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hidePivotFieldList="1" defaultThemeVersion="166925"/>
  <mc:AlternateContent xmlns:mc="http://schemas.openxmlformats.org/markup-compatibility/2006">
    <mc:Choice Requires="x15">
      <x15ac:absPath xmlns:x15ac="http://schemas.microsoft.com/office/spreadsheetml/2010/11/ac" url="/Users/xinzhenvermeulen/Documents/Logistics Engineering Jaar 5/"/>
    </mc:Choice>
  </mc:AlternateContent>
  <xr:revisionPtr revIDLastSave="0" documentId="8_{B6F2A077-38C0-714B-BBBE-23643A1DA5A5}" xr6:coauthVersionLast="47" xr6:coauthVersionMax="47" xr10:uidLastSave="{00000000-0000-0000-0000-000000000000}"/>
  <bookViews>
    <workbookView xWindow="0" yWindow="500" windowWidth="19420" windowHeight="10420" firstSheet="2" activeTab="2" xr2:uid="{0C718708-C6A8-48AC-BBA2-E18F580EF8AB}"/>
  </bookViews>
  <sheets>
    <sheet name="Uitleg tabbladen" sheetId="4" r:id="rId1"/>
    <sheet name="Stamgegevens" sheetId="1" r:id="rId2"/>
    <sheet name="Berekening CO2- uitstoot" sheetId="3" r:id="rId3"/>
    <sheet name="Drop frequency Tool" sheetId="2" r:id="rId4"/>
  </sheets>
  <externalReferences>
    <externalReference r:id="rId5"/>
  </externalReferences>
  <calcPr calcId="191029"/>
  <pivotCaches>
    <pivotCache cacheId="0"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75" i="3" l="1"/>
  <c r="AD73" i="3"/>
  <c r="AD69" i="3"/>
  <c r="AD67" i="3"/>
  <c r="AD65" i="3"/>
  <c r="AD62" i="3"/>
  <c r="AD59" i="3"/>
  <c r="AD57" i="3"/>
  <c r="AE17" i="3" l="1"/>
  <c r="AE10" i="3"/>
  <c r="H6" i="3"/>
  <c r="K12" i="3"/>
  <c r="H24" i="3"/>
  <c r="R144" i="3"/>
  <c r="R66" i="3"/>
  <c r="R58" i="3"/>
  <c r="R57" i="3"/>
  <c r="R56" i="3"/>
  <c r="R55" i="3"/>
  <c r="R54" i="3"/>
  <c r="R51" i="3"/>
  <c r="R50" i="3"/>
  <c r="R49" i="3"/>
  <c r="R48" i="3"/>
  <c r="R47" i="3"/>
  <c r="R46" i="3"/>
  <c r="H21" i="1"/>
  <c r="H22" i="1" s="1"/>
  <c r="D60" i="3"/>
  <c r="AB208" i="2" l="1"/>
  <c r="W208" i="2"/>
  <c r="X208" i="2" s="1"/>
  <c r="Y208" i="2" s="1"/>
  <c r="W207" i="2"/>
  <c r="X207" i="2" s="1"/>
  <c r="W206" i="2"/>
  <c r="X206" i="2" s="1"/>
  <c r="Y206" i="2" s="1"/>
  <c r="W205" i="2"/>
  <c r="X205" i="2" s="1"/>
  <c r="Y205" i="2" s="1"/>
  <c r="W204" i="2"/>
  <c r="W203" i="2"/>
  <c r="W202" i="2"/>
  <c r="AH202" i="2" s="1"/>
  <c r="AI202" i="2" s="1"/>
  <c r="W201" i="2"/>
  <c r="X201" i="2" s="1"/>
  <c r="Y201" i="2" s="1"/>
  <c r="W200" i="2"/>
  <c r="AH200" i="2" s="1"/>
  <c r="AI200" i="2" s="1"/>
  <c r="W199" i="2"/>
  <c r="X199" i="2" s="1"/>
  <c r="Y199" i="2" s="1"/>
  <c r="W198" i="2"/>
  <c r="AH198" i="2" s="1"/>
  <c r="AI198" i="2" s="1"/>
  <c r="W197" i="2"/>
  <c r="AH197" i="2" s="1"/>
  <c r="AI197" i="2" s="1"/>
  <c r="W196" i="2"/>
  <c r="AH196" i="2" s="1"/>
  <c r="AI196" i="2" s="1"/>
  <c r="W195" i="2"/>
  <c r="W194" i="2"/>
  <c r="W193" i="2"/>
  <c r="AH193" i="2" s="1"/>
  <c r="AI193" i="2" s="1"/>
  <c r="W192" i="2"/>
  <c r="X192" i="2" s="1"/>
  <c r="AJ192" i="2" s="1"/>
  <c r="AK192" i="2" s="1"/>
  <c r="W191" i="2"/>
  <c r="AH191" i="2" s="1"/>
  <c r="AI191" i="2" s="1"/>
  <c r="W190" i="2"/>
  <c r="X190" i="2" s="1"/>
  <c r="Y190" i="2" s="1"/>
  <c r="W189" i="2"/>
  <c r="AH189" i="2" s="1"/>
  <c r="AI189" i="2" s="1"/>
  <c r="W188" i="2"/>
  <c r="Z188" i="2" s="1"/>
  <c r="AC188" i="2" s="1"/>
  <c r="W187" i="2"/>
  <c r="AH187" i="2" s="1"/>
  <c r="AI187" i="2" s="1"/>
  <c r="W186" i="2"/>
  <c r="X186" i="2" s="1"/>
  <c r="W185" i="2"/>
  <c r="Z185" i="2" s="1"/>
  <c r="AC185" i="2" s="1"/>
  <c r="W184" i="2"/>
  <c r="AH184" i="2" s="1"/>
  <c r="AI184" i="2" s="1"/>
  <c r="W183" i="2"/>
  <c r="AH183" i="2" s="1"/>
  <c r="AI183" i="2" s="1"/>
  <c r="W182" i="2"/>
  <c r="W181" i="2"/>
  <c r="W180" i="2"/>
  <c r="W179" i="2"/>
  <c r="AH179" i="2" s="1"/>
  <c r="AI179" i="2" s="1"/>
  <c r="W178" i="2"/>
  <c r="X178" i="2" s="1"/>
  <c r="Y178" i="2" s="1"/>
  <c r="W177" i="2"/>
  <c r="Z177" i="2" s="1"/>
  <c r="W176" i="2"/>
  <c r="W175" i="2"/>
  <c r="W174" i="2"/>
  <c r="AH174" i="2" s="1"/>
  <c r="AI174" i="2" s="1"/>
  <c r="W173" i="2"/>
  <c r="X173" i="2" s="1"/>
  <c r="Y173" i="2" s="1"/>
  <c r="W172" i="2"/>
  <c r="X172" i="2" s="1"/>
  <c r="Y172" i="2" s="1"/>
  <c r="W171" i="2"/>
  <c r="W170" i="2"/>
  <c r="X170" i="2" s="1"/>
  <c r="W169" i="2"/>
  <c r="X169" i="2" s="1"/>
  <c r="AJ169" i="2" s="1"/>
  <c r="AK169" i="2" s="1"/>
  <c r="W168" i="2"/>
  <c r="Z168" i="2" s="1"/>
  <c r="W167" i="2"/>
  <c r="AH167" i="2" s="1"/>
  <c r="AI167" i="2" s="1"/>
  <c r="AH166" i="2"/>
  <c r="AI166" i="2" s="1"/>
  <c r="W166" i="2"/>
  <c r="W165" i="2"/>
  <c r="W164" i="2"/>
  <c r="X164" i="2" s="1"/>
  <c r="Y164" i="2" s="1"/>
  <c r="W163" i="2"/>
  <c r="W162" i="2"/>
  <c r="X162" i="2" s="1"/>
  <c r="W161" i="2"/>
  <c r="W160" i="2"/>
  <c r="Z160" i="2" s="1"/>
  <c r="W159" i="2"/>
  <c r="AH159" i="2" s="1"/>
  <c r="AI159" i="2" s="1"/>
  <c r="AH158" i="2"/>
  <c r="AI158" i="2" s="1"/>
  <c r="W158" i="2"/>
  <c r="Z158" i="2" s="1"/>
  <c r="AC158" i="2" s="1"/>
  <c r="W157" i="2"/>
  <c r="W156" i="2"/>
  <c r="X156" i="2" s="1"/>
  <c r="Y156" i="2" s="1"/>
  <c r="W155" i="2"/>
  <c r="W154" i="2"/>
  <c r="W153" i="2"/>
  <c r="AH153" i="2" s="1"/>
  <c r="AI153" i="2" s="1"/>
  <c r="W152" i="2"/>
  <c r="Z152" i="2" s="1"/>
  <c r="W151" i="2"/>
  <c r="X151" i="2" s="1"/>
  <c r="W150" i="2"/>
  <c r="AH150" i="2" s="1"/>
  <c r="AI150" i="2" s="1"/>
  <c r="W149" i="2"/>
  <c r="W148" i="2"/>
  <c r="X148" i="2" s="1"/>
  <c r="Y148" i="2" s="1"/>
  <c r="W147" i="2"/>
  <c r="W146" i="2"/>
  <c r="X146" i="2" s="1"/>
  <c r="W145" i="2"/>
  <c r="W144" i="2"/>
  <c r="Z144" i="2" s="1"/>
  <c r="W143" i="2"/>
  <c r="X143" i="2" s="1"/>
  <c r="W142" i="2"/>
  <c r="X142" i="2" s="1"/>
  <c r="Y142" i="2" s="1"/>
  <c r="W141" i="2"/>
  <c r="X141" i="2" s="1"/>
  <c r="Y141" i="2" s="1"/>
  <c r="W140" i="2"/>
  <c r="X140" i="2" s="1"/>
  <c r="Y140" i="2" s="1"/>
  <c r="W139" i="2"/>
  <c r="W138" i="2"/>
  <c r="X138" i="2" s="1"/>
  <c r="W137" i="2"/>
  <c r="AH137" i="2" s="1"/>
  <c r="AI137" i="2" s="1"/>
  <c r="W136" i="2"/>
  <c r="Z136" i="2" s="1"/>
  <c r="W135" i="2"/>
  <c r="X135" i="2" s="1"/>
  <c r="W134" i="2"/>
  <c r="AH134" i="2" s="1"/>
  <c r="AI134" i="2" s="1"/>
  <c r="W133" i="2"/>
  <c r="W132" i="2"/>
  <c r="X132" i="2" s="1"/>
  <c r="Y132" i="2" s="1"/>
  <c r="W131" i="2"/>
  <c r="W130" i="2"/>
  <c r="W129" i="2"/>
  <c r="W128" i="2"/>
  <c r="Z128" i="2" s="1"/>
  <c r="W127" i="2"/>
  <c r="X127" i="2" s="1"/>
  <c r="W126" i="2"/>
  <c r="AH126" i="2" s="1"/>
  <c r="AI126" i="2" s="1"/>
  <c r="W125" i="2"/>
  <c r="AH125" i="2" s="1"/>
  <c r="AI125" i="2" s="1"/>
  <c r="W124" i="2"/>
  <c r="W123" i="2"/>
  <c r="W122" i="2"/>
  <c r="X122" i="2" s="1"/>
  <c r="W121" i="2"/>
  <c r="AH121" i="2" s="1"/>
  <c r="AI121" i="2" s="1"/>
  <c r="W120" i="2"/>
  <c r="Z120" i="2" s="1"/>
  <c r="W119" i="2"/>
  <c r="X119" i="2" s="1"/>
  <c r="W118" i="2"/>
  <c r="X118" i="2" s="1"/>
  <c r="Y118" i="2" s="1"/>
  <c r="W117" i="2"/>
  <c r="X117" i="2" s="1"/>
  <c r="Y117" i="2" s="1"/>
  <c r="W116" i="2"/>
  <c r="X116" i="2" s="1"/>
  <c r="Y116" i="2" s="1"/>
  <c r="W115" i="2"/>
  <c r="W114" i="2"/>
  <c r="W113" i="2"/>
  <c r="W112" i="2"/>
  <c r="Z112" i="2" s="1"/>
  <c r="W111" i="2"/>
  <c r="X111" i="2" s="1"/>
  <c r="W110" i="2"/>
  <c r="AH110" i="2" s="1"/>
  <c r="AI110" i="2" s="1"/>
  <c r="W109" i="2"/>
  <c r="Z109" i="2" s="1"/>
  <c r="W108" i="2"/>
  <c r="X108" i="2" s="1"/>
  <c r="W107" i="2"/>
  <c r="AH107" i="2" s="1"/>
  <c r="AI107" i="2" s="1"/>
  <c r="W106" i="2"/>
  <c r="AH106" i="2" s="1"/>
  <c r="AI106" i="2" s="1"/>
  <c r="W105" i="2"/>
  <c r="X105" i="2" s="1"/>
  <c r="Y105" i="2" s="1"/>
  <c r="W104" i="2"/>
  <c r="W103" i="2"/>
  <c r="X103" i="2" s="1"/>
  <c r="W102" i="2"/>
  <c r="AH102" i="2" s="1"/>
  <c r="AI102" i="2" s="1"/>
  <c r="W101" i="2"/>
  <c r="Z101" i="2" s="1"/>
  <c r="W100" i="2"/>
  <c r="W99" i="2"/>
  <c r="X99" i="2" s="1"/>
  <c r="Y99" i="2" s="1"/>
  <c r="W98" i="2"/>
  <c r="AH98" i="2" s="1"/>
  <c r="AI98" i="2" s="1"/>
  <c r="W97" i="2"/>
  <c r="W96" i="2"/>
  <c r="W95" i="2"/>
  <c r="X95" i="2" s="1"/>
  <c r="Y95" i="2" s="1"/>
  <c r="W94" i="2"/>
  <c r="W93" i="2"/>
  <c r="W92" i="2"/>
  <c r="X92" i="2" s="1"/>
  <c r="W91" i="2"/>
  <c r="AH91" i="2" s="1"/>
  <c r="AI91" i="2" s="1"/>
  <c r="W90" i="2"/>
  <c r="Z90" i="2" s="1"/>
  <c r="W89" i="2"/>
  <c r="X89" i="2" s="1"/>
  <c r="X88" i="2"/>
  <c r="Y88" i="2" s="1"/>
  <c r="W88" i="2"/>
  <c r="Z88" i="2" s="1"/>
  <c r="AC88" i="2" s="1"/>
  <c r="W87" i="2"/>
  <c r="X87" i="2" s="1"/>
  <c r="W86" i="2"/>
  <c r="W85" i="2"/>
  <c r="Z85" i="2" s="1"/>
  <c r="W84" i="2"/>
  <c r="X84" i="2" s="1"/>
  <c r="W83" i="2"/>
  <c r="AH83" i="2" s="1"/>
  <c r="AI83" i="2" s="1"/>
  <c r="W82" i="2"/>
  <c r="X82" i="2" s="1"/>
  <c r="Y82" i="2" s="1"/>
  <c r="W81" i="2"/>
  <c r="X81" i="2" s="1"/>
  <c r="Y81" i="2" s="1"/>
  <c r="W80" i="2"/>
  <c r="W79" i="2"/>
  <c r="X79" i="2" s="1"/>
  <c r="W78" i="2"/>
  <c r="Z78" i="2" s="1"/>
  <c r="W77" i="2"/>
  <c r="Z77" i="2" s="1"/>
  <c r="W76" i="2"/>
  <c r="X76" i="2" s="1"/>
  <c r="W75" i="2"/>
  <c r="AH75" i="2" s="1"/>
  <c r="AI75" i="2" s="1"/>
  <c r="W74" i="2"/>
  <c r="AH74" i="2" s="1"/>
  <c r="AI74" i="2" s="1"/>
  <c r="W73" i="2"/>
  <c r="X73" i="2" s="1"/>
  <c r="Y73" i="2" s="1"/>
  <c r="W72" i="2"/>
  <c r="W71" i="2"/>
  <c r="Z71" i="2" s="1"/>
  <c r="AC71" i="2" s="1"/>
  <c r="W70" i="2"/>
  <c r="W69" i="2"/>
  <c r="Z69" i="2" s="1"/>
  <c r="W68" i="2"/>
  <c r="X68" i="2" s="1"/>
  <c r="W67" i="2"/>
  <c r="Z67" i="2" s="1"/>
  <c r="AC67" i="2" s="1"/>
  <c r="W66" i="2"/>
  <c r="AH66" i="2" s="1"/>
  <c r="AI66" i="2" s="1"/>
  <c r="W65" i="2"/>
  <c r="X65" i="2" s="1"/>
  <c r="Y65" i="2" s="1"/>
  <c r="W64" i="2"/>
  <c r="W63" i="2"/>
  <c r="X63" i="2" s="1"/>
  <c r="W62" i="2"/>
  <c r="Z62" i="2" s="1"/>
  <c r="W61" i="2"/>
  <c r="Z61" i="2" s="1"/>
  <c r="W60" i="2"/>
  <c r="X60" i="2" s="1"/>
  <c r="W59" i="2"/>
  <c r="Z59" i="2" s="1"/>
  <c r="AC59" i="2" s="1"/>
  <c r="W58" i="2"/>
  <c r="AH58" i="2" s="1"/>
  <c r="AI58" i="2" s="1"/>
  <c r="W57" i="2"/>
  <c r="W56" i="2"/>
  <c r="W55" i="2"/>
  <c r="W54" i="2"/>
  <c r="Z54" i="2" s="1"/>
  <c r="W53" i="2"/>
  <c r="Z53" i="2" s="1"/>
  <c r="W52" i="2"/>
  <c r="X52" i="2" s="1"/>
  <c r="W51" i="2"/>
  <c r="X51" i="2" s="1"/>
  <c r="W50" i="2"/>
  <c r="W49" i="2"/>
  <c r="W48" i="2"/>
  <c r="W47" i="2"/>
  <c r="AH47" i="2" s="1"/>
  <c r="AI47" i="2" s="1"/>
  <c r="W46" i="2"/>
  <c r="Z46" i="2" s="1"/>
  <c r="W45" i="2"/>
  <c r="Z45" i="2" s="1"/>
  <c r="W44" i="2"/>
  <c r="W43" i="2"/>
  <c r="AH43" i="2" s="1"/>
  <c r="AI43" i="2" s="1"/>
  <c r="W42" i="2"/>
  <c r="X42" i="2" s="1"/>
  <c r="Y42" i="2" s="1"/>
  <c r="W41" i="2"/>
  <c r="W40" i="2"/>
  <c r="W39" i="2"/>
  <c r="X39" i="2" s="1"/>
  <c r="W38" i="2"/>
  <c r="Z38" i="2" s="1"/>
  <c r="W37" i="2"/>
  <c r="Z37" i="2" s="1"/>
  <c r="W36" i="2"/>
  <c r="X36" i="2" s="1"/>
  <c r="W35" i="2"/>
  <c r="X35" i="2" s="1"/>
  <c r="W34" i="2"/>
  <c r="W33" i="2"/>
  <c r="X33" i="2" s="1"/>
  <c r="Y33" i="2" s="1"/>
  <c r="W32" i="2"/>
  <c r="W31" i="2"/>
  <c r="W30" i="2"/>
  <c r="Z30" i="2" s="1"/>
  <c r="W29" i="2"/>
  <c r="Z29" i="2" s="1"/>
  <c r="W28" i="2"/>
  <c r="X28" i="2" s="1"/>
  <c r="W27" i="2"/>
  <c r="W26" i="2"/>
  <c r="AH26" i="2" s="1"/>
  <c r="AI26" i="2" s="1"/>
  <c r="W25" i="2"/>
  <c r="W24" i="2"/>
  <c r="Z24" i="2" s="1"/>
  <c r="AC24" i="2" s="1"/>
  <c r="W23" i="2"/>
  <c r="AH23" i="2" s="1"/>
  <c r="AI23" i="2" s="1"/>
  <c r="W22" i="2"/>
  <c r="W21" i="2"/>
  <c r="Z21" i="2" s="1"/>
  <c r="W20" i="2"/>
  <c r="X20" i="2" s="1"/>
  <c r="W19" i="2"/>
  <c r="Z19" i="2" s="1"/>
  <c r="AC19" i="2" s="1"/>
  <c r="W18" i="2"/>
  <c r="AH18" i="2" s="1"/>
  <c r="AI18" i="2" s="1"/>
  <c r="W17" i="2"/>
  <c r="W16" i="2"/>
  <c r="W15" i="2"/>
  <c r="AH15" i="2" s="1"/>
  <c r="AI15" i="2" s="1"/>
  <c r="W14" i="2"/>
  <c r="Z14" i="2" s="1"/>
  <c r="W13" i="2"/>
  <c r="Z13" i="2" s="1"/>
  <c r="W12" i="2"/>
  <c r="X12" i="2" s="1"/>
  <c r="W11" i="2"/>
  <c r="Z11" i="2" s="1"/>
  <c r="AC11" i="2" s="1"/>
  <c r="W10" i="2"/>
  <c r="AH10" i="2" s="1"/>
  <c r="AI10" i="2" s="1"/>
  <c r="W9" i="2"/>
  <c r="W8" i="2"/>
  <c r="W7" i="2"/>
  <c r="AH7" i="2" s="1"/>
  <c r="AI7" i="2" s="1"/>
  <c r="W6" i="2"/>
  <c r="Z6" i="2" s="1"/>
  <c r="D94" i="3"/>
  <c r="D93" i="3"/>
  <c r="D82" i="3"/>
  <c r="D81" i="3"/>
  <c r="D80" i="3"/>
  <c r="D79" i="3"/>
  <c r="D76" i="3"/>
  <c r="D64" i="3"/>
  <c r="R76" i="3"/>
  <c r="R77" i="3" s="1"/>
  <c r="R74" i="3"/>
  <c r="R75" i="3" s="1"/>
  <c r="R72" i="3"/>
  <c r="R71" i="3"/>
  <c r="R70" i="3"/>
  <c r="R68" i="3"/>
  <c r="R69" i="3" s="1"/>
  <c r="R67" i="3"/>
  <c r="R64" i="3"/>
  <c r="R63" i="3"/>
  <c r="R60" i="3"/>
  <c r="R61" i="3"/>
  <c r="R59" i="3"/>
  <c r="R79" i="3"/>
  <c r="R80" i="3"/>
  <c r="R81" i="3"/>
  <c r="R82" i="3"/>
  <c r="R83" i="3"/>
  <c r="R84" i="3"/>
  <c r="R85" i="3"/>
  <c r="R87" i="3"/>
  <c r="R88" i="3"/>
  <c r="R89" i="3"/>
  <c r="R90" i="3"/>
  <c r="R91" i="3"/>
  <c r="R92" i="3"/>
  <c r="R93" i="3"/>
  <c r="R94" i="3"/>
  <c r="R95" i="3"/>
  <c r="D77" i="3"/>
  <c r="X158" i="2" l="1"/>
  <c r="Y158" i="2" s="1"/>
  <c r="AH42" i="2"/>
  <c r="AI42" i="2" s="1"/>
  <c r="Z51" i="2"/>
  <c r="AC51" i="2" s="1"/>
  <c r="AH51" i="2"/>
  <c r="AI51" i="2" s="1"/>
  <c r="X66" i="2"/>
  <c r="Y66" i="2" s="1"/>
  <c r="Z119" i="2"/>
  <c r="AA119" i="2" s="1"/>
  <c r="AD119" i="2" s="1"/>
  <c r="X125" i="2"/>
  <c r="Y125" i="2" s="1"/>
  <c r="AH170" i="2"/>
  <c r="AI170" i="2" s="1"/>
  <c r="X177" i="2"/>
  <c r="Y177" i="2" s="1"/>
  <c r="AH185" i="2"/>
  <c r="AI185" i="2" s="1"/>
  <c r="AH119" i="2"/>
  <c r="AI119" i="2" s="1"/>
  <c r="Z35" i="2"/>
  <c r="AC35" i="2" s="1"/>
  <c r="Z63" i="2"/>
  <c r="AA63" i="2" s="1"/>
  <c r="AD63" i="2" s="1"/>
  <c r="Z135" i="2"/>
  <c r="AA135" i="2" s="1"/>
  <c r="AD135" i="2" s="1"/>
  <c r="AH138" i="2"/>
  <c r="AI138" i="2" s="1"/>
  <c r="X185" i="2"/>
  <c r="Z76" i="2"/>
  <c r="AA76" i="2" s="1"/>
  <c r="AD76" i="2" s="1"/>
  <c r="AH190" i="2"/>
  <c r="AI190" i="2" s="1"/>
  <c r="AH199" i="2"/>
  <c r="AI199" i="2" s="1"/>
  <c r="Z84" i="2"/>
  <c r="AA84" i="2" s="1"/>
  <c r="AD84" i="2" s="1"/>
  <c r="AH135" i="2"/>
  <c r="AI135" i="2" s="1"/>
  <c r="Z28" i="2"/>
  <c r="AA28" i="2" s="1"/>
  <c r="AD28" i="2" s="1"/>
  <c r="AH52" i="2"/>
  <c r="AI52" i="2" s="1"/>
  <c r="X59" i="2"/>
  <c r="Y59" i="2" s="1"/>
  <c r="AH71" i="2"/>
  <c r="AI71" i="2" s="1"/>
  <c r="AH84" i="2"/>
  <c r="AI84" i="2" s="1"/>
  <c r="Z89" i="2"/>
  <c r="AC89" i="2" s="1"/>
  <c r="AH162" i="2"/>
  <c r="AI162" i="2" s="1"/>
  <c r="AH11" i="2"/>
  <c r="AI11" i="2" s="1"/>
  <c r="X46" i="2"/>
  <c r="AJ46" i="2" s="1"/>
  <c r="AK46" i="2" s="1"/>
  <c r="Z162" i="2"/>
  <c r="AH28" i="2"/>
  <c r="AI28" i="2" s="1"/>
  <c r="AH59" i="2"/>
  <c r="AI59" i="2" s="1"/>
  <c r="AA188" i="2"/>
  <c r="AD188" i="2" s="1"/>
  <c r="AE188" i="2" s="1"/>
  <c r="AF188" i="2" s="1"/>
  <c r="X184" i="2"/>
  <c r="Y184" i="2" s="1"/>
  <c r="AJ186" i="2"/>
  <c r="AK186" i="2" s="1"/>
  <c r="Z198" i="2"/>
  <c r="AC198" i="2" s="1"/>
  <c r="X83" i="2"/>
  <c r="Y83" i="2" s="1"/>
  <c r="X102" i="2"/>
  <c r="AJ102" i="2" s="1"/>
  <c r="AK102" i="2" s="1"/>
  <c r="Z107" i="2"/>
  <c r="AC107" i="2" s="1"/>
  <c r="AH118" i="2"/>
  <c r="AI118" i="2" s="1"/>
  <c r="AH122" i="2"/>
  <c r="AI122" i="2" s="1"/>
  <c r="X134" i="2"/>
  <c r="Y134" i="2" s="1"/>
  <c r="AH169" i="2"/>
  <c r="AI169" i="2" s="1"/>
  <c r="AL169" i="2" s="1"/>
  <c r="X11" i="2"/>
  <c r="AJ11" i="2" s="1"/>
  <c r="AK11" i="2" s="1"/>
  <c r="AL11" i="2" s="1"/>
  <c r="AH19" i="2"/>
  <c r="AI19" i="2" s="1"/>
  <c r="AH63" i="2"/>
  <c r="AI63" i="2" s="1"/>
  <c r="X74" i="2"/>
  <c r="Y74" i="2" s="1"/>
  <c r="X78" i="2"/>
  <c r="AJ78" i="2" s="1"/>
  <c r="AK78" i="2" s="1"/>
  <c r="Z83" i="2"/>
  <c r="AC83" i="2" s="1"/>
  <c r="Z102" i="2"/>
  <c r="AA102" i="2" s="1"/>
  <c r="AD102" i="2" s="1"/>
  <c r="Z134" i="2"/>
  <c r="AC134" i="2" s="1"/>
  <c r="AH142" i="2"/>
  <c r="AI142" i="2" s="1"/>
  <c r="Z179" i="2"/>
  <c r="AC179" i="2" s="1"/>
  <c r="Z193" i="2"/>
  <c r="AA193" i="2" s="1"/>
  <c r="AD193" i="2" s="1"/>
  <c r="AH12" i="2"/>
  <c r="AI12" i="2" s="1"/>
  <c r="X18" i="2"/>
  <c r="AH141" i="2"/>
  <c r="AI141" i="2" s="1"/>
  <c r="AH146" i="2"/>
  <c r="AI146" i="2" s="1"/>
  <c r="Z169" i="2"/>
  <c r="AA169" i="2" s="1"/>
  <c r="AD169" i="2" s="1"/>
  <c r="AC63" i="2"/>
  <c r="AH67" i="2"/>
  <c r="AI67" i="2" s="1"/>
  <c r="AH78" i="2"/>
  <c r="AI78" i="2" s="1"/>
  <c r="Z118" i="2"/>
  <c r="AC118" i="2" s="1"/>
  <c r="AH173" i="2"/>
  <c r="AI173" i="2" s="1"/>
  <c r="AH39" i="2"/>
  <c r="AI39" i="2" s="1"/>
  <c r="AH92" i="2"/>
  <c r="AI92" i="2" s="1"/>
  <c r="Z103" i="2"/>
  <c r="AC103" i="2" s="1"/>
  <c r="AH207" i="2"/>
  <c r="AI207" i="2" s="1"/>
  <c r="N54" i="3"/>
  <c r="N123" i="3"/>
  <c r="AH35" i="2"/>
  <c r="AI35" i="2" s="1"/>
  <c r="AH76" i="2"/>
  <c r="AI76" i="2" s="1"/>
  <c r="AH89" i="2"/>
  <c r="AI89" i="2" s="1"/>
  <c r="Z146" i="2"/>
  <c r="AA146" i="2" s="1"/>
  <c r="AD146" i="2" s="1"/>
  <c r="AH177" i="2"/>
  <c r="AI177" i="2" s="1"/>
  <c r="Y186" i="2"/>
  <c r="R62" i="3"/>
  <c r="R65" i="3"/>
  <c r="AH27" i="2"/>
  <c r="AI27" i="2" s="1"/>
  <c r="Z27" i="2"/>
  <c r="AC27" i="2" s="1"/>
  <c r="X27" i="2"/>
  <c r="AH113" i="2"/>
  <c r="AI113" i="2" s="1"/>
  <c r="Z113" i="2"/>
  <c r="AC113" i="2" s="1"/>
  <c r="X113" i="2"/>
  <c r="AJ113" i="2" s="1"/>
  <c r="AK113" i="2" s="1"/>
  <c r="AH149" i="2"/>
  <c r="AI149" i="2" s="1"/>
  <c r="X149" i="2"/>
  <c r="Y149" i="2" s="1"/>
  <c r="X44" i="2"/>
  <c r="AH44" i="2"/>
  <c r="AI44" i="2" s="1"/>
  <c r="Z44" i="2"/>
  <c r="AA44" i="2" s="1"/>
  <c r="AD44" i="2" s="1"/>
  <c r="AJ51" i="2"/>
  <c r="AK51" i="2" s="1"/>
  <c r="AL51" i="2" s="1"/>
  <c r="Y51" i="2"/>
  <c r="AH129" i="2"/>
  <c r="AI129" i="2" s="1"/>
  <c r="Z129" i="2"/>
  <c r="AC129" i="2" s="1"/>
  <c r="X129" i="2"/>
  <c r="AJ129" i="2" s="1"/>
  <c r="AK129" i="2" s="1"/>
  <c r="X154" i="2"/>
  <c r="AJ154" i="2" s="1"/>
  <c r="AK154" i="2" s="1"/>
  <c r="AH154" i="2"/>
  <c r="AI154" i="2" s="1"/>
  <c r="Z154" i="2"/>
  <c r="X114" i="2"/>
  <c r="AJ114" i="2" s="1"/>
  <c r="AK114" i="2" s="1"/>
  <c r="AH114" i="2"/>
  <c r="AI114" i="2" s="1"/>
  <c r="Z114" i="2"/>
  <c r="AC114" i="2" s="1"/>
  <c r="Y18" i="2"/>
  <c r="N33" i="3"/>
  <c r="AL102" i="2"/>
  <c r="AC6" i="2"/>
  <c r="AA6" i="2"/>
  <c r="AD6" i="2" s="1"/>
  <c r="AH161" i="2"/>
  <c r="AI161" i="2" s="1"/>
  <c r="Z161" i="2"/>
  <c r="AC161" i="2" s="1"/>
  <c r="X161" i="2"/>
  <c r="AJ161" i="2" s="1"/>
  <c r="AK161" i="2" s="1"/>
  <c r="AJ185" i="2"/>
  <c r="AK185" i="2" s="1"/>
  <c r="AL185" i="2" s="1"/>
  <c r="Y185" i="2"/>
  <c r="Z22" i="2"/>
  <c r="X22" i="2"/>
  <c r="AJ22" i="2" s="1"/>
  <c r="AK22" i="2" s="1"/>
  <c r="Z70" i="2"/>
  <c r="AC70" i="2" s="1"/>
  <c r="X70" i="2"/>
  <c r="AJ70" i="2" s="1"/>
  <c r="AK70" i="2" s="1"/>
  <c r="AH70" i="2"/>
  <c r="AI70" i="2" s="1"/>
  <c r="X130" i="2"/>
  <c r="AJ130" i="2" s="1"/>
  <c r="AK130" i="2" s="1"/>
  <c r="AH130" i="2"/>
  <c r="AI130" i="2" s="1"/>
  <c r="Z130" i="2"/>
  <c r="AC130" i="2" s="1"/>
  <c r="AH145" i="2"/>
  <c r="AI145" i="2" s="1"/>
  <c r="X145" i="2"/>
  <c r="AJ145" i="2" s="1"/>
  <c r="AK145" i="2" s="1"/>
  <c r="Z145" i="2"/>
  <c r="AC145" i="2" s="1"/>
  <c r="AH165" i="2"/>
  <c r="AI165" i="2" s="1"/>
  <c r="X165" i="2"/>
  <c r="Y165" i="2" s="1"/>
  <c r="AA177" i="2"/>
  <c r="AD177" i="2" s="1"/>
  <c r="AC177" i="2"/>
  <c r="AH31" i="2"/>
  <c r="AI31" i="2" s="1"/>
  <c r="Z31" i="2"/>
  <c r="AC31" i="2" s="1"/>
  <c r="AJ35" i="2"/>
  <c r="AK35" i="2" s="1"/>
  <c r="AL35" i="2" s="1"/>
  <c r="Y35" i="2"/>
  <c r="X55" i="2"/>
  <c r="AH55" i="2"/>
  <c r="AI55" i="2" s="1"/>
  <c r="Z55" i="2"/>
  <c r="X100" i="2"/>
  <c r="AJ100" i="2" s="1"/>
  <c r="AK100" i="2" s="1"/>
  <c r="AL100" i="2" s="1"/>
  <c r="AH100" i="2"/>
  <c r="AI100" i="2" s="1"/>
  <c r="Z100" i="2"/>
  <c r="AC100" i="2" s="1"/>
  <c r="AA162" i="2"/>
  <c r="AD162" i="2" s="1"/>
  <c r="AC162" i="2"/>
  <c r="Z180" i="2"/>
  <c r="AC180" i="2" s="1"/>
  <c r="X180" i="2"/>
  <c r="AJ180" i="2" s="1"/>
  <c r="AK180" i="2" s="1"/>
  <c r="AH180" i="2"/>
  <c r="AI180" i="2" s="1"/>
  <c r="Z201" i="2"/>
  <c r="AC201" i="2" s="1"/>
  <c r="Z186" i="2"/>
  <c r="AC186" i="2" s="1"/>
  <c r="X196" i="2"/>
  <c r="AJ205" i="2"/>
  <c r="AK205" i="2" s="1"/>
  <c r="Z206" i="2"/>
  <c r="AC206" i="2" s="1"/>
  <c r="X34" i="2"/>
  <c r="Y34" i="2" s="1"/>
  <c r="X58" i="2"/>
  <c r="Y58" i="2" s="1"/>
  <c r="AA88" i="2"/>
  <c r="AD88" i="2" s="1"/>
  <c r="AE88" i="2" s="1"/>
  <c r="AF88" i="2" s="1"/>
  <c r="Z127" i="2"/>
  <c r="AC127" i="2" s="1"/>
  <c r="Z79" i="2"/>
  <c r="X106" i="2"/>
  <c r="Z167" i="2"/>
  <c r="AA167" i="2" s="1"/>
  <c r="AD167" i="2" s="1"/>
  <c r="X189" i="2"/>
  <c r="Y189" i="2" s="1"/>
  <c r="X191" i="2"/>
  <c r="Y191" i="2" s="1"/>
  <c r="Y192" i="2"/>
  <c r="AH206" i="2"/>
  <c r="AI206" i="2" s="1"/>
  <c r="Z68" i="2"/>
  <c r="AA68" i="2" s="1"/>
  <c r="AD68" i="2" s="1"/>
  <c r="X75" i="2"/>
  <c r="Z143" i="2"/>
  <c r="AA143" i="2" s="1"/>
  <c r="AD143" i="2" s="1"/>
  <c r="X10" i="2"/>
  <c r="Y10" i="2" s="1"/>
  <c r="X14" i="2"/>
  <c r="Y14" i="2" s="1"/>
  <c r="X19" i="2"/>
  <c r="AH20" i="2"/>
  <c r="AI20" i="2" s="1"/>
  <c r="Z23" i="2"/>
  <c r="Z60" i="2"/>
  <c r="AC60" i="2" s="1"/>
  <c r="X67" i="2"/>
  <c r="AH68" i="2"/>
  <c r="AI68" i="2" s="1"/>
  <c r="Z75" i="2"/>
  <c r="AC75" i="2" s="1"/>
  <c r="AC102" i="2"/>
  <c r="AE102" i="2" s="1"/>
  <c r="AF102" i="2" s="1"/>
  <c r="X110" i="2"/>
  <c r="Y110" i="2" s="1"/>
  <c r="AH111" i="2"/>
  <c r="AI111" i="2" s="1"/>
  <c r="X126" i="2"/>
  <c r="Y126" i="2" s="1"/>
  <c r="AH127" i="2"/>
  <c r="AI127" i="2" s="1"/>
  <c r="X133" i="2"/>
  <c r="Y133" i="2" s="1"/>
  <c r="AH143" i="2"/>
  <c r="AI143" i="2" s="1"/>
  <c r="AH157" i="2"/>
  <c r="AI157" i="2" s="1"/>
  <c r="Z159" i="2"/>
  <c r="AA159" i="2" s="1"/>
  <c r="AD159" i="2" s="1"/>
  <c r="AC169" i="2"/>
  <c r="AE169" i="2" s="1"/>
  <c r="AF169" i="2" s="1"/>
  <c r="X174" i="2"/>
  <c r="Z189" i="2"/>
  <c r="AC189" i="2" s="1"/>
  <c r="Z191" i="2"/>
  <c r="AC191" i="2" s="1"/>
  <c r="AH201" i="2"/>
  <c r="AI201" i="2" s="1"/>
  <c r="Z7" i="2"/>
  <c r="AC7" i="2" s="1"/>
  <c r="AJ99" i="2"/>
  <c r="AK99" i="2" s="1"/>
  <c r="AL99" i="2" s="1"/>
  <c r="X153" i="2"/>
  <c r="AJ153" i="2" s="1"/>
  <c r="AK153" i="2" s="1"/>
  <c r="AL153" i="2" s="1"/>
  <c r="X157" i="2"/>
  <c r="Y157" i="2" s="1"/>
  <c r="AJ117" i="2"/>
  <c r="AK117" i="2" s="1"/>
  <c r="AH34" i="2"/>
  <c r="AI34" i="2" s="1"/>
  <c r="Z36" i="2"/>
  <c r="AA36" i="2" s="1"/>
  <c r="AD36" i="2" s="1"/>
  <c r="Z12" i="2"/>
  <c r="AA12" i="2" s="1"/>
  <c r="AD12" i="2" s="1"/>
  <c r="Z43" i="2"/>
  <c r="AC43" i="2" s="1"/>
  <c r="X54" i="2"/>
  <c r="AJ54" i="2" s="1"/>
  <c r="AK54" i="2" s="1"/>
  <c r="AJ59" i="2"/>
  <c r="AK59" i="2" s="1"/>
  <c r="AL59" i="2" s="1"/>
  <c r="AH62" i="2"/>
  <c r="AI62" i="2" s="1"/>
  <c r="AJ74" i="2"/>
  <c r="AK74" i="2" s="1"/>
  <c r="AL74" i="2" s="1"/>
  <c r="X86" i="2"/>
  <c r="Y86" i="2" s="1"/>
  <c r="AH87" i="2"/>
  <c r="AI87" i="2" s="1"/>
  <c r="X91" i="2"/>
  <c r="AJ91" i="2" s="1"/>
  <c r="AK91" i="2" s="1"/>
  <c r="AL91" i="2" s="1"/>
  <c r="Z92" i="2"/>
  <c r="AC92" i="2" s="1"/>
  <c r="Z99" i="2"/>
  <c r="AC99" i="2" s="1"/>
  <c r="AH103" i="2"/>
  <c r="AI103" i="2" s="1"/>
  <c r="Z108" i="2"/>
  <c r="AA108" i="2" s="1"/>
  <c r="AD108" i="2" s="1"/>
  <c r="X121" i="2"/>
  <c r="AJ121" i="2" s="1"/>
  <c r="AK121" i="2" s="1"/>
  <c r="AL121" i="2" s="1"/>
  <c r="Z122" i="2"/>
  <c r="AC122" i="2" s="1"/>
  <c r="X137" i="2"/>
  <c r="AJ137" i="2" s="1"/>
  <c r="AK137" i="2" s="1"/>
  <c r="AL137" i="2" s="1"/>
  <c r="Z138" i="2"/>
  <c r="AC138" i="2" s="1"/>
  <c r="X150" i="2"/>
  <c r="Y150" i="2" s="1"/>
  <c r="AH151" i="2"/>
  <c r="AI151" i="2" s="1"/>
  <c r="AJ158" i="2"/>
  <c r="AK158" i="2" s="1"/>
  <c r="AL158" i="2" s="1"/>
  <c r="X166" i="2"/>
  <c r="AH192" i="2"/>
  <c r="AI192" i="2" s="1"/>
  <c r="AL192" i="2" s="1"/>
  <c r="X197" i="2"/>
  <c r="Y197" i="2" s="1"/>
  <c r="AH205" i="2"/>
  <c r="AI205" i="2" s="1"/>
  <c r="AJ206" i="2"/>
  <c r="AK206" i="2" s="1"/>
  <c r="Z111" i="2"/>
  <c r="AC111" i="2" s="1"/>
  <c r="X38" i="2"/>
  <c r="AJ38" i="2" s="1"/>
  <c r="AK38" i="2" s="1"/>
  <c r="X43" i="2"/>
  <c r="Z47" i="2"/>
  <c r="AC47" i="2" s="1"/>
  <c r="AJ82" i="2"/>
  <c r="AK82" i="2" s="1"/>
  <c r="Z87" i="2"/>
  <c r="AC87" i="2" s="1"/>
  <c r="AJ142" i="2"/>
  <c r="AK142" i="2" s="1"/>
  <c r="Z151" i="2"/>
  <c r="AA151" i="2" s="1"/>
  <c r="AD151" i="2" s="1"/>
  <c r="Z153" i="2"/>
  <c r="AC153" i="2" s="1"/>
  <c r="X50" i="2"/>
  <c r="Y50" i="2" s="1"/>
  <c r="X26" i="2"/>
  <c r="Y26" i="2" s="1"/>
  <c r="X30" i="2"/>
  <c r="AJ30" i="2" s="1"/>
  <c r="AK30" i="2" s="1"/>
  <c r="AH36" i="2"/>
  <c r="AI36" i="2" s="1"/>
  <c r="Z39" i="2"/>
  <c r="AJ42" i="2"/>
  <c r="AK42" i="2" s="1"/>
  <c r="AL42" i="2" s="1"/>
  <c r="AH50" i="2"/>
  <c r="AI50" i="2" s="1"/>
  <c r="Z52" i="2"/>
  <c r="AC52" i="2" s="1"/>
  <c r="AH60" i="2"/>
  <c r="AI60" i="2" s="1"/>
  <c r="AH79" i="2"/>
  <c r="AI79" i="2" s="1"/>
  <c r="AH82" i="2"/>
  <c r="AI82" i="2" s="1"/>
  <c r="Z86" i="2"/>
  <c r="AC86" i="2" s="1"/>
  <c r="Z91" i="2"/>
  <c r="AC91" i="2" s="1"/>
  <c r="Z110" i="2"/>
  <c r="AC110" i="2" s="1"/>
  <c r="AH117" i="2"/>
  <c r="AI117" i="2" s="1"/>
  <c r="Z121" i="2"/>
  <c r="AC121" i="2" s="1"/>
  <c r="Z126" i="2"/>
  <c r="AC126" i="2" s="1"/>
  <c r="AH133" i="2"/>
  <c r="AI133" i="2" s="1"/>
  <c r="Z137" i="2"/>
  <c r="AC137" i="2" s="1"/>
  <c r="Z142" i="2"/>
  <c r="AC142" i="2" s="1"/>
  <c r="Z174" i="2"/>
  <c r="AC174" i="2" s="1"/>
  <c r="AJ201" i="2"/>
  <c r="AK201" i="2" s="1"/>
  <c r="AL201" i="2" s="1"/>
  <c r="Z20" i="2"/>
  <c r="AA20" i="2" s="1"/>
  <c r="AD20" i="2" s="1"/>
  <c r="X62" i="2"/>
  <c r="AJ62" i="2" s="1"/>
  <c r="AK62" i="2" s="1"/>
  <c r="AJ18" i="2"/>
  <c r="AK18" i="2" s="1"/>
  <c r="AL18" i="2" s="1"/>
  <c r="AH54" i="2"/>
  <c r="AI54" i="2" s="1"/>
  <c r="AJ66" i="2"/>
  <c r="AK66" i="2" s="1"/>
  <c r="AL66" i="2" s="1"/>
  <c r="AL78" i="2"/>
  <c r="AJ83" i="2"/>
  <c r="AK83" i="2" s="1"/>
  <c r="AL83" i="2" s="1"/>
  <c r="X98" i="2"/>
  <c r="AH99" i="2"/>
  <c r="AI99" i="2" s="1"/>
  <c r="X107" i="2"/>
  <c r="Y107" i="2" s="1"/>
  <c r="AH108" i="2"/>
  <c r="AI108" i="2" s="1"/>
  <c r="AJ118" i="2"/>
  <c r="AK118" i="2" s="1"/>
  <c r="AL118" i="2" s="1"/>
  <c r="AJ125" i="2"/>
  <c r="AK125" i="2" s="1"/>
  <c r="AL125" i="2" s="1"/>
  <c r="AJ134" i="2"/>
  <c r="AK134" i="2" s="1"/>
  <c r="AL134" i="2" s="1"/>
  <c r="AJ141" i="2"/>
  <c r="AK141" i="2" s="1"/>
  <c r="Z150" i="2"/>
  <c r="AC150" i="2" s="1"/>
  <c r="Z166" i="2"/>
  <c r="AC166" i="2" s="1"/>
  <c r="Z170" i="2"/>
  <c r="AJ173" i="2"/>
  <c r="AK173" i="2" s="1"/>
  <c r="AL173" i="2" s="1"/>
  <c r="X193" i="2"/>
  <c r="Z197" i="2"/>
  <c r="AC197" i="2" s="1"/>
  <c r="Z199" i="2"/>
  <c r="AC199" i="2" s="1"/>
  <c r="X204" i="2"/>
  <c r="Y204" i="2" s="1"/>
  <c r="Z207" i="2"/>
  <c r="AC207" i="2" s="1"/>
  <c r="AA22" i="2"/>
  <c r="AD22" i="2" s="1"/>
  <c r="AC22" i="2"/>
  <c r="AA37" i="2"/>
  <c r="AD37" i="2" s="1"/>
  <c r="AC37" i="2"/>
  <c r="AJ55" i="2"/>
  <c r="AK55" i="2" s="1"/>
  <c r="AL55" i="2" s="1"/>
  <c r="Y55" i="2"/>
  <c r="AA61" i="2"/>
  <c r="AD61" i="2" s="1"/>
  <c r="AC61" i="2"/>
  <c r="Y130" i="2"/>
  <c r="Y154" i="2"/>
  <c r="AA13" i="2"/>
  <c r="AD13" i="2" s="1"/>
  <c r="AC13" i="2"/>
  <c r="AJ20" i="2"/>
  <c r="AK20" i="2" s="1"/>
  <c r="Y20" i="2"/>
  <c r="AE63" i="2"/>
  <c r="AF63" i="2" s="1"/>
  <c r="AJ68" i="2"/>
  <c r="AK68" i="2" s="1"/>
  <c r="Y68" i="2"/>
  <c r="AA109" i="2"/>
  <c r="AD109" i="2" s="1"/>
  <c r="AC109" i="2"/>
  <c r="Y111" i="2"/>
  <c r="AJ111" i="2"/>
  <c r="AK111" i="2" s="1"/>
  <c r="AL111" i="2" s="1"/>
  <c r="Y127" i="2"/>
  <c r="AJ127" i="2"/>
  <c r="AK127" i="2" s="1"/>
  <c r="AJ143" i="2"/>
  <c r="AK143" i="2" s="1"/>
  <c r="AL143" i="2" s="1"/>
  <c r="Y143" i="2"/>
  <c r="AC38" i="2"/>
  <c r="AA38" i="2"/>
  <c r="AD38" i="2" s="1"/>
  <c r="AC53" i="2"/>
  <c r="AA53" i="2"/>
  <c r="AD53" i="2" s="1"/>
  <c r="AA62" i="2"/>
  <c r="AD62" i="2" s="1"/>
  <c r="AC62" i="2"/>
  <c r="AJ79" i="2"/>
  <c r="AK79" i="2" s="1"/>
  <c r="Y79" i="2"/>
  <c r="AC85" i="2"/>
  <c r="AA85" i="2"/>
  <c r="AD85" i="2" s="1"/>
  <c r="Y87" i="2"/>
  <c r="AJ87" i="2"/>
  <c r="AK87" i="2" s="1"/>
  <c r="AL87" i="2" s="1"/>
  <c r="AA90" i="2"/>
  <c r="AD90" i="2" s="1"/>
  <c r="AC90" i="2"/>
  <c r="AA120" i="2"/>
  <c r="AD120" i="2" s="1"/>
  <c r="AC120" i="2"/>
  <c r="AA136" i="2"/>
  <c r="AD136" i="2" s="1"/>
  <c r="AC136" i="2"/>
  <c r="AJ151" i="2"/>
  <c r="AK151" i="2" s="1"/>
  <c r="Y151" i="2"/>
  <c r="AA29" i="2"/>
  <c r="AD29" i="2" s="1"/>
  <c r="AC29" i="2"/>
  <c r="Y60" i="2"/>
  <c r="AJ60" i="2"/>
  <c r="AK60" i="2" s="1"/>
  <c r="Y36" i="2"/>
  <c r="AJ36" i="2"/>
  <c r="AK36" i="2" s="1"/>
  <c r="Y12" i="2"/>
  <c r="AJ12" i="2"/>
  <c r="AK12" i="2" s="1"/>
  <c r="AL12" i="2" s="1"/>
  <c r="AA54" i="2"/>
  <c r="AD54" i="2" s="1"/>
  <c r="AC54" i="2"/>
  <c r="AA77" i="2"/>
  <c r="AD77" i="2" s="1"/>
  <c r="AC77" i="2"/>
  <c r="AJ92" i="2"/>
  <c r="AK92" i="2" s="1"/>
  <c r="Y92" i="2"/>
  <c r="AJ108" i="2"/>
  <c r="AK108" i="2" s="1"/>
  <c r="Y108" i="2"/>
  <c r="AJ122" i="2"/>
  <c r="AK122" i="2" s="1"/>
  <c r="Y122" i="2"/>
  <c r="AJ138" i="2"/>
  <c r="AK138" i="2" s="1"/>
  <c r="AL138" i="2" s="1"/>
  <c r="Y138" i="2"/>
  <c r="AC14" i="2"/>
  <c r="AA14" i="2"/>
  <c r="AD14" i="2" s="1"/>
  <c r="AA30" i="2"/>
  <c r="AD30" i="2" s="1"/>
  <c r="AC30" i="2"/>
  <c r="AJ39" i="2"/>
  <c r="AK39" i="2" s="1"/>
  <c r="Y39" i="2"/>
  <c r="AA45" i="2"/>
  <c r="AD45" i="2" s="1"/>
  <c r="AC45" i="2"/>
  <c r="Y52" i="2"/>
  <c r="AJ52" i="2"/>
  <c r="AK52" i="2" s="1"/>
  <c r="AL52" i="2" s="1"/>
  <c r="Y84" i="2"/>
  <c r="AJ84" i="2"/>
  <c r="AK84" i="2" s="1"/>
  <c r="AL84" i="2" s="1"/>
  <c r="Y89" i="2"/>
  <c r="AJ89" i="2"/>
  <c r="AK89" i="2" s="1"/>
  <c r="AA101" i="2"/>
  <c r="AD101" i="2" s="1"/>
  <c r="AC101" i="2"/>
  <c r="AJ119" i="2"/>
  <c r="AK119" i="2" s="1"/>
  <c r="AL119" i="2" s="1"/>
  <c r="Y119" i="2"/>
  <c r="AJ135" i="2"/>
  <c r="AK135" i="2" s="1"/>
  <c r="AL135" i="2" s="1"/>
  <c r="Y135" i="2"/>
  <c r="AA168" i="2"/>
  <c r="AD168" i="2" s="1"/>
  <c r="AC168" i="2"/>
  <c r="AC21" i="2"/>
  <c r="AA21" i="2"/>
  <c r="AD21" i="2" s="1"/>
  <c r="Y28" i="2"/>
  <c r="AJ28" i="2"/>
  <c r="AK28" i="2" s="1"/>
  <c r="AL28" i="2" s="1"/>
  <c r="AJ63" i="2"/>
  <c r="AK63" i="2" s="1"/>
  <c r="AL63" i="2" s="1"/>
  <c r="Y63" i="2"/>
  <c r="AA69" i="2"/>
  <c r="AD69" i="2" s="1"/>
  <c r="AC69" i="2"/>
  <c r="AA78" i="2"/>
  <c r="AD78" i="2" s="1"/>
  <c r="AC78" i="2"/>
  <c r="AA112" i="2"/>
  <c r="AD112" i="2" s="1"/>
  <c r="AC112" i="2"/>
  <c r="AA128" i="2"/>
  <c r="AD128" i="2" s="1"/>
  <c r="AC128" i="2"/>
  <c r="AA144" i="2"/>
  <c r="AD144" i="2" s="1"/>
  <c r="AC144" i="2"/>
  <c r="AA160" i="2"/>
  <c r="AD160" i="2" s="1"/>
  <c r="AC160" i="2"/>
  <c r="AJ170" i="2"/>
  <c r="AK170" i="2" s="1"/>
  <c r="AL170" i="2" s="1"/>
  <c r="Y170" i="2"/>
  <c r="AA46" i="2"/>
  <c r="AD46" i="2" s="1"/>
  <c r="AC46" i="2"/>
  <c r="Y76" i="2"/>
  <c r="AJ76" i="2"/>
  <c r="AK76" i="2" s="1"/>
  <c r="AJ103" i="2"/>
  <c r="AK103" i="2" s="1"/>
  <c r="Y103" i="2"/>
  <c r="AJ146" i="2"/>
  <c r="AK146" i="2" s="1"/>
  <c r="Y146" i="2"/>
  <c r="AC152" i="2"/>
  <c r="AA152" i="2"/>
  <c r="AD152" i="2" s="1"/>
  <c r="AJ162" i="2"/>
  <c r="AK162" i="2" s="1"/>
  <c r="Y162" i="2"/>
  <c r="X25" i="2"/>
  <c r="Y25" i="2" s="1"/>
  <c r="X49" i="2"/>
  <c r="Y49" i="2" s="1"/>
  <c r="AA52" i="2"/>
  <c r="AD52" i="2" s="1"/>
  <c r="AE52" i="2" s="1"/>
  <c r="AF52" i="2" s="1"/>
  <c r="X97" i="2"/>
  <c r="Y97" i="2" s="1"/>
  <c r="AA100" i="2"/>
  <c r="AD100" i="2" s="1"/>
  <c r="AE100" i="2" s="1"/>
  <c r="AF100" i="2" s="1"/>
  <c r="AA111" i="2"/>
  <c r="AD111" i="2" s="1"/>
  <c r="AE111" i="2" s="1"/>
  <c r="AF111" i="2" s="1"/>
  <c r="X8" i="2"/>
  <c r="Y8" i="2" s="1"/>
  <c r="AH9" i="2"/>
  <c r="AI9" i="2" s="1"/>
  <c r="Z10" i="2"/>
  <c r="AC10" i="2" s="1"/>
  <c r="AA11" i="2"/>
  <c r="AD11" i="2" s="1"/>
  <c r="AE11" i="2" s="1"/>
  <c r="AF11" i="2" s="1"/>
  <c r="X16" i="2"/>
  <c r="Y16" i="2" s="1"/>
  <c r="AH17" i="2"/>
  <c r="AI17" i="2" s="1"/>
  <c r="Z18" i="2"/>
  <c r="AC18" i="2" s="1"/>
  <c r="AA19" i="2"/>
  <c r="AD19" i="2" s="1"/>
  <c r="AE19" i="2" s="1"/>
  <c r="AF19" i="2" s="1"/>
  <c r="X24" i="2"/>
  <c r="Y24" i="2" s="1"/>
  <c r="AH25" i="2"/>
  <c r="AI25" i="2" s="1"/>
  <c r="Z26" i="2"/>
  <c r="AC26" i="2" s="1"/>
  <c r="AA27" i="2"/>
  <c r="AD27" i="2" s="1"/>
  <c r="AE27" i="2" s="1"/>
  <c r="AF27" i="2" s="1"/>
  <c r="X32" i="2"/>
  <c r="Y32" i="2" s="1"/>
  <c r="AH33" i="2"/>
  <c r="AI33" i="2" s="1"/>
  <c r="Z34" i="2"/>
  <c r="AC34" i="2" s="1"/>
  <c r="AA35" i="2"/>
  <c r="AD35" i="2" s="1"/>
  <c r="AE35" i="2" s="1"/>
  <c r="AF35" i="2" s="1"/>
  <c r="X40" i="2"/>
  <c r="Y40" i="2" s="1"/>
  <c r="AH41" i="2"/>
  <c r="AI41" i="2" s="1"/>
  <c r="Z42" i="2"/>
  <c r="AC42" i="2" s="1"/>
  <c r="AA43" i="2"/>
  <c r="AD43" i="2" s="1"/>
  <c r="AE43" i="2" s="1"/>
  <c r="AF43" i="2" s="1"/>
  <c r="X48" i="2"/>
  <c r="Y48" i="2" s="1"/>
  <c r="AH49" i="2"/>
  <c r="AI49" i="2" s="1"/>
  <c r="Z50" i="2"/>
  <c r="AC50" i="2" s="1"/>
  <c r="AA51" i="2"/>
  <c r="AD51" i="2" s="1"/>
  <c r="AE51" i="2" s="1"/>
  <c r="AF51" i="2" s="1"/>
  <c r="X56" i="2"/>
  <c r="Y56" i="2" s="1"/>
  <c r="AH57" i="2"/>
  <c r="AI57" i="2" s="1"/>
  <c r="Z58" i="2"/>
  <c r="AC58" i="2" s="1"/>
  <c r="AA59" i="2"/>
  <c r="AD59" i="2" s="1"/>
  <c r="AE59" i="2" s="1"/>
  <c r="AF59" i="2" s="1"/>
  <c r="X64" i="2"/>
  <c r="Y64" i="2" s="1"/>
  <c r="AH65" i="2"/>
  <c r="AI65" i="2" s="1"/>
  <c r="Z66" i="2"/>
  <c r="AC66" i="2" s="1"/>
  <c r="AA67" i="2"/>
  <c r="AD67" i="2" s="1"/>
  <c r="AE67" i="2" s="1"/>
  <c r="AF67" i="2" s="1"/>
  <c r="X72" i="2"/>
  <c r="Y72" i="2" s="1"/>
  <c r="AH73" i="2"/>
  <c r="AI73" i="2" s="1"/>
  <c r="Z74" i="2"/>
  <c r="AC74" i="2" s="1"/>
  <c r="X80" i="2"/>
  <c r="Y80" i="2" s="1"/>
  <c r="AH81" i="2"/>
  <c r="AI81" i="2" s="1"/>
  <c r="Z82" i="2"/>
  <c r="AC82" i="2" s="1"/>
  <c r="X93" i="2"/>
  <c r="AH94" i="2"/>
  <c r="AI94" i="2" s="1"/>
  <c r="Z95" i="2"/>
  <c r="AC95" i="2" s="1"/>
  <c r="X96" i="2"/>
  <c r="Y96" i="2" s="1"/>
  <c r="AH97" i="2"/>
  <c r="AI97" i="2" s="1"/>
  <c r="Z98" i="2"/>
  <c r="AC98" i="2" s="1"/>
  <c r="X104" i="2"/>
  <c r="Y104" i="2" s="1"/>
  <c r="AH105" i="2"/>
  <c r="AI105" i="2" s="1"/>
  <c r="Z106" i="2"/>
  <c r="AC106" i="2" s="1"/>
  <c r="AA107" i="2"/>
  <c r="AD107" i="2" s="1"/>
  <c r="AE107" i="2" s="1"/>
  <c r="AF107" i="2" s="1"/>
  <c r="AA110" i="2"/>
  <c r="AD110" i="2" s="1"/>
  <c r="AE110" i="2" s="1"/>
  <c r="AF110" i="2" s="1"/>
  <c r="X115" i="2"/>
  <c r="AH116" i="2"/>
  <c r="AI116" i="2" s="1"/>
  <c r="Z117" i="2"/>
  <c r="AC117" i="2" s="1"/>
  <c r="AA118" i="2"/>
  <c r="AD118" i="2" s="1"/>
  <c r="AE118" i="2" s="1"/>
  <c r="AF118" i="2" s="1"/>
  <c r="X123" i="2"/>
  <c r="Y123" i="2" s="1"/>
  <c r="AH124" i="2"/>
  <c r="AI124" i="2" s="1"/>
  <c r="Z125" i="2"/>
  <c r="AC125" i="2" s="1"/>
  <c r="X131" i="2"/>
  <c r="Y131" i="2" s="1"/>
  <c r="AH132" i="2"/>
  <c r="AI132" i="2" s="1"/>
  <c r="Z133" i="2"/>
  <c r="AC133" i="2" s="1"/>
  <c r="X139" i="2"/>
  <c r="Y139" i="2" s="1"/>
  <c r="AH140" i="2"/>
  <c r="AI140" i="2" s="1"/>
  <c r="Z141" i="2"/>
  <c r="AC141" i="2" s="1"/>
  <c r="AA142" i="2"/>
  <c r="AD142" i="2" s="1"/>
  <c r="AE142" i="2" s="1"/>
  <c r="AF142" i="2" s="1"/>
  <c r="X147" i="2"/>
  <c r="Y147" i="2" s="1"/>
  <c r="AH148" i="2"/>
  <c r="AI148" i="2" s="1"/>
  <c r="Z149" i="2"/>
  <c r="AC149" i="2" s="1"/>
  <c r="AA150" i="2"/>
  <c r="AD150" i="2" s="1"/>
  <c r="AE150" i="2" s="1"/>
  <c r="AF150" i="2" s="1"/>
  <c r="X155" i="2"/>
  <c r="Y155" i="2" s="1"/>
  <c r="AH156" i="2"/>
  <c r="AI156" i="2" s="1"/>
  <c r="Z157" i="2"/>
  <c r="AC157" i="2" s="1"/>
  <c r="AA158" i="2"/>
  <c r="AD158" i="2" s="1"/>
  <c r="AE158" i="2" s="1"/>
  <c r="AF158" i="2" s="1"/>
  <c r="X163" i="2"/>
  <c r="Y163" i="2" s="1"/>
  <c r="AH164" i="2"/>
  <c r="AI164" i="2" s="1"/>
  <c r="Z165" i="2"/>
  <c r="AC165" i="2" s="1"/>
  <c r="AA166" i="2"/>
  <c r="AD166" i="2" s="1"/>
  <c r="AE166" i="2" s="1"/>
  <c r="AF166" i="2" s="1"/>
  <c r="X171" i="2"/>
  <c r="Y171" i="2" s="1"/>
  <c r="AH172" i="2"/>
  <c r="AI172" i="2" s="1"/>
  <c r="Z173" i="2"/>
  <c r="AC173" i="2" s="1"/>
  <c r="AA174" i="2"/>
  <c r="AD174" i="2" s="1"/>
  <c r="AE174" i="2" s="1"/>
  <c r="AF174" i="2" s="1"/>
  <c r="X176" i="2"/>
  <c r="Y176" i="2" s="1"/>
  <c r="AH176" i="2"/>
  <c r="AI176" i="2" s="1"/>
  <c r="AJ177" i="2"/>
  <c r="AK177" i="2" s="1"/>
  <c r="AL177" i="2" s="1"/>
  <c r="X182" i="2"/>
  <c r="Y182" i="2" s="1"/>
  <c r="Z183" i="2"/>
  <c r="AC183" i="2" s="1"/>
  <c r="X57" i="2"/>
  <c r="Y57" i="2" s="1"/>
  <c r="AA89" i="2"/>
  <c r="AD89" i="2" s="1"/>
  <c r="AE89" i="2" s="1"/>
  <c r="AF89" i="2" s="1"/>
  <c r="X124" i="2"/>
  <c r="Y124" i="2" s="1"/>
  <c r="AA127" i="2"/>
  <c r="AD127" i="2" s="1"/>
  <c r="AE127" i="2" s="1"/>
  <c r="AF127" i="2" s="1"/>
  <c r="R96" i="3"/>
  <c r="X7" i="2"/>
  <c r="AH8" i="2"/>
  <c r="AI8" i="2" s="1"/>
  <c r="Z9" i="2"/>
  <c r="AC9" i="2" s="1"/>
  <c r="AC12" i="2"/>
  <c r="AE12" i="2" s="1"/>
  <c r="AF12" i="2" s="1"/>
  <c r="X15" i="2"/>
  <c r="AH16" i="2"/>
  <c r="AI16" i="2" s="1"/>
  <c r="Z17" i="2"/>
  <c r="AC17" i="2" s="1"/>
  <c r="AC20" i="2"/>
  <c r="AE20" i="2" s="1"/>
  <c r="AF20" i="2" s="1"/>
  <c r="X23" i="2"/>
  <c r="Y23" i="2" s="1"/>
  <c r="AH24" i="2"/>
  <c r="AI24" i="2" s="1"/>
  <c r="Z25" i="2"/>
  <c r="AC25" i="2" s="1"/>
  <c r="AA26" i="2"/>
  <c r="AD26" i="2" s="1"/>
  <c r="AC28" i="2"/>
  <c r="AE28" i="2" s="1"/>
  <c r="AF28" i="2" s="1"/>
  <c r="X31" i="2"/>
  <c r="AH32" i="2"/>
  <c r="AI32" i="2" s="1"/>
  <c r="Z33" i="2"/>
  <c r="AC33" i="2" s="1"/>
  <c r="AC36" i="2"/>
  <c r="AE36" i="2" s="1"/>
  <c r="AF36" i="2" s="1"/>
  <c r="AH40" i="2"/>
  <c r="AI40" i="2" s="1"/>
  <c r="Z41" i="2"/>
  <c r="AC41" i="2" s="1"/>
  <c r="X47" i="2"/>
  <c r="AH48" i="2"/>
  <c r="AI48" i="2" s="1"/>
  <c r="Z49" i="2"/>
  <c r="AC49" i="2" s="1"/>
  <c r="AH56" i="2"/>
  <c r="AI56" i="2" s="1"/>
  <c r="Z57" i="2"/>
  <c r="AC57" i="2" s="1"/>
  <c r="AH64" i="2"/>
  <c r="AI64" i="2" s="1"/>
  <c r="Z65" i="2"/>
  <c r="AC65" i="2" s="1"/>
  <c r="AC68" i="2"/>
  <c r="AE68" i="2" s="1"/>
  <c r="AF68" i="2" s="1"/>
  <c r="X71" i="2"/>
  <c r="Y71" i="2" s="1"/>
  <c r="AH72" i="2"/>
  <c r="AI72" i="2" s="1"/>
  <c r="Z73" i="2"/>
  <c r="AC73" i="2" s="1"/>
  <c r="AC76" i="2"/>
  <c r="AE76" i="2" s="1"/>
  <c r="AF76" i="2" s="1"/>
  <c r="AH80" i="2"/>
  <c r="AI80" i="2" s="1"/>
  <c r="Z81" i="2"/>
  <c r="AC81" i="2" s="1"/>
  <c r="AH93" i="2"/>
  <c r="AI93" i="2" s="1"/>
  <c r="Z94" i="2"/>
  <c r="AC94" i="2" s="1"/>
  <c r="AH96" i="2"/>
  <c r="AI96" i="2" s="1"/>
  <c r="Z97" i="2"/>
  <c r="AC97" i="2" s="1"/>
  <c r="AH104" i="2"/>
  <c r="AI104" i="2" s="1"/>
  <c r="Z105" i="2"/>
  <c r="AC105" i="2" s="1"/>
  <c r="AH115" i="2"/>
  <c r="AI115" i="2" s="1"/>
  <c r="Z116" i="2"/>
  <c r="AC116" i="2" s="1"/>
  <c r="AC119" i="2"/>
  <c r="AE119" i="2" s="1"/>
  <c r="AF119" i="2" s="1"/>
  <c r="AH123" i="2"/>
  <c r="AI123" i="2" s="1"/>
  <c r="Z124" i="2"/>
  <c r="AC124" i="2" s="1"/>
  <c r="AA125" i="2"/>
  <c r="AD125" i="2" s="1"/>
  <c r="AH131" i="2"/>
  <c r="AI131" i="2" s="1"/>
  <c r="Z132" i="2"/>
  <c r="AC132" i="2" s="1"/>
  <c r="AC135" i="2"/>
  <c r="AE135" i="2" s="1"/>
  <c r="AF135" i="2" s="1"/>
  <c r="AH139" i="2"/>
  <c r="AI139" i="2" s="1"/>
  <c r="Z140" i="2"/>
  <c r="AC140" i="2" s="1"/>
  <c r="AC143" i="2"/>
  <c r="AE143" i="2" s="1"/>
  <c r="AF143" i="2" s="1"/>
  <c r="AH147" i="2"/>
  <c r="AI147" i="2" s="1"/>
  <c r="Z148" i="2"/>
  <c r="AC148" i="2" s="1"/>
  <c r="AH155" i="2"/>
  <c r="AI155" i="2" s="1"/>
  <c r="Z156" i="2"/>
  <c r="AC156" i="2" s="1"/>
  <c r="AC159" i="2"/>
  <c r="AE159" i="2" s="1"/>
  <c r="AF159" i="2" s="1"/>
  <c r="AH163" i="2"/>
  <c r="AI163" i="2" s="1"/>
  <c r="Z164" i="2"/>
  <c r="AC164" i="2" s="1"/>
  <c r="AH171" i="2"/>
  <c r="AI171" i="2" s="1"/>
  <c r="Z172" i="2"/>
  <c r="AC172" i="2" s="1"/>
  <c r="X179" i="2"/>
  <c r="AH182" i="2"/>
  <c r="AI182" i="2" s="1"/>
  <c r="AA183" i="2"/>
  <c r="AD183" i="2" s="1"/>
  <c r="AA186" i="2"/>
  <c r="AD186" i="2" s="1"/>
  <c r="AE186" i="2" s="1"/>
  <c r="AF186" i="2" s="1"/>
  <c r="X188" i="2"/>
  <c r="Y188" i="2" s="1"/>
  <c r="AH188" i="2"/>
  <c r="AI188" i="2" s="1"/>
  <c r="Z195" i="2"/>
  <c r="AC195" i="2" s="1"/>
  <c r="AH195" i="2"/>
  <c r="AI195" i="2" s="1"/>
  <c r="AA198" i="2"/>
  <c r="AD198" i="2" s="1"/>
  <c r="AE198" i="2" s="1"/>
  <c r="AF198" i="2" s="1"/>
  <c r="X17" i="2"/>
  <c r="Y17" i="2" s="1"/>
  <c r="X41" i="2"/>
  <c r="Y41" i="2" s="1"/>
  <c r="X94" i="2"/>
  <c r="Y94" i="2" s="1"/>
  <c r="Z16" i="2"/>
  <c r="AC16" i="2" s="1"/>
  <c r="Z40" i="2"/>
  <c r="AC40" i="2" s="1"/>
  <c r="Z48" i="2"/>
  <c r="AC48" i="2" s="1"/>
  <c r="Z56" i="2"/>
  <c r="AC56" i="2" s="1"/>
  <c r="Z64" i="2"/>
  <c r="AC64" i="2" s="1"/>
  <c r="AJ65" i="2"/>
  <c r="AK65" i="2" s="1"/>
  <c r="Z72" i="2"/>
  <c r="AC72" i="2" s="1"/>
  <c r="AJ73" i="2"/>
  <c r="AK73" i="2" s="1"/>
  <c r="Z80" i="2"/>
  <c r="AC80" i="2" s="1"/>
  <c r="AJ81" i="2"/>
  <c r="AK81" i="2" s="1"/>
  <c r="Z93" i="2"/>
  <c r="AC93" i="2" s="1"/>
  <c r="Z96" i="2"/>
  <c r="AC96" i="2" s="1"/>
  <c r="AA97" i="2"/>
  <c r="AD97" i="2" s="1"/>
  <c r="Z104" i="2"/>
  <c r="AC104" i="2" s="1"/>
  <c r="AJ105" i="2"/>
  <c r="AK105" i="2" s="1"/>
  <c r="AL105" i="2" s="1"/>
  <c r="Z115" i="2"/>
  <c r="AC115" i="2" s="1"/>
  <c r="AJ116" i="2"/>
  <c r="AK116" i="2" s="1"/>
  <c r="Z123" i="2"/>
  <c r="AC123" i="2" s="1"/>
  <c r="Z131" i="2"/>
  <c r="AC131" i="2" s="1"/>
  <c r="AJ132" i="2"/>
  <c r="AK132" i="2" s="1"/>
  <c r="Z139" i="2"/>
  <c r="AC139" i="2" s="1"/>
  <c r="AJ140" i="2"/>
  <c r="AK140" i="2" s="1"/>
  <c r="AL140" i="2" s="1"/>
  <c r="Z147" i="2"/>
  <c r="AC147" i="2" s="1"/>
  <c r="AA148" i="2"/>
  <c r="AD148" i="2" s="1"/>
  <c r="AJ148" i="2"/>
  <c r="AK148" i="2" s="1"/>
  <c r="Z155" i="2"/>
  <c r="AC155" i="2" s="1"/>
  <c r="AJ156" i="2"/>
  <c r="AK156" i="2" s="1"/>
  <c r="AL156" i="2" s="1"/>
  <c r="Z163" i="2"/>
  <c r="AC163" i="2" s="1"/>
  <c r="AJ164" i="2"/>
  <c r="AK164" i="2" s="1"/>
  <c r="Z171" i="2"/>
  <c r="AC171" i="2" s="1"/>
  <c r="AJ172" i="2"/>
  <c r="AK172" i="2" s="1"/>
  <c r="AL172" i="2" s="1"/>
  <c r="Z176" i="2"/>
  <c r="AC176" i="2" s="1"/>
  <c r="Z182" i="2"/>
  <c r="AC182" i="2" s="1"/>
  <c r="X195" i="2"/>
  <c r="X9" i="2"/>
  <c r="Z8" i="2"/>
  <c r="AC8" i="2" s="1"/>
  <c r="AA9" i="2"/>
  <c r="AD9" i="2" s="1"/>
  <c r="Z32" i="2"/>
  <c r="AC32" i="2" s="1"/>
  <c r="AJ33" i="2"/>
  <c r="AK33" i="2" s="1"/>
  <c r="X6" i="2"/>
  <c r="X13" i="2"/>
  <c r="AH14" i="2"/>
  <c r="AI14" i="2" s="1"/>
  <c r="Z15" i="2"/>
  <c r="AC15" i="2" s="1"/>
  <c r="X21" i="2"/>
  <c r="AH22" i="2"/>
  <c r="AI22" i="2" s="1"/>
  <c r="AL22" i="2" s="1"/>
  <c r="AA24" i="2"/>
  <c r="AD24" i="2" s="1"/>
  <c r="AE24" i="2" s="1"/>
  <c r="AF24" i="2" s="1"/>
  <c r="AJ24" i="2"/>
  <c r="AK24" i="2" s="1"/>
  <c r="X29" i="2"/>
  <c r="Y30" i="2"/>
  <c r="AH30" i="2"/>
  <c r="AI30" i="2" s="1"/>
  <c r="AL30" i="2" s="1"/>
  <c r="X37" i="2"/>
  <c r="AH38" i="2"/>
  <c r="AI38" i="2" s="1"/>
  <c r="AA40" i="2"/>
  <c r="AD40" i="2" s="1"/>
  <c r="X45" i="2"/>
  <c r="Y46" i="2"/>
  <c r="AH46" i="2"/>
  <c r="AI46" i="2" s="1"/>
  <c r="AL46" i="2" s="1"/>
  <c r="X53" i="2"/>
  <c r="X61" i="2"/>
  <c r="X69" i="2"/>
  <c r="X77" i="2"/>
  <c r="Y78" i="2"/>
  <c r="X85" i="2"/>
  <c r="X90" i="2"/>
  <c r="Y91" i="2"/>
  <c r="X101" i="2"/>
  <c r="Y102" i="2"/>
  <c r="X109" i="2"/>
  <c r="Y109" i="2" s="1"/>
  <c r="X112" i="2"/>
  <c r="Y113" i="2"/>
  <c r="X120" i="2"/>
  <c r="Y121" i="2"/>
  <c r="X128" i="2"/>
  <c r="X136" i="2"/>
  <c r="Y137" i="2"/>
  <c r="AA139" i="2"/>
  <c r="AD139" i="2" s="1"/>
  <c r="X144" i="2"/>
  <c r="Y145" i="2"/>
  <c r="X152" i="2"/>
  <c r="X160" i="2"/>
  <c r="Y161" i="2"/>
  <c r="AA163" i="2"/>
  <c r="AD163" i="2" s="1"/>
  <c r="X168" i="2"/>
  <c r="Y169" i="2"/>
  <c r="X175" i="2"/>
  <c r="Y175" i="2" s="1"/>
  <c r="AH175" i="2"/>
  <c r="AI175" i="2" s="1"/>
  <c r="AH178" i="2"/>
  <c r="AI178" i="2" s="1"/>
  <c r="AA179" i="2"/>
  <c r="AD179" i="2" s="1"/>
  <c r="AE179" i="2" s="1"/>
  <c r="AF179" i="2" s="1"/>
  <c r="X181" i="2"/>
  <c r="AH181" i="2"/>
  <c r="AI181" i="2" s="1"/>
  <c r="Z194" i="2"/>
  <c r="AC194" i="2" s="1"/>
  <c r="AH194" i="2"/>
  <c r="AI194" i="2" s="1"/>
  <c r="X194" i="2"/>
  <c r="Y194" i="2" s="1"/>
  <c r="AJ199" i="2"/>
  <c r="AK199" i="2" s="1"/>
  <c r="AL199" i="2" s="1"/>
  <c r="AH6" i="2"/>
  <c r="AI6" i="2" s="1"/>
  <c r="AA7" i="2"/>
  <c r="AD7" i="2" s="1"/>
  <c r="AE7" i="2" s="1"/>
  <c r="AF7" i="2" s="1"/>
  <c r="AH13" i="2"/>
  <c r="AI13" i="2" s="1"/>
  <c r="AA15" i="2"/>
  <c r="AD15" i="2" s="1"/>
  <c r="AH21" i="2"/>
  <c r="AI21" i="2" s="1"/>
  <c r="AH29" i="2"/>
  <c r="AI29" i="2" s="1"/>
  <c r="AA31" i="2"/>
  <c r="AD31" i="2" s="1"/>
  <c r="AE31" i="2" s="1"/>
  <c r="AF31" i="2" s="1"/>
  <c r="AH37" i="2"/>
  <c r="AI37" i="2" s="1"/>
  <c r="AH45" i="2"/>
  <c r="AI45" i="2" s="1"/>
  <c r="AA47" i="2"/>
  <c r="AD47" i="2" s="1"/>
  <c r="AE47" i="2" s="1"/>
  <c r="AF47" i="2" s="1"/>
  <c r="AH53" i="2"/>
  <c r="AI53" i="2" s="1"/>
  <c r="AH61" i="2"/>
  <c r="AI61" i="2" s="1"/>
  <c r="AH69" i="2"/>
  <c r="AI69" i="2" s="1"/>
  <c r="AA71" i="2"/>
  <c r="AD71" i="2" s="1"/>
  <c r="AE71" i="2" s="1"/>
  <c r="AF71" i="2" s="1"/>
  <c r="AH77" i="2"/>
  <c r="AI77" i="2" s="1"/>
  <c r="AH85" i="2"/>
  <c r="AI85" i="2" s="1"/>
  <c r="AH90" i="2"/>
  <c r="AI90" i="2" s="1"/>
  <c r="AH101" i="2"/>
  <c r="AI101" i="2" s="1"/>
  <c r="AH112" i="2"/>
  <c r="AI112" i="2" s="1"/>
  <c r="AH120" i="2"/>
  <c r="AI120" i="2" s="1"/>
  <c r="AH128" i="2"/>
  <c r="AI128" i="2" s="1"/>
  <c r="AH136" i="2"/>
  <c r="AI136" i="2" s="1"/>
  <c r="AH144" i="2"/>
  <c r="AI144" i="2" s="1"/>
  <c r="AH152" i="2"/>
  <c r="AI152" i="2" s="1"/>
  <c r="X159" i="2"/>
  <c r="AH160" i="2"/>
  <c r="AI160" i="2" s="1"/>
  <c r="X167" i="2"/>
  <c r="AH168" i="2"/>
  <c r="AI168" i="2" s="1"/>
  <c r="AA185" i="2"/>
  <c r="AD185" i="2" s="1"/>
  <c r="AE185" i="2" s="1"/>
  <c r="AF185" i="2" s="1"/>
  <c r="X187" i="2"/>
  <c r="Y187" i="2" s="1"/>
  <c r="R86" i="3"/>
  <c r="Z175" i="2"/>
  <c r="Z178" i="2"/>
  <c r="AJ178" i="2"/>
  <c r="AK178" i="2" s="1"/>
  <c r="Z181" i="2"/>
  <c r="AC181" i="2" s="1"/>
  <c r="Z184" i="2"/>
  <c r="AC184" i="2" s="1"/>
  <c r="AJ184" i="2"/>
  <c r="AK184" i="2" s="1"/>
  <c r="AL184" i="2" s="1"/>
  <c r="Z187" i="2"/>
  <c r="AC187" i="2" s="1"/>
  <c r="AJ190" i="2"/>
  <c r="AK190" i="2" s="1"/>
  <c r="AL190" i="2" s="1"/>
  <c r="AC193" i="2"/>
  <c r="AE193" i="2" s="1"/>
  <c r="AF193" i="2" s="1"/>
  <c r="X183" i="2"/>
  <c r="AH186" i="2"/>
  <c r="AI186" i="2" s="1"/>
  <c r="AJ207" i="2"/>
  <c r="AK207" i="2" s="1"/>
  <c r="AL207" i="2" s="1"/>
  <c r="Y207" i="2"/>
  <c r="Y180" i="2"/>
  <c r="Z190" i="2"/>
  <c r="AC190" i="2" s="1"/>
  <c r="AJ196" i="2"/>
  <c r="AK196" i="2" s="1"/>
  <c r="AL196" i="2" s="1"/>
  <c r="Z192" i="2"/>
  <c r="X198" i="2"/>
  <c r="Z200" i="2"/>
  <c r="Z208" i="2"/>
  <c r="X203" i="2"/>
  <c r="Y203" i="2" s="1"/>
  <c r="AH204" i="2"/>
  <c r="AI204" i="2" s="1"/>
  <c r="Z205" i="2"/>
  <c r="AC205" i="2" s="1"/>
  <c r="AA189" i="2"/>
  <c r="AD189" i="2" s="1"/>
  <c r="AE189" i="2" s="1"/>
  <c r="AF189" i="2" s="1"/>
  <c r="Z196" i="2"/>
  <c r="AC196" i="2" s="1"/>
  <c r="AA197" i="2"/>
  <c r="AD197" i="2" s="1"/>
  <c r="AE197" i="2" s="1"/>
  <c r="AF197" i="2" s="1"/>
  <c r="X202" i="2"/>
  <c r="Y202" i="2" s="1"/>
  <c r="AH203" i="2"/>
  <c r="AI203" i="2" s="1"/>
  <c r="Z204" i="2"/>
  <c r="AC204" i="2" s="1"/>
  <c r="Z203" i="2"/>
  <c r="AC203" i="2" s="1"/>
  <c r="X200" i="2"/>
  <c r="Z202" i="2"/>
  <c r="AC202" i="2" s="1"/>
  <c r="D78" i="3"/>
  <c r="R73" i="3"/>
  <c r="R149" i="3"/>
  <c r="R148" i="3"/>
  <c r="R147" i="3"/>
  <c r="R146" i="3"/>
  <c r="R145" i="3"/>
  <c r="R142" i="3"/>
  <c r="R141" i="3"/>
  <c r="R140" i="3"/>
  <c r="R139" i="3"/>
  <c r="R138" i="3"/>
  <c r="R136" i="3"/>
  <c r="R135" i="3"/>
  <c r="R134" i="3"/>
  <c r="R133" i="3"/>
  <c r="R132" i="3"/>
  <c r="R131" i="3"/>
  <c r="R130" i="3"/>
  <c r="R129" i="3"/>
  <c r="R127" i="3"/>
  <c r="R126" i="3"/>
  <c r="R125" i="3"/>
  <c r="R124" i="3"/>
  <c r="R123" i="3"/>
  <c r="R121" i="3"/>
  <c r="R120" i="3"/>
  <c r="R119" i="3"/>
  <c r="R118" i="3"/>
  <c r="R117" i="3"/>
  <c r="R116" i="3"/>
  <c r="R115" i="3"/>
  <c r="R114" i="3"/>
  <c r="R107" i="3"/>
  <c r="R108" i="3"/>
  <c r="R109" i="3"/>
  <c r="R110" i="3"/>
  <c r="R111" i="3"/>
  <c r="R112" i="3"/>
  <c r="R106" i="3"/>
  <c r="AL73" i="2" l="1"/>
  <c r="AA83" i="2"/>
  <c r="AD83" i="2" s="1"/>
  <c r="AE83" i="2" s="1"/>
  <c r="AF83" i="2" s="1"/>
  <c r="AL39" i="2"/>
  <c r="AL122" i="2"/>
  <c r="AA70" i="2"/>
  <c r="AD70" i="2" s="1"/>
  <c r="AA99" i="2"/>
  <c r="AD99" i="2" s="1"/>
  <c r="AE99" i="2" s="1"/>
  <c r="AF99" i="2" s="1"/>
  <c r="AL141" i="2"/>
  <c r="AA75" i="2"/>
  <c r="AD75" i="2" s="1"/>
  <c r="AE75" i="2" s="1"/>
  <c r="AF75" i="2" s="1"/>
  <c r="AA205" i="2"/>
  <c r="AD205" i="2" s="1"/>
  <c r="AA49" i="2"/>
  <c r="AD49" i="2" s="1"/>
  <c r="AJ165" i="2"/>
  <c r="AK165" i="2" s="1"/>
  <c r="AL165" i="2" s="1"/>
  <c r="AL70" i="2"/>
  <c r="AL161" i="2"/>
  <c r="AJ176" i="2"/>
  <c r="AK176" i="2" s="1"/>
  <c r="AC167" i="2"/>
  <c r="AE167" i="2" s="1"/>
  <c r="AF167" i="2" s="1"/>
  <c r="AA10" i="2"/>
  <c r="AD10" i="2" s="1"/>
  <c r="AA87" i="2"/>
  <c r="AD87" i="2" s="1"/>
  <c r="AE87" i="2" s="1"/>
  <c r="AF87" i="2" s="1"/>
  <c r="AL79" i="2"/>
  <c r="AA147" i="2"/>
  <c r="AD147" i="2" s="1"/>
  <c r="Y62" i="2"/>
  <c r="AA206" i="2"/>
  <c r="AD206" i="2" s="1"/>
  <c r="AE206" i="2" s="1"/>
  <c r="AF206" i="2" s="1"/>
  <c r="AA171" i="2"/>
  <c r="AD171" i="2" s="1"/>
  <c r="AA115" i="2"/>
  <c r="AD115" i="2" s="1"/>
  <c r="AL146" i="2"/>
  <c r="AL36" i="2"/>
  <c r="AJ10" i="2"/>
  <c r="AK10" i="2" s="1"/>
  <c r="AL10" i="2" s="1"/>
  <c r="AJ58" i="2"/>
  <c r="AK58" i="2" s="1"/>
  <c r="AL58" i="2" s="1"/>
  <c r="AL92" i="2"/>
  <c r="AL142" i="2"/>
  <c r="AL206" i="2"/>
  <c r="AL154" i="2"/>
  <c r="AA80" i="2"/>
  <c r="AD80" i="2" s="1"/>
  <c r="AL33" i="2"/>
  <c r="AL76" i="2"/>
  <c r="AA104" i="2"/>
  <c r="AD104" i="2" s="1"/>
  <c r="AA33" i="2"/>
  <c r="AD33" i="2" s="1"/>
  <c r="AL180" i="2"/>
  <c r="Y70" i="2"/>
  <c r="AL68" i="2"/>
  <c r="AL38" i="2"/>
  <c r="AC44" i="2"/>
  <c r="AE44" i="2" s="1"/>
  <c r="AF44" i="2" s="1"/>
  <c r="AA92" i="2"/>
  <c r="AD92" i="2" s="1"/>
  <c r="AE92" i="2" s="1"/>
  <c r="AF92" i="2" s="1"/>
  <c r="AJ106" i="2"/>
  <c r="AK106" i="2" s="1"/>
  <c r="AL106" i="2" s="1"/>
  <c r="AA114" i="2"/>
  <c r="AD114" i="2" s="1"/>
  <c r="AE114" i="2" s="1"/>
  <c r="AF114" i="2" s="1"/>
  <c r="AA129" i="2"/>
  <c r="AD129" i="2" s="1"/>
  <c r="AE129" i="2" s="1"/>
  <c r="AF129" i="2" s="1"/>
  <c r="AL186" i="2"/>
  <c r="AL130" i="2"/>
  <c r="AA103" i="2"/>
  <c r="AD103" i="2" s="1"/>
  <c r="AE103" i="2" s="1"/>
  <c r="AF103" i="2" s="1"/>
  <c r="Y38" i="2"/>
  <c r="AC108" i="2"/>
  <c r="AE108" i="2" s="1"/>
  <c r="AF108" i="2" s="1"/>
  <c r="AC84" i="2"/>
  <c r="AE84" i="2" s="1"/>
  <c r="AF84" i="2" s="1"/>
  <c r="AA56" i="2"/>
  <c r="AD56" i="2" s="1"/>
  <c r="AA16" i="2"/>
  <c r="AD16" i="2" s="1"/>
  <c r="AA172" i="2"/>
  <c r="AD172" i="2" s="1"/>
  <c r="AA116" i="2"/>
  <c r="AD116" i="2" s="1"/>
  <c r="AA106" i="2"/>
  <c r="AD106" i="2" s="1"/>
  <c r="AL20" i="2"/>
  <c r="N24" i="3"/>
  <c r="AE6" i="2"/>
  <c r="AF6" i="2" s="1"/>
  <c r="AL114" i="2"/>
  <c r="AC146" i="2"/>
  <c r="AE146" i="2" s="1"/>
  <c r="AF146" i="2" s="1"/>
  <c r="AL162" i="2"/>
  <c r="AL89" i="2"/>
  <c r="AA182" i="2"/>
  <c r="AD182" i="2" s="1"/>
  <c r="AA155" i="2"/>
  <c r="AD155" i="2" s="1"/>
  <c r="AA131" i="2"/>
  <c r="AD131" i="2" s="1"/>
  <c r="AL164" i="2"/>
  <c r="AA140" i="2"/>
  <c r="AD140" i="2" s="1"/>
  <c r="AA73" i="2"/>
  <c r="AD73" i="2" s="1"/>
  <c r="AA17" i="2"/>
  <c r="AD17" i="2" s="1"/>
  <c r="AA195" i="2"/>
  <c r="AD195" i="2" s="1"/>
  <c r="AA134" i="2"/>
  <c r="AD134" i="2" s="1"/>
  <c r="AE134" i="2" s="1"/>
  <c r="AF134" i="2" s="1"/>
  <c r="AL62" i="2"/>
  <c r="AJ14" i="2"/>
  <c r="AK14" i="2" s="1"/>
  <c r="AL14" i="2" s="1"/>
  <c r="Y129" i="2"/>
  <c r="AE177" i="2"/>
  <c r="AF177" i="2" s="1"/>
  <c r="AJ187" i="2"/>
  <c r="AK187" i="2" s="1"/>
  <c r="AL187" i="2" s="1"/>
  <c r="AL54" i="2"/>
  <c r="AL108" i="2"/>
  <c r="AE162" i="2"/>
  <c r="AF162" i="2" s="1"/>
  <c r="AJ204" i="2"/>
  <c r="AK204" i="2" s="1"/>
  <c r="AA122" i="2"/>
  <c r="AD122" i="2" s="1"/>
  <c r="N42" i="3"/>
  <c r="AJ188" i="2"/>
  <c r="AK188" i="2" s="1"/>
  <c r="AL188" i="2" s="1"/>
  <c r="AA41" i="2"/>
  <c r="AD41" i="2" s="1"/>
  <c r="AE41" i="2" s="1"/>
  <c r="AF41" i="2" s="1"/>
  <c r="AJ191" i="2"/>
  <c r="AK191" i="2" s="1"/>
  <c r="AL191" i="2" s="1"/>
  <c r="Y11" i="2"/>
  <c r="AA202" i="2"/>
  <c r="AD202" i="2" s="1"/>
  <c r="N87" i="3"/>
  <c r="N76" i="3"/>
  <c r="AA93" i="2"/>
  <c r="AD93" i="2" s="1"/>
  <c r="AE93" i="2" s="1"/>
  <c r="AF93" i="2" s="1"/>
  <c r="AL60" i="2"/>
  <c r="AA191" i="2"/>
  <c r="AD191" i="2" s="1"/>
  <c r="AE191" i="2" s="1"/>
  <c r="AF191" i="2" s="1"/>
  <c r="AJ174" i="2"/>
  <c r="AK174" i="2" s="1"/>
  <c r="AL174" i="2" s="1"/>
  <c r="AJ149" i="2"/>
  <c r="AK149" i="2" s="1"/>
  <c r="AL149" i="2" s="1"/>
  <c r="AL204" i="2"/>
  <c r="N58" i="3"/>
  <c r="AA124" i="2"/>
  <c r="AD124" i="2" s="1"/>
  <c r="AA65" i="2"/>
  <c r="AD65" i="2" s="1"/>
  <c r="AA138" i="2"/>
  <c r="AD138" i="2" s="1"/>
  <c r="AE138" i="2" s="1"/>
  <c r="AF138" i="2" s="1"/>
  <c r="AJ98" i="2"/>
  <c r="AK98" i="2" s="1"/>
  <c r="AL98" i="2" s="1"/>
  <c r="AL145" i="2"/>
  <c r="R137" i="3"/>
  <c r="W74" i="1" s="1"/>
  <c r="W75" i="1" s="1"/>
  <c r="W77" i="1" s="1"/>
  <c r="U137" i="3" s="1"/>
  <c r="Y6" i="2"/>
  <c r="N6" i="3"/>
  <c r="AA39" i="2"/>
  <c r="AD39" i="2" s="1"/>
  <c r="AC39" i="2"/>
  <c r="AA196" i="2"/>
  <c r="AD196" i="2" s="1"/>
  <c r="AE196" i="2" s="1"/>
  <c r="AF196" i="2" s="1"/>
  <c r="Y183" i="2"/>
  <c r="N114" i="3"/>
  <c r="AL178" i="2"/>
  <c r="AA64" i="2"/>
  <c r="AD64" i="2" s="1"/>
  <c r="AJ6" i="2"/>
  <c r="AK6" i="2" s="1"/>
  <c r="AA132" i="2"/>
  <c r="AD132" i="2" s="1"/>
  <c r="AE132" i="2" s="1"/>
  <c r="AF132" i="2" s="1"/>
  <c r="AA105" i="2"/>
  <c r="AD105" i="2" s="1"/>
  <c r="AA165" i="2"/>
  <c r="AD165" i="2" s="1"/>
  <c r="AA149" i="2"/>
  <c r="AD149" i="2" s="1"/>
  <c r="AA133" i="2"/>
  <c r="AD133" i="2" s="1"/>
  <c r="AE133" i="2" s="1"/>
  <c r="AF133" i="2" s="1"/>
  <c r="AA74" i="2"/>
  <c r="AD74" i="2" s="1"/>
  <c r="AE74" i="2" s="1"/>
  <c r="AF74" i="2" s="1"/>
  <c r="AA58" i="2"/>
  <c r="AD58" i="2" s="1"/>
  <c r="AA42" i="2"/>
  <c r="AD42" i="2" s="1"/>
  <c r="Y93" i="2"/>
  <c r="N60" i="3"/>
  <c r="Y100" i="2"/>
  <c r="Y44" i="2"/>
  <c r="Y193" i="2"/>
  <c r="N129" i="3"/>
  <c r="AJ193" i="2"/>
  <c r="AK193" i="2" s="1"/>
  <c r="AL193" i="2" s="1"/>
  <c r="Y98" i="2"/>
  <c r="N63" i="3"/>
  <c r="AJ107" i="2"/>
  <c r="AK107" i="2" s="1"/>
  <c r="AL107" i="2" s="1"/>
  <c r="AJ26" i="2"/>
  <c r="AK26" i="2" s="1"/>
  <c r="AL26" i="2" s="1"/>
  <c r="AJ150" i="2"/>
  <c r="AK150" i="2" s="1"/>
  <c r="AL150" i="2" s="1"/>
  <c r="AJ133" i="2"/>
  <c r="AK133" i="2" s="1"/>
  <c r="AL133" i="2" s="1"/>
  <c r="AJ50" i="2"/>
  <c r="AK50" i="2" s="1"/>
  <c r="AL50" i="2" s="1"/>
  <c r="AL205" i="2"/>
  <c r="AA161" i="2"/>
  <c r="AD161" i="2" s="1"/>
  <c r="AE161" i="2" s="1"/>
  <c r="AF161" i="2" s="1"/>
  <c r="AL113" i="2"/>
  <c r="AJ67" i="2"/>
  <c r="AK67" i="2" s="1"/>
  <c r="AL67" i="2" s="1"/>
  <c r="Y67" i="2"/>
  <c r="Y153" i="2"/>
  <c r="AL24" i="2"/>
  <c r="Y9" i="2"/>
  <c r="N18" i="3"/>
  <c r="AL148" i="2"/>
  <c r="Y15" i="2"/>
  <c r="N28" i="3"/>
  <c r="AA180" i="2"/>
  <c r="AD180" i="2" s="1"/>
  <c r="AE180" i="2" s="1"/>
  <c r="AF180" i="2" s="1"/>
  <c r="AE168" i="2"/>
  <c r="AF168" i="2" s="1"/>
  <c r="AL151" i="2"/>
  <c r="N79" i="3"/>
  <c r="Y166" i="2"/>
  <c r="AL117" i="2"/>
  <c r="AJ110" i="2"/>
  <c r="AK110" i="2" s="1"/>
  <c r="AL110" i="2" s="1"/>
  <c r="AA201" i="2"/>
  <c r="AD201" i="2" s="1"/>
  <c r="AE201" i="2" s="1"/>
  <c r="AF201" i="2" s="1"/>
  <c r="AA145" i="2"/>
  <c r="AD145" i="2" s="1"/>
  <c r="AE145" i="2" s="1"/>
  <c r="AF145" i="2" s="1"/>
  <c r="AA113" i="2"/>
  <c r="AD113" i="2" s="1"/>
  <c r="AE113" i="2" s="1"/>
  <c r="AF113" i="2" s="1"/>
  <c r="Y195" i="2"/>
  <c r="N138" i="3"/>
  <c r="AA55" i="2"/>
  <c r="AD55" i="2" s="1"/>
  <c r="AC55" i="2"/>
  <c r="AA194" i="2"/>
  <c r="AD194" i="2" s="1"/>
  <c r="AE194" i="2" s="1"/>
  <c r="AF194" i="2" s="1"/>
  <c r="AA25" i="2"/>
  <c r="AD25" i="2" s="1"/>
  <c r="Y181" i="2"/>
  <c r="N106" i="3"/>
  <c r="Y54" i="2"/>
  <c r="Y22" i="2"/>
  <c r="AA164" i="2"/>
  <c r="AD164" i="2" s="1"/>
  <c r="AL116" i="2"/>
  <c r="AA94" i="2"/>
  <c r="AD94" i="2" s="1"/>
  <c r="AE94" i="2" s="1"/>
  <c r="AF94" i="2" s="1"/>
  <c r="AL65" i="2"/>
  <c r="AA173" i="2"/>
  <c r="AD173" i="2" s="1"/>
  <c r="AE173" i="2" s="1"/>
  <c r="AF173" i="2" s="1"/>
  <c r="AA157" i="2"/>
  <c r="AD157" i="2" s="1"/>
  <c r="AE157" i="2" s="1"/>
  <c r="AF157" i="2" s="1"/>
  <c r="AA141" i="2"/>
  <c r="AD141" i="2" s="1"/>
  <c r="AA82" i="2"/>
  <c r="AD82" i="2" s="1"/>
  <c r="AA34" i="2"/>
  <c r="AD34" i="2" s="1"/>
  <c r="AA60" i="2"/>
  <c r="AD60" i="2" s="1"/>
  <c r="AE60" i="2" s="1"/>
  <c r="AF60" i="2" s="1"/>
  <c r="Y115" i="2"/>
  <c r="N68" i="3"/>
  <c r="AE53" i="2"/>
  <c r="AF53" i="2" s="1"/>
  <c r="AJ166" i="2"/>
  <c r="AK166" i="2" s="1"/>
  <c r="AL166" i="2" s="1"/>
  <c r="AA23" i="2"/>
  <c r="AD23" i="2" s="1"/>
  <c r="AC23" i="2"/>
  <c r="AE23" i="2" s="1"/>
  <c r="AF23" i="2" s="1"/>
  <c r="AA130" i="2"/>
  <c r="AD130" i="2" s="1"/>
  <c r="AE130" i="2" s="1"/>
  <c r="AF130" i="2" s="1"/>
  <c r="AA154" i="2"/>
  <c r="AD154" i="2" s="1"/>
  <c r="AC154" i="2"/>
  <c r="AJ34" i="2"/>
  <c r="AK34" i="2" s="1"/>
  <c r="AL34" i="2" s="1"/>
  <c r="AA50" i="2"/>
  <c r="AD50" i="2" s="1"/>
  <c r="AE50" i="2" s="1"/>
  <c r="AF50" i="2" s="1"/>
  <c r="AA96" i="2"/>
  <c r="AD96" i="2" s="1"/>
  <c r="AA72" i="2"/>
  <c r="AD72" i="2" s="1"/>
  <c r="AJ181" i="2"/>
  <c r="AK181" i="2" s="1"/>
  <c r="AA66" i="2"/>
  <c r="AD66" i="2" s="1"/>
  <c r="AE66" i="2" s="1"/>
  <c r="AF66" i="2" s="1"/>
  <c r="AA126" i="2"/>
  <c r="AD126" i="2" s="1"/>
  <c r="AE126" i="2" s="1"/>
  <c r="AF126" i="2" s="1"/>
  <c r="AE85" i="2"/>
  <c r="AF85" i="2" s="1"/>
  <c r="AL127" i="2"/>
  <c r="Y114" i="2"/>
  <c r="AL82" i="2"/>
  <c r="AJ75" i="2"/>
  <c r="AK75" i="2" s="1"/>
  <c r="AL75" i="2" s="1"/>
  <c r="Y75" i="2"/>
  <c r="AJ126" i="2"/>
  <c r="AK126" i="2" s="1"/>
  <c r="AL126" i="2" s="1"/>
  <c r="AJ157" i="2"/>
  <c r="AK157" i="2" s="1"/>
  <c r="AL157" i="2" s="1"/>
  <c r="AA207" i="2"/>
  <c r="AD207" i="2" s="1"/>
  <c r="AE207" i="2" s="1"/>
  <c r="AF207" i="2" s="1"/>
  <c r="AJ27" i="2"/>
  <c r="AK27" i="2" s="1"/>
  <c r="AL27" i="2" s="1"/>
  <c r="Y27" i="2"/>
  <c r="N97" i="3"/>
  <c r="Y174" i="2"/>
  <c r="AJ189" i="2"/>
  <c r="AK189" i="2" s="1"/>
  <c r="AL189" i="2" s="1"/>
  <c r="AA204" i="2"/>
  <c r="AD204" i="2" s="1"/>
  <c r="AE204" i="2" s="1"/>
  <c r="AF204" i="2" s="1"/>
  <c r="AL176" i="2"/>
  <c r="AL81" i="2"/>
  <c r="AA98" i="2"/>
  <c r="AD98" i="2" s="1"/>
  <c r="AE98" i="2" s="1"/>
  <c r="AF98" i="2" s="1"/>
  <c r="Y47" i="2"/>
  <c r="N46" i="3"/>
  <c r="AA18" i="2"/>
  <c r="AD18" i="2" s="1"/>
  <c r="Y7" i="2"/>
  <c r="N11" i="3"/>
  <c r="AA170" i="2"/>
  <c r="AD170" i="2" s="1"/>
  <c r="AC170" i="2"/>
  <c r="AJ19" i="2"/>
  <c r="AK19" i="2" s="1"/>
  <c r="AL19" i="2" s="1"/>
  <c r="Y19" i="2"/>
  <c r="Y106" i="2"/>
  <c r="N66" i="3"/>
  <c r="AA86" i="2"/>
  <c r="AD86" i="2" s="1"/>
  <c r="AE86" i="2" s="1"/>
  <c r="AF86" i="2" s="1"/>
  <c r="Y196" i="2"/>
  <c r="N144" i="3"/>
  <c r="AA48" i="2"/>
  <c r="AD48" i="2" s="1"/>
  <c r="AE48" i="2" s="1"/>
  <c r="AF48" i="2" s="1"/>
  <c r="AA156" i="2"/>
  <c r="AD156" i="2" s="1"/>
  <c r="AE156" i="2" s="1"/>
  <c r="AF156" i="2" s="1"/>
  <c r="AL132" i="2"/>
  <c r="AA81" i="2"/>
  <c r="AD81" i="2" s="1"/>
  <c r="AA57" i="2"/>
  <c r="AD57" i="2" s="1"/>
  <c r="AE57" i="2" s="1"/>
  <c r="AF57" i="2" s="1"/>
  <c r="AC151" i="2"/>
  <c r="AE151" i="2" s="1"/>
  <c r="AF151" i="2" s="1"/>
  <c r="AA117" i="2"/>
  <c r="AD117" i="2" s="1"/>
  <c r="AE117" i="2" s="1"/>
  <c r="AF117" i="2" s="1"/>
  <c r="Y31" i="2"/>
  <c r="N36" i="3"/>
  <c r="AL103" i="2"/>
  <c r="AJ44" i="2"/>
  <c r="AK44" i="2" s="1"/>
  <c r="AL44" i="2" s="1"/>
  <c r="AJ43" i="2"/>
  <c r="AK43" i="2" s="1"/>
  <c r="AL43" i="2" s="1"/>
  <c r="Y43" i="2"/>
  <c r="AE122" i="2"/>
  <c r="AF122" i="2" s="1"/>
  <c r="AJ197" i="2"/>
  <c r="AK197" i="2" s="1"/>
  <c r="AL197" i="2" s="1"/>
  <c r="AA153" i="2"/>
  <c r="AD153" i="2" s="1"/>
  <c r="AE153" i="2" s="1"/>
  <c r="AF153" i="2" s="1"/>
  <c r="AA79" i="2"/>
  <c r="AD79" i="2" s="1"/>
  <c r="AC79" i="2"/>
  <c r="AA199" i="2"/>
  <c r="AD199" i="2" s="1"/>
  <c r="AE199" i="2" s="1"/>
  <c r="AF199" i="2" s="1"/>
  <c r="AA91" i="2"/>
  <c r="AD91" i="2" s="1"/>
  <c r="AE91" i="2" s="1"/>
  <c r="AF91" i="2" s="1"/>
  <c r="AA121" i="2"/>
  <c r="AD121" i="2" s="1"/>
  <c r="AE121" i="2" s="1"/>
  <c r="AF121" i="2" s="1"/>
  <c r="AL129" i="2"/>
  <c r="AA137" i="2"/>
  <c r="AD137" i="2" s="1"/>
  <c r="AE137" i="2" s="1"/>
  <c r="AF137" i="2" s="1"/>
  <c r="AE14" i="2"/>
  <c r="AF14" i="2" s="1"/>
  <c r="AE144" i="2"/>
  <c r="AF144" i="2" s="1"/>
  <c r="AE21" i="2"/>
  <c r="AF21" i="2" s="1"/>
  <c r="AE62" i="2"/>
  <c r="AF62" i="2" s="1"/>
  <c r="AE46" i="2"/>
  <c r="AF46" i="2" s="1"/>
  <c r="AE128" i="2"/>
  <c r="AF128" i="2" s="1"/>
  <c r="AE37" i="2"/>
  <c r="AF37" i="2" s="1"/>
  <c r="R113" i="3"/>
  <c r="S74" i="1" s="1"/>
  <c r="S75" i="1" s="1"/>
  <c r="S77" i="1" s="1"/>
  <c r="U113" i="3" s="1"/>
  <c r="R128" i="3"/>
  <c r="S88" i="1" s="1"/>
  <c r="S89" i="1" s="1"/>
  <c r="S91" i="1" s="1"/>
  <c r="U128" i="3" s="1"/>
  <c r="AC208" i="2"/>
  <c r="AA208" i="2"/>
  <c r="AD208" i="2" s="1"/>
  <c r="AC175" i="2"/>
  <c r="AA175" i="2"/>
  <c r="AD175" i="2" s="1"/>
  <c r="AJ160" i="2"/>
  <c r="AK160" i="2" s="1"/>
  <c r="AL160" i="2" s="1"/>
  <c r="Y160" i="2"/>
  <c r="AA32" i="2"/>
  <c r="AD32" i="2" s="1"/>
  <c r="AE32" i="2" s="1"/>
  <c r="AF32" i="2" s="1"/>
  <c r="Y21" i="2"/>
  <c r="AJ21" i="2"/>
  <c r="AK21" i="2" s="1"/>
  <c r="AL21" i="2" s="1"/>
  <c r="AE131" i="2"/>
  <c r="AF131" i="2" s="1"/>
  <c r="AE104" i="2"/>
  <c r="AF104" i="2" s="1"/>
  <c r="AE195" i="2"/>
  <c r="AF195" i="2" s="1"/>
  <c r="Y179" i="2"/>
  <c r="AJ179" i="2"/>
  <c r="AK179" i="2" s="1"/>
  <c r="AL179" i="2" s="1"/>
  <c r="AE165" i="2"/>
  <c r="AF165" i="2" s="1"/>
  <c r="AE149" i="2"/>
  <c r="AF149" i="2" s="1"/>
  <c r="AE82" i="2"/>
  <c r="AF82" i="2" s="1"/>
  <c r="AE34" i="2"/>
  <c r="AF34" i="2" s="1"/>
  <c r="AE18" i="2"/>
  <c r="AF18" i="2" s="1"/>
  <c r="AJ115" i="2"/>
  <c r="AK115" i="2" s="1"/>
  <c r="AL115" i="2" s="1"/>
  <c r="AJ57" i="2"/>
  <c r="AK57" i="2" s="1"/>
  <c r="AL57" i="2" s="1"/>
  <c r="AE160" i="2"/>
  <c r="AF160" i="2" s="1"/>
  <c r="AE112" i="2"/>
  <c r="AF112" i="2" s="1"/>
  <c r="AE69" i="2"/>
  <c r="AF69" i="2" s="1"/>
  <c r="AJ155" i="2"/>
  <c r="AK155" i="2" s="1"/>
  <c r="AL155" i="2" s="1"/>
  <c r="AJ171" i="2"/>
  <c r="AK171" i="2" s="1"/>
  <c r="AL171" i="2" s="1"/>
  <c r="AC200" i="2"/>
  <c r="AA200" i="2"/>
  <c r="AD200" i="2" s="1"/>
  <c r="AJ136" i="2"/>
  <c r="AK136" i="2" s="1"/>
  <c r="AL136" i="2" s="1"/>
  <c r="Y136" i="2"/>
  <c r="Y69" i="2"/>
  <c r="AJ69" i="2"/>
  <c r="AK69" i="2" s="1"/>
  <c r="AL69" i="2" s="1"/>
  <c r="AE171" i="2"/>
  <c r="AF171" i="2" s="1"/>
  <c r="AE124" i="2"/>
  <c r="AF124" i="2" s="1"/>
  <c r="AE105" i="2"/>
  <c r="AF105" i="2" s="1"/>
  <c r="AE49" i="2"/>
  <c r="AF49" i="2" s="1"/>
  <c r="AE9" i="2"/>
  <c r="AF9" i="2" s="1"/>
  <c r="AJ48" i="2"/>
  <c r="AK48" i="2" s="1"/>
  <c r="AL48" i="2" s="1"/>
  <c r="AE101" i="2"/>
  <c r="AF101" i="2" s="1"/>
  <c r="AE45" i="2"/>
  <c r="AF45" i="2" s="1"/>
  <c r="AJ17" i="2"/>
  <c r="AK17" i="2" s="1"/>
  <c r="AL17" i="2" s="1"/>
  <c r="AE77" i="2"/>
  <c r="AF77" i="2" s="1"/>
  <c r="AJ41" i="2"/>
  <c r="AK41" i="2" s="1"/>
  <c r="AL41" i="2" s="1"/>
  <c r="AJ139" i="2"/>
  <c r="AK139" i="2" s="1"/>
  <c r="AL139" i="2" s="1"/>
  <c r="AE29" i="2"/>
  <c r="AF29" i="2" s="1"/>
  <c r="AE136" i="2"/>
  <c r="AF136" i="2" s="1"/>
  <c r="AJ72" i="2"/>
  <c r="AK72" i="2" s="1"/>
  <c r="AL72" i="2" s="1"/>
  <c r="AJ8" i="2"/>
  <c r="AK8" i="2" s="1"/>
  <c r="AL8" i="2" s="1"/>
  <c r="Y198" i="2"/>
  <c r="AJ198" i="2"/>
  <c r="AK198" i="2" s="1"/>
  <c r="AL198" i="2" s="1"/>
  <c r="Y112" i="2"/>
  <c r="AJ112" i="2"/>
  <c r="AK112" i="2" s="1"/>
  <c r="AL112" i="2" s="1"/>
  <c r="AJ90" i="2"/>
  <c r="AK90" i="2" s="1"/>
  <c r="AL90" i="2" s="1"/>
  <c r="Y90" i="2"/>
  <c r="AE15" i="2"/>
  <c r="AF15" i="2" s="1"/>
  <c r="AE182" i="2"/>
  <c r="AF182" i="2" s="1"/>
  <c r="AE147" i="2"/>
  <c r="AF147" i="2" s="1"/>
  <c r="AE96" i="2"/>
  <c r="AF96" i="2" s="1"/>
  <c r="AE72" i="2"/>
  <c r="AF72" i="2" s="1"/>
  <c r="AJ195" i="2"/>
  <c r="AK195" i="2" s="1"/>
  <c r="AL195" i="2" s="1"/>
  <c r="AE172" i="2"/>
  <c r="AF172" i="2" s="1"/>
  <c r="AE140" i="2"/>
  <c r="AF140" i="2" s="1"/>
  <c r="AE81" i="2"/>
  <c r="AF81" i="2" s="1"/>
  <c r="AE33" i="2"/>
  <c r="AF33" i="2" s="1"/>
  <c r="AJ123" i="2"/>
  <c r="AK123" i="2" s="1"/>
  <c r="AL123" i="2" s="1"/>
  <c r="AJ96" i="2"/>
  <c r="AK96" i="2" s="1"/>
  <c r="AL96" i="2" s="1"/>
  <c r="AJ47" i="2"/>
  <c r="AK47" i="2" s="1"/>
  <c r="AL47" i="2" s="1"/>
  <c r="AC192" i="2"/>
  <c r="AA192" i="2"/>
  <c r="AD192" i="2" s="1"/>
  <c r="Y152" i="2"/>
  <c r="AJ152" i="2"/>
  <c r="AK152" i="2" s="1"/>
  <c r="AL152" i="2" s="1"/>
  <c r="Y85" i="2"/>
  <c r="AJ85" i="2"/>
  <c r="AK85" i="2" s="1"/>
  <c r="AL85" i="2" s="1"/>
  <c r="Y45" i="2"/>
  <c r="AJ45" i="2"/>
  <c r="AK45" i="2" s="1"/>
  <c r="AL45" i="2" s="1"/>
  <c r="AJ29" i="2"/>
  <c r="AK29" i="2" s="1"/>
  <c r="AL29" i="2" s="1"/>
  <c r="Y29" i="2"/>
  <c r="AA181" i="2"/>
  <c r="AD181" i="2" s="1"/>
  <c r="AE181" i="2" s="1"/>
  <c r="AF181" i="2" s="1"/>
  <c r="AE40" i="2"/>
  <c r="AF40" i="2" s="1"/>
  <c r="AE65" i="2"/>
  <c r="AF65" i="2" s="1"/>
  <c r="AA190" i="2"/>
  <c r="AD190" i="2" s="1"/>
  <c r="AE190" i="2" s="1"/>
  <c r="AF190" i="2" s="1"/>
  <c r="AE152" i="2"/>
  <c r="AF152" i="2" s="1"/>
  <c r="AA95" i="2"/>
  <c r="AD95" i="2" s="1"/>
  <c r="AE95" i="2" s="1"/>
  <c r="AF95" i="2" s="1"/>
  <c r="AJ23" i="2"/>
  <c r="AK23" i="2" s="1"/>
  <c r="AL23" i="2" s="1"/>
  <c r="AJ163" i="2"/>
  <c r="AK163" i="2" s="1"/>
  <c r="AL163" i="2" s="1"/>
  <c r="AJ93" i="2"/>
  <c r="AK93" i="2" s="1"/>
  <c r="AL93" i="2" s="1"/>
  <c r="AE90" i="2"/>
  <c r="AF90" i="2" s="1"/>
  <c r="AJ40" i="2"/>
  <c r="AK40" i="2" s="1"/>
  <c r="AL40" i="2" s="1"/>
  <c r="AE109" i="2"/>
  <c r="AF109" i="2" s="1"/>
  <c r="AE13" i="2"/>
  <c r="AF13" i="2" s="1"/>
  <c r="AE22" i="2"/>
  <c r="AF22" i="2" s="1"/>
  <c r="AJ167" i="2"/>
  <c r="AK167" i="2" s="1"/>
  <c r="AL167" i="2" s="1"/>
  <c r="Y167" i="2"/>
  <c r="Y128" i="2"/>
  <c r="AJ128" i="2"/>
  <c r="AK128" i="2" s="1"/>
  <c r="AL128" i="2" s="1"/>
  <c r="AJ61" i="2"/>
  <c r="AK61" i="2" s="1"/>
  <c r="AL61" i="2" s="1"/>
  <c r="Y61" i="2"/>
  <c r="Y13" i="2"/>
  <c r="AJ13" i="2"/>
  <c r="AK13" i="2" s="1"/>
  <c r="AL13" i="2" s="1"/>
  <c r="AL6" i="2"/>
  <c r="AL181" i="2"/>
  <c r="AE163" i="2"/>
  <c r="AF163" i="2" s="1"/>
  <c r="AE97" i="2"/>
  <c r="AF97" i="2" s="1"/>
  <c r="AE17" i="2"/>
  <c r="AF17" i="2" s="1"/>
  <c r="AJ183" i="2"/>
  <c r="AK183" i="2" s="1"/>
  <c r="AL183" i="2" s="1"/>
  <c r="AE141" i="2"/>
  <c r="AF141" i="2" s="1"/>
  <c r="AE125" i="2"/>
  <c r="AF125" i="2" s="1"/>
  <c r="AE58" i="2"/>
  <c r="AF58" i="2" s="1"/>
  <c r="AE42" i="2"/>
  <c r="AF42" i="2" s="1"/>
  <c r="AE26" i="2"/>
  <c r="AF26" i="2" s="1"/>
  <c r="AE10" i="2"/>
  <c r="AF10" i="2" s="1"/>
  <c r="AJ80" i="2"/>
  <c r="AK80" i="2" s="1"/>
  <c r="AL80" i="2" s="1"/>
  <c r="AJ104" i="2"/>
  <c r="AK104" i="2" s="1"/>
  <c r="AL104" i="2" s="1"/>
  <c r="AJ94" i="2"/>
  <c r="AK94" i="2" s="1"/>
  <c r="AL94" i="2" s="1"/>
  <c r="AJ56" i="2"/>
  <c r="AK56" i="2" s="1"/>
  <c r="AL56" i="2" s="1"/>
  <c r="AJ16" i="2"/>
  <c r="AK16" i="2" s="1"/>
  <c r="AL16" i="2" s="1"/>
  <c r="AJ71" i="2"/>
  <c r="AK71" i="2" s="1"/>
  <c r="AL71" i="2" s="1"/>
  <c r="AA184" i="2"/>
  <c r="AD184" i="2" s="1"/>
  <c r="AE184" i="2" s="1"/>
  <c r="AF184" i="2" s="1"/>
  <c r="AA203" i="2"/>
  <c r="AD203" i="2" s="1"/>
  <c r="AE203" i="2" s="1"/>
  <c r="AF203" i="2" s="1"/>
  <c r="AE205" i="2"/>
  <c r="AF205" i="2" s="1"/>
  <c r="AJ168" i="2"/>
  <c r="AK168" i="2" s="1"/>
  <c r="AL168" i="2" s="1"/>
  <c r="Y168" i="2"/>
  <c r="AA123" i="2"/>
  <c r="AD123" i="2" s="1"/>
  <c r="AE123" i="2" s="1"/>
  <c r="AF123" i="2" s="1"/>
  <c r="AA8" i="2"/>
  <c r="AD8" i="2" s="1"/>
  <c r="AE8" i="2" s="1"/>
  <c r="AF8" i="2" s="1"/>
  <c r="AE139" i="2"/>
  <c r="AF139" i="2" s="1"/>
  <c r="AE115" i="2"/>
  <c r="AF115" i="2" s="1"/>
  <c r="AE64" i="2"/>
  <c r="AF64" i="2" s="1"/>
  <c r="AE16" i="2"/>
  <c r="AF16" i="2" s="1"/>
  <c r="AJ202" i="2"/>
  <c r="AK202" i="2" s="1"/>
  <c r="AL202" i="2" s="1"/>
  <c r="AE116" i="2"/>
  <c r="AF116" i="2" s="1"/>
  <c r="AE183" i="2"/>
  <c r="AF183" i="2" s="1"/>
  <c r="AE106" i="2"/>
  <c r="AF106" i="2" s="1"/>
  <c r="AJ124" i="2"/>
  <c r="AK124" i="2" s="1"/>
  <c r="AL124" i="2" s="1"/>
  <c r="AJ147" i="2"/>
  <c r="AK147" i="2" s="1"/>
  <c r="AL147" i="2" s="1"/>
  <c r="AJ97" i="2"/>
  <c r="AK97" i="2" s="1"/>
  <c r="AL97" i="2" s="1"/>
  <c r="AJ64" i="2"/>
  <c r="AK64" i="2" s="1"/>
  <c r="AL64" i="2" s="1"/>
  <c r="AE120" i="2"/>
  <c r="AF120" i="2" s="1"/>
  <c r="AE38" i="2"/>
  <c r="AF38" i="2" s="1"/>
  <c r="AE70" i="2"/>
  <c r="AF70" i="2" s="1"/>
  <c r="AJ15" i="2"/>
  <c r="AK15" i="2" s="1"/>
  <c r="AL15" i="2" s="1"/>
  <c r="AE202" i="2"/>
  <c r="AF202" i="2" s="1"/>
  <c r="AJ203" i="2"/>
  <c r="AK203" i="2" s="1"/>
  <c r="AL203" i="2" s="1"/>
  <c r="AJ159" i="2"/>
  <c r="AK159" i="2" s="1"/>
  <c r="AL159" i="2" s="1"/>
  <c r="Y159" i="2"/>
  <c r="Y144" i="2"/>
  <c r="AJ144" i="2"/>
  <c r="AK144" i="2" s="1"/>
  <c r="AL144" i="2" s="1"/>
  <c r="Y101" i="2"/>
  <c r="AJ101" i="2"/>
  <c r="AK101" i="2" s="1"/>
  <c r="AL101" i="2" s="1"/>
  <c r="Y77" i="2"/>
  <c r="AJ77" i="2"/>
  <c r="AK77" i="2" s="1"/>
  <c r="AL77" i="2" s="1"/>
  <c r="AE164" i="2"/>
  <c r="AF164" i="2" s="1"/>
  <c r="AE148" i="2"/>
  <c r="AF148" i="2" s="1"/>
  <c r="AE73" i="2"/>
  <c r="AF73" i="2" s="1"/>
  <c r="AJ182" i="2"/>
  <c r="AK182" i="2" s="1"/>
  <c r="AL182" i="2" s="1"/>
  <c r="AE78" i="2"/>
  <c r="AF78" i="2" s="1"/>
  <c r="AJ32" i="2"/>
  <c r="AK32" i="2" s="1"/>
  <c r="AL32" i="2" s="1"/>
  <c r="AA176" i="2"/>
  <c r="AD176" i="2" s="1"/>
  <c r="AE176" i="2" s="1"/>
  <c r="AF176" i="2" s="1"/>
  <c r="AJ25" i="2"/>
  <c r="AK25" i="2" s="1"/>
  <c r="AL25" i="2" s="1"/>
  <c r="AJ49" i="2"/>
  <c r="AK49" i="2" s="1"/>
  <c r="AL49" i="2" s="1"/>
  <c r="AJ7" i="2"/>
  <c r="AK7" i="2" s="1"/>
  <c r="AL7" i="2" s="1"/>
  <c r="AJ9" i="2"/>
  <c r="AK9" i="2" s="1"/>
  <c r="AL9" i="2" s="1"/>
  <c r="Y200" i="2"/>
  <c r="AJ200" i="2"/>
  <c r="AK200" i="2" s="1"/>
  <c r="AL200" i="2" s="1"/>
  <c r="AA187" i="2"/>
  <c r="AD187" i="2" s="1"/>
  <c r="AE187" i="2" s="1"/>
  <c r="AF187" i="2" s="1"/>
  <c r="AA178" i="2"/>
  <c r="AD178" i="2" s="1"/>
  <c r="AC178" i="2"/>
  <c r="Y120" i="2"/>
  <c r="AJ120" i="2"/>
  <c r="AK120" i="2" s="1"/>
  <c r="AL120" i="2" s="1"/>
  <c r="Y53" i="2"/>
  <c r="AJ53" i="2"/>
  <c r="AK53" i="2" s="1"/>
  <c r="AL53" i="2" s="1"/>
  <c r="Y37" i="2"/>
  <c r="AJ37" i="2"/>
  <c r="AK37" i="2" s="1"/>
  <c r="AL37" i="2" s="1"/>
  <c r="AE155" i="2"/>
  <c r="AF155" i="2" s="1"/>
  <c r="AE80" i="2"/>
  <c r="AF80" i="2" s="1"/>
  <c r="AE56" i="2"/>
  <c r="AF56" i="2" s="1"/>
  <c r="AE25" i="2"/>
  <c r="AF25" i="2" s="1"/>
  <c r="AJ131" i="2"/>
  <c r="AK131" i="2" s="1"/>
  <c r="AL131" i="2" s="1"/>
  <c r="AE30" i="2"/>
  <c r="AF30" i="2" s="1"/>
  <c r="AJ194" i="2"/>
  <c r="AK194" i="2" s="1"/>
  <c r="AL194" i="2" s="1"/>
  <c r="AE54" i="2"/>
  <c r="AF54" i="2" s="1"/>
  <c r="AJ175" i="2"/>
  <c r="AK175" i="2" s="1"/>
  <c r="AL175" i="2" s="1"/>
  <c r="AJ31" i="2"/>
  <c r="AK31" i="2" s="1"/>
  <c r="AL31" i="2" s="1"/>
  <c r="AE61" i="2"/>
  <c r="AF61" i="2" s="1"/>
  <c r="R150" i="3"/>
  <c r="W88" i="1" s="1"/>
  <c r="W89" i="1" s="1"/>
  <c r="W91" i="1" s="1"/>
  <c r="U150" i="3" s="1"/>
  <c r="R122" i="3"/>
  <c r="S81" i="1" s="1"/>
  <c r="S82" i="1" s="1"/>
  <c r="S84" i="1" s="1"/>
  <c r="U122" i="3" s="1"/>
  <c r="R143" i="3"/>
  <c r="W81" i="1" s="1"/>
  <c r="W82" i="1" s="1"/>
  <c r="W84" i="1" s="1"/>
  <c r="U143" i="3" s="1"/>
  <c r="AE170" i="2" l="1"/>
  <c r="AF170" i="2" s="1"/>
  <c r="AE39" i="2"/>
  <c r="AF39" i="2" s="1"/>
  <c r="AE200" i="2"/>
  <c r="AF200" i="2" s="1"/>
  <c r="AE178" i="2"/>
  <c r="AF178" i="2" s="1"/>
  <c r="W83" i="1"/>
  <c r="AE154" i="2"/>
  <c r="AF154" i="2" s="1"/>
  <c r="AE79" i="2"/>
  <c r="AF79" i="2" s="1"/>
  <c r="AE55" i="2"/>
  <c r="AF55" i="2" s="1"/>
  <c r="AE192" i="2"/>
  <c r="AF192" i="2" s="1"/>
  <c r="AE208" i="2"/>
  <c r="AF208" i="2" s="1"/>
  <c r="AE175" i="2"/>
  <c r="AF175" i="2" s="1"/>
  <c r="W90" i="1"/>
  <c r="R97" i="3" l="1"/>
  <c r="R98" i="3"/>
  <c r="R99" i="3"/>
  <c r="R100" i="3"/>
  <c r="R101" i="3"/>
  <c r="R102" i="3"/>
  <c r="R103" i="3"/>
  <c r="R104" i="3"/>
  <c r="O81" i="1"/>
  <c r="O82" i="1" s="1"/>
  <c r="O84" i="1" s="1"/>
  <c r="U96" i="3" s="1"/>
  <c r="O74" i="1"/>
  <c r="O75" i="1" s="1"/>
  <c r="O77" i="1" s="1"/>
  <c r="U86" i="3" s="1"/>
  <c r="W65" i="1"/>
  <c r="W66" i="1" s="1"/>
  <c r="W68" i="1" s="1"/>
  <c r="U77" i="3" s="1"/>
  <c r="W58" i="1"/>
  <c r="W59" i="1" s="1"/>
  <c r="W61" i="1" s="1"/>
  <c r="U75" i="3" s="1"/>
  <c r="W51" i="1"/>
  <c r="W52" i="1" s="1"/>
  <c r="W54" i="1" s="1"/>
  <c r="U73" i="3" s="1"/>
  <c r="S65" i="1"/>
  <c r="S66" i="1" s="1"/>
  <c r="S68" i="1" s="1"/>
  <c r="U69" i="3" s="1"/>
  <c r="S58" i="1"/>
  <c r="S59" i="1" s="1"/>
  <c r="D91" i="3"/>
  <c r="D90" i="3"/>
  <c r="C91" i="3"/>
  <c r="C90" i="3"/>
  <c r="O58" i="1"/>
  <c r="O59" i="1" s="1"/>
  <c r="O61" i="1" s="1"/>
  <c r="U59" i="3" s="1"/>
  <c r="R43" i="3"/>
  <c r="R44" i="3"/>
  <c r="R42" i="3"/>
  <c r="R37" i="3"/>
  <c r="R38" i="3"/>
  <c r="R39" i="3"/>
  <c r="R40" i="3"/>
  <c r="R36" i="3"/>
  <c r="R34" i="3"/>
  <c r="R33" i="3"/>
  <c r="R29" i="3"/>
  <c r="R30" i="3"/>
  <c r="R31" i="3"/>
  <c r="R28" i="3"/>
  <c r="R25" i="3"/>
  <c r="R26" i="3"/>
  <c r="R24" i="3"/>
  <c r="R18" i="3"/>
  <c r="R19" i="3"/>
  <c r="R20" i="3"/>
  <c r="R21" i="3"/>
  <c r="R22" i="3"/>
  <c r="R6" i="3"/>
  <c r="R7" i="3"/>
  <c r="R8" i="3"/>
  <c r="R9" i="3"/>
  <c r="R11" i="3"/>
  <c r="R12" i="3"/>
  <c r="R13" i="3"/>
  <c r="R14" i="3"/>
  <c r="R15" i="3"/>
  <c r="R16" i="3"/>
  <c r="D47" i="3"/>
  <c r="D48" i="3"/>
  <c r="D45" i="3"/>
  <c r="D46" i="3"/>
  <c r="D44" i="3"/>
  <c r="C43" i="3"/>
  <c r="C48" i="3"/>
  <c r="C47" i="3"/>
  <c r="C46" i="3"/>
  <c r="C45" i="3"/>
  <c r="C44" i="3"/>
  <c r="D152" i="3"/>
  <c r="D154" i="3"/>
  <c r="D150" i="3"/>
  <c r="D149" i="3"/>
  <c r="C154" i="3"/>
  <c r="C153" i="3"/>
  <c r="C152" i="3"/>
  <c r="C151" i="3"/>
  <c r="C150" i="3"/>
  <c r="C149" i="3"/>
  <c r="D146" i="3"/>
  <c r="D147" i="3"/>
  <c r="D143" i="3"/>
  <c r="C147" i="3"/>
  <c r="C146" i="3"/>
  <c r="C145" i="3"/>
  <c r="C144" i="3"/>
  <c r="C143" i="3"/>
  <c r="D141" i="3"/>
  <c r="D139" i="3"/>
  <c r="D137" i="3"/>
  <c r="D136" i="3"/>
  <c r="C141" i="3"/>
  <c r="C140" i="3"/>
  <c r="C139" i="3"/>
  <c r="C138" i="3"/>
  <c r="C137" i="3"/>
  <c r="C136" i="3"/>
  <c r="D134" i="3"/>
  <c r="D132" i="3"/>
  <c r="D131" i="3"/>
  <c r="D130" i="3"/>
  <c r="C134" i="3"/>
  <c r="C133" i="3"/>
  <c r="C132" i="3"/>
  <c r="C131" i="3"/>
  <c r="C130" i="3"/>
  <c r="C129" i="3"/>
  <c r="D125" i="3"/>
  <c r="D127" i="3"/>
  <c r="C127" i="3"/>
  <c r="C126" i="3"/>
  <c r="C125" i="3"/>
  <c r="C124" i="3"/>
  <c r="C123" i="3"/>
  <c r="C122" i="3"/>
  <c r="D118" i="3"/>
  <c r="D115" i="3"/>
  <c r="C120" i="3"/>
  <c r="C119" i="3"/>
  <c r="C118" i="3"/>
  <c r="C117" i="3"/>
  <c r="C116" i="3"/>
  <c r="C115" i="3"/>
  <c r="C107" i="3"/>
  <c r="D113" i="3"/>
  <c r="C113" i="3"/>
  <c r="C112" i="3"/>
  <c r="C111" i="3"/>
  <c r="C110" i="3"/>
  <c r="D108" i="3"/>
  <c r="D104" i="3"/>
  <c r="C108" i="3"/>
  <c r="C106" i="3"/>
  <c r="C105" i="3"/>
  <c r="C104" i="3"/>
  <c r="D99" i="3"/>
  <c r="D100" i="3"/>
  <c r="D102" i="3"/>
  <c r="D97" i="3"/>
  <c r="C102" i="3"/>
  <c r="C101" i="3"/>
  <c r="C100" i="3"/>
  <c r="C99" i="3"/>
  <c r="C98" i="3"/>
  <c r="C97" i="3"/>
  <c r="D129" i="3"/>
  <c r="D145" i="3"/>
  <c r="D101" i="3"/>
  <c r="D106" i="3"/>
  <c r="D124" i="3"/>
  <c r="D107" i="3"/>
  <c r="D110" i="3"/>
  <c r="D116" i="3"/>
  <c r="D138" i="3"/>
  <c r="D120" i="3"/>
  <c r="D122" i="3"/>
  <c r="D119" i="3"/>
  <c r="D153" i="3"/>
  <c r="D133" i="3"/>
  <c r="D117" i="3"/>
  <c r="D43" i="3"/>
  <c r="D126" i="3"/>
  <c r="D111" i="3"/>
  <c r="D123" i="3"/>
  <c r="D98" i="3"/>
  <c r="D151" i="3"/>
  <c r="D144" i="3"/>
  <c r="D105" i="3"/>
  <c r="D112" i="3"/>
  <c r="D140" i="3"/>
  <c r="C92" i="3" l="1"/>
  <c r="C114" i="3"/>
  <c r="Q104" i="3" s="1"/>
  <c r="S104" i="3" s="1"/>
  <c r="J63" i="1"/>
  <c r="Q74" i="3"/>
  <c r="C109" i="3"/>
  <c r="C121" i="3"/>
  <c r="E104" i="3"/>
  <c r="Q102" i="3"/>
  <c r="S102" i="3" s="1"/>
  <c r="Q98" i="3"/>
  <c r="S98" i="3" s="1"/>
  <c r="Q103" i="3"/>
  <c r="S103" i="3" s="1"/>
  <c r="Q99" i="3"/>
  <c r="S99" i="3" s="1"/>
  <c r="Q101" i="3"/>
  <c r="S101" i="3" s="1"/>
  <c r="Q100" i="3"/>
  <c r="S100" i="3" s="1"/>
  <c r="Q97" i="3"/>
  <c r="E91" i="3"/>
  <c r="E108" i="3"/>
  <c r="D92" i="3"/>
  <c r="J59" i="1" s="1"/>
  <c r="J60" i="1" s="1"/>
  <c r="J62" i="1" s="1"/>
  <c r="G92" i="3" s="1"/>
  <c r="E90" i="3"/>
  <c r="E92" i="3" s="1"/>
  <c r="F90" i="3" s="1"/>
  <c r="R105" i="3"/>
  <c r="O88" i="1" s="1"/>
  <c r="O89" i="1" s="1"/>
  <c r="O91" i="1" s="1"/>
  <c r="U105" i="3" s="1"/>
  <c r="D114" i="3"/>
  <c r="B88" i="1" s="1"/>
  <c r="B89" i="1" s="1"/>
  <c r="B91" i="1" s="1"/>
  <c r="E111" i="3"/>
  <c r="E107" i="3"/>
  <c r="E105" i="3"/>
  <c r="D109" i="3"/>
  <c r="B81" i="1" s="1"/>
  <c r="B82" i="1" s="1"/>
  <c r="B84" i="1" s="1"/>
  <c r="E106" i="3"/>
  <c r="D121" i="3"/>
  <c r="S90" i="1"/>
  <c r="O76" i="1"/>
  <c r="S83" i="1"/>
  <c r="S60" i="1"/>
  <c r="S61" i="1"/>
  <c r="U67" i="3" s="1"/>
  <c r="R35" i="3"/>
  <c r="S42" i="1" s="1"/>
  <c r="S43" i="1" s="1"/>
  <c r="S45" i="1" s="1"/>
  <c r="U35" i="3" s="1"/>
  <c r="S51" i="1"/>
  <c r="S52" i="1" s="1"/>
  <c r="S54" i="1" s="1"/>
  <c r="U65" i="3" s="1"/>
  <c r="O65" i="1"/>
  <c r="O66" i="1" s="1"/>
  <c r="O68" i="1" s="1"/>
  <c r="U62" i="3" s="1"/>
  <c r="R41" i="3"/>
  <c r="W28" i="1" s="1"/>
  <c r="W29" i="1" s="1"/>
  <c r="W31" i="1" s="1"/>
  <c r="U41" i="3" s="1"/>
  <c r="R52" i="3"/>
  <c r="W42" i="1" s="1"/>
  <c r="W43" i="1" s="1"/>
  <c r="W45" i="1" s="1"/>
  <c r="U52" i="3" s="1"/>
  <c r="R45" i="3"/>
  <c r="W35" i="1" s="1"/>
  <c r="W36" i="1" s="1"/>
  <c r="W38" i="1" s="1"/>
  <c r="U45" i="3" s="1"/>
  <c r="O51" i="1"/>
  <c r="O52" i="1" s="1"/>
  <c r="O54" i="1" s="1"/>
  <c r="U57" i="3" s="1"/>
  <c r="D49" i="3"/>
  <c r="J28" i="1" s="1"/>
  <c r="O60" i="1"/>
  <c r="W67" i="1"/>
  <c r="W60" i="1"/>
  <c r="W53" i="1"/>
  <c r="S67" i="1"/>
  <c r="R32" i="3"/>
  <c r="S35" i="1" s="1"/>
  <c r="S36" i="1" s="1"/>
  <c r="S38" i="1" s="1"/>
  <c r="U32" i="3" s="1"/>
  <c r="R27" i="3"/>
  <c r="S28" i="1" s="1"/>
  <c r="S29" i="1" s="1"/>
  <c r="S31" i="1" s="1"/>
  <c r="U27" i="3" s="1"/>
  <c r="R23" i="3"/>
  <c r="O42" i="1" s="1"/>
  <c r="O43" i="1" s="1"/>
  <c r="E134" i="3"/>
  <c r="E46" i="3"/>
  <c r="R10" i="3"/>
  <c r="O28" i="1" s="1"/>
  <c r="O29" i="1" s="1"/>
  <c r="O31" i="1" s="1"/>
  <c r="U10" i="3" s="1"/>
  <c r="R17" i="3"/>
  <c r="O35" i="1" s="1"/>
  <c r="O36" i="1" s="1"/>
  <c r="O38" i="1" s="1"/>
  <c r="U17" i="3" s="1"/>
  <c r="E48" i="3"/>
  <c r="E47" i="3"/>
  <c r="E43" i="3"/>
  <c r="E113" i="3"/>
  <c r="C49" i="3"/>
  <c r="E130" i="3"/>
  <c r="C142" i="3"/>
  <c r="E115" i="3"/>
  <c r="C148" i="3"/>
  <c r="E154" i="3"/>
  <c r="E139" i="3"/>
  <c r="E149" i="3"/>
  <c r="E101" i="3"/>
  <c r="E98" i="3"/>
  <c r="E136" i="3"/>
  <c r="E137" i="3"/>
  <c r="E125" i="3"/>
  <c r="E146" i="3"/>
  <c r="C128" i="3"/>
  <c r="E118" i="3"/>
  <c r="E147" i="3"/>
  <c r="E150" i="3"/>
  <c r="E152" i="3"/>
  <c r="E127" i="3"/>
  <c r="E131" i="3"/>
  <c r="E141" i="3"/>
  <c r="E132" i="3"/>
  <c r="E143" i="3"/>
  <c r="C103" i="3"/>
  <c r="D103" i="3"/>
  <c r="B74" i="1" s="1"/>
  <c r="B75" i="1" s="1"/>
  <c r="B77" i="1" s="1"/>
  <c r="G103" i="3" s="1"/>
  <c r="AD86" i="3" s="1"/>
  <c r="E110" i="3"/>
  <c r="E112" i="3"/>
  <c r="E120" i="3"/>
  <c r="E119" i="3"/>
  <c r="E117" i="3"/>
  <c r="E116" i="3"/>
  <c r="F74" i="1"/>
  <c r="F75" i="1" s="1"/>
  <c r="F77" i="1" s="1"/>
  <c r="G121" i="3" s="1"/>
  <c r="AD113" i="3" s="1"/>
  <c r="E122" i="3"/>
  <c r="D128" i="3"/>
  <c r="F81" i="1" s="1"/>
  <c r="F82" i="1" s="1"/>
  <c r="F84" i="1" s="1"/>
  <c r="G128" i="3" s="1"/>
  <c r="AD122" i="3" s="1"/>
  <c r="E123" i="3"/>
  <c r="E124" i="3"/>
  <c r="E126" i="3"/>
  <c r="E129" i="3"/>
  <c r="D135" i="3"/>
  <c r="F88" i="1" s="1"/>
  <c r="F89" i="1" s="1"/>
  <c r="F91" i="1" s="1"/>
  <c r="G135" i="3" s="1"/>
  <c r="AD128" i="3" s="1"/>
  <c r="E133" i="3"/>
  <c r="E138" i="3"/>
  <c r="D142" i="3"/>
  <c r="J74" i="1" s="1"/>
  <c r="J75" i="1" s="1"/>
  <c r="J77" i="1" s="1"/>
  <c r="G142" i="3" s="1"/>
  <c r="AD137" i="3" s="1"/>
  <c r="E140" i="3"/>
  <c r="D148" i="3"/>
  <c r="J81" i="1" s="1"/>
  <c r="E144" i="3"/>
  <c r="E145" i="3"/>
  <c r="E151" i="3"/>
  <c r="E153" i="3"/>
  <c r="E97" i="3"/>
  <c r="E102" i="3"/>
  <c r="E100" i="3"/>
  <c r="E99" i="3"/>
  <c r="D155" i="3"/>
  <c r="J88" i="1" s="1"/>
  <c r="C155" i="3"/>
  <c r="C135" i="3"/>
  <c r="F78" i="1"/>
  <c r="B92" i="1"/>
  <c r="B85" i="1"/>
  <c r="F91" i="3" l="1"/>
  <c r="F85" i="1"/>
  <c r="Q121" i="3"/>
  <c r="S121" i="3" s="1"/>
  <c r="Q118" i="3"/>
  <c r="S118" i="3" s="1"/>
  <c r="Q116" i="3"/>
  <c r="S116" i="3" s="1"/>
  <c r="Q117" i="3"/>
  <c r="S117" i="3" s="1"/>
  <c r="Q115" i="3"/>
  <c r="S115" i="3" s="1"/>
  <c r="Q120" i="3"/>
  <c r="S120" i="3" s="1"/>
  <c r="Q114" i="3"/>
  <c r="Q119" i="3"/>
  <c r="S119" i="3" s="1"/>
  <c r="J78" i="1"/>
  <c r="Q129" i="3"/>
  <c r="Q131" i="3"/>
  <c r="S131" i="3" s="1"/>
  <c r="Q136" i="3"/>
  <c r="S136" i="3" s="1"/>
  <c r="Q132" i="3"/>
  <c r="S132" i="3" s="1"/>
  <c r="Q133" i="3"/>
  <c r="S133" i="3" s="1"/>
  <c r="Q134" i="3"/>
  <c r="S134" i="3" s="1"/>
  <c r="Q130" i="3"/>
  <c r="S130" i="3" s="1"/>
  <c r="Q135" i="3"/>
  <c r="S135" i="3" s="1"/>
  <c r="B78" i="1"/>
  <c r="Q82" i="3"/>
  <c r="S82" i="3" s="1"/>
  <c r="Q83" i="3"/>
  <c r="S83" i="3" s="1"/>
  <c r="Q84" i="3"/>
  <c r="S84" i="3" s="1"/>
  <c r="Q80" i="3"/>
  <c r="S80" i="3" s="1"/>
  <c r="Q79" i="3"/>
  <c r="Q85" i="3"/>
  <c r="S85" i="3" s="1"/>
  <c r="Q81" i="3"/>
  <c r="S81" i="3" s="1"/>
  <c r="Q40" i="3"/>
  <c r="S40" i="3" s="1"/>
  <c r="Q39" i="3"/>
  <c r="S39" i="3" s="1"/>
  <c r="Q38" i="3"/>
  <c r="S38" i="3" s="1"/>
  <c r="Q37" i="3"/>
  <c r="S37" i="3" s="1"/>
  <c r="Q36" i="3"/>
  <c r="E109" i="3"/>
  <c r="F105" i="3" s="1"/>
  <c r="F92" i="1"/>
  <c r="Q126" i="3"/>
  <c r="S126" i="3" s="1"/>
  <c r="Q124" i="3"/>
  <c r="S124" i="3" s="1"/>
  <c r="Q125" i="3"/>
  <c r="S125" i="3" s="1"/>
  <c r="Q123" i="3"/>
  <c r="Q127" i="3"/>
  <c r="S127" i="3" s="1"/>
  <c r="Q107" i="3"/>
  <c r="S107" i="3" s="1"/>
  <c r="Q108" i="3"/>
  <c r="S108" i="3" s="1"/>
  <c r="Q110" i="3"/>
  <c r="S110" i="3" s="1"/>
  <c r="Q112" i="3"/>
  <c r="S112" i="3" s="1"/>
  <c r="Q106" i="3"/>
  <c r="Q111" i="3"/>
  <c r="S111" i="3" s="1"/>
  <c r="Q109" i="3"/>
  <c r="S109" i="3" s="1"/>
  <c r="J92" i="1"/>
  <c r="Q148" i="3"/>
  <c r="S148" i="3" s="1"/>
  <c r="Q144" i="3"/>
  <c r="S144" i="3" s="1"/>
  <c r="Q149" i="3"/>
  <c r="S149" i="3" s="1"/>
  <c r="Q145" i="3"/>
  <c r="S145" i="3" s="1"/>
  <c r="Q146" i="3"/>
  <c r="S146" i="3" s="1"/>
  <c r="Q147" i="3"/>
  <c r="S147" i="3" s="1"/>
  <c r="J85" i="1"/>
  <c r="Q142" i="3"/>
  <c r="S142" i="3" s="1"/>
  <c r="Q140" i="3"/>
  <c r="S140" i="3" s="1"/>
  <c r="Q139" i="3"/>
  <c r="S139" i="3" s="1"/>
  <c r="Q141" i="3"/>
  <c r="S141" i="3" s="1"/>
  <c r="Q138" i="3"/>
  <c r="S97" i="3"/>
  <c r="S105" i="3" s="1"/>
  <c r="T97" i="3" s="1"/>
  <c r="U97" i="3" s="1"/>
  <c r="V97" i="3" s="1"/>
  <c r="Q105" i="3"/>
  <c r="Q90" i="3"/>
  <c r="S90" i="3" s="1"/>
  <c r="Q95" i="3"/>
  <c r="S95" i="3" s="1"/>
  <c r="Q87" i="3"/>
  <c r="Q88" i="3"/>
  <c r="S88" i="3" s="1"/>
  <c r="Q91" i="3"/>
  <c r="S91" i="3" s="1"/>
  <c r="Q92" i="3"/>
  <c r="S92" i="3" s="1"/>
  <c r="Q94" i="3"/>
  <c r="S94" i="3" s="1"/>
  <c r="Q93" i="3"/>
  <c r="S93" i="3" s="1"/>
  <c r="Q89" i="3"/>
  <c r="S89" i="3" s="1"/>
  <c r="Q75" i="3"/>
  <c r="W62" i="1" s="1"/>
  <c r="S74" i="3"/>
  <c r="S75" i="3" s="1"/>
  <c r="G90" i="3"/>
  <c r="H90" i="3" s="1"/>
  <c r="I90" i="3"/>
  <c r="I91" i="3"/>
  <c r="G91" i="3"/>
  <c r="H91" i="3" s="1"/>
  <c r="O90" i="1"/>
  <c r="E114" i="3"/>
  <c r="F113" i="3" s="1"/>
  <c r="G109" i="3"/>
  <c r="AD96" i="3" s="1"/>
  <c r="G114" i="3"/>
  <c r="AD105" i="3" s="1"/>
  <c r="W76" i="1"/>
  <c r="O83" i="1"/>
  <c r="S53" i="1"/>
  <c r="W44" i="1"/>
  <c r="W30" i="1"/>
  <c r="W37" i="1"/>
  <c r="O53" i="1"/>
  <c r="J32" i="1"/>
  <c r="O67" i="1"/>
  <c r="S37" i="1"/>
  <c r="O44" i="1"/>
  <c r="O45" i="1"/>
  <c r="U23" i="3" s="1"/>
  <c r="O37" i="1"/>
  <c r="O30" i="1"/>
  <c r="S30" i="1"/>
  <c r="S44" i="1"/>
  <c r="E148" i="3"/>
  <c r="F143" i="3" s="1"/>
  <c r="F76" i="1"/>
  <c r="E142" i="3"/>
  <c r="F140" i="3" s="1"/>
  <c r="J82" i="1"/>
  <c r="J84" i="1" s="1"/>
  <c r="G148" i="3" s="1"/>
  <c r="AD143" i="3" s="1"/>
  <c r="E103" i="3"/>
  <c r="F100" i="3" s="1"/>
  <c r="I100" i="3" s="1"/>
  <c r="E128" i="3"/>
  <c r="J89" i="1"/>
  <c r="J91" i="1" s="1"/>
  <c r="G155" i="3" s="1"/>
  <c r="AD150" i="3" s="1"/>
  <c r="E155" i="3"/>
  <c r="F151" i="3" s="1"/>
  <c r="E121" i="3"/>
  <c r="F120" i="3" s="1"/>
  <c r="J76" i="1"/>
  <c r="E135" i="3"/>
  <c r="F129" i="3" s="1"/>
  <c r="F90" i="1"/>
  <c r="F83" i="1"/>
  <c r="B76" i="1"/>
  <c r="B90" i="1"/>
  <c r="B83" i="1"/>
  <c r="T98" i="3" l="1"/>
  <c r="W98" i="3" s="1"/>
  <c r="T102" i="3"/>
  <c r="U102" i="3" s="1"/>
  <c r="V102" i="3" s="1"/>
  <c r="T104" i="3"/>
  <c r="W104" i="3" s="1"/>
  <c r="T101" i="3"/>
  <c r="U101" i="3" s="1"/>
  <c r="V101" i="3" s="1"/>
  <c r="T99" i="3"/>
  <c r="W99" i="3" s="1"/>
  <c r="T74" i="3"/>
  <c r="T100" i="3"/>
  <c r="U100" i="3" s="1"/>
  <c r="V100" i="3" s="1"/>
  <c r="T103" i="3"/>
  <c r="W103" i="3" s="1"/>
  <c r="W97" i="3"/>
  <c r="S138" i="3"/>
  <c r="S143" i="3" s="1"/>
  <c r="T138" i="3" s="1"/>
  <c r="Q143" i="3"/>
  <c r="S129" i="3"/>
  <c r="Q137" i="3"/>
  <c r="Q113" i="3"/>
  <c r="S106" i="3"/>
  <c r="Q122" i="3"/>
  <c r="S114" i="3"/>
  <c r="S36" i="3"/>
  <c r="Q41" i="3"/>
  <c r="Q96" i="3"/>
  <c r="S87" i="3"/>
  <c r="S123" i="3"/>
  <c r="Q128" i="3"/>
  <c r="S150" i="3"/>
  <c r="T145" i="3" s="1"/>
  <c r="S79" i="3"/>
  <c r="S86" i="3" s="1"/>
  <c r="T80" i="3" s="1"/>
  <c r="Q86" i="3"/>
  <c r="F92" i="3"/>
  <c r="I92" i="3"/>
  <c r="G105" i="3"/>
  <c r="H105" i="3" s="1"/>
  <c r="G113" i="3"/>
  <c r="H113" i="3" s="1"/>
  <c r="I113" i="3"/>
  <c r="T75" i="3"/>
  <c r="U74" i="3"/>
  <c r="W74" i="3"/>
  <c r="W75" i="3" s="1"/>
  <c r="F107" i="3"/>
  <c r="I107" i="3" s="1"/>
  <c r="F108" i="3"/>
  <c r="G108" i="3" s="1"/>
  <c r="H108" i="3" s="1"/>
  <c r="F146" i="3"/>
  <c r="G146" i="3" s="1"/>
  <c r="H146" i="3" s="1"/>
  <c r="F145" i="3"/>
  <c r="I145" i="3" s="1"/>
  <c r="F106" i="3"/>
  <c r="G106" i="3" s="1"/>
  <c r="H106" i="3" s="1"/>
  <c r="I143" i="3"/>
  <c r="F138" i="3"/>
  <c r="I138" i="3" s="1"/>
  <c r="F147" i="3"/>
  <c r="G147" i="3" s="1"/>
  <c r="H147" i="3" s="1"/>
  <c r="F144" i="3"/>
  <c r="F104" i="3"/>
  <c r="F110" i="3"/>
  <c r="F141" i="3"/>
  <c r="G141" i="3" s="1"/>
  <c r="H141" i="3" s="1"/>
  <c r="F136" i="3"/>
  <c r="G143" i="3"/>
  <c r="H143" i="3" s="1"/>
  <c r="F139" i="3"/>
  <c r="G139" i="3" s="1"/>
  <c r="H139" i="3" s="1"/>
  <c r="F119" i="3"/>
  <c r="I119" i="3" s="1"/>
  <c r="F137" i="3"/>
  <c r="I137" i="3" s="1"/>
  <c r="G120" i="3"/>
  <c r="H120" i="3" s="1"/>
  <c r="I120" i="3"/>
  <c r="F117" i="3"/>
  <c r="F116" i="3"/>
  <c r="J83" i="1"/>
  <c r="G100" i="3"/>
  <c r="H100" i="3" s="1"/>
  <c r="F111" i="3"/>
  <c r="G111" i="3" s="1"/>
  <c r="G151" i="3"/>
  <c r="H151" i="3" s="1"/>
  <c r="I151" i="3"/>
  <c r="F101" i="3"/>
  <c r="F98" i="3"/>
  <c r="I105" i="3"/>
  <c r="F102" i="3"/>
  <c r="F132" i="3"/>
  <c r="F134" i="3"/>
  <c r="F130" i="3"/>
  <c r="F131" i="3"/>
  <c r="F97" i="3"/>
  <c r="F125" i="3"/>
  <c r="F127" i="3"/>
  <c r="F122" i="3"/>
  <c r="F126" i="3"/>
  <c r="J90" i="1"/>
  <c r="F149" i="3"/>
  <c r="F154" i="3"/>
  <c r="F150" i="3"/>
  <c r="F152" i="3"/>
  <c r="I140" i="3"/>
  <c r="G140" i="3"/>
  <c r="H140" i="3" s="1"/>
  <c r="F133" i="3"/>
  <c r="F123" i="3"/>
  <c r="G129" i="3"/>
  <c r="H129" i="3" s="1"/>
  <c r="I129" i="3"/>
  <c r="F124" i="3"/>
  <c r="F99" i="3"/>
  <c r="F115" i="3"/>
  <c r="F118" i="3"/>
  <c r="F153" i="3"/>
  <c r="F112" i="3"/>
  <c r="G112" i="3" s="1"/>
  <c r="U98" i="3" l="1"/>
  <c r="V98" i="3" s="1"/>
  <c r="T144" i="3"/>
  <c r="W100" i="3"/>
  <c r="T147" i="3"/>
  <c r="W147" i="3" s="1"/>
  <c r="T148" i="3"/>
  <c r="U148" i="3" s="1"/>
  <c r="V148" i="3" s="1"/>
  <c r="W101" i="3"/>
  <c r="U104" i="3"/>
  <c r="V104" i="3" s="1"/>
  <c r="W102" i="3"/>
  <c r="T142" i="3"/>
  <c r="W142" i="3" s="1"/>
  <c r="T105" i="3"/>
  <c r="U99" i="3"/>
  <c r="V99" i="3" s="1"/>
  <c r="T146" i="3"/>
  <c r="W146" i="3" s="1"/>
  <c r="U103" i="3"/>
  <c r="V103" i="3" s="1"/>
  <c r="T139" i="3"/>
  <c r="W139" i="3" s="1"/>
  <c r="T140" i="3"/>
  <c r="W140" i="3" s="1"/>
  <c r="T141" i="3"/>
  <c r="W141" i="3" s="1"/>
  <c r="W80" i="3"/>
  <c r="U80" i="3"/>
  <c r="V80" i="3" s="1"/>
  <c r="S96" i="3"/>
  <c r="T87" i="3" s="1"/>
  <c r="W144" i="3"/>
  <c r="U144" i="3"/>
  <c r="V144" i="3" s="1"/>
  <c r="U147" i="3"/>
  <c r="V147" i="3" s="1"/>
  <c r="U145" i="3"/>
  <c r="V145" i="3" s="1"/>
  <c r="W145" i="3"/>
  <c r="S41" i="3"/>
  <c r="S137" i="3"/>
  <c r="T129" i="3"/>
  <c r="S128" i="3"/>
  <c r="T123" i="3" s="1"/>
  <c r="S122" i="3"/>
  <c r="T114" i="3" s="1"/>
  <c r="F114" i="3"/>
  <c r="T149" i="3"/>
  <c r="T79" i="3"/>
  <c r="T85" i="3"/>
  <c r="T84" i="3"/>
  <c r="T81" i="3"/>
  <c r="T83" i="3"/>
  <c r="T82" i="3"/>
  <c r="S113" i="3"/>
  <c r="T106" i="3"/>
  <c r="U138" i="3"/>
  <c r="V138" i="3" s="1"/>
  <c r="W138" i="3"/>
  <c r="K92" i="3"/>
  <c r="J92" i="3"/>
  <c r="AF75" i="3" s="1"/>
  <c r="Y75" i="3"/>
  <c r="AG75" i="3" s="1"/>
  <c r="X75" i="3"/>
  <c r="V74" i="3"/>
  <c r="AE75" i="3" s="1"/>
  <c r="G110" i="3"/>
  <c r="H110" i="3" s="1"/>
  <c r="G104" i="3"/>
  <c r="H104" i="3" s="1"/>
  <c r="F109" i="3"/>
  <c r="G107" i="3"/>
  <c r="H107" i="3" s="1"/>
  <c r="G137" i="3"/>
  <c r="H137" i="3" s="1"/>
  <c r="I141" i="3"/>
  <c r="I147" i="3"/>
  <c r="I108" i="3"/>
  <c r="G138" i="3"/>
  <c r="H138" i="3" s="1"/>
  <c r="F148" i="3"/>
  <c r="I110" i="3"/>
  <c r="G145" i="3"/>
  <c r="H145" i="3" s="1"/>
  <c r="F142" i="3"/>
  <c r="I144" i="3"/>
  <c r="I139" i="3"/>
  <c r="I106" i="3"/>
  <c r="G136" i="3"/>
  <c r="H136" i="3" s="1"/>
  <c r="G144" i="3"/>
  <c r="H144" i="3" s="1"/>
  <c r="I146" i="3"/>
  <c r="I136" i="3"/>
  <c r="I104" i="3"/>
  <c r="G119" i="3"/>
  <c r="H119" i="3" s="1"/>
  <c r="I116" i="3"/>
  <c r="G116" i="3"/>
  <c r="H116" i="3" s="1"/>
  <c r="I117" i="3"/>
  <c r="G117" i="3"/>
  <c r="H117" i="3" s="1"/>
  <c r="H111" i="3"/>
  <c r="I111" i="3"/>
  <c r="I149" i="3"/>
  <c r="F155" i="3"/>
  <c r="G149" i="3"/>
  <c r="H149" i="3" s="1"/>
  <c r="F128" i="3"/>
  <c r="I122" i="3"/>
  <c r="G122" i="3"/>
  <c r="H122" i="3" s="1"/>
  <c r="G102" i="3"/>
  <c r="H102" i="3" s="1"/>
  <c r="I102" i="3"/>
  <c r="H112" i="3"/>
  <c r="I112" i="3"/>
  <c r="G127" i="3"/>
  <c r="H127" i="3" s="1"/>
  <c r="I127" i="3"/>
  <c r="G153" i="3"/>
  <c r="H153" i="3" s="1"/>
  <c r="I153" i="3"/>
  <c r="G125" i="3"/>
  <c r="H125" i="3" s="1"/>
  <c r="I125" i="3"/>
  <c r="G118" i="3"/>
  <c r="H118" i="3" s="1"/>
  <c r="I118" i="3"/>
  <c r="G123" i="3"/>
  <c r="H123" i="3" s="1"/>
  <c r="I123" i="3"/>
  <c r="F103" i="3"/>
  <c r="I97" i="3"/>
  <c r="G97" i="3"/>
  <c r="H97" i="3" s="1"/>
  <c r="G98" i="3"/>
  <c r="H98" i="3" s="1"/>
  <c r="I98" i="3"/>
  <c r="F121" i="3"/>
  <c r="I115" i="3"/>
  <c r="G115" i="3"/>
  <c r="H115" i="3" s="1"/>
  <c r="G133" i="3"/>
  <c r="H133" i="3" s="1"/>
  <c r="I133" i="3"/>
  <c r="I131" i="3"/>
  <c r="G131" i="3"/>
  <c r="H131" i="3" s="1"/>
  <c r="I101" i="3"/>
  <c r="G101" i="3"/>
  <c r="H101" i="3" s="1"/>
  <c r="G99" i="3"/>
  <c r="H99" i="3" s="1"/>
  <c r="I99" i="3"/>
  <c r="F135" i="3"/>
  <c r="G152" i="3"/>
  <c r="H152" i="3" s="1"/>
  <c r="I152" i="3"/>
  <c r="I130" i="3"/>
  <c r="G130" i="3"/>
  <c r="H130" i="3" s="1"/>
  <c r="I124" i="3"/>
  <c r="G124" i="3"/>
  <c r="H124" i="3" s="1"/>
  <c r="I150" i="3"/>
  <c r="G150" i="3"/>
  <c r="H150" i="3" s="1"/>
  <c r="G126" i="3"/>
  <c r="H126" i="3" s="1"/>
  <c r="I126" i="3"/>
  <c r="G134" i="3"/>
  <c r="H134" i="3" s="1"/>
  <c r="I134" i="3"/>
  <c r="I154" i="3"/>
  <c r="G154" i="3"/>
  <c r="H154" i="3" s="1"/>
  <c r="I132" i="3"/>
  <c r="G132" i="3"/>
  <c r="H132" i="3" s="1"/>
  <c r="W148" i="3" l="1"/>
  <c r="U139" i="3"/>
  <c r="V139" i="3" s="1"/>
  <c r="W105" i="3"/>
  <c r="U142" i="3"/>
  <c r="V142" i="3" s="1"/>
  <c r="U146" i="3"/>
  <c r="V146" i="3" s="1"/>
  <c r="T143" i="3"/>
  <c r="U141" i="3"/>
  <c r="V141" i="3" s="1"/>
  <c r="U140" i="3"/>
  <c r="V140" i="3" s="1"/>
  <c r="T150" i="3"/>
  <c r="W87" i="3"/>
  <c r="U87" i="3"/>
  <c r="V87" i="3" s="1"/>
  <c r="T39" i="3"/>
  <c r="T37" i="3"/>
  <c r="T38" i="3"/>
  <c r="T40" i="3"/>
  <c r="W85" i="3"/>
  <c r="U85" i="3"/>
  <c r="V85" i="3" s="1"/>
  <c r="U84" i="3"/>
  <c r="V84" i="3" s="1"/>
  <c r="W84" i="3"/>
  <c r="W79" i="3"/>
  <c r="U79" i="3"/>
  <c r="V79" i="3" s="1"/>
  <c r="T95" i="3"/>
  <c r="T90" i="3"/>
  <c r="T89" i="3"/>
  <c r="T91" i="3"/>
  <c r="T92" i="3"/>
  <c r="T93" i="3"/>
  <c r="T88" i="3"/>
  <c r="T94" i="3"/>
  <c r="T121" i="3"/>
  <c r="T118" i="3"/>
  <c r="T119" i="3"/>
  <c r="T116" i="3"/>
  <c r="T120" i="3"/>
  <c r="T115" i="3"/>
  <c r="T117" i="3"/>
  <c r="U114" i="3"/>
  <c r="V114" i="3" s="1"/>
  <c r="W114" i="3"/>
  <c r="W123" i="3"/>
  <c r="U123" i="3"/>
  <c r="V123" i="3" s="1"/>
  <c r="T111" i="3"/>
  <c r="T109" i="3"/>
  <c r="T110" i="3"/>
  <c r="T108" i="3"/>
  <c r="T107" i="3"/>
  <c r="T112" i="3"/>
  <c r="T127" i="3"/>
  <c r="T126" i="3"/>
  <c r="T125" i="3"/>
  <c r="T124" i="3"/>
  <c r="U149" i="3"/>
  <c r="V149" i="3" s="1"/>
  <c r="W149" i="3"/>
  <c r="W150" i="3" s="1"/>
  <c r="X150" i="3" s="1"/>
  <c r="W106" i="3"/>
  <c r="U106" i="3"/>
  <c r="V106" i="3" s="1"/>
  <c r="W82" i="3"/>
  <c r="U82" i="3"/>
  <c r="V82" i="3" s="1"/>
  <c r="U129" i="3"/>
  <c r="V129" i="3" s="1"/>
  <c r="W129" i="3"/>
  <c r="U83" i="3"/>
  <c r="V83" i="3" s="1"/>
  <c r="W83" i="3"/>
  <c r="T136" i="3"/>
  <c r="T135" i="3"/>
  <c r="T133" i="3"/>
  <c r="T131" i="3"/>
  <c r="T134" i="3"/>
  <c r="T132" i="3"/>
  <c r="T130" i="3"/>
  <c r="T86" i="3"/>
  <c r="U81" i="3"/>
  <c r="V81" i="3" s="1"/>
  <c r="W81" i="3"/>
  <c r="T36" i="3"/>
  <c r="W143" i="3"/>
  <c r="Y105" i="3"/>
  <c r="X105" i="3"/>
  <c r="I148" i="3"/>
  <c r="K148" i="3" s="1"/>
  <c r="I109" i="3"/>
  <c r="K109" i="3" s="1"/>
  <c r="I142" i="3"/>
  <c r="J142" i="3" s="1"/>
  <c r="I114" i="3"/>
  <c r="K114" i="3" s="1"/>
  <c r="I103" i="3"/>
  <c r="K103" i="3" s="1"/>
  <c r="I121" i="3"/>
  <c r="J121" i="3" s="1"/>
  <c r="I128" i="3"/>
  <c r="I155" i="3"/>
  <c r="I135" i="3"/>
  <c r="C94" i="3"/>
  <c r="E94" i="3" s="1"/>
  <c r="C93" i="3"/>
  <c r="E93" i="3" s="1"/>
  <c r="C88" i="3"/>
  <c r="C87" i="3"/>
  <c r="D85" i="3"/>
  <c r="D84" i="3"/>
  <c r="C85" i="3"/>
  <c r="C84" i="3"/>
  <c r="C82" i="3"/>
  <c r="C81" i="3"/>
  <c r="C80" i="3"/>
  <c r="C79" i="3"/>
  <c r="C77" i="3"/>
  <c r="E77" i="3" s="1"/>
  <c r="C76" i="3"/>
  <c r="D73" i="3"/>
  <c r="D74" i="3"/>
  <c r="D72" i="3"/>
  <c r="C74" i="3"/>
  <c r="C73" i="3"/>
  <c r="C72" i="3"/>
  <c r="D70" i="3"/>
  <c r="D69" i="3"/>
  <c r="C70" i="3"/>
  <c r="C69" i="3"/>
  <c r="D65" i="3"/>
  <c r="D66" i="3"/>
  <c r="D67" i="3"/>
  <c r="C67" i="3"/>
  <c r="C66" i="3"/>
  <c r="C65" i="3"/>
  <c r="C64" i="3"/>
  <c r="B14" i="1"/>
  <c r="B15" i="1" s="1"/>
  <c r="D34" i="3"/>
  <c r="D88" i="3"/>
  <c r="D87" i="3"/>
  <c r="W86" i="3" l="1"/>
  <c r="X86" i="3" s="1"/>
  <c r="W136" i="3"/>
  <c r="U136" i="3"/>
  <c r="V136" i="3" s="1"/>
  <c r="C78" i="3"/>
  <c r="E76" i="3"/>
  <c r="W133" i="3"/>
  <c r="U133" i="3"/>
  <c r="V133" i="3" s="1"/>
  <c r="W111" i="3"/>
  <c r="U111" i="3"/>
  <c r="V111" i="3" s="1"/>
  <c r="E78" i="3"/>
  <c r="W118" i="3"/>
  <c r="U118" i="3"/>
  <c r="V118" i="3" s="1"/>
  <c r="W36" i="3"/>
  <c r="U36" i="3"/>
  <c r="V36" i="3" s="1"/>
  <c r="T41" i="3"/>
  <c r="W88" i="3"/>
  <c r="U88" i="3"/>
  <c r="V88" i="3" s="1"/>
  <c r="W94" i="3"/>
  <c r="U94" i="3"/>
  <c r="V94" i="3" s="1"/>
  <c r="E70" i="3"/>
  <c r="W125" i="3"/>
  <c r="U125" i="3"/>
  <c r="V125" i="3" s="1"/>
  <c r="W93" i="3"/>
  <c r="U93" i="3"/>
  <c r="V93" i="3" s="1"/>
  <c r="U40" i="3"/>
  <c r="V40" i="3" s="1"/>
  <c r="W40" i="3"/>
  <c r="W126" i="3"/>
  <c r="U126" i="3"/>
  <c r="V126" i="3" s="1"/>
  <c r="W92" i="3"/>
  <c r="U92" i="3"/>
  <c r="V92" i="3" s="1"/>
  <c r="W38" i="3"/>
  <c r="U38" i="3"/>
  <c r="V38" i="3" s="1"/>
  <c r="W91" i="3"/>
  <c r="U91" i="3"/>
  <c r="V91" i="3" s="1"/>
  <c r="W37" i="3"/>
  <c r="U37" i="3"/>
  <c r="V37" i="3" s="1"/>
  <c r="W124" i="3"/>
  <c r="U124" i="3"/>
  <c r="V124" i="3" s="1"/>
  <c r="Y86" i="3"/>
  <c r="U130" i="3"/>
  <c r="V130" i="3" s="1"/>
  <c r="W130" i="3"/>
  <c r="U112" i="3"/>
  <c r="V112" i="3" s="1"/>
  <c r="W112" i="3"/>
  <c r="W117" i="3"/>
  <c r="U117" i="3"/>
  <c r="V117" i="3" s="1"/>
  <c r="U89" i="3"/>
  <c r="V89" i="3" s="1"/>
  <c r="W89" i="3"/>
  <c r="W39" i="3"/>
  <c r="U39" i="3"/>
  <c r="V39" i="3" s="1"/>
  <c r="U119" i="3"/>
  <c r="V119" i="3" s="1"/>
  <c r="W119" i="3"/>
  <c r="T137" i="3"/>
  <c r="E85" i="3"/>
  <c r="W132" i="3"/>
  <c r="U132" i="3"/>
  <c r="V132" i="3" s="1"/>
  <c r="W107" i="3"/>
  <c r="U107" i="3"/>
  <c r="V107" i="3" s="1"/>
  <c r="T122" i="3"/>
  <c r="U115" i="3"/>
  <c r="V115" i="3" s="1"/>
  <c r="W115" i="3"/>
  <c r="U90" i="3"/>
  <c r="V90" i="3" s="1"/>
  <c r="W90" i="3"/>
  <c r="T96" i="3"/>
  <c r="W121" i="3"/>
  <c r="U121" i="3"/>
  <c r="V121" i="3" s="1"/>
  <c r="E74" i="3"/>
  <c r="W134" i="3"/>
  <c r="U134" i="3"/>
  <c r="V134" i="3" s="1"/>
  <c r="U108" i="3"/>
  <c r="V108" i="3" s="1"/>
  <c r="W108" i="3"/>
  <c r="U120" i="3"/>
  <c r="V120" i="3" s="1"/>
  <c r="W120" i="3"/>
  <c r="U95" i="3"/>
  <c r="V95" i="3" s="1"/>
  <c r="W95" i="3"/>
  <c r="U109" i="3"/>
  <c r="V109" i="3" s="1"/>
  <c r="W109" i="3"/>
  <c r="W135" i="3"/>
  <c r="U135" i="3"/>
  <c r="V135" i="3" s="1"/>
  <c r="Y143" i="3"/>
  <c r="X143" i="3"/>
  <c r="T128" i="3"/>
  <c r="W127" i="3"/>
  <c r="U127" i="3"/>
  <c r="V127" i="3" s="1"/>
  <c r="E73" i="3"/>
  <c r="U131" i="3"/>
  <c r="V131" i="3" s="1"/>
  <c r="W131" i="3"/>
  <c r="T113" i="3"/>
  <c r="W110" i="3"/>
  <c r="U110" i="3"/>
  <c r="V110" i="3" s="1"/>
  <c r="W116" i="3"/>
  <c r="U116" i="3"/>
  <c r="V116" i="3" s="1"/>
  <c r="E88" i="3"/>
  <c r="E87" i="3"/>
  <c r="E89" i="3" s="1"/>
  <c r="D89" i="3"/>
  <c r="J51" i="1" s="1"/>
  <c r="E69" i="3"/>
  <c r="D71" i="3"/>
  <c r="E84" i="3"/>
  <c r="D86" i="3"/>
  <c r="F65" i="1" s="1"/>
  <c r="D68" i="3"/>
  <c r="B51" i="1" s="1"/>
  <c r="D75" i="3"/>
  <c r="B65" i="1" s="1"/>
  <c r="E72" i="3"/>
  <c r="C75" i="3"/>
  <c r="J109" i="3"/>
  <c r="J148" i="3"/>
  <c r="K142" i="3"/>
  <c r="K121" i="3"/>
  <c r="J114" i="3"/>
  <c r="E79" i="3"/>
  <c r="B69" i="1"/>
  <c r="J103" i="3"/>
  <c r="E65" i="3"/>
  <c r="C68" i="3"/>
  <c r="C83" i="3"/>
  <c r="C86" i="3"/>
  <c r="D95" i="3"/>
  <c r="J65" i="1" s="1"/>
  <c r="J66" i="1" s="1"/>
  <c r="J68" i="1" s="1"/>
  <c r="G95" i="3" s="1"/>
  <c r="AD77" i="3" s="1"/>
  <c r="C71" i="3"/>
  <c r="Q58" i="3" s="1"/>
  <c r="E67" i="3"/>
  <c r="E81" i="3"/>
  <c r="E80" i="3"/>
  <c r="C89" i="3"/>
  <c r="E64" i="3"/>
  <c r="C95" i="3"/>
  <c r="E66" i="3"/>
  <c r="E82" i="3"/>
  <c r="J135" i="3"/>
  <c r="K135" i="3"/>
  <c r="J128" i="3"/>
  <c r="K128" i="3"/>
  <c r="K155" i="3"/>
  <c r="J155" i="3"/>
  <c r="D83" i="3"/>
  <c r="F58" i="1" s="1"/>
  <c r="F59" i="1" s="1"/>
  <c r="F61" i="1" s="1"/>
  <c r="G83" i="3" s="1"/>
  <c r="F51" i="1"/>
  <c r="B58" i="1"/>
  <c r="B16" i="1"/>
  <c r="C37" i="3"/>
  <c r="C36" i="3"/>
  <c r="C35" i="3"/>
  <c r="C34" i="3"/>
  <c r="E34" i="3" s="1"/>
  <c r="C33" i="3"/>
  <c r="D33" i="3"/>
  <c r="D35" i="3"/>
  <c r="D36" i="3"/>
  <c r="D37" i="3"/>
  <c r="C54" i="3"/>
  <c r="C53" i="3"/>
  <c r="C52" i="3"/>
  <c r="C51" i="3"/>
  <c r="C50" i="3"/>
  <c r="D51" i="3"/>
  <c r="D53" i="3"/>
  <c r="D54" i="3"/>
  <c r="C41" i="3"/>
  <c r="C40" i="3"/>
  <c r="C39" i="3"/>
  <c r="D39" i="3"/>
  <c r="D50" i="3"/>
  <c r="D52" i="3"/>
  <c r="W113" i="3" l="1"/>
  <c r="Y113" i="3" s="1"/>
  <c r="E86" i="3"/>
  <c r="W96" i="3"/>
  <c r="X96" i="3" s="1"/>
  <c r="W128" i="3"/>
  <c r="Y128" i="3" s="1"/>
  <c r="W137" i="3"/>
  <c r="Y137" i="3" s="1"/>
  <c r="W41" i="3"/>
  <c r="X41" i="3" s="1"/>
  <c r="J69" i="1"/>
  <c r="Q76" i="3"/>
  <c r="W122" i="3"/>
  <c r="F69" i="1"/>
  <c r="Q68" i="3"/>
  <c r="Q61" i="3"/>
  <c r="S61" i="3" s="1"/>
  <c r="Q60" i="3"/>
  <c r="Q63" i="3"/>
  <c r="Q64" i="3"/>
  <c r="S64" i="3" s="1"/>
  <c r="J55" i="1"/>
  <c r="Q70" i="3"/>
  <c r="Q71" i="3"/>
  <c r="S71" i="3" s="1"/>
  <c r="Q72" i="3"/>
  <c r="S72" i="3" s="1"/>
  <c r="Q59" i="3"/>
  <c r="S58" i="3"/>
  <c r="S59" i="3" s="1"/>
  <c r="T58" i="3" s="1"/>
  <c r="F62" i="1"/>
  <c r="Q66" i="3"/>
  <c r="Q55" i="3"/>
  <c r="S55" i="3" s="1"/>
  <c r="Q54" i="3"/>
  <c r="Q56" i="3"/>
  <c r="S56" i="3" s="1"/>
  <c r="E71" i="3"/>
  <c r="F70" i="3" s="1"/>
  <c r="F69" i="3"/>
  <c r="F71" i="3" s="1"/>
  <c r="E75" i="3"/>
  <c r="E68" i="3"/>
  <c r="F67" i="3" s="1"/>
  <c r="E83" i="3"/>
  <c r="F79" i="3" s="1"/>
  <c r="B55" i="1"/>
  <c r="B62" i="1"/>
  <c r="F55" i="1"/>
  <c r="J67" i="1"/>
  <c r="E95" i="3"/>
  <c r="J61" i="1"/>
  <c r="F60" i="1"/>
  <c r="B66" i="1"/>
  <c r="B67" i="1" s="1"/>
  <c r="B59" i="1"/>
  <c r="B61" i="1" s="1"/>
  <c r="G71" i="3" s="1"/>
  <c r="F76" i="3"/>
  <c r="B52" i="1"/>
  <c r="B54" i="1" s="1"/>
  <c r="F66" i="1"/>
  <c r="F68" i="1" s="1"/>
  <c r="F85" i="3"/>
  <c r="J52" i="1"/>
  <c r="J54" i="1" s="1"/>
  <c r="F52" i="1"/>
  <c r="F54" i="1" s="1"/>
  <c r="G78" i="3" s="1"/>
  <c r="F88" i="3"/>
  <c r="E53" i="3"/>
  <c r="E51" i="3"/>
  <c r="E39" i="3"/>
  <c r="C55" i="3"/>
  <c r="D55" i="3"/>
  <c r="J35" i="1" s="1"/>
  <c r="E50" i="3"/>
  <c r="E52" i="3"/>
  <c r="D38" i="3"/>
  <c r="F35" i="1" s="1"/>
  <c r="E54" i="3"/>
  <c r="E33" i="3"/>
  <c r="E35" i="3"/>
  <c r="E36" i="3"/>
  <c r="E37" i="3"/>
  <c r="C38" i="3"/>
  <c r="C42" i="3"/>
  <c r="X113" i="3" l="1"/>
  <c r="X137" i="3"/>
  <c r="Y96" i="3"/>
  <c r="Y41" i="3"/>
  <c r="X128" i="3"/>
  <c r="F46" i="1"/>
  <c r="Q33" i="3"/>
  <c r="Q34" i="3"/>
  <c r="S34" i="3" s="1"/>
  <c r="Q65" i="3"/>
  <c r="S63" i="3"/>
  <c r="S54" i="3"/>
  <c r="Q57" i="3"/>
  <c r="S60" i="3"/>
  <c r="Q62" i="3"/>
  <c r="X122" i="3"/>
  <c r="Y122" i="3"/>
  <c r="Q73" i="3"/>
  <c r="W55" i="1" s="1"/>
  <c r="S70" i="3"/>
  <c r="Q67" i="3"/>
  <c r="S66" i="3"/>
  <c r="S67" i="3" s="1"/>
  <c r="T66" i="3" s="1"/>
  <c r="Q69" i="3"/>
  <c r="S68" i="3"/>
  <c r="S69" i="3" s="1"/>
  <c r="T68" i="3" s="1"/>
  <c r="S76" i="3"/>
  <c r="S77" i="3" s="1"/>
  <c r="T76" i="3" s="1"/>
  <c r="Q77" i="3"/>
  <c r="T59" i="3"/>
  <c r="U58" i="3"/>
  <c r="V58" i="3" s="1"/>
  <c r="W58" i="3"/>
  <c r="W59" i="3" s="1"/>
  <c r="F73" i="3"/>
  <c r="F74" i="3"/>
  <c r="F72" i="3"/>
  <c r="F75" i="3" s="1"/>
  <c r="G89" i="3"/>
  <c r="G86" i="3"/>
  <c r="I85" i="3" s="1"/>
  <c r="G68" i="3"/>
  <c r="F93" i="3"/>
  <c r="F94" i="3"/>
  <c r="G69" i="3"/>
  <c r="H69" i="3" s="1"/>
  <c r="I79" i="3"/>
  <c r="F80" i="3"/>
  <c r="I80" i="3" s="1"/>
  <c r="F82" i="3"/>
  <c r="G82" i="3" s="1"/>
  <c r="H82" i="3" s="1"/>
  <c r="J39" i="1"/>
  <c r="F81" i="3"/>
  <c r="I81" i="3" s="1"/>
  <c r="F39" i="1"/>
  <c r="F87" i="3"/>
  <c r="F66" i="3"/>
  <c r="F64" i="3"/>
  <c r="F65" i="3"/>
  <c r="F77" i="3"/>
  <c r="F78" i="3" s="1"/>
  <c r="G79" i="3"/>
  <c r="H79" i="3" s="1"/>
  <c r="B68" i="1"/>
  <c r="F67" i="1"/>
  <c r="G76" i="3"/>
  <c r="H76" i="3" s="1"/>
  <c r="I76" i="3"/>
  <c r="B53" i="1"/>
  <c r="B60" i="1"/>
  <c r="J53" i="1"/>
  <c r="I69" i="3"/>
  <c r="F53" i="1"/>
  <c r="F84" i="3"/>
  <c r="F86" i="3" s="1"/>
  <c r="F36" i="1"/>
  <c r="F38" i="1" s="1"/>
  <c r="G38" i="3" s="1"/>
  <c r="AD32" i="3" s="1"/>
  <c r="E38" i="3"/>
  <c r="F34" i="3" s="1"/>
  <c r="E55" i="3"/>
  <c r="F50" i="3" s="1"/>
  <c r="J36" i="1"/>
  <c r="J38" i="1" s="1"/>
  <c r="G55" i="3" s="1"/>
  <c r="AD45" i="3" s="1"/>
  <c r="S65" i="3" l="1"/>
  <c r="T64" i="3" s="1"/>
  <c r="T69" i="3"/>
  <c r="W68" i="3"/>
  <c r="W69" i="3" s="1"/>
  <c r="U68" i="3"/>
  <c r="V68" i="3" s="1"/>
  <c r="T67" i="3"/>
  <c r="W66" i="3"/>
  <c r="W67" i="3" s="1"/>
  <c r="U66" i="3"/>
  <c r="V66" i="3" s="1"/>
  <c r="T77" i="3"/>
  <c r="W76" i="3"/>
  <c r="W77" i="3" s="1"/>
  <c r="U76" i="3"/>
  <c r="V76" i="3" s="1"/>
  <c r="S57" i="3"/>
  <c r="S62" i="3"/>
  <c r="T61" i="3" s="1"/>
  <c r="S73" i="3"/>
  <c r="T70" i="3" s="1"/>
  <c r="Q35" i="3"/>
  <c r="S33" i="3"/>
  <c r="X59" i="3"/>
  <c r="Y59" i="3"/>
  <c r="G88" i="3"/>
  <c r="H88" i="3" s="1"/>
  <c r="I67" i="3"/>
  <c r="I88" i="3"/>
  <c r="G67" i="3"/>
  <c r="H67" i="3" s="1"/>
  <c r="F83" i="3"/>
  <c r="I93" i="3"/>
  <c r="G93" i="3"/>
  <c r="H93" i="3" s="1"/>
  <c r="I64" i="3"/>
  <c r="F68" i="3"/>
  <c r="G81" i="3"/>
  <c r="H81" i="3" s="1"/>
  <c r="I94" i="3"/>
  <c r="G94" i="3"/>
  <c r="H94" i="3" s="1"/>
  <c r="I66" i="3"/>
  <c r="G75" i="3"/>
  <c r="G85" i="3"/>
  <c r="H85" i="3" s="1"/>
  <c r="G87" i="3"/>
  <c r="H87" i="3" s="1"/>
  <c r="F89" i="3"/>
  <c r="I82" i="3"/>
  <c r="I83" i="3" s="1"/>
  <c r="G80" i="3"/>
  <c r="H80" i="3" s="1"/>
  <c r="I87" i="3"/>
  <c r="F95" i="3"/>
  <c r="G77" i="3"/>
  <c r="H77" i="3" s="1"/>
  <c r="G66" i="3"/>
  <c r="H66" i="3" s="1"/>
  <c r="G64" i="3"/>
  <c r="H64" i="3" s="1"/>
  <c r="I77" i="3"/>
  <c r="I78" i="3" s="1"/>
  <c r="J78" i="3" s="1"/>
  <c r="G65" i="3"/>
  <c r="H65" i="3" s="1"/>
  <c r="I65" i="3"/>
  <c r="G84" i="3"/>
  <c r="H84" i="3" s="1"/>
  <c r="I84" i="3"/>
  <c r="I86" i="3" s="1"/>
  <c r="I70" i="3"/>
  <c r="I71" i="3" s="1"/>
  <c r="J71" i="3" s="1"/>
  <c r="G70" i="3"/>
  <c r="F37" i="1"/>
  <c r="F33" i="3"/>
  <c r="G33" i="3" s="1"/>
  <c r="H33" i="3" s="1"/>
  <c r="I50" i="3"/>
  <c r="G50" i="3"/>
  <c r="H50" i="3" s="1"/>
  <c r="G34" i="3"/>
  <c r="H34" i="3" s="1"/>
  <c r="I34" i="3"/>
  <c r="F36" i="3"/>
  <c r="F52" i="3"/>
  <c r="J37" i="1"/>
  <c r="F37" i="3"/>
  <c r="F51" i="3"/>
  <c r="F53" i="3"/>
  <c r="F35" i="3"/>
  <c r="F54" i="3"/>
  <c r="Y69" i="3" l="1"/>
  <c r="X69" i="3"/>
  <c r="I89" i="3"/>
  <c r="X77" i="3"/>
  <c r="Y77" i="3"/>
  <c r="S35" i="3"/>
  <c r="T34" i="3" s="1"/>
  <c r="T33" i="3"/>
  <c r="T60" i="3"/>
  <c r="T63" i="3"/>
  <c r="W70" i="3"/>
  <c r="U70" i="3"/>
  <c r="V70" i="3" s="1"/>
  <c r="W64" i="3"/>
  <c r="U64" i="3"/>
  <c r="V64" i="3" s="1"/>
  <c r="X67" i="3"/>
  <c r="Y67" i="3"/>
  <c r="T72" i="3"/>
  <c r="T71" i="3"/>
  <c r="I73" i="3"/>
  <c r="I75" i="3" s="1"/>
  <c r="U61" i="3"/>
  <c r="V61" i="3" s="1"/>
  <c r="W61" i="3"/>
  <c r="T55" i="3"/>
  <c r="T56" i="3"/>
  <c r="T54" i="3"/>
  <c r="I95" i="3"/>
  <c r="I72" i="3"/>
  <c r="K95" i="3"/>
  <c r="J95" i="3"/>
  <c r="J83" i="3"/>
  <c r="K83" i="3"/>
  <c r="I68" i="3"/>
  <c r="K89" i="3"/>
  <c r="J89" i="3"/>
  <c r="G74" i="3"/>
  <c r="H74" i="3" s="1"/>
  <c r="G73" i="3"/>
  <c r="H73" i="3" s="1"/>
  <c r="G72" i="3"/>
  <c r="H72" i="3" s="1"/>
  <c r="I74" i="3"/>
  <c r="H70" i="3"/>
  <c r="K86" i="3"/>
  <c r="J86" i="3"/>
  <c r="K71" i="3"/>
  <c r="K78" i="3"/>
  <c r="I33" i="3"/>
  <c r="F38" i="3"/>
  <c r="G37" i="3"/>
  <c r="H37" i="3" s="1"/>
  <c r="I37" i="3"/>
  <c r="G54" i="3"/>
  <c r="H54" i="3" s="1"/>
  <c r="I54" i="3"/>
  <c r="G52" i="3"/>
  <c r="H52" i="3" s="1"/>
  <c r="I52" i="3"/>
  <c r="G35" i="3"/>
  <c r="H35" i="3" s="1"/>
  <c r="I35" i="3"/>
  <c r="G53" i="3"/>
  <c r="H53" i="3" s="1"/>
  <c r="I53" i="3"/>
  <c r="F55" i="3"/>
  <c r="G51" i="3"/>
  <c r="H51" i="3" s="1"/>
  <c r="I51" i="3"/>
  <c r="G36" i="3"/>
  <c r="H36" i="3" s="1"/>
  <c r="I36" i="3"/>
  <c r="W55" i="3" l="1"/>
  <c r="U55" i="3"/>
  <c r="V55" i="3" s="1"/>
  <c r="U63" i="3"/>
  <c r="V63" i="3" s="1"/>
  <c r="T65" i="3"/>
  <c r="W63" i="3"/>
  <c r="W65" i="3" s="1"/>
  <c r="T62" i="3"/>
  <c r="W60" i="3"/>
  <c r="W62" i="3" s="1"/>
  <c r="U60" i="3"/>
  <c r="V60" i="3" s="1"/>
  <c r="U33" i="3"/>
  <c r="V33" i="3" s="1"/>
  <c r="W33" i="3"/>
  <c r="T35" i="3"/>
  <c r="U34" i="3"/>
  <c r="V34" i="3" s="1"/>
  <c r="W34" i="3"/>
  <c r="T57" i="3"/>
  <c r="W54" i="3"/>
  <c r="U54" i="3"/>
  <c r="V54" i="3" s="1"/>
  <c r="W71" i="3"/>
  <c r="U71" i="3"/>
  <c r="V71" i="3" s="1"/>
  <c r="W72" i="3"/>
  <c r="U72" i="3"/>
  <c r="V72" i="3" s="1"/>
  <c r="U56" i="3"/>
  <c r="V56" i="3" s="1"/>
  <c r="W56" i="3"/>
  <c r="T73" i="3"/>
  <c r="K68" i="3"/>
  <c r="J68" i="3"/>
  <c r="K75" i="3"/>
  <c r="J75" i="3"/>
  <c r="I55" i="3"/>
  <c r="K55" i="3" s="1"/>
  <c r="I38" i="3"/>
  <c r="C61" i="3"/>
  <c r="C60" i="3"/>
  <c r="E60" i="3" s="1"/>
  <c r="C59" i="3"/>
  <c r="C58" i="3"/>
  <c r="C57" i="3"/>
  <c r="C56" i="3"/>
  <c r="D56" i="3"/>
  <c r="D57" i="3"/>
  <c r="D58" i="3"/>
  <c r="D59" i="3"/>
  <c r="C31" i="3"/>
  <c r="C30" i="3"/>
  <c r="C29" i="3"/>
  <c r="C28" i="3"/>
  <c r="C27" i="3"/>
  <c r="C25" i="3"/>
  <c r="C24" i="3"/>
  <c r="C23" i="3"/>
  <c r="C22" i="3"/>
  <c r="C21" i="3"/>
  <c r="C20" i="3"/>
  <c r="D6" i="3"/>
  <c r="D7" i="3"/>
  <c r="C18" i="3"/>
  <c r="C17" i="3"/>
  <c r="C16" i="3"/>
  <c r="C15" i="3"/>
  <c r="C6" i="3"/>
  <c r="C14" i="3"/>
  <c r="C13" i="3"/>
  <c r="F21" i="1"/>
  <c r="C9" i="3"/>
  <c r="C11" i="3"/>
  <c r="C10" i="3"/>
  <c r="C8" i="3"/>
  <c r="C7" i="3"/>
  <c r="D8" i="3"/>
  <c r="D9" i="3"/>
  <c r="D10" i="3"/>
  <c r="D11" i="3"/>
  <c r="D13" i="3"/>
  <c r="D14" i="3"/>
  <c r="D15" i="3"/>
  <c r="D16" i="3"/>
  <c r="D17" i="3"/>
  <c r="D20" i="3"/>
  <c r="D21" i="3"/>
  <c r="D22" i="3"/>
  <c r="D23" i="3"/>
  <c r="D25" i="3"/>
  <c r="D28" i="3"/>
  <c r="D29" i="3"/>
  <c r="D30" i="3"/>
  <c r="D31" i="3"/>
  <c r="D40" i="3"/>
  <c r="D41" i="3"/>
  <c r="E41" i="3" s="1"/>
  <c r="D61" i="3"/>
  <c r="D27" i="3"/>
  <c r="D24" i="3"/>
  <c r="D18" i="3"/>
  <c r="AE73" i="3" l="1"/>
  <c r="W57" i="3"/>
  <c r="X57" i="3" s="1"/>
  <c r="C26" i="3"/>
  <c r="B46" i="1" s="1"/>
  <c r="W73" i="3"/>
  <c r="Y73" i="3"/>
  <c r="AG73" i="3" s="1"/>
  <c r="X73" i="3"/>
  <c r="AF73" i="3" s="1"/>
  <c r="X62" i="3"/>
  <c r="Y62" i="3"/>
  <c r="X65" i="3"/>
  <c r="Y65" i="3"/>
  <c r="E56" i="3"/>
  <c r="E59" i="3"/>
  <c r="D62" i="3"/>
  <c r="E57" i="3"/>
  <c r="K38" i="3"/>
  <c r="J38" i="3"/>
  <c r="E61" i="3"/>
  <c r="Y57" i="3"/>
  <c r="E58" i="3"/>
  <c r="W35" i="3"/>
  <c r="J55" i="3"/>
  <c r="E31" i="3"/>
  <c r="D42" i="3"/>
  <c r="E40" i="3"/>
  <c r="E22" i="3"/>
  <c r="E23" i="3"/>
  <c r="E21" i="3"/>
  <c r="E25" i="3"/>
  <c r="C32" i="3"/>
  <c r="E28" i="3"/>
  <c r="E29" i="3"/>
  <c r="E30" i="3"/>
  <c r="C62" i="3"/>
  <c r="D32" i="3"/>
  <c r="F28" i="1" s="1"/>
  <c r="F29" i="1" s="1"/>
  <c r="F31" i="1" s="1"/>
  <c r="G32" i="3" s="1"/>
  <c r="AD27" i="3" s="1"/>
  <c r="E27" i="3"/>
  <c r="E6" i="3"/>
  <c r="E20" i="3"/>
  <c r="D26" i="3"/>
  <c r="B42" i="1" s="1"/>
  <c r="B43" i="1" s="1"/>
  <c r="B45" i="1" s="1"/>
  <c r="E24" i="3"/>
  <c r="E44" i="3"/>
  <c r="J29" i="1"/>
  <c r="E45" i="3"/>
  <c r="E17" i="3"/>
  <c r="E15" i="3"/>
  <c r="E13" i="3"/>
  <c r="E14" i="3"/>
  <c r="E7" i="3"/>
  <c r="E16" i="3"/>
  <c r="E18" i="3"/>
  <c r="D19" i="3"/>
  <c r="B35" i="1" s="1"/>
  <c r="B36" i="1" s="1"/>
  <c r="D12" i="3"/>
  <c r="B28" i="1" s="1"/>
  <c r="B29" i="1" s="1"/>
  <c r="B31" i="1" s="1"/>
  <c r="G12" i="3" s="1"/>
  <c r="AD10" i="3" s="1"/>
  <c r="E11" i="3"/>
  <c r="C19" i="3"/>
  <c r="B39" i="1" s="1"/>
  <c r="E10" i="3"/>
  <c r="E8" i="3"/>
  <c r="E9" i="3"/>
  <c r="C12" i="3"/>
  <c r="B32" i="1" s="1"/>
  <c r="B30" i="1" l="1"/>
  <c r="Q47" i="3"/>
  <c r="S47" i="3" s="1"/>
  <c r="Q46" i="3"/>
  <c r="Q51" i="3"/>
  <c r="S51" i="3" s="1"/>
  <c r="Q49" i="3"/>
  <c r="S49" i="3" s="1"/>
  <c r="Q50" i="3"/>
  <c r="S50" i="3" s="1"/>
  <c r="Q48" i="3"/>
  <c r="S48" i="3" s="1"/>
  <c r="E62" i="3"/>
  <c r="F57" i="3" s="1"/>
  <c r="F59" i="3"/>
  <c r="X35" i="3"/>
  <c r="Y35" i="3"/>
  <c r="S69" i="1"/>
  <c r="O62" i="1"/>
  <c r="Q25" i="3"/>
  <c r="S25" i="3" s="1"/>
  <c r="Q14" i="3"/>
  <c r="S14" i="3" s="1"/>
  <c r="E49" i="3"/>
  <c r="J46" i="1"/>
  <c r="Q8" i="3"/>
  <c r="S8" i="3" s="1"/>
  <c r="Q6" i="3"/>
  <c r="Q9" i="3"/>
  <c r="S9" i="3" s="1"/>
  <c r="Q7" i="3"/>
  <c r="S7" i="3" s="1"/>
  <c r="F32" i="1"/>
  <c r="Q22" i="3"/>
  <c r="S22" i="3" s="1"/>
  <c r="Q18" i="3"/>
  <c r="Q19" i="3"/>
  <c r="S19" i="3" s="1"/>
  <c r="Q20" i="3"/>
  <c r="S20" i="3" s="1"/>
  <c r="Q21" i="3"/>
  <c r="S21" i="3" s="1"/>
  <c r="J31" i="1"/>
  <c r="G49" i="3" s="1"/>
  <c r="AD41" i="3" s="1"/>
  <c r="F42" i="1"/>
  <c r="F43" i="1" s="1"/>
  <c r="F45" i="1" s="1"/>
  <c r="G42" i="3" s="1"/>
  <c r="E42" i="3"/>
  <c r="F40" i="3" s="1"/>
  <c r="F30" i="1"/>
  <c r="E32" i="3"/>
  <c r="F27" i="3" s="1"/>
  <c r="E26" i="3"/>
  <c r="F24" i="3" s="1"/>
  <c r="E12" i="3"/>
  <c r="F6" i="3" s="1"/>
  <c r="G6" i="3" s="1"/>
  <c r="E19" i="3"/>
  <c r="F14" i="3" s="1"/>
  <c r="B38" i="1"/>
  <c r="G19" i="3" s="1"/>
  <c r="AD17" i="3" s="1"/>
  <c r="J30" i="1"/>
  <c r="B37" i="1"/>
  <c r="F58" i="3" l="1"/>
  <c r="F60" i="3"/>
  <c r="S46" i="3"/>
  <c r="S52" i="3" s="1"/>
  <c r="T46" i="3" s="1"/>
  <c r="Q52" i="3"/>
  <c r="F61" i="3"/>
  <c r="F56" i="3"/>
  <c r="F62" i="3" s="1"/>
  <c r="Q13" i="3"/>
  <c r="S13" i="3" s="1"/>
  <c r="Q24" i="3"/>
  <c r="S24" i="3" s="1"/>
  <c r="Q16" i="3"/>
  <c r="S16" i="3" s="1"/>
  <c r="Q12" i="3"/>
  <c r="S12" i="3" s="1"/>
  <c r="Q15" i="3"/>
  <c r="S15" i="3" s="1"/>
  <c r="Q11" i="3"/>
  <c r="S11" i="3" s="1"/>
  <c r="Q26" i="3"/>
  <c r="S26" i="3" s="1"/>
  <c r="I42" i="3"/>
  <c r="AD35" i="3"/>
  <c r="W85" i="1"/>
  <c r="S92" i="1"/>
  <c r="W78" i="1"/>
  <c r="O55" i="1"/>
  <c r="O92" i="1"/>
  <c r="W69" i="1"/>
  <c r="O78" i="1"/>
  <c r="Q30" i="3"/>
  <c r="S30" i="3" s="1"/>
  <c r="Q28" i="3"/>
  <c r="Q29" i="3"/>
  <c r="S29" i="3" s="1"/>
  <c r="Q31" i="3"/>
  <c r="S31" i="3" s="1"/>
  <c r="Q43" i="3"/>
  <c r="S43" i="3" s="1"/>
  <c r="Q44" i="3"/>
  <c r="S44" i="3" s="1"/>
  <c r="Q42" i="3"/>
  <c r="S62" i="1"/>
  <c r="O69" i="1"/>
  <c r="AE59" i="3"/>
  <c r="Q10" i="3"/>
  <c r="S6" i="3"/>
  <c r="S18" i="3"/>
  <c r="S23" i="3" s="1"/>
  <c r="T18" i="3" s="1"/>
  <c r="Q23" i="3"/>
  <c r="O46" i="1" s="1"/>
  <c r="F44" i="3"/>
  <c r="F48" i="3"/>
  <c r="F47" i="3"/>
  <c r="F46" i="3"/>
  <c r="F43" i="3"/>
  <c r="F45" i="3"/>
  <c r="F44" i="1"/>
  <c r="F39" i="3"/>
  <c r="F41" i="3"/>
  <c r="G40" i="3"/>
  <c r="H40" i="3" s="1"/>
  <c r="F17" i="3"/>
  <c r="I17" i="3" s="1"/>
  <c r="F16" i="3"/>
  <c r="G16" i="3" s="1"/>
  <c r="H16" i="3" s="1"/>
  <c r="F30" i="3"/>
  <c r="F31" i="3"/>
  <c r="F28" i="3"/>
  <c r="F29" i="3"/>
  <c r="G26" i="3"/>
  <c r="B44" i="1"/>
  <c r="F18" i="3"/>
  <c r="I18" i="3" s="1"/>
  <c r="F13" i="3"/>
  <c r="G13" i="3" s="1"/>
  <c r="H13" i="3" s="1"/>
  <c r="F25" i="3"/>
  <c r="F23" i="3"/>
  <c r="F20" i="3"/>
  <c r="F22" i="3"/>
  <c r="F21" i="3"/>
  <c r="F15" i="3"/>
  <c r="G15" i="3" s="1"/>
  <c r="H15" i="3" s="1"/>
  <c r="I14" i="3"/>
  <c r="G14" i="3"/>
  <c r="H14" i="3" s="1"/>
  <c r="F11" i="3"/>
  <c r="F10" i="3"/>
  <c r="F7" i="3"/>
  <c r="F8" i="3"/>
  <c r="F9" i="3"/>
  <c r="T47" i="3" l="1"/>
  <c r="T48" i="3"/>
  <c r="U46" i="3"/>
  <c r="V46" i="3" s="1"/>
  <c r="W46" i="3"/>
  <c r="T51" i="3"/>
  <c r="K42" i="3"/>
  <c r="J42" i="3"/>
  <c r="T49" i="3"/>
  <c r="T50" i="3"/>
  <c r="Q27" i="3"/>
  <c r="S32" i="1" s="1"/>
  <c r="Q17" i="3"/>
  <c r="O39" i="1" s="1"/>
  <c r="AG59" i="3"/>
  <c r="G24" i="3"/>
  <c r="AD23" i="3"/>
  <c r="Q150" i="3"/>
  <c r="W46" i="1"/>
  <c r="S78" i="1"/>
  <c r="S85" i="1"/>
  <c r="O85" i="1"/>
  <c r="AF59" i="3"/>
  <c r="S42" i="3"/>
  <c r="S45" i="3" s="1"/>
  <c r="T42" i="3" s="1"/>
  <c r="Q45" i="3"/>
  <c r="W39" i="1" s="1"/>
  <c r="Q32" i="3"/>
  <c r="S39" i="1" s="1"/>
  <c r="S28" i="3"/>
  <c r="S32" i="3" s="1"/>
  <c r="T28" i="3" s="1"/>
  <c r="AE69" i="3"/>
  <c r="W32" i="1"/>
  <c r="S46" i="1"/>
  <c r="S55" i="1"/>
  <c r="F49" i="3"/>
  <c r="T21" i="3"/>
  <c r="T19" i="3"/>
  <c r="W22" i="3"/>
  <c r="W18" i="3"/>
  <c r="U19" i="3"/>
  <c r="V19" i="3" s="1"/>
  <c r="U21" i="3"/>
  <c r="V21" i="3" s="1"/>
  <c r="U20" i="3"/>
  <c r="V20" i="3" s="1"/>
  <c r="U22" i="3"/>
  <c r="V22" i="3" s="1"/>
  <c r="W21" i="3"/>
  <c r="U18" i="3"/>
  <c r="V18" i="3" s="1"/>
  <c r="W20" i="3"/>
  <c r="W19" i="3"/>
  <c r="S10" i="3"/>
  <c r="T6" i="3" s="1"/>
  <c r="T20" i="3"/>
  <c r="S27" i="3"/>
  <c r="T24" i="3" s="1"/>
  <c r="S17" i="3"/>
  <c r="T11" i="3" s="1"/>
  <c r="T22" i="3"/>
  <c r="G46" i="3"/>
  <c r="H46" i="3" s="1"/>
  <c r="I46" i="3"/>
  <c r="I45" i="3"/>
  <c r="G45" i="3"/>
  <c r="H45" i="3" s="1"/>
  <c r="G47" i="3"/>
  <c r="H47" i="3" s="1"/>
  <c r="I47" i="3"/>
  <c r="I48" i="3"/>
  <c r="G48" i="3"/>
  <c r="H48" i="3" s="1"/>
  <c r="I43" i="3"/>
  <c r="G43" i="3"/>
  <c r="H43" i="3" s="1"/>
  <c r="I44" i="3"/>
  <c r="G44" i="3"/>
  <c r="H44" i="3" s="1"/>
  <c r="I16" i="3"/>
  <c r="G39" i="3"/>
  <c r="H39" i="3" s="1"/>
  <c r="F42" i="3"/>
  <c r="G41" i="3"/>
  <c r="H41" i="3" s="1"/>
  <c r="G18" i="3"/>
  <c r="H18" i="3" s="1"/>
  <c r="G17" i="3"/>
  <c r="H17" i="3" s="1"/>
  <c r="I15" i="3"/>
  <c r="F19" i="3"/>
  <c r="F32" i="3"/>
  <c r="I24" i="3"/>
  <c r="I30" i="3"/>
  <c r="I31" i="3"/>
  <c r="G28" i="3"/>
  <c r="H28" i="3" s="1"/>
  <c r="I27" i="3"/>
  <c r="G29" i="3"/>
  <c r="H29" i="3" s="1"/>
  <c r="G30" i="3"/>
  <c r="H30" i="3" s="1"/>
  <c r="G31" i="3"/>
  <c r="H31" i="3" s="1"/>
  <c r="G27" i="3"/>
  <c r="H27" i="3" s="1"/>
  <c r="I28" i="3"/>
  <c r="I29" i="3"/>
  <c r="G21" i="3"/>
  <c r="H21" i="3" s="1"/>
  <c r="I21" i="3"/>
  <c r="G22" i="3"/>
  <c r="H22" i="3" s="1"/>
  <c r="I22" i="3"/>
  <c r="I20" i="3"/>
  <c r="G20" i="3"/>
  <c r="H20" i="3" s="1"/>
  <c r="F26" i="3"/>
  <c r="G23" i="3"/>
  <c r="H23" i="3" s="1"/>
  <c r="I23" i="3"/>
  <c r="I13" i="3"/>
  <c r="G25" i="3"/>
  <c r="H25" i="3" s="1"/>
  <c r="I25" i="3"/>
  <c r="G9" i="3"/>
  <c r="H9" i="3" s="1"/>
  <c r="I9" i="3"/>
  <c r="G8" i="3"/>
  <c r="H8" i="3" s="1"/>
  <c r="I8" i="3"/>
  <c r="G7" i="3"/>
  <c r="H7" i="3" s="1"/>
  <c r="I7" i="3"/>
  <c r="G10" i="3"/>
  <c r="H10" i="3" s="1"/>
  <c r="I10" i="3"/>
  <c r="G11" i="3"/>
  <c r="H11" i="3" s="1"/>
  <c r="I11" i="3"/>
  <c r="I6" i="3"/>
  <c r="F12" i="3"/>
  <c r="W92" i="1" l="1"/>
  <c r="Y150" i="3"/>
  <c r="AG69" i="3"/>
  <c r="AF69" i="3"/>
  <c r="AE77" i="3"/>
  <c r="T44" i="3"/>
  <c r="W44" i="3" s="1"/>
  <c r="T29" i="3"/>
  <c r="S76" i="1"/>
  <c r="T31" i="3"/>
  <c r="W28" i="3"/>
  <c r="U28" i="3"/>
  <c r="V28" i="3" s="1"/>
  <c r="T30" i="3"/>
  <c r="AF77" i="3"/>
  <c r="AG77" i="3"/>
  <c r="T43" i="3"/>
  <c r="W42" i="3"/>
  <c r="U42" i="3"/>
  <c r="V42" i="3" s="1"/>
  <c r="T23" i="3"/>
  <c r="I49" i="3"/>
  <c r="U24" i="3"/>
  <c r="V24" i="3" s="1"/>
  <c r="W24" i="3"/>
  <c r="U6" i="3"/>
  <c r="V6" i="3" s="1"/>
  <c r="W6" i="3"/>
  <c r="T7" i="3"/>
  <c r="T8" i="3"/>
  <c r="T9" i="3"/>
  <c r="W11" i="3"/>
  <c r="U11" i="3"/>
  <c r="V11" i="3" s="1"/>
  <c r="W23" i="3"/>
  <c r="T13" i="3"/>
  <c r="T15" i="3"/>
  <c r="T14" i="3"/>
  <c r="T16" i="3"/>
  <c r="T12" i="3"/>
  <c r="T26" i="3"/>
  <c r="T25" i="3"/>
  <c r="I12" i="3"/>
  <c r="I26" i="3"/>
  <c r="I19" i="3"/>
  <c r="I32" i="3"/>
  <c r="C22" i="1"/>
  <c r="B22" i="1"/>
  <c r="D21" i="1"/>
  <c r="K32" i="3" l="1"/>
  <c r="J32" i="3"/>
  <c r="J19" i="3"/>
  <c r="K19" i="3"/>
  <c r="K26" i="3"/>
  <c r="J26" i="3"/>
  <c r="T45" i="3"/>
  <c r="J12" i="3"/>
  <c r="U44" i="3"/>
  <c r="V44" i="3" s="1"/>
  <c r="AE67" i="3"/>
  <c r="AE57" i="3"/>
  <c r="AE62" i="3"/>
  <c r="AG128" i="3"/>
  <c r="AE128" i="3"/>
  <c r="AE23" i="3"/>
  <c r="AE143" i="3"/>
  <c r="AF143" i="3"/>
  <c r="T32" i="3"/>
  <c r="AG57" i="3"/>
  <c r="AE86" i="3"/>
  <c r="AG86" i="3"/>
  <c r="AG62" i="3"/>
  <c r="AF62" i="3"/>
  <c r="U31" i="3"/>
  <c r="V31" i="3" s="1"/>
  <c r="W31" i="3"/>
  <c r="U43" i="3"/>
  <c r="V43" i="3" s="1"/>
  <c r="W43" i="3"/>
  <c r="W45" i="3" s="1"/>
  <c r="AF67" i="3"/>
  <c r="AG67" i="3"/>
  <c r="U29" i="3"/>
  <c r="V29" i="3" s="1"/>
  <c r="W29" i="3"/>
  <c r="U30" i="3"/>
  <c r="V30" i="3" s="1"/>
  <c r="W30" i="3"/>
  <c r="T52" i="3"/>
  <c r="W49" i="3"/>
  <c r="U49" i="3"/>
  <c r="V49" i="3" s="1"/>
  <c r="W48" i="3"/>
  <c r="U48" i="3"/>
  <c r="V48" i="3" s="1"/>
  <c r="U50" i="3"/>
  <c r="V50" i="3" s="1"/>
  <c r="W50" i="3"/>
  <c r="W47" i="3"/>
  <c r="U47" i="3"/>
  <c r="V47" i="3" s="1"/>
  <c r="U51" i="3"/>
  <c r="V51" i="3" s="1"/>
  <c r="W51" i="3"/>
  <c r="J49" i="3"/>
  <c r="K49" i="3"/>
  <c r="T10" i="3"/>
  <c r="U8" i="3"/>
  <c r="V8" i="3" s="1"/>
  <c r="W8" i="3"/>
  <c r="W7" i="3"/>
  <c r="U7" i="3"/>
  <c r="V7" i="3" s="1"/>
  <c r="U13" i="3"/>
  <c r="V13" i="3" s="1"/>
  <c r="W13" i="3"/>
  <c r="U25" i="3"/>
  <c r="V25" i="3" s="1"/>
  <c r="W25" i="3"/>
  <c r="T17" i="3"/>
  <c r="Y23" i="3"/>
  <c r="X23" i="3"/>
  <c r="AF23" i="3" s="1"/>
  <c r="W14" i="3"/>
  <c r="U14" i="3"/>
  <c r="V14" i="3" s="1"/>
  <c r="W15" i="3"/>
  <c r="U15" i="3"/>
  <c r="V15" i="3" s="1"/>
  <c r="U26" i="3"/>
  <c r="V26" i="3" s="1"/>
  <c r="W26" i="3"/>
  <c r="W12" i="3"/>
  <c r="U12" i="3"/>
  <c r="V12" i="3" s="1"/>
  <c r="W16" i="3"/>
  <c r="U16" i="3"/>
  <c r="V16" i="3" s="1"/>
  <c r="W9" i="3"/>
  <c r="U9" i="3"/>
  <c r="V9" i="3" s="1"/>
  <c r="T27" i="3"/>
  <c r="D22" i="1"/>
  <c r="E21" i="1" s="1"/>
  <c r="E22" i="1" s="1"/>
  <c r="F22" i="1"/>
  <c r="G21" i="1"/>
  <c r="G22" i="1" s="1"/>
  <c r="J42" i="1"/>
  <c r="AE45" i="3" l="1"/>
  <c r="W52" i="3"/>
  <c r="AF128" i="3"/>
  <c r="AE65" i="3"/>
  <c r="AE122" i="3"/>
  <c r="AG143" i="3"/>
  <c r="AG122" i="3"/>
  <c r="AG137" i="3"/>
  <c r="AE137" i="3"/>
  <c r="AG23" i="3"/>
  <c r="AF57" i="3"/>
  <c r="AF86" i="3"/>
  <c r="AE35" i="3"/>
  <c r="AE96" i="3"/>
  <c r="W32" i="3"/>
  <c r="Y32" i="3" s="1"/>
  <c r="AG32" i="3" s="1"/>
  <c r="AE41" i="3"/>
  <c r="AG41" i="3"/>
  <c r="AE32" i="3"/>
  <c r="Y45" i="3"/>
  <c r="AG45" i="3" s="1"/>
  <c r="X45" i="3"/>
  <c r="AF45" i="3" s="1"/>
  <c r="AE105" i="3"/>
  <c r="W27" i="3"/>
  <c r="X27" i="3" s="1"/>
  <c r="AF27" i="3" s="1"/>
  <c r="W10" i="3"/>
  <c r="Y10" i="3" s="1"/>
  <c r="AE27" i="3"/>
  <c r="W17" i="3"/>
  <c r="J43" i="1"/>
  <c r="J45" i="1" s="1"/>
  <c r="G62" i="3" s="1"/>
  <c r="Y52" i="3" l="1"/>
  <c r="X52" i="3"/>
  <c r="G58" i="3"/>
  <c r="H58" i="3" s="1"/>
  <c r="I58" i="3"/>
  <c r="G56" i="3"/>
  <c r="H56" i="3" s="1"/>
  <c r="I56" i="3"/>
  <c r="G57" i="3"/>
  <c r="H57" i="3" s="1"/>
  <c r="I57" i="3"/>
  <c r="I61" i="3"/>
  <c r="G61" i="3"/>
  <c r="H61" i="3" s="1"/>
  <c r="I59" i="3"/>
  <c r="G59" i="3"/>
  <c r="H59" i="3" s="1"/>
  <c r="I60" i="3"/>
  <c r="G60" i="3"/>
  <c r="H60" i="3" s="1"/>
  <c r="AG65" i="3"/>
  <c r="X10" i="3"/>
  <c r="AF10" i="3" s="1"/>
  <c r="AF122" i="3"/>
  <c r="AF137" i="3"/>
  <c r="AF150" i="3"/>
  <c r="AD52" i="3"/>
  <c r="AF113" i="3"/>
  <c r="AE113" i="3"/>
  <c r="AE150" i="3"/>
  <c r="AF41" i="3"/>
  <c r="X32" i="3"/>
  <c r="AF32" i="3" s="1"/>
  <c r="AF65" i="3"/>
  <c r="AG96" i="3"/>
  <c r="AF96" i="3"/>
  <c r="AF105" i="3"/>
  <c r="AG105" i="3"/>
  <c r="AG10" i="3"/>
  <c r="Y27" i="3"/>
  <c r="AG27" i="3" s="1"/>
  <c r="X17" i="3"/>
  <c r="AF17" i="3" s="1"/>
  <c r="Y17" i="3"/>
  <c r="AG17" i="3" s="1"/>
  <c r="J44" i="1"/>
  <c r="AG150" i="3" l="1"/>
  <c r="AG113" i="3"/>
  <c r="I62" i="3"/>
  <c r="AE52" i="3"/>
  <c r="K62" i="3" l="1"/>
  <c r="J62" i="3"/>
  <c r="AG52" i="3"/>
  <c r="AF52" i="3"/>
  <c r="I41" i="3"/>
  <c r="AF35" i="3"/>
  <c r="AG35" i="3"/>
  <c r="I39" i="3"/>
  <c r="I40" i="3"/>
</calcChain>
</file>

<file path=xl/sharedStrings.xml><?xml version="1.0" encoding="utf-8"?>
<sst xmlns="http://schemas.openxmlformats.org/spreadsheetml/2006/main" count="1674" uniqueCount="173">
  <si>
    <t>Berekening CO2- uitstoot</t>
  </si>
  <si>
    <t>Gegevens</t>
  </si>
  <si>
    <t>Verbruik Diesel vrachtwagen</t>
  </si>
  <si>
    <t>L/KM</t>
  </si>
  <si>
    <t>Uitstoot dieseltruck</t>
  </si>
  <si>
    <t xml:space="preserve">KG/L </t>
  </si>
  <si>
    <t>TTW</t>
  </si>
  <si>
    <t xml:space="preserve">Voorbeeld berekening volgens COFRET methode </t>
  </si>
  <si>
    <t>Tiel - Geldermalsen</t>
  </si>
  <si>
    <t>Lading (Pallet</t>
  </si>
  <si>
    <t>Afstand (KM)</t>
  </si>
  <si>
    <t>Pallets x km</t>
  </si>
  <si>
    <t>Toewijzing (%)</t>
  </si>
  <si>
    <t>Uitstoot CO2 (Kilo)</t>
  </si>
  <si>
    <t>Uitsoot CO2 per pallet (kilo)</t>
  </si>
  <si>
    <t>Uitstoot CO2 (kilo)</t>
  </si>
  <si>
    <t>Totaal</t>
  </si>
  <si>
    <t>Totaal gereden</t>
  </si>
  <si>
    <t>Diesel</t>
  </si>
  <si>
    <t>L</t>
  </si>
  <si>
    <t>Verbruik</t>
  </si>
  <si>
    <t>KM/L</t>
  </si>
  <si>
    <t>Totale uitstoot</t>
  </si>
  <si>
    <t>kg CO2</t>
  </si>
  <si>
    <t>Lading</t>
  </si>
  <si>
    <t>KM</t>
  </si>
  <si>
    <t>LET OP: HET BETREFT PALLETS IPV PALLET PLAATSEN</t>
  </si>
  <si>
    <t>Dag</t>
  </si>
  <si>
    <t>Waarden</t>
  </si>
  <si>
    <t>Optimal Drop distribution</t>
  </si>
  <si>
    <t>ma</t>
  </si>
  <si>
    <t>di</t>
  </si>
  <si>
    <t>wo</t>
  </si>
  <si>
    <t>do</t>
  </si>
  <si>
    <t>vr</t>
  </si>
  <si>
    <t>za</t>
  </si>
  <si>
    <t>zo</t>
  </si>
  <si>
    <t>Total Som van Unique DropID</t>
  </si>
  <si>
    <t>Total Som van #ChepEq. Drop</t>
  </si>
  <si>
    <t>Totaal 
EUR PAL</t>
  </si>
  <si>
    <t>Optimal Drops</t>
  </si>
  <si>
    <t>Potential drops saved</t>
  </si>
  <si>
    <t>#FTL based on 33 EP</t>
  </si>
  <si>
    <t>#CE on LTL</t>
  </si>
  <si>
    <t>Actuals transport cost excl. DOT</t>
  </si>
  <si>
    <t>Optimal FTL cost excl. DOT</t>
  </si>
  <si>
    <t>Optimal LTL cost excl. DOT</t>
  </si>
  <si>
    <t>Optimal transport cost excl. DOT</t>
  </si>
  <si>
    <t>Potential saving</t>
  </si>
  <si>
    <t>Gemiddeld aantal pallets per drop (Huidige situatie)</t>
  </si>
  <si>
    <t>Huidige bezettingsgraad</t>
  </si>
  <si>
    <t>Gemiddeld aantal pallets per drop (Gewenste situatie)</t>
  </si>
  <si>
    <t>Mogelijke bezettingsgraad (gewenste situatie)</t>
  </si>
  <si>
    <t>Verschil tussen huidige-en gewenste situatie</t>
  </si>
  <si>
    <t>Customergroup</t>
  </si>
  <si>
    <t>Postcode</t>
  </si>
  <si>
    <t>NaarAdresPlaats</t>
  </si>
  <si>
    <t>NaarAdresNaam</t>
  </si>
  <si>
    <t>Week</t>
  </si>
  <si>
    <t>Som van Unique DropID</t>
  </si>
  <si>
    <t>Som van #ChepEq. Drop</t>
  </si>
  <si>
    <t>#FTL Based on 33EP</t>
  </si>
  <si>
    <t>AH</t>
  </si>
  <si>
    <t>Albert Heijn</t>
  </si>
  <si>
    <t>41</t>
  </si>
  <si>
    <t>Geldermalsen</t>
  </si>
  <si>
    <t>ALBERT HEIJN  LDC GELDERMALSEN</t>
  </si>
  <si>
    <t>AH Total</t>
  </si>
  <si>
    <t>Kruidvat</t>
  </si>
  <si>
    <t>49</t>
  </si>
  <si>
    <t>Oosterhout</t>
  </si>
  <si>
    <t>A.S. WATSON DC OOSTERHOUT</t>
  </si>
  <si>
    <t>-</t>
  </si>
  <si>
    <t>66</t>
  </si>
  <si>
    <t>Heteren</t>
  </si>
  <si>
    <t>A.S. Watson DC</t>
  </si>
  <si>
    <t>Kruidvat BV</t>
  </si>
  <si>
    <t>Kruidvat Total</t>
  </si>
  <si>
    <t>(voorbeeld getal)</t>
  </si>
  <si>
    <t>Totaal gereden per week</t>
  </si>
  <si>
    <t>Week 1</t>
  </si>
  <si>
    <t>CPI</t>
  </si>
  <si>
    <t>KPI</t>
  </si>
  <si>
    <t>Week 2</t>
  </si>
  <si>
    <t>Benodigd diesel</t>
  </si>
  <si>
    <t>Gemiddelde uitstoot CO2 per pallet (kilo)</t>
  </si>
  <si>
    <t>Week 4</t>
  </si>
  <si>
    <t>Week 6</t>
  </si>
  <si>
    <t>Week 42</t>
  </si>
  <si>
    <t>Week 13</t>
  </si>
  <si>
    <t>Week 39</t>
  </si>
  <si>
    <t>Week 10</t>
  </si>
  <si>
    <t xml:space="preserve">Tiel - Oosterhout </t>
  </si>
  <si>
    <t>Bron: Google Maps</t>
  </si>
  <si>
    <t>Afstanden (Hemelsbreed)</t>
  </si>
  <si>
    <t>Tiel - Heteren</t>
  </si>
  <si>
    <t>km</t>
  </si>
  <si>
    <t>Gegevens CO2- uitstoot Kruidvat Oosterhout</t>
  </si>
  <si>
    <t>Week 7</t>
  </si>
  <si>
    <t>Week 11</t>
  </si>
  <si>
    <t>Week 17</t>
  </si>
  <si>
    <t>Week 26</t>
  </si>
  <si>
    <t>Week 41</t>
  </si>
  <si>
    <t>Week 47</t>
  </si>
  <si>
    <t>Gegevens CO2- uitstoot Kruidvat Heteren</t>
  </si>
  <si>
    <t>Week 8</t>
  </si>
  <si>
    <t>Week 14</t>
  </si>
  <si>
    <t>Week 21</t>
  </si>
  <si>
    <t>Week 23</t>
  </si>
  <si>
    <t>Week 33</t>
  </si>
  <si>
    <t>Week 35</t>
  </si>
  <si>
    <t>Week 36</t>
  </si>
  <si>
    <t xml:space="preserve">Voorbeeld berekening </t>
  </si>
  <si>
    <t>Huidige situatie</t>
  </si>
  <si>
    <t>Gewenste situatie</t>
  </si>
  <si>
    <t>Gegevens CO2- uitstoot Albert Heijn Geldermalsen (Huidige situatie)</t>
  </si>
  <si>
    <t>Gegevens CO2- uitstoot Albert Heijn Geldermalsen (Gewenste situatie)</t>
  </si>
  <si>
    <t>Lading (Pallet)</t>
  </si>
  <si>
    <t>Week 43</t>
  </si>
  <si>
    <t>Verschil Uitstoot CO2 (Kilo)</t>
  </si>
  <si>
    <t>Verschil uitstoot CO2 per pallet (kilo)</t>
  </si>
  <si>
    <t>Verschil CPI</t>
  </si>
  <si>
    <t>Verschil KPI</t>
  </si>
  <si>
    <t>Toelichting tabbladen</t>
  </si>
  <si>
    <t>Tiel - Oosterhout</t>
  </si>
  <si>
    <t>In dit tabblad zal er uitleg worden gegeven over de verschillende tabbladen die zich in dit bestand bevinden, en waarom er specifieke dingen weergeven zijn</t>
  </si>
  <si>
    <t xml:space="preserve">Dit Excel document is gecreerd zodat de CO2- uitstoot van zowel de huidige- als gewenste sitautie berekend kan worden. Voor het berekenen van de uitstoot is de COFRET- methode toegepast. Dit is op basis van een formule. Dit is in stappen gedaan door eerst de stamgegevens in kaart te brengen en de gegevens te zoeken om vervolgens de COFRET formule in te kunnen vullen. </t>
  </si>
  <si>
    <t>In dit tabblad zijn bovenaan de gegevens weergeven die nodig zijn voor de berekening. Deze gegevens zijn rechtstreeks afkomstig van de logistieke afdeling van Kuehne Nagel</t>
  </si>
  <si>
    <t>Bron: Kuehne Nagel</t>
  </si>
  <si>
    <t>Onder de gegevens zijn de afstanden uitgezocht vanaf het DC tiel - DC klanten. De klanten in dit geval AH Geldermalnse, AS Watson Heteren en Oosterhout.</t>
  </si>
  <si>
    <t>Onder de afstanden staat er een voorbeeld berekening, zodat dit een beeld geeft van hoe het is berekend en hoe de formule in zijn werking gaat.</t>
  </si>
  <si>
    <t>Vervolgens heb je onderaan per klant en per week de gegevens die nodig zijn voor de rest van de formule. Dit bestaat uit:</t>
  </si>
  <si>
    <t>Deze gegevens zijn nodig om de benodigde diesel uit te rekenen</t>
  </si>
  <si>
    <t>Deze gegeven is nodig om de totale uitstoot te kunnen berekenen</t>
  </si>
  <si>
    <t>Deze gegeven is nodig om de benodigde diesel te kunnen berekenen</t>
  </si>
  <si>
    <t>De totale uitstoot is nodig om zowel de CPI als KPI te kunnen berekenen</t>
  </si>
  <si>
    <t xml:space="preserve">Deze gegeven is nodig omdat de lading van grote invloed heeft op de totale uitstoot </t>
  </si>
  <si>
    <t>Lading (Aantal pallet)</t>
  </si>
  <si>
    <t>Dit gegeven wordt berekend door: aantal drops van die week x afstand</t>
  </si>
  <si>
    <t>Dit gegeven wordt berekend door: totaal aantal km (van dezelfde week) x verbruik dieseltruck</t>
  </si>
  <si>
    <t>Dit gegeven wordt berekend door: aantal km / benodigde diesel</t>
  </si>
  <si>
    <t>Dit gegeven wordt berekend door de benodigde diesel x uitstoot dieseltruck</t>
  </si>
  <si>
    <t>Dit is een getal weergeven in de Drop Frequency Tool</t>
  </si>
  <si>
    <t>Eerst moet de totale uitstoot berekend zijn (door middel van bovenstaande gegevens) voordat de CPI en KPI berekend kunnen worden. Dit houdt in dat de stamgegevens per week eerst bekend moeten zijn voordat de CO2- uitstoot berekend kan worden</t>
  </si>
  <si>
    <t>Let op:</t>
  </si>
  <si>
    <t xml:space="preserve">De afstanden zijn hemelsbreed </t>
  </si>
  <si>
    <t>Aangezien de hoeveelheid pallets zowel in de huidige- als gewenste situatie niet verandert, zijn de hoeveelheid pallets in de gewenste situatie gedeeld door de aantal optimale drops. Hierdoor is er een gelijke verdeling van de pallets per drop. In de werkelijkheid kan dit natuurlijk altijd anders zijn</t>
  </si>
  <si>
    <t>In dit tabblad is de daadwerkelijke berekening gedaan om de CO2- uitstoot resultaat te krijgen (Inclusief CPI &amp; KPI)</t>
  </si>
  <si>
    <r>
      <rPr>
        <b/>
        <sz val="11"/>
        <color theme="1"/>
        <rFont val="Arial"/>
        <family val="2"/>
      </rPr>
      <t xml:space="preserve">CPI </t>
    </r>
    <r>
      <rPr>
        <sz val="11"/>
        <color theme="1"/>
        <rFont val="Arial"/>
        <family val="2"/>
      </rPr>
      <t>staat voor COFRET Prestatie Indicator en is per eenheid km. De CPI laat zien hoe efficient het transport is ingericht gekeken naar de CO2- uitstoot. Hoe lager de CPI is als resultaat, hoe efficienter het transport is ingericht door KN. De formule is als volgt: Totale uitstoot/ het resultaat van het aantal pallets x km</t>
    </r>
  </si>
  <si>
    <r>
      <rPr>
        <b/>
        <sz val="11"/>
        <color theme="1"/>
        <rFont val="Arial"/>
        <family val="2"/>
      </rPr>
      <t>KPI</t>
    </r>
    <r>
      <rPr>
        <sz val="11"/>
        <color theme="1"/>
        <rFont val="Arial"/>
        <family val="2"/>
      </rPr>
      <t xml:space="preserve"> staat voor Key Performance Indicator en is eigenlijk hetzelfde als CPI. Het verschil zit in de berekening, namelijk de formule van KPI is: Totale uitstoot/ aantal pallets</t>
    </r>
  </si>
  <si>
    <t>Vervolgens zijn de verschillende stappen volgens de cofret methode weergeven, namelijk van links naar rechts:</t>
  </si>
  <si>
    <t>Dit geeft een specifieke week aan</t>
  </si>
  <si>
    <t>Het aantal pallets per drop</t>
  </si>
  <si>
    <t>Locatie</t>
  </si>
  <si>
    <t xml:space="preserve">Dit geeft de route aan </t>
  </si>
  <si>
    <t>Dit geeft de afstand in KM (hemelsbreed) aan vanaf Tiel naar de klant toe</t>
  </si>
  <si>
    <t>Dit is de formule van het aantal pallets en kilometers vermenigvuldigd</t>
  </si>
  <si>
    <t xml:space="preserve">Dit geeft het percentage oer drop van het totaal aantal pallets x km aan </t>
  </si>
  <si>
    <t>Dit is de totale uitstoot berekend dmv van bovenstaande factoren</t>
  </si>
  <si>
    <t>Dit is de totale uitstoot gedeeld door het aantal pallets zodat het duidelijk wordt wat de gemiddelde CO2- uitstoot per pallet is</t>
  </si>
  <si>
    <t>Deze kolom zit dubbel in het excel bestand zodat de cofret methode duidelijk gevold kan worden. Deze kolom wordt ook gebruikt om de CPI en KPI te berekenen</t>
  </si>
  <si>
    <t>Dit is de totale CO2- uitstoot / aantal pallets per totale afstand</t>
  </si>
  <si>
    <t>Dit is de totale CO2- uitstoot / totaal aantal pallets</t>
  </si>
  <si>
    <t xml:space="preserve">Bovenstaande proces is precies hetzelfde gedaan voor de gewenste situatie. Het enige verschil is dat de aantal pallets gelijk verdeeld zijn over het aantal optimale drops. Dit kan in werkelijkheid natuurlijk anders zijn. </t>
  </si>
  <si>
    <t xml:space="preserve">Voor het gemak is er voor de kolom waarin de 'week; staat weergeven het aantal optimale drops weergeven omdat hiermee gerekend zal worden. </t>
  </si>
  <si>
    <t>Bij de gewenste situatie is te zien dat zowel de CO2- uitstoot per drop als de gemiddelde uitstoot per pallet telkens hetzelfde getal aangeeft. Dit heeft te maken met dat de pallets gelijk zijn verdeeld over de drops waardoor het aantal pallets in elke drop hetzelfde zijn, en met deze cijfers vervolgens verder wordt gerekend.</t>
  </si>
  <si>
    <t>Dit tabblad is precies hetzelfde als het bestand die is gebruikt om de bezettingsgraden te berekenen. Dit is dan ook direct overgekopierd omdat dit bestand nodig is voor het aantal drops in zowel de huidige- als gewenste situatie. Ook zijn de hoeveelheid pallets nodig voor de berekening. Vandaar dat dit bestand hierbij toegevoegd is.</t>
  </si>
  <si>
    <t xml:space="preserve">Tot slot is er in dit tabblad nog het verschil tussen de huidige- en gewenste situatie berekend zodat het in een opslag duidelijk is hoeveel verschil er tussen deze twee situaties zit. Belangrijk om te weten is indien er een '-' voor het getal staat, houdt dit een reductie in. </t>
  </si>
  <si>
    <t>Tabblad 'Drop Frequency Tool'</t>
  </si>
  <si>
    <t>Tabblad 'Berekening CO2- uitstoot'</t>
  </si>
  <si>
    <t>Tabblad 'Stamgegevens'</t>
  </si>
  <si>
    <t xml:space="preserve">Let op: Het totaal van de gemiddelde CO2-uitstoot per pallet is niet uitgerekend omdat dit niet optelbaar is. Bij de weken waarbij er 1x per dag is gereden, is dit nog wel te doen. Indien er meerdere keren per dag wordt gereden is het totaal niet meer goed te berekenen. Het verschil is dan ook niet uitgerekend </t>
  </si>
  <si>
    <t>De KPI geeft vrijwel hetzelfde aan als de gemiddelde CO2-uitstoot per pallet aangezien de totale uitstoot wordt gedeeld door de totaal aantal pallets van dezelfde 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</si>
</sst>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0.0000"/>
    <numFmt numFmtId="166" formatCode="0.000"/>
    <numFmt numFmtId="167" formatCode="0.0"/>
    <numFmt numFmtId="168" formatCode="0.0%"/>
  </numFmts>
  <fonts count="18" x14ac:knownFonts="1">
    <font>
      <sz val="11"/>
      <color theme="1"/>
      <name val="Calibri"/>
      <family val="2"/>
      <scheme val="minor"/>
    </font>
    <font>
      <sz val="11"/>
      <color theme="1"/>
      <name val="Arial"/>
      <family val="2"/>
    </font>
    <font>
      <sz val="12"/>
      <color theme="1"/>
      <name val="Arial"/>
      <family val="2"/>
    </font>
    <font>
      <sz val="14"/>
      <color theme="1"/>
      <name val="Arial"/>
      <family val="2"/>
    </font>
    <font>
      <sz val="10"/>
      <color theme="1"/>
      <name val="Arial"/>
      <family val="2"/>
    </font>
    <font>
      <sz val="11"/>
      <color theme="1"/>
      <name val="Calibri"/>
      <family val="2"/>
      <scheme val="minor"/>
    </font>
    <font>
      <b/>
      <sz val="11"/>
      <color theme="1"/>
      <name val="Calibri"/>
      <family val="2"/>
      <scheme val="minor"/>
    </font>
    <font>
      <b/>
      <sz val="11"/>
      <color rgb="FFFF0000"/>
      <name val="Calibri"/>
      <family val="2"/>
      <scheme val="minor"/>
    </font>
    <font>
      <b/>
      <sz val="11"/>
      <color indexed="8"/>
      <name val="Calibri"/>
      <family val="2"/>
      <scheme val="minor"/>
    </font>
    <font>
      <b/>
      <sz val="20"/>
      <color theme="1"/>
      <name val="Arial"/>
      <family val="2"/>
    </font>
    <font>
      <b/>
      <sz val="16"/>
      <color theme="1"/>
      <name val="Arial"/>
      <family val="2"/>
    </font>
    <font>
      <b/>
      <sz val="12"/>
      <color theme="1"/>
      <name val="Arial"/>
      <family val="2"/>
    </font>
    <font>
      <b/>
      <sz val="11"/>
      <color theme="1"/>
      <name val="Arial"/>
      <family val="2"/>
    </font>
    <font>
      <b/>
      <sz val="11"/>
      <color rgb="FFFF0000"/>
      <name val="Arial"/>
      <family val="2"/>
    </font>
    <font>
      <b/>
      <sz val="20"/>
      <name val="Arial"/>
      <family val="2"/>
    </font>
    <font>
      <b/>
      <sz val="16"/>
      <name val="Arial"/>
      <family val="2"/>
    </font>
    <font>
      <sz val="11"/>
      <color rgb="FFFF0000"/>
      <name val="Arial"/>
      <family val="2"/>
    </font>
    <font>
      <b/>
      <sz val="11"/>
      <color rgb="FF000000"/>
      <name val="Arial"/>
      <family val="2"/>
    </font>
  </fonts>
  <fills count="12">
    <fill>
      <patternFill patternType="none"/>
    </fill>
    <fill>
      <patternFill patternType="gray125"/>
    </fill>
    <fill>
      <patternFill patternType="solid">
        <fgColor rgb="FFFFFF00"/>
        <bgColor indexed="64"/>
      </patternFill>
    </fill>
    <fill>
      <patternFill patternType="solid">
        <fgColor theme="8" tint="0.39997558519241921"/>
        <bgColor theme="4" tint="0.79998168889431442"/>
      </patternFill>
    </fill>
    <fill>
      <patternFill patternType="solid">
        <fgColor theme="9"/>
        <bgColor theme="4" tint="0.79998168889431442"/>
      </patternFill>
    </fill>
    <fill>
      <patternFill patternType="solid">
        <fgColor theme="8" tint="0.79998168889431442"/>
        <bgColor theme="4" tint="0.79998168889431442"/>
      </patternFill>
    </fill>
    <fill>
      <patternFill patternType="solid">
        <fgColor theme="5" tint="0.39997558519241921"/>
        <bgColor indexed="64"/>
      </patternFill>
    </fill>
    <fill>
      <patternFill patternType="solid">
        <fgColor theme="9"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7"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auto="1"/>
      </left>
      <right/>
      <top style="medium">
        <color auto="1"/>
      </top>
      <bottom/>
      <diagonal/>
    </border>
    <border>
      <left/>
      <right/>
      <top style="medium">
        <color auto="1"/>
      </top>
      <bottom/>
      <diagonal/>
    </border>
    <border>
      <left style="medium">
        <color auto="1"/>
      </left>
      <right style="dotted">
        <color auto="1"/>
      </right>
      <top style="medium">
        <color auto="1"/>
      </top>
      <bottom/>
      <diagonal/>
    </border>
    <border>
      <left style="dotted">
        <color auto="1"/>
      </left>
      <right style="medium">
        <color auto="1"/>
      </right>
      <top style="medium">
        <color auto="1"/>
      </top>
      <bottom/>
      <diagonal/>
    </border>
    <border>
      <left/>
      <right style="medium">
        <color auto="1"/>
      </right>
      <top style="medium">
        <color auto="1"/>
      </top>
      <bottom/>
      <diagonal/>
    </border>
    <border>
      <left style="medium">
        <color auto="1"/>
      </left>
      <right/>
      <top/>
      <bottom style="thin">
        <color theme="4" tint="0.39997558519241921"/>
      </bottom>
      <diagonal/>
    </border>
    <border>
      <left/>
      <right/>
      <top/>
      <bottom style="thin">
        <color theme="4" tint="0.39997558519241921"/>
      </bottom>
      <diagonal/>
    </border>
    <border>
      <left style="medium">
        <color auto="1"/>
      </left>
      <right style="dotted">
        <color auto="1"/>
      </right>
      <top/>
      <bottom/>
      <diagonal/>
    </border>
    <border>
      <left style="dotted">
        <color auto="1"/>
      </left>
      <right style="medium">
        <color auto="1"/>
      </right>
      <top/>
      <bottom/>
      <diagonal/>
    </border>
    <border>
      <left/>
      <right style="medium">
        <color auto="1"/>
      </right>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s>
  <cellStyleXfs count="3">
    <xf numFmtId="0" fontId="0" fillId="0" borderId="0"/>
    <xf numFmtId="164" fontId="5" fillId="0" borderId="0" applyFont="0" applyFill="0" applyBorder="0" applyAlignment="0" applyProtection="0"/>
    <xf numFmtId="9" fontId="5" fillId="0" borderId="0" applyFont="0" applyFill="0" applyBorder="0" applyAlignment="0" applyProtection="0"/>
  </cellStyleXfs>
  <cellXfs count="160">
    <xf numFmtId="0" fontId="0" fillId="0" borderId="0" xfId="0"/>
    <xf numFmtId="0" fontId="2" fillId="0" borderId="1" xfId="0" applyFont="1" applyBorder="1" applyAlignment="1">
      <alignment horizontal="center"/>
    </xf>
    <xf numFmtId="0" fontId="4" fillId="0" borderId="1" xfId="0" applyFont="1" applyBorder="1" applyAlignment="1">
      <alignment horizontal="center"/>
    </xf>
    <xf numFmtId="0" fontId="1" fillId="0" borderId="1" xfId="0" applyFont="1" applyBorder="1"/>
    <xf numFmtId="0" fontId="1" fillId="0" borderId="0" xfId="0" applyFont="1"/>
    <xf numFmtId="2" fontId="1" fillId="0" borderId="0" xfId="0" applyNumberFormat="1" applyFont="1"/>
    <xf numFmtId="0" fontId="1" fillId="0" borderId="2" xfId="0" applyFont="1" applyBorder="1"/>
    <xf numFmtId="166" fontId="1" fillId="0" borderId="1" xfId="0" applyNumberFormat="1" applyFont="1" applyBorder="1"/>
    <xf numFmtId="2" fontId="1" fillId="0" borderId="1" xfId="0" applyNumberFormat="1" applyFont="1" applyBorder="1"/>
    <xf numFmtId="0" fontId="0" fillId="0" borderId="0" xfId="0" applyAlignment="1">
      <alignment horizontal="center"/>
    </xf>
    <xf numFmtId="0" fontId="7" fillId="2" borderId="0" xfId="0" applyFont="1" applyFill="1" applyAlignment="1">
      <alignment horizontal="left"/>
    </xf>
    <xf numFmtId="0" fontId="0" fillId="2" borderId="0" xfId="0" applyFill="1" applyAlignment="1">
      <alignment horizontal="center"/>
    </xf>
    <xf numFmtId="0" fontId="6" fillId="3" borderId="5" xfId="0" applyFont="1" applyFill="1" applyBorder="1" applyAlignment="1">
      <alignment horizontal="center"/>
    </xf>
    <xf numFmtId="0" fontId="6" fillId="3" borderId="6" xfId="0" applyFont="1" applyFill="1" applyBorder="1" applyAlignment="1">
      <alignment horizontal="center"/>
    </xf>
    <xf numFmtId="0" fontId="6" fillId="5" borderId="6" xfId="0" applyFont="1" applyFill="1" applyBorder="1" applyAlignment="1">
      <alignment horizontal="center"/>
    </xf>
    <xf numFmtId="0" fontId="6" fillId="3" borderId="9" xfId="0" applyFont="1" applyFill="1" applyBorder="1" applyAlignment="1">
      <alignment horizontal="center"/>
    </xf>
    <xf numFmtId="0" fontId="0" fillId="0" borderId="0" xfId="0" applyAlignment="1">
      <alignment vertical="top"/>
    </xf>
    <xf numFmtId="0" fontId="0" fillId="0" borderId="0" xfId="0" applyAlignment="1">
      <alignment horizontal="center" vertical="top" wrapText="1"/>
    </xf>
    <xf numFmtId="0" fontId="6" fillId="3" borderId="10" xfId="0" applyFont="1" applyFill="1" applyBorder="1" applyAlignment="1">
      <alignment horizontal="center" vertical="top" wrapText="1"/>
    </xf>
    <xf numFmtId="0" fontId="6" fillId="3" borderId="11" xfId="0" applyFont="1" applyFill="1" applyBorder="1" applyAlignment="1">
      <alignment horizontal="center" vertical="top" wrapText="1"/>
    </xf>
    <xf numFmtId="0" fontId="6" fillId="4" borderId="12" xfId="0" applyFont="1" applyFill="1" applyBorder="1" applyAlignment="1">
      <alignment horizontal="center" vertical="top" wrapText="1"/>
    </xf>
    <xf numFmtId="0" fontId="6" fillId="4" borderId="13" xfId="0" applyFont="1" applyFill="1" applyBorder="1" applyAlignment="1">
      <alignment horizontal="center" vertical="top" wrapText="1"/>
    </xf>
    <xf numFmtId="0" fontId="6" fillId="3" borderId="0" xfId="0" applyFont="1" applyFill="1" applyAlignment="1">
      <alignment horizontal="center" vertical="top" wrapText="1"/>
    </xf>
    <xf numFmtId="0" fontId="6" fillId="5" borderId="0" xfId="0" applyFont="1" applyFill="1" applyAlignment="1">
      <alignment horizontal="center" vertical="top" wrapText="1"/>
    </xf>
    <xf numFmtId="0" fontId="6" fillId="3" borderId="14" xfId="0" applyFont="1" applyFill="1" applyBorder="1" applyAlignment="1">
      <alignment horizontal="center" vertical="top" wrapText="1"/>
    </xf>
    <xf numFmtId="0" fontId="6" fillId="3" borderId="15" xfId="0" applyFont="1" applyFill="1" applyBorder="1" applyAlignment="1">
      <alignment horizontal="center"/>
    </xf>
    <xf numFmtId="0" fontId="6" fillId="3" borderId="0" xfId="0" applyFont="1" applyFill="1" applyAlignment="1">
      <alignment horizontal="center" wrapText="1"/>
    </xf>
    <xf numFmtId="0" fontId="6" fillId="3" borderId="0" xfId="0" applyFont="1" applyFill="1" applyAlignment="1">
      <alignment horizontal="center"/>
    </xf>
    <xf numFmtId="0" fontId="6" fillId="4" borderId="12" xfId="0" applyFont="1" applyFill="1" applyBorder="1"/>
    <xf numFmtId="0" fontId="6" fillId="4" borderId="13" xfId="0" applyFont="1" applyFill="1" applyBorder="1"/>
    <xf numFmtId="0" fontId="6" fillId="5" borderId="0" xfId="0" applyFont="1" applyFill="1" applyAlignment="1">
      <alignment horizontal="center"/>
    </xf>
    <xf numFmtId="0" fontId="6" fillId="3" borderId="14" xfId="0" applyFont="1" applyFill="1" applyBorder="1" applyAlignment="1">
      <alignment horizontal="center"/>
    </xf>
    <xf numFmtId="167" fontId="0" fillId="0" borderId="15" xfId="0" applyNumberFormat="1" applyBorder="1" applyAlignment="1">
      <alignment horizontal="center"/>
    </xf>
    <xf numFmtId="0" fontId="0" fillId="7" borderId="12" xfId="0" applyFill="1" applyBorder="1" applyAlignment="1">
      <alignment horizontal="center"/>
    </xf>
    <xf numFmtId="0" fontId="0" fillId="7" borderId="13" xfId="0" applyFill="1" applyBorder="1" applyAlignment="1">
      <alignment horizontal="center"/>
    </xf>
    <xf numFmtId="164" fontId="0" fillId="0" borderId="0" xfId="1" applyFont="1" applyBorder="1" applyAlignment="1">
      <alignment horizontal="center"/>
    </xf>
    <xf numFmtId="164" fontId="0" fillId="0" borderId="14" xfId="1" applyFont="1" applyBorder="1" applyAlignment="1">
      <alignment horizontal="center"/>
    </xf>
    <xf numFmtId="0" fontId="0" fillId="0" borderId="0" xfId="0" pivotButton="1"/>
    <xf numFmtId="0" fontId="0" fillId="0" borderId="0" xfId="0" pivotButton="1" applyAlignment="1">
      <alignment horizontal="center" vertical="top" wrapText="1"/>
    </xf>
    <xf numFmtId="0" fontId="1" fillId="0" borderId="0" xfId="0" applyFont="1" applyAlignment="1">
      <alignment horizontal="left" vertical="center"/>
    </xf>
    <xf numFmtId="1" fontId="1" fillId="0" borderId="1" xfId="0" applyNumberFormat="1" applyFont="1" applyBorder="1"/>
    <xf numFmtId="0" fontId="12" fillId="0" borderId="2" xfId="0" applyFont="1" applyBorder="1" applyAlignment="1">
      <alignment horizontal="center"/>
    </xf>
    <xf numFmtId="0" fontId="12" fillId="0" borderId="3" xfId="0" applyFont="1" applyBorder="1" applyAlignment="1">
      <alignment horizontal="center"/>
    </xf>
    <xf numFmtId="0" fontId="12" fillId="0" borderId="4" xfId="0" applyFont="1" applyBorder="1" applyAlignment="1">
      <alignment horizontal="center"/>
    </xf>
    <xf numFmtId="0" fontId="4" fillId="0" borderId="0" xfId="0" applyFont="1" applyAlignment="1">
      <alignment horizontal="left" vertical="center"/>
    </xf>
    <xf numFmtId="0" fontId="2" fillId="0" borderId="0" xfId="0" applyFont="1" applyAlignment="1">
      <alignment horizontal="left" vertical="center"/>
    </xf>
    <xf numFmtId="164" fontId="0" fillId="0" borderId="0" xfId="1" applyFont="1" applyFill="1" applyBorder="1" applyAlignment="1">
      <alignment horizontal="center"/>
    </xf>
    <xf numFmtId="0" fontId="12" fillId="0" borderId="0" xfId="0" applyFont="1" applyAlignment="1">
      <alignment horizontal="left" vertical="center"/>
    </xf>
    <xf numFmtId="0" fontId="1" fillId="0" borderId="0" xfId="0" applyFont="1" applyAlignment="1">
      <alignment horizontal="center"/>
    </xf>
    <xf numFmtId="0" fontId="1" fillId="8" borderId="0" xfId="0" applyFont="1" applyFill="1"/>
    <xf numFmtId="0" fontId="12" fillId="9" borderId="0" xfId="0" applyFont="1" applyFill="1" applyAlignment="1">
      <alignment horizontal="center" vertical="center"/>
    </xf>
    <xf numFmtId="0" fontId="1" fillId="9" borderId="0" xfId="0" applyFont="1" applyFill="1" applyAlignment="1">
      <alignment horizontal="left" vertical="center"/>
    </xf>
    <xf numFmtId="0" fontId="12" fillId="9" borderId="0" xfId="0" applyFont="1" applyFill="1" applyAlignment="1">
      <alignment horizontal="left" vertical="center"/>
    </xf>
    <xf numFmtId="0" fontId="1" fillId="8" borderId="0" xfId="0" applyFont="1" applyFill="1" applyAlignment="1">
      <alignment horizontal="left"/>
    </xf>
    <xf numFmtId="0" fontId="12" fillId="8" borderId="0" xfId="0" applyFont="1" applyFill="1"/>
    <xf numFmtId="0" fontId="12" fillId="0" borderId="0" xfId="0" applyFont="1"/>
    <xf numFmtId="0" fontId="12" fillId="0" borderId="0" xfId="0" applyFont="1" applyAlignment="1">
      <alignment horizontal="left" vertical="top"/>
    </xf>
    <xf numFmtId="0" fontId="1" fillId="0" borderId="0" xfId="0" applyFont="1" applyAlignment="1">
      <alignment vertical="top"/>
    </xf>
    <xf numFmtId="0" fontId="1" fillId="0" borderId="0" xfId="0" applyFont="1" applyAlignment="1">
      <alignment horizontal="left"/>
    </xf>
    <xf numFmtId="0" fontId="1" fillId="0" borderId="0" xfId="0" applyFont="1" applyAlignment="1">
      <alignment horizontal="left" vertical="top"/>
    </xf>
    <xf numFmtId="0" fontId="1" fillId="0" borderId="0" xfId="0" applyFont="1" applyAlignment="1">
      <alignment horizontal="left" vertical="center" wrapText="1"/>
    </xf>
    <xf numFmtId="168" fontId="1" fillId="0" borderId="0" xfId="2" applyNumberFormat="1" applyFont="1" applyAlignment="1">
      <alignment horizontal="left" vertical="center"/>
    </xf>
    <xf numFmtId="2" fontId="1" fillId="0" borderId="0" xfId="0" applyNumberFormat="1" applyFont="1" applyAlignment="1">
      <alignment horizontal="left" vertical="center" wrapText="1"/>
    </xf>
    <xf numFmtId="166" fontId="1" fillId="0" borderId="0" xfId="0" applyNumberFormat="1" applyFont="1" applyAlignment="1">
      <alignment horizontal="center" vertical="top" wrapText="1"/>
    </xf>
    <xf numFmtId="166" fontId="1" fillId="0" borderId="0" xfId="0" applyNumberFormat="1" applyFont="1"/>
    <xf numFmtId="0" fontId="12" fillId="0" borderId="0" xfId="0" applyFont="1" applyAlignment="1">
      <alignment horizontal="left"/>
    </xf>
    <xf numFmtId="168" fontId="1" fillId="0" borderId="0" xfId="2" applyNumberFormat="1" applyFont="1" applyAlignment="1">
      <alignment horizontal="left"/>
    </xf>
    <xf numFmtId="2" fontId="1" fillId="0" borderId="0" xfId="0" applyNumberFormat="1" applyFont="1" applyAlignment="1">
      <alignment horizontal="left"/>
    </xf>
    <xf numFmtId="0" fontId="12" fillId="9" borderId="0" xfId="0" applyFont="1" applyFill="1" applyAlignment="1">
      <alignment horizontal="left" vertical="top"/>
    </xf>
    <xf numFmtId="0" fontId="1" fillId="9" borderId="0" xfId="0" applyFont="1" applyFill="1"/>
    <xf numFmtId="0" fontId="12" fillId="9" borderId="0" xfId="0" applyFont="1" applyFill="1" applyAlignment="1">
      <alignment horizontal="center"/>
    </xf>
    <xf numFmtId="0" fontId="12" fillId="9" borderId="0" xfId="0" applyFont="1" applyFill="1" applyAlignment="1">
      <alignment horizontal="left"/>
    </xf>
    <xf numFmtId="9" fontId="12" fillId="9" borderId="0" xfId="2" applyFont="1" applyFill="1" applyAlignment="1">
      <alignment horizontal="center"/>
    </xf>
    <xf numFmtId="167" fontId="12" fillId="9" borderId="0" xfId="0" applyNumberFormat="1" applyFont="1" applyFill="1" applyAlignment="1">
      <alignment horizontal="center"/>
    </xf>
    <xf numFmtId="2" fontId="12" fillId="9" borderId="0" xfId="0" applyNumberFormat="1" applyFont="1" applyFill="1" applyAlignment="1">
      <alignment horizontal="center"/>
    </xf>
    <xf numFmtId="166" fontId="12" fillId="9" borderId="0" xfId="0" applyNumberFormat="1" applyFont="1" applyFill="1" applyAlignment="1">
      <alignment horizontal="center"/>
    </xf>
    <xf numFmtId="167" fontId="1" fillId="0" borderId="0" xfId="0" applyNumberFormat="1" applyFont="1" applyAlignment="1">
      <alignment horizontal="left"/>
    </xf>
    <xf numFmtId="0" fontId="12" fillId="8" borderId="0" xfId="0" applyFont="1" applyFill="1" applyAlignment="1">
      <alignment horizontal="center"/>
    </xf>
    <xf numFmtId="0" fontId="12" fillId="0" borderId="0" xfId="0" applyFont="1" applyAlignment="1">
      <alignment horizontal="center"/>
    </xf>
    <xf numFmtId="2" fontId="1" fillId="0" borderId="0" xfId="0" applyNumberFormat="1" applyFont="1" applyAlignment="1">
      <alignment horizontal="left" vertical="center"/>
    </xf>
    <xf numFmtId="166" fontId="1" fillId="0" borderId="0" xfId="0" applyNumberFormat="1" applyFont="1" applyAlignment="1">
      <alignment horizontal="center"/>
    </xf>
    <xf numFmtId="1" fontId="12" fillId="9" borderId="0" xfId="0" applyNumberFormat="1" applyFont="1" applyFill="1" applyAlignment="1">
      <alignment horizontal="center"/>
    </xf>
    <xf numFmtId="9" fontId="12" fillId="9" borderId="0" xfId="0" applyNumberFormat="1" applyFont="1" applyFill="1" applyAlignment="1">
      <alignment horizontal="center"/>
    </xf>
    <xf numFmtId="0" fontId="12" fillId="9" borderId="0" xfId="0" applyFont="1" applyFill="1" applyAlignment="1">
      <alignment horizontal="center" vertical="center" wrapText="1"/>
    </xf>
    <xf numFmtId="9" fontId="12" fillId="9" borderId="0" xfId="0" applyNumberFormat="1" applyFont="1" applyFill="1" applyAlignment="1">
      <alignment horizontal="center" vertical="center"/>
    </xf>
    <xf numFmtId="167" fontId="12" fillId="9" borderId="0" xfId="0" applyNumberFormat="1" applyFont="1" applyFill="1" applyAlignment="1">
      <alignment horizontal="center" vertical="center"/>
    </xf>
    <xf numFmtId="2" fontId="12" fillId="9" borderId="0" xfId="0" applyNumberFormat="1" applyFont="1" applyFill="1" applyAlignment="1">
      <alignment horizontal="center" vertical="center"/>
    </xf>
    <xf numFmtId="9" fontId="12" fillId="9" borderId="0" xfId="2" applyFont="1" applyFill="1" applyAlignment="1">
      <alignment horizontal="center" vertical="center"/>
    </xf>
    <xf numFmtId="165" fontId="12" fillId="9" borderId="0" xfId="0" applyNumberFormat="1" applyFont="1" applyFill="1" applyAlignment="1">
      <alignment horizontal="center" vertical="center"/>
    </xf>
    <xf numFmtId="165" fontId="12" fillId="0" borderId="0" xfId="0" applyNumberFormat="1" applyFont="1" applyAlignment="1">
      <alignment horizontal="center"/>
    </xf>
    <xf numFmtId="10" fontId="1" fillId="0" borderId="0" xfId="2" applyNumberFormat="1" applyFont="1" applyAlignment="1">
      <alignment horizontal="left"/>
    </xf>
    <xf numFmtId="0" fontId="1" fillId="8" borderId="0" xfId="0" applyFont="1" applyFill="1" applyAlignment="1">
      <alignment horizontal="center"/>
    </xf>
    <xf numFmtId="166" fontId="12" fillId="0" borderId="0" xfId="0" applyNumberFormat="1" applyFont="1" applyAlignment="1">
      <alignment horizontal="center"/>
    </xf>
    <xf numFmtId="2" fontId="1" fillId="0" borderId="0" xfId="2" applyNumberFormat="1" applyFont="1" applyAlignment="1">
      <alignment horizontal="left" vertical="center"/>
    </xf>
    <xf numFmtId="0" fontId="1" fillId="0" borderId="0" xfId="0" applyFont="1" applyAlignment="1">
      <alignment horizontal="center" vertical="center"/>
    </xf>
    <xf numFmtId="9" fontId="1" fillId="0" borderId="0" xfId="2" applyFont="1" applyAlignment="1">
      <alignment horizontal="left"/>
    </xf>
    <xf numFmtId="2" fontId="1" fillId="0" borderId="0" xfId="2" applyNumberFormat="1" applyFont="1" applyAlignment="1">
      <alignment horizontal="left"/>
    </xf>
    <xf numFmtId="0" fontId="12" fillId="9" borderId="0" xfId="0" applyFont="1" applyFill="1"/>
    <xf numFmtId="166" fontId="12" fillId="9" borderId="0" xfId="0" applyNumberFormat="1" applyFont="1" applyFill="1"/>
    <xf numFmtId="0" fontId="1" fillId="8" borderId="17" xfId="0" applyFont="1" applyFill="1" applyBorder="1" applyAlignment="1">
      <alignment horizontal="left"/>
    </xf>
    <xf numFmtId="0" fontId="1" fillId="8" borderId="17" xfId="0" applyFont="1" applyFill="1" applyBorder="1"/>
    <xf numFmtId="0" fontId="12" fillId="8" borderId="17" xfId="0" applyFont="1" applyFill="1" applyBorder="1" applyAlignment="1">
      <alignment horizontal="left"/>
    </xf>
    <xf numFmtId="0" fontId="12" fillId="8" borderId="17" xfId="0" applyFont="1" applyFill="1" applyBorder="1" applyAlignment="1">
      <alignment horizontal="center"/>
    </xf>
    <xf numFmtId="0" fontId="13" fillId="8" borderId="17" xfId="0" applyFont="1" applyFill="1" applyBorder="1" applyAlignment="1">
      <alignment horizontal="left" vertical="top"/>
    </xf>
    <xf numFmtId="0" fontId="13" fillId="8" borderId="17" xfId="0" applyFont="1" applyFill="1" applyBorder="1"/>
    <xf numFmtId="166" fontId="13" fillId="8" borderId="17" xfId="0" applyNumberFormat="1" applyFont="1" applyFill="1" applyBorder="1"/>
    <xf numFmtId="0" fontId="12" fillId="8" borderId="17" xfId="0" applyFont="1" applyFill="1" applyBorder="1" applyAlignment="1">
      <alignment horizontal="left" vertical="top"/>
    </xf>
    <xf numFmtId="0" fontId="1" fillId="8" borderId="17" xfId="0" applyFont="1" applyFill="1" applyBorder="1" applyAlignment="1">
      <alignment horizontal="left" vertical="center"/>
    </xf>
    <xf numFmtId="0" fontId="1" fillId="8" borderId="17" xfId="0" applyFont="1" applyFill="1" applyBorder="1" applyAlignment="1">
      <alignment horizontal="left" vertical="center" wrapText="1"/>
    </xf>
    <xf numFmtId="0" fontId="11" fillId="10" borderId="0" xfId="0" applyFont="1" applyFill="1" applyAlignment="1">
      <alignment horizontal="left" vertical="center"/>
    </xf>
    <xf numFmtId="0" fontId="11" fillId="10" borderId="0" xfId="0" applyFont="1" applyFill="1" applyAlignment="1">
      <alignment vertical="top"/>
    </xf>
    <xf numFmtId="0" fontId="11" fillId="11" borderId="0" xfId="0" applyFont="1" applyFill="1" applyAlignment="1">
      <alignment horizontal="left" vertical="center"/>
    </xf>
    <xf numFmtId="0" fontId="11" fillId="11" borderId="0" xfId="0" applyFont="1" applyFill="1" applyAlignment="1">
      <alignment vertical="top"/>
    </xf>
    <xf numFmtId="0" fontId="12" fillId="7" borderId="0" xfId="0" applyFont="1" applyFill="1" applyAlignment="1">
      <alignment horizontal="left"/>
    </xf>
    <xf numFmtId="167" fontId="1" fillId="0" borderId="1" xfId="0" applyNumberFormat="1" applyFont="1" applyBorder="1"/>
    <xf numFmtId="167" fontId="0" fillId="0" borderId="0" xfId="0" applyNumberFormat="1" applyAlignment="1">
      <alignment horizontal="center"/>
    </xf>
    <xf numFmtId="0" fontId="0" fillId="8" borderId="0" xfId="0" applyFill="1" applyAlignment="1">
      <alignment horizontal="center"/>
    </xf>
    <xf numFmtId="0" fontId="1" fillId="0" borderId="0" xfId="0" applyFont="1" applyAlignment="1">
      <alignment wrapText="1"/>
    </xf>
    <xf numFmtId="0" fontId="16" fillId="0" borderId="0" xfId="0" applyFont="1"/>
    <xf numFmtId="0" fontId="0" fillId="0" borderId="5" xfId="0" applyBorder="1"/>
    <xf numFmtId="0" fontId="0" fillId="0" borderId="6" xfId="0" applyBorder="1"/>
    <xf numFmtId="0" fontId="0" fillId="0" borderId="9" xfId="0" applyBorder="1"/>
    <xf numFmtId="0" fontId="8" fillId="6" borderId="15" xfId="0" applyFont="1" applyFill="1" applyBorder="1" applyAlignment="1">
      <alignment vertical="top" wrapText="1"/>
    </xf>
    <xf numFmtId="0" fontId="8" fillId="6" borderId="0" xfId="0" applyFont="1" applyFill="1" applyAlignment="1">
      <alignment vertical="top" wrapText="1"/>
    </xf>
    <xf numFmtId="0" fontId="8" fillId="6" borderId="14" xfId="0" applyFont="1" applyFill="1" applyBorder="1" applyAlignment="1">
      <alignment vertical="top" wrapText="1"/>
    </xf>
    <xf numFmtId="0" fontId="0" fillId="0" borderId="15" xfId="0" applyBorder="1" applyAlignment="1">
      <alignment horizontal="center" vertical="top" wrapText="1"/>
    </xf>
    <xf numFmtId="0" fontId="0" fillId="0" borderId="14" xfId="0" applyBorder="1" applyAlignment="1">
      <alignment horizontal="center" vertical="top" wrapText="1"/>
    </xf>
    <xf numFmtId="1" fontId="0" fillId="0" borderId="15" xfId="0" applyNumberFormat="1" applyBorder="1" applyAlignment="1">
      <alignment horizontal="center"/>
    </xf>
    <xf numFmtId="9" fontId="0" fillId="0" borderId="0" xfId="2" applyFont="1" applyBorder="1" applyAlignment="1">
      <alignment horizontal="center"/>
    </xf>
    <xf numFmtId="167" fontId="0" fillId="0" borderId="0" xfId="2" applyNumberFormat="1" applyFont="1" applyBorder="1" applyAlignment="1">
      <alignment horizontal="center"/>
    </xf>
    <xf numFmtId="9" fontId="0" fillId="0" borderId="14" xfId="0" applyNumberFormat="1" applyBorder="1" applyAlignment="1">
      <alignment horizontal="center"/>
    </xf>
    <xf numFmtId="167" fontId="0" fillId="0" borderId="15" xfId="2" applyNumberFormat="1" applyFont="1" applyBorder="1" applyAlignment="1">
      <alignment horizontal="center"/>
    </xf>
    <xf numFmtId="167" fontId="0" fillId="0" borderId="14" xfId="2" applyNumberFormat="1" applyFont="1" applyBorder="1" applyAlignment="1">
      <alignment horizontal="center"/>
    </xf>
    <xf numFmtId="1" fontId="0" fillId="0" borderId="16" xfId="0" applyNumberFormat="1" applyBorder="1" applyAlignment="1">
      <alignment horizontal="center"/>
    </xf>
    <xf numFmtId="167" fontId="0" fillId="0" borderId="17" xfId="0" applyNumberFormat="1" applyBorder="1" applyAlignment="1">
      <alignment horizontal="center"/>
    </xf>
    <xf numFmtId="9" fontId="0" fillId="0" borderId="17" xfId="2" applyFont="1" applyBorder="1" applyAlignment="1">
      <alignment horizontal="center"/>
    </xf>
    <xf numFmtId="167" fontId="0" fillId="0" borderId="17" xfId="2" applyNumberFormat="1" applyFont="1" applyBorder="1" applyAlignment="1">
      <alignment horizontal="center"/>
    </xf>
    <xf numFmtId="9" fontId="0" fillId="0" borderId="18" xfId="0" applyNumberFormat="1" applyBorder="1" applyAlignment="1">
      <alignment horizontal="center"/>
    </xf>
    <xf numFmtId="0" fontId="12" fillId="7" borderId="0" xfId="0" applyFont="1" applyFill="1"/>
    <xf numFmtId="0" fontId="17" fillId="9" borderId="0" xfId="0" applyFont="1" applyFill="1" applyAlignment="1">
      <alignment horizontal="left" vertical="center"/>
    </xf>
    <xf numFmtId="0" fontId="12" fillId="0" borderId="17" xfId="0" applyFont="1" applyBorder="1" applyAlignment="1">
      <alignment horizontal="left"/>
    </xf>
    <xf numFmtId="0" fontId="12" fillId="0" borderId="17" xfId="0" applyFont="1" applyBorder="1"/>
    <xf numFmtId="0" fontId="1" fillId="0" borderId="17" xfId="0" applyFont="1" applyBorder="1" applyAlignment="1">
      <alignment horizontal="center"/>
    </xf>
    <xf numFmtId="0" fontId="12" fillId="0" borderId="17" xfId="0" applyFont="1" applyBorder="1" applyAlignment="1">
      <alignment horizontal="center"/>
    </xf>
    <xf numFmtId="0" fontId="16" fillId="0" borderId="0" xfId="0" applyFont="1" applyAlignment="1">
      <alignment wrapText="1"/>
    </xf>
    <xf numFmtId="0" fontId="14" fillId="0" borderId="0" xfId="0" applyFont="1" applyAlignment="1">
      <alignment horizontal="center" vertical="top"/>
    </xf>
    <xf numFmtId="0" fontId="15" fillId="0" borderId="0" xfId="0" applyFont="1" applyAlignment="1">
      <alignment horizontal="center" vertical="top"/>
    </xf>
    <xf numFmtId="0" fontId="12" fillId="0" borderId="2" xfId="0" applyFont="1" applyBorder="1" applyAlignment="1">
      <alignment horizontal="center"/>
    </xf>
    <xf numFmtId="0" fontId="12" fillId="0" borderId="3" xfId="0" applyFont="1" applyBorder="1" applyAlignment="1">
      <alignment horizontal="center"/>
    </xf>
    <xf numFmtId="0" fontId="12" fillId="0" borderId="4" xfId="0" applyFont="1" applyBorder="1" applyAlignment="1">
      <alignment horizontal="center"/>
    </xf>
    <xf numFmtId="0" fontId="10" fillId="0" borderId="0" xfId="0" applyFont="1" applyAlignment="1">
      <alignment horizontal="center"/>
    </xf>
    <xf numFmtId="0" fontId="9" fillId="0" borderId="0" xfId="0" applyFont="1" applyAlignment="1">
      <alignment horizontal="center"/>
    </xf>
    <xf numFmtId="0" fontId="2" fillId="0" borderId="1" xfId="0" applyFont="1" applyBorder="1" applyAlignment="1">
      <alignment horizontal="center"/>
    </xf>
    <xf numFmtId="0" fontId="1" fillId="0" borderId="1" xfId="0" applyFont="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3" fillId="0" borderId="4" xfId="0" applyFont="1" applyBorder="1" applyAlignment="1">
      <alignment horizontal="center"/>
    </xf>
    <xf numFmtId="0" fontId="9" fillId="8" borderId="0" xfId="0" applyFont="1" applyFill="1" applyAlignment="1">
      <alignment horizontal="center" vertical="center"/>
    </xf>
    <xf numFmtId="0" fontId="6" fillId="4" borderId="7" xfId="0" applyFont="1" applyFill="1" applyBorder="1" applyAlignment="1">
      <alignment horizontal="center"/>
    </xf>
    <xf numFmtId="0" fontId="6" fillId="4" borderId="8" xfId="0" applyFont="1" applyFill="1" applyBorder="1" applyAlignment="1">
      <alignment horizontal="center"/>
    </xf>
  </cellXfs>
  <cellStyles count="3">
    <cellStyle name="Procent" xfId="2" builtinId="5"/>
    <cellStyle name="Standaard" xfId="0" builtinId="0"/>
    <cellStyle name="Valuta" xfId="1" builtinId="4"/>
  </cellStyles>
  <dxfs count="46">
    <dxf>
      <font>
        <color rgb="FF9C0006"/>
      </font>
      <fill>
        <patternFill>
          <bgColor rgb="FFFFC7CE"/>
        </patternFill>
      </fill>
    </dxf>
    <dxf>
      <font>
        <color rgb="FF006100"/>
      </font>
      <fill>
        <patternFill>
          <bgColor rgb="FFC6EFCE"/>
        </patternFill>
      </fill>
    </dxf>
    <dxf>
      <alignment horizontal="center"/>
    </dxf>
    <dxf>
      <alignment horizontal="center"/>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O:/Shared%20drives/0.%20BNX%20Drive/2_CD/NL/Customers/Ahold/Etos/Stagiare%20bestanden/Afstuderen%20Xinzhen%20Vermeulen/Drop%20frequency%20tool%202023%20recente%20versi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itleg tabbladen"/>
      <sheetName val="Berekening drops + kosten"/>
      <sheetName val="Budgets (incl indexatie)"/>
      <sheetName val="Klantgroep"/>
      <sheetName val="Tarieven per pallet &amp; postcode"/>
      <sheetName val="Afstanden"/>
    </sheetNames>
    <sheetDataSet>
      <sheetData sheetId="0"/>
      <sheetData sheetId="1">
        <row r="6">
          <cell r="A6" t="str">
            <v>AH</v>
          </cell>
          <cell r="B6" t="str">
            <v>41</v>
          </cell>
          <cell r="D6" t="str">
            <v>Albert Heijn</v>
          </cell>
          <cell r="E6">
            <v>1</v>
          </cell>
        </row>
        <row r="7">
          <cell r="A7" t="str">
            <v>AH</v>
          </cell>
          <cell r="B7" t="str">
            <v>41</v>
          </cell>
          <cell r="D7" t="str">
            <v>Albert Heijn</v>
          </cell>
          <cell r="E7">
            <v>2</v>
          </cell>
        </row>
        <row r="8">
          <cell r="A8" t="str">
            <v>AH</v>
          </cell>
          <cell r="B8" t="str">
            <v>41</v>
          </cell>
          <cell r="D8" t="str">
            <v>Albert Heijn</v>
          </cell>
          <cell r="E8">
            <v>3</v>
          </cell>
        </row>
        <row r="9">
          <cell r="A9" t="str">
            <v>AH</v>
          </cell>
          <cell r="B9" t="str">
            <v>41</v>
          </cell>
          <cell r="D9" t="str">
            <v>Albert Heijn</v>
          </cell>
          <cell r="E9">
            <v>4</v>
          </cell>
        </row>
        <row r="10">
          <cell r="A10" t="str">
            <v>AH</v>
          </cell>
          <cell r="B10" t="str">
            <v>41</v>
          </cell>
          <cell r="D10" t="str">
            <v>Albert Heijn</v>
          </cell>
          <cell r="E10">
            <v>5</v>
          </cell>
        </row>
        <row r="11">
          <cell r="A11" t="str">
            <v>AH</v>
          </cell>
          <cell r="B11" t="str">
            <v>41</v>
          </cell>
          <cell r="D11" t="str">
            <v>Albert Heijn</v>
          </cell>
          <cell r="E11">
            <v>6</v>
          </cell>
        </row>
        <row r="12">
          <cell r="A12" t="str">
            <v>AH</v>
          </cell>
          <cell r="B12" t="str">
            <v>41</v>
          </cell>
          <cell r="D12" t="str">
            <v>Albert Heijn</v>
          </cell>
          <cell r="E12">
            <v>7</v>
          </cell>
        </row>
        <row r="13">
          <cell r="A13" t="str">
            <v>AH</v>
          </cell>
          <cell r="B13" t="str">
            <v>41</v>
          </cell>
          <cell r="D13" t="str">
            <v>Albert Heijn</v>
          </cell>
          <cell r="E13">
            <v>8</v>
          </cell>
        </row>
        <row r="14">
          <cell r="A14" t="str">
            <v>AH</v>
          </cell>
          <cell r="B14" t="str">
            <v>41</v>
          </cell>
          <cell r="D14" t="str">
            <v>Albert Heijn</v>
          </cell>
          <cell r="E14">
            <v>9</v>
          </cell>
        </row>
        <row r="15">
          <cell r="A15" t="str">
            <v>AH</v>
          </cell>
          <cell r="B15" t="str">
            <v>41</v>
          </cell>
          <cell r="D15" t="str">
            <v>Albert Heijn</v>
          </cell>
          <cell r="E15">
            <v>10</v>
          </cell>
        </row>
        <row r="16">
          <cell r="A16" t="str">
            <v>AH</v>
          </cell>
          <cell r="B16" t="str">
            <v>41</v>
          </cell>
          <cell r="D16" t="str">
            <v>Albert Heijn</v>
          </cell>
          <cell r="E16">
            <v>11</v>
          </cell>
        </row>
        <row r="17">
          <cell r="A17" t="str">
            <v>AH</v>
          </cell>
          <cell r="B17" t="str">
            <v>41</v>
          </cell>
          <cell r="D17" t="str">
            <v>Albert Heijn</v>
          </cell>
          <cell r="E17">
            <v>12</v>
          </cell>
        </row>
        <row r="18">
          <cell r="A18" t="str">
            <v>AH</v>
          </cell>
          <cell r="B18" t="str">
            <v>41</v>
          </cell>
          <cell r="D18" t="str">
            <v>Albert Heijn</v>
          </cell>
          <cell r="E18">
            <v>13</v>
          </cell>
        </row>
        <row r="19">
          <cell r="A19" t="str">
            <v>AH</v>
          </cell>
          <cell r="B19" t="str">
            <v>41</v>
          </cell>
          <cell r="D19" t="str">
            <v>Albert Heijn</v>
          </cell>
          <cell r="E19">
            <v>14</v>
          </cell>
        </row>
        <row r="20">
          <cell r="A20" t="str">
            <v>AH</v>
          </cell>
          <cell r="B20" t="str">
            <v>41</v>
          </cell>
          <cell r="D20" t="str">
            <v>Albert Heijn</v>
          </cell>
          <cell r="E20">
            <v>15</v>
          </cell>
        </row>
        <row r="21">
          <cell r="A21" t="str">
            <v>AH</v>
          </cell>
          <cell r="B21" t="str">
            <v>41</v>
          </cell>
          <cell r="D21" t="str">
            <v>Albert Heijn</v>
          </cell>
          <cell r="E21">
            <v>16</v>
          </cell>
        </row>
        <row r="22">
          <cell r="A22" t="str">
            <v>AH</v>
          </cell>
          <cell r="B22" t="str">
            <v>41</v>
          </cell>
          <cell r="D22" t="str">
            <v>Albert Heijn</v>
          </cell>
          <cell r="E22">
            <v>17</v>
          </cell>
        </row>
        <row r="23">
          <cell r="A23" t="str">
            <v>AH</v>
          </cell>
          <cell r="B23" t="str">
            <v>41</v>
          </cell>
          <cell r="D23" t="str">
            <v>Albert Heijn</v>
          </cell>
          <cell r="E23">
            <v>18</v>
          </cell>
        </row>
        <row r="24">
          <cell r="A24" t="str">
            <v>AH</v>
          </cell>
          <cell r="B24" t="str">
            <v>41</v>
          </cell>
          <cell r="D24" t="str">
            <v>Albert Heijn</v>
          </cell>
          <cell r="E24">
            <v>19</v>
          </cell>
        </row>
        <row r="25">
          <cell r="A25" t="str">
            <v>AH</v>
          </cell>
          <cell r="B25" t="str">
            <v>41</v>
          </cell>
          <cell r="D25" t="str">
            <v>Albert Heijn</v>
          </cell>
          <cell r="E25">
            <v>20</v>
          </cell>
        </row>
        <row r="26">
          <cell r="A26" t="str">
            <v>AH</v>
          </cell>
          <cell r="B26" t="str">
            <v>41</v>
          </cell>
          <cell r="D26" t="str">
            <v>Albert Heijn</v>
          </cell>
          <cell r="E26">
            <v>21</v>
          </cell>
        </row>
        <row r="27">
          <cell r="A27" t="str">
            <v>AH</v>
          </cell>
          <cell r="B27" t="str">
            <v>41</v>
          </cell>
          <cell r="D27" t="str">
            <v>Albert Heijn</v>
          </cell>
          <cell r="E27">
            <v>22</v>
          </cell>
        </row>
        <row r="28">
          <cell r="A28" t="str">
            <v>AH</v>
          </cell>
          <cell r="B28" t="str">
            <v>41</v>
          </cell>
          <cell r="D28" t="str">
            <v>Albert Heijn</v>
          </cell>
          <cell r="E28">
            <v>23</v>
          </cell>
        </row>
        <row r="29">
          <cell r="A29" t="str">
            <v>AH</v>
          </cell>
          <cell r="B29" t="str">
            <v>41</v>
          </cell>
          <cell r="D29" t="str">
            <v>Albert Heijn</v>
          </cell>
          <cell r="E29">
            <v>24</v>
          </cell>
        </row>
        <row r="30">
          <cell r="A30" t="str">
            <v>AH</v>
          </cell>
          <cell r="B30" t="str">
            <v>41</v>
          </cell>
          <cell r="D30" t="str">
            <v>Albert Heijn</v>
          </cell>
          <cell r="E30">
            <v>25</v>
          </cell>
        </row>
        <row r="31">
          <cell r="A31" t="str">
            <v>AH</v>
          </cell>
          <cell r="B31" t="str">
            <v>41</v>
          </cell>
          <cell r="D31" t="str">
            <v>Albert Heijn</v>
          </cell>
          <cell r="E31">
            <v>26</v>
          </cell>
        </row>
        <row r="32">
          <cell r="A32" t="str">
            <v>AH</v>
          </cell>
          <cell r="B32" t="str">
            <v>41</v>
          </cell>
          <cell r="D32" t="str">
            <v>Albert Heijn</v>
          </cell>
          <cell r="E32">
            <v>27</v>
          </cell>
        </row>
        <row r="33">
          <cell r="A33" t="str">
            <v>AH</v>
          </cell>
          <cell r="B33" t="str">
            <v>41</v>
          </cell>
          <cell r="D33" t="str">
            <v>Albert Heijn</v>
          </cell>
          <cell r="E33">
            <v>28</v>
          </cell>
        </row>
        <row r="34">
          <cell r="A34" t="str">
            <v>AH</v>
          </cell>
          <cell r="B34" t="str">
            <v>41</v>
          </cell>
          <cell r="D34" t="str">
            <v>Albert Heijn</v>
          </cell>
          <cell r="E34">
            <v>29</v>
          </cell>
        </row>
        <row r="35">
          <cell r="A35" t="str">
            <v>AH</v>
          </cell>
          <cell r="B35" t="str">
            <v>41</v>
          </cell>
          <cell r="D35" t="str">
            <v>Albert Heijn</v>
          </cell>
          <cell r="E35">
            <v>30</v>
          </cell>
        </row>
        <row r="36">
          <cell r="A36" t="str">
            <v>AH</v>
          </cell>
          <cell r="B36" t="str">
            <v>41</v>
          </cell>
          <cell r="D36" t="str">
            <v>Albert Heijn</v>
          </cell>
          <cell r="E36">
            <v>31</v>
          </cell>
        </row>
        <row r="37">
          <cell r="A37" t="str">
            <v>AH</v>
          </cell>
          <cell r="B37" t="str">
            <v>41</v>
          </cell>
          <cell r="D37" t="str">
            <v>Albert Heijn</v>
          </cell>
          <cell r="E37">
            <v>32</v>
          </cell>
        </row>
        <row r="38">
          <cell r="A38" t="str">
            <v>AH</v>
          </cell>
          <cell r="B38" t="str">
            <v>41</v>
          </cell>
          <cell r="D38" t="str">
            <v>Albert Heijn</v>
          </cell>
          <cell r="E38">
            <v>33</v>
          </cell>
        </row>
        <row r="39">
          <cell r="A39" t="str">
            <v>AH</v>
          </cell>
          <cell r="B39" t="str">
            <v>41</v>
          </cell>
          <cell r="D39" t="str">
            <v>Albert Heijn</v>
          </cell>
          <cell r="E39">
            <v>34</v>
          </cell>
        </row>
        <row r="40">
          <cell r="A40" t="str">
            <v>AH</v>
          </cell>
          <cell r="B40" t="str">
            <v>41</v>
          </cell>
          <cell r="D40" t="str">
            <v>Albert Heijn</v>
          </cell>
          <cell r="E40">
            <v>35</v>
          </cell>
        </row>
        <row r="41">
          <cell r="A41" t="str">
            <v>AH</v>
          </cell>
          <cell r="B41" t="str">
            <v>41</v>
          </cell>
          <cell r="D41" t="str">
            <v>Albert Heijn</v>
          </cell>
          <cell r="E41">
            <v>36</v>
          </cell>
        </row>
        <row r="42">
          <cell r="A42" t="str">
            <v>AH</v>
          </cell>
          <cell r="B42" t="str">
            <v>41</v>
          </cell>
          <cell r="D42" t="str">
            <v>Albert Heijn</v>
          </cell>
          <cell r="E42">
            <v>37</v>
          </cell>
        </row>
        <row r="43">
          <cell r="A43" t="str">
            <v>AH</v>
          </cell>
          <cell r="B43" t="str">
            <v>41</v>
          </cell>
          <cell r="D43" t="str">
            <v>Albert Heijn</v>
          </cell>
          <cell r="E43">
            <v>38</v>
          </cell>
        </row>
        <row r="44">
          <cell r="A44" t="str">
            <v>AH</v>
          </cell>
          <cell r="B44" t="str">
            <v>41</v>
          </cell>
          <cell r="D44" t="str">
            <v>Albert Heijn</v>
          </cell>
          <cell r="E44">
            <v>39</v>
          </cell>
        </row>
        <row r="45">
          <cell r="A45" t="str">
            <v>AH</v>
          </cell>
          <cell r="B45" t="str">
            <v>41</v>
          </cell>
          <cell r="D45" t="str">
            <v>Albert Heijn</v>
          </cell>
          <cell r="E45">
            <v>40</v>
          </cell>
        </row>
        <row r="46">
          <cell r="A46" t="str">
            <v>AH</v>
          </cell>
          <cell r="B46" t="str">
            <v>41</v>
          </cell>
          <cell r="D46" t="str">
            <v>Albert Heijn</v>
          </cell>
          <cell r="E46">
            <v>41</v>
          </cell>
        </row>
        <row r="47">
          <cell r="A47" t="str">
            <v>AH</v>
          </cell>
          <cell r="B47" t="str">
            <v>41</v>
          </cell>
          <cell r="D47" t="str">
            <v>Albert Heijn</v>
          </cell>
          <cell r="E47">
            <v>42</v>
          </cell>
        </row>
        <row r="48">
          <cell r="A48" t="str">
            <v>AH</v>
          </cell>
          <cell r="B48" t="str">
            <v>41</v>
          </cell>
          <cell r="D48" t="str">
            <v>Albert Heijn</v>
          </cell>
          <cell r="E48">
            <v>43</v>
          </cell>
        </row>
        <row r="49">
          <cell r="A49" t="str">
            <v>AH</v>
          </cell>
          <cell r="B49" t="str">
            <v>41</v>
          </cell>
          <cell r="D49" t="str">
            <v>Albert Heijn</v>
          </cell>
          <cell r="E49">
            <v>44</v>
          </cell>
        </row>
        <row r="50">
          <cell r="A50" t="str">
            <v>AH</v>
          </cell>
          <cell r="B50" t="str">
            <v>41</v>
          </cell>
          <cell r="D50" t="str">
            <v>Albert Heijn</v>
          </cell>
          <cell r="E50">
            <v>45</v>
          </cell>
        </row>
        <row r="51">
          <cell r="A51" t="str">
            <v>AH</v>
          </cell>
          <cell r="B51" t="str">
            <v>41</v>
          </cell>
          <cell r="D51" t="str">
            <v>Albert Heijn</v>
          </cell>
          <cell r="E51">
            <v>46</v>
          </cell>
        </row>
        <row r="52">
          <cell r="A52" t="str">
            <v>AH</v>
          </cell>
          <cell r="B52" t="str">
            <v>41</v>
          </cell>
          <cell r="D52" t="str">
            <v>Albert Heijn</v>
          </cell>
          <cell r="E52">
            <v>47</v>
          </cell>
        </row>
        <row r="53">
          <cell r="A53" t="str">
            <v>AH</v>
          </cell>
          <cell r="B53" t="str">
            <v>41</v>
          </cell>
          <cell r="D53" t="str">
            <v>ALBERT HEIJN  LDC GELDERMALSEN</v>
          </cell>
          <cell r="E53">
            <v>1</v>
          </cell>
        </row>
        <row r="54">
          <cell r="A54" t="str">
            <v>AH</v>
          </cell>
          <cell r="B54" t="str">
            <v>41</v>
          </cell>
          <cell r="D54" t="str">
            <v>ALBERT HEIJN  LDC GELDERMALSEN</v>
          </cell>
          <cell r="E54">
            <v>3</v>
          </cell>
        </row>
        <row r="55">
          <cell r="A55" t="str">
            <v>AH</v>
          </cell>
          <cell r="B55" t="str">
            <v>41</v>
          </cell>
          <cell r="D55" t="str">
            <v>ALBERT HEIJN  LDC GELDERMALSEN</v>
          </cell>
          <cell r="E55">
            <v>4</v>
          </cell>
        </row>
        <row r="56">
          <cell r="A56" t="str">
            <v>AH</v>
          </cell>
          <cell r="B56" t="str">
            <v>41</v>
          </cell>
          <cell r="D56" t="str">
            <v>ALBERT HEIJN  LDC GELDERMALSEN</v>
          </cell>
          <cell r="E56">
            <v>5</v>
          </cell>
        </row>
        <row r="57">
          <cell r="A57" t="str">
            <v>AH</v>
          </cell>
          <cell r="B57" t="str">
            <v>41</v>
          </cell>
          <cell r="D57" t="str">
            <v>ALBERT HEIJN  LDC GELDERMALSEN</v>
          </cell>
          <cell r="E57">
            <v>7</v>
          </cell>
        </row>
        <row r="58">
          <cell r="A58" t="str">
            <v>AH</v>
          </cell>
          <cell r="B58" t="str">
            <v>41</v>
          </cell>
          <cell r="D58" t="str">
            <v>ALBERT HEIJN  LDC GELDERMALSEN</v>
          </cell>
          <cell r="E58">
            <v>9</v>
          </cell>
        </row>
        <row r="59">
          <cell r="A59" t="str">
            <v>AH</v>
          </cell>
          <cell r="B59" t="str">
            <v>41</v>
          </cell>
          <cell r="D59" t="str">
            <v>ALBERT HEIJN  LDC GELDERMALSEN</v>
          </cell>
          <cell r="E59">
            <v>11</v>
          </cell>
        </row>
        <row r="60">
          <cell r="A60" t="str">
            <v>AH</v>
          </cell>
          <cell r="B60" t="str">
            <v>41</v>
          </cell>
          <cell r="D60" t="str">
            <v>ALBERT HEIJN  LDC GELDERMALSEN</v>
          </cell>
          <cell r="E60">
            <v>13</v>
          </cell>
        </row>
        <row r="61">
          <cell r="A61" t="str">
            <v>AH</v>
          </cell>
          <cell r="B61" t="str">
            <v>41</v>
          </cell>
          <cell r="D61" t="str">
            <v>ALBERT HEIJN  LDC GELDERMALSEN</v>
          </cell>
          <cell r="E61">
            <v>14</v>
          </cell>
        </row>
        <row r="62">
          <cell r="A62" t="str">
            <v>AH</v>
          </cell>
          <cell r="B62" t="str">
            <v>41</v>
          </cell>
          <cell r="D62" t="str">
            <v>ALBERT HEIJN  LDC GELDERMALSEN</v>
          </cell>
          <cell r="E62">
            <v>15</v>
          </cell>
        </row>
        <row r="63">
          <cell r="A63" t="str">
            <v>AH</v>
          </cell>
          <cell r="B63" t="str">
            <v>41</v>
          </cell>
          <cell r="D63" t="str">
            <v>ALBERT HEIJN  LDC GELDERMALSEN</v>
          </cell>
          <cell r="E63">
            <v>19</v>
          </cell>
        </row>
        <row r="64">
          <cell r="A64" t="str">
            <v>AH</v>
          </cell>
          <cell r="B64" t="str">
            <v>41</v>
          </cell>
          <cell r="D64" t="str">
            <v>ALBERT HEIJN  LDC GELDERMALSEN</v>
          </cell>
          <cell r="E64">
            <v>21</v>
          </cell>
        </row>
        <row r="65">
          <cell r="A65" t="str">
            <v>AH</v>
          </cell>
          <cell r="B65" t="str">
            <v>41</v>
          </cell>
          <cell r="D65" t="str">
            <v>ALBERT HEIJN  LDC GELDERMALSEN</v>
          </cell>
          <cell r="E65">
            <v>22</v>
          </cell>
        </row>
        <row r="66">
          <cell r="A66" t="str">
            <v>AH</v>
          </cell>
          <cell r="B66" t="str">
            <v>41</v>
          </cell>
          <cell r="D66" t="str">
            <v>ALBERT HEIJN  LDC GELDERMALSEN</v>
          </cell>
          <cell r="E66">
            <v>23</v>
          </cell>
        </row>
        <row r="67">
          <cell r="A67" t="str">
            <v>AH</v>
          </cell>
          <cell r="B67" t="str">
            <v>41</v>
          </cell>
          <cell r="D67" t="str">
            <v>ALBERT HEIJN  LDC GELDERMALSEN</v>
          </cell>
          <cell r="E67">
            <v>25</v>
          </cell>
        </row>
        <row r="68">
          <cell r="A68" t="str">
            <v>AH</v>
          </cell>
          <cell r="B68" t="str">
            <v>41</v>
          </cell>
          <cell r="D68" t="str">
            <v>ALBERT HEIJN  LDC GELDERMALSEN</v>
          </cell>
          <cell r="E68">
            <v>27</v>
          </cell>
        </row>
        <row r="69">
          <cell r="A69" t="str">
            <v>AH</v>
          </cell>
          <cell r="B69" t="str">
            <v>41</v>
          </cell>
          <cell r="D69" t="str">
            <v>ALBERT HEIJN  LDC GELDERMALSEN</v>
          </cell>
          <cell r="E69">
            <v>29</v>
          </cell>
        </row>
        <row r="70">
          <cell r="A70" t="str">
            <v>AH</v>
          </cell>
          <cell r="B70" t="str">
            <v>41</v>
          </cell>
          <cell r="D70" t="str">
            <v>ALBERT HEIJN  LDC GELDERMALSEN</v>
          </cell>
          <cell r="E70">
            <v>30</v>
          </cell>
        </row>
        <row r="71">
          <cell r="A71" t="str">
            <v>AH</v>
          </cell>
          <cell r="B71" t="str">
            <v>41</v>
          </cell>
          <cell r="D71" t="str">
            <v>ALBERT HEIJN  LDC GELDERMALSEN</v>
          </cell>
          <cell r="E71">
            <v>31</v>
          </cell>
        </row>
        <row r="72">
          <cell r="A72" t="str">
            <v>AH</v>
          </cell>
          <cell r="B72" t="str">
            <v>41</v>
          </cell>
          <cell r="D72" t="str">
            <v>ALBERT HEIJN  LDC GELDERMALSEN</v>
          </cell>
          <cell r="E72">
            <v>33</v>
          </cell>
        </row>
        <row r="73">
          <cell r="A73" t="str">
            <v>AH</v>
          </cell>
          <cell r="B73" t="str">
            <v>41</v>
          </cell>
          <cell r="D73" t="str">
            <v>ALBERT HEIJN  LDC GELDERMALSEN</v>
          </cell>
          <cell r="E73">
            <v>34</v>
          </cell>
        </row>
        <row r="74">
          <cell r="A74" t="str">
            <v>AH</v>
          </cell>
          <cell r="B74" t="str">
            <v>41</v>
          </cell>
          <cell r="D74" t="str">
            <v>ALBERT HEIJN  LDC GELDERMALSEN</v>
          </cell>
          <cell r="E74">
            <v>35</v>
          </cell>
        </row>
        <row r="75">
          <cell r="A75" t="str">
            <v>AH</v>
          </cell>
          <cell r="B75" t="str">
            <v>41</v>
          </cell>
          <cell r="D75" t="str">
            <v>ALBERT HEIJN  LDC GELDERMALSEN</v>
          </cell>
          <cell r="E75">
            <v>37</v>
          </cell>
        </row>
        <row r="76">
          <cell r="A76" t="str">
            <v>AH</v>
          </cell>
          <cell r="B76" t="str">
            <v>41</v>
          </cell>
          <cell r="D76" t="str">
            <v>ALBERT HEIJN  LDC GELDERMALSEN</v>
          </cell>
          <cell r="E76">
            <v>38</v>
          </cell>
        </row>
        <row r="77">
          <cell r="A77" t="str">
            <v>AH</v>
          </cell>
          <cell r="B77" t="str">
            <v>41</v>
          </cell>
          <cell r="D77" t="str">
            <v>ALBERT HEIJN  LDC GELDERMALSEN</v>
          </cell>
          <cell r="E77">
            <v>39</v>
          </cell>
        </row>
        <row r="78">
          <cell r="A78" t="str">
            <v>AH</v>
          </cell>
          <cell r="B78" t="str">
            <v>41</v>
          </cell>
          <cell r="D78" t="str">
            <v>ALBERT HEIJN  LDC GELDERMALSEN</v>
          </cell>
          <cell r="E78">
            <v>40</v>
          </cell>
        </row>
        <row r="79">
          <cell r="A79" t="str">
            <v>AH</v>
          </cell>
          <cell r="B79" t="str">
            <v>41</v>
          </cell>
          <cell r="D79" t="str">
            <v>ALBERT HEIJN  LDC GELDERMALSEN</v>
          </cell>
          <cell r="E79">
            <v>41</v>
          </cell>
        </row>
        <row r="80">
          <cell r="A80" t="str">
            <v>AH</v>
          </cell>
          <cell r="B80" t="str">
            <v>41</v>
          </cell>
          <cell r="D80" t="str">
            <v>ALBERT HEIJN  LDC GELDERMALSEN</v>
          </cell>
          <cell r="E80">
            <v>42</v>
          </cell>
        </row>
        <row r="81">
          <cell r="A81" t="str">
            <v>AH</v>
          </cell>
          <cell r="B81" t="str">
            <v>41</v>
          </cell>
          <cell r="D81" t="str">
            <v>ALBERT HEIJN  LDC GELDERMALSEN</v>
          </cell>
          <cell r="E81">
            <v>43</v>
          </cell>
        </row>
        <row r="82">
          <cell r="A82" t="str">
            <v>AH</v>
          </cell>
          <cell r="B82" t="str">
            <v>41</v>
          </cell>
          <cell r="D82" t="str">
            <v>ALBERT HEIJN  LDC GELDERMALSEN</v>
          </cell>
          <cell r="E82">
            <v>44</v>
          </cell>
        </row>
        <row r="83">
          <cell r="A83" t="str">
            <v>AH</v>
          </cell>
          <cell r="B83" t="str">
            <v>41</v>
          </cell>
          <cell r="D83" t="str">
            <v>ALBERT HEIJN  LDC GELDERMALSEN</v>
          </cell>
          <cell r="E83">
            <v>45</v>
          </cell>
        </row>
        <row r="84">
          <cell r="A84" t="str">
            <v>AH</v>
          </cell>
          <cell r="B84" t="str">
            <v>41</v>
          </cell>
          <cell r="D84" t="str">
            <v>ALBERT HEIJN  LDC GELDERMALSEN</v>
          </cell>
          <cell r="E84">
            <v>46</v>
          </cell>
        </row>
        <row r="85">
          <cell r="A85" t="str">
            <v>AH</v>
          </cell>
          <cell r="B85" t="str">
            <v>41</v>
          </cell>
          <cell r="D85" t="str">
            <v>ALBERT HEIJN  LDC GELDERMALSEN</v>
          </cell>
          <cell r="E85">
            <v>47</v>
          </cell>
        </row>
        <row r="86">
          <cell r="A86" t="str">
            <v>AH Total</v>
          </cell>
        </row>
        <row r="87">
          <cell r="A87" t="str">
            <v>Kruidvat</v>
          </cell>
          <cell r="B87" t="str">
            <v>49</v>
          </cell>
          <cell r="D87" t="str">
            <v>A.S. WATSON DC OOSTERHOUT</v>
          </cell>
          <cell r="E87">
            <v>1</v>
          </cell>
        </row>
        <row r="88">
          <cell r="A88" t="str">
            <v>Kruidvat</v>
          </cell>
          <cell r="B88" t="str">
            <v>49</v>
          </cell>
          <cell r="D88" t="str">
            <v>A.S. WATSON DC OOSTERHOUT</v>
          </cell>
          <cell r="E88">
            <v>2</v>
          </cell>
        </row>
        <row r="89">
          <cell r="A89" t="str">
            <v>Kruidvat</v>
          </cell>
          <cell r="B89" t="str">
            <v>49</v>
          </cell>
          <cell r="D89" t="str">
            <v>A.S. WATSON DC OOSTERHOUT</v>
          </cell>
          <cell r="E89">
            <v>6</v>
          </cell>
        </row>
        <row r="90">
          <cell r="A90" t="str">
            <v>Kruidvat</v>
          </cell>
          <cell r="B90" t="str">
            <v>49</v>
          </cell>
          <cell r="D90" t="str">
            <v>A.S. WATSON DC OOSTERHOUT</v>
          </cell>
          <cell r="E90">
            <v>7</v>
          </cell>
        </row>
        <row r="91">
          <cell r="A91" t="str">
            <v>Kruidvat</v>
          </cell>
          <cell r="B91" t="str">
            <v>49</v>
          </cell>
          <cell r="D91" t="str">
            <v>A.S. WATSON DC OOSTERHOUT</v>
          </cell>
          <cell r="E91">
            <v>8</v>
          </cell>
        </row>
        <row r="92">
          <cell r="A92" t="str">
            <v>Kruidvat</v>
          </cell>
          <cell r="B92" t="str">
            <v>49</v>
          </cell>
          <cell r="D92" t="str">
            <v>A.S. WATSON DC OOSTERHOUT</v>
          </cell>
          <cell r="E92">
            <v>10</v>
          </cell>
        </row>
        <row r="93">
          <cell r="A93" t="str">
            <v>Kruidvat</v>
          </cell>
          <cell r="B93" t="str">
            <v>49</v>
          </cell>
          <cell r="D93" t="str">
            <v>A.S. WATSON DC OOSTERHOUT</v>
          </cell>
          <cell r="E93">
            <v>11</v>
          </cell>
        </row>
        <row r="94">
          <cell r="A94" t="str">
            <v>Kruidvat</v>
          </cell>
          <cell r="B94" t="str">
            <v>49</v>
          </cell>
          <cell r="D94" t="str">
            <v>A.S. WATSON DC OOSTERHOUT</v>
          </cell>
          <cell r="E94">
            <v>13</v>
          </cell>
        </row>
        <row r="95">
          <cell r="A95" t="str">
            <v>Kruidvat</v>
          </cell>
          <cell r="B95" t="str">
            <v>49</v>
          </cell>
          <cell r="D95" t="str">
            <v>A.S. WATSON DC OOSTERHOUT</v>
          </cell>
          <cell r="E95">
            <v>14</v>
          </cell>
        </row>
        <row r="96">
          <cell r="A96" t="str">
            <v>Kruidvat</v>
          </cell>
          <cell r="B96" t="str">
            <v>49</v>
          </cell>
          <cell r="D96" t="str">
            <v>A.S. WATSON DC OOSTERHOUT</v>
          </cell>
          <cell r="E96">
            <v>15</v>
          </cell>
        </row>
        <row r="97">
          <cell r="A97" t="str">
            <v>Kruidvat</v>
          </cell>
          <cell r="B97" t="str">
            <v>49</v>
          </cell>
          <cell r="D97" t="str">
            <v>A.S. WATSON DC OOSTERHOUT</v>
          </cell>
          <cell r="E97">
            <v>16</v>
          </cell>
        </row>
        <row r="98">
          <cell r="A98" t="str">
            <v>Kruidvat</v>
          </cell>
          <cell r="B98" t="str">
            <v>49</v>
          </cell>
          <cell r="D98" t="str">
            <v>A.S. WATSON DC OOSTERHOUT</v>
          </cell>
          <cell r="E98">
            <v>17</v>
          </cell>
        </row>
        <row r="99">
          <cell r="A99" t="str">
            <v>Kruidvat</v>
          </cell>
          <cell r="B99" t="str">
            <v>49</v>
          </cell>
          <cell r="D99" t="str">
            <v>A.S. WATSON DC OOSTERHOUT</v>
          </cell>
          <cell r="E99">
            <v>18</v>
          </cell>
        </row>
        <row r="100">
          <cell r="A100" t="str">
            <v>Kruidvat</v>
          </cell>
          <cell r="B100" t="str">
            <v>49</v>
          </cell>
          <cell r="D100" t="str">
            <v>A.S. WATSON DC OOSTERHOUT</v>
          </cell>
          <cell r="E100">
            <v>19</v>
          </cell>
        </row>
        <row r="101">
          <cell r="A101" t="str">
            <v>Kruidvat</v>
          </cell>
          <cell r="B101" t="str">
            <v>49</v>
          </cell>
          <cell r="D101" t="str">
            <v>A.S. WATSON DC OOSTERHOUT</v>
          </cell>
          <cell r="E101">
            <v>21</v>
          </cell>
        </row>
        <row r="102">
          <cell r="A102" t="str">
            <v>Kruidvat</v>
          </cell>
          <cell r="B102" t="str">
            <v>49</v>
          </cell>
          <cell r="D102" t="str">
            <v>A.S. WATSON DC OOSTERHOUT</v>
          </cell>
          <cell r="E102">
            <v>22</v>
          </cell>
        </row>
        <row r="103">
          <cell r="A103" t="str">
            <v>Kruidvat</v>
          </cell>
          <cell r="B103" t="str">
            <v>49</v>
          </cell>
          <cell r="D103" t="str">
            <v>A.S. WATSON DC OOSTERHOUT</v>
          </cell>
          <cell r="E103">
            <v>23</v>
          </cell>
        </row>
        <row r="104">
          <cell r="A104" t="str">
            <v>Kruidvat</v>
          </cell>
          <cell r="B104" t="str">
            <v>49</v>
          </cell>
          <cell r="D104" t="str">
            <v>A.S. WATSON DC OOSTERHOUT</v>
          </cell>
          <cell r="E104">
            <v>24</v>
          </cell>
        </row>
        <row r="105">
          <cell r="A105" t="str">
            <v>Kruidvat</v>
          </cell>
          <cell r="B105" t="str">
            <v>49</v>
          </cell>
          <cell r="D105" t="str">
            <v>A.S. WATSON DC OOSTERHOUT</v>
          </cell>
          <cell r="E105">
            <v>25</v>
          </cell>
        </row>
        <row r="106">
          <cell r="A106" t="str">
            <v>Kruidvat</v>
          </cell>
          <cell r="B106" t="str">
            <v>49</v>
          </cell>
          <cell r="D106" t="str">
            <v>A.S. WATSON DC OOSTERHOUT</v>
          </cell>
          <cell r="E106">
            <v>26</v>
          </cell>
        </row>
        <row r="107">
          <cell r="A107" t="str">
            <v>Kruidvat</v>
          </cell>
          <cell r="B107" t="str">
            <v>49</v>
          </cell>
          <cell r="D107" t="str">
            <v>A.S. WATSON DC OOSTERHOUT</v>
          </cell>
          <cell r="E107">
            <v>28</v>
          </cell>
        </row>
        <row r="108">
          <cell r="A108" t="str">
            <v>Kruidvat</v>
          </cell>
          <cell r="B108" t="str">
            <v>49</v>
          </cell>
          <cell r="D108" t="str">
            <v>A.S. WATSON DC OOSTERHOUT</v>
          </cell>
          <cell r="E108">
            <v>29</v>
          </cell>
        </row>
        <row r="109">
          <cell r="A109" t="str">
            <v>Kruidvat</v>
          </cell>
          <cell r="B109" t="str">
            <v>49</v>
          </cell>
          <cell r="D109" t="str">
            <v>A.S. WATSON DC OOSTERHOUT</v>
          </cell>
          <cell r="E109">
            <v>30</v>
          </cell>
        </row>
        <row r="110">
          <cell r="A110" t="str">
            <v>Kruidvat</v>
          </cell>
          <cell r="B110" t="str">
            <v>49</v>
          </cell>
          <cell r="D110" t="str">
            <v>A.S. WATSON DC OOSTERHOUT</v>
          </cell>
          <cell r="E110">
            <v>33</v>
          </cell>
        </row>
        <row r="111">
          <cell r="A111" t="str">
            <v>Kruidvat</v>
          </cell>
          <cell r="B111" t="str">
            <v>49</v>
          </cell>
          <cell r="D111" t="str">
            <v>A.S. WATSON DC OOSTERHOUT</v>
          </cell>
          <cell r="E111">
            <v>34</v>
          </cell>
        </row>
        <row r="112">
          <cell r="A112" t="str">
            <v>Kruidvat</v>
          </cell>
          <cell r="B112" t="str">
            <v>49</v>
          </cell>
          <cell r="D112" t="str">
            <v>A.S. WATSON DC OOSTERHOUT</v>
          </cell>
          <cell r="E112">
            <v>35</v>
          </cell>
        </row>
        <row r="113">
          <cell r="A113" t="str">
            <v>Kruidvat</v>
          </cell>
          <cell r="B113" t="str">
            <v>49</v>
          </cell>
          <cell r="D113" t="str">
            <v>A.S. WATSON DC OOSTERHOUT</v>
          </cell>
          <cell r="E113">
            <v>36</v>
          </cell>
        </row>
        <row r="114">
          <cell r="A114" t="str">
            <v>Kruidvat</v>
          </cell>
          <cell r="B114" t="str">
            <v>49</v>
          </cell>
          <cell r="D114" t="str">
            <v>A.S. WATSON DC OOSTERHOUT</v>
          </cell>
          <cell r="E114">
            <v>37</v>
          </cell>
        </row>
        <row r="115">
          <cell r="A115" t="str">
            <v>Kruidvat</v>
          </cell>
          <cell r="B115" t="str">
            <v>49</v>
          </cell>
          <cell r="D115" t="str">
            <v>A.S. WATSON DC OOSTERHOUT</v>
          </cell>
          <cell r="E115">
            <v>39</v>
          </cell>
        </row>
        <row r="116">
          <cell r="A116" t="str">
            <v>Kruidvat</v>
          </cell>
          <cell r="B116" t="str">
            <v>49</v>
          </cell>
          <cell r="D116" t="str">
            <v>A.S. WATSON DC OOSTERHOUT</v>
          </cell>
          <cell r="E116">
            <v>41</v>
          </cell>
        </row>
        <row r="117">
          <cell r="A117" t="str">
            <v>Kruidvat</v>
          </cell>
          <cell r="B117" t="str">
            <v>49</v>
          </cell>
          <cell r="D117" t="str">
            <v>A.S. WATSON DC OOSTERHOUT</v>
          </cell>
          <cell r="E117">
            <v>42</v>
          </cell>
        </row>
        <row r="118">
          <cell r="A118" t="str">
            <v>Kruidvat</v>
          </cell>
          <cell r="B118" t="str">
            <v>49</v>
          </cell>
          <cell r="D118" t="str">
            <v>A.S. WATSON DC OOSTERHOUT</v>
          </cell>
          <cell r="E118">
            <v>43</v>
          </cell>
        </row>
        <row r="119">
          <cell r="A119" t="str">
            <v>Kruidvat</v>
          </cell>
          <cell r="B119" t="str">
            <v>49</v>
          </cell>
          <cell r="D119" t="str">
            <v>A.S. WATSON DC OOSTERHOUT</v>
          </cell>
          <cell r="E119">
            <v>46</v>
          </cell>
        </row>
        <row r="120">
          <cell r="A120" t="str">
            <v>Kruidvat</v>
          </cell>
          <cell r="B120" t="str">
            <v>49</v>
          </cell>
          <cell r="D120" t="str">
            <v>A.S. WATSON DC OOSTERHOUT</v>
          </cell>
          <cell r="E120">
            <v>47</v>
          </cell>
        </row>
        <row r="121">
          <cell r="A121" t="str">
            <v>Kruidvat</v>
          </cell>
          <cell r="B121" t="str">
            <v>66</v>
          </cell>
          <cell r="D121" t="str">
            <v>A.S. Watson DC</v>
          </cell>
          <cell r="E121">
            <v>1</v>
          </cell>
        </row>
        <row r="122">
          <cell r="A122" t="str">
            <v>Kruidvat</v>
          </cell>
          <cell r="B122" t="str">
            <v>66</v>
          </cell>
          <cell r="D122" t="str">
            <v>A.S. Watson DC</v>
          </cell>
          <cell r="E122">
            <v>3</v>
          </cell>
        </row>
        <row r="123">
          <cell r="A123" t="str">
            <v>Kruidvat</v>
          </cell>
          <cell r="B123" t="str">
            <v>66</v>
          </cell>
          <cell r="D123" t="str">
            <v>A.S. Watson DC</v>
          </cell>
          <cell r="E123">
            <v>4</v>
          </cell>
        </row>
        <row r="124">
          <cell r="A124" t="str">
            <v>Kruidvat</v>
          </cell>
          <cell r="B124" t="str">
            <v>66</v>
          </cell>
          <cell r="D124" t="str">
            <v>A.S. Watson DC</v>
          </cell>
          <cell r="E124">
            <v>5</v>
          </cell>
        </row>
        <row r="125">
          <cell r="A125" t="str">
            <v>Kruidvat</v>
          </cell>
          <cell r="B125" t="str">
            <v>66</v>
          </cell>
          <cell r="D125" t="str">
            <v>A.S. Watson DC</v>
          </cell>
          <cell r="E125">
            <v>6</v>
          </cell>
        </row>
        <row r="126">
          <cell r="A126" t="str">
            <v>Kruidvat</v>
          </cell>
          <cell r="B126" t="str">
            <v>66</v>
          </cell>
          <cell r="D126" t="str">
            <v>A.S. Watson DC</v>
          </cell>
          <cell r="E126">
            <v>7</v>
          </cell>
        </row>
        <row r="127">
          <cell r="A127" t="str">
            <v>Kruidvat</v>
          </cell>
          <cell r="B127" t="str">
            <v>66</v>
          </cell>
          <cell r="D127" t="str">
            <v>A.S. Watson DC</v>
          </cell>
          <cell r="E127">
            <v>8</v>
          </cell>
        </row>
        <row r="128">
          <cell r="A128" t="str">
            <v>Kruidvat</v>
          </cell>
          <cell r="B128" t="str">
            <v>66</v>
          </cell>
          <cell r="D128" t="str">
            <v>A.S. Watson DC</v>
          </cell>
          <cell r="E128">
            <v>9</v>
          </cell>
        </row>
        <row r="129">
          <cell r="A129" t="str">
            <v>Kruidvat</v>
          </cell>
          <cell r="B129" t="str">
            <v>66</v>
          </cell>
          <cell r="D129" t="str">
            <v>A.S. Watson DC</v>
          </cell>
          <cell r="E129">
            <v>10</v>
          </cell>
        </row>
        <row r="130">
          <cell r="A130" t="str">
            <v>Kruidvat</v>
          </cell>
          <cell r="B130" t="str">
            <v>66</v>
          </cell>
          <cell r="D130" t="str">
            <v>A.S. Watson DC</v>
          </cell>
          <cell r="E130">
            <v>12</v>
          </cell>
        </row>
        <row r="131">
          <cell r="A131" t="str">
            <v>Kruidvat</v>
          </cell>
          <cell r="B131" t="str">
            <v>66</v>
          </cell>
          <cell r="D131" t="str">
            <v>A.S. Watson DC</v>
          </cell>
          <cell r="E131">
            <v>13</v>
          </cell>
        </row>
        <row r="132">
          <cell r="A132" t="str">
            <v>Kruidvat</v>
          </cell>
          <cell r="B132" t="str">
            <v>66</v>
          </cell>
          <cell r="D132" t="str">
            <v>A.S. Watson DC</v>
          </cell>
          <cell r="E132">
            <v>15</v>
          </cell>
        </row>
        <row r="133">
          <cell r="A133" t="str">
            <v>Kruidvat</v>
          </cell>
          <cell r="B133" t="str">
            <v>66</v>
          </cell>
          <cell r="D133" t="str">
            <v>A.S. Watson DC</v>
          </cell>
          <cell r="E133">
            <v>17</v>
          </cell>
        </row>
        <row r="134">
          <cell r="A134" t="str">
            <v>Kruidvat</v>
          </cell>
          <cell r="B134" t="str">
            <v>66</v>
          </cell>
          <cell r="D134" t="str">
            <v>A.S. Watson DC</v>
          </cell>
          <cell r="E134">
            <v>18</v>
          </cell>
        </row>
        <row r="135">
          <cell r="A135" t="str">
            <v>Kruidvat</v>
          </cell>
          <cell r="B135" t="str">
            <v>66</v>
          </cell>
          <cell r="D135" t="str">
            <v>A.S. Watson DC</v>
          </cell>
          <cell r="E135">
            <v>20</v>
          </cell>
        </row>
        <row r="136">
          <cell r="A136" t="str">
            <v>Kruidvat</v>
          </cell>
          <cell r="B136" t="str">
            <v>66</v>
          </cell>
          <cell r="D136" t="str">
            <v>A.S. Watson DC</v>
          </cell>
          <cell r="E136">
            <v>21</v>
          </cell>
        </row>
        <row r="137">
          <cell r="A137" t="str">
            <v>Kruidvat</v>
          </cell>
          <cell r="B137" t="str">
            <v>66</v>
          </cell>
          <cell r="D137" t="str">
            <v>A.S. Watson DC</v>
          </cell>
          <cell r="E137">
            <v>22</v>
          </cell>
        </row>
        <row r="138">
          <cell r="A138" t="str">
            <v>Kruidvat</v>
          </cell>
          <cell r="B138" t="str">
            <v>66</v>
          </cell>
          <cell r="D138" t="str">
            <v>A.S. Watson DC</v>
          </cell>
          <cell r="E138">
            <v>24</v>
          </cell>
        </row>
        <row r="139">
          <cell r="A139" t="str">
            <v>Kruidvat</v>
          </cell>
          <cell r="B139" t="str">
            <v>66</v>
          </cell>
          <cell r="D139" t="str">
            <v>A.S. Watson DC</v>
          </cell>
          <cell r="E139">
            <v>25</v>
          </cell>
        </row>
        <row r="140">
          <cell r="A140" t="str">
            <v>Kruidvat</v>
          </cell>
          <cell r="B140" t="str">
            <v>66</v>
          </cell>
          <cell r="D140" t="str">
            <v>A.S. Watson DC</v>
          </cell>
          <cell r="E140">
            <v>26</v>
          </cell>
        </row>
        <row r="141">
          <cell r="A141" t="str">
            <v>Kruidvat</v>
          </cell>
          <cell r="B141" t="str">
            <v>66</v>
          </cell>
          <cell r="D141" t="str">
            <v>A.S. Watson DC</v>
          </cell>
          <cell r="E141">
            <v>27</v>
          </cell>
        </row>
        <row r="142">
          <cell r="A142" t="str">
            <v>Kruidvat</v>
          </cell>
          <cell r="B142" t="str">
            <v>66</v>
          </cell>
          <cell r="D142" t="str">
            <v>A.S. Watson DC</v>
          </cell>
          <cell r="E142">
            <v>28</v>
          </cell>
        </row>
        <row r="143">
          <cell r="A143" t="str">
            <v>Kruidvat</v>
          </cell>
          <cell r="B143" t="str">
            <v>66</v>
          </cell>
          <cell r="D143" t="str">
            <v>A.S. Watson DC</v>
          </cell>
          <cell r="E143">
            <v>29</v>
          </cell>
        </row>
        <row r="144">
          <cell r="A144" t="str">
            <v>Kruidvat</v>
          </cell>
          <cell r="B144" t="str">
            <v>66</v>
          </cell>
          <cell r="D144" t="str">
            <v>A.S. Watson DC</v>
          </cell>
          <cell r="E144">
            <v>30</v>
          </cell>
        </row>
        <row r="145">
          <cell r="A145" t="str">
            <v>Kruidvat</v>
          </cell>
          <cell r="B145" t="str">
            <v>66</v>
          </cell>
          <cell r="D145" t="str">
            <v>A.S. Watson DC</v>
          </cell>
          <cell r="E145">
            <v>31</v>
          </cell>
        </row>
        <row r="146">
          <cell r="A146" t="str">
            <v>Kruidvat</v>
          </cell>
          <cell r="B146" t="str">
            <v>66</v>
          </cell>
          <cell r="D146" t="str">
            <v>A.S. Watson DC</v>
          </cell>
          <cell r="E146">
            <v>32</v>
          </cell>
        </row>
        <row r="147">
          <cell r="A147" t="str">
            <v>Kruidvat</v>
          </cell>
          <cell r="B147" t="str">
            <v>66</v>
          </cell>
          <cell r="D147" t="str">
            <v>A.S. Watson DC</v>
          </cell>
          <cell r="E147">
            <v>33</v>
          </cell>
        </row>
        <row r="148">
          <cell r="A148" t="str">
            <v>Kruidvat</v>
          </cell>
          <cell r="B148" t="str">
            <v>66</v>
          </cell>
          <cell r="D148" t="str">
            <v>A.S. Watson DC</v>
          </cell>
          <cell r="E148">
            <v>34</v>
          </cell>
        </row>
        <row r="149">
          <cell r="A149" t="str">
            <v>Kruidvat</v>
          </cell>
          <cell r="B149" t="str">
            <v>66</v>
          </cell>
          <cell r="D149" t="str">
            <v>A.S. Watson DC</v>
          </cell>
          <cell r="E149">
            <v>36</v>
          </cell>
        </row>
        <row r="150">
          <cell r="A150" t="str">
            <v>Kruidvat</v>
          </cell>
          <cell r="B150" t="str">
            <v>66</v>
          </cell>
          <cell r="D150" t="str">
            <v>A.S. Watson DC</v>
          </cell>
          <cell r="E150">
            <v>37</v>
          </cell>
        </row>
        <row r="151">
          <cell r="A151" t="str">
            <v>Kruidvat</v>
          </cell>
          <cell r="B151" t="str">
            <v>66</v>
          </cell>
          <cell r="D151" t="str">
            <v>A.S. Watson DC</v>
          </cell>
          <cell r="E151">
            <v>38</v>
          </cell>
        </row>
        <row r="152">
          <cell r="A152" t="str">
            <v>Kruidvat</v>
          </cell>
          <cell r="B152" t="str">
            <v>66</v>
          </cell>
          <cell r="D152" t="str">
            <v>A.S. Watson DC</v>
          </cell>
          <cell r="E152">
            <v>39</v>
          </cell>
        </row>
        <row r="153">
          <cell r="A153" t="str">
            <v>Kruidvat</v>
          </cell>
          <cell r="B153" t="str">
            <v>66</v>
          </cell>
          <cell r="D153" t="str">
            <v>A.S. Watson DC</v>
          </cell>
          <cell r="E153">
            <v>40</v>
          </cell>
        </row>
        <row r="154">
          <cell r="A154" t="str">
            <v>Kruidvat</v>
          </cell>
          <cell r="B154" t="str">
            <v>66</v>
          </cell>
          <cell r="D154" t="str">
            <v>A.S. Watson DC</v>
          </cell>
          <cell r="E154">
            <v>41</v>
          </cell>
        </row>
        <row r="155">
          <cell r="A155" t="str">
            <v>Kruidvat</v>
          </cell>
          <cell r="B155" t="str">
            <v>66</v>
          </cell>
          <cell r="D155" t="str">
            <v>A.S. Watson DC</v>
          </cell>
          <cell r="E155">
            <v>42</v>
          </cell>
        </row>
        <row r="156">
          <cell r="A156" t="str">
            <v>Kruidvat</v>
          </cell>
          <cell r="B156" t="str">
            <v>66</v>
          </cell>
          <cell r="D156" t="str">
            <v>A.S. Watson DC</v>
          </cell>
          <cell r="E156">
            <v>43</v>
          </cell>
        </row>
        <row r="157">
          <cell r="A157" t="str">
            <v>Kruidvat</v>
          </cell>
          <cell r="B157" t="str">
            <v>66</v>
          </cell>
          <cell r="D157" t="str">
            <v>A.S. Watson DC</v>
          </cell>
          <cell r="E157">
            <v>44</v>
          </cell>
        </row>
        <row r="158">
          <cell r="A158" t="str">
            <v>Kruidvat</v>
          </cell>
          <cell r="B158" t="str">
            <v>66</v>
          </cell>
          <cell r="D158" t="str">
            <v>A.S. Watson DC</v>
          </cell>
          <cell r="E158">
            <v>45</v>
          </cell>
        </row>
        <row r="159">
          <cell r="A159" t="str">
            <v>Kruidvat</v>
          </cell>
          <cell r="B159" t="str">
            <v>66</v>
          </cell>
          <cell r="D159" t="str">
            <v>A.S. Watson DC</v>
          </cell>
          <cell r="E159">
            <v>46</v>
          </cell>
        </row>
        <row r="160">
          <cell r="A160" t="str">
            <v>Kruidvat</v>
          </cell>
          <cell r="B160" t="str">
            <v>66</v>
          </cell>
          <cell r="D160" t="str">
            <v>A.S. Watson DC</v>
          </cell>
          <cell r="E160">
            <v>47</v>
          </cell>
        </row>
        <row r="161">
          <cell r="A161" t="str">
            <v>Kruidvat</v>
          </cell>
          <cell r="B161" t="str">
            <v>66</v>
          </cell>
          <cell r="D161" t="str">
            <v>Kruidvat BV</v>
          </cell>
          <cell r="E161">
            <v>1</v>
          </cell>
        </row>
        <row r="162">
          <cell r="A162" t="str">
            <v>Kruidvat</v>
          </cell>
          <cell r="B162" t="str">
            <v>66</v>
          </cell>
          <cell r="D162" t="str">
            <v>Kruidvat BV</v>
          </cell>
          <cell r="E162">
            <v>2</v>
          </cell>
        </row>
        <row r="163">
          <cell r="A163" t="str">
            <v>Kruidvat</v>
          </cell>
          <cell r="B163" t="str">
            <v>66</v>
          </cell>
          <cell r="D163" t="str">
            <v>Kruidvat BV</v>
          </cell>
          <cell r="E163">
            <v>3</v>
          </cell>
        </row>
        <row r="164">
          <cell r="A164" t="str">
            <v>Kruidvat</v>
          </cell>
          <cell r="B164" t="str">
            <v>66</v>
          </cell>
          <cell r="D164" t="str">
            <v>Kruidvat BV</v>
          </cell>
          <cell r="E164">
            <v>4</v>
          </cell>
        </row>
        <row r="165">
          <cell r="A165" t="str">
            <v>Kruidvat</v>
          </cell>
          <cell r="B165" t="str">
            <v>66</v>
          </cell>
          <cell r="D165" t="str">
            <v>Kruidvat BV</v>
          </cell>
          <cell r="E165">
            <v>5</v>
          </cell>
        </row>
        <row r="166">
          <cell r="A166" t="str">
            <v>Kruidvat</v>
          </cell>
          <cell r="B166" t="str">
            <v>66</v>
          </cell>
          <cell r="D166" t="str">
            <v>Kruidvat BV</v>
          </cell>
          <cell r="E166">
            <v>6</v>
          </cell>
        </row>
        <row r="167">
          <cell r="A167" t="str">
            <v>Kruidvat</v>
          </cell>
          <cell r="B167" t="str">
            <v>66</v>
          </cell>
          <cell r="D167" t="str">
            <v>Kruidvat BV</v>
          </cell>
          <cell r="E167">
            <v>7</v>
          </cell>
        </row>
        <row r="168">
          <cell r="A168" t="str">
            <v>Kruidvat</v>
          </cell>
          <cell r="B168" t="str">
            <v>66</v>
          </cell>
          <cell r="D168" t="str">
            <v>Kruidvat BV</v>
          </cell>
          <cell r="E168">
            <v>8</v>
          </cell>
        </row>
        <row r="169">
          <cell r="A169" t="str">
            <v>Kruidvat</v>
          </cell>
          <cell r="B169" t="str">
            <v>66</v>
          </cell>
          <cell r="D169" t="str">
            <v>Kruidvat BV</v>
          </cell>
          <cell r="E169">
            <v>9</v>
          </cell>
        </row>
        <row r="170">
          <cell r="A170" t="str">
            <v>Kruidvat</v>
          </cell>
          <cell r="B170" t="str">
            <v>66</v>
          </cell>
          <cell r="D170" t="str">
            <v>Kruidvat BV</v>
          </cell>
          <cell r="E170">
            <v>10</v>
          </cell>
        </row>
        <row r="171">
          <cell r="A171" t="str">
            <v>Kruidvat</v>
          </cell>
          <cell r="B171" t="str">
            <v>66</v>
          </cell>
          <cell r="D171" t="str">
            <v>Kruidvat BV</v>
          </cell>
          <cell r="E171">
            <v>11</v>
          </cell>
        </row>
        <row r="172">
          <cell r="A172" t="str">
            <v>Kruidvat</v>
          </cell>
          <cell r="B172" t="str">
            <v>66</v>
          </cell>
          <cell r="D172" t="str">
            <v>Kruidvat BV</v>
          </cell>
          <cell r="E172">
            <v>12</v>
          </cell>
        </row>
        <row r="173">
          <cell r="A173" t="str">
            <v>Kruidvat</v>
          </cell>
          <cell r="B173" t="str">
            <v>66</v>
          </cell>
          <cell r="D173" t="str">
            <v>Kruidvat BV</v>
          </cell>
          <cell r="E173">
            <v>13</v>
          </cell>
        </row>
        <row r="174">
          <cell r="A174" t="str">
            <v>Kruidvat</v>
          </cell>
          <cell r="B174" t="str">
            <v>66</v>
          </cell>
          <cell r="D174" t="str">
            <v>Kruidvat BV</v>
          </cell>
          <cell r="E174">
            <v>14</v>
          </cell>
        </row>
        <row r="175">
          <cell r="A175" t="str">
            <v>Kruidvat</v>
          </cell>
          <cell r="B175" t="str">
            <v>66</v>
          </cell>
          <cell r="D175" t="str">
            <v>Kruidvat BV</v>
          </cell>
          <cell r="E175">
            <v>15</v>
          </cell>
        </row>
        <row r="176">
          <cell r="A176" t="str">
            <v>Kruidvat</v>
          </cell>
          <cell r="B176" t="str">
            <v>66</v>
          </cell>
          <cell r="D176" t="str">
            <v>Kruidvat BV</v>
          </cell>
          <cell r="E176">
            <v>16</v>
          </cell>
        </row>
        <row r="177">
          <cell r="A177" t="str">
            <v>Kruidvat</v>
          </cell>
          <cell r="B177" t="str">
            <v>66</v>
          </cell>
          <cell r="D177" t="str">
            <v>Kruidvat BV</v>
          </cell>
          <cell r="E177">
            <v>17</v>
          </cell>
        </row>
        <row r="178">
          <cell r="A178" t="str">
            <v>Kruidvat</v>
          </cell>
          <cell r="B178" t="str">
            <v>66</v>
          </cell>
          <cell r="D178" t="str">
            <v>Kruidvat BV</v>
          </cell>
          <cell r="E178">
            <v>18</v>
          </cell>
        </row>
        <row r="179">
          <cell r="A179" t="str">
            <v>Kruidvat</v>
          </cell>
          <cell r="B179" t="str">
            <v>66</v>
          </cell>
          <cell r="D179" t="str">
            <v>Kruidvat BV</v>
          </cell>
          <cell r="E179">
            <v>19</v>
          </cell>
        </row>
        <row r="180">
          <cell r="A180" t="str">
            <v>Kruidvat</v>
          </cell>
          <cell r="B180" t="str">
            <v>66</v>
          </cell>
          <cell r="D180" t="str">
            <v>Kruidvat BV</v>
          </cell>
          <cell r="E180">
            <v>20</v>
          </cell>
        </row>
        <row r="181">
          <cell r="A181" t="str">
            <v>Kruidvat</v>
          </cell>
          <cell r="B181" t="str">
            <v>66</v>
          </cell>
          <cell r="D181" t="str">
            <v>Kruidvat BV</v>
          </cell>
          <cell r="E181">
            <v>21</v>
          </cell>
        </row>
        <row r="182">
          <cell r="A182" t="str">
            <v>Kruidvat</v>
          </cell>
          <cell r="B182" t="str">
            <v>66</v>
          </cell>
          <cell r="D182" t="str">
            <v>Kruidvat BV</v>
          </cell>
          <cell r="E182">
            <v>22</v>
          </cell>
        </row>
        <row r="183">
          <cell r="A183" t="str">
            <v>Kruidvat</v>
          </cell>
          <cell r="B183" t="str">
            <v>66</v>
          </cell>
          <cell r="D183" t="str">
            <v>Kruidvat BV</v>
          </cell>
          <cell r="E183">
            <v>23</v>
          </cell>
        </row>
        <row r="184">
          <cell r="A184" t="str">
            <v>Kruidvat</v>
          </cell>
          <cell r="B184" t="str">
            <v>66</v>
          </cell>
          <cell r="D184" t="str">
            <v>Kruidvat BV</v>
          </cell>
          <cell r="E184">
            <v>24</v>
          </cell>
        </row>
        <row r="185">
          <cell r="A185" t="str">
            <v>Kruidvat</v>
          </cell>
          <cell r="B185" t="str">
            <v>66</v>
          </cell>
          <cell r="D185" t="str">
            <v>Kruidvat BV</v>
          </cell>
          <cell r="E185">
            <v>25</v>
          </cell>
        </row>
        <row r="186">
          <cell r="A186" t="str">
            <v>Kruidvat</v>
          </cell>
          <cell r="B186" t="str">
            <v>66</v>
          </cell>
          <cell r="D186" t="str">
            <v>Kruidvat BV</v>
          </cell>
          <cell r="E186">
            <v>26</v>
          </cell>
        </row>
        <row r="187">
          <cell r="A187" t="str">
            <v>Kruidvat</v>
          </cell>
          <cell r="B187" t="str">
            <v>66</v>
          </cell>
          <cell r="D187" t="str">
            <v>Kruidvat BV</v>
          </cell>
          <cell r="E187">
            <v>27</v>
          </cell>
        </row>
        <row r="188">
          <cell r="A188" t="str">
            <v>Kruidvat</v>
          </cell>
          <cell r="B188" t="str">
            <v>66</v>
          </cell>
          <cell r="D188" t="str">
            <v>Kruidvat BV</v>
          </cell>
          <cell r="E188">
            <v>28</v>
          </cell>
        </row>
        <row r="189">
          <cell r="A189" t="str">
            <v>Kruidvat</v>
          </cell>
          <cell r="B189" t="str">
            <v>66</v>
          </cell>
          <cell r="D189" t="str">
            <v>Kruidvat BV</v>
          </cell>
          <cell r="E189">
            <v>29</v>
          </cell>
        </row>
        <row r="190">
          <cell r="A190" t="str">
            <v>Kruidvat</v>
          </cell>
          <cell r="B190" t="str">
            <v>66</v>
          </cell>
          <cell r="D190" t="str">
            <v>Kruidvat BV</v>
          </cell>
          <cell r="E190">
            <v>30</v>
          </cell>
        </row>
        <row r="191">
          <cell r="A191" t="str">
            <v>Kruidvat</v>
          </cell>
          <cell r="B191" t="str">
            <v>66</v>
          </cell>
          <cell r="D191" t="str">
            <v>Kruidvat BV</v>
          </cell>
          <cell r="E191">
            <v>31</v>
          </cell>
        </row>
        <row r="192">
          <cell r="A192" t="str">
            <v>Kruidvat</v>
          </cell>
          <cell r="B192" t="str">
            <v>66</v>
          </cell>
          <cell r="D192" t="str">
            <v>Kruidvat BV</v>
          </cell>
          <cell r="E192">
            <v>32</v>
          </cell>
        </row>
        <row r="193">
          <cell r="A193" t="str">
            <v>Kruidvat</v>
          </cell>
          <cell r="B193" t="str">
            <v>66</v>
          </cell>
          <cell r="D193" t="str">
            <v>Kruidvat BV</v>
          </cell>
          <cell r="E193">
            <v>33</v>
          </cell>
        </row>
        <row r="194">
          <cell r="A194" t="str">
            <v>Kruidvat</v>
          </cell>
          <cell r="B194" t="str">
            <v>66</v>
          </cell>
          <cell r="D194" t="str">
            <v>Kruidvat BV</v>
          </cell>
          <cell r="E194">
            <v>34</v>
          </cell>
        </row>
        <row r="195">
          <cell r="A195" t="str">
            <v>Kruidvat</v>
          </cell>
          <cell r="B195" t="str">
            <v>66</v>
          </cell>
          <cell r="D195" t="str">
            <v>Kruidvat BV</v>
          </cell>
          <cell r="E195">
            <v>35</v>
          </cell>
        </row>
        <row r="196">
          <cell r="A196" t="str">
            <v>Kruidvat</v>
          </cell>
          <cell r="B196" t="str">
            <v>66</v>
          </cell>
          <cell r="D196" t="str">
            <v>Kruidvat BV</v>
          </cell>
          <cell r="E196">
            <v>36</v>
          </cell>
        </row>
        <row r="197">
          <cell r="A197" t="str">
            <v>Kruidvat</v>
          </cell>
          <cell r="B197" t="str">
            <v>66</v>
          </cell>
          <cell r="D197" t="str">
            <v>Kruidvat BV</v>
          </cell>
          <cell r="E197">
            <v>37</v>
          </cell>
        </row>
        <row r="198">
          <cell r="A198" t="str">
            <v>Kruidvat</v>
          </cell>
          <cell r="B198" t="str">
            <v>66</v>
          </cell>
          <cell r="D198" t="str">
            <v>Kruidvat BV</v>
          </cell>
          <cell r="E198">
            <v>38</v>
          </cell>
        </row>
        <row r="199">
          <cell r="A199" t="str">
            <v>Kruidvat</v>
          </cell>
          <cell r="B199" t="str">
            <v>66</v>
          </cell>
          <cell r="D199" t="str">
            <v>Kruidvat BV</v>
          </cell>
          <cell r="E199">
            <v>39</v>
          </cell>
        </row>
        <row r="200">
          <cell r="A200" t="str">
            <v>Kruidvat</v>
          </cell>
          <cell r="B200" t="str">
            <v>66</v>
          </cell>
          <cell r="D200" t="str">
            <v>Kruidvat BV</v>
          </cell>
          <cell r="E200">
            <v>40</v>
          </cell>
        </row>
        <row r="201">
          <cell r="A201" t="str">
            <v>Kruidvat</v>
          </cell>
          <cell r="B201" t="str">
            <v>66</v>
          </cell>
          <cell r="D201" t="str">
            <v>Kruidvat BV</v>
          </cell>
          <cell r="E201">
            <v>41</v>
          </cell>
        </row>
        <row r="202">
          <cell r="A202" t="str">
            <v>Kruidvat</v>
          </cell>
          <cell r="B202" t="str">
            <v>66</v>
          </cell>
          <cell r="D202" t="str">
            <v>Kruidvat BV</v>
          </cell>
          <cell r="E202">
            <v>42</v>
          </cell>
        </row>
        <row r="203">
          <cell r="A203" t="str">
            <v>Kruidvat</v>
          </cell>
          <cell r="B203" t="str">
            <v>66</v>
          </cell>
          <cell r="D203" t="str">
            <v>Kruidvat BV</v>
          </cell>
          <cell r="E203">
            <v>43</v>
          </cell>
        </row>
        <row r="204">
          <cell r="A204" t="str">
            <v>Kruidvat</v>
          </cell>
          <cell r="B204" t="str">
            <v>66</v>
          </cell>
          <cell r="D204" t="str">
            <v>Kruidvat BV</v>
          </cell>
          <cell r="E204">
            <v>44</v>
          </cell>
        </row>
        <row r="205">
          <cell r="A205" t="str">
            <v>Kruidvat</v>
          </cell>
          <cell r="B205" t="str">
            <v>66</v>
          </cell>
          <cell r="D205" t="str">
            <v>Kruidvat BV</v>
          </cell>
          <cell r="E205">
            <v>45</v>
          </cell>
        </row>
        <row r="206">
          <cell r="A206" t="str">
            <v>Kruidvat</v>
          </cell>
          <cell r="B206" t="str">
            <v>66</v>
          </cell>
          <cell r="D206" t="str">
            <v>Kruidvat BV</v>
          </cell>
          <cell r="E206">
            <v>46</v>
          </cell>
        </row>
        <row r="207">
          <cell r="A207" t="str">
            <v>Kruidvat</v>
          </cell>
          <cell r="B207" t="str">
            <v>66</v>
          </cell>
          <cell r="D207" t="str">
            <v>Kruidvat BV</v>
          </cell>
          <cell r="E207">
            <v>47</v>
          </cell>
        </row>
        <row r="208">
          <cell r="A208" t="str">
            <v>Kruidvat Total</v>
          </cell>
        </row>
      </sheetData>
      <sheetData sheetId="2">
        <row r="1">
          <cell r="AW1" t="str">
            <v>NaarAdresNaam</v>
          </cell>
          <cell r="BP1" t="str">
            <v>Week</v>
          </cell>
          <cell r="BR1" t="str">
            <v>Postcode</v>
          </cell>
          <cell r="BT1" t="str">
            <v>#ChepEq. Drop</v>
          </cell>
          <cell r="BU1" t="str">
            <v>Customergroup</v>
          </cell>
          <cell r="BX1" t="str">
            <v>Gecorrigeerde Drop  Budget</v>
          </cell>
        </row>
        <row r="2">
          <cell r="AW2" t="str">
            <v>Topbrands Europe BV</v>
          </cell>
          <cell r="BP2">
            <v>1</v>
          </cell>
          <cell r="BR2" t="str">
            <v>96</v>
          </cell>
          <cell r="BT2">
            <v>20.8</v>
          </cell>
          <cell r="BU2" t="str">
            <v>Overig</v>
          </cell>
          <cell r="BX2">
            <v>372.84093000000001</v>
          </cell>
        </row>
        <row r="3">
          <cell r="AW3" t="str">
            <v>Action Distributiecentrum</v>
          </cell>
          <cell r="BP3">
            <v>1</v>
          </cell>
          <cell r="BR3" t="str">
            <v>61</v>
          </cell>
          <cell r="BT3">
            <v>19.2</v>
          </cell>
          <cell r="BU3" t="str">
            <v>Action</v>
          </cell>
          <cell r="BX3">
            <v>283.94585999999998</v>
          </cell>
        </row>
        <row r="4">
          <cell r="AW4" t="str">
            <v>Action Distributiecentrum</v>
          </cell>
          <cell r="BP4">
            <v>1</v>
          </cell>
          <cell r="BR4" t="str">
            <v>16</v>
          </cell>
          <cell r="BT4">
            <v>19.2</v>
          </cell>
          <cell r="BU4" t="str">
            <v>Action</v>
          </cell>
          <cell r="BX4">
            <v>251.74412999999998</v>
          </cell>
        </row>
        <row r="5">
          <cell r="AW5" t="str">
            <v>Albert Heijn</v>
          </cell>
          <cell r="BP5">
            <v>1</v>
          </cell>
          <cell r="BR5" t="str">
            <v>50</v>
          </cell>
          <cell r="BT5">
            <v>20.8</v>
          </cell>
          <cell r="BU5" t="str">
            <v>AH</v>
          </cell>
          <cell r="BX5">
            <v>222.21045000000001</v>
          </cell>
        </row>
        <row r="6">
          <cell r="AW6" t="str">
            <v>HOOGVLIET DC BLEISWIJK</v>
          </cell>
          <cell r="BP6">
            <v>1</v>
          </cell>
          <cell r="BR6" t="str">
            <v>26</v>
          </cell>
          <cell r="BT6">
            <v>1.6</v>
          </cell>
          <cell r="BU6" t="str">
            <v>Superunie</v>
          </cell>
          <cell r="BX6">
            <v>49.331699999999998</v>
          </cell>
        </row>
        <row r="7">
          <cell r="AW7" t="str">
            <v>Action Distributiecentrum</v>
          </cell>
          <cell r="BP7">
            <v>1</v>
          </cell>
          <cell r="BR7" t="str">
            <v>16</v>
          </cell>
          <cell r="BT7">
            <v>25.6</v>
          </cell>
          <cell r="BU7" t="str">
            <v>Action</v>
          </cell>
          <cell r="BX7">
            <v>289.37997000000001</v>
          </cell>
        </row>
        <row r="8">
          <cell r="AW8" t="str">
            <v>Boni Distributiecentrum</v>
          </cell>
          <cell r="BP8">
            <v>1</v>
          </cell>
          <cell r="BR8" t="str">
            <v>38</v>
          </cell>
          <cell r="BT8">
            <v>0.8</v>
          </cell>
          <cell r="BU8" t="str">
            <v>Superunie</v>
          </cell>
          <cell r="BX8">
            <v>28.858499999999999</v>
          </cell>
        </row>
        <row r="9">
          <cell r="AW9" t="str">
            <v>Albert Heijn</v>
          </cell>
          <cell r="BP9">
            <v>1</v>
          </cell>
          <cell r="BR9" t="str">
            <v>41</v>
          </cell>
          <cell r="BT9">
            <v>22.4</v>
          </cell>
          <cell r="BU9" t="str">
            <v>AH</v>
          </cell>
          <cell r="BX9">
            <v>137.33378999999999</v>
          </cell>
        </row>
        <row r="10">
          <cell r="AW10" t="str">
            <v>Albert Heijn</v>
          </cell>
          <cell r="BP10">
            <v>1</v>
          </cell>
          <cell r="BR10" t="str">
            <v>15</v>
          </cell>
          <cell r="BT10">
            <v>10.4</v>
          </cell>
          <cell r="BU10" t="str">
            <v>AH</v>
          </cell>
          <cell r="BX10">
            <v>160.14833999999999</v>
          </cell>
        </row>
        <row r="11">
          <cell r="AW11" t="str">
            <v>Action Distributiecentrum</v>
          </cell>
          <cell r="BP11">
            <v>1</v>
          </cell>
          <cell r="BR11" t="str">
            <v>61</v>
          </cell>
          <cell r="BT11">
            <v>22.4</v>
          </cell>
          <cell r="BU11" t="str">
            <v>Action</v>
          </cell>
          <cell r="BX11">
            <v>307.35935999999998</v>
          </cell>
        </row>
        <row r="12">
          <cell r="AW12" t="str">
            <v>AH DC Hoorn</v>
          </cell>
          <cell r="BP12">
            <v>1</v>
          </cell>
          <cell r="BR12" t="str">
            <v>16</v>
          </cell>
          <cell r="BT12">
            <v>2.4</v>
          </cell>
          <cell r="BU12" t="str">
            <v>AH</v>
          </cell>
          <cell r="BX12">
            <v>66.200310000000002</v>
          </cell>
        </row>
        <row r="13">
          <cell r="AW13" t="str">
            <v>Albert Heijn</v>
          </cell>
          <cell r="BP13">
            <v>1</v>
          </cell>
          <cell r="BR13" t="str">
            <v>41</v>
          </cell>
          <cell r="BT13" t="str">
            <v/>
          </cell>
          <cell r="BU13" t="str">
            <v>AH</v>
          </cell>
          <cell r="BX13" t="str">
            <v/>
          </cell>
        </row>
        <row r="14">
          <cell r="AW14" t="str">
            <v>Plus Retail Beemster</v>
          </cell>
          <cell r="BP14">
            <v>1</v>
          </cell>
          <cell r="BR14" t="str">
            <v>14</v>
          </cell>
          <cell r="BT14">
            <v>2.4</v>
          </cell>
          <cell r="BU14" t="str">
            <v>Superunie</v>
          </cell>
          <cell r="BX14">
            <v>61.735409999999995</v>
          </cell>
        </row>
        <row r="15">
          <cell r="AW15" t="str">
            <v>ALBERT HEIJN MECH ZAANDAM</v>
          </cell>
          <cell r="BP15">
            <v>1</v>
          </cell>
          <cell r="BR15" t="str">
            <v>15</v>
          </cell>
          <cell r="BT15" t="str">
            <v/>
          </cell>
          <cell r="BU15" t="str">
            <v>AH</v>
          </cell>
          <cell r="BX15" t="str">
            <v/>
          </cell>
        </row>
        <row r="16">
          <cell r="AW16" t="str">
            <v>Global Trading</v>
          </cell>
          <cell r="BP16">
            <v>1</v>
          </cell>
          <cell r="BR16" t="str">
            <v>89</v>
          </cell>
          <cell r="BT16">
            <v>6.4</v>
          </cell>
          <cell r="BU16" t="str">
            <v>Overig</v>
          </cell>
          <cell r="BX16">
            <v>150.6087</v>
          </cell>
        </row>
        <row r="17">
          <cell r="AW17" t="str">
            <v>Action Distributiecentrum</v>
          </cell>
          <cell r="BP17">
            <v>1</v>
          </cell>
          <cell r="BR17" t="str">
            <v>61</v>
          </cell>
          <cell r="BT17">
            <v>11.2</v>
          </cell>
          <cell r="BU17" t="str">
            <v>Action</v>
          </cell>
          <cell r="BX17">
            <v>202.46687999999997</v>
          </cell>
        </row>
        <row r="18">
          <cell r="AW18" t="str">
            <v>Global Trading</v>
          </cell>
          <cell r="BP18">
            <v>1</v>
          </cell>
          <cell r="BR18" t="str">
            <v>89</v>
          </cell>
          <cell r="BT18" t="str">
            <v/>
          </cell>
          <cell r="BU18" t="str">
            <v>Overig</v>
          </cell>
          <cell r="BX18" t="str">
            <v/>
          </cell>
        </row>
        <row r="19">
          <cell r="AW19" t="str">
            <v>Albert Heijn</v>
          </cell>
          <cell r="BP19">
            <v>1</v>
          </cell>
          <cell r="BR19" t="str">
            <v>26</v>
          </cell>
          <cell r="BT19">
            <v>8.8000000000000007</v>
          </cell>
          <cell r="BU19" t="str">
            <v>AH</v>
          </cell>
          <cell r="BX19">
            <v>144.03113999999999</v>
          </cell>
        </row>
        <row r="20">
          <cell r="AW20" t="str">
            <v>Poiesz Supermarkten BV</v>
          </cell>
          <cell r="BP20">
            <v>1</v>
          </cell>
          <cell r="BR20" t="str">
            <v>86</v>
          </cell>
          <cell r="BT20">
            <v>4</v>
          </cell>
          <cell r="BU20" t="str">
            <v>Superunie</v>
          </cell>
          <cell r="BX20">
            <v>109.20492</v>
          </cell>
        </row>
        <row r="21">
          <cell r="AW21" t="str">
            <v>Topbrands Europe BV</v>
          </cell>
          <cell r="BP21">
            <v>1</v>
          </cell>
          <cell r="BR21" t="str">
            <v>96</v>
          </cell>
          <cell r="BT21">
            <v>24.8</v>
          </cell>
          <cell r="BU21" t="str">
            <v>Overig</v>
          </cell>
          <cell r="BX21">
            <v>406.45835999999997</v>
          </cell>
        </row>
        <row r="22">
          <cell r="AW22" t="str">
            <v>Action Distributiecentrum</v>
          </cell>
          <cell r="BP22">
            <v>1</v>
          </cell>
          <cell r="BR22" t="str">
            <v>16</v>
          </cell>
          <cell r="BT22" t="str">
            <v/>
          </cell>
          <cell r="BU22" t="str">
            <v>Action</v>
          </cell>
          <cell r="BX22" t="str">
            <v/>
          </cell>
        </row>
        <row r="23">
          <cell r="AW23" t="str">
            <v>Advion BV</v>
          </cell>
          <cell r="BP23">
            <v>1</v>
          </cell>
          <cell r="BR23" t="str">
            <v>10</v>
          </cell>
          <cell r="BT23">
            <v>4.8</v>
          </cell>
          <cell r="BU23" t="str">
            <v>Overig</v>
          </cell>
          <cell r="BX23">
            <v>81.65321999999999</v>
          </cell>
        </row>
        <row r="24">
          <cell r="AW24" t="str">
            <v>Action Distributiecentrum</v>
          </cell>
          <cell r="BP24">
            <v>1</v>
          </cell>
          <cell r="BR24" t="str">
            <v>61</v>
          </cell>
          <cell r="BT24">
            <v>19.2</v>
          </cell>
          <cell r="BU24" t="str">
            <v>Action</v>
          </cell>
          <cell r="BX24">
            <v>283.94585999999998</v>
          </cell>
        </row>
        <row r="25">
          <cell r="AW25" t="str">
            <v>Topbrands Europe BV</v>
          </cell>
          <cell r="BP25">
            <v>1</v>
          </cell>
          <cell r="BR25" t="str">
            <v>96</v>
          </cell>
          <cell r="BT25" t="str">
            <v/>
          </cell>
          <cell r="BU25" t="str">
            <v>Overig</v>
          </cell>
          <cell r="BX25" t="str">
            <v/>
          </cell>
        </row>
        <row r="26">
          <cell r="AW26" t="str">
            <v>LIDL</v>
          </cell>
          <cell r="BP26">
            <v>1</v>
          </cell>
          <cell r="BR26" t="str">
            <v>27</v>
          </cell>
          <cell r="BT26">
            <v>1.6</v>
          </cell>
          <cell r="BU26" t="str">
            <v>Lidl</v>
          </cell>
          <cell r="BX26">
            <v>46.326059999999998</v>
          </cell>
        </row>
        <row r="27">
          <cell r="AW27" t="str">
            <v>ADVION ONLINE B.V.</v>
          </cell>
          <cell r="BP27">
            <v>1</v>
          </cell>
          <cell r="BR27" t="str">
            <v>10</v>
          </cell>
          <cell r="BT27" t="str">
            <v/>
          </cell>
          <cell r="BU27" t="str">
            <v>Overig</v>
          </cell>
          <cell r="BX27" t="str">
            <v/>
          </cell>
        </row>
        <row r="28">
          <cell r="AW28" t="str">
            <v>Lidl</v>
          </cell>
          <cell r="BP28">
            <v>1</v>
          </cell>
          <cell r="BR28" t="str">
            <v>13</v>
          </cell>
          <cell r="BT28">
            <v>1.6</v>
          </cell>
          <cell r="BU28" t="str">
            <v>Lidl</v>
          </cell>
          <cell r="BX28">
            <v>49.026780000000002</v>
          </cell>
        </row>
        <row r="29">
          <cell r="AW29" t="str">
            <v>Albert Heijn DC OVERIJSSEL</v>
          </cell>
          <cell r="BP29">
            <v>1</v>
          </cell>
          <cell r="BR29" t="str">
            <v>80</v>
          </cell>
          <cell r="BT29">
            <v>9.6</v>
          </cell>
          <cell r="BU29" t="str">
            <v>AH</v>
          </cell>
          <cell r="BX29">
            <v>163.29554999999999</v>
          </cell>
        </row>
        <row r="30">
          <cell r="AW30" t="str">
            <v>Kruidvat BV</v>
          </cell>
          <cell r="BP30">
            <v>1</v>
          </cell>
          <cell r="BR30" t="str">
            <v>66</v>
          </cell>
          <cell r="BT30">
            <v>17.600000000000001</v>
          </cell>
          <cell r="BU30" t="str">
            <v>Kruidvat</v>
          </cell>
          <cell r="BX30">
            <v>147.20012999999997</v>
          </cell>
        </row>
        <row r="31">
          <cell r="AW31" t="str">
            <v>Kruidvat BV</v>
          </cell>
          <cell r="BP31">
            <v>1</v>
          </cell>
          <cell r="BR31" t="str">
            <v>66</v>
          </cell>
          <cell r="BT31" t="str">
            <v/>
          </cell>
          <cell r="BU31" t="str">
            <v>Kruidvat</v>
          </cell>
          <cell r="BX31" t="str">
            <v/>
          </cell>
        </row>
        <row r="32">
          <cell r="AW32" t="str">
            <v>Action Distributiecentrum</v>
          </cell>
          <cell r="BP32">
            <v>1</v>
          </cell>
          <cell r="BR32" t="str">
            <v>61</v>
          </cell>
          <cell r="BT32">
            <v>11.2</v>
          </cell>
          <cell r="BU32" t="str">
            <v>Action</v>
          </cell>
          <cell r="BX32">
            <v>202.46687999999997</v>
          </cell>
        </row>
        <row r="33">
          <cell r="AW33" t="str">
            <v>Jan Linders Distributiecentrum</v>
          </cell>
          <cell r="BP33">
            <v>1</v>
          </cell>
          <cell r="BR33" t="str">
            <v>58</v>
          </cell>
          <cell r="BT33">
            <v>3.2</v>
          </cell>
          <cell r="BU33" t="str">
            <v>Superunie</v>
          </cell>
          <cell r="BX33">
            <v>64.882620000000003</v>
          </cell>
        </row>
        <row r="34">
          <cell r="AW34" t="str">
            <v>Action Distributiecentrum</v>
          </cell>
          <cell r="BP34">
            <v>1</v>
          </cell>
          <cell r="BR34" t="str">
            <v>61</v>
          </cell>
          <cell r="BT34">
            <v>26.4</v>
          </cell>
          <cell r="BU34" t="str">
            <v>Action</v>
          </cell>
          <cell r="BX34">
            <v>334.07252999999997</v>
          </cell>
        </row>
        <row r="35">
          <cell r="AW35" t="str">
            <v>Etos Distributiecentrum</v>
          </cell>
          <cell r="BP35">
            <v>1</v>
          </cell>
          <cell r="BR35" t="str">
            <v>19</v>
          </cell>
          <cell r="BT35">
            <v>23.2</v>
          </cell>
          <cell r="BU35" t="str">
            <v>Overig</v>
          </cell>
          <cell r="BX35">
            <v>269.32058999999998</v>
          </cell>
        </row>
        <row r="36">
          <cell r="AW36" t="str">
            <v>Advion BV</v>
          </cell>
          <cell r="BP36">
            <v>1</v>
          </cell>
          <cell r="BR36" t="str">
            <v>10</v>
          </cell>
          <cell r="BT36">
            <v>1.6</v>
          </cell>
          <cell r="BU36" t="str">
            <v>Overig</v>
          </cell>
          <cell r="BX36">
            <v>44.322299999999998</v>
          </cell>
        </row>
        <row r="37">
          <cell r="AW37" t="str">
            <v>Topbrands Europe BV</v>
          </cell>
          <cell r="BP37">
            <v>1</v>
          </cell>
          <cell r="BR37" t="str">
            <v>96</v>
          </cell>
          <cell r="BT37">
            <v>16.8</v>
          </cell>
          <cell r="BU37" t="str">
            <v>Overig</v>
          </cell>
          <cell r="BX37">
            <v>329.85809999999998</v>
          </cell>
        </row>
        <row r="38">
          <cell r="AW38" t="str">
            <v>Sligro (deur 802-807)</v>
          </cell>
          <cell r="BP38">
            <v>1</v>
          </cell>
          <cell r="BR38" t="str">
            <v>54</v>
          </cell>
          <cell r="BT38">
            <v>9.6</v>
          </cell>
          <cell r="BU38" t="str">
            <v>Superunie</v>
          </cell>
          <cell r="BX38">
            <v>113.53914</v>
          </cell>
        </row>
        <row r="39">
          <cell r="AW39" t="str">
            <v>Etos Distributiecentrum</v>
          </cell>
          <cell r="BP39">
            <v>1</v>
          </cell>
          <cell r="BR39" t="str">
            <v>19</v>
          </cell>
          <cell r="BT39">
            <v>6.4</v>
          </cell>
          <cell r="BU39" t="str">
            <v>Overig</v>
          </cell>
          <cell r="BX39">
            <v>110.5335</v>
          </cell>
        </row>
        <row r="40">
          <cell r="AW40" t="str">
            <v>DRG DC BLEISWIJK ACTIE</v>
          </cell>
          <cell r="BP40">
            <v>1</v>
          </cell>
          <cell r="BR40" t="str">
            <v>26</v>
          </cell>
          <cell r="BT40">
            <v>21.6</v>
          </cell>
          <cell r="BU40" t="str">
            <v>Overig</v>
          </cell>
          <cell r="BX40">
            <v>251.68968000000001</v>
          </cell>
        </row>
        <row r="41">
          <cell r="AW41" t="str">
            <v>Action Distributiecentrum</v>
          </cell>
          <cell r="BP41">
            <v>1</v>
          </cell>
          <cell r="BR41" t="str">
            <v>16</v>
          </cell>
          <cell r="BT41">
            <v>24</v>
          </cell>
          <cell r="BU41" t="str">
            <v>Action</v>
          </cell>
          <cell r="BX41">
            <v>281.74608000000001</v>
          </cell>
        </row>
        <row r="42">
          <cell r="AW42" t="str">
            <v>Jan Linders Distributiecentrum</v>
          </cell>
          <cell r="BP42">
            <v>1</v>
          </cell>
          <cell r="BR42" t="str">
            <v>58</v>
          </cell>
          <cell r="BT42" t="str">
            <v/>
          </cell>
          <cell r="BU42" t="str">
            <v>Superunie</v>
          </cell>
          <cell r="BX42" t="str">
            <v/>
          </cell>
        </row>
        <row r="43">
          <cell r="AW43" t="str">
            <v>Action Distributiecentrum</v>
          </cell>
          <cell r="BP43">
            <v>1</v>
          </cell>
          <cell r="BR43" t="str">
            <v>16</v>
          </cell>
          <cell r="BT43">
            <v>21.6</v>
          </cell>
          <cell r="BU43" t="str">
            <v>Action</v>
          </cell>
          <cell r="BX43">
            <v>267.68709000000001</v>
          </cell>
        </row>
        <row r="44">
          <cell r="AW44" t="str">
            <v>Etos Distributiecentrum</v>
          </cell>
          <cell r="BP44">
            <v>1</v>
          </cell>
          <cell r="BR44" t="str">
            <v>19</v>
          </cell>
          <cell r="BT44" t="str">
            <v/>
          </cell>
          <cell r="BU44" t="str">
            <v>Overig</v>
          </cell>
          <cell r="BX44" t="str">
            <v/>
          </cell>
        </row>
        <row r="45">
          <cell r="AW45" t="str">
            <v>BOON DC KW DORDRECHT</v>
          </cell>
          <cell r="BP45">
            <v>1</v>
          </cell>
          <cell r="BR45" t="str">
            <v>33</v>
          </cell>
          <cell r="BT45">
            <v>0.8</v>
          </cell>
          <cell r="BU45" t="str">
            <v>Superunie</v>
          </cell>
          <cell r="BX45">
            <v>27.257670000000001</v>
          </cell>
        </row>
        <row r="46">
          <cell r="AW46" t="str">
            <v>Albert Heijn</v>
          </cell>
          <cell r="BP46">
            <v>1</v>
          </cell>
          <cell r="BR46" t="str">
            <v>15</v>
          </cell>
          <cell r="BT46">
            <v>4</v>
          </cell>
          <cell r="BU46" t="str">
            <v>AH</v>
          </cell>
          <cell r="BX46">
            <v>78.887159999999994</v>
          </cell>
        </row>
        <row r="47">
          <cell r="AW47" t="str">
            <v>Dentalair (deur 6/7)</v>
          </cell>
          <cell r="BP47">
            <v>1</v>
          </cell>
          <cell r="BR47" t="str">
            <v>33</v>
          </cell>
          <cell r="BT47">
            <v>0.8</v>
          </cell>
          <cell r="BU47" t="str">
            <v>Pharma</v>
          </cell>
          <cell r="BX47">
            <v>27.257670000000001</v>
          </cell>
        </row>
        <row r="48">
          <cell r="AW48" t="str">
            <v>Albert Heijn</v>
          </cell>
          <cell r="BP48">
            <v>1</v>
          </cell>
          <cell r="BR48" t="str">
            <v>41</v>
          </cell>
          <cell r="BT48">
            <v>12.8</v>
          </cell>
          <cell r="BU48" t="str">
            <v>AH</v>
          </cell>
          <cell r="BX48">
            <v>100.77606</v>
          </cell>
        </row>
        <row r="49">
          <cell r="AW49" t="str">
            <v>Kruidvat BV</v>
          </cell>
          <cell r="BP49">
            <v>1</v>
          </cell>
          <cell r="BR49" t="str">
            <v>66</v>
          </cell>
          <cell r="BT49">
            <v>16.8</v>
          </cell>
          <cell r="BU49" t="str">
            <v>Kruidvat</v>
          </cell>
          <cell r="BX49">
            <v>143.43218999999999</v>
          </cell>
        </row>
        <row r="50">
          <cell r="AW50" t="str">
            <v>Albert Heijn</v>
          </cell>
          <cell r="BP50">
            <v>1</v>
          </cell>
          <cell r="BR50" t="str">
            <v>26</v>
          </cell>
          <cell r="BT50">
            <v>0.8</v>
          </cell>
          <cell r="BU50" t="str">
            <v>AH</v>
          </cell>
          <cell r="BX50">
            <v>28.83672</v>
          </cell>
        </row>
        <row r="51">
          <cell r="AW51" t="str">
            <v>Kruidvat BV</v>
          </cell>
          <cell r="BP51">
            <v>1</v>
          </cell>
          <cell r="BR51" t="str">
            <v>66</v>
          </cell>
          <cell r="BT51" t="str">
            <v/>
          </cell>
          <cell r="BU51" t="str">
            <v>Kruidvat</v>
          </cell>
          <cell r="BX51" t="str">
            <v/>
          </cell>
        </row>
        <row r="52">
          <cell r="AW52" t="str">
            <v>DRG DC BLEISWIJK ACTIE</v>
          </cell>
          <cell r="BP52">
            <v>1</v>
          </cell>
          <cell r="BR52" t="str">
            <v>26</v>
          </cell>
          <cell r="BT52">
            <v>9.6</v>
          </cell>
          <cell r="BU52" t="str">
            <v>Overig</v>
          </cell>
          <cell r="BX52">
            <v>153.67967999999999</v>
          </cell>
        </row>
        <row r="53">
          <cell r="AW53" t="str">
            <v>AH DC Hoorn</v>
          </cell>
          <cell r="BP53">
            <v>1</v>
          </cell>
          <cell r="BR53" t="str">
            <v>16</v>
          </cell>
          <cell r="BT53">
            <v>3.2</v>
          </cell>
          <cell r="BU53" t="str">
            <v>AH</v>
          </cell>
          <cell r="BX53">
            <v>75.729060000000004</v>
          </cell>
        </row>
        <row r="54">
          <cell r="AW54" t="str">
            <v>Action Distributiecentrum</v>
          </cell>
          <cell r="BP54">
            <v>1</v>
          </cell>
          <cell r="BR54" t="str">
            <v>16</v>
          </cell>
          <cell r="BT54">
            <v>25.6</v>
          </cell>
          <cell r="BU54" t="str">
            <v>Action</v>
          </cell>
          <cell r="BX54">
            <v>289.37997000000001</v>
          </cell>
        </row>
        <row r="55">
          <cell r="AW55" t="str">
            <v>Etos Distributiecentrum</v>
          </cell>
          <cell r="BP55">
            <v>1</v>
          </cell>
          <cell r="BR55" t="str">
            <v>19</v>
          </cell>
          <cell r="BT55">
            <v>12.8</v>
          </cell>
          <cell r="BU55" t="str">
            <v>Overig</v>
          </cell>
          <cell r="BX55">
            <v>194.03801999999999</v>
          </cell>
        </row>
        <row r="56">
          <cell r="AW56" t="str">
            <v>DRG DC BLEISWIJK ACTIE</v>
          </cell>
          <cell r="BP56">
            <v>1</v>
          </cell>
          <cell r="BR56" t="str">
            <v>26</v>
          </cell>
          <cell r="BT56" t="str">
            <v/>
          </cell>
          <cell r="BU56" t="str">
            <v>Overig</v>
          </cell>
          <cell r="BX56" t="str">
            <v/>
          </cell>
        </row>
        <row r="57">
          <cell r="AW57" t="str">
            <v>CoopCodis Distributiecentrum</v>
          </cell>
          <cell r="BP57">
            <v>1</v>
          </cell>
          <cell r="BR57" t="str">
            <v>94</v>
          </cell>
          <cell r="BT57">
            <v>3.2</v>
          </cell>
          <cell r="BU57" t="str">
            <v>Superunie</v>
          </cell>
          <cell r="BX57">
            <v>90.321659999999994</v>
          </cell>
        </row>
        <row r="58">
          <cell r="AW58" t="str">
            <v>LIDL</v>
          </cell>
          <cell r="BP58">
            <v>1</v>
          </cell>
          <cell r="BR58" t="str">
            <v>66</v>
          </cell>
          <cell r="BT58">
            <v>1.6</v>
          </cell>
          <cell r="BU58" t="str">
            <v>Lidl</v>
          </cell>
          <cell r="BX58">
            <v>32.354190000000003</v>
          </cell>
        </row>
        <row r="59">
          <cell r="AW59" t="str">
            <v>Topbrands Europe BV</v>
          </cell>
          <cell r="BP59">
            <v>1</v>
          </cell>
          <cell r="BR59" t="str">
            <v>96</v>
          </cell>
          <cell r="BT59">
            <v>12.8</v>
          </cell>
          <cell r="BU59" t="str">
            <v>Overig</v>
          </cell>
          <cell r="BX59">
            <v>282.96575999999999</v>
          </cell>
        </row>
        <row r="60">
          <cell r="AW60" t="str">
            <v>LIDL</v>
          </cell>
          <cell r="BP60">
            <v>1</v>
          </cell>
          <cell r="BR60" t="str">
            <v>84</v>
          </cell>
          <cell r="BT60">
            <v>1.6</v>
          </cell>
          <cell r="BU60" t="str">
            <v>Lidl</v>
          </cell>
          <cell r="BX60">
            <v>68.596109999999996</v>
          </cell>
        </row>
        <row r="61">
          <cell r="AW61" t="str">
            <v>Action Distributiecentrum</v>
          </cell>
          <cell r="BP61">
            <v>1</v>
          </cell>
          <cell r="BR61" t="str">
            <v>16</v>
          </cell>
          <cell r="BT61">
            <v>18.399999999999999</v>
          </cell>
          <cell r="BU61" t="str">
            <v>Action</v>
          </cell>
          <cell r="BX61">
            <v>245.46059999999997</v>
          </cell>
        </row>
        <row r="62">
          <cell r="AW62" t="str">
            <v>Action Distributiecentrum</v>
          </cell>
          <cell r="BP62">
            <v>1</v>
          </cell>
          <cell r="BR62" t="str">
            <v>61</v>
          </cell>
          <cell r="BT62">
            <v>19.2</v>
          </cell>
          <cell r="BU62" t="str">
            <v>Action</v>
          </cell>
          <cell r="BX62">
            <v>283.94585999999998</v>
          </cell>
        </row>
        <row r="63">
          <cell r="AW63" t="str">
            <v>Detailresult Logistiek</v>
          </cell>
          <cell r="BP63">
            <v>1</v>
          </cell>
          <cell r="BR63" t="str">
            <v>19</v>
          </cell>
          <cell r="BT63">
            <v>10.4</v>
          </cell>
          <cell r="BU63" t="str">
            <v>Overig</v>
          </cell>
          <cell r="BX63">
            <v>167.72777999999997</v>
          </cell>
        </row>
        <row r="64">
          <cell r="AW64" t="str">
            <v>Action Distributiecentrum</v>
          </cell>
          <cell r="BP64">
            <v>1</v>
          </cell>
          <cell r="BR64" t="str">
            <v>61</v>
          </cell>
          <cell r="BT64">
            <v>19.2</v>
          </cell>
          <cell r="BU64" t="str">
            <v>Action</v>
          </cell>
          <cell r="BX64">
            <v>283.94585999999998</v>
          </cell>
        </row>
        <row r="65">
          <cell r="AW65" t="str">
            <v>A.S. Watson DC</v>
          </cell>
          <cell r="BP65">
            <v>1</v>
          </cell>
          <cell r="BR65" t="str">
            <v>66</v>
          </cell>
          <cell r="BT65">
            <v>3.2</v>
          </cell>
          <cell r="BU65" t="str">
            <v>Kruidvat</v>
          </cell>
          <cell r="BX65">
            <v>46.554749999999999</v>
          </cell>
        </row>
        <row r="66">
          <cell r="AW66" t="str">
            <v>Action Distributiecentrum</v>
          </cell>
          <cell r="BP66">
            <v>1</v>
          </cell>
          <cell r="BR66" t="str">
            <v>61</v>
          </cell>
          <cell r="BT66" t="str">
            <v/>
          </cell>
          <cell r="BU66" t="str">
            <v>Action</v>
          </cell>
          <cell r="BX66" t="str">
            <v/>
          </cell>
        </row>
        <row r="67">
          <cell r="AW67" t="str">
            <v>Jumbo DC Nieuwegein</v>
          </cell>
          <cell r="BP67">
            <v>1</v>
          </cell>
          <cell r="BR67" t="str">
            <v>34</v>
          </cell>
          <cell r="BT67">
            <v>22.4</v>
          </cell>
          <cell r="BU67" t="str">
            <v>Jumbo</v>
          </cell>
          <cell r="BX67">
            <v>196.12889999999999</v>
          </cell>
        </row>
        <row r="68">
          <cell r="AW68" t="str">
            <v>Action Distributiecentrum</v>
          </cell>
          <cell r="BP68">
            <v>1</v>
          </cell>
          <cell r="BR68" t="str">
            <v>16</v>
          </cell>
          <cell r="BT68">
            <v>23.2</v>
          </cell>
          <cell r="BU68" t="str">
            <v>Action</v>
          </cell>
          <cell r="BX68">
            <v>277.41185999999999</v>
          </cell>
        </row>
        <row r="69">
          <cell r="AW69" t="str">
            <v>LIDL</v>
          </cell>
          <cell r="BP69">
            <v>1</v>
          </cell>
          <cell r="BR69" t="str">
            <v>60</v>
          </cell>
          <cell r="BT69">
            <v>1.6</v>
          </cell>
          <cell r="BU69" t="str">
            <v>Lidl</v>
          </cell>
          <cell r="BX69">
            <v>54.014400000000002</v>
          </cell>
        </row>
        <row r="70">
          <cell r="AW70" t="str">
            <v>Albert Heijn</v>
          </cell>
          <cell r="BP70">
            <v>1</v>
          </cell>
          <cell r="BR70" t="str">
            <v>41</v>
          </cell>
          <cell r="BT70">
            <v>18.399999999999999</v>
          </cell>
          <cell r="BU70" t="str">
            <v>AH</v>
          </cell>
          <cell r="BX70">
            <v>123.63417</v>
          </cell>
        </row>
        <row r="71">
          <cell r="AW71" t="str">
            <v>Advion BV</v>
          </cell>
          <cell r="BP71">
            <v>1</v>
          </cell>
          <cell r="BR71" t="str">
            <v>10</v>
          </cell>
          <cell r="BT71">
            <v>18.399999999999999</v>
          </cell>
          <cell r="BU71" t="str">
            <v>Overig</v>
          </cell>
          <cell r="BX71">
            <v>206.98622999999998</v>
          </cell>
        </row>
        <row r="72">
          <cell r="AW72" t="str">
            <v>Topbrands Europe BV</v>
          </cell>
          <cell r="BP72">
            <v>1</v>
          </cell>
          <cell r="BR72" t="str">
            <v>96</v>
          </cell>
          <cell r="BT72">
            <v>25.6</v>
          </cell>
          <cell r="BU72" t="str">
            <v>Overig</v>
          </cell>
          <cell r="BX72">
            <v>408.41856000000001</v>
          </cell>
        </row>
        <row r="73">
          <cell r="AW73" t="str">
            <v>DRG DC Bleiswijk</v>
          </cell>
          <cell r="BP73">
            <v>1</v>
          </cell>
          <cell r="BR73" t="str">
            <v>26</v>
          </cell>
          <cell r="BT73">
            <v>2.4</v>
          </cell>
          <cell r="BU73" t="str">
            <v>Overig</v>
          </cell>
          <cell r="BX73">
            <v>62.149229999999996</v>
          </cell>
        </row>
        <row r="74">
          <cell r="AW74" t="str">
            <v>Detailresult Logistiek</v>
          </cell>
          <cell r="BP74">
            <v>1</v>
          </cell>
          <cell r="BR74" t="str">
            <v>19</v>
          </cell>
          <cell r="BT74" t="str">
            <v/>
          </cell>
          <cell r="BU74" t="str">
            <v>Overig</v>
          </cell>
          <cell r="BX74" t="str">
            <v/>
          </cell>
        </row>
        <row r="75">
          <cell r="AW75" t="str">
            <v>Jumbo DC Nieuwegein</v>
          </cell>
          <cell r="BP75">
            <v>1</v>
          </cell>
          <cell r="BR75" t="str">
            <v>34</v>
          </cell>
          <cell r="BT75" t="str">
            <v/>
          </cell>
          <cell r="BU75" t="str">
            <v>Jumbo</v>
          </cell>
          <cell r="BX75" t="str">
            <v/>
          </cell>
        </row>
        <row r="76">
          <cell r="AW76" t="str">
            <v>Jumbo DC Nieuwegein</v>
          </cell>
          <cell r="BP76">
            <v>1</v>
          </cell>
          <cell r="BR76" t="str">
            <v>34</v>
          </cell>
          <cell r="BT76" t="str">
            <v/>
          </cell>
          <cell r="BU76" t="str">
            <v>Jumbo</v>
          </cell>
          <cell r="BX76" t="str">
            <v/>
          </cell>
        </row>
        <row r="77">
          <cell r="AW77" t="str">
            <v>Plus Retail Beemster</v>
          </cell>
          <cell r="BP77">
            <v>1</v>
          </cell>
          <cell r="BR77" t="str">
            <v>14</v>
          </cell>
          <cell r="BT77">
            <v>2.4</v>
          </cell>
          <cell r="BU77" t="str">
            <v>Superunie</v>
          </cell>
          <cell r="BX77">
            <v>61.735409999999995</v>
          </cell>
        </row>
        <row r="78">
          <cell r="AW78" t="str">
            <v>LIDL</v>
          </cell>
          <cell r="BP78">
            <v>1</v>
          </cell>
          <cell r="BR78" t="str">
            <v>48</v>
          </cell>
          <cell r="BT78">
            <v>1.6</v>
          </cell>
          <cell r="BU78" t="str">
            <v>Lidl</v>
          </cell>
          <cell r="BX78">
            <v>47.67642</v>
          </cell>
        </row>
        <row r="79">
          <cell r="AW79" t="str">
            <v>Action Distributiecentrum</v>
          </cell>
          <cell r="BP79">
            <v>1</v>
          </cell>
          <cell r="BR79" t="str">
            <v>16</v>
          </cell>
          <cell r="BT79" t="str">
            <v/>
          </cell>
          <cell r="BU79" t="str">
            <v>Action</v>
          </cell>
          <cell r="BX79" t="str">
            <v/>
          </cell>
        </row>
        <row r="80">
          <cell r="AW80" t="str">
            <v>Jumbo DC Nieuwegein</v>
          </cell>
          <cell r="BP80">
            <v>1</v>
          </cell>
          <cell r="BR80" t="str">
            <v>34</v>
          </cell>
          <cell r="BT80" t="str">
            <v/>
          </cell>
          <cell r="BU80" t="str">
            <v>Jumbo</v>
          </cell>
          <cell r="BX80" t="str">
            <v/>
          </cell>
        </row>
        <row r="81">
          <cell r="AW81" t="str">
            <v>Plus Retail Beemster</v>
          </cell>
          <cell r="BP81">
            <v>1</v>
          </cell>
          <cell r="BR81" t="str">
            <v>14</v>
          </cell>
          <cell r="BT81">
            <v>4</v>
          </cell>
          <cell r="BU81" t="str">
            <v>Superunie</v>
          </cell>
          <cell r="BX81">
            <v>79.322760000000002</v>
          </cell>
        </row>
        <row r="82">
          <cell r="AW82" t="str">
            <v>Brocacef</v>
          </cell>
          <cell r="BP82">
            <v>1</v>
          </cell>
          <cell r="BR82" t="str">
            <v>56</v>
          </cell>
          <cell r="BT82">
            <v>0.8</v>
          </cell>
          <cell r="BU82" t="str">
            <v>Pharma</v>
          </cell>
          <cell r="BX82">
            <v>54.39555</v>
          </cell>
        </row>
        <row r="83">
          <cell r="AW83" t="str">
            <v>Brocacef</v>
          </cell>
          <cell r="BP83">
            <v>1</v>
          </cell>
          <cell r="BR83" t="str">
            <v>10</v>
          </cell>
          <cell r="BT83">
            <v>0.8</v>
          </cell>
          <cell r="BU83" t="str">
            <v>Pharma</v>
          </cell>
          <cell r="BX83">
            <v>54.39555</v>
          </cell>
        </row>
        <row r="84">
          <cell r="AW84" t="str">
            <v>Mosadex</v>
          </cell>
          <cell r="BP84">
            <v>1</v>
          </cell>
          <cell r="BR84" t="str">
            <v>23</v>
          </cell>
          <cell r="BT84">
            <v>0.8</v>
          </cell>
          <cell r="BU84" t="str">
            <v>Overig</v>
          </cell>
          <cell r="BX84">
            <v>54.39555</v>
          </cell>
        </row>
        <row r="85">
          <cell r="AW85" t="str">
            <v>Advion BV</v>
          </cell>
          <cell r="BP85">
            <v>1</v>
          </cell>
          <cell r="BR85" t="str">
            <v>10</v>
          </cell>
          <cell r="BT85">
            <v>20.8</v>
          </cell>
          <cell r="BU85" t="str">
            <v>Overig</v>
          </cell>
          <cell r="BX85">
            <v>221.75306999999998</v>
          </cell>
        </row>
        <row r="86">
          <cell r="AW86" t="str">
            <v>Albert Heijn</v>
          </cell>
          <cell r="BP86">
            <v>1</v>
          </cell>
          <cell r="BR86" t="str">
            <v>50</v>
          </cell>
          <cell r="BT86">
            <v>23.2</v>
          </cell>
          <cell r="BU86" t="str">
            <v>AH</v>
          </cell>
          <cell r="BX86">
            <v>233.6994</v>
          </cell>
        </row>
        <row r="87">
          <cell r="AW87" t="str">
            <v>HOOGVLIET DC BLEISWIJK</v>
          </cell>
          <cell r="BP87">
            <v>1</v>
          </cell>
          <cell r="BR87" t="str">
            <v>26</v>
          </cell>
          <cell r="BT87">
            <v>2.4000000000000004</v>
          </cell>
          <cell r="BU87" t="str">
            <v>Superunie</v>
          </cell>
          <cell r="BX87">
            <v>62.149229999999989</v>
          </cell>
        </row>
        <row r="88">
          <cell r="AW88" t="str">
            <v>PICNIC DC2 EVEREST</v>
          </cell>
          <cell r="BP88">
            <v>1</v>
          </cell>
          <cell r="BR88" t="str">
            <v>73</v>
          </cell>
          <cell r="BT88" t="str">
            <v/>
          </cell>
          <cell r="BU88" t="str">
            <v>Overig</v>
          </cell>
          <cell r="BX88" t="str">
            <v/>
          </cell>
        </row>
        <row r="89">
          <cell r="AW89" t="str">
            <v>Vomar DC</v>
          </cell>
          <cell r="BP89">
            <v>1</v>
          </cell>
          <cell r="BR89" t="str">
            <v>18</v>
          </cell>
          <cell r="BT89">
            <v>2.4</v>
          </cell>
          <cell r="BU89" t="str">
            <v>Superunie</v>
          </cell>
          <cell r="BX89">
            <v>64.577699999999993</v>
          </cell>
        </row>
        <row r="90">
          <cell r="AW90" t="str">
            <v>Advion BV</v>
          </cell>
          <cell r="BP90">
            <v>1</v>
          </cell>
          <cell r="BR90" t="str">
            <v>10</v>
          </cell>
          <cell r="BT90" t="str">
            <v/>
          </cell>
          <cell r="BU90" t="str">
            <v>Overig</v>
          </cell>
          <cell r="BX90" t="str">
            <v/>
          </cell>
        </row>
        <row r="91">
          <cell r="AW91" t="str">
            <v>Aldi Zoetermeer BV</v>
          </cell>
          <cell r="BP91">
            <v>1</v>
          </cell>
          <cell r="BR91" t="str">
            <v>26</v>
          </cell>
          <cell r="BT91">
            <v>5.6</v>
          </cell>
          <cell r="BU91" t="str">
            <v>Aldi</v>
          </cell>
          <cell r="BX91">
            <v>98.608950000000007</v>
          </cell>
        </row>
        <row r="92">
          <cell r="AW92" t="str">
            <v>Aldi Culemborg B.V.</v>
          </cell>
          <cell r="BP92">
            <v>1</v>
          </cell>
          <cell r="BR92" t="str">
            <v>41</v>
          </cell>
          <cell r="BT92">
            <v>5.6</v>
          </cell>
          <cell r="BU92" t="str">
            <v>Aldi</v>
          </cell>
          <cell r="BX92">
            <v>52.93629</v>
          </cell>
        </row>
        <row r="93">
          <cell r="AW93" t="str">
            <v>ADVION ONLINE B.V.</v>
          </cell>
          <cell r="BP93">
            <v>1</v>
          </cell>
          <cell r="BR93" t="str">
            <v>10</v>
          </cell>
          <cell r="BT93" t="str">
            <v/>
          </cell>
          <cell r="BU93" t="str">
            <v>Overig</v>
          </cell>
          <cell r="BX93" t="str">
            <v/>
          </cell>
        </row>
        <row r="94">
          <cell r="AW94" t="str">
            <v>Plus Retail Zuid</v>
          </cell>
          <cell r="BP94">
            <v>1</v>
          </cell>
          <cell r="BR94" t="str">
            <v>60</v>
          </cell>
          <cell r="BT94">
            <v>17.600000000000001</v>
          </cell>
          <cell r="BU94" t="str">
            <v>Superunie</v>
          </cell>
          <cell r="BX94">
            <v>245.90708999999998</v>
          </cell>
        </row>
        <row r="95">
          <cell r="AW95" t="str">
            <v>Aldi Roosendaal BV</v>
          </cell>
          <cell r="BP95">
            <v>1</v>
          </cell>
          <cell r="BR95" t="str">
            <v>47</v>
          </cell>
          <cell r="BT95">
            <v>5.6</v>
          </cell>
          <cell r="BU95" t="str">
            <v>Aldi</v>
          </cell>
          <cell r="BX95">
            <v>97.694189999999992</v>
          </cell>
        </row>
        <row r="96">
          <cell r="AW96" t="str">
            <v>Aldi Zoetermeer BV</v>
          </cell>
          <cell r="BP96">
            <v>1</v>
          </cell>
          <cell r="BR96" t="str">
            <v>26</v>
          </cell>
          <cell r="BT96" t="str">
            <v/>
          </cell>
          <cell r="BU96" t="str">
            <v>Aldi</v>
          </cell>
          <cell r="BX96" t="str">
            <v/>
          </cell>
        </row>
        <row r="97">
          <cell r="AW97" t="str">
            <v>Aldi</v>
          </cell>
          <cell r="BP97">
            <v>1</v>
          </cell>
          <cell r="BR97" t="str">
            <v>74</v>
          </cell>
          <cell r="BT97">
            <v>6.4</v>
          </cell>
          <cell r="BU97" t="str">
            <v>Aldi</v>
          </cell>
          <cell r="BX97">
            <v>115.55378999999999</v>
          </cell>
        </row>
        <row r="98">
          <cell r="AW98" t="str">
            <v>Kruidvat BV</v>
          </cell>
          <cell r="BP98">
            <v>1</v>
          </cell>
          <cell r="BR98" t="str">
            <v>66</v>
          </cell>
          <cell r="BT98">
            <v>23.200000000000003</v>
          </cell>
          <cell r="BU98" t="str">
            <v>Kruidvat</v>
          </cell>
          <cell r="BX98">
            <v>170.27603999999997</v>
          </cell>
        </row>
        <row r="99">
          <cell r="AW99" t="str">
            <v>ALLIANCE HEALTHCARE</v>
          </cell>
          <cell r="BP99">
            <v>1</v>
          </cell>
          <cell r="BR99" t="str">
            <v>52</v>
          </cell>
          <cell r="BT99">
            <v>0.8</v>
          </cell>
          <cell r="BU99" t="str">
            <v>Pharma</v>
          </cell>
          <cell r="BX99">
            <v>54.39555</v>
          </cell>
        </row>
        <row r="100">
          <cell r="AW100" t="str">
            <v>Aldi Roermond BV</v>
          </cell>
          <cell r="BP100">
            <v>1</v>
          </cell>
          <cell r="BR100" t="str">
            <v>60</v>
          </cell>
          <cell r="BT100">
            <v>4</v>
          </cell>
          <cell r="BU100" t="str">
            <v>Aldi</v>
          </cell>
          <cell r="BX100">
            <v>87.381360000000001</v>
          </cell>
        </row>
        <row r="101">
          <cell r="AW101" t="str">
            <v>Aldi Culemborg B.V.</v>
          </cell>
          <cell r="BP101">
            <v>1</v>
          </cell>
          <cell r="BR101" t="str">
            <v>41</v>
          </cell>
          <cell r="BT101" t="str">
            <v/>
          </cell>
          <cell r="BU101" t="str">
            <v>Aldi</v>
          </cell>
          <cell r="BX101" t="str">
            <v/>
          </cell>
        </row>
        <row r="102">
          <cell r="AW102" t="str">
            <v>ALDI Groningen</v>
          </cell>
          <cell r="BP102">
            <v>1</v>
          </cell>
          <cell r="BR102" t="str">
            <v>97</v>
          </cell>
          <cell r="BT102">
            <v>4.8000000000000007</v>
          </cell>
          <cell r="BU102" t="str">
            <v>Aldi</v>
          </cell>
          <cell r="BX102">
            <v>133.60941</v>
          </cell>
        </row>
        <row r="103">
          <cell r="AW103" t="str">
            <v>Aldi Roermond BV</v>
          </cell>
          <cell r="BP103">
            <v>1</v>
          </cell>
          <cell r="BR103" t="str">
            <v>60</v>
          </cell>
          <cell r="BT103" t="str">
            <v/>
          </cell>
          <cell r="BU103" t="str">
            <v>Aldi</v>
          </cell>
          <cell r="BX103" t="str">
            <v/>
          </cell>
        </row>
        <row r="104">
          <cell r="AW104" t="str">
            <v>Advion BV</v>
          </cell>
          <cell r="BP104">
            <v>1</v>
          </cell>
          <cell r="BR104" t="str">
            <v>10</v>
          </cell>
          <cell r="BT104" t="str">
            <v/>
          </cell>
          <cell r="BU104" t="str">
            <v>Overig</v>
          </cell>
          <cell r="BX104" t="str">
            <v/>
          </cell>
        </row>
        <row r="105">
          <cell r="AW105" t="str">
            <v>Aldi</v>
          </cell>
          <cell r="BP105">
            <v>1</v>
          </cell>
          <cell r="BR105" t="str">
            <v>74</v>
          </cell>
          <cell r="BT105" t="str">
            <v/>
          </cell>
          <cell r="BU105" t="str">
            <v>Aldi</v>
          </cell>
          <cell r="BX105" t="str">
            <v/>
          </cell>
        </row>
        <row r="106">
          <cell r="AW106" t="str">
            <v>HOOGVLIET DC BLEISWIJK</v>
          </cell>
          <cell r="BP106">
            <v>1</v>
          </cell>
          <cell r="BR106" t="str">
            <v>26</v>
          </cell>
          <cell r="BT106" t="str">
            <v/>
          </cell>
          <cell r="BU106" t="str">
            <v>Superunie</v>
          </cell>
          <cell r="BX106" t="str">
            <v/>
          </cell>
        </row>
        <row r="107">
          <cell r="AW107" t="str">
            <v>Albert Heijn</v>
          </cell>
          <cell r="BP107">
            <v>1</v>
          </cell>
          <cell r="BR107" t="str">
            <v>26</v>
          </cell>
          <cell r="BT107">
            <v>16</v>
          </cell>
          <cell r="BU107" t="str">
            <v>AH</v>
          </cell>
          <cell r="BX107">
            <v>212.22431999999998</v>
          </cell>
        </row>
        <row r="108">
          <cell r="AW108" t="str">
            <v>De Tandartsapotheek</v>
          </cell>
          <cell r="BP108">
            <v>1</v>
          </cell>
          <cell r="BR108" t="str">
            <v>30</v>
          </cell>
          <cell r="BT108">
            <v>0.8</v>
          </cell>
          <cell r="BU108" t="str">
            <v>Pharma</v>
          </cell>
          <cell r="BX108">
            <v>54.39555</v>
          </cell>
        </row>
        <row r="109">
          <cell r="AW109" t="str">
            <v>ALDI Groningen</v>
          </cell>
          <cell r="BP109">
            <v>1</v>
          </cell>
          <cell r="BR109" t="str">
            <v>97</v>
          </cell>
          <cell r="BT109" t="str">
            <v/>
          </cell>
          <cell r="BU109" t="str">
            <v>Aldi</v>
          </cell>
          <cell r="BX109" t="str">
            <v/>
          </cell>
        </row>
        <row r="110">
          <cell r="AW110" t="str">
            <v>Albert Heijn</v>
          </cell>
          <cell r="BP110">
            <v>1</v>
          </cell>
          <cell r="BR110" t="str">
            <v>41</v>
          </cell>
          <cell r="BT110">
            <v>17.600000000000001</v>
          </cell>
          <cell r="BU110" t="str">
            <v>AH</v>
          </cell>
          <cell r="BX110">
            <v>120.74831999999999</v>
          </cell>
        </row>
        <row r="111">
          <cell r="AW111" t="str">
            <v>ALBERT HEIJN  LDC GELDERMALSEN</v>
          </cell>
          <cell r="BP111">
            <v>1</v>
          </cell>
          <cell r="BR111" t="str">
            <v>41</v>
          </cell>
          <cell r="BT111">
            <v>3.2</v>
          </cell>
          <cell r="BU111" t="str">
            <v>AH</v>
          </cell>
          <cell r="BX111">
            <v>38.125889999999998</v>
          </cell>
        </row>
        <row r="112">
          <cell r="AW112" t="str">
            <v>Kruidvat BV</v>
          </cell>
          <cell r="BP112">
            <v>1</v>
          </cell>
          <cell r="BR112" t="str">
            <v>66</v>
          </cell>
          <cell r="BT112" t="str">
            <v/>
          </cell>
          <cell r="BU112" t="str">
            <v>Kruidvat</v>
          </cell>
          <cell r="BX112" t="str">
            <v/>
          </cell>
        </row>
        <row r="113">
          <cell r="AW113" t="str">
            <v>Action Distributiecentrum</v>
          </cell>
          <cell r="BP113">
            <v>1</v>
          </cell>
          <cell r="BR113" t="str">
            <v>61</v>
          </cell>
          <cell r="BT113">
            <v>4</v>
          </cell>
          <cell r="BU113" t="str">
            <v>Action</v>
          </cell>
          <cell r="BX113">
            <v>95.919119999999992</v>
          </cell>
        </row>
        <row r="114">
          <cell r="AW114" t="str">
            <v>Sligro DC Non Food (deur 701)</v>
          </cell>
          <cell r="BP114">
            <v>1</v>
          </cell>
          <cell r="BR114" t="str">
            <v>54</v>
          </cell>
          <cell r="BT114">
            <v>3.2</v>
          </cell>
          <cell r="BU114" t="str">
            <v>Superunie</v>
          </cell>
          <cell r="BX114">
            <v>52.446239999999996</v>
          </cell>
        </row>
        <row r="115">
          <cell r="AW115" t="str">
            <v>Action Distributiecentrum</v>
          </cell>
          <cell r="BP115">
            <v>1</v>
          </cell>
          <cell r="BR115" t="str">
            <v>16</v>
          </cell>
          <cell r="BT115">
            <v>15.2</v>
          </cell>
          <cell r="BU115" t="str">
            <v>Action</v>
          </cell>
          <cell r="BX115">
            <v>219.82554000000002</v>
          </cell>
        </row>
        <row r="116">
          <cell r="AW116" t="str">
            <v>Plus Retail Zuid</v>
          </cell>
          <cell r="BP116">
            <v>1</v>
          </cell>
          <cell r="BR116" t="str">
            <v>60</v>
          </cell>
          <cell r="BT116" t="str">
            <v/>
          </cell>
          <cell r="BU116" t="str">
            <v>Superunie</v>
          </cell>
          <cell r="BX116" t="str">
            <v/>
          </cell>
        </row>
        <row r="117">
          <cell r="AW117" t="str">
            <v>Kruidvat BV</v>
          </cell>
          <cell r="BP117">
            <v>1</v>
          </cell>
          <cell r="BR117" t="str">
            <v>66</v>
          </cell>
          <cell r="BT117" t="str">
            <v/>
          </cell>
          <cell r="BU117" t="str">
            <v>Kruidvat</v>
          </cell>
          <cell r="BX117" t="str">
            <v/>
          </cell>
        </row>
        <row r="118">
          <cell r="AW118" t="str">
            <v>Action Distributiecentrum</v>
          </cell>
          <cell r="BP118">
            <v>1</v>
          </cell>
          <cell r="BR118" t="str">
            <v>16</v>
          </cell>
          <cell r="BT118">
            <v>20</v>
          </cell>
          <cell r="BU118" t="str">
            <v>Action</v>
          </cell>
          <cell r="BX118">
            <v>257.22179999999997</v>
          </cell>
        </row>
        <row r="119">
          <cell r="AW119" t="str">
            <v>Aldi Roosendaal BV</v>
          </cell>
          <cell r="BP119">
            <v>1</v>
          </cell>
          <cell r="BR119" t="str">
            <v>47</v>
          </cell>
          <cell r="BT119" t="str">
            <v/>
          </cell>
          <cell r="BU119" t="str">
            <v>Aldi</v>
          </cell>
          <cell r="BX119" t="str">
            <v/>
          </cell>
        </row>
        <row r="120">
          <cell r="AW120" t="str">
            <v>Sligro (deur 802-807)</v>
          </cell>
          <cell r="BP120">
            <v>1</v>
          </cell>
          <cell r="BR120" t="str">
            <v>54</v>
          </cell>
          <cell r="BT120" t="str">
            <v/>
          </cell>
          <cell r="BU120" t="str">
            <v>Superunie</v>
          </cell>
          <cell r="BX120" t="str">
            <v/>
          </cell>
        </row>
        <row r="121">
          <cell r="AW121" t="str">
            <v>Albert Heijn DC OVERIJSSEL</v>
          </cell>
          <cell r="BP121">
            <v>1</v>
          </cell>
          <cell r="BR121" t="str">
            <v>80</v>
          </cell>
          <cell r="BT121">
            <v>15.2</v>
          </cell>
          <cell r="BU121" t="str">
            <v>AH</v>
          </cell>
          <cell r="BX121">
            <v>218.99789999999999</v>
          </cell>
        </row>
        <row r="122">
          <cell r="AW122" t="str">
            <v>ALBERT HEIJN MECH ZAANDAM</v>
          </cell>
          <cell r="BP122">
            <v>1</v>
          </cell>
          <cell r="BR122" t="str">
            <v>15</v>
          </cell>
          <cell r="BT122">
            <v>23.2</v>
          </cell>
          <cell r="BU122" t="str">
            <v>AH</v>
          </cell>
          <cell r="BX122">
            <v>256.68819000000002</v>
          </cell>
        </row>
        <row r="123">
          <cell r="AW123" t="str">
            <v>ID Logistics</v>
          </cell>
          <cell r="BP123">
            <v>1</v>
          </cell>
          <cell r="BR123" t="str">
            <v>50</v>
          </cell>
          <cell r="BT123">
            <v>0.8</v>
          </cell>
          <cell r="BU123" t="str">
            <v>Overig</v>
          </cell>
          <cell r="BX123">
            <v>27.257670000000001</v>
          </cell>
        </row>
        <row r="124">
          <cell r="AW124" t="str">
            <v>Plus Retail Oost</v>
          </cell>
          <cell r="BP124">
            <v>1</v>
          </cell>
          <cell r="BR124" t="str">
            <v>74</v>
          </cell>
          <cell r="BT124">
            <v>12.799999999999999</v>
          </cell>
          <cell r="BU124" t="str">
            <v>Superunie</v>
          </cell>
          <cell r="BX124">
            <v>202.81536</v>
          </cell>
        </row>
        <row r="125">
          <cell r="AW125" t="str">
            <v>Plus Retail West</v>
          </cell>
          <cell r="BP125">
            <v>1</v>
          </cell>
          <cell r="BR125" t="str">
            <v>33</v>
          </cell>
          <cell r="BT125">
            <v>18.399999999999999</v>
          </cell>
          <cell r="BU125" t="str">
            <v>Superunie</v>
          </cell>
          <cell r="BX125">
            <v>205.98435000000001</v>
          </cell>
        </row>
        <row r="126">
          <cell r="AW126" t="str">
            <v>Vomar DC</v>
          </cell>
          <cell r="BP126">
            <v>1</v>
          </cell>
          <cell r="BR126" t="str">
            <v>18</v>
          </cell>
          <cell r="BT126">
            <v>2.4000000000000004</v>
          </cell>
          <cell r="BU126" t="str">
            <v>Superunie</v>
          </cell>
          <cell r="BX126">
            <v>64.577699999999993</v>
          </cell>
        </row>
        <row r="127">
          <cell r="AW127" t="str">
            <v>Plus Retail Beemster</v>
          </cell>
          <cell r="BP127">
            <v>1</v>
          </cell>
          <cell r="BR127" t="str">
            <v>14</v>
          </cell>
          <cell r="BT127">
            <v>11.2</v>
          </cell>
          <cell r="BU127" t="str">
            <v>Superunie</v>
          </cell>
          <cell r="BX127">
            <v>167.58620999999999</v>
          </cell>
        </row>
        <row r="128">
          <cell r="AW128" t="str">
            <v>Etos Distributiecentrum</v>
          </cell>
          <cell r="BP128">
            <v>1</v>
          </cell>
          <cell r="BR128" t="str">
            <v>19</v>
          </cell>
          <cell r="BT128">
            <v>10.4</v>
          </cell>
          <cell r="BU128" t="str">
            <v>Overig</v>
          </cell>
          <cell r="BX128">
            <v>167.72777999999997</v>
          </cell>
        </row>
        <row r="129">
          <cell r="AW129" t="str">
            <v>Aldi Roosendaal BV</v>
          </cell>
          <cell r="BP129">
            <v>1</v>
          </cell>
          <cell r="BR129" t="str">
            <v>47</v>
          </cell>
          <cell r="BT129">
            <v>1.6</v>
          </cell>
          <cell r="BU129" t="str">
            <v>Aldi</v>
          </cell>
          <cell r="BX129">
            <v>48.896099999999997</v>
          </cell>
        </row>
        <row r="130">
          <cell r="AW130" t="str">
            <v>Kruidvat BV</v>
          </cell>
          <cell r="BP130">
            <v>1</v>
          </cell>
          <cell r="BR130" t="str">
            <v>66</v>
          </cell>
          <cell r="BT130">
            <v>11.2</v>
          </cell>
          <cell r="BU130" t="str">
            <v>Kruidvat</v>
          </cell>
          <cell r="BX130">
            <v>110.62061999999999</v>
          </cell>
        </row>
        <row r="131">
          <cell r="AW131" t="str">
            <v>Plus Retail Beemster</v>
          </cell>
          <cell r="BP131">
            <v>1</v>
          </cell>
          <cell r="BR131" t="str">
            <v>14</v>
          </cell>
          <cell r="BT131" t="str">
            <v/>
          </cell>
          <cell r="BU131" t="str">
            <v>Superunie</v>
          </cell>
          <cell r="BX131" t="str">
            <v/>
          </cell>
        </row>
        <row r="132">
          <cell r="AW132" t="str">
            <v>Detailresult Logistiek</v>
          </cell>
          <cell r="BP132">
            <v>1</v>
          </cell>
          <cell r="BR132" t="str">
            <v>19</v>
          </cell>
          <cell r="BT132">
            <v>2.4</v>
          </cell>
          <cell r="BU132" t="str">
            <v>Overig</v>
          </cell>
          <cell r="BX132">
            <v>64.294560000000004</v>
          </cell>
        </row>
        <row r="133">
          <cell r="AW133" t="str">
            <v>Plus Retail West</v>
          </cell>
          <cell r="BP133">
            <v>1</v>
          </cell>
          <cell r="BR133" t="str">
            <v>33</v>
          </cell>
          <cell r="BT133" t="str">
            <v/>
          </cell>
          <cell r="BU133" t="str">
            <v>Superunie</v>
          </cell>
          <cell r="BX133" t="str">
            <v/>
          </cell>
        </row>
        <row r="134">
          <cell r="AW134" t="str">
            <v>Corim Dental Products BV</v>
          </cell>
          <cell r="BP134">
            <v>1</v>
          </cell>
          <cell r="BR134" t="str">
            <v>41</v>
          </cell>
          <cell r="BT134">
            <v>0.8</v>
          </cell>
          <cell r="BU134" t="str">
            <v>Pharma</v>
          </cell>
          <cell r="BX134">
            <v>27.257670000000001</v>
          </cell>
        </row>
        <row r="135">
          <cell r="AW135" t="str">
            <v>Sligro (deur 802-807)</v>
          </cell>
          <cell r="BP135">
            <v>1</v>
          </cell>
          <cell r="BR135" t="str">
            <v>54</v>
          </cell>
          <cell r="BT135">
            <v>13.6</v>
          </cell>
          <cell r="BU135" t="str">
            <v>Superunie</v>
          </cell>
          <cell r="BX135">
            <v>142.7679</v>
          </cell>
        </row>
        <row r="136">
          <cell r="AW136" t="str">
            <v>Aldi Roermond BV</v>
          </cell>
          <cell r="BP136">
            <v>1</v>
          </cell>
          <cell r="BR136" t="str">
            <v>60</v>
          </cell>
          <cell r="BT136">
            <v>1.6</v>
          </cell>
          <cell r="BU136" t="str">
            <v>Aldi</v>
          </cell>
          <cell r="BX136">
            <v>54.014400000000002</v>
          </cell>
        </row>
        <row r="137">
          <cell r="AW137" t="str">
            <v>Albert Heijn</v>
          </cell>
          <cell r="BP137">
            <v>1</v>
          </cell>
          <cell r="BR137" t="str">
            <v>41</v>
          </cell>
          <cell r="BT137">
            <v>4.8</v>
          </cell>
          <cell r="BU137" t="str">
            <v>AH</v>
          </cell>
          <cell r="BX137">
            <v>149.49791999999999</v>
          </cell>
        </row>
        <row r="138">
          <cell r="AW138" t="str">
            <v>Blokker Distributiecentrum</v>
          </cell>
          <cell r="BP138">
            <v>1</v>
          </cell>
          <cell r="BR138" t="str">
            <v>41</v>
          </cell>
          <cell r="BT138">
            <v>2.4</v>
          </cell>
          <cell r="BU138" t="str">
            <v>Overig</v>
          </cell>
          <cell r="BX138">
            <v>33.345179999999999</v>
          </cell>
        </row>
        <row r="139">
          <cell r="AW139" t="str">
            <v>Etos Distributiecentrum</v>
          </cell>
          <cell r="BP139">
            <v>1</v>
          </cell>
          <cell r="BR139" t="str">
            <v>19</v>
          </cell>
          <cell r="BT139" t="str">
            <v/>
          </cell>
          <cell r="BU139" t="str">
            <v>Overig</v>
          </cell>
          <cell r="BX139" t="str">
            <v/>
          </cell>
        </row>
        <row r="140">
          <cell r="AW140" t="str">
            <v>Plus Retail Oost</v>
          </cell>
          <cell r="BP140">
            <v>1</v>
          </cell>
          <cell r="BR140" t="str">
            <v>74</v>
          </cell>
          <cell r="BT140" t="str">
            <v/>
          </cell>
          <cell r="BU140" t="str">
            <v>Superunie</v>
          </cell>
          <cell r="BX140" t="str">
            <v/>
          </cell>
        </row>
        <row r="141">
          <cell r="AW141" t="str">
            <v>Action Distributiecentrum</v>
          </cell>
          <cell r="BP141">
            <v>1</v>
          </cell>
          <cell r="BR141" t="str">
            <v>16</v>
          </cell>
          <cell r="BT141">
            <v>26.4</v>
          </cell>
          <cell r="BU141" t="str">
            <v>Action</v>
          </cell>
          <cell r="BX141">
            <v>296.40402</v>
          </cell>
        </row>
        <row r="142">
          <cell r="AW142" t="str">
            <v>A.S. WATSON DC OOSTERHOUT</v>
          </cell>
          <cell r="BP142">
            <v>1</v>
          </cell>
          <cell r="BR142" t="str">
            <v>49</v>
          </cell>
          <cell r="BT142">
            <v>12.8</v>
          </cell>
          <cell r="BU142" t="str">
            <v>Kruidvat</v>
          </cell>
          <cell r="BX142">
            <v>169.21970999999999</v>
          </cell>
        </row>
        <row r="143">
          <cell r="AW143" t="str">
            <v>Aldi</v>
          </cell>
          <cell r="BP143">
            <v>1</v>
          </cell>
          <cell r="BR143" t="str">
            <v>74</v>
          </cell>
          <cell r="BT143">
            <v>1.6</v>
          </cell>
          <cell r="BU143" t="str">
            <v>Aldi</v>
          </cell>
          <cell r="BX143">
            <v>53.371889999999993</v>
          </cell>
        </row>
        <row r="144">
          <cell r="AW144" t="str">
            <v>ALDI Groningen</v>
          </cell>
          <cell r="BP144">
            <v>1</v>
          </cell>
          <cell r="BR144" t="str">
            <v>97</v>
          </cell>
          <cell r="BT144">
            <v>1.6</v>
          </cell>
          <cell r="BU144" t="str">
            <v>Aldi</v>
          </cell>
          <cell r="BX144">
            <v>72.462060000000008</v>
          </cell>
        </row>
        <row r="145">
          <cell r="AW145" t="str">
            <v>Aldi Culemborg B.V.</v>
          </cell>
          <cell r="BP145">
            <v>1</v>
          </cell>
          <cell r="BR145" t="str">
            <v>41</v>
          </cell>
          <cell r="BT145">
            <v>1.6</v>
          </cell>
          <cell r="BU145" t="str">
            <v>Aldi</v>
          </cell>
          <cell r="BX145">
            <v>31.973039999999997</v>
          </cell>
        </row>
        <row r="146">
          <cell r="AW146" t="str">
            <v>DRG DC Bleiswijk</v>
          </cell>
          <cell r="BP146">
            <v>1</v>
          </cell>
          <cell r="BR146" t="str">
            <v>26</v>
          </cell>
          <cell r="BT146">
            <v>8</v>
          </cell>
          <cell r="BU146" t="str">
            <v>Overig</v>
          </cell>
          <cell r="BX146">
            <v>134.16479999999999</v>
          </cell>
        </row>
        <row r="147">
          <cell r="AW147" t="str">
            <v>Hill's Pet Nutrition MFG BV</v>
          </cell>
          <cell r="BP147">
            <v>1</v>
          </cell>
          <cell r="BR147" t="str">
            <v>48</v>
          </cell>
          <cell r="BT147">
            <v>0.8</v>
          </cell>
          <cell r="BU147" t="str">
            <v>Overig</v>
          </cell>
          <cell r="BX147">
            <v>27.867509999999999</v>
          </cell>
        </row>
        <row r="148">
          <cell r="AW148" t="str">
            <v>Topbrands Europe BV</v>
          </cell>
          <cell r="BP148">
            <v>1</v>
          </cell>
          <cell r="BR148" t="str">
            <v>96</v>
          </cell>
          <cell r="BT148">
            <v>24</v>
          </cell>
          <cell r="BU148" t="str">
            <v>Overig</v>
          </cell>
          <cell r="BX148">
            <v>399.35808000000003</v>
          </cell>
        </row>
        <row r="149">
          <cell r="AW149" t="str">
            <v>Aldi Zoetermeer BV</v>
          </cell>
          <cell r="BP149">
            <v>1</v>
          </cell>
          <cell r="BR149" t="str">
            <v>26</v>
          </cell>
          <cell r="BT149">
            <v>1.6</v>
          </cell>
          <cell r="BU149" t="str">
            <v>Aldi</v>
          </cell>
          <cell r="BX149">
            <v>49.331699999999998</v>
          </cell>
        </row>
        <row r="150">
          <cell r="AW150" t="str">
            <v>Plus Retail Beemster</v>
          </cell>
          <cell r="BP150">
            <v>1</v>
          </cell>
          <cell r="BR150" t="str">
            <v>14</v>
          </cell>
          <cell r="BT150" t="str">
            <v/>
          </cell>
          <cell r="BU150" t="str">
            <v>Superunie</v>
          </cell>
          <cell r="BX150" t="str">
            <v/>
          </cell>
        </row>
        <row r="151">
          <cell r="AW151" t="str">
            <v>VOMAR RECLAME DC</v>
          </cell>
          <cell r="BP151">
            <v>1</v>
          </cell>
          <cell r="BR151" t="str">
            <v>18</v>
          </cell>
          <cell r="BT151" t="str">
            <v/>
          </cell>
          <cell r="BU151" t="str">
            <v>Superunie</v>
          </cell>
          <cell r="BX151" t="str">
            <v/>
          </cell>
        </row>
        <row r="152">
          <cell r="AW152" t="str">
            <v>Albert Heijn</v>
          </cell>
          <cell r="BP152">
            <v>1</v>
          </cell>
          <cell r="BR152" t="str">
            <v>41</v>
          </cell>
          <cell r="BT152">
            <v>26.4</v>
          </cell>
          <cell r="BU152" t="str">
            <v>AH</v>
          </cell>
          <cell r="BX152">
            <v>149.49791999999999</v>
          </cell>
        </row>
        <row r="153">
          <cell r="AW153" t="str">
            <v>Jumbo DC Nieuwegein</v>
          </cell>
          <cell r="BP153">
            <v>1</v>
          </cell>
          <cell r="BR153" t="str">
            <v>34</v>
          </cell>
          <cell r="BT153">
            <v>26.4</v>
          </cell>
          <cell r="BU153" t="str">
            <v>Jumbo</v>
          </cell>
          <cell r="BX153">
            <v>213.61823999999999</v>
          </cell>
        </row>
        <row r="154">
          <cell r="AW154" t="str">
            <v>Jumbo DC Nieuwegein</v>
          </cell>
          <cell r="BP154">
            <v>1</v>
          </cell>
          <cell r="BR154" t="str">
            <v>34</v>
          </cell>
          <cell r="BT154" t="str">
            <v/>
          </cell>
          <cell r="BU154" t="str">
            <v>Jumbo</v>
          </cell>
          <cell r="BX154" t="str">
            <v/>
          </cell>
        </row>
        <row r="155">
          <cell r="AW155" t="str">
            <v>Aldi Roermond BV</v>
          </cell>
          <cell r="BP155">
            <v>2</v>
          </cell>
          <cell r="BR155" t="str">
            <v>60</v>
          </cell>
          <cell r="BT155">
            <v>8.8000000000000007</v>
          </cell>
          <cell r="BU155" t="str">
            <v>Aldi</v>
          </cell>
          <cell r="BX155">
            <v>157.54562999999999</v>
          </cell>
        </row>
        <row r="156">
          <cell r="AW156" t="str">
            <v>Action Distributiecentrum</v>
          </cell>
          <cell r="BP156">
            <v>2</v>
          </cell>
          <cell r="BR156" t="str">
            <v>61</v>
          </cell>
          <cell r="BT156">
            <v>18.399999999999999</v>
          </cell>
          <cell r="BU156" t="str">
            <v>Action</v>
          </cell>
          <cell r="BX156">
            <v>276.92180999999999</v>
          </cell>
        </row>
        <row r="157">
          <cell r="AW157" t="str">
            <v>Action Distributiecentrum</v>
          </cell>
          <cell r="BP157">
            <v>2</v>
          </cell>
          <cell r="BR157" t="str">
            <v>16</v>
          </cell>
          <cell r="BT157">
            <v>17.600000000000001</v>
          </cell>
          <cell r="BU157" t="str">
            <v>Action</v>
          </cell>
          <cell r="BX157">
            <v>239.19884999999999</v>
          </cell>
        </row>
        <row r="158">
          <cell r="AW158" t="str">
            <v>Action Distributiecentrum</v>
          </cell>
          <cell r="BP158">
            <v>2</v>
          </cell>
          <cell r="BR158" t="str">
            <v>61</v>
          </cell>
          <cell r="BT158">
            <v>22.4</v>
          </cell>
          <cell r="BU158" t="str">
            <v>Action</v>
          </cell>
          <cell r="BX158">
            <v>307.35935999999998</v>
          </cell>
        </row>
        <row r="159">
          <cell r="AW159" t="str">
            <v>Albert Heijn</v>
          </cell>
          <cell r="BP159">
            <v>2</v>
          </cell>
          <cell r="BR159" t="str">
            <v>41</v>
          </cell>
          <cell r="BT159">
            <v>22.400000000000002</v>
          </cell>
          <cell r="BU159" t="str">
            <v>AH</v>
          </cell>
          <cell r="BX159">
            <v>137.33378999999999</v>
          </cell>
        </row>
        <row r="160">
          <cell r="AW160" t="str">
            <v>Topbrands Europe BV</v>
          </cell>
          <cell r="BP160">
            <v>2</v>
          </cell>
          <cell r="BR160" t="str">
            <v>96</v>
          </cell>
          <cell r="BT160">
            <v>20</v>
          </cell>
          <cell r="BU160" t="str">
            <v>Overig</v>
          </cell>
          <cell r="BX160">
            <v>363.94379999999995</v>
          </cell>
        </row>
        <row r="161">
          <cell r="AW161" t="str">
            <v>ALDI Groningen</v>
          </cell>
          <cell r="BP161">
            <v>2</v>
          </cell>
          <cell r="BR161" t="str">
            <v>97</v>
          </cell>
          <cell r="BT161">
            <v>9.6</v>
          </cell>
          <cell r="BU161" t="str">
            <v>Aldi</v>
          </cell>
          <cell r="BX161">
            <v>225.81504000000001</v>
          </cell>
        </row>
        <row r="162">
          <cell r="AW162" t="str">
            <v>ID Logistics</v>
          </cell>
          <cell r="BP162">
            <v>2</v>
          </cell>
          <cell r="BR162" t="str">
            <v>50</v>
          </cell>
          <cell r="BT162">
            <v>6.4</v>
          </cell>
          <cell r="BU162" t="str">
            <v>Overig</v>
          </cell>
          <cell r="BX162">
            <v>96.038910000000001</v>
          </cell>
        </row>
        <row r="163">
          <cell r="AW163" t="str">
            <v>Minc Apeldoorn B.V.</v>
          </cell>
          <cell r="BP163">
            <v>2</v>
          </cell>
          <cell r="BR163" t="str">
            <v>73</v>
          </cell>
          <cell r="BT163">
            <v>4</v>
          </cell>
          <cell r="BU163" t="str">
            <v>Overig</v>
          </cell>
          <cell r="BX163">
            <v>72.788759999999996</v>
          </cell>
        </row>
        <row r="164">
          <cell r="AW164" t="str">
            <v>Boni Distributiecentrum</v>
          </cell>
          <cell r="BP164">
            <v>2</v>
          </cell>
          <cell r="BR164" t="str">
            <v>38</v>
          </cell>
          <cell r="BT164">
            <v>2.4</v>
          </cell>
          <cell r="BU164" t="str">
            <v>Superunie</v>
          </cell>
          <cell r="BX164">
            <v>62.149229999999996</v>
          </cell>
        </row>
        <row r="165">
          <cell r="AW165" t="str">
            <v>ACTION SERVICE - DICK VIJN</v>
          </cell>
          <cell r="BP165">
            <v>2</v>
          </cell>
          <cell r="BR165" t="str">
            <v>61</v>
          </cell>
          <cell r="BT165">
            <v>19.2</v>
          </cell>
          <cell r="BU165" t="str">
            <v>Action</v>
          </cell>
          <cell r="BX165">
            <v>283.94585999999998</v>
          </cell>
        </row>
        <row r="166">
          <cell r="AW166" t="str">
            <v>HOOGVLIET DC BLEISWIJK</v>
          </cell>
          <cell r="BP166">
            <v>2</v>
          </cell>
          <cell r="BR166" t="str">
            <v>26</v>
          </cell>
          <cell r="BT166">
            <v>4.8</v>
          </cell>
          <cell r="BU166" t="str">
            <v>Superunie</v>
          </cell>
          <cell r="BX166">
            <v>91.007729999999995</v>
          </cell>
        </row>
        <row r="167">
          <cell r="AW167" t="str">
            <v>Plus Retail Oost</v>
          </cell>
          <cell r="BP167">
            <v>2</v>
          </cell>
          <cell r="BR167" t="str">
            <v>74</v>
          </cell>
          <cell r="BT167">
            <v>0.8</v>
          </cell>
          <cell r="BU167" t="str">
            <v>Superunie</v>
          </cell>
          <cell r="BX167">
            <v>31.199849999999998</v>
          </cell>
        </row>
        <row r="168">
          <cell r="AW168" t="str">
            <v>Aldi Roosendaal BV</v>
          </cell>
          <cell r="BP168">
            <v>2</v>
          </cell>
          <cell r="BR168" t="str">
            <v>47</v>
          </cell>
          <cell r="BT168">
            <v>8.8000000000000007</v>
          </cell>
          <cell r="BU168" t="str">
            <v>Aldi</v>
          </cell>
          <cell r="BX168">
            <v>142.59366</v>
          </cell>
        </row>
        <row r="169">
          <cell r="AW169" t="str">
            <v>Action Distributiecentrum</v>
          </cell>
          <cell r="BP169">
            <v>2</v>
          </cell>
          <cell r="BR169" t="str">
            <v>61</v>
          </cell>
          <cell r="BT169">
            <v>21.6</v>
          </cell>
          <cell r="BU169" t="str">
            <v>Action</v>
          </cell>
          <cell r="BX169">
            <v>302.26283999999998</v>
          </cell>
        </row>
        <row r="170">
          <cell r="AW170" t="str">
            <v>ACTION SERVICE - DICK VIJN</v>
          </cell>
          <cell r="BP170">
            <v>2</v>
          </cell>
          <cell r="BR170" t="str">
            <v>61</v>
          </cell>
          <cell r="BT170">
            <v>19.2</v>
          </cell>
          <cell r="BU170" t="str">
            <v>Action</v>
          </cell>
          <cell r="BX170">
            <v>283.94585999999998</v>
          </cell>
        </row>
        <row r="171">
          <cell r="AW171" t="str">
            <v>Plus Retail West</v>
          </cell>
          <cell r="BP171">
            <v>2</v>
          </cell>
          <cell r="BR171" t="str">
            <v>33</v>
          </cell>
          <cell r="BT171">
            <v>1.6</v>
          </cell>
          <cell r="BU171" t="str">
            <v>Superunie</v>
          </cell>
          <cell r="BX171">
            <v>44.19162</v>
          </cell>
        </row>
        <row r="172">
          <cell r="AW172" t="str">
            <v>Kruidvat BV</v>
          </cell>
          <cell r="BP172">
            <v>2</v>
          </cell>
          <cell r="BR172" t="str">
            <v>66</v>
          </cell>
          <cell r="BT172">
            <v>10.4</v>
          </cell>
          <cell r="BU172" t="str">
            <v>Kruidvat</v>
          </cell>
          <cell r="BX172">
            <v>106.23195000000001</v>
          </cell>
        </row>
        <row r="173">
          <cell r="AW173" t="str">
            <v>Plus Retail Beemster</v>
          </cell>
          <cell r="BP173">
            <v>2</v>
          </cell>
          <cell r="BR173" t="str">
            <v>14</v>
          </cell>
          <cell r="BT173">
            <v>12</v>
          </cell>
          <cell r="BU173" t="str">
            <v>Superunie</v>
          </cell>
          <cell r="BX173">
            <v>176.81004000000001</v>
          </cell>
        </row>
        <row r="174">
          <cell r="AW174" t="str">
            <v>Aldi</v>
          </cell>
          <cell r="BP174">
            <v>2</v>
          </cell>
          <cell r="BR174" t="str">
            <v>74</v>
          </cell>
          <cell r="BT174">
            <v>10.4</v>
          </cell>
          <cell r="BU174" t="str">
            <v>Aldi</v>
          </cell>
          <cell r="BX174">
            <v>175.31811000000002</v>
          </cell>
        </row>
        <row r="175">
          <cell r="AW175" t="str">
            <v>LIDL</v>
          </cell>
          <cell r="BP175">
            <v>2</v>
          </cell>
          <cell r="BR175" t="str">
            <v>60</v>
          </cell>
          <cell r="BT175">
            <v>12.8</v>
          </cell>
          <cell r="BU175" t="str">
            <v>Lidl</v>
          </cell>
          <cell r="BX175">
            <v>205.18937999999997</v>
          </cell>
        </row>
        <row r="176">
          <cell r="AW176" t="str">
            <v>Plus Retail Zuid</v>
          </cell>
          <cell r="BP176">
            <v>2</v>
          </cell>
          <cell r="BR176" t="str">
            <v>60</v>
          </cell>
          <cell r="BT176">
            <v>0.8</v>
          </cell>
          <cell r="BU176" t="str">
            <v>Superunie</v>
          </cell>
          <cell r="BX176">
            <v>31.55922</v>
          </cell>
        </row>
        <row r="177">
          <cell r="AW177" t="str">
            <v>Action Distributiecentrum</v>
          </cell>
          <cell r="BP177">
            <v>2</v>
          </cell>
          <cell r="BR177" t="str">
            <v>16</v>
          </cell>
          <cell r="BT177">
            <v>24</v>
          </cell>
          <cell r="BU177" t="str">
            <v>Action</v>
          </cell>
          <cell r="BX177">
            <v>281.74608000000001</v>
          </cell>
        </row>
        <row r="178">
          <cell r="AW178" t="str">
            <v>Aldi Zoetermeer BV</v>
          </cell>
          <cell r="BP178">
            <v>2</v>
          </cell>
          <cell r="BR178" t="str">
            <v>26</v>
          </cell>
          <cell r="BT178">
            <v>8</v>
          </cell>
          <cell r="BU178" t="str">
            <v>Aldi</v>
          </cell>
          <cell r="BX178">
            <v>134.16479999999999</v>
          </cell>
        </row>
        <row r="179">
          <cell r="AW179" t="str">
            <v>Etos Distributiecentrum</v>
          </cell>
          <cell r="BP179">
            <v>2</v>
          </cell>
          <cell r="BR179" t="str">
            <v>19</v>
          </cell>
          <cell r="BT179">
            <v>13.6</v>
          </cell>
          <cell r="BU179" t="str">
            <v>Overig</v>
          </cell>
          <cell r="BX179">
            <v>200.38688999999999</v>
          </cell>
        </row>
        <row r="180">
          <cell r="AW180" t="str">
            <v>Action Distributiecentrum</v>
          </cell>
          <cell r="BP180">
            <v>2</v>
          </cell>
          <cell r="BR180" t="str">
            <v>61</v>
          </cell>
          <cell r="BT180">
            <v>26.4</v>
          </cell>
          <cell r="BU180" t="str">
            <v>Action</v>
          </cell>
          <cell r="BX180">
            <v>334.07252999999997</v>
          </cell>
        </row>
        <row r="181">
          <cell r="AW181" t="str">
            <v>Minc Apeldoorn B.V.</v>
          </cell>
          <cell r="BP181">
            <v>2</v>
          </cell>
          <cell r="BR181" t="str">
            <v>73</v>
          </cell>
          <cell r="BT181" t="str">
            <v/>
          </cell>
          <cell r="BU181" t="str">
            <v>Overig</v>
          </cell>
          <cell r="BX181" t="str">
            <v/>
          </cell>
        </row>
        <row r="182">
          <cell r="AW182" t="str">
            <v>Aldi Culemborg B.V.</v>
          </cell>
          <cell r="BP182">
            <v>2</v>
          </cell>
          <cell r="BR182" t="str">
            <v>41</v>
          </cell>
          <cell r="BT182">
            <v>9.6</v>
          </cell>
          <cell r="BU182" t="str">
            <v>Aldi</v>
          </cell>
          <cell r="BX182">
            <v>82.480859999999993</v>
          </cell>
        </row>
        <row r="183">
          <cell r="AW183" t="str">
            <v>Global Trading</v>
          </cell>
          <cell r="BP183">
            <v>2</v>
          </cell>
          <cell r="BR183" t="str">
            <v>89</v>
          </cell>
          <cell r="BT183">
            <v>4</v>
          </cell>
          <cell r="BU183" t="str">
            <v>Overig</v>
          </cell>
          <cell r="BX183">
            <v>112.64615999999999</v>
          </cell>
        </row>
        <row r="184">
          <cell r="AW184" t="str">
            <v>Albert Heijn</v>
          </cell>
          <cell r="BP184">
            <v>2</v>
          </cell>
          <cell r="BR184" t="str">
            <v>41</v>
          </cell>
          <cell r="BT184" t="str">
            <v/>
          </cell>
          <cell r="BU184" t="str">
            <v>AH</v>
          </cell>
          <cell r="BX184" t="str">
            <v/>
          </cell>
        </row>
        <row r="185">
          <cell r="AW185" t="str">
            <v>Advion BV</v>
          </cell>
          <cell r="BP185">
            <v>2</v>
          </cell>
          <cell r="BR185" t="str">
            <v>10</v>
          </cell>
          <cell r="BT185">
            <v>1.6</v>
          </cell>
          <cell r="BU185" t="str">
            <v>Overig</v>
          </cell>
          <cell r="BX185">
            <v>44.322299999999998</v>
          </cell>
        </row>
        <row r="186">
          <cell r="AW186" t="str">
            <v>Kruidvat BV</v>
          </cell>
          <cell r="BP186">
            <v>2</v>
          </cell>
          <cell r="BR186" t="str">
            <v>66</v>
          </cell>
          <cell r="BT186" t="str">
            <v/>
          </cell>
          <cell r="BU186" t="str">
            <v>Kruidvat</v>
          </cell>
          <cell r="BX186" t="str">
            <v/>
          </cell>
        </row>
        <row r="187">
          <cell r="AW187" t="str">
            <v>Action Distributiecentrum</v>
          </cell>
          <cell r="BP187">
            <v>2</v>
          </cell>
          <cell r="BR187" t="str">
            <v>16</v>
          </cell>
          <cell r="BT187">
            <v>22.4</v>
          </cell>
          <cell r="BU187" t="str">
            <v>Action</v>
          </cell>
          <cell r="BX187">
            <v>272.22821999999996</v>
          </cell>
        </row>
        <row r="188">
          <cell r="AW188" t="str">
            <v>Albert Heijn</v>
          </cell>
          <cell r="BP188">
            <v>2</v>
          </cell>
          <cell r="BR188" t="str">
            <v>15</v>
          </cell>
          <cell r="BT188">
            <v>4</v>
          </cell>
          <cell r="BU188" t="str">
            <v>AH</v>
          </cell>
          <cell r="BX188">
            <v>78.887159999999994</v>
          </cell>
        </row>
        <row r="189">
          <cell r="AW189" t="str">
            <v>Kruidvat BV</v>
          </cell>
          <cell r="BP189">
            <v>2</v>
          </cell>
          <cell r="BR189" t="str">
            <v>66</v>
          </cell>
          <cell r="BT189">
            <v>12.8</v>
          </cell>
          <cell r="BU189" t="str">
            <v>Kruidvat</v>
          </cell>
          <cell r="BX189">
            <v>122.9481</v>
          </cell>
        </row>
        <row r="190">
          <cell r="AW190" t="str">
            <v>Sligro (deur 802-807)</v>
          </cell>
          <cell r="BP190">
            <v>2</v>
          </cell>
          <cell r="BR190" t="str">
            <v>54</v>
          </cell>
          <cell r="BT190">
            <v>13.6</v>
          </cell>
          <cell r="BU190" t="str">
            <v>Superunie</v>
          </cell>
          <cell r="BX190">
            <v>142.7679</v>
          </cell>
        </row>
        <row r="191">
          <cell r="AW191" t="str">
            <v>Vomar DC</v>
          </cell>
          <cell r="BP191">
            <v>2</v>
          </cell>
          <cell r="BR191" t="str">
            <v>18</v>
          </cell>
          <cell r="BT191">
            <v>11.200000000000001</v>
          </cell>
          <cell r="BU191" t="str">
            <v>Superunie</v>
          </cell>
          <cell r="BX191">
            <v>175.14387000000002</v>
          </cell>
        </row>
        <row r="192">
          <cell r="AW192" t="str">
            <v>Albert Heijn</v>
          </cell>
          <cell r="BP192">
            <v>2</v>
          </cell>
          <cell r="BR192" t="str">
            <v>26</v>
          </cell>
          <cell r="BT192">
            <v>5.6</v>
          </cell>
          <cell r="BU192" t="str">
            <v>AH</v>
          </cell>
          <cell r="BX192">
            <v>98.608949999999993</v>
          </cell>
        </row>
        <row r="193">
          <cell r="AW193" t="str">
            <v>Advion BV</v>
          </cell>
          <cell r="BP193">
            <v>2</v>
          </cell>
          <cell r="BR193" t="str">
            <v>10</v>
          </cell>
          <cell r="BT193">
            <v>20.8</v>
          </cell>
          <cell r="BU193" t="str">
            <v>Overig</v>
          </cell>
          <cell r="BX193">
            <v>221.75306999999998</v>
          </cell>
        </row>
        <row r="194">
          <cell r="AW194" t="str">
            <v>Albert Heijn</v>
          </cell>
          <cell r="BP194">
            <v>2</v>
          </cell>
          <cell r="BR194" t="str">
            <v>50</v>
          </cell>
          <cell r="BT194">
            <v>16.8</v>
          </cell>
          <cell r="BU194" t="str">
            <v>AH</v>
          </cell>
          <cell r="BX194">
            <v>196.67339999999999</v>
          </cell>
        </row>
        <row r="195">
          <cell r="AW195" t="str">
            <v>BOON DC KW DORDRECHT</v>
          </cell>
          <cell r="BP195">
            <v>2</v>
          </cell>
          <cell r="BR195" t="str">
            <v>33</v>
          </cell>
          <cell r="BT195">
            <v>0.8</v>
          </cell>
          <cell r="BU195" t="str">
            <v>Superunie</v>
          </cell>
          <cell r="BX195">
            <v>27.257670000000001</v>
          </cell>
        </row>
        <row r="196">
          <cell r="AW196" t="str">
            <v>DRG DC BLEISWIJK ACTIE</v>
          </cell>
          <cell r="BP196">
            <v>2</v>
          </cell>
          <cell r="BR196" t="str">
            <v>26</v>
          </cell>
          <cell r="BT196">
            <v>10.4</v>
          </cell>
          <cell r="BU196" t="str">
            <v>Overig</v>
          </cell>
          <cell r="BX196">
            <v>162.06497999999999</v>
          </cell>
        </row>
        <row r="197">
          <cell r="AW197" t="str">
            <v>Action Distributiecentrum</v>
          </cell>
          <cell r="BP197">
            <v>2</v>
          </cell>
          <cell r="BR197" t="str">
            <v>61</v>
          </cell>
          <cell r="BT197">
            <v>20</v>
          </cell>
          <cell r="BU197" t="str">
            <v>Action</v>
          </cell>
          <cell r="BX197">
            <v>290.10959999999994</v>
          </cell>
        </row>
        <row r="198">
          <cell r="AW198" t="str">
            <v>Jan Linders Distributiecentrum</v>
          </cell>
          <cell r="BP198">
            <v>2</v>
          </cell>
          <cell r="BR198" t="str">
            <v>58</v>
          </cell>
          <cell r="BT198">
            <v>3.2</v>
          </cell>
          <cell r="BU198" t="str">
            <v>Superunie</v>
          </cell>
          <cell r="BX198">
            <v>64.882620000000003</v>
          </cell>
        </row>
        <row r="199">
          <cell r="AW199" t="str">
            <v>VOMAR RECLAME DC</v>
          </cell>
          <cell r="BP199">
            <v>2</v>
          </cell>
          <cell r="BR199" t="str">
            <v>18</v>
          </cell>
          <cell r="BT199" t="str">
            <v/>
          </cell>
          <cell r="BU199" t="str">
            <v>Superunie</v>
          </cell>
          <cell r="BX199" t="str">
            <v/>
          </cell>
        </row>
        <row r="200">
          <cell r="AW200" t="str">
            <v>ACTION SERVICE - DICK VIJN</v>
          </cell>
          <cell r="BP200">
            <v>2</v>
          </cell>
          <cell r="BR200" t="str">
            <v>61</v>
          </cell>
          <cell r="BT200">
            <v>22.4</v>
          </cell>
          <cell r="BU200" t="str">
            <v>Action</v>
          </cell>
          <cell r="BX200">
            <v>307.35935999999998</v>
          </cell>
        </row>
        <row r="201">
          <cell r="AW201" t="str">
            <v>Albert Heijn</v>
          </cell>
          <cell r="BP201">
            <v>2</v>
          </cell>
          <cell r="BR201" t="str">
            <v>41</v>
          </cell>
          <cell r="BT201">
            <v>20</v>
          </cell>
          <cell r="BU201" t="str">
            <v>AH</v>
          </cell>
          <cell r="BX201">
            <v>129.3732</v>
          </cell>
        </row>
        <row r="202">
          <cell r="AW202" t="str">
            <v>AH DC Hoorn</v>
          </cell>
          <cell r="BP202">
            <v>2</v>
          </cell>
          <cell r="BR202" t="str">
            <v>16</v>
          </cell>
          <cell r="BT202">
            <v>3.2</v>
          </cell>
          <cell r="BU202" t="str">
            <v>AH</v>
          </cell>
          <cell r="BX202">
            <v>75.729060000000004</v>
          </cell>
        </row>
        <row r="203">
          <cell r="AW203" t="str">
            <v>Nettorama DC</v>
          </cell>
          <cell r="BP203">
            <v>2</v>
          </cell>
          <cell r="BR203" t="str">
            <v>49</v>
          </cell>
          <cell r="BT203">
            <v>3.2</v>
          </cell>
          <cell r="BU203" t="str">
            <v>Superunie</v>
          </cell>
          <cell r="BX203">
            <v>64.152989999999988</v>
          </cell>
        </row>
        <row r="204">
          <cell r="AW204" t="str">
            <v>Kruidvat BV</v>
          </cell>
          <cell r="BP204">
            <v>2</v>
          </cell>
          <cell r="BR204" t="str">
            <v>66</v>
          </cell>
          <cell r="BT204" t="str">
            <v/>
          </cell>
          <cell r="BU204" t="str">
            <v>Kruidvat</v>
          </cell>
          <cell r="BX204" t="str">
            <v/>
          </cell>
        </row>
        <row r="205">
          <cell r="AW205" t="str">
            <v>Action Distributiecentrum</v>
          </cell>
          <cell r="BP205">
            <v>2</v>
          </cell>
          <cell r="BR205" t="str">
            <v>16</v>
          </cell>
          <cell r="BT205">
            <v>19.2</v>
          </cell>
          <cell r="BU205" t="str">
            <v>Action</v>
          </cell>
          <cell r="BX205">
            <v>251.74412999999998</v>
          </cell>
        </row>
        <row r="206">
          <cell r="AW206" t="str">
            <v>Action Distributiecentrum</v>
          </cell>
          <cell r="BP206">
            <v>2</v>
          </cell>
          <cell r="BR206" t="str">
            <v>61</v>
          </cell>
          <cell r="BT206">
            <v>19.2</v>
          </cell>
          <cell r="BU206" t="str">
            <v>Action</v>
          </cell>
          <cell r="BX206">
            <v>283.94585999999998</v>
          </cell>
        </row>
        <row r="207">
          <cell r="AW207" t="str">
            <v>Action Distributiecentrum</v>
          </cell>
          <cell r="BP207">
            <v>2</v>
          </cell>
          <cell r="BR207" t="str">
            <v>61</v>
          </cell>
          <cell r="BT207">
            <v>26.4</v>
          </cell>
          <cell r="BU207" t="str">
            <v>Action</v>
          </cell>
          <cell r="BX207">
            <v>334.07252999999997</v>
          </cell>
        </row>
        <row r="208">
          <cell r="AW208" t="str">
            <v>CoopCodis Distributiecentrum</v>
          </cell>
          <cell r="BP208">
            <v>2</v>
          </cell>
          <cell r="BR208" t="str">
            <v>94</v>
          </cell>
          <cell r="BT208">
            <v>7.2</v>
          </cell>
          <cell r="BU208" t="str">
            <v>Superunie</v>
          </cell>
          <cell r="BX208">
            <v>158.38415999999998</v>
          </cell>
        </row>
        <row r="209">
          <cell r="AW209" t="str">
            <v>Albert Heijn DC OVERIJSSEL</v>
          </cell>
          <cell r="BP209">
            <v>2</v>
          </cell>
          <cell r="BR209" t="str">
            <v>80</v>
          </cell>
          <cell r="BT209">
            <v>7.2</v>
          </cell>
          <cell r="BU209" t="str">
            <v>AH</v>
          </cell>
          <cell r="BX209">
            <v>132.35705999999999</v>
          </cell>
        </row>
        <row r="210">
          <cell r="AW210" t="str">
            <v>Etos Distributiecentrum</v>
          </cell>
          <cell r="BP210">
            <v>2</v>
          </cell>
          <cell r="BR210" t="str">
            <v>19</v>
          </cell>
          <cell r="BT210">
            <v>5.6</v>
          </cell>
          <cell r="BU210" t="str">
            <v>Overig</v>
          </cell>
          <cell r="BX210">
            <v>102.02840999999999</v>
          </cell>
        </row>
        <row r="211">
          <cell r="AW211" t="str">
            <v>DRG DC Bleiswijk</v>
          </cell>
          <cell r="BP211">
            <v>2</v>
          </cell>
          <cell r="BR211" t="str">
            <v>26</v>
          </cell>
          <cell r="BT211">
            <v>1.6</v>
          </cell>
          <cell r="BU211" t="str">
            <v>Overig</v>
          </cell>
          <cell r="BX211">
            <v>49.331699999999998</v>
          </cell>
        </row>
        <row r="212">
          <cell r="AW212" t="str">
            <v>Action Distributiecentrum</v>
          </cell>
          <cell r="BP212">
            <v>2</v>
          </cell>
          <cell r="BR212" t="str">
            <v>61</v>
          </cell>
          <cell r="BT212">
            <v>19.2</v>
          </cell>
          <cell r="BU212" t="str">
            <v>Action</v>
          </cell>
          <cell r="BX212">
            <v>283.94585999999998</v>
          </cell>
        </row>
        <row r="213">
          <cell r="AW213" t="str">
            <v>Action Distributiecentrum</v>
          </cell>
          <cell r="BP213">
            <v>2</v>
          </cell>
          <cell r="BR213" t="str">
            <v>61</v>
          </cell>
          <cell r="BT213">
            <v>24</v>
          </cell>
          <cell r="BU213" t="str">
            <v>Action</v>
          </cell>
          <cell r="BX213">
            <v>317.55240000000003</v>
          </cell>
        </row>
        <row r="214">
          <cell r="AW214" t="str">
            <v>Colgate Palmolive Ned.Sal.</v>
          </cell>
          <cell r="BP214">
            <v>2</v>
          </cell>
          <cell r="BR214" t="str">
            <v>13</v>
          </cell>
          <cell r="BT214">
            <v>0.8</v>
          </cell>
          <cell r="BU214" t="str">
            <v>Overig</v>
          </cell>
          <cell r="BX214">
            <v>28.673369999999998</v>
          </cell>
        </row>
        <row r="215">
          <cell r="AW215" t="str">
            <v>A.S. Watson E-Fulfilment DC</v>
          </cell>
          <cell r="BP215">
            <v>2</v>
          </cell>
          <cell r="BR215" t="str">
            <v>67</v>
          </cell>
          <cell r="BT215">
            <v>2.4</v>
          </cell>
          <cell r="BU215" t="str">
            <v>Kruidvat</v>
          </cell>
          <cell r="BX215">
            <v>40.009860000000003</v>
          </cell>
        </row>
        <row r="216">
          <cell r="AW216" t="str">
            <v>Lidl</v>
          </cell>
          <cell r="BP216">
            <v>2</v>
          </cell>
          <cell r="BR216" t="str">
            <v>13</v>
          </cell>
          <cell r="BT216">
            <v>10.4</v>
          </cell>
          <cell r="BU216" t="str">
            <v>Lidl</v>
          </cell>
          <cell r="BX216">
            <v>160.93242000000001</v>
          </cell>
        </row>
        <row r="217">
          <cell r="AW217" t="str">
            <v>Jumbo DC Nieuwegein</v>
          </cell>
          <cell r="BP217">
            <v>2</v>
          </cell>
          <cell r="BR217" t="str">
            <v>34</v>
          </cell>
          <cell r="BT217">
            <v>23.200000000000003</v>
          </cell>
          <cell r="BU217" t="str">
            <v>Jumbo</v>
          </cell>
          <cell r="BX217">
            <v>199.59192000000002</v>
          </cell>
        </row>
        <row r="218">
          <cell r="AW218" t="str">
            <v>SPAR Distributiecentrum</v>
          </cell>
          <cell r="BP218">
            <v>2</v>
          </cell>
          <cell r="BR218" t="str">
            <v>51</v>
          </cell>
          <cell r="BT218">
            <v>1.6</v>
          </cell>
          <cell r="BU218" t="str">
            <v>Superunie</v>
          </cell>
          <cell r="BX218">
            <v>42.46011</v>
          </cell>
        </row>
        <row r="219">
          <cell r="AW219" t="str">
            <v>Kruidvat BV</v>
          </cell>
          <cell r="BP219">
            <v>2</v>
          </cell>
          <cell r="BR219" t="str">
            <v>66</v>
          </cell>
          <cell r="BT219">
            <v>19.2</v>
          </cell>
          <cell r="BU219" t="str">
            <v>Kruidvat</v>
          </cell>
          <cell r="BX219">
            <v>154.72512</v>
          </cell>
        </row>
        <row r="220">
          <cell r="AW220" t="str">
            <v>Minc Apeldoorn B.V.</v>
          </cell>
          <cell r="BP220">
            <v>2</v>
          </cell>
          <cell r="BR220" t="str">
            <v>73</v>
          </cell>
          <cell r="BT220">
            <v>16</v>
          </cell>
          <cell r="BU220" t="str">
            <v>Overig</v>
          </cell>
          <cell r="BX220">
            <v>193.58063999999999</v>
          </cell>
        </row>
        <row r="221">
          <cell r="AW221" t="str">
            <v>Advion BV</v>
          </cell>
          <cell r="BP221">
            <v>2</v>
          </cell>
          <cell r="BR221" t="str">
            <v>10</v>
          </cell>
          <cell r="BT221">
            <v>14.4</v>
          </cell>
          <cell r="BU221" t="str">
            <v>Overig</v>
          </cell>
          <cell r="BX221">
            <v>179.70678000000001</v>
          </cell>
        </row>
        <row r="222">
          <cell r="AW222" t="str">
            <v>Albert Heijn</v>
          </cell>
          <cell r="BP222">
            <v>2</v>
          </cell>
          <cell r="BR222" t="str">
            <v>41</v>
          </cell>
          <cell r="BT222">
            <v>20.8</v>
          </cell>
          <cell r="BU222" t="str">
            <v>AH</v>
          </cell>
          <cell r="BX222">
            <v>132.50952000000001</v>
          </cell>
        </row>
        <row r="223">
          <cell r="AW223" t="str">
            <v>Plus Retail West</v>
          </cell>
          <cell r="BP223">
            <v>2</v>
          </cell>
          <cell r="BR223" t="str">
            <v>33</v>
          </cell>
          <cell r="BT223">
            <v>4</v>
          </cell>
          <cell r="BU223" t="str">
            <v>Superunie</v>
          </cell>
          <cell r="BX223">
            <v>71.52552</v>
          </cell>
        </row>
        <row r="224">
          <cell r="AW224" t="str">
            <v>LIDL</v>
          </cell>
          <cell r="BP224">
            <v>2</v>
          </cell>
          <cell r="BR224" t="str">
            <v>48</v>
          </cell>
          <cell r="BT224">
            <v>12</v>
          </cell>
          <cell r="BU224" t="str">
            <v>Lidl</v>
          </cell>
          <cell r="BX224">
            <v>171.97487999999998</v>
          </cell>
        </row>
        <row r="225">
          <cell r="AW225" t="str">
            <v>Jumbo DC Nieuwegein</v>
          </cell>
          <cell r="BP225">
            <v>2</v>
          </cell>
          <cell r="BR225" t="str">
            <v>34</v>
          </cell>
          <cell r="BT225" t="str">
            <v/>
          </cell>
          <cell r="BU225" t="str">
            <v>Jumbo</v>
          </cell>
          <cell r="BX225" t="str">
            <v/>
          </cell>
        </row>
        <row r="226">
          <cell r="AW226" t="str">
            <v>Jumbo Nieuwegein</v>
          </cell>
          <cell r="BP226">
            <v>2</v>
          </cell>
          <cell r="BR226" t="str">
            <v>34</v>
          </cell>
          <cell r="BT226" t="str">
            <v/>
          </cell>
          <cell r="BU226" t="str">
            <v>Jumbo</v>
          </cell>
          <cell r="BX226" t="str">
            <v/>
          </cell>
        </row>
        <row r="227">
          <cell r="AW227" t="str">
            <v>Jumbo DC Nieuwegein</v>
          </cell>
          <cell r="BP227">
            <v>2</v>
          </cell>
          <cell r="BR227" t="str">
            <v>34</v>
          </cell>
          <cell r="BT227" t="str">
            <v/>
          </cell>
          <cell r="BU227" t="str">
            <v>Jumbo</v>
          </cell>
          <cell r="BX227" t="str">
            <v/>
          </cell>
        </row>
        <row r="228">
          <cell r="AW228" t="str">
            <v>Plus Retail Zuid</v>
          </cell>
          <cell r="BP228">
            <v>2</v>
          </cell>
          <cell r="BR228" t="str">
            <v>60</v>
          </cell>
          <cell r="BT228">
            <v>2.4</v>
          </cell>
          <cell r="BU228" t="str">
            <v>Superunie</v>
          </cell>
          <cell r="BX228">
            <v>67.975380000000001</v>
          </cell>
        </row>
        <row r="229">
          <cell r="AW229" t="str">
            <v>Kruidvat BV</v>
          </cell>
          <cell r="BP229">
            <v>2</v>
          </cell>
          <cell r="BR229" t="str">
            <v>66</v>
          </cell>
          <cell r="BT229">
            <v>18.399999999999999</v>
          </cell>
          <cell r="BU229" t="str">
            <v>Kruidvat</v>
          </cell>
          <cell r="BX229">
            <v>151.08786000000001</v>
          </cell>
        </row>
        <row r="230">
          <cell r="AW230" t="str">
            <v>LIDL</v>
          </cell>
          <cell r="BP230">
            <v>2</v>
          </cell>
          <cell r="BR230" t="str">
            <v>27</v>
          </cell>
          <cell r="BT230">
            <v>0.8</v>
          </cell>
          <cell r="BU230" t="str">
            <v>Lidl</v>
          </cell>
          <cell r="BX230">
            <v>27.257670000000001</v>
          </cell>
        </row>
        <row r="231">
          <cell r="AW231" t="str">
            <v>LIDL</v>
          </cell>
          <cell r="BP231">
            <v>2</v>
          </cell>
          <cell r="BR231" t="str">
            <v>48</v>
          </cell>
          <cell r="BT231">
            <v>0.8</v>
          </cell>
          <cell r="BU231" t="str">
            <v>Lidl</v>
          </cell>
          <cell r="BX231">
            <v>27.867509999999999</v>
          </cell>
        </row>
        <row r="232">
          <cell r="AW232" t="str">
            <v>Lidl</v>
          </cell>
          <cell r="BP232">
            <v>2</v>
          </cell>
          <cell r="BR232" t="str">
            <v>13</v>
          </cell>
          <cell r="BT232">
            <v>0.8</v>
          </cell>
          <cell r="BU232" t="str">
            <v>Lidl</v>
          </cell>
          <cell r="BX232">
            <v>28.673369999999998</v>
          </cell>
        </row>
        <row r="233">
          <cell r="AW233" t="str">
            <v>LIDL</v>
          </cell>
          <cell r="BP233">
            <v>2</v>
          </cell>
          <cell r="BR233" t="str">
            <v>60</v>
          </cell>
          <cell r="BT233">
            <v>0.8</v>
          </cell>
          <cell r="BU233" t="str">
            <v>Lidl</v>
          </cell>
          <cell r="BX233">
            <v>31.55922</v>
          </cell>
        </row>
        <row r="234">
          <cell r="AW234" t="str">
            <v>Jumbo DC Nieuwegein</v>
          </cell>
          <cell r="BP234">
            <v>2</v>
          </cell>
          <cell r="BR234" t="str">
            <v>34</v>
          </cell>
          <cell r="BT234" t="str">
            <v/>
          </cell>
          <cell r="BU234" t="str">
            <v>Jumbo</v>
          </cell>
          <cell r="BX234" t="str">
            <v/>
          </cell>
        </row>
        <row r="235">
          <cell r="AW235" t="str">
            <v>LOOMA B.V.</v>
          </cell>
          <cell r="BP235">
            <v>2</v>
          </cell>
          <cell r="BR235" t="str">
            <v>47</v>
          </cell>
          <cell r="BT235">
            <v>0.8</v>
          </cell>
          <cell r="BU235" t="str">
            <v>Overig</v>
          </cell>
          <cell r="BX235">
            <v>28.553579999999997</v>
          </cell>
        </row>
        <row r="236">
          <cell r="AW236" t="str">
            <v>Plus Retail Beemster</v>
          </cell>
          <cell r="BP236">
            <v>2</v>
          </cell>
          <cell r="BR236" t="str">
            <v>14</v>
          </cell>
          <cell r="BT236">
            <v>6.4</v>
          </cell>
          <cell r="BU236" t="str">
            <v>Superunie</v>
          </cell>
          <cell r="BX236">
            <v>106.14483</v>
          </cell>
        </row>
        <row r="237">
          <cell r="AW237" t="str">
            <v>Action Distributiecentrum</v>
          </cell>
          <cell r="BP237">
            <v>2</v>
          </cell>
          <cell r="BR237" t="str">
            <v>61</v>
          </cell>
          <cell r="BT237">
            <v>25.6</v>
          </cell>
          <cell r="BU237" t="str">
            <v>Action</v>
          </cell>
          <cell r="BX237">
            <v>325.89413999999999</v>
          </cell>
        </row>
        <row r="238">
          <cell r="AW238" t="str">
            <v>Albert Heijn DC OVERIJSSEL</v>
          </cell>
          <cell r="BP238">
            <v>2</v>
          </cell>
          <cell r="BR238" t="str">
            <v>80</v>
          </cell>
          <cell r="BT238">
            <v>2.4</v>
          </cell>
          <cell r="BU238" t="str">
            <v>AH</v>
          </cell>
          <cell r="BX238">
            <v>66.015180000000001</v>
          </cell>
        </row>
        <row r="239">
          <cell r="AW239" t="str">
            <v>Apotheek de Betuwe / de Pluk</v>
          </cell>
          <cell r="BP239">
            <v>2</v>
          </cell>
          <cell r="BR239" t="str">
            <v>41</v>
          </cell>
          <cell r="BT239">
            <v>0.8</v>
          </cell>
          <cell r="BU239" t="str">
            <v>Pharma</v>
          </cell>
          <cell r="BX239">
            <v>54.39555</v>
          </cell>
        </row>
        <row r="240">
          <cell r="AW240" t="str">
            <v>Pluripharm BV</v>
          </cell>
          <cell r="BP240">
            <v>2</v>
          </cell>
          <cell r="BR240" t="str">
            <v>18</v>
          </cell>
          <cell r="BT240">
            <v>0.8</v>
          </cell>
          <cell r="BU240" t="str">
            <v>Pharma</v>
          </cell>
          <cell r="BX240">
            <v>54.39555</v>
          </cell>
        </row>
        <row r="241">
          <cell r="AW241" t="str">
            <v>Sligro (deur 802-807)</v>
          </cell>
          <cell r="BP241">
            <v>2</v>
          </cell>
          <cell r="BR241" t="str">
            <v>54</v>
          </cell>
          <cell r="BT241">
            <v>26.4</v>
          </cell>
          <cell r="BU241" t="str">
            <v>Superunie</v>
          </cell>
          <cell r="BX241">
            <v>205.55963999999997</v>
          </cell>
        </row>
        <row r="242">
          <cell r="AW242" t="str">
            <v>Action Distributiecentrum</v>
          </cell>
          <cell r="BP242">
            <v>2</v>
          </cell>
          <cell r="BR242" t="str">
            <v>61</v>
          </cell>
          <cell r="BT242">
            <v>19.2</v>
          </cell>
          <cell r="BU242" t="str">
            <v>Action</v>
          </cell>
          <cell r="BX242">
            <v>283.94585999999998</v>
          </cell>
        </row>
        <row r="243">
          <cell r="AW243" t="str">
            <v>Apotheek Zenderpark BV</v>
          </cell>
          <cell r="BP243">
            <v>2</v>
          </cell>
          <cell r="BR243" t="str">
            <v>34</v>
          </cell>
          <cell r="BT243">
            <v>0.8</v>
          </cell>
          <cell r="BU243" t="str">
            <v>Pharma</v>
          </cell>
          <cell r="BX243">
            <v>54.39555</v>
          </cell>
        </row>
        <row r="244">
          <cell r="AW244" t="str">
            <v>Albert Heijn</v>
          </cell>
          <cell r="BP244">
            <v>2</v>
          </cell>
          <cell r="BR244" t="str">
            <v>50</v>
          </cell>
          <cell r="BT244">
            <v>19.2</v>
          </cell>
          <cell r="BU244" t="str">
            <v>AH</v>
          </cell>
          <cell r="BX244">
            <v>212.43123</v>
          </cell>
        </row>
        <row r="245">
          <cell r="AW245" t="str">
            <v>Plein.NL</v>
          </cell>
          <cell r="BP245">
            <v>2</v>
          </cell>
          <cell r="BR245" t="str">
            <v>47</v>
          </cell>
          <cell r="BT245">
            <v>1.6</v>
          </cell>
          <cell r="BU245" t="str">
            <v>Overig</v>
          </cell>
          <cell r="BX245">
            <v>48.896099999999997</v>
          </cell>
        </row>
        <row r="246">
          <cell r="AW246" t="str">
            <v>Albert Heijn</v>
          </cell>
          <cell r="BP246">
            <v>2</v>
          </cell>
          <cell r="BR246" t="str">
            <v>41</v>
          </cell>
          <cell r="BT246">
            <v>19.2</v>
          </cell>
          <cell r="BU246" t="str">
            <v>AH</v>
          </cell>
          <cell r="BX246">
            <v>126.91206</v>
          </cell>
        </row>
        <row r="247">
          <cell r="AW247" t="str">
            <v>Plus Retail Zuid</v>
          </cell>
          <cell r="BP247">
            <v>2</v>
          </cell>
          <cell r="BR247" t="str">
            <v>60</v>
          </cell>
          <cell r="BT247">
            <v>2.4000000000000004</v>
          </cell>
          <cell r="BU247" t="str">
            <v>Superunie</v>
          </cell>
          <cell r="BX247">
            <v>67.975380000000001</v>
          </cell>
        </row>
        <row r="248">
          <cell r="AW248" t="str">
            <v>Sligro DC Non Food (deur 701)</v>
          </cell>
          <cell r="BP248">
            <v>2</v>
          </cell>
          <cell r="BR248" t="str">
            <v>54</v>
          </cell>
          <cell r="BT248" t="str">
            <v/>
          </cell>
          <cell r="BU248" t="str">
            <v>Superunie</v>
          </cell>
          <cell r="BX248" t="str">
            <v/>
          </cell>
        </row>
        <row r="249">
          <cell r="AW249" t="str">
            <v>Vriesia Opslag Stellendam</v>
          </cell>
          <cell r="BP249">
            <v>2</v>
          </cell>
          <cell r="BR249" t="str">
            <v>32</v>
          </cell>
          <cell r="BT249">
            <v>1.6</v>
          </cell>
          <cell r="BU249" t="str">
            <v>Overig</v>
          </cell>
          <cell r="BX249">
            <v>52.152209999999997</v>
          </cell>
        </row>
        <row r="250">
          <cell r="AW250" t="str">
            <v>Advion BV</v>
          </cell>
          <cell r="BP250">
            <v>2</v>
          </cell>
          <cell r="BR250" t="str">
            <v>10</v>
          </cell>
          <cell r="BT250">
            <v>7.2</v>
          </cell>
          <cell r="BU250" t="str">
            <v>Overig</v>
          </cell>
          <cell r="BX250">
            <v>111.73140000000001</v>
          </cell>
        </row>
        <row r="251">
          <cell r="AW251" t="str">
            <v>Sligro (deur 802-807)</v>
          </cell>
          <cell r="BP251">
            <v>2</v>
          </cell>
          <cell r="BR251" t="str">
            <v>54</v>
          </cell>
          <cell r="BT251" t="str">
            <v/>
          </cell>
          <cell r="BU251" t="str">
            <v>Superunie</v>
          </cell>
          <cell r="BX251" t="str">
            <v/>
          </cell>
        </row>
        <row r="252">
          <cell r="AW252" t="str">
            <v>Basiq Dental BV</v>
          </cell>
          <cell r="BP252">
            <v>2</v>
          </cell>
          <cell r="BR252" t="str">
            <v>50</v>
          </cell>
          <cell r="BT252">
            <v>1.6</v>
          </cell>
          <cell r="BU252" t="str">
            <v>Pharma</v>
          </cell>
          <cell r="BX252">
            <v>108.7911</v>
          </cell>
        </row>
        <row r="253">
          <cell r="AW253" t="str">
            <v>Basiq Dental BV</v>
          </cell>
          <cell r="BP253">
            <v>2</v>
          </cell>
          <cell r="BR253" t="str">
            <v>50</v>
          </cell>
          <cell r="BT253" t="str">
            <v/>
          </cell>
          <cell r="BU253" t="str">
            <v>Pharma</v>
          </cell>
          <cell r="BX253" t="str">
            <v/>
          </cell>
        </row>
        <row r="254">
          <cell r="AW254" t="str">
            <v>LIDL</v>
          </cell>
          <cell r="BP254">
            <v>2</v>
          </cell>
          <cell r="BR254" t="str">
            <v>60</v>
          </cell>
          <cell r="BT254">
            <v>0.8</v>
          </cell>
          <cell r="BU254" t="str">
            <v>Lidl</v>
          </cell>
          <cell r="BX254">
            <v>31.55922</v>
          </cell>
        </row>
        <row r="255">
          <cell r="AW255" t="str">
            <v>American Dental Trading BV</v>
          </cell>
          <cell r="BP255">
            <v>2</v>
          </cell>
          <cell r="BR255" t="str">
            <v>50</v>
          </cell>
          <cell r="BT255">
            <v>0.8</v>
          </cell>
          <cell r="BU255" t="str">
            <v>Pharma</v>
          </cell>
          <cell r="BX255">
            <v>27.257670000000001</v>
          </cell>
        </row>
        <row r="256">
          <cell r="AW256" t="str">
            <v>Albert Heijn</v>
          </cell>
          <cell r="BP256">
            <v>2</v>
          </cell>
          <cell r="BR256" t="str">
            <v>26</v>
          </cell>
          <cell r="BT256">
            <v>4.8</v>
          </cell>
          <cell r="BU256" t="str">
            <v>AH</v>
          </cell>
          <cell r="BX256">
            <v>91.007729999999995</v>
          </cell>
        </row>
        <row r="257">
          <cell r="AW257" t="str">
            <v>ALBERT HEIJN MECH ZAANDAM</v>
          </cell>
          <cell r="BP257">
            <v>2</v>
          </cell>
          <cell r="BR257" t="str">
            <v>15</v>
          </cell>
          <cell r="BT257">
            <v>2.4</v>
          </cell>
          <cell r="BU257" t="str">
            <v>AH</v>
          </cell>
          <cell r="BX257">
            <v>61.343369999999993</v>
          </cell>
        </row>
        <row r="258">
          <cell r="AW258" t="str">
            <v>Sligro DC Non Food (deur 701)</v>
          </cell>
          <cell r="BP258">
            <v>2</v>
          </cell>
          <cell r="BR258" t="str">
            <v>54</v>
          </cell>
          <cell r="BT258" t="str">
            <v/>
          </cell>
          <cell r="BU258" t="str">
            <v>Superunie</v>
          </cell>
          <cell r="BX258" t="str">
            <v/>
          </cell>
        </row>
        <row r="259">
          <cell r="AW259" t="str">
            <v>NA-NOMI</v>
          </cell>
          <cell r="BP259">
            <v>2</v>
          </cell>
          <cell r="BR259" t="str">
            <v>66</v>
          </cell>
          <cell r="BT259">
            <v>25.6</v>
          </cell>
          <cell r="BU259" t="str">
            <v>Overig</v>
          </cell>
          <cell r="BX259">
            <v>177.58322999999999</v>
          </cell>
        </row>
        <row r="260">
          <cell r="AW260" t="str">
            <v>De Tandartsapotheek</v>
          </cell>
          <cell r="BP260">
            <v>2</v>
          </cell>
          <cell r="BR260" t="str">
            <v>30</v>
          </cell>
          <cell r="BT260">
            <v>0.8</v>
          </cell>
          <cell r="BU260" t="str">
            <v>Pharma</v>
          </cell>
          <cell r="BX260">
            <v>54.39555</v>
          </cell>
        </row>
        <row r="261">
          <cell r="AW261" t="str">
            <v>ALLIANCE HEALTHCARE</v>
          </cell>
          <cell r="BP261">
            <v>2</v>
          </cell>
          <cell r="BR261" t="str">
            <v>52</v>
          </cell>
          <cell r="BT261">
            <v>0.8</v>
          </cell>
          <cell r="BU261" t="str">
            <v>Pharma</v>
          </cell>
          <cell r="BX261">
            <v>54.39555</v>
          </cell>
        </row>
        <row r="262">
          <cell r="AW262" t="str">
            <v>Plus Retail Zuid</v>
          </cell>
          <cell r="BP262">
            <v>2</v>
          </cell>
          <cell r="BR262" t="str">
            <v>60</v>
          </cell>
          <cell r="BT262" t="str">
            <v/>
          </cell>
          <cell r="BU262" t="str">
            <v>Superunie</v>
          </cell>
          <cell r="BX262" t="str">
            <v/>
          </cell>
        </row>
        <row r="263">
          <cell r="AW263" t="str">
            <v>Mosadex</v>
          </cell>
          <cell r="BP263">
            <v>2</v>
          </cell>
          <cell r="BR263" t="str">
            <v>61</v>
          </cell>
          <cell r="BT263">
            <v>0.8</v>
          </cell>
          <cell r="BU263" t="str">
            <v>Overig</v>
          </cell>
          <cell r="BX263">
            <v>54.39555</v>
          </cell>
        </row>
        <row r="264">
          <cell r="AW264" t="str">
            <v>ADVION ONLINE B.V.</v>
          </cell>
          <cell r="BP264">
            <v>2</v>
          </cell>
          <cell r="BR264" t="str">
            <v>10</v>
          </cell>
          <cell r="BT264" t="str">
            <v/>
          </cell>
          <cell r="BU264" t="str">
            <v>Overig</v>
          </cell>
          <cell r="BX264" t="str">
            <v/>
          </cell>
        </row>
        <row r="265">
          <cell r="AW265" t="str">
            <v>HOOGVLIET DC BLEISWIJK</v>
          </cell>
          <cell r="BP265">
            <v>2</v>
          </cell>
          <cell r="BR265" t="str">
            <v>26</v>
          </cell>
          <cell r="BT265">
            <v>5.6</v>
          </cell>
          <cell r="BU265" t="str">
            <v>Superunie</v>
          </cell>
          <cell r="BX265">
            <v>98.608949999999993</v>
          </cell>
        </row>
        <row r="266">
          <cell r="AW266" t="str">
            <v>Plus Retail West</v>
          </cell>
          <cell r="BP266">
            <v>2</v>
          </cell>
          <cell r="BR266" t="str">
            <v>33</v>
          </cell>
          <cell r="BT266">
            <v>3.2</v>
          </cell>
          <cell r="BU266" t="str">
            <v>Superunie</v>
          </cell>
          <cell r="BX266">
            <v>63.662939999999999</v>
          </cell>
        </row>
        <row r="267">
          <cell r="AW267" t="str">
            <v>Action Distributiecentrum</v>
          </cell>
          <cell r="BP267">
            <v>2</v>
          </cell>
          <cell r="BR267" t="str">
            <v>16</v>
          </cell>
          <cell r="BT267">
            <v>16</v>
          </cell>
          <cell r="BU267" t="str">
            <v>Action</v>
          </cell>
          <cell r="BX267">
            <v>226.33776</v>
          </cell>
        </row>
        <row r="268">
          <cell r="AW268" t="str">
            <v>LIDL</v>
          </cell>
          <cell r="BP268">
            <v>2</v>
          </cell>
          <cell r="BR268" t="str">
            <v>66</v>
          </cell>
          <cell r="BT268">
            <v>12</v>
          </cell>
          <cell r="BU268" t="str">
            <v>Lidl</v>
          </cell>
          <cell r="BX268">
            <v>116.56656000000001</v>
          </cell>
        </row>
        <row r="269">
          <cell r="AW269" t="str">
            <v>Action Distributiecentrum</v>
          </cell>
          <cell r="BP269">
            <v>2</v>
          </cell>
          <cell r="BR269" t="str">
            <v>61</v>
          </cell>
          <cell r="BT269">
            <v>17.600000000000001</v>
          </cell>
          <cell r="BU269" t="str">
            <v>Action</v>
          </cell>
          <cell r="BX269">
            <v>269.86509000000001</v>
          </cell>
        </row>
        <row r="270">
          <cell r="AW270" t="str">
            <v>ACTION SERVICE - DICK VIJN</v>
          </cell>
          <cell r="BP270">
            <v>2</v>
          </cell>
          <cell r="BR270" t="str">
            <v>61</v>
          </cell>
          <cell r="BT270">
            <v>20</v>
          </cell>
          <cell r="BU270" t="str">
            <v>Action</v>
          </cell>
          <cell r="BX270">
            <v>290.10959999999994</v>
          </cell>
        </row>
        <row r="271">
          <cell r="AW271" t="str">
            <v>ACTION SERVICE - DICK VIJN</v>
          </cell>
          <cell r="BP271">
            <v>2</v>
          </cell>
          <cell r="BR271" t="str">
            <v>61</v>
          </cell>
          <cell r="BT271">
            <v>19.2</v>
          </cell>
          <cell r="BU271" t="str">
            <v>Action</v>
          </cell>
          <cell r="BX271">
            <v>283.94585999999998</v>
          </cell>
        </row>
        <row r="272">
          <cell r="AW272" t="str">
            <v>Dentalair (deur 6/7)</v>
          </cell>
          <cell r="BP272">
            <v>2</v>
          </cell>
          <cell r="BR272" t="str">
            <v>33</v>
          </cell>
          <cell r="BT272">
            <v>0.8</v>
          </cell>
          <cell r="BU272" t="str">
            <v>Pharma</v>
          </cell>
          <cell r="BX272">
            <v>27.257670000000001</v>
          </cell>
        </row>
        <row r="273">
          <cell r="AW273" t="str">
            <v>Etos Distributiecentrum</v>
          </cell>
          <cell r="BP273">
            <v>2</v>
          </cell>
          <cell r="BR273" t="str">
            <v>19</v>
          </cell>
          <cell r="BT273">
            <v>12</v>
          </cell>
          <cell r="BU273" t="str">
            <v>Overig</v>
          </cell>
          <cell r="BX273">
            <v>183.99744000000001</v>
          </cell>
        </row>
        <row r="274">
          <cell r="AW274" t="str">
            <v>LIDL</v>
          </cell>
          <cell r="BP274">
            <v>2</v>
          </cell>
          <cell r="BR274" t="str">
            <v>84</v>
          </cell>
          <cell r="BT274">
            <v>11.2</v>
          </cell>
          <cell r="BU274" t="str">
            <v>Lidl</v>
          </cell>
          <cell r="BX274">
            <v>234.41813999999999</v>
          </cell>
        </row>
        <row r="275">
          <cell r="AW275" t="str">
            <v>Albert Heijn</v>
          </cell>
          <cell r="BP275">
            <v>2</v>
          </cell>
          <cell r="BR275" t="str">
            <v>41</v>
          </cell>
          <cell r="BT275">
            <v>17.600000000000001</v>
          </cell>
          <cell r="BU275" t="str">
            <v>AH</v>
          </cell>
          <cell r="BX275">
            <v>120.74831999999999</v>
          </cell>
        </row>
        <row r="276">
          <cell r="AW276" t="str">
            <v>Plus Retail Oost</v>
          </cell>
          <cell r="BP276">
            <v>2</v>
          </cell>
          <cell r="BR276" t="str">
            <v>74</v>
          </cell>
          <cell r="BT276">
            <v>4</v>
          </cell>
          <cell r="BU276" t="str">
            <v>Superunie</v>
          </cell>
          <cell r="BX276">
            <v>86.379479999999987</v>
          </cell>
        </row>
        <row r="277">
          <cell r="AW277" t="str">
            <v>A.S. WATSON OOSTERHOUT DC</v>
          </cell>
          <cell r="BP277">
            <v>2</v>
          </cell>
          <cell r="BR277" t="str">
            <v>49</v>
          </cell>
          <cell r="BT277">
            <v>17.600000000000001</v>
          </cell>
          <cell r="BU277" t="str">
            <v>Kruidvat</v>
          </cell>
          <cell r="BX277">
            <v>202.78269</v>
          </cell>
        </row>
        <row r="278">
          <cell r="AW278" t="str">
            <v>DRG DC Bleiswijk</v>
          </cell>
          <cell r="BP278">
            <v>2</v>
          </cell>
          <cell r="BR278" t="str">
            <v>26</v>
          </cell>
          <cell r="BT278">
            <v>3.2</v>
          </cell>
          <cell r="BU278" t="str">
            <v>Overig</v>
          </cell>
          <cell r="BX278">
            <v>71.057249999999996</v>
          </cell>
        </row>
        <row r="279">
          <cell r="AW279" t="str">
            <v>Kruidvat BV</v>
          </cell>
          <cell r="BP279">
            <v>2</v>
          </cell>
          <cell r="BR279" t="str">
            <v>66</v>
          </cell>
          <cell r="BT279">
            <v>23.2</v>
          </cell>
          <cell r="BU279" t="str">
            <v>Kruidvat</v>
          </cell>
          <cell r="BX279">
            <v>170.28693000000001</v>
          </cell>
        </row>
        <row r="280">
          <cell r="AW280" t="str">
            <v>HOOGVLIET DC BLEISWIJK</v>
          </cell>
          <cell r="BP280">
            <v>2</v>
          </cell>
          <cell r="BR280" t="str">
            <v>26</v>
          </cell>
          <cell r="BT280" t="str">
            <v/>
          </cell>
          <cell r="BU280" t="str">
            <v>Superunie</v>
          </cell>
          <cell r="BX280" t="str">
            <v/>
          </cell>
        </row>
        <row r="281">
          <cell r="AW281" t="str">
            <v>A.S. WATSON DC OOSTERHOUT</v>
          </cell>
          <cell r="BP281">
            <v>2</v>
          </cell>
          <cell r="BR281" t="str">
            <v>49</v>
          </cell>
          <cell r="BT281" t="str">
            <v/>
          </cell>
          <cell r="BU281" t="str">
            <v>Kruidvat</v>
          </cell>
          <cell r="BX281" t="str">
            <v/>
          </cell>
        </row>
        <row r="282">
          <cell r="AW282" t="str">
            <v>LIDL</v>
          </cell>
          <cell r="BP282">
            <v>2</v>
          </cell>
          <cell r="BR282" t="str">
            <v>27</v>
          </cell>
          <cell r="BT282">
            <v>12</v>
          </cell>
          <cell r="BU282" t="str">
            <v>Lidl</v>
          </cell>
          <cell r="BX282">
            <v>167.13971999999998</v>
          </cell>
        </row>
        <row r="283">
          <cell r="AW283" t="str">
            <v>Plus Retail West</v>
          </cell>
          <cell r="BP283">
            <v>2</v>
          </cell>
          <cell r="BR283" t="str">
            <v>33</v>
          </cell>
          <cell r="BT283" t="str">
            <v/>
          </cell>
          <cell r="BU283" t="str">
            <v>Superunie</v>
          </cell>
          <cell r="BX283" t="str">
            <v/>
          </cell>
        </row>
        <row r="284">
          <cell r="AW284" t="str">
            <v>Vomar DC</v>
          </cell>
          <cell r="BP284">
            <v>2</v>
          </cell>
          <cell r="BR284" t="str">
            <v>18</v>
          </cell>
          <cell r="BT284">
            <v>1.6</v>
          </cell>
          <cell r="BU284" t="str">
            <v>Superunie</v>
          </cell>
          <cell r="BX284">
            <v>51.291899999999998</v>
          </cell>
        </row>
        <row r="285">
          <cell r="AW285" t="str">
            <v>ACTION SERVICE - DICK VIJN</v>
          </cell>
          <cell r="BP285">
            <v>2</v>
          </cell>
          <cell r="BR285" t="str">
            <v>61</v>
          </cell>
          <cell r="BT285">
            <v>22.4</v>
          </cell>
          <cell r="BU285" t="str">
            <v>Action</v>
          </cell>
          <cell r="BX285">
            <v>307.35935999999998</v>
          </cell>
        </row>
        <row r="286">
          <cell r="AW286" t="str">
            <v>Kruidvat BV</v>
          </cell>
          <cell r="BP286">
            <v>2</v>
          </cell>
          <cell r="BR286" t="str">
            <v>66</v>
          </cell>
          <cell r="BT286" t="str">
            <v/>
          </cell>
          <cell r="BU286" t="str">
            <v>Kruidvat</v>
          </cell>
          <cell r="BX286" t="str">
            <v/>
          </cell>
        </row>
        <row r="287">
          <cell r="AW287" t="str">
            <v>Plus Retail Oost</v>
          </cell>
          <cell r="BP287">
            <v>2</v>
          </cell>
          <cell r="BR287" t="str">
            <v>74</v>
          </cell>
          <cell r="BT287" t="str">
            <v/>
          </cell>
          <cell r="BU287" t="str">
            <v>Superunie</v>
          </cell>
          <cell r="BX287" t="str">
            <v/>
          </cell>
        </row>
        <row r="288">
          <cell r="AW288" t="str">
            <v>Jumbo DC Nieuwegein</v>
          </cell>
          <cell r="BP288">
            <v>2</v>
          </cell>
          <cell r="BR288" t="str">
            <v>34</v>
          </cell>
          <cell r="BT288">
            <v>26.4</v>
          </cell>
          <cell r="BU288" t="str">
            <v>Jumbo</v>
          </cell>
          <cell r="BX288">
            <v>213.60735</v>
          </cell>
        </row>
        <row r="289">
          <cell r="AW289" t="str">
            <v>Albert Heijn</v>
          </cell>
          <cell r="BP289">
            <v>2</v>
          </cell>
          <cell r="BR289" t="str">
            <v>41</v>
          </cell>
          <cell r="BT289">
            <v>26.4</v>
          </cell>
          <cell r="BU289" t="str">
            <v>AH</v>
          </cell>
          <cell r="BX289">
            <v>149.49791999999999</v>
          </cell>
        </row>
        <row r="290">
          <cell r="AW290" t="str">
            <v>Albert Heijn</v>
          </cell>
          <cell r="BP290">
            <v>2</v>
          </cell>
          <cell r="BR290" t="str">
            <v>41</v>
          </cell>
          <cell r="BT290">
            <v>26.4</v>
          </cell>
          <cell r="BU290" t="str">
            <v>AH</v>
          </cell>
          <cell r="BX290">
            <v>149.49791999999999</v>
          </cell>
        </row>
        <row r="291">
          <cell r="AW291" t="str">
            <v>Jumbo DC Nieuwegein</v>
          </cell>
          <cell r="BP291">
            <v>2</v>
          </cell>
          <cell r="BR291" t="str">
            <v>34</v>
          </cell>
          <cell r="BT291" t="str">
            <v/>
          </cell>
          <cell r="BU291" t="str">
            <v>Jumbo</v>
          </cell>
          <cell r="BX291" t="str">
            <v/>
          </cell>
        </row>
        <row r="292">
          <cell r="AW292" t="str">
            <v>Albert Heijn</v>
          </cell>
          <cell r="BP292">
            <v>2</v>
          </cell>
          <cell r="BR292" t="str">
            <v>41</v>
          </cell>
          <cell r="BT292" t="str">
            <v/>
          </cell>
          <cell r="BU292" t="str">
            <v>AH</v>
          </cell>
          <cell r="BX292" t="str">
            <v/>
          </cell>
        </row>
        <row r="293">
          <cell r="AW293" t="str">
            <v>Kruidvat BV</v>
          </cell>
          <cell r="BP293">
            <v>2</v>
          </cell>
          <cell r="BR293" t="str">
            <v>66</v>
          </cell>
          <cell r="BT293">
            <v>26.4</v>
          </cell>
          <cell r="BU293" t="str">
            <v>Kruidvat</v>
          </cell>
          <cell r="BX293">
            <v>182.55995999999999</v>
          </cell>
        </row>
        <row r="294">
          <cell r="AW294" t="str">
            <v>Albert Heijn</v>
          </cell>
          <cell r="BP294">
            <v>2</v>
          </cell>
          <cell r="BR294" t="str">
            <v>41</v>
          </cell>
          <cell r="BT294" t="str">
            <v/>
          </cell>
          <cell r="BU294" t="str">
            <v>AH</v>
          </cell>
          <cell r="BX294" t="str">
            <v/>
          </cell>
        </row>
        <row r="295">
          <cell r="AW295" t="str">
            <v>Kruidvat BV</v>
          </cell>
          <cell r="BP295">
            <v>3</v>
          </cell>
          <cell r="BR295" t="str">
            <v>66</v>
          </cell>
          <cell r="BT295">
            <v>16</v>
          </cell>
          <cell r="BU295" t="str">
            <v>Kruidvat</v>
          </cell>
          <cell r="BX295">
            <v>139.04352</v>
          </cell>
        </row>
        <row r="296">
          <cell r="AW296" t="str">
            <v>Topbrands Europe BV</v>
          </cell>
          <cell r="BP296">
            <v>3</v>
          </cell>
          <cell r="BR296" t="str">
            <v>96</v>
          </cell>
          <cell r="BT296">
            <v>25.6</v>
          </cell>
          <cell r="BU296" t="str">
            <v>Overig</v>
          </cell>
          <cell r="BX296">
            <v>408.41856000000001</v>
          </cell>
        </row>
        <row r="297">
          <cell r="AW297" t="str">
            <v>Wouters Sales Intermed. BV</v>
          </cell>
          <cell r="BP297">
            <v>3</v>
          </cell>
          <cell r="BR297" t="str">
            <v>18</v>
          </cell>
          <cell r="BT297">
            <v>14.4</v>
          </cell>
          <cell r="BU297" t="str">
            <v>Overig</v>
          </cell>
          <cell r="BX297">
            <v>207.62873999999999</v>
          </cell>
        </row>
        <row r="298">
          <cell r="AW298" t="str">
            <v>ID Logistics</v>
          </cell>
          <cell r="BP298">
            <v>3</v>
          </cell>
          <cell r="BR298" t="str">
            <v>50</v>
          </cell>
          <cell r="BT298">
            <v>2.4000000000000004</v>
          </cell>
          <cell r="BU298" t="str">
            <v>Overig</v>
          </cell>
          <cell r="BX298">
            <v>55.854810000000001</v>
          </cell>
        </row>
        <row r="299">
          <cell r="AW299" t="str">
            <v>Brandmaster</v>
          </cell>
          <cell r="BP299">
            <v>3</v>
          </cell>
          <cell r="BR299" t="str">
            <v>47</v>
          </cell>
          <cell r="BT299" t="str">
            <v/>
          </cell>
          <cell r="BU299" t="e">
            <v>#N/A</v>
          </cell>
          <cell r="BX299" t="str">
            <v/>
          </cell>
        </row>
        <row r="300">
          <cell r="AW300" t="str">
            <v>ID Logistics</v>
          </cell>
          <cell r="BP300">
            <v>3</v>
          </cell>
          <cell r="BR300" t="str">
            <v>50</v>
          </cell>
          <cell r="BT300" t="str">
            <v/>
          </cell>
          <cell r="BU300" t="str">
            <v>Overig</v>
          </cell>
          <cell r="BX300" t="str">
            <v/>
          </cell>
        </row>
        <row r="301">
          <cell r="AW301" t="str">
            <v>Corim Dental Products BV</v>
          </cell>
          <cell r="BP301">
            <v>3</v>
          </cell>
          <cell r="BR301" t="str">
            <v>41</v>
          </cell>
          <cell r="BT301">
            <v>0.8</v>
          </cell>
          <cell r="BU301" t="str">
            <v>Pharma</v>
          </cell>
          <cell r="BX301">
            <v>27.257670000000001</v>
          </cell>
        </row>
        <row r="302">
          <cell r="AW302" t="str">
            <v>Boni Distributiecentrum</v>
          </cell>
          <cell r="BP302">
            <v>3</v>
          </cell>
          <cell r="BR302" t="str">
            <v>38</v>
          </cell>
          <cell r="BT302">
            <v>1.6</v>
          </cell>
          <cell r="BU302" t="str">
            <v>Superunie</v>
          </cell>
          <cell r="BX302">
            <v>49.364369999999994</v>
          </cell>
        </row>
        <row r="303">
          <cell r="AW303" t="str">
            <v>Poiesz Supermarkten BV</v>
          </cell>
          <cell r="BP303">
            <v>3</v>
          </cell>
          <cell r="BR303" t="str">
            <v>86</v>
          </cell>
          <cell r="BT303">
            <v>0.8</v>
          </cell>
          <cell r="BU303" t="str">
            <v>Superunie</v>
          </cell>
          <cell r="BX303">
            <v>39.454469999999993</v>
          </cell>
        </row>
        <row r="304">
          <cell r="AW304" t="str">
            <v>Advion BV</v>
          </cell>
          <cell r="BP304">
            <v>3</v>
          </cell>
          <cell r="BR304" t="str">
            <v>10</v>
          </cell>
          <cell r="BT304">
            <v>2.4000000000000004</v>
          </cell>
          <cell r="BU304" t="str">
            <v>Overig</v>
          </cell>
          <cell r="BX304">
            <v>55.778579999999998</v>
          </cell>
        </row>
        <row r="305">
          <cell r="AW305" t="str">
            <v>Advion BV</v>
          </cell>
          <cell r="BP305">
            <v>3</v>
          </cell>
          <cell r="BR305" t="str">
            <v>10</v>
          </cell>
          <cell r="BT305" t="str">
            <v/>
          </cell>
          <cell r="BU305" t="str">
            <v>Overig</v>
          </cell>
          <cell r="BX305" t="str">
            <v/>
          </cell>
        </row>
        <row r="306">
          <cell r="AW306" t="str">
            <v>Kruidvat BV</v>
          </cell>
          <cell r="BP306">
            <v>3</v>
          </cell>
          <cell r="BR306" t="str">
            <v>66</v>
          </cell>
          <cell r="BT306" t="str">
            <v/>
          </cell>
          <cell r="BU306" t="str">
            <v>Kruidvat</v>
          </cell>
          <cell r="BX306" t="str">
            <v/>
          </cell>
        </row>
        <row r="307">
          <cell r="AW307" t="str">
            <v>Plus Retail Beemster</v>
          </cell>
          <cell r="BP307">
            <v>3</v>
          </cell>
          <cell r="BR307" t="str">
            <v>14</v>
          </cell>
          <cell r="BT307">
            <v>0.8</v>
          </cell>
          <cell r="BU307" t="str">
            <v>Superunie</v>
          </cell>
          <cell r="BX307">
            <v>28.673369999999998</v>
          </cell>
        </row>
        <row r="308">
          <cell r="AW308" t="str">
            <v>Albert Heijn</v>
          </cell>
          <cell r="BP308">
            <v>3</v>
          </cell>
          <cell r="BR308" t="str">
            <v>26</v>
          </cell>
          <cell r="BT308">
            <v>0.8</v>
          </cell>
          <cell r="BU308" t="str">
            <v>AH</v>
          </cell>
          <cell r="BX308">
            <v>28.83672</v>
          </cell>
        </row>
        <row r="309">
          <cell r="AW309" t="str">
            <v>Albert Heijn</v>
          </cell>
          <cell r="BP309">
            <v>3</v>
          </cell>
          <cell r="BR309" t="str">
            <v>41</v>
          </cell>
          <cell r="BT309">
            <v>18.399999999999999</v>
          </cell>
          <cell r="BU309" t="str">
            <v>AH</v>
          </cell>
          <cell r="BX309">
            <v>123.63417</v>
          </cell>
        </row>
        <row r="310">
          <cell r="AW310" t="str">
            <v>Topbrands Europe BV</v>
          </cell>
          <cell r="BP310">
            <v>3</v>
          </cell>
          <cell r="BR310" t="str">
            <v>96</v>
          </cell>
          <cell r="BT310">
            <v>25.6</v>
          </cell>
          <cell r="BU310" t="str">
            <v>Overig</v>
          </cell>
          <cell r="BX310">
            <v>408.41856000000001</v>
          </cell>
        </row>
        <row r="311">
          <cell r="AW311" t="str">
            <v>Etos Distributiecentrum</v>
          </cell>
          <cell r="BP311">
            <v>3</v>
          </cell>
          <cell r="BR311" t="str">
            <v>19</v>
          </cell>
          <cell r="BT311">
            <v>12.8</v>
          </cell>
          <cell r="BU311" t="str">
            <v>Overig</v>
          </cell>
          <cell r="BX311">
            <v>194.03801999999999</v>
          </cell>
        </row>
        <row r="312">
          <cell r="AW312" t="str">
            <v>ACTION SERVICE - DICK VIJN</v>
          </cell>
          <cell r="BP312">
            <v>3</v>
          </cell>
          <cell r="BR312" t="str">
            <v>61</v>
          </cell>
          <cell r="BT312">
            <v>20.8</v>
          </cell>
          <cell r="BU312" t="str">
            <v>Action</v>
          </cell>
          <cell r="BX312">
            <v>296.73072000000002</v>
          </cell>
        </row>
        <row r="313">
          <cell r="AW313" t="str">
            <v>Colgate Palmolive Ned.Sal.</v>
          </cell>
          <cell r="BP313">
            <v>3</v>
          </cell>
          <cell r="BR313" t="str">
            <v>13</v>
          </cell>
          <cell r="BT313">
            <v>0.8</v>
          </cell>
          <cell r="BU313" t="str">
            <v>Overig</v>
          </cell>
          <cell r="BX313">
            <v>28.673369999999998</v>
          </cell>
        </row>
        <row r="314">
          <cell r="AW314" t="str">
            <v>Action Distributiecentrum</v>
          </cell>
          <cell r="BP314">
            <v>3</v>
          </cell>
          <cell r="BR314" t="str">
            <v>61</v>
          </cell>
          <cell r="BT314">
            <v>23.2</v>
          </cell>
          <cell r="BU314" t="str">
            <v>Action</v>
          </cell>
          <cell r="BX314">
            <v>312.27074999999996</v>
          </cell>
        </row>
        <row r="315">
          <cell r="AW315" t="str">
            <v>Action Distributiecentrum</v>
          </cell>
          <cell r="BP315">
            <v>3</v>
          </cell>
          <cell r="BR315" t="str">
            <v>16</v>
          </cell>
          <cell r="BT315">
            <v>20.8</v>
          </cell>
          <cell r="BU315" t="str">
            <v>Action</v>
          </cell>
          <cell r="BX315">
            <v>263.21129999999999</v>
          </cell>
        </row>
        <row r="316">
          <cell r="AW316" t="str">
            <v>Jan Linders Distributiecentrum</v>
          </cell>
          <cell r="BP316">
            <v>3</v>
          </cell>
          <cell r="BR316" t="str">
            <v>58</v>
          </cell>
          <cell r="BT316">
            <v>8</v>
          </cell>
          <cell r="BU316" t="str">
            <v>Superunie</v>
          </cell>
          <cell r="BX316">
            <v>122.4036</v>
          </cell>
        </row>
        <row r="317">
          <cell r="AW317" t="str">
            <v>ACTION SERVICE - DICK VIJN</v>
          </cell>
          <cell r="BP317">
            <v>3</v>
          </cell>
          <cell r="BR317" t="str">
            <v>61</v>
          </cell>
          <cell r="BT317">
            <v>17.600000000000001</v>
          </cell>
          <cell r="BU317" t="str">
            <v>Action</v>
          </cell>
          <cell r="BX317">
            <v>269.86509000000001</v>
          </cell>
        </row>
        <row r="318">
          <cell r="AW318" t="str">
            <v>Action Distributiecentrum</v>
          </cell>
          <cell r="BP318">
            <v>3</v>
          </cell>
          <cell r="BR318" t="str">
            <v>16</v>
          </cell>
          <cell r="BT318">
            <v>26.4</v>
          </cell>
          <cell r="BU318" t="str">
            <v>Action</v>
          </cell>
          <cell r="BX318">
            <v>296.40402</v>
          </cell>
        </row>
        <row r="319">
          <cell r="AW319" t="str">
            <v>Etos Distributiecentrum</v>
          </cell>
          <cell r="BP319">
            <v>3</v>
          </cell>
          <cell r="BR319" t="str">
            <v>19</v>
          </cell>
          <cell r="BT319">
            <v>8</v>
          </cell>
          <cell r="BU319" t="str">
            <v>Overig</v>
          </cell>
          <cell r="BX319">
            <v>138.78216</v>
          </cell>
        </row>
        <row r="320">
          <cell r="AW320" t="str">
            <v>BOON DC KW DORDRECHT</v>
          </cell>
          <cell r="BP320">
            <v>3</v>
          </cell>
          <cell r="BR320" t="str">
            <v>33</v>
          </cell>
          <cell r="BT320">
            <v>1.6</v>
          </cell>
          <cell r="BU320" t="str">
            <v>Superunie</v>
          </cell>
          <cell r="BX320">
            <v>44.19162</v>
          </cell>
        </row>
        <row r="321">
          <cell r="AW321" t="str">
            <v>Action Distributiecentrum</v>
          </cell>
          <cell r="BP321">
            <v>3</v>
          </cell>
          <cell r="BR321" t="str">
            <v>61</v>
          </cell>
          <cell r="BT321">
            <v>25.6</v>
          </cell>
          <cell r="BU321" t="str">
            <v>Action</v>
          </cell>
          <cell r="BX321">
            <v>325.89413999999999</v>
          </cell>
        </row>
        <row r="322">
          <cell r="AW322" t="str">
            <v>CoopCodis Distributiecentrum</v>
          </cell>
          <cell r="BP322">
            <v>3</v>
          </cell>
          <cell r="BR322" t="str">
            <v>94</v>
          </cell>
          <cell r="BT322">
            <v>4</v>
          </cell>
          <cell r="BU322" t="str">
            <v>Superunie</v>
          </cell>
          <cell r="BX322">
            <v>101.58192</v>
          </cell>
        </row>
        <row r="323">
          <cell r="AW323" t="str">
            <v>LIDL</v>
          </cell>
          <cell r="BP323">
            <v>3</v>
          </cell>
          <cell r="BR323" t="str">
            <v>60</v>
          </cell>
          <cell r="BT323">
            <v>0.8</v>
          </cell>
          <cell r="BU323" t="str">
            <v>Lidl</v>
          </cell>
          <cell r="BX323">
            <v>31.55922</v>
          </cell>
        </row>
        <row r="324">
          <cell r="AW324" t="str">
            <v>Advion BV</v>
          </cell>
          <cell r="BP324">
            <v>3</v>
          </cell>
          <cell r="BR324" t="str">
            <v>10</v>
          </cell>
          <cell r="BT324">
            <v>8.8000000000000007</v>
          </cell>
          <cell r="BU324" t="str">
            <v>Overig</v>
          </cell>
          <cell r="BX324">
            <v>129.27519000000001</v>
          </cell>
        </row>
        <row r="325">
          <cell r="AW325" t="str">
            <v>Jumbo DC Nieuwegein</v>
          </cell>
          <cell r="BP325">
            <v>3</v>
          </cell>
          <cell r="BR325" t="str">
            <v>34</v>
          </cell>
          <cell r="BT325">
            <v>23.200000000000003</v>
          </cell>
          <cell r="BU325" t="str">
            <v>Jumbo</v>
          </cell>
          <cell r="BX325">
            <v>199.59191999999996</v>
          </cell>
        </row>
        <row r="326">
          <cell r="AW326" t="str">
            <v>Albert Heijn</v>
          </cell>
          <cell r="BP326">
            <v>3</v>
          </cell>
          <cell r="BR326" t="str">
            <v>41</v>
          </cell>
          <cell r="BT326">
            <v>26.4</v>
          </cell>
          <cell r="BU326" t="str">
            <v>AH</v>
          </cell>
          <cell r="BX326">
            <v>149.49791999999999</v>
          </cell>
        </row>
        <row r="327">
          <cell r="AW327" t="str">
            <v>Vomar DC</v>
          </cell>
          <cell r="BP327">
            <v>3</v>
          </cell>
          <cell r="BR327" t="str">
            <v>18</v>
          </cell>
          <cell r="BT327">
            <v>0.8</v>
          </cell>
          <cell r="BU327" t="str">
            <v>Superunie</v>
          </cell>
          <cell r="BX327">
            <v>29.991059999999997</v>
          </cell>
        </row>
        <row r="328">
          <cell r="AW328" t="str">
            <v>DRG DC BLEISWIJK ACTIE</v>
          </cell>
          <cell r="BP328">
            <v>3</v>
          </cell>
          <cell r="BR328" t="str">
            <v>26</v>
          </cell>
          <cell r="BT328">
            <v>13.600000000000001</v>
          </cell>
          <cell r="BU328" t="str">
            <v>Overig</v>
          </cell>
          <cell r="BX328">
            <v>193.56975</v>
          </cell>
        </row>
        <row r="329">
          <cell r="AW329" t="str">
            <v>DRG DC Bleiswijk</v>
          </cell>
          <cell r="BP329">
            <v>3</v>
          </cell>
          <cell r="BR329" t="str">
            <v>26</v>
          </cell>
          <cell r="BT329" t="str">
            <v/>
          </cell>
          <cell r="BU329" t="str">
            <v>Overig</v>
          </cell>
          <cell r="BX329" t="str">
            <v/>
          </cell>
        </row>
        <row r="330">
          <cell r="AW330" t="str">
            <v>DRG DC Bleiswijk</v>
          </cell>
          <cell r="BP330">
            <v>3</v>
          </cell>
          <cell r="BR330" t="str">
            <v>26</v>
          </cell>
          <cell r="BT330" t="str">
            <v/>
          </cell>
          <cell r="BU330" t="str">
            <v>Overig</v>
          </cell>
          <cell r="BX330" t="str">
            <v/>
          </cell>
        </row>
        <row r="331">
          <cell r="AW331" t="str">
            <v>Action Distributiecentrum</v>
          </cell>
          <cell r="BP331">
            <v>3</v>
          </cell>
          <cell r="BR331" t="str">
            <v>61</v>
          </cell>
          <cell r="BT331">
            <v>19.2</v>
          </cell>
          <cell r="BU331" t="str">
            <v>Action</v>
          </cell>
          <cell r="BX331">
            <v>283.94585999999998</v>
          </cell>
        </row>
        <row r="332">
          <cell r="AW332" t="str">
            <v>DRG DC BLEISWIJK ACTIE</v>
          </cell>
          <cell r="BP332">
            <v>3</v>
          </cell>
          <cell r="BR332" t="str">
            <v>26</v>
          </cell>
          <cell r="BT332" t="str">
            <v/>
          </cell>
          <cell r="BU332" t="str">
            <v>Overig</v>
          </cell>
          <cell r="BX332" t="str">
            <v/>
          </cell>
        </row>
        <row r="333">
          <cell r="AW333" t="str">
            <v>Topbrands Europe BV</v>
          </cell>
          <cell r="BP333">
            <v>3</v>
          </cell>
          <cell r="BR333" t="str">
            <v>96</v>
          </cell>
          <cell r="BT333">
            <v>18.399999999999999</v>
          </cell>
          <cell r="BU333" t="str">
            <v>Overig</v>
          </cell>
          <cell r="BX333">
            <v>347.65235999999999</v>
          </cell>
        </row>
        <row r="334">
          <cell r="AW334" t="str">
            <v>Kruidvat BV</v>
          </cell>
          <cell r="BP334">
            <v>3</v>
          </cell>
          <cell r="BR334" t="str">
            <v>66</v>
          </cell>
          <cell r="BT334">
            <v>23.2</v>
          </cell>
          <cell r="BU334" t="str">
            <v>Kruidvat</v>
          </cell>
          <cell r="BX334">
            <v>170.28692999999996</v>
          </cell>
        </row>
        <row r="335">
          <cell r="AW335" t="str">
            <v>Action Distributiecentrum</v>
          </cell>
          <cell r="BP335">
            <v>3</v>
          </cell>
          <cell r="BR335" t="str">
            <v>16</v>
          </cell>
          <cell r="BT335">
            <v>13.6</v>
          </cell>
          <cell r="BU335" t="str">
            <v>Action</v>
          </cell>
          <cell r="BX335">
            <v>206.31104999999999</v>
          </cell>
        </row>
        <row r="336">
          <cell r="AW336" t="str">
            <v>Topbrands Europe BV</v>
          </cell>
          <cell r="BP336">
            <v>3</v>
          </cell>
          <cell r="BR336" t="str">
            <v>96</v>
          </cell>
          <cell r="BT336">
            <v>25.6</v>
          </cell>
          <cell r="BU336" t="str">
            <v>Overig</v>
          </cell>
          <cell r="BX336">
            <v>408.41856000000001</v>
          </cell>
        </row>
        <row r="337">
          <cell r="AW337" t="str">
            <v>Kruidvat BV</v>
          </cell>
          <cell r="BP337">
            <v>3</v>
          </cell>
          <cell r="BR337" t="str">
            <v>66</v>
          </cell>
          <cell r="BT337" t="str">
            <v/>
          </cell>
          <cell r="BU337" t="str">
            <v>Kruidvat</v>
          </cell>
          <cell r="BX337" t="str">
            <v/>
          </cell>
        </row>
        <row r="338">
          <cell r="AW338" t="str">
            <v>Detailresult Logistiek</v>
          </cell>
          <cell r="BP338">
            <v>3</v>
          </cell>
          <cell r="BR338" t="str">
            <v>19</v>
          </cell>
          <cell r="BT338">
            <v>7.2</v>
          </cell>
          <cell r="BU338" t="str">
            <v>Overig</v>
          </cell>
          <cell r="BX338">
            <v>128.8287</v>
          </cell>
        </row>
        <row r="339">
          <cell r="AW339" t="str">
            <v>Jumbo DC Nieuwegein</v>
          </cell>
          <cell r="BP339">
            <v>3</v>
          </cell>
          <cell r="BR339" t="str">
            <v>34</v>
          </cell>
          <cell r="BT339" t="str">
            <v/>
          </cell>
          <cell r="BU339" t="str">
            <v>Jumbo</v>
          </cell>
          <cell r="BX339" t="str">
            <v/>
          </cell>
        </row>
        <row r="340">
          <cell r="AW340" t="str">
            <v>Detailresult Logistiek</v>
          </cell>
          <cell r="BP340">
            <v>3</v>
          </cell>
          <cell r="BR340" t="str">
            <v>19</v>
          </cell>
          <cell r="BT340" t="str">
            <v/>
          </cell>
          <cell r="BU340" t="str">
            <v>Overig</v>
          </cell>
          <cell r="BX340" t="str">
            <v/>
          </cell>
        </row>
        <row r="341">
          <cell r="AW341" t="str">
            <v>Action Distributiecentrum</v>
          </cell>
          <cell r="BP341">
            <v>3</v>
          </cell>
          <cell r="BR341" t="str">
            <v>16</v>
          </cell>
          <cell r="BT341">
            <v>20</v>
          </cell>
          <cell r="BU341" t="str">
            <v>Action</v>
          </cell>
          <cell r="BX341">
            <v>257.22179999999997</v>
          </cell>
        </row>
        <row r="342">
          <cell r="AW342" t="str">
            <v>Advion BV</v>
          </cell>
          <cell r="BP342">
            <v>3</v>
          </cell>
          <cell r="BR342" t="str">
            <v>10</v>
          </cell>
          <cell r="BT342" t="str">
            <v/>
          </cell>
          <cell r="BU342" t="str">
            <v>Overig</v>
          </cell>
          <cell r="BX342" t="str">
            <v/>
          </cell>
        </row>
        <row r="343">
          <cell r="AW343" t="str">
            <v>Jumbo Nieuwegein</v>
          </cell>
          <cell r="BP343">
            <v>3</v>
          </cell>
          <cell r="BR343" t="str">
            <v>34</v>
          </cell>
          <cell r="BT343" t="str">
            <v/>
          </cell>
          <cell r="BU343" t="str">
            <v>Jumbo</v>
          </cell>
          <cell r="BX343" t="str">
            <v/>
          </cell>
        </row>
        <row r="344">
          <cell r="AW344" t="str">
            <v>A.S. Watson DC</v>
          </cell>
          <cell r="BP344">
            <v>3</v>
          </cell>
          <cell r="BR344" t="str">
            <v>66</v>
          </cell>
          <cell r="BT344" t="str">
            <v/>
          </cell>
          <cell r="BU344" t="str">
            <v>Kruidvat</v>
          </cell>
          <cell r="BX344" t="str">
            <v/>
          </cell>
        </row>
        <row r="345">
          <cell r="AW345" t="str">
            <v>Jan Linders Distributiecentrum</v>
          </cell>
          <cell r="BP345">
            <v>3</v>
          </cell>
          <cell r="BR345" t="str">
            <v>58</v>
          </cell>
          <cell r="BT345">
            <v>8</v>
          </cell>
          <cell r="BU345" t="str">
            <v>Superunie</v>
          </cell>
          <cell r="BX345">
            <v>122.4036</v>
          </cell>
        </row>
        <row r="346">
          <cell r="AW346" t="str">
            <v>Action Distributiecentrum</v>
          </cell>
          <cell r="BP346">
            <v>3</v>
          </cell>
          <cell r="BR346" t="str">
            <v>61</v>
          </cell>
          <cell r="BT346">
            <v>23.2</v>
          </cell>
          <cell r="BU346" t="str">
            <v>Action</v>
          </cell>
          <cell r="BX346">
            <v>312.27074999999996</v>
          </cell>
        </row>
        <row r="347">
          <cell r="AW347" t="str">
            <v>Action Distributiecentrum</v>
          </cell>
          <cell r="BP347">
            <v>3</v>
          </cell>
          <cell r="BR347" t="str">
            <v>16</v>
          </cell>
          <cell r="BT347">
            <v>22.4</v>
          </cell>
          <cell r="BU347" t="str">
            <v>Action</v>
          </cell>
          <cell r="BX347">
            <v>272.22821999999996</v>
          </cell>
        </row>
        <row r="348">
          <cell r="AW348" t="str">
            <v>Admiraal Apotheek Alphega</v>
          </cell>
          <cell r="BP348">
            <v>3</v>
          </cell>
          <cell r="BR348" t="str">
            <v>33</v>
          </cell>
          <cell r="BT348">
            <v>0.8</v>
          </cell>
          <cell r="BU348" t="str">
            <v>Pharma</v>
          </cell>
          <cell r="BX348">
            <v>54.39555</v>
          </cell>
        </row>
        <row r="349">
          <cell r="AW349" t="str">
            <v>Brocacef</v>
          </cell>
          <cell r="BP349">
            <v>3</v>
          </cell>
          <cell r="BR349" t="str">
            <v>10</v>
          </cell>
          <cell r="BT349">
            <v>0.8</v>
          </cell>
          <cell r="BU349" t="str">
            <v>Pharma</v>
          </cell>
          <cell r="BX349">
            <v>54.39555</v>
          </cell>
        </row>
        <row r="350">
          <cell r="AW350" t="str">
            <v>Mosadex</v>
          </cell>
          <cell r="BP350">
            <v>3</v>
          </cell>
          <cell r="BR350" t="str">
            <v>61</v>
          </cell>
          <cell r="BT350">
            <v>0.8</v>
          </cell>
          <cell r="BU350" t="str">
            <v>Overig</v>
          </cell>
          <cell r="BX350">
            <v>54.39555</v>
          </cell>
        </row>
        <row r="351">
          <cell r="AW351" t="str">
            <v>SGE Apotheek</v>
          </cell>
          <cell r="BP351">
            <v>3</v>
          </cell>
          <cell r="BR351" t="str">
            <v>56</v>
          </cell>
          <cell r="BT351">
            <v>0.8</v>
          </cell>
          <cell r="BU351" t="str">
            <v>Pharma</v>
          </cell>
          <cell r="BX351">
            <v>54.39555</v>
          </cell>
        </row>
        <row r="352">
          <cell r="AW352" t="str">
            <v>Mosadex</v>
          </cell>
          <cell r="BP352">
            <v>3</v>
          </cell>
          <cell r="BR352" t="str">
            <v>23</v>
          </cell>
          <cell r="BT352">
            <v>0.8</v>
          </cell>
          <cell r="BU352" t="str">
            <v>Overig</v>
          </cell>
          <cell r="BX352">
            <v>54.39555</v>
          </cell>
        </row>
        <row r="353">
          <cell r="AW353" t="str">
            <v>Brocacef</v>
          </cell>
          <cell r="BP353">
            <v>3</v>
          </cell>
          <cell r="BR353" t="str">
            <v>56</v>
          </cell>
          <cell r="BT353">
            <v>0.8</v>
          </cell>
          <cell r="BU353" t="str">
            <v>Pharma</v>
          </cell>
          <cell r="BX353">
            <v>54.39555</v>
          </cell>
        </row>
        <row r="354">
          <cell r="AW354" t="str">
            <v>ALBERT HEIJN  LDC GELDERMALSEN</v>
          </cell>
          <cell r="BP354">
            <v>3</v>
          </cell>
          <cell r="BR354" t="str">
            <v>41</v>
          </cell>
          <cell r="BT354">
            <v>7.2</v>
          </cell>
          <cell r="BU354" t="str">
            <v>AH</v>
          </cell>
          <cell r="BX354">
            <v>66.886380000000003</v>
          </cell>
        </row>
        <row r="355">
          <cell r="AW355" t="str">
            <v>Advion BV</v>
          </cell>
          <cell r="BP355">
            <v>3</v>
          </cell>
          <cell r="BR355" t="str">
            <v>10</v>
          </cell>
          <cell r="BT355">
            <v>7.2</v>
          </cell>
          <cell r="BU355" t="str">
            <v>Overig</v>
          </cell>
          <cell r="BX355">
            <v>111.73140000000001</v>
          </cell>
        </row>
        <row r="356">
          <cell r="AW356" t="str">
            <v>Topbrands Europe BV</v>
          </cell>
          <cell r="BP356">
            <v>3</v>
          </cell>
          <cell r="BR356" t="str">
            <v>96</v>
          </cell>
          <cell r="BT356">
            <v>26.4</v>
          </cell>
          <cell r="BU356" t="str">
            <v>Overig</v>
          </cell>
          <cell r="BX356">
            <v>419.46102000000002</v>
          </cell>
        </row>
        <row r="357">
          <cell r="AW357" t="str">
            <v>ACTION SERVICE - DICK VIJN</v>
          </cell>
          <cell r="BP357">
            <v>3</v>
          </cell>
          <cell r="BR357" t="str">
            <v>61</v>
          </cell>
          <cell r="BT357">
            <v>25.6</v>
          </cell>
          <cell r="BU357" t="str">
            <v>Action</v>
          </cell>
          <cell r="BX357">
            <v>325.89413999999999</v>
          </cell>
        </row>
        <row r="358">
          <cell r="AW358" t="str">
            <v>Sligro DC Non Food (deur 701)</v>
          </cell>
          <cell r="BP358">
            <v>3</v>
          </cell>
          <cell r="BR358" t="str">
            <v>54</v>
          </cell>
          <cell r="BT358">
            <v>2.4</v>
          </cell>
          <cell r="BU358" t="str">
            <v>Superunie</v>
          </cell>
          <cell r="BX358">
            <v>45.814230000000002</v>
          </cell>
        </row>
        <row r="359">
          <cell r="AW359" t="str">
            <v>Vriesia Opslag Stellendam</v>
          </cell>
          <cell r="BP359">
            <v>3</v>
          </cell>
          <cell r="BR359" t="str">
            <v>32</v>
          </cell>
          <cell r="BT359">
            <v>4.8000000000000007</v>
          </cell>
          <cell r="BU359" t="str">
            <v>Overig</v>
          </cell>
          <cell r="BX359">
            <v>96.126030000000014</v>
          </cell>
        </row>
        <row r="360">
          <cell r="AW360" t="str">
            <v>ACTION SERVICE - DICK VIJN</v>
          </cell>
          <cell r="BP360">
            <v>3</v>
          </cell>
          <cell r="BR360" t="str">
            <v>61</v>
          </cell>
          <cell r="BT360">
            <v>15.2</v>
          </cell>
          <cell r="BU360" t="str">
            <v>Action</v>
          </cell>
          <cell r="BX360">
            <v>247.62770999999998</v>
          </cell>
        </row>
        <row r="361">
          <cell r="AW361" t="str">
            <v>ACTION SERVICE - DICK VIJN</v>
          </cell>
          <cell r="BP361">
            <v>3</v>
          </cell>
          <cell r="BR361" t="str">
            <v>61</v>
          </cell>
          <cell r="BT361" t="str">
            <v/>
          </cell>
          <cell r="BU361" t="str">
            <v>Action</v>
          </cell>
          <cell r="BX361" t="str">
            <v/>
          </cell>
        </row>
        <row r="362">
          <cell r="AW362" t="str">
            <v>Vriesia Opslag Stellendam</v>
          </cell>
          <cell r="BP362">
            <v>3</v>
          </cell>
          <cell r="BR362" t="str">
            <v>32</v>
          </cell>
          <cell r="BT362" t="str">
            <v/>
          </cell>
          <cell r="BU362" t="str">
            <v>Overig</v>
          </cell>
          <cell r="BX362" t="str">
            <v/>
          </cell>
        </row>
        <row r="363">
          <cell r="AW363" t="str">
            <v>Plus Retail Zuid</v>
          </cell>
          <cell r="BP363">
            <v>3</v>
          </cell>
          <cell r="BR363" t="str">
            <v>60</v>
          </cell>
          <cell r="BT363">
            <v>0.8</v>
          </cell>
          <cell r="BU363" t="str">
            <v>Superunie</v>
          </cell>
          <cell r="BX363">
            <v>31.55922</v>
          </cell>
        </row>
        <row r="364">
          <cell r="AW364" t="str">
            <v>ADVION ONLINE B.V.</v>
          </cell>
          <cell r="BP364">
            <v>3</v>
          </cell>
          <cell r="BR364" t="str">
            <v>10</v>
          </cell>
          <cell r="BT364" t="str">
            <v/>
          </cell>
          <cell r="BU364" t="str">
            <v>Overig</v>
          </cell>
          <cell r="BX364" t="str">
            <v/>
          </cell>
        </row>
        <row r="365">
          <cell r="AW365" t="str">
            <v>ACTION SERVICE - DICK VIJN</v>
          </cell>
          <cell r="BP365">
            <v>3</v>
          </cell>
          <cell r="BR365" t="str">
            <v>61</v>
          </cell>
          <cell r="BT365">
            <v>23.2</v>
          </cell>
          <cell r="BU365" t="str">
            <v>Action</v>
          </cell>
          <cell r="BX365">
            <v>312.27074999999996</v>
          </cell>
        </row>
        <row r="366">
          <cell r="AW366" t="str">
            <v>Kruidvat BV</v>
          </cell>
          <cell r="BP366">
            <v>3</v>
          </cell>
          <cell r="BR366" t="str">
            <v>66</v>
          </cell>
          <cell r="BT366">
            <v>12.8</v>
          </cell>
          <cell r="BU366" t="str">
            <v>Kruidvat</v>
          </cell>
          <cell r="BX366">
            <v>122.9481</v>
          </cell>
        </row>
        <row r="367">
          <cell r="AW367" t="str">
            <v>Albert Heijn DC OVERIJSSEL</v>
          </cell>
          <cell r="BP367">
            <v>3</v>
          </cell>
          <cell r="BR367" t="str">
            <v>80</v>
          </cell>
          <cell r="BT367">
            <v>0.8</v>
          </cell>
          <cell r="BU367" t="str">
            <v>AH</v>
          </cell>
          <cell r="BX367">
            <v>30.655349999999999</v>
          </cell>
        </row>
        <row r="368">
          <cell r="AW368" t="str">
            <v>ACTION SERVICE - DICK VIJN</v>
          </cell>
          <cell r="BP368">
            <v>3</v>
          </cell>
          <cell r="BR368" t="str">
            <v>61</v>
          </cell>
          <cell r="BT368">
            <v>13.6</v>
          </cell>
          <cell r="BU368" t="str">
            <v>Action</v>
          </cell>
          <cell r="BX368">
            <v>232.67573999999999</v>
          </cell>
        </row>
        <row r="369">
          <cell r="AW369" t="str">
            <v>Kruidvat BV</v>
          </cell>
          <cell r="BP369">
            <v>3</v>
          </cell>
          <cell r="BR369" t="str">
            <v>66</v>
          </cell>
          <cell r="BT369">
            <v>21.599999999999998</v>
          </cell>
          <cell r="BU369" t="str">
            <v>Kruidvat</v>
          </cell>
          <cell r="BX369">
            <v>164.6568</v>
          </cell>
        </row>
        <row r="370">
          <cell r="AW370" t="str">
            <v>LIDL</v>
          </cell>
          <cell r="BP370">
            <v>3</v>
          </cell>
          <cell r="BR370" t="str">
            <v>27</v>
          </cell>
          <cell r="BT370">
            <v>0.8</v>
          </cell>
          <cell r="BU370" t="str">
            <v>Lidl</v>
          </cell>
          <cell r="BX370">
            <v>27.257670000000001</v>
          </cell>
        </row>
        <row r="371">
          <cell r="AW371" t="str">
            <v>Kruidvat BV</v>
          </cell>
          <cell r="BP371">
            <v>3</v>
          </cell>
          <cell r="BR371" t="str">
            <v>66</v>
          </cell>
          <cell r="BT371" t="str">
            <v/>
          </cell>
          <cell r="BU371" t="str">
            <v>Kruidvat</v>
          </cell>
          <cell r="BX371" t="str">
            <v/>
          </cell>
        </row>
        <row r="372">
          <cell r="AW372" t="str">
            <v>Detailresult Logistiek</v>
          </cell>
          <cell r="BP372">
            <v>3</v>
          </cell>
          <cell r="BR372" t="str">
            <v>19</v>
          </cell>
          <cell r="BT372">
            <v>1.6</v>
          </cell>
          <cell r="BU372" t="str">
            <v>Overig</v>
          </cell>
          <cell r="BX372">
            <v>51.030539999999995</v>
          </cell>
        </row>
        <row r="373">
          <cell r="AW373" t="str">
            <v>Global Trading</v>
          </cell>
          <cell r="BP373">
            <v>3</v>
          </cell>
          <cell r="BR373" t="str">
            <v>89</v>
          </cell>
          <cell r="BT373">
            <v>8</v>
          </cell>
          <cell r="BU373" t="str">
            <v>Overig</v>
          </cell>
          <cell r="BX373">
            <v>189.22463999999999</v>
          </cell>
        </row>
        <row r="374">
          <cell r="AW374" t="str">
            <v>A.S. WATSON OOSTERHOUT DC</v>
          </cell>
          <cell r="BP374">
            <v>3</v>
          </cell>
          <cell r="BR374" t="str">
            <v>49</v>
          </cell>
          <cell r="BT374">
            <v>25.6</v>
          </cell>
          <cell r="BU374" t="str">
            <v>Kruidvat</v>
          </cell>
          <cell r="BX374">
            <v>245.04677999999998</v>
          </cell>
        </row>
        <row r="375">
          <cell r="AW375" t="str">
            <v>A.S. WATSON OOSTERHOUT DC</v>
          </cell>
          <cell r="BP375">
            <v>3</v>
          </cell>
          <cell r="BR375" t="str">
            <v>49</v>
          </cell>
          <cell r="BT375" t="str">
            <v/>
          </cell>
          <cell r="BU375" t="str">
            <v>Kruidvat</v>
          </cell>
          <cell r="BX375" t="str">
            <v/>
          </cell>
        </row>
        <row r="376">
          <cell r="AW376" t="str">
            <v>Vomar DC</v>
          </cell>
          <cell r="BP376">
            <v>3</v>
          </cell>
          <cell r="BR376" t="str">
            <v>18</v>
          </cell>
          <cell r="BT376">
            <v>3.2</v>
          </cell>
          <cell r="BU376" t="str">
            <v>Superunie</v>
          </cell>
          <cell r="BX376">
            <v>73.768859999999989</v>
          </cell>
        </row>
        <row r="377">
          <cell r="AW377" t="str">
            <v>Kruidvat BV</v>
          </cell>
          <cell r="BP377">
            <v>3</v>
          </cell>
          <cell r="BR377" t="str">
            <v>66</v>
          </cell>
          <cell r="BT377" t="str">
            <v/>
          </cell>
          <cell r="BU377" t="str">
            <v>Kruidvat</v>
          </cell>
          <cell r="BX377" t="str">
            <v/>
          </cell>
        </row>
        <row r="378">
          <cell r="AW378" t="str">
            <v>Corim Dental Products BV</v>
          </cell>
          <cell r="BP378">
            <v>3</v>
          </cell>
          <cell r="BR378" t="str">
            <v>41</v>
          </cell>
          <cell r="BT378">
            <v>0.8</v>
          </cell>
          <cell r="BU378" t="str">
            <v>Pharma</v>
          </cell>
          <cell r="BX378">
            <v>27.257670000000001</v>
          </cell>
        </row>
        <row r="379">
          <cell r="AW379" t="str">
            <v>Etos Distributiecentrum</v>
          </cell>
          <cell r="BP379">
            <v>3</v>
          </cell>
          <cell r="BR379" t="str">
            <v>19</v>
          </cell>
          <cell r="BT379">
            <v>5.6</v>
          </cell>
          <cell r="BU379" t="str">
            <v>Overig</v>
          </cell>
          <cell r="BX379">
            <v>102.02840999999999</v>
          </cell>
        </row>
        <row r="380">
          <cell r="AW380" t="str">
            <v>Plus Retail Oost</v>
          </cell>
          <cell r="BP380">
            <v>3</v>
          </cell>
          <cell r="BR380" t="str">
            <v>74</v>
          </cell>
          <cell r="BT380">
            <v>1.6</v>
          </cell>
          <cell r="BU380" t="str">
            <v>Superunie</v>
          </cell>
          <cell r="BX380">
            <v>53.371889999999993</v>
          </cell>
        </row>
        <row r="381">
          <cell r="AW381" t="str">
            <v>Albert Heijn</v>
          </cell>
          <cell r="BP381">
            <v>3</v>
          </cell>
          <cell r="BR381" t="str">
            <v>41</v>
          </cell>
          <cell r="BT381">
            <v>11.2</v>
          </cell>
          <cell r="BU381" t="str">
            <v>AH</v>
          </cell>
          <cell r="BX381">
            <v>90.62657999999999</v>
          </cell>
        </row>
        <row r="382">
          <cell r="AW382" t="str">
            <v>Advion BV</v>
          </cell>
          <cell r="BP382">
            <v>3</v>
          </cell>
          <cell r="BR382" t="str">
            <v>10</v>
          </cell>
          <cell r="BT382">
            <v>11.2</v>
          </cell>
          <cell r="BU382" t="str">
            <v>Overig</v>
          </cell>
          <cell r="BX382">
            <v>151.36010999999999</v>
          </cell>
        </row>
        <row r="383">
          <cell r="AW383" t="str">
            <v>Kruidvat BV</v>
          </cell>
          <cell r="BP383">
            <v>3</v>
          </cell>
          <cell r="BR383" t="str">
            <v>66</v>
          </cell>
          <cell r="BT383" t="str">
            <v/>
          </cell>
          <cell r="BU383" t="str">
            <v>Kruidvat</v>
          </cell>
          <cell r="BX383" t="str">
            <v/>
          </cell>
        </row>
        <row r="384">
          <cell r="AW384" t="str">
            <v>DRG DC Bleiswijk</v>
          </cell>
          <cell r="BP384">
            <v>3</v>
          </cell>
          <cell r="BR384" t="str">
            <v>26</v>
          </cell>
          <cell r="BT384">
            <v>2.4</v>
          </cell>
          <cell r="BU384" t="str">
            <v>Overig</v>
          </cell>
          <cell r="BX384">
            <v>62.149229999999996</v>
          </cell>
        </row>
        <row r="385">
          <cell r="AW385" t="str">
            <v>ACTION SERVICE - DICK VIJN</v>
          </cell>
          <cell r="BP385">
            <v>3</v>
          </cell>
          <cell r="BR385" t="str">
            <v>61</v>
          </cell>
          <cell r="BT385">
            <v>19.2</v>
          </cell>
          <cell r="BU385" t="str">
            <v>Action</v>
          </cell>
          <cell r="BX385">
            <v>283.94585999999998</v>
          </cell>
        </row>
        <row r="386">
          <cell r="AW386" t="str">
            <v>A.S. Watson E-Fulfilment DC</v>
          </cell>
          <cell r="BP386">
            <v>3</v>
          </cell>
          <cell r="BR386" t="str">
            <v>67</v>
          </cell>
          <cell r="BT386">
            <v>6.4</v>
          </cell>
          <cell r="BU386" t="str">
            <v>Kruidvat</v>
          </cell>
          <cell r="BX386">
            <v>68.79213</v>
          </cell>
        </row>
        <row r="387">
          <cell r="AW387" t="str">
            <v>ACTION SERVICE - DICK VIJN</v>
          </cell>
          <cell r="BP387">
            <v>3</v>
          </cell>
          <cell r="BR387" t="str">
            <v>61</v>
          </cell>
          <cell r="BT387">
            <v>15.2</v>
          </cell>
          <cell r="BU387" t="str">
            <v>Action</v>
          </cell>
          <cell r="BX387">
            <v>247.62770999999998</v>
          </cell>
        </row>
        <row r="388">
          <cell r="AW388" t="str">
            <v>Jumbo DC Nieuwegein</v>
          </cell>
          <cell r="BP388">
            <v>3</v>
          </cell>
          <cell r="BR388" t="str">
            <v>34</v>
          </cell>
          <cell r="BT388">
            <v>26.4</v>
          </cell>
          <cell r="BU388" t="str">
            <v>Jumbo</v>
          </cell>
          <cell r="BX388">
            <v>213.60735</v>
          </cell>
        </row>
        <row r="389">
          <cell r="AW389" t="str">
            <v>Albert Heijn</v>
          </cell>
          <cell r="BP389">
            <v>3</v>
          </cell>
          <cell r="BR389" t="str">
            <v>41</v>
          </cell>
          <cell r="BT389">
            <v>26.4</v>
          </cell>
          <cell r="BU389" t="str">
            <v>AH</v>
          </cell>
          <cell r="BX389">
            <v>149.49791999999999</v>
          </cell>
        </row>
        <row r="390">
          <cell r="AW390" t="str">
            <v>Albert Heijn</v>
          </cell>
          <cell r="BP390">
            <v>4</v>
          </cell>
          <cell r="BR390" t="str">
            <v>41</v>
          </cell>
          <cell r="BT390">
            <v>26.4</v>
          </cell>
          <cell r="BU390" t="str">
            <v>AH</v>
          </cell>
          <cell r="BX390">
            <v>149.49791999999999</v>
          </cell>
        </row>
        <row r="391">
          <cell r="AW391" t="str">
            <v>ACTION SERVICE - DICK VIJN</v>
          </cell>
          <cell r="BP391">
            <v>4</v>
          </cell>
          <cell r="BR391" t="str">
            <v>61</v>
          </cell>
          <cell r="BT391">
            <v>17.600000000000001</v>
          </cell>
          <cell r="BU391" t="str">
            <v>Action</v>
          </cell>
          <cell r="BX391">
            <v>269.86509000000001</v>
          </cell>
        </row>
        <row r="392">
          <cell r="AW392" t="str">
            <v>Poiesz Supermarkten BV</v>
          </cell>
          <cell r="BP392">
            <v>4</v>
          </cell>
          <cell r="BR392" t="str">
            <v>86</v>
          </cell>
          <cell r="BT392">
            <v>0.8</v>
          </cell>
          <cell r="BU392" t="str">
            <v>Superunie</v>
          </cell>
          <cell r="BX392">
            <v>39.454469999999993</v>
          </cell>
        </row>
        <row r="393">
          <cell r="AW393" t="str">
            <v>Plus Retail Beemster</v>
          </cell>
          <cell r="BP393">
            <v>4</v>
          </cell>
          <cell r="BR393" t="str">
            <v>14</v>
          </cell>
          <cell r="BT393">
            <v>0.8</v>
          </cell>
          <cell r="BU393" t="str">
            <v>Superunie</v>
          </cell>
          <cell r="BX393">
            <v>28.673369999999998</v>
          </cell>
        </row>
        <row r="394">
          <cell r="AW394" t="str">
            <v>Albert Heijn</v>
          </cell>
          <cell r="BP394">
            <v>4</v>
          </cell>
          <cell r="BR394" t="str">
            <v>41</v>
          </cell>
          <cell r="BT394">
            <v>8</v>
          </cell>
          <cell r="BU394" t="str">
            <v>AH</v>
          </cell>
          <cell r="BX394">
            <v>71.961119999999994</v>
          </cell>
        </row>
        <row r="395">
          <cell r="AW395" t="str">
            <v>DC BRAND MASTERS</v>
          </cell>
          <cell r="BP395">
            <v>4</v>
          </cell>
          <cell r="BR395" t="str">
            <v>48</v>
          </cell>
          <cell r="BT395">
            <v>15.2</v>
          </cell>
          <cell r="BU395" t="str">
            <v>Overig</v>
          </cell>
          <cell r="BX395">
            <v>199.29789</v>
          </cell>
        </row>
        <row r="396">
          <cell r="AW396" t="str">
            <v>Action Distributiecentrum</v>
          </cell>
          <cell r="BP396">
            <v>4</v>
          </cell>
          <cell r="BR396" t="str">
            <v>61</v>
          </cell>
          <cell r="BT396">
            <v>17.600000000000001</v>
          </cell>
          <cell r="BU396" t="str">
            <v>Action</v>
          </cell>
          <cell r="BX396">
            <v>269.86509000000001</v>
          </cell>
        </row>
        <row r="397">
          <cell r="AW397" t="str">
            <v>HOOGVLIET DC BLEISWIJK</v>
          </cell>
          <cell r="BP397">
            <v>4</v>
          </cell>
          <cell r="BR397" t="str">
            <v>26</v>
          </cell>
          <cell r="BT397">
            <v>8</v>
          </cell>
          <cell r="BU397" t="str">
            <v>Superunie</v>
          </cell>
          <cell r="BX397">
            <v>134.16479999999999</v>
          </cell>
        </row>
        <row r="398">
          <cell r="AW398" t="str">
            <v>Plus Retail Beemster</v>
          </cell>
          <cell r="BP398">
            <v>4</v>
          </cell>
          <cell r="BR398" t="str">
            <v>14</v>
          </cell>
          <cell r="BT398">
            <v>0.8</v>
          </cell>
          <cell r="BU398" t="str">
            <v>Superunie</v>
          </cell>
          <cell r="BX398">
            <v>28.673369999999998</v>
          </cell>
        </row>
        <row r="399">
          <cell r="AW399" t="str">
            <v>Kruidvat BV</v>
          </cell>
          <cell r="BP399">
            <v>4</v>
          </cell>
          <cell r="BR399" t="str">
            <v>66</v>
          </cell>
          <cell r="BT399">
            <v>24</v>
          </cell>
          <cell r="BU399" t="str">
            <v>Kruidvat</v>
          </cell>
          <cell r="BX399">
            <v>173.54303999999999</v>
          </cell>
        </row>
        <row r="400">
          <cell r="AW400" t="str">
            <v>GT Retail (Brouwer Transport)</v>
          </cell>
          <cell r="BP400">
            <v>4</v>
          </cell>
          <cell r="BR400" t="str">
            <v>81</v>
          </cell>
          <cell r="BT400">
            <v>5.6</v>
          </cell>
          <cell r="BU400" t="str">
            <v>Overig</v>
          </cell>
          <cell r="BX400">
            <v>101.16810000000001</v>
          </cell>
        </row>
        <row r="401">
          <cell r="AW401" t="str">
            <v>HOOGVLIET DC BLEISWIJK</v>
          </cell>
          <cell r="BP401">
            <v>4</v>
          </cell>
          <cell r="BR401" t="str">
            <v>26</v>
          </cell>
          <cell r="BT401" t="str">
            <v/>
          </cell>
          <cell r="BU401" t="str">
            <v>Superunie</v>
          </cell>
          <cell r="BX401" t="str">
            <v/>
          </cell>
        </row>
        <row r="402">
          <cell r="AW402" t="str">
            <v>Topbrands Europe BV</v>
          </cell>
          <cell r="BP402">
            <v>4</v>
          </cell>
          <cell r="BR402" t="str">
            <v>96</v>
          </cell>
          <cell r="BT402">
            <v>13.6</v>
          </cell>
          <cell r="BU402" t="str">
            <v>Overig</v>
          </cell>
          <cell r="BX402">
            <v>292.21136999999999</v>
          </cell>
        </row>
        <row r="403">
          <cell r="AW403" t="str">
            <v>Advion BV</v>
          </cell>
          <cell r="BP403">
            <v>4</v>
          </cell>
          <cell r="BR403" t="str">
            <v>10</v>
          </cell>
          <cell r="BT403">
            <v>0.8</v>
          </cell>
          <cell r="BU403" t="str">
            <v>Overig</v>
          </cell>
          <cell r="BX403">
            <v>27.257670000000001</v>
          </cell>
        </row>
        <row r="404">
          <cell r="AW404" t="str">
            <v>Henry Schein</v>
          </cell>
          <cell r="BP404">
            <v>4</v>
          </cell>
          <cell r="BR404" t="str">
            <v>13</v>
          </cell>
          <cell r="BT404">
            <v>0.8</v>
          </cell>
          <cell r="BU404" t="str">
            <v>Overig</v>
          </cell>
          <cell r="BX404">
            <v>28.673369999999998</v>
          </cell>
        </row>
        <row r="405">
          <cell r="AW405" t="str">
            <v>ID Logistics</v>
          </cell>
          <cell r="BP405">
            <v>4</v>
          </cell>
          <cell r="BR405" t="str">
            <v>50</v>
          </cell>
          <cell r="BT405">
            <v>3.2</v>
          </cell>
          <cell r="BU405" t="str">
            <v>Overig</v>
          </cell>
          <cell r="BX405">
            <v>63.891629999999999</v>
          </cell>
        </row>
        <row r="406">
          <cell r="AW406" t="str">
            <v>Vomar DC</v>
          </cell>
          <cell r="BP406">
            <v>4</v>
          </cell>
          <cell r="BR406" t="str">
            <v>18</v>
          </cell>
          <cell r="BT406">
            <v>0.8</v>
          </cell>
          <cell r="BU406" t="str">
            <v>Superunie</v>
          </cell>
          <cell r="BX406">
            <v>29.991059999999997</v>
          </cell>
        </row>
        <row r="407">
          <cell r="AW407" t="str">
            <v>Action Distributiecentrum</v>
          </cell>
          <cell r="BP407">
            <v>4</v>
          </cell>
          <cell r="BR407" t="str">
            <v>16</v>
          </cell>
          <cell r="BT407">
            <v>26.4</v>
          </cell>
          <cell r="BU407" t="str">
            <v>Action</v>
          </cell>
          <cell r="BX407">
            <v>296.41490999999996</v>
          </cell>
        </row>
        <row r="408">
          <cell r="AW408" t="str">
            <v>ID Logistics</v>
          </cell>
          <cell r="BP408">
            <v>4</v>
          </cell>
          <cell r="BR408" t="str">
            <v>50</v>
          </cell>
          <cell r="BT408" t="str">
            <v/>
          </cell>
          <cell r="BU408" t="str">
            <v>Overig</v>
          </cell>
          <cell r="BX408" t="str">
            <v/>
          </cell>
        </row>
        <row r="409">
          <cell r="AW409" t="str">
            <v>Action Distributiecentrum</v>
          </cell>
          <cell r="BP409">
            <v>4</v>
          </cell>
          <cell r="BR409" t="str">
            <v>16</v>
          </cell>
          <cell r="BT409">
            <v>13.6</v>
          </cell>
          <cell r="BU409" t="str">
            <v>Action</v>
          </cell>
          <cell r="BX409">
            <v>206.31104999999999</v>
          </cell>
        </row>
        <row r="410">
          <cell r="AW410" t="str">
            <v>Action Distributiecentrum</v>
          </cell>
          <cell r="BP410">
            <v>4</v>
          </cell>
          <cell r="BR410" t="str">
            <v>61</v>
          </cell>
          <cell r="BT410">
            <v>21.6</v>
          </cell>
          <cell r="BU410" t="str">
            <v>Action</v>
          </cell>
          <cell r="BX410">
            <v>302.26283999999998</v>
          </cell>
        </row>
        <row r="411">
          <cell r="AW411" t="str">
            <v>Action Distributiecentrum</v>
          </cell>
          <cell r="BP411">
            <v>4</v>
          </cell>
          <cell r="BR411" t="str">
            <v>16</v>
          </cell>
          <cell r="BT411" t="str">
            <v/>
          </cell>
          <cell r="BU411" t="str">
            <v>Action</v>
          </cell>
          <cell r="BX411" t="str">
            <v/>
          </cell>
        </row>
        <row r="412">
          <cell r="AW412" t="str">
            <v>Kruidvat BV</v>
          </cell>
          <cell r="BP412">
            <v>4</v>
          </cell>
          <cell r="BR412" t="str">
            <v>66</v>
          </cell>
          <cell r="BT412" t="str">
            <v/>
          </cell>
          <cell r="BU412" t="str">
            <v>Kruidvat</v>
          </cell>
          <cell r="BX412" t="str">
            <v/>
          </cell>
        </row>
        <row r="413">
          <cell r="AW413" t="str">
            <v>Action Distributiecentrum</v>
          </cell>
          <cell r="BP413">
            <v>4</v>
          </cell>
          <cell r="BR413" t="str">
            <v>61</v>
          </cell>
          <cell r="BT413">
            <v>16</v>
          </cell>
          <cell r="BU413" t="str">
            <v>Action</v>
          </cell>
          <cell r="BX413">
            <v>255.08735999999999</v>
          </cell>
        </row>
        <row r="414">
          <cell r="AW414" t="str">
            <v>GT Retail (Brouwer Transport)</v>
          </cell>
          <cell r="BP414">
            <v>4</v>
          </cell>
          <cell r="BR414" t="str">
            <v>81</v>
          </cell>
          <cell r="BT414">
            <v>12.8</v>
          </cell>
          <cell r="BU414" t="str">
            <v>Overig</v>
          </cell>
          <cell r="BX414">
            <v>192.64410000000001</v>
          </cell>
        </row>
        <row r="415">
          <cell r="AW415" t="str">
            <v>Albert Heijn</v>
          </cell>
          <cell r="BP415">
            <v>4</v>
          </cell>
          <cell r="BR415" t="str">
            <v>41</v>
          </cell>
          <cell r="BT415">
            <v>1.6</v>
          </cell>
          <cell r="BU415" t="str">
            <v>AH</v>
          </cell>
          <cell r="BX415">
            <v>31.973039999999997</v>
          </cell>
        </row>
        <row r="416">
          <cell r="AW416" t="str">
            <v>Action Distributiecentrum</v>
          </cell>
          <cell r="BP416">
            <v>4</v>
          </cell>
          <cell r="BR416" t="str">
            <v>61</v>
          </cell>
          <cell r="BT416">
            <v>26.4</v>
          </cell>
          <cell r="BU416" t="str">
            <v>Action</v>
          </cell>
          <cell r="BX416">
            <v>334.07252999999997</v>
          </cell>
        </row>
        <row r="417">
          <cell r="AW417" t="str">
            <v>Etos Distributiecentrum</v>
          </cell>
          <cell r="BP417">
            <v>4</v>
          </cell>
          <cell r="BR417" t="str">
            <v>19</v>
          </cell>
          <cell r="BT417">
            <v>12.8</v>
          </cell>
          <cell r="BU417" t="str">
            <v>Overig</v>
          </cell>
          <cell r="BX417">
            <v>194.03801999999999</v>
          </cell>
        </row>
        <row r="418">
          <cell r="AW418" t="str">
            <v>Albert Heijn</v>
          </cell>
          <cell r="BP418">
            <v>4</v>
          </cell>
          <cell r="BR418" t="str">
            <v>26</v>
          </cell>
          <cell r="BT418">
            <v>0.8</v>
          </cell>
          <cell r="BU418" t="str">
            <v>AH</v>
          </cell>
          <cell r="BX418">
            <v>28.83672</v>
          </cell>
        </row>
        <row r="419">
          <cell r="AW419" t="str">
            <v>Action Distributiecentrum</v>
          </cell>
          <cell r="BP419">
            <v>4</v>
          </cell>
          <cell r="BR419" t="str">
            <v>61</v>
          </cell>
          <cell r="BT419">
            <v>21.6</v>
          </cell>
          <cell r="BU419" t="str">
            <v>Action</v>
          </cell>
          <cell r="BX419">
            <v>302.26283999999998</v>
          </cell>
        </row>
        <row r="420">
          <cell r="AW420" t="str">
            <v>Action Distributiecentrum</v>
          </cell>
          <cell r="BP420">
            <v>4</v>
          </cell>
          <cell r="BR420" t="str">
            <v>16</v>
          </cell>
          <cell r="BT420">
            <v>26.4</v>
          </cell>
          <cell r="BU420" t="str">
            <v>Action</v>
          </cell>
          <cell r="BX420">
            <v>296.40402</v>
          </cell>
        </row>
        <row r="421">
          <cell r="AW421" t="str">
            <v>Jan Linders Distributiecentrum</v>
          </cell>
          <cell r="BP421">
            <v>4</v>
          </cell>
          <cell r="BR421" t="str">
            <v>58</v>
          </cell>
          <cell r="BT421">
            <v>2.4</v>
          </cell>
          <cell r="BU421" t="str">
            <v>Superunie</v>
          </cell>
          <cell r="BX421">
            <v>56.769570000000002</v>
          </cell>
        </row>
        <row r="422">
          <cell r="AW422" t="str">
            <v>Vomar DC</v>
          </cell>
          <cell r="BP422">
            <v>4</v>
          </cell>
          <cell r="BR422" t="str">
            <v>18</v>
          </cell>
          <cell r="BT422">
            <v>3.2</v>
          </cell>
          <cell r="BU422" t="str">
            <v>Superunie</v>
          </cell>
          <cell r="BX422">
            <v>73.768859999999989</v>
          </cell>
        </row>
        <row r="423">
          <cell r="AW423" t="str">
            <v>A.S. WATSON OOSTERHOUT DC</v>
          </cell>
          <cell r="BP423">
            <v>4</v>
          </cell>
          <cell r="BR423" t="str">
            <v>49</v>
          </cell>
          <cell r="BT423">
            <v>3.2</v>
          </cell>
          <cell r="BU423" t="str">
            <v>Kruidvat</v>
          </cell>
          <cell r="BX423">
            <v>64.152989999999988</v>
          </cell>
        </row>
        <row r="424">
          <cell r="AW424" t="str">
            <v>Action Distributiecentrum</v>
          </cell>
          <cell r="BP424">
            <v>4</v>
          </cell>
          <cell r="BR424" t="str">
            <v>16</v>
          </cell>
          <cell r="BT424">
            <v>26.4</v>
          </cell>
          <cell r="BU424" t="str">
            <v>Action</v>
          </cell>
          <cell r="BX424">
            <v>296.41490999999996</v>
          </cell>
        </row>
        <row r="425">
          <cell r="AW425" t="str">
            <v>CoopCodis Distributiecentrum</v>
          </cell>
          <cell r="BP425">
            <v>4</v>
          </cell>
          <cell r="BR425" t="str">
            <v>94</v>
          </cell>
          <cell r="BT425">
            <v>7.2</v>
          </cell>
          <cell r="BU425" t="str">
            <v>Superunie</v>
          </cell>
          <cell r="BX425">
            <v>158.38415999999998</v>
          </cell>
        </row>
        <row r="426">
          <cell r="AW426" t="str">
            <v>BOON DC KW DORDRECHT</v>
          </cell>
          <cell r="BP426">
            <v>4</v>
          </cell>
          <cell r="BR426" t="str">
            <v>33</v>
          </cell>
          <cell r="BT426">
            <v>1.6</v>
          </cell>
          <cell r="BU426" t="str">
            <v>Superunie</v>
          </cell>
          <cell r="BX426">
            <v>44.19162</v>
          </cell>
        </row>
        <row r="427">
          <cell r="AW427" t="str">
            <v>Advion BV</v>
          </cell>
          <cell r="BP427">
            <v>4</v>
          </cell>
          <cell r="BR427" t="str">
            <v>10</v>
          </cell>
          <cell r="BT427">
            <v>16</v>
          </cell>
          <cell r="BU427" t="str">
            <v>Overig</v>
          </cell>
          <cell r="BX427">
            <v>190.79279999999997</v>
          </cell>
        </row>
        <row r="428">
          <cell r="AW428" t="str">
            <v>Kruidvat BV</v>
          </cell>
          <cell r="BP428">
            <v>4</v>
          </cell>
          <cell r="BR428" t="str">
            <v>66</v>
          </cell>
          <cell r="BT428">
            <v>18.399999999999999</v>
          </cell>
          <cell r="BU428" t="str">
            <v>Kruidvat</v>
          </cell>
          <cell r="BX428">
            <v>151.08786000000001</v>
          </cell>
        </row>
        <row r="429">
          <cell r="AW429" t="str">
            <v>American Dental Trading BV</v>
          </cell>
          <cell r="BP429">
            <v>4</v>
          </cell>
          <cell r="BR429" t="str">
            <v>50</v>
          </cell>
          <cell r="BT429">
            <v>0.8</v>
          </cell>
          <cell r="BU429" t="str">
            <v>Pharma</v>
          </cell>
          <cell r="BX429">
            <v>27.257670000000001</v>
          </cell>
        </row>
        <row r="430">
          <cell r="AW430" t="str">
            <v>Action Distributiecentrum</v>
          </cell>
          <cell r="BP430">
            <v>4</v>
          </cell>
          <cell r="BR430" t="str">
            <v>16</v>
          </cell>
          <cell r="BT430" t="str">
            <v/>
          </cell>
          <cell r="BU430" t="str">
            <v>Action</v>
          </cell>
          <cell r="BX430" t="str">
            <v/>
          </cell>
        </row>
        <row r="431">
          <cell r="AW431" t="str">
            <v>Action Distributiecentrum</v>
          </cell>
          <cell r="BP431">
            <v>4</v>
          </cell>
          <cell r="BR431" t="str">
            <v>61</v>
          </cell>
          <cell r="BT431" t="str">
            <v/>
          </cell>
          <cell r="BU431" t="str">
            <v>Action</v>
          </cell>
          <cell r="BX431" t="str">
            <v/>
          </cell>
        </row>
        <row r="432">
          <cell r="AW432" t="str">
            <v>Colgate Palmolive Ned.Sal.</v>
          </cell>
          <cell r="BP432">
            <v>4</v>
          </cell>
          <cell r="BR432" t="str">
            <v>13</v>
          </cell>
          <cell r="BT432">
            <v>0.8</v>
          </cell>
          <cell r="BU432" t="str">
            <v>Overig</v>
          </cell>
          <cell r="BX432">
            <v>28.673369999999998</v>
          </cell>
        </row>
        <row r="433">
          <cell r="AW433" t="str">
            <v>Albert Heijn</v>
          </cell>
          <cell r="BP433">
            <v>4</v>
          </cell>
          <cell r="BR433" t="str">
            <v>50</v>
          </cell>
          <cell r="BT433">
            <v>0.8</v>
          </cell>
          <cell r="BU433" t="str">
            <v>AH</v>
          </cell>
          <cell r="BX433">
            <v>27.257670000000001</v>
          </cell>
        </row>
        <row r="434">
          <cell r="AW434" t="str">
            <v>Nettorama DC</v>
          </cell>
          <cell r="BP434">
            <v>4</v>
          </cell>
          <cell r="BR434" t="str">
            <v>49</v>
          </cell>
          <cell r="BT434">
            <v>7.2</v>
          </cell>
          <cell r="BU434" t="str">
            <v>Superunie</v>
          </cell>
          <cell r="BX434">
            <v>112.36302000000001</v>
          </cell>
        </row>
        <row r="435">
          <cell r="AW435" t="str">
            <v>Kruidvat BV</v>
          </cell>
          <cell r="BP435">
            <v>4</v>
          </cell>
          <cell r="BR435" t="str">
            <v>66</v>
          </cell>
          <cell r="BT435" t="str">
            <v/>
          </cell>
          <cell r="BU435" t="str">
            <v>Kruidvat</v>
          </cell>
          <cell r="BX435" t="str">
            <v/>
          </cell>
        </row>
        <row r="436">
          <cell r="AW436" t="str">
            <v>Kruidvat BV</v>
          </cell>
          <cell r="BP436">
            <v>4</v>
          </cell>
          <cell r="BR436" t="str">
            <v>66</v>
          </cell>
          <cell r="BT436">
            <v>26.4</v>
          </cell>
          <cell r="BU436" t="str">
            <v>Kruidvat</v>
          </cell>
          <cell r="BX436">
            <v>182.55995999999999</v>
          </cell>
        </row>
        <row r="437">
          <cell r="AW437" t="str">
            <v>Kruidvat BV</v>
          </cell>
          <cell r="BP437">
            <v>4</v>
          </cell>
          <cell r="BR437" t="str">
            <v>66</v>
          </cell>
          <cell r="BT437" t="str">
            <v/>
          </cell>
          <cell r="BU437" t="str">
            <v>Kruidvat</v>
          </cell>
          <cell r="BX437" t="str">
            <v/>
          </cell>
        </row>
        <row r="438">
          <cell r="AW438" t="str">
            <v>A.S. Watson DC</v>
          </cell>
          <cell r="BP438">
            <v>4</v>
          </cell>
          <cell r="BR438" t="str">
            <v>66</v>
          </cell>
          <cell r="BT438">
            <v>3.2</v>
          </cell>
          <cell r="BU438" t="str">
            <v>Kruidvat</v>
          </cell>
          <cell r="BX438">
            <v>46.554749999999999</v>
          </cell>
        </row>
        <row r="439">
          <cell r="AW439" t="str">
            <v>Jumbo Nieuwegein</v>
          </cell>
          <cell r="BP439">
            <v>4</v>
          </cell>
          <cell r="BR439" t="str">
            <v>34</v>
          </cell>
          <cell r="BT439">
            <v>13.600000000000001</v>
          </cell>
          <cell r="BU439" t="str">
            <v>Jumbo</v>
          </cell>
          <cell r="BX439">
            <v>148.53960000000001</v>
          </cell>
        </row>
        <row r="440">
          <cell r="AW440" t="str">
            <v>ALBERT HEIJN  LDC GELDERMALSEN</v>
          </cell>
          <cell r="BP440">
            <v>4</v>
          </cell>
          <cell r="BR440" t="str">
            <v>41</v>
          </cell>
          <cell r="BT440">
            <v>18.400000000000002</v>
          </cell>
          <cell r="BU440" t="str">
            <v>AH</v>
          </cell>
          <cell r="BX440">
            <v>123.63417</v>
          </cell>
        </row>
        <row r="441">
          <cell r="AW441" t="str">
            <v>HOOGVLIET DC BLEISWIJK</v>
          </cell>
          <cell r="BP441">
            <v>4</v>
          </cell>
          <cell r="BR441" t="str">
            <v>26</v>
          </cell>
          <cell r="BT441">
            <v>1.6</v>
          </cell>
          <cell r="BU441" t="str">
            <v>Superunie</v>
          </cell>
          <cell r="BX441">
            <v>49.331699999999998</v>
          </cell>
        </row>
        <row r="442">
          <cell r="AW442" t="str">
            <v>ACTION SERVICE - DICK VIJN</v>
          </cell>
          <cell r="BP442">
            <v>4</v>
          </cell>
          <cell r="BR442" t="str">
            <v>61</v>
          </cell>
          <cell r="BT442">
            <v>17.600000000000001</v>
          </cell>
          <cell r="BU442" t="str">
            <v>Action</v>
          </cell>
          <cell r="BX442">
            <v>305.08334999999994</v>
          </cell>
        </row>
        <row r="443">
          <cell r="AW443" t="str">
            <v>DRG DC Bleiswijk</v>
          </cell>
          <cell r="BP443">
            <v>4</v>
          </cell>
          <cell r="BR443" t="str">
            <v>26</v>
          </cell>
          <cell r="BT443">
            <v>2.4000000000000004</v>
          </cell>
          <cell r="BU443" t="str">
            <v>Overig</v>
          </cell>
          <cell r="BX443">
            <v>62.149229999999989</v>
          </cell>
        </row>
        <row r="444">
          <cell r="AW444" t="str">
            <v>Tieleman Transport BV (WTE)</v>
          </cell>
          <cell r="BP444">
            <v>4</v>
          </cell>
          <cell r="BR444" t="str">
            <v>45</v>
          </cell>
          <cell r="BT444">
            <v>25.6</v>
          </cell>
          <cell r="BU444" t="str">
            <v>Overig</v>
          </cell>
          <cell r="BX444">
            <v>342.90431999999998</v>
          </cell>
        </row>
        <row r="445">
          <cell r="AW445" t="str">
            <v>Detailresult Logistiek</v>
          </cell>
          <cell r="BP445">
            <v>4</v>
          </cell>
          <cell r="BR445" t="str">
            <v>19</v>
          </cell>
          <cell r="BT445">
            <v>5.6</v>
          </cell>
          <cell r="BU445" t="str">
            <v>Overig</v>
          </cell>
          <cell r="BX445">
            <v>102.02840999999999</v>
          </cell>
        </row>
        <row r="446">
          <cell r="AW446" t="str">
            <v>Albert Heijn</v>
          </cell>
          <cell r="BP446">
            <v>4</v>
          </cell>
          <cell r="BR446" t="str">
            <v>41</v>
          </cell>
          <cell r="BT446" t="str">
            <v/>
          </cell>
          <cell r="BU446" t="str">
            <v>AH</v>
          </cell>
          <cell r="BX446" t="str">
            <v/>
          </cell>
        </row>
        <row r="447">
          <cell r="AW447" t="str">
            <v>Action Distributiecentrum</v>
          </cell>
          <cell r="BP447">
            <v>4</v>
          </cell>
          <cell r="BR447" t="str">
            <v>16</v>
          </cell>
          <cell r="BT447">
            <v>25.6</v>
          </cell>
          <cell r="BU447" t="str">
            <v>Action</v>
          </cell>
          <cell r="BX447">
            <v>289.37997000000001</v>
          </cell>
        </row>
        <row r="448">
          <cell r="AW448" t="str">
            <v>Action Distributiecentrum</v>
          </cell>
          <cell r="BP448">
            <v>4</v>
          </cell>
          <cell r="BR448" t="str">
            <v>61</v>
          </cell>
          <cell r="BT448" t="str">
            <v/>
          </cell>
          <cell r="BU448" t="str">
            <v>Action</v>
          </cell>
          <cell r="BX448" t="str">
            <v/>
          </cell>
        </row>
        <row r="449">
          <cell r="AW449" t="str">
            <v>SPAR Distributiecentrum</v>
          </cell>
          <cell r="BP449">
            <v>4</v>
          </cell>
          <cell r="BR449" t="str">
            <v>51</v>
          </cell>
          <cell r="BT449">
            <v>2.4</v>
          </cell>
          <cell r="BU449" t="str">
            <v>Superunie</v>
          </cell>
          <cell r="BX449">
            <v>53.469900000000003</v>
          </cell>
        </row>
        <row r="450">
          <cell r="AW450" t="str">
            <v>Action Distributiecentrum</v>
          </cell>
          <cell r="BP450">
            <v>4</v>
          </cell>
          <cell r="BR450" t="str">
            <v>16</v>
          </cell>
          <cell r="BT450">
            <v>25.6</v>
          </cell>
          <cell r="BU450" t="str">
            <v>Action</v>
          </cell>
          <cell r="BX450">
            <v>289.37997000000001</v>
          </cell>
        </row>
        <row r="451">
          <cell r="AW451" t="str">
            <v>Advion BV</v>
          </cell>
          <cell r="BP451">
            <v>4</v>
          </cell>
          <cell r="BR451" t="str">
            <v>10</v>
          </cell>
          <cell r="BT451">
            <v>3.2</v>
          </cell>
          <cell r="BU451" t="str">
            <v>Overig</v>
          </cell>
          <cell r="BX451">
            <v>63.837179999999996</v>
          </cell>
        </row>
        <row r="452">
          <cell r="AW452" t="str">
            <v>GT Retail (Brouwer Transport)</v>
          </cell>
          <cell r="BP452">
            <v>4</v>
          </cell>
          <cell r="BR452" t="str">
            <v>81</v>
          </cell>
          <cell r="BT452">
            <v>12</v>
          </cell>
          <cell r="BU452" t="str">
            <v>Overig</v>
          </cell>
          <cell r="BX452">
            <v>182.55995999999999</v>
          </cell>
        </row>
        <row r="453">
          <cell r="AW453" t="str">
            <v>Jumbo DC Nieuwegein</v>
          </cell>
          <cell r="BP453">
            <v>4</v>
          </cell>
          <cell r="BR453" t="str">
            <v>34</v>
          </cell>
          <cell r="BT453" t="str">
            <v/>
          </cell>
          <cell r="BU453" t="str">
            <v>Jumbo</v>
          </cell>
          <cell r="BX453" t="str">
            <v/>
          </cell>
        </row>
        <row r="454">
          <cell r="AW454" t="str">
            <v>CoopCodis Distributiecentrum</v>
          </cell>
          <cell r="BP454">
            <v>4</v>
          </cell>
          <cell r="BR454" t="str">
            <v>94</v>
          </cell>
          <cell r="BT454">
            <v>4</v>
          </cell>
          <cell r="BU454" t="str">
            <v>Superunie</v>
          </cell>
          <cell r="BX454">
            <v>101.58192</v>
          </cell>
        </row>
        <row r="455">
          <cell r="AW455" t="str">
            <v>Plus Retail Beemster</v>
          </cell>
          <cell r="BP455">
            <v>4</v>
          </cell>
          <cell r="BR455" t="str">
            <v>14</v>
          </cell>
          <cell r="BT455">
            <v>0.8</v>
          </cell>
          <cell r="BU455" t="str">
            <v>Superunie</v>
          </cell>
          <cell r="BX455">
            <v>28.673369999999998</v>
          </cell>
        </row>
        <row r="456">
          <cell r="AW456" t="str">
            <v>Detailresult Logistiek</v>
          </cell>
          <cell r="BP456">
            <v>4</v>
          </cell>
          <cell r="BR456" t="str">
            <v>19</v>
          </cell>
          <cell r="BT456" t="str">
            <v/>
          </cell>
          <cell r="BU456" t="str">
            <v>Overig</v>
          </cell>
          <cell r="BX456" t="str">
            <v/>
          </cell>
        </row>
        <row r="457">
          <cell r="AW457" t="str">
            <v>Jumbo DC Nieuwegein</v>
          </cell>
          <cell r="BP457">
            <v>4</v>
          </cell>
          <cell r="BR457" t="str">
            <v>34</v>
          </cell>
          <cell r="BT457" t="str">
            <v/>
          </cell>
          <cell r="BU457" t="str">
            <v>Jumbo</v>
          </cell>
          <cell r="BX457" t="str">
            <v/>
          </cell>
        </row>
        <row r="458">
          <cell r="AW458" t="str">
            <v>Kruidvat BV</v>
          </cell>
          <cell r="BP458">
            <v>4</v>
          </cell>
          <cell r="BR458" t="str">
            <v>66</v>
          </cell>
          <cell r="BT458" t="str">
            <v/>
          </cell>
          <cell r="BU458" t="str">
            <v>Kruidvat</v>
          </cell>
          <cell r="BX458" t="str">
            <v/>
          </cell>
        </row>
        <row r="459">
          <cell r="AW459" t="str">
            <v>DA DC ZWOLLE</v>
          </cell>
          <cell r="BP459">
            <v>4</v>
          </cell>
          <cell r="BR459" t="str">
            <v>80</v>
          </cell>
          <cell r="BT459">
            <v>0.8</v>
          </cell>
          <cell r="BU459" t="str">
            <v>Pharma</v>
          </cell>
          <cell r="BX459">
            <v>30.655349999999999</v>
          </cell>
        </row>
        <row r="460">
          <cell r="AW460" t="str">
            <v>Dental Union</v>
          </cell>
          <cell r="BP460">
            <v>4</v>
          </cell>
          <cell r="BR460" t="str">
            <v>34</v>
          </cell>
          <cell r="BT460">
            <v>0.8</v>
          </cell>
          <cell r="BU460" t="str">
            <v>Pharma</v>
          </cell>
          <cell r="BX460">
            <v>27.257670000000001</v>
          </cell>
        </row>
        <row r="461">
          <cell r="AW461" t="str">
            <v>DRG DC Bleiswijk</v>
          </cell>
          <cell r="BP461">
            <v>4</v>
          </cell>
          <cell r="BR461" t="str">
            <v>26</v>
          </cell>
          <cell r="BT461" t="str">
            <v/>
          </cell>
          <cell r="BU461" t="str">
            <v>Overig</v>
          </cell>
          <cell r="BX461" t="str">
            <v/>
          </cell>
        </row>
        <row r="462">
          <cell r="AW462" t="str">
            <v>Action Distributiecentrum</v>
          </cell>
          <cell r="BP462">
            <v>4</v>
          </cell>
          <cell r="BR462" t="str">
            <v>16</v>
          </cell>
          <cell r="BT462" t="str">
            <v/>
          </cell>
          <cell r="BU462" t="str">
            <v>Action</v>
          </cell>
          <cell r="BX462" t="str">
            <v/>
          </cell>
        </row>
        <row r="463">
          <cell r="AW463" t="str">
            <v>Action Distributiecentrum</v>
          </cell>
          <cell r="BP463">
            <v>4</v>
          </cell>
          <cell r="BR463" t="str">
            <v>61</v>
          </cell>
          <cell r="BT463" t="str">
            <v/>
          </cell>
          <cell r="BU463" t="str">
            <v>Action</v>
          </cell>
          <cell r="BX463" t="str">
            <v/>
          </cell>
        </row>
        <row r="464">
          <cell r="AW464" t="str">
            <v>Dental Union</v>
          </cell>
          <cell r="BP464">
            <v>4</v>
          </cell>
          <cell r="BR464" t="str">
            <v>34</v>
          </cell>
          <cell r="BT464">
            <v>0.8</v>
          </cell>
          <cell r="BU464" t="str">
            <v>Pharma</v>
          </cell>
          <cell r="BX464">
            <v>27.257670000000001</v>
          </cell>
        </row>
        <row r="465">
          <cell r="AW465" t="str">
            <v>Kruidvat BV</v>
          </cell>
          <cell r="BP465">
            <v>4</v>
          </cell>
          <cell r="BR465" t="str">
            <v>66</v>
          </cell>
          <cell r="BT465">
            <v>25.6</v>
          </cell>
          <cell r="BU465" t="str">
            <v>Kruidvat</v>
          </cell>
          <cell r="BX465">
            <v>177.58322999999999</v>
          </cell>
        </row>
        <row r="466">
          <cell r="AW466" t="str">
            <v>Action Distributiecentrum</v>
          </cell>
          <cell r="BP466">
            <v>4</v>
          </cell>
          <cell r="BR466" t="str">
            <v>61</v>
          </cell>
          <cell r="BT466">
            <v>17.600000000000001</v>
          </cell>
          <cell r="BU466" t="str">
            <v>Action</v>
          </cell>
          <cell r="BX466">
            <v>269.86509000000001</v>
          </cell>
        </row>
        <row r="467">
          <cell r="AW467" t="str">
            <v>Advion BV</v>
          </cell>
          <cell r="BP467">
            <v>4</v>
          </cell>
          <cell r="BR467" t="str">
            <v>10</v>
          </cell>
          <cell r="BT467">
            <v>4.8000000000000007</v>
          </cell>
          <cell r="BU467" t="str">
            <v>Overig</v>
          </cell>
          <cell r="BX467">
            <v>81.653220000000005</v>
          </cell>
        </row>
        <row r="468">
          <cell r="AW468" t="str">
            <v>Kruidvat BV</v>
          </cell>
          <cell r="BP468">
            <v>4</v>
          </cell>
          <cell r="BR468" t="str">
            <v>66</v>
          </cell>
          <cell r="BT468">
            <v>26.400000000000002</v>
          </cell>
          <cell r="BU468" t="str">
            <v>Kruidvat</v>
          </cell>
          <cell r="BX468">
            <v>182.55995999999999</v>
          </cell>
        </row>
        <row r="469">
          <cell r="AW469" t="str">
            <v>Basiq Dental BV</v>
          </cell>
          <cell r="BP469">
            <v>4</v>
          </cell>
          <cell r="BR469" t="str">
            <v>50</v>
          </cell>
          <cell r="BT469" t="str">
            <v/>
          </cell>
          <cell r="BU469" t="str">
            <v>Pharma</v>
          </cell>
          <cell r="BX469" t="str">
            <v/>
          </cell>
        </row>
        <row r="470">
          <cell r="AW470" t="str">
            <v>ALBERT HEIJN MECH ZAANDAM</v>
          </cell>
          <cell r="BP470">
            <v>4</v>
          </cell>
          <cell r="BR470" t="str">
            <v>15</v>
          </cell>
          <cell r="BT470">
            <v>5.6</v>
          </cell>
          <cell r="BU470" t="str">
            <v>AH</v>
          </cell>
          <cell r="BX470">
            <v>97.334819999999993</v>
          </cell>
        </row>
        <row r="471">
          <cell r="AW471" t="str">
            <v>Aldi Roosendaal BV</v>
          </cell>
          <cell r="BP471">
            <v>4</v>
          </cell>
          <cell r="BR471" t="str">
            <v>47</v>
          </cell>
          <cell r="BT471">
            <v>1.6</v>
          </cell>
          <cell r="BU471" t="str">
            <v>Aldi</v>
          </cell>
          <cell r="BX471">
            <v>48.896099999999997</v>
          </cell>
        </row>
        <row r="472">
          <cell r="AW472" t="str">
            <v>ADVION ONLINE B.V.</v>
          </cell>
          <cell r="BP472">
            <v>4</v>
          </cell>
          <cell r="BR472" t="str">
            <v>10</v>
          </cell>
          <cell r="BT472" t="str">
            <v/>
          </cell>
          <cell r="BU472" t="str">
            <v>Overig</v>
          </cell>
          <cell r="BX472" t="str">
            <v/>
          </cell>
        </row>
        <row r="473">
          <cell r="AW473" t="str">
            <v>Aldi Culemborg B.V.</v>
          </cell>
          <cell r="BP473">
            <v>4</v>
          </cell>
          <cell r="BR473" t="str">
            <v>41</v>
          </cell>
          <cell r="BT473">
            <v>1.6</v>
          </cell>
          <cell r="BU473" t="str">
            <v>Aldi</v>
          </cell>
          <cell r="BX473">
            <v>31.973039999999997</v>
          </cell>
        </row>
        <row r="474">
          <cell r="AW474" t="str">
            <v>Kruidvat BV</v>
          </cell>
          <cell r="BP474">
            <v>4</v>
          </cell>
          <cell r="BR474" t="str">
            <v>66</v>
          </cell>
          <cell r="BT474" t="str">
            <v/>
          </cell>
          <cell r="BU474" t="str">
            <v>Kruidvat</v>
          </cell>
          <cell r="BX474" t="str">
            <v/>
          </cell>
        </row>
        <row r="475">
          <cell r="AW475" t="str">
            <v>Aldi</v>
          </cell>
          <cell r="BP475">
            <v>4</v>
          </cell>
          <cell r="BR475" t="str">
            <v>74</v>
          </cell>
          <cell r="BT475">
            <v>2.4</v>
          </cell>
          <cell r="BU475" t="str">
            <v>Aldi</v>
          </cell>
          <cell r="BX475">
            <v>67.223969999999994</v>
          </cell>
        </row>
        <row r="476">
          <cell r="AW476" t="str">
            <v>Sligro DC Non Food (deur 701)</v>
          </cell>
          <cell r="BP476">
            <v>4</v>
          </cell>
          <cell r="BR476" t="str">
            <v>54</v>
          </cell>
          <cell r="BT476">
            <v>4.8</v>
          </cell>
          <cell r="BU476" t="str">
            <v>Superunie</v>
          </cell>
          <cell r="BX476">
            <v>67.169519999999991</v>
          </cell>
        </row>
        <row r="477">
          <cell r="AW477" t="str">
            <v>Action Distributiecentrum</v>
          </cell>
          <cell r="BP477">
            <v>4</v>
          </cell>
          <cell r="BR477" t="str">
            <v>16</v>
          </cell>
          <cell r="BT477">
            <v>20</v>
          </cell>
          <cell r="BU477" t="str">
            <v>Action</v>
          </cell>
          <cell r="BX477">
            <v>257.22179999999997</v>
          </cell>
        </row>
        <row r="478">
          <cell r="AW478" t="str">
            <v>Action Distributiecentrum</v>
          </cell>
          <cell r="BP478">
            <v>4</v>
          </cell>
          <cell r="BR478" t="str">
            <v>61</v>
          </cell>
          <cell r="BT478">
            <v>20</v>
          </cell>
          <cell r="BU478" t="str">
            <v>Action</v>
          </cell>
          <cell r="BX478">
            <v>290.10959999999994</v>
          </cell>
        </row>
        <row r="479">
          <cell r="AW479" t="str">
            <v>Admiraal Apotheek Alphega</v>
          </cell>
          <cell r="BP479">
            <v>4</v>
          </cell>
          <cell r="BR479" t="str">
            <v>33</v>
          </cell>
          <cell r="BT479">
            <v>0.8</v>
          </cell>
          <cell r="BU479" t="str">
            <v>Pharma</v>
          </cell>
          <cell r="BX479">
            <v>54.39555</v>
          </cell>
        </row>
        <row r="480">
          <cell r="AW480" t="str">
            <v>De Tandartsapotheek</v>
          </cell>
          <cell r="BP480">
            <v>4</v>
          </cell>
          <cell r="BR480" t="str">
            <v>30</v>
          </cell>
          <cell r="BT480">
            <v>0.8</v>
          </cell>
          <cell r="BU480" t="str">
            <v>Pharma</v>
          </cell>
          <cell r="BX480">
            <v>54.39555</v>
          </cell>
        </row>
        <row r="481">
          <cell r="AW481" t="str">
            <v>Action Distributiecentrum</v>
          </cell>
          <cell r="BP481">
            <v>4</v>
          </cell>
          <cell r="BR481" t="str">
            <v>61</v>
          </cell>
          <cell r="BT481">
            <v>24</v>
          </cell>
          <cell r="BU481" t="str">
            <v>Action</v>
          </cell>
          <cell r="BX481">
            <v>317.55240000000003</v>
          </cell>
        </row>
        <row r="482">
          <cell r="AW482" t="str">
            <v>Plus Retail Zuid</v>
          </cell>
          <cell r="BP482">
            <v>4</v>
          </cell>
          <cell r="BR482" t="str">
            <v>60</v>
          </cell>
          <cell r="BT482">
            <v>0.8</v>
          </cell>
          <cell r="BU482" t="str">
            <v>Superunie</v>
          </cell>
          <cell r="BX482">
            <v>31.55922</v>
          </cell>
        </row>
        <row r="483">
          <cell r="AW483" t="str">
            <v>HOOGVLIET DC BLEISWIJK</v>
          </cell>
          <cell r="BP483">
            <v>4</v>
          </cell>
          <cell r="BR483" t="str">
            <v>26</v>
          </cell>
          <cell r="BT483">
            <v>14.4</v>
          </cell>
          <cell r="BU483" t="str">
            <v>Superunie</v>
          </cell>
          <cell r="BX483">
            <v>200.09286</v>
          </cell>
        </row>
        <row r="484">
          <cell r="AW484" t="str">
            <v>ALDI Groningen</v>
          </cell>
          <cell r="BP484">
            <v>4</v>
          </cell>
          <cell r="BR484" t="str">
            <v>97</v>
          </cell>
          <cell r="BT484">
            <v>1.6</v>
          </cell>
          <cell r="BU484" t="str">
            <v>Aldi</v>
          </cell>
          <cell r="BX484">
            <v>72.462060000000008</v>
          </cell>
        </row>
        <row r="485">
          <cell r="AW485" t="str">
            <v>Aldi Roermond BV</v>
          </cell>
          <cell r="BP485">
            <v>4</v>
          </cell>
          <cell r="BR485" t="str">
            <v>60</v>
          </cell>
          <cell r="BT485">
            <v>1.6</v>
          </cell>
          <cell r="BU485" t="str">
            <v>Aldi</v>
          </cell>
          <cell r="BX485">
            <v>54.014400000000002</v>
          </cell>
        </row>
        <row r="486">
          <cell r="AW486" t="str">
            <v>Aldi Zoetermeer BV</v>
          </cell>
          <cell r="BP486">
            <v>4</v>
          </cell>
          <cell r="BR486" t="str">
            <v>26</v>
          </cell>
          <cell r="BT486">
            <v>1.6</v>
          </cell>
          <cell r="BU486" t="str">
            <v>Aldi</v>
          </cell>
          <cell r="BX486">
            <v>49.331699999999998</v>
          </cell>
        </row>
        <row r="487">
          <cell r="AW487" t="str">
            <v>Kruidvat BV</v>
          </cell>
          <cell r="BP487">
            <v>4</v>
          </cell>
          <cell r="BR487" t="str">
            <v>66</v>
          </cell>
          <cell r="BT487" t="str">
            <v/>
          </cell>
          <cell r="BU487" t="str">
            <v>Kruidvat</v>
          </cell>
          <cell r="BX487" t="str">
            <v/>
          </cell>
        </row>
        <row r="488">
          <cell r="AW488" t="str">
            <v>ALLIANCE HEALTHCARE</v>
          </cell>
          <cell r="BP488">
            <v>4</v>
          </cell>
          <cell r="BR488" t="str">
            <v>52</v>
          </cell>
          <cell r="BT488">
            <v>0.8</v>
          </cell>
          <cell r="BU488" t="str">
            <v>Pharma</v>
          </cell>
          <cell r="BX488">
            <v>54.39555</v>
          </cell>
        </row>
        <row r="489">
          <cell r="AW489" t="str">
            <v>Sligro (deur 802-807)</v>
          </cell>
          <cell r="BP489">
            <v>4</v>
          </cell>
          <cell r="BR489" t="str">
            <v>54</v>
          </cell>
          <cell r="BT489" t="str">
            <v/>
          </cell>
          <cell r="BU489" t="str">
            <v>Superunie</v>
          </cell>
          <cell r="BX489" t="str">
            <v/>
          </cell>
        </row>
        <row r="490">
          <cell r="AW490" t="str">
            <v>Dentalair (deur 6/7)</v>
          </cell>
          <cell r="BP490">
            <v>4</v>
          </cell>
          <cell r="BR490" t="str">
            <v>33</v>
          </cell>
          <cell r="BT490">
            <v>0.8</v>
          </cell>
          <cell r="BU490" t="str">
            <v>Pharma</v>
          </cell>
          <cell r="BX490">
            <v>27.257670000000001</v>
          </cell>
        </row>
        <row r="491">
          <cell r="AW491" t="str">
            <v>Action Distributiecentrum</v>
          </cell>
          <cell r="BP491">
            <v>4</v>
          </cell>
          <cell r="BR491" t="str">
            <v>16</v>
          </cell>
          <cell r="BT491">
            <v>26.4</v>
          </cell>
          <cell r="BU491" t="str">
            <v>Action</v>
          </cell>
          <cell r="BX491">
            <v>296.40402</v>
          </cell>
        </row>
        <row r="492">
          <cell r="AW492" t="str">
            <v>Hofmeester Dental Depot</v>
          </cell>
          <cell r="BP492">
            <v>4</v>
          </cell>
          <cell r="BR492" t="str">
            <v>30</v>
          </cell>
          <cell r="BT492">
            <v>0.8</v>
          </cell>
          <cell r="BU492" t="str">
            <v>Pharma</v>
          </cell>
          <cell r="BX492">
            <v>27.257670000000001</v>
          </cell>
        </row>
        <row r="493">
          <cell r="AW493" t="str">
            <v>American Dental Trading BV</v>
          </cell>
          <cell r="BP493">
            <v>4</v>
          </cell>
          <cell r="BR493" t="str">
            <v>50</v>
          </cell>
          <cell r="BT493">
            <v>0.8</v>
          </cell>
          <cell r="BU493" t="str">
            <v>Pharma</v>
          </cell>
          <cell r="BX493">
            <v>54.39555</v>
          </cell>
        </row>
        <row r="494">
          <cell r="AW494" t="str">
            <v>ACTION SERVICE - DICK VIJN</v>
          </cell>
          <cell r="BP494">
            <v>4</v>
          </cell>
          <cell r="BR494" t="str">
            <v>61</v>
          </cell>
          <cell r="BT494" t="str">
            <v/>
          </cell>
          <cell r="BU494" t="str">
            <v>Action</v>
          </cell>
          <cell r="BX494" t="str">
            <v/>
          </cell>
        </row>
        <row r="495">
          <cell r="AW495" t="str">
            <v>Mosadex</v>
          </cell>
          <cell r="BP495">
            <v>4</v>
          </cell>
          <cell r="BR495" t="str">
            <v>61</v>
          </cell>
          <cell r="BT495">
            <v>0.8</v>
          </cell>
          <cell r="BU495" t="str">
            <v>Overig</v>
          </cell>
          <cell r="BX495">
            <v>54.39555</v>
          </cell>
        </row>
        <row r="496">
          <cell r="AW496" t="str">
            <v>Albert Heijn</v>
          </cell>
          <cell r="BP496">
            <v>4</v>
          </cell>
          <cell r="BR496" t="str">
            <v>50</v>
          </cell>
          <cell r="BT496">
            <v>12.8</v>
          </cell>
          <cell r="BU496" t="str">
            <v>AH</v>
          </cell>
          <cell r="BX496">
            <v>168.52275</v>
          </cell>
        </row>
        <row r="497">
          <cell r="AW497" t="str">
            <v>Albert Heijn</v>
          </cell>
          <cell r="BP497">
            <v>4</v>
          </cell>
          <cell r="BR497" t="str">
            <v>41</v>
          </cell>
          <cell r="BT497">
            <v>9.6</v>
          </cell>
          <cell r="BU497" t="str">
            <v>AH</v>
          </cell>
          <cell r="BX497">
            <v>82.480859999999993</v>
          </cell>
        </row>
        <row r="498">
          <cell r="AW498" t="str">
            <v>Plein.NL</v>
          </cell>
          <cell r="BP498">
            <v>4</v>
          </cell>
          <cell r="BR498" t="str">
            <v>47</v>
          </cell>
          <cell r="BT498">
            <v>8.8000000000000007</v>
          </cell>
          <cell r="BU498" t="str">
            <v>Overig</v>
          </cell>
          <cell r="BX498">
            <v>142.59366</v>
          </cell>
        </row>
        <row r="499">
          <cell r="AW499" t="str">
            <v>Albert Heijn</v>
          </cell>
          <cell r="BP499">
            <v>4</v>
          </cell>
          <cell r="BR499" t="str">
            <v>26</v>
          </cell>
          <cell r="BT499">
            <v>4</v>
          </cell>
          <cell r="BU499" t="str">
            <v>AH</v>
          </cell>
          <cell r="BX499">
            <v>79.889039999999994</v>
          </cell>
        </row>
        <row r="500">
          <cell r="AW500" t="str">
            <v>Albert Heijn DC OVERIJSSEL</v>
          </cell>
          <cell r="BP500">
            <v>4</v>
          </cell>
          <cell r="BR500" t="str">
            <v>80</v>
          </cell>
          <cell r="BT500">
            <v>0.8</v>
          </cell>
          <cell r="BU500" t="str">
            <v>AH</v>
          </cell>
          <cell r="BX500">
            <v>30.655349999999999</v>
          </cell>
        </row>
        <row r="501">
          <cell r="AW501" t="str">
            <v>Action Distributiecentrum</v>
          </cell>
          <cell r="BP501">
            <v>4</v>
          </cell>
          <cell r="BR501" t="str">
            <v>16</v>
          </cell>
          <cell r="BT501">
            <v>20</v>
          </cell>
          <cell r="BU501" t="str">
            <v>Action</v>
          </cell>
          <cell r="BX501">
            <v>257.22179999999997</v>
          </cell>
        </row>
        <row r="502">
          <cell r="AW502" t="str">
            <v>Plein.NL</v>
          </cell>
          <cell r="BP502">
            <v>4</v>
          </cell>
          <cell r="BR502" t="str">
            <v>47</v>
          </cell>
          <cell r="BT502">
            <v>8.8000000000000007</v>
          </cell>
          <cell r="BU502" t="str">
            <v>Overig</v>
          </cell>
          <cell r="BX502">
            <v>142.59366</v>
          </cell>
        </row>
        <row r="503">
          <cell r="AW503" t="str">
            <v>Albert Heijn</v>
          </cell>
          <cell r="BP503">
            <v>4</v>
          </cell>
          <cell r="BR503" t="str">
            <v>41</v>
          </cell>
          <cell r="BT503">
            <v>8</v>
          </cell>
          <cell r="BU503" t="str">
            <v>AH</v>
          </cell>
          <cell r="BX503">
            <v>71.961119999999994</v>
          </cell>
        </row>
        <row r="504">
          <cell r="AW504" t="str">
            <v>Thermopreen Den Haag BV</v>
          </cell>
          <cell r="BP504">
            <v>4</v>
          </cell>
          <cell r="BR504" t="str">
            <v>25</v>
          </cell>
          <cell r="BT504">
            <v>10.4</v>
          </cell>
          <cell r="BU504" t="str">
            <v>Pharma</v>
          </cell>
          <cell r="BX504">
            <v>168.29405999999997</v>
          </cell>
        </row>
        <row r="505">
          <cell r="AW505" t="str">
            <v>Plus Retail West</v>
          </cell>
          <cell r="BP505">
            <v>4</v>
          </cell>
          <cell r="BR505" t="str">
            <v>33</v>
          </cell>
          <cell r="BT505">
            <v>0.8</v>
          </cell>
          <cell r="BU505" t="str">
            <v>Superunie</v>
          </cell>
          <cell r="BX505">
            <v>27.257670000000001</v>
          </cell>
        </row>
        <row r="506">
          <cell r="AW506" t="str">
            <v>Action Distributiecentrum</v>
          </cell>
          <cell r="BP506">
            <v>4</v>
          </cell>
          <cell r="BR506" t="str">
            <v>61</v>
          </cell>
          <cell r="BT506">
            <v>22.4</v>
          </cell>
          <cell r="BU506" t="str">
            <v>Action</v>
          </cell>
          <cell r="BX506">
            <v>307.35935999999998</v>
          </cell>
        </row>
        <row r="507">
          <cell r="AW507" t="str">
            <v>DRG DC Bleiswijk</v>
          </cell>
          <cell r="BP507">
            <v>4</v>
          </cell>
          <cell r="BR507" t="str">
            <v>26</v>
          </cell>
          <cell r="BT507">
            <v>4.8000000000000007</v>
          </cell>
          <cell r="BU507" t="str">
            <v>Overig</v>
          </cell>
          <cell r="BX507">
            <v>91.007729999999995</v>
          </cell>
        </row>
        <row r="508">
          <cell r="AW508" t="str">
            <v>Kruidvat BV</v>
          </cell>
          <cell r="BP508">
            <v>4</v>
          </cell>
          <cell r="BR508" t="str">
            <v>66</v>
          </cell>
          <cell r="BT508">
            <v>15.200000000000001</v>
          </cell>
          <cell r="BU508" t="str">
            <v>Kruidvat</v>
          </cell>
          <cell r="BX508">
            <v>135.24290999999999</v>
          </cell>
        </row>
        <row r="509">
          <cell r="AW509" t="str">
            <v>Kruidvat BV</v>
          </cell>
          <cell r="BP509">
            <v>4</v>
          </cell>
          <cell r="BR509" t="str">
            <v>66</v>
          </cell>
          <cell r="BT509" t="str">
            <v/>
          </cell>
          <cell r="BU509" t="str">
            <v>Kruidvat</v>
          </cell>
          <cell r="BX509" t="str">
            <v/>
          </cell>
        </row>
        <row r="510">
          <cell r="AW510" t="str">
            <v>DRG DC Bleiswijk</v>
          </cell>
          <cell r="BP510">
            <v>4</v>
          </cell>
          <cell r="BR510" t="str">
            <v>26</v>
          </cell>
          <cell r="BT510" t="str">
            <v/>
          </cell>
          <cell r="BU510" t="str">
            <v>Overig</v>
          </cell>
          <cell r="BX510" t="str">
            <v/>
          </cell>
        </row>
        <row r="511">
          <cell r="AW511" t="str">
            <v>Action Distributiecentrum</v>
          </cell>
          <cell r="BP511">
            <v>4</v>
          </cell>
          <cell r="BR511" t="str">
            <v>61</v>
          </cell>
          <cell r="BT511">
            <v>26.4</v>
          </cell>
          <cell r="BU511" t="str">
            <v>Action</v>
          </cell>
          <cell r="BX511">
            <v>334.07252999999997</v>
          </cell>
        </row>
        <row r="512">
          <cell r="AW512" t="str">
            <v>Detailresult Logistiek</v>
          </cell>
          <cell r="BP512">
            <v>4</v>
          </cell>
          <cell r="BR512" t="str">
            <v>19</v>
          </cell>
          <cell r="BT512">
            <v>0.8</v>
          </cell>
          <cell r="BU512" t="str">
            <v>Overig</v>
          </cell>
          <cell r="BX512">
            <v>29.82771</v>
          </cell>
        </row>
        <row r="513">
          <cell r="AW513" t="str">
            <v>Etos Distributiecentrum</v>
          </cell>
          <cell r="BP513">
            <v>4</v>
          </cell>
          <cell r="BR513" t="str">
            <v>19</v>
          </cell>
          <cell r="BT513">
            <v>12</v>
          </cell>
          <cell r="BU513" t="str">
            <v>Overig</v>
          </cell>
          <cell r="BX513">
            <v>183.99744000000001</v>
          </cell>
        </row>
        <row r="514">
          <cell r="AW514" t="str">
            <v>Kruidvat BV</v>
          </cell>
          <cell r="BP514">
            <v>4</v>
          </cell>
          <cell r="BR514" t="str">
            <v>66</v>
          </cell>
          <cell r="BT514" t="str">
            <v/>
          </cell>
          <cell r="BU514" t="str">
            <v>Kruidvat</v>
          </cell>
          <cell r="BX514" t="str">
            <v/>
          </cell>
        </row>
        <row r="515">
          <cell r="AW515" t="str">
            <v>Albert Heijn</v>
          </cell>
          <cell r="BP515">
            <v>4</v>
          </cell>
          <cell r="BR515" t="str">
            <v>41</v>
          </cell>
          <cell r="BT515">
            <v>26.4</v>
          </cell>
          <cell r="BU515" t="str">
            <v>AH</v>
          </cell>
          <cell r="BX515">
            <v>149.49791999999999</v>
          </cell>
        </row>
        <row r="516">
          <cell r="AW516" t="str">
            <v>Kruidvat BV</v>
          </cell>
          <cell r="BP516">
            <v>4</v>
          </cell>
          <cell r="BR516" t="str">
            <v>66</v>
          </cell>
          <cell r="BT516">
            <v>26.4</v>
          </cell>
          <cell r="BU516" t="str">
            <v>Kruidvat</v>
          </cell>
          <cell r="BX516">
            <v>182.55995999999999</v>
          </cell>
        </row>
        <row r="517">
          <cell r="AW517" t="str">
            <v>Albert Heijn</v>
          </cell>
          <cell r="BP517">
            <v>4</v>
          </cell>
          <cell r="BR517" t="str">
            <v>41</v>
          </cell>
          <cell r="BT517">
            <v>26.4</v>
          </cell>
          <cell r="BU517" t="str">
            <v>AH</v>
          </cell>
          <cell r="BX517">
            <v>149.49791999999999</v>
          </cell>
        </row>
        <row r="518">
          <cell r="AW518" t="str">
            <v>Jumbo DC Nieuwegein</v>
          </cell>
          <cell r="BP518">
            <v>4</v>
          </cell>
          <cell r="BR518" t="str">
            <v>34</v>
          </cell>
          <cell r="BT518">
            <v>26.4</v>
          </cell>
          <cell r="BU518" t="str">
            <v>Jumbo</v>
          </cell>
          <cell r="BX518">
            <v>213.60735</v>
          </cell>
        </row>
        <row r="519">
          <cell r="AW519" t="str">
            <v>Jumbo DC Nieuwegein</v>
          </cell>
          <cell r="BP519">
            <v>4</v>
          </cell>
          <cell r="BR519" t="str">
            <v>34</v>
          </cell>
          <cell r="BT519" t="str">
            <v/>
          </cell>
          <cell r="BU519" t="str">
            <v>Jumbo</v>
          </cell>
          <cell r="BX519" t="str">
            <v/>
          </cell>
        </row>
        <row r="520">
          <cell r="AW520" t="str">
            <v>Jumbo DC Nieuwegein</v>
          </cell>
          <cell r="BP520">
            <v>4</v>
          </cell>
          <cell r="BR520" t="str">
            <v>34</v>
          </cell>
          <cell r="BT520" t="str">
            <v/>
          </cell>
          <cell r="BU520" t="str">
            <v>Jumbo</v>
          </cell>
          <cell r="BX520" t="str">
            <v/>
          </cell>
        </row>
        <row r="521">
          <cell r="AW521" t="str">
            <v>Albert Heijn</v>
          </cell>
          <cell r="BP521">
            <v>4</v>
          </cell>
          <cell r="BR521" t="str">
            <v>41</v>
          </cell>
          <cell r="BT521" t="str">
            <v/>
          </cell>
          <cell r="BU521" t="str">
            <v>AH</v>
          </cell>
          <cell r="BX521" t="str">
            <v/>
          </cell>
        </row>
        <row r="522">
          <cell r="AW522" t="str">
            <v>Kruidvat BV</v>
          </cell>
          <cell r="BP522">
            <v>4</v>
          </cell>
          <cell r="BR522" t="str">
            <v>66</v>
          </cell>
          <cell r="BT522" t="str">
            <v/>
          </cell>
          <cell r="BU522" t="str">
            <v>Kruidvat</v>
          </cell>
          <cell r="BX522" t="str">
            <v/>
          </cell>
        </row>
        <row r="523">
          <cell r="AW523" t="str">
            <v>Jumbo DC Nieuwegein</v>
          </cell>
          <cell r="BP523">
            <v>4</v>
          </cell>
          <cell r="BR523" t="str">
            <v>34</v>
          </cell>
          <cell r="BT523" t="str">
            <v/>
          </cell>
          <cell r="BU523" t="str">
            <v>Jumbo</v>
          </cell>
          <cell r="BX523" t="str">
            <v/>
          </cell>
        </row>
        <row r="524">
          <cell r="AW524" t="str">
            <v>Jumbo DC Nieuwegein</v>
          </cell>
          <cell r="BP524">
            <v>4</v>
          </cell>
          <cell r="BR524" t="str">
            <v>34</v>
          </cell>
          <cell r="BT524" t="str">
            <v/>
          </cell>
          <cell r="BU524" t="str">
            <v>Jumbo</v>
          </cell>
          <cell r="BX524" t="str">
            <v/>
          </cell>
        </row>
        <row r="525">
          <cell r="AW525" t="str">
            <v>Action Distributiecentrum</v>
          </cell>
          <cell r="BP525">
            <v>5</v>
          </cell>
          <cell r="BR525" t="str">
            <v>61</v>
          </cell>
          <cell r="BT525">
            <v>24</v>
          </cell>
          <cell r="BU525" t="str">
            <v>Action</v>
          </cell>
          <cell r="BX525">
            <v>317.55240000000003</v>
          </cell>
        </row>
        <row r="526">
          <cell r="AW526" t="str">
            <v>Kruidvat BV</v>
          </cell>
          <cell r="BP526">
            <v>5</v>
          </cell>
          <cell r="BR526" t="str">
            <v>66</v>
          </cell>
          <cell r="BT526">
            <v>21.6</v>
          </cell>
          <cell r="BU526" t="str">
            <v>Kruidvat</v>
          </cell>
          <cell r="BX526">
            <v>164.65679999999998</v>
          </cell>
        </row>
        <row r="527">
          <cell r="AW527" t="str">
            <v>A.S. WATSON OOSTERHOUT DC</v>
          </cell>
          <cell r="BP527">
            <v>5</v>
          </cell>
          <cell r="BR527" t="str">
            <v>49</v>
          </cell>
          <cell r="BT527">
            <v>13.6</v>
          </cell>
          <cell r="BU527" t="str">
            <v>Kruidvat</v>
          </cell>
          <cell r="BX527">
            <v>174.91517999999999</v>
          </cell>
        </row>
        <row r="528">
          <cell r="AW528" t="str">
            <v>Boni Distributiecentrum</v>
          </cell>
          <cell r="BP528">
            <v>5</v>
          </cell>
          <cell r="BR528" t="str">
            <v>38</v>
          </cell>
          <cell r="BT528">
            <v>2.4</v>
          </cell>
          <cell r="BU528" t="str">
            <v>Superunie</v>
          </cell>
          <cell r="BX528">
            <v>62.149229999999996</v>
          </cell>
        </row>
        <row r="529">
          <cell r="AW529" t="str">
            <v>Kruidvat BV</v>
          </cell>
          <cell r="BP529">
            <v>5</v>
          </cell>
          <cell r="BR529" t="str">
            <v>66</v>
          </cell>
          <cell r="BT529" t="str">
            <v/>
          </cell>
          <cell r="BU529" t="str">
            <v>Kruidvat</v>
          </cell>
          <cell r="BX529" t="str">
            <v/>
          </cell>
        </row>
        <row r="530">
          <cell r="AW530" t="str">
            <v>Action Distributiecentrum</v>
          </cell>
          <cell r="BP530">
            <v>5</v>
          </cell>
          <cell r="BR530" t="str">
            <v>61</v>
          </cell>
          <cell r="BT530">
            <v>25.6</v>
          </cell>
          <cell r="BU530" t="str">
            <v>Action</v>
          </cell>
          <cell r="BX530">
            <v>325.89413999999999</v>
          </cell>
        </row>
        <row r="531">
          <cell r="AW531" t="str">
            <v>Poiesz Supermarkten BV</v>
          </cell>
          <cell r="BP531">
            <v>5</v>
          </cell>
          <cell r="BR531" t="str">
            <v>86</v>
          </cell>
          <cell r="BT531">
            <v>3.2</v>
          </cell>
          <cell r="BU531" t="str">
            <v>Superunie</v>
          </cell>
          <cell r="BX531">
            <v>97.160579999999996</v>
          </cell>
        </row>
        <row r="532">
          <cell r="AW532" t="str">
            <v>Etos Distributiecentrum</v>
          </cell>
          <cell r="BP532">
            <v>5</v>
          </cell>
          <cell r="BR532" t="str">
            <v>19</v>
          </cell>
          <cell r="BT532">
            <v>12.8</v>
          </cell>
          <cell r="BU532" t="str">
            <v>Overig</v>
          </cell>
          <cell r="BX532">
            <v>194.03801999999999</v>
          </cell>
        </row>
        <row r="533">
          <cell r="AW533" t="str">
            <v>ID Logistics</v>
          </cell>
          <cell r="BP533">
            <v>5</v>
          </cell>
          <cell r="BR533" t="str">
            <v>50</v>
          </cell>
          <cell r="BT533">
            <v>3.2</v>
          </cell>
          <cell r="BU533" t="str">
            <v>Overig</v>
          </cell>
          <cell r="BX533">
            <v>63.880739999999996</v>
          </cell>
        </row>
        <row r="534">
          <cell r="AW534" t="str">
            <v>Advion BV</v>
          </cell>
          <cell r="BP534">
            <v>5</v>
          </cell>
          <cell r="BR534" t="str">
            <v>10</v>
          </cell>
          <cell r="BT534">
            <v>0.8</v>
          </cell>
          <cell r="BU534" t="str">
            <v>Overig</v>
          </cell>
          <cell r="BX534">
            <v>27.257670000000001</v>
          </cell>
        </row>
        <row r="535">
          <cell r="AW535" t="str">
            <v>Albert Heijn</v>
          </cell>
          <cell r="BP535">
            <v>5</v>
          </cell>
          <cell r="BR535" t="str">
            <v>50</v>
          </cell>
          <cell r="BT535">
            <v>0.8</v>
          </cell>
          <cell r="BU535" t="str">
            <v>AH</v>
          </cell>
          <cell r="BX535">
            <v>27.257670000000001</v>
          </cell>
        </row>
        <row r="536">
          <cell r="AW536" t="str">
            <v>Albert Heijn DC OVERIJSSEL</v>
          </cell>
          <cell r="BP536">
            <v>5</v>
          </cell>
          <cell r="BR536" t="str">
            <v>80</v>
          </cell>
          <cell r="BT536">
            <v>1.6</v>
          </cell>
          <cell r="BU536" t="str">
            <v>AH</v>
          </cell>
          <cell r="BX536">
            <v>52.446239999999996</v>
          </cell>
        </row>
        <row r="537">
          <cell r="AW537" t="str">
            <v>Colgate Palmolive Ned.Sal.</v>
          </cell>
          <cell r="BP537">
            <v>5</v>
          </cell>
          <cell r="BR537" t="str">
            <v>13</v>
          </cell>
          <cell r="BT537">
            <v>0.8</v>
          </cell>
          <cell r="BU537" t="str">
            <v>Overig</v>
          </cell>
          <cell r="BX537">
            <v>28.673369999999998</v>
          </cell>
        </row>
        <row r="538">
          <cell r="AW538" t="str">
            <v>Action Distributiecentrum</v>
          </cell>
          <cell r="BP538">
            <v>5</v>
          </cell>
          <cell r="BR538" t="str">
            <v>16</v>
          </cell>
          <cell r="BT538">
            <v>26.4</v>
          </cell>
          <cell r="BU538" t="str">
            <v>Action</v>
          </cell>
          <cell r="BX538">
            <v>296.40402</v>
          </cell>
        </row>
        <row r="539">
          <cell r="AW539" t="str">
            <v>Action Distributiecentrum</v>
          </cell>
          <cell r="BP539">
            <v>5</v>
          </cell>
          <cell r="BR539" t="str">
            <v>16</v>
          </cell>
          <cell r="BT539">
            <v>24.8</v>
          </cell>
          <cell r="BU539" t="str">
            <v>Action</v>
          </cell>
          <cell r="BX539">
            <v>287.08217999999999</v>
          </cell>
        </row>
        <row r="540">
          <cell r="AW540" t="str">
            <v>A.S. WATSON OOSTERHOUT DC</v>
          </cell>
          <cell r="BP540">
            <v>5</v>
          </cell>
          <cell r="BR540" t="str">
            <v>49</v>
          </cell>
          <cell r="BT540">
            <v>17.600000000000001</v>
          </cell>
          <cell r="BU540" t="str">
            <v>Kruidvat</v>
          </cell>
          <cell r="BX540">
            <v>202.79357999999999</v>
          </cell>
        </row>
        <row r="541">
          <cell r="AW541" t="str">
            <v>A.S. WATSON OOSTERHOUT DC</v>
          </cell>
          <cell r="BP541">
            <v>5</v>
          </cell>
          <cell r="BR541" t="str">
            <v>49</v>
          </cell>
          <cell r="BT541" t="str">
            <v/>
          </cell>
          <cell r="BU541" t="str">
            <v>Kruidvat</v>
          </cell>
          <cell r="BX541" t="str">
            <v/>
          </cell>
        </row>
        <row r="542">
          <cell r="AW542" t="str">
            <v>Action Distributiecentrum</v>
          </cell>
          <cell r="BP542">
            <v>5</v>
          </cell>
          <cell r="BR542" t="str">
            <v>61</v>
          </cell>
          <cell r="BT542">
            <v>24</v>
          </cell>
          <cell r="BU542" t="str">
            <v>Action</v>
          </cell>
          <cell r="BX542">
            <v>317.55240000000003</v>
          </cell>
        </row>
        <row r="543">
          <cell r="AW543" t="str">
            <v>Simon Loos Warehouse BV</v>
          </cell>
          <cell r="BP543">
            <v>5</v>
          </cell>
          <cell r="BR543" t="str">
            <v>40</v>
          </cell>
          <cell r="BT543">
            <v>12</v>
          </cell>
          <cell r="BU543" t="str">
            <v>Overig</v>
          </cell>
          <cell r="BX543">
            <v>85.334040000000002</v>
          </cell>
        </row>
        <row r="544">
          <cell r="AW544" t="str">
            <v>Kruidvat BV</v>
          </cell>
          <cell r="BP544">
            <v>5</v>
          </cell>
          <cell r="BR544" t="str">
            <v>66</v>
          </cell>
          <cell r="BT544">
            <v>22.4</v>
          </cell>
          <cell r="BU544" t="str">
            <v>Kruidvat</v>
          </cell>
          <cell r="BX544">
            <v>167.58620999999999</v>
          </cell>
        </row>
        <row r="545">
          <cell r="AW545" t="str">
            <v>NA-NOMI</v>
          </cell>
          <cell r="BP545">
            <v>5</v>
          </cell>
          <cell r="BR545" t="str">
            <v>66</v>
          </cell>
          <cell r="BT545">
            <v>7.2</v>
          </cell>
          <cell r="BU545" t="str">
            <v>Overig</v>
          </cell>
          <cell r="BX545">
            <v>81.620549999999994</v>
          </cell>
        </row>
        <row r="546">
          <cell r="AW546" t="str">
            <v>VOMAR RECLAME DC</v>
          </cell>
          <cell r="BP546">
            <v>5</v>
          </cell>
          <cell r="BR546" t="str">
            <v>18</v>
          </cell>
          <cell r="BT546">
            <v>4</v>
          </cell>
          <cell r="BU546" t="str">
            <v>Superunie</v>
          </cell>
          <cell r="BX546">
            <v>83.025359999999992</v>
          </cell>
        </row>
        <row r="547">
          <cell r="AW547" t="str">
            <v>Action Distributiecentrum</v>
          </cell>
          <cell r="BP547">
            <v>5</v>
          </cell>
          <cell r="BR547" t="str">
            <v>16</v>
          </cell>
          <cell r="BT547">
            <v>18.399999999999999</v>
          </cell>
          <cell r="BU547" t="str">
            <v>Action</v>
          </cell>
          <cell r="BX547">
            <v>245.4606</v>
          </cell>
        </row>
        <row r="548">
          <cell r="AW548" t="str">
            <v>ACTION SERVICE - DICK VIJN</v>
          </cell>
          <cell r="BP548">
            <v>5</v>
          </cell>
          <cell r="BR548" t="str">
            <v>61</v>
          </cell>
          <cell r="BT548">
            <v>19.2</v>
          </cell>
          <cell r="BU548" t="str">
            <v>Action</v>
          </cell>
          <cell r="BX548">
            <v>283.94585999999998</v>
          </cell>
        </row>
        <row r="549">
          <cell r="AW549" t="str">
            <v>Nettorama DC</v>
          </cell>
          <cell r="BP549">
            <v>5</v>
          </cell>
          <cell r="BR549" t="str">
            <v>49</v>
          </cell>
          <cell r="BT549">
            <v>16</v>
          </cell>
          <cell r="BU549" t="str">
            <v>Superunie</v>
          </cell>
          <cell r="BX549">
            <v>192.01247999999998</v>
          </cell>
        </row>
        <row r="550">
          <cell r="AW550" t="str">
            <v>BOON DC KW DORDRECHT</v>
          </cell>
          <cell r="BP550">
            <v>5</v>
          </cell>
          <cell r="BR550" t="str">
            <v>33</v>
          </cell>
          <cell r="BT550">
            <v>0.8</v>
          </cell>
          <cell r="BU550" t="str">
            <v>Superunie</v>
          </cell>
          <cell r="BX550">
            <v>27.257670000000001</v>
          </cell>
        </row>
        <row r="551">
          <cell r="AW551" t="str">
            <v>DRG DC BLEISWIJK ACTIE</v>
          </cell>
          <cell r="BP551">
            <v>5</v>
          </cell>
          <cell r="BR551" t="str">
            <v>26</v>
          </cell>
          <cell r="BT551">
            <v>7.2</v>
          </cell>
          <cell r="BU551" t="str">
            <v>Overig</v>
          </cell>
          <cell r="BX551">
            <v>124.51626</v>
          </cell>
        </row>
        <row r="552">
          <cell r="AW552" t="str">
            <v>CoopCodis Distributiecentrum</v>
          </cell>
          <cell r="BP552">
            <v>5</v>
          </cell>
          <cell r="BR552" t="str">
            <v>94</v>
          </cell>
          <cell r="BT552">
            <v>2.4</v>
          </cell>
          <cell r="BU552" t="str">
            <v>Superunie</v>
          </cell>
          <cell r="BX552">
            <v>78.985169999999997</v>
          </cell>
        </row>
        <row r="553">
          <cell r="AW553" t="str">
            <v>Jan Linders Distributiecentrum</v>
          </cell>
          <cell r="BP553">
            <v>5</v>
          </cell>
          <cell r="BR553" t="str">
            <v>58</v>
          </cell>
          <cell r="BT553">
            <v>4</v>
          </cell>
          <cell r="BU553" t="str">
            <v>Superunie</v>
          </cell>
          <cell r="BX553">
            <v>72.919440000000009</v>
          </cell>
        </row>
        <row r="554">
          <cell r="AW554" t="str">
            <v>Jan Linders Distributiecentrum</v>
          </cell>
          <cell r="BP554">
            <v>5</v>
          </cell>
          <cell r="BR554" t="str">
            <v>58</v>
          </cell>
          <cell r="BT554" t="str">
            <v/>
          </cell>
          <cell r="BU554" t="str">
            <v>Superunie</v>
          </cell>
          <cell r="BX554" t="str">
            <v/>
          </cell>
        </row>
        <row r="555">
          <cell r="AW555" t="str">
            <v>DRG DC BLEISWIJK ACTIE</v>
          </cell>
          <cell r="BP555">
            <v>5</v>
          </cell>
          <cell r="BR555" t="str">
            <v>26</v>
          </cell>
          <cell r="BT555">
            <v>24</v>
          </cell>
          <cell r="BU555" t="str">
            <v>Overig</v>
          </cell>
          <cell r="BX555">
            <v>264.49631999999997</v>
          </cell>
        </row>
        <row r="556">
          <cell r="AW556" t="str">
            <v>Albert Heijn</v>
          </cell>
          <cell r="BP556">
            <v>5</v>
          </cell>
          <cell r="BR556" t="str">
            <v>41</v>
          </cell>
          <cell r="BT556">
            <v>12</v>
          </cell>
          <cell r="BU556" t="str">
            <v>AH</v>
          </cell>
          <cell r="BX556">
            <v>95.396399999999986</v>
          </cell>
        </row>
        <row r="557">
          <cell r="AW557" t="str">
            <v>Albert Heijn</v>
          </cell>
          <cell r="BP557">
            <v>5</v>
          </cell>
          <cell r="BR557" t="str">
            <v>26</v>
          </cell>
          <cell r="BT557">
            <v>3.2</v>
          </cell>
          <cell r="BU557" t="str">
            <v>AH</v>
          </cell>
          <cell r="BX557">
            <v>71.057249999999996</v>
          </cell>
        </row>
        <row r="558">
          <cell r="AW558" t="str">
            <v>Albert Heijn</v>
          </cell>
          <cell r="BP558">
            <v>5</v>
          </cell>
          <cell r="BR558" t="str">
            <v>15</v>
          </cell>
          <cell r="BT558">
            <v>0.8</v>
          </cell>
          <cell r="BU558" t="str">
            <v>AH</v>
          </cell>
          <cell r="BX558">
            <v>28.488239999999998</v>
          </cell>
        </row>
        <row r="559">
          <cell r="AW559" t="str">
            <v>Simon Loos Warehouse BV</v>
          </cell>
          <cell r="BP559">
            <v>5</v>
          </cell>
          <cell r="BR559" t="str">
            <v>40</v>
          </cell>
          <cell r="BT559">
            <v>12</v>
          </cell>
          <cell r="BU559" t="str">
            <v>Overig</v>
          </cell>
          <cell r="BX559">
            <v>85.334040000000002</v>
          </cell>
        </row>
        <row r="560">
          <cell r="AW560" t="str">
            <v>PLUS DC OSS</v>
          </cell>
          <cell r="BP560">
            <v>5</v>
          </cell>
          <cell r="BR560" t="str">
            <v>53</v>
          </cell>
          <cell r="BT560">
            <v>10.4</v>
          </cell>
          <cell r="BU560" t="str">
            <v>Superunie</v>
          </cell>
          <cell r="BX560">
            <v>118.9188</v>
          </cell>
        </row>
        <row r="561">
          <cell r="AW561" t="str">
            <v>Action Distributiecentrum</v>
          </cell>
          <cell r="BP561">
            <v>5</v>
          </cell>
          <cell r="BR561" t="str">
            <v>61</v>
          </cell>
          <cell r="BT561">
            <v>23.2</v>
          </cell>
          <cell r="BU561" t="str">
            <v>Action</v>
          </cell>
          <cell r="BX561">
            <v>312.27074999999996</v>
          </cell>
        </row>
        <row r="562">
          <cell r="AW562" t="str">
            <v>ACTION SERVICE - DICK VIJN</v>
          </cell>
          <cell r="BP562">
            <v>5</v>
          </cell>
          <cell r="BR562" t="str">
            <v>61</v>
          </cell>
          <cell r="BT562">
            <v>13.6</v>
          </cell>
          <cell r="BU562" t="str">
            <v>Action</v>
          </cell>
          <cell r="BX562">
            <v>232.67573999999999</v>
          </cell>
        </row>
        <row r="563">
          <cell r="AW563" t="str">
            <v>Etos Distributiecentrum</v>
          </cell>
          <cell r="BP563">
            <v>5</v>
          </cell>
          <cell r="BR563" t="str">
            <v>19</v>
          </cell>
          <cell r="BT563">
            <v>7.2</v>
          </cell>
          <cell r="BU563" t="str">
            <v>Overig</v>
          </cell>
          <cell r="BX563">
            <v>128.8287</v>
          </cell>
        </row>
        <row r="564">
          <cell r="AW564" t="str">
            <v>Jumbo DC Nieuwegein</v>
          </cell>
          <cell r="BP564">
            <v>5</v>
          </cell>
          <cell r="BR564" t="str">
            <v>34</v>
          </cell>
          <cell r="BT564">
            <v>25.6</v>
          </cell>
          <cell r="BU564" t="str">
            <v>Jumbo</v>
          </cell>
          <cell r="BX564">
            <v>208.24947</v>
          </cell>
        </row>
        <row r="565">
          <cell r="AW565" t="str">
            <v>SPAR Distributiecentrum</v>
          </cell>
          <cell r="BP565">
            <v>5</v>
          </cell>
          <cell r="BR565" t="str">
            <v>51</v>
          </cell>
          <cell r="BT565">
            <v>3.2</v>
          </cell>
          <cell r="BU565" t="str">
            <v>Superunie</v>
          </cell>
          <cell r="BX565">
            <v>61.0929</v>
          </cell>
        </row>
        <row r="566">
          <cell r="AW566" t="str">
            <v>Action Distributiecentrum</v>
          </cell>
          <cell r="BP566">
            <v>5</v>
          </cell>
          <cell r="BR566" t="str">
            <v>16</v>
          </cell>
          <cell r="BT566">
            <v>18.399999999999999</v>
          </cell>
          <cell r="BU566" t="str">
            <v>Action</v>
          </cell>
          <cell r="BX566">
            <v>245.4606</v>
          </cell>
        </row>
        <row r="567">
          <cell r="AW567" t="str">
            <v>Advion BV</v>
          </cell>
          <cell r="BP567">
            <v>5</v>
          </cell>
          <cell r="BR567" t="str">
            <v>10</v>
          </cell>
          <cell r="BT567">
            <v>18.399999999999999</v>
          </cell>
          <cell r="BU567" t="str">
            <v>Overig</v>
          </cell>
          <cell r="BX567">
            <v>206.98622999999998</v>
          </cell>
        </row>
        <row r="568">
          <cell r="AW568" t="str">
            <v>Jumbo Nieuwegein</v>
          </cell>
          <cell r="BP568">
            <v>5</v>
          </cell>
          <cell r="BR568" t="str">
            <v>34</v>
          </cell>
          <cell r="BT568" t="str">
            <v/>
          </cell>
          <cell r="BU568" t="str">
            <v>Jumbo</v>
          </cell>
          <cell r="BX568" t="str">
            <v/>
          </cell>
        </row>
        <row r="569">
          <cell r="AW569" t="str">
            <v>DRG DC Bleiswijk</v>
          </cell>
          <cell r="BP569">
            <v>5</v>
          </cell>
          <cell r="BR569" t="str">
            <v>26</v>
          </cell>
          <cell r="BT569">
            <v>5.6</v>
          </cell>
          <cell r="BU569" t="str">
            <v>Overig</v>
          </cell>
          <cell r="BX569">
            <v>98.608949999999993</v>
          </cell>
        </row>
        <row r="570">
          <cell r="AW570" t="str">
            <v>Detailresult Logistiek</v>
          </cell>
          <cell r="BP570">
            <v>5</v>
          </cell>
          <cell r="BR570" t="str">
            <v>19</v>
          </cell>
          <cell r="BT570">
            <v>4.8000000000000007</v>
          </cell>
          <cell r="BU570" t="str">
            <v>Overig</v>
          </cell>
          <cell r="BX570">
            <v>94.198499999999996</v>
          </cell>
        </row>
        <row r="571">
          <cell r="AW571" t="str">
            <v>A.S. Watson DC</v>
          </cell>
          <cell r="BP571">
            <v>5</v>
          </cell>
          <cell r="BR571" t="str">
            <v>66</v>
          </cell>
          <cell r="BT571">
            <v>20</v>
          </cell>
          <cell r="BU571" t="str">
            <v>Kruidvat</v>
          </cell>
          <cell r="BX571">
            <v>158.34059999999999</v>
          </cell>
        </row>
        <row r="572">
          <cell r="AW572" t="str">
            <v>Jumbo DC Nieuwegein</v>
          </cell>
          <cell r="BP572">
            <v>5</v>
          </cell>
          <cell r="BR572" t="str">
            <v>34</v>
          </cell>
          <cell r="BT572" t="str">
            <v/>
          </cell>
          <cell r="BU572" t="str">
            <v>Jumbo</v>
          </cell>
          <cell r="BX572" t="str">
            <v/>
          </cell>
        </row>
        <row r="573">
          <cell r="AW573" t="str">
            <v>DRG DC Bleiswijk</v>
          </cell>
          <cell r="BP573">
            <v>5</v>
          </cell>
          <cell r="BR573" t="str">
            <v>26</v>
          </cell>
          <cell r="BT573" t="str">
            <v/>
          </cell>
          <cell r="BU573" t="str">
            <v>Overig</v>
          </cell>
          <cell r="BX573" t="str">
            <v/>
          </cell>
        </row>
        <row r="574">
          <cell r="AW574" t="str">
            <v>Detailresult Logistiek</v>
          </cell>
          <cell r="BP574">
            <v>5</v>
          </cell>
          <cell r="BR574" t="str">
            <v>19</v>
          </cell>
          <cell r="BT574" t="str">
            <v/>
          </cell>
          <cell r="BU574" t="str">
            <v>Overig</v>
          </cell>
          <cell r="BX574" t="str">
            <v/>
          </cell>
        </row>
        <row r="575">
          <cell r="AW575" t="str">
            <v>Jumbo DC Nieuwegein</v>
          </cell>
          <cell r="BP575">
            <v>5</v>
          </cell>
          <cell r="BR575" t="str">
            <v>34</v>
          </cell>
          <cell r="BT575" t="str">
            <v/>
          </cell>
          <cell r="BU575" t="str">
            <v>Jumbo</v>
          </cell>
          <cell r="BX575" t="str">
            <v/>
          </cell>
        </row>
        <row r="576">
          <cell r="AW576" t="str">
            <v>DC BRAND MASTERS</v>
          </cell>
          <cell r="BP576">
            <v>5</v>
          </cell>
          <cell r="BR576" t="str">
            <v>48</v>
          </cell>
          <cell r="BT576">
            <v>4.8</v>
          </cell>
          <cell r="BU576" t="str">
            <v>Overig</v>
          </cell>
          <cell r="BX576">
            <v>87.871409999999997</v>
          </cell>
        </row>
        <row r="577">
          <cell r="AW577" t="str">
            <v>Albert Heijn</v>
          </cell>
          <cell r="BP577">
            <v>5</v>
          </cell>
          <cell r="BR577" t="str">
            <v>15</v>
          </cell>
          <cell r="BT577">
            <v>0.8</v>
          </cell>
          <cell r="BU577" t="str">
            <v>AH</v>
          </cell>
          <cell r="BX577">
            <v>28.488239999999998</v>
          </cell>
        </row>
        <row r="578">
          <cell r="AW578" t="str">
            <v>Action Distributiecentrum</v>
          </cell>
          <cell r="BP578">
            <v>5</v>
          </cell>
          <cell r="BR578" t="str">
            <v>61</v>
          </cell>
          <cell r="BT578">
            <v>21.6</v>
          </cell>
          <cell r="BU578" t="str">
            <v>Action</v>
          </cell>
          <cell r="BX578">
            <v>302.26283999999998</v>
          </cell>
        </row>
        <row r="579">
          <cell r="AW579" t="str">
            <v>Action Distributiecentrum</v>
          </cell>
          <cell r="BP579">
            <v>5</v>
          </cell>
          <cell r="BR579" t="str">
            <v>61</v>
          </cell>
          <cell r="BT579">
            <v>16.8</v>
          </cell>
          <cell r="BU579" t="str">
            <v>Action</v>
          </cell>
          <cell r="BX579">
            <v>262.53611999999998</v>
          </cell>
        </row>
        <row r="580">
          <cell r="AW580" t="str">
            <v>Action Distributiecentrum</v>
          </cell>
          <cell r="BP580">
            <v>5</v>
          </cell>
          <cell r="BR580" t="str">
            <v>61</v>
          </cell>
          <cell r="BT580">
            <v>20</v>
          </cell>
          <cell r="BU580" t="str">
            <v>Action</v>
          </cell>
          <cell r="BX580">
            <v>290.10959999999994</v>
          </cell>
        </row>
        <row r="581">
          <cell r="AW581" t="str">
            <v>Action Distributiecentrum</v>
          </cell>
          <cell r="BP581">
            <v>5</v>
          </cell>
          <cell r="BR581" t="str">
            <v>16</v>
          </cell>
          <cell r="BT581">
            <v>20</v>
          </cell>
          <cell r="BU581" t="str">
            <v>Action</v>
          </cell>
          <cell r="BX581">
            <v>257.22179999999997</v>
          </cell>
        </row>
        <row r="582">
          <cell r="AW582" t="str">
            <v>Albert Heijn</v>
          </cell>
          <cell r="BP582">
            <v>5</v>
          </cell>
          <cell r="BR582" t="str">
            <v>41</v>
          </cell>
          <cell r="BT582">
            <v>10.4</v>
          </cell>
          <cell r="BU582" t="str">
            <v>AH</v>
          </cell>
          <cell r="BX582">
            <v>86.978430000000003</v>
          </cell>
        </row>
        <row r="583">
          <cell r="AW583" t="str">
            <v>Plus Retail Beemster</v>
          </cell>
          <cell r="BP583">
            <v>5</v>
          </cell>
          <cell r="BR583" t="str">
            <v>14</v>
          </cell>
          <cell r="BT583">
            <v>0.8</v>
          </cell>
          <cell r="BU583" t="str">
            <v>Superunie</v>
          </cell>
          <cell r="BX583">
            <v>28.673369999999998</v>
          </cell>
        </row>
        <row r="584">
          <cell r="AW584" t="str">
            <v>Action Distributiecentrum</v>
          </cell>
          <cell r="BP584">
            <v>5</v>
          </cell>
          <cell r="BR584" t="str">
            <v>16</v>
          </cell>
          <cell r="BT584">
            <v>26.4</v>
          </cell>
          <cell r="BU584" t="str">
            <v>Action</v>
          </cell>
          <cell r="BX584">
            <v>296.40402</v>
          </cell>
        </row>
        <row r="585">
          <cell r="AW585" t="str">
            <v>Kruidvat BV</v>
          </cell>
          <cell r="BP585">
            <v>5</v>
          </cell>
          <cell r="BR585" t="str">
            <v>66</v>
          </cell>
          <cell r="BT585" t="str">
            <v/>
          </cell>
          <cell r="BU585" t="str">
            <v>Kruidvat</v>
          </cell>
          <cell r="BX585" t="str">
            <v/>
          </cell>
        </row>
        <row r="586">
          <cell r="AW586" t="str">
            <v>ACTION SERVICE - DICK VIJN</v>
          </cell>
          <cell r="BP586">
            <v>5</v>
          </cell>
          <cell r="BR586" t="str">
            <v>61</v>
          </cell>
          <cell r="BT586">
            <v>14.4</v>
          </cell>
          <cell r="BU586" t="str">
            <v>Action</v>
          </cell>
          <cell r="BX586">
            <v>240.08094</v>
          </cell>
        </row>
        <row r="587">
          <cell r="AW587" t="str">
            <v>Plein.NL</v>
          </cell>
          <cell r="BP587">
            <v>5</v>
          </cell>
          <cell r="BR587" t="str">
            <v>47</v>
          </cell>
          <cell r="BT587">
            <v>5.6</v>
          </cell>
          <cell r="BU587" t="str">
            <v>Overig</v>
          </cell>
          <cell r="BX587">
            <v>97.694189999999992</v>
          </cell>
        </row>
        <row r="588">
          <cell r="AW588" t="str">
            <v>Sligro DC Non Food (deur 701)</v>
          </cell>
          <cell r="BP588">
            <v>5</v>
          </cell>
          <cell r="BR588" t="str">
            <v>54</v>
          </cell>
          <cell r="BT588">
            <v>4.8</v>
          </cell>
          <cell r="BU588" t="str">
            <v>Superunie</v>
          </cell>
          <cell r="BX588">
            <v>67.169519999999991</v>
          </cell>
        </row>
        <row r="589">
          <cell r="AW589" t="str">
            <v>Plus Retail Zuid</v>
          </cell>
          <cell r="BP589">
            <v>5</v>
          </cell>
          <cell r="BR589" t="str">
            <v>60</v>
          </cell>
          <cell r="BT589">
            <v>4</v>
          </cell>
          <cell r="BU589" t="str">
            <v>Superunie</v>
          </cell>
          <cell r="BX589">
            <v>87.381359999999987</v>
          </cell>
        </row>
        <row r="590">
          <cell r="AW590" t="str">
            <v>Dentalair (deur 6/7)</v>
          </cell>
          <cell r="BP590">
            <v>5</v>
          </cell>
          <cell r="BR590" t="str">
            <v>33</v>
          </cell>
          <cell r="BT590">
            <v>0.8</v>
          </cell>
          <cell r="BU590" t="str">
            <v>Pharma</v>
          </cell>
          <cell r="BX590">
            <v>27.257670000000001</v>
          </cell>
        </row>
        <row r="591">
          <cell r="AW591" t="str">
            <v>ADVION ONLINE B.V.</v>
          </cell>
          <cell r="BP591">
            <v>5</v>
          </cell>
          <cell r="BR591" t="str">
            <v>10</v>
          </cell>
          <cell r="BT591">
            <v>3.2</v>
          </cell>
          <cell r="BU591" t="str">
            <v>Overig</v>
          </cell>
          <cell r="BX591">
            <v>63.837179999999996</v>
          </cell>
        </row>
        <row r="592">
          <cell r="AW592" t="str">
            <v>Albert Heijn</v>
          </cell>
          <cell r="BP592">
            <v>5</v>
          </cell>
          <cell r="BR592" t="str">
            <v>41</v>
          </cell>
          <cell r="BT592">
            <v>25.6</v>
          </cell>
          <cell r="BU592" t="str">
            <v>AH</v>
          </cell>
          <cell r="BX592">
            <v>145.52306999999999</v>
          </cell>
        </row>
        <row r="593">
          <cell r="AW593" t="str">
            <v>Action Distributiecentrum</v>
          </cell>
          <cell r="BP593">
            <v>5</v>
          </cell>
          <cell r="BR593" t="str">
            <v>61</v>
          </cell>
          <cell r="BT593">
            <v>13.6</v>
          </cell>
          <cell r="BU593" t="str">
            <v>Action</v>
          </cell>
          <cell r="BX593">
            <v>232.67573999999999</v>
          </cell>
        </row>
        <row r="594">
          <cell r="AW594" t="str">
            <v>ALBERT HEIJN MECH ZAANDAM</v>
          </cell>
          <cell r="BP594">
            <v>5</v>
          </cell>
          <cell r="BR594" t="str">
            <v>15</v>
          </cell>
          <cell r="BT594">
            <v>4.8</v>
          </cell>
          <cell r="BU594" t="str">
            <v>AH</v>
          </cell>
          <cell r="BX594">
            <v>89.798939999999988</v>
          </cell>
        </row>
        <row r="595">
          <cell r="AW595" t="str">
            <v>Aldi Culemborg B.V.</v>
          </cell>
          <cell r="BP595">
            <v>5</v>
          </cell>
          <cell r="BR595" t="str">
            <v>41</v>
          </cell>
          <cell r="BT595">
            <v>3.2</v>
          </cell>
          <cell r="BU595" t="str">
            <v>Aldi</v>
          </cell>
          <cell r="BX595">
            <v>38.125889999999998</v>
          </cell>
        </row>
        <row r="596">
          <cell r="AW596" t="str">
            <v>Action Distributiecentrum</v>
          </cell>
          <cell r="BP596">
            <v>5</v>
          </cell>
          <cell r="BR596" t="str">
            <v>61</v>
          </cell>
          <cell r="BT596">
            <v>26.4</v>
          </cell>
          <cell r="BU596" t="str">
            <v>Action</v>
          </cell>
          <cell r="BX596">
            <v>334.07252999999997</v>
          </cell>
        </row>
        <row r="597">
          <cell r="AW597" t="str">
            <v>ACTION SERVICE - DICK VIJN</v>
          </cell>
          <cell r="BP597">
            <v>5</v>
          </cell>
          <cell r="BR597" t="str">
            <v>61</v>
          </cell>
          <cell r="BT597">
            <v>23.2</v>
          </cell>
          <cell r="BU597" t="str">
            <v>Action</v>
          </cell>
          <cell r="BX597">
            <v>312.27074999999996</v>
          </cell>
        </row>
        <row r="598">
          <cell r="AW598" t="str">
            <v>ACTION SERVICE - DICK VIJN</v>
          </cell>
          <cell r="BP598">
            <v>5</v>
          </cell>
          <cell r="BR598" t="str">
            <v>61</v>
          </cell>
          <cell r="BT598">
            <v>22.4</v>
          </cell>
          <cell r="BU598" t="str">
            <v>Action</v>
          </cell>
          <cell r="BX598">
            <v>307.35935999999998</v>
          </cell>
        </row>
        <row r="599">
          <cell r="AW599" t="str">
            <v>ALBERT HEIJN  LDC GELDERMALSEN</v>
          </cell>
          <cell r="BP599">
            <v>5</v>
          </cell>
          <cell r="BR599" t="str">
            <v>41</v>
          </cell>
          <cell r="BT599" t="str">
            <v/>
          </cell>
          <cell r="BU599" t="str">
            <v>AH</v>
          </cell>
          <cell r="BX599" t="str">
            <v/>
          </cell>
        </row>
        <row r="600">
          <cell r="AW600" t="str">
            <v>De Tandartsapotheek</v>
          </cell>
          <cell r="BP600">
            <v>5</v>
          </cell>
          <cell r="BR600" t="str">
            <v>30</v>
          </cell>
          <cell r="BT600">
            <v>0.8</v>
          </cell>
          <cell r="BU600" t="str">
            <v>Pharma</v>
          </cell>
          <cell r="BX600">
            <v>54.39555</v>
          </cell>
        </row>
        <row r="601">
          <cell r="AW601" t="str">
            <v>Albert Heijn DC OVERIJSSEL</v>
          </cell>
          <cell r="BP601">
            <v>5</v>
          </cell>
          <cell r="BR601" t="str">
            <v>80</v>
          </cell>
          <cell r="BT601">
            <v>3.2</v>
          </cell>
          <cell r="BU601" t="str">
            <v>AH</v>
          </cell>
          <cell r="BX601">
            <v>75.478589999999997</v>
          </cell>
        </row>
        <row r="602">
          <cell r="AW602" t="str">
            <v>Action Distributiecentrum</v>
          </cell>
          <cell r="BP602">
            <v>5</v>
          </cell>
          <cell r="BR602" t="str">
            <v>16</v>
          </cell>
          <cell r="BT602">
            <v>26.4</v>
          </cell>
          <cell r="BU602" t="str">
            <v>Action</v>
          </cell>
          <cell r="BX602">
            <v>296.40402</v>
          </cell>
        </row>
        <row r="603">
          <cell r="AW603" t="str">
            <v>Sligro (deur 802-807)</v>
          </cell>
          <cell r="BP603">
            <v>5</v>
          </cell>
          <cell r="BR603" t="str">
            <v>54</v>
          </cell>
          <cell r="BT603" t="str">
            <v/>
          </cell>
          <cell r="BU603" t="str">
            <v>Superunie</v>
          </cell>
          <cell r="BX603" t="str">
            <v/>
          </cell>
        </row>
        <row r="604">
          <cell r="AW604" t="str">
            <v>Minc Apeldoorn B.V.</v>
          </cell>
          <cell r="BP604">
            <v>5</v>
          </cell>
          <cell r="BR604" t="str">
            <v>73</v>
          </cell>
          <cell r="BT604">
            <v>3.2</v>
          </cell>
          <cell r="BU604" t="str">
            <v>Overig</v>
          </cell>
          <cell r="BX604">
            <v>64.784610000000001</v>
          </cell>
        </row>
        <row r="605">
          <cell r="AW605" t="str">
            <v>Advion BV</v>
          </cell>
          <cell r="BP605">
            <v>5</v>
          </cell>
          <cell r="BR605" t="str">
            <v>10</v>
          </cell>
          <cell r="BT605" t="str">
            <v/>
          </cell>
          <cell r="BU605" t="str">
            <v>Overig</v>
          </cell>
          <cell r="BX605" t="str">
            <v/>
          </cell>
        </row>
        <row r="606">
          <cell r="AW606" t="str">
            <v>Action Distributiecentrum</v>
          </cell>
          <cell r="BP606">
            <v>5</v>
          </cell>
          <cell r="BR606" t="str">
            <v>16</v>
          </cell>
          <cell r="BT606">
            <v>20</v>
          </cell>
          <cell r="BU606" t="str">
            <v>Action</v>
          </cell>
          <cell r="BX606">
            <v>257.22179999999997</v>
          </cell>
        </row>
        <row r="607">
          <cell r="AW607" t="str">
            <v>Albert Heijn</v>
          </cell>
          <cell r="BP607">
            <v>5</v>
          </cell>
          <cell r="BR607" t="str">
            <v>41</v>
          </cell>
          <cell r="BT607" t="str">
            <v/>
          </cell>
          <cell r="BU607" t="str">
            <v>AH</v>
          </cell>
          <cell r="BX607" t="str">
            <v/>
          </cell>
        </row>
        <row r="608">
          <cell r="AW608" t="str">
            <v>Aldi Zoetermeer BV</v>
          </cell>
          <cell r="BP608">
            <v>5</v>
          </cell>
          <cell r="BR608" t="str">
            <v>26</v>
          </cell>
          <cell r="BT608">
            <v>3.2</v>
          </cell>
          <cell r="BU608" t="str">
            <v>Aldi</v>
          </cell>
          <cell r="BX608">
            <v>71.057249999999996</v>
          </cell>
        </row>
        <row r="609">
          <cell r="AW609" t="str">
            <v>ACTION SERVICE - DICK VIJN</v>
          </cell>
          <cell r="BP609">
            <v>5</v>
          </cell>
          <cell r="BR609" t="str">
            <v>61</v>
          </cell>
          <cell r="BT609">
            <v>12</v>
          </cell>
          <cell r="BU609" t="str">
            <v>Action</v>
          </cell>
          <cell r="BX609">
            <v>213.66179999999997</v>
          </cell>
        </row>
        <row r="610">
          <cell r="AW610" t="str">
            <v>Aldi</v>
          </cell>
          <cell r="BP610">
            <v>5</v>
          </cell>
          <cell r="BR610" t="str">
            <v>74</v>
          </cell>
          <cell r="BT610">
            <v>4.8</v>
          </cell>
          <cell r="BU610" t="str">
            <v>Aldi</v>
          </cell>
          <cell r="BX610">
            <v>98.380260000000007</v>
          </cell>
        </row>
        <row r="611">
          <cell r="AW611" t="str">
            <v>Albert Heijn</v>
          </cell>
          <cell r="BP611">
            <v>5</v>
          </cell>
          <cell r="BR611" t="str">
            <v>26</v>
          </cell>
          <cell r="BT611">
            <v>2.4</v>
          </cell>
          <cell r="BU611" t="str">
            <v>AH</v>
          </cell>
          <cell r="BX611">
            <v>62.149229999999996</v>
          </cell>
        </row>
        <row r="612">
          <cell r="AW612" t="str">
            <v>Plus Retail Zuid</v>
          </cell>
          <cell r="BP612">
            <v>5</v>
          </cell>
          <cell r="BR612" t="str">
            <v>60</v>
          </cell>
          <cell r="BT612" t="str">
            <v/>
          </cell>
          <cell r="BU612" t="str">
            <v>Superunie</v>
          </cell>
          <cell r="BX612" t="str">
            <v/>
          </cell>
        </row>
        <row r="613">
          <cell r="AW613" t="str">
            <v>ALDI Groningen</v>
          </cell>
          <cell r="BP613">
            <v>5</v>
          </cell>
          <cell r="BR613" t="str">
            <v>97</v>
          </cell>
          <cell r="BT613">
            <v>4</v>
          </cell>
          <cell r="BU613" t="str">
            <v>Aldi</v>
          </cell>
          <cell r="BX613">
            <v>117.30708</v>
          </cell>
        </row>
        <row r="614">
          <cell r="AW614" t="str">
            <v>Aldi Roermond BV</v>
          </cell>
          <cell r="BP614">
            <v>5</v>
          </cell>
          <cell r="BR614" t="str">
            <v>60</v>
          </cell>
          <cell r="BT614">
            <v>3.2</v>
          </cell>
          <cell r="BU614" t="str">
            <v>Aldi</v>
          </cell>
          <cell r="BX614">
            <v>77.743709999999993</v>
          </cell>
        </row>
        <row r="615">
          <cell r="AW615" t="str">
            <v>Albert Heijn</v>
          </cell>
          <cell r="BP615">
            <v>5</v>
          </cell>
          <cell r="BR615" t="str">
            <v>50</v>
          </cell>
          <cell r="BT615">
            <v>1.6</v>
          </cell>
          <cell r="BU615" t="str">
            <v>AH</v>
          </cell>
          <cell r="BX615">
            <v>44.365859999999998</v>
          </cell>
        </row>
        <row r="616">
          <cell r="AW616" t="str">
            <v>Albert Heijn</v>
          </cell>
          <cell r="BP616">
            <v>5</v>
          </cell>
          <cell r="BR616" t="str">
            <v>41</v>
          </cell>
          <cell r="BT616" t="str">
            <v/>
          </cell>
          <cell r="BU616" t="str">
            <v>AH</v>
          </cell>
          <cell r="BX616" t="str">
            <v/>
          </cell>
        </row>
        <row r="617">
          <cell r="AW617" t="str">
            <v>Aldi Roosendaal BV</v>
          </cell>
          <cell r="BP617">
            <v>5</v>
          </cell>
          <cell r="BR617" t="str">
            <v>47</v>
          </cell>
          <cell r="BT617">
            <v>4</v>
          </cell>
          <cell r="BU617" t="str">
            <v>Aldi</v>
          </cell>
          <cell r="BX617">
            <v>79.104959999999991</v>
          </cell>
        </row>
        <row r="618">
          <cell r="AW618" t="str">
            <v>Pluripharm BV</v>
          </cell>
          <cell r="BP618">
            <v>5</v>
          </cell>
          <cell r="BR618" t="str">
            <v>18</v>
          </cell>
          <cell r="BT618">
            <v>0.8</v>
          </cell>
          <cell r="BU618" t="str">
            <v>Pharma</v>
          </cell>
          <cell r="BX618">
            <v>54.39555</v>
          </cell>
        </row>
        <row r="619">
          <cell r="AW619" t="str">
            <v>Mosadex</v>
          </cell>
          <cell r="BP619">
            <v>5</v>
          </cell>
          <cell r="BR619" t="str">
            <v>23</v>
          </cell>
          <cell r="BT619">
            <v>0.8</v>
          </cell>
          <cell r="BU619" t="str">
            <v>Overig</v>
          </cell>
          <cell r="BX619">
            <v>54.39555</v>
          </cell>
        </row>
        <row r="620">
          <cell r="AW620" t="str">
            <v>Mosadex</v>
          </cell>
          <cell r="BP620">
            <v>5</v>
          </cell>
          <cell r="BR620" t="str">
            <v>61</v>
          </cell>
          <cell r="BT620">
            <v>0.8</v>
          </cell>
          <cell r="BU620" t="str">
            <v>Overig</v>
          </cell>
          <cell r="BX620">
            <v>54.39555</v>
          </cell>
        </row>
        <row r="621">
          <cell r="AW621" t="str">
            <v>Dental Union / Apotheek eFarma</v>
          </cell>
          <cell r="BP621">
            <v>5</v>
          </cell>
          <cell r="BR621" t="str">
            <v>19</v>
          </cell>
          <cell r="BT621">
            <v>0.8</v>
          </cell>
          <cell r="BU621" t="str">
            <v>Pharma</v>
          </cell>
          <cell r="BX621">
            <v>54.39555</v>
          </cell>
        </row>
        <row r="622">
          <cell r="AW622" t="str">
            <v>Brocacef</v>
          </cell>
          <cell r="BP622">
            <v>5</v>
          </cell>
          <cell r="BR622" t="str">
            <v>56</v>
          </cell>
          <cell r="BT622">
            <v>0.8</v>
          </cell>
          <cell r="BU622" t="str">
            <v>Pharma</v>
          </cell>
          <cell r="BX622">
            <v>54.39555</v>
          </cell>
        </row>
        <row r="623">
          <cell r="AW623" t="str">
            <v>Action Distributiecentrum</v>
          </cell>
          <cell r="BP623">
            <v>5</v>
          </cell>
          <cell r="BR623" t="str">
            <v>61</v>
          </cell>
          <cell r="BT623">
            <v>20</v>
          </cell>
          <cell r="BU623" t="str">
            <v>Action</v>
          </cell>
          <cell r="BX623">
            <v>290.10959999999994</v>
          </cell>
        </row>
        <row r="624">
          <cell r="AW624" t="str">
            <v>ACTION SERVICE - DICK VIJN</v>
          </cell>
          <cell r="BP624">
            <v>5</v>
          </cell>
          <cell r="BR624" t="str">
            <v>61</v>
          </cell>
          <cell r="BT624">
            <v>14.4</v>
          </cell>
          <cell r="BU624" t="str">
            <v>Action</v>
          </cell>
          <cell r="BX624">
            <v>240.08094</v>
          </cell>
        </row>
        <row r="625">
          <cell r="AW625" t="str">
            <v>Dentalair (deur 6/7)</v>
          </cell>
          <cell r="BP625">
            <v>5</v>
          </cell>
          <cell r="BR625" t="str">
            <v>33</v>
          </cell>
          <cell r="BT625">
            <v>0.8</v>
          </cell>
          <cell r="BU625" t="str">
            <v>Pharma</v>
          </cell>
          <cell r="BX625">
            <v>27.257670000000001</v>
          </cell>
        </row>
        <row r="626">
          <cell r="AW626" t="str">
            <v>Advion BV</v>
          </cell>
          <cell r="BP626">
            <v>5</v>
          </cell>
          <cell r="BR626" t="str">
            <v>10</v>
          </cell>
          <cell r="BT626">
            <v>24.8</v>
          </cell>
          <cell r="BU626" t="str">
            <v>Overig</v>
          </cell>
          <cell r="BX626">
            <v>241.44218999999998</v>
          </cell>
        </row>
        <row r="627">
          <cell r="AW627" t="str">
            <v>Kruidvat BV</v>
          </cell>
          <cell r="BP627">
            <v>5</v>
          </cell>
          <cell r="BR627" t="str">
            <v>66</v>
          </cell>
          <cell r="BT627">
            <v>8</v>
          </cell>
          <cell r="BU627" t="str">
            <v>Kruidvat</v>
          </cell>
          <cell r="BX627">
            <v>87.816959999999995</v>
          </cell>
        </row>
        <row r="628">
          <cell r="AW628" t="str">
            <v>Kruidvat BV</v>
          </cell>
          <cell r="BP628">
            <v>5</v>
          </cell>
          <cell r="BR628" t="str">
            <v>66</v>
          </cell>
          <cell r="BT628" t="str">
            <v/>
          </cell>
          <cell r="BU628" t="str">
            <v>Kruidvat</v>
          </cell>
          <cell r="BX628" t="str">
            <v/>
          </cell>
        </row>
        <row r="629">
          <cell r="AW629" t="str">
            <v>DRG DC Bleiswijk</v>
          </cell>
          <cell r="BP629">
            <v>5</v>
          </cell>
          <cell r="BR629" t="str">
            <v>26</v>
          </cell>
          <cell r="BT629">
            <v>12</v>
          </cell>
          <cell r="BU629" t="str">
            <v>Overig</v>
          </cell>
          <cell r="BX629">
            <v>177.98615999999998</v>
          </cell>
        </row>
        <row r="630">
          <cell r="AW630" t="str">
            <v>Albert Heijn</v>
          </cell>
          <cell r="BP630">
            <v>5</v>
          </cell>
          <cell r="BR630" t="str">
            <v>41</v>
          </cell>
          <cell r="BT630">
            <v>3.2</v>
          </cell>
          <cell r="BU630" t="str">
            <v>AH</v>
          </cell>
          <cell r="BX630">
            <v>38.125889999999998</v>
          </cell>
        </row>
        <row r="631">
          <cell r="AW631" t="str">
            <v>Plus Retail West</v>
          </cell>
          <cell r="BP631">
            <v>5</v>
          </cell>
          <cell r="BR631" t="str">
            <v>33</v>
          </cell>
          <cell r="BT631">
            <v>3.2</v>
          </cell>
          <cell r="BU631" t="str">
            <v>Superunie</v>
          </cell>
          <cell r="BX631">
            <v>63.662939999999999</v>
          </cell>
        </row>
        <row r="632">
          <cell r="AW632" t="str">
            <v>Vomar DC</v>
          </cell>
          <cell r="BP632">
            <v>5</v>
          </cell>
          <cell r="BR632" t="str">
            <v>18</v>
          </cell>
          <cell r="BT632">
            <v>4</v>
          </cell>
          <cell r="BU632" t="str">
            <v>Superunie</v>
          </cell>
          <cell r="BX632">
            <v>83.025359999999992</v>
          </cell>
        </row>
        <row r="633">
          <cell r="AW633" t="str">
            <v>Plus Retail Oost</v>
          </cell>
          <cell r="BP633">
            <v>5</v>
          </cell>
          <cell r="BR633" t="str">
            <v>74</v>
          </cell>
          <cell r="BT633">
            <v>2.4</v>
          </cell>
          <cell r="BU633" t="str">
            <v>Superunie</v>
          </cell>
          <cell r="BX633">
            <v>67.223969999999994</v>
          </cell>
        </row>
        <row r="634">
          <cell r="AW634" t="str">
            <v>Kruidvat BV</v>
          </cell>
          <cell r="BP634">
            <v>5</v>
          </cell>
          <cell r="BR634" t="str">
            <v>66</v>
          </cell>
          <cell r="BT634" t="str">
            <v/>
          </cell>
          <cell r="BU634" t="str">
            <v>Kruidvat</v>
          </cell>
          <cell r="BX634" t="str">
            <v/>
          </cell>
        </row>
        <row r="635">
          <cell r="AW635" t="str">
            <v>Action Distributiecentrum</v>
          </cell>
          <cell r="BP635">
            <v>5</v>
          </cell>
          <cell r="BR635" t="str">
            <v>61</v>
          </cell>
          <cell r="BT635">
            <v>16</v>
          </cell>
          <cell r="BU635" t="str">
            <v>Action</v>
          </cell>
          <cell r="BX635">
            <v>255.08735999999999</v>
          </cell>
        </row>
        <row r="636">
          <cell r="AW636" t="str">
            <v>Kruidvat BV</v>
          </cell>
          <cell r="BP636">
            <v>5</v>
          </cell>
          <cell r="BR636" t="str">
            <v>66</v>
          </cell>
          <cell r="BT636" t="str">
            <v/>
          </cell>
          <cell r="BU636" t="str">
            <v>Kruidvat</v>
          </cell>
          <cell r="BX636" t="str">
            <v/>
          </cell>
        </row>
        <row r="637">
          <cell r="AW637" t="str">
            <v>Action Distributiecentrum</v>
          </cell>
          <cell r="BP637">
            <v>5</v>
          </cell>
          <cell r="BR637" t="str">
            <v>61</v>
          </cell>
          <cell r="BT637">
            <v>20</v>
          </cell>
          <cell r="BU637" t="str">
            <v>Action</v>
          </cell>
          <cell r="BX637">
            <v>290.10959999999994</v>
          </cell>
        </row>
        <row r="638">
          <cell r="AW638" t="str">
            <v>Advion BV</v>
          </cell>
          <cell r="BP638">
            <v>5</v>
          </cell>
          <cell r="BR638" t="str">
            <v>10</v>
          </cell>
          <cell r="BT638" t="str">
            <v/>
          </cell>
          <cell r="BU638" t="str">
            <v>Overig</v>
          </cell>
          <cell r="BX638" t="str">
            <v/>
          </cell>
        </row>
        <row r="639">
          <cell r="AW639" t="str">
            <v>Etos Distributiecentrum</v>
          </cell>
          <cell r="BP639">
            <v>5</v>
          </cell>
          <cell r="BR639" t="str">
            <v>19</v>
          </cell>
          <cell r="BT639">
            <v>3.2</v>
          </cell>
          <cell r="BU639" t="str">
            <v>Overig</v>
          </cell>
          <cell r="BX639">
            <v>73.49660999999999</v>
          </cell>
        </row>
        <row r="640">
          <cell r="AW640" t="str">
            <v>Jumbo DC Nieuwegein</v>
          </cell>
          <cell r="BP640">
            <v>5</v>
          </cell>
          <cell r="BR640" t="str">
            <v>34</v>
          </cell>
          <cell r="BT640">
            <v>26.4</v>
          </cell>
          <cell r="BU640" t="str">
            <v>Jumbo</v>
          </cell>
          <cell r="BX640">
            <v>213.60734999999997</v>
          </cell>
        </row>
        <row r="641">
          <cell r="AW641" t="str">
            <v>Jumbo DC Nieuwegein</v>
          </cell>
          <cell r="BP641">
            <v>5</v>
          </cell>
          <cell r="BR641" t="str">
            <v>34</v>
          </cell>
          <cell r="BT641" t="str">
            <v/>
          </cell>
          <cell r="BU641" t="str">
            <v>Jumbo</v>
          </cell>
          <cell r="BX641" t="str">
            <v/>
          </cell>
        </row>
        <row r="642">
          <cell r="AW642" t="str">
            <v>Jumbo DC Nieuwegein</v>
          </cell>
          <cell r="BP642">
            <v>5</v>
          </cell>
          <cell r="BR642" t="str">
            <v>34</v>
          </cell>
          <cell r="BT642" t="str">
            <v/>
          </cell>
          <cell r="BU642" t="str">
            <v>Jumbo</v>
          </cell>
          <cell r="BX642" t="str">
            <v/>
          </cell>
        </row>
        <row r="643">
          <cell r="AW643" t="str">
            <v>Albert Heijn</v>
          </cell>
          <cell r="BP643">
            <v>5</v>
          </cell>
          <cell r="BR643" t="str">
            <v>41</v>
          </cell>
          <cell r="BT643">
            <v>35.200000000000003</v>
          </cell>
          <cell r="BU643" t="str">
            <v>AH</v>
          </cell>
          <cell r="BX643">
            <v>199.33055999999999</v>
          </cell>
        </row>
        <row r="644">
          <cell r="AW644" t="str">
            <v>Albert Heijn</v>
          </cell>
          <cell r="BP644">
            <v>5</v>
          </cell>
          <cell r="BR644" t="str">
            <v>41</v>
          </cell>
          <cell r="BT644" t="str">
            <v/>
          </cell>
          <cell r="BU644" t="str">
            <v>AH</v>
          </cell>
          <cell r="BX644" t="str">
            <v/>
          </cell>
        </row>
        <row r="645">
          <cell r="AW645" t="str">
            <v>Albert Heijn</v>
          </cell>
          <cell r="BP645">
            <v>6</v>
          </cell>
          <cell r="BR645" t="str">
            <v>50</v>
          </cell>
          <cell r="BT645">
            <v>12.8</v>
          </cell>
          <cell r="BU645" t="str">
            <v>AH</v>
          </cell>
          <cell r="BX645">
            <v>168.52275</v>
          </cell>
        </row>
        <row r="646">
          <cell r="AW646" t="str">
            <v>ALBERT HEIJN MECH ZAANDAM</v>
          </cell>
          <cell r="BP646">
            <v>6</v>
          </cell>
          <cell r="BR646" t="str">
            <v>15</v>
          </cell>
          <cell r="BT646">
            <v>16</v>
          </cell>
          <cell r="BU646" t="str">
            <v>AH</v>
          </cell>
          <cell r="BX646">
            <v>209.78496000000001</v>
          </cell>
        </row>
        <row r="647">
          <cell r="AW647" t="str">
            <v>Boni Distributiecentrum</v>
          </cell>
          <cell r="BP647">
            <v>6</v>
          </cell>
          <cell r="BR647" t="str">
            <v>38</v>
          </cell>
          <cell r="BT647">
            <v>0.8</v>
          </cell>
          <cell r="BU647" t="str">
            <v>Superunie</v>
          </cell>
          <cell r="BX647">
            <v>28.858499999999999</v>
          </cell>
        </row>
        <row r="648">
          <cell r="AW648" t="str">
            <v>Aldi</v>
          </cell>
          <cell r="BP648">
            <v>6</v>
          </cell>
          <cell r="BR648" t="str">
            <v>74</v>
          </cell>
          <cell r="BT648">
            <v>4.8</v>
          </cell>
          <cell r="BU648" t="str">
            <v>Aldi</v>
          </cell>
          <cell r="BX648">
            <v>98.380260000000007</v>
          </cell>
        </row>
        <row r="649">
          <cell r="AW649" t="str">
            <v>Albert Heijn DC OVERIJSSEL</v>
          </cell>
          <cell r="BP649">
            <v>6</v>
          </cell>
          <cell r="BR649" t="str">
            <v>80</v>
          </cell>
          <cell r="BT649">
            <v>13.6</v>
          </cell>
          <cell r="BU649" t="str">
            <v>AH</v>
          </cell>
          <cell r="BX649">
            <v>205.71209999999999</v>
          </cell>
        </row>
        <row r="650">
          <cell r="AW650" t="str">
            <v>Albert Heijn</v>
          </cell>
          <cell r="BP650">
            <v>6</v>
          </cell>
          <cell r="BR650" t="str">
            <v>26</v>
          </cell>
          <cell r="BT650">
            <v>13.6</v>
          </cell>
          <cell r="BU650" t="str">
            <v>AH</v>
          </cell>
          <cell r="BX650">
            <v>193.56975</v>
          </cell>
        </row>
        <row r="651">
          <cell r="AW651" t="str">
            <v>Albert Heijn</v>
          </cell>
          <cell r="BP651">
            <v>6</v>
          </cell>
          <cell r="BR651" t="str">
            <v>15</v>
          </cell>
          <cell r="BT651" t="str">
            <v/>
          </cell>
          <cell r="BU651" t="str">
            <v>AH</v>
          </cell>
          <cell r="BX651" t="str">
            <v/>
          </cell>
        </row>
        <row r="652">
          <cell r="AW652" t="str">
            <v>Action Distributiecentrum</v>
          </cell>
          <cell r="BP652">
            <v>6</v>
          </cell>
          <cell r="BR652" t="str">
            <v>61</v>
          </cell>
          <cell r="BT652">
            <v>20</v>
          </cell>
          <cell r="BU652" t="str">
            <v>Action</v>
          </cell>
          <cell r="BX652">
            <v>290.10959999999994</v>
          </cell>
        </row>
        <row r="653">
          <cell r="AW653" t="str">
            <v>ID Logistics</v>
          </cell>
          <cell r="BP653">
            <v>6</v>
          </cell>
          <cell r="BR653" t="str">
            <v>50</v>
          </cell>
          <cell r="BT653">
            <v>6.4</v>
          </cell>
          <cell r="BU653" t="str">
            <v>Overig</v>
          </cell>
          <cell r="BX653">
            <v>96.038910000000001</v>
          </cell>
        </row>
        <row r="654">
          <cell r="AW654" t="str">
            <v>HOOGVLIET DC BLEISWIJK</v>
          </cell>
          <cell r="BP654">
            <v>6</v>
          </cell>
          <cell r="BR654" t="str">
            <v>26</v>
          </cell>
          <cell r="BT654">
            <v>2.4</v>
          </cell>
          <cell r="BU654" t="str">
            <v>Superunie</v>
          </cell>
          <cell r="BX654">
            <v>62.149229999999996</v>
          </cell>
        </row>
        <row r="655">
          <cell r="AW655" t="str">
            <v>ID Logistics</v>
          </cell>
          <cell r="BP655">
            <v>6</v>
          </cell>
          <cell r="BR655" t="str">
            <v>50</v>
          </cell>
          <cell r="BT655" t="str">
            <v/>
          </cell>
          <cell r="BU655" t="str">
            <v>Overig</v>
          </cell>
          <cell r="BX655" t="str">
            <v/>
          </cell>
        </row>
        <row r="656">
          <cell r="AW656" t="str">
            <v>Plus Retail Beemster</v>
          </cell>
          <cell r="BP656">
            <v>6</v>
          </cell>
          <cell r="BR656" t="str">
            <v>14</v>
          </cell>
          <cell r="BT656">
            <v>0.8</v>
          </cell>
          <cell r="BU656" t="str">
            <v>Superunie</v>
          </cell>
          <cell r="BX656">
            <v>28.673369999999998</v>
          </cell>
        </row>
        <row r="657">
          <cell r="AW657" t="str">
            <v>AH DC Hoorn</v>
          </cell>
          <cell r="BP657">
            <v>6</v>
          </cell>
          <cell r="BR657" t="str">
            <v>16</v>
          </cell>
          <cell r="BT657">
            <v>4</v>
          </cell>
          <cell r="BU657" t="str">
            <v>AH</v>
          </cell>
          <cell r="BX657">
            <v>85.116239999999991</v>
          </cell>
        </row>
        <row r="658">
          <cell r="AW658" t="str">
            <v>Topbrands Europe BV</v>
          </cell>
          <cell r="BP658">
            <v>6</v>
          </cell>
          <cell r="BR658" t="str">
            <v>96</v>
          </cell>
          <cell r="BT658">
            <v>7.2</v>
          </cell>
          <cell r="BU658" t="str">
            <v>Overig</v>
          </cell>
          <cell r="BX658">
            <v>187.86338999999998</v>
          </cell>
        </row>
        <row r="659">
          <cell r="AW659" t="str">
            <v>A.S. WATSON DC OOSTERHOUT</v>
          </cell>
          <cell r="BP659">
            <v>6</v>
          </cell>
          <cell r="BR659" t="str">
            <v>49</v>
          </cell>
          <cell r="BT659">
            <v>11.2</v>
          </cell>
          <cell r="BU659" t="str">
            <v>Kruidvat</v>
          </cell>
          <cell r="BX659">
            <v>152.22041999999999</v>
          </cell>
        </row>
        <row r="660">
          <cell r="AW660" t="str">
            <v>Global Trading</v>
          </cell>
          <cell r="BP660">
            <v>6</v>
          </cell>
          <cell r="BR660" t="str">
            <v>89</v>
          </cell>
          <cell r="BT660">
            <v>11.2</v>
          </cell>
          <cell r="BU660" t="str">
            <v>Overig</v>
          </cell>
          <cell r="BX660">
            <v>237.83760000000001</v>
          </cell>
        </row>
        <row r="661">
          <cell r="AW661" t="str">
            <v>Kruidvat BV</v>
          </cell>
          <cell r="BP661">
            <v>6</v>
          </cell>
          <cell r="BR661" t="str">
            <v>66</v>
          </cell>
          <cell r="BT661">
            <v>9.6</v>
          </cell>
          <cell r="BU661" t="str">
            <v>Kruidvat</v>
          </cell>
          <cell r="BX661">
            <v>100.67805</v>
          </cell>
        </row>
        <row r="662">
          <cell r="AW662" t="str">
            <v>Action Distributiecentrum</v>
          </cell>
          <cell r="BP662">
            <v>6</v>
          </cell>
          <cell r="BR662" t="str">
            <v>16</v>
          </cell>
          <cell r="BT662">
            <v>19.2</v>
          </cell>
          <cell r="BU662" t="str">
            <v>Action</v>
          </cell>
          <cell r="BX662">
            <v>251.74412999999998</v>
          </cell>
        </row>
        <row r="663">
          <cell r="AW663" t="str">
            <v>Albert Heijn</v>
          </cell>
          <cell r="BP663">
            <v>6</v>
          </cell>
          <cell r="BR663" t="str">
            <v>41</v>
          </cell>
          <cell r="BT663">
            <v>8.8000000000000007</v>
          </cell>
          <cell r="BU663" t="str">
            <v>AH</v>
          </cell>
          <cell r="BX663">
            <v>77.144760000000005</v>
          </cell>
        </row>
        <row r="664">
          <cell r="AW664" t="str">
            <v>Blokker Distributiecentrum</v>
          </cell>
          <cell r="BP664">
            <v>6</v>
          </cell>
          <cell r="BR664" t="str">
            <v>41</v>
          </cell>
          <cell r="BT664">
            <v>4</v>
          </cell>
          <cell r="BU664" t="str">
            <v>Overig</v>
          </cell>
          <cell r="BX664">
            <v>42.863039999999998</v>
          </cell>
        </row>
        <row r="665">
          <cell r="AW665" t="str">
            <v>Kruidvat BV</v>
          </cell>
          <cell r="BP665">
            <v>6</v>
          </cell>
          <cell r="BR665" t="str">
            <v>66</v>
          </cell>
          <cell r="BT665">
            <v>23.200000000000003</v>
          </cell>
          <cell r="BU665" t="str">
            <v>Kruidvat</v>
          </cell>
          <cell r="BX665">
            <v>170.27603999999997</v>
          </cell>
        </row>
        <row r="666">
          <cell r="AW666" t="str">
            <v>Kruidvat BV</v>
          </cell>
          <cell r="BP666">
            <v>6</v>
          </cell>
          <cell r="BR666" t="str">
            <v>66</v>
          </cell>
          <cell r="BT666" t="str">
            <v/>
          </cell>
          <cell r="BU666" t="str">
            <v>Kruidvat</v>
          </cell>
          <cell r="BX666" t="str">
            <v/>
          </cell>
        </row>
        <row r="667">
          <cell r="AW667" t="str">
            <v>AH DC Hoorn</v>
          </cell>
          <cell r="BP667">
            <v>6</v>
          </cell>
          <cell r="BR667" t="str">
            <v>16</v>
          </cell>
          <cell r="BT667">
            <v>4</v>
          </cell>
          <cell r="BU667" t="str">
            <v>AH</v>
          </cell>
          <cell r="BX667">
            <v>85.116239999999991</v>
          </cell>
        </row>
        <row r="668">
          <cell r="AW668" t="str">
            <v>Plus Retail Beemster</v>
          </cell>
          <cell r="BP668">
            <v>6</v>
          </cell>
          <cell r="BR668" t="str">
            <v>14</v>
          </cell>
          <cell r="BT668">
            <v>0.8</v>
          </cell>
          <cell r="BU668" t="str">
            <v>Superunie</v>
          </cell>
          <cell r="BX668">
            <v>28.673369999999998</v>
          </cell>
        </row>
        <row r="669">
          <cell r="AW669" t="str">
            <v>Action Distributiecentrum</v>
          </cell>
          <cell r="BP669">
            <v>6</v>
          </cell>
          <cell r="BR669" t="str">
            <v>61</v>
          </cell>
          <cell r="BT669">
            <v>23.2</v>
          </cell>
          <cell r="BU669" t="str">
            <v>Action</v>
          </cell>
          <cell r="BX669">
            <v>312.27074999999996</v>
          </cell>
        </row>
        <row r="670">
          <cell r="AW670" t="str">
            <v>AH DC Hoorn</v>
          </cell>
          <cell r="BP670">
            <v>6</v>
          </cell>
          <cell r="BR670" t="str">
            <v>16</v>
          </cell>
          <cell r="BT670">
            <v>1.6</v>
          </cell>
          <cell r="BU670" t="str">
            <v>AH</v>
          </cell>
          <cell r="BX670">
            <v>52.598699999999994</v>
          </cell>
        </row>
        <row r="671">
          <cell r="AW671" t="str">
            <v>Action Distributiecentrum</v>
          </cell>
          <cell r="BP671">
            <v>6</v>
          </cell>
          <cell r="BR671" t="str">
            <v>16</v>
          </cell>
          <cell r="BT671">
            <v>24</v>
          </cell>
          <cell r="BU671" t="str">
            <v>Action</v>
          </cell>
          <cell r="BX671">
            <v>281.74608000000001</v>
          </cell>
        </row>
        <row r="672">
          <cell r="AW672" t="str">
            <v>LIDL</v>
          </cell>
          <cell r="BP672">
            <v>6</v>
          </cell>
          <cell r="BR672" t="str">
            <v>84</v>
          </cell>
          <cell r="BT672">
            <v>1.6</v>
          </cell>
          <cell r="BU672" t="str">
            <v>Lidl</v>
          </cell>
          <cell r="BX672">
            <v>68.596109999999996</v>
          </cell>
        </row>
        <row r="673">
          <cell r="AW673" t="str">
            <v>Albert Heijn DC OVERIJSSEL</v>
          </cell>
          <cell r="BP673">
            <v>6</v>
          </cell>
          <cell r="BR673" t="str">
            <v>80</v>
          </cell>
          <cell r="BT673">
            <v>2.4</v>
          </cell>
          <cell r="BU673" t="str">
            <v>AH</v>
          </cell>
          <cell r="BX673">
            <v>66.015180000000001</v>
          </cell>
        </row>
        <row r="674">
          <cell r="AW674" t="str">
            <v>Kruidvat BV</v>
          </cell>
          <cell r="BP674">
            <v>6</v>
          </cell>
          <cell r="BR674" t="str">
            <v>66</v>
          </cell>
          <cell r="BT674">
            <v>19.2</v>
          </cell>
          <cell r="BU674" t="str">
            <v>Kruidvat</v>
          </cell>
          <cell r="BX674">
            <v>154.72512</v>
          </cell>
        </row>
        <row r="675">
          <cell r="AW675" t="str">
            <v>ACTION SERVICE - DICK VIJN</v>
          </cell>
          <cell r="BP675">
            <v>6</v>
          </cell>
          <cell r="BR675" t="str">
            <v>61</v>
          </cell>
          <cell r="BT675">
            <v>24.8</v>
          </cell>
          <cell r="BU675" t="str">
            <v>Action</v>
          </cell>
          <cell r="BX675">
            <v>323.28054000000003</v>
          </cell>
        </row>
        <row r="676">
          <cell r="AW676" t="str">
            <v>Albert Heijn</v>
          </cell>
          <cell r="BP676">
            <v>6</v>
          </cell>
          <cell r="BR676" t="str">
            <v>15</v>
          </cell>
          <cell r="BT676">
            <v>2.4</v>
          </cell>
          <cell r="BU676" t="str">
            <v>AH</v>
          </cell>
          <cell r="BX676">
            <v>61.343369999999993</v>
          </cell>
        </row>
        <row r="677">
          <cell r="AW677" t="str">
            <v>ACTION SERVICE - DICK VIJN</v>
          </cell>
          <cell r="BP677">
            <v>6</v>
          </cell>
          <cell r="BR677" t="str">
            <v>61</v>
          </cell>
          <cell r="BT677">
            <v>19.2</v>
          </cell>
          <cell r="BU677" t="str">
            <v>Action</v>
          </cell>
          <cell r="BX677">
            <v>283.94585999999998</v>
          </cell>
        </row>
        <row r="678">
          <cell r="AW678" t="str">
            <v>CoopCodis Distributiecentrum</v>
          </cell>
          <cell r="BP678">
            <v>6</v>
          </cell>
          <cell r="BR678" t="str">
            <v>94</v>
          </cell>
          <cell r="BT678">
            <v>3.2</v>
          </cell>
          <cell r="BU678" t="str">
            <v>Superunie</v>
          </cell>
          <cell r="BX678">
            <v>90.321659999999994</v>
          </cell>
        </row>
        <row r="679">
          <cell r="AW679" t="str">
            <v>Albert Heijn</v>
          </cell>
          <cell r="BP679">
            <v>6</v>
          </cell>
          <cell r="BR679" t="str">
            <v>41</v>
          </cell>
          <cell r="BT679">
            <v>5.6</v>
          </cell>
          <cell r="BU679" t="str">
            <v>AH</v>
          </cell>
          <cell r="BX679">
            <v>52.93629</v>
          </cell>
        </row>
        <row r="680">
          <cell r="AW680" t="str">
            <v>Etos Distributiecentrum</v>
          </cell>
          <cell r="BP680">
            <v>6</v>
          </cell>
          <cell r="BR680" t="str">
            <v>19</v>
          </cell>
          <cell r="BT680">
            <v>14.4</v>
          </cell>
          <cell r="BU680" t="str">
            <v>Overig</v>
          </cell>
          <cell r="BX680">
            <v>206.99712</v>
          </cell>
        </row>
        <row r="681">
          <cell r="AW681" t="str">
            <v>DRG DC BLEISWIJK ACTIE</v>
          </cell>
          <cell r="BP681">
            <v>6</v>
          </cell>
          <cell r="BR681" t="str">
            <v>26</v>
          </cell>
          <cell r="BT681">
            <v>21.6</v>
          </cell>
          <cell r="BU681" t="str">
            <v>Overig</v>
          </cell>
          <cell r="BX681">
            <v>251.68968000000001</v>
          </cell>
        </row>
        <row r="682">
          <cell r="AW682" t="str">
            <v>Vomar DC</v>
          </cell>
          <cell r="BP682">
            <v>6</v>
          </cell>
          <cell r="BR682" t="str">
            <v>18</v>
          </cell>
          <cell r="BT682">
            <v>4</v>
          </cell>
          <cell r="BU682" t="str">
            <v>Superunie</v>
          </cell>
          <cell r="BX682">
            <v>83.025359999999992</v>
          </cell>
        </row>
        <row r="683">
          <cell r="AW683" t="str">
            <v>BOON DC KW DORDRECHT</v>
          </cell>
          <cell r="BP683">
            <v>6</v>
          </cell>
          <cell r="BR683" t="str">
            <v>33</v>
          </cell>
          <cell r="BT683">
            <v>0.8</v>
          </cell>
          <cell r="BU683" t="str">
            <v>Superunie</v>
          </cell>
          <cell r="BX683">
            <v>27.257670000000001</v>
          </cell>
        </row>
        <row r="684">
          <cell r="AW684" t="str">
            <v>DRG DC BLEISWIJK ACTIE</v>
          </cell>
          <cell r="BP684">
            <v>6</v>
          </cell>
          <cell r="BR684" t="str">
            <v>26</v>
          </cell>
          <cell r="BT684" t="str">
            <v/>
          </cell>
          <cell r="BU684" t="str">
            <v>Overig</v>
          </cell>
          <cell r="BX684" t="str">
            <v/>
          </cell>
        </row>
        <row r="685">
          <cell r="AW685" t="str">
            <v>Action Distributiecentrum</v>
          </cell>
          <cell r="BP685">
            <v>6</v>
          </cell>
          <cell r="BR685" t="str">
            <v>16</v>
          </cell>
          <cell r="BT685">
            <v>25.6</v>
          </cell>
          <cell r="BU685" t="str">
            <v>Action</v>
          </cell>
          <cell r="BX685">
            <v>289.37997000000001</v>
          </cell>
        </row>
        <row r="686">
          <cell r="AW686" t="str">
            <v>A.S. WATSON DC OOSTERHOUT</v>
          </cell>
          <cell r="BP686">
            <v>6</v>
          </cell>
          <cell r="BR686" t="str">
            <v>49</v>
          </cell>
          <cell r="BT686">
            <v>12.8</v>
          </cell>
          <cell r="BU686" t="str">
            <v>Kruidvat</v>
          </cell>
          <cell r="BX686">
            <v>169.21970999999999</v>
          </cell>
        </row>
        <row r="687">
          <cell r="AW687" t="str">
            <v>Kruidvat BV</v>
          </cell>
          <cell r="BP687">
            <v>6</v>
          </cell>
          <cell r="BR687" t="str">
            <v>66</v>
          </cell>
          <cell r="BT687" t="str">
            <v/>
          </cell>
          <cell r="BU687" t="str">
            <v>Kruidvat</v>
          </cell>
          <cell r="BX687" t="str">
            <v/>
          </cell>
        </row>
        <row r="688">
          <cell r="AW688" t="str">
            <v>Jan Linders Distributiecentrum</v>
          </cell>
          <cell r="BP688">
            <v>6</v>
          </cell>
          <cell r="BR688" t="str">
            <v>58</v>
          </cell>
          <cell r="BT688">
            <v>2.4</v>
          </cell>
          <cell r="BU688" t="str">
            <v>Superunie</v>
          </cell>
          <cell r="BX688">
            <v>56.769570000000002</v>
          </cell>
        </row>
        <row r="689">
          <cell r="AW689" t="str">
            <v>Action Distributiecentrum</v>
          </cell>
          <cell r="BP689">
            <v>6</v>
          </cell>
          <cell r="BR689" t="str">
            <v>61</v>
          </cell>
          <cell r="BT689">
            <v>23.2</v>
          </cell>
          <cell r="BU689" t="str">
            <v>Action</v>
          </cell>
          <cell r="BX689">
            <v>312.27074999999996</v>
          </cell>
        </row>
        <row r="690">
          <cell r="AW690" t="str">
            <v>Albert Heijn</v>
          </cell>
          <cell r="BP690">
            <v>6</v>
          </cell>
          <cell r="BR690" t="str">
            <v>26</v>
          </cell>
          <cell r="BT690">
            <v>1.6</v>
          </cell>
          <cell r="BU690" t="str">
            <v>AH</v>
          </cell>
          <cell r="BX690">
            <v>49.331699999999998</v>
          </cell>
        </row>
        <row r="691">
          <cell r="AW691" t="str">
            <v>Action Distributiecentrum</v>
          </cell>
          <cell r="BP691">
            <v>6</v>
          </cell>
          <cell r="BR691" t="str">
            <v>61</v>
          </cell>
          <cell r="BT691">
            <v>23.2</v>
          </cell>
          <cell r="BU691" t="str">
            <v>Action</v>
          </cell>
          <cell r="BX691">
            <v>312.27074999999996</v>
          </cell>
        </row>
        <row r="692">
          <cell r="AW692" t="str">
            <v>Plus Retail West</v>
          </cell>
          <cell r="BP692">
            <v>6</v>
          </cell>
          <cell r="BR692" t="str">
            <v>33</v>
          </cell>
          <cell r="BT692">
            <v>4</v>
          </cell>
          <cell r="BU692" t="str">
            <v>Superunie</v>
          </cell>
          <cell r="BX692">
            <v>71.52552</v>
          </cell>
        </row>
        <row r="693">
          <cell r="AW693" t="str">
            <v>Nettorama DC</v>
          </cell>
          <cell r="BP693">
            <v>6</v>
          </cell>
          <cell r="BR693" t="str">
            <v>49</v>
          </cell>
          <cell r="BT693">
            <v>8</v>
          </cell>
          <cell r="BU693" t="str">
            <v>Superunie</v>
          </cell>
          <cell r="BX693">
            <v>121.18392</v>
          </cell>
        </row>
        <row r="694">
          <cell r="AW694" t="str">
            <v>Albert Heijn</v>
          </cell>
          <cell r="BP694">
            <v>6</v>
          </cell>
          <cell r="BR694" t="str">
            <v>26</v>
          </cell>
          <cell r="BT694" t="str">
            <v/>
          </cell>
          <cell r="BU694" t="str">
            <v>AH</v>
          </cell>
          <cell r="BX694" t="str">
            <v/>
          </cell>
        </row>
        <row r="695">
          <cell r="AW695" t="str">
            <v>Detailresult Logistiek</v>
          </cell>
          <cell r="BP695">
            <v>6</v>
          </cell>
          <cell r="BR695" t="str">
            <v>19</v>
          </cell>
          <cell r="BT695">
            <v>16.8</v>
          </cell>
          <cell r="BU695" t="str">
            <v>Overig</v>
          </cell>
          <cell r="BX695">
            <v>226.14174</v>
          </cell>
        </row>
        <row r="696">
          <cell r="AW696" t="str">
            <v>Jumbo DC Nieuwegein</v>
          </cell>
          <cell r="BP696">
            <v>6</v>
          </cell>
          <cell r="BR696" t="str">
            <v>34</v>
          </cell>
          <cell r="BT696">
            <v>26.4</v>
          </cell>
          <cell r="BU696" t="str">
            <v>Jumbo</v>
          </cell>
          <cell r="BX696">
            <v>213.60734999999997</v>
          </cell>
        </row>
        <row r="697">
          <cell r="AW697" t="str">
            <v>A.S. Watson DC</v>
          </cell>
          <cell r="BP697">
            <v>6</v>
          </cell>
          <cell r="BR697" t="str">
            <v>66</v>
          </cell>
          <cell r="BT697">
            <v>26.4</v>
          </cell>
          <cell r="BU697" t="str">
            <v>Kruidvat</v>
          </cell>
          <cell r="BX697">
            <v>182.55996000000002</v>
          </cell>
        </row>
        <row r="698">
          <cell r="AW698" t="str">
            <v>Jumbo Nieuwegein</v>
          </cell>
          <cell r="BP698">
            <v>6</v>
          </cell>
          <cell r="BR698" t="str">
            <v>34</v>
          </cell>
          <cell r="BT698" t="str">
            <v/>
          </cell>
          <cell r="BU698" t="str">
            <v>Jumbo</v>
          </cell>
          <cell r="BX698" t="str">
            <v/>
          </cell>
        </row>
        <row r="699">
          <cell r="AW699" t="str">
            <v>Colgate Palmolive Ned.Sal.</v>
          </cell>
          <cell r="BP699">
            <v>6</v>
          </cell>
          <cell r="BR699" t="str">
            <v>13</v>
          </cell>
          <cell r="BT699">
            <v>0.8</v>
          </cell>
          <cell r="BU699" t="str">
            <v>Overig</v>
          </cell>
          <cell r="BX699">
            <v>28.673369999999998</v>
          </cell>
        </row>
        <row r="700">
          <cell r="AW700" t="str">
            <v>Kruidvat BV</v>
          </cell>
          <cell r="BP700">
            <v>6</v>
          </cell>
          <cell r="BR700" t="str">
            <v>66</v>
          </cell>
          <cell r="BT700">
            <v>22.400000000000002</v>
          </cell>
          <cell r="BU700" t="str">
            <v>Kruidvat</v>
          </cell>
          <cell r="BX700">
            <v>167.58620999999999</v>
          </cell>
        </row>
        <row r="701">
          <cell r="AW701" t="str">
            <v>Kruidvat BV</v>
          </cell>
          <cell r="BP701">
            <v>6</v>
          </cell>
          <cell r="BR701" t="str">
            <v>66</v>
          </cell>
          <cell r="BT701" t="str">
            <v/>
          </cell>
          <cell r="BU701" t="str">
            <v>Kruidvat</v>
          </cell>
          <cell r="BX701" t="str">
            <v/>
          </cell>
        </row>
        <row r="702">
          <cell r="AW702" t="str">
            <v>Action Distributiecentrum</v>
          </cell>
          <cell r="BP702">
            <v>6</v>
          </cell>
          <cell r="BR702" t="str">
            <v>61</v>
          </cell>
          <cell r="BT702">
            <v>23.2</v>
          </cell>
          <cell r="BU702" t="str">
            <v>Action</v>
          </cell>
          <cell r="BX702">
            <v>312.27074999999996</v>
          </cell>
        </row>
        <row r="703">
          <cell r="AW703" t="str">
            <v>DRG DC Bleiswijk</v>
          </cell>
          <cell r="BP703">
            <v>6</v>
          </cell>
          <cell r="BR703" t="str">
            <v>26</v>
          </cell>
          <cell r="BT703">
            <v>5.6</v>
          </cell>
          <cell r="BU703" t="str">
            <v>Overig</v>
          </cell>
          <cell r="BX703">
            <v>98.608949999999993</v>
          </cell>
        </row>
        <row r="704">
          <cell r="AW704" t="str">
            <v>Action Distributiecentrum</v>
          </cell>
          <cell r="BP704">
            <v>6</v>
          </cell>
          <cell r="BR704" t="str">
            <v>16</v>
          </cell>
          <cell r="BT704">
            <v>24.8</v>
          </cell>
          <cell r="BU704" t="str">
            <v>Action</v>
          </cell>
          <cell r="BX704">
            <v>287.08217999999999</v>
          </cell>
        </row>
        <row r="705">
          <cell r="AW705" t="str">
            <v>DRG DC Bleiswijk</v>
          </cell>
          <cell r="BP705">
            <v>6</v>
          </cell>
          <cell r="BR705" t="str">
            <v>26</v>
          </cell>
          <cell r="BT705" t="str">
            <v/>
          </cell>
          <cell r="BU705" t="str">
            <v>Overig</v>
          </cell>
          <cell r="BX705" t="str">
            <v/>
          </cell>
        </row>
        <row r="706">
          <cell r="AW706" t="str">
            <v>Action Distributiecentrum</v>
          </cell>
          <cell r="BP706">
            <v>6</v>
          </cell>
          <cell r="BR706" t="str">
            <v>61</v>
          </cell>
          <cell r="BT706">
            <v>26.4</v>
          </cell>
          <cell r="BU706" t="str">
            <v>Action</v>
          </cell>
          <cell r="BX706">
            <v>334.07252999999997</v>
          </cell>
        </row>
        <row r="707">
          <cell r="AW707" t="str">
            <v>Jumbo DC Nieuwegein</v>
          </cell>
          <cell r="BP707">
            <v>6</v>
          </cell>
          <cell r="BR707" t="str">
            <v>34</v>
          </cell>
          <cell r="BT707" t="str">
            <v/>
          </cell>
          <cell r="BU707" t="str">
            <v>Jumbo</v>
          </cell>
          <cell r="BX707" t="str">
            <v/>
          </cell>
        </row>
        <row r="708">
          <cell r="AW708" t="str">
            <v>Plus Retail Beemster</v>
          </cell>
          <cell r="BP708">
            <v>6</v>
          </cell>
          <cell r="BR708" t="str">
            <v>14</v>
          </cell>
          <cell r="BT708">
            <v>1.6</v>
          </cell>
          <cell r="BU708" t="str">
            <v>Superunie</v>
          </cell>
          <cell r="BX708">
            <v>49.026780000000002</v>
          </cell>
        </row>
        <row r="709">
          <cell r="AW709" t="str">
            <v>Albert Heijn</v>
          </cell>
          <cell r="BP709">
            <v>6</v>
          </cell>
          <cell r="BR709" t="str">
            <v>41</v>
          </cell>
          <cell r="BT709">
            <v>17.600000000000001</v>
          </cell>
          <cell r="BU709" t="str">
            <v>AH</v>
          </cell>
          <cell r="BX709">
            <v>120.74831999999999</v>
          </cell>
        </row>
        <row r="710">
          <cell r="AW710" t="str">
            <v>Vriesia Opslag Stellendam</v>
          </cell>
          <cell r="BP710">
            <v>6</v>
          </cell>
          <cell r="BR710" t="str">
            <v>32</v>
          </cell>
          <cell r="BT710">
            <v>1.6</v>
          </cell>
          <cell r="BU710" t="str">
            <v>Overig</v>
          </cell>
          <cell r="BX710">
            <v>52.152209999999997</v>
          </cell>
        </row>
        <row r="711">
          <cell r="AW711" t="str">
            <v>Jumbo DC Nieuwegein</v>
          </cell>
          <cell r="BP711">
            <v>6</v>
          </cell>
          <cell r="BR711" t="str">
            <v>34</v>
          </cell>
          <cell r="BT711" t="str">
            <v/>
          </cell>
          <cell r="BU711" t="str">
            <v>Jumbo</v>
          </cell>
          <cell r="BX711" t="str">
            <v/>
          </cell>
        </row>
        <row r="712">
          <cell r="AW712" t="str">
            <v>Jumbo DC Nieuwegein</v>
          </cell>
          <cell r="BP712">
            <v>6</v>
          </cell>
          <cell r="BR712" t="str">
            <v>34</v>
          </cell>
          <cell r="BT712" t="str">
            <v/>
          </cell>
          <cell r="BU712" t="str">
            <v>Jumbo</v>
          </cell>
          <cell r="BX712" t="str">
            <v/>
          </cell>
        </row>
        <row r="713">
          <cell r="AW713" t="str">
            <v>Jumbo DC Nieuwegein</v>
          </cell>
          <cell r="BP713">
            <v>6</v>
          </cell>
          <cell r="BR713" t="str">
            <v>34</v>
          </cell>
          <cell r="BT713" t="str">
            <v/>
          </cell>
          <cell r="BU713" t="str">
            <v>Jumbo</v>
          </cell>
          <cell r="BX713" t="str">
            <v/>
          </cell>
        </row>
        <row r="714">
          <cell r="AW714" t="str">
            <v>Detailresult Logistiek</v>
          </cell>
          <cell r="BP714">
            <v>6</v>
          </cell>
          <cell r="BR714" t="str">
            <v>19</v>
          </cell>
          <cell r="BT714" t="str">
            <v/>
          </cell>
          <cell r="BU714" t="str">
            <v>Overig</v>
          </cell>
          <cell r="BX714" t="str">
            <v/>
          </cell>
        </row>
        <row r="715">
          <cell r="AW715" t="str">
            <v>Action Distributiecentrum</v>
          </cell>
          <cell r="BP715">
            <v>6</v>
          </cell>
          <cell r="BR715" t="str">
            <v>16</v>
          </cell>
          <cell r="BT715">
            <v>19.2</v>
          </cell>
          <cell r="BU715" t="str">
            <v>Action</v>
          </cell>
          <cell r="BX715">
            <v>251.74412999999998</v>
          </cell>
        </row>
        <row r="716">
          <cell r="AW716" t="str">
            <v>A.S. WATSON DC OOSTERHOUT</v>
          </cell>
          <cell r="BP716">
            <v>6</v>
          </cell>
          <cell r="BR716" t="str">
            <v>49</v>
          </cell>
          <cell r="BT716">
            <v>23.2</v>
          </cell>
          <cell r="BU716" t="str">
            <v>Kruidvat</v>
          </cell>
          <cell r="BX716">
            <v>235.21311</v>
          </cell>
        </row>
        <row r="717">
          <cell r="AW717" t="str">
            <v>ACTION SERVICE - DICK VIJN</v>
          </cell>
          <cell r="BP717">
            <v>6</v>
          </cell>
          <cell r="BR717" t="str">
            <v>61</v>
          </cell>
          <cell r="BT717">
            <v>19.2</v>
          </cell>
          <cell r="BU717" t="str">
            <v>Action</v>
          </cell>
          <cell r="BX717">
            <v>283.94585999999998</v>
          </cell>
        </row>
        <row r="718">
          <cell r="AW718" t="str">
            <v>SPAR Distributiecentrum</v>
          </cell>
          <cell r="BP718">
            <v>6</v>
          </cell>
          <cell r="BR718" t="str">
            <v>51</v>
          </cell>
          <cell r="BT718">
            <v>2.4</v>
          </cell>
          <cell r="BU718" t="str">
            <v>Superunie</v>
          </cell>
          <cell r="BX718">
            <v>53.469900000000003</v>
          </cell>
        </row>
        <row r="719">
          <cell r="AW719" t="str">
            <v>Detailresult Logistiek</v>
          </cell>
          <cell r="BP719">
            <v>6</v>
          </cell>
          <cell r="BR719" t="str">
            <v>19</v>
          </cell>
          <cell r="BT719" t="str">
            <v/>
          </cell>
          <cell r="BU719" t="str">
            <v>Overig</v>
          </cell>
          <cell r="BX719" t="str">
            <v/>
          </cell>
        </row>
        <row r="720">
          <cell r="AW720" t="str">
            <v>Action Distributiecentrum</v>
          </cell>
          <cell r="BP720">
            <v>6</v>
          </cell>
          <cell r="BR720" t="str">
            <v>61</v>
          </cell>
          <cell r="BT720">
            <v>19.2</v>
          </cell>
          <cell r="BU720" t="str">
            <v>Action</v>
          </cell>
          <cell r="BX720">
            <v>283.94585999999998</v>
          </cell>
        </row>
        <row r="721">
          <cell r="AW721" t="str">
            <v>A.S. WATSON DC OOSTERHOUT</v>
          </cell>
          <cell r="BP721">
            <v>6</v>
          </cell>
          <cell r="BR721" t="str">
            <v>49</v>
          </cell>
          <cell r="BT721" t="str">
            <v/>
          </cell>
          <cell r="BU721" t="str">
            <v>Kruidvat</v>
          </cell>
          <cell r="BX721" t="str">
            <v/>
          </cell>
        </row>
        <row r="722">
          <cell r="AW722" t="str">
            <v>Kruidvat BV</v>
          </cell>
          <cell r="BP722">
            <v>6</v>
          </cell>
          <cell r="BR722" t="str">
            <v>66</v>
          </cell>
          <cell r="BT722" t="str">
            <v/>
          </cell>
          <cell r="BU722" t="str">
            <v>Kruidvat</v>
          </cell>
          <cell r="BX722" t="str">
            <v/>
          </cell>
        </row>
        <row r="723">
          <cell r="AW723" t="str">
            <v>De Tandartsapotheek</v>
          </cell>
          <cell r="BP723">
            <v>6</v>
          </cell>
          <cell r="BR723" t="str">
            <v>30</v>
          </cell>
          <cell r="BT723">
            <v>1.6</v>
          </cell>
          <cell r="BU723" t="str">
            <v>Pharma</v>
          </cell>
          <cell r="BX723">
            <v>108.7911</v>
          </cell>
        </row>
        <row r="724">
          <cell r="AW724" t="str">
            <v>Plus Retail Zuid</v>
          </cell>
          <cell r="BP724">
            <v>6</v>
          </cell>
          <cell r="BR724" t="str">
            <v>60</v>
          </cell>
          <cell r="BT724">
            <v>4</v>
          </cell>
          <cell r="BU724" t="str">
            <v>Superunie</v>
          </cell>
          <cell r="BX724">
            <v>87.381359999999987</v>
          </cell>
        </row>
        <row r="725">
          <cell r="AW725" t="str">
            <v>Basiq Dental BV</v>
          </cell>
          <cell r="BP725">
            <v>6</v>
          </cell>
          <cell r="BR725" t="str">
            <v>50</v>
          </cell>
          <cell r="BT725">
            <v>1.6</v>
          </cell>
          <cell r="BU725" t="str">
            <v>Pharma</v>
          </cell>
          <cell r="BX725">
            <v>108.7911</v>
          </cell>
        </row>
        <row r="726">
          <cell r="AW726" t="str">
            <v>Sligro DC Non Food (deur 701)</v>
          </cell>
          <cell r="BP726">
            <v>6</v>
          </cell>
          <cell r="BR726" t="str">
            <v>54</v>
          </cell>
          <cell r="BT726">
            <v>6.4</v>
          </cell>
          <cell r="BU726" t="str">
            <v>Superunie</v>
          </cell>
          <cell r="BX726">
            <v>78.832709999999992</v>
          </cell>
        </row>
        <row r="727">
          <cell r="AW727" t="str">
            <v>Hofmeester Dental Depot</v>
          </cell>
          <cell r="BP727">
            <v>6</v>
          </cell>
          <cell r="BR727" t="str">
            <v>30</v>
          </cell>
          <cell r="BT727" t="str">
            <v/>
          </cell>
          <cell r="BU727" t="str">
            <v>Pharma</v>
          </cell>
          <cell r="BX727" t="str">
            <v/>
          </cell>
        </row>
        <row r="728">
          <cell r="AW728" t="str">
            <v>Albert Heijn</v>
          </cell>
          <cell r="BP728">
            <v>6</v>
          </cell>
          <cell r="BR728" t="str">
            <v>50</v>
          </cell>
          <cell r="BT728">
            <v>8</v>
          </cell>
          <cell r="BU728" t="str">
            <v>AH</v>
          </cell>
          <cell r="BX728">
            <v>120.57408</v>
          </cell>
        </row>
        <row r="729">
          <cell r="AW729" t="str">
            <v>ACTION SERVICE - DICK VIJN</v>
          </cell>
          <cell r="BP729">
            <v>6</v>
          </cell>
          <cell r="BR729" t="str">
            <v>61</v>
          </cell>
          <cell r="BT729">
            <v>19.2</v>
          </cell>
          <cell r="BU729" t="str">
            <v>Action</v>
          </cell>
          <cell r="BX729">
            <v>283.94585999999998</v>
          </cell>
        </row>
        <row r="730">
          <cell r="AW730" t="str">
            <v>Kruidvat BV</v>
          </cell>
          <cell r="BP730">
            <v>6</v>
          </cell>
          <cell r="BR730" t="str">
            <v>66</v>
          </cell>
          <cell r="BT730">
            <v>2.4</v>
          </cell>
          <cell r="BU730" t="str">
            <v>Kruidvat</v>
          </cell>
          <cell r="BX730">
            <v>40.695929999999997</v>
          </cell>
        </row>
        <row r="731">
          <cell r="AW731" t="str">
            <v>Aldi</v>
          </cell>
          <cell r="BP731">
            <v>6</v>
          </cell>
          <cell r="BR731" t="str">
            <v>74</v>
          </cell>
          <cell r="BT731">
            <v>4.8</v>
          </cell>
          <cell r="BU731" t="str">
            <v>Aldi</v>
          </cell>
          <cell r="BX731">
            <v>98.380260000000007</v>
          </cell>
        </row>
        <row r="732">
          <cell r="AW732" t="str">
            <v>Plus Retail Zuid</v>
          </cell>
          <cell r="BP732">
            <v>6</v>
          </cell>
          <cell r="BR732" t="str">
            <v>60</v>
          </cell>
          <cell r="BT732">
            <v>1.6</v>
          </cell>
          <cell r="BU732" t="str">
            <v>Superunie</v>
          </cell>
          <cell r="BX732">
            <v>54.014400000000002</v>
          </cell>
        </row>
        <row r="733">
          <cell r="AW733" t="str">
            <v>Plus Retail West</v>
          </cell>
          <cell r="BP733">
            <v>6</v>
          </cell>
          <cell r="BR733" t="str">
            <v>33</v>
          </cell>
          <cell r="BT733">
            <v>2.4</v>
          </cell>
          <cell r="BU733" t="str">
            <v>Superunie</v>
          </cell>
          <cell r="BX733">
            <v>55.6479</v>
          </cell>
        </row>
        <row r="734">
          <cell r="AW734" t="str">
            <v>Sligro (deur 802-807)</v>
          </cell>
          <cell r="BP734">
            <v>6</v>
          </cell>
          <cell r="BR734" t="str">
            <v>54</v>
          </cell>
          <cell r="BT734" t="str">
            <v/>
          </cell>
          <cell r="BU734" t="str">
            <v>Superunie</v>
          </cell>
          <cell r="BX734" t="str">
            <v/>
          </cell>
        </row>
        <row r="735">
          <cell r="AW735" t="str">
            <v>ALBERT HEIJN MECH ZAANDAM</v>
          </cell>
          <cell r="BP735">
            <v>6</v>
          </cell>
          <cell r="BR735" t="str">
            <v>15</v>
          </cell>
          <cell r="BT735">
            <v>8.8000000000000007</v>
          </cell>
          <cell r="BU735" t="str">
            <v>AH</v>
          </cell>
          <cell r="BX735">
            <v>142.31052</v>
          </cell>
        </row>
        <row r="736">
          <cell r="AW736" t="str">
            <v>Minc Apeldoorn BV</v>
          </cell>
          <cell r="BP736">
            <v>6</v>
          </cell>
          <cell r="BR736" t="str">
            <v>73</v>
          </cell>
          <cell r="BT736">
            <v>1.6</v>
          </cell>
          <cell r="BU736" t="str">
            <v>Overig</v>
          </cell>
          <cell r="BX736">
            <v>45.019260000000003</v>
          </cell>
        </row>
        <row r="737">
          <cell r="AW737" t="str">
            <v>Albert Heijn</v>
          </cell>
          <cell r="BP737">
            <v>6</v>
          </cell>
          <cell r="BR737" t="str">
            <v>41</v>
          </cell>
          <cell r="BT737">
            <v>16</v>
          </cell>
          <cell r="BU737" t="str">
            <v>AH</v>
          </cell>
          <cell r="BX737">
            <v>113.95295999999999</v>
          </cell>
        </row>
        <row r="738">
          <cell r="AW738" t="str">
            <v>Advion BV</v>
          </cell>
          <cell r="BP738">
            <v>6</v>
          </cell>
          <cell r="BR738" t="str">
            <v>10</v>
          </cell>
          <cell r="BT738">
            <v>6.3999999999999995</v>
          </cell>
          <cell r="BU738" t="str">
            <v>Overig</v>
          </cell>
          <cell r="BX738">
            <v>95.89734</v>
          </cell>
        </row>
        <row r="739">
          <cell r="AW739" t="str">
            <v>Topbrands Europe BV</v>
          </cell>
          <cell r="BP739">
            <v>6</v>
          </cell>
          <cell r="BR739" t="str">
            <v>96</v>
          </cell>
          <cell r="BT739">
            <v>12</v>
          </cell>
          <cell r="BU739" t="str">
            <v>Overig</v>
          </cell>
          <cell r="BX739">
            <v>268.54739999999998</v>
          </cell>
        </row>
        <row r="740">
          <cell r="AW740" t="str">
            <v>Plein.NL</v>
          </cell>
          <cell r="BP740">
            <v>6</v>
          </cell>
          <cell r="BR740" t="str">
            <v>47</v>
          </cell>
          <cell r="BT740">
            <v>2.4</v>
          </cell>
          <cell r="BU740" t="str">
            <v>Overig</v>
          </cell>
          <cell r="BX740">
            <v>61.550280000000001</v>
          </cell>
        </row>
        <row r="741">
          <cell r="AW741" t="str">
            <v>ADVION ONLINE B.V.</v>
          </cell>
          <cell r="BP741">
            <v>6</v>
          </cell>
          <cell r="BR741" t="str">
            <v>10</v>
          </cell>
          <cell r="BT741" t="str">
            <v/>
          </cell>
          <cell r="BU741" t="str">
            <v>Overig</v>
          </cell>
          <cell r="BX741" t="str">
            <v/>
          </cell>
        </row>
        <row r="742">
          <cell r="AW742" t="str">
            <v>Albert Heijn DC OVERIJSSEL</v>
          </cell>
          <cell r="BP742">
            <v>6</v>
          </cell>
          <cell r="BR742" t="str">
            <v>80</v>
          </cell>
          <cell r="BT742">
            <v>2.4</v>
          </cell>
          <cell r="BU742" t="str">
            <v>AH</v>
          </cell>
          <cell r="BX742">
            <v>66.015180000000001</v>
          </cell>
        </row>
        <row r="743">
          <cell r="AW743" t="str">
            <v>Sligro (deur 802-807)</v>
          </cell>
          <cell r="BP743">
            <v>6</v>
          </cell>
          <cell r="BR743" t="str">
            <v>54</v>
          </cell>
          <cell r="BT743" t="str">
            <v/>
          </cell>
          <cell r="BU743" t="str">
            <v>Superunie</v>
          </cell>
          <cell r="BX743" t="str">
            <v/>
          </cell>
        </row>
        <row r="744">
          <cell r="AW744" t="str">
            <v>Albert Heijn</v>
          </cell>
          <cell r="BP744">
            <v>6</v>
          </cell>
          <cell r="BR744" t="str">
            <v>26</v>
          </cell>
          <cell r="BT744">
            <v>6.4</v>
          </cell>
          <cell r="BU744" t="str">
            <v>AH</v>
          </cell>
          <cell r="BX744">
            <v>106.84179</v>
          </cell>
        </row>
        <row r="745">
          <cell r="AW745" t="str">
            <v>Plus Retail Zuid</v>
          </cell>
          <cell r="BP745">
            <v>6</v>
          </cell>
          <cell r="BR745" t="str">
            <v>60</v>
          </cell>
          <cell r="BT745" t="str">
            <v/>
          </cell>
          <cell r="BU745" t="str">
            <v>Superunie</v>
          </cell>
          <cell r="BX745" t="str">
            <v/>
          </cell>
        </row>
        <row r="746">
          <cell r="AW746" t="str">
            <v>Apotheek de Betuwe / de Pluk</v>
          </cell>
          <cell r="BP746">
            <v>6</v>
          </cell>
          <cell r="BR746" t="str">
            <v>41</v>
          </cell>
          <cell r="BT746">
            <v>0.8</v>
          </cell>
          <cell r="BU746" t="str">
            <v>Pharma</v>
          </cell>
          <cell r="BX746">
            <v>54.39555</v>
          </cell>
        </row>
        <row r="747">
          <cell r="AW747" t="str">
            <v>Admiraal Apotheek Alphega</v>
          </cell>
          <cell r="BP747">
            <v>6</v>
          </cell>
          <cell r="BR747" t="str">
            <v>33</v>
          </cell>
          <cell r="BT747">
            <v>0.8</v>
          </cell>
          <cell r="BU747" t="str">
            <v>Pharma</v>
          </cell>
          <cell r="BX747">
            <v>54.39555</v>
          </cell>
        </row>
        <row r="748">
          <cell r="AW748" t="str">
            <v>Basiq Dental BV</v>
          </cell>
          <cell r="BP748">
            <v>6</v>
          </cell>
          <cell r="BR748" t="str">
            <v>50</v>
          </cell>
          <cell r="BT748" t="str">
            <v/>
          </cell>
          <cell r="BU748" t="str">
            <v>Pharma</v>
          </cell>
          <cell r="BX748" t="str">
            <v/>
          </cell>
        </row>
        <row r="749">
          <cell r="AW749" t="str">
            <v>Mosadex</v>
          </cell>
          <cell r="BP749">
            <v>6</v>
          </cell>
          <cell r="BR749" t="str">
            <v>61</v>
          </cell>
          <cell r="BT749">
            <v>0.8</v>
          </cell>
          <cell r="BU749" t="str">
            <v>Overig</v>
          </cell>
          <cell r="BX749">
            <v>54.39555</v>
          </cell>
        </row>
        <row r="750">
          <cell r="AW750" t="str">
            <v>Brocacef</v>
          </cell>
          <cell r="BP750">
            <v>6</v>
          </cell>
          <cell r="BR750" t="str">
            <v>10</v>
          </cell>
          <cell r="BT750">
            <v>0.8</v>
          </cell>
          <cell r="BU750" t="str">
            <v>Pharma</v>
          </cell>
          <cell r="BX750">
            <v>54.39555</v>
          </cell>
        </row>
        <row r="751">
          <cell r="AW751" t="str">
            <v>Plus Retail Oost</v>
          </cell>
          <cell r="BP751">
            <v>6</v>
          </cell>
          <cell r="BR751" t="str">
            <v>74</v>
          </cell>
          <cell r="BT751">
            <v>4.8</v>
          </cell>
          <cell r="BU751" t="str">
            <v>Superunie</v>
          </cell>
          <cell r="BX751">
            <v>98.380260000000007</v>
          </cell>
        </row>
        <row r="752">
          <cell r="AW752" t="str">
            <v>Jumbo DC Nieuwegein</v>
          </cell>
          <cell r="BP752">
            <v>6</v>
          </cell>
          <cell r="BR752" t="str">
            <v>34</v>
          </cell>
          <cell r="BT752">
            <v>26.4</v>
          </cell>
          <cell r="BU752" t="str">
            <v>Jumbo</v>
          </cell>
          <cell r="BX752">
            <v>213.61823999999999</v>
          </cell>
        </row>
        <row r="753">
          <cell r="AW753" t="str">
            <v>ALBERT HEIJN MECH ZAANDAM</v>
          </cell>
          <cell r="BP753">
            <v>6</v>
          </cell>
          <cell r="BR753" t="str">
            <v>15</v>
          </cell>
          <cell r="BT753">
            <v>5.6</v>
          </cell>
          <cell r="BU753" t="str">
            <v>AH</v>
          </cell>
          <cell r="BX753">
            <v>97.334819999999993</v>
          </cell>
        </row>
        <row r="754">
          <cell r="AW754" t="str">
            <v>Albert Heijn</v>
          </cell>
          <cell r="BP754">
            <v>6</v>
          </cell>
          <cell r="BR754" t="str">
            <v>41</v>
          </cell>
          <cell r="BT754">
            <v>1.6</v>
          </cell>
          <cell r="BU754" t="str">
            <v>AH</v>
          </cell>
          <cell r="BX754">
            <v>149.49791999999999</v>
          </cell>
        </row>
        <row r="755">
          <cell r="AW755" t="str">
            <v>Kruidvat BV</v>
          </cell>
          <cell r="BP755">
            <v>6</v>
          </cell>
          <cell r="BR755" t="str">
            <v>66</v>
          </cell>
          <cell r="BT755">
            <v>17.600000000000001</v>
          </cell>
          <cell r="BU755" t="str">
            <v>Kruidvat</v>
          </cell>
          <cell r="BX755">
            <v>147.20012999999997</v>
          </cell>
        </row>
        <row r="756">
          <cell r="AW756" t="str">
            <v>A.S. WATSON OOSTERHOUT DC</v>
          </cell>
          <cell r="BP756">
            <v>6</v>
          </cell>
          <cell r="BR756" t="str">
            <v>49</v>
          </cell>
          <cell r="BT756">
            <v>23.200000000000003</v>
          </cell>
          <cell r="BU756" t="str">
            <v>Kruidvat</v>
          </cell>
          <cell r="BX756">
            <v>235.21311</v>
          </cell>
        </row>
        <row r="757">
          <cell r="AW757" t="str">
            <v>Plus Retail Oost</v>
          </cell>
          <cell r="BP757">
            <v>6</v>
          </cell>
          <cell r="BR757" t="str">
            <v>74</v>
          </cell>
          <cell r="BT757" t="str">
            <v/>
          </cell>
          <cell r="BU757" t="str">
            <v>Superunie</v>
          </cell>
          <cell r="BX757" t="str">
            <v/>
          </cell>
        </row>
        <row r="758">
          <cell r="AW758" t="str">
            <v>Kruidvat BV</v>
          </cell>
          <cell r="BP758">
            <v>6</v>
          </cell>
          <cell r="BR758" t="str">
            <v>66</v>
          </cell>
          <cell r="BT758">
            <v>20</v>
          </cell>
          <cell r="BU758" t="str">
            <v>Kruidvat</v>
          </cell>
          <cell r="BX758">
            <v>158.34059999999999</v>
          </cell>
        </row>
        <row r="759">
          <cell r="AW759" t="str">
            <v>BOON DC KW DORDRECHT</v>
          </cell>
          <cell r="BP759">
            <v>6</v>
          </cell>
          <cell r="BR759" t="str">
            <v>33</v>
          </cell>
          <cell r="BT759">
            <v>0.8</v>
          </cell>
          <cell r="BU759" t="str">
            <v>Superunie</v>
          </cell>
          <cell r="BX759">
            <v>27.257670000000001</v>
          </cell>
        </row>
        <row r="760">
          <cell r="AW760" t="str">
            <v>Kruidvat BV</v>
          </cell>
          <cell r="BP760">
            <v>6</v>
          </cell>
          <cell r="BR760" t="str">
            <v>66</v>
          </cell>
          <cell r="BT760">
            <v>24</v>
          </cell>
          <cell r="BU760" t="str">
            <v>Kruidvat</v>
          </cell>
          <cell r="BX760">
            <v>173.55393000000001</v>
          </cell>
        </row>
        <row r="761">
          <cell r="AW761" t="str">
            <v>A.S. WATSON DC OOSTERHOUT</v>
          </cell>
          <cell r="BP761">
            <v>6</v>
          </cell>
          <cell r="BR761" t="str">
            <v>49</v>
          </cell>
          <cell r="BT761">
            <v>24.8</v>
          </cell>
          <cell r="BU761" t="str">
            <v>Kruidvat</v>
          </cell>
          <cell r="BX761">
            <v>243.06479999999999</v>
          </cell>
        </row>
        <row r="762">
          <cell r="AW762" t="str">
            <v>DRG DC Bleiswijk</v>
          </cell>
          <cell r="BP762">
            <v>6</v>
          </cell>
          <cell r="BR762" t="str">
            <v>26</v>
          </cell>
          <cell r="BT762">
            <v>10.4</v>
          </cell>
          <cell r="BU762" t="str">
            <v>Overig</v>
          </cell>
          <cell r="BX762">
            <v>162.06497999999999</v>
          </cell>
        </row>
        <row r="763">
          <cell r="AW763" t="str">
            <v>DRG DC Bleiswijk</v>
          </cell>
          <cell r="BP763">
            <v>6</v>
          </cell>
          <cell r="BR763" t="str">
            <v>26</v>
          </cell>
          <cell r="BT763" t="str">
            <v/>
          </cell>
          <cell r="BU763" t="str">
            <v>Overig</v>
          </cell>
          <cell r="BX763" t="str">
            <v/>
          </cell>
        </row>
        <row r="764">
          <cell r="AW764" t="str">
            <v>Etos Distributiecentrum</v>
          </cell>
          <cell r="BP764">
            <v>6</v>
          </cell>
          <cell r="BR764" t="str">
            <v>19</v>
          </cell>
          <cell r="BT764">
            <v>11.2</v>
          </cell>
          <cell r="BU764" t="str">
            <v>Overig</v>
          </cell>
          <cell r="BX764">
            <v>174.53403</v>
          </cell>
        </row>
        <row r="765">
          <cell r="AW765" t="str">
            <v>Kruidvat BV</v>
          </cell>
          <cell r="BP765">
            <v>6</v>
          </cell>
          <cell r="BR765" t="str">
            <v>66</v>
          </cell>
          <cell r="BT765" t="str">
            <v/>
          </cell>
          <cell r="BU765" t="str">
            <v>Kruidvat</v>
          </cell>
          <cell r="BX765" t="str">
            <v/>
          </cell>
        </row>
        <row r="766">
          <cell r="AW766" t="str">
            <v>A.S. WATSON DC OOSTERHOUT</v>
          </cell>
          <cell r="BP766">
            <v>6</v>
          </cell>
          <cell r="BR766" t="str">
            <v>49</v>
          </cell>
          <cell r="BT766" t="str">
            <v/>
          </cell>
          <cell r="BU766" t="str">
            <v>Kruidvat</v>
          </cell>
          <cell r="BX766" t="str">
            <v/>
          </cell>
        </row>
        <row r="767">
          <cell r="AW767" t="str">
            <v>Plus Retail Oost</v>
          </cell>
          <cell r="BP767">
            <v>6</v>
          </cell>
          <cell r="BR767" t="str">
            <v>74</v>
          </cell>
          <cell r="BT767" t="str">
            <v/>
          </cell>
          <cell r="BU767" t="str">
            <v>Superunie</v>
          </cell>
          <cell r="BX767" t="str">
            <v/>
          </cell>
        </row>
        <row r="768">
          <cell r="AW768" t="str">
            <v>Plus Retail West</v>
          </cell>
          <cell r="BP768">
            <v>6</v>
          </cell>
          <cell r="BR768" t="str">
            <v>33</v>
          </cell>
          <cell r="BT768">
            <v>0.8</v>
          </cell>
          <cell r="BU768" t="str">
            <v>Superunie</v>
          </cell>
          <cell r="BX768">
            <v>27.257670000000001</v>
          </cell>
        </row>
        <row r="769">
          <cell r="AW769" t="str">
            <v>A.S. Watson E-Fulfilment DC</v>
          </cell>
          <cell r="BP769">
            <v>6</v>
          </cell>
          <cell r="BR769" t="str">
            <v>67</v>
          </cell>
          <cell r="BT769">
            <v>0.8</v>
          </cell>
          <cell r="BU769" t="str">
            <v>Kruidvat</v>
          </cell>
          <cell r="BX769">
            <v>27.257670000000001</v>
          </cell>
        </row>
        <row r="770">
          <cell r="AW770" t="str">
            <v>Corim Dental Products BV</v>
          </cell>
          <cell r="BP770">
            <v>6</v>
          </cell>
          <cell r="BR770" t="str">
            <v>41</v>
          </cell>
          <cell r="BT770">
            <v>0.8</v>
          </cell>
          <cell r="BU770" t="str">
            <v>Pharma</v>
          </cell>
          <cell r="BX770">
            <v>27.257670000000001</v>
          </cell>
        </row>
        <row r="771">
          <cell r="AW771" t="str">
            <v>Kruidvat BV</v>
          </cell>
          <cell r="BP771">
            <v>6</v>
          </cell>
          <cell r="BR771" t="str">
            <v>66</v>
          </cell>
          <cell r="BT771">
            <v>2.4</v>
          </cell>
          <cell r="BU771" t="str">
            <v>Kruidvat</v>
          </cell>
          <cell r="BX771">
            <v>40.695929999999997</v>
          </cell>
        </row>
        <row r="772">
          <cell r="AW772" t="str">
            <v>Jumbo DC Nieuwegein</v>
          </cell>
          <cell r="BP772">
            <v>6</v>
          </cell>
          <cell r="BR772" t="str">
            <v>34</v>
          </cell>
          <cell r="BT772" t="str">
            <v/>
          </cell>
          <cell r="BU772" t="str">
            <v>Jumbo</v>
          </cell>
          <cell r="BX772" t="str">
            <v/>
          </cell>
        </row>
        <row r="773">
          <cell r="AW773" t="str">
            <v>Albert Heijn DC OVERIJSSEL</v>
          </cell>
          <cell r="BP773">
            <v>6</v>
          </cell>
          <cell r="BR773" t="str">
            <v>80</v>
          </cell>
          <cell r="BT773">
            <v>6.4</v>
          </cell>
          <cell r="BU773" t="str">
            <v>AH</v>
          </cell>
          <cell r="BX773">
            <v>113.60448</v>
          </cell>
        </row>
        <row r="774">
          <cell r="AW774" t="str">
            <v>ALBERT HEIJN MECH ZAANDAM</v>
          </cell>
          <cell r="BP774">
            <v>6</v>
          </cell>
          <cell r="BR774" t="str">
            <v>15</v>
          </cell>
          <cell r="BT774">
            <v>5.6</v>
          </cell>
          <cell r="BU774" t="str">
            <v>AH</v>
          </cell>
          <cell r="BX774">
            <v>97.334819999999993</v>
          </cell>
        </row>
        <row r="775">
          <cell r="AW775" t="str">
            <v>Jumbo DC Nieuwegein</v>
          </cell>
          <cell r="BP775">
            <v>6</v>
          </cell>
          <cell r="BR775" t="str">
            <v>34</v>
          </cell>
          <cell r="BT775" t="str">
            <v/>
          </cell>
          <cell r="BU775" t="str">
            <v>Jumbo</v>
          </cell>
          <cell r="BX775" t="str">
            <v/>
          </cell>
        </row>
        <row r="776">
          <cell r="AW776" t="str">
            <v>Kruidvat BV</v>
          </cell>
          <cell r="BP776">
            <v>6</v>
          </cell>
          <cell r="BR776" t="str">
            <v>66</v>
          </cell>
          <cell r="BT776" t="str">
            <v/>
          </cell>
          <cell r="BU776" t="str">
            <v>Kruidvat</v>
          </cell>
          <cell r="BX776" t="str">
            <v/>
          </cell>
        </row>
        <row r="777">
          <cell r="AW777" t="str">
            <v>DUMMY K&amp;N NL-CO-PACK</v>
          </cell>
          <cell r="BP777">
            <v>6</v>
          </cell>
          <cell r="BR777" t="str">
            <v>40</v>
          </cell>
          <cell r="BT777" t="str">
            <v/>
          </cell>
          <cell r="BU777" t="e">
            <v>#N/A</v>
          </cell>
          <cell r="BX777" t="str">
            <v/>
          </cell>
        </row>
        <row r="778">
          <cell r="AW778" t="str">
            <v>Jumbo DC Nieuwegein</v>
          </cell>
          <cell r="BP778">
            <v>6</v>
          </cell>
          <cell r="BR778" t="str">
            <v>34</v>
          </cell>
          <cell r="BT778" t="str">
            <v/>
          </cell>
          <cell r="BU778" t="str">
            <v>Jumbo</v>
          </cell>
          <cell r="BX778" t="str">
            <v/>
          </cell>
        </row>
        <row r="779">
          <cell r="AW779" t="str">
            <v>Albert Heijn</v>
          </cell>
          <cell r="BP779">
            <v>6</v>
          </cell>
          <cell r="BR779" t="str">
            <v>41</v>
          </cell>
          <cell r="BT779">
            <v>26.4</v>
          </cell>
          <cell r="BU779" t="str">
            <v>AH</v>
          </cell>
          <cell r="BX779">
            <v>149.49791999999999</v>
          </cell>
        </row>
        <row r="780">
          <cell r="AW780" t="str">
            <v>Albert Heijn</v>
          </cell>
          <cell r="BP780">
            <v>6</v>
          </cell>
          <cell r="BR780" t="str">
            <v>41</v>
          </cell>
          <cell r="BT780" t="str">
            <v/>
          </cell>
          <cell r="BU780" t="str">
            <v>AH</v>
          </cell>
          <cell r="BX780" t="str">
            <v/>
          </cell>
        </row>
        <row r="781">
          <cell r="AW781" t="str">
            <v>Kruidvat BV</v>
          </cell>
          <cell r="BP781">
            <v>6</v>
          </cell>
          <cell r="BR781" t="str">
            <v>66</v>
          </cell>
          <cell r="BT781">
            <v>26.4</v>
          </cell>
          <cell r="BU781" t="str">
            <v>Kruidvat</v>
          </cell>
          <cell r="BX781">
            <v>182.55995999999999</v>
          </cell>
        </row>
        <row r="782">
          <cell r="AW782" t="str">
            <v>Jumbo DC Nieuwegein</v>
          </cell>
          <cell r="BP782">
            <v>6</v>
          </cell>
          <cell r="BR782" t="str">
            <v>34</v>
          </cell>
          <cell r="BT782">
            <v>26.4</v>
          </cell>
          <cell r="BU782" t="str">
            <v>Jumbo</v>
          </cell>
          <cell r="BX782">
            <v>213.60735</v>
          </cell>
        </row>
        <row r="783">
          <cell r="AW783" t="str">
            <v>Kruidvat BV</v>
          </cell>
          <cell r="BP783">
            <v>6</v>
          </cell>
          <cell r="BR783" t="str">
            <v>66</v>
          </cell>
          <cell r="BT783" t="str">
            <v/>
          </cell>
          <cell r="BU783" t="str">
            <v>Kruidvat</v>
          </cell>
          <cell r="BX783" t="str">
            <v/>
          </cell>
        </row>
        <row r="784">
          <cell r="AW784" t="str">
            <v>Boni Distributiecentrum</v>
          </cell>
          <cell r="BP784">
            <v>7</v>
          </cell>
          <cell r="BR784" t="str">
            <v>38</v>
          </cell>
          <cell r="BT784">
            <v>0.8</v>
          </cell>
          <cell r="BU784" t="str">
            <v>Superunie</v>
          </cell>
          <cell r="BX784">
            <v>28.858499999999999</v>
          </cell>
        </row>
        <row r="785">
          <cell r="AW785" t="str">
            <v>Poiesz Supermarkten BV</v>
          </cell>
          <cell r="BP785">
            <v>7</v>
          </cell>
          <cell r="BR785" t="str">
            <v>86</v>
          </cell>
          <cell r="BT785">
            <v>1.6</v>
          </cell>
          <cell r="BU785" t="str">
            <v>Superunie</v>
          </cell>
          <cell r="BX785">
            <v>67.496219999999994</v>
          </cell>
        </row>
        <row r="786">
          <cell r="AW786" t="str">
            <v>GT Retail (Brouwer Transport)</v>
          </cell>
          <cell r="BP786">
            <v>7</v>
          </cell>
          <cell r="BR786" t="str">
            <v>81</v>
          </cell>
          <cell r="BT786">
            <v>5.6</v>
          </cell>
          <cell r="BU786" t="str">
            <v>Overig</v>
          </cell>
          <cell r="BX786">
            <v>101.16810000000001</v>
          </cell>
        </row>
        <row r="787">
          <cell r="AW787" t="str">
            <v>A.S. WATSON DC OOSTERHOUT</v>
          </cell>
          <cell r="BP787">
            <v>7</v>
          </cell>
          <cell r="BR787" t="str">
            <v>49</v>
          </cell>
          <cell r="BT787">
            <v>16</v>
          </cell>
          <cell r="BU787" t="str">
            <v>Kruidvat</v>
          </cell>
          <cell r="BX787">
            <v>192.01247999999998</v>
          </cell>
        </row>
        <row r="788">
          <cell r="AW788" t="str">
            <v>AH DC Hoorn</v>
          </cell>
          <cell r="BP788">
            <v>7</v>
          </cell>
          <cell r="BR788" t="str">
            <v>16</v>
          </cell>
          <cell r="BT788">
            <v>3.2</v>
          </cell>
          <cell r="BU788" t="str">
            <v>AH</v>
          </cell>
          <cell r="BX788">
            <v>75.729060000000004</v>
          </cell>
        </row>
        <row r="789">
          <cell r="AW789" t="str">
            <v>Plus Retail Beemster</v>
          </cell>
          <cell r="BP789">
            <v>7</v>
          </cell>
          <cell r="BR789" t="str">
            <v>14</v>
          </cell>
          <cell r="BT789">
            <v>1.6</v>
          </cell>
          <cell r="BU789" t="str">
            <v>Superunie</v>
          </cell>
          <cell r="BX789">
            <v>49.026780000000002</v>
          </cell>
        </row>
        <row r="790">
          <cell r="AW790" t="str">
            <v>Topbrands Europe BV</v>
          </cell>
          <cell r="BP790">
            <v>7</v>
          </cell>
          <cell r="BR790" t="str">
            <v>96</v>
          </cell>
          <cell r="BT790">
            <v>12</v>
          </cell>
          <cell r="BU790" t="str">
            <v>Overig</v>
          </cell>
          <cell r="BX790">
            <v>268.54739999999998</v>
          </cell>
        </row>
        <row r="791">
          <cell r="AW791" t="str">
            <v>HOOGVLIET DC BLEISWIJK</v>
          </cell>
          <cell r="BP791">
            <v>7</v>
          </cell>
          <cell r="BR791" t="str">
            <v>26</v>
          </cell>
          <cell r="BT791">
            <v>4.8</v>
          </cell>
          <cell r="BU791" t="str">
            <v>Superunie</v>
          </cell>
          <cell r="BX791">
            <v>91.007729999999995</v>
          </cell>
        </row>
        <row r="792">
          <cell r="AW792" t="str">
            <v>Global Trading</v>
          </cell>
          <cell r="BP792">
            <v>7</v>
          </cell>
          <cell r="BR792" t="str">
            <v>89</v>
          </cell>
          <cell r="BT792">
            <v>6.4</v>
          </cell>
          <cell r="BU792" t="str">
            <v>Overig</v>
          </cell>
          <cell r="BX792">
            <v>150.6087</v>
          </cell>
        </row>
        <row r="793">
          <cell r="AW793" t="str">
            <v>Global Trading</v>
          </cell>
          <cell r="BP793">
            <v>7</v>
          </cell>
          <cell r="BR793" t="str">
            <v>89</v>
          </cell>
          <cell r="BT793" t="str">
            <v/>
          </cell>
          <cell r="BU793" t="str">
            <v>Overig</v>
          </cell>
          <cell r="BX793" t="str">
            <v/>
          </cell>
        </row>
        <row r="794">
          <cell r="AW794" t="str">
            <v>ID Logistics</v>
          </cell>
          <cell r="BP794">
            <v>7</v>
          </cell>
          <cell r="BR794" t="str">
            <v>50</v>
          </cell>
          <cell r="BT794">
            <v>1.6</v>
          </cell>
          <cell r="BU794" t="str">
            <v>Overig</v>
          </cell>
          <cell r="BX794">
            <v>44.365859999999998</v>
          </cell>
        </row>
        <row r="795">
          <cell r="AW795" t="str">
            <v>A.S. WATSON DC OOSTERHOUT</v>
          </cell>
          <cell r="BP795">
            <v>7</v>
          </cell>
          <cell r="BR795" t="str">
            <v>49</v>
          </cell>
          <cell r="BT795" t="str">
            <v/>
          </cell>
          <cell r="BU795" t="str">
            <v>Kruidvat</v>
          </cell>
          <cell r="BX795" t="str">
            <v/>
          </cell>
        </row>
        <row r="796">
          <cell r="AW796" t="str">
            <v>DC BRAND MASTERS</v>
          </cell>
          <cell r="BP796">
            <v>7</v>
          </cell>
          <cell r="BR796" t="str">
            <v>48</v>
          </cell>
          <cell r="BT796">
            <v>12</v>
          </cell>
          <cell r="BU796" t="str">
            <v>Overig</v>
          </cell>
          <cell r="BX796">
            <v>171.97487999999998</v>
          </cell>
        </row>
        <row r="797">
          <cell r="AW797" t="str">
            <v>Albert Heijn</v>
          </cell>
          <cell r="BP797">
            <v>7</v>
          </cell>
          <cell r="BR797" t="str">
            <v>50</v>
          </cell>
          <cell r="BT797">
            <v>9.6</v>
          </cell>
          <cell r="BU797" t="str">
            <v>AH</v>
          </cell>
          <cell r="BX797">
            <v>138.20498999999998</v>
          </cell>
        </row>
        <row r="798">
          <cell r="AW798" t="str">
            <v>Topbrands Europe BV</v>
          </cell>
          <cell r="BP798">
            <v>7</v>
          </cell>
          <cell r="BR798" t="str">
            <v>96</v>
          </cell>
          <cell r="BT798">
            <v>22.4</v>
          </cell>
          <cell r="BU798" t="str">
            <v>Overig</v>
          </cell>
          <cell r="BX798">
            <v>386.14850999999999</v>
          </cell>
        </row>
        <row r="799">
          <cell r="AW799" t="str">
            <v>LIDL</v>
          </cell>
          <cell r="BP799">
            <v>7</v>
          </cell>
          <cell r="BR799" t="str">
            <v>27</v>
          </cell>
          <cell r="BT799">
            <v>0.8</v>
          </cell>
          <cell r="BU799" t="str">
            <v>Lidl</v>
          </cell>
          <cell r="BX799">
            <v>27.257670000000001</v>
          </cell>
        </row>
        <row r="800">
          <cell r="AW800" t="str">
            <v>BOON DC KW DORDRECHT</v>
          </cell>
          <cell r="BP800">
            <v>7</v>
          </cell>
          <cell r="BR800" t="str">
            <v>33</v>
          </cell>
          <cell r="BT800">
            <v>0.8</v>
          </cell>
          <cell r="BU800" t="str">
            <v>Superunie</v>
          </cell>
          <cell r="BX800">
            <v>27.257670000000001</v>
          </cell>
        </row>
        <row r="801">
          <cell r="AW801" t="str">
            <v>CoopCodis Distributiecentrum</v>
          </cell>
          <cell r="BP801">
            <v>7</v>
          </cell>
          <cell r="BR801" t="str">
            <v>94</v>
          </cell>
          <cell r="BT801">
            <v>4.8</v>
          </cell>
          <cell r="BU801" t="str">
            <v>Superunie</v>
          </cell>
          <cell r="BX801">
            <v>115.67358</v>
          </cell>
        </row>
        <row r="802">
          <cell r="AW802" t="str">
            <v>CoopCodis Distributiecentrum</v>
          </cell>
          <cell r="BP802">
            <v>7</v>
          </cell>
          <cell r="BR802" t="str">
            <v>94</v>
          </cell>
          <cell r="BT802" t="str">
            <v/>
          </cell>
          <cell r="BU802" t="str">
            <v>Superunie</v>
          </cell>
          <cell r="BX802" t="str">
            <v/>
          </cell>
        </row>
        <row r="803">
          <cell r="AW803" t="str">
            <v>Handling Service B.V.</v>
          </cell>
          <cell r="BP803">
            <v>7</v>
          </cell>
          <cell r="BR803" t="str">
            <v>48</v>
          </cell>
          <cell r="BT803">
            <v>1.6</v>
          </cell>
          <cell r="BU803" t="str">
            <v>Overig</v>
          </cell>
          <cell r="BX803">
            <v>47.67642</v>
          </cell>
        </row>
        <row r="804">
          <cell r="AW804" t="str">
            <v>Sligro DC Non Food (deur 701)</v>
          </cell>
          <cell r="BP804">
            <v>7</v>
          </cell>
          <cell r="BR804" t="str">
            <v>54</v>
          </cell>
          <cell r="BT804">
            <v>26.400000000000002</v>
          </cell>
          <cell r="BU804" t="str">
            <v>Superunie</v>
          </cell>
          <cell r="BX804">
            <v>205.55963999999997</v>
          </cell>
        </row>
        <row r="805">
          <cell r="AW805" t="str">
            <v>Thermopreen Den Haag BV</v>
          </cell>
          <cell r="BP805">
            <v>7</v>
          </cell>
          <cell r="BR805" t="str">
            <v>25</v>
          </cell>
          <cell r="BT805">
            <v>4.8</v>
          </cell>
          <cell r="BU805" t="str">
            <v>Pharma</v>
          </cell>
          <cell r="BX805">
            <v>94.459859999999992</v>
          </cell>
        </row>
        <row r="806">
          <cell r="AW806" t="str">
            <v>Action Distributiecentrum</v>
          </cell>
          <cell r="BP806">
            <v>7</v>
          </cell>
          <cell r="BR806" t="str">
            <v>61</v>
          </cell>
          <cell r="BT806">
            <v>21.6</v>
          </cell>
          <cell r="BU806" t="str">
            <v>Action</v>
          </cell>
          <cell r="BX806">
            <v>302.26283999999998</v>
          </cell>
        </row>
        <row r="807">
          <cell r="AW807" t="str">
            <v>Kruidvat BV</v>
          </cell>
          <cell r="BP807">
            <v>7</v>
          </cell>
          <cell r="BR807" t="str">
            <v>66</v>
          </cell>
          <cell r="BT807">
            <v>16.8</v>
          </cell>
          <cell r="BU807" t="str">
            <v>Kruidvat</v>
          </cell>
          <cell r="BX807">
            <v>143.43218999999999</v>
          </cell>
        </row>
        <row r="808">
          <cell r="AW808" t="str">
            <v>Etos Distributiecentrum</v>
          </cell>
          <cell r="BP808">
            <v>7</v>
          </cell>
          <cell r="BR808" t="str">
            <v>19</v>
          </cell>
          <cell r="BT808">
            <v>4</v>
          </cell>
          <cell r="BU808" t="str">
            <v>Overig</v>
          </cell>
          <cell r="BX808">
            <v>82.546199999999999</v>
          </cell>
        </row>
        <row r="809">
          <cell r="AW809" t="str">
            <v>Nettorama DC</v>
          </cell>
          <cell r="BP809">
            <v>7</v>
          </cell>
          <cell r="BR809" t="str">
            <v>49</v>
          </cell>
          <cell r="BT809">
            <v>2.4</v>
          </cell>
          <cell r="BU809" t="str">
            <v>Superunie</v>
          </cell>
          <cell r="BX809">
            <v>56.116169999999997</v>
          </cell>
        </row>
        <row r="810">
          <cell r="AW810" t="str">
            <v>Sligro (deur 802-807)</v>
          </cell>
          <cell r="BP810">
            <v>7</v>
          </cell>
          <cell r="BR810" t="str">
            <v>54</v>
          </cell>
          <cell r="BT810" t="str">
            <v/>
          </cell>
          <cell r="BU810" t="str">
            <v>Superunie</v>
          </cell>
          <cell r="BX810" t="str">
            <v/>
          </cell>
        </row>
        <row r="811">
          <cell r="AW811" t="str">
            <v>Jan Linders Distributiecentrum</v>
          </cell>
          <cell r="BP811">
            <v>7</v>
          </cell>
          <cell r="BR811" t="str">
            <v>58</v>
          </cell>
          <cell r="BT811">
            <v>5.6</v>
          </cell>
          <cell r="BU811" t="str">
            <v>Superunie</v>
          </cell>
          <cell r="BX811">
            <v>90.136529999999993</v>
          </cell>
        </row>
        <row r="812">
          <cell r="AW812" t="str">
            <v>Albert Heijn DC OVERIJSSEL</v>
          </cell>
          <cell r="BP812">
            <v>7</v>
          </cell>
          <cell r="BR812" t="str">
            <v>80</v>
          </cell>
          <cell r="BT812">
            <v>7.2</v>
          </cell>
          <cell r="BU812" t="str">
            <v>AH</v>
          </cell>
          <cell r="BX812">
            <v>132.35705999999999</v>
          </cell>
        </row>
        <row r="813">
          <cell r="AW813" t="str">
            <v>Colgate Palmolive Ned.Sal.</v>
          </cell>
          <cell r="BP813">
            <v>7</v>
          </cell>
          <cell r="BR813" t="str">
            <v>13</v>
          </cell>
          <cell r="BT813">
            <v>0.8</v>
          </cell>
          <cell r="BU813" t="str">
            <v>Overig</v>
          </cell>
          <cell r="BX813">
            <v>28.673369999999998</v>
          </cell>
        </row>
        <row r="814">
          <cell r="AW814" t="str">
            <v>Sligro (deur 802-807)</v>
          </cell>
          <cell r="BP814">
            <v>7</v>
          </cell>
          <cell r="BR814" t="str">
            <v>54</v>
          </cell>
          <cell r="BT814" t="str">
            <v/>
          </cell>
          <cell r="BU814" t="str">
            <v>Superunie</v>
          </cell>
          <cell r="BX814" t="str">
            <v/>
          </cell>
        </row>
        <row r="815">
          <cell r="AW815" t="str">
            <v>Detailresult Logistiek</v>
          </cell>
          <cell r="BP815">
            <v>7</v>
          </cell>
          <cell r="BR815" t="str">
            <v>19</v>
          </cell>
          <cell r="BT815">
            <v>8.7999999999999989</v>
          </cell>
          <cell r="BU815" t="str">
            <v>Overig</v>
          </cell>
          <cell r="BX815">
            <v>149.01875999999999</v>
          </cell>
        </row>
        <row r="816">
          <cell r="AW816" t="str">
            <v>CoopCodis Distributiecentrum</v>
          </cell>
          <cell r="BP816">
            <v>7</v>
          </cell>
          <cell r="BR816" t="str">
            <v>94</v>
          </cell>
          <cell r="BT816">
            <v>7.2</v>
          </cell>
          <cell r="BU816" t="str">
            <v>Superunie</v>
          </cell>
          <cell r="BX816">
            <v>158.38415999999998</v>
          </cell>
        </row>
        <row r="817">
          <cell r="AW817" t="str">
            <v>Etos Distributiecentrum</v>
          </cell>
          <cell r="BP817">
            <v>7</v>
          </cell>
          <cell r="BR817" t="str">
            <v>19</v>
          </cell>
          <cell r="BT817">
            <v>12</v>
          </cell>
          <cell r="BU817" t="str">
            <v>Overig</v>
          </cell>
          <cell r="BX817">
            <v>183.99744000000001</v>
          </cell>
        </row>
        <row r="818">
          <cell r="AW818" t="str">
            <v>Albert Heijn</v>
          </cell>
          <cell r="BP818">
            <v>7</v>
          </cell>
          <cell r="BR818" t="str">
            <v>41</v>
          </cell>
          <cell r="BT818">
            <v>7.2</v>
          </cell>
          <cell r="BU818" t="str">
            <v>AH</v>
          </cell>
          <cell r="BX818">
            <v>66.886380000000003</v>
          </cell>
        </row>
        <row r="819">
          <cell r="AW819" t="str">
            <v>Jan Linders Distributiecentrum</v>
          </cell>
          <cell r="BP819">
            <v>7</v>
          </cell>
          <cell r="BR819" t="str">
            <v>58</v>
          </cell>
          <cell r="BT819" t="str">
            <v/>
          </cell>
          <cell r="BU819" t="str">
            <v>Superunie</v>
          </cell>
          <cell r="BX819" t="str">
            <v/>
          </cell>
        </row>
        <row r="820">
          <cell r="AW820" t="str">
            <v>A.S. WATSON DC OOSTERHOUT</v>
          </cell>
          <cell r="BP820">
            <v>7</v>
          </cell>
          <cell r="BR820" t="str">
            <v>49</v>
          </cell>
          <cell r="BT820">
            <v>3.2</v>
          </cell>
          <cell r="BU820" t="str">
            <v>Kruidvat</v>
          </cell>
          <cell r="BX820">
            <v>64.152989999999988</v>
          </cell>
        </row>
        <row r="821">
          <cell r="AW821" t="str">
            <v>ACTION SERVICE - DICK VIJN</v>
          </cell>
          <cell r="BP821">
            <v>7</v>
          </cell>
          <cell r="BR821" t="str">
            <v>61</v>
          </cell>
          <cell r="BT821">
            <v>23.2</v>
          </cell>
          <cell r="BU821" t="str">
            <v>Action</v>
          </cell>
          <cell r="BX821">
            <v>312.27074999999996</v>
          </cell>
        </row>
        <row r="822">
          <cell r="AW822" t="str">
            <v>Detailresult Logistiek</v>
          </cell>
          <cell r="BP822">
            <v>7</v>
          </cell>
          <cell r="BR822" t="str">
            <v>19</v>
          </cell>
          <cell r="BT822" t="str">
            <v/>
          </cell>
          <cell r="BU822" t="str">
            <v>Overig</v>
          </cell>
          <cell r="BX822" t="str">
            <v/>
          </cell>
        </row>
        <row r="823">
          <cell r="AW823" t="str">
            <v>Albert Heijn</v>
          </cell>
          <cell r="BP823">
            <v>7</v>
          </cell>
          <cell r="BR823" t="str">
            <v>15</v>
          </cell>
          <cell r="BT823">
            <v>3.2</v>
          </cell>
          <cell r="BU823" t="str">
            <v>AH</v>
          </cell>
          <cell r="BX823">
            <v>70.186049999999994</v>
          </cell>
        </row>
        <row r="824">
          <cell r="AW824" t="str">
            <v>ACTION SERVICE - DICK VIJN</v>
          </cell>
          <cell r="BP824">
            <v>7</v>
          </cell>
          <cell r="BR824" t="str">
            <v>61</v>
          </cell>
          <cell r="BT824">
            <v>24</v>
          </cell>
          <cell r="BU824" t="str">
            <v>Action</v>
          </cell>
          <cell r="BX824">
            <v>317.55240000000003</v>
          </cell>
        </row>
        <row r="825">
          <cell r="AW825" t="str">
            <v>Detailresult Logistiek</v>
          </cell>
          <cell r="BP825">
            <v>7</v>
          </cell>
          <cell r="BR825" t="str">
            <v>19</v>
          </cell>
          <cell r="BT825" t="str">
            <v/>
          </cell>
          <cell r="BU825" t="str">
            <v>Overig</v>
          </cell>
          <cell r="BX825" t="str">
            <v/>
          </cell>
        </row>
        <row r="826">
          <cell r="AW826" t="str">
            <v>BOON DC KW DORDRECHT</v>
          </cell>
          <cell r="BP826">
            <v>7</v>
          </cell>
          <cell r="BR826" t="str">
            <v>33</v>
          </cell>
          <cell r="BT826">
            <v>2.4</v>
          </cell>
          <cell r="BU826" t="str">
            <v>Superunie</v>
          </cell>
          <cell r="BX826">
            <v>55.6479</v>
          </cell>
        </row>
        <row r="827">
          <cell r="AW827" t="str">
            <v>ACTION SERVICE - DICK VIJN</v>
          </cell>
          <cell r="BP827">
            <v>7</v>
          </cell>
          <cell r="BR827" t="str">
            <v>61</v>
          </cell>
          <cell r="BT827">
            <v>26.4</v>
          </cell>
          <cell r="BU827" t="str">
            <v>Action</v>
          </cell>
          <cell r="BX827">
            <v>334.07252999999997</v>
          </cell>
        </row>
        <row r="828">
          <cell r="AW828" t="str">
            <v>Albert Heijn</v>
          </cell>
          <cell r="BP828">
            <v>7</v>
          </cell>
          <cell r="BR828" t="str">
            <v>26</v>
          </cell>
          <cell r="BT828">
            <v>4.8</v>
          </cell>
          <cell r="BU828" t="str">
            <v>AH</v>
          </cell>
          <cell r="BX828">
            <v>91.007729999999995</v>
          </cell>
        </row>
        <row r="829">
          <cell r="AW829" t="str">
            <v>Action Distributiecentrum</v>
          </cell>
          <cell r="BP829">
            <v>7</v>
          </cell>
          <cell r="BR829" t="str">
            <v>16</v>
          </cell>
          <cell r="BT829">
            <v>26.4</v>
          </cell>
          <cell r="BU829" t="str">
            <v>Action</v>
          </cell>
          <cell r="BX829">
            <v>296.40402</v>
          </cell>
        </row>
        <row r="830">
          <cell r="AW830" t="str">
            <v>Jumbo DC Nieuwegein</v>
          </cell>
          <cell r="BP830">
            <v>7</v>
          </cell>
          <cell r="BR830" t="str">
            <v>34</v>
          </cell>
          <cell r="BT830">
            <v>26.4</v>
          </cell>
          <cell r="BU830" t="str">
            <v>Jumbo</v>
          </cell>
          <cell r="BX830">
            <v>213.60734999999997</v>
          </cell>
        </row>
        <row r="831">
          <cell r="AW831" t="str">
            <v>A.S. Watson DC</v>
          </cell>
          <cell r="BP831">
            <v>7</v>
          </cell>
          <cell r="BR831" t="str">
            <v>66</v>
          </cell>
          <cell r="BT831">
            <v>0.8</v>
          </cell>
          <cell r="BU831" t="str">
            <v>Kruidvat</v>
          </cell>
          <cell r="BX831">
            <v>27.257670000000001</v>
          </cell>
        </row>
        <row r="832">
          <cell r="AW832" t="str">
            <v>Jumbo Nieuwegein</v>
          </cell>
          <cell r="BP832">
            <v>7</v>
          </cell>
          <cell r="BR832" t="str">
            <v>34</v>
          </cell>
          <cell r="BT832" t="str">
            <v/>
          </cell>
          <cell r="BU832" t="str">
            <v>Jumbo</v>
          </cell>
          <cell r="BX832" t="str">
            <v/>
          </cell>
        </row>
        <row r="833">
          <cell r="AW833" t="str">
            <v>Jumbo DC Nieuwegein</v>
          </cell>
          <cell r="BP833">
            <v>7</v>
          </cell>
          <cell r="BR833" t="str">
            <v>34</v>
          </cell>
          <cell r="BT833" t="str">
            <v/>
          </cell>
          <cell r="BU833" t="str">
            <v>Jumbo</v>
          </cell>
          <cell r="BX833" t="str">
            <v/>
          </cell>
        </row>
        <row r="834">
          <cell r="AW834" t="str">
            <v>ACTION SERVICE - DICK VIJN</v>
          </cell>
          <cell r="BP834">
            <v>7</v>
          </cell>
          <cell r="BR834" t="str">
            <v>61</v>
          </cell>
          <cell r="BT834">
            <v>23.2</v>
          </cell>
          <cell r="BU834" t="str">
            <v>Action</v>
          </cell>
          <cell r="BX834">
            <v>312.27074999999996</v>
          </cell>
        </row>
        <row r="835">
          <cell r="AW835" t="str">
            <v>Jumbo DC Nieuwegein</v>
          </cell>
          <cell r="BP835">
            <v>7</v>
          </cell>
          <cell r="BR835" t="str">
            <v>34</v>
          </cell>
          <cell r="BT835" t="str">
            <v/>
          </cell>
          <cell r="BU835" t="str">
            <v>Jumbo</v>
          </cell>
          <cell r="BX835" t="str">
            <v/>
          </cell>
        </row>
        <row r="836">
          <cell r="AW836" t="str">
            <v>Action Distributiecentrum</v>
          </cell>
          <cell r="BP836">
            <v>7</v>
          </cell>
          <cell r="BR836" t="str">
            <v>16</v>
          </cell>
          <cell r="BT836">
            <v>18.399999999999999</v>
          </cell>
          <cell r="BU836" t="str">
            <v>Action</v>
          </cell>
          <cell r="BX836">
            <v>245.4606</v>
          </cell>
        </row>
        <row r="837">
          <cell r="AW837" t="str">
            <v>Kruidvat BV</v>
          </cell>
          <cell r="BP837">
            <v>7</v>
          </cell>
          <cell r="BR837" t="str">
            <v>66</v>
          </cell>
          <cell r="BT837">
            <v>25.6</v>
          </cell>
          <cell r="BU837" t="str">
            <v>Kruidvat</v>
          </cell>
          <cell r="BX837">
            <v>177.58322999999999</v>
          </cell>
        </row>
        <row r="838">
          <cell r="AW838" t="str">
            <v>SPAR Distributiecentrum</v>
          </cell>
          <cell r="BP838">
            <v>7</v>
          </cell>
          <cell r="BR838" t="str">
            <v>51</v>
          </cell>
          <cell r="BT838">
            <v>2.4</v>
          </cell>
          <cell r="BU838" t="str">
            <v>Superunie</v>
          </cell>
          <cell r="BX838">
            <v>53.469900000000003</v>
          </cell>
        </row>
        <row r="839">
          <cell r="AW839" t="str">
            <v>Vomar DC</v>
          </cell>
          <cell r="BP839">
            <v>7</v>
          </cell>
          <cell r="BR839" t="str">
            <v>18</v>
          </cell>
          <cell r="BT839">
            <v>7.2</v>
          </cell>
          <cell r="BU839" t="str">
            <v>Superunie</v>
          </cell>
          <cell r="BX839">
            <v>129.29696999999999</v>
          </cell>
        </row>
        <row r="840">
          <cell r="AW840" t="str">
            <v>ACTION SERVICE - DICK VIJN</v>
          </cell>
          <cell r="BP840">
            <v>7</v>
          </cell>
          <cell r="BR840" t="str">
            <v>61</v>
          </cell>
          <cell r="BT840">
            <v>26.4</v>
          </cell>
          <cell r="BU840" t="str">
            <v>Action</v>
          </cell>
          <cell r="BX840">
            <v>334.07252999999997</v>
          </cell>
        </row>
        <row r="841">
          <cell r="AW841" t="str">
            <v>Plus Retail Beemster</v>
          </cell>
          <cell r="BP841">
            <v>7</v>
          </cell>
          <cell r="BR841" t="str">
            <v>14</v>
          </cell>
          <cell r="BT841">
            <v>5.6</v>
          </cell>
          <cell r="BU841" t="str">
            <v>Superunie</v>
          </cell>
          <cell r="BX841">
            <v>97.999110000000002</v>
          </cell>
        </row>
        <row r="842">
          <cell r="AW842" t="str">
            <v>Jumbo DC Nieuwegein</v>
          </cell>
          <cell r="BP842">
            <v>7</v>
          </cell>
          <cell r="BR842" t="str">
            <v>34</v>
          </cell>
          <cell r="BT842" t="str">
            <v/>
          </cell>
          <cell r="BU842" t="str">
            <v>Jumbo</v>
          </cell>
          <cell r="BX842" t="str">
            <v/>
          </cell>
        </row>
        <row r="843">
          <cell r="AW843" t="str">
            <v>Albert Heijn</v>
          </cell>
          <cell r="BP843">
            <v>7</v>
          </cell>
          <cell r="BR843" t="str">
            <v>41</v>
          </cell>
          <cell r="BT843">
            <v>16</v>
          </cell>
          <cell r="BU843" t="str">
            <v>AH</v>
          </cell>
          <cell r="BX843">
            <v>113.95295999999999</v>
          </cell>
        </row>
        <row r="844">
          <cell r="AW844" t="str">
            <v>DRG DC Bleiswijk</v>
          </cell>
          <cell r="BP844">
            <v>7</v>
          </cell>
          <cell r="BR844" t="str">
            <v>26</v>
          </cell>
          <cell r="BT844">
            <v>7.1999999999999993</v>
          </cell>
          <cell r="BU844" t="str">
            <v>Overig</v>
          </cell>
          <cell r="BX844">
            <v>124.51626</v>
          </cell>
        </row>
        <row r="845">
          <cell r="AW845" t="str">
            <v>Kruidvat BV</v>
          </cell>
          <cell r="BP845">
            <v>7</v>
          </cell>
          <cell r="BR845" t="str">
            <v>66</v>
          </cell>
          <cell r="BT845" t="str">
            <v/>
          </cell>
          <cell r="BU845" t="str">
            <v>Kruidvat</v>
          </cell>
          <cell r="BX845" t="str">
            <v/>
          </cell>
        </row>
        <row r="846">
          <cell r="AW846" t="str">
            <v>DRG DC Bleiswijk</v>
          </cell>
          <cell r="BP846">
            <v>7</v>
          </cell>
          <cell r="BR846" t="str">
            <v>26</v>
          </cell>
          <cell r="BT846" t="str">
            <v/>
          </cell>
          <cell r="BU846" t="str">
            <v>Overig</v>
          </cell>
          <cell r="BX846" t="str">
            <v/>
          </cell>
        </row>
        <row r="847">
          <cell r="AW847" t="str">
            <v>Albert Heijn</v>
          </cell>
          <cell r="BP847">
            <v>7</v>
          </cell>
          <cell r="BR847" t="str">
            <v>41</v>
          </cell>
          <cell r="BT847">
            <v>26.4</v>
          </cell>
          <cell r="BU847" t="str">
            <v>AH</v>
          </cell>
          <cell r="BX847">
            <v>149.49792000000002</v>
          </cell>
        </row>
        <row r="848">
          <cell r="AW848" t="str">
            <v>ALBERT HEIJN  LDC GELDERMALSEN</v>
          </cell>
          <cell r="BP848">
            <v>7</v>
          </cell>
          <cell r="BR848" t="str">
            <v>41</v>
          </cell>
          <cell r="BT848" t="str">
            <v/>
          </cell>
          <cell r="BU848" t="str">
            <v>AH</v>
          </cell>
          <cell r="BX848" t="str">
            <v/>
          </cell>
        </row>
        <row r="849">
          <cell r="AW849" t="str">
            <v>Kruidvat BV</v>
          </cell>
          <cell r="BP849">
            <v>7</v>
          </cell>
          <cell r="BR849" t="str">
            <v>66</v>
          </cell>
          <cell r="BT849">
            <v>19.2</v>
          </cell>
          <cell r="BU849" t="str">
            <v>Kruidvat</v>
          </cell>
          <cell r="BX849">
            <v>154.72512</v>
          </cell>
        </row>
        <row r="850">
          <cell r="AW850" t="str">
            <v>Nettorama DC</v>
          </cell>
          <cell r="BP850">
            <v>7</v>
          </cell>
          <cell r="BR850" t="str">
            <v>49</v>
          </cell>
          <cell r="BT850">
            <v>7.2</v>
          </cell>
          <cell r="BU850" t="str">
            <v>Superunie</v>
          </cell>
          <cell r="BX850">
            <v>112.36302000000001</v>
          </cell>
        </row>
        <row r="851">
          <cell r="AW851" t="str">
            <v>Action Distributiecentrum</v>
          </cell>
          <cell r="BP851">
            <v>7</v>
          </cell>
          <cell r="BR851" t="str">
            <v>61</v>
          </cell>
          <cell r="BT851">
            <v>24.8</v>
          </cell>
          <cell r="BU851" t="str">
            <v>Action</v>
          </cell>
          <cell r="BX851">
            <v>323.28054000000003</v>
          </cell>
        </row>
        <row r="852">
          <cell r="AW852" t="str">
            <v>Plus Retail Beemster</v>
          </cell>
          <cell r="BP852">
            <v>7</v>
          </cell>
          <cell r="BR852" t="str">
            <v>14</v>
          </cell>
          <cell r="BT852" t="str">
            <v/>
          </cell>
          <cell r="BU852" t="str">
            <v>Superunie</v>
          </cell>
          <cell r="BX852" t="str">
            <v/>
          </cell>
        </row>
        <row r="853">
          <cell r="AW853" t="str">
            <v>DRG DC Bleiswijk</v>
          </cell>
          <cell r="BP853">
            <v>7</v>
          </cell>
          <cell r="BR853" t="str">
            <v>26</v>
          </cell>
          <cell r="BT853" t="str">
            <v/>
          </cell>
          <cell r="BU853" t="str">
            <v>Overig</v>
          </cell>
          <cell r="BX853" t="str">
            <v/>
          </cell>
        </row>
        <row r="854">
          <cell r="AW854" t="str">
            <v>Aldi</v>
          </cell>
          <cell r="BP854">
            <v>7</v>
          </cell>
          <cell r="BR854" t="str">
            <v>74</v>
          </cell>
          <cell r="BT854">
            <v>2.4</v>
          </cell>
          <cell r="BU854" t="str">
            <v>Aldi</v>
          </cell>
          <cell r="BX854">
            <v>67.223969999999994</v>
          </cell>
        </row>
        <row r="855">
          <cell r="AW855" t="str">
            <v>ALBERT HEIJN MECH ZAANDAM</v>
          </cell>
          <cell r="BP855">
            <v>7</v>
          </cell>
          <cell r="BR855" t="str">
            <v>15</v>
          </cell>
          <cell r="BT855">
            <v>0.8</v>
          </cell>
          <cell r="BU855" t="str">
            <v>AH</v>
          </cell>
          <cell r="BX855">
            <v>28.488239999999998</v>
          </cell>
        </row>
        <row r="856">
          <cell r="AW856" t="str">
            <v>Action Distributiecentrum</v>
          </cell>
          <cell r="BP856">
            <v>7</v>
          </cell>
          <cell r="BR856" t="str">
            <v>16</v>
          </cell>
          <cell r="BT856">
            <v>22.4</v>
          </cell>
          <cell r="BU856" t="str">
            <v>Action</v>
          </cell>
          <cell r="BX856">
            <v>272.22821999999996</v>
          </cell>
        </row>
        <row r="857">
          <cell r="AW857" t="str">
            <v>Aldi Roermond BV</v>
          </cell>
          <cell r="BP857">
            <v>7</v>
          </cell>
          <cell r="BR857" t="str">
            <v>60</v>
          </cell>
          <cell r="BT857">
            <v>1.6</v>
          </cell>
          <cell r="BU857" t="str">
            <v>Aldi</v>
          </cell>
          <cell r="BX857">
            <v>54.014400000000002</v>
          </cell>
        </row>
        <row r="858">
          <cell r="AW858" t="str">
            <v>Mosadex</v>
          </cell>
          <cell r="BP858">
            <v>7</v>
          </cell>
          <cell r="BR858" t="str">
            <v>61</v>
          </cell>
          <cell r="BT858">
            <v>0.8</v>
          </cell>
          <cell r="BU858" t="str">
            <v>Overig</v>
          </cell>
          <cell r="BX858">
            <v>54.39555</v>
          </cell>
        </row>
        <row r="859">
          <cell r="AW859" t="str">
            <v>Aldi Zoetermeer BV</v>
          </cell>
          <cell r="BP859">
            <v>7</v>
          </cell>
          <cell r="BR859" t="str">
            <v>26</v>
          </cell>
          <cell r="BT859">
            <v>1.6</v>
          </cell>
          <cell r="BU859" t="str">
            <v>Aldi</v>
          </cell>
          <cell r="BX859">
            <v>49.331699999999998</v>
          </cell>
        </row>
        <row r="860">
          <cell r="AW860" t="str">
            <v>Sligro (deur 802-807)</v>
          </cell>
          <cell r="BP860">
            <v>7</v>
          </cell>
          <cell r="BR860" t="str">
            <v>54</v>
          </cell>
          <cell r="BT860">
            <v>5.6</v>
          </cell>
          <cell r="BU860" t="str">
            <v>Superunie</v>
          </cell>
          <cell r="BX860">
            <v>72.75609</v>
          </cell>
        </row>
        <row r="861">
          <cell r="AW861" t="str">
            <v>Mosadex</v>
          </cell>
          <cell r="BP861">
            <v>7</v>
          </cell>
          <cell r="BR861" t="str">
            <v>23</v>
          </cell>
          <cell r="BT861">
            <v>0.8</v>
          </cell>
          <cell r="BU861" t="str">
            <v>Overig</v>
          </cell>
          <cell r="BX861">
            <v>54.39555</v>
          </cell>
        </row>
        <row r="862">
          <cell r="AW862" t="str">
            <v>Advion BV</v>
          </cell>
          <cell r="BP862">
            <v>7</v>
          </cell>
          <cell r="BR862" t="str">
            <v>10</v>
          </cell>
          <cell r="BT862">
            <v>17.600000000000001</v>
          </cell>
          <cell r="BU862" t="str">
            <v>Overig</v>
          </cell>
          <cell r="BX862">
            <v>201.82436999999999</v>
          </cell>
        </row>
        <row r="863">
          <cell r="AW863" t="str">
            <v>De Tandartsapotheek</v>
          </cell>
          <cell r="BP863">
            <v>7</v>
          </cell>
          <cell r="BR863" t="str">
            <v>30</v>
          </cell>
          <cell r="BT863">
            <v>0.8</v>
          </cell>
          <cell r="BU863" t="str">
            <v>Pharma</v>
          </cell>
          <cell r="BX863">
            <v>54.39555</v>
          </cell>
        </row>
        <row r="864">
          <cell r="AW864" t="str">
            <v>SGE Apotheek</v>
          </cell>
          <cell r="BP864">
            <v>7</v>
          </cell>
          <cell r="BR864" t="str">
            <v>56</v>
          </cell>
          <cell r="BT864">
            <v>0.8</v>
          </cell>
          <cell r="BU864" t="str">
            <v>Pharma</v>
          </cell>
          <cell r="BX864">
            <v>54.39555</v>
          </cell>
        </row>
        <row r="865">
          <cell r="AW865" t="str">
            <v>Albert Heijn</v>
          </cell>
          <cell r="BP865">
            <v>7</v>
          </cell>
          <cell r="BR865" t="str">
            <v>26</v>
          </cell>
          <cell r="BT865">
            <v>3.2</v>
          </cell>
          <cell r="BU865" t="str">
            <v>AH</v>
          </cell>
          <cell r="BX865">
            <v>71.057249999999996</v>
          </cell>
        </row>
        <row r="866">
          <cell r="AW866" t="str">
            <v>Henry Schein</v>
          </cell>
          <cell r="BP866">
            <v>7</v>
          </cell>
          <cell r="BR866" t="str">
            <v>13</v>
          </cell>
          <cell r="BT866">
            <v>1.6</v>
          </cell>
          <cell r="BU866" t="str">
            <v>Overig</v>
          </cell>
          <cell r="BX866">
            <v>49.026780000000002</v>
          </cell>
        </row>
        <row r="867">
          <cell r="AW867" t="str">
            <v>Action Distributiecentrum</v>
          </cell>
          <cell r="BP867">
            <v>7</v>
          </cell>
          <cell r="BR867" t="str">
            <v>16</v>
          </cell>
          <cell r="BT867">
            <v>20</v>
          </cell>
          <cell r="BU867" t="str">
            <v>Action</v>
          </cell>
          <cell r="BX867">
            <v>257.22179999999997</v>
          </cell>
        </row>
        <row r="868">
          <cell r="AW868" t="str">
            <v>ALDI Groningen</v>
          </cell>
          <cell r="BP868">
            <v>7</v>
          </cell>
          <cell r="BR868" t="str">
            <v>97</v>
          </cell>
          <cell r="BT868">
            <v>2.4</v>
          </cell>
          <cell r="BU868" t="str">
            <v>Aldi</v>
          </cell>
          <cell r="BX868">
            <v>91.214640000000003</v>
          </cell>
        </row>
        <row r="869">
          <cell r="AW869" t="str">
            <v>Blokker Distributiecentrum</v>
          </cell>
          <cell r="BP869">
            <v>7</v>
          </cell>
          <cell r="BR869" t="str">
            <v>41</v>
          </cell>
          <cell r="BT869">
            <v>4</v>
          </cell>
          <cell r="BU869" t="str">
            <v>Overig</v>
          </cell>
          <cell r="BX869">
            <v>42.863039999999998</v>
          </cell>
        </row>
        <row r="870">
          <cell r="AW870" t="str">
            <v>DC BRAND MASTERS</v>
          </cell>
          <cell r="BP870">
            <v>7</v>
          </cell>
          <cell r="BR870" t="str">
            <v>48</v>
          </cell>
          <cell r="BT870">
            <v>1.6</v>
          </cell>
          <cell r="BU870" t="str">
            <v>Overig</v>
          </cell>
          <cell r="BX870">
            <v>47.67642</v>
          </cell>
        </row>
        <row r="871">
          <cell r="AW871" t="str">
            <v>Sligro DC Non Food (deur 701)</v>
          </cell>
          <cell r="BP871">
            <v>7</v>
          </cell>
          <cell r="BR871" t="str">
            <v>54</v>
          </cell>
          <cell r="BT871" t="str">
            <v/>
          </cell>
          <cell r="BU871" t="str">
            <v>Superunie</v>
          </cell>
          <cell r="BX871" t="str">
            <v/>
          </cell>
        </row>
        <row r="872">
          <cell r="AW872" t="str">
            <v>Brocacef</v>
          </cell>
          <cell r="BP872">
            <v>7</v>
          </cell>
          <cell r="BR872" t="str">
            <v>56</v>
          </cell>
          <cell r="BT872">
            <v>0.8</v>
          </cell>
          <cell r="BU872" t="str">
            <v>Pharma</v>
          </cell>
          <cell r="BX872">
            <v>54.39555</v>
          </cell>
        </row>
        <row r="873">
          <cell r="AW873" t="str">
            <v>ACTION SERVICE - DICK VIJN</v>
          </cell>
          <cell r="BP873">
            <v>7</v>
          </cell>
          <cell r="BR873" t="str">
            <v>61</v>
          </cell>
          <cell r="BT873">
            <v>24</v>
          </cell>
          <cell r="BU873" t="str">
            <v>Action</v>
          </cell>
          <cell r="BX873">
            <v>317.55240000000003</v>
          </cell>
        </row>
        <row r="874">
          <cell r="AW874" t="str">
            <v>Advion BV</v>
          </cell>
          <cell r="BP874">
            <v>7</v>
          </cell>
          <cell r="BR874" t="str">
            <v>10</v>
          </cell>
          <cell r="BT874" t="str">
            <v/>
          </cell>
          <cell r="BU874" t="str">
            <v>Overig</v>
          </cell>
          <cell r="BX874" t="str">
            <v/>
          </cell>
        </row>
        <row r="875">
          <cell r="AW875" t="str">
            <v>Kruidvat BV</v>
          </cell>
          <cell r="BP875">
            <v>7</v>
          </cell>
          <cell r="BR875" t="str">
            <v>66</v>
          </cell>
          <cell r="BT875">
            <v>10.4</v>
          </cell>
          <cell r="BU875" t="str">
            <v>Kruidvat</v>
          </cell>
          <cell r="BX875">
            <v>106.23195</v>
          </cell>
        </row>
        <row r="876">
          <cell r="AW876" t="str">
            <v>Action Distributiecentrum</v>
          </cell>
          <cell r="BP876">
            <v>7</v>
          </cell>
          <cell r="BR876" t="str">
            <v>61</v>
          </cell>
          <cell r="BT876">
            <v>20</v>
          </cell>
          <cell r="BU876" t="str">
            <v>Action</v>
          </cell>
          <cell r="BX876">
            <v>290.10959999999994</v>
          </cell>
        </row>
        <row r="877">
          <cell r="AW877" t="str">
            <v>Albert Heijn DC OVERIJSSEL</v>
          </cell>
          <cell r="BP877">
            <v>7</v>
          </cell>
          <cell r="BR877" t="str">
            <v>80</v>
          </cell>
          <cell r="BT877">
            <v>0.8</v>
          </cell>
          <cell r="BU877" t="str">
            <v>AH</v>
          </cell>
          <cell r="BX877">
            <v>30.655349999999999</v>
          </cell>
        </row>
        <row r="878">
          <cell r="AW878" t="str">
            <v>ADVION ONLINE B.V.</v>
          </cell>
          <cell r="BP878">
            <v>7</v>
          </cell>
          <cell r="BR878" t="str">
            <v>10</v>
          </cell>
          <cell r="BT878" t="str">
            <v/>
          </cell>
          <cell r="BU878" t="str">
            <v>Overig</v>
          </cell>
          <cell r="BX878" t="str">
            <v/>
          </cell>
        </row>
        <row r="879">
          <cell r="AW879" t="str">
            <v>Plein.NL</v>
          </cell>
          <cell r="BP879">
            <v>7</v>
          </cell>
          <cell r="BR879" t="str">
            <v>47</v>
          </cell>
          <cell r="BT879">
            <v>3.2</v>
          </cell>
          <cell r="BU879" t="str">
            <v>Overig</v>
          </cell>
          <cell r="BX879">
            <v>70.360289999999992</v>
          </cell>
        </row>
        <row r="880">
          <cell r="AW880" t="str">
            <v>Action Distributiecentrum</v>
          </cell>
          <cell r="BP880">
            <v>7</v>
          </cell>
          <cell r="BR880" t="str">
            <v>61</v>
          </cell>
          <cell r="BT880">
            <v>24</v>
          </cell>
          <cell r="BU880" t="str">
            <v>Action</v>
          </cell>
          <cell r="BX880">
            <v>317.55240000000003</v>
          </cell>
        </row>
        <row r="881">
          <cell r="AW881" t="str">
            <v>Apotheek Zenderpark BV</v>
          </cell>
          <cell r="BP881">
            <v>7</v>
          </cell>
          <cell r="BR881" t="str">
            <v>34</v>
          </cell>
          <cell r="BT881">
            <v>0.8</v>
          </cell>
          <cell r="BU881" t="str">
            <v>Pharma</v>
          </cell>
          <cell r="BX881">
            <v>54.39555</v>
          </cell>
        </row>
        <row r="882">
          <cell r="AW882" t="str">
            <v>Albert Heijn</v>
          </cell>
          <cell r="BP882">
            <v>7</v>
          </cell>
          <cell r="BR882" t="str">
            <v>41</v>
          </cell>
          <cell r="BT882" t="str">
            <v/>
          </cell>
          <cell r="BU882" t="str">
            <v>AH</v>
          </cell>
          <cell r="BX882" t="str">
            <v/>
          </cell>
        </row>
        <row r="883">
          <cell r="AW883" t="str">
            <v>Wouters Sales Intermed. BV</v>
          </cell>
          <cell r="BP883">
            <v>7</v>
          </cell>
          <cell r="BR883" t="str">
            <v>18</v>
          </cell>
          <cell r="BT883">
            <v>11.2</v>
          </cell>
          <cell r="BU883" t="str">
            <v>Overig</v>
          </cell>
          <cell r="BX883">
            <v>175.14387000000002</v>
          </cell>
        </row>
        <row r="884">
          <cell r="AW884" t="str">
            <v>Action Distributiecentrum</v>
          </cell>
          <cell r="BP884">
            <v>7</v>
          </cell>
          <cell r="BR884" t="str">
            <v>61</v>
          </cell>
          <cell r="BT884">
            <v>22.4</v>
          </cell>
          <cell r="BU884" t="str">
            <v>Action</v>
          </cell>
          <cell r="BX884">
            <v>307.35935999999998</v>
          </cell>
        </row>
        <row r="885">
          <cell r="AW885" t="str">
            <v>Aldi Culemborg B.V.</v>
          </cell>
          <cell r="BP885">
            <v>7</v>
          </cell>
          <cell r="BR885" t="str">
            <v>41</v>
          </cell>
          <cell r="BT885">
            <v>1.6</v>
          </cell>
          <cell r="BU885" t="str">
            <v>Aldi</v>
          </cell>
          <cell r="BX885">
            <v>31.973039999999997</v>
          </cell>
        </row>
        <row r="886">
          <cell r="AW886" t="str">
            <v>GT Retail (Brouwer Transport)</v>
          </cell>
          <cell r="BP886">
            <v>7</v>
          </cell>
          <cell r="BR886" t="str">
            <v>81</v>
          </cell>
          <cell r="BT886">
            <v>0.8</v>
          </cell>
          <cell r="BU886" t="str">
            <v>Overig</v>
          </cell>
          <cell r="BX886">
            <v>29.599019999999999</v>
          </cell>
        </row>
        <row r="887">
          <cell r="AW887" t="str">
            <v>Dentalair (deur 6/7)</v>
          </cell>
          <cell r="BP887">
            <v>7</v>
          </cell>
          <cell r="BR887" t="str">
            <v>33</v>
          </cell>
          <cell r="BT887">
            <v>0.8</v>
          </cell>
          <cell r="BU887" t="str">
            <v>Pharma</v>
          </cell>
          <cell r="BX887">
            <v>27.257670000000001</v>
          </cell>
        </row>
        <row r="888">
          <cell r="AW888" t="str">
            <v>Plus Retail Zuid</v>
          </cell>
          <cell r="BP888">
            <v>7</v>
          </cell>
          <cell r="BR888" t="str">
            <v>60</v>
          </cell>
          <cell r="BT888">
            <v>1.6</v>
          </cell>
          <cell r="BU888" t="str">
            <v>Superunie</v>
          </cell>
          <cell r="BX888">
            <v>54.014400000000002</v>
          </cell>
        </row>
        <row r="889">
          <cell r="AW889" t="str">
            <v>Aldi Roosendaal BV</v>
          </cell>
          <cell r="BP889">
            <v>7</v>
          </cell>
          <cell r="BR889" t="str">
            <v>47</v>
          </cell>
          <cell r="BT889">
            <v>2.4</v>
          </cell>
          <cell r="BU889" t="str">
            <v>Aldi</v>
          </cell>
          <cell r="BX889">
            <v>61.550280000000001</v>
          </cell>
        </row>
        <row r="890">
          <cell r="AW890" t="str">
            <v>Dental Union / Apotheek eFarma</v>
          </cell>
          <cell r="BP890">
            <v>7</v>
          </cell>
          <cell r="BR890" t="str">
            <v>19</v>
          </cell>
          <cell r="BT890">
            <v>0.8</v>
          </cell>
          <cell r="BU890" t="str">
            <v>Pharma</v>
          </cell>
          <cell r="BX890">
            <v>54.39555</v>
          </cell>
        </row>
        <row r="891">
          <cell r="AW891" t="str">
            <v>Action Distributiecentrum</v>
          </cell>
          <cell r="BP891">
            <v>7</v>
          </cell>
          <cell r="BR891" t="str">
            <v>61</v>
          </cell>
          <cell r="BT891">
            <v>26.4</v>
          </cell>
          <cell r="BU891" t="str">
            <v>Action</v>
          </cell>
          <cell r="BX891">
            <v>334.07252999999997</v>
          </cell>
        </row>
        <row r="892">
          <cell r="AW892" t="str">
            <v>Action Distributiecentrum</v>
          </cell>
          <cell r="BP892">
            <v>7</v>
          </cell>
          <cell r="BR892" t="str">
            <v>16</v>
          </cell>
          <cell r="BT892">
            <v>19.2</v>
          </cell>
          <cell r="BU892" t="str">
            <v>Action</v>
          </cell>
          <cell r="BX892">
            <v>251.74412999999998</v>
          </cell>
        </row>
        <row r="893">
          <cell r="AW893" t="str">
            <v>DUMMY K&amp;N NL-CO-PACK</v>
          </cell>
          <cell r="BP893">
            <v>7</v>
          </cell>
          <cell r="BR893" t="str">
            <v>40</v>
          </cell>
          <cell r="BT893" t="str">
            <v/>
          </cell>
          <cell r="BU893" t="e">
            <v>#N/A</v>
          </cell>
          <cell r="BX893" t="str">
            <v/>
          </cell>
        </row>
        <row r="894">
          <cell r="AW894" t="str">
            <v>Action Distributiecentrum</v>
          </cell>
          <cell r="BP894">
            <v>7</v>
          </cell>
          <cell r="BR894" t="str">
            <v>61</v>
          </cell>
          <cell r="BT894">
            <v>25.6</v>
          </cell>
          <cell r="BU894" t="str">
            <v>Action</v>
          </cell>
          <cell r="BX894">
            <v>325.89413999999999</v>
          </cell>
        </row>
        <row r="895">
          <cell r="AW895" t="str">
            <v>Kruidvat BV</v>
          </cell>
          <cell r="BP895">
            <v>7</v>
          </cell>
          <cell r="BR895" t="str">
            <v>66</v>
          </cell>
          <cell r="BT895">
            <v>17.600000000000001</v>
          </cell>
          <cell r="BU895" t="str">
            <v>Kruidvat</v>
          </cell>
          <cell r="BX895">
            <v>147.20012999999997</v>
          </cell>
        </row>
        <row r="896">
          <cell r="AW896" t="str">
            <v>Action Distributiecentrum</v>
          </cell>
          <cell r="BP896">
            <v>7</v>
          </cell>
          <cell r="BR896" t="str">
            <v>16</v>
          </cell>
          <cell r="BT896">
            <v>22.4</v>
          </cell>
          <cell r="BU896" t="str">
            <v>Action</v>
          </cell>
          <cell r="BX896">
            <v>272.22821999999996</v>
          </cell>
        </row>
        <row r="897">
          <cell r="AW897" t="str">
            <v>Kruidvat BV</v>
          </cell>
          <cell r="BP897">
            <v>7</v>
          </cell>
          <cell r="BR897" t="str">
            <v>66</v>
          </cell>
          <cell r="BT897">
            <v>20.8</v>
          </cell>
          <cell r="BU897" t="str">
            <v>Kruidvat</v>
          </cell>
          <cell r="BX897">
            <v>161.95607999999999</v>
          </cell>
        </row>
        <row r="898">
          <cell r="AW898" t="str">
            <v>Detailresult Logistiek</v>
          </cell>
          <cell r="BP898">
            <v>7</v>
          </cell>
          <cell r="BR898" t="str">
            <v>19</v>
          </cell>
          <cell r="BT898">
            <v>0.8</v>
          </cell>
          <cell r="BU898" t="str">
            <v>Overig</v>
          </cell>
          <cell r="BX898">
            <v>29.82771</v>
          </cell>
        </row>
        <row r="899">
          <cell r="AW899" t="str">
            <v>Albert Heijn</v>
          </cell>
          <cell r="BP899">
            <v>7</v>
          </cell>
          <cell r="BR899" t="str">
            <v>41</v>
          </cell>
          <cell r="BT899">
            <v>8</v>
          </cell>
          <cell r="BU899" t="str">
            <v>AH</v>
          </cell>
          <cell r="BX899">
            <v>71.961119999999994</v>
          </cell>
        </row>
        <row r="900">
          <cell r="AW900" t="str">
            <v>Kruidvat BV</v>
          </cell>
          <cell r="BP900">
            <v>7</v>
          </cell>
          <cell r="BR900" t="str">
            <v>66</v>
          </cell>
          <cell r="BT900" t="str">
            <v/>
          </cell>
          <cell r="BU900" t="str">
            <v>Kruidvat</v>
          </cell>
          <cell r="BX900" t="str">
            <v/>
          </cell>
        </row>
        <row r="901">
          <cell r="AW901" t="str">
            <v>Hofmeester Dental Depot</v>
          </cell>
          <cell r="BP901">
            <v>7</v>
          </cell>
          <cell r="BR901" t="str">
            <v>30</v>
          </cell>
          <cell r="BT901">
            <v>0.8</v>
          </cell>
          <cell r="BU901" t="str">
            <v>Pharma</v>
          </cell>
          <cell r="BX901">
            <v>27.257670000000001</v>
          </cell>
        </row>
        <row r="902">
          <cell r="AW902" t="str">
            <v>Plus Retail West</v>
          </cell>
          <cell r="BP902">
            <v>7</v>
          </cell>
          <cell r="BR902" t="str">
            <v>33</v>
          </cell>
          <cell r="BT902">
            <v>2.4</v>
          </cell>
          <cell r="BU902" t="str">
            <v>Superunie</v>
          </cell>
          <cell r="BX902">
            <v>55.6479</v>
          </cell>
        </row>
        <row r="903">
          <cell r="AW903" t="str">
            <v>Albert Heijn</v>
          </cell>
          <cell r="BP903">
            <v>7</v>
          </cell>
          <cell r="BR903" t="str">
            <v>41</v>
          </cell>
          <cell r="BT903" t="str">
            <v/>
          </cell>
          <cell r="BU903" t="str">
            <v>AH</v>
          </cell>
          <cell r="BX903" t="str">
            <v/>
          </cell>
        </row>
        <row r="904">
          <cell r="AW904" t="str">
            <v>Kruidvat BV</v>
          </cell>
          <cell r="BP904">
            <v>7</v>
          </cell>
          <cell r="BR904" t="str">
            <v>66</v>
          </cell>
          <cell r="BT904">
            <v>18.399999999999999</v>
          </cell>
          <cell r="BU904" t="str">
            <v>Kruidvat</v>
          </cell>
          <cell r="BX904">
            <v>151.08786000000001</v>
          </cell>
        </row>
        <row r="905">
          <cell r="AW905" t="str">
            <v>Plus Retail Oost</v>
          </cell>
          <cell r="BP905">
            <v>7</v>
          </cell>
          <cell r="BR905" t="str">
            <v>74</v>
          </cell>
          <cell r="BT905">
            <v>2.4000000000000004</v>
          </cell>
          <cell r="BU905" t="str">
            <v>Superunie</v>
          </cell>
          <cell r="BX905">
            <v>67.223969999999994</v>
          </cell>
        </row>
        <row r="906">
          <cell r="AW906" t="str">
            <v>Etos Distributiecentrum</v>
          </cell>
          <cell r="BP906">
            <v>7</v>
          </cell>
          <cell r="BR906" t="str">
            <v>19</v>
          </cell>
          <cell r="BT906">
            <v>7.2</v>
          </cell>
          <cell r="BU906" t="str">
            <v>Overig</v>
          </cell>
          <cell r="BX906">
            <v>128.8287</v>
          </cell>
        </row>
        <row r="907">
          <cell r="AW907" t="str">
            <v>Plus Retail Oost</v>
          </cell>
          <cell r="BP907">
            <v>7</v>
          </cell>
          <cell r="BR907" t="str">
            <v>74</v>
          </cell>
          <cell r="BT907" t="str">
            <v/>
          </cell>
          <cell r="BU907" t="str">
            <v>Superunie</v>
          </cell>
          <cell r="BX907" t="str">
            <v/>
          </cell>
        </row>
        <row r="908">
          <cell r="AW908" t="str">
            <v>Action Distributiecentrum</v>
          </cell>
          <cell r="BP908">
            <v>7</v>
          </cell>
          <cell r="BR908" t="str">
            <v>61</v>
          </cell>
          <cell r="BT908">
            <v>19.2</v>
          </cell>
          <cell r="BU908" t="str">
            <v>Action</v>
          </cell>
          <cell r="BX908">
            <v>283.94585999999998</v>
          </cell>
        </row>
        <row r="909">
          <cell r="AW909" t="str">
            <v>LIDL</v>
          </cell>
          <cell r="BP909">
            <v>7</v>
          </cell>
          <cell r="BR909" t="str">
            <v>66</v>
          </cell>
          <cell r="BT909">
            <v>0.8</v>
          </cell>
          <cell r="BU909" t="str">
            <v>Lidl</v>
          </cell>
          <cell r="BX909">
            <v>27.257670000000001</v>
          </cell>
        </row>
        <row r="910">
          <cell r="AW910" t="str">
            <v>Albert Heijn</v>
          </cell>
          <cell r="BP910">
            <v>7</v>
          </cell>
          <cell r="BR910" t="str">
            <v>41</v>
          </cell>
          <cell r="BT910">
            <v>14.4</v>
          </cell>
          <cell r="BU910" t="str">
            <v>AH</v>
          </cell>
          <cell r="BX910">
            <v>81.544319999999999</v>
          </cell>
        </row>
        <row r="911">
          <cell r="AW911" t="str">
            <v>Jumbo DC Nieuwegein</v>
          </cell>
          <cell r="BP911">
            <v>7</v>
          </cell>
          <cell r="BR911" t="str">
            <v>34</v>
          </cell>
          <cell r="BT911">
            <v>26.400000000000002</v>
          </cell>
          <cell r="BU911" t="str">
            <v>Jumbo</v>
          </cell>
          <cell r="BX911">
            <v>213.60735</v>
          </cell>
        </row>
        <row r="912">
          <cell r="AW912" t="str">
            <v>Jumbo DC Nieuwegein</v>
          </cell>
          <cell r="BP912">
            <v>7</v>
          </cell>
          <cell r="BR912" t="str">
            <v>34</v>
          </cell>
          <cell r="BT912" t="str">
            <v/>
          </cell>
          <cell r="BU912" t="str">
            <v>Jumbo</v>
          </cell>
          <cell r="BX912" t="str">
            <v/>
          </cell>
        </row>
        <row r="913">
          <cell r="AW913" t="str">
            <v>Albert Heijn</v>
          </cell>
          <cell r="BP913">
            <v>7</v>
          </cell>
          <cell r="BR913" t="str">
            <v>41</v>
          </cell>
          <cell r="BT913">
            <v>12</v>
          </cell>
          <cell r="BU913" t="str">
            <v>AH</v>
          </cell>
          <cell r="BX913">
            <v>67.953599999999994</v>
          </cell>
        </row>
        <row r="914">
          <cell r="AW914" t="str">
            <v>Kruidvat BV</v>
          </cell>
          <cell r="BP914">
            <v>7</v>
          </cell>
          <cell r="BR914" t="str">
            <v>66</v>
          </cell>
          <cell r="BT914">
            <v>26.4</v>
          </cell>
          <cell r="BU914" t="str">
            <v>Kruidvat</v>
          </cell>
          <cell r="BX914">
            <v>182.55995999999999</v>
          </cell>
        </row>
        <row r="915">
          <cell r="AW915" t="str">
            <v>Kruidvat BV</v>
          </cell>
          <cell r="BP915">
            <v>7</v>
          </cell>
          <cell r="BR915" t="str">
            <v>66</v>
          </cell>
          <cell r="BT915" t="str">
            <v/>
          </cell>
          <cell r="BU915" t="str">
            <v>Kruidvat</v>
          </cell>
          <cell r="BX915" t="str">
            <v/>
          </cell>
        </row>
        <row r="916">
          <cell r="AW916" t="str">
            <v>Kruidvat BV</v>
          </cell>
          <cell r="BP916">
            <v>8</v>
          </cell>
          <cell r="BR916" t="str">
            <v>66</v>
          </cell>
          <cell r="BT916">
            <v>16</v>
          </cell>
          <cell r="BU916" t="str">
            <v>Kruidvat</v>
          </cell>
          <cell r="BX916">
            <v>139.04352</v>
          </cell>
        </row>
        <row r="917">
          <cell r="AW917" t="str">
            <v>HOOGVLIET DC BLEISWIJK</v>
          </cell>
          <cell r="BP917">
            <v>8</v>
          </cell>
          <cell r="BR917" t="str">
            <v>26</v>
          </cell>
          <cell r="BT917">
            <v>20.8</v>
          </cell>
          <cell r="BU917" t="str">
            <v>Superunie</v>
          </cell>
          <cell r="BX917">
            <v>246.89807999999999</v>
          </cell>
        </row>
        <row r="918">
          <cell r="AW918" t="str">
            <v>Minc Apeldoorn B.V.</v>
          </cell>
          <cell r="BP918">
            <v>8</v>
          </cell>
          <cell r="BR918" t="str">
            <v>73</v>
          </cell>
          <cell r="BT918">
            <v>11.2</v>
          </cell>
          <cell r="BU918" t="str">
            <v>Overig</v>
          </cell>
          <cell r="BX918">
            <v>153.91926000000001</v>
          </cell>
        </row>
        <row r="919">
          <cell r="AW919" t="str">
            <v>Vriesia Opslag Stellendam</v>
          </cell>
          <cell r="BP919">
            <v>8</v>
          </cell>
          <cell r="BR919" t="str">
            <v>32</v>
          </cell>
          <cell r="BT919">
            <v>4.8</v>
          </cell>
          <cell r="BU919" t="str">
            <v>Overig</v>
          </cell>
          <cell r="BX919">
            <v>96.126029999999986</v>
          </cell>
        </row>
        <row r="920">
          <cell r="AW920" t="str">
            <v>Topbrands Europe BV</v>
          </cell>
          <cell r="BP920">
            <v>8</v>
          </cell>
          <cell r="BR920" t="str">
            <v>96</v>
          </cell>
          <cell r="BT920">
            <v>7.2</v>
          </cell>
          <cell r="BU920" t="str">
            <v>Overig</v>
          </cell>
          <cell r="BX920">
            <v>187.86338999999998</v>
          </cell>
        </row>
        <row r="921">
          <cell r="AW921" t="str">
            <v>ID Logistics</v>
          </cell>
          <cell r="BP921">
            <v>8</v>
          </cell>
          <cell r="BR921" t="str">
            <v>50</v>
          </cell>
          <cell r="BT921">
            <v>13.600000000000001</v>
          </cell>
          <cell r="BU921" t="str">
            <v>Overig</v>
          </cell>
          <cell r="BX921">
            <v>174.0222</v>
          </cell>
        </row>
        <row r="922">
          <cell r="AW922" t="str">
            <v>SHARE LOGISTICS</v>
          </cell>
          <cell r="BP922">
            <v>8</v>
          </cell>
          <cell r="BR922" t="str">
            <v>29</v>
          </cell>
          <cell r="BT922">
            <v>11.200000000000001</v>
          </cell>
          <cell r="BU922" t="str">
            <v>Overig</v>
          </cell>
          <cell r="BX922">
            <v>152.22041999999999</v>
          </cell>
        </row>
        <row r="923">
          <cell r="AW923" t="str">
            <v>Advion BV</v>
          </cell>
          <cell r="BP923">
            <v>8</v>
          </cell>
          <cell r="BR923" t="str">
            <v>10</v>
          </cell>
          <cell r="BT923">
            <v>1.6</v>
          </cell>
          <cell r="BU923" t="str">
            <v>Overig</v>
          </cell>
          <cell r="BX923">
            <v>44.322299999999998</v>
          </cell>
        </row>
        <row r="924">
          <cell r="AW924" t="str">
            <v>DA DC ZWOLLE</v>
          </cell>
          <cell r="BP924">
            <v>8</v>
          </cell>
          <cell r="BR924" t="str">
            <v>80</v>
          </cell>
          <cell r="BT924">
            <v>12.8</v>
          </cell>
          <cell r="BU924" t="str">
            <v>Pharma</v>
          </cell>
          <cell r="BX924">
            <v>199.33055999999999</v>
          </cell>
        </row>
        <row r="925">
          <cell r="AW925" t="str">
            <v>HOOGVLIET DC BLEISWIJK</v>
          </cell>
          <cell r="BP925">
            <v>8</v>
          </cell>
          <cell r="BR925" t="str">
            <v>26</v>
          </cell>
          <cell r="BT925" t="str">
            <v/>
          </cell>
          <cell r="BU925" t="str">
            <v>Superunie</v>
          </cell>
          <cell r="BX925" t="str">
            <v/>
          </cell>
        </row>
        <row r="926">
          <cell r="AW926" t="str">
            <v>SHARE LOGISTICS</v>
          </cell>
          <cell r="BP926">
            <v>8</v>
          </cell>
          <cell r="BR926" t="str">
            <v>29</v>
          </cell>
          <cell r="BT926" t="str">
            <v/>
          </cell>
          <cell r="BU926" t="str">
            <v>Overig</v>
          </cell>
          <cell r="BX926" t="str">
            <v/>
          </cell>
        </row>
        <row r="927">
          <cell r="AW927" t="str">
            <v>Advion BV</v>
          </cell>
          <cell r="BP927">
            <v>8</v>
          </cell>
          <cell r="BR927" t="str">
            <v>10</v>
          </cell>
          <cell r="BT927" t="str">
            <v/>
          </cell>
          <cell r="BU927" t="str">
            <v>Overig</v>
          </cell>
          <cell r="BX927" t="str">
            <v/>
          </cell>
        </row>
        <row r="928">
          <cell r="AW928" t="str">
            <v>HOOGVLIET DC BLEISWIJK</v>
          </cell>
          <cell r="BP928">
            <v>8</v>
          </cell>
          <cell r="BR928" t="str">
            <v>26</v>
          </cell>
          <cell r="BT928" t="str">
            <v/>
          </cell>
          <cell r="BU928" t="str">
            <v>Superunie</v>
          </cell>
          <cell r="BX928" t="str">
            <v/>
          </cell>
        </row>
        <row r="929">
          <cell r="AW929" t="str">
            <v>Poiesz Supermarkten BV</v>
          </cell>
          <cell r="BP929">
            <v>8</v>
          </cell>
          <cell r="BR929" t="str">
            <v>86</v>
          </cell>
          <cell r="BT929">
            <v>8</v>
          </cell>
          <cell r="BU929" t="str">
            <v>Superunie</v>
          </cell>
          <cell r="BX929">
            <v>183.38759999999999</v>
          </cell>
        </row>
        <row r="930">
          <cell r="AW930" t="str">
            <v>Albert Heijn</v>
          </cell>
          <cell r="BP930">
            <v>8</v>
          </cell>
          <cell r="BR930" t="str">
            <v>41</v>
          </cell>
          <cell r="BT930">
            <v>11.2</v>
          </cell>
          <cell r="BU930" t="str">
            <v>AH</v>
          </cell>
          <cell r="BX930">
            <v>90.62657999999999</v>
          </cell>
        </row>
        <row r="931">
          <cell r="AW931" t="str">
            <v>American Dental Trading BV</v>
          </cell>
          <cell r="BP931">
            <v>8</v>
          </cell>
          <cell r="BR931" t="str">
            <v>50</v>
          </cell>
          <cell r="BT931">
            <v>0.8</v>
          </cell>
          <cell r="BU931" t="str">
            <v>Pharma</v>
          </cell>
          <cell r="BX931">
            <v>27.257670000000001</v>
          </cell>
        </row>
        <row r="932">
          <cell r="AW932" t="str">
            <v>ID Logistics</v>
          </cell>
          <cell r="BP932">
            <v>8</v>
          </cell>
          <cell r="BR932" t="str">
            <v>50</v>
          </cell>
          <cell r="BT932" t="str">
            <v/>
          </cell>
          <cell r="BU932" t="str">
            <v>Overig</v>
          </cell>
          <cell r="BX932" t="str">
            <v/>
          </cell>
        </row>
        <row r="933">
          <cell r="AW933" t="str">
            <v>Boni Distributiecentrum</v>
          </cell>
          <cell r="BP933">
            <v>8</v>
          </cell>
          <cell r="BR933" t="str">
            <v>38</v>
          </cell>
          <cell r="BT933">
            <v>2.4</v>
          </cell>
          <cell r="BU933" t="str">
            <v>Superunie</v>
          </cell>
          <cell r="BX933">
            <v>62.149229999999996</v>
          </cell>
        </row>
        <row r="934">
          <cell r="AW934" t="str">
            <v>Plus Retail Beemster</v>
          </cell>
          <cell r="BP934">
            <v>8</v>
          </cell>
          <cell r="BR934" t="str">
            <v>14</v>
          </cell>
          <cell r="BT934">
            <v>1.6</v>
          </cell>
          <cell r="BU934" t="str">
            <v>Superunie</v>
          </cell>
          <cell r="BX934">
            <v>49.026780000000002</v>
          </cell>
        </row>
        <row r="935">
          <cell r="AW935" t="str">
            <v>Kruidvat BV</v>
          </cell>
          <cell r="BP935">
            <v>8</v>
          </cell>
          <cell r="BR935" t="str">
            <v>66</v>
          </cell>
          <cell r="BT935">
            <v>6.4</v>
          </cell>
          <cell r="BU935" t="str">
            <v>Kruidvat</v>
          </cell>
          <cell r="BX935">
            <v>69.902909999999991</v>
          </cell>
        </row>
        <row r="936">
          <cell r="AW936" t="str">
            <v>Albert Heijn</v>
          </cell>
          <cell r="BP936">
            <v>8</v>
          </cell>
          <cell r="BR936" t="str">
            <v>26</v>
          </cell>
          <cell r="BT936">
            <v>0.8</v>
          </cell>
          <cell r="BU936" t="str">
            <v>AH</v>
          </cell>
          <cell r="BX936">
            <v>28.83672</v>
          </cell>
        </row>
        <row r="937">
          <cell r="AW937" t="str">
            <v>Albert Heijn DC OVERIJSSEL</v>
          </cell>
          <cell r="BP937">
            <v>8</v>
          </cell>
          <cell r="BR937" t="str">
            <v>80</v>
          </cell>
          <cell r="BT937">
            <v>0.8</v>
          </cell>
          <cell r="BU937" t="str">
            <v>AH</v>
          </cell>
          <cell r="BX937">
            <v>30.655349999999999</v>
          </cell>
        </row>
        <row r="938">
          <cell r="AW938" t="str">
            <v>Blokker Distributiecentrum</v>
          </cell>
          <cell r="BP938">
            <v>8</v>
          </cell>
          <cell r="BR938" t="str">
            <v>41</v>
          </cell>
          <cell r="BT938">
            <v>6.4</v>
          </cell>
          <cell r="BU938" t="str">
            <v>Overig</v>
          </cell>
          <cell r="BX938">
            <v>57.35763</v>
          </cell>
        </row>
        <row r="939">
          <cell r="AW939" t="str">
            <v>VOMAR RECLAME DC</v>
          </cell>
          <cell r="BP939">
            <v>8</v>
          </cell>
          <cell r="BR939" t="str">
            <v>18</v>
          </cell>
          <cell r="BT939">
            <v>6.4</v>
          </cell>
          <cell r="BU939" t="str">
            <v>Superunie</v>
          </cell>
          <cell r="BX939">
            <v>111.02355</v>
          </cell>
        </row>
        <row r="940">
          <cell r="AW940" t="str">
            <v>Kruidvat BV</v>
          </cell>
          <cell r="BP940">
            <v>8</v>
          </cell>
          <cell r="BR940" t="str">
            <v>66</v>
          </cell>
          <cell r="BT940">
            <v>9.6</v>
          </cell>
          <cell r="BU940" t="str">
            <v>Kruidvat</v>
          </cell>
          <cell r="BX940">
            <v>100.67805</v>
          </cell>
        </row>
        <row r="941">
          <cell r="AW941" t="str">
            <v>Etos Distributiecentrum</v>
          </cell>
          <cell r="BP941">
            <v>8</v>
          </cell>
          <cell r="BR941" t="str">
            <v>19</v>
          </cell>
          <cell r="BT941">
            <v>12</v>
          </cell>
          <cell r="BU941" t="str">
            <v>Overig</v>
          </cell>
          <cell r="BX941">
            <v>183.99744000000001</v>
          </cell>
        </row>
        <row r="942">
          <cell r="AW942" t="str">
            <v>CoopCodis Distributiecentrum</v>
          </cell>
          <cell r="BP942">
            <v>8</v>
          </cell>
          <cell r="BR942" t="str">
            <v>94</v>
          </cell>
          <cell r="BT942">
            <v>1.6</v>
          </cell>
          <cell r="BU942" t="str">
            <v>Superunie</v>
          </cell>
          <cell r="BX942">
            <v>62.759070000000001</v>
          </cell>
        </row>
        <row r="943">
          <cell r="AW943" t="str">
            <v>Kruidvat BV</v>
          </cell>
          <cell r="BP943">
            <v>8</v>
          </cell>
          <cell r="BR943" t="str">
            <v>66</v>
          </cell>
          <cell r="BT943">
            <v>20</v>
          </cell>
          <cell r="BU943" t="str">
            <v>Kruidvat</v>
          </cell>
          <cell r="BX943">
            <v>158.34059999999999</v>
          </cell>
        </row>
        <row r="944">
          <cell r="AW944" t="str">
            <v>Action Distributiecentrum</v>
          </cell>
          <cell r="BP944">
            <v>8</v>
          </cell>
          <cell r="BR944" t="str">
            <v>61</v>
          </cell>
          <cell r="BT944">
            <v>26.4</v>
          </cell>
          <cell r="BU944" t="str">
            <v>Action</v>
          </cell>
          <cell r="BX944">
            <v>334.07252999999997</v>
          </cell>
        </row>
        <row r="945">
          <cell r="AW945" t="str">
            <v>MOOI THE AGENCY</v>
          </cell>
          <cell r="BP945">
            <v>8</v>
          </cell>
          <cell r="BR945" t="str">
            <v>10</v>
          </cell>
          <cell r="BT945">
            <v>0.8</v>
          </cell>
          <cell r="BU945" t="str">
            <v>Overig</v>
          </cell>
          <cell r="BX945">
            <v>27.257670000000001</v>
          </cell>
        </row>
        <row r="946">
          <cell r="AW946" t="str">
            <v>Albert Heijn</v>
          </cell>
          <cell r="BP946">
            <v>8</v>
          </cell>
          <cell r="BR946" t="str">
            <v>50</v>
          </cell>
          <cell r="BT946">
            <v>1.6</v>
          </cell>
          <cell r="BU946" t="str">
            <v>AH</v>
          </cell>
          <cell r="BX946">
            <v>44.365859999999998</v>
          </cell>
        </row>
        <row r="947">
          <cell r="AW947" t="str">
            <v>BOON DC KW DORDRECHT</v>
          </cell>
          <cell r="BP947">
            <v>8</v>
          </cell>
          <cell r="BR947" t="str">
            <v>33</v>
          </cell>
          <cell r="BT947">
            <v>0.8</v>
          </cell>
          <cell r="BU947" t="str">
            <v>Superunie</v>
          </cell>
          <cell r="BX947">
            <v>27.257670000000001</v>
          </cell>
        </row>
        <row r="948">
          <cell r="AW948" t="str">
            <v>Colgate Palmolive Ned.Sal.</v>
          </cell>
          <cell r="BP948">
            <v>8</v>
          </cell>
          <cell r="BR948" t="str">
            <v>13</v>
          </cell>
          <cell r="BT948">
            <v>0.8</v>
          </cell>
          <cell r="BU948" t="str">
            <v>Overig</v>
          </cell>
          <cell r="BX948">
            <v>28.673369999999998</v>
          </cell>
        </row>
        <row r="949">
          <cell r="AW949" t="str">
            <v>Action Distributiecentrum</v>
          </cell>
          <cell r="BP949">
            <v>8</v>
          </cell>
          <cell r="BR949" t="str">
            <v>16</v>
          </cell>
          <cell r="BT949">
            <v>26.4</v>
          </cell>
          <cell r="BU949" t="str">
            <v>Action</v>
          </cell>
          <cell r="BX949">
            <v>296.40402</v>
          </cell>
        </row>
        <row r="950">
          <cell r="AW950" t="str">
            <v>DRG DC BLEISWIJK ACTIE</v>
          </cell>
          <cell r="BP950">
            <v>8</v>
          </cell>
          <cell r="BR950" t="str">
            <v>26</v>
          </cell>
          <cell r="BT950">
            <v>7.2</v>
          </cell>
          <cell r="BU950" t="str">
            <v>Overig</v>
          </cell>
          <cell r="BX950">
            <v>124.51626</v>
          </cell>
        </row>
        <row r="951">
          <cell r="AW951" t="str">
            <v>Corim Dental Products BV</v>
          </cell>
          <cell r="BP951">
            <v>8</v>
          </cell>
          <cell r="BR951" t="str">
            <v>41</v>
          </cell>
          <cell r="BT951">
            <v>0.8</v>
          </cell>
          <cell r="BU951" t="str">
            <v>Pharma</v>
          </cell>
          <cell r="BX951">
            <v>27.257670000000001</v>
          </cell>
        </row>
        <row r="952">
          <cell r="AW952" t="str">
            <v>Detailresult Logistiek</v>
          </cell>
          <cell r="BP952">
            <v>8</v>
          </cell>
          <cell r="BR952" t="str">
            <v>19</v>
          </cell>
          <cell r="BT952">
            <v>15.200000000000001</v>
          </cell>
          <cell r="BU952" t="str">
            <v>Overig</v>
          </cell>
          <cell r="BX952">
            <v>213.36777000000001</v>
          </cell>
        </row>
        <row r="953">
          <cell r="AW953" t="str">
            <v>SPAR Distributiecentrum</v>
          </cell>
          <cell r="BP953">
            <v>8</v>
          </cell>
          <cell r="BR953" t="str">
            <v>51</v>
          </cell>
          <cell r="BT953">
            <v>1.6</v>
          </cell>
          <cell r="BU953" t="str">
            <v>Superunie</v>
          </cell>
          <cell r="BX953">
            <v>42.46011</v>
          </cell>
        </row>
        <row r="954">
          <cell r="AW954" t="str">
            <v>Detailresult Logistiek</v>
          </cell>
          <cell r="BP954">
            <v>8</v>
          </cell>
          <cell r="BR954" t="str">
            <v>19</v>
          </cell>
          <cell r="BT954">
            <v>14.4</v>
          </cell>
          <cell r="BU954" t="str">
            <v>Overig</v>
          </cell>
          <cell r="BX954">
            <v>206.99712</v>
          </cell>
        </row>
        <row r="955">
          <cell r="AW955" t="str">
            <v>Kruidvat BV</v>
          </cell>
          <cell r="BP955">
            <v>8</v>
          </cell>
          <cell r="BR955" t="str">
            <v>66</v>
          </cell>
          <cell r="BT955">
            <v>24</v>
          </cell>
          <cell r="BU955" t="str">
            <v>Kruidvat</v>
          </cell>
          <cell r="BX955">
            <v>173.54304000000002</v>
          </cell>
        </row>
        <row r="956">
          <cell r="AW956" t="str">
            <v>Action Distributiecentrum</v>
          </cell>
          <cell r="BP956">
            <v>8</v>
          </cell>
          <cell r="BR956" t="str">
            <v>61</v>
          </cell>
          <cell r="BT956">
            <v>24.8</v>
          </cell>
          <cell r="BU956" t="str">
            <v>Action</v>
          </cell>
          <cell r="BX956">
            <v>323.28054000000003</v>
          </cell>
        </row>
        <row r="957">
          <cell r="AW957" t="str">
            <v>Kruidvat BV</v>
          </cell>
          <cell r="BP957">
            <v>8</v>
          </cell>
          <cell r="BR957" t="str">
            <v>66</v>
          </cell>
          <cell r="BT957">
            <v>23.2</v>
          </cell>
          <cell r="BU957" t="str">
            <v>Kruidvat</v>
          </cell>
          <cell r="BX957">
            <v>170.28693000000001</v>
          </cell>
        </row>
        <row r="958">
          <cell r="AW958" t="str">
            <v>Kruidvat BV</v>
          </cell>
          <cell r="BP958">
            <v>8</v>
          </cell>
          <cell r="BR958" t="str">
            <v>66</v>
          </cell>
          <cell r="BT958">
            <v>24</v>
          </cell>
          <cell r="BU958" t="str">
            <v>Kruidvat</v>
          </cell>
          <cell r="BX958">
            <v>173.54304000000002</v>
          </cell>
        </row>
        <row r="959">
          <cell r="AW959" t="str">
            <v>Action Distributiecentrum</v>
          </cell>
          <cell r="BP959">
            <v>8</v>
          </cell>
          <cell r="BR959" t="str">
            <v>61</v>
          </cell>
          <cell r="BT959">
            <v>22.4</v>
          </cell>
          <cell r="BU959" t="str">
            <v>Action</v>
          </cell>
          <cell r="BX959">
            <v>307.35935999999998</v>
          </cell>
        </row>
        <row r="960">
          <cell r="AW960" t="str">
            <v>Jumbo DC Nieuwegein</v>
          </cell>
          <cell r="BP960">
            <v>8</v>
          </cell>
          <cell r="BR960" t="str">
            <v>34</v>
          </cell>
          <cell r="BT960">
            <v>13.6</v>
          </cell>
          <cell r="BU960" t="str">
            <v>Jumbo</v>
          </cell>
          <cell r="BX960">
            <v>148.55049</v>
          </cell>
        </row>
        <row r="961">
          <cell r="AW961" t="str">
            <v>DRG DC Bleiswijk</v>
          </cell>
          <cell r="BP961">
            <v>8</v>
          </cell>
          <cell r="BR961" t="str">
            <v>26</v>
          </cell>
          <cell r="BT961">
            <v>23.2</v>
          </cell>
          <cell r="BU961" t="str">
            <v>Overig</v>
          </cell>
          <cell r="BX961">
            <v>259.72649999999999</v>
          </cell>
        </row>
        <row r="962">
          <cell r="AW962" t="str">
            <v>DRG DC BLEISWIJK ACTIE</v>
          </cell>
          <cell r="BP962">
            <v>8</v>
          </cell>
          <cell r="BR962" t="str">
            <v>26</v>
          </cell>
          <cell r="BT962">
            <v>24</v>
          </cell>
          <cell r="BU962" t="str">
            <v>Overig</v>
          </cell>
          <cell r="BX962">
            <v>264.49631999999997</v>
          </cell>
        </row>
        <row r="963">
          <cell r="AW963" t="str">
            <v>Detailresult Logistiek</v>
          </cell>
          <cell r="BP963">
            <v>8</v>
          </cell>
          <cell r="BR963" t="str">
            <v>19</v>
          </cell>
          <cell r="BT963" t="str">
            <v/>
          </cell>
          <cell r="BU963" t="str">
            <v>Overig</v>
          </cell>
          <cell r="BX963" t="str">
            <v/>
          </cell>
        </row>
        <row r="964">
          <cell r="AW964" t="str">
            <v>Action Distributiecentrum</v>
          </cell>
          <cell r="BP964">
            <v>8</v>
          </cell>
          <cell r="BR964" t="str">
            <v>16</v>
          </cell>
          <cell r="BT964">
            <v>26.4</v>
          </cell>
          <cell r="BU964" t="str">
            <v>Action</v>
          </cell>
          <cell r="BX964">
            <v>296.40402</v>
          </cell>
        </row>
        <row r="965">
          <cell r="AW965" t="str">
            <v>A.S. Watson DC</v>
          </cell>
          <cell r="BP965">
            <v>8</v>
          </cell>
          <cell r="BR965" t="str">
            <v>66</v>
          </cell>
          <cell r="BT965" t="str">
            <v/>
          </cell>
          <cell r="BU965" t="str">
            <v>Kruidvat</v>
          </cell>
          <cell r="BX965" t="str">
            <v/>
          </cell>
        </row>
        <row r="966">
          <cell r="AW966" t="str">
            <v>A.S. Watson DC</v>
          </cell>
          <cell r="BP966">
            <v>8</v>
          </cell>
          <cell r="BR966" t="str">
            <v>66</v>
          </cell>
          <cell r="BT966" t="str">
            <v/>
          </cell>
          <cell r="BU966" t="str">
            <v>Kruidvat</v>
          </cell>
          <cell r="BX966" t="str">
            <v/>
          </cell>
        </row>
        <row r="967">
          <cell r="AW967" t="str">
            <v>Jumbo Nieuwegein</v>
          </cell>
          <cell r="BP967">
            <v>8</v>
          </cell>
          <cell r="BR967" t="str">
            <v>34</v>
          </cell>
          <cell r="BT967" t="str">
            <v/>
          </cell>
          <cell r="BU967" t="str">
            <v>Jumbo</v>
          </cell>
          <cell r="BX967" t="str">
            <v/>
          </cell>
        </row>
        <row r="968">
          <cell r="AW968" t="str">
            <v>Albert Heijn</v>
          </cell>
          <cell r="BP968">
            <v>8</v>
          </cell>
          <cell r="BR968" t="str">
            <v>41</v>
          </cell>
          <cell r="BT968">
            <v>10.4</v>
          </cell>
          <cell r="BU968" t="str">
            <v>AH</v>
          </cell>
          <cell r="BX968">
            <v>86.978430000000003</v>
          </cell>
        </row>
        <row r="969">
          <cell r="AW969" t="str">
            <v>Vomar DC</v>
          </cell>
          <cell r="BP969">
            <v>8</v>
          </cell>
          <cell r="BR969" t="str">
            <v>18</v>
          </cell>
          <cell r="BT969">
            <v>1.6</v>
          </cell>
          <cell r="BU969" t="str">
            <v>Superunie</v>
          </cell>
          <cell r="BX969">
            <v>51.291899999999998</v>
          </cell>
        </row>
        <row r="970">
          <cell r="AW970" t="str">
            <v>Kruidvat BV</v>
          </cell>
          <cell r="BP970">
            <v>8</v>
          </cell>
          <cell r="BR970" t="str">
            <v>66</v>
          </cell>
          <cell r="BT970">
            <v>14.4</v>
          </cell>
          <cell r="BU970" t="str">
            <v>Kruidvat</v>
          </cell>
          <cell r="BX970">
            <v>130.94136</v>
          </cell>
        </row>
        <row r="971">
          <cell r="AW971" t="str">
            <v>DRG DC Bleiswijk</v>
          </cell>
          <cell r="BP971">
            <v>8</v>
          </cell>
          <cell r="BR971" t="str">
            <v>26</v>
          </cell>
          <cell r="BT971" t="str">
            <v/>
          </cell>
          <cell r="BU971" t="str">
            <v>Overig</v>
          </cell>
          <cell r="BX971" t="str">
            <v/>
          </cell>
        </row>
        <row r="972">
          <cell r="AW972" t="str">
            <v>Kruidvat BV</v>
          </cell>
          <cell r="BP972">
            <v>8</v>
          </cell>
          <cell r="BR972" t="str">
            <v>66</v>
          </cell>
          <cell r="BT972" t="str">
            <v/>
          </cell>
          <cell r="BU972" t="str">
            <v>Kruidvat</v>
          </cell>
          <cell r="BX972" t="str">
            <v/>
          </cell>
        </row>
        <row r="973">
          <cell r="AW973" t="str">
            <v>Jumbo DC Nieuwegein</v>
          </cell>
          <cell r="BP973">
            <v>8</v>
          </cell>
          <cell r="BR973" t="str">
            <v>34</v>
          </cell>
          <cell r="BT973" t="str">
            <v/>
          </cell>
          <cell r="BU973" t="str">
            <v>Jumbo</v>
          </cell>
          <cell r="BX973" t="str">
            <v/>
          </cell>
        </row>
        <row r="974">
          <cell r="AW974" t="str">
            <v>Albert Heijn</v>
          </cell>
          <cell r="BP974">
            <v>8</v>
          </cell>
          <cell r="BR974" t="str">
            <v>41</v>
          </cell>
          <cell r="BT974">
            <v>19.2</v>
          </cell>
          <cell r="BU974" t="str">
            <v>AH</v>
          </cell>
          <cell r="BX974">
            <v>126.91206</v>
          </cell>
        </row>
        <row r="975">
          <cell r="AW975" t="str">
            <v>Plus Retail Beemster</v>
          </cell>
          <cell r="BP975">
            <v>8</v>
          </cell>
          <cell r="BR975" t="str">
            <v>14</v>
          </cell>
          <cell r="BT975">
            <v>0.8</v>
          </cell>
          <cell r="BU975" t="str">
            <v>Superunie</v>
          </cell>
          <cell r="BX975">
            <v>28.673369999999998</v>
          </cell>
        </row>
        <row r="976">
          <cell r="AW976" t="str">
            <v>Detailresult Logistiek</v>
          </cell>
          <cell r="BP976">
            <v>8</v>
          </cell>
          <cell r="BR976" t="str">
            <v>19</v>
          </cell>
          <cell r="BT976" t="str">
            <v/>
          </cell>
          <cell r="BU976" t="str">
            <v>Overig</v>
          </cell>
          <cell r="BX976" t="str">
            <v/>
          </cell>
        </row>
        <row r="977">
          <cell r="AW977" t="str">
            <v>Kruidvat BV</v>
          </cell>
          <cell r="BP977">
            <v>8</v>
          </cell>
          <cell r="BR977" t="str">
            <v>66</v>
          </cell>
          <cell r="BT977" t="str">
            <v/>
          </cell>
          <cell r="BU977" t="str">
            <v>Kruidvat</v>
          </cell>
          <cell r="BX977" t="str">
            <v/>
          </cell>
        </row>
        <row r="978">
          <cell r="AW978" t="str">
            <v>Plus Retail Zuid</v>
          </cell>
          <cell r="BP978">
            <v>8</v>
          </cell>
          <cell r="BR978" t="str">
            <v>60</v>
          </cell>
          <cell r="BT978">
            <v>4.8</v>
          </cell>
          <cell r="BU978" t="str">
            <v>Superunie</v>
          </cell>
          <cell r="BX978">
            <v>99.578159999999997</v>
          </cell>
        </row>
        <row r="979">
          <cell r="AW979" t="str">
            <v>Plus Retail West</v>
          </cell>
          <cell r="BP979">
            <v>8</v>
          </cell>
          <cell r="BR979" t="str">
            <v>33</v>
          </cell>
          <cell r="BT979">
            <v>4</v>
          </cell>
          <cell r="BU979" t="str">
            <v>Superunie</v>
          </cell>
          <cell r="BX979">
            <v>71.52552</v>
          </cell>
        </row>
        <row r="980">
          <cell r="AW980" t="str">
            <v>Advion BV</v>
          </cell>
          <cell r="BP980">
            <v>8</v>
          </cell>
          <cell r="BR980" t="str">
            <v>10</v>
          </cell>
          <cell r="BT980">
            <v>10.399999999999999</v>
          </cell>
          <cell r="BU980" t="str">
            <v>Overig</v>
          </cell>
          <cell r="BX980">
            <v>145.64286000000001</v>
          </cell>
        </row>
        <row r="981">
          <cell r="AW981" t="str">
            <v>Aldi Zoetermeer BV</v>
          </cell>
          <cell r="BP981">
            <v>8</v>
          </cell>
          <cell r="BR981" t="str">
            <v>26</v>
          </cell>
          <cell r="BT981">
            <v>2.4</v>
          </cell>
          <cell r="BU981" t="str">
            <v>Aldi</v>
          </cell>
          <cell r="BX981">
            <v>62.149229999999996</v>
          </cell>
        </row>
        <row r="982">
          <cell r="AW982" t="str">
            <v>Sligro (deur 802-807)</v>
          </cell>
          <cell r="BP982">
            <v>8</v>
          </cell>
          <cell r="BR982" t="str">
            <v>54</v>
          </cell>
          <cell r="BT982">
            <v>3.2</v>
          </cell>
          <cell r="BU982" t="str">
            <v>Superunie</v>
          </cell>
          <cell r="BX982">
            <v>52.446239999999996</v>
          </cell>
        </row>
        <row r="983">
          <cell r="AW983" t="str">
            <v>Pluripharm BV</v>
          </cell>
          <cell r="BP983">
            <v>8</v>
          </cell>
          <cell r="BR983" t="str">
            <v>18</v>
          </cell>
          <cell r="BT983">
            <v>0.8</v>
          </cell>
          <cell r="BU983" t="str">
            <v>Pharma</v>
          </cell>
          <cell r="BX983">
            <v>54.39555</v>
          </cell>
        </row>
        <row r="984">
          <cell r="AW984" t="str">
            <v>GT Retail (Brouwer Transport)</v>
          </cell>
          <cell r="BP984">
            <v>8</v>
          </cell>
          <cell r="BR984" t="str">
            <v>81</v>
          </cell>
          <cell r="BT984">
            <v>0.8</v>
          </cell>
          <cell r="BU984" t="str">
            <v>Overig</v>
          </cell>
          <cell r="BX984">
            <v>29.599019999999999</v>
          </cell>
        </row>
        <row r="985">
          <cell r="AW985" t="str">
            <v>Basiq Dental BV</v>
          </cell>
          <cell r="BP985">
            <v>8</v>
          </cell>
          <cell r="BR985" t="str">
            <v>50</v>
          </cell>
          <cell r="BT985">
            <v>0.8</v>
          </cell>
          <cell r="BU985" t="str">
            <v>Pharma</v>
          </cell>
          <cell r="BX985">
            <v>54.39555</v>
          </cell>
        </row>
        <row r="986">
          <cell r="AW986" t="str">
            <v>Sligro DC Non Food (deur 701)</v>
          </cell>
          <cell r="BP986">
            <v>8</v>
          </cell>
          <cell r="BR986" t="str">
            <v>54</v>
          </cell>
          <cell r="BT986" t="str">
            <v/>
          </cell>
          <cell r="BU986" t="str">
            <v>Superunie</v>
          </cell>
          <cell r="BX986" t="str">
            <v/>
          </cell>
        </row>
        <row r="987">
          <cell r="AW987" t="str">
            <v>Albert Heijn</v>
          </cell>
          <cell r="BP987">
            <v>8</v>
          </cell>
          <cell r="BR987" t="str">
            <v>26</v>
          </cell>
          <cell r="BT987">
            <v>5.6</v>
          </cell>
          <cell r="BU987" t="str">
            <v>AH</v>
          </cell>
          <cell r="BX987">
            <v>98.608949999999993</v>
          </cell>
        </row>
        <row r="988">
          <cell r="AW988" t="str">
            <v>ACTION SERVICE - DICK VIJN</v>
          </cell>
          <cell r="BP988">
            <v>8</v>
          </cell>
          <cell r="BR988" t="str">
            <v>61</v>
          </cell>
          <cell r="BT988">
            <v>26.4</v>
          </cell>
          <cell r="BU988" t="str">
            <v>Action</v>
          </cell>
          <cell r="BX988">
            <v>334.07252999999997</v>
          </cell>
        </row>
        <row r="989">
          <cell r="AW989" t="str">
            <v>Aldi</v>
          </cell>
          <cell r="BP989">
            <v>8</v>
          </cell>
          <cell r="BR989" t="str">
            <v>74</v>
          </cell>
          <cell r="BT989">
            <v>2.4</v>
          </cell>
          <cell r="BU989" t="str">
            <v>Aldi</v>
          </cell>
          <cell r="BX989">
            <v>67.223969999999994</v>
          </cell>
        </row>
        <row r="990">
          <cell r="AW990" t="str">
            <v>Minc Apeldoorn B.V.</v>
          </cell>
          <cell r="BP990">
            <v>8</v>
          </cell>
          <cell r="BR990" t="str">
            <v>73</v>
          </cell>
          <cell r="BT990">
            <v>3.2</v>
          </cell>
          <cell r="BU990" t="str">
            <v>Overig</v>
          </cell>
          <cell r="BX990">
            <v>64.784610000000001</v>
          </cell>
        </row>
        <row r="991">
          <cell r="AW991" t="str">
            <v>ADVION ONLINE B.V.</v>
          </cell>
          <cell r="BP991">
            <v>8</v>
          </cell>
          <cell r="BR991" t="str">
            <v>10</v>
          </cell>
          <cell r="BT991" t="str">
            <v/>
          </cell>
          <cell r="BU991" t="str">
            <v>Overig</v>
          </cell>
          <cell r="BX991" t="str">
            <v/>
          </cell>
        </row>
        <row r="992">
          <cell r="AW992" t="str">
            <v>ALDI Groningen</v>
          </cell>
          <cell r="BP992">
            <v>8</v>
          </cell>
          <cell r="BR992" t="str">
            <v>97</v>
          </cell>
          <cell r="BT992">
            <v>2.4</v>
          </cell>
          <cell r="BU992" t="str">
            <v>Aldi</v>
          </cell>
          <cell r="BX992">
            <v>91.214640000000003</v>
          </cell>
        </row>
        <row r="993">
          <cell r="AW993" t="str">
            <v>Plus Retail Oost</v>
          </cell>
          <cell r="BP993">
            <v>8</v>
          </cell>
          <cell r="BR993" t="str">
            <v>74</v>
          </cell>
          <cell r="BT993">
            <v>2.4</v>
          </cell>
          <cell r="BU993" t="str">
            <v>Superunie</v>
          </cell>
          <cell r="BX993">
            <v>67.223969999999994</v>
          </cell>
        </row>
        <row r="994">
          <cell r="AW994" t="str">
            <v>ACTION SERVICE - DICK VIJN</v>
          </cell>
          <cell r="BP994">
            <v>8</v>
          </cell>
          <cell r="BR994" t="str">
            <v>61</v>
          </cell>
          <cell r="BT994">
            <v>26.4</v>
          </cell>
          <cell r="BU994" t="str">
            <v>Action</v>
          </cell>
          <cell r="BX994">
            <v>334.07252999999997</v>
          </cell>
        </row>
        <row r="995">
          <cell r="AW995" t="str">
            <v>GT Retail (Brouwer Transport)</v>
          </cell>
          <cell r="BP995">
            <v>8</v>
          </cell>
          <cell r="BR995" t="str">
            <v>81</v>
          </cell>
          <cell r="BT995">
            <v>12</v>
          </cell>
          <cell r="BU995" t="str">
            <v>Overig</v>
          </cell>
          <cell r="BX995">
            <v>182.55995999999999</v>
          </cell>
        </row>
        <row r="996">
          <cell r="AW996" t="str">
            <v>Aldi Roermond BV</v>
          </cell>
          <cell r="BP996">
            <v>8</v>
          </cell>
          <cell r="BR996" t="str">
            <v>60</v>
          </cell>
          <cell r="BT996">
            <v>2.4</v>
          </cell>
          <cell r="BU996" t="str">
            <v>Aldi</v>
          </cell>
          <cell r="BX996">
            <v>67.975380000000001</v>
          </cell>
        </row>
        <row r="997">
          <cell r="AW997" t="str">
            <v>Plein.NL</v>
          </cell>
          <cell r="BP997">
            <v>8</v>
          </cell>
          <cell r="BR997" t="str">
            <v>47</v>
          </cell>
          <cell r="BT997">
            <v>0.8</v>
          </cell>
          <cell r="BU997" t="str">
            <v>Overig</v>
          </cell>
          <cell r="BX997">
            <v>28.553579999999997</v>
          </cell>
        </row>
        <row r="998">
          <cell r="AW998" t="str">
            <v>ALBERT HEIJN MECH ZAANDAM</v>
          </cell>
          <cell r="BP998">
            <v>8</v>
          </cell>
          <cell r="BR998" t="str">
            <v>15</v>
          </cell>
          <cell r="BT998">
            <v>9.6</v>
          </cell>
          <cell r="BU998" t="str">
            <v>AH</v>
          </cell>
          <cell r="BX998">
            <v>151.90461000000002</v>
          </cell>
        </row>
        <row r="999">
          <cell r="AW999" t="str">
            <v>Aldi Roosendaal BV</v>
          </cell>
          <cell r="BP999">
            <v>8</v>
          </cell>
          <cell r="BR999" t="str">
            <v>47</v>
          </cell>
          <cell r="BT999">
            <v>2.4</v>
          </cell>
          <cell r="BU999" t="str">
            <v>Aldi</v>
          </cell>
          <cell r="BX999">
            <v>61.550280000000001</v>
          </cell>
        </row>
        <row r="1000">
          <cell r="AW1000" t="str">
            <v>Albert Heijn</v>
          </cell>
          <cell r="BP1000">
            <v>8</v>
          </cell>
          <cell r="BR1000" t="str">
            <v>50</v>
          </cell>
          <cell r="BT1000">
            <v>5.6</v>
          </cell>
          <cell r="BU1000" t="str">
            <v>AH</v>
          </cell>
          <cell r="BX1000">
            <v>88.666380000000004</v>
          </cell>
        </row>
        <row r="1001">
          <cell r="AW1001" t="str">
            <v>De Tandartsapotheek</v>
          </cell>
          <cell r="BP1001">
            <v>8</v>
          </cell>
          <cell r="BR1001" t="str">
            <v>30</v>
          </cell>
          <cell r="BT1001">
            <v>0.8</v>
          </cell>
          <cell r="BU1001" t="str">
            <v>Pharma</v>
          </cell>
          <cell r="BX1001">
            <v>54.39555</v>
          </cell>
        </row>
        <row r="1002">
          <cell r="AW1002" t="str">
            <v>ALLIANCE HEALTHCARE</v>
          </cell>
          <cell r="BP1002">
            <v>8</v>
          </cell>
          <cell r="BR1002" t="str">
            <v>52</v>
          </cell>
          <cell r="BT1002">
            <v>0.8</v>
          </cell>
          <cell r="BU1002" t="str">
            <v>Pharma</v>
          </cell>
          <cell r="BX1002">
            <v>54.39555</v>
          </cell>
        </row>
        <row r="1003">
          <cell r="AW1003" t="str">
            <v>American Dental Trading BV</v>
          </cell>
          <cell r="BP1003">
            <v>8</v>
          </cell>
          <cell r="BR1003" t="str">
            <v>50</v>
          </cell>
          <cell r="BT1003">
            <v>0.8</v>
          </cell>
          <cell r="BU1003" t="str">
            <v>Pharma</v>
          </cell>
          <cell r="BX1003">
            <v>54.39555</v>
          </cell>
        </row>
        <row r="1004">
          <cell r="AW1004" t="str">
            <v>Dental Union / Apotheek eFarma</v>
          </cell>
          <cell r="BP1004">
            <v>8</v>
          </cell>
          <cell r="BR1004" t="str">
            <v>19</v>
          </cell>
          <cell r="BT1004">
            <v>0.8</v>
          </cell>
          <cell r="BU1004" t="str">
            <v>Pharma</v>
          </cell>
          <cell r="BX1004">
            <v>54.39555</v>
          </cell>
        </row>
        <row r="1005">
          <cell r="AW1005" t="str">
            <v>Mosadex</v>
          </cell>
          <cell r="BP1005">
            <v>8</v>
          </cell>
          <cell r="BR1005" t="str">
            <v>61</v>
          </cell>
          <cell r="BT1005">
            <v>0.8</v>
          </cell>
          <cell r="BU1005" t="str">
            <v>Overig</v>
          </cell>
          <cell r="BX1005">
            <v>54.39555</v>
          </cell>
        </row>
        <row r="1006">
          <cell r="AW1006" t="str">
            <v>Brocacef</v>
          </cell>
          <cell r="BP1006">
            <v>8</v>
          </cell>
          <cell r="BR1006" t="str">
            <v>10</v>
          </cell>
          <cell r="BT1006">
            <v>0.8</v>
          </cell>
          <cell r="BU1006" t="str">
            <v>Pharma</v>
          </cell>
          <cell r="BX1006">
            <v>54.39555</v>
          </cell>
        </row>
        <row r="1007">
          <cell r="AW1007" t="str">
            <v>Plus Retail Zuid</v>
          </cell>
          <cell r="BP1007">
            <v>8</v>
          </cell>
          <cell r="BR1007" t="str">
            <v>60</v>
          </cell>
          <cell r="BT1007">
            <v>3.2</v>
          </cell>
          <cell r="BU1007" t="str">
            <v>Superunie</v>
          </cell>
          <cell r="BX1007">
            <v>77.743709999999993</v>
          </cell>
        </row>
        <row r="1008">
          <cell r="AW1008" t="str">
            <v>Albert Heijn DC OVERIJSSEL</v>
          </cell>
          <cell r="BP1008">
            <v>8</v>
          </cell>
          <cell r="BR1008" t="str">
            <v>80</v>
          </cell>
          <cell r="BT1008">
            <v>7.2</v>
          </cell>
          <cell r="BU1008" t="str">
            <v>AH</v>
          </cell>
          <cell r="BX1008">
            <v>132.35705999999999</v>
          </cell>
        </row>
        <row r="1009">
          <cell r="AW1009" t="str">
            <v>Aldi Culemborg B.V.</v>
          </cell>
          <cell r="BP1009">
            <v>8</v>
          </cell>
          <cell r="BR1009" t="str">
            <v>41</v>
          </cell>
          <cell r="BT1009">
            <v>2.4</v>
          </cell>
          <cell r="BU1009" t="str">
            <v>Aldi</v>
          </cell>
          <cell r="BX1009">
            <v>33.345179999999999</v>
          </cell>
        </row>
        <row r="1010">
          <cell r="AW1010" t="str">
            <v>Plus Retail Beemster</v>
          </cell>
          <cell r="BP1010">
            <v>8</v>
          </cell>
          <cell r="BR1010" t="str">
            <v>14</v>
          </cell>
          <cell r="BT1010">
            <v>8</v>
          </cell>
          <cell r="BU1010" t="str">
            <v>Superunie</v>
          </cell>
          <cell r="BX1010">
            <v>133.20648</v>
          </cell>
        </row>
        <row r="1011">
          <cell r="AW1011" t="str">
            <v>Action Distributiecentrum</v>
          </cell>
          <cell r="BP1011">
            <v>8</v>
          </cell>
          <cell r="BR1011" t="str">
            <v>61</v>
          </cell>
          <cell r="BT1011">
            <v>26.4</v>
          </cell>
          <cell r="BU1011" t="str">
            <v>Action</v>
          </cell>
          <cell r="BX1011">
            <v>334.07252999999997</v>
          </cell>
        </row>
        <row r="1012">
          <cell r="AW1012" t="str">
            <v>Plus Retail Oost</v>
          </cell>
          <cell r="BP1012">
            <v>8</v>
          </cell>
          <cell r="BR1012" t="str">
            <v>74</v>
          </cell>
          <cell r="BT1012">
            <v>5.6</v>
          </cell>
          <cell r="BU1012" t="str">
            <v>Superunie</v>
          </cell>
          <cell r="BX1012">
            <v>106.60221</v>
          </cell>
        </row>
        <row r="1013">
          <cell r="AW1013" t="str">
            <v>DRG DC Bleiswijk</v>
          </cell>
          <cell r="BP1013">
            <v>8</v>
          </cell>
          <cell r="BR1013" t="str">
            <v>26</v>
          </cell>
          <cell r="BT1013">
            <v>22.400000000000002</v>
          </cell>
          <cell r="BU1013" t="str">
            <v>Overig</v>
          </cell>
          <cell r="BX1013">
            <v>255.89321999999999</v>
          </cell>
        </row>
        <row r="1014">
          <cell r="AW1014" t="str">
            <v>Vomar DC</v>
          </cell>
          <cell r="BP1014">
            <v>8</v>
          </cell>
          <cell r="BR1014" t="str">
            <v>18</v>
          </cell>
          <cell r="BT1014">
            <v>12.8</v>
          </cell>
          <cell r="BU1014" t="str">
            <v>Superunie</v>
          </cell>
          <cell r="BX1014">
            <v>194.87655000000001</v>
          </cell>
        </row>
        <row r="1015">
          <cell r="AW1015" t="str">
            <v>DC BRAND MASTERS</v>
          </cell>
          <cell r="BP1015">
            <v>8</v>
          </cell>
          <cell r="BR1015" t="str">
            <v>48</v>
          </cell>
          <cell r="BT1015">
            <v>3.2</v>
          </cell>
          <cell r="BU1015" t="str">
            <v>Overig</v>
          </cell>
          <cell r="BX1015">
            <v>68.617890000000003</v>
          </cell>
        </row>
        <row r="1016">
          <cell r="AW1016" t="str">
            <v>Action Distributiecentrum</v>
          </cell>
          <cell r="BP1016">
            <v>8</v>
          </cell>
          <cell r="BR1016" t="str">
            <v>61</v>
          </cell>
          <cell r="BT1016">
            <v>23.2</v>
          </cell>
          <cell r="BU1016" t="str">
            <v>Action</v>
          </cell>
          <cell r="BX1016">
            <v>312.27074999999996</v>
          </cell>
        </row>
        <row r="1017">
          <cell r="AW1017" t="str">
            <v>A.S. WATSON DC OOSTERHOUT</v>
          </cell>
          <cell r="BP1017">
            <v>8</v>
          </cell>
          <cell r="BR1017" t="str">
            <v>49</v>
          </cell>
          <cell r="BT1017">
            <v>3.2</v>
          </cell>
          <cell r="BU1017" t="str">
            <v>Kruidvat</v>
          </cell>
          <cell r="BX1017">
            <v>64.152989999999988</v>
          </cell>
        </row>
        <row r="1018">
          <cell r="AW1018" t="str">
            <v>VOMAR RECLAME DC</v>
          </cell>
          <cell r="BP1018">
            <v>8</v>
          </cell>
          <cell r="BR1018" t="str">
            <v>18</v>
          </cell>
          <cell r="BT1018">
            <v>14.4</v>
          </cell>
          <cell r="BU1018" t="str">
            <v>Superunie</v>
          </cell>
          <cell r="BX1018">
            <v>207.62873999999999</v>
          </cell>
        </row>
        <row r="1019">
          <cell r="AW1019" t="str">
            <v>Kruidvat BV</v>
          </cell>
          <cell r="BP1019">
            <v>8</v>
          </cell>
          <cell r="BR1019" t="str">
            <v>66</v>
          </cell>
          <cell r="BT1019">
            <v>24.8</v>
          </cell>
          <cell r="BU1019" t="str">
            <v>Kruidvat</v>
          </cell>
          <cell r="BX1019">
            <v>176.35265999999999</v>
          </cell>
        </row>
        <row r="1020">
          <cell r="AW1020" t="str">
            <v>Kruidvat BV</v>
          </cell>
          <cell r="BP1020">
            <v>8</v>
          </cell>
          <cell r="BR1020" t="str">
            <v>66</v>
          </cell>
          <cell r="BT1020">
            <v>2.4</v>
          </cell>
          <cell r="BU1020" t="str">
            <v>Kruidvat</v>
          </cell>
          <cell r="BX1020">
            <v>182.55995999999999</v>
          </cell>
        </row>
        <row r="1021">
          <cell r="AW1021" t="str">
            <v>Action Distributiecentrum</v>
          </cell>
          <cell r="BP1021">
            <v>8</v>
          </cell>
          <cell r="BR1021" t="str">
            <v>16</v>
          </cell>
          <cell r="BT1021">
            <v>24.8</v>
          </cell>
          <cell r="BU1021" t="str">
            <v>Action</v>
          </cell>
          <cell r="BX1021">
            <v>287.08217999999999</v>
          </cell>
        </row>
        <row r="1022">
          <cell r="AW1022" t="str">
            <v>Plus Retail Oost</v>
          </cell>
          <cell r="BP1022">
            <v>8</v>
          </cell>
          <cell r="BR1022" t="str">
            <v>74</v>
          </cell>
          <cell r="BT1022" t="str">
            <v/>
          </cell>
          <cell r="BU1022" t="str">
            <v>Superunie</v>
          </cell>
          <cell r="BX1022" t="str">
            <v/>
          </cell>
        </row>
        <row r="1023">
          <cell r="AW1023" t="str">
            <v>ACTION SERVICE - DICK VIJN</v>
          </cell>
          <cell r="BP1023">
            <v>8</v>
          </cell>
          <cell r="BR1023" t="str">
            <v>61</v>
          </cell>
          <cell r="BT1023">
            <v>26.4</v>
          </cell>
          <cell r="BU1023" t="str">
            <v>Action</v>
          </cell>
          <cell r="BX1023">
            <v>334.07252999999997</v>
          </cell>
        </row>
        <row r="1024">
          <cell r="AW1024" t="str">
            <v>Etos Distributiecentrum</v>
          </cell>
          <cell r="BP1024">
            <v>8</v>
          </cell>
          <cell r="BR1024" t="str">
            <v>19</v>
          </cell>
          <cell r="BT1024">
            <v>15.2</v>
          </cell>
          <cell r="BU1024" t="str">
            <v>Overig</v>
          </cell>
          <cell r="BX1024">
            <v>213.36777000000001</v>
          </cell>
        </row>
        <row r="1025">
          <cell r="AW1025" t="str">
            <v>Kruidvat BV</v>
          </cell>
          <cell r="BP1025">
            <v>8</v>
          </cell>
          <cell r="BR1025" t="str">
            <v>66</v>
          </cell>
          <cell r="BT1025">
            <v>23.2</v>
          </cell>
          <cell r="BU1025" t="str">
            <v>Kruidvat</v>
          </cell>
          <cell r="BX1025">
            <v>170.28693000000001</v>
          </cell>
        </row>
        <row r="1026">
          <cell r="AW1026" t="str">
            <v>Detailresult Logistiek</v>
          </cell>
          <cell r="BP1026">
            <v>8</v>
          </cell>
          <cell r="BR1026" t="str">
            <v>19</v>
          </cell>
          <cell r="BT1026">
            <v>16</v>
          </cell>
          <cell r="BU1026" t="str">
            <v>Overig</v>
          </cell>
          <cell r="BX1026">
            <v>219.89088000000001</v>
          </cell>
        </row>
        <row r="1027">
          <cell r="AW1027" t="str">
            <v>Basiq Dental BV</v>
          </cell>
          <cell r="BP1027">
            <v>8</v>
          </cell>
          <cell r="BR1027" t="str">
            <v>50</v>
          </cell>
          <cell r="BT1027">
            <v>1.6</v>
          </cell>
          <cell r="BU1027" t="str">
            <v>Pharma</v>
          </cell>
          <cell r="BX1027">
            <v>44.365859999999998</v>
          </cell>
        </row>
        <row r="1028">
          <cell r="AW1028" t="str">
            <v>Plus Retail West</v>
          </cell>
          <cell r="BP1028">
            <v>8</v>
          </cell>
          <cell r="BR1028" t="str">
            <v>33</v>
          </cell>
          <cell r="BT1028">
            <v>8</v>
          </cell>
          <cell r="BU1028" t="str">
            <v>Superunie</v>
          </cell>
          <cell r="BX1028">
            <v>120.31272</v>
          </cell>
        </row>
        <row r="1029">
          <cell r="AW1029" t="str">
            <v>Detailresult Logistiek</v>
          </cell>
          <cell r="BP1029">
            <v>8</v>
          </cell>
          <cell r="BR1029" t="str">
            <v>19</v>
          </cell>
          <cell r="BT1029" t="str">
            <v/>
          </cell>
          <cell r="BU1029" t="str">
            <v>Overig</v>
          </cell>
          <cell r="BX1029" t="str">
            <v/>
          </cell>
        </row>
        <row r="1030">
          <cell r="AW1030" t="str">
            <v>Plus Retail West</v>
          </cell>
          <cell r="BP1030">
            <v>8</v>
          </cell>
          <cell r="BR1030" t="str">
            <v>33</v>
          </cell>
          <cell r="BT1030" t="str">
            <v/>
          </cell>
          <cell r="BU1030" t="str">
            <v>Superunie</v>
          </cell>
          <cell r="BX1030" t="str">
            <v/>
          </cell>
        </row>
        <row r="1031">
          <cell r="AW1031" t="str">
            <v>Albert Heijn</v>
          </cell>
          <cell r="BP1031">
            <v>8</v>
          </cell>
          <cell r="BR1031" t="str">
            <v>41</v>
          </cell>
          <cell r="BT1031">
            <v>10.4</v>
          </cell>
          <cell r="BU1031" t="str">
            <v>AH</v>
          </cell>
          <cell r="BX1031">
            <v>149.49791999999999</v>
          </cell>
        </row>
        <row r="1032">
          <cell r="AW1032" t="str">
            <v>DRG DC Bleiswijk</v>
          </cell>
          <cell r="BP1032">
            <v>8</v>
          </cell>
          <cell r="BR1032" t="str">
            <v>26</v>
          </cell>
          <cell r="BT1032" t="str">
            <v/>
          </cell>
          <cell r="BU1032" t="str">
            <v>Overig</v>
          </cell>
          <cell r="BX1032" t="str">
            <v/>
          </cell>
        </row>
        <row r="1033">
          <cell r="AW1033" t="str">
            <v>Vomar DC</v>
          </cell>
          <cell r="BP1033">
            <v>8</v>
          </cell>
          <cell r="BR1033" t="str">
            <v>18</v>
          </cell>
          <cell r="BT1033" t="str">
            <v/>
          </cell>
          <cell r="BU1033" t="str">
            <v>Superunie</v>
          </cell>
          <cell r="BX1033" t="str">
            <v/>
          </cell>
        </row>
        <row r="1034">
          <cell r="AW1034" t="str">
            <v>Albert Heijn</v>
          </cell>
          <cell r="BP1034">
            <v>8</v>
          </cell>
          <cell r="BR1034" t="str">
            <v>41</v>
          </cell>
          <cell r="BT1034">
            <v>26.4</v>
          </cell>
          <cell r="BU1034" t="str">
            <v>AH</v>
          </cell>
          <cell r="BX1034">
            <v>149.49791999999999</v>
          </cell>
        </row>
        <row r="1035">
          <cell r="AW1035" t="str">
            <v>Kruidvat BV</v>
          </cell>
          <cell r="BP1035">
            <v>8</v>
          </cell>
          <cell r="BR1035" t="str">
            <v>66</v>
          </cell>
          <cell r="BT1035">
            <v>26.4</v>
          </cell>
          <cell r="BU1035" t="str">
            <v>Kruidvat</v>
          </cell>
          <cell r="BX1035">
            <v>182.55995999999999</v>
          </cell>
        </row>
        <row r="1036">
          <cell r="AW1036" t="str">
            <v>Albert Heijn</v>
          </cell>
          <cell r="BP1036">
            <v>8</v>
          </cell>
          <cell r="BR1036" t="str">
            <v>41</v>
          </cell>
          <cell r="BT1036" t="str">
            <v/>
          </cell>
          <cell r="BU1036" t="str">
            <v>AH</v>
          </cell>
          <cell r="BX1036" t="str">
            <v/>
          </cell>
        </row>
        <row r="1037">
          <cell r="AW1037" t="str">
            <v>Albert Heijn</v>
          </cell>
          <cell r="BP1037">
            <v>8</v>
          </cell>
          <cell r="BR1037" t="str">
            <v>41</v>
          </cell>
          <cell r="BT1037" t="str">
            <v/>
          </cell>
          <cell r="BU1037" t="str">
            <v>AH</v>
          </cell>
          <cell r="BX1037" t="str">
            <v/>
          </cell>
        </row>
        <row r="1038">
          <cell r="AW1038" t="str">
            <v>Sligro (deur 802-807)</v>
          </cell>
          <cell r="BP1038">
            <v>9</v>
          </cell>
          <cell r="BR1038" t="str">
            <v>54</v>
          </cell>
          <cell r="BT1038">
            <v>14.4</v>
          </cell>
          <cell r="BU1038" t="str">
            <v>Superunie</v>
          </cell>
          <cell r="BX1038">
            <v>147.72284999999999</v>
          </cell>
        </row>
        <row r="1039">
          <cell r="AW1039" t="str">
            <v>DRG DC BLEISWIJK ACTIE</v>
          </cell>
          <cell r="BP1039">
            <v>9</v>
          </cell>
          <cell r="BR1039" t="str">
            <v>26</v>
          </cell>
          <cell r="BT1039">
            <v>2.4</v>
          </cell>
          <cell r="BU1039" t="str">
            <v>Overig</v>
          </cell>
          <cell r="BX1039">
            <v>62.149229999999996</v>
          </cell>
        </row>
        <row r="1040">
          <cell r="AW1040" t="str">
            <v>AH DC Hoorn</v>
          </cell>
          <cell r="BP1040">
            <v>9</v>
          </cell>
          <cell r="BR1040" t="str">
            <v>16</v>
          </cell>
          <cell r="BT1040">
            <v>1.6</v>
          </cell>
          <cell r="BU1040" t="str">
            <v>AH</v>
          </cell>
          <cell r="BX1040">
            <v>52.598699999999994</v>
          </cell>
        </row>
        <row r="1041">
          <cell r="AW1041" t="str">
            <v>Detailresult Logistiek</v>
          </cell>
          <cell r="BP1041">
            <v>9</v>
          </cell>
          <cell r="BR1041" t="str">
            <v>19</v>
          </cell>
          <cell r="BT1041">
            <v>1.6</v>
          </cell>
          <cell r="BU1041" t="str">
            <v>Overig</v>
          </cell>
          <cell r="BX1041">
            <v>51.030539999999995</v>
          </cell>
        </row>
        <row r="1042">
          <cell r="AW1042" t="str">
            <v>Detailresult Logistiek</v>
          </cell>
          <cell r="BP1042">
            <v>9</v>
          </cell>
          <cell r="BR1042" t="str">
            <v>19</v>
          </cell>
          <cell r="BT1042" t="str">
            <v/>
          </cell>
          <cell r="BU1042" t="str">
            <v>Overig</v>
          </cell>
          <cell r="BX1042" t="str">
            <v/>
          </cell>
        </row>
        <row r="1043">
          <cell r="AW1043" t="str">
            <v>Poiesz Supermarkten BV</v>
          </cell>
          <cell r="BP1043">
            <v>9</v>
          </cell>
          <cell r="BR1043" t="str">
            <v>86</v>
          </cell>
          <cell r="BT1043">
            <v>20.8</v>
          </cell>
          <cell r="BU1043" t="str">
            <v>Superunie</v>
          </cell>
          <cell r="BX1043">
            <v>337.73156999999998</v>
          </cell>
        </row>
        <row r="1044">
          <cell r="AW1044" t="str">
            <v>Poiesz Supermarkten BV</v>
          </cell>
          <cell r="BP1044">
            <v>9</v>
          </cell>
          <cell r="BR1044" t="str">
            <v>86</v>
          </cell>
          <cell r="BT1044" t="str">
            <v/>
          </cell>
          <cell r="BU1044" t="str">
            <v>Superunie</v>
          </cell>
          <cell r="BX1044" t="str">
            <v/>
          </cell>
        </row>
        <row r="1045">
          <cell r="AW1045" t="str">
            <v>HOOGVLIET DC BLEISWIJK</v>
          </cell>
          <cell r="BP1045">
            <v>9</v>
          </cell>
          <cell r="BR1045" t="str">
            <v>26</v>
          </cell>
          <cell r="BT1045">
            <v>20.000000000000004</v>
          </cell>
          <cell r="BU1045" t="str">
            <v>Superunie</v>
          </cell>
          <cell r="BX1045">
            <v>241.52931000000001</v>
          </cell>
        </row>
        <row r="1046">
          <cell r="AW1046" t="str">
            <v>ACTION SERVICE - DICK VIJN</v>
          </cell>
          <cell r="BP1046">
            <v>9</v>
          </cell>
          <cell r="BR1046" t="str">
            <v>61</v>
          </cell>
          <cell r="BT1046">
            <v>26.4</v>
          </cell>
          <cell r="BU1046" t="str">
            <v>Action</v>
          </cell>
          <cell r="BX1046">
            <v>334.07252999999997</v>
          </cell>
        </row>
        <row r="1047">
          <cell r="AW1047" t="str">
            <v>Action Distributiecentrum</v>
          </cell>
          <cell r="BP1047">
            <v>9</v>
          </cell>
          <cell r="BR1047" t="str">
            <v>16</v>
          </cell>
          <cell r="BT1047">
            <v>26.4</v>
          </cell>
          <cell r="BU1047" t="str">
            <v>Action</v>
          </cell>
          <cell r="BX1047">
            <v>296.40402</v>
          </cell>
        </row>
        <row r="1048">
          <cell r="AW1048" t="str">
            <v>ID Logistics</v>
          </cell>
          <cell r="BP1048">
            <v>9</v>
          </cell>
          <cell r="BR1048" t="str">
            <v>50</v>
          </cell>
          <cell r="BT1048">
            <v>2.4</v>
          </cell>
          <cell r="BU1048" t="str">
            <v>Overig</v>
          </cell>
          <cell r="BX1048">
            <v>55.854810000000001</v>
          </cell>
        </row>
        <row r="1049">
          <cell r="AW1049" t="str">
            <v>HOOGVLIET DC BLEISWIJK</v>
          </cell>
          <cell r="BP1049">
            <v>9</v>
          </cell>
          <cell r="BR1049" t="str">
            <v>26</v>
          </cell>
          <cell r="BT1049" t="str">
            <v/>
          </cell>
          <cell r="BU1049" t="str">
            <v>Superunie</v>
          </cell>
          <cell r="BX1049" t="str">
            <v/>
          </cell>
        </row>
        <row r="1050">
          <cell r="AW1050" t="str">
            <v>Action Distributiecentrum</v>
          </cell>
          <cell r="BP1050">
            <v>9</v>
          </cell>
          <cell r="BR1050" t="str">
            <v>61</v>
          </cell>
          <cell r="BT1050">
            <v>26.4</v>
          </cell>
          <cell r="BU1050" t="str">
            <v>Action</v>
          </cell>
          <cell r="BX1050">
            <v>334.07252999999997</v>
          </cell>
        </row>
        <row r="1051">
          <cell r="AW1051" t="str">
            <v>Action Distributiecentrum</v>
          </cell>
          <cell r="BP1051">
            <v>9</v>
          </cell>
          <cell r="BR1051" t="str">
            <v>16</v>
          </cell>
          <cell r="BT1051">
            <v>26.4</v>
          </cell>
          <cell r="BU1051" t="str">
            <v>Action</v>
          </cell>
          <cell r="BX1051">
            <v>296.40402</v>
          </cell>
        </row>
        <row r="1052">
          <cell r="AW1052" t="str">
            <v>Wouters Sales Intermed. BV</v>
          </cell>
          <cell r="BP1052">
            <v>9</v>
          </cell>
          <cell r="BR1052" t="str">
            <v>18</v>
          </cell>
          <cell r="BT1052">
            <v>7.2</v>
          </cell>
          <cell r="BU1052" t="str">
            <v>Overig</v>
          </cell>
          <cell r="BX1052">
            <v>129.29696999999999</v>
          </cell>
        </row>
        <row r="1053">
          <cell r="AW1053" t="str">
            <v>Action Distributiecentrum</v>
          </cell>
          <cell r="BP1053">
            <v>9</v>
          </cell>
          <cell r="BR1053" t="str">
            <v>61</v>
          </cell>
          <cell r="BT1053">
            <v>20.8</v>
          </cell>
          <cell r="BU1053" t="str">
            <v>Action</v>
          </cell>
          <cell r="BX1053">
            <v>296.73072000000002</v>
          </cell>
        </row>
        <row r="1054">
          <cell r="AW1054" t="str">
            <v>Boni Distributiecentrum</v>
          </cell>
          <cell r="BP1054">
            <v>9</v>
          </cell>
          <cell r="BR1054" t="str">
            <v>38</v>
          </cell>
          <cell r="BT1054">
            <v>0.8</v>
          </cell>
          <cell r="BU1054" t="str">
            <v>Superunie</v>
          </cell>
          <cell r="BX1054">
            <v>28.858499999999999</v>
          </cell>
        </row>
        <row r="1055">
          <cell r="AW1055" t="str">
            <v>HOOGVLIET DC BLEISWIJK</v>
          </cell>
          <cell r="BP1055">
            <v>9</v>
          </cell>
          <cell r="BR1055" t="str">
            <v>26</v>
          </cell>
          <cell r="BT1055" t="str">
            <v/>
          </cell>
          <cell r="BU1055" t="str">
            <v>Superunie</v>
          </cell>
          <cell r="BX1055" t="str">
            <v/>
          </cell>
        </row>
        <row r="1056">
          <cell r="AW1056" t="str">
            <v>Plus Retail Beemster</v>
          </cell>
          <cell r="BP1056">
            <v>9</v>
          </cell>
          <cell r="BR1056" t="str">
            <v>14</v>
          </cell>
          <cell r="BT1056">
            <v>2.4</v>
          </cell>
          <cell r="BU1056" t="str">
            <v>Superunie</v>
          </cell>
          <cell r="BX1056">
            <v>61.735409999999995</v>
          </cell>
        </row>
        <row r="1057">
          <cell r="AW1057" t="str">
            <v>Advion BV</v>
          </cell>
          <cell r="BP1057">
            <v>9</v>
          </cell>
          <cell r="BR1057" t="str">
            <v>10</v>
          </cell>
          <cell r="BT1057">
            <v>5.6</v>
          </cell>
          <cell r="BU1057" t="str">
            <v>Overig</v>
          </cell>
          <cell r="BX1057">
            <v>88.611930000000001</v>
          </cell>
        </row>
        <row r="1058">
          <cell r="AW1058" t="str">
            <v>HOOGVLIET DC BLEISWIJK</v>
          </cell>
          <cell r="BP1058">
            <v>9</v>
          </cell>
          <cell r="BR1058" t="str">
            <v>26</v>
          </cell>
          <cell r="BT1058" t="str">
            <v/>
          </cell>
          <cell r="BU1058" t="str">
            <v>Superunie</v>
          </cell>
          <cell r="BX1058" t="str">
            <v/>
          </cell>
        </row>
        <row r="1059">
          <cell r="AW1059" t="str">
            <v>Vriesia Opslag Stellendam</v>
          </cell>
          <cell r="BP1059">
            <v>9</v>
          </cell>
          <cell r="BR1059" t="str">
            <v>32</v>
          </cell>
          <cell r="BT1059">
            <v>3.2</v>
          </cell>
          <cell r="BU1059" t="str">
            <v>Overig</v>
          </cell>
          <cell r="BX1059">
            <v>75.06477000000001</v>
          </cell>
        </row>
        <row r="1060">
          <cell r="AW1060" t="str">
            <v>ALBERT HEIJN  LDC GELDERMALSEN</v>
          </cell>
          <cell r="BP1060">
            <v>9</v>
          </cell>
          <cell r="BR1060" t="str">
            <v>41</v>
          </cell>
          <cell r="BT1060">
            <v>4.8</v>
          </cell>
          <cell r="BU1060" t="str">
            <v>AH</v>
          </cell>
          <cell r="BX1060">
            <v>48.92877</v>
          </cell>
        </row>
        <row r="1061">
          <cell r="AW1061" t="str">
            <v>Minc Apeldoorn BV</v>
          </cell>
          <cell r="BP1061">
            <v>9</v>
          </cell>
          <cell r="BR1061" t="str">
            <v>73</v>
          </cell>
          <cell r="BT1061">
            <v>12.8</v>
          </cell>
          <cell r="BU1061" t="str">
            <v>Overig</v>
          </cell>
          <cell r="BX1061">
            <v>170.89677</v>
          </cell>
        </row>
        <row r="1062">
          <cell r="AW1062" t="str">
            <v>Kruidvat BV</v>
          </cell>
          <cell r="BP1062">
            <v>9</v>
          </cell>
          <cell r="BR1062" t="str">
            <v>66</v>
          </cell>
          <cell r="BT1062">
            <v>16.8</v>
          </cell>
          <cell r="BU1062" t="str">
            <v>Kruidvat</v>
          </cell>
          <cell r="BX1062">
            <v>143.43218999999999</v>
          </cell>
        </row>
        <row r="1063">
          <cell r="AW1063" t="str">
            <v>Kruidvat BV</v>
          </cell>
          <cell r="BP1063">
            <v>9</v>
          </cell>
          <cell r="BR1063" t="str">
            <v>66</v>
          </cell>
          <cell r="BT1063" t="str">
            <v/>
          </cell>
          <cell r="BU1063" t="str">
            <v>Kruidvat</v>
          </cell>
          <cell r="BX1063" t="str">
            <v/>
          </cell>
        </row>
        <row r="1064">
          <cell r="AW1064" t="str">
            <v>Action Distributiecentrum</v>
          </cell>
          <cell r="BP1064">
            <v>9</v>
          </cell>
          <cell r="BR1064" t="str">
            <v>61</v>
          </cell>
          <cell r="BT1064">
            <v>26.4</v>
          </cell>
          <cell r="BU1064" t="str">
            <v>Action</v>
          </cell>
          <cell r="BX1064">
            <v>334.07252999999997</v>
          </cell>
        </row>
        <row r="1065">
          <cell r="AW1065" t="str">
            <v>BOON DC KW DORDRECHT</v>
          </cell>
          <cell r="BP1065">
            <v>9</v>
          </cell>
          <cell r="BR1065" t="str">
            <v>33</v>
          </cell>
          <cell r="BT1065">
            <v>2.4</v>
          </cell>
          <cell r="BU1065" t="str">
            <v>Superunie</v>
          </cell>
          <cell r="BX1065">
            <v>55.6479</v>
          </cell>
        </row>
        <row r="1066">
          <cell r="AW1066" t="str">
            <v>VOMAR RECLAME DC</v>
          </cell>
          <cell r="BP1066">
            <v>9</v>
          </cell>
          <cell r="BR1066" t="str">
            <v>18</v>
          </cell>
          <cell r="BT1066">
            <v>8.8000000000000007</v>
          </cell>
          <cell r="BU1066" t="str">
            <v>Superunie</v>
          </cell>
          <cell r="BX1066">
            <v>149.59593000000001</v>
          </cell>
        </row>
        <row r="1067">
          <cell r="AW1067" t="str">
            <v>Action Distributiecentrum</v>
          </cell>
          <cell r="BP1067">
            <v>9</v>
          </cell>
          <cell r="BR1067" t="str">
            <v>61</v>
          </cell>
          <cell r="BT1067">
            <v>26.4</v>
          </cell>
          <cell r="BU1067" t="str">
            <v>Action</v>
          </cell>
          <cell r="BX1067">
            <v>334.07252999999997</v>
          </cell>
        </row>
        <row r="1068">
          <cell r="AW1068" t="str">
            <v>Jan Linders Distributiecentrum</v>
          </cell>
          <cell r="BP1068">
            <v>9</v>
          </cell>
          <cell r="BR1068" t="str">
            <v>58</v>
          </cell>
          <cell r="BT1068">
            <v>3.2</v>
          </cell>
          <cell r="BU1068" t="str">
            <v>Superunie</v>
          </cell>
          <cell r="BX1068">
            <v>64.893509999999992</v>
          </cell>
        </row>
        <row r="1069">
          <cell r="AW1069" t="str">
            <v>Etos Distributiecentrum</v>
          </cell>
          <cell r="BP1069">
            <v>9</v>
          </cell>
          <cell r="BR1069" t="str">
            <v>19</v>
          </cell>
          <cell r="BT1069">
            <v>7.2</v>
          </cell>
          <cell r="BU1069" t="str">
            <v>Overig</v>
          </cell>
          <cell r="BX1069">
            <v>128.8287</v>
          </cell>
        </row>
        <row r="1070">
          <cell r="AW1070" t="str">
            <v>DRG DC Bleiswijk</v>
          </cell>
          <cell r="BP1070">
            <v>9</v>
          </cell>
          <cell r="BR1070" t="str">
            <v>26</v>
          </cell>
          <cell r="BT1070">
            <v>0.8</v>
          </cell>
          <cell r="BU1070" t="str">
            <v>Overig</v>
          </cell>
          <cell r="BX1070">
            <v>28.83672</v>
          </cell>
        </row>
        <row r="1071">
          <cell r="AW1071" t="str">
            <v>ACTION SERVICE - DICK VIJN</v>
          </cell>
          <cell r="BP1071">
            <v>9</v>
          </cell>
          <cell r="BR1071" t="str">
            <v>61</v>
          </cell>
          <cell r="BT1071">
            <v>26.4</v>
          </cell>
          <cell r="BU1071" t="str">
            <v>Action</v>
          </cell>
          <cell r="BX1071">
            <v>334.07252999999997</v>
          </cell>
        </row>
        <row r="1072">
          <cell r="AW1072" t="str">
            <v>Plus Retail Oost</v>
          </cell>
          <cell r="BP1072">
            <v>9</v>
          </cell>
          <cell r="BR1072" t="str">
            <v>74</v>
          </cell>
          <cell r="BT1072">
            <v>0.8</v>
          </cell>
          <cell r="BU1072" t="str">
            <v>Superunie</v>
          </cell>
          <cell r="BX1072">
            <v>31.199849999999998</v>
          </cell>
        </row>
        <row r="1073">
          <cell r="AW1073" t="str">
            <v>Kruidvat BV</v>
          </cell>
          <cell r="BP1073">
            <v>9</v>
          </cell>
          <cell r="BR1073" t="str">
            <v>66</v>
          </cell>
          <cell r="BT1073">
            <v>26.4</v>
          </cell>
          <cell r="BU1073" t="str">
            <v>Kruidvat</v>
          </cell>
          <cell r="BX1073">
            <v>182.55995999999999</v>
          </cell>
        </row>
        <row r="1074">
          <cell r="AW1074" t="str">
            <v>Albert Heijn</v>
          </cell>
          <cell r="BP1074">
            <v>9</v>
          </cell>
          <cell r="BR1074" t="str">
            <v>15</v>
          </cell>
          <cell r="BT1074">
            <v>2.4</v>
          </cell>
          <cell r="BU1074" t="str">
            <v>AH</v>
          </cell>
          <cell r="BX1074">
            <v>61.343369999999993</v>
          </cell>
        </row>
        <row r="1075">
          <cell r="AW1075" t="str">
            <v>CoopCodis Distributiecentrum</v>
          </cell>
          <cell r="BP1075">
            <v>9</v>
          </cell>
          <cell r="BR1075" t="str">
            <v>94</v>
          </cell>
          <cell r="BT1075">
            <v>19.2</v>
          </cell>
          <cell r="BU1075" t="str">
            <v>Superunie</v>
          </cell>
          <cell r="BX1075">
            <v>300.46599000000003</v>
          </cell>
        </row>
        <row r="1076">
          <cell r="AW1076" t="str">
            <v>Vomar DC</v>
          </cell>
          <cell r="BP1076">
            <v>9</v>
          </cell>
          <cell r="BR1076" t="str">
            <v>18</v>
          </cell>
          <cell r="BT1076" t="str">
            <v/>
          </cell>
          <cell r="BU1076" t="str">
            <v>Superunie</v>
          </cell>
          <cell r="BX1076" t="str">
            <v/>
          </cell>
        </row>
        <row r="1077">
          <cell r="AW1077" t="str">
            <v>Etos Distributiecentrum</v>
          </cell>
          <cell r="BP1077">
            <v>9</v>
          </cell>
          <cell r="BR1077" t="str">
            <v>19</v>
          </cell>
          <cell r="BT1077">
            <v>13.6</v>
          </cell>
          <cell r="BU1077" t="str">
            <v>Overig</v>
          </cell>
          <cell r="BX1077">
            <v>200.38688999999999</v>
          </cell>
        </row>
        <row r="1078">
          <cell r="AW1078" t="str">
            <v>Action Distributiecentrum</v>
          </cell>
          <cell r="BP1078">
            <v>9</v>
          </cell>
          <cell r="BR1078" t="str">
            <v>61</v>
          </cell>
          <cell r="BT1078">
            <v>25.6</v>
          </cell>
          <cell r="BU1078" t="str">
            <v>Action</v>
          </cell>
          <cell r="BX1078">
            <v>325.89413999999999</v>
          </cell>
        </row>
        <row r="1079">
          <cell r="AW1079" t="str">
            <v>Albert Heijn</v>
          </cell>
          <cell r="BP1079">
            <v>9</v>
          </cell>
          <cell r="BR1079" t="str">
            <v>26</v>
          </cell>
          <cell r="BT1079">
            <v>3.2</v>
          </cell>
          <cell r="BU1079" t="str">
            <v>AH</v>
          </cell>
          <cell r="BX1079">
            <v>71.057249999999996</v>
          </cell>
        </row>
        <row r="1080">
          <cell r="AW1080" t="str">
            <v>Jan Linders Distributiecentrum</v>
          </cell>
          <cell r="BP1080">
            <v>9</v>
          </cell>
          <cell r="BR1080" t="str">
            <v>58</v>
          </cell>
          <cell r="BT1080" t="str">
            <v/>
          </cell>
          <cell r="BU1080" t="str">
            <v>Superunie</v>
          </cell>
          <cell r="BX1080" t="str">
            <v/>
          </cell>
        </row>
        <row r="1081">
          <cell r="AW1081" t="str">
            <v>CoopCodis Distributiecentrum</v>
          </cell>
          <cell r="BP1081">
            <v>9</v>
          </cell>
          <cell r="BR1081" t="str">
            <v>94</v>
          </cell>
          <cell r="BT1081" t="str">
            <v/>
          </cell>
          <cell r="BU1081" t="str">
            <v>Superunie</v>
          </cell>
          <cell r="BX1081" t="str">
            <v/>
          </cell>
        </row>
        <row r="1082">
          <cell r="AW1082" t="str">
            <v>Nettorama DC</v>
          </cell>
          <cell r="BP1082">
            <v>9</v>
          </cell>
          <cell r="BR1082" t="str">
            <v>49</v>
          </cell>
          <cell r="BT1082">
            <v>0.8</v>
          </cell>
          <cell r="BU1082" t="str">
            <v>Superunie</v>
          </cell>
          <cell r="BX1082">
            <v>27.257670000000001</v>
          </cell>
        </row>
        <row r="1083">
          <cell r="AW1083" t="str">
            <v>Albert Heijn</v>
          </cell>
          <cell r="BP1083">
            <v>9</v>
          </cell>
          <cell r="BR1083" t="str">
            <v>50</v>
          </cell>
          <cell r="BT1083">
            <v>2.4</v>
          </cell>
          <cell r="BU1083" t="str">
            <v>AH</v>
          </cell>
          <cell r="BX1083">
            <v>55.854810000000001</v>
          </cell>
        </row>
        <row r="1084">
          <cell r="AW1084" t="str">
            <v>Kruidvat BV</v>
          </cell>
          <cell r="BP1084">
            <v>9</v>
          </cell>
          <cell r="BR1084" t="str">
            <v>66</v>
          </cell>
          <cell r="BT1084" t="str">
            <v/>
          </cell>
          <cell r="BU1084" t="str">
            <v>Kruidvat</v>
          </cell>
          <cell r="BX1084" t="str">
            <v/>
          </cell>
        </row>
        <row r="1085">
          <cell r="AW1085" t="str">
            <v>Plus Retail Zuid</v>
          </cell>
          <cell r="BP1085">
            <v>9</v>
          </cell>
          <cell r="BR1085" t="str">
            <v>60</v>
          </cell>
          <cell r="BT1085">
            <v>0.8</v>
          </cell>
          <cell r="BU1085" t="str">
            <v>Superunie</v>
          </cell>
          <cell r="BX1085">
            <v>31.55922</v>
          </cell>
        </row>
        <row r="1086">
          <cell r="AW1086" t="str">
            <v>Albert Heijn DC OVERIJSSEL</v>
          </cell>
          <cell r="BP1086">
            <v>9</v>
          </cell>
          <cell r="BR1086" t="str">
            <v>80</v>
          </cell>
          <cell r="BT1086">
            <v>3.2</v>
          </cell>
          <cell r="BU1086" t="str">
            <v>AH</v>
          </cell>
          <cell r="BX1086">
            <v>75.478589999999997</v>
          </cell>
        </row>
        <row r="1087">
          <cell r="AW1087" t="str">
            <v>CoopCodis Distributiecentrum</v>
          </cell>
          <cell r="BP1087">
            <v>9</v>
          </cell>
          <cell r="BR1087" t="str">
            <v>94</v>
          </cell>
          <cell r="BT1087" t="str">
            <v/>
          </cell>
          <cell r="BU1087" t="str">
            <v>Superunie</v>
          </cell>
          <cell r="BX1087" t="str">
            <v/>
          </cell>
        </row>
        <row r="1088">
          <cell r="AW1088" t="str">
            <v>Albert Heijn</v>
          </cell>
          <cell r="BP1088">
            <v>9</v>
          </cell>
          <cell r="BR1088" t="str">
            <v>41</v>
          </cell>
          <cell r="BT1088">
            <v>5.6</v>
          </cell>
          <cell r="BU1088" t="str">
            <v>AH</v>
          </cell>
          <cell r="BX1088">
            <v>149.49791999999999</v>
          </cell>
        </row>
        <row r="1089">
          <cell r="AW1089" t="str">
            <v>ACTION SERVICE - DICK VIJN</v>
          </cell>
          <cell r="BP1089">
            <v>9</v>
          </cell>
          <cell r="BR1089" t="str">
            <v>61</v>
          </cell>
          <cell r="BT1089">
            <v>26.4</v>
          </cell>
          <cell r="BU1089" t="str">
            <v>Action</v>
          </cell>
          <cell r="BX1089">
            <v>334.07252999999997</v>
          </cell>
        </row>
        <row r="1090">
          <cell r="AW1090" t="str">
            <v>SPAR Distributiecentrum</v>
          </cell>
          <cell r="BP1090">
            <v>9</v>
          </cell>
          <cell r="BR1090" t="str">
            <v>51</v>
          </cell>
          <cell r="BT1090">
            <v>2.4000000000000004</v>
          </cell>
          <cell r="BU1090" t="str">
            <v>Superunie</v>
          </cell>
          <cell r="BX1090">
            <v>53.47</v>
          </cell>
        </row>
        <row r="1091">
          <cell r="AW1091" t="str">
            <v>Plus Retail Beemster</v>
          </cell>
          <cell r="BP1091">
            <v>9</v>
          </cell>
          <cell r="BR1091" t="str">
            <v>14</v>
          </cell>
          <cell r="BT1091">
            <v>1.6</v>
          </cell>
          <cell r="BU1091" t="str">
            <v>Superunie</v>
          </cell>
          <cell r="BX1091">
            <v>49.04</v>
          </cell>
        </row>
        <row r="1092">
          <cell r="AW1092" t="str">
            <v>A.S. Watson DC</v>
          </cell>
          <cell r="BP1092">
            <v>9</v>
          </cell>
          <cell r="BR1092" t="str">
            <v>66</v>
          </cell>
          <cell r="BT1092">
            <v>26.4</v>
          </cell>
          <cell r="BU1092" t="str">
            <v>Kruidvat</v>
          </cell>
          <cell r="BX1092">
            <v>182.69</v>
          </cell>
        </row>
        <row r="1093">
          <cell r="AW1093" t="str">
            <v>SPAR Distributiecentrum</v>
          </cell>
          <cell r="BP1093">
            <v>9</v>
          </cell>
          <cell r="BR1093" t="str">
            <v>51</v>
          </cell>
          <cell r="BT1093" t="str">
            <v/>
          </cell>
          <cell r="BU1093" t="str">
            <v>Superunie</v>
          </cell>
          <cell r="BX1093" t="str">
            <v/>
          </cell>
        </row>
        <row r="1094">
          <cell r="AW1094" t="str">
            <v>Colgate Palmolive Ned.Sal.</v>
          </cell>
          <cell r="BP1094">
            <v>9</v>
          </cell>
          <cell r="BR1094" t="str">
            <v>13</v>
          </cell>
          <cell r="BT1094">
            <v>0.8</v>
          </cell>
          <cell r="BU1094" t="str">
            <v>Overig</v>
          </cell>
          <cell r="BX1094">
            <v>28.67</v>
          </cell>
        </row>
        <row r="1095">
          <cell r="AW1095" t="str">
            <v>HOOGVLIET DC BLEISWIJK</v>
          </cell>
          <cell r="BP1095">
            <v>9</v>
          </cell>
          <cell r="BR1095" t="str">
            <v>26</v>
          </cell>
          <cell r="BT1095">
            <v>0.8</v>
          </cell>
          <cell r="BU1095" t="str">
            <v>Superunie</v>
          </cell>
          <cell r="BX1095">
            <v>28.84</v>
          </cell>
        </row>
        <row r="1096">
          <cell r="AW1096" t="str">
            <v>Kruidvat BV</v>
          </cell>
          <cell r="BP1096">
            <v>9</v>
          </cell>
          <cell r="BR1096" t="str">
            <v>66</v>
          </cell>
          <cell r="BT1096" t="str">
            <v/>
          </cell>
          <cell r="BU1096" t="str">
            <v>Kruidvat</v>
          </cell>
          <cell r="BX1096" t="str">
            <v/>
          </cell>
        </row>
        <row r="1097">
          <cell r="AW1097" t="str">
            <v>Jumbo DC Nieuwegein</v>
          </cell>
          <cell r="BP1097">
            <v>9</v>
          </cell>
          <cell r="BR1097" t="str">
            <v>34</v>
          </cell>
          <cell r="BT1097">
            <v>13.600000000000001</v>
          </cell>
          <cell r="BU1097" t="str">
            <v>Jumbo</v>
          </cell>
          <cell r="BX1097">
            <v>213.57999999999998</v>
          </cell>
        </row>
        <row r="1098">
          <cell r="AW1098" t="str">
            <v>Jumbo DC Nieuwegein</v>
          </cell>
          <cell r="BP1098">
            <v>9</v>
          </cell>
          <cell r="BR1098" t="str">
            <v>34</v>
          </cell>
          <cell r="BT1098" t="str">
            <v/>
          </cell>
          <cell r="BU1098" t="str">
            <v>Jumbo</v>
          </cell>
          <cell r="BX1098" t="str">
            <v/>
          </cell>
        </row>
        <row r="1099">
          <cell r="AW1099" t="str">
            <v>Albert Heijn</v>
          </cell>
          <cell r="BP1099">
            <v>9</v>
          </cell>
          <cell r="BR1099" t="str">
            <v>41</v>
          </cell>
          <cell r="BT1099">
            <v>17.600000000000001</v>
          </cell>
          <cell r="BU1099" t="str">
            <v>AH</v>
          </cell>
          <cell r="BX1099">
            <v>120.74</v>
          </cell>
        </row>
        <row r="1100">
          <cell r="AW1100" t="str">
            <v>Action Distributiecentrum</v>
          </cell>
          <cell r="BP1100">
            <v>9</v>
          </cell>
          <cell r="BR1100" t="str">
            <v>61</v>
          </cell>
          <cell r="BT1100">
            <v>22.4</v>
          </cell>
          <cell r="BU1100" t="str">
            <v>Action</v>
          </cell>
          <cell r="BX1100">
            <v>307.33</v>
          </cell>
        </row>
        <row r="1101">
          <cell r="AW1101" t="str">
            <v>Jumbo DC Nieuwegein</v>
          </cell>
          <cell r="BP1101">
            <v>9</v>
          </cell>
          <cell r="BR1101" t="str">
            <v>34</v>
          </cell>
          <cell r="BT1101" t="str">
            <v/>
          </cell>
          <cell r="BU1101" t="str">
            <v>Jumbo</v>
          </cell>
          <cell r="BX1101" t="str">
            <v/>
          </cell>
        </row>
        <row r="1102">
          <cell r="AW1102" t="str">
            <v>Jumbo Nieuwegein</v>
          </cell>
          <cell r="BP1102">
            <v>9</v>
          </cell>
          <cell r="BR1102" t="str">
            <v>34</v>
          </cell>
          <cell r="BT1102" t="str">
            <v/>
          </cell>
          <cell r="BU1102" t="str">
            <v>Jumbo</v>
          </cell>
          <cell r="BX1102" t="str">
            <v/>
          </cell>
        </row>
        <row r="1103">
          <cell r="AW1103" t="str">
            <v>ALDI Groningen</v>
          </cell>
          <cell r="BP1103">
            <v>9</v>
          </cell>
          <cell r="BR1103" t="str">
            <v>97</v>
          </cell>
          <cell r="BT1103">
            <v>6.4</v>
          </cell>
          <cell r="BU1103" t="str">
            <v>Aldi</v>
          </cell>
          <cell r="BX1103">
            <v>156.93</v>
          </cell>
        </row>
        <row r="1104">
          <cell r="AW1104" t="str">
            <v>Aldi Zoetermeer BV</v>
          </cell>
          <cell r="BP1104">
            <v>9</v>
          </cell>
          <cell r="BR1104" t="str">
            <v>26</v>
          </cell>
          <cell r="BT1104">
            <v>7.2</v>
          </cell>
          <cell r="BU1104" t="str">
            <v>Aldi</v>
          </cell>
          <cell r="BX1104">
            <v>124.49</v>
          </cell>
        </row>
        <row r="1105">
          <cell r="AW1105" t="str">
            <v>Advion BV</v>
          </cell>
          <cell r="BP1105">
            <v>9</v>
          </cell>
          <cell r="BR1105" t="str">
            <v>10</v>
          </cell>
          <cell r="BT1105">
            <v>5.6</v>
          </cell>
          <cell r="BU1105" t="str">
            <v>Overig</v>
          </cell>
          <cell r="BX1105">
            <v>88.59</v>
          </cell>
        </row>
        <row r="1106">
          <cell r="AW1106" t="str">
            <v>Aldi</v>
          </cell>
          <cell r="BP1106">
            <v>9</v>
          </cell>
          <cell r="BR1106" t="str">
            <v>74</v>
          </cell>
          <cell r="BT1106">
            <v>8.8000000000000007</v>
          </cell>
          <cell r="BU1106" t="str">
            <v>Aldi</v>
          </cell>
          <cell r="BX1106">
            <v>155.85</v>
          </cell>
        </row>
        <row r="1107">
          <cell r="AW1107" t="str">
            <v>Albert Heijn DC OVERIJSSEL</v>
          </cell>
          <cell r="BP1107">
            <v>9</v>
          </cell>
          <cell r="BR1107" t="str">
            <v>80</v>
          </cell>
          <cell r="BT1107">
            <v>0.8</v>
          </cell>
          <cell r="BU1107" t="str">
            <v>AH</v>
          </cell>
          <cell r="BX1107">
            <v>30.66</v>
          </cell>
        </row>
        <row r="1108">
          <cell r="AW1108" t="str">
            <v>Aldi Roosendaal BV</v>
          </cell>
          <cell r="BP1108">
            <v>9</v>
          </cell>
          <cell r="BR1108" t="str">
            <v>47</v>
          </cell>
          <cell r="BT1108">
            <v>6.4</v>
          </cell>
          <cell r="BU1108" t="str">
            <v>Aldi</v>
          </cell>
          <cell r="BX1108">
            <v>105.79</v>
          </cell>
        </row>
        <row r="1109">
          <cell r="AW1109" t="str">
            <v>Sligro (deur 802-807)</v>
          </cell>
          <cell r="BP1109">
            <v>9</v>
          </cell>
          <cell r="BR1109" t="str">
            <v>54</v>
          </cell>
          <cell r="BT1109">
            <v>2.4000000000000004</v>
          </cell>
          <cell r="BU1109" t="str">
            <v>Superunie</v>
          </cell>
          <cell r="BX1109">
            <v>45.82</v>
          </cell>
        </row>
        <row r="1110">
          <cell r="AW1110" t="str">
            <v>Aldi Roermond BV</v>
          </cell>
          <cell r="BP1110">
            <v>9</v>
          </cell>
          <cell r="BR1110" t="str">
            <v>60</v>
          </cell>
          <cell r="BT1110">
            <v>6.4</v>
          </cell>
          <cell r="BU1110" t="str">
            <v>Aldi</v>
          </cell>
          <cell r="BX1110">
            <v>116.86</v>
          </cell>
        </row>
        <row r="1111">
          <cell r="AW1111" t="str">
            <v>Kruidvat BV</v>
          </cell>
          <cell r="BP1111">
            <v>9</v>
          </cell>
          <cell r="BR1111" t="str">
            <v>66</v>
          </cell>
          <cell r="BT1111">
            <v>7.2</v>
          </cell>
          <cell r="BU1111" t="str">
            <v>Kruidvat</v>
          </cell>
          <cell r="BX1111">
            <v>81.650000000000006</v>
          </cell>
        </row>
        <row r="1112">
          <cell r="AW1112" t="str">
            <v>ALLIANCE HEALTHCARE</v>
          </cell>
          <cell r="BP1112">
            <v>9</v>
          </cell>
          <cell r="BR1112" t="str">
            <v>52</v>
          </cell>
          <cell r="BT1112">
            <v>0.8</v>
          </cell>
          <cell r="BU1112" t="str">
            <v>Pharma</v>
          </cell>
          <cell r="BX1112">
            <v>54.4</v>
          </cell>
        </row>
        <row r="1113">
          <cell r="AW1113" t="str">
            <v>Mosadex</v>
          </cell>
          <cell r="BP1113">
            <v>9</v>
          </cell>
          <cell r="BR1113" t="str">
            <v>23</v>
          </cell>
          <cell r="BT1113">
            <v>0.8</v>
          </cell>
          <cell r="BU1113" t="str">
            <v>Overig</v>
          </cell>
          <cell r="BX1113">
            <v>54.4</v>
          </cell>
        </row>
        <row r="1114">
          <cell r="AW1114" t="str">
            <v>Plein.NL</v>
          </cell>
          <cell r="BP1114">
            <v>9</v>
          </cell>
          <cell r="BR1114" t="str">
            <v>47</v>
          </cell>
          <cell r="BT1114">
            <v>6.4</v>
          </cell>
          <cell r="BU1114" t="str">
            <v>Overig</v>
          </cell>
          <cell r="BX1114">
            <v>105.79</v>
          </cell>
        </row>
        <row r="1115">
          <cell r="AW1115" t="str">
            <v>ADVION ONLINE B.V.</v>
          </cell>
          <cell r="BP1115">
            <v>9</v>
          </cell>
          <cell r="BR1115" t="str">
            <v>10</v>
          </cell>
          <cell r="BT1115" t="str">
            <v/>
          </cell>
          <cell r="BU1115" t="str">
            <v>Overig</v>
          </cell>
          <cell r="BX1115" t="str">
            <v/>
          </cell>
        </row>
        <row r="1116">
          <cell r="AW1116" t="str">
            <v>ALBERT HEIJN MECH ZAANDAM</v>
          </cell>
          <cell r="BP1116">
            <v>9</v>
          </cell>
          <cell r="BR1116" t="str">
            <v>15</v>
          </cell>
          <cell r="BT1116">
            <v>1.6</v>
          </cell>
          <cell r="BU1116" t="str">
            <v>AH</v>
          </cell>
          <cell r="BX1116">
            <v>48.74</v>
          </cell>
        </row>
        <row r="1117">
          <cell r="AW1117" t="str">
            <v>American Dental Trading BV</v>
          </cell>
          <cell r="BP1117">
            <v>9</v>
          </cell>
          <cell r="BR1117" t="str">
            <v>50</v>
          </cell>
          <cell r="BT1117">
            <v>0.8</v>
          </cell>
          <cell r="BU1117" t="str">
            <v>Pharma</v>
          </cell>
          <cell r="BX1117">
            <v>54.4</v>
          </cell>
        </row>
        <row r="1118">
          <cell r="AW1118" t="str">
            <v>Detailresult Logistiek</v>
          </cell>
          <cell r="BP1118">
            <v>9</v>
          </cell>
          <cell r="BR1118" t="str">
            <v>19</v>
          </cell>
          <cell r="BT1118">
            <v>1.6</v>
          </cell>
          <cell r="BU1118" t="str">
            <v>Overig</v>
          </cell>
          <cell r="BX1118">
            <v>51.04</v>
          </cell>
        </row>
        <row r="1119">
          <cell r="AW1119" t="str">
            <v>Albert Heijn</v>
          </cell>
          <cell r="BP1119">
            <v>9</v>
          </cell>
          <cell r="BR1119" t="str">
            <v>50</v>
          </cell>
          <cell r="BT1119">
            <v>0.8</v>
          </cell>
          <cell r="BU1119" t="str">
            <v>AH</v>
          </cell>
          <cell r="BX1119">
            <v>27.26</v>
          </cell>
        </row>
        <row r="1120">
          <cell r="AW1120" t="str">
            <v>Albert Heijn</v>
          </cell>
          <cell r="BP1120">
            <v>9</v>
          </cell>
          <cell r="BR1120" t="str">
            <v>26</v>
          </cell>
          <cell r="BT1120">
            <v>2.4</v>
          </cell>
          <cell r="BU1120" t="str">
            <v>AH</v>
          </cell>
          <cell r="BX1120">
            <v>62.16</v>
          </cell>
        </row>
        <row r="1121">
          <cell r="AW1121" t="str">
            <v>ALBERT HEIJN  LDC GELDERMALSEN</v>
          </cell>
          <cell r="BP1121">
            <v>9</v>
          </cell>
          <cell r="BR1121" t="str">
            <v>41</v>
          </cell>
          <cell r="BT1121">
            <v>16.8</v>
          </cell>
          <cell r="BU1121" t="str">
            <v>AH</v>
          </cell>
          <cell r="BX1121">
            <v>117.26</v>
          </cell>
        </row>
        <row r="1122">
          <cell r="AW1122" t="str">
            <v>PICNIC DC2 EVEREST</v>
          </cell>
          <cell r="BP1122">
            <v>9</v>
          </cell>
          <cell r="BR1122" t="str">
            <v>73</v>
          </cell>
          <cell r="BT1122">
            <v>19.200000000000003</v>
          </cell>
          <cell r="BU1122" t="str">
            <v>Overig</v>
          </cell>
          <cell r="BX1122">
            <v>215.04000000000002</v>
          </cell>
        </row>
        <row r="1123">
          <cell r="AW1123" t="str">
            <v>Plus Retail Zuid</v>
          </cell>
          <cell r="BP1123">
            <v>9</v>
          </cell>
          <cell r="BR1123" t="str">
            <v>60</v>
          </cell>
          <cell r="BT1123">
            <v>15.200000000000001</v>
          </cell>
          <cell r="BU1123" t="str">
            <v>Superunie</v>
          </cell>
          <cell r="BX1123">
            <v>225.72</v>
          </cell>
        </row>
        <row r="1124">
          <cell r="AW1124" t="str">
            <v>Plus Retail Zuid</v>
          </cell>
          <cell r="BP1124">
            <v>9</v>
          </cell>
          <cell r="BR1124" t="str">
            <v>60</v>
          </cell>
          <cell r="BT1124" t="str">
            <v/>
          </cell>
          <cell r="BU1124" t="str">
            <v>Superunie</v>
          </cell>
          <cell r="BX1124" t="str">
            <v/>
          </cell>
        </row>
        <row r="1125">
          <cell r="AW1125" t="str">
            <v>PICNIC DC2 EVEREST</v>
          </cell>
          <cell r="BP1125">
            <v>9</v>
          </cell>
          <cell r="BR1125" t="str">
            <v>73</v>
          </cell>
          <cell r="BT1125" t="str">
            <v/>
          </cell>
          <cell r="BU1125" t="str">
            <v>Overig</v>
          </cell>
          <cell r="BX1125" t="str">
            <v/>
          </cell>
        </row>
        <row r="1126">
          <cell r="AW1126" t="str">
            <v>Advion BV</v>
          </cell>
          <cell r="BP1126">
            <v>9</v>
          </cell>
          <cell r="BR1126" t="str">
            <v>10</v>
          </cell>
          <cell r="BT1126" t="str">
            <v/>
          </cell>
          <cell r="BU1126" t="str">
            <v>Overig</v>
          </cell>
          <cell r="BX1126" t="str">
            <v/>
          </cell>
        </row>
        <row r="1127">
          <cell r="AW1127" t="str">
            <v>Sligro DC Non Food (deur 701)</v>
          </cell>
          <cell r="BP1127">
            <v>9</v>
          </cell>
          <cell r="BR1127" t="str">
            <v>54</v>
          </cell>
          <cell r="BT1127" t="str">
            <v/>
          </cell>
          <cell r="BU1127" t="str">
            <v>Superunie</v>
          </cell>
          <cell r="BX1127" t="str">
            <v/>
          </cell>
        </row>
        <row r="1128">
          <cell r="AW1128" t="str">
            <v>Aldi Culemborg B.V.</v>
          </cell>
          <cell r="BP1128">
            <v>9</v>
          </cell>
          <cell r="BR1128" t="str">
            <v>41</v>
          </cell>
          <cell r="BT1128">
            <v>8</v>
          </cell>
          <cell r="BU1128" t="str">
            <v>Aldi</v>
          </cell>
          <cell r="BX1128">
            <v>72</v>
          </cell>
        </row>
        <row r="1129">
          <cell r="AW1129" t="str">
            <v>Corim Dental Products BV</v>
          </cell>
          <cell r="BP1129">
            <v>9</v>
          </cell>
          <cell r="BR1129" t="str">
            <v>41</v>
          </cell>
          <cell r="BT1129">
            <v>0.8</v>
          </cell>
          <cell r="BU1129" t="str">
            <v>Pharma</v>
          </cell>
          <cell r="BX1129">
            <v>27.26</v>
          </cell>
        </row>
        <row r="1130">
          <cell r="AW1130" t="str">
            <v>Plus Retail Oost</v>
          </cell>
          <cell r="BP1130">
            <v>9</v>
          </cell>
          <cell r="BR1130" t="str">
            <v>74</v>
          </cell>
          <cell r="BT1130">
            <v>10.4</v>
          </cell>
          <cell r="BU1130" t="str">
            <v>Superunie</v>
          </cell>
          <cell r="BX1130">
            <v>175.34</v>
          </cell>
        </row>
        <row r="1131">
          <cell r="AW1131" t="str">
            <v>Plus Retail West</v>
          </cell>
          <cell r="BP1131">
            <v>9</v>
          </cell>
          <cell r="BR1131" t="str">
            <v>33</v>
          </cell>
          <cell r="BT1131">
            <v>15.200000000000001</v>
          </cell>
          <cell r="BU1131" t="str">
            <v>Superunie</v>
          </cell>
          <cell r="BX1131">
            <v>184.53</v>
          </cell>
        </row>
        <row r="1132">
          <cell r="AW1132" t="str">
            <v>Dentalair (deur 6/7)</v>
          </cell>
          <cell r="BP1132">
            <v>9</v>
          </cell>
          <cell r="BR1132" t="str">
            <v>33</v>
          </cell>
          <cell r="BT1132">
            <v>0.8</v>
          </cell>
          <cell r="BU1132" t="str">
            <v>Pharma</v>
          </cell>
          <cell r="BX1132">
            <v>27.26</v>
          </cell>
        </row>
        <row r="1133">
          <cell r="AW1133" t="str">
            <v>Kruidvat BV</v>
          </cell>
          <cell r="BP1133">
            <v>9</v>
          </cell>
          <cell r="BR1133" t="str">
            <v>66</v>
          </cell>
          <cell r="BT1133">
            <v>19.2</v>
          </cell>
          <cell r="BU1133" t="str">
            <v>Kruidvat</v>
          </cell>
          <cell r="BX1133">
            <v>154.75</v>
          </cell>
        </row>
        <row r="1134">
          <cell r="AW1134" t="str">
            <v>Vriesia Opslag Stellendam</v>
          </cell>
          <cell r="BP1134">
            <v>9</v>
          </cell>
          <cell r="BR1134" t="str">
            <v>32</v>
          </cell>
          <cell r="BT1134">
            <v>3.2</v>
          </cell>
          <cell r="BU1134" t="str">
            <v>Overig</v>
          </cell>
          <cell r="BX1134">
            <v>75.069999999999993</v>
          </cell>
        </row>
        <row r="1135">
          <cell r="AW1135" t="str">
            <v>Action Distributiecentrum</v>
          </cell>
          <cell r="BP1135">
            <v>9</v>
          </cell>
          <cell r="BR1135" t="str">
            <v>16</v>
          </cell>
          <cell r="BT1135">
            <v>26.4</v>
          </cell>
          <cell r="BU1135" t="str">
            <v>Action</v>
          </cell>
          <cell r="BX1135">
            <v>296.47000000000003</v>
          </cell>
        </row>
        <row r="1136">
          <cell r="AW1136" t="str">
            <v>Plus Retail Oost</v>
          </cell>
          <cell r="BP1136">
            <v>9</v>
          </cell>
          <cell r="BR1136" t="str">
            <v>74</v>
          </cell>
          <cell r="BT1136" t="str">
            <v/>
          </cell>
          <cell r="BU1136" t="str">
            <v>Superunie</v>
          </cell>
          <cell r="BX1136" t="str">
            <v/>
          </cell>
        </row>
        <row r="1137">
          <cell r="AW1137" t="str">
            <v>Minc Apeldoorn B.V.</v>
          </cell>
          <cell r="BP1137">
            <v>9</v>
          </cell>
          <cell r="BR1137" t="str">
            <v>73</v>
          </cell>
          <cell r="BT1137">
            <v>2.4</v>
          </cell>
          <cell r="BU1137" t="str">
            <v>Overig</v>
          </cell>
          <cell r="BX1137">
            <v>56.62</v>
          </cell>
        </row>
        <row r="1138">
          <cell r="AW1138" t="str">
            <v>Albert Heijn</v>
          </cell>
          <cell r="BP1138">
            <v>9</v>
          </cell>
          <cell r="BR1138" t="str">
            <v>41</v>
          </cell>
          <cell r="BT1138">
            <v>6.4</v>
          </cell>
          <cell r="BU1138" t="str">
            <v>AH</v>
          </cell>
          <cell r="BX1138">
            <v>57.34</v>
          </cell>
        </row>
        <row r="1139">
          <cell r="AW1139" t="str">
            <v>Advion BV</v>
          </cell>
          <cell r="BP1139">
            <v>9</v>
          </cell>
          <cell r="BR1139" t="str">
            <v>10</v>
          </cell>
          <cell r="BT1139">
            <v>18.399999999999999</v>
          </cell>
          <cell r="BU1139" t="str">
            <v>Overig</v>
          </cell>
          <cell r="BX1139">
            <v>207</v>
          </cell>
        </row>
        <row r="1140">
          <cell r="AW1140" t="str">
            <v>Hofmeester Dental Depot</v>
          </cell>
          <cell r="BP1140">
            <v>9</v>
          </cell>
          <cell r="BR1140" t="str">
            <v>30</v>
          </cell>
          <cell r="BT1140">
            <v>0.8</v>
          </cell>
          <cell r="BU1140" t="str">
            <v>Pharma</v>
          </cell>
          <cell r="BX1140">
            <v>27.26</v>
          </cell>
        </row>
        <row r="1141">
          <cell r="AW1141" t="str">
            <v>Etos Distributiecentrum</v>
          </cell>
          <cell r="BP1141">
            <v>9</v>
          </cell>
          <cell r="BR1141" t="str">
            <v>19</v>
          </cell>
          <cell r="BT1141">
            <v>5.6</v>
          </cell>
          <cell r="BU1141" t="str">
            <v>Overig</v>
          </cell>
          <cell r="BX1141">
            <v>102.03</v>
          </cell>
        </row>
        <row r="1142">
          <cell r="AW1142" t="str">
            <v>Plus Retail West</v>
          </cell>
          <cell r="BP1142">
            <v>9</v>
          </cell>
          <cell r="BR1142" t="str">
            <v>33</v>
          </cell>
          <cell r="BT1142" t="str">
            <v/>
          </cell>
          <cell r="BU1142" t="str">
            <v>Superunie</v>
          </cell>
          <cell r="BX1142" t="str">
            <v/>
          </cell>
        </row>
        <row r="1143">
          <cell r="AW1143" t="str">
            <v>Jumbo DC Nieuwegein</v>
          </cell>
          <cell r="BP1143">
            <v>9</v>
          </cell>
          <cell r="BR1143" t="str">
            <v>34</v>
          </cell>
          <cell r="BT1143">
            <v>26.400000000000002</v>
          </cell>
          <cell r="BU1143" t="str">
            <v>Jumbo</v>
          </cell>
          <cell r="BX1143">
            <v>213.57</v>
          </cell>
        </row>
        <row r="1144">
          <cell r="AW1144" t="str">
            <v>Jumbo DC Nieuwegein</v>
          </cell>
          <cell r="BP1144">
            <v>9</v>
          </cell>
          <cell r="BR1144" t="str">
            <v>34</v>
          </cell>
          <cell r="BT1144" t="str">
            <v/>
          </cell>
          <cell r="BU1144" t="str">
            <v>Jumbo</v>
          </cell>
          <cell r="BX1144" t="str">
            <v/>
          </cell>
        </row>
        <row r="1145">
          <cell r="AW1145" t="str">
            <v>Kruidvat BV</v>
          </cell>
          <cell r="BP1145">
            <v>9</v>
          </cell>
          <cell r="BR1145" t="str">
            <v>66</v>
          </cell>
          <cell r="BT1145">
            <v>26.4</v>
          </cell>
          <cell r="BU1145" t="str">
            <v>Kruidvat</v>
          </cell>
          <cell r="BX1145">
            <v>182.69</v>
          </cell>
        </row>
        <row r="1146">
          <cell r="AW1146" t="str">
            <v>Albert Heijn</v>
          </cell>
          <cell r="BP1146">
            <v>9</v>
          </cell>
          <cell r="BR1146" t="str">
            <v>41</v>
          </cell>
          <cell r="BT1146">
            <v>26.4</v>
          </cell>
          <cell r="BU1146" t="str">
            <v>AH</v>
          </cell>
          <cell r="BX1146">
            <v>162.79</v>
          </cell>
        </row>
        <row r="1147">
          <cell r="AW1147" t="str">
            <v>Albert Heijn</v>
          </cell>
          <cell r="BP1147">
            <v>9</v>
          </cell>
          <cell r="BR1147" t="str">
            <v>41</v>
          </cell>
          <cell r="BT1147" t="str">
            <v/>
          </cell>
          <cell r="BU1147" t="str">
            <v>AH</v>
          </cell>
          <cell r="BX1147" t="str">
            <v/>
          </cell>
        </row>
        <row r="1148">
          <cell r="AW1148" t="str">
            <v>Jumbo DC Nieuwegein</v>
          </cell>
          <cell r="BP1148">
            <v>9</v>
          </cell>
          <cell r="BR1148" t="str">
            <v>34</v>
          </cell>
          <cell r="BT1148">
            <v>26.4</v>
          </cell>
          <cell r="BU1148" t="str">
            <v>Jumbo</v>
          </cell>
          <cell r="BX1148">
            <v>213.58</v>
          </cell>
        </row>
        <row r="1149">
          <cell r="AW1149" t="str">
            <v>Jumbo DC Nieuwegein</v>
          </cell>
          <cell r="BP1149">
            <v>9</v>
          </cell>
          <cell r="BR1149" t="str">
            <v>34</v>
          </cell>
          <cell r="BT1149" t="str">
            <v/>
          </cell>
          <cell r="BU1149" t="str">
            <v>Jumbo</v>
          </cell>
          <cell r="BX1149" t="str">
            <v/>
          </cell>
        </row>
        <row r="1150">
          <cell r="AW1150" t="str">
            <v>Kruidvat BV</v>
          </cell>
          <cell r="BP1150">
            <v>10</v>
          </cell>
          <cell r="BR1150" t="str">
            <v>66</v>
          </cell>
          <cell r="BT1150">
            <v>16</v>
          </cell>
          <cell r="BU1150" t="str">
            <v>Kruidvat</v>
          </cell>
          <cell r="BX1150">
            <v>139.04</v>
          </cell>
        </row>
        <row r="1151">
          <cell r="AW1151" t="str">
            <v>Topbrands Europe BV</v>
          </cell>
          <cell r="BP1151">
            <v>10</v>
          </cell>
          <cell r="BR1151" t="str">
            <v>96</v>
          </cell>
          <cell r="BT1151">
            <v>24</v>
          </cell>
          <cell r="BU1151" t="str">
            <v>Overig</v>
          </cell>
          <cell r="BX1151">
            <v>399.36</v>
          </cell>
        </row>
        <row r="1152">
          <cell r="AW1152" t="str">
            <v>Global Trading</v>
          </cell>
          <cell r="BP1152">
            <v>10</v>
          </cell>
          <cell r="BR1152" t="str">
            <v>89</v>
          </cell>
          <cell r="BT1152">
            <v>8.8000000000000007</v>
          </cell>
          <cell r="BU1152" t="str">
            <v>Overig</v>
          </cell>
          <cell r="BX1152">
            <v>203.1</v>
          </cell>
        </row>
        <row r="1153">
          <cell r="AW1153" t="str">
            <v>Advion BV</v>
          </cell>
          <cell r="BP1153">
            <v>10</v>
          </cell>
          <cell r="BR1153" t="str">
            <v>10</v>
          </cell>
          <cell r="BT1153">
            <v>5.6</v>
          </cell>
          <cell r="BU1153" t="str">
            <v>Overig</v>
          </cell>
          <cell r="BX1153">
            <v>88.59</v>
          </cell>
        </row>
        <row r="1154">
          <cell r="AW1154" t="str">
            <v>ID Logistics</v>
          </cell>
          <cell r="BP1154">
            <v>10</v>
          </cell>
          <cell r="BR1154" t="str">
            <v>50</v>
          </cell>
          <cell r="BT1154">
            <v>10.4</v>
          </cell>
          <cell r="BU1154" t="str">
            <v>Overig</v>
          </cell>
          <cell r="BX1154">
            <v>145.91</v>
          </cell>
        </row>
        <row r="1155">
          <cell r="AW1155" t="str">
            <v>Albert Heijn</v>
          </cell>
          <cell r="BP1155">
            <v>10</v>
          </cell>
          <cell r="BR1155" t="str">
            <v>41</v>
          </cell>
          <cell r="BT1155">
            <v>20</v>
          </cell>
          <cell r="BU1155" t="str">
            <v>AH</v>
          </cell>
          <cell r="BX1155">
            <v>129.4</v>
          </cell>
        </row>
        <row r="1156">
          <cell r="AW1156" t="str">
            <v>Albert Heijn</v>
          </cell>
          <cell r="BP1156">
            <v>10</v>
          </cell>
          <cell r="BR1156" t="str">
            <v>26</v>
          </cell>
          <cell r="BT1156">
            <v>4.8</v>
          </cell>
          <cell r="BU1156" t="str">
            <v>AH</v>
          </cell>
          <cell r="BX1156">
            <v>91.01</v>
          </cell>
        </row>
        <row r="1157">
          <cell r="AW1157" t="str">
            <v>De Vijzel</v>
          </cell>
          <cell r="BP1157">
            <v>10</v>
          </cell>
          <cell r="BR1157" t="str">
            <v>95</v>
          </cell>
          <cell r="BT1157">
            <v>21.6</v>
          </cell>
          <cell r="BU1157" t="str">
            <v>Pharma</v>
          </cell>
          <cell r="BX1157">
            <v>366.12</v>
          </cell>
        </row>
        <row r="1158">
          <cell r="AW1158" t="str">
            <v>Blokker Distributiecentrum</v>
          </cell>
          <cell r="BP1158">
            <v>10</v>
          </cell>
          <cell r="BR1158" t="str">
            <v>41</v>
          </cell>
          <cell r="BT1158">
            <v>7.2</v>
          </cell>
          <cell r="BU1158" t="str">
            <v>Overig</v>
          </cell>
          <cell r="BX1158">
            <v>66.89</v>
          </cell>
        </row>
        <row r="1159">
          <cell r="AW1159" t="str">
            <v>Albert Heijn</v>
          </cell>
          <cell r="BP1159">
            <v>10</v>
          </cell>
          <cell r="BR1159" t="str">
            <v>50</v>
          </cell>
          <cell r="BT1159">
            <v>10.4</v>
          </cell>
          <cell r="BU1159" t="str">
            <v>AH</v>
          </cell>
          <cell r="BX1159">
            <v>145.91</v>
          </cell>
        </row>
        <row r="1160">
          <cell r="AW1160" t="str">
            <v>ID Logistics</v>
          </cell>
          <cell r="BP1160">
            <v>10</v>
          </cell>
          <cell r="BR1160" t="str">
            <v>50</v>
          </cell>
          <cell r="BT1160" t="str">
            <v/>
          </cell>
          <cell r="BU1160" t="str">
            <v>Overig</v>
          </cell>
          <cell r="BX1160" t="str">
            <v/>
          </cell>
        </row>
        <row r="1161">
          <cell r="AW1161" t="str">
            <v>ALBERT HEIJN MECH ZAANDAM</v>
          </cell>
          <cell r="BP1161">
            <v>10</v>
          </cell>
          <cell r="BR1161" t="str">
            <v>15</v>
          </cell>
          <cell r="BT1161">
            <v>3.2</v>
          </cell>
          <cell r="BU1161" t="str">
            <v>AH</v>
          </cell>
          <cell r="BX1161">
            <v>70.180000000000007</v>
          </cell>
        </row>
        <row r="1162">
          <cell r="AW1162" t="str">
            <v>Albert Heijn DC OVERIJSSEL</v>
          </cell>
          <cell r="BP1162">
            <v>10</v>
          </cell>
          <cell r="BR1162" t="str">
            <v>80</v>
          </cell>
          <cell r="BT1162">
            <v>4.8</v>
          </cell>
          <cell r="BU1162" t="str">
            <v>AH</v>
          </cell>
          <cell r="BX1162">
            <v>96.72</v>
          </cell>
        </row>
        <row r="1163">
          <cell r="AW1163" t="str">
            <v>Action Distributiecentrum</v>
          </cell>
          <cell r="BP1163">
            <v>10</v>
          </cell>
          <cell r="BR1163" t="str">
            <v>61</v>
          </cell>
          <cell r="BT1163">
            <v>26.4</v>
          </cell>
          <cell r="BU1163" t="str">
            <v>Action</v>
          </cell>
          <cell r="BX1163">
            <v>333.96</v>
          </cell>
        </row>
        <row r="1164">
          <cell r="AW1164" t="str">
            <v>Action Distributiecentrum</v>
          </cell>
          <cell r="BP1164">
            <v>10</v>
          </cell>
          <cell r="BR1164" t="str">
            <v>16</v>
          </cell>
          <cell r="BT1164">
            <v>25.6</v>
          </cell>
          <cell r="BU1164" t="str">
            <v>Action</v>
          </cell>
          <cell r="BX1164">
            <v>289.27999999999997</v>
          </cell>
        </row>
        <row r="1165">
          <cell r="AW1165" t="str">
            <v>Action Distributiecentrum</v>
          </cell>
          <cell r="BP1165">
            <v>10</v>
          </cell>
          <cell r="BR1165" t="str">
            <v>61</v>
          </cell>
          <cell r="BT1165">
            <v>20</v>
          </cell>
          <cell r="BU1165" t="str">
            <v>Action</v>
          </cell>
          <cell r="BX1165">
            <v>290.2</v>
          </cell>
        </row>
        <row r="1166">
          <cell r="AW1166" t="str">
            <v>ACTION SERVICE - DICK VIJN</v>
          </cell>
          <cell r="BP1166">
            <v>10</v>
          </cell>
          <cell r="BR1166" t="str">
            <v>61</v>
          </cell>
          <cell r="BT1166">
            <v>22.4</v>
          </cell>
          <cell r="BU1166" t="str">
            <v>Action</v>
          </cell>
          <cell r="BX1166">
            <v>307.33</v>
          </cell>
        </row>
        <row r="1167">
          <cell r="AW1167" t="str">
            <v>Topbrands Europe BV</v>
          </cell>
          <cell r="BP1167">
            <v>10</v>
          </cell>
          <cell r="BR1167" t="str">
            <v>96</v>
          </cell>
          <cell r="BT1167">
            <v>24</v>
          </cell>
          <cell r="BU1167" t="str">
            <v>Overig</v>
          </cell>
          <cell r="BX1167">
            <v>399.36</v>
          </cell>
        </row>
        <row r="1168">
          <cell r="AW1168" t="str">
            <v>Albert Heijn</v>
          </cell>
          <cell r="BP1168">
            <v>10</v>
          </cell>
          <cell r="BR1168" t="str">
            <v>41</v>
          </cell>
          <cell r="BT1168">
            <v>1.6</v>
          </cell>
          <cell r="BU1168" t="str">
            <v>AH</v>
          </cell>
          <cell r="BX1168">
            <v>31.97</v>
          </cell>
        </row>
        <row r="1169">
          <cell r="AW1169" t="str">
            <v>AH DC Hoorn</v>
          </cell>
          <cell r="BP1169">
            <v>10</v>
          </cell>
          <cell r="BR1169" t="str">
            <v>16</v>
          </cell>
          <cell r="BT1169">
            <v>1.6</v>
          </cell>
          <cell r="BU1169" t="str">
            <v>AH</v>
          </cell>
          <cell r="BX1169">
            <v>52.61</v>
          </cell>
        </row>
        <row r="1170">
          <cell r="AW1170" t="str">
            <v>ACTION SERVICE - DICK VIJN</v>
          </cell>
          <cell r="BP1170">
            <v>10</v>
          </cell>
          <cell r="BR1170" t="str">
            <v>61</v>
          </cell>
          <cell r="BT1170">
            <v>20.8</v>
          </cell>
          <cell r="BU1170" t="str">
            <v>Action</v>
          </cell>
          <cell r="BX1170">
            <v>296.82</v>
          </cell>
        </row>
        <row r="1171">
          <cell r="AW1171" t="str">
            <v>Action Distributiecentrum</v>
          </cell>
          <cell r="BP1171">
            <v>10</v>
          </cell>
          <cell r="BR1171" t="str">
            <v>16</v>
          </cell>
          <cell r="BT1171">
            <v>20</v>
          </cell>
          <cell r="BU1171" t="str">
            <v>Action</v>
          </cell>
          <cell r="BX1171">
            <v>257.2</v>
          </cell>
        </row>
        <row r="1172">
          <cell r="AW1172" t="str">
            <v>Albert Heijn DC OVERIJSSEL</v>
          </cell>
          <cell r="BP1172">
            <v>10</v>
          </cell>
          <cell r="BR1172" t="str">
            <v>80</v>
          </cell>
          <cell r="BT1172">
            <v>0.8</v>
          </cell>
          <cell r="BU1172" t="str">
            <v>AH</v>
          </cell>
          <cell r="BX1172">
            <v>30.66</v>
          </cell>
        </row>
        <row r="1173">
          <cell r="AW1173" t="str">
            <v>Etos Distributiecentrum</v>
          </cell>
          <cell r="BP1173">
            <v>10</v>
          </cell>
          <cell r="BR1173" t="str">
            <v>19</v>
          </cell>
          <cell r="BT1173">
            <v>6.4</v>
          </cell>
          <cell r="BU1173" t="str">
            <v>Overig</v>
          </cell>
          <cell r="BX1173">
            <v>110.53</v>
          </cell>
        </row>
        <row r="1174">
          <cell r="AW1174" t="str">
            <v>Kruidvat BV</v>
          </cell>
          <cell r="BP1174">
            <v>10</v>
          </cell>
          <cell r="BR1174" t="str">
            <v>66</v>
          </cell>
          <cell r="BT1174">
            <v>20.799999999999997</v>
          </cell>
          <cell r="BU1174" t="str">
            <v>Kruidvat</v>
          </cell>
          <cell r="BX1174">
            <v>162.04</v>
          </cell>
        </row>
        <row r="1175">
          <cell r="AW1175" t="str">
            <v>Kruidvat BV</v>
          </cell>
          <cell r="BP1175">
            <v>10</v>
          </cell>
          <cell r="BR1175" t="str">
            <v>66</v>
          </cell>
          <cell r="BT1175" t="str">
            <v/>
          </cell>
          <cell r="BU1175" t="str">
            <v>Kruidvat</v>
          </cell>
          <cell r="BX1175" t="str">
            <v/>
          </cell>
        </row>
        <row r="1176">
          <cell r="AW1176" t="str">
            <v>Kruidvat BV</v>
          </cell>
          <cell r="BP1176">
            <v>10</v>
          </cell>
          <cell r="BR1176" t="str">
            <v>66</v>
          </cell>
          <cell r="BT1176" t="str">
            <v/>
          </cell>
          <cell r="BU1176" t="str">
            <v>Kruidvat</v>
          </cell>
          <cell r="BX1176" t="str">
            <v/>
          </cell>
        </row>
        <row r="1177">
          <cell r="AW1177" t="str">
            <v>A.S. Watson E-Fulfilment DC</v>
          </cell>
          <cell r="BP1177">
            <v>10</v>
          </cell>
          <cell r="BR1177" t="str">
            <v>67</v>
          </cell>
          <cell r="BT1177">
            <v>0.8</v>
          </cell>
          <cell r="BU1177" t="str">
            <v>Kruidvat</v>
          </cell>
          <cell r="BX1177">
            <v>27.26</v>
          </cell>
        </row>
        <row r="1178">
          <cell r="AW1178" t="str">
            <v>Advion BV</v>
          </cell>
          <cell r="BP1178">
            <v>10</v>
          </cell>
          <cell r="BR1178" t="str">
            <v>10</v>
          </cell>
          <cell r="BT1178">
            <v>12.8</v>
          </cell>
          <cell r="BU1178" t="str">
            <v>Overig</v>
          </cell>
          <cell r="BX1178">
            <v>168.45</v>
          </cell>
        </row>
        <row r="1179">
          <cell r="AW1179" t="str">
            <v>Albert Heijn</v>
          </cell>
          <cell r="BP1179">
            <v>10</v>
          </cell>
          <cell r="BR1179" t="str">
            <v>41</v>
          </cell>
          <cell r="BT1179">
            <v>4</v>
          </cell>
          <cell r="BU1179" t="str">
            <v>AH</v>
          </cell>
          <cell r="BX1179">
            <v>42.88</v>
          </cell>
        </row>
        <row r="1180">
          <cell r="AW1180" t="str">
            <v>Albert Heijn</v>
          </cell>
          <cell r="BP1180">
            <v>10</v>
          </cell>
          <cell r="BR1180" t="str">
            <v>41</v>
          </cell>
          <cell r="BT1180">
            <v>11.2</v>
          </cell>
          <cell r="BU1180" t="str">
            <v>AH</v>
          </cell>
          <cell r="BX1180">
            <v>149.41999999999999</v>
          </cell>
        </row>
        <row r="1181">
          <cell r="AW1181" t="str">
            <v>ACTION SERVICE - DICK VIJN</v>
          </cell>
          <cell r="BP1181">
            <v>10</v>
          </cell>
          <cell r="BR1181" t="str">
            <v>61</v>
          </cell>
          <cell r="BT1181">
            <v>21.6</v>
          </cell>
          <cell r="BU1181" t="str">
            <v>Action</v>
          </cell>
          <cell r="BX1181">
            <v>302.18</v>
          </cell>
        </row>
        <row r="1182">
          <cell r="AW1182" t="str">
            <v>Jumbo Nieuwegein</v>
          </cell>
          <cell r="BP1182">
            <v>10</v>
          </cell>
          <cell r="BR1182" t="str">
            <v>34</v>
          </cell>
          <cell r="BT1182">
            <v>12.8</v>
          </cell>
          <cell r="BU1182" t="str">
            <v>Jumbo</v>
          </cell>
          <cell r="BX1182">
            <v>144</v>
          </cell>
        </row>
        <row r="1183">
          <cell r="AW1183" t="str">
            <v>Jumbo DC Nieuwegein</v>
          </cell>
          <cell r="BP1183">
            <v>10</v>
          </cell>
          <cell r="BR1183" t="str">
            <v>34</v>
          </cell>
          <cell r="BT1183" t="str">
            <v/>
          </cell>
          <cell r="BU1183" t="str">
            <v>Jumbo</v>
          </cell>
          <cell r="BX1183" t="str">
            <v/>
          </cell>
        </row>
        <row r="1184">
          <cell r="AW1184" t="str">
            <v>Action Distributiecentrum</v>
          </cell>
          <cell r="BP1184">
            <v>10</v>
          </cell>
          <cell r="BR1184" t="str">
            <v>61</v>
          </cell>
          <cell r="BT1184">
            <v>26.4</v>
          </cell>
          <cell r="BU1184" t="str">
            <v>Action</v>
          </cell>
          <cell r="BX1184">
            <v>333.96</v>
          </cell>
        </row>
        <row r="1185">
          <cell r="AW1185" t="str">
            <v>Topbrands Europe BV</v>
          </cell>
          <cell r="BP1185">
            <v>10</v>
          </cell>
          <cell r="BR1185" t="str">
            <v>96</v>
          </cell>
          <cell r="BT1185">
            <v>17.600000000000001</v>
          </cell>
          <cell r="BU1185" t="str">
            <v>Overig</v>
          </cell>
          <cell r="BX1185">
            <v>338.8</v>
          </cell>
        </row>
        <row r="1186">
          <cell r="AW1186" t="str">
            <v>Jumbo Nieuwegein</v>
          </cell>
          <cell r="BP1186">
            <v>10</v>
          </cell>
          <cell r="BR1186" t="str">
            <v>34</v>
          </cell>
          <cell r="BT1186" t="str">
            <v/>
          </cell>
          <cell r="BU1186" t="str">
            <v>Jumbo</v>
          </cell>
          <cell r="BX1186" t="str">
            <v/>
          </cell>
        </row>
        <row r="1187">
          <cell r="AW1187" t="str">
            <v>A.S. Watson DC</v>
          </cell>
          <cell r="BP1187">
            <v>10</v>
          </cell>
          <cell r="BR1187" t="str">
            <v>66</v>
          </cell>
          <cell r="BT1187">
            <v>12</v>
          </cell>
          <cell r="BU1187" t="str">
            <v>Kruidvat</v>
          </cell>
          <cell r="BX1187">
            <v>116.52</v>
          </cell>
        </row>
        <row r="1188">
          <cell r="AW1188" t="str">
            <v>Topbrands Europe BV</v>
          </cell>
          <cell r="BP1188">
            <v>10</v>
          </cell>
          <cell r="BR1188" t="str">
            <v>96</v>
          </cell>
          <cell r="BT1188">
            <v>24.8</v>
          </cell>
          <cell r="BU1188" t="str">
            <v>Overig</v>
          </cell>
          <cell r="BX1188">
            <v>406.47</v>
          </cell>
        </row>
        <row r="1189">
          <cell r="AW1189" t="str">
            <v>ACTION SERVICE - DICK VIJN</v>
          </cell>
          <cell r="BP1189">
            <v>10</v>
          </cell>
          <cell r="BR1189" t="str">
            <v>61</v>
          </cell>
          <cell r="BT1189">
            <v>20.8</v>
          </cell>
          <cell r="BU1189" t="str">
            <v>Action</v>
          </cell>
          <cell r="BX1189">
            <v>296.82</v>
          </cell>
        </row>
        <row r="1190">
          <cell r="AW1190" t="str">
            <v>Kruidvat BV</v>
          </cell>
          <cell r="BP1190">
            <v>10</v>
          </cell>
          <cell r="BR1190" t="str">
            <v>66</v>
          </cell>
          <cell r="BT1190">
            <v>24</v>
          </cell>
          <cell r="BU1190" t="str">
            <v>Kruidvat</v>
          </cell>
          <cell r="BX1190">
            <v>173.52</v>
          </cell>
        </row>
        <row r="1191">
          <cell r="AW1191" t="str">
            <v>Colgate Palmolive Ned.Sal.</v>
          </cell>
          <cell r="BP1191">
            <v>10</v>
          </cell>
          <cell r="BR1191" t="str">
            <v>13</v>
          </cell>
          <cell r="BT1191">
            <v>0.8</v>
          </cell>
          <cell r="BU1191" t="str">
            <v>Overig</v>
          </cell>
          <cell r="BX1191">
            <v>28.67</v>
          </cell>
        </row>
        <row r="1192">
          <cell r="AW1192" t="str">
            <v>Topbrands Europe BV</v>
          </cell>
          <cell r="BP1192">
            <v>10</v>
          </cell>
          <cell r="BR1192" t="str">
            <v>96</v>
          </cell>
          <cell r="BT1192">
            <v>16</v>
          </cell>
          <cell r="BU1192" t="str">
            <v>Overig</v>
          </cell>
          <cell r="BX1192">
            <v>320.64</v>
          </cell>
        </row>
        <row r="1193">
          <cell r="AW1193" t="str">
            <v>ADVION ONLINE B.V.</v>
          </cell>
          <cell r="BP1193">
            <v>10</v>
          </cell>
          <cell r="BR1193" t="str">
            <v>10</v>
          </cell>
          <cell r="BT1193">
            <v>0.8</v>
          </cell>
          <cell r="BU1193" t="str">
            <v>Overig</v>
          </cell>
          <cell r="BX1193">
            <v>27.26</v>
          </cell>
        </row>
        <row r="1194">
          <cell r="AW1194" t="str">
            <v>Albert Heijn</v>
          </cell>
          <cell r="BP1194">
            <v>10</v>
          </cell>
          <cell r="BR1194" t="str">
            <v>41</v>
          </cell>
          <cell r="BT1194">
            <v>4.8</v>
          </cell>
          <cell r="BU1194" t="str">
            <v>AH</v>
          </cell>
          <cell r="BX1194">
            <v>48.91</v>
          </cell>
        </row>
        <row r="1195">
          <cell r="AW1195" t="str">
            <v>Brocacef</v>
          </cell>
          <cell r="BP1195">
            <v>10</v>
          </cell>
          <cell r="BR1195" t="str">
            <v>56</v>
          </cell>
          <cell r="BT1195">
            <v>0.8</v>
          </cell>
          <cell r="BU1195" t="str">
            <v>Pharma</v>
          </cell>
          <cell r="BX1195">
            <v>54.4</v>
          </cell>
        </row>
        <row r="1196">
          <cell r="AW1196" t="str">
            <v>ALLIANCE HEALTHCARE</v>
          </cell>
          <cell r="BP1196">
            <v>10</v>
          </cell>
          <cell r="BR1196" t="str">
            <v>52</v>
          </cell>
          <cell r="BT1196">
            <v>1.6</v>
          </cell>
          <cell r="BU1196" t="str">
            <v>Pharma</v>
          </cell>
          <cell r="BX1196">
            <v>108.8</v>
          </cell>
        </row>
        <row r="1197">
          <cell r="AW1197" t="str">
            <v>Brocacef</v>
          </cell>
          <cell r="BP1197">
            <v>10</v>
          </cell>
          <cell r="BR1197" t="str">
            <v>10</v>
          </cell>
          <cell r="BT1197">
            <v>0.8</v>
          </cell>
          <cell r="BU1197" t="str">
            <v>Pharma</v>
          </cell>
          <cell r="BX1197">
            <v>54.4</v>
          </cell>
        </row>
        <row r="1198">
          <cell r="AW1198" t="str">
            <v>De Tandartsapotheek</v>
          </cell>
          <cell r="BP1198">
            <v>10</v>
          </cell>
          <cell r="BR1198" t="str">
            <v>30</v>
          </cell>
          <cell r="BT1198">
            <v>0.8</v>
          </cell>
          <cell r="BU1198" t="str">
            <v>Pharma</v>
          </cell>
          <cell r="BX1198">
            <v>54.4</v>
          </cell>
        </row>
        <row r="1199">
          <cell r="AW1199" t="str">
            <v>ALLIANCE HEALTHCARE</v>
          </cell>
          <cell r="BP1199">
            <v>10</v>
          </cell>
          <cell r="BR1199" t="str">
            <v>52</v>
          </cell>
          <cell r="BT1199" t="str">
            <v/>
          </cell>
          <cell r="BU1199" t="str">
            <v>Pharma</v>
          </cell>
          <cell r="BX1199" t="str">
            <v/>
          </cell>
        </row>
        <row r="1200">
          <cell r="AW1200" t="str">
            <v>ALBERT HEIJN MECH ZAANDAM</v>
          </cell>
          <cell r="BP1200">
            <v>10</v>
          </cell>
          <cell r="BR1200" t="str">
            <v>15</v>
          </cell>
          <cell r="BT1200">
            <v>20.8</v>
          </cell>
          <cell r="BU1200" t="str">
            <v>AH</v>
          </cell>
          <cell r="BX1200">
            <v>243.98</v>
          </cell>
        </row>
        <row r="1201">
          <cell r="AW1201" t="str">
            <v>Albert Heijn</v>
          </cell>
          <cell r="BP1201">
            <v>10</v>
          </cell>
          <cell r="BR1201" t="str">
            <v>26</v>
          </cell>
          <cell r="BT1201">
            <v>9.6</v>
          </cell>
          <cell r="BU1201" t="str">
            <v>AH</v>
          </cell>
          <cell r="BX1201">
            <v>153.69999999999999</v>
          </cell>
        </row>
        <row r="1202">
          <cell r="AW1202" t="str">
            <v>PICNIC DC2 EVEREST</v>
          </cell>
          <cell r="BP1202">
            <v>10</v>
          </cell>
          <cell r="BR1202" t="str">
            <v>73</v>
          </cell>
          <cell r="BT1202">
            <v>15.200000000000001</v>
          </cell>
          <cell r="BU1202" t="str">
            <v>Overig</v>
          </cell>
          <cell r="BX1202">
            <v>188.02</v>
          </cell>
        </row>
        <row r="1203">
          <cell r="AW1203" t="str">
            <v>Mosadex</v>
          </cell>
          <cell r="BP1203">
            <v>10</v>
          </cell>
          <cell r="BR1203" t="str">
            <v>61</v>
          </cell>
          <cell r="BT1203">
            <v>0.8</v>
          </cell>
          <cell r="BU1203" t="str">
            <v>Overig</v>
          </cell>
          <cell r="BX1203">
            <v>54.4</v>
          </cell>
        </row>
        <row r="1204">
          <cell r="AW1204" t="str">
            <v>Advion BV</v>
          </cell>
          <cell r="BP1204">
            <v>10</v>
          </cell>
          <cell r="BR1204" t="str">
            <v>10</v>
          </cell>
          <cell r="BT1204">
            <v>1.6</v>
          </cell>
          <cell r="BU1204" t="str">
            <v>Overig</v>
          </cell>
          <cell r="BX1204">
            <v>44.32</v>
          </cell>
        </row>
        <row r="1205">
          <cell r="AW1205" t="str">
            <v>Wouters Sales Intermed. BV</v>
          </cell>
          <cell r="BP1205">
            <v>10</v>
          </cell>
          <cell r="BR1205" t="str">
            <v>18</v>
          </cell>
          <cell r="BT1205">
            <v>11.2</v>
          </cell>
          <cell r="BU1205" t="str">
            <v>Overig</v>
          </cell>
          <cell r="BX1205">
            <v>175.17</v>
          </cell>
        </row>
        <row r="1206">
          <cell r="AW1206" t="str">
            <v>Albert Heijn DC OVERIJSSEL</v>
          </cell>
          <cell r="BP1206">
            <v>10</v>
          </cell>
          <cell r="BR1206" t="str">
            <v>80</v>
          </cell>
          <cell r="BT1206">
            <v>8.8000000000000007</v>
          </cell>
          <cell r="BU1206" t="str">
            <v>AH</v>
          </cell>
          <cell r="BX1206">
            <v>152.94</v>
          </cell>
        </row>
        <row r="1207">
          <cell r="AW1207" t="str">
            <v>PICNIC DC2 EVEREST</v>
          </cell>
          <cell r="BP1207">
            <v>10</v>
          </cell>
          <cell r="BR1207" t="str">
            <v>73</v>
          </cell>
          <cell r="BT1207" t="str">
            <v/>
          </cell>
          <cell r="BU1207" t="str">
            <v>Overig</v>
          </cell>
          <cell r="BX1207" t="str">
            <v/>
          </cell>
        </row>
        <row r="1208">
          <cell r="AW1208" t="str">
            <v>Albert Heijn</v>
          </cell>
          <cell r="BP1208">
            <v>10</v>
          </cell>
          <cell r="BR1208" t="str">
            <v>50</v>
          </cell>
          <cell r="BT1208">
            <v>18.399999999999999</v>
          </cell>
          <cell r="BU1208" t="str">
            <v>AH</v>
          </cell>
          <cell r="BX1208">
            <v>207.37</v>
          </cell>
        </row>
        <row r="1209">
          <cell r="AW1209" t="str">
            <v>Kruidvat BV</v>
          </cell>
          <cell r="BP1209">
            <v>10</v>
          </cell>
          <cell r="BR1209" t="str">
            <v>66</v>
          </cell>
          <cell r="BT1209">
            <v>17.600000000000001</v>
          </cell>
          <cell r="BU1209" t="str">
            <v>Kruidvat</v>
          </cell>
          <cell r="BX1209">
            <v>147.13999999999999</v>
          </cell>
        </row>
        <row r="1210">
          <cell r="AW1210" t="str">
            <v>Kruidvat BV</v>
          </cell>
          <cell r="BP1210">
            <v>10</v>
          </cell>
          <cell r="BR1210" t="str">
            <v>66</v>
          </cell>
          <cell r="BT1210" t="str">
            <v/>
          </cell>
          <cell r="BU1210" t="str">
            <v>Kruidvat</v>
          </cell>
          <cell r="BX1210" t="str">
            <v/>
          </cell>
        </row>
        <row r="1211">
          <cell r="AW1211" t="str">
            <v>Corim Dental Products BV</v>
          </cell>
          <cell r="BP1211">
            <v>10</v>
          </cell>
          <cell r="BR1211" t="str">
            <v>41</v>
          </cell>
          <cell r="BT1211">
            <v>0.8</v>
          </cell>
          <cell r="BU1211" t="str">
            <v>Pharma</v>
          </cell>
          <cell r="BX1211">
            <v>27.26</v>
          </cell>
        </row>
        <row r="1212">
          <cell r="AW1212" t="str">
            <v>Kruidvat BV</v>
          </cell>
          <cell r="BP1212">
            <v>10</v>
          </cell>
          <cell r="BR1212" t="str">
            <v>66</v>
          </cell>
          <cell r="BT1212" t="str">
            <v/>
          </cell>
          <cell r="BU1212" t="str">
            <v>Kruidvat</v>
          </cell>
          <cell r="BX1212" t="str">
            <v/>
          </cell>
        </row>
        <row r="1213">
          <cell r="AW1213" t="str">
            <v>Kruidvat BV</v>
          </cell>
          <cell r="BP1213">
            <v>10</v>
          </cell>
          <cell r="BR1213" t="str">
            <v>66</v>
          </cell>
          <cell r="BT1213">
            <v>24.799999999999997</v>
          </cell>
          <cell r="BU1213" t="str">
            <v>Kruidvat</v>
          </cell>
          <cell r="BX1213">
            <v>176.32999999999998</v>
          </cell>
        </row>
        <row r="1214">
          <cell r="AW1214" t="str">
            <v>A.S. WATSON DC OOSTERHOUT</v>
          </cell>
          <cell r="BP1214">
            <v>10</v>
          </cell>
          <cell r="BR1214" t="str">
            <v>49</v>
          </cell>
          <cell r="BT1214">
            <v>12.8</v>
          </cell>
          <cell r="BU1214" t="str">
            <v>Kruidvat</v>
          </cell>
          <cell r="BX1214">
            <v>169.22</v>
          </cell>
        </row>
        <row r="1215">
          <cell r="AW1215" t="str">
            <v>Etos Distributiecentrum</v>
          </cell>
          <cell r="BP1215">
            <v>10</v>
          </cell>
          <cell r="BR1215" t="str">
            <v>19</v>
          </cell>
          <cell r="BT1215">
            <v>5.6</v>
          </cell>
          <cell r="BU1215" t="str">
            <v>Overig</v>
          </cell>
          <cell r="BX1215">
            <v>102.03</v>
          </cell>
        </row>
        <row r="1216">
          <cell r="AW1216" t="str">
            <v>Albert Heijn</v>
          </cell>
          <cell r="BP1216">
            <v>10</v>
          </cell>
          <cell r="BR1216" t="str">
            <v>41</v>
          </cell>
          <cell r="BT1216">
            <v>12.8</v>
          </cell>
          <cell r="BU1216" t="str">
            <v>AH</v>
          </cell>
          <cell r="BX1216">
            <v>100.74</v>
          </cell>
        </row>
        <row r="1217">
          <cell r="AW1217" t="str">
            <v>Jumbo DC Nieuwegein</v>
          </cell>
          <cell r="BP1217">
            <v>10</v>
          </cell>
          <cell r="BR1217" t="str">
            <v>34</v>
          </cell>
          <cell r="BT1217">
            <v>12.8</v>
          </cell>
          <cell r="BU1217" t="str">
            <v>Jumbo</v>
          </cell>
          <cell r="BX1217">
            <v>213.57999999999998</v>
          </cell>
        </row>
        <row r="1218">
          <cell r="AW1218" t="str">
            <v>Jumbo Nieuwegein</v>
          </cell>
          <cell r="BP1218">
            <v>10</v>
          </cell>
          <cell r="BR1218" t="str">
            <v>34</v>
          </cell>
          <cell r="BT1218" t="str">
            <v/>
          </cell>
          <cell r="BU1218" t="str">
            <v>Jumbo</v>
          </cell>
          <cell r="BX1218" t="str">
            <v/>
          </cell>
        </row>
        <row r="1219">
          <cell r="AW1219" t="str">
            <v>Jumbo Nieuwegein</v>
          </cell>
          <cell r="BP1219">
            <v>10</v>
          </cell>
          <cell r="BR1219" t="str">
            <v>34</v>
          </cell>
          <cell r="BT1219" t="str">
            <v/>
          </cell>
          <cell r="BU1219" t="str">
            <v>Jumbo</v>
          </cell>
          <cell r="BX1219" t="str">
            <v/>
          </cell>
        </row>
        <row r="1220">
          <cell r="AW1220" t="str">
            <v>Advion BV</v>
          </cell>
          <cell r="BP1220">
            <v>10</v>
          </cell>
          <cell r="BR1220" t="str">
            <v>10</v>
          </cell>
          <cell r="BT1220">
            <v>16</v>
          </cell>
          <cell r="BU1220" t="str">
            <v>Overig</v>
          </cell>
          <cell r="BX1220">
            <v>190.88</v>
          </cell>
        </row>
        <row r="1221">
          <cell r="AW1221" t="str">
            <v>Global Trading</v>
          </cell>
          <cell r="BP1221">
            <v>10</v>
          </cell>
          <cell r="BR1221" t="str">
            <v>89</v>
          </cell>
          <cell r="BT1221">
            <v>3.2</v>
          </cell>
          <cell r="BU1221" t="str">
            <v>Overig</v>
          </cell>
          <cell r="BX1221">
            <v>100.16</v>
          </cell>
        </row>
        <row r="1222">
          <cell r="AW1222" t="str">
            <v>Kruidvat BV</v>
          </cell>
          <cell r="BP1222">
            <v>10</v>
          </cell>
          <cell r="BR1222" t="str">
            <v>66</v>
          </cell>
          <cell r="BT1222" t="str">
            <v/>
          </cell>
          <cell r="BU1222" t="str">
            <v>Kruidvat</v>
          </cell>
          <cell r="BX1222" t="str">
            <v/>
          </cell>
        </row>
        <row r="1223">
          <cell r="AW1223" t="str">
            <v>Advion BV</v>
          </cell>
          <cell r="BP1223">
            <v>10</v>
          </cell>
          <cell r="BR1223" t="str">
            <v>10</v>
          </cell>
          <cell r="BT1223" t="str">
            <v/>
          </cell>
          <cell r="BU1223" t="str">
            <v>Overig</v>
          </cell>
          <cell r="BX1223" t="str">
            <v/>
          </cell>
        </row>
        <row r="1224">
          <cell r="AW1224" t="str">
            <v>Kruidvat BV</v>
          </cell>
          <cell r="BP1224">
            <v>10</v>
          </cell>
          <cell r="BR1224" t="str">
            <v>66</v>
          </cell>
          <cell r="BT1224">
            <v>26.400000000000002</v>
          </cell>
          <cell r="BU1224" t="str">
            <v>Kruidvat</v>
          </cell>
          <cell r="BX1224">
            <v>182.69</v>
          </cell>
        </row>
        <row r="1225">
          <cell r="AW1225" t="str">
            <v>Albert Heijn</v>
          </cell>
          <cell r="BP1225">
            <v>10</v>
          </cell>
          <cell r="BR1225" t="str">
            <v>41</v>
          </cell>
          <cell r="BT1225">
            <v>26.4</v>
          </cell>
          <cell r="BU1225" t="str">
            <v>AH</v>
          </cell>
          <cell r="BX1225">
            <v>149.41</v>
          </cell>
        </row>
        <row r="1226">
          <cell r="AW1226" t="str">
            <v>Kruidvat BV</v>
          </cell>
          <cell r="BP1226">
            <v>10</v>
          </cell>
          <cell r="BR1226" t="str">
            <v>66</v>
          </cell>
          <cell r="BT1226" t="str">
            <v/>
          </cell>
          <cell r="BU1226" t="str">
            <v>Kruidvat</v>
          </cell>
          <cell r="BX1226" t="str">
            <v/>
          </cell>
        </row>
        <row r="1227">
          <cell r="AW1227" t="str">
            <v>Jumbo DC Nieuwegein</v>
          </cell>
          <cell r="BP1227">
            <v>10</v>
          </cell>
          <cell r="BR1227" t="str">
            <v>34</v>
          </cell>
          <cell r="BT1227">
            <v>26.4</v>
          </cell>
          <cell r="BU1227" t="str">
            <v>Jumbo</v>
          </cell>
          <cell r="BX1227">
            <v>213.58</v>
          </cell>
        </row>
        <row r="1228">
          <cell r="AW1228" t="str">
            <v>Poiesz Supermarkten BV</v>
          </cell>
          <cell r="BP1228">
            <v>11</v>
          </cell>
          <cell r="BR1228" t="str">
            <v>86</v>
          </cell>
          <cell r="BT1228">
            <v>1.6</v>
          </cell>
          <cell r="BU1228" t="str">
            <v>Superunie</v>
          </cell>
          <cell r="BX1228">
            <v>67.5</v>
          </cell>
        </row>
        <row r="1229">
          <cell r="AW1229" t="str">
            <v>Advion BV</v>
          </cell>
          <cell r="BP1229">
            <v>11</v>
          </cell>
          <cell r="BR1229" t="str">
            <v>10</v>
          </cell>
          <cell r="BT1229">
            <v>1.6</v>
          </cell>
          <cell r="BU1229" t="str">
            <v>Overig</v>
          </cell>
          <cell r="BX1229">
            <v>44.32</v>
          </cell>
        </row>
        <row r="1230">
          <cell r="AW1230" t="str">
            <v>Kruidvat BV</v>
          </cell>
          <cell r="BP1230">
            <v>11</v>
          </cell>
          <cell r="BR1230" t="str">
            <v>66</v>
          </cell>
          <cell r="BT1230">
            <v>16</v>
          </cell>
          <cell r="BU1230" t="str">
            <v>Kruidvat</v>
          </cell>
          <cell r="BX1230">
            <v>139.04</v>
          </cell>
        </row>
        <row r="1231">
          <cell r="AW1231" t="str">
            <v>Etos Distributiecentrum</v>
          </cell>
          <cell r="BP1231">
            <v>11</v>
          </cell>
          <cell r="BR1231" t="str">
            <v>19</v>
          </cell>
          <cell r="BT1231">
            <v>18.399999999999999</v>
          </cell>
          <cell r="BU1231" t="str">
            <v>Overig</v>
          </cell>
          <cell r="BX1231">
            <v>238.46</v>
          </cell>
        </row>
        <row r="1232">
          <cell r="AW1232" t="str">
            <v>Action Distributiecentrum</v>
          </cell>
          <cell r="BP1232">
            <v>11</v>
          </cell>
          <cell r="BR1232" t="str">
            <v>61</v>
          </cell>
          <cell r="BT1232">
            <v>26.4</v>
          </cell>
          <cell r="BU1232" t="str">
            <v>Action</v>
          </cell>
          <cell r="BX1232">
            <v>333.96</v>
          </cell>
        </row>
        <row r="1233">
          <cell r="AW1233" t="str">
            <v>Boni Distributiecentrum</v>
          </cell>
          <cell r="BP1233">
            <v>11</v>
          </cell>
          <cell r="BR1233" t="str">
            <v>38</v>
          </cell>
          <cell r="BT1233">
            <v>4</v>
          </cell>
          <cell r="BU1233" t="str">
            <v>Superunie</v>
          </cell>
          <cell r="BX1233">
            <v>79.88</v>
          </cell>
        </row>
        <row r="1234">
          <cell r="AW1234" t="str">
            <v>Albert Heijn</v>
          </cell>
          <cell r="BP1234">
            <v>11</v>
          </cell>
          <cell r="BR1234" t="str">
            <v>41</v>
          </cell>
          <cell r="BT1234">
            <v>16</v>
          </cell>
          <cell r="BU1234" t="str">
            <v>AH</v>
          </cell>
          <cell r="BX1234">
            <v>113.92</v>
          </cell>
        </row>
        <row r="1235">
          <cell r="AW1235" t="str">
            <v>Albert Heijn</v>
          </cell>
          <cell r="BP1235">
            <v>11</v>
          </cell>
          <cell r="BR1235" t="str">
            <v>41</v>
          </cell>
          <cell r="BT1235" t="str">
            <v/>
          </cell>
          <cell r="BU1235" t="str">
            <v>AH</v>
          </cell>
          <cell r="BX1235" t="str">
            <v/>
          </cell>
        </row>
        <row r="1236">
          <cell r="AW1236" t="str">
            <v>Blokker Distributiecentrum</v>
          </cell>
          <cell r="BP1236">
            <v>11</v>
          </cell>
          <cell r="BR1236" t="str">
            <v>41</v>
          </cell>
          <cell r="BT1236">
            <v>3.2</v>
          </cell>
          <cell r="BU1236" t="str">
            <v>Overig</v>
          </cell>
          <cell r="BX1236">
            <v>38.11</v>
          </cell>
        </row>
        <row r="1237">
          <cell r="AW1237" t="str">
            <v>ID Logistics</v>
          </cell>
          <cell r="BP1237">
            <v>11</v>
          </cell>
          <cell r="BR1237" t="str">
            <v>50</v>
          </cell>
          <cell r="BT1237">
            <v>1.6</v>
          </cell>
          <cell r="BU1237" t="str">
            <v>Overig</v>
          </cell>
          <cell r="BX1237">
            <v>44.37</v>
          </cell>
        </row>
        <row r="1238">
          <cell r="AW1238" t="str">
            <v>American Dental Trading BV</v>
          </cell>
          <cell r="BP1238">
            <v>11</v>
          </cell>
          <cell r="BR1238" t="str">
            <v>50</v>
          </cell>
          <cell r="BT1238">
            <v>0.8</v>
          </cell>
          <cell r="BU1238" t="str">
            <v>Pharma</v>
          </cell>
          <cell r="BX1238">
            <v>27.26</v>
          </cell>
        </row>
        <row r="1239">
          <cell r="AW1239" t="str">
            <v>Action Distributiecentrum</v>
          </cell>
          <cell r="BP1239">
            <v>11</v>
          </cell>
          <cell r="BR1239" t="str">
            <v>61</v>
          </cell>
          <cell r="BT1239">
            <v>23.2</v>
          </cell>
          <cell r="BU1239" t="str">
            <v>Action</v>
          </cell>
          <cell r="BX1239">
            <v>312.27</v>
          </cell>
        </row>
        <row r="1240">
          <cell r="AW1240" t="str">
            <v>Action Distributiecentrum</v>
          </cell>
          <cell r="BP1240">
            <v>11</v>
          </cell>
          <cell r="BR1240" t="str">
            <v>16</v>
          </cell>
          <cell r="BT1240">
            <v>26.4</v>
          </cell>
          <cell r="BU1240" t="str">
            <v>Action</v>
          </cell>
          <cell r="BX1240">
            <v>296.47000000000003</v>
          </cell>
        </row>
        <row r="1241">
          <cell r="AW1241" t="str">
            <v>Kruidvat BV</v>
          </cell>
          <cell r="BP1241">
            <v>11</v>
          </cell>
          <cell r="BR1241" t="str">
            <v>66</v>
          </cell>
          <cell r="BT1241">
            <v>15.2</v>
          </cell>
          <cell r="BU1241" t="str">
            <v>Kruidvat</v>
          </cell>
          <cell r="BX1241">
            <v>135.28</v>
          </cell>
        </row>
        <row r="1242">
          <cell r="AW1242" t="str">
            <v>BOON DC KW DORDRECHT</v>
          </cell>
          <cell r="BP1242">
            <v>11</v>
          </cell>
          <cell r="BR1242" t="str">
            <v>33</v>
          </cell>
          <cell r="BT1242">
            <v>4</v>
          </cell>
          <cell r="BU1242" t="str">
            <v>Superunie</v>
          </cell>
          <cell r="BX1242">
            <v>71.52</v>
          </cell>
        </row>
        <row r="1243">
          <cell r="AW1243" t="str">
            <v>Nettorama DC</v>
          </cell>
          <cell r="BP1243">
            <v>11</v>
          </cell>
          <cell r="BR1243" t="str">
            <v>49</v>
          </cell>
          <cell r="BT1243">
            <v>1.6</v>
          </cell>
          <cell r="BU1243" t="str">
            <v>Superunie</v>
          </cell>
          <cell r="BX1243">
            <v>44.59</v>
          </cell>
        </row>
        <row r="1244">
          <cell r="AW1244" t="str">
            <v>Action Distributiecentrum</v>
          </cell>
          <cell r="BP1244">
            <v>11</v>
          </cell>
          <cell r="BR1244" t="str">
            <v>61</v>
          </cell>
          <cell r="BT1244">
            <v>20</v>
          </cell>
          <cell r="BU1244" t="str">
            <v>Action</v>
          </cell>
          <cell r="BX1244">
            <v>290.2</v>
          </cell>
        </row>
        <row r="1245">
          <cell r="AW1245" t="str">
            <v>Etos Distributiecentrum</v>
          </cell>
          <cell r="BP1245">
            <v>11</v>
          </cell>
          <cell r="BR1245" t="str">
            <v>19</v>
          </cell>
          <cell r="BT1245">
            <v>12</v>
          </cell>
          <cell r="BU1245" t="str">
            <v>Overig</v>
          </cell>
          <cell r="BX1245">
            <v>183.96</v>
          </cell>
        </row>
        <row r="1246">
          <cell r="AW1246" t="str">
            <v>Jan Linders Distributiecentrum</v>
          </cell>
          <cell r="BP1246">
            <v>11</v>
          </cell>
          <cell r="BR1246" t="str">
            <v>58</v>
          </cell>
          <cell r="BT1246">
            <v>4</v>
          </cell>
          <cell r="BU1246" t="str">
            <v>Superunie</v>
          </cell>
          <cell r="BX1246">
            <v>72.92</v>
          </cell>
        </row>
        <row r="1247">
          <cell r="AW1247" t="str">
            <v>Action Distributiecentrum</v>
          </cell>
          <cell r="BP1247">
            <v>11</v>
          </cell>
          <cell r="BR1247" t="str">
            <v>16</v>
          </cell>
          <cell r="BT1247">
            <v>26.4</v>
          </cell>
          <cell r="BU1247" t="str">
            <v>Action</v>
          </cell>
          <cell r="BX1247">
            <v>296.47000000000003</v>
          </cell>
        </row>
        <row r="1248">
          <cell r="AW1248" t="str">
            <v>AH DC Hoorn</v>
          </cell>
          <cell r="BP1248">
            <v>11</v>
          </cell>
          <cell r="BR1248" t="str">
            <v>16</v>
          </cell>
          <cell r="BT1248">
            <v>2.4</v>
          </cell>
          <cell r="BU1248" t="str">
            <v>AH</v>
          </cell>
          <cell r="BX1248">
            <v>66.19</v>
          </cell>
        </row>
        <row r="1249">
          <cell r="AW1249" t="str">
            <v>Albert Heijn</v>
          </cell>
          <cell r="BP1249">
            <v>11</v>
          </cell>
          <cell r="BR1249" t="str">
            <v>26</v>
          </cell>
          <cell r="BT1249">
            <v>6.4</v>
          </cell>
          <cell r="BU1249" t="str">
            <v>AH</v>
          </cell>
          <cell r="BX1249">
            <v>106.82</v>
          </cell>
        </row>
        <row r="1250">
          <cell r="AW1250" t="str">
            <v>Action Distributiecentrum</v>
          </cell>
          <cell r="BP1250">
            <v>11</v>
          </cell>
          <cell r="BR1250" t="str">
            <v>61</v>
          </cell>
          <cell r="BT1250">
            <v>26.4</v>
          </cell>
          <cell r="BU1250" t="str">
            <v>Action</v>
          </cell>
          <cell r="BX1250">
            <v>333.96</v>
          </cell>
        </row>
        <row r="1251">
          <cell r="AW1251" t="str">
            <v>A.S. WATSON DC OOSTERHOUT</v>
          </cell>
          <cell r="BP1251">
            <v>11</v>
          </cell>
          <cell r="BR1251" t="str">
            <v>49</v>
          </cell>
          <cell r="BT1251">
            <v>14.4</v>
          </cell>
          <cell r="BU1251" t="str">
            <v>Kruidvat</v>
          </cell>
          <cell r="BX1251">
            <v>180.72</v>
          </cell>
        </row>
        <row r="1252">
          <cell r="AW1252" t="str">
            <v>A.S. WATSON OOSTERHOUT DC</v>
          </cell>
          <cell r="BP1252">
            <v>11</v>
          </cell>
          <cell r="BR1252" t="str">
            <v>49</v>
          </cell>
          <cell r="BT1252">
            <v>19.2</v>
          </cell>
          <cell r="BU1252" t="str">
            <v>Kruidvat</v>
          </cell>
          <cell r="BX1252">
            <v>213.31</v>
          </cell>
        </row>
        <row r="1253">
          <cell r="AW1253" t="str">
            <v>ACTION SERVICE - DICK VIJN</v>
          </cell>
          <cell r="BP1253">
            <v>11</v>
          </cell>
          <cell r="BR1253" t="str">
            <v>61</v>
          </cell>
          <cell r="BT1253">
            <v>26.4</v>
          </cell>
          <cell r="BU1253" t="str">
            <v>Action</v>
          </cell>
          <cell r="BX1253">
            <v>333.96</v>
          </cell>
        </row>
        <row r="1254">
          <cell r="AW1254" t="str">
            <v>Advion BV</v>
          </cell>
          <cell r="BP1254">
            <v>11</v>
          </cell>
          <cell r="BR1254" t="str">
            <v>10</v>
          </cell>
          <cell r="BT1254">
            <v>3.2</v>
          </cell>
          <cell r="BU1254" t="str">
            <v>Overig</v>
          </cell>
          <cell r="BX1254">
            <v>63.84</v>
          </cell>
        </row>
        <row r="1255">
          <cell r="AW1255" t="str">
            <v>Albert Heijn</v>
          </cell>
          <cell r="BP1255">
            <v>11</v>
          </cell>
          <cell r="BR1255" t="str">
            <v>50</v>
          </cell>
          <cell r="BT1255">
            <v>12</v>
          </cell>
          <cell r="BU1255" t="str">
            <v>AH</v>
          </cell>
          <cell r="BX1255">
            <v>159.96</v>
          </cell>
        </row>
        <row r="1256">
          <cell r="AW1256" t="str">
            <v>Albert Heijn DC OVERIJSSEL</v>
          </cell>
          <cell r="BP1256">
            <v>11</v>
          </cell>
          <cell r="BR1256" t="str">
            <v>80</v>
          </cell>
          <cell r="BT1256">
            <v>4.8</v>
          </cell>
          <cell r="BU1256" t="str">
            <v>AH</v>
          </cell>
          <cell r="BX1256">
            <v>96.72</v>
          </cell>
        </row>
        <row r="1257">
          <cell r="AW1257" t="str">
            <v>Albert Heijn</v>
          </cell>
          <cell r="BP1257">
            <v>11</v>
          </cell>
          <cell r="BR1257" t="str">
            <v>41</v>
          </cell>
          <cell r="BT1257">
            <v>10.4</v>
          </cell>
          <cell r="BU1257" t="str">
            <v>AH</v>
          </cell>
          <cell r="BX1257">
            <v>86.94</v>
          </cell>
        </row>
        <row r="1258">
          <cell r="AW1258" t="str">
            <v>Action Distributiecentrum</v>
          </cell>
          <cell r="BP1258">
            <v>11</v>
          </cell>
          <cell r="BR1258" t="str">
            <v>61</v>
          </cell>
          <cell r="BT1258">
            <v>25.6</v>
          </cell>
          <cell r="BU1258" t="str">
            <v>Action</v>
          </cell>
          <cell r="BX1258">
            <v>325.89</v>
          </cell>
        </row>
        <row r="1259">
          <cell r="AW1259" t="str">
            <v>Albert Heijn</v>
          </cell>
          <cell r="BP1259">
            <v>11</v>
          </cell>
          <cell r="BR1259" t="str">
            <v>41</v>
          </cell>
          <cell r="BT1259">
            <v>23.2</v>
          </cell>
          <cell r="BU1259" t="str">
            <v>AH</v>
          </cell>
          <cell r="BX1259">
            <v>139.19999999999999</v>
          </cell>
        </row>
        <row r="1260">
          <cell r="AW1260" t="str">
            <v>CoopCodis Distributiecentrum</v>
          </cell>
          <cell r="BP1260">
            <v>11</v>
          </cell>
          <cell r="BR1260" t="str">
            <v>94</v>
          </cell>
          <cell r="BT1260">
            <v>0.8</v>
          </cell>
          <cell r="BU1260" t="str">
            <v>Superunie</v>
          </cell>
          <cell r="BX1260">
            <v>36.700000000000003</v>
          </cell>
        </row>
        <row r="1261">
          <cell r="AW1261" t="str">
            <v>Jumbo DC Nieuwegein</v>
          </cell>
          <cell r="BP1261">
            <v>11</v>
          </cell>
          <cell r="BR1261" t="str">
            <v>34</v>
          </cell>
          <cell r="BT1261">
            <v>12</v>
          </cell>
          <cell r="BU1261" t="str">
            <v>Jumbo</v>
          </cell>
          <cell r="BX1261">
            <v>213.58</v>
          </cell>
        </row>
        <row r="1262">
          <cell r="AW1262" t="str">
            <v>A.S. WATSON DC OOSTERHOUT</v>
          </cell>
          <cell r="BP1262">
            <v>11</v>
          </cell>
          <cell r="BR1262" t="str">
            <v>49</v>
          </cell>
          <cell r="BT1262">
            <v>4.8</v>
          </cell>
          <cell r="BU1262" t="str">
            <v>Kruidvat</v>
          </cell>
          <cell r="BX1262">
            <v>82.18</v>
          </cell>
        </row>
        <row r="1263">
          <cell r="AW1263" t="str">
            <v>Kruidvat BV</v>
          </cell>
          <cell r="BP1263">
            <v>11</v>
          </cell>
          <cell r="BR1263" t="str">
            <v>66</v>
          </cell>
          <cell r="BT1263">
            <v>20</v>
          </cell>
          <cell r="BU1263" t="str">
            <v>Kruidvat</v>
          </cell>
          <cell r="BX1263">
            <v>158.4</v>
          </cell>
        </row>
        <row r="1264">
          <cell r="AW1264" t="str">
            <v>HOOGVLIET DC BLEISWIJK</v>
          </cell>
          <cell r="BP1264">
            <v>11</v>
          </cell>
          <cell r="BR1264" t="str">
            <v>26</v>
          </cell>
          <cell r="BT1264">
            <v>5.6</v>
          </cell>
          <cell r="BU1264" t="str">
            <v>Superunie</v>
          </cell>
          <cell r="BX1264">
            <v>98.62</v>
          </cell>
        </row>
        <row r="1265">
          <cell r="AW1265" t="str">
            <v>SPAR Distributiecentrum</v>
          </cell>
          <cell r="BP1265">
            <v>11</v>
          </cell>
          <cell r="BR1265" t="str">
            <v>51</v>
          </cell>
          <cell r="BT1265">
            <v>3.2</v>
          </cell>
          <cell r="BU1265" t="str">
            <v>Superunie</v>
          </cell>
          <cell r="BX1265">
            <v>61.09</v>
          </cell>
        </row>
        <row r="1266">
          <cell r="AW1266" t="str">
            <v>Jumbo Nieuwegein</v>
          </cell>
          <cell r="BP1266">
            <v>11</v>
          </cell>
          <cell r="BR1266" t="str">
            <v>34</v>
          </cell>
          <cell r="BT1266" t="str">
            <v/>
          </cell>
          <cell r="BU1266" t="str">
            <v>Jumbo</v>
          </cell>
          <cell r="BX1266" t="str">
            <v/>
          </cell>
        </row>
        <row r="1267">
          <cell r="AW1267" t="str">
            <v>SPAR Distributiecentrum</v>
          </cell>
          <cell r="BP1267">
            <v>11</v>
          </cell>
          <cell r="BR1267" t="str">
            <v>51</v>
          </cell>
          <cell r="BT1267" t="str">
            <v/>
          </cell>
          <cell r="BU1267" t="str">
            <v>Superunie</v>
          </cell>
          <cell r="BX1267" t="str">
            <v/>
          </cell>
        </row>
        <row r="1268">
          <cell r="AW1268" t="str">
            <v>Sligro (deur 802-807)</v>
          </cell>
          <cell r="BP1268">
            <v>11</v>
          </cell>
          <cell r="BR1268" t="str">
            <v>54</v>
          </cell>
          <cell r="BT1268">
            <v>10.399999999999999</v>
          </cell>
          <cell r="BU1268" t="str">
            <v>Superunie</v>
          </cell>
          <cell r="BX1268">
            <v>119.60000000000001</v>
          </cell>
        </row>
        <row r="1269">
          <cell r="AW1269" t="str">
            <v>Sligro DC Non Food (deur 701)</v>
          </cell>
          <cell r="BP1269">
            <v>11</v>
          </cell>
          <cell r="BR1269" t="str">
            <v>54</v>
          </cell>
          <cell r="BT1269" t="str">
            <v/>
          </cell>
          <cell r="BU1269" t="str">
            <v>Superunie</v>
          </cell>
          <cell r="BX1269" t="str">
            <v/>
          </cell>
        </row>
        <row r="1270">
          <cell r="AW1270" t="str">
            <v>Albert Heijn DC OVERIJSSEL</v>
          </cell>
          <cell r="BP1270">
            <v>11</v>
          </cell>
          <cell r="BR1270" t="str">
            <v>80</v>
          </cell>
          <cell r="BT1270">
            <v>8</v>
          </cell>
          <cell r="BU1270" t="str">
            <v>AH</v>
          </cell>
          <cell r="BX1270">
            <v>142.63999999999999</v>
          </cell>
        </row>
        <row r="1271">
          <cell r="AW1271" t="str">
            <v>ALBERT HEIJN  LDC GELDERMALSEN</v>
          </cell>
          <cell r="BP1271">
            <v>11</v>
          </cell>
          <cell r="BR1271" t="str">
            <v>41</v>
          </cell>
          <cell r="BT1271">
            <v>23.200000000000003</v>
          </cell>
          <cell r="BU1271" t="str">
            <v>AH</v>
          </cell>
          <cell r="BX1271">
            <v>139.19999999999999</v>
          </cell>
        </row>
        <row r="1272">
          <cell r="AW1272" t="str">
            <v>Advion BV</v>
          </cell>
          <cell r="BP1272">
            <v>11</v>
          </cell>
          <cell r="BR1272" t="str">
            <v>10</v>
          </cell>
          <cell r="BT1272">
            <v>3.2</v>
          </cell>
          <cell r="BU1272" t="str">
            <v>Overig</v>
          </cell>
          <cell r="BX1272">
            <v>63.84</v>
          </cell>
        </row>
        <row r="1273">
          <cell r="AW1273" t="str">
            <v>Aldi Culemborg B.V.</v>
          </cell>
          <cell r="BP1273">
            <v>11</v>
          </cell>
          <cell r="BR1273" t="str">
            <v>41</v>
          </cell>
          <cell r="BT1273">
            <v>3.2</v>
          </cell>
          <cell r="BU1273" t="str">
            <v>Aldi</v>
          </cell>
          <cell r="BX1273">
            <v>38.11</v>
          </cell>
        </row>
        <row r="1274">
          <cell r="AW1274" t="str">
            <v>Brocacef</v>
          </cell>
          <cell r="BP1274">
            <v>11</v>
          </cell>
          <cell r="BR1274" t="str">
            <v>10</v>
          </cell>
          <cell r="BT1274">
            <v>0.8</v>
          </cell>
          <cell r="BU1274" t="str">
            <v>Pharma</v>
          </cell>
          <cell r="BX1274">
            <v>54.4</v>
          </cell>
        </row>
        <row r="1275">
          <cell r="AW1275" t="str">
            <v>Apotheek de Betuwe / de Pluk</v>
          </cell>
          <cell r="BP1275">
            <v>11</v>
          </cell>
          <cell r="BR1275" t="str">
            <v>41</v>
          </cell>
          <cell r="BT1275">
            <v>0.8</v>
          </cell>
          <cell r="BU1275" t="str">
            <v>Pharma</v>
          </cell>
          <cell r="BX1275">
            <v>54.4</v>
          </cell>
        </row>
        <row r="1276">
          <cell r="AW1276" t="str">
            <v>Aldi Roosendaal BV</v>
          </cell>
          <cell r="BP1276">
            <v>11</v>
          </cell>
          <cell r="BR1276" t="str">
            <v>47</v>
          </cell>
          <cell r="BT1276">
            <v>4</v>
          </cell>
          <cell r="BU1276" t="str">
            <v>Aldi</v>
          </cell>
          <cell r="BX1276">
            <v>79.12</v>
          </cell>
        </row>
        <row r="1277">
          <cell r="AW1277" t="str">
            <v>Sligro (deur 802-807)</v>
          </cell>
          <cell r="BP1277">
            <v>11</v>
          </cell>
          <cell r="BR1277" t="str">
            <v>54</v>
          </cell>
          <cell r="BT1277" t="str">
            <v/>
          </cell>
          <cell r="BU1277" t="str">
            <v>Superunie</v>
          </cell>
          <cell r="BX1277" t="str">
            <v/>
          </cell>
        </row>
        <row r="1278">
          <cell r="AW1278" t="str">
            <v>Albert Heijn</v>
          </cell>
          <cell r="BP1278">
            <v>11</v>
          </cell>
          <cell r="BR1278" t="str">
            <v>50</v>
          </cell>
          <cell r="BT1278">
            <v>19.2</v>
          </cell>
          <cell r="BU1278" t="str">
            <v>AH</v>
          </cell>
          <cell r="BX1278">
            <v>212.35</v>
          </cell>
        </row>
        <row r="1279">
          <cell r="AW1279" t="str">
            <v>Kruidvat BV</v>
          </cell>
          <cell r="BP1279">
            <v>11</v>
          </cell>
          <cell r="BR1279" t="str">
            <v>66</v>
          </cell>
          <cell r="BT1279">
            <v>3.2</v>
          </cell>
          <cell r="BU1279" t="str">
            <v>Kruidvat</v>
          </cell>
          <cell r="BX1279">
            <v>46.56</v>
          </cell>
        </row>
        <row r="1280">
          <cell r="AW1280" t="str">
            <v>Kruidvat BV</v>
          </cell>
          <cell r="BP1280">
            <v>11</v>
          </cell>
          <cell r="BR1280" t="str">
            <v>66</v>
          </cell>
          <cell r="BT1280" t="str">
            <v/>
          </cell>
          <cell r="BU1280" t="str">
            <v>Kruidvat</v>
          </cell>
          <cell r="BX1280" t="str">
            <v/>
          </cell>
        </row>
        <row r="1281">
          <cell r="AW1281" t="str">
            <v>Aldi</v>
          </cell>
          <cell r="BP1281">
            <v>11</v>
          </cell>
          <cell r="BR1281" t="str">
            <v>74</v>
          </cell>
          <cell r="BT1281">
            <v>4</v>
          </cell>
          <cell r="BU1281" t="str">
            <v>Aldi</v>
          </cell>
          <cell r="BX1281">
            <v>86.4</v>
          </cell>
        </row>
        <row r="1282">
          <cell r="AW1282" t="str">
            <v>Aldi Roermond BV</v>
          </cell>
          <cell r="BP1282">
            <v>11</v>
          </cell>
          <cell r="BR1282" t="str">
            <v>60</v>
          </cell>
          <cell r="BT1282">
            <v>3.2</v>
          </cell>
          <cell r="BU1282" t="str">
            <v>Aldi</v>
          </cell>
          <cell r="BX1282">
            <v>77.760000000000005</v>
          </cell>
        </row>
        <row r="1283">
          <cell r="AW1283" t="str">
            <v>ALBERT HEIJN MECH ZAANDAM</v>
          </cell>
          <cell r="BP1283">
            <v>11</v>
          </cell>
          <cell r="BR1283" t="str">
            <v>15</v>
          </cell>
          <cell r="BT1283">
            <v>8.8000000000000007</v>
          </cell>
          <cell r="BU1283" t="str">
            <v>AH</v>
          </cell>
          <cell r="BX1283">
            <v>142.30000000000001</v>
          </cell>
        </row>
        <row r="1284">
          <cell r="AW1284" t="str">
            <v>Kruidvat BV</v>
          </cell>
          <cell r="BP1284">
            <v>11</v>
          </cell>
          <cell r="BR1284" t="str">
            <v>66</v>
          </cell>
          <cell r="BT1284">
            <v>12.8</v>
          </cell>
          <cell r="BU1284" t="str">
            <v>Kruidvat</v>
          </cell>
          <cell r="BX1284">
            <v>123.00999999999999</v>
          </cell>
        </row>
        <row r="1285">
          <cell r="AW1285" t="str">
            <v>Kruidvat BV</v>
          </cell>
          <cell r="BP1285">
            <v>11</v>
          </cell>
          <cell r="BR1285" t="str">
            <v>66</v>
          </cell>
          <cell r="BT1285" t="str">
            <v/>
          </cell>
          <cell r="BU1285" t="str">
            <v>Kruidvat</v>
          </cell>
          <cell r="BX1285" t="str">
            <v/>
          </cell>
        </row>
        <row r="1286">
          <cell r="AW1286" t="str">
            <v>Albert Heijn</v>
          </cell>
          <cell r="BP1286">
            <v>11</v>
          </cell>
          <cell r="BR1286" t="str">
            <v>41</v>
          </cell>
          <cell r="BT1286" t="str">
            <v/>
          </cell>
          <cell r="BU1286" t="str">
            <v>AH</v>
          </cell>
          <cell r="BX1286" t="str">
            <v/>
          </cell>
        </row>
        <row r="1287">
          <cell r="AW1287" t="str">
            <v>Mosadex</v>
          </cell>
          <cell r="BP1287">
            <v>11</v>
          </cell>
          <cell r="BR1287" t="str">
            <v>61</v>
          </cell>
          <cell r="BT1287">
            <v>0.8</v>
          </cell>
          <cell r="BU1287" t="str">
            <v>Overig</v>
          </cell>
          <cell r="BX1287">
            <v>54.4</v>
          </cell>
        </row>
        <row r="1288">
          <cell r="AW1288" t="str">
            <v>Mosadex</v>
          </cell>
          <cell r="BP1288">
            <v>11</v>
          </cell>
          <cell r="BR1288" t="str">
            <v>23</v>
          </cell>
          <cell r="BT1288">
            <v>0.8</v>
          </cell>
          <cell r="BU1288" t="str">
            <v>Overig</v>
          </cell>
          <cell r="BX1288">
            <v>54.4</v>
          </cell>
        </row>
        <row r="1289">
          <cell r="AW1289" t="str">
            <v>ALLIANCE HEALTHCARE</v>
          </cell>
          <cell r="BP1289">
            <v>11</v>
          </cell>
          <cell r="BR1289" t="str">
            <v>52</v>
          </cell>
          <cell r="BT1289">
            <v>0.8</v>
          </cell>
          <cell r="BU1289" t="str">
            <v>Pharma</v>
          </cell>
          <cell r="BX1289">
            <v>54.4</v>
          </cell>
        </row>
        <row r="1290">
          <cell r="AW1290" t="str">
            <v>Admiraal Apotheek Alphega</v>
          </cell>
          <cell r="BP1290">
            <v>11</v>
          </cell>
          <cell r="BR1290" t="str">
            <v>33</v>
          </cell>
          <cell r="BT1290">
            <v>0.8</v>
          </cell>
          <cell r="BU1290" t="str">
            <v>Pharma</v>
          </cell>
          <cell r="BX1290">
            <v>54.4</v>
          </cell>
        </row>
        <row r="1291">
          <cell r="AW1291" t="str">
            <v>ALDI Groningen</v>
          </cell>
          <cell r="BP1291">
            <v>11</v>
          </cell>
          <cell r="BR1291" t="str">
            <v>97</v>
          </cell>
          <cell r="BT1291">
            <v>4</v>
          </cell>
          <cell r="BU1291" t="str">
            <v>Aldi</v>
          </cell>
          <cell r="BX1291">
            <v>117.32</v>
          </cell>
        </row>
        <row r="1292">
          <cell r="AW1292" t="str">
            <v>Aldi Zoetermeer BV</v>
          </cell>
          <cell r="BP1292">
            <v>11</v>
          </cell>
          <cell r="BR1292" t="str">
            <v>26</v>
          </cell>
          <cell r="BT1292">
            <v>3.2</v>
          </cell>
          <cell r="BU1292" t="str">
            <v>Aldi</v>
          </cell>
          <cell r="BX1292">
            <v>71.069999999999993</v>
          </cell>
        </row>
        <row r="1293">
          <cell r="AW1293" t="str">
            <v>PICNIC DC2 EVEREST</v>
          </cell>
          <cell r="BP1293">
            <v>11</v>
          </cell>
          <cell r="BR1293" t="str">
            <v>73</v>
          </cell>
          <cell r="BT1293">
            <v>5.6</v>
          </cell>
          <cell r="BU1293" t="str">
            <v>Overig</v>
          </cell>
          <cell r="BX1293">
            <v>89.94</v>
          </cell>
        </row>
        <row r="1294">
          <cell r="AW1294" t="str">
            <v>Albert Heijn</v>
          </cell>
          <cell r="BP1294">
            <v>11</v>
          </cell>
          <cell r="BR1294" t="str">
            <v>26</v>
          </cell>
          <cell r="BT1294">
            <v>6.4</v>
          </cell>
          <cell r="BU1294" t="str">
            <v>AH</v>
          </cell>
          <cell r="BX1294">
            <v>106.82</v>
          </cell>
        </row>
        <row r="1295">
          <cell r="AW1295" t="str">
            <v>ADVION ONLINE B.V.</v>
          </cell>
          <cell r="BP1295">
            <v>11</v>
          </cell>
          <cell r="BR1295" t="str">
            <v>10</v>
          </cell>
          <cell r="BT1295">
            <v>8.8000000000000007</v>
          </cell>
          <cell r="BU1295" t="str">
            <v>Overig</v>
          </cell>
          <cell r="BX1295">
            <v>129.27000000000001</v>
          </cell>
        </row>
        <row r="1296">
          <cell r="AW1296" t="str">
            <v>HOOGVLIET DC BLEISWIJK</v>
          </cell>
          <cell r="BP1296">
            <v>11</v>
          </cell>
          <cell r="BR1296" t="str">
            <v>26</v>
          </cell>
          <cell r="BT1296" t="str">
            <v/>
          </cell>
          <cell r="BU1296" t="str">
            <v>Superunie</v>
          </cell>
          <cell r="BX1296" t="str">
            <v/>
          </cell>
        </row>
        <row r="1297">
          <cell r="AW1297" t="str">
            <v>A.S. WATSON DC OOSTERHOUT</v>
          </cell>
          <cell r="BP1297">
            <v>11</v>
          </cell>
          <cell r="BR1297" t="str">
            <v>49</v>
          </cell>
          <cell r="BT1297">
            <v>10.4</v>
          </cell>
          <cell r="BU1297" t="str">
            <v>Kruidvat</v>
          </cell>
          <cell r="BX1297">
            <v>146.42999999999998</v>
          </cell>
        </row>
        <row r="1298">
          <cell r="AW1298" t="str">
            <v>Etos Distributiecentrum</v>
          </cell>
          <cell r="BP1298">
            <v>11</v>
          </cell>
          <cell r="BR1298" t="str">
            <v>19</v>
          </cell>
          <cell r="BT1298">
            <v>8</v>
          </cell>
          <cell r="BU1298" t="str">
            <v>Overig</v>
          </cell>
          <cell r="BX1298">
            <v>138.80000000000001</v>
          </cell>
        </row>
        <row r="1299">
          <cell r="AW1299" t="str">
            <v>Kruidvat BV</v>
          </cell>
          <cell r="BP1299">
            <v>11</v>
          </cell>
          <cell r="BR1299" t="str">
            <v>66</v>
          </cell>
          <cell r="BT1299">
            <v>12.8</v>
          </cell>
          <cell r="BU1299" t="str">
            <v>Kruidvat</v>
          </cell>
          <cell r="BX1299">
            <v>123.01</v>
          </cell>
        </row>
        <row r="1300">
          <cell r="AW1300" t="str">
            <v>Kruidvat BV</v>
          </cell>
          <cell r="BP1300">
            <v>11</v>
          </cell>
          <cell r="BR1300" t="str">
            <v>66</v>
          </cell>
          <cell r="BT1300">
            <v>17.600000000000001</v>
          </cell>
          <cell r="BU1300" t="str">
            <v>Kruidvat</v>
          </cell>
          <cell r="BX1300">
            <v>147.13999999999999</v>
          </cell>
        </row>
        <row r="1301">
          <cell r="AW1301" t="str">
            <v>A.S. WATSON DC OOSTERHOUT</v>
          </cell>
          <cell r="BP1301">
            <v>11</v>
          </cell>
          <cell r="BR1301" t="str">
            <v>49</v>
          </cell>
          <cell r="BT1301" t="str">
            <v/>
          </cell>
          <cell r="BU1301" t="str">
            <v>Kruidvat</v>
          </cell>
          <cell r="BX1301" t="str">
            <v/>
          </cell>
        </row>
        <row r="1302">
          <cell r="AW1302" t="str">
            <v>Kruidvat BV</v>
          </cell>
          <cell r="BP1302">
            <v>11</v>
          </cell>
          <cell r="BR1302" t="str">
            <v>66</v>
          </cell>
          <cell r="BT1302" t="str">
            <v/>
          </cell>
          <cell r="BU1302" t="str">
            <v>Kruidvat</v>
          </cell>
          <cell r="BX1302" t="str">
            <v/>
          </cell>
        </row>
        <row r="1303">
          <cell r="AW1303" t="str">
            <v>Albert Heijn</v>
          </cell>
          <cell r="BP1303">
            <v>11</v>
          </cell>
          <cell r="BR1303" t="str">
            <v>41</v>
          </cell>
          <cell r="BT1303">
            <v>26.4</v>
          </cell>
          <cell r="BU1303" t="str">
            <v>AH</v>
          </cell>
          <cell r="BX1303">
            <v>149.41</v>
          </cell>
        </row>
        <row r="1304">
          <cell r="AW1304" t="str">
            <v>Jumbo DC Nieuwegein</v>
          </cell>
          <cell r="BP1304">
            <v>11</v>
          </cell>
          <cell r="BR1304" t="str">
            <v>34</v>
          </cell>
          <cell r="BT1304">
            <v>26.400000000000002</v>
          </cell>
          <cell r="BU1304" t="str">
            <v>Jumbo</v>
          </cell>
          <cell r="BX1304">
            <v>213.58</v>
          </cell>
        </row>
        <row r="1305">
          <cell r="AW1305" t="str">
            <v>Albert Heijn</v>
          </cell>
          <cell r="BP1305">
            <v>11</v>
          </cell>
          <cell r="BR1305" t="str">
            <v>41</v>
          </cell>
          <cell r="BT1305">
            <v>26.4</v>
          </cell>
          <cell r="BU1305" t="str">
            <v>AH</v>
          </cell>
          <cell r="BX1305">
            <v>149.43</v>
          </cell>
        </row>
        <row r="1306">
          <cell r="AW1306" t="str">
            <v>Jumbo DC Nieuwegein</v>
          </cell>
          <cell r="BP1306">
            <v>11</v>
          </cell>
          <cell r="BR1306" t="str">
            <v>34</v>
          </cell>
          <cell r="BT1306" t="str">
            <v/>
          </cell>
          <cell r="BU1306" t="str">
            <v>Jumbo</v>
          </cell>
          <cell r="BX1306" t="str">
            <v/>
          </cell>
        </row>
        <row r="1307">
          <cell r="AW1307" t="str">
            <v>Kruidvat BV</v>
          </cell>
          <cell r="BP1307">
            <v>11</v>
          </cell>
          <cell r="BR1307" t="str">
            <v>66</v>
          </cell>
          <cell r="BT1307">
            <v>26.400000000000002</v>
          </cell>
          <cell r="BU1307" t="str">
            <v>Kruidvat</v>
          </cell>
          <cell r="BX1307">
            <v>182.69</v>
          </cell>
        </row>
        <row r="1308">
          <cell r="AW1308" t="str">
            <v>Albert Heijn</v>
          </cell>
          <cell r="BP1308">
            <v>11</v>
          </cell>
          <cell r="BR1308" t="str">
            <v>41</v>
          </cell>
          <cell r="BT1308" t="str">
            <v/>
          </cell>
          <cell r="BU1308" t="str">
            <v>AH</v>
          </cell>
          <cell r="BX1308" t="str">
            <v/>
          </cell>
        </row>
        <row r="1309">
          <cell r="AW1309" t="str">
            <v>Kruidvat BV</v>
          </cell>
          <cell r="BP1309">
            <v>11</v>
          </cell>
          <cell r="BR1309" t="str">
            <v>66</v>
          </cell>
          <cell r="BT1309" t="str">
            <v/>
          </cell>
          <cell r="BU1309" t="str">
            <v>Kruidvat</v>
          </cell>
          <cell r="BX1309" t="str">
            <v/>
          </cell>
        </row>
        <row r="1310">
          <cell r="AW1310" t="str">
            <v>Plus Retail Beemster</v>
          </cell>
          <cell r="BP1310">
            <v>12</v>
          </cell>
          <cell r="BR1310" t="str">
            <v>14</v>
          </cell>
          <cell r="BT1310">
            <v>5.6</v>
          </cell>
          <cell r="BU1310" t="str">
            <v>Superunie</v>
          </cell>
          <cell r="BX1310">
            <v>98</v>
          </cell>
        </row>
        <row r="1311">
          <cell r="AW1311" t="str">
            <v>American Dental Trading BV</v>
          </cell>
          <cell r="BP1311">
            <v>12</v>
          </cell>
          <cell r="BR1311" t="str">
            <v>50</v>
          </cell>
          <cell r="BT1311">
            <v>0.8</v>
          </cell>
          <cell r="BU1311" t="str">
            <v>Pharma</v>
          </cell>
          <cell r="BX1311">
            <v>27.26</v>
          </cell>
        </row>
        <row r="1312">
          <cell r="AW1312" t="str">
            <v>Thermopreen Den Haag BV</v>
          </cell>
          <cell r="BP1312">
            <v>12</v>
          </cell>
          <cell r="BR1312" t="str">
            <v>25</v>
          </cell>
          <cell r="BT1312">
            <v>3.2</v>
          </cell>
          <cell r="BU1312" t="str">
            <v>Pharma</v>
          </cell>
          <cell r="BX1312">
            <v>73.7</v>
          </cell>
        </row>
        <row r="1313">
          <cell r="AW1313" t="str">
            <v>Plus Retail Beemster</v>
          </cell>
          <cell r="BP1313">
            <v>12</v>
          </cell>
          <cell r="BR1313" t="str">
            <v>14</v>
          </cell>
          <cell r="BT1313" t="str">
            <v/>
          </cell>
          <cell r="BU1313" t="str">
            <v>Superunie</v>
          </cell>
          <cell r="BX1313" t="str">
            <v/>
          </cell>
        </row>
        <row r="1314">
          <cell r="AW1314" t="str">
            <v>Advion BV</v>
          </cell>
          <cell r="BP1314">
            <v>12</v>
          </cell>
          <cell r="BR1314" t="str">
            <v>10</v>
          </cell>
          <cell r="BT1314">
            <v>4</v>
          </cell>
          <cell r="BU1314" t="str">
            <v>Overig</v>
          </cell>
          <cell r="BX1314">
            <v>71.72</v>
          </cell>
        </row>
        <row r="1315">
          <cell r="AW1315" t="str">
            <v>Boni Distributiecentrum</v>
          </cell>
          <cell r="BP1315">
            <v>12</v>
          </cell>
          <cell r="BR1315" t="str">
            <v>38</v>
          </cell>
          <cell r="BT1315">
            <v>4.8</v>
          </cell>
          <cell r="BU1315" t="str">
            <v>Superunie</v>
          </cell>
          <cell r="BX1315">
            <v>91.01</v>
          </cell>
        </row>
        <row r="1316">
          <cell r="AW1316" t="str">
            <v>HOOGVLIET DC BLEISWIJK</v>
          </cell>
          <cell r="BP1316">
            <v>12</v>
          </cell>
          <cell r="BR1316" t="str">
            <v>26</v>
          </cell>
          <cell r="BT1316">
            <v>4.8</v>
          </cell>
          <cell r="BU1316" t="str">
            <v>Superunie</v>
          </cell>
          <cell r="BX1316">
            <v>91.01</v>
          </cell>
        </row>
        <row r="1317">
          <cell r="AW1317" t="str">
            <v>Action Distributiecentrum</v>
          </cell>
          <cell r="BP1317">
            <v>12</v>
          </cell>
          <cell r="BR1317" t="str">
            <v>16</v>
          </cell>
          <cell r="BT1317">
            <v>18.399999999999999</v>
          </cell>
          <cell r="BU1317" t="str">
            <v>Action</v>
          </cell>
          <cell r="BX1317">
            <v>245.46</v>
          </cell>
        </row>
        <row r="1318">
          <cell r="AW1318" t="str">
            <v>Action Distributiecentrum</v>
          </cell>
          <cell r="BP1318">
            <v>12</v>
          </cell>
          <cell r="BR1318" t="str">
            <v>61</v>
          </cell>
          <cell r="BT1318">
            <v>24.8</v>
          </cell>
          <cell r="BU1318" t="str">
            <v>Action</v>
          </cell>
          <cell r="BX1318">
            <v>323.39</v>
          </cell>
        </row>
        <row r="1319">
          <cell r="AW1319" t="str">
            <v>Action Distributiecentrum</v>
          </cell>
          <cell r="BP1319">
            <v>12</v>
          </cell>
          <cell r="BR1319" t="str">
            <v>61</v>
          </cell>
          <cell r="BT1319">
            <v>20</v>
          </cell>
          <cell r="BU1319" t="str">
            <v>Action</v>
          </cell>
          <cell r="BX1319">
            <v>290.2</v>
          </cell>
        </row>
        <row r="1320">
          <cell r="AW1320" t="str">
            <v>Kruidvat BV</v>
          </cell>
          <cell r="BP1320">
            <v>12</v>
          </cell>
          <cell r="BR1320" t="str">
            <v>66</v>
          </cell>
          <cell r="BT1320">
            <v>13.6</v>
          </cell>
          <cell r="BU1320" t="str">
            <v>Kruidvat</v>
          </cell>
          <cell r="BX1320">
            <v>127.02</v>
          </cell>
        </row>
        <row r="1321">
          <cell r="AW1321" t="str">
            <v>Poiesz Supermarkten BV</v>
          </cell>
          <cell r="BP1321">
            <v>12</v>
          </cell>
          <cell r="BR1321" t="str">
            <v>86</v>
          </cell>
          <cell r="BT1321">
            <v>1.6</v>
          </cell>
          <cell r="BU1321" t="str">
            <v>Superunie</v>
          </cell>
          <cell r="BX1321">
            <v>67.5</v>
          </cell>
        </row>
        <row r="1322">
          <cell r="AW1322" t="str">
            <v>ID Logistics</v>
          </cell>
          <cell r="BP1322">
            <v>12</v>
          </cell>
          <cell r="BR1322" t="str">
            <v>50</v>
          </cell>
          <cell r="BT1322">
            <v>3.2</v>
          </cell>
          <cell r="BU1322" t="str">
            <v>Overig</v>
          </cell>
          <cell r="BX1322">
            <v>63.87</v>
          </cell>
        </row>
        <row r="1323">
          <cell r="AW1323" t="str">
            <v>Topbrands Europe BV</v>
          </cell>
          <cell r="BP1323">
            <v>12</v>
          </cell>
          <cell r="BR1323" t="str">
            <v>96</v>
          </cell>
          <cell r="BT1323">
            <v>25.6</v>
          </cell>
          <cell r="BU1323" t="str">
            <v>Overig</v>
          </cell>
          <cell r="BX1323">
            <v>408.32</v>
          </cell>
        </row>
        <row r="1324">
          <cell r="AW1324" t="str">
            <v>HOOGVLIET DC BLEISWIJK</v>
          </cell>
          <cell r="BP1324">
            <v>12</v>
          </cell>
          <cell r="BR1324" t="str">
            <v>26</v>
          </cell>
          <cell r="BT1324" t="str">
            <v/>
          </cell>
          <cell r="BU1324" t="str">
            <v>Superunie</v>
          </cell>
          <cell r="BX1324" t="str">
            <v/>
          </cell>
        </row>
        <row r="1325">
          <cell r="AW1325" t="str">
            <v>Action Distributiecentrum</v>
          </cell>
          <cell r="BP1325">
            <v>12</v>
          </cell>
          <cell r="BR1325" t="str">
            <v>61</v>
          </cell>
          <cell r="BT1325">
            <v>26.4</v>
          </cell>
          <cell r="BU1325" t="str">
            <v>Action</v>
          </cell>
          <cell r="BX1325">
            <v>333.96</v>
          </cell>
        </row>
        <row r="1326">
          <cell r="AW1326" t="str">
            <v>Topbrands Europe BV</v>
          </cell>
          <cell r="BP1326">
            <v>12</v>
          </cell>
          <cell r="BR1326" t="str">
            <v>96</v>
          </cell>
          <cell r="BT1326">
            <v>25.6</v>
          </cell>
          <cell r="BU1326" t="str">
            <v>Overig</v>
          </cell>
          <cell r="BX1326">
            <v>408.32</v>
          </cell>
        </row>
        <row r="1327">
          <cell r="AW1327" t="str">
            <v>A.S. WATSON OOSTERHOUT DC</v>
          </cell>
          <cell r="BP1327">
            <v>12</v>
          </cell>
          <cell r="BR1327" t="str">
            <v>49</v>
          </cell>
          <cell r="BT1327">
            <v>20</v>
          </cell>
          <cell r="BU1327" t="str">
            <v>Kruidvat</v>
          </cell>
          <cell r="BX1327">
            <v>218</v>
          </cell>
        </row>
        <row r="1328">
          <cell r="AW1328" t="str">
            <v>Topbrands Europe BV</v>
          </cell>
          <cell r="BP1328">
            <v>12</v>
          </cell>
          <cell r="BR1328" t="str">
            <v>96</v>
          </cell>
          <cell r="BT1328" t="str">
            <v/>
          </cell>
          <cell r="BU1328" t="str">
            <v>Overig</v>
          </cell>
          <cell r="BX1328" t="str">
            <v/>
          </cell>
        </row>
        <row r="1329">
          <cell r="AW1329" t="str">
            <v>Albert Heijn</v>
          </cell>
          <cell r="BP1329">
            <v>12</v>
          </cell>
          <cell r="BR1329" t="str">
            <v>26</v>
          </cell>
          <cell r="BT1329">
            <v>2.4</v>
          </cell>
          <cell r="BU1329" t="str">
            <v>AH</v>
          </cell>
          <cell r="BX1329">
            <v>62.16</v>
          </cell>
        </row>
        <row r="1330">
          <cell r="AW1330" t="str">
            <v>Blokker Distributiecentrum</v>
          </cell>
          <cell r="BP1330">
            <v>12</v>
          </cell>
          <cell r="BR1330" t="str">
            <v>41</v>
          </cell>
          <cell r="BT1330">
            <v>4</v>
          </cell>
          <cell r="BU1330" t="str">
            <v>Overig</v>
          </cell>
          <cell r="BX1330">
            <v>42.88</v>
          </cell>
        </row>
        <row r="1331">
          <cell r="AW1331" t="str">
            <v>Colgate Palmolive Ned.Sal.</v>
          </cell>
          <cell r="BP1331">
            <v>12</v>
          </cell>
          <cell r="BR1331" t="str">
            <v>13</v>
          </cell>
          <cell r="BT1331">
            <v>0.8</v>
          </cell>
          <cell r="BU1331" t="str">
            <v>Overig</v>
          </cell>
          <cell r="BX1331">
            <v>28.67</v>
          </cell>
        </row>
        <row r="1332">
          <cell r="AW1332" t="str">
            <v>Jan Linders Distributiecentrum</v>
          </cell>
          <cell r="BP1332">
            <v>12</v>
          </cell>
          <cell r="BR1332" t="str">
            <v>58</v>
          </cell>
          <cell r="BT1332">
            <v>1.6</v>
          </cell>
          <cell r="BU1332" t="str">
            <v>Superunie</v>
          </cell>
          <cell r="BX1332">
            <v>45.07</v>
          </cell>
        </row>
        <row r="1333">
          <cell r="AW1333" t="str">
            <v>Albert Heijn</v>
          </cell>
          <cell r="BP1333">
            <v>12</v>
          </cell>
          <cell r="BR1333" t="str">
            <v>50</v>
          </cell>
          <cell r="BT1333">
            <v>0.8</v>
          </cell>
          <cell r="BU1333" t="str">
            <v>AH</v>
          </cell>
          <cell r="BX1333">
            <v>27.26</v>
          </cell>
        </row>
        <row r="1334">
          <cell r="AW1334" t="str">
            <v>AH DC Hoorn</v>
          </cell>
          <cell r="BP1334">
            <v>12</v>
          </cell>
          <cell r="BR1334" t="str">
            <v>16</v>
          </cell>
          <cell r="BT1334">
            <v>0.8</v>
          </cell>
          <cell r="BU1334" t="str">
            <v>AH</v>
          </cell>
          <cell r="BX1334">
            <v>30.74</v>
          </cell>
        </row>
        <row r="1335">
          <cell r="AW1335" t="str">
            <v>Action Distributiecentrum</v>
          </cell>
          <cell r="BP1335">
            <v>12</v>
          </cell>
          <cell r="BR1335" t="str">
            <v>16</v>
          </cell>
          <cell r="BT1335">
            <v>19.2</v>
          </cell>
          <cell r="BU1335" t="str">
            <v>Action</v>
          </cell>
          <cell r="BX1335">
            <v>251.71</v>
          </cell>
        </row>
        <row r="1336">
          <cell r="AW1336" t="str">
            <v>Nettorama DC</v>
          </cell>
          <cell r="BP1336">
            <v>12</v>
          </cell>
          <cell r="BR1336" t="str">
            <v>49</v>
          </cell>
          <cell r="BT1336">
            <v>1.6</v>
          </cell>
          <cell r="BU1336" t="str">
            <v>Superunie</v>
          </cell>
          <cell r="BX1336">
            <v>44.59</v>
          </cell>
        </row>
        <row r="1337">
          <cell r="AW1337" t="str">
            <v>PLUS DC OSS</v>
          </cell>
          <cell r="BP1337">
            <v>12</v>
          </cell>
          <cell r="BR1337" t="str">
            <v>53</v>
          </cell>
          <cell r="BT1337">
            <v>0.8</v>
          </cell>
          <cell r="BU1337" t="str">
            <v>Superunie</v>
          </cell>
          <cell r="BX1337">
            <v>27.26</v>
          </cell>
        </row>
        <row r="1338">
          <cell r="AW1338" t="str">
            <v>Action Distributiecentrum</v>
          </cell>
          <cell r="BP1338">
            <v>12</v>
          </cell>
          <cell r="BR1338" t="str">
            <v>61</v>
          </cell>
          <cell r="BT1338">
            <v>22.4</v>
          </cell>
          <cell r="BU1338" t="str">
            <v>Action</v>
          </cell>
          <cell r="BX1338">
            <v>307.33</v>
          </cell>
        </row>
        <row r="1339">
          <cell r="AW1339" t="str">
            <v>Action Distributiecentrum</v>
          </cell>
          <cell r="BP1339">
            <v>12</v>
          </cell>
          <cell r="BR1339" t="str">
            <v>61</v>
          </cell>
          <cell r="BT1339">
            <v>24.8</v>
          </cell>
          <cell r="BU1339" t="str">
            <v>Action</v>
          </cell>
          <cell r="BX1339">
            <v>323.39</v>
          </cell>
        </row>
        <row r="1340">
          <cell r="AW1340" t="str">
            <v>BOON DC KW DORDRECHT</v>
          </cell>
          <cell r="BP1340">
            <v>12</v>
          </cell>
          <cell r="BR1340" t="str">
            <v>33</v>
          </cell>
          <cell r="BT1340">
            <v>0.8</v>
          </cell>
          <cell r="BU1340" t="str">
            <v>Superunie</v>
          </cell>
          <cell r="BX1340">
            <v>27.26</v>
          </cell>
        </row>
        <row r="1341">
          <cell r="AW1341" t="str">
            <v>Action Distributiecentrum</v>
          </cell>
          <cell r="BP1341">
            <v>12</v>
          </cell>
          <cell r="BR1341" t="str">
            <v>16</v>
          </cell>
          <cell r="BT1341">
            <v>11.2</v>
          </cell>
          <cell r="BU1341" t="str">
            <v>Action</v>
          </cell>
          <cell r="BX1341">
            <v>179.76</v>
          </cell>
        </row>
        <row r="1342">
          <cell r="AW1342" t="str">
            <v>Albert Heijn</v>
          </cell>
          <cell r="BP1342">
            <v>12</v>
          </cell>
          <cell r="BR1342" t="str">
            <v>41</v>
          </cell>
          <cell r="BT1342">
            <v>10.4</v>
          </cell>
          <cell r="BU1342" t="str">
            <v>AH</v>
          </cell>
          <cell r="BX1342">
            <v>86.94</v>
          </cell>
        </row>
        <row r="1343">
          <cell r="AW1343" t="str">
            <v>Etos Distributiecentrum</v>
          </cell>
          <cell r="BP1343">
            <v>12</v>
          </cell>
          <cell r="BR1343" t="str">
            <v>19</v>
          </cell>
          <cell r="BT1343">
            <v>7.2</v>
          </cell>
          <cell r="BU1343" t="str">
            <v>Overig</v>
          </cell>
          <cell r="BX1343">
            <v>128.81</v>
          </cell>
        </row>
        <row r="1344">
          <cell r="AW1344" t="str">
            <v>Kruidvat BV</v>
          </cell>
          <cell r="BP1344">
            <v>12</v>
          </cell>
          <cell r="BR1344" t="str">
            <v>66</v>
          </cell>
          <cell r="BT1344">
            <v>21.6</v>
          </cell>
          <cell r="BU1344" t="str">
            <v>Kruidvat</v>
          </cell>
          <cell r="BX1344">
            <v>164.59</v>
          </cell>
        </row>
        <row r="1345">
          <cell r="AW1345" t="str">
            <v>Advion BV</v>
          </cell>
          <cell r="BP1345">
            <v>12</v>
          </cell>
          <cell r="BR1345" t="str">
            <v>10</v>
          </cell>
          <cell r="BT1345">
            <v>4</v>
          </cell>
          <cell r="BU1345" t="str">
            <v>Overig</v>
          </cell>
          <cell r="BX1345">
            <v>71.72</v>
          </cell>
        </row>
        <row r="1346">
          <cell r="AW1346" t="str">
            <v>Corim Dental Products BV</v>
          </cell>
          <cell r="BP1346">
            <v>12</v>
          </cell>
          <cell r="BR1346" t="str">
            <v>41</v>
          </cell>
          <cell r="BT1346">
            <v>0.8</v>
          </cell>
          <cell r="BU1346" t="str">
            <v>Pharma</v>
          </cell>
          <cell r="BX1346">
            <v>27.26</v>
          </cell>
        </row>
        <row r="1347">
          <cell r="AW1347" t="str">
            <v>Kruidvat BV</v>
          </cell>
          <cell r="BP1347">
            <v>12</v>
          </cell>
          <cell r="BR1347" t="str">
            <v>66</v>
          </cell>
          <cell r="BT1347">
            <v>16</v>
          </cell>
          <cell r="BU1347" t="str">
            <v>Kruidvat</v>
          </cell>
          <cell r="BX1347">
            <v>139.04</v>
          </cell>
        </row>
        <row r="1348">
          <cell r="AW1348" t="str">
            <v>Jumbo DC Nieuwegein</v>
          </cell>
          <cell r="BP1348">
            <v>12</v>
          </cell>
          <cell r="BR1348" t="str">
            <v>34</v>
          </cell>
          <cell r="BT1348">
            <v>12.799999999999999</v>
          </cell>
          <cell r="BU1348" t="str">
            <v>Jumbo</v>
          </cell>
          <cell r="BX1348">
            <v>144</v>
          </cell>
        </row>
        <row r="1349">
          <cell r="AW1349" t="str">
            <v>Detailresult Logistiek</v>
          </cell>
          <cell r="BP1349">
            <v>12</v>
          </cell>
          <cell r="BR1349" t="str">
            <v>19</v>
          </cell>
          <cell r="BT1349">
            <v>1.6</v>
          </cell>
          <cell r="BU1349" t="str">
            <v>Overig</v>
          </cell>
          <cell r="BX1349">
            <v>51.04</v>
          </cell>
        </row>
        <row r="1350">
          <cell r="AW1350" t="str">
            <v>DRG DC Bleiswijk</v>
          </cell>
          <cell r="BP1350">
            <v>12</v>
          </cell>
          <cell r="BR1350" t="str">
            <v>26</v>
          </cell>
          <cell r="BT1350">
            <v>2.4</v>
          </cell>
          <cell r="BU1350" t="str">
            <v>Overig</v>
          </cell>
          <cell r="BX1350">
            <v>62.16</v>
          </cell>
        </row>
        <row r="1351">
          <cell r="AW1351" t="str">
            <v>HOOGVLIET DC BLEISWIJK</v>
          </cell>
          <cell r="BP1351">
            <v>12</v>
          </cell>
          <cell r="BR1351" t="str">
            <v>26</v>
          </cell>
          <cell r="BT1351">
            <v>11.2</v>
          </cell>
          <cell r="BU1351" t="str">
            <v>Superunie</v>
          </cell>
          <cell r="BX1351">
            <v>168.78</v>
          </cell>
        </row>
        <row r="1352">
          <cell r="AW1352" t="str">
            <v>Albert Heijn</v>
          </cell>
          <cell r="BP1352">
            <v>12</v>
          </cell>
          <cell r="BR1352" t="str">
            <v>41</v>
          </cell>
          <cell r="BT1352">
            <v>16.8</v>
          </cell>
          <cell r="BU1352" t="str">
            <v>AH</v>
          </cell>
          <cell r="BX1352">
            <v>117.26</v>
          </cell>
        </row>
        <row r="1353">
          <cell r="AW1353" t="str">
            <v>A.S. Watson DC</v>
          </cell>
          <cell r="BP1353">
            <v>12</v>
          </cell>
          <cell r="BR1353" t="str">
            <v>66</v>
          </cell>
          <cell r="BT1353">
            <v>15.200000000000001</v>
          </cell>
          <cell r="BU1353" t="str">
            <v>Kruidvat</v>
          </cell>
          <cell r="BX1353">
            <v>135.28</v>
          </cell>
        </row>
        <row r="1354">
          <cell r="AW1354" t="str">
            <v>Jumbo Nieuwegein</v>
          </cell>
          <cell r="BP1354">
            <v>12</v>
          </cell>
          <cell r="BR1354" t="str">
            <v>34</v>
          </cell>
          <cell r="BT1354" t="str">
            <v/>
          </cell>
          <cell r="BU1354" t="str">
            <v>Jumbo</v>
          </cell>
          <cell r="BX1354" t="str">
            <v/>
          </cell>
        </row>
        <row r="1355">
          <cell r="AW1355" t="str">
            <v>Kruidvat BV</v>
          </cell>
          <cell r="BP1355">
            <v>12</v>
          </cell>
          <cell r="BR1355" t="str">
            <v>66</v>
          </cell>
          <cell r="BT1355" t="str">
            <v/>
          </cell>
          <cell r="BU1355" t="str">
            <v>Kruidvat</v>
          </cell>
          <cell r="BX1355" t="str">
            <v/>
          </cell>
        </row>
        <row r="1356">
          <cell r="AW1356" t="str">
            <v>Kruidvat BV</v>
          </cell>
          <cell r="BP1356">
            <v>12</v>
          </cell>
          <cell r="BR1356" t="str">
            <v>66</v>
          </cell>
          <cell r="BT1356" t="str">
            <v/>
          </cell>
          <cell r="BU1356" t="str">
            <v>Kruidvat</v>
          </cell>
          <cell r="BX1356" t="str">
            <v/>
          </cell>
        </row>
        <row r="1357">
          <cell r="AW1357" t="str">
            <v>SPAR Distributiecentrum</v>
          </cell>
          <cell r="BP1357">
            <v>12</v>
          </cell>
          <cell r="BR1357" t="str">
            <v>51</v>
          </cell>
          <cell r="BT1357">
            <v>3.2</v>
          </cell>
          <cell r="BU1357" t="str">
            <v>Superunie</v>
          </cell>
          <cell r="BX1357">
            <v>61.09</v>
          </cell>
        </row>
        <row r="1358">
          <cell r="AW1358" t="str">
            <v>Jumbo DC Nieuwegein</v>
          </cell>
          <cell r="BP1358">
            <v>12</v>
          </cell>
          <cell r="BR1358" t="str">
            <v>34</v>
          </cell>
          <cell r="BT1358" t="str">
            <v/>
          </cell>
          <cell r="BU1358" t="str">
            <v>Jumbo</v>
          </cell>
          <cell r="BX1358" t="str">
            <v/>
          </cell>
        </row>
        <row r="1359">
          <cell r="AW1359" t="str">
            <v>ACTION SERVICE - DICK VIJN</v>
          </cell>
          <cell r="BP1359">
            <v>12</v>
          </cell>
          <cell r="BR1359" t="str">
            <v>61</v>
          </cell>
          <cell r="BT1359">
            <v>20</v>
          </cell>
          <cell r="BU1359" t="str">
            <v>Action</v>
          </cell>
          <cell r="BX1359">
            <v>290.2</v>
          </cell>
        </row>
        <row r="1360">
          <cell r="AW1360" t="str">
            <v>Action Distributiecentrum</v>
          </cell>
          <cell r="BP1360">
            <v>12</v>
          </cell>
          <cell r="BR1360" t="str">
            <v>61</v>
          </cell>
          <cell r="BT1360">
            <v>11.2</v>
          </cell>
          <cell r="BU1360" t="str">
            <v>Action</v>
          </cell>
          <cell r="BX1360">
            <v>202.5</v>
          </cell>
        </row>
        <row r="1361">
          <cell r="AW1361" t="str">
            <v>Plus Retail Zuid</v>
          </cell>
          <cell r="BP1361">
            <v>12</v>
          </cell>
          <cell r="BR1361" t="str">
            <v>60</v>
          </cell>
          <cell r="BT1361">
            <v>0.8</v>
          </cell>
          <cell r="BU1361" t="str">
            <v>Superunie</v>
          </cell>
          <cell r="BX1361">
            <v>31.57</v>
          </cell>
        </row>
        <row r="1362">
          <cell r="AW1362" t="str">
            <v>Plein.NL</v>
          </cell>
          <cell r="BP1362">
            <v>12</v>
          </cell>
          <cell r="BR1362" t="str">
            <v>47</v>
          </cell>
          <cell r="BT1362">
            <v>0.8</v>
          </cell>
          <cell r="BU1362" t="str">
            <v>Overig</v>
          </cell>
          <cell r="BX1362">
            <v>28.56</v>
          </cell>
        </row>
        <row r="1363">
          <cell r="AW1363" t="str">
            <v>Pluripharm BV</v>
          </cell>
          <cell r="BP1363">
            <v>12</v>
          </cell>
          <cell r="BR1363" t="str">
            <v>18</v>
          </cell>
          <cell r="BT1363">
            <v>0.8</v>
          </cell>
          <cell r="BU1363" t="str">
            <v>Pharma</v>
          </cell>
          <cell r="BX1363">
            <v>54.4</v>
          </cell>
        </row>
        <row r="1364">
          <cell r="AW1364" t="str">
            <v>Brocacef</v>
          </cell>
          <cell r="BP1364">
            <v>12</v>
          </cell>
          <cell r="BR1364" t="str">
            <v>56</v>
          </cell>
          <cell r="BT1364">
            <v>1.6</v>
          </cell>
          <cell r="BU1364" t="str">
            <v>Pharma</v>
          </cell>
          <cell r="BX1364">
            <v>108.8</v>
          </cell>
        </row>
        <row r="1365">
          <cell r="AW1365" t="str">
            <v>Apotheek de Betuwe / de Pluk</v>
          </cell>
          <cell r="BP1365">
            <v>12</v>
          </cell>
          <cell r="BR1365" t="str">
            <v>41</v>
          </cell>
          <cell r="BT1365">
            <v>0.8</v>
          </cell>
          <cell r="BU1365" t="str">
            <v>Pharma</v>
          </cell>
          <cell r="BX1365">
            <v>54.4</v>
          </cell>
        </row>
        <row r="1366">
          <cell r="AW1366" t="str">
            <v>De Tandartsapotheek</v>
          </cell>
          <cell r="BP1366">
            <v>12</v>
          </cell>
          <cell r="BR1366" t="str">
            <v>30</v>
          </cell>
          <cell r="BT1366">
            <v>0.8</v>
          </cell>
          <cell r="BU1366" t="str">
            <v>Pharma</v>
          </cell>
          <cell r="BX1366">
            <v>54.4</v>
          </cell>
        </row>
        <row r="1367">
          <cell r="AW1367" t="str">
            <v>Mosadex</v>
          </cell>
          <cell r="BP1367">
            <v>12</v>
          </cell>
          <cell r="BR1367" t="str">
            <v>61</v>
          </cell>
          <cell r="BT1367">
            <v>0.8</v>
          </cell>
          <cell r="BU1367" t="str">
            <v>Overig</v>
          </cell>
          <cell r="BX1367">
            <v>54.4</v>
          </cell>
        </row>
        <row r="1368">
          <cell r="AW1368" t="str">
            <v>American Dental Trading BV</v>
          </cell>
          <cell r="BP1368">
            <v>12</v>
          </cell>
          <cell r="BR1368" t="str">
            <v>50</v>
          </cell>
          <cell r="BT1368">
            <v>0.8</v>
          </cell>
          <cell r="BU1368" t="str">
            <v>Pharma</v>
          </cell>
          <cell r="BX1368">
            <v>54.4</v>
          </cell>
        </row>
        <row r="1369">
          <cell r="AW1369" t="str">
            <v>Sligro (deur 802-807)</v>
          </cell>
          <cell r="BP1369">
            <v>12</v>
          </cell>
          <cell r="BR1369" t="str">
            <v>54</v>
          </cell>
          <cell r="BT1369">
            <v>5.6</v>
          </cell>
          <cell r="BU1369" t="str">
            <v>Superunie</v>
          </cell>
          <cell r="BX1369">
            <v>72.740000000000009</v>
          </cell>
        </row>
        <row r="1370">
          <cell r="AW1370" t="str">
            <v>SPAR Distributiecentrum</v>
          </cell>
          <cell r="BP1370">
            <v>12</v>
          </cell>
          <cell r="BR1370" t="str">
            <v>51</v>
          </cell>
          <cell r="BT1370">
            <v>4</v>
          </cell>
          <cell r="BU1370" t="str">
            <v>Superunie</v>
          </cell>
          <cell r="BX1370">
            <v>68.8</v>
          </cell>
        </row>
        <row r="1371">
          <cell r="AW1371" t="str">
            <v>PICNIC DC2 EVEREST</v>
          </cell>
          <cell r="BP1371">
            <v>12</v>
          </cell>
          <cell r="BR1371" t="str">
            <v>73</v>
          </cell>
          <cell r="BT1371">
            <v>1.6</v>
          </cell>
          <cell r="BU1371" t="str">
            <v>Overig</v>
          </cell>
          <cell r="BX1371">
            <v>45.02</v>
          </cell>
        </row>
        <row r="1372">
          <cell r="AW1372" t="str">
            <v>Sligro DC Non Food (deur 701)</v>
          </cell>
          <cell r="BP1372">
            <v>12</v>
          </cell>
          <cell r="BR1372" t="str">
            <v>54</v>
          </cell>
          <cell r="BT1372" t="str">
            <v/>
          </cell>
          <cell r="BU1372" t="str">
            <v>Superunie</v>
          </cell>
          <cell r="BX1372" t="str">
            <v/>
          </cell>
        </row>
        <row r="1373">
          <cell r="AW1373" t="str">
            <v>Kruidvat BV</v>
          </cell>
          <cell r="BP1373">
            <v>12</v>
          </cell>
          <cell r="BR1373" t="str">
            <v>66</v>
          </cell>
          <cell r="BT1373">
            <v>25.6</v>
          </cell>
          <cell r="BU1373" t="str">
            <v>Kruidvat</v>
          </cell>
          <cell r="BX1373">
            <v>177.66</v>
          </cell>
        </row>
        <row r="1374">
          <cell r="AW1374" t="str">
            <v>Albert Heijn</v>
          </cell>
          <cell r="BP1374">
            <v>12</v>
          </cell>
          <cell r="BR1374" t="str">
            <v>41</v>
          </cell>
          <cell r="BT1374">
            <v>7.2</v>
          </cell>
          <cell r="BU1374" t="str">
            <v>AH</v>
          </cell>
          <cell r="BX1374">
            <v>66.89</v>
          </cell>
        </row>
        <row r="1375">
          <cell r="AW1375" t="str">
            <v>A.S. WATSON OOSTERHOUT DC</v>
          </cell>
          <cell r="BP1375">
            <v>12</v>
          </cell>
          <cell r="BR1375" t="str">
            <v>49</v>
          </cell>
          <cell r="BT1375">
            <v>3.2</v>
          </cell>
          <cell r="BU1375" t="str">
            <v>Kruidvat</v>
          </cell>
          <cell r="BX1375">
            <v>64.16</v>
          </cell>
        </row>
        <row r="1376">
          <cell r="AW1376" t="str">
            <v>Advion BV</v>
          </cell>
          <cell r="BP1376">
            <v>12</v>
          </cell>
          <cell r="BR1376" t="str">
            <v>10</v>
          </cell>
          <cell r="BT1376">
            <v>17.600000000000001</v>
          </cell>
          <cell r="BU1376" t="str">
            <v>Overig</v>
          </cell>
          <cell r="BX1376">
            <v>201.87</v>
          </cell>
        </row>
        <row r="1377">
          <cell r="AW1377" t="str">
            <v>Admiraal Apotheek Alphega</v>
          </cell>
          <cell r="BP1377">
            <v>12</v>
          </cell>
          <cell r="BR1377" t="str">
            <v>33</v>
          </cell>
          <cell r="BT1377">
            <v>0.8</v>
          </cell>
          <cell r="BU1377" t="str">
            <v>Pharma</v>
          </cell>
          <cell r="BX1377">
            <v>54.4</v>
          </cell>
        </row>
        <row r="1378">
          <cell r="AW1378" t="str">
            <v>Brocacef</v>
          </cell>
          <cell r="BP1378">
            <v>12</v>
          </cell>
          <cell r="BR1378" t="str">
            <v>10</v>
          </cell>
          <cell r="BT1378">
            <v>0.8</v>
          </cell>
          <cell r="BU1378" t="str">
            <v>Pharma</v>
          </cell>
          <cell r="BX1378">
            <v>54.4</v>
          </cell>
        </row>
        <row r="1379">
          <cell r="AW1379" t="str">
            <v>ALLIANCE HEALTHCARE</v>
          </cell>
          <cell r="BP1379">
            <v>12</v>
          </cell>
          <cell r="BR1379" t="str">
            <v>52</v>
          </cell>
          <cell r="BT1379">
            <v>0.8</v>
          </cell>
          <cell r="BU1379" t="str">
            <v>Pharma</v>
          </cell>
          <cell r="BX1379">
            <v>54.4</v>
          </cell>
        </row>
        <row r="1380">
          <cell r="AW1380" t="str">
            <v>Brocacef</v>
          </cell>
          <cell r="BP1380">
            <v>12</v>
          </cell>
          <cell r="BR1380" t="str">
            <v>56</v>
          </cell>
          <cell r="BT1380" t="str">
            <v/>
          </cell>
          <cell r="BU1380" t="str">
            <v>Pharma</v>
          </cell>
          <cell r="BX1380" t="str">
            <v/>
          </cell>
        </row>
        <row r="1381">
          <cell r="AW1381" t="str">
            <v>BOON DC KW DORDRECHT</v>
          </cell>
          <cell r="BP1381">
            <v>12</v>
          </cell>
          <cell r="BR1381" t="str">
            <v>33</v>
          </cell>
          <cell r="BT1381">
            <v>3.2</v>
          </cell>
          <cell r="BU1381" t="str">
            <v>Superunie</v>
          </cell>
          <cell r="BX1381">
            <v>63.68</v>
          </cell>
        </row>
        <row r="1382">
          <cell r="AW1382" t="str">
            <v>Action Distributiecentrum</v>
          </cell>
          <cell r="BP1382">
            <v>12</v>
          </cell>
          <cell r="BR1382" t="str">
            <v>61</v>
          </cell>
          <cell r="BT1382">
            <v>13.6</v>
          </cell>
          <cell r="BU1382" t="str">
            <v>Action</v>
          </cell>
          <cell r="BX1382">
            <v>232.7</v>
          </cell>
        </row>
        <row r="1383">
          <cell r="AW1383" t="str">
            <v>ADVION ONLINE B.V.</v>
          </cell>
          <cell r="BP1383">
            <v>12</v>
          </cell>
          <cell r="BR1383" t="str">
            <v>10</v>
          </cell>
          <cell r="BT1383" t="str">
            <v/>
          </cell>
          <cell r="BU1383" t="str">
            <v>Overig</v>
          </cell>
          <cell r="BX1383" t="str">
            <v/>
          </cell>
        </row>
        <row r="1384">
          <cell r="AW1384" t="str">
            <v>Wouters Sales Intermed. BV</v>
          </cell>
          <cell r="BP1384">
            <v>12</v>
          </cell>
          <cell r="BR1384" t="str">
            <v>18</v>
          </cell>
          <cell r="BT1384">
            <v>9.6</v>
          </cell>
          <cell r="BU1384" t="str">
            <v>Overig</v>
          </cell>
          <cell r="BX1384">
            <v>159.74</v>
          </cell>
        </row>
        <row r="1385">
          <cell r="AW1385" t="str">
            <v>Albert Heijn</v>
          </cell>
          <cell r="BP1385">
            <v>12</v>
          </cell>
          <cell r="BR1385" t="str">
            <v>41</v>
          </cell>
          <cell r="BT1385">
            <v>17.600000000000001</v>
          </cell>
          <cell r="BU1385" t="str">
            <v>AH</v>
          </cell>
          <cell r="BX1385">
            <v>120.74</v>
          </cell>
        </row>
        <row r="1386">
          <cell r="AW1386" t="str">
            <v>Kruidvat BV</v>
          </cell>
          <cell r="BP1386">
            <v>12</v>
          </cell>
          <cell r="BR1386" t="str">
            <v>66</v>
          </cell>
          <cell r="BT1386">
            <v>24</v>
          </cell>
          <cell r="BU1386" t="str">
            <v>Kruidvat</v>
          </cell>
          <cell r="BX1386">
            <v>173.52</v>
          </cell>
        </row>
        <row r="1387">
          <cell r="AW1387" t="str">
            <v>Albert Heijn</v>
          </cell>
          <cell r="BP1387">
            <v>12</v>
          </cell>
          <cell r="BR1387" t="str">
            <v>41</v>
          </cell>
          <cell r="BT1387">
            <v>26.4</v>
          </cell>
          <cell r="BU1387" t="str">
            <v>AH</v>
          </cell>
          <cell r="BX1387">
            <v>149.41999999999999</v>
          </cell>
        </row>
        <row r="1388">
          <cell r="AW1388" t="str">
            <v>Kruidvat BV</v>
          </cell>
          <cell r="BP1388">
            <v>12</v>
          </cell>
          <cell r="BR1388" t="str">
            <v>66</v>
          </cell>
          <cell r="BT1388">
            <v>6.4</v>
          </cell>
          <cell r="BU1388" t="str">
            <v>Kruidvat</v>
          </cell>
          <cell r="BX1388">
            <v>69.89</v>
          </cell>
        </row>
        <row r="1389">
          <cell r="AW1389" t="str">
            <v>Kruidvat BV</v>
          </cell>
          <cell r="BP1389">
            <v>12</v>
          </cell>
          <cell r="BR1389" t="str">
            <v>66</v>
          </cell>
          <cell r="BT1389">
            <v>17.600000000000001</v>
          </cell>
          <cell r="BU1389" t="str">
            <v>Kruidvat</v>
          </cell>
          <cell r="BX1389">
            <v>147.13999999999999</v>
          </cell>
        </row>
        <row r="1390">
          <cell r="AW1390" t="str">
            <v>Kruidvat BV</v>
          </cell>
          <cell r="BP1390">
            <v>12</v>
          </cell>
          <cell r="BR1390" t="str">
            <v>66</v>
          </cell>
          <cell r="BT1390" t="str">
            <v/>
          </cell>
          <cell r="BU1390" t="str">
            <v>Kruidvat</v>
          </cell>
          <cell r="BX1390" t="str">
            <v/>
          </cell>
        </row>
        <row r="1391">
          <cell r="AW1391" t="str">
            <v>ACTION SERVICE - DICK VIJN</v>
          </cell>
          <cell r="BP1391">
            <v>12</v>
          </cell>
          <cell r="BR1391" t="str">
            <v>61</v>
          </cell>
          <cell r="BT1391">
            <v>16</v>
          </cell>
          <cell r="BU1391" t="str">
            <v>Action</v>
          </cell>
          <cell r="BX1391">
            <v>255.04</v>
          </cell>
        </row>
        <row r="1392">
          <cell r="AW1392" t="str">
            <v>Vriesia Opslag Stellendam</v>
          </cell>
          <cell r="BP1392">
            <v>12</v>
          </cell>
          <cell r="BR1392" t="str">
            <v>32</v>
          </cell>
          <cell r="BT1392">
            <v>8</v>
          </cell>
          <cell r="BU1392" t="str">
            <v>Overig</v>
          </cell>
          <cell r="BX1392">
            <v>141.76</v>
          </cell>
        </row>
        <row r="1393">
          <cell r="AW1393" t="str">
            <v>Detailresult Logistiek</v>
          </cell>
          <cell r="BP1393">
            <v>12</v>
          </cell>
          <cell r="BR1393" t="str">
            <v>19</v>
          </cell>
          <cell r="BT1393">
            <v>16.8</v>
          </cell>
          <cell r="BU1393" t="str">
            <v>Overig</v>
          </cell>
          <cell r="BX1393">
            <v>226.14000000000001</v>
          </cell>
        </row>
        <row r="1394">
          <cell r="AW1394" t="str">
            <v>Detailresult Logistiek</v>
          </cell>
          <cell r="BP1394">
            <v>12</v>
          </cell>
          <cell r="BR1394" t="str">
            <v>19</v>
          </cell>
          <cell r="BT1394" t="str">
            <v/>
          </cell>
          <cell r="BU1394" t="str">
            <v>Overig</v>
          </cell>
          <cell r="BX1394" t="str">
            <v/>
          </cell>
        </row>
        <row r="1395">
          <cell r="AW1395" t="str">
            <v>Vriesia Opslag Stellendam</v>
          </cell>
          <cell r="BP1395">
            <v>12</v>
          </cell>
          <cell r="BR1395" t="str">
            <v>32</v>
          </cell>
          <cell r="BT1395" t="str">
            <v/>
          </cell>
          <cell r="BU1395" t="str">
            <v>Overig</v>
          </cell>
          <cell r="BX1395" t="str">
            <v/>
          </cell>
        </row>
        <row r="1396">
          <cell r="AW1396" t="str">
            <v>Kruidvat BV</v>
          </cell>
          <cell r="BP1396">
            <v>12</v>
          </cell>
          <cell r="BR1396" t="str">
            <v>66</v>
          </cell>
          <cell r="BT1396" t="str">
            <v/>
          </cell>
          <cell r="BU1396" t="str">
            <v>Kruidvat</v>
          </cell>
          <cell r="BX1396" t="str">
            <v/>
          </cell>
        </row>
        <row r="1397">
          <cell r="AW1397" t="str">
            <v>Detailresult Logistiek</v>
          </cell>
          <cell r="BP1397">
            <v>12</v>
          </cell>
          <cell r="BR1397" t="str">
            <v>19</v>
          </cell>
          <cell r="BT1397" t="str">
            <v/>
          </cell>
          <cell r="BU1397" t="str">
            <v>Overig</v>
          </cell>
          <cell r="BX1397" t="str">
            <v/>
          </cell>
        </row>
        <row r="1398">
          <cell r="AW1398" t="str">
            <v>DRG DC Bleiswijk</v>
          </cell>
          <cell r="BP1398">
            <v>12</v>
          </cell>
          <cell r="BR1398" t="str">
            <v>26</v>
          </cell>
          <cell r="BT1398">
            <v>12</v>
          </cell>
          <cell r="BU1398" t="str">
            <v>Overig</v>
          </cell>
          <cell r="BX1398">
            <v>177.96</v>
          </cell>
        </row>
        <row r="1399">
          <cell r="AW1399" t="str">
            <v>A.S. WATSON OOSTERHOUT DC</v>
          </cell>
          <cell r="BP1399">
            <v>12</v>
          </cell>
          <cell r="BR1399" t="str">
            <v>49</v>
          </cell>
          <cell r="BT1399">
            <v>26.400000000000002</v>
          </cell>
          <cell r="BU1399" t="str">
            <v>Kruidvat</v>
          </cell>
          <cell r="BX1399">
            <v>251.33</v>
          </cell>
        </row>
        <row r="1400">
          <cell r="AW1400" t="str">
            <v>A.S. WATSON OOSTERHOUT DC</v>
          </cell>
          <cell r="BP1400">
            <v>12</v>
          </cell>
          <cell r="BR1400" t="str">
            <v>49</v>
          </cell>
          <cell r="BT1400" t="str">
            <v/>
          </cell>
          <cell r="BU1400" t="str">
            <v>Kruidvat</v>
          </cell>
          <cell r="BX1400" t="str">
            <v/>
          </cell>
        </row>
        <row r="1401">
          <cell r="AW1401" t="str">
            <v>ACTION SERVICE - DICK VIJN</v>
          </cell>
          <cell r="BP1401">
            <v>12</v>
          </cell>
          <cell r="BR1401" t="str">
            <v>61</v>
          </cell>
          <cell r="BT1401">
            <v>24</v>
          </cell>
          <cell r="BU1401" t="str">
            <v>Action</v>
          </cell>
          <cell r="BX1401">
            <v>317.52</v>
          </cell>
        </row>
        <row r="1402">
          <cell r="AW1402" t="str">
            <v>Kruidvat BV</v>
          </cell>
          <cell r="BP1402">
            <v>12</v>
          </cell>
          <cell r="BR1402" t="str">
            <v>66</v>
          </cell>
          <cell r="BT1402" t="str">
            <v/>
          </cell>
          <cell r="BU1402" t="str">
            <v>Kruidvat</v>
          </cell>
          <cell r="BX1402" t="str">
            <v/>
          </cell>
        </row>
        <row r="1403">
          <cell r="AW1403" t="str">
            <v>Minc Apeldoorn B.V.</v>
          </cell>
          <cell r="BP1403">
            <v>12</v>
          </cell>
          <cell r="BR1403" t="str">
            <v>73</v>
          </cell>
          <cell r="BT1403">
            <v>0.8</v>
          </cell>
          <cell r="BU1403" t="str">
            <v>Overig</v>
          </cell>
          <cell r="BX1403">
            <v>27.26</v>
          </cell>
        </row>
        <row r="1404">
          <cell r="AW1404" t="str">
            <v>Jumbo DC Nieuwegein</v>
          </cell>
          <cell r="BP1404">
            <v>12</v>
          </cell>
          <cell r="BR1404" t="str">
            <v>34</v>
          </cell>
          <cell r="BT1404">
            <v>26.4</v>
          </cell>
          <cell r="BU1404" t="str">
            <v>Jumbo</v>
          </cell>
          <cell r="BX1404">
            <v>213.57999999999998</v>
          </cell>
        </row>
        <row r="1405">
          <cell r="AW1405" t="str">
            <v>Kruidvat BV</v>
          </cell>
          <cell r="BP1405">
            <v>12</v>
          </cell>
          <cell r="BR1405" t="str">
            <v>66</v>
          </cell>
          <cell r="BT1405">
            <v>26.4</v>
          </cell>
          <cell r="BU1405" t="str">
            <v>Kruidvat</v>
          </cell>
          <cell r="BX1405">
            <v>182.69</v>
          </cell>
        </row>
        <row r="1406">
          <cell r="AW1406" t="str">
            <v>Jumbo DC Nieuwegein</v>
          </cell>
          <cell r="BP1406">
            <v>12</v>
          </cell>
          <cell r="BR1406" t="str">
            <v>34</v>
          </cell>
          <cell r="BT1406" t="str">
            <v/>
          </cell>
          <cell r="BU1406" t="str">
            <v>Jumbo</v>
          </cell>
          <cell r="BX1406" t="str">
            <v/>
          </cell>
        </row>
        <row r="1407">
          <cell r="AW1407" t="str">
            <v>Detailresult Logistiek</v>
          </cell>
          <cell r="BP1407">
            <v>13</v>
          </cell>
          <cell r="BR1407" t="str">
            <v>19</v>
          </cell>
          <cell r="BT1407">
            <v>16.8</v>
          </cell>
          <cell r="BU1407" t="str">
            <v>Overig</v>
          </cell>
          <cell r="BX1407">
            <v>226.14000000000001</v>
          </cell>
        </row>
        <row r="1408">
          <cell r="AW1408" t="str">
            <v>Kruidvat BV</v>
          </cell>
          <cell r="BP1408">
            <v>13</v>
          </cell>
          <cell r="BR1408" t="str">
            <v>66</v>
          </cell>
          <cell r="BT1408">
            <v>20.8</v>
          </cell>
          <cell r="BU1408" t="str">
            <v>Kruidvat</v>
          </cell>
          <cell r="BX1408">
            <v>162.03</v>
          </cell>
        </row>
        <row r="1409">
          <cell r="AW1409" t="str">
            <v>Albert Heijn DC OVERIJSSEL</v>
          </cell>
          <cell r="BP1409">
            <v>13</v>
          </cell>
          <cell r="BR1409" t="str">
            <v>80</v>
          </cell>
          <cell r="BT1409">
            <v>2.4</v>
          </cell>
          <cell r="BU1409" t="str">
            <v>AH</v>
          </cell>
          <cell r="BX1409">
            <v>66.02</v>
          </cell>
        </row>
        <row r="1410">
          <cell r="AW1410" t="str">
            <v>Detailresult Logistiek</v>
          </cell>
          <cell r="BP1410">
            <v>13</v>
          </cell>
          <cell r="BR1410" t="str">
            <v>19</v>
          </cell>
          <cell r="BT1410" t="str">
            <v/>
          </cell>
          <cell r="BU1410" t="str">
            <v>Overig</v>
          </cell>
          <cell r="BX1410" t="str">
            <v/>
          </cell>
        </row>
        <row r="1411">
          <cell r="AW1411" t="str">
            <v>Detailresult Logistiek</v>
          </cell>
          <cell r="BP1411">
            <v>13</v>
          </cell>
          <cell r="BR1411" t="str">
            <v>19</v>
          </cell>
          <cell r="BT1411" t="str">
            <v/>
          </cell>
          <cell r="BU1411" t="str">
            <v>Overig</v>
          </cell>
          <cell r="BX1411" t="str">
            <v/>
          </cell>
        </row>
        <row r="1412">
          <cell r="AW1412" t="str">
            <v>Plus Retail Beemster</v>
          </cell>
          <cell r="BP1412">
            <v>13</v>
          </cell>
          <cell r="BR1412" t="str">
            <v>14</v>
          </cell>
          <cell r="BT1412">
            <v>0.8</v>
          </cell>
          <cell r="BU1412" t="str">
            <v>Superunie</v>
          </cell>
          <cell r="BX1412">
            <v>28.67</v>
          </cell>
        </row>
        <row r="1413">
          <cell r="AW1413" t="str">
            <v>Boni Distributiecentrum</v>
          </cell>
          <cell r="BP1413">
            <v>13</v>
          </cell>
          <cell r="BR1413" t="str">
            <v>38</v>
          </cell>
          <cell r="BT1413">
            <v>7.2</v>
          </cell>
          <cell r="BU1413" t="str">
            <v>Superunie</v>
          </cell>
          <cell r="BX1413">
            <v>124.56</v>
          </cell>
        </row>
        <row r="1414">
          <cell r="AW1414" t="str">
            <v>Action Distributiecentrum</v>
          </cell>
          <cell r="BP1414">
            <v>13</v>
          </cell>
          <cell r="BR1414" t="str">
            <v>61</v>
          </cell>
          <cell r="BT1414">
            <v>23.2</v>
          </cell>
          <cell r="BU1414" t="str">
            <v>Action</v>
          </cell>
          <cell r="BX1414">
            <v>312.27</v>
          </cell>
        </row>
        <row r="1415">
          <cell r="AW1415" t="str">
            <v>ID Logistics</v>
          </cell>
          <cell r="BP1415">
            <v>13</v>
          </cell>
          <cell r="BR1415" t="str">
            <v>50</v>
          </cell>
          <cell r="BT1415">
            <v>3.2</v>
          </cell>
          <cell r="BU1415" t="str">
            <v>Overig</v>
          </cell>
          <cell r="BX1415">
            <v>63.87</v>
          </cell>
        </row>
        <row r="1416">
          <cell r="AW1416" t="str">
            <v>Advion BV</v>
          </cell>
          <cell r="BP1416">
            <v>13</v>
          </cell>
          <cell r="BR1416" t="str">
            <v>10</v>
          </cell>
          <cell r="BT1416">
            <v>7.2</v>
          </cell>
          <cell r="BU1416" t="str">
            <v>Overig</v>
          </cell>
          <cell r="BX1416">
            <v>111.74</v>
          </cell>
        </row>
        <row r="1417">
          <cell r="AW1417" t="str">
            <v>ID Logistics</v>
          </cell>
          <cell r="BP1417">
            <v>13</v>
          </cell>
          <cell r="BR1417" t="str">
            <v>50</v>
          </cell>
          <cell r="BT1417" t="str">
            <v/>
          </cell>
          <cell r="BU1417" t="str">
            <v>Overig</v>
          </cell>
          <cell r="BX1417" t="str">
            <v/>
          </cell>
        </row>
        <row r="1418">
          <cell r="AW1418" t="str">
            <v>Etos Distributiecentrum</v>
          </cell>
          <cell r="BP1418">
            <v>13</v>
          </cell>
          <cell r="BR1418" t="str">
            <v>19</v>
          </cell>
          <cell r="BT1418">
            <v>18.399999999999999</v>
          </cell>
          <cell r="BU1418" t="str">
            <v>Overig</v>
          </cell>
          <cell r="BX1418">
            <v>238.46</v>
          </cell>
        </row>
        <row r="1419">
          <cell r="AW1419" t="str">
            <v>Action Distributiecentrum</v>
          </cell>
          <cell r="BP1419">
            <v>13</v>
          </cell>
          <cell r="BR1419" t="str">
            <v>61</v>
          </cell>
          <cell r="BT1419">
            <v>16.8</v>
          </cell>
          <cell r="BU1419" t="str">
            <v>Action</v>
          </cell>
          <cell r="BX1419">
            <v>262.58</v>
          </cell>
        </row>
        <row r="1420">
          <cell r="AW1420" t="str">
            <v>Action Distributiecentrum</v>
          </cell>
          <cell r="BP1420">
            <v>13</v>
          </cell>
          <cell r="BR1420" t="str">
            <v>16</v>
          </cell>
          <cell r="BT1420">
            <v>12.8</v>
          </cell>
          <cell r="BU1420" t="str">
            <v>Action</v>
          </cell>
          <cell r="BX1420">
            <v>199.81</v>
          </cell>
        </row>
        <row r="1421">
          <cell r="AW1421" t="str">
            <v>ACTION SERVICE - DICK VIJN</v>
          </cell>
          <cell r="BP1421">
            <v>13</v>
          </cell>
          <cell r="BR1421" t="str">
            <v>61</v>
          </cell>
          <cell r="BT1421">
            <v>13.6</v>
          </cell>
          <cell r="BU1421" t="str">
            <v>Action</v>
          </cell>
          <cell r="BX1421">
            <v>232.7</v>
          </cell>
        </row>
        <row r="1422">
          <cell r="AW1422" t="str">
            <v>Kruidvat BV</v>
          </cell>
          <cell r="BP1422">
            <v>13</v>
          </cell>
          <cell r="BR1422" t="str">
            <v>66</v>
          </cell>
          <cell r="BT1422" t="str">
            <v/>
          </cell>
          <cell r="BU1422" t="str">
            <v>Kruidvat</v>
          </cell>
          <cell r="BX1422" t="str">
            <v/>
          </cell>
        </row>
        <row r="1423">
          <cell r="AW1423" t="str">
            <v>Sligro (deur 802-807)</v>
          </cell>
          <cell r="BP1423">
            <v>13</v>
          </cell>
          <cell r="BR1423" t="str">
            <v>54</v>
          </cell>
          <cell r="BT1423">
            <v>24.799999999999997</v>
          </cell>
          <cell r="BU1423" t="str">
            <v>Superunie</v>
          </cell>
          <cell r="BX1423">
            <v>198.89999999999998</v>
          </cell>
        </row>
        <row r="1424">
          <cell r="AW1424" t="str">
            <v>HOOGVLIET DC BLEISWIJK</v>
          </cell>
          <cell r="BP1424">
            <v>13</v>
          </cell>
          <cell r="BR1424" t="str">
            <v>26</v>
          </cell>
          <cell r="BT1424">
            <v>2.4000000000000004</v>
          </cell>
          <cell r="BU1424" t="str">
            <v>Superunie</v>
          </cell>
          <cell r="BX1424">
            <v>62.16</v>
          </cell>
        </row>
        <row r="1425">
          <cell r="AW1425" t="str">
            <v>Topbrands Europe BV</v>
          </cell>
          <cell r="BP1425">
            <v>13</v>
          </cell>
          <cell r="BR1425" t="str">
            <v>96</v>
          </cell>
          <cell r="BT1425">
            <v>26.4</v>
          </cell>
          <cell r="BU1425" t="str">
            <v>Overig</v>
          </cell>
          <cell r="BX1425">
            <v>419.5</v>
          </cell>
        </row>
        <row r="1426">
          <cell r="AW1426" t="str">
            <v>HOOGVLIET DC BLEISWIJK</v>
          </cell>
          <cell r="BP1426">
            <v>13</v>
          </cell>
          <cell r="BR1426" t="str">
            <v>26</v>
          </cell>
          <cell r="BT1426" t="str">
            <v/>
          </cell>
          <cell r="BU1426" t="str">
            <v>Superunie</v>
          </cell>
          <cell r="BX1426" t="str">
            <v/>
          </cell>
        </row>
        <row r="1427">
          <cell r="AW1427" t="str">
            <v>DC BRAND MASTERS</v>
          </cell>
          <cell r="BP1427">
            <v>13</v>
          </cell>
          <cell r="BR1427" t="str">
            <v>48</v>
          </cell>
          <cell r="BT1427">
            <v>8.8000000000000007</v>
          </cell>
          <cell r="BU1427" t="str">
            <v>Overig</v>
          </cell>
          <cell r="BX1427">
            <v>139.22</v>
          </cell>
        </row>
        <row r="1428">
          <cell r="AW1428" t="str">
            <v>ADVION ONLINE B.V.</v>
          </cell>
          <cell r="BP1428">
            <v>13</v>
          </cell>
          <cell r="BR1428" t="str">
            <v>10</v>
          </cell>
          <cell r="BT1428" t="str">
            <v/>
          </cell>
          <cell r="BU1428" t="str">
            <v>Overig</v>
          </cell>
          <cell r="BX1428" t="str">
            <v/>
          </cell>
        </row>
        <row r="1429">
          <cell r="AW1429" t="str">
            <v>Sligro (deur 802-807)</v>
          </cell>
          <cell r="BP1429">
            <v>13</v>
          </cell>
          <cell r="BR1429" t="str">
            <v>54</v>
          </cell>
          <cell r="BT1429" t="str">
            <v/>
          </cell>
          <cell r="BU1429" t="str">
            <v>Superunie</v>
          </cell>
          <cell r="BX1429" t="str">
            <v/>
          </cell>
        </row>
        <row r="1430">
          <cell r="AW1430" t="str">
            <v>Topbrands Europe BV</v>
          </cell>
          <cell r="BP1430">
            <v>13</v>
          </cell>
          <cell r="BR1430" t="str">
            <v>96</v>
          </cell>
          <cell r="BT1430">
            <v>26.4</v>
          </cell>
          <cell r="BU1430" t="str">
            <v>Overig</v>
          </cell>
          <cell r="BX1430">
            <v>419.5</v>
          </cell>
        </row>
        <row r="1431">
          <cell r="AW1431" t="str">
            <v>Minc Apeldoorn B.V.</v>
          </cell>
          <cell r="BP1431">
            <v>13</v>
          </cell>
          <cell r="BR1431" t="str">
            <v>73</v>
          </cell>
          <cell r="BT1431">
            <v>7.2</v>
          </cell>
          <cell r="BU1431" t="str">
            <v>Overig</v>
          </cell>
          <cell r="BX1431">
            <v>113.47</v>
          </cell>
        </row>
        <row r="1432">
          <cell r="AW1432" t="str">
            <v>Kruidvat BV</v>
          </cell>
          <cell r="BP1432">
            <v>13</v>
          </cell>
          <cell r="BR1432" t="str">
            <v>66</v>
          </cell>
          <cell r="BT1432">
            <v>12.8</v>
          </cell>
          <cell r="BU1432" t="str">
            <v>Kruidvat</v>
          </cell>
          <cell r="BX1432">
            <v>123.01</v>
          </cell>
        </row>
        <row r="1433">
          <cell r="AW1433" t="str">
            <v>Action Distributiecentrum</v>
          </cell>
          <cell r="BP1433">
            <v>13</v>
          </cell>
          <cell r="BR1433" t="str">
            <v>61</v>
          </cell>
          <cell r="BT1433">
            <v>22.4</v>
          </cell>
          <cell r="BU1433" t="str">
            <v>Action</v>
          </cell>
          <cell r="BX1433">
            <v>307.33</v>
          </cell>
        </row>
        <row r="1434">
          <cell r="AW1434" t="str">
            <v>Action Distributiecentrum</v>
          </cell>
          <cell r="BP1434">
            <v>13</v>
          </cell>
          <cell r="BR1434" t="str">
            <v>16</v>
          </cell>
          <cell r="BT1434">
            <v>26.4</v>
          </cell>
          <cell r="BU1434" t="str">
            <v>Action</v>
          </cell>
          <cell r="BX1434">
            <v>296.47000000000003</v>
          </cell>
        </row>
        <row r="1435">
          <cell r="AW1435" t="str">
            <v>Action Distributiecentrum</v>
          </cell>
          <cell r="BP1435">
            <v>13</v>
          </cell>
          <cell r="BR1435" t="str">
            <v>16</v>
          </cell>
          <cell r="BT1435" t="str">
            <v/>
          </cell>
          <cell r="BU1435" t="str">
            <v>Action</v>
          </cell>
          <cell r="BX1435" t="str">
            <v/>
          </cell>
        </row>
        <row r="1436">
          <cell r="AW1436" t="str">
            <v>Albert Heijn</v>
          </cell>
          <cell r="BP1436">
            <v>13</v>
          </cell>
          <cell r="BR1436" t="str">
            <v>50</v>
          </cell>
          <cell r="BT1436">
            <v>1.6</v>
          </cell>
          <cell r="BU1436" t="str">
            <v>AH</v>
          </cell>
          <cell r="BX1436">
            <v>44.37</v>
          </cell>
        </row>
        <row r="1437">
          <cell r="AW1437" t="str">
            <v>Nettorama DC</v>
          </cell>
          <cell r="BP1437">
            <v>13</v>
          </cell>
          <cell r="BR1437" t="str">
            <v>49</v>
          </cell>
          <cell r="BT1437">
            <v>2.4</v>
          </cell>
          <cell r="BU1437" t="str">
            <v>Superunie</v>
          </cell>
          <cell r="BX1437">
            <v>56.11</v>
          </cell>
        </row>
        <row r="1438">
          <cell r="AW1438" t="str">
            <v>PLUS DC OSS</v>
          </cell>
          <cell r="BP1438">
            <v>13</v>
          </cell>
          <cell r="BR1438" t="str">
            <v>53</v>
          </cell>
          <cell r="BT1438">
            <v>0.8</v>
          </cell>
          <cell r="BU1438" t="str">
            <v>Superunie</v>
          </cell>
          <cell r="BX1438">
            <v>27.26</v>
          </cell>
        </row>
        <row r="1439">
          <cell r="AW1439" t="str">
            <v>Vomar DC</v>
          </cell>
          <cell r="BP1439">
            <v>13</v>
          </cell>
          <cell r="BR1439" t="str">
            <v>18</v>
          </cell>
          <cell r="BT1439">
            <v>4</v>
          </cell>
          <cell r="BU1439" t="str">
            <v>Superunie</v>
          </cell>
          <cell r="BX1439">
            <v>83.04</v>
          </cell>
        </row>
        <row r="1440">
          <cell r="AW1440" t="str">
            <v>BOON DC KW DORDRECHT</v>
          </cell>
          <cell r="BP1440">
            <v>13</v>
          </cell>
          <cell r="BR1440" t="str">
            <v>33</v>
          </cell>
          <cell r="BT1440">
            <v>1.6</v>
          </cell>
          <cell r="BU1440" t="str">
            <v>Superunie</v>
          </cell>
          <cell r="BX1440">
            <v>44.19</v>
          </cell>
        </row>
        <row r="1441">
          <cell r="AW1441" t="str">
            <v>Jan Linders Distributiecentrum</v>
          </cell>
          <cell r="BP1441">
            <v>13</v>
          </cell>
          <cell r="BR1441" t="str">
            <v>58</v>
          </cell>
          <cell r="BT1441">
            <v>3.2</v>
          </cell>
          <cell r="BU1441" t="str">
            <v>Superunie</v>
          </cell>
          <cell r="BX1441">
            <v>64.900000000000006</v>
          </cell>
        </row>
        <row r="1442">
          <cell r="AW1442" t="str">
            <v>Albert Heijn</v>
          </cell>
          <cell r="BP1442">
            <v>13</v>
          </cell>
          <cell r="BR1442" t="str">
            <v>26</v>
          </cell>
          <cell r="BT1442">
            <v>3.2</v>
          </cell>
          <cell r="BU1442" t="str">
            <v>AH</v>
          </cell>
          <cell r="BX1442">
            <v>71.069999999999993</v>
          </cell>
        </row>
        <row r="1443">
          <cell r="AW1443" t="str">
            <v>Etos Distributiecentrum</v>
          </cell>
          <cell r="BP1443">
            <v>13</v>
          </cell>
          <cell r="BR1443" t="str">
            <v>19</v>
          </cell>
          <cell r="BT1443">
            <v>18.399999999999999</v>
          </cell>
          <cell r="BU1443" t="str">
            <v>Overig</v>
          </cell>
          <cell r="BX1443">
            <v>238.46</v>
          </cell>
        </row>
        <row r="1444">
          <cell r="AW1444" t="str">
            <v>Kruidvat BV</v>
          </cell>
          <cell r="BP1444">
            <v>13</v>
          </cell>
          <cell r="BR1444" t="str">
            <v>66</v>
          </cell>
          <cell r="BT1444">
            <v>12.8</v>
          </cell>
          <cell r="BU1444" t="str">
            <v>Kruidvat</v>
          </cell>
          <cell r="BX1444">
            <v>123.01</v>
          </cell>
        </row>
        <row r="1445">
          <cell r="AW1445" t="str">
            <v>Etos Distributiecentrum</v>
          </cell>
          <cell r="BP1445">
            <v>13</v>
          </cell>
          <cell r="BR1445" t="str">
            <v>19</v>
          </cell>
          <cell r="BT1445" t="str">
            <v/>
          </cell>
          <cell r="BU1445" t="str">
            <v>Overig</v>
          </cell>
          <cell r="BX1445" t="str">
            <v/>
          </cell>
        </row>
        <row r="1446">
          <cell r="AW1446" t="str">
            <v>Albert Heijn</v>
          </cell>
          <cell r="BP1446">
            <v>13</v>
          </cell>
          <cell r="BR1446" t="str">
            <v>41</v>
          </cell>
          <cell r="BT1446">
            <v>16.8</v>
          </cell>
          <cell r="BU1446" t="str">
            <v>AH</v>
          </cell>
          <cell r="BX1446">
            <v>117.26</v>
          </cell>
        </row>
        <row r="1447">
          <cell r="AW1447" t="str">
            <v>Albert Heijn DC OVERIJSSEL</v>
          </cell>
          <cell r="BP1447">
            <v>13</v>
          </cell>
          <cell r="BR1447" t="str">
            <v>80</v>
          </cell>
          <cell r="BT1447">
            <v>1.6</v>
          </cell>
          <cell r="BU1447" t="str">
            <v>AH</v>
          </cell>
          <cell r="BX1447">
            <v>52.45</v>
          </cell>
        </row>
        <row r="1448">
          <cell r="AW1448" t="str">
            <v>Colgate Palmolive Ned.Sal.</v>
          </cell>
          <cell r="BP1448">
            <v>13</v>
          </cell>
          <cell r="BR1448" t="str">
            <v>13</v>
          </cell>
          <cell r="BT1448">
            <v>0.8</v>
          </cell>
          <cell r="BU1448" t="str">
            <v>Overig</v>
          </cell>
          <cell r="BX1448">
            <v>28.67</v>
          </cell>
        </row>
        <row r="1449">
          <cell r="AW1449" t="str">
            <v>Action Distributiecentrum</v>
          </cell>
          <cell r="BP1449">
            <v>13</v>
          </cell>
          <cell r="BR1449" t="str">
            <v>61</v>
          </cell>
          <cell r="BT1449">
            <v>20</v>
          </cell>
          <cell r="BU1449" t="str">
            <v>Action</v>
          </cell>
          <cell r="BX1449">
            <v>290.2</v>
          </cell>
        </row>
        <row r="1450">
          <cell r="AW1450" t="str">
            <v>Topbrands Europe BV</v>
          </cell>
          <cell r="BP1450">
            <v>13</v>
          </cell>
          <cell r="BR1450" t="str">
            <v>96</v>
          </cell>
          <cell r="BT1450">
            <v>26.4</v>
          </cell>
          <cell r="BU1450" t="str">
            <v>Overig</v>
          </cell>
          <cell r="BX1450">
            <v>419.5</v>
          </cell>
        </row>
        <row r="1451">
          <cell r="AW1451" t="str">
            <v>Topbrands Europe BV</v>
          </cell>
          <cell r="BP1451">
            <v>13</v>
          </cell>
          <cell r="BR1451" t="str">
            <v>96</v>
          </cell>
          <cell r="BT1451">
            <v>26.4</v>
          </cell>
          <cell r="BU1451" t="str">
            <v>Overig</v>
          </cell>
          <cell r="BX1451">
            <v>419.5</v>
          </cell>
        </row>
        <row r="1452">
          <cell r="AW1452" t="str">
            <v>ACTION SERVICE - DICK VIJN</v>
          </cell>
          <cell r="BP1452">
            <v>13</v>
          </cell>
          <cell r="BR1452" t="str">
            <v>61</v>
          </cell>
          <cell r="BT1452">
            <v>15.2</v>
          </cell>
          <cell r="BU1452" t="str">
            <v>Action</v>
          </cell>
          <cell r="BX1452">
            <v>247.61</v>
          </cell>
        </row>
        <row r="1453">
          <cell r="AW1453" t="str">
            <v>Jumbo DC Nieuwegein</v>
          </cell>
          <cell r="BP1453">
            <v>13</v>
          </cell>
          <cell r="BR1453" t="str">
            <v>34</v>
          </cell>
          <cell r="BT1453">
            <v>20</v>
          </cell>
          <cell r="BU1453" t="str">
            <v>Jumbo</v>
          </cell>
          <cell r="BX1453">
            <v>185.20999999999998</v>
          </cell>
        </row>
        <row r="1454">
          <cell r="AW1454" t="str">
            <v>DRG DC Bleiswijk</v>
          </cell>
          <cell r="BP1454">
            <v>13</v>
          </cell>
          <cell r="BR1454" t="str">
            <v>26</v>
          </cell>
          <cell r="BT1454">
            <v>4.8000000000000007</v>
          </cell>
          <cell r="BU1454" t="str">
            <v>Overig</v>
          </cell>
          <cell r="BX1454">
            <v>91.01</v>
          </cell>
        </row>
        <row r="1455">
          <cell r="AW1455" t="str">
            <v>Detailresult Logistiek</v>
          </cell>
          <cell r="BP1455">
            <v>13</v>
          </cell>
          <cell r="BR1455" t="str">
            <v>19</v>
          </cell>
          <cell r="BT1455">
            <v>4</v>
          </cell>
          <cell r="BU1455" t="str">
            <v>Overig</v>
          </cell>
          <cell r="BX1455">
            <v>82.56</v>
          </cell>
        </row>
        <row r="1456">
          <cell r="AW1456" t="str">
            <v>Etos Distributiecentrum</v>
          </cell>
          <cell r="BP1456">
            <v>13</v>
          </cell>
          <cell r="BR1456" t="str">
            <v>19</v>
          </cell>
          <cell r="BT1456">
            <v>9.6</v>
          </cell>
          <cell r="BU1456" t="str">
            <v>Overig</v>
          </cell>
          <cell r="BX1456">
            <v>158.88</v>
          </cell>
        </row>
        <row r="1457">
          <cell r="AW1457" t="str">
            <v>Albert Heijn</v>
          </cell>
          <cell r="BP1457">
            <v>13</v>
          </cell>
          <cell r="BR1457" t="str">
            <v>41</v>
          </cell>
          <cell r="BT1457">
            <v>8</v>
          </cell>
          <cell r="BU1457" t="str">
            <v>AH</v>
          </cell>
          <cell r="BX1457">
            <v>72</v>
          </cell>
        </row>
        <row r="1458">
          <cell r="AW1458" t="str">
            <v>A.S. Watson DC</v>
          </cell>
          <cell r="BP1458">
            <v>13</v>
          </cell>
          <cell r="BR1458" t="str">
            <v>66</v>
          </cell>
          <cell r="BT1458">
            <v>21.6</v>
          </cell>
          <cell r="BU1458" t="str">
            <v>Kruidvat</v>
          </cell>
          <cell r="BX1458">
            <v>164.59</v>
          </cell>
        </row>
        <row r="1459">
          <cell r="AW1459" t="str">
            <v>DRG DC Bleiswijk</v>
          </cell>
          <cell r="BP1459">
            <v>13</v>
          </cell>
          <cell r="BR1459" t="str">
            <v>26</v>
          </cell>
          <cell r="BT1459" t="str">
            <v/>
          </cell>
          <cell r="BU1459" t="str">
            <v>Overig</v>
          </cell>
          <cell r="BX1459" t="str">
            <v/>
          </cell>
        </row>
        <row r="1460">
          <cell r="AW1460" t="str">
            <v>CoopCodis Distributiecentrum</v>
          </cell>
          <cell r="BP1460">
            <v>13</v>
          </cell>
          <cell r="BR1460" t="str">
            <v>94</v>
          </cell>
          <cell r="BT1460">
            <v>3.2</v>
          </cell>
          <cell r="BU1460" t="str">
            <v>Superunie</v>
          </cell>
          <cell r="BX1460">
            <v>90.34</v>
          </cell>
        </row>
        <row r="1461">
          <cell r="AW1461" t="str">
            <v>Jumbo Nieuwegein</v>
          </cell>
          <cell r="BP1461">
            <v>13</v>
          </cell>
          <cell r="BR1461" t="str">
            <v>34</v>
          </cell>
          <cell r="BT1461" t="str">
            <v/>
          </cell>
          <cell r="BU1461" t="str">
            <v>Jumbo</v>
          </cell>
          <cell r="BX1461" t="str">
            <v/>
          </cell>
        </row>
        <row r="1462">
          <cell r="AW1462" t="str">
            <v>Detailresult Logistiek</v>
          </cell>
          <cell r="BP1462">
            <v>13</v>
          </cell>
          <cell r="BR1462" t="str">
            <v>19</v>
          </cell>
          <cell r="BT1462" t="str">
            <v/>
          </cell>
          <cell r="BU1462" t="str">
            <v>Overig</v>
          </cell>
          <cell r="BX1462" t="str">
            <v/>
          </cell>
        </row>
        <row r="1463">
          <cell r="AW1463" t="str">
            <v>KUEHNE+NAGEL</v>
          </cell>
          <cell r="BP1463">
            <v>13</v>
          </cell>
          <cell r="BR1463" t="str">
            <v>40</v>
          </cell>
          <cell r="BT1463" t="str">
            <v/>
          </cell>
          <cell r="BU1463" t="e">
            <v>#N/A</v>
          </cell>
          <cell r="BX1463" t="str">
            <v/>
          </cell>
        </row>
        <row r="1464">
          <cell r="AW1464" t="str">
            <v>ACTION SERVICE - DICK VIJN</v>
          </cell>
          <cell r="BP1464">
            <v>13</v>
          </cell>
          <cell r="BR1464" t="str">
            <v>61</v>
          </cell>
          <cell r="BT1464">
            <v>26.4</v>
          </cell>
          <cell r="BU1464" t="str">
            <v>Action</v>
          </cell>
          <cell r="BX1464">
            <v>333.96</v>
          </cell>
        </row>
        <row r="1465">
          <cell r="AW1465" t="str">
            <v>ACTION SERVICE - DICK VIJN</v>
          </cell>
          <cell r="BP1465">
            <v>13</v>
          </cell>
          <cell r="BR1465" t="str">
            <v>61</v>
          </cell>
          <cell r="BT1465" t="str">
            <v/>
          </cell>
          <cell r="BU1465" t="str">
            <v>Action</v>
          </cell>
          <cell r="BX1465" t="str">
            <v/>
          </cell>
        </row>
        <row r="1466">
          <cell r="AW1466" t="str">
            <v>Jumbo DC Nieuwegein</v>
          </cell>
          <cell r="BP1466">
            <v>13</v>
          </cell>
          <cell r="BR1466" t="str">
            <v>34</v>
          </cell>
          <cell r="BT1466" t="str">
            <v/>
          </cell>
          <cell r="BU1466" t="str">
            <v>Jumbo</v>
          </cell>
          <cell r="BX1466" t="str">
            <v/>
          </cell>
        </row>
        <row r="1467">
          <cell r="AW1467" t="str">
            <v>Action Distributiecentrum</v>
          </cell>
          <cell r="BP1467">
            <v>13</v>
          </cell>
          <cell r="BR1467" t="str">
            <v>61</v>
          </cell>
          <cell r="BT1467">
            <v>26.4</v>
          </cell>
          <cell r="BU1467" t="str">
            <v>Action</v>
          </cell>
          <cell r="BX1467">
            <v>333.96</v>
          </cell>
        </row>
        <row r="1468">
          <cell r="AW1468" t="str">
            <v>Detailresult Logistiek</v>
          </cell>
          <cell r="BP1468">
            <v>13</v>
          </cell>
          <cell r="BR1468" t="str">
            <v>19</v>
          </cell>
          <cell r="BT1468" t="str">
            <v/>
          </cell>
          <cell r="BU1468" t="str">
            <v>Overig</v>
          </cell>
          <cell r="BX1468" t="str">
            <v/>
          </cell>
        </row>
        <row r="1469">
          <cell r="AW1469" t="str">
            <v>SPAR Distributiecentrum</v>
          </cell>
          <cell r="BP1469">
            <v>13</v>
          </cell>
          <cell r="BR1469" t="str">
            <v>51</v>
          </cell>
          <cell r="BT1469">
            <v>0.8</v>
          </cell>
          <cell r="BU1469" t="str">
            <v>Superunie</v>
          </cell>
          <cell r="BX1469">
            <v>27.26</v>
          </cell>
        </row>
        <row r="1470">
          <cell r="AW1470" t="str">
            <v>ACTION SERVICE - DICK VIJN</v>
          </cell>
          <cell r="BP1470">
            <v>13</v>
          </cell>
          <cell r="BR1470" t="str">
            <v>61</v>
          </cell>
          <cell r="BT1470" t="str">
            <v/>
          </cell>
          <cell r="BU1470" t="str">
            <v>Action</v>
          </cell>
          <cell r="BX1470" t="str">
            <v/>
          </cell>
        </row>
        <row r="1471">
          <cell r="AW1471" t="str">
            <v>Kruidvat BV</v>
          </cell>
          <cell r="BP1471">
            <v>13</v>
          </cell>
          <cell r="BR1471" t="str">
            <v>66</v>
          </cell>
          <cell r="BT1471" t="str">
            <v/>
          </cell>
          <cell r="BU1471" t="str">
            <v>Kruidvat</v>
          </cell>
          <cell r="BX1471" t="str">
            <v/>
          </cell>
        </row>
        <row r="1472">
          <cell r="AW1472" t="str">
            <v>RODE KRUIS NEDERLAND</v>
          </cell>
          <cell r="BP1472">
            <v>13</v>
          </cell>
          <cell r="BR1472" t="str">
            <v>73</v>
          </cell>
          <cell r="BT1472">
            <v>1.6</v>
          </cell>
          <cell r="BU1472" t="e">
            <v>#N/A</v>
          </cell>
          <cell r="BX1472">
            <v>45.02</v>
          </cell>
        </row>
        <row r="1473">
          <cell r="AW1473" t="str">
            <v>Plus Retail Beemster</v>
          </cell>
          <cell r="BP1473">
            <v>13</v>
          </cell>
          <cell r="BR1473" t="str">
            <v>14</v>
          </cell>
          <cell r="BT1473">
            <v>0.8</v>
          </cell>
          <cell r="BU1473" t="str">
            <v>Superunie</v>
          </cell>
          <cell r="BX1473">
            <v>28.67</v>
          </cell>
        </row>
        <row r="1474">
          <cell r="AW1474" t="str">
            <v>Dentalair (deur 6/7)</v>
          </cell>
          <cell r="BP1474">
            <v>13</v>
          </cell>
          <cell r="BR1474" t="str">
            <v>33</v>
          </cell>
          <cell r="BT1474">
            <v>0.8</v>
          </cell>
          <cell r="BU1474" t="str">
            <v>Pharma</v>
          </cell>
          <cell r="BX1474">
            <v>27.26</v>
          </cell>
        </row>
        <row r="1475">
          <cell r="AW1475" t="str">
            <v>ALDI Groningen</v>
          </cell>
          <cell r="BP1475">
            <v>13</v>
          </cell>
          <cell r="BR1475" t="str">
            <v>97</v>
          </cell>
          <cell r="BT1475">
            <v>4</v>
          </cell>
          <cell r="BU1475" t="str">
            <v>Aldi</v>
          </cell>
          <cell r="BX1475">
            <v>117.32</v>
          </cell>
        </row>
        <row r="1476">
          <cell r="AW1476" t="str">
            <v>Mosadex</v>
          </cell>
          <cell r="BP1476">
            <v>13</v>
          </cell>
          <cell r="BR1476" t="str">
            <v>61</v>
          </cell>
          <cell r="BT1476">
            <v>0.8</v>
          </cell>
          <cell r="BU1476" t="str">
            <v>Overig</v>
          </cell>
          <cell r="BX1476">
            <v>54.4</v>
          </cell>
        </row>
        <row r="1477">
          <cell r="AW1477" t="str">
            <v>Albert Heijn</v>
          </cell>
          <cell r="BP1477">
            <v>13</v>
          </cell>
          <cell r="BR1477" t="str">
            <v>26</v>
          </cell>
          <cell r="BT1477">
            <v>0.8</v>
          </cell>
          <cell r="BU1477" t="str">
            <v>AH</v>
          </cell>
          <cell r="BX1477">
            <v>28.84</v>
          </cell>
        </row>
        <row r="1478">
          <cell r="AW1478" t="str">
            <v>Advion BV</v>
          </cell>
          <cell r="BP1478">
            <v>13</v>
          </cell>
          <cell r="BR1478" t="str">
            <v>10</v>
          </cell>
          <cell r="BT1478">
            <v>8</v>
          </cell>
          <cell r="BU1478" t="str">
            <v>Overig</v>
          </cell>
          <cell r="BX1478">
            <v>120.48</v>
          </cell>
        </row>
        <row r="1479">
          <cell r="AW1479" t="str">
            <v>ALBERT HEIJN  LDC GELDERMALSEN</v>
          </cell>
          <cell r="BP1479">
            <v>13</v>
          </cell>
          <cell r="BR1479" t="str">
            <v>41</v>
          </cell>
          <cell r="BT1479">
            <v>3.2</v>
          </cell>
          <cell r="BU1479" t="str">
            <v>AH</v>
          </cell>
          <cell r="BX1479">
            <v>38.11</v>
          </cell>
        </row>
        <row r="1480">
          <cell r="AW1480" t="str">
            <v>Mosadex</v>
          </cell>
          <cell r="BP1480">
            <v>13</v>
          </cell>
          <cell r="BR1480" t="str">
            <v>23</v>
          </cell>
          <cell r="BT1480">
            <v>1.6</v>
          </cell>
          <cell r="BU1480" t="str">
            <v>Overig</v>
          </cell>
          <cell r="BX1480">
            <v>108.8</v>
          </cell>
        </row>
        <row r="1481">
          <cell r="AW1481" t="str">
            <v>De Tandartsapotheek</v>
          </cell>
          <cell r="BP1481">
            <v>13</v>
          </cell>
          <cell r="BR1481" t="str">
            <v>30</v>
          </cell>
          <cell r="BT1481">
            <v>0.8</v>
          </cell>
          <cell r="BU1481" t="str">
            <v>Pharma</v>
          </cell>
          <cell r="BX1481">
            <v>54.4</v>
          </cell>
        </row>
        <row r="1482">
          <cell r="AW1482" t="str">
            <v>ALLIANCE HEALTHCARE</v>
          </cell>
          <cell r="BP1482">
            <v>13</v>
          </cell>
          <cell r="BR1482" t="str">
            <v>52</v>
          </cell>
          <cell r="BT1482">
            <v>1.6</v>
          </cell>
          <cell r="BU1482" t="str">
            <v>Pharma</v>
          </cell>
          <cell r="BX1482">
            <v>108.8</v>
          </cell>
        </row>
        <row r="1483">
          <cell r="AW1483" t="str">
            <v>Pluripharm BV</v>
          </cell>
          <cell r="BP1483">
            <v>13</v>
          </cell>
          <cell r="BR1483" t="str">
            <v>18</v>
          </cell>
          <cell r="BT1483">
            <v>0.8</v>
          </cell>
          <cell r="BU1483" t="str">
            <v>Pharma</v>
          </cell>
          <cell r="BX1483">
            <v>54.4</v>
          </cell>
        </row>
        <row r="1484">
          <cell r="AW1484" t="str">
            <v>Albert Heijn</v>
          </cell>
          <cell r="BP1484">
            <v>13</v>
          </cell>
          <cell r="BR1484" t="str">
            <v>50</v>
          </cell>
          <cell r="BT1484">
            <v>1.6</v>
          </cell>
          <cell r="BU1484" t="str">
            <v>AH</v>
          </cell>
          <cell r="BX1484">
            <v>44.37</v>
          </cell>
        </row>
        <row r="1485">
          <cell r="AW1485" t="str">
            <v>Albert Heijn DC OVERIJSSEL</v>
          </cell>
          <cell r="BP1485">
            <v>13</v>
          </cell>
          <cell r="BR1485" t="str">
            <v>80</v>
          </cell>
          <cell r="BT1485">
            <v>1.6</v>
          </cell>
          <cell r="BU1485" t="str">
            <v>AH</v>
          </cell>
          <cell r="BX1485">
            <v>52.45</v>
          </cell>
        </row>
        <row r="1486">
          <cell r="AW1486" t="str">
            <v>Basiq Dental BV</v>
          </cell>
          <cell r="BP1486">
            <v>13</v>
          </cell>
          <cell r="BR1486" t="str">
            <v>50</v>
          </cell>
          <cell r="BT1486">
            <v>1.6</v>
          </cell>
          <cell r="BU1486" t="str">
            <v>Pharma</v>
          </cell>
          <cell r="BX1486">
            <v>108.8</v>
          </cell>
        </row>
        <row r="1487">
          <cell r="AW1487" t="str">
            <v>Aldi Roosendaal BV</v>
          </cell>
          <cell r="BP1487">
            <v>13</v>
          </cell>
          <cell r="BR1487" t="str">
            <v>47</v>
          </cell>
          <cell r="BT1487">
            <v>4</v>
          </cell>
          <cell r="BU1487" t="str">
            <v>Aldi</v>
          </cell>
          <cell r="BX1487">
            <v>79.12</v>
          </cell>
        </row>
        <row r="1488">
          <cell r="AW1488" t="str">
            <v>Plus Retail Zuid</v>
          </cell>
          <cell r="BP1488">
            <v>13</v>
          </cell>
          <cell r="BR1488" t="str">
            <v>60</v>
          </cell>
          <cell r="BT1488">
            <v>6.4</v>
          </cell>
          <cell r="BU1488" t="str">
            <v>Superunie</v>
          </cell>
          <cell r="BX1488">
            <v>116.86</v>
          </cell>
        </row>
        <row r="1489">
          <cell r="AW1489" t="str">
            <v>ALBERT HEIJN MECH ZAANDAM</v>
          </cell>
          <cell r="BP1489">
            <v>13</v>
          </cell>
          <cell r="BR1489" t="str">
            <v>15</v>
          </cell>
          <cell r="BT1489">
            <v>0.8</v>
          </cell>
          <cell r="BU1489" t="str">
            <v>AH</v>
          </cell>
          <cell r="BX1489">
            <v>28.49</v>
          </cell>
        </row>
        <row r="1490">
          <cell r="AW1490" t="str">
            <v>Aldi Culemborg B.V.</v>
          </cell>
          <cell r="BP1490">
            <v>13</v>
          </cell>
          <cell r="BR1490" t="str">
            <v>41</v>
          </cell>
          <cell r="BT1490">
            <v>4</v>
          </cell>
          <cell r="BU1490" t="str">
            <v>Aldi</v>
          </cell>
          <cell r="BX1490">
            <v>42.88</v>
          </cell>
        </row>
        <row r="1491">
          <cell r="AW1491" t="str">
            <v>SGE Apotheek</v>
          </cell>
          <cell r="BP1491">
            <v>13</v>
          </cell>
          <cell r="BR1491" t="str">
            <v>56</v>
          </cell>
          <cell r="BT1491">
            <v>0.8</v>
          </cell>
          <cell r="BU1491" t="str">
            <v>Pharma</v>
          </cell>
          <cell r="BX1491">
            <v>54.4</v>
          </cell>
        </row>
        <row r="1492">
          <cell r="AW1492" t="str">
            <v>Sligro DC Non Food (deur 701)</v>
          </cell>
          <cell r="BP1492">
            <v>13</v>
          </cell>
          <cell r="BR1492" t="str">
            <v>54</v>
          </cell>
          <cell r="BT1492">
            <v>5.6</v>
          </cell>
          <cell r="BU1492" t="str">
            <v>Superunie</v>
          </cell>
          <cell r="BX1492">
            <v>72.740000000000009</v>
          </cell>
        </row>
        <row r="1493">
          <cell r="AW1493" t="str">
            <v>ACTION SERVICE - DICK VIJN</v>
          </cell>
          <cell r="BP1493">
            <v>13</v>
          </cell>
          <cell r="BR1493" t="str">
            <v>61</v>
          </cell>
          <cell r="BT1493">
            <v>26.4</v>
          </cell>
          <cell r="BU1493" t="str">
            <v>Action</v>
          </cell>
          <cell r="BX1493">
            <v>333.96</v>
          </cell>
        </row>
        <row r="1494">
          <cell r="AW1494" t="str">
            <v>ALBERT HEIJN  LDC GELDERMALSEN</v>
          </cell>
          <cell r="BP1494">
            <v>13</v>
          </cell>
          <cell r="BR1494" t="str">
            <v>41</v>
          </cell>
          <cell r="BT1494">
            <v>3.2</v>
          </cell>
          <cell r="BU1494" t="str">
            <v>AH</v>
          </cell>
          <cell r="BX1494">
            <v>38.11</v>
          </cell>
        </row>
        <row r="1495">
          <cell r="AW1495" t="str">
            <v>Kruidvat BV</v>
          </cell>
          <cell r="BP1495">
            <v>13</v>
          </cell>
          <cell r="BR1495" t="str">
            <v>66</v>
          </cell>
          <cell r="BT1495">
            <v>10.4</v>
          </cell>
          <cell r="BU1495" t="str">
            <v>Kruidvat</v>
          </cell>
          <cell r="BX1495">
            <v>106.29</v>
          </cell>
        </row>
        <row r="1496">
          <cell r="AW1496" t="str">
            <v>Action Distributiecentrum</v>
          </cell>
          <cell r="BP1496">
            <v>13</v>
          </cell>
          <cell r="BR1496" t="str">
            <v>61</v>
          </cell>
          <cell r="BT1496">
            <v>23.2</v>
          </cell>
          <cell r="BU1496" t="str">
            <v>Action</v>
          </cell>
          <cell r="BX1496">
            <v>312.27</v>
          </cell>
        </row>
        <row r="1497">
          <cell r="AW1497" t="str">
            <v>Aldi</v>
          </cell>
          <cell r="BP1497">
            <v>13</v>
          </cell>
          <cell r="BR1497" t="str">
            <v>74</v>
          </cell>
          <cell r="BT1497">
            <v>4.8</v>
          </cell>
          <cell r="BU1497" t="str">
            <v>Aldi</v>
          </cell>
          <cell r="BX1497">
            <v>98.4</v>
          </cell>
        </row>
        <row r="1498">
          <cell r="AW1498" t="str">
            <v>Sligro (deur 802-807)</v>
          </cell>
          <cell r="BP1498">
            <v>13</v>
          </cell>
          <cell r="BR1498" t="str">
            <v>54</v>
          </cell>
          <cell r="BT1498" t="str">
            <v/>
          </cell>
          <cell r="BU1498" t="str">
            <v>Superunie</v>
          </cell>
          <cell r="BX1498" t="str">
            <v/>
          </cell>
        </row>
        <row r="1499">
          <cell r="AW1499" t="str">
            <v>HOOGVLIET DC BLEISWIJK</v>
          </cell>
          <cell r="BP1499">
            <v>13</v>
          </cell>
          <cell r="BR1499" t="str">
            <v>26</v>
          </cell>
          <cell r="BT1499">
            <v>2.4</v>
          </cell>
          <cell r="BU1499" t="str">
            <v>Superunie</v>
          </cell>
          <cell r="BX1499">
            <v>62.16</v>
          </cell>
        </row>
        <row r="1500">
          <cell r="AW1500" t="str">
            <v>PICNIC DC2 EVEREST</v>
          </cell>
          <cell r="BP1500">
            <v>13</v>
          </cell>
          <cell r="BR1500" t="str">
            <v>73</v>
          </cell>
          <cell r="BT1500">
            <v>4.8</v>
          </cell>
          <cell r="BU1500" t="str">
            <v>Overig</v>
          </cell>
          <cell r="BX1500">
            <v>82.99</v>
          </cell>
        </row>
        <row r="1501">
          <cell r="AW1501" t="str">
            <v>ALLIANCE HEALTHCARE</v>
          </cell>
          <cell r="BP1501">
            <v>13</v>
          </cell>
          <cell r="BR1501" t="str">
            <v>52</v>
          </cell>
          <cell r="BT1501" t="str">
            <v/>
          </cell>
          <cell r="BU1501" t="str">
            <v>Pharma</v>
          </cell>
          <cell r="BX1501" t="str">
            <v/>
          </cell>
        </row>
        <row r="1502">
          <cell r="AW1502" t="str">
            <v>Albert Heijn</v>
          </cell>
          <cell r="BP1502">
            <v>13</v>
          </cell>
          <cell r="BR1502" t="str">
            <v>26</v>
          </cell>
          <cell r="BT1502">
            <v>2.4</v>
          </cell>
          <cell r="BU1502" t="str">
            <v>AH</v>
          </cell>
          <cell r="BX1502">
            <v>62.16</v>
          </cell>
        </row>
        <row r="1503">
          <cell r="AW1503" t="str">
            <v>Mosadex</v>
          </cell>
          <cell r="BP1503">
            <v>13</v>
          </cell>
          <cell r="BR1503" t="str">
            <v>23</v>
          </cell>
          <cell r="BT1503" t="str">
            <v/>
          </cell>
          <cell r="BU1503" t="str">
            <v>Overig</v>
          </cell>
          <cell r="BX1503" t="str">
            <v/>
          </cell>
        </row>
        <row r="1504">
          <cell r="AW1504" t="str">
            <v>ADVION ONLINE B.V.</v>
          </cell>
          <cell r="BP1504">
            <v>13</v>
          </cell>
          <cell r="BR1504" t="str">
            <v>10</v>
          </cell>
          <cell r="BT1504" t="str">
            <v/>
          </cell>
          <cell r="BU1504" t="str">
            <v>Overig</v>
          </cell>
          <cell r="BX1504" t="str">
            <v/>
          </cell>
        </row>
        <row r="1505">
          <cell r="AW1505" t="str">
            <v>PLUS DC OSS</v>
          </cell>
          <cell r="BP1505">
            <v>13</v>
          </cell>
          <cell r="BR1505" t="str">
            <v>53</v>
          </cell>
          <cell r="BT1505">
            <v>2.4000000000000004</v>
          </cell>
          <cell r="BU1505" t="str">
            <v>Superunie</v>
          </cell>
          <cell r="BX1505">
            <v>45.599999999999994</v>
          </cell>
        </row>
        <row r="1506">
          <cell r="AW1506" t="str">
            <v>Brocacef</v>
          </cell>
          <cell r="BP1506">
            <v>13</v>
          </cell>
          <cell r="BR1506" t="str">
            <v>10</v>
          </cell>
          <cell r="BT1506">
            <v>0.8</v>
          </cell>
          <cell r="BU1506" t="str">
            <v>Pharma</v>
          </cell>
          <cell r="BX1506">
            <v>54.4</v>
          </cell>
        </row>
        <row r="1507">
          <cell r="AW1507" t="str">
            <v>Kruidvat BV</v>
          </cell>
          <cell r="BP1507">
            <v>13</v>
          </cell>
          <cell r="BR1507" t="str">
            <v>66</v>
          </cell>
          <cell r="BT1507" t="str">
            <v/>
          </cell>
          <cell r="BU1507" t="str">
            <v>Kruidvat</v>
          </cell>
          <cell r="BX1507" t="str">
            <v/>
          </cell>
        </row>
        <row r="1508">
          <cell r="AW1508" t="str">
            <v>PLUS DC OSS</v>
          </cell>
          <cell r="BP1508">
            <v>13</v>
          </cell>
          <cell r="BR1508" t="str">
            <v>53</v>
          </cell>
          <cell r="BT1508" t="str">
            <v/>
          </cell>
          <cell r="BU1508" t="str">
            <v>Superunie</v>
          </cell>
          <cell r="BX1508" t="str">
            <v/>
          </cell>
        </row>
        <row r="1509">
          <cell r="AW1509" t="str">
            <v>Aldi Roermond BV</v>
          </cell>
          <cell r="BP1509">
            <v>13</v>
          </cell>
          <cell r="BR1509" t="str">
            <v>60</v>
          </cell>
          <cell r="BT1509">
            <v>4</v>
          </cell>
          <cell r="BU1509" t="str">
            <v>Aldi</v>
          </cell>
          <cell r="BX1509">
            <v>87.4</v>
          </cell>
        </row>
        <row r="1510">
          <cell r="AW1510" t="str">
            <v>Aldi Zoetermeer BV</v>
          </cell>
          <cell r="BP1510">
            <v>13</v>
          </cell>
          <cell r="BR1510" t="str">
            <v>26</v>
          </cell>
          <cell r="BT1510">
            <v>4</v>
          </cell>
          <cell r="BU1510" t="str">
            <v>Aldi</v>
          </cell>
          <cell r="BX1510">
            <v>79.88</v>
          </cell>
        </row>
        <row r="1511">
          <cell r="AW1511" t="str">
            <v>Basiq Dental BV</v>
          </cell>
          <cell r="BP1511">
            <v>13</v>
          </cell>
          <cell r="BR1511" t="str">
            <v>50</v>
          </cell>
          <cell r="BT1511" t="str">
            <v/>
          </cell>
          <cell r="BU1511" t="str">
            <v>Pharma</v>
          </cell>
          <cell r="BX1511" t="str">
            <v/>
          </cell>
        </row>
        <row r="1512">
          <cell r="AW1512" t="str">
            <v>Minc Apeldoorn BV</v>
          </cell>
          <cell r="BP1512">
            <v>13</v>
          </cell>
          <cell r="BR1512" t="str">
            <v>73</v>
          </cell>
          <cell r="BT1512">
            <v>8</v>
          </cell>
          <cell r="BU1512" t="str">
            <v>Overig</v>
          </cell>
          <cell r="BX1512">
            <v>122.32</v>
          </cell>
        </row>
        <row r="1513">
          <cell r="AW1513" t="str">
            <v>Detailresult Logistiek</v>
          </cell>
          <cell r="BP1513">
            <v>13</v>
          </cell>
          <cell r="BR1513" t="str">
            <v>19</v>
          </cell>
          <cell r="BT1513">
            <v>3.2</v>
          </cell>
          <cell r="BU1513" t="str">
            <v>Overig</v>
          </cell>
          <cell r="BX1513">
            <v>73.510000000000005</v>
          </cell>
        </row>
        <row r="1514">
          <cell r="AW1514" t="str">
            <v>Detailresult Logistiek</v>
          </cell>
          <cell r="BP1514">
            <v>13</v>
          </cell>
          <cell r="BR1514" t="str">
            <v>19</v>
          </cell>
          <cell r="BT1514" t="str">
            <v/>
          </cell>
          <cell r="BU1514" t="str">
            <v>Overig</v>
          </cell>
          <cell r="BX1514" t="str">
            <v/>
          </cell>
        </row>
        <row r="1515">
          <cell r="AW1515" t="str">
            <v>DRG DC Bleiswijk</v>
          </cell>
          <cell r="BP1515">
            <v>13</v>
          </cell>
          <cell r="BR1515" t="str">
            <v>26</v>
          </cell>
          <cell r="BT1515">
            <v>1.6</v>
          </cell>
          <cell r="BU1515" t="str">
            <v>Overig</v>
          </cell>
          <cell r="BX1515">
            <v>49.33</v>
          </cell>
        </row>
        <row r="1516">
          <cell r="AW1516" t="str">
            <v>Kruidvat BV</v>
          </cell>
          <cell r="BP1516">
            <v>13</v>
          </cell>
          <cell r="BR1516" t="str">
            <v>66</v>
          </cell>
          <cell r="BT1516">
            <v>11.2</v>
          </cell>
          <cell r="BU1516" t="str">
            <v>Kruidvat</v>
          </cell>
          <cell r="BX1516">
            <v>110.66000000000001</v>
          </cell>
        </row>
        <row r="1517">
          <cell r="AW1517" t="str">
            <v>A.S. WATSON DC OOSTERHOUT</v>
          </cell>
          <cell r="BP1517">
            <v>13</v>
          </cell>
          <cell r="BR1517" t="str">
            <v>49</v>
          </cell>
          <cell r="BT1517">
            <v>13.6</v>
          </cell>
          <cell r="BU1517" t="str">
            <v>Kruidvat</v>
          </cell>
          <cell r="BX1517">
            <v>174.9</v>
          </cell>
        </row>
        <row r="1518">
          <cell r="AW1518" t="str">
            <v>Etos Distributiecentrum</v>
          </cell>
          <cell r="BP1518">
            <v>13</v>
          </cell>
          <cell r="BR1518" t="str">
            <v>19</v>
          </cell>
          <cell r="BT1518">
            <v>5.6</v>
          </cell>
          <cell r="BU1518" t="str">
            <v>Overig</v>
          </cell>
          <cell r="BX1518">
            <v>102.03</v>
          </cell>
        </row>
        <row r="1519">
          <cell r="AW1519" t="str">
            <v>Minc Apeldoorn B.V.</v>
          </cell>
          <cell r="BP1519">
            <v>13</v>
          </cell>
          <cell r="BR1519" t="str">
            <v>73</v>
          </cell>
          <cell r="BT1519" t="str">
            <v/>
          </cell>
          <cell r="BU1519" t="str">
            <v>Overig</v>
          </cell>
          <cell r="BX1519" t="str">
            <v/>
          </cell>
        </row>
        <row r="1520">
          <cell r="AW1520" t="str">
            <v>Kruidvat BV</v>
          </cell>
          <cell r="BP1520">
            <v>13</v>
          </cell>
          <cell r="BR1520" t="str">
            <v>66</v>
          </cell>
          <cell r="BT1520" t="str">
            <v/>
          </cell>
          <cell r="BU1520" t="str">
            <v>Kruidvat</v>
          </cell>
          <cell r="BX1520" t="str">
            <v/>
          </cell>
        </row>
        <row r="1521">
          <cell r="AW1521" t="str">
            <v>Etos Distributiecentrum</v>
          </cell>
          <cell r="BP1521">
            <v>13</v>
          </cell>
          <cell r="BR1521" t="str">
            <v>19</v>
          </cell>
          <cell r="BT1521">
            <v>13.6</v>
          </cell>
          <cell r="BU1521" t="str">
            <v>Overig</v>
          </cell>
          <cell r="BX1521">
            <v>200.33</v>
          </cell>
        </row>
        <row r="1522">
          <cell r="AW1522" t="str">
            <v>Plus Retail West</v>
          </cell>
          <cell r="BP1522">
            <v>13</v>
          </cell>
          <cell r="BR1522" t="str">
            <v>33</v>
          </cell>
          <cell r="BT1522">
            <v>8</v>
          </cell>
          <cell r="BU1522" t="str">
            <v>Superunie</v>
          </cell>
          <cell r="BX1522">
            <v>120.32000000000001</v>
          </cell>
        </row>
        <row r="1523">
          <cell r="AW1523" t="str">
            <v>Plus Retail West</v>
          </cell>
          <cell r="BP1523">
            <v>13</v>
          </cell>
          <cell r="BR1523" t="str">
            <v>33</v>
          </cell>
          <cell r="BT1523" t="str">
            <v/>
          </cell>
          <cell r="BU1523" t="str">
            <v>Superunie</v>
          </cell>
          <cell r="BX1523" t="str">
            <v/>
          </cell>
        </row>
        <row r="1524">
          <cell r="AW1524" t="str">
            <v>Plus Retail Oost</v>
          </cell>
          <cell r="BP1524">
            <v>13</v>
          </cell>
          <cell r="BR1524" t="str">
            <v>74</v>
          </cell>
          <cell r="BT1524">
            <v>6.3999999999999995</v>
          </cell>
          <cell r="BU1524" t="str">
            <v>Superunie</v>
          </cell>
          <cell r="BX1524">
            <v>115.58</v>
          </cell>
        </row>
        <row r="1525">
          <cell r="AW1525" t="str">
            <v>Plus Retail Oost</v>
          </cell>
          <cell r="BP1525">
            <v>13</v>
          </cell>
          <cell r="BR1525" t="str">
            <v>74</v>
          </cell>
          <cell r="BT1525" t="str">
            <v/>
          </cell>
          <cell r="BU1525" t="str">
            <v>Superunie</v>
          </cell>
          <cell r="BX1525" t="str">
            <v/>
          </cell>
        </row>
        <row r="1526">
          <cell r="AW1526" t="str">
            <v>Albert Heijn</v>
          </cell>
          <cell r="BP1526">
            <v>13</v>
          </cell>
          <cell r="BR1526" t="str">
            <v>41</v>
          </cell>
          <cell r="BT1526">
            <v>11.2</v>
          </cell>
          <cell r="BU1526" t="str">
            <v>AH</v>
          </cell>
          <cell r="BX1526">
            <v>90.61</v>
          </cell>
        </row>
        <row r="1527">
          <cell r="AW1527" t="str">
            <v>Minc Apeldoorn BV</v>
          </cell>
          <cell r="BP1527">
            <v>13</v>
          </cell>
          <cell r="BR1527" t="str">
            <v>73</v>
          </cell>
          <cell r="BT1527" t="str">
            <v/>
          </cell>
          <cell r="BU1527" t="str">
            <v>Overig</v>
          </cell>
          <cell r="BX1527" t="str">
            <v/>
          </cell>
        </row>
        <row r="1528">
          <cell r="AW1528" t="str">
            <v>Jumbo DC Nieuwegein</v>
          </cell>
          <cell r="BP1528">
            <v>13</v>
          </cell>
          <cell r="BR1528" t="str">
            <v>34</v>
          </cell>
          <cell r="BT1528">
            <v>26.4</v>
          </cell>
          <cell r="BU1528" t="str">
            <v>Jumbo</v>
          </cell>
          <cell r="BX1528">
            <v>213.57999999999998</v>
          </cell>
        </row>
        <row r="1529">
          <cell r="AW1529" t="str">
            <v>Kruidvat BV</v>
          </cell>
          <cell r="BP1529">
            <v>13</v>
          </cell>
          <cell r="BR1529" t="str">
            <v>66</v>
          </cell>
          <cell r="BT1529">
            <v>26.400000000000002</v>
          </cell>
          <cell r="BU1529" t="str">
            <v>Kruidvat</v>
          </cell>
          <cell r="BX1529">
            <v>182.69</v>
          </cell>
        </row>
        <row r="1530">
          <cell r="AW1530" t="str">
            <v>Kruidvat BV</v>
          </cell>
          <cell r="BP1530">
            <v>13</v>
          </cell>
          <cell r="BR1530" t="str">
            <v>66</v>
          </cell>
          <cell r="BT1530" t="str">
            <v/>
          </cell>
          <cell r="BU1530" t="str">
            <v>Kruidvat</v>
          </cell>
          <cell r="BX1530" t="str">
            <v/>
          </cell>
        </row>
        <row r="1531">
          <cell r="AW1531" t="str">
            <v>Kruidvat BV</v>
          </cell>
          <cell r="BP1531">
            <v>13</v>
          </cell>
          <cell r="BR1531" t="str">
            <v>66</v>
          </cell>
          <cell r="BT1531" t="str">
            <v/>
          </cell>
          <cell r="BU1531" t="str">
            <v>Kruidvat</v>
          </cell>
          <cell r="BX1531" t="str">
            <v/>
          </cell>
        </row>
        <row r="1532">
          <cell r="AW1532" t="str">
            <v>Jumbo DC Nieuwegein</v>
          </cell>
          <cell r="BP1532">
            <v>13</v>
          </cell>
          <cell r="BR1532" t="str">
            <v>34</v>
          </cell>
          <cell r="BT1532" t="str">
            <v/>
          </cell>
          <cell r="BU1532" t="str">
            <v>Jumbo</v>
          </cell>
          <cell r="BX1532" t="str">
            <v/>
          </cell>
        </row>
        <row r="1533">
          <cell r="AW1533" t="str">
            <v>Action Distributiecentrum</v>
          </cell>
          <cell r="BP1533">
            <v>14</v>
          </cell>
          <cell r="BR1533" t="str">
            <v>61</v>
          </cell>
          <cell r="BT1533">
            <v>21.6</v>
          </cell>
          <cell r="BU1533" t="str">
            <v>Action</v>
          </cell>
          <cell r="BX1533">
            <v>302.18</v>
          </cell>
        </row>
        <row r="1534">
          <cell r="AW1534" t="str">
            <v>HOOGVLIET DC BLEISWIJK</v>
          </cell>
          <cell r="BP1534">
            <v>14</v>
          </cell>
          <cell r="BR1534" t="str">
            <v>26</v>
          </cell>
          <cell r="BT1534">
            <v>12.000000000000002</v>
          </cell>
          <cell r="BU1534" t="str">
            <v>Superunie</v>
          </cell>
          <cell r="BX1534">
            <v>177.95000000000002</v>
          </cell>
        </row>
        <row r="1535">
          <cell r="AW1535" t="str">
            <v>Action Distributiecentrum</v>
          </cell>
          <cell r="BP1535">
            <v>14</v>
          </cell>
          <cell r="BR1535" t="str">
            <v>61</v>
          </cell>
          <cell r="BT1535">
            <v>16</v>
          </cell>
          <cell r="BU1535" t="str">
            <v>Action</v>
          </cell>
          <cell r="BX1535">
            <v>255.04</v>
          </cell>
        </row>
        <row r="1536">
          <cell r="AW1536" t="str">
            <v>Topbrands Europe BV</v>
          </cell>
          <cell r="BP1536">
            <v>14</v>
          </cell>
          <cell r="BR1536" t="str">
            <v>96</v>
          </cell>
          <cell r="BT1536">
            <v>24.8</v>
          </cell>
          <cell r="BU1536" t="str">
            <v>Overig</v>
          </cell>
          <cell r="BX1536">
            <v>406.47</v>
          </cell>
        </row>
        <row r="1537">
          <cell r="AW1537" t="str">
            <v>Boni Distributiecentrum</v>
          </cell>
          <cell r="BP1537">
            <v>14</v>
          </cell>
          <cell r="BR1537" t="str">
            <v>38</v>
          </cell>
          <cell r="BT1537">
            <v>3.2</v>
          </cell>
          <cell r="BU1537" t="str">
            <v>Superunie</v>
          </cell>
          <cell r="BX1537">
            <v>71.069999999999993</v>
          </cell>
        </row>
        <row r="1538">
          <cell r="AW1538" t="str">
            <v>ID Logistics</v>
          </cell>
          <cell r="BP1538">
            <v>14</v>
          </cell>
          <cell r="BR1538" t="str">
            <v>50</v>
          </cell>
          <cell r="BT1538">
            <v>4.8</v>
          </cell>
          <cell r="BU1538" t="str">
            <v>Overig</v>
          </cell>
          <cell r="BX1538">
            <v>81.7</v>
          </cell>
        </row>
        <row r="1539">
          <cell r="AW1539" t="str">
            <v>A.S. WATSON OOSTERHOUT DC</v>
          </cell>
          <cell r="BP1539">
            <v>14</v>
          </cell>
          <cell r="BR1539" t="str">
            <v>49</v>
          </cell>
          <cell r="BT1539">
            <v>12.8</v>
          </cell>
          <cell r="BU1539" t="str">
            <v>Kruidvat</v>
          </cell>
          <cell r="BX1539">
            <v>169.22</v>
          </cell>
        </row>
        <row r="1540">
          <cell r="AW1540" t="str">
            <v>American Dental Trading BV</v>
          </cell>
          <cell r="BP1540">
            <v>14</v>
          </cell>
          <cell r="BR1540" t="str">
            <v>50</v>
          </cell>
          <cell r="BT1540">
            <v>0.8</v>
          </cell>
          <cell r="BU1540" t="str">
            <v>Pharma</v>
          </cell>
          <cell r="BX1540">
            <v>27.26</v>
          </cell>
        </row>
        <row r="1541">
          <cell r="AW1541" t="str">
            <v>Action Distributiecentrum</v>
          </cell>
          <cell r="BP1541">
            <v>14</v>
          </cell>
          <cell r="BR1541" t="str">
            <v>16</v>
          </cell>
          <cell r="BT1541">
            <v>12.8</v>
          </cell>
          <cell r="BU1541" t="str">
            <v>Action</v>
          </cell>
          <cell r="BX1541">
            <v>199.81</v>
          </cell>
        </row>
        <row r="1542">
          <cell r="AW1542" t="str">
            <v>HOOGVLIET DC BLEISWIJK</v>
          </cell>
          <cell r="BP1542">
            <v>14</v>
          </cell>
          <cell r="BR1542" t="str">
            <v>26</v>
          </cell>
          <cell r="BT1542" t="str">
            <v/>
          </cell>
          <cell r="BU1542" t="str">
            <v>Superunie</v>
          </cell>
          <cell r="BX1542" t="str">
            <v/>
          </cell>
        </row>
        <row r="1543">
          <cell r="AW1543" t="str">
            <v>Plus Retail Beemster</v>
          </cell>
          <cell r="BP1543">
            <v>14</v>
          </cell>
          <cell r="BR1543" t="str">
            <v>14</v>
          </cell>
          <cell r="BT1543">
            <v>0.8</v>
          </cell>
          <cell r="BU1543" t="str">
            <v>Superunie</v>
          </cell>
          <cell r="BX1543">
            <v>28.67</v>
          </cell>
        </row>
        <row r="1544">
          <cell r="AW1544" t="str">
            <v>Advion BV</v>
          </cell>
          <cell r="BP1544">
            <v>14</v>
          </cell>
          <cell r="BR1544" t="str">
            <v>10</v>
          </cell>
          <cell r="BT1544">
            <v>1.6</v>
          </cell>
          <cell r="BU1544" t="str">
            <v>Overig</v>
          </cell>
          <cell r="BX1544">
            <v>44.32</v>
          </cell>
        </row>
        <row r="1545">
          <cell r="AW1545" t="str">
            <v>Colgate Palmolive Ned.Sal.</v>
          </cell>
          <cell r="BP1545">
            <v>14</v>
          </cell>
          <cell r="BR1545" t="str">
            <v>13</v>
          </cell>
          <cell r="BT1545">
            <v>0.8</v>
          </cell>
          <cell r="BU1545" t="str">
            <v>Overig</v>
          </cell>
          <cell r="BX1545">
            <v>28.67</v>
          </cell>
        </row>
        <row r="1546">
          <cell r="AW1546" t="str">
            <v>HOOGVLIET DC BLEISWIJK</v>
          </cell>
          <cell r="BP1546">
            <v>14</v>
          </cell>
          <cell r="BR1546" t="str">
            <v>26</v>
          </cell>
          <cell r="BT1546" t="str">
            <v/>
          </cell>
          <cell r="BU1546" t="str">
            <v>Superunie</v>
          </cell>
          <cell r="BX1546" t="str">
            <v/>
          </cell>
        </row>
        <row r="1547">
          <cell r="AW1547" t="str">
            <v>De Vijzel</v>
          </cell>
          <cell r="BP1547">
            <v>14</v>
          </cell>
          <cell r="BR1547" t="str">
            <v>95</v>
          </cell>
          <cell r="BT1547">
            <v>11.2</v>
          </cell>
          <cell r="BU1547" t="str">
            <v>Pharma</v>
          </cell>
          <cell r="BX1547">
            <v>245.73</v>
          </cell>
        </row>
        <row r="1548">
          <cell r="AW1548" t="str">
            <v>Albert Heijn</v>
          </cell>
          <cell r="BP1548">
            <v>14</v>
          </cell>
          <cell r="BR1548" t="str">
            <v>41</v>
          </cell>
          <cell r="BT1548">
            <v>26.4</v>
          </cell>
          <cell r="BU1548" t="str">
            <v>AH</v>
          </cell>
          <cell r="BX1548">
            <v>149.42000000000002</v>
          </cell>
        </row>
        <row r="1549">
          <cell r="AW1549" t="str">
            <v>Albert Heijn</v>
          </cell>
          <cell r="BP1549">
            <v>14</v>
          </cell>
          <cell r="BR1549" t="str">
            <v>50</v>
          </cell>
          <cell r="BT1549">
            <v>0.8</v>
          </cell>
          <cell r="BU1549" t="str">
            <v>AH</v>
          </cell>
          <cell r="BX1549">
            <v>27.26</v>
          </cell>
        </row>
        <row r="1550">
          <cell r="AW1550" t="str">
            <v>Albert Heijn DC OVERIJSSEL</v>
          </cell>
          <cell r="BP1550">
            <v>14</v>
          </cell>
          <cell r="BR1550" t="str">
            <v>80</v>
          </cell>
          <cell r="BT1550">
            <v>1.6</v>
          </cell>
          <cell r="BU1550" t="str">
            <v>AH</v>
          </cell>
          <cell r="BX1550">
            <v>52.45</v>
          </cell>
        </row>
        <row r="1551">
          <cell r="AW1551" t="str">
            <v>Albert Heijn</v>
          </cell>
          <cell r="BP1551">
            <v>14</v>
          </cell>
          <cell r="BR1551" t="str">
            <v>41</v>
          </cell>
          <cell r="BT1551" t="str">
            <v/>
          </cell>
          <cell r="BU1551" t="str">
            <v>AH</v>
          </cell>
          <cell r="BX1551" t="str">
            <v/>
          </cell>
        </row>
        <row r="1552">
          <cell r="AW1552" t="str">
            <v>Albert Heijn</v>
          </cell>
          <cell r="BP1552">
            <v>14</v>
          </cell>
          <cell r="BR1552" t="str">
            <v>26</v>
          </cell>
          <cell r="BT1552">
            <v>1.6</v>
          </cell>
          <cell r="BU1552" t="str">
            <v>AH</v>
          </cell>
          <cell r="BX1552">
            <v>49.33</v>
          </cell>
        </row>
        <row r="1553">
          <cell r="AW1553" t="str">
            <v>Topbrands Europe BV</v>
          </cell>
          <cell r="BP1553">
            <v>14</v>
          </cell>
          <cell r="BR1553" t="str">
            <v>96</v>
          </cell>
          <cell r="BT1553">
            <v>4</v>
          </cell>
          <cell r="BU1553" t="str">
            <v>Overig</v>
          </cell>
          <cell r="BX1553">
            <v>120.44</v>
          </cell>
        </row>
        <row r="1554">
          <cell r="AW1554" t="str">
            <v>ALBERT HEIJN MECH ZAANDAM</v>
          </cell>
          <cell r="BP1554">
            <v>14</v>
          </cell>
          <cell r="BR1554" t="str">
            <v>15</v>
          </cell>
          <cell r="BT1554">
            <v>0.8</v>
          </cell>
          <cell r="BU1554" t="str">
            <v>AH</v>
          </cell>
          <cell r="BX1554">
            <v>28.49</v>
          </cell>
        </row>
        <row r="1555">
          <cell r="AW1555" t="str">
            <v>Action Distributiecentrum</v>
          </cell>
          <cell r="BP1555">
            <v>14</v>
          </cell>
          <cell r="BR1555" t="str">
            <v>16</v>
          </cell>
          <cell r="BT1555">
            <v>17.600000000000001</v>
          </cell>
          <cell r="BU1555" t="str">
            <v>Action</v>
          </cell>
          <cell r="BX1555">
            <v>239.18</v>
          </cell>
        </row>
        <row r="1556">
          <cell r="AW1556" t="str">
            <v>ALBERT HEIJN MECH ZAANDAM</v>
          </cell>
          <cell r="BP1556">
            <v>14</v>
          </cell>
          <cell r="BR1556" t="str">
            <v>15</v>
          </cell>
          <cell r="BT1556">
            <v>9.6</v>
          </cell>
          <cell r="BU1556" t="str">
            <v>AH</v>
          </cell>
          <cell r="BX1556">
            <v>151.87</v>
          </cell>
        </row>
        <row r="1557">
          <cell r="AW1557" t="str">
            <v>Albert Heijn DC OVERIJSSEL</v>
          </cell>
          <cell r="BP1557">
            <v>14</v>
          </cell>
          <cell r="BR1557" t="str">
            <v>80</v>
          </cell>
          <cell r="BT1557">
            <v>8</v>
          </cell>
          <cell r="BU1557" t="str">
            <v>AH</v>
          </cell>
          <cell r="BX1557">
            <v>142.63999999999999</v>
          </cell>
        </row>
        <row r="1558">
          <cell r="AW1558" t="str">
            <v>BOON DC KW DORDRECHT</v>
          </cell>
          <cell r="BP1558">
            <v>14</v>
          </cell>
          <cell r="BR1558" t="str">
            <v>33</v>
          </cell>
          <cell r="BT1558">
            <v>0.8</v>
          </cell>
          <cell r="BU1558" t="str">
            <v>Superunie</v>
          </cell>
          <cell r="BX1558">
            <v>27.26</v>
          </cell>
        </row>
        <row r="1559">
          <cell r="AW1559" t="str">
            <v>CoopCodis Distributiecentrum</v>
          </cell>
          <cell r="BP1559">
            <v>14</v>
          </cell>
          <cell r="BR1559" t="str">
            <v>94</v>
          </cell>
          <cell r="BT1559">
            <v>11.2</v>
          </cell>
          <cell r="BU1559" t="str">
            <v>Superunie</v>
          </cell>
          <cell r="BX1559">
            <v>214.48</v>
          </cell>
        </row>
        <row r="1560">
          <cell r="AW1560" t="str">
            <v>Etos Distributiecentrum</v>
          </cell>
          <cell r="BP1560">
            <v>14</v>
          </cell>
          <cell r="BR1560" t="str">
            <v>19</v>
          </cell>
          <cell r="BT1560">
            <v>19.2</v>
          </cell>
          <cell r="BU1560" t="str">
            <v>Overig</v>
          </cell>
          <cell r="BX1560">
            <v>244.42</v>
          </cell>
        </row>
        <row r="1561">
          <cell r="AW1561" t="str">
            <v>Albert Heijn</v>
          </cell>
          <cell r="BP1561">
            <v>14</v>
          </cell>
          <cell r="BR1561" t="str">
            <v>41</v>
          </cell>
          <cell r="BT1561">
            <v>3.2</v>
          </cell>
          <cell r="BU1561" t="str">
            <v>AH</v>
          </cell>
          <cell r="BX1561">
            <v>38.11</v>
          </cell>
        </row>
        <row r="1562">
          <cell r="AW1562" t="str">
            <v>Jan Linders Distributiecentrum</v>
          </cell>
          <cell r="BP1562">
            <v>14</v>
          </cell>
          <cell r="BR1562" t="str">
            <v>58</v>
          </cell>
          <cell r="BT1562">
            <v>6.4</v>
          </cell>
          <cell r="BU1562" t="str">
            <v>Superunie</v>
          </cell>
          <cell r="BX1562">
            <v>97.55</v>
          </cell>
        </row>
        <row r="1563">
          <cell r="AW1563" t="str">
            <v>Action Distributiecentrum</v>
          </cell>
          <cell r="BP1563">
            <v>14</v>
          </cell>
          <cell r="BR1563" t="str">
            <v>61</v>
          </cell>
          <cell r="BT1563">
            <v>26.4</v>
          </cell>
          <cell r="BU1563" t="str">
            <v>Action</v>
          </cell>
          <cell r="BX1563">
            <v>333.96</v>
          </cell>
        </row>
        <row r="1564">
          <cell r="AW1564" t="str">
            <v>Action Distributiecentrum</v>
          </cell>
          <cell r="BP1564">
            <v>14</v>
          </cell>
          <cell r="BR1564" t="str">
            <v>61</v>
          </cell>
          <cell r="BT1564">
            <v>24.8</v>
          </cell>
          <cell r="BU1564" t="str">
            <v>Action</v>
          </cell>
          <cell r="BX1564">
            <v>323.39</v>
          </cell>
        </row>
        <row r="1565">
          <cell r="AW1565" t="str">
            <v>Kruidvat BV</v>
          </cell>
          <cell r="BP1565">
            <v>14</v>
          </cell>
          <cell r="BR1565" t="str">
            <v>66</v>
          </cell>
          <cell r="BT1565">
            <v>15.2</v>
          </cell>
          <cell r="BU1565" t="str">
            <v>Kruidvat</v>
          </cell>
          <cell r="BX1565">
            <v>135.28</v>
          </cell>
        </row>
        <row r="1566">
          <cell r="AW1566" t="str">
            <v>Minc Apeldoorn B.V.</v>
          </cell>
          <cell r="BP1566">
            <v>14</v>
          </cell>
          <cell r="BR1566" t="str">
            <v>73</v>
          </cell>
          <cell r="BT1566">
            <v>0.8</v>
          </cell>
          <cell r="BU1566" t="str">
            <v>Overig</v>
          </cell>
          <cell r="BX1566">
            <v>27.26</v>
          </cell>
        </row>
        <row r="1567">
          <cell r="AW1567" t="str">
            <v>Nettorama DC</v>
          </cell>
          <cell r="BP1567">
            <v>14</v>
          </cell>
          <cell r="BR1567" t="str">
            <v>49</v>
          </cell>
          <cell r="BT1567">
            <v>1.6</v>
          </cell>
          <cell r="BU1567" t="str">
            <v>Superunie</v>
          </cell>
          <cell r="BX1567">
            <v>44.59</v>
          </cell>
        </row>
        <row r="1568">
          <cell r="AW1568" t="str">
            <v>Jumbo DC Nieuwegein</v>
          </cell>
          <cell r="BP1568">
            <v>14</v>
          </cell>
          <cell r="BR1568" t="str">
            <v>34</v>
          </cell>
          <cell r="BT1568">
            <v>15.2</v>
          </cell>
          <cell r="BU1568" t="str">
            <v>Jumbo</v>
          </cell>
          <cell r="BX1568">
            <v>158.38000000000002</v>
          </cell>
        </row>
        <row r="1569">
          <cell r="AW1569" t="str">
            <v>Jumbo DC Nieuwegein</v>
          </cell>
          <cell r="BP1569">
            <v>14</v>
          </cell>
          <cell r="BR1569" t="str">
            <v>34</v>
          </cell>
          <cell r="BT1569" t="str">
            <v/>
          </cell>
          <cell r="BU1569" t="str">
            <v>Jumbo</v>
          </cell>
          <cell r="BX1569" t="str">
            <v/>
          </cell>
        </row>
        <row r="1570">
          <cell r="AW1570" t="str">
            <v>Jumbo Nieuwegein</v>
          </cell>
          <cell r="BP1570">
            <v>14</v>
          </cell>
          <cell r="BR1570" t="str">
            <v>34</v>
          </cell>
          <cell r="BT1570" t="str">
            <v/>
          </cell>
          <cell r="BU1570" t="str">
            <v>Jumbo</v>
          </cell>
          <cell r="BX1570" t="str">
            <v/>
          </cell>
        </row>
        <row r="1571">
          <cell r="AW1571" t="str">
            <v>Action Distributiecentrum</v>
          </cell>
          <cell r="BP1571">
            <v>14</v>
          </cell>
          <cell r="BR1571" t="str">
            <v>16</v>
          </cell>
          <cell r="BT1571">
            <v>26.4</v>
          </cell>
          <cell r="BU1571" t="str">
            <v>Action</v>
          </cell>
          <cell r="BX1571">
            <v>296.47000000000003</v>
          </cell>
        </row>
        <row r="1572">
          <cell r="AW1572" t="str">
            <v>Kruidvat BV</v>
          </cell>
          <cell r="BP1572">
            <v>14</v>
          </cell>
          <cell r="BR1572" t="str">
            <v>66</v>
          </cell>
          <cell r="BT1572">
            <v>12.8</v>
          </cell>
          <cell r="BU1572" t="str">
            <v>Kruidvat</v>
          </cell>
          <cell r="BX1572">
            <v>123.01</v>
          </cell>
        </row>
        <row r="1573">
          <cell r="AW1573" t="str">
            <v>Albert Heijn</v>
          </cell>
          <cell r="BP1573">
            <v>14</v>
          </cell>
          <cell r="BR1573" t="str">
            <v>50</v>
          </cell>
          <cell r="BT1573">
            <v>4</v>
          </cell>
          <cell r="BU1573" t="str">
            <v>AH</v>
          </cell>
          <cell r="BX1573">
            <v>71.760000000000005</v>
          </cell>
        </row>
        <row r="1574">
          <cell r="AW1574" t="str">
            <v>Albert Heijn</v>
          </cell>
          <cell r="BP1574">
            <v>14</v>
          </cell>
          <cell r="BR1574" t="str">
            <v>26</v>
          </cell>
          <cell r="BT1574">
            <v>7.2</v>
          </cell>
          <cell r="BU1574" t="str">
            <v>AH</v>
          </cell>
          <cell r="BX1574">
            <v>124.49</v>
          </cell>
        </row>
        <row r="1575">
          <cell r="AW1575" t="str">
            <v>Jan Linders Distributiecentrum</v>
          </cell>
          <cell r="BP1575">
            <v>14</v>
          </cell>
          <cell r="BR1575" t="str">
            <v>58</v>
          </cell>
          <cell r="BT1575" t="str">
            <v/>
          </cell>
          <cell r="BU1575" t="str">
            <v>Superunie</v>
          </cell>
          <cell r="BX1575" t="str">
            <v/>
          </cell>
        </row>
        <row r="1576">
          <cell r="AW1576" t="str">
            <v>Kruidvat BV</v>
          </cell>
          <cell r="BP1576">
            <v>14</v>
          </cell>
          <cell r="BR1576" t="str">
            <v>66</v>
          </cell>
          <cell r="BT1576">
            <v>24</v>
          </cell>
          <cell r="BU1576" t="str">
            <v>Kruidvat</v>
          </cell>
          <cell r="BX1576">
            <v>173.52</v>
          </cell>
        </row>
        <row r="1577">
          <cell r="AW1577" t="str">
            <v>Kruidvat BV</v>
          </cell>
          <cell r="BP1577">
            <v>14</v>
          </cell>
          <cell r="BR1577" t="str">
            <v>66</v>
          </cell>
          <cell r="BT1577">
            <v>15.2</v>
          </cell>
          <cell r="BU1577" t="str">
            <v>Kruidvat</v>
          </cell>
          <cell r="BX1577">
            <v>135.28</v>
          </cell>
        </row>
        <row r="1578">
          <cell r="AW1578" t="str">
            <v>Kruidvat BV</v>
          </cell>
          <cell r="BP1578">
            <v>14</v>
          </cell>
          <cell r="BR1578" t="str">
            <v>66</v>
          </cell>
          <cell r="BT1578">
            <v>25.6</v>
          </cell>
          <cell r="BU1578" t="str">
            <v>Kruidvat</v>
          </cell>
          <cell r="BX1578">
            <v>177.66</v>
          </cell>
        </row>
        <row r="1579">
          <cell r="AW1579" t="str">
            <v>Albert Heijn</v>
          </cell>
          <cell r="BP1579">
            <v>14</v>
          </cell>
          <cell r="BR1579" t="str">
            <v>41</v>
          </cell>
          <cell r="BT1579">
            <v>7.2</v>
          </cell>
          <cell r="BU1579" t="str">
            <v>AH</v>
          </cell>
          <cell r="BX1579">
            <v>66.89</v>
          </cell>
        </row>
        <row r="1580">
          <cell r="AW1580" t="str">
            <v>Kruidvat BV</v>
          </cell>
          <cell r="BP1580">
            <v>14</v>
          </cell>
          <cell r="BR1580" t="str">
            <v>66</v>
          </cell>
          <cell r="BT1580">
            <v>13.6</v>
          </cell>
          <cell r="BU1580" t="str">
            <v>Kruidvat</v>
          </cell>
          <cell r="BX1580">
            <v>127.02</v>
          </cell>
        </row>
        <row r="1581">
          <cell r="AW1581" t="str">
            <v>Wouters Sales Intermed. BV</v>
          </cell>
          <cell r="BP1581">
            <v>14</v>
          </cell>
          <cell r="BR1581" t="str">
            <v>18</v>
          </cell>
          <cell r="BT1581">
            <v>6.3999999999999995</v>
          </cell>
          <cell r="BU1581" t="str">
            <v>Overig</v>
          </cell>
          <cell r="BX1581">
            <v>111.03999999999999</v>
          </cell>
        </row>
        <row r="1582">
          <cell r="AW1582" t="str">
            <v>Vriesia Opslag Stellendam</v>
          </cell>
          <cell r="BP1582">
            <v>14</v>
          </cell>
          <cell r="BR1582" t="str">
            <v>32</v>
          </cell>
          <cell r="BT1582">
            <v>4</v>
          </cell>
          <cell r="BU1582" t="str">
            <v>Overig</v>
          </cell>
          <cell r="BX1582">
            <v>84.36</v>
          </cell>
        </row>
        <row r="1583">
          <cell r="AW1583" t="str">
            <v>DRG DC Bleiswijk</v>
          </cell>
          <cell r="BP1583">
            <v>14</v>
          </cell>
          <cell r="BR1583" t="str">
            <v>26</v>
          </cell>
          <cell r="BT1583">
            <v>2.4000000000000004</v>
          </cell>
          <cell r="BU1583" t="str">
            <v>Overig</v>
          </cell>
          <cell r="BX1583">
            <v>62.16</v>
          </cell>
        </row>
        <row r="1584">
          <cell r="AW1584" t="str">
            <v>Action Distributiecentrum</v>
          </cell>
          <cell r="BP1584">
            <v>14</v>
          </cell>
          <cell r="BR1584" t="str">
            <v>61</v>
          </cell>
          <cell r="BT1584">
            <v>24.8</v>
          </cell>
          <cell r="BU1584" t="str">
            <v>Action</v>
          </cell>
          <cell r="BX1584">
            <v>323.39</v>
          </cell>
        </row>
        <row r="1585">
          <cell r="AW1585" t="str">
            <v>SPAR Distributiecentrum</v>
          </cell>
          <cell r="BP1585">
            <v>14</v>
          </cell>
          <cell r="BR1585" t="str">
            <v>51</v>
          </cell>
          <cell r="BT1585">
            <v>3.2</v>
          </cell>
          <cell r="BU1585" t="str">
            <v>Superunie</v>
          </cell>
          <cell r="BX1585">
            <v>61.09</v>
          </cell>
        </row>
        <row r="1586">
          <cell r="AW1586" t="str">
            <v>Vriesia Opslag Stellendam</v>
          </cell>
          <cell r="BP1586">
            <v>14</v>
          </cell>
          <cell r="BR1586" t="str">
            <v>32</v>
          </cell>
          <cell r="BT1586" t="str">
            <v/>
          </cell>
          <cell r="BU1586" t="str">
            <v>Overig</v>
          </cell>
          <cell r="BX1586" t="str">
            <v/>
          </cell>
        </row>
        <row r="1587">
          <cell r="AW1587" t="str">
            <v>Plus Retail Beemster</v>
          </cell>
          <cell r="BP1587">
            <v>14</v>
          </cell>
          <cell r="BR1587" t="str">
            <v>14</v>
          </cell>
          <cell r="BT1587">
            <v>0.8</v>
          </cell>
          <cell r="BU1587" t="str">
            <v>Superunie</v>
          </cell>
          <cell r="BX1587">
            <v>28.67</v>
          </cell>
        </row>
        <row r="1588">
          <cell r="AW1588" t="str">
            <v>Kruidvat BV</v>
          </cell>
          <cell r="BP1588">
            <v>14</v>
          </cell>
          <cell r="BR1588" t="str">
            <v>66</v>
          </cell>
          <cell r="BT1588">
            <v>1.6</v>
          </cell>
          <cell r="BU1588" t="str">
            <v>Kruidvat</v>
          </cell>
          <cell r="BX1588">
            <v>32.35</v>
          </cell>
        </row>
        <row r="1589">
          <cell r="AW1589" t="str">
            <v>Wouters Sales Intermed. BV</v>
          </cell>
          <cell r="BP1589">
            <v>14</v>
          </cell>
          <cell r="BR1589" t="str">
            <v>18</v>
          </cell>
          <cell r="BT1589" t="str">
            <v/>
          </cell>
          <cell r="BU1589" t="str">
            <v>Overig</v>
          </cell>
          <cell r="BX1589" t="str">
            <v/>
          </cell>
        </row>
        <row r="1590">
          <cell r="AW1590" t="str">
            <v>Wouters Sales Intermed. BV</v>
          </cell>
          <cell r="BP1590">
            <v>14</v>
          </cell>
          <cell r="BR1590" t="str">
            <v>18</v>
          </cell>
          <cell r="BT1590">
            <v>24</v>
          </cell>
          <cell r="BU1590" t="str">
            <v>Overig</v>
          </cell>
          <cell r="BX1590">
            <v>275.27999999999997</v>
          </cell>
        </row>
        <row r="1591">
          <cell r="AW1591" t="str">
            <v>DC BRAND MASTERS</v>
          </cell>
          <cell r="BP1591">
            <v>14</v>
          </cell>
          <cell r="BR1591" t="str">
            <v>48</v>
          </cell>
          <cell r="BT1591">
            <v>2.4</v>
          </cell>
          <cell r="BU1591" t="str">
            <v>Overig</v>
          </cell>
          <cell r="BX1591">
            <v>60.02</v>
          </cell>
        </row>
        <row r="1592">
          <cell r="AW1592" t="str">
            <v>Action Distributiecentrum</v>
          </cell>
          <cell r="BP1592">
            <v>14</v>
          </cell>
          <cell r="BR1592" t="str">
            <v>16</v>
          </cell>
          <cell r="BT1592">
            <v>23.2</v>
          </cell>
          <cell r="BU1592" t="str">
            <v>Action</v>
          </cell>
          <cell r="BX1592">
            <v>277.47000000000003</v>
          </cell>
        </row>
        <row r="1593">
          <cell r="AW1593" t="str">
            <v>DRG DC Bleiswijk</v>
          </cell>
          <cell r="BP1593">
            <v>14</v>
          </cell>
          <cell r="BR1593" t="str">
            <v>26</v>
          </cell>
          <cell r="BT1593" t="str">
            <v/>
          </cell>
          <cell r="BU1593" t="str">
            <v>Overig</v>
          </cell>
          <cell r="BX1593" t="str">
            <v/>
          </cell>
        </row>
        <row r="1594">
          <cell r="AW1594" t="str">
            <v>Kruidvat BV</v>
          </cell>
          <cell r="BP1594">
            <v>14</v>
          </cell>
          <cell r="BR1594" t="str">
            <v>66</v>
          </cell>
          <cell r="BT1594" t="str">
            <v/>
          </cell>
          <cell r="BU1594" t="str">
            <v>Kruidvat</v>
          </cell>
          <cell r="BX1594" t="str">
            <v/>
          </cell>
        </row>
        <row r="1595">
          <cell r="AW1595" t="str">
            <v>Kruidvat BV</v>
          </cell>
          <cell r="BP1595">
            <v>14</v>
          </cell>
          <cell r="BR1595" t="str">
            <v>66</v>
          </cell>
          <cell r="BT1595" t="str">
            <v/>
          </cell>
          <cell r="BU1595" t="str">
            <v>Kruidvat</v>
          </cell>
          <cell r="BX1595" t="str">
            <v/>
          </cell>
        </row>
        <row r="1596">
          <cell r="AW1596" t="str">
            <v>Kruidvat BV</v>
          </cell>
          <cell r="BP1596">
            <v>14</v>
          </cell>
          <cell r="BR1596" t="str">
            <v>66</v>
          </cell>
          <cell r="BT1596">
            <v>16.8</v>
          </cell>
          <cell r="BU1596" t="str">
            <v>Kruidvat</v>
          </cell>
          <cell r="BX1596">
            <v>143.47</v>
          </cell>
        </row>
        <row r="1597">
          <cell r="AW1597" t="str">
            <v>Kruidvat BV</v>
          </cell>
          <cell r="BP1597">
            <v>14</v>
          </cell>
          <cell r="BR1597" t="str">
            <v>66</v>
          </cell>
          <cell r="BT1597" t="str">
            <v/>
          </cell>
          <cell r="BU1597" t="str">
            <v>Kruidvat</v>
          </cell>
          <cell r="BX1597" t="str">
            <v/>
          </cell>
        </row>
        <row r="1598">
          <cell r="AW1598" t="str">
            <v>Brocacef</v>
          </cell>
          <cell r="BP1598">
            <v>14</v>
          </cell>
          <cell r="BR1598" t="str">
            <v>56</v>
          </cell>
          <cell r="BT1598">
            <v>0.8</v>
          </cell>
          <cell r="BU1598" t="str">
            <v>Pharma</v>
          </cell>
          <cell r="BX1598">
            <v>54.4</v>
          </cell>
        </row>
        <row r="1599">
          <cell r="AW1599" t="str">
            <v>PLUS DC OSS</v>
          </cell>
          <cell r="BP1599">
            <v>14</v>
          </cell>
          <cell r="BR1599" t="str">
            <v>53</v>
          </cell>
          <cell r="BT1599">
            <v>1.6</v>
          </cell>
          <cell r="BU1599" t="str">
            <v>Superunie</v>
          </cell>
          <cell r="BX1599">
            <v>36.22</v>
          </cell>
        </row>
        <row r="1600">
          <cell r="AW1600" t="str">
            <v>Action Distributiecentrum</v>
          </cell>
          <cell r="BP1600">
            <v>14</v>
          </cell>
          <cell r="BR1600" t="str">
            <v>61</v>
          </cell>
          <cell r="BT1600">
            <v>26.4</v>
          </cell>
          <cell r="BU1600" t="str">
            <v>Action</v>
          </cell>
          <cell r="BX1600">
            <v>333.96</v>
          </cell>
        </row>
        <row r="1601">
          <cell r="AW1601" t="str">
            <v>Action Distributiecentrum</v>
          </cell>
          <cell r="BP1601">
            <v>14</v>
          </cell>
          <cell r="BR1601" t="str">
            <v>16</v>
          </cell>
          <cell r="BT1601">
            <v>22.4</v>
          </cell>
          <cell r="BU1601" t="str">
            <v>Action</v>
          </cell>
          <cell r="BX1601">
            <v>272.16000000000003</v>
          </cell>
        </row>
        <row r="1602">
          <cell r="AW1602" t="str">
            <v>Dentalair (deur 6/7)</v>
          </cell>
          <cell r="BP1602">
            <v>14</v>
          </cell>
          <cell r="BR1602" t="str">
            <v>33</v>
          </cell>
          <cell r="BT1602">
            <v>0.8</v>
          </cell>
          <cell r="BU1602" t="str">
            <v>Pharma</v>
          </cell>
          <cell r="BX1602">
            <v>27.26</v>
          </cell>
        </row>
        <row r="1603">
          <cell r="AW1603" t="str">
            <v>Plus Retail Zuid</v>
          </cell>
          <cell r="BP1603">
            <v>14</v>
          </cell>
          <cell r="BR1603" t="str">
            <v>60</v>
          </cell>
          <cell r="BT1603">
            <v>0.8</v>
          </cell>
          <cell r="BU1603" t="str">
            <v>Superunie</v>
          </cell>
          <cell r="BX1603">
            <v>31.57</v>
          </cell>
        </row>
        <row r="1604">
          <cell r="AW1604" t="str">
            <v>ADVION ONLINE B.V.</v>
          </cell>
          <cell r="BP1604">
            <v>14</v>
          </cell>
          <cell r="BR1604" t="str">
            <v>10</v>
          </cell>
          <cell r="BT1604">
            <v>12.8</v>
          </cell>
          <cell r="BU1604" t="str">
            <v>Overig</v>
          </cell>
          <cell r="BX1604">
            <v>168.45</v>
          </cell>
        </row>
        <row r="1605">
          <cell r="AW1605" t="str">
            <v>Albert Heijn</v>
          </cell>
          <cell r="BP1605">
            <v>14</v>
          </cell>
          <cell r="BR1605" t="str">
            <v>41</v>
          </cell>
          <cell r="BT1605">
            <v>12.8</v>
          </cell>
          <cell r="BU1605" t="str">
            <v>AH</v>
          </cell>
          <cell r="BX1605">
            <v>100.74</v>
          </cell>
        </row>
        <row r="1606">
          <cell r="AW1606" t="str">
            <v>Advion BV</v>
          </cell>
          <cell r="BP1606">
            <v>14</v>
          </cell>
          <cell r="BR1606" t="str">
            <v>10</v>
          </cell>
          <cell r="BT1606">
            <v>13.6</v>
          </cell>
          <cell r="BU1606" t="str">
            <v>Overig</v>
          </cell>
          <cell r="BX1606">
            <v>173.94</v>
          </cell>
        </row>
        <row r="1607">
          <cell r="AW1607" t="str">
            <v>Sligro (deur 802-807)</v>
          </cell>
          <cell r="BP1607">
            <v>14</v>
          </cell>
          <cell r="BR1607" t="str">
            <v>54</v>
          </cell>
          <cell r="BT1607">
            <v>7.1999999999999993</v>
          </cell>
          <cell r="BU1607" t="str">
            <v>Superunie</v>
          </cell>
          <cell r="BX1607">
            <v>91.800000000000011</v>
          </cell>
        </row>
        <row r="1608">
          <cell r="AW1608" t="str">
            <v>Plein.NL</v>
          </cell>
          <cell r="BP1608">
            <v>14</v>
          </cell>
          <cell r="BR1608" t="str">
            <v>47</v>
          </cell>
          <cell r="BT1608">
            <v>2.4</v>
          </cell>
          <cell r="BU1608" t="str">
            <v>Overig</v>
          </cell>
          <cell r="BX1608">
            <v>61.56</v>
          </cell>
        </row>
        <row r="1609">
          <cell r="AW1609" t="str">
            <v>Action Distributiecentrum</v>
          </cell>
          <cell r="BP1609">
            <v>14</v>
          </cell>
          <cell r="BR1609" t="str">
            <v>61</v>
          </cell>
          <cell r="BT1609">
            <v>26.4</v>
          </cell>
          <cell r="BU1609" t="str">
            <v>Action</v>
          </cell>
          <cell r="BX1609">
            <v>333.96</v>
          </cell>
        </row>
        <row r="1610">
          <cell r="AW1610" t="str">
            <v>ALBERT HEIJN  LDC GELDERMALSEN</v>
          </cell>
          <cell r="BP1610">
            <v>14</v>
          </cell>
          <cell r="BR1610" t="str">
            <v>41</v>
          </cell>
          <cell r="BT1610" t="str">
            <v/>
          </cell>
          <cell r="BU1610" t="str">
            <v>AH</v>
          </cell>
          <cell r="BX1610" t="str">
            <v/>
          </cell>
        </row>
        <row r="1611">
          <cell r="AW1611" t="str">
            <v>Admiraal Apotheek Alphega</v>
          </cell>
          <cell r="BP1611">
            <v>14</v>
          </cell>
          <cell r="BR1611" t="str">
            <v>33</v>
          </cell>
          <cell r="BT1611">
            <v>0.8</v>
          </cell>
          <cell r="BU1611" t="str">
            <v>Pharma</v>
          </cell>
          <cell r="BX1611">
            <v>54.4</v>
          </cell>
        </row>
        <row r="1612">
          <cell r="AW1612" t="str">
            <v>De Tandartsapotheek</v>
          </cell>
          <cell r="BP1612">
            <v>14</v>
          </cell>
          <cell r="BR1612" t="str">
            <v>30</v>
          </cell>
          <cell r="BT1612">
            <v>0.8</v>
          </cell>
          <cell r="BU1612" t="str">
            <v>Pharma</v>
          </cell>
          <cell r="BX1612">
            <v>54.4</v>
          </cell>
        </row>
        <row r="1613">
          <cell r="AW1613" t="str">
            <v>American Dental Trading BV</v>
          </cell>
          <cell r="BP1613">
            <v>14</v>
          </cell>
          <cell r="BR1613" t="str">
            <v>50</v>
          </cell>
          <cell r="BT1613">
            <v>0.8</v>
          </cell>
          <cell r="BU1613" t="str">
            <v>Pharma</v>
          </cell>
          <cell r="BX1613">
            <v>54.4</v>
          </cell>
        </row>
        <row r="1614">
          <cell r="AW1614" t="str">
            <v>ALLIANCE HEALTHCARE</v>
          </cell>
          <cell r="BP1614">
            <v>14</v>
          </cell>
          <cell r="BR1614" t="str">
            <v>52</v>
          </cell>
          <cell r="BT1614">
            <v>1.6</v>
          </cell>
          <cell r="BU1614" t="str">
            <v>Pharma</v>
          </cell>
          <cell r="BX1614">
            <v>108.8</v>
          </cell>
        </row>
        <row r="1615">
          <cell r="AW1615" t="str">
            <v>Mosadex</v>
          </cell>
          <cell r="BP1615">
            <v>14</v>
          </cell>
          <cell r="BR1615" t="str">
            <v>61</v>
          </cell>
          <cell r="BT1615">
            <v>0.8</v>
          </cell>
          <cell r="BU1615" t="str">
            <v>Overig</v>
          </cell>
          <cell r="BX1615">
            <v>54.4</v>
          </cell>
        </row>
        <row r="1616">
          <cell r="AW1616" t="str">
            <v>ALLIANCE HEALTHCARE</v>
          </cell>
          <cell r="BP1616">
            <v>14</v>
          </cell>
          <cell r="BR1616" t="str">
            <v>52</v>
          </cell>
          <cell r="BT1616" t="str">
            <v/>
          </cell>
          <cell r="BU1616" t="str">
            <v>Pharma</v>
          </cell>
          <cell r="BX1616" t="str">
            <v/>
          </cell>
        </row>
        <row r="1617">
          <cell r="AW1617" t="str">
            <v>Sligro DC Non Food (deur 701)</v>
          </cell>
          <cell r="BP1617">
            <v>14</v>
          </cell>
          <cell r="BR1617" t="str">
            <v>54</v>
          </cell>
          <cell r="BT1617" t="str">
            <v/>
          </cell>
          <cell r="BU1617" t="str">
            <v>Superunie</v>
          </cell>
          <cell r="BX1617" t="str">
            <v/>
          </cell>
        </row>
        <row r="1618">
          <cell r="AW1618" t="str">
            <v>TOTAL PACK B.V.</v>
          </cell>
          <cell r="BP1618">
            <v>14</v>
          </cell>
          <cell r="BR1618" t="str">
            <v>53</v>
          </cell>
          <cell r="BT1618">
            <v>0.8</v>
          </cell>
          <cell r="BU1618" t="str">
            <v>Overig</v>
          </cell>
          <cell r="BX1618">
            <v>27.26</v>
          </cell>
        </row>
        <row r="1619">
          <cell r="AW1619" t="str">
            <v>Plus Retail Beemster</v>
          </cell>
          <cell r="BP1619">
            <v>14</v>
          </cell>
          <cell r="BR1619" t="str">
            <v>14</v>
          </cell>
          <cell r="BT1619">
            <v>1.6</v>
          </cell>
          <cell r="BU1619" t="str">
            <v>Superunie</v>
          </cell>
          <cell r="BX1619">
            <v>49.04</v>
          </cell>
        </row>
        <row r="1620">
          <cell r="AW1620" t="str">
            <v>ALDI Groningen</v>
          </cell>
          <cell r="BP1620">
            <v>14</v>
          </cell>
          <cell r="BR1620" t="str">
            <v>97</v>
          </cell>
          <cell r="BT1620">
            <v>4.8</v>
          </cell>
          <cell r="BU1620" t="str">
            <v>Aldi</v>
          </cell>
          <cell r="BX1620">
            <v>133.63</v>
          </cell>
        </row>
        <row r="1621">
          <cell r="AW1621" t="str">
            <v>Aldi Roosendaal BV</v>
          </cell>
          <cell r="BP1621">
            <v>14</v>
          </cell>
          <cell r="BR1621" t="str">
            <v>47</v>
          </cell>
          <cell r="BT1621">
            <v>4.8</v>
          </cell>
          <cell r="BU1621" t="str">
            <v>Aldi</v>
          </cell>
          <cell r="BX1621">
            <v>90.05</v>
          </cell>
        </row>
        <row r="1622">
          <cell r="AW1622" t="str">
            <v>ACTION SERVICE - DICK VIJN</v>
          </cell>
          <cell r="BP1622">
            <v>14</v>
          </cell>
          <cell r="BR1622" t="str">
            <v>61</v>
          </cell>
          <cell r="BT1622">
            <v>22.4</v>
          </cell>
          <cell r="BU1622" t="str">
            <v>Action</v>
          </cell>
          <cell r="BX1622">
            <v>307.33</v>
          </cell>
        </row>
        <row r="1623">
          <cell r="AW1623" t="str">
            <v>Kruidvat BV</v>
          </cell>
          <cell r="BP1623">
            <v>14</v>
          </cell>
          <cell r="BR1623" t="str">
            <v>66</v>
          </cell>
          <cell r="BT1623">
            <v>16.8</v>
          </cell>
          <cell r="BU1623" t="str">
            <v>Kruidvat</v>
          </cell>
          <cell r="BX1623">
            <v>143.47</v>
          </cell>
        </row>
        <row r="1624">
          <cell r="AW1624" t="str">
            <v>Aldi Roermond BV</v>
          </cell>
          <cell r="BP1624">
            <v>14</v>
          </cell>
          <cell r="BR1624" t="str">
            <v>60</v>
          </cell>
          <cell r="BT1624">
            <v>4</v>
          </cell>
          <cell r="BU1624" t="str">
            <v>Aldi</v>
          </cell>
          <cell r="BX1624">
            <v>87.4</v>
          </cell>
        </row>
        <row r="1625">
          <cell r="AW1625" t="str">
            <v>RENE NIPSHAGEN</v>
          </cell>
          <cell r="BP1625">
            <v>14</v>
          </cell>
          <cell r="BR1625" t="str">
            <v>17</v>
          </cell>
          <cell r="BT1625">
            <v>0.8</v>
          </cell>
          <cell r="BU1625" t="str">
            <v>Overig</v>
          </cell>
          <cell r="BX1625">
            <v>36.64</v>
          </cell>
        </row>
        <row r="1626">
          <cell r="AW1626" t="str">
            <v>Kruidvat BV</v>
          </cell>
          <cell r="BP1626">
            <v>14</v>
          </cell>
          <cell r="BR1626" t="str">
            <v>66</v>
          </cell>
          <cell r="BT1626" t="str">
            <v/>
          </cell>
          <cell r="BU1626" t="str">
            <v>Kruidvat</v>
          </cell>
          <cell r="BX1626" t="str">
            <v/>
          </cell>
        </row>
        <row r="1627">
          <cell r="AW1627" t="str">
            <v>Detailresult Logistiek</v>
          </cell>
          <cell r="BP1627">
            <v>14</v>
          </cell>
          <cell r="BR1627" t="str">
            <v>19</v>
          </cell>
          <cell r="BT1627">
            <v>0.8</v>
          </cell>
          <cell r="BU1627" t="str">
            <v>Overig</v>
          </cell>
          <cell r="BX1627">
            <v>29.83</v>
          </cell>
        </row>
        <row r="1628">
          <cell r="AW1628" t="str">
            <v>Kruidvat BV</v>
          </cell>
          <cell r="BP1628">
            <v>14</v>
          </cell>
          <cell r="BR1628" t="str">
            <v>66</v>
          </cell>
          <cell r="BT1628">
            <v>21.6</v>
          </cell>
          <cell r="BU1628" t="str">
            <v>Kruidvat</v>
          </cell>
          <cell r="BX1628">
            <v>164.6</v>
          </cell>
        </row>
        <row r="1629">
          <cell r="AW1629" t="str">
            <v>Etos Distributiecentrum</v>
          </cell>
          <cell r="BP1629">
            <v>14</v>
          </cell>
          <cell r="BR1629" t="str">
            <v>19</v>
          </cell>
          <cell r="BT1629">
            <v>21.6</v>
          </cell>
          <cell r="BU1629" t="str">
            <v>Overig</v>
          </cell>
          <cell r="BX1629">
            <v>260.06</v>
          </cell>
        </row>
        <row r="1630">
          <cell r="AW1630" t="str">
            <v>Aldi Culemborg B.V.</v>
          </cell>
          <cell r="BP1630">
            <v>14</v>
          </cell>
          <cell r="BR1630" t="str">
            <v>41</v>
          </cell>
          <cell r="BT1630">
            <v>4.8</v>
          </cell>
          <cell r="BU1630" t="str">
            <v>Aldi</v>
          </cell>
          <cell r="BX1630">
            <v>48.91</v>
          </cell>
        </row>
        <row r="1631">
          <cell r="AW1631" t="str">
            <v>Aldi Zoetermeer BV</v>
          </cell>
          <cell r="BP1631">
            <v>14</v>
          </cell>
          <cell r="BR1631" t="str">
            <v>26</v>
          </cell>
          <cell r="BT1631">
            <v>4.8</v>
          </cell>
          <cell r="BU1631" t="str">
            <v>Aldi</v>
          </cell>
          <cell r="BX1631">
            <v>91.01</v>
          </cell>
        </row>
        <row r="1632">
          <cell r="AW1632" t="str">
            <v>Kruidvat BV</v>
          </cell>
          <cell r="BP1632">
            <v>14</v>
          </cell>
          <cell r="BR1632" t="str">
            <v>66</v>
          </cell>
          <cell r="BT1632" t="str">
            <v/>
          </cell>
          <cell r="BU1632" t="str">
            <v>Kruidvat</v>
          </cell>
          <cell r="BX1632" t="str">
            <v/>
          </cell>
        </row>
        <row r="1633">
          <cell r="AW1633" t="str">
            <v>Aldi</v>
          </cell>
          <cell r="BP1633">
            <v>14</v>
          </cell>
          <cell r="BR1633" t="str">
            <v>74</v>
          </cell>
          <cell r="BT1633">
            <v>5.6</v>
          </cell>
          <cell r="BU1633" t="str">
            <v>Aldi</v>
          </cell>
          <cell r="BX1633">
            <v>106.62</v>
          </cell>
        </row>
        <row r="1634">
          <cell r="AW1634" t="str">
            <v>A.S. WATSON OOSTERHOUT DC</v>
          </cell>
          <cell r="BP1634">
            <v>14</v>
          </cell>
          <cell r="BR1634" t="str">
            <v>49</v>
          </cell>
          <cell r="BT1634">
            <v>13.600000000000001</v>
          </cell>
          <cell r="BU1634" t="str">
            <v>Kruidvat</v>
          </cell>
          <cell r="BX1634">
            <v>174.9</v>
          </cell>
        </row>
        <row r="1635">
          <cell r="AW1635" t="str">
            <v>Albert Heijn</v>
          </cell>
          <cell r="BP1635">
            <v>14</v>
          </cell>
          <cell r="BR1635" t="str">
            <v>41</v>
          </cell>
          <cell r="BT1635">
            <v>8.8000000000000007</v>
          </cell>
          <cell r="BU1635" t="str">
            <v>AH</v>
          </cell>
          <cell r="BX1635">
            <v>77.180000000000007</v>
          </cell>
        </row>
        <row r="1636">
          <cell r="AW1636" t="str">
            <v>Plus Retail Oost</v>
          </cell>
          <cell r="BP1636">
            <v>14</v>
          </cell>
          <cell r="BR1636" t="str">
            <v>74</v>
          </cell>
          <cell r="BT1636">
            <v>0.8</v>
          </cell>
          <cell r="BU1636" t="str">
            <v>Superunie</v>
          </cell>
          <cell r="BX1636">
            <v>31.2</v>
          </cell>
        </row>
        <row r="1637">
          <cell r="AW1637" t="str">
            <v>Plus Retail West</v>
          </cell>
          <cell r="BP1637">
            <v>14</v>
          </cell>
          <cell r="BR1637" t="str">
            <v>33</v>
          </cell>
          <cell r="BT1637">
            <v>1.6</v>
          </cell>
          <cell r="BU1637" t="str">
            <v>Superunie</v>
          </cell>
          <cell r="BX1637">
            <v>44.19</v>
          </cell>
        </row>
        <row r="1638">
          <cell r="AW1638" t="str">
            <v>Plus Retail Beemster</v>
          </cell>
          <cell r="BP1638">
            <v>14</v>
          </cell>
          <cell r="BR1638" t="str">
            <v>14</v>
          </cell>
          <cell r="BT1638" t="str">
            <v/>
          </cell>
          <cell r="BU1638" t="str">
            <v>Superunie</v>
          </cell>
          <cell r="BX1638" t="str">
            <v/>
          </cell>
        </row>
        <row r="1639">
          <cell r="AW1639" t="str">
            <v>Kruidvat BV</v>
          </cell>
          <cell r="BP1639">
            <v>14</v>
          </cell>
          <cell r="BR1639" t="str">
            <v>66</v>
          </cell>
          <cell r="BT1639" t="str">
            <v/>
          </cell>
          <cell r="BU1639" t="str">
            <v>Kruidvat</v>
          </cell>
          <cell r="BX1639" t="str">
            <v/>
          </cell>
        </row>
        <row r="1640">
          <cell r="AW1640" t="str">
            <v>Vomar DC</v>
          </cell>
          <cell r="BP1640">
            <v>14</v>
          </cell>
          <cell r="BR1640" t="str">
            <v>18</v>
          </cell>
          <cell r="BT1640">
            <v>4.8</v>
          </cell>
          <cell r="BU1640" t="str">
            <v>Superunie</v>
          </cell>
          <cell r="BX1640">
            <v>94.61</v>
          </cell>
        </row>
        <row r="1641">
          <cell r="AW1641" t="str">
            <v>DC BRAND MASTERS</v>
          </cell>
          <cell r="BP1641">
            <v>14</v>
          </cell>
          <cell r="BR1641" t="str">
            <v>48</v>
          </cell>
          <cell r="BT1641">
            <v>6.4</v>
          </cell>
          <cell r="BU1641" t="str">
            <v>Overig</v>
          </cell>
          <cell r="BX1641">
            <v>103.3</v>
          </cell>
        </row>
        <row r="1642">
          <cell r="AW1642" t="str">
            <v>Kruidvat BV</v>
          </cell>
          <cell r="BP1642">
            <v>14</v>
          </cell>
          <cell r="BR1642" t="str">
            <v>66</v>
          </cell>
          <cell r="BT1642" t="str">
            <v/>
          </cell>
          <cell r="BU1642" t="str">
            <v>Kruidvat</v>
          </cell>
          <cell r="BX1642" t="str">
            <v/>
          </cell>
        </row>
        <row r="1643">
          <cell r="AW1643" t="str">
            <v>ACTION SERVICE - DICK VIJN</v>
          </cell>
          <cell r="BP1643">
            <v>14</v>
          </cell>
          <cell r="BR1643" t="str">
            <v>61</v>
          </cell>
          <cell r="BT1643">
            <v>23.2</v>
          </cell>
          <cell r="BU1643" t="str">
            <v>Action</v>
          </cell>
          <cell r="BX1643">
            <v>312.27</v>
          </cell>
        </row>
        <row r="1644">
          <cell r="AW1644" t="str">
            <v>Corim Dental Products BV</v>
          </cell>
          <cell r="BP1644">
            <v>14</v>
          </cell>
          <cell r="BR1644" t="str">
            <v>41</v>
          </cell>
          <cell r="BT1644">
            <v>0.8</v>
          </cell>
          <cell r="BU1644" t="str">
            <v>Pharma</v>
          </cell>
          <cell r="BX1644">
            <v>27.26</v>
          </cell>
        </row>
        <row r="1645">
          <cell r="AW1645" t="str">
            <v>DUMMY K&amp;N NL-CO-PACK</v>
          </cell>
          <cell r="BP1645">
            <v>14</v>
          </cell>
          <cell r="BR1645" t="str">
            <v>40</v>
          </cell>
          <cell r="BT1645" t="str">
            <v/>
          </cell>
          <cell r="BU1645" t="e">
            <v>#N/A</v>
          </cell>
          <cell r="BX1645" t="str">
            <v/>
          </cell>
        </row>
        <row r="1646">
          <cell r="AW1646" t="str">
            <v>A.S. WATSON DC OOSTERHOUT</v>
          </cell>
          <cell r="BP1646">
            <v>14</v>
          </cell>
          <cell r="BR1646" t="str">
            <v>49</v>
          </cell>
          <cell r="BT1646" t="str">
            <v/>
          </cell>
          <cell r="BU1646" t="str">
            <v>Kruidvat</v>
          </cell>
          <cell r="BX1646" t="str">
            <v/>
          </cell>
        </row>
        <row r="1647">
          <cell r="AW1647" t="str">
            <v>Jumbo DC Nieuwegein</v>
          </cell>
          <cell r="BP1647">
            <v>14</v>
          </cell>
          <cell r="BR1647" t="str">
            <v>34</v>
          </cell>
          <cell r="BT1647">
            <v>26.4</v>
          </cell>
          <cell r="BU1647" t="str">
            <v>Jumbo</v>
          </cell>
          <cell r="BX1647">
            <v>213.58</v>
          </cell>
        </row>
        <row r="1648">
          <cell r="AW1648" t="str">
            <v>Albert Heijn</v>
          </cell>
          <cell r="BP1648">
            <v>14</v>
          </cell>
          <cell r="BR1648" t="str">
            <v>41</v>
          </cell>
          <cell r="BT1648">
            <v>26.4</v>
          </cell>
          <cell r="BU1648" t="str">
            <v>AH</v>
          </cell>
          <cell r="BX1648">
            <v>149.41</v>
          </cell>
        </row>
        <row r="1649">
          <cell r="AW1649" t="str">
            <v>Albert Heijn</v>
          </cell>
          <cell r="BP1649">
            <v>14</v>
          </cell>
          <cell r="BR1649" t="str">
            <v>41</v>
          </cell>
          <cell r="BT1649" t="str">
            <v/>
          </cell>
          <cell r="BU1649" t="str">
            <v>AH</v>
          </cell>
          <cell r="BX1649" t="str">
            <v/>
          </cell>
        </row>
        <row r="1650">
          <cell r="AW1650" t="str">
            <v>Kruidvat BV</v>
          </cell>
          <cell r="BP1650">
            <v>14</v>
          </cell>
          <cell r="BR1650" t="str">
            <v>66</v>
          </cell>
          <cell r="BT1650">
            <v>26.400000000000002</v>
          </cell>
          <cell r="BU1650" t="str">
            <v>Kruidvat</v>
          </cell>
          <cell r="BX1650">
            <v>182.69</v>
          </cell>
        </row>
        <row r="1651">
          <cell r="AW1651" t="str">
            <v>Kruidvat BV</v>
          </cell>
          <cell r="BP1651">
            <v>14</v>
          </cell>
          <cell r="BR1651" t="str">
            <v>66</v>
          </cell>
          <cell r="BT1651" t="str">
            <v/>
          </cell>
          <cell r="BU1651" t="str">
            <v>Kruidvat</v>
          </cell>
          <cell r="BX1651" t="str">
            <v/>
          </cell>
        </row>
        <row r="1652">
          <cell r="AW1652" t="str">
            <v>ALLIANCE HEALTHCARE</v>
          </cell>
          <cell r="BP1652">
            <v>15</v>
          </cell>
          <cell r="BR1652" t="str">
            <v>52</v>
          </cell>
          <cell r="BT1652" t="str">
            <v/>
          </cell>
          <cell r="BU1652" t="str">
            <v>Pharma</v>
          </cell>
          <cell r="BX1652" t="str">
            <v/>
          </cell>
        </row>
        <row r="1653">
          <cell r="AW1653" t="str">
            <v>De Tandartsapotheek</v>
          </cell>
          <cell r="BP1653">
            <v>15</v>
          </cell>
          <cell r="BR1653" t="str">
            <v>30</v>
          </cell>
          <cell r="BT1653" t="str">
            <v/>
          </cell>
          <cell r="BU1653" t="str">
            <v>Pharma</v>
          </cell>
          <cell r="BX1653" t="str">
            <v/>
          </cell>
        </row>
        <row r="1654">
          <cell r="AW1654" t="str">
            <v>Mosadex</v>
          </cell>
          <cell r="BP1654">
            <v>15</v>
          </cell>
          <cell r="BR1654" t="str">
            <v>61</v>
          </cell>
          <cell r="BT1654" t="str">
            <v/>
          </cell>
          <cell r="BU1654" t="str">
            <v>Overig</v>
          </cell>
          <cell r="BX1654" t="str">
            <v/>
          </cell>
        </row>
        <row r="1655">
          <cell r="AW1655" t="str">
            <v>Albert Heijn</v>
          </cell>
          <cell r="BP1655">
            <v>15</v>
          </cell>
          <cell r="BR1655" t="str">
            <v>41</v>
          </cell>
          <cell r="BT1655">
            <v>21.6</v>
          </cell>
          <cell r="BU1655" t="str">
            <v>AH</v>
          </cell>
          <cell r="BX1655">
            <v>134.78</v>
          </cell>
        </row>
        <row r="1656">
          <cell r="AW1656" t="str">
            <v>Global Trading</v>
          </cell>
          <cell r="BP1656">
            <v>15</v>
          </cell>
          <cell r="BR1656" t="str">
            <v>89</v>
          </cell>
          <cell r="BT1656">
            <v>16</v>
          </cell>
          <cell r="BU1656" t="str">
            <v>Overig</v>
          </cell>
          <cell r="BX1656">
            <v>299.52</v>
          </cell>
        </row>
        <row r="1657">
          <cell r="AW1657" t="str">
            <v>A.S. WATSON DC OOSTERHOUT</v>
          </cell>
          <cell r="BP1657">
            <v>15</v>
          </cell>
          <cell r="BR1657" t="str">
            <v>49</v>
          </cell>
          <cell r="BT1657">
            <v>3.2</v>
          </cell>
          <cell r="BU1657" t="str">
            <v>Kruidvat</v>
          </cell>
          <cell r="BX1657">
            <v>64.16</v>
          </cell>
        </row>
        <row r="1658">
          <cell r="AW1658" t="str">
            <v>Action Distributiecentrum</v>
          </cell>
          <cell r="BP1658">
            <v>15</v>
          </cell>
          <cell r="BR1658" t="str">
            <v>61</v>
          </cell>
          <cell r="BT1658">
            <v>26.4</v>
          </cell>
          <cell r="BU1658" t="str">
            <v>Action</v>
          </cell>
          <cell r="BX1658">
            <v>333.96</v>
          </cell>
        </row>
        <row r="1659">
          <cell r="AW1659" t="str">
            <v>Kruidvat BV</v>
          </cell>
          <cell r="BP1659">
            <v>15</v>
          </cell>
          <cell r="BR1659" t="str">
            <v>66</v>
          </cell>
          <cell r="BT1659">
            <v>16.8</v>
          </cell>
          <cell r="BU1659" t="str">
            <v>Kruidvat</v>
          </cell>
          <cell r="BX1659">
            <v>143.47</v>
          </cell>
        </row>
        <row r="1660">
          <cell r="AW1660" t="str">
            <v>Poiesz Supermarkten BV</v>
          </cell>
          <cell r="BP1660">
            <v>15</v>
          </cell>
          <cell r="BR1660" t="str">
            <v>86</v>
          </cell>
          <cell r="BT1660">
            <v>3.2</v>
          </cell>
          <cell r="BU1660" t="str">
            <v>Superunie</v>
          </cell>
          <cell r="BX1660">
            <v>97.15</v>
          </cell>
        </row>
        <row r="1661">
          <cell r="AW1661" t="str">
            <v>Action Distributiecentrum</v>
          </cell>
          <cell r="BP1661">
            <v>15</v>
          </cell>
          <cell r="BR1661" t="str">
            <v>61</v>
          </cell>
          <cell r="BT1661">
            <v>21.6</v>
          </cell>
          <cell r="BU1661" t="str">
            <v>Action</v>
          </cell>
          <cell r="BX1661">
            <v>302.18</v>
          </cell>
        </row>
        <row r="1662">
          <cell r="AW1662" t="str">
            <v>Etos Distributiecentrum</v>
          </cell>
          <cell r="BP1662">
            <v>15</v>
          </cell>
          <cell r="BR1662" t="str">
            <v>19</v>
          </cell>
          <cell r="BT1662">
            <v>16.8</v>
          </cell>
          <cell r="BU1662" t="str">
            <v>Overig</v>
          </cell>
          <cell r="BX1662">
            <v>226.13</v>
          </cell>
        </row>
        <row r="1663">
          <cell r="AW1663" t="str">
            <v>Action Distributiecentrum</v>
          </cell>
          <cell r="BP1663">
            <v>15</v>
          </cell>
          <cell r="BR1663" t="str">
            <v>16</v>
          </cell>
          <cell r="BT1663">
            <v>26.4</v>
          </cell>
          <cell r="BU1663" t="str">
            <v>Action</v>
          </cell>
          <cell r="BX1663">
            <v>296.47000000000003</v>
          </cell>
        </row>
        <row r="1664">
          <cell r="AW1664" t="str">
            <v>Global Trading</v>
          </cell>
          <cell r="BP1664">
            <v>15</v>
          </cell>
          <cell r="BR1664" t="str">
            <v>89</v>
          </cell>
          <cell r="BT1664" t="str">
            <v/>
          </cell>
          <cell r="BU1664" t="str">
            <v>Overig</v>
          </cell>
          <cell r="BX1664" t="str">
            <v/>
          </cell>
        </row>
        <row r="1665">
          <cell r="AW1665" t="str">
            <v>ID Logistics</v>
          </cell>
          <cell r="BP1665">
            <v>15</v>
          </cell>
          <cell r="BR1665" t="str">
            <v>50</v>
          </cell>
          <cell r="BT1665">
            <v>2.4000000000000004</v>
          </cell>
          <cell r="BU1665" t="str">
            <v>Overig</v>
          </cell>
          <cell r="BX1665">
            <v>55.849999999999994</v>
          </cell>
        </row>
        <row r="1666">
          <cell r="AW1666" t="str">
            <v>Boni Distributiecentrum</v>
          </cell>
          <cell r="BP1666">
            <v>15</v>
          </cell>
          <cell r="BR1666" t="str">
            <v>38</v>
          </cell>
          <cell r="BT1666">
            <v>1.6</v>
          </cell>
          <cell r="BU1666" t="str">
            <v>Superunie</v>
          </cell>
          <cell r="BX1666">
            <v>49.36</v>
          </cell>
        </row>
        <row r="1667">
          <cell r="AW1667" t="str">
            <v>Action Distributiecentrum</v>
          </cell>
          <cell r="BP1667">
            <v>15</v>
          </cell>
          <cell r="BR1667" t="str">
            <v>16</v>
          </cell>
          <cell r="BT1667">
            <v>26.4</v>
          </cell>
          <cell r="BU1667" t="str">
            <v>Action</v>
          </cell>
          <cell r="BX1667">
            <v>296.47000000000003</v>
          </cell>
        </row>
        <row r="1668">
          <cell r="AW1668" t="str">
            <v>CoopCodis Distributiecentrum</v>
          </cell>
          <cell r="BP1668">
            <v>15</v>
          </cell>
          <cell r="BR1668" t="str">
            <v>94</v>
          </cell>
          <cell r="BT1668">
            <v>3.2</v>
          </cell>
          <cell r="BU1668" t="str">
            <v>Superunie</v>
          </cell>
          <cell r="BX1668">
            <v>90.34</v>
          </cell>
        </row>
        <row r="1669">
          <cell r="AW1669" t="str">
            <v>Kruidvat BV</v>
          </cell>
          <cell r="BP1669">
            <v>15</v>
          </cell>
          <cell r="BR1669" t="str">
            <v>66</v>
          </cell>
          <cell r="BT1669">
            <v>16</v>
          </cell>
          <cell r="BU1669" t="str">
            <v>Kruidvat</v>
          </cell>
          <cell r="BX1669">
            <v>139.04</v>
          </cell>
        </row>
        <row r="1670">
          <cell r="AW1670" t="str">
            <v>AH DC Hoorn</v>
          </cell>
          <cell r="BP1670">
            <v>15</v>
          </cell>
          <cell r="BR1670" t="str">
            <v>16</v>
          </cell>
          <cell r="BT1670">
            <v>2.4</v>
          </cell>
          <cell r="BU1670" t="str">
            <v>AH</v>
          </cell>
          <cell r="BX1670">
            <v>66.19</v>
          </cell>
        </row>
        <row r="1671">
          <cell r="AW1671" t="str">
            <v>Albert Heijn</v>
          </cell>
          <cell r="BP1671">
            <v>15</v>
          </cell>
          <cell r="BR1671" t="str">
            <v>26</v>
          </cell>
          <cell r="BT1671">
            <v>8.8000000000000007</v>
          </cell>
          <cell r="BU1671" t="str">
            <v>AH</v>
          </cell>
          <cell r="BX1671">
            <v>144.06</v>
          </cell>
        </row>
        <row r="1672">
          <cell r="AW1672" t="str">
            <v>Albert Heijn</v>
          </cell>
          <cell r="BP1672">
            <v>15</v>
          </cell>
          <cell r="BR1672" t="str">
            <v>41</v>
          </cell>
          <cell r="BT1672" t="str">
            <v/>
          </cell>
          <cell r="BU1672" t="str">
            <v>AH</v>
          </cell>
          <cell r="BX1672" t="str">
            <v/>
          </cell>
        </row>
        <row r="1673">
          <cell r="AW1673" t="str">
            <v>Albert Heijn</v>
          </cell>
          <cell r="BP1673">
            <v>15</v>
          </cell>
          <cell r="BR1673" t="str">
            <v>50</v>
          </cell>
          <cell r="BT1673">
            <v>5.6</v>
          </cell>
          <cell r="BU1673" t="str">
            <v>AH</v>
          </cell>
          <cell r="BX1673">
            <v>88.65</v>
          </cell>
        </row>
        <row r="1674">
          <cell r="AW1674" t="str">
            <v>Albert Heijn DC OVERIJSSEL</v>
          </cell>
          <cell r="BP1674">
            <v>15</v>
          </cell>
          <cell r="BR1674" t="str">
            <v>80</v>
          </cell>
          <cell r="BT1674">
            <v>7.2</v>
          </cell>
          <cell r="BU1674" t="str">
            <v>AH</v>
          </cell>
          <cell r="BX1674">
            <v>132.34</v>
          </cell>
        </row>
        <row r="1675">
          <cell r="AW1675" t="str">
            <v>ID Logistics</v>
          </cell>
          <cell r="BP1675">
            <v>15</v>
          </cell>
          <cell r="BR1675" t="str">
            <v>50</v>
          </cell>
          <cell r="BT1675" t="str">
            <v/>
          </cell>
          <cell r="BU1675" t="str">
            <v>Overig</v>
          </cell>
          <cell r="BX1675" t="str">
            <v/>
          </cell>
        </row>
        <row r="1676">
          <cell r="AW1676" t="str">
            <v>Nettorama DC</v>
          </cell>
          <cell r="BP1676">
            <v>15</v>
          </cell>
          <cell r="BR1676" t="str">
            <v>49</v>
          </cell>
          <cell r="BT1676">
            <v>1.6</v>
          </cell>
          <cell r="BU1676" t="str">
            <v>Superunie</v>
          </cell>
          <cell r="BX1676">
            <v>44.59</v>
          </cell>
        </row>
        <row r="1677">
          <cell r="AW1677" t="str">
            <v>ALBERT HEIJN MECH ZAANDAM</v>
          </cell>
          <cell r="BP1677">
            <v>15</v>
          </cell>
          <cell r="BR1677" t="str">
            <v>15</v>
          </cell>
          <cell r="BT1677">
            <v>12</v>
          </cell>
          <cell r="BU1677" t="str">
            <v>AH</v>
          </cell>
          <cell r="BX1677">
            <v>175.56</v>
          </cell>
        </row>
        <row r="1678">
          <cell r="AW1678" t="str">
            <v>Jan Linders Distributiecentrum</v>
          </cell>
          <cell r="BP1678">
            <v>15</v>
          </cell>
          <cell r="BR1678" t="str">
            <v>58</v>
          </cell>
          <cell r="BT1678">
            <v>2.4</v>
          </cell>
          <cell r="BU1678" t="str">
            <v>Superunie</v>
          </cell>
          <cell r="BX1678">
            <v>56.76</v>
          </cell>
        </row>
        <row r="1679">
          <cell r="AW1679" t="str">
            <v>Advion BV</v>
          </cell>
          <cell r="BP1679">
            <v>15</v>
          </cell>
          <cell r="BR1679" t="str">
            <v>10</v>
          </cell>
          <cell r="BT1679">
            <v>2.4</v>
          </cell>
          <cell r="BU1679" t="str">
            <v>Overig</v>
          </cell>
          <cell r="BX1679">
            <v>55.78</v>
          </cell>
        </row>
        <row r="1680">
          <cell r="AW1680" t="str">
            <v>Albert Heijn DC OVERIJSSEL</v>
          </cell>
          <cell r="BP1680">
            <v>15</v>
          </cell>
          <cell r="BR1680" t="str">
            <v>80</v>
          </cell>
          <cell r="BT1680" t="str">
            <v/>
          </cell>
          <cell r="BU1680" t="str">
            <v>AH</v>
          </cell>
          <cell r="BX1680" t="str">
            <v/>
          </cell>
        </row>
        <row r="1681">
          <cell r="AW1681" t="str">
            <v>Albert Heijn</v>
          </cell>
          <cell r="BP1681">
            <v>15</v>
          </cell>
          <cell r="BR1681" t="str">
            <v>41</v>
          </cell>
          <cell r="BT1681">
            <v>2.4</v>
          </cell>
          <cell r="BU1681" t="str">
            <v>AH</v>
          </cell>
          <cell r="BX1681">
            <v>33.36</v>
          </cell>
        </row>
        <row r="1682">
          <cell r="AW1682" t="str">
            <v>Etos Distributiecentrum</v>
          </cell>
          <cell r="BP1682">
            <v>15</v>
          </cell>
          <cell r="BR1682" t="str">
            <v>19</v>
          </cell>
          <cell r="BT1682">
            <v>9.6</v>
          </cell>
          <cell r="BU1682" t="str">
            <v>Overig</v>
          </cell>
          <cell r="BX1682">
            <v>158.88</v>
          </cell>
        </row>
        <row r="1683">
          <cell r="AW1683" t="str">
            <v>BOON DC KW DORDRECHT</v>
          </cell>
          <cell r="BP1683">
            <v>15</v>
          </cell>
          <cell r="BR1683" t="str">
            <v>33</v>
          </cell>
          <cell r="BT1683">
            <v>16</v>
          </cell>
          <cell r="BU1683" t="str">
            <v>Superunie</v>
          </cell>
          <cell r="BX1683">
            <v>190.24</v>
          </cell>
        </row>
        <row r="1684">
          <cell r="AW1684" t="str">
            <v>Kruidvat BV</v>
          </cell>
          <cell r="BP1684">
            <v>15</v>
          </cell>
          <cell r="BR1684" t="str">
            <v>66</v>
          </cell>
          <cell r="BT1684" t="str">
            <v/>
          </cell>
          <cell r="BU1684" t="str">
            <v>Kruidvat</v>
          </cell>
          <cell r="BX1684" t="str">
            <v/>
          </cell>
        </row>
        <row r="1685">
          <cell r="AW1685" t="str">
            <v>ACTION SERVICE - DICK VIJN</v>
          </cell>
          <cell r="BP1685">
            <v>15</v>
          </cell>
          <cell r="BR1685" t="str">
            <v>61</v>
          </cell>
          <cell r="BT1685">
            <v>22.4</v>
          </cell>
          <cell r="BU1685" t="str">
            <v>Action</v>
          </cell>
          <cell r="BX1685">
            <v>307.33</v>
          </cell>
        </row>
        <row r="1686">
          <cell r="AW1686" t="str">
            <v>A.S. Watson (Health &amp; Beauty</v>
          </cell>
          <cell r="BP1686">
            <v>15</v>
          </cell>
          <cell r="BR1686" t="str">
            <v>39</v>
          </cell>
          <cell r="BT1686">
            <v>0.8</v>
          </cell>
          <cell r="BU1686" t="str">
            <v>Kruidvat</v>
          </cell>
          <cell r="BX1686">
            <v>27.26</v>
          </cell>
        </row>
        <row r="1687">
          <cell r="AW1687" t="str">
            <v>BOON DC KW DORDRECHT</v>
          </cell>
          <cell r="BP1687">
            <v>15</v>
          </cell>
          <cell r="BR1687" t="str">
            <v>33</v>
          </cell>
          <cell r="BT1687" t="str">
            <v/>
          </cell>
          <cell r="BU1687" t="str">
            <v>Superunie</v>
          </cell>
          <cell r="BX1687" t="str">
            <v/>
          </cell>
        </row>
        <row r="1688">
          <cell r="AW1688" t="str">
            <v>ACTION SERVICE - DICK VIJN</v>
          </cell>
          <cell r="BP1688">
            <v>15</v>
          </cell>
          <cell r="BR1688" t="str">
            <v>61</v>
          </cell>
          <cell r="BT1688">
            <v>19.2</v>
          </cell>
          <cell r="BU1688" t="str">
            <v>Action</v>
          </cell>
          <cell r="BX1688">
            <v>283.97000000000003</v>
          </cell>
        </row>
        <row r="1689">
          <cell r="AW1689" t="str">
            <v>DRG DC Bleiswijk</v>
          </cell>
          <cell r="BP1689">
            <v>15</v>
          </cell>
          <cell r="BR1689" t="str">
            <v>26</v>
          </cell>
          <cell r="BT1689">
            <v>3.2</v>
          </cell>
          <cell r="BU1689" t="str">
            <v>Overig</v>
          </cell>
          <cell r="BX1689">
            <v>71.069999999999993</v>
          </cell>
        </row>
        <row r="1690">
          <cell r="AW1690" t="str">
            <v>Advion BV</v>
          </cell>
          <cell r="BP1690">
            <v>15</v>
          </cell>
          <cell r="BR1690" t="str">
            <v>10</v>
          </cell>
          <cell r="BT1690">
            <v>17.600000000000001</v>
          </cell>
          <cell r="BU1690" t="str">
            <v>Overig</v>
          </cell>
          <cell r="BX1690">
            <v>201.87</v>
          </cell>
        </row>
        <row r="1691">
          <cell r="AW1691" t="str">
            <v>SPAR Distributiecentrum</v>
          </cell>
          <cell r="BP1691">
            <v>15</v>
          </cell>
          <cell r="BR1691" t="str">
            <v>51</v>
          </cell>
          <cell r="BT1691">
            <v>0.8</v>
          </cell>
          <cell r="BU1691" t="str">
            <v>Superunie</v>
          </cell>
          <cell r="BX1691">
            <v>27.26</v>
          </cell>
        </row>
        <row r="1692">
          <cell r="AW1692" t="str">
            <v>Detailresult Logistiek</v>
          </cell>
          <cell r="BP1692">
            <v>15</v>
          </cell>
          <cell r="BR1692" t="str">
            <v>19</v>
          </cell>
          <cell r="BT1692">
            <v>7.2</v>
          </cell>
          <cell r="BU1692" t="str">
            <v>Overig</v>
          </cell>
          <cell r="BX1692">
            <v>128.81</v>
          </cell>
        </row>
        <row r="1693">
          <cell r="AW1693" t="str">
            <v>Advion BV</v>
          </cell>
          <cell r="BP1693">
            <v>15</v>
          </cell>
          <cell r="BR1693" t="str">
            <v>10</v>
          </cell>
          <cell r="BT1693" t="str">
            <v/>
          </cell>
          <cell r="BU1693" t="str">
            <v>Overig</v>
          </cell>
          <cell r="BX1693" t="str">
            <v/>
          </cell>
        </row>
        <row r="1694">
          <cell r="AW1694" t="str">
            <v>Plus Retail Beemster</v>
          </cell>
          <cell r="BP1694">
            <v>15</v>
          </cell>
          <cell r="BR1694" t="str">
            <v>14</v>
          </cell>
          <cell r="BT1694">
            <v>0.8</v>
          </cell>
          <cell r="BU1694" t="str">
            <v>Superunie</v>
          </cell>
          <cell r="BX1694">
            <v>28.67</v>
          </cell>
        </row>
        <row r="1695">
          <cell r="AW1695" t="str">
            <v>Albert Heijn</v>
          </cell>
          <cell r="BP1695">
            <v>15</v>
          </cell>
          <cell r="BR1695" t="str">
            <v>41</v>
          </cell>
          <cell r="BT1695">
            <v>20</v>
          </cell>
          <cell r="BU1695" t="str">
            <v>AH</v>
          </cell>
          <cell r="BX1695">
            <v>129.4</v>
          </cell>
        </row>
        <row r="1696">
          <cell r="AW1696" t="str">
            <v>CoopCodis Distributiecentrum</v>
          </cell>
          <cell r="BP1696">
            <v>15</v>
          </cell>
          <cell r="BR1696" t="str">
            <v>94</v>
          </cell>
          <cell r="BT1696">
            <v>5.6</v>
          </cell>
          <cell r="BU1696" t="str">
            <v>Superunie</v>
          </cell>
          <cell r="BX1696">
            <v>125.44</v>
          </cell>
        </row>
        <row r="1697">
          <cell r="AW1697" t="str">
            <v>A.S. Watson DC</v>
          </cell>
          <cell r="BP1697">
            <v>15</v>
          </cell>
          <cell r="BR1697" t="str">
            <v>66</v>
          </cell>
          <cell r="BT1697">
            <v>1.6</v>
          </cell>
          <cell r="BU1697" t="str">
            <v>Kruidvat</v>
          </cell>
          <cell r="BX1697">
            <v>32.35</v>
          </cell>
        </row>
        <row r="1698">
          <cell r="AW1698" t="str">
            <v>Jumbo Nieuwegein</v>
          </cell>
          <cell r="BP1698">
            <v>15</v>
          </cell>
          <cell r="BR1698" t="str">
            <v>34</v>
          </cell>
          <cell r="BT1698">
            <v>14.4</v>
          </cell>
          <cell r="BU1698" t="str">
            <v>Jumbo</v>
          </cell>
          <cell r="BX1698">
            <v>153.5</v>
          </cell>
        </row>
        <row r="1699">
          <cell r="AW1699" t="str">
            <v>Action Distributiecentrum</v>
          </cell>
          <cell r="BP1699">
            <v>15</v>
          </cell>
          <cell r="BR1699" t="str">
            <v>16</v>
          </cell>
          <cell r="BT1699">
            <v>20.8</v>
          </cell>
          <cell r="BU1699" t="str">
            <v>Action</v>
          </cell>
          <cell r="BX1699">
            <v>263.12</v>
          </cell>
        </row>
        <row r="1700">
          <cell r="AW1700" t="str">
            <v>REACT HOOFDKANTOOR</v>
          </cell>
          <cell r="BP1700">
            <v>15</v>
          </cell>
          <cell r="BR1700" t="str">
            <v>10</v>
          </cell>
          <cell r="BT1700">
            <v>0.8</v>
          </cell>
          <cell r="BU1700" t="str">
            <v>Overig</v>
          </cell>
          <cell r="BX1700">
            <v>27.26</v>
          </cell>
        </row>
        <row r="1701">
          <cell r="AW1701" t="str">
            <v>ACTION SERVICE - DICK VIJN</v>
          </cell>
          <cell r="BP1701">
            <v>15</v>
          </cell>
          <cell r="BR1701" t="str">
            <v>61</v>
          </cell>
          <cell r="BT1701">
            <v>20.8</v>
          </cell>
          <cell r="BU1701" t="str">
            <v>Action</v>
          </cell>
          <cell r="BX1701">
            <v>296.82</v>
          </cell>
        </row>
        <row r="1702">
          <cell r="AW1702" t="str">
            <v>Action Distributiecentrum</v>
          </cell>
          <cell r="BP1702">
            <v>15</v>
          </cell>
          <cell r="BR1702" t="str">
            <v>61</v>
          </cell>
          <cell r="BT1702">
            <v>20</v>
          </cell>
          <cell r="BU1702" t="str">
            <v>Action</v>
          </cell>
          <cell r="BX1702">
            <v>290.2</v>
          </cell>
        </row>
        <row r="1703">
          <cell r="AW1703" t="str">
            <v>DRG DC Bleiswijk</v>
          </cell>
          <cell r="BP1703">
            <v>15</v>
          </cell>
          <cell r="BR1703" t="str">
            <v>26</v>
          </cell>
          <cell r="BT1703" t="str">
            <v/>
          </cell>
          <cell r="BU1703" t="str">
            <v>Overig</v>
          </cell>
          <cell r="BX1703" t="str">
            <v/>
          </cell>
        </row>
        <row r="1704">
          <cell r="AW1704" t="str">
            <v>Simon Loos Warehouse BV</v>
          </cell>
          <cell r="BP1704">
            <v>15</v>
          </cell>
          <cell r="BR1704" t="str">
            <v>40</v>
          </cell>
          <cell r="BT1704">
            <v>21.6</v>
          </cell>
          <cell r="BU1704" t="str">
            <v>Overig</v>
          </cell>
          <cell r="BX1704">
            <v>120.74</v>
          </cell>
        </row>
        <row r="1705">
          <cell r="AW1705" t="str">
            <v>Simon Loos Warehouse BV</v>
          </cell>
          <cell r="BP1705">
            <v>15</v>
          </cell>
          <cell r="BR1705" t="str">
            <v>40</v>
          </cell>
          <cell r="BT1705" t="str">
            <v/>
          </cell>
          <cell r="BU1705" t="str">
            <v>Overig</v>
          </cell>
          <cell r="BX1705" t="str">
            <v/>
          </cell>
        </row>
        <row r="1706">
          <cell r="AW1706" t="str">
            <v>Jumbo DC Nieuwegein</v>
          </cell>
          <cell r="BP1706">
            <v>15</v>
          </cell>
          <cell r="BR1706" t="str">
            <v>34</v>
          </cell>
          <cell r="BT1706" t="str">
            <v/>
          </cell>
          <cell r="BU1706" t="str">
            <v>Jumbo</v>
          </cell>
          <cell r="BX1706" t="str">
            <v/>
          </cell>
        </row>
        <row r="1707">
          <cell r="AW1707" t="str">
            <v>ID Logistics</v>
          </cell>
          <cell r="BP1707">
            <v>15</v>
          </cell>
          <cell r="BR1707" t="str">
            <v>50</v>
          </cell>
          <cell r="BT1707">
            <v>2.4000000000000004</v>
          </cell>
          <cell r="BU1707" t="str">
            <v>Overig</v>
          </cell>
          <cell r="BX1707">
            <v>55.849999999999994</v>
          </cell>
        </row>
        <row r="1708">
          <cell r="AW1708" t="str">
            <v>ID Logistics</v>
          </cell>
          <cell r="BP1708">
            <v>15</v>
          </cell>
          <cell r="BR1708" t="str">
            <v>50</v>
          </cell>
          <cell r="BT1708" t="str">
            <v/>
          </cell>
          <cell r="BU1708" t="str">
            <v>Overig</v>
          </cell>
          <cell r="BX1708" t="str">
            <v/>
          </cell>
        </row>
        <row r="1709">
          <cell r="AW1709" t="str">
            <v>Detailresult Logistiek</v>
          </cell>
          <cell r="BP1709">
            <v>15</v>
          </cell>
          <cell r="BR1709" t="str">
            <v>19</v>
          </cell>
          <cell r="BT1709" t="str">
            <v/>
          </cell>
          <cell r="BU1709" t="str">
            <v>Overig</v>
          </cell>
          <cell r="BX1709" t="str">
            <v/>
          </cell>
        </row>
        <row r="1710">
          <cell r="AW1710" t="str">
            <v>ACTION SERVICE - DICK VIJN</v>
          </cell>
          <cell r="BP1710">
            <v>15</v>
          </cell>
          <cell r="BR1710" t="str">
            <v>61</v>
          </cell>
          <cell r="BT1710">
            <v>25.6</v>
          </cell>
          <cell r="BU1710" t="str">
            <v>Action</v>
          </cell>
          <cell r="BX1710">
            <v>325.89</v>
          </cell>
        </row>
        <row r="1711">
          <cell r="AW1711" t="str">
            <v>Advion BV</v>
          </cell>
          <cell r="BP1711">
            <v>15</v>
          </cell>
          <cell r="BR1711" t="str">
            <v>10</v>
          </cell>
          <cell r="BT1711">
            <v>7.1999999999999993</v>
          </cell>
          <cell r="BU1711" t="str">
            <v>Overig</v>
          </cell>
          <cell r="BX1711">
            <v>111.75</v>
          </cell>
        </row>
        <row r="1712">
          <cell r="AW1712" t="str">
            <v>ALBERT HEIJN  LDC GELDERMALSEN</v>
          </cell>
          <cell r="BP1712">
            <v>15</v>
          </cell>
          <cell r="BR1712" t="str">
            <v>41</v>
          </cell>
          <cell r="BT1712">
            <v>11.2</v>
          </cell>
          <cell r="BU1712" t="str">
            <v>AH</v>
          </cell>
          <cell r="BX1712">
            <v>90.61</v>
          </cell>
        </row>
        <row r="1713">
          <cell r="AW1713" t="str">
            <v>ADVION ONLINE B.V.</v>
          </cell>
          <cell r="BP1713">
            <v>15</v>
          </cell>
          <cell r="BR1713" t="str">
            <v>10</v>
          </cell>
          <cell r="BT1713" t="str">
            <v/>
          </cell>
          <cell r="BU1713" t="str">
            <v>Overig</v>
          </cell>
          <cell r="BX1713" t="str">
            <v/>
          </cell>
        </row>
        <row r="1714">
          <cell r="AW1714" t="str">
            <v>Kruidvat BV</v>
          </cell>
          <cell r="BP1714">
            <v>15</v>
          </cell>
          <cell r="BR1714" t="str">
            <v>66</v>
          </cell>
          <cell r="BT1714">
            <v>26.400000000000002</v>
          </cell>
          <cell r="BU1714" t="str">
            <v>Kruidvat</v>
          </cell>
          <cell r="BX1714">
            <v>182.69</v>
          </cell>
        </row>
        <row r="1715">
          <cell r="AW1715" t="str">
            <v>Plus Retail Zuid</v>
          </cell>
          <cell r="BP1715">
            <v>15</v>
          </cell>
          <cell r="BR1715" t="str">
            <v>60</v>
          </cell>
          <cell r="BT1715">
            <v>4.8</v>
          </cell>
          <cell r="BU1715" t="str">
            <v>Superunie</v>
          </cell>
          <cell r="BX1715">
            <v>99.6</v>
          </cell>
        </row>
        <row r="1716">
          <cell r="AW1716" t="str">
            <v>PLUS DC OSS</v>
          </cell>
          <cell r="BP1716">
            <v>15</v>
          </cell>
          <cell r="BR1716" t="str">
            <v>53</v>
          </cell>
          <cell r="BT1716">
            <v>1.6</v>
          </cell>
          <cell r="BU1716" t="str">
            <v>Superunie</v>
          </cell>
          <cell r="BX1716">
            <v>36.22</v>
          </cell>
        </row>
        <row r="1717">
          <cell r="AW1717" t="str">
            <v>Sligro (deur 802-807)</v>
          </cell>
          <cell r="BP1717">
            <v>15</v>
          </cell>
          <cell r="BR1717" t="str">
            <v>54</v>
          </cell>
          <cell r="BT1717">
            <v>4</v>
          </cell>
          <cell r="BU1717" t="str">
            <v>Superunie</v>
          </cell>
          <cell r="BX1717">
            <v>58.92</v>
          </cell>
        </row>
        <row r="1718">
          <cell r="AW1718" t="str">
            <v>Plus Retail Zuid</v>
          </cell>
          <cell r="BP1718">
            <v>15</v>
          </cell>
          <cell r="BR1718" t="str">
            <v>60</v>
          </cell>
          <cell r="BT1718" t="str">
            <v/>
          </cell>
          <cell r="BU1718" t="str">
            <v>Superunie</v>
          </cell>
          <cell r="BX1718" t="str">
            <v/>
          </cell>
        </row>
        <row r="1719">
          <cell r="AW1719" t="str">
            <v>Kruidvat BV</v>
          </cell>
          <cell r="BP1719">
            <v>15</v>
          </cell>
          <cell r="BR1719" t="str">
            <v>66</v>
          </cell>
          <cell r="BT1719">
            <v>12</v>
          </cell>
          <cell r="BU1719" t="str">
            <v>Kruidvat</v>
          </cell>
          <cell r="BX1719">
            <v>116.52</v>
          </cell>
        </row>
        <row r="1720">
          <cell r="AW1720" t="str">
            <v>Albert Heijn</v>
          </cell>
          <cell r="BP1720">
            <v>15</v>
          </cell>
          <cell r="BR1720" t="str">
            <v>41</v>
          </cell>
          <cell r="BT1720">
            <v>3.2</v>
          </cell>
          <cell r="BU1720" t="str">
            <v>AH</v>
          </cell>
          <cell r="BX1720">
            <v>38.11</v>
          </cell>
        </row>
        <row r="1721">
          <cell r="AW1721" t="str">
            <v>PLUS DC OSS</v>
          </cell>
          <cell r="BP1721">
            <v>15</v>
          </cell>
          <cell r="BR1721" t="str">
            <v>53</v>
          </cell>
          <cell r="BT1721" t="str">
            <v/>
          </cell>
          <cell r="BU1721" t="str">
            <v>Superunie</v>
          </cell>
          <cell r="BX1721" t="str">
            <v/>
          </cell>
        </row>
        <row r="1722">
          <cell r="AW1722" t="str">
            <v>ADVION ONLINE B.V.</v>
          </cell>
          <cell r="BP1722">
            <v>15</v>
          </cell>
          <cell r="BR1722" t="str">
            <v>10</v>
          </cell>
          <cell r="BT1722" t="str">
            <v/>
          </cell>
          <cell r="BU1722" t="str">
            <v>Overig</v>
          </cell>
          <cell r="BX1722" t="str">
            <v/>
          </cell>
        </row>
        <row r="1723">
          <cell r="AW1723" t="str">
            <v>Kruidvat BV</v>
          </cell>
          <cell r="BP1723">
            <v>15</v>
          </cell>
          <cell r="BR1723" t="str">
            <v>66</v>
          </cell>
          <cell r="BT1723" t="str">
            <v/>
          </cell>
          <cell r="BU1723" t="str">
            <v>Kruidvat</v>
          </cell>
          <cell r="BX1723" t="str">
            <v/>
          </cell>
        </row>
        <row r="1724">
          <cell r="AW1724" t="str">
            <v>Colgate Palmolive Ned.Sal.</v>
          </cell>
          <cell r="BP1724">
            <v>15</v>
          </cell>
          <cell r="BR1724" t="str">
            <v>13</v>
          </cell>
          <cell r="BT1724">
            <v>0.8</v>
          </cell>
          <cell r="BU1724" t="str">
            <v>Overig</v>
          </cell>
          <cell r="BX1724">
            <v>28.67</v>
          </cell>
        </row>
        <row r="1725">
          <cell r="AW1725" t="str">
            <v>Kruidvat BV</v>
          </cell>
          <cell r="BP1725">
            <v>15</v>
          </cell>
          <cell r="BR1725" t="str">
            <v>66</v>
          </cell>
          <cell r="BT1725" t="str">
            <v/>
          </cell>
          <cell r="BU1725" t="str">
            <v>Kruidvat</v>
          </cell>
          <cell r="BX1725" t="str">
            <v/>
          </cell>
        </row>
        <row r="1726">
          <cell r="AW1726" t="str">
            <v>Action Distributiecentrum</v>
          </cell>
          <cell r="BP1726">
            <v>15</v>
          </cell>
          <cell r="BR1726" t="str">
            <v>61</v>
          </cell>
          <cell r="BT1726">
            <v>14.4</v>
          </cell>
          <cell r="BU1726" t="str">
            <v>Action</v>
          </cell>
          <cell r="BX1726">
            <v>240.05</v>
          </cell>
        </row>
        <row r="1727">
          <cell r="AW1727" t="str">
            <v>Sligro DC Non Food (deur 701)</v>
          </cell>
          <cell r="BP1727">
            <v>15</v>
          </cell>
          <cell r="BR1727" t="str">
            <v>54</v>
          </cell>
          <cell r="BT1727" t="str">
            <v/>
          </cell>
          <cell r="BU1727" t="str">
            <v>Superunie</v>
          </cell>
          <cell r="BX1727" t="str">
            <v/>
          </cell>
        </row>
        <row r="1728">
          <cell r="AW1728" t="str">
            <v>Kruidvat BV</v>
          </cell>
          <cell r="BP1728">
            <v>15</v>
          </cell>
          <cell r="BR1728" t="str">
            <v>66</v>
          </cell>
          <cell r="BT1728" t="str">
            <v/>
          </cell>
          <cell r="BU1728" t="str">
            <v>Kruidvat</v>
          </cell>
          <cell r="BX1728" t="str">
            <v/>
          </cell>
        </row>
        <row r="1729">
          <cell r="AW1729" t="str">
            <v>Kruidvat BV</v>
          </cell>
          <cell r="BP1729">
            <v>15</v>
          </cell>
          <cell r="BR1729" t="str">
            <v>66</v>
          </cell>
          <cell r="BT1729">
            <v>2.4</v>
          </cell>
          <cell r="BU1729" t="str">
            <v>Kruidvat</v>
          </cell>
          <cell r="BX1729">
            <v>40.700000000000003</v>
          </cell>
        </row>
        <row r="1730">
          <cell r="AW1730" t="str">
            <v>A.S. WATSON OOSTERHOUT DC</v>
          </cell>
          <cell r="BP1730">
            <v>15</v>
          </cell>
          <cell r="BR1730" t="str">
            <v>49</v>
          </cell>
          <cell r="BT1730">
            <v>12</v>
          </cell>
          <cell r="BU1730" t="str">
            <v>Kruidvat</v>
          </cell>
          <cell r="BX1730">
            <v>160.80000000000001</v>
          </cell>
        </row>
        <row r="1731">
          <cell r="AW1731" t="str">
            <v>Plus Retail Oost</v>
          </cell>
          <cell r="BP1731">
            <v>15</v>
          </cell>
          <cell r="BR1731" t="str">
            <v>74</v>
          </cell>
          <cell r="BT1731">
            <v>3.2</v>
          </cell>
          <cell r="BU1731" t="str">
            <v>Superunie</v>
          </cell>
          <cell r="BX1731">
            <v>76.83</v>
          </cell>
        </row>
        <row r="1732">
          <cell r="AW1732" t="str">
            <v>Detailresult Logistiek</v>
          </cell>
          <cell r="BP1732">
            <v>15</v>
          </cell>
          <cell r="BR1732" t="str">
            <v>19</v>
          </cell>
          <cell r="BT1732">
            <v>5.6</v>
          </cell>
          <cell r="BU1732" t="str">
            <v>Overig</v>
          </cell>
          <cell r="BX1732">
            <v>102.03</v>
          </cell>
        </row>
        <row r="1733">
          <cell r="AW1733" t="str">
            <v>Kruidvat BV</v>
          </cell>
          <cell r="BP1733">
            <v>15</v>
          </cell>
          <cell r="BR1733" t="str">
            <v>66</v>
          </cell>
          <cell r="BT1733">
            <v>26.4</v>
          </cell>
          <cell r="BU1733" t="str">
            <v>Kruidvat</v>
          </cell>
          <cell r="BX1733">
            <v>182.69</v>
          </cell>
        </row>
        <row r="1734">
          <cell r="AW1734" t="str">
            <v>Vomar DC</v>
          </cell>
          <cell r="BP1734">
            <v>15</v>
          </cell>
          <cell r="BR1734" t="str">
            <v>18</v>
          </cell>
          <cell r="BT1734">
            <v>3.2</v>
          </cell>
          <cell r="BU1734" t="str">
            <v>Superunie</v>
          </cell>
          <cell r="BX1734">
            <v>73.760000000000005</v>
          </cell>
        </row>
        <row r="1735">
          <cell r="AW1735" t="str">
            <v>Topbrands Europe BV</v>
          </cell>
          <cell r="BP1735">
            <v>15</v>
          </cell>
          <cell r="BR1735" t="str">
            <v>96</v>
          </cell>
          <cell r="BT1735">
            <v>26.4</v>
          </cell>
          <cell r="BU1735" t="str">
            <v>Overig</v>
          </cell>
          <cell r="BX1735">
            <v>419.5</v>
          </cell>
        </row>
        <row r="1736">
          <cell r="AW1736" t="str">
            <v>Plus Retail Oost</v>
          </cell>
          <cell r="BP1736">
            <v>15</v>
          </cell>
          <cell r="BR1736" t="str">
            <v>74</v>
          </cell>
          <cell r="BT1736" t="str">
            <v/>
          </cell>
          <cell r="BU1736" t="str">
            <v>Superunie</v>
          </cell>
          <cell r="BX1736" t="str">
            <v/>
          </cell>
        </row>
        <row r="1737">
          <cell r="AW1737" t="str">
            <v>Kruidvat BV</v>
          </cell>
          <cell r="BP1737">
            <v>15</v>
          </cell>
          <cell r="BR1737" t="str">
            <v>66</v>
          </cell>
          <cell r="BT1737" t="str">
            <v/>
          </cell>
          <cell r="BU1737" t="str">
            <v>Kruidvat</v>
          </cell>
          <cell r="BX1737" t="str">
            <v/>
          </cell>
        </row>
        <row r="1738">
          <cell r="AW1738" t="str">
            <v>Etos Distributiecentrum</v>
          </cell>
          <cell r="BP1738">
            <v>15</v>
          </cell>
          <cell r="BR1738" t="str">
            <v>19</v>
          </cell>
          <cell r="BT1738">
            <v>8</v>
          </cell>
          <cell r="BU1738" t="str">
            <v>Overig</v>
          </cell>
          <cell r="BX1738">
            <v>138.80000000000001</v>
          </cell>
        </row>
        <row r="1739">
          <cell r="AW1739" t="str">
            <v>EXPOSPACES</v>
          </cell>
          <cell r="BP1739">
            <v>15</v>
          </cell>
          <cell r="BR1739" t="str">
            <v>15</v>
          </cell>
          <cell r="BT1739">
            <v>0.8</v>
          </cell>
          <cell r="BU1739" t="str">
            <v>Overig</v>
          </cell>
          <cell r="BX1739">
            <v>28.49</v>
          </cell>
        </row>
        <row r="1740">
          <cell r="AW1740" t="str">
            <v>Albert Heijn</v>
          </cell>
          <cell r="BP1740">
            <v>15</v>
          </cell>
          <cell r="BR1740" t="str">
            <v>41</v>
          </cell>
          <cell r="BT1740">
            <v>16</v>
          </cell>
          <cell r="BU1740" t="str">
            <v>AH</v>
          </cell>
          <cell r="BX1740">
            <v>113.92</v>
          </cell>
        </row>
        <row r="1741">
          <cell r="AW1741" t="str">
            <v>DRG DC Bleiswijk</v>
          </cell>
          <cell r="BP1741">
            <v>15</v>
          </cell>
          <cell r="BR1741" t="str">
            <v>26</v>
          </cell>
          <cell r="BT1741">
            <v>10.4</v>
          </cell>
          <cell r="BU1741" t="str">
            <v>Overig</v>
          </cell>
          <cell r="BX1741">
            <v>162.03</v>
          </cell>
        </row>
        <row r="1742">
          <cell r="AW1742" t="str">
            <v>DA DC ZWOLLE</v>
          </cell>
          <cell r="BP1742">
            <v>15</v>
          </cell>
          <cell r="BR1742" t="str">
            <v>80</v>
          </cell>
          <cell r="BT1742">
            <v>10.4</v>
          </cell>
          <cell r="BU1742" t="str">
            <v>Pharma</v>
          </cell>
          <cell r="BX1742">
            <v>172.12</v>
          </cell>
        </row>
        <row r="1743">
          <cell r="AW1743" t="str">
            <v>Plus Retail West</v>
          </cell>
          <cell r="BP1743">
            <v>15</v>
          </cell>
          <cell r="BR1743" t="str">
            <v>33</v>
          </cell>
          <cell r="BT1743">
            <v>3.2</v>
          </cell>
          <cell r="BU1743" t="str">
            <v>Superunie</v>
          </cell>
          <cell r="BX1743">
            <v>63.68</v>
          </cell>
        </row>
        <row r="1744">
          <cell r="AW1744" t="str">
            <v>Topbrands Europe BV</v>
          </cell>
          <cell r="BP1744">
            <v>15</v>
          </cell>
          <cell r="BR1744" t="str">
            <v>96</v>
          </cell>
          <cell r="BT1744">
            <v>26.4</v>
          </cell>
          <cell r="BU1744" t="str">
            <v>Overig</v>
          </cell>
          <cell r="BX1744">
            <v>419.5</v>
          </cell>
        </row>
        <row r="1745">
          <cell r="AW1745" t="str">
            <v>Detailresult Logistiek</v>
          </cell>
          <cell r="BP1745">
            <v>15</v>
          </cell>
          <cell r="BR1745" t="str">
            <v>19</v>
          </cell>
          <cell r="BT1745" t="str">
            <v/>
          </cell>
          <cell r="BU1745" t="str">
            <v>Overig</v>
          </cell>
          <cell r="BX1745" t="str">
            <v/>
          </cell>
        </row>
        <row r="1746">
          <cell r="AW1746" t="str">
            <v>Albert Heijn</v>
          </cell>
          <cell r="BP1746">
            <v>15</v>
          </cell>
          <cell r="BR1746" t="str">
            <v>41</v>
          </cell>
          <cell r="BT1746">
            <v>26.4</v>
          </cell>
          <cell r="BU1746" t="str">
            <v>AH</v>
          </cell>
          <cell r="BX1746">
            <v>149.41</v>
          </cell>
        </row>
        <row r="1747">
          <cell r="AW1747" t="str">
            <v>Jumbo DC Nieuwegein</v>
          </cell>
          <cell r="BP1747">
            <v>15</v>
          </cell>
          <cell r="BR1747" t="str">
            <v>34</v>
          </cell>
          <cell r="BT1747">
            <v>26.4</v>
          </cell>
          <cell r="BU1747" t="str">
            <v>Jumbo</v>
          </cell>
          <cell r="BX1747">
            <v>213.57999999999998</v>
          </cell>
        </row>
        <row r="1748">
          <cell r="AW1748" t="str">
            <v>Kruidvat BV</v>
          </cell>
          <cell r="BP1748">
            <v>15</v>
          </cell>
          <cell r="BR1748" t="str">
            <v>66</v>
          </cell>
          <cell r="BT1748">
            <v>26.4</v>
          </cell>
          <cell r="BU1748" t="str">
            <v>Kruidvat</v>
          </cell>
          <cell r="BX1748">
            <v>182.69</v>
          </cell>
        </row>
        <row r="1749">
          <cell r="AW1749" t="str">
            <v>Jumbo DC Nieuwegein</v>
          </cell>
          <cell r="BP1749">
            <v>15</v>
          </cell>
          <cell r="BR1749" t="str">
            <v>34</v>
          </cell>
          <cell r="BT1749" t="str">
            <v/>
          </cell>
          <cell r="BU1749" t="str">
            <v>Jumbo</v>
          </cell>
          <cell r="BX1749" t="str">
            <v/>
          </cell>
        </row>
        <row r="1750">
          <cell r="AW1750" t="str">
            <v>Jumbo DC Nieuwegein</v>
          </cell>
          <cell r="BP1750">
            <v>15</v>
          </cell>
          <cell r="BR1750" t="str">
            <v>34</v>
          </cell>
          <cell r="BT1750" t="str">
            <v/>
          </cell>
          <cell r="BU1750" t="str">
            <v>Jumbo</v>
          </cell>
          <cell r="BX1750" t="str">
            <v/>
          </cell>
        </row>
        <row r="1751">
          <cell r="AW1751" t="str">
            <v>Kruidvat BV</v>
          </cell>
          <cell r="BP1751">
            <v>15</v>
          </cell>
          <cell r="BR1751" t="str">
            <v>66</v>
          </cell>
          <cell r="BT1751" t="str">
            <v/>
          </cell>
          <cell r="BU1751" t="str">
            <v>Kruidvat</v>
          </cell>
          <cell r="BX1751" t="str">
            <v/>
          </cell>
        </row>
        <row r="1752">
          <cell r="AW1752" t="str">
            <v>Aldi Roermond BV</v>
          </cell>
          <cell r="BP1752">
            <v>16</v>
          </cell>
          <cell r="BR1752" t="str">
            <v>60</v>
          </cell>
          <cell r="BT1752">
            <v>3.2</v>
          </cell>
          <cell r="BU1752" t="str">
            <v>Aldi</v>
          </cell>
          <cell r="BX1752">
            <v>77.760000000000005</v>
          </cell>
        </row>
        <row r="1753">
          <cell r="AW1753" t="str">
            <v>Kruidvat BV</v>
          </cell>
          <cell r="BP1753">
            <v>16</v>
          </cell>
          <cell r="BR1753" t="str">
            <v>66</v>
          </cell>
          <cell r="BT1753">
            <v>24</v>
          </cell>
          <cell r="BU1753" t="str">
            <v>Kruidvat</v>
          </cell>
          <cell r="BX1753">
            <v>173.51999999999998</v>
          </cell>
        </row>
        <row r="1754">
          <cell r="AW1754" t="str">
            <v>ALBERT HEIJN MECH ZAANDAM</v>
          </cell>
          <cell r="BP1754">
            <v>16</v>
          </cell>
          <cell r="BR1754" t="str">
            <v>15</v>
          </cell>
          <cell r="BT1754">
            <v>2.4</v>
          </cell>
          <cell r="BU1754" t="str">
            <v>AH</v>
          </cell>
          <cell r="BX1754">
            <v>61.34</v>
          </cell>
        </row>
        <row r="1755">
          <cell r="AW1755" t="str">
            <v>Minc Apeldoorn B.V.</v>
          </cell>
          <cell r="BP1755">
            <v>16</v>
          </cell>
          <cell r="BR1755" t="str">
            <v>73</v>
          </cell>
          <cell r="BT1755">
            <v>0.8</v>
          </cell>
          <cell r="BU1755" t="str">
            <v>Overig</v>
          </cell>
          <cell r="BX1755">
            <v>27.26</v>
          </cell>
        </row>
        <row r="1756">
          <cell r="AW1756" t="str">
            <v>HOOGVLIET DC BLEISWIJK</v>
          </cell>
          <cell r="BP1756">
            <v>16</v>
          </cell>
          <cell r="BR1756" t="str">
            <v>26</v>
          </cell>
          <cell r="BT1756">
            <v>7.2</v>
          </cell>
          <cell r="BU1756" t="str">
            <v>Superunie</v>
          </cell>
          <cell r="BX1756">
            <v>124.49</v>
          </cell>
        </row>
        <row r="1757">
          <cell r="AW1757" t="str">
            <v>Kruidvat BV</v>
          </cell>
          <cell r="BP1757">
            <v>16</v>
          </cell>
          <cell r="BR1757" t="str">
            <v>66</v>
          </cell>
          <cell r="BT1757" t="str">
            <v/>
          </cell>
          <cell r="BU1757" t="str">
            <v>Kruidvat</v>
          </cell>
          <cell r="BX1757" t="str">
            <v/>
          </cell>
        </row>
        <row r="1758">
          <cell r="AW1758" t="str">
            <v>Boni Distributiecentrum</v>
          </cell>
          <cell r="BP1758">
            <v>16</v>
          </cell>
          <cell r="BR1758" t="str">
            <v>38</v>
          </cell>
          <cell r="BT1758">
            <v>0.8</v>
          </cell>
          <cell r="BU1758" t="str">
            <v>Superunie</v>
          </cell>
          <cell r="BX1758">
            <v>28.86</v>
          </cell>
        </row>
        <row r="1759">
          <cell r="AW1759" t="str">
            <v>Action Distributiecentrum</v>
          </cell>
          <cell r="BP1759">
            <v>16</v>
          </cell>
          <cell r="BR1759" t="str">
            <v>61</v>
          </cell>
          <cell r="BT1759">
            <v>22.4</v>
          </cell>
          <cell r="BU1759" t="str">
            <v>Action</v>
          </cell>
          <cell r="BX1759">
            <v>307.33</v>
          </cell>
        </row>
        <row r="1760">
          <cell r="AW1760" t="str">
            <v>Aldi Zoetermeer BV</v>
          </cell>
          <cell r="BP1760">
            <v>16</v>
          </cell>
          <cell r="BR1760" t="str">
            <v>26</v>
          </cell>
          <cell r="BT1760">
            <v>3.2</v>
          </cell>
          <cell r="BU1760" t="str">
            <v>Aldi</v>
          </cell>
          <cell r="BX1760">
            <v>71.069999999999993</v>
          </cell>
        </row>
        <row r="1761">
          <cell r="AW1761" t="str">
            <v>Kruidvat BV</v>
          </cell>
          <cell r="BP1761">
            <v>16</v>
          </cell>
          <cell r="BR1761" t="str">
            <v>66</v>
          </cell>
          <cell r="BT1761">
            <v>12.8</v>
          </cell>
          <cell r="BU1761" t="str">
            <v>Kruidvat</v>
          </cell>
          <cell r="BX1761">
            <v>123.01</v>
          </cell>
        </row>
        <row r="1762">
          <cell r="AW1762" t="str">
            <v>Albert Heijn DC OVERIJSSEL</v>
          </cell>
          <cell r="BP1762">
            <v>16</v>
          </cell>
          <cell r="BR1762" t="str">
            <v>80</v>
          </cell>
          <cell r="BT1762">
            <v>3.2</v>
          </cell>
          <cell r="BU1762" t="str">
            <v>AH</v>
          </cell>
          <cell r="BX1762">
            <v>75.489999999999995</v>
          </cell>
        </row>
        <row r="1763">
          <cell r="AW1763" t="str">
            <v>Albert Heijn</v>
          </cell>
          <cell r="BP1763">
            <v>16</v>
          </cell>
          <cell r="BR1763" t="str">
            <v>26</v>
          </cell>
          <cell r="BT1763">
            <v>3.2</v>
          </cell>
          <cell r="BU1763" t="str">
            <v>AH</v>
          </cell>
          <cell r="BX1763">
            <v>71.069999999999993</v>
          </cell>
        </row>
        <row r="1764">
          <cell r="AW1764" t="str">
            <v>HOOGVLIET DC BLEISWIJK</v>
          </cell>
          <cell r="BP1764">
            <v>16</v>
          </cell>
          <cell r="BR1764" t="str">
            <v>26</v>
          </cell>
          <cell r="BT1764" t="str">
            <v/>
          </cell>
          <cell r="BU1764" t="str">
            <v>Superunie</v>
          </cell>
          <cell r="BX1764" t="str">
            <v/>
          </cell>
        </row>
        <row r="1765">
          <cell r="AW1765" t="str">
            <v>Action Distributiecentrum</v>
          </cell>
          <cell r="BP1765">
            <v>16</v>
          </cell>
          <cell r="BR1765" t="str">
            <v>61</v>
          </cell>
          <cell r="BT1765">
            <v>18.399999999999999</v>
          </cell>
          <cell r="BU1765" t="str">
            <v>Action</v>
          </cell>
          <cell r="BX1765">
            <v>276.92</v>
          </cell>
        </row>
        <row r="1766">
          <cell r="AW1766" t="str">
            <v>Aldi</v>
          </cell>
          <cell r="BP1766">
            <v>16</v>
          </cell>
          <cell r="BR1766" t="str">
            <v>74</v>
          </cell>
          <cell r="BT1766">
            <v>4</v>
          </cell>
          <cell r="BU1766" t="str">
            <v>Aldi</v>
          </cell>
          <cell r="BX1766">
            <v>86.4</v>
          </cell>
        </row>
        <row r="1767">
          <cell r="AW1767" t="str">
            <v>Poiesz Supermarkten BV</v>
          </cell>
          <cell r="BP1767">
            <v>16</v>
          </cell>
          <cell r="BR1767" t="str">
            <v>86</v>
          </cell>
          <cell r="BT1767">
            <v>4.8</v>
          </cell>
          <cell r="BU1767" t="str">
            <v>Superunie</v>
          </cell>
          <cell r="BX1767">
            <v>124.46</v>
          </cell>
        </row>
        <row r="1768">
          <cell r="AW1768" t="str">
            <v>Advion BV</v>
          </cell>
          <cell r="BP1768">
            <v>16</v>
          </cell>
          <cell r="BR1768" t="str">
            <v>10</v>
          </cell>
          <cell r="BT1768">
            <v>4</v>
          </cell>
          <cell r="BU1768" t="str">
            <v>Overig</v>
          </cell>
          <cell r="BX1768">
            <v>71.72</v>
          </cell>
        </row>
        <row r="1769">
          <cell r="AW1769" t="str">
            <v>Albert Heijn</v>
          </cell>
          <cell r="BP1769">
            <v>16</v>
          </cell>
          <cell r="BR1769" t="str">
            <v>41</v>
          </cell>
          <cell r="BT1769">
            <v>4.8</v>
          </cell>
          <cell r="BU1769" t="str">
            <v>AH</v>
          </cell>
          <cell r="BX1769">
            <v>48.91</v>
          </cell>
        </row>
        <row r="1770">
          <cell r="AW1770" t="str">
            <v>3PL+T.A.V SCOUPY LIBELLE</v>
          </cell>
          <cell r="BP1770">
            <v>16</v>
          </cell>
          <cell r="BR1770" t="str">
            <v>51</v>
          </cell>
          <cell r="BT1770">
            <v>3.2</v>
          </cell>
          <cell r="BU1770" t="str">
            <v>Overig</v>
          </cell>
          <cell r="BX1770">
            <v>61.09</v>
          </cell>
        </row>
        <row r="1771">
          <cell r="AW1771" t="str">
            <v>Aldi Culemborg B.V.</v>
          </cell>
          <cell r="BP1771">
            <v>16</v>
          </cell>
          <cell r="BR1771" t="str">
            <v>41</v>
          </cell>
          <cell r="BT1771">
            <v>3.2</v>
          </cell>
          <cell r="BU1771" t="str">
            <v>Aldi</v>
          </cell>
          <cell r="BX1771">
            <v>38.11</v>
          </cell>
        </row>
        <row r="1772">
          <cell r="AW1772" t="str">
            <v>Action Distributiecentrum</v>
          </cell>
          <cell r="BP1772">
            <v>16</v>
          </cell>
          <cell r="BR1772" t="str">
            <v>16</v>
          </cell>
          <cell r="BT1772">
            <v>26.4</v>
          </cell>
          <cell r="BU1772" t="str">
            <v>Action</v>
          </cell>
          <cell r="BX1772">
            <v>296.47000000000003</v>
          </cell>
        </row>
        <row r="1773">
          <cell r="AW1773" t="str">
            <v>Aldi Roosendaal BV</v>
          </cell>
          <cell r="BP1773">
            <v>16</v>
          </cell>
          <cell r="BR1773" t="str">
            <v>47</v>
          </cell>
          <cell r="BT1773">
            <v>3.2</v>
          </cell>
          <cell r="BU1773" t="str">
            <v>Aldi</v>
          </cell>
          <cell r="BX1773">
            <v>70.37</v>
          </cell>
        </row>
        <row r="1774">
          <cell r="AW1774" t="str">
            <v>ALDI Groningen</v>
          </cell>
          <cell r="BP1774">
            <v>16</v>
          </cell>
          <cell r="BR1774" t="str">
            <v>97</v>
          </cell>
          <cell r="BT1774">
            <v>3.2</v>
          </cell>
          <cell r="BU1774" t="str">
            <v>Aldi</v>
          </cell>
          <cell r="BX1774">
            <v>104.35</v>
          </cell>
        </row>
        <row r="1775">
          <cell r="AW1775" t="str">
            <v>A.S. WATSON OOSTERHOUT DC</v>
          </cell>
          <cell r="BP1775">
            <v>16</v>
          </cell>
          <cell r="BR1775" t="str">
            <v>49</v>
          </cell>
          <cell r="BT1775">
            <v>6.4</v>
          </cell>
          <cell r="BU1775" t="str">
            <v>Kruidvat</v>
          </cell>
          <cell r="BX1775">
            <v>96.58</v>
          </cell>
        </row>
        <row r="1776">
          <cell r="AW1776" t="str">
            <v>Plus Retail Beemster</v>
          </cell>
          <cell r="BP1776">
            <v>16</v>
          </cell>
          <cell r="BR1776" t="str">
            <v>14</v>
          </cell>
          <cell r="BT1776">
            <v>3.2</v>
          </cell>
          <cell r="BU1776" t="str">
            <v>Superunie</v>
          </cell>
          <cell r="BX1776">
            <v>70.59</v>
          </cell>
        </row>
        <row r="1777">
          <cell r="AW1777" t="str">
            <v>ID Logistics</v>
          </cell>
          <cell r="BP1777">
            <v>16</v>
          </cell>
          <cell r="BR1777" t="str">
            <v>50</v>
          </cell>
          <cell r="BT1777">
            <v>2.4</v>
          </cell>
          <cell r="BU1777" t="str">
            <v>Overig</v>
          </cell>
          <cell r="BX1777">
            <v>55.85</v>
          </cell>
        </row>
        <row r="1778">
          <cell r="AW1778" t="str">
            <v>Albert Heijn</v>
          </cell>
          <cell r="BP1778">
            <v>16</v>
          </cell>
          <cell r="BR1778" t="str">
            <v>50</v>
          </cell>
          <cell r="BT1778">
            <v>4</v>
          </cell>
          <cell r="BU1778" t="str">
            <v>AH</v>
          </cell>
          <cell r="BX1778">
            <v>71.760000000000005</v>
          </cell>
        </row>
        <row r="1779">
          <cell r="AW1779" t="str">
            <v>MOOI Agency</v>
          </cell>
          <cell r="BP1779">
            <v>16</v>
          </cell>
          <cell r="BR1779" t="str">
            <v>10</v>
          </cell>
          <cell r="BT1779">
            <v>0.8</v>
          </cell>
          <cell r="BU1779" t="str">
            <v>Overig</v>
          </cell>
          <cell r="BX1779">
            <v>27.26</v>
          </cell>
        </row>
        <row r="1780">
          <cell r="AW1780" t="str">
            <v>Albert Heijn</v>
          </cell>
          <cell r="BP1780">
            <v>16</v>
          </cell>
          <cell r="BR1780" t="str">
            <v>41</v>
          </cell>
          <cell r="BT1780">
            <v>16.8</v>
          </cell>
          <cell r="BU1780" t="str">
            <v>AH</v>
          </cell>
          <cell r="BX1780">
            <v>149.41999999999999</v>
          </cell>
        </row>
        <row r="1781">
          <cell r="AW1781" t="str">
            <v>Aldi</v>
          </cell>
          <cell r="BP1781">
            <v>16</v>
          </cell>
          <cell r="BR1781" t="str">
            <v>74</v>
          </cell>
          <cell r="BT1781">
            <v>4</v>
          </cell>
          <cell r="BU1781" t="str">
            <v>Aldi</v>
          </cell>
          <cell r="BX1781">
            <v>86.4</v>
          </cell>
        </row>
        <row r="1782">
          <cell r="AW1782" t="str">
            <v>CoopCodis Distributiecentrum</v>
          </cell>
          <cell r="BP1782">
            <v>16</v>
          </cell>
          <cell r="BR1782" t="str">
            <v>94</v>
          </cell>
          <cell r="BT1782">
            <v>5.6</v>
          </cell>
          <cell r="BU1782" t="str">
            <v>Superunie</v>
          </cell>
          <cell r="BX1782">
            <v>125.44</v>
          </cell>
        </row>
        <row r="1783">
          <cell r="AW1783" t="str">
            <v>VOMAR RECLAME DC</v>
          </cell>
          <cell r="BP1783">
            <v>16</v>
          </cell>
          <cell r="BR1783" t="str">
            <v>18</v>
          </cell>
          <cell r="BT1783">
            <v>18.399999999999999</v>
          </cell>
          <cell r="BU1783" t="str">
            <v>Superunie</v>
          </cell>
          <cell r="BX1783">
            <v>239.2</v>
          </cell>
        </row>
        <row r="1784">
          <cell r="AW1784" t="str">
            <v>CoopCodis Distributiecentrum</v>
          </cell>
          <cell r="BP1784">
            <v>16</v>
          </cell>
          <cell r="BR1784" t="str">
            <v>94</v>
          </cell>
          <cell r="BT1784" t="str">
            <v/>
          </cell>
          <cell r="BU1784" t="str">
            <v>Superunie</v>
          </cell>
          <cell r="BX1784" t="str">
            <v/>
          </cell>
        </row>
        <row r="1785">
          <cell r="AW1785" t="str">
            <v>Nettorama DC</v>
          </cell>
          <cell r="BP1785">
            <v>16</v>
          </cell>
          <cell r="BR1785" t="str">
            <v>49</v>
          </cell>
          <cell r="BT1785">
            <v>3.2</v>
          </cell>
          <cell r="BU1785" t="str">
            <v>Superunie</v>
          </cell>
          <cell r="BX1785">
            <v>64.16</v>
          </cell>
        </row>
        <row r="1786">
          <cell r="AW1786" t="str">
            <v>Albert Heijn</v>
          </cell>
          <cell r="BP1786">
            <v>16</v>
          </cell>
          <cell r="BR1786" t="str">
            <v>41</v>
          </cell>
          <cell r="BT1786">
            <v>8.8000000000000007</v>
          </cell>
          <cell r="BU1786" t="str">
            <v>AH</v>
          </cell>
          <cell r="BX1786">
            <v>149.41999999999999</v>
          </cell>
        </row>
        <row r="1787">
          <cell r="AW1787" t="str">
            <v>Vomar DC</v>
          </cell>
          <cell r="BP1787">
            <v>16</v>
          </cell>
          <cell r="BR1787" t="str">
            <v>18</v>
          </cell>
          <cell r="BT1787">
            <v>4</v>
          </cell>
          <cell r="BU1787" t="str">
            <v>Superunie</v>
          </cell>
          <cell r="BX1787">
            <v>83.04</v>
          </cell>
        </row>
        <row r="1788">
          <cell r="AW1788" t="str">
            <v>PLUS DC OSS</v>
          </cell>
          <cell r="BP1788">
            <v>16</v>
          </cell>
          <cell r="BR1788" t="str">
            <v>53</v>
          </cell>
          <cell r="BT1788">
            <v>1.6</v>
          </cell>
          <cell r="BU1788" t="str">
            <v>Superunie</v>
          </cell>
          <cell r="BX1788">
            <v>36.22</v>
          </cell>
        </row>
        <row r="1789">
          <cell r="AW1789" t="str">
            <v>Kruidvat BV</v>
          </cell>
          <cell r="BP1789">
            <v>16</v>
          </cell>
          <cell r="BR1789" t="str">
            <v>66</v>
          </cell>
          <cell r="BT1789">
            <v>6.3999999999999995</v>
          </cell>
          <cell r="BU1789" t="str">
            <v>Kruidvat</v>
          </cell>
          <cell r="BX1789">
            <v>69.89</v>
          </cell>
        </row>
        <row r="1790">
          <cell r="AW1790" t="str">
            <v>Hofmeester Dental Depot</v>
          </cell>
          <cell r="BP1790">
            <v>16</v>
          </cell>
          <cell r="BR1790" t="str">
            <v>30</v>
          </cell>
          <cell r="BT1790">
            <v>0.8</v>
          </cell>
          <cell r="BU1790" t="str">
            <v>Pharma</v>
          </cell>
          <cell r="BX1790">
            <v>27.26</v>
          </cell>
        </row>
        <row r="1791">
          <cell r="AW1791" t="str">
            <v>Action Distributiecentrum</v>
          </cell>
          <cell r="BP1791">
            <v>16</v>
          </cell>
          <cell r="BR1791" t="str">
            <v>61</v>
          </cell>
          <cell r="BT1791">
            <v>21.6</v>
          </cell>
          <cell r="BU1791" t="str">
            <v>Action</v>
          </cell>
          <cell r="BX1791">
            <v>302.18</v>
          </cell>
        </row>
        <row r="1792">
          <cell r="AW1792" t="str">
            <v>Etos Distributiecentrum</v>
          </cell>
          <cell r="BP1792">
            <v>16</v>
          </cell>
          <cell r="BR1792" t="str">
            <v>19</v>
          </cell>
          <cell r="BT1792">
            <v>6.4</v>
          </cell>
          <cell r="BU1792" t="str">
            <v>Overig</v>
          </cell>
          <cell r="BX1792">
            <v>110.53</v>
          </cell>
        </row>
        <row r="1793">
          <cell r="AW1793" t="str">
            <v>Dentalair (deur 6/7)</v>
          </cell>
          <cell r="BP1793">
            <v>16</v>
          </cell>
          <cell r="BR1793" t="str">
            <v>33</v>
          </cell>
          <cell r="BT1793">
            <v>0.8</v>
          </cell>
          <cell r="BU1793" t="str">
            <v>Pharma</v>
          </cell>
          <cell r="BX1793">
            <v>27.26</v>
          </cell>
        </row>
        <row r="1794">
          <cell r="AW1794" t="str">
            <v>Jan Linders Distributiecentrum</v>
          </cell>
          <cell r="BP1794">
            <v>16</v>
          </cell>
          <cell r="BR1794" t="str">
            <v>58</v>
          </cell>
          <cell r="BT1794">
            <v>4</v>
          </cell>
          <cell r="BU1794" t="str">
            <v>Superunie</v>
          </cell>
          <cell r="BX1794">
            <v>72.92</v>
          </cell>
        </row>
        <row r="1795">
          <cell r="AW1795" t="str">
            <v>ACTION SERVICE - DICK VIJN</v>
          </cell>
          <cell r="BP1795">
            <v>16</v>
          </cell>
          <cell r="BR1795" t="str">
            <v>61</v>
          </cell>
          <cell r="BT1795">
            <v>20</v>
          </cell>
          <cell r="BU1795" t="str">
            <v>Action</v>
          </cell>
          <cell r="BX1795">
            <v>290.2</v>
          </cell>
        </row>
        <row r="1796">
          <cell r="AW1796" t="str">
            <v>Action Distributiecentrum</v>
          </cell>
          <cell r="BP1796">
            <v>16</v>
          </cell>
          <cell r="BR1796" t="str">
            <v>61</v>
          </cell>
          <cell r="BT1796">
            <v>26.4</v>
          </cell>
          <cell r="BU1796" t="str">
            <v>Action</v>
          </cell>
          <cell r="BX1796">
            <v>333.96</v>
          </cell>
        </row>
        <row r="1797">
          <cell r="AW1797" t="str">
            <v>ACTION SERVICE - DICK VIJN</v>
          </cell>
          <cell r="BP1797">
            <v>16</v>
          </cell>
          <cell r="BR1797" t="str">
            <v>61</v>
          </cell>
          <cell r="BT1797">
            <v>20</v>
          </cell>
          <cell r="BU1797" t="str">
            <v>Action</v>
          </cell>
          <cell r="BX1797">
            <v>290.2</v>
          </cell>
        </row>
        <row r="1798">
          <cell r="AW1798" t="str">
            <v>Action Distributiecentrum</v>
          </cell>
          <cell r="BP1798">
            <v>16</v>
          </cell>
          <cell r="BR1798" t="str">
            <v>16</v>
          </cell>
          <cell r="BT1798">
            <v>24</v>
          </cell>
          <cell r="BU1798" t="str">
            <v>Action</v>
          </cell>
          <cell r="BX1798">
            <v>281.76</v>
          </cell>
        </row>
        <row r="1799">
          <cell r="AW1799" t="str">
            <v>BOON DC KW DORDRECHT</v>
          </cell>
          <cell r="BP1799">
            <v>16</v>
          </cell>
          <cell r="BR1799" t="str">
            <v>33</v>
          </cell>
          <cell r="BT1799">
            <v>1.6</v>
          </cell>
          <cell r="BU1799" t="str">
            <v>Superunie</v>
          </cell>
          <cell r="BX1799">
            <v>44.19</v>
          </cell>
        </row>
        <row r="1800">
          <cell r="AW1800" t="str">
            <v>Kruidvat BV</v>
          </cell>
          <cell r="BP1800">
            <v>16</v>
          </cell>
          <cell r="BR1800" t="str">
            <v>66</v>
          </cell>
          <cell r="BT1800" t="str">
            <v/>
          </cell>
          <cell r="BU1800" t="str">
            <v>Kruidvat</v>
          </cell>
          <cell r="BX1800" t="str">
            <v/>
          </cell>
        </row>
        <row r="1801">
          <cell r="AW1801" t="str">
            <v>KUEHNE &amp; NAGEL</v>
          </cell>
          <cell r="BP1801">
            <v>16</v>
          </cell>
          <cell r="BR1801" t="str">
            <v>40</v>
          </cell>
          <cell r="BT1801" t="str">
            <v/>
          </cell>
          <cell r="BU1801" t="e">
            <v>#N/A</v>
          </cell>
          <cell r="BX1801" t="str">
            <v/>
          </cell>
        </row>
        <row r="1802">
          <cell r="AW1802" t="str">
            <v>AH DC Hoorn</v>
          </cell>
          <cell r="BP1802">
            <v>16</v>
          </cell>
          <cell r="BR1802" t="str">
            <v>16</v>
          </cell>
          <cell r="BT1802">
            <v>1.6</v>
          </cell>
          <cell r="BU1802" t="str">
            <v>AH</v>
          </cell>
          <cell r="BX1802">
            <v>52.61</v>
          </cell>
        </row>
        <row r="1803">
          <cell r="AW1803" t="str">
            <v>Action Distributiecentrum</v>
          </cell>
          <cell r="BP1803">
            <v>16</v>
          </cell>
          <cell r="BR1803" t="str">
            <v>16</v>
          </cell>
          <cell r="BT1803">
            <v>20</v>
          </cell>
          <cell r="BU1803" t="str">
            <v>Action</v>
          </cell>
          <cell r="BX1803">
            <v>257.2</v>
          </cell>
        </row>
        <row r="1804">
          <cell r="AW1804" t="str">
            <v>MOOI THE AGENCY</v>
          </cell>
          <cell r="BP1804">
            <v>16</v>
          </cell>
          <cell r="BR1804" t="str">
            <v>10</v>
          </cell>
          <cell r="BT1804">
            <v>0.8</v>
          </cell>
          <cell r="BU1804" t="str">
            <v>Overig</v>
          </cell>
          <cell r="BX1804">
            <v>27.26</v>
          </cell>
        </row>
        <row r="1805">
          <cell r="AW1805" t="str">
            <v>Action Distributiecentrum</v>
          </cell>
          <cell r="BP1805">
            <v>16</v>
          </cell>
          <cell r="BR1805" t="str">
            <v>61</v>
          </cell>
          <cell r="BT1805">
            <v>26.4</v>
          </cell>
          <cell r="BU1805" t="str">
            <v>Action</v>
          </cell>
          <cell r="BX1805">
            <v>333.96</v>
          </cell>
        </row>
        <row r="1806">
          <cell r="AW1806" t="str">
            <v>Action Distributiecentrum</v>
          </cell>
          <cell r="BP1806">
            <v>16</v>
          </cell>
          <cell r="BR1806" t="str">
            <v>16</v>
          </cell>
          <cell r="BT1806">
            <v>20</v>
          </cell>
          <cell r="BU1806" t="str">
            <v>Action</v>
          </cell>
          <cell r="BX1806">
            <v>257.2</v>
          </cell>
        </row>
        <row r="1807">
          <cell r="AW1807" t="str">
            <v>Jumbo DC Nieuwegein</v>
          </cell>
          <cell r="BP1807">
            <v>16</v>
          </cell>
          <cell r="BR1807" t="str">
            <v>34</v>
          </cell>
          <cell r="BT1807">
            <v>26.4</v>
          </cell>
          <cell r="BU1807" t="str">
            <v>Jumbo</v>
          </cell>
          <cell r="BX1807">
            <v>368.92</v>
          </cell>
        </row>
        <row r="1808">
          <cell r="AW1808" t="str">
            <v>Action Distributiecentrum</v>
          </cell>
          <cell r="BP1808">
            <v>16</v>
          </cell>
          <cell r="BR1808" t="str">
            <v>16</v>
          </cell>
          <cell r="BT1808">
            <v>22.4</v>
          </cell>
          <cell r="BU1808" t="str">
            <v>Action</v>
          </cell>
          <cell r="BX1808">
            <v>272.16000000000003</v>
          </cell>
        </row>
        <row r="1809">
          <cell r="AW1809" t="str">
            <v>Kruidvat BV</v>
          </cell>
          <cell r="BP1809">
            <v>16</v>
          </cell>
          <cell r="BR1809" t="str">
            <v>66</v>
          </cell>
          <cell r="BT1809">
            <v>26.4</v>
          </cell>
          <cell r="BU1809" t="str">
            <v>Kruidvat</v>
          </cell>
          <cell r="BX1809">
            <v>182.69</v>
          </cell>
        </row>
        <row r="1810">
          <cell r="AW1810" t="str">
            <v>Detailresult Logistiek</v>
          </cell>
          <cell r="BP1810">
            <v>16</v>
          </cell>
          <cell r="BR1810" t="str">
            <v>19</v>
          </cell>
          <cell r="BT1810">
            <v>8</v>
          </cell>
          <cell r="BU1810" t="str">
            <v>Overig</v>
          </cell>
          <cell r="BX1810">
            <v>138.80000000000001</v>
          </cell>
        </row>
        <row r="1811">
          <cell r="AW1811" t="str">
            <v>DRG DC Bleiswijk</v>
          </cell>
          <cell r="BP1811">
            <v>16</v>
          </cell>
          <cell r="BR1811" t="str">
            <v>26</v>
          </cell>
          <cell r="BT1811">
            <v>6.4</v>
          </cell>
          <cell r="BU1811" t="str">
            <v>Overig</v>
          </cell>
          <cell r="BX1811">
            <v>106.83000000000001</v>
          </cell>
        </row>
        <row r="1812">
          <cell r="AW1812" t="str">
            <v>Kruidvat BV</v>
          </cell>
          <cell r="BP1812">
            <v>16</v>
          </cell>
          <cell r="BR1812" t="str">
            <v>66</v>
          </cell>
          <cell r="BT1812">
            <v>22.400000000000002</v>
          </cell>
          <cell r="BU1812" t="str">
            <v>Kruidvat</v>
          </cell>
          <cell r="BX1812">
            <v>167.54999999999998</v>
          </cell>
        </row>
        <row r="1813">
          <cell r="AW1813" t="str">
            <v>Corim Dental Products BV</v>
          </cell>
          <cell r="BP1813">
            <v>16</v>
          </cell>
          <cell r="BR1813" t="str">
            <v>41</v>
          </cell>
          <cell r="BT1813">
            <v>0.8</v>
          </cell>
          <cell r="BU1813" t="str">
            <v>Pharma</v>
          </cell>
          <cell r="BX1813">
            <v>27.26</v>
          </cell>
        </row>
        <row r="1814">
          <cell r="AW1814" t="str">
            <v>Jumbo Nieuwegein</v>
          </cell>
          <cell r="BP1814">
            <v>16</v>
          </cell>
          <cell r="BR1814" t="str">
            <v>34</v>
          </cell>
          <cell r="BT1814" t="str">
            <v/>
          </cell>
          <cell r="BU1814" t="str">
            <v>Jumbo</v>
          </cell>
          <cell r="BX1814" t="str">
            <v/>
          </cell>
        </row>
        <row r="1815">
          <cell r="AW1815" t="str">
            <v>Jumbo DC Nieuwegein</v>
          </cell>
          <cell r="BP1815">
            <v>16</v>
          </cell>
          <cell r="BR1815" t="str">
            <v>34</v>
          </cell>
          <cell r="BT1815" t="str">
            <v/>
          </cell>
          <cell r="BU1815" t="str">
            <v>Jumbo</v>
          </cell>
          <cell r="BX1815" t="str">
            <v/>
          </cell>
        </row>
        <row r="1816">
          <cell r="AW1816" t="str">
            <v>Action Distributiecentrum</v>
          </cell>
          <cell r="BP1816">
            <v>16</v>
          </cell>
          <cell r="BR1816" t="str">
            <v>61</v>
          </cell>
          <cell r="BT1816">
            <v>26.4</v>
          </cell>
          <cell r="BU1816" t="str">
            <v>Action</v>
          </cell>
          <cell r="BX1816">
            <v>333.96</v>
          </cell>
        </row>
        <row r="1817">
          <cell r="AW1817" t="str">
            <v>Plus Retail Beemster</v>
          </cell>
          <cell r="BP1817">
            <v>16</v>
          </cell>
          <cell r="BR1817" t="str">
            <v>14</v>
          </cell>
          <cell r="BT1817">
            <v>8</v>
          </cell>
          <cell r="BU1817" t="str">
            <v>Superunie</v>
          </cell>
          <cell r="BX1817">
            <v>133.19999999999999</v>
          </cell>
        </row>
        <row r="1818">
          <cell r="AW1818" t="str">
            <v>Jumbo DC Nieuwegein</v>
          </cell>
          <cell r="BP1818">
            <v>16</v>
          </cell>
          <cell r="BR1818" t="str">
            <v>34</v>
          </cell>
          <cell r="BT1818" t="str">
            <v/>
          </cell>
          <cell r="BU1818" t="str">
            <v>Jumbo</v>
          </cell>
          <cell r="BX1818" t="str">
            <v/>
          </cell>
        </row>
        <row r="1819">
          <cell r="AW1819" t="str">
            <v>Detailresult Logistiek</v>
          </cell>
          <cell r="BP1819">
            <v>16</v>
          </cell>
          <cell r="BR1819" t="str">
            <v>19</v>
          </cell>
          <cell r="BT1819" t="str">
            <v/>
          </cell>
          <cell r="BU1819" t="str">
            <v>Overig</v>
          </cell>
          <cell r="BX1819" t="str">
            <v/>
          </cell>
        </row>
        <row r="1820">
          <cell r="AW1820" t="str">
            <v>Kruidvat BV</v>
          </cell>
          <cell r="BP1820">
            <v>16</v>
          </cell>
          <cell r="BR1820" t="str">
            <v>66</v>
          </cell>
          <cell r="BT1820" t="str">
            <v/>
          </cell>
          <cell r="BU1820" t="str">
            <v>Kruidvat</v>
          </cell>
          <cell r="BX1820" t="str">
            <v/>
          </cell>
        </row>
        <row r="1821">
          <cell r="AW1821" t="str">
            <v>Jumbo DC Nieuwegein</v>
          </cell>
          <cell r="BP1821">
            <v>16</v>
          </cell>
          <cell r="BR1821" t="str">
            <v>34</v>
          </cell>
          <cell r="BT1821" t="str">
            <v/>
          </cell>
          <cell r="BU1821" t="str">
            <v>Jumbo</v>
          </cell>
          <cell r="BX1821" t="str">
            <v/>
          </cell>
        </row>
        <row r="1822">
          <cell r="AW1822" t="str">
            <v>ACTION SERVICE - DICK VIJN</v>
          </cell>
          <cell r="BP1822">
            <v>16</v>
          </cell>
          <cell r="BR1822" t="str">
            <v>61</v>
          </cell>
          <cell r="BT1822">
            <v>25.6</v>
          </cell>
          <cell r="BU1822" t="str">
            <v>Action</v>
          </cell>
          <cell r="BX1822">
            <v>325.89</v>
          </cell>
        </row>
        <row r="1823">
          <cell r="AW1823" t="str">
            <v>Jumbo DC Nieuwegein</v>
          </cell>
          <cell r="BP1823">
            <v>16</v>
          </cell>
          <cell r="BR1823" t="str">
            <v>34</v>
          </cell>
          <cell r="BT1823" t="str">
            <v/>
          </cell>
          <cell r="BU1823" t="str">
            <v>Jumbo</v>
          </cell>
          <cell r="BX1823" t="str">
            <v/>
          </cell>
        </row>
        <row r="1824">
          <cell r="AW1824" t="str">
            <v>SPAR Distributiecentrum</v>
          </cell>
          <cell r="BP1824">
            <v>16</v>
          </cell>
          <cell r="BR1824" t="str">
            <v>51</v>
          </cell>
          <cell r="BT1824">
            <v>4</v>
          </cell>
          <cell r="BU1824" t="str">
            <v>Superunie</v>
          </cell>
          <cell r="BX1824">
            <v>68.8</v>
          </cell>
        </row>
        <row r="1825">
          <cell r="AW1825" t="str">
            <v>ACTION SERVICE - DICK VIJN</v>
          </cell>
          <cell r="BP1825">
            <v>16</v>
          </cell>
          <cell r="BR1825" t="str">
            <v>61</v>
          </cell>
          <cell r="BT1825">
            <v>24.8</v>
          </cell>
          <cell r="BU1825" t="str">
            <v>Action</v>
          </cell>
          <cell r="BX1825">
            <v>323.39</v>
          </cell>
        </row>
        <row r="1826">
          <cell r="AW1826" t="str">
            <v>ACTION SERVICE - DICK VIJN</v>
          </cell>
          <cell r="BP1826">
            <v>16</v>
          </cell>
          <cell r="BR1826" t="str">
            <v>61</v>
          </cell>
          <cell r="BT1826">
            <v>26.4</v>
          </cell>
          <cell r="BU1826" t="str">
            <v>Action</v>
          </cell>
          <cell r="BX1826">
            <v>333.96</v>
          </cell>
        </row>
        <row r="1827">
          <cell r="AW1827" t="str">
            <v>Action Distributiecentrum</v>
          </cell>
          <cell r="BP1827">
            <v>16</v>
          </cell>
          <cell r="BR1827" t="str">
            <v>61</v>
          </cell>
          <cell r="BT1827">
            <v>24.8</v>
          </cell>
          <cell r="BU1827" t="str">
            <v>Action</v>
          </cell>
          <cell r="BX1827">
            <v>323.39</v>
          </cell>
        </row>
        <row r="1828">
          <cell r="AW1828" t="str">
            <v>DRG DC Bleiswijk</v>
          </cell>
          <cell r="BP1828">
            <v>16</v>
          </cell>
          <cell r="BR1828" t="str">
            <v>26</v>
          </cell>
          <cell r="BT1828" t="str">
            <v/>
          </cell>
          <cell r="BU1828" t="str">
            <v>Overig</v>
          </cell>
          <cell r="BX1828" t="str">
            <v/>
          </cell>
        </row>
        <row r="1829">
          <cell r="AW1829" t="str">
            <v>Kruidvat BV</v>
          </cell>
          <cell r="BP1829">
            <v>16</v>
          </cell>
          <cell r="BR1829" t="str">
            <v>66</v>
          </cell>
          <cell r="BT1829">
            <v>12.8</v>
          </cell>
          <cell r="BU1829" t="str">
            <v>Kruidvat</v>
          </cell>
          <cell r="BX1829">
            <v>123.01</v>
          </cell>
        </row>
        <row r="1830">
          <cell r="AW1830" t="str">
            <v>Colgate Palmolive Ned.Sal.</v>
          </cell>
          <cell r="BP1830">
            <v>16</v>
          </cell>
          <cell r="BR1830" t="str">
            <v>13</v>
          </cell>
          <cell r="BT1830">
            <v>0.8</v>
          </cell>
          <cell r="BU1830" t="str">
            <v>Overig</v>
          </cell>
          <cell r="BX1830">
            <v>28.67</v>
          </cell>
        </row>
        <row r="1831">
          <cell r="AW1831" t="str">
            <v>Action Distributiecentrum</v>
          </cell>
          <cell r="BP1831">
            <v>16</v>
          </cell>
          <cell r="BR1831" t="str">
            <v>16</v>
          </cell>
          <cell r="BT1831">
            <v>26.4</v>
          </cell>
          <cell r="BU1831" t="str">
            <v>Action</v>
          </cell>
          <cell r="BX1831">
            <v>296.47000000000003</v>
          </cell>
        </row>
        <row r="1832">
          <cell r="AW1832" t="str">
            <v>Aldi Roermond BV</v>
          </cell>
          <cell r="BP1832">
            <v>16</v>
          </cell>
          <cell r="BR1832" t="str">
            <v>60</v>
          </cell>
          <cell r="BT1832">
            <v>5.6</v>
          </cell>
          <cell r="BU1832" t="str">
            <v>Aldi</v>
          </cell>
          <cell r="BX1832">
            <v>107.91</v>
          </cell>
        </row>
        <row r="1833">
          <cell r="AW1833" t="str">
            <v>Action Distributiecentrum</v>
          </cell>
          <cell r="BP1833">
            <v>16</v>
          </cell>
          <cell r="BR1833" t="str">
            <v>61</v>
          </cell>
          <cell r="BT1833">
            <v>20</v>
          </cell>
          <cell r="BU1833" t="str">
            <v>Action</v>
          </cell>
          <cell r="BX1833">
            <v>290.2</v>
          </cell>
        </row>
        <row r="1834">
          <cell r="AW1834" t="str">
            <v>Aldi Roosendaal BV</v>
          </cell>
          <cell r="BP1834">
            <v>16</v>
          </cell>
          <cell r="BR1834" t="str">
            <v>47</v>
          </cell>
          <cell r="BT1834">
            <v>5.6</v>
          </cell>
          <cell r="BU1834" t="str">
            <v>Aldi</v>
          </cell>
          <cell r="BX1834">
            <v>97.72</v>
          </cell>
        </row>
        <row r="1835">
          <cell r="AW1835" t="str">
            <v>Aldi Zoetermeer BV</v>
          </cell>
          <cell r="BP1835">
            <v>16</v>
          </cell>
          <cell r="BR1835" t="str">
            <v>26</v>
          </cell>
          <cell r="BT1835">
            <v>4.8</v>
          </cell>
          <cell r="BU1835" t="str">
            <v>Aldi</v>
          </cell>
          <cell r="BX1835">
            <v>91.01</v>
          </cell>
        </row>
        <row r="1836">
          <cell r="AW1836" t="str">
            <v>Aldi</v>
          </cell>
          <cell r="BP1836">
            <v>16</v>
          </cell>
          <cell r="BR1836" t="str">
            <v>74</v>
          </cell>
          <cell r="BT1836">
            <v>6.4</v>
          </cell>
          <cell r="BU1836" t="str">
            <v>Aldi</v>
          </cell>
          <cell r="BX1836">
            <v>115.58</v>
          </cell>
        </row>
        <row r="1837">
          <cell r="AW1837" t="str">
            <v>ALLIANCE HEALTHCARE</v>
          </cell>
          <cell r="BP1837">
            <v>16</v>
          </cell>
          <cell r="BR1837" t="str">
            <v>52</v>
          </cell>
          <cell r="BT1837">
            <v>0.8</v>
          </cell>
          <cell r="BU1837" t="str">
            <v>Pharma</v>
          </cell>
          <cell r="BX1837">
            <v>54.4</v>
          </cell>
        </row>
        <row r="1838">
          <cell r="AW1838" t="str">
            <v>Admiraal Apotheek Alphega</v>
          </cell>
          <cell r="BP1838">
            <v>16</v>
          </cell>
          <cell r="BR1838" t="str">
            <v>33</v>
          </cell>
          <cell r="BT1838">
            <v>0.8</v>
          </cell>
          <cell r="BU1838" t="str">
            <v>Pharma</v>
          </cell>
          <cell r="BX1838">
            <v>54.4</v>
          </cell>
        </row>
        <row r="1839">
          <cell r="AW1839" t="str">
            <v>Brocacef</v>
          </cell>
          <cell r="BP1839">
            <v>16</v>
          </cell>
          <cell r="BR1839" t="str">
            <v>56</v>
          </cell>
          <cell r="BT1839">
            <v>0.8</v>
          </cell>
          <cell r="BU1839" t="str">
            <v>Pharma</v>
          </cell>
          <cell r="BX1839">
            <v>54.4</v>
          </cell>
        </row>
        <row r="1840">
          <cell r="AW1840" t="str">
            <v>Brocacef</v>
          </cell>
          <cell r="BP1840">
            <v>16</v>
          </cell>
          <cell r="BR1840" t="str">
            <v>10</v>
          </cell>
          <cell r="BT1840">
            <v>0.8</v>
          </cell>
          <cell r="BU1840" t="str">
            <v>Pharma</v>
          </cell>
          <cell r="BX1840">
            <v>54.4</v>
          </cell>
        </row>
        <row r="1841">
          <cell r="AW1841" t="str">
            <v>Pluripharm BV</v>
          </cell>
          <cell r="BP1841">
            <v>16</v>
          </cell>
          <cell r="BR1841" t="str">
            <v>18</v>
          </cell>
          <cell r="BT1841">
            <v>0.8</v>
          </cell>
          <cell r="BU1841" t="str">
            <v>Pharma</v>
          </cell>
          <cell r="BX1841">
            <v>54.4</v>
          </cell>
        </row>
        <row r="1842">
          <cell r="AW1842" t="str">
            <v>Mosadex</v>
          </cell>
          <cell r="BP1842">
            <v>16</v>
          </cell>
          <cell r="BR1842" t="str">
            <v>23</v>
          </cell>
          <cell r="BT1842">
            <v>0.8</v>
          </cell>
          <cell r="BU1842" t="str">
            <v>Overig</v>
          </cell>
          <cell r="BX1842">
            <v>54.4</v>
          </cell>
        </row>
        <row r="1843">
          <cell r="AW1843" t="str">
            <v>Apotheek Zenderpark BV</v>
          </cell>
          <cell r="BP1843">
            <v>16</v>
          </cell>
          <cell r="BR1843" t="str">
            <v>34</v>
          </cell>
          <cell r="BT1843">
            <v>0.8</v>
          </cell>
          <cell r="BU1843" t="str">
            <v>Pharma</v>
          </cell>
          <cell r="BX1843">
            <v>54.4</v>
          </cell>
        </row>
        <row r="1844">
          <cell r="AW1844" t="str">
            <v>Plus Retail Zuid</v>
          </cell>
          <cell r="BP1844">
            <v>16</v>
          </cell>
          <cell r="BR1844" t="str">
            <v>60</v>
          </cell>
          <cell r="BT1844">
            <v>4</v>
          </cell>
          <cell r="BU1844" t="str">
            <v>Superunie</v>
          </cell>
          <cell r="BX1844">
            <v>87.4</v>
          </cell>
        </row>
        <row r="1845">
          <cell r="AW1845" t="str">
            <v>Albert Heijn DC OVERIJSSEL</v>
          </cell>
          <cell r="BP1845">
            <v>16</v>
          </cell>
          <cell r="BR1845" t="str">
            <v>80</v>
          </cell>
          <cell r="BT1845">
            <v>5.6</v>
          </cell>
          <cell r="BU1845" t="str">
            <v>AH</v>
          </cell>
          <cell r="BX1845">
            <v>104.83</v>
          </cell>
        </row>
        <row r="1846">
          <cell r="AW1846" t="str">
            <v>Albert Heijn</v>
          </cell>
          <cell r="BP1846">
            <v>16</v>
          </cell>
          <cell r="BR1846" t="str">
            <v>26</v>
          </cell>
          <cell r="BT1846">
            <v>4.8</v>
          </cell>
          <cell r="BU1846" t="str">
            <v>AH</v>
          </cell>
          <cell r="BX1846">
            <v>91.01</v>
          </cell>
        </row>
        <row r="1847">
          <cell r="AW1847" t="str">
            <v>PLUS DC OSS</v>
          </cell>
          <cell r="BP1847">
            <v>16</v>
          </cell>
          <cell r="BR1847" t="str">
            <v>53</v>
          </cell>
          <cell r="BT1847">
            <v>2.4</v>
          </cell>
          <cell r="BU1847" t="str">
            <v>Superunie</v>
          </cell>
          <cell r="BX1847">
            <v>45.6</v>
          </cell>
        </row>
        <row r="1848">
          <cell r="AW1848" t="str">
            <v>ALBERT HEIJN MECH ZAANDAM</v>
          </cell>
          <cell r="BP1848">
            <v>16</v>
          </cell>
          <cell r="BR1848" t="str">
            <v>15</v>
          </cell>
          <cell r="BT1848">
            <v>8</v>
          </cell>
          <cell r="BU1848" t="str">
            <v>AH</v>
          </cell>
          <cell r="BX1848">
            <v>132.32</v>
          </cell>
        </row>
        <row r="1849">
          <cell r="AW1849" t="str">
            <v>Sligro (deur 802-807)</v>
          </cell>
          <cell r="BP1849">
            <v>16</v>
          </cell>
          <cell r="BR1849" t="str">
            <v>54</v>
          </cell>
          <cell r="BT1849">
            <v>12.8</v>
          </cell>
          <cell r="BU1849" t="str">
            <v>Superunie</v>
          </cell>
          <cell r="BX1849">
            <v>138.37</v>
          </cell>
        </row>
        <row r="1850">
          <cell r="AW1850" t="str">
            <v>ADVION ONLINE B.V.</v>
          </cell>
          <cell r="BP1850">
            <v>16</v>
          </cell>
          <cell r="BR1850" t="str">
            <v>10</v>
          </cell>
          <cell r="BT1850">
            <v>22.400000000000002</v>
          </cell>
          <cell r="BU1850" t="str">
            <v>Overig</v>
          </cell>
          <cell r="BX1850">
            <v>229.82</v>
          </cell>
        </row>
        <row r="1851">
          <cell r="AW1851" t="str">
            <v>Albert Heijn</v>
          </cell>
          <cell r="BP1851">
            <v>16</v>
          </cell>
          <cell r="BR1851" t="str">
            <v>50</v>
          </cell>
          <cell r="BT1851">
            <v>3.2</v>
          </cell>
          <cell r="BU1851" t="str">
            <v>AH</v>
          </cell>
          <cell r="BX1851">
            <v>63.87</v>
          </cell>
        </row>
        <row r="1852">
          <cell r="AW1852" t="str">
            <v>Sligro DC Non Food (deur 701)</v>
          </cell>
          <cell r="BP1852">
            <v>16</v>
          </cell>
          <cell r="BR1852" t="str">
            <v>54</v>
          </cell>
          <cell r="BT1852" t="str">
            <v/>
          </cell>
          <cell r="BU1852" t="str">
            <v>Superunie</v>
          </cell>
          <cell r="BX1852" t="str">
            <v/>
          </cell>
        </row>
        <row r="1853">
          <cell r="AW1853" t="str">
            <v>Advion BV</v>
          </cell>
          <cell r="BP1853">
            <v>16</v>
          </cell>
          <cell r="BR1853" t="str">
            <v>10</v>
          </cell>
          <cell r="BT1853" t="str">
            <v/>
          </cell>
          <cell r="BU1853" t="str">
            <v>Overig</v>
          </cell>
          <cell r="BX1853" t="str">
            <v/>
          </cell>
        </row>
        <row r="1854">
          <cell r="AW1854" t="str">
            <v>ALDI Groningen</v>
          </cell>
          <cell r="BP1854">
            <v>16</v>
          </cell>
          <cell r="BR1854" t="str">
            <v>97</v>
          </cell>
          <cell r="BT1854">
            <v>5.6</v>
          </cell>
          <cell r="BU1854" t="str">
            <v>Aldi</v>
          </cell>
          <cell r="BX1854">
            <v>144.82</v>
          </cell>
        </row>
        <row r="1855">
          <cell r="AW1855" t="str">
            <v>Action Distributiecentrum</v>
          </cell>
          <cell r="BP1855">
            <v>16</v>
          </cell>
          <cell r="BR1855" t="str">
            <v>61</v>
          </cell>
          <cell r="BT1855">
            <v>26.4</v>
          </cell>
          <cell r="BU1855" t="str">
            <v>Action</v>
          </cell>
          <cell r="BX1855">
            <v>333.96</v>
          </cell>
        </row>
        <row r="1856">
          <cell r="AW1856" t="str">
            <v>Albert Heijn</v>
          </cell>
          <cell r="BP1856">
            <v>16</v>
          </cell>
          <cell r="BR1856" t="str">
            <v>41</v>
          </cell>
          <cell r="BT1856">
            <v>11.2</v>
          </cell>
          <cell r="BU1856" t="str">
            <v>AH</v>
          </cell>
          <cell r="BX1856">
            <v>90.61</v>
          </cell>
        </row>
        <row r="1857">
          <cell r="AW1857" t="str">
            <v>Action Distributiecentrum</v>
          </cell>
          <cell r="BP1857">
            <v>16</v>
          </cell>
          <cell r="BR1857" t="str">
            <v>61</v>
          </cell>
          <cell r="BT1857">
            <v>26.4</v>
          </cell>
          <cell r="BU1857" t="str">
            <v>Action</v>
          </cell>
          <cell r="BX1857">
            <v>333.96</v>
          </cell>
        </row>
        <row r="1858">
          <cell r="AW1858" t="str">
            <v>ACTION SERVICE - DICK VIJN</v>
          </cell>
          <cell r="BP1858">
            <v>16</v>
          </cell>
          <cell r="BR1858" t="str">
            <v>61</v>
          </cell>
          <cell r="BT1858">
            <v>26.4</v>
          </cell>
          <cell r="BU1858" t="str">
            <v>Action</v>
          </cell>
          <cell r="BX1858">
            <v>333.96</v>
          </cell>
        </row>
        <row r="1859">
          <cell r="AW1859" t="str">
            <v>ID Logistics</v>
          </cell>
          <cell r="BP1859">
            <v>16</v>
          </cell>
          <cell r="BR1859" t="str">
            <v>50</v>
          </cell>
          <cell r="BT1859">
            <v>0.8</v>
          </cell>
          <cell r="BU1859" t="str">
            <v>Overig</v>
          </cell>
          <cell r="BX1859">
            <v>27.26</v>
          </cell>
        </row>
        <row r="1860">
          <cell r="AW1860" t="str">
            <v>ACTION SERVICE - DICK VIJN</v>
          </cell>
          <cell r="BP1860">
            <v>16</v>
          </cell>
          <cell r="BR1860" t="str">
            <v>61</v>
          </cell>
          <cell r="BT1860">
            <v>19.2</v>
          </cell>
          <cell r="BU1860" t="str">
            <v>Action</v>
          </cell>
          <cell r="BX1860">
            <v>283.97000000000003</v>
          </cell>
        </row>
        <row r="1861">
          <cell r="AW1861" t="str">
            <v>Action Distributiecentrum</v>
          </cell>
          <cell r="BP1861">
            <v>16</v>
          </cell>
          <cell r="BR1861" t="str">
            <v>61</v>
          </cell>
          <cell r="BT1861">
            <v>26.4</v>
          </cell>
          <cell r="BU1861" t="str">
            <v>Action</v>
          </cell>
          <cell r="BX1861">
            <v>333.96</v>
          </cell>
        </row>
        <row r="1862">
          <cell r="AW1862" t="str">
            <v>Plein.NL</v>
          </cell>
          <cell r="BP1862">
            <v>16</v>
          </cell>
          <cell r="BR1862" t="str">
            <v>47</v>
          </cell>
          <cell r="BT1862">
            <v>4.8</v>
          </cell>
          <cell r="BU1862" t="str">
            <v>Overig</v>
          </cell>
          <cell r="BX1862">
            <v>90.05</v>
          </cell>
        </row>
        <row r="1863">
          <cell r="AW1863" t="str">
            <v>Aldi Culemborg B.V.</v>
          </cell>
          <cell r="BP1863">
            <v>16</v>
          </cell>
          <cell r="BR1863" t="str">
            <v>41</v>
          </cell>
          <cell r="BT1863">
            <v>5.6</v>
          </cell>
          <cell r="BU1863" t="str">
            <v>Aldi</v>
          </cell>
          <cell r="BX1863">
            <v>52.92</v>
          </cell>
        </row>
        <row r="1864">
          <cell r="AW1864" t="str">
            <v>Vomar DC</v>
          </cell>
          <cell r="BP1864">
            <v>16</v>
          </cell>
          <cell r="BR1864" t="str">
            <v>18</v>
          </cell>
          <cell r="BT1864">
            <v>8</v>
          </cell>
          <cell r="BU1864" t="str">
            <v>Superunie</v>
          </cell>
          <cell r="BX1864">
            <v>139.28</v>
          </cell>
        </row>
        <row r="1865">
          <cell r="AW1865" t="str">
            <v>Aldi Culemborg B.V.</v>
          </cell>
          <cell r="BP1865">
            <v>16</v>
          </cell>
          <cell r="BR1865" t="str">
            <v>41</v>
          </cell>
          <cell r="BT1865">
            <v>5.6</v>
          </cell>
          <cell r="BU1865" t="str">
            <v>Aldi</v>
          </cell>
          <cell r="BX1865">
            <v>52.92</v>
          </cell>
        </row>
        <row r="1866">
          <cell r="AW1866" t="str">
            <v>Action Distributiecentrum</v>
          </cell>
          <cell r="BP1866">
            <v>16</v>
          </cell>
          <cell r="BR1866" t="str">
            <v>61</v>
          </cell>
          <cell r="BT1866">
            <v>25.6</v>
          </cell>
          <cell r="BU1866" t="str">
            <v>Action</v>
          </cell>
          <cell r="BX1866">
            <v>325.89</v>
          </cell>
        </row>
        <row r="1867">
          <cell r="AW1867" t="str">
            <v>Action Distributiecentrum</v>
          </cell>
          <cell r="BP1867">
            <v>16</v>
          </cell>
          <cell r="BR1867" t="str">
            <v>61</v>
          </cell>
          <cell r="BT1867">
            <v>24.8</v>
          </cell>
          <cell r="BU1867" t="str">
            <v>Action</v>
          </cell>
          <cell r="BX1867">
            <v>323.39</v>
          </cell>
        </row>
        <row r="1868">
          <cell r="AW1868" t="str">
            <v>Etos Distributiecentrum</v>
          </cell>
          <cell r="BP1868">
            <v>16</v>
          </cell>
          <cell r="BR1868" t="str">
            <v>19</v>
          </cell>
          <cell r="BT1868">
            <v>10.4</v>
          </cell>
          <cell r="BU1868" t="str">
            <v>Overig</v>
          </cell>
          <cell r="BX1868">
            <v>167.75</v>
          </cell>
        </row>
        <row r="1869">
          <cell r="AW1869" t="str">
            <v>A.S. WATSON DC OOSTERHOUT</v>
          </cell>
          <cell r="BP1869">
            <v>16</v>
          </cell>
          <cell r="BR1869" t="str">
            <v>49</v>
          </cell>
          <cell r="BT1869">
            <v>8.8000000000000007</v>
          </cell>
          <cell r="BU1869" t="str">
            <v>Kruidvat</v>
          </cell>
          <cell r="BX1869">
            <v>130.15</v>
          </cell>
        </row>
        <row r="1870">
          <cell r="AW1870" t="str">
            <v>Plus Retail West</v>
          </cell>
          <cell r="BP1870">
            <v>16</v>
          </cell>
          <cell r="BR1870" t="str">
            <v>33</v>
          </cell>
          <cell r="BT1870">
            <v>4.8</v>
          </cell>
          <cell r="BU1870" t="str">
            <v>Superunie</v>
          </cell>
          <cell r="BX1870">
            <v>81.5</v>
          </cell>
        </row>
        <row r="1871">
          <cell r="AW1871" t="str">
            <v>Plus Retail Oost</v>
          </cell>
          <cell r="BP1871">
            <v>16</v>
          </cell>
          <cell r="BR1871" t="str">
            <v>74</v>
          </cell>
          <cell r="BT1871">
            <v>5.6</v>
          </cell>
          <cell r="BU1871" t="str">
            <v>Superunie</v>
          </cell>
          <cell r="BX1871">
            <v>106.62</v>
          </cell>
        </row>
        <row r="1872">
          <cell r="AW1872" t="str">
            <v>Detailresult Logistiek</v>
          </cell>
          <cell r="BP1872">
            <v>16</v>
          </cell>
          <cell r="BR1872" t="str">
            <v>19</v>
          </cell>
          <cell r="BT1872">
            <v>1.6</v>
          </cell>
          <cell r="BU1872" t="str">
            <v>Overig</v>
          </cell>
          <cell r="BX1872">
            <v>51.04</v>
          </cell>
        </row>
        <row r="1873">
          <cell r="AW1873" t="str">
            <v>VOMAR RECLAME DC</v>
          </cell>
          <cell r="BP1873">
            <v>16</v>
          </cell>
          <cell r="BR1873" t="str">
            <v>18</v>
          </cell>
          <cell r="BT1873" t="str">
            <v/>
          </cell>
          <cell r="BU1873" t="str">
            <v>Superunie</v>
          </cell>
          <cell r="BX1873" t="str">
            <v/>
          </cell>
        </row>
        <row r="1874">
          <cell r="AW1874" t="str">
            <v>Action Distributiecentrum</v>
          </cell>
          <cell r="BP1874">
            <v>16</v>
          </cell>
          <cell r="BR1874" t="str">
            <v>16</v>
          </cell>
          <cell r="BT1874">
            <v>26.4</v>
          </cell>
          <cell r="BU1874" t="str">
            <v>Action</v>
          </cell>
          <cell r="BX1874">
            <v>296.47000000000003</v>
          </cell>
        </row>
        <row r="1875">
          <cell r="AW1875" t="str">
            <v>ACTION SERVICE - DICK VIJN</v>
          </cell>
          <cell r="BP1875">
            <v>16</v>
          </cell>
          <cell r="BR1875" t="str">
            <v>61</v>
          </cell>
          <cell r="BT1875">
            <v>24</v>
          </cell>
          <cell r="BU1875" t="str">
            <v>Action</v>
          </cell>
          <cell r="BX1875">
            <v>317.52</v>
          </cell>
        </row>
        <row r="1876">
          <cell r="AW1876" t="str">
            <v>A.S. WATSON OOSTERHOUT DC</v>
          </cell>
          <cell r="BP1876">
            <v>16</v>
          </cell>
          <cell r="BR1876" t="str">
            <v>49</v>
          </cell>
          <cell r="BT1876">
            <v>26.4</v>
          </cell>
          <cell r="BU1876" t="str">
            <v>Kruidvat</v>
          </cell>
          <cell r="BX1876">
            <v>251.33</v>
          </cell>
        </row>
        <row r="1877">
          <cell r="AW1877" t="str">
            <v>Action Distributiecentrum</v>
          </cell>
          <cell r="BP1877">
            <v>16</v>
          </cell>
          <cell r="BR1877" t="str">
            <v>16</v>
          </cell>
          <cell r="BT1877">
            <v>26.4</v>
          </cell>
          <cell r="BU1877" t="str">
            <v>Action</v>
          </cell>
          <cell r="BX1877">
            <v>296.47000000000003</v>
          </cell>
        </row>
        <row r="1878">
          <cell r="AW1878" t="str">
            <v>Action Distributiecentrum</v>
          </cell>
          <cell r="BP1878">
            <v>16</v>
          </cell>
          <cell r="BR1878" t="str">
            <v>16</v>
          </cell>
          <cell r="BT1878">
            <v>26.4</v>
          </cell>
          <cell r="BU1878" t="str">
            <v>Action</v>
          </cell>
          <cell r="BX1878">
            <v>296.47000000000003</v>
          </cell>
        </row>
        <row r="1879">
          <cell r="AW1879" t="str">
            <v>Kruidvat BV</v>
          </cell>
          <cell r="BP1879">
            <v>16</v>
          </cell>
          <cell r="BR1879" t="str">
            <v>66</v>
          </cell>
          <cell r="BT1879">
            <v>18.399999999999999</v>
          </cell>
          <cell r="BU1879" t="str">
            <v>Kruidvat</v>
          </cell>
          <cell r="BX1879">
            <v>151.06</v>
          </cell>
        </row>
        <row r="1880">
          <cell r="AW1880" t="str">
            <v>Albert Heijn</v>
          </cell>
          <cell r="BP1880">
            <v>16</v>
          </cell>
          <cell r="BR1880" t="str">
            <v>41</v>
          </cell>
          <cell r="BT1880">
            <v>16.8</v>
          </cell>
          <cell r="BU1880" t="str">
            <v>AH</v>
          </cell>
          <cell r="BX1880">
            <v>117.26</v>
          </cell>
        </row>
        <row r="1881">
          <cell r="AW1881" t="str">
            <v>ACTION SERVICE - DICK VIJN</v>
          </cell>
          <cell r="BP1881">
            <v>16</v>
          </cell>
          <cell r="BR1881" t="str">
            <v>61</v>
          </cell>
          <cell r="BT1881">
            <v>24</v>
          </cell>
          <cell r="BU1881" t="str">
            <v>Action</v>
          </cell>
          <cell r="BX1881">
            <v>317.52</v>
          </cell>
        </row>
        <row r="1882">
          <cell r="AW1882" t="str">
            <v>Advion BV</v>
          </cell>
          <cell r="BP1882">
            <v>16</v>
          </cell>
          <cell r="BR1882" t="str">
            <v>10</v>
          </cell>
          <cell r="BT1882">
            <v>14.4</v>
          </cell>
          <cell r="BU1882" t="str">
            <v>Overig</v>
          </cell>
          <cell r="BX1882">
            <v>179.71</v>
          </cell>
        </row>
        <row r="1883">
          <cell r="AW1883" t="str">
            <v>Action Distributiecentrum</v>
          </cell>
          <cell r="BP1883">
            <v>16</v>
          </cell>
          <cell r="BR1883" t="str">
            <v>61</v>
          </cell>
          <cell r="BT1883">
            <v>24</v>
          </cell>
          <cell r="BU1883" t="str">
            <v>Action</v>
          </cell>
          <cell r="BX1883">
            <v>317.52</v>
          </cell>
        </row>
        <row r="1884">
          <cell r="AW1884" t="str">
            <v>Action Distributiecentrum</v>
          </cell>
          <cell r="BP1884">
            <v>16</v>
          </cell>
          <cell r="BR1884" t="str">
            <v>61</v>
          </cell>
          <cell r="BT1884">
            <v>22.4</v>
          </cell>
          <cell r="BU1884" t="str">
            <v>Action</v>
          </cell>
          <cell r="BX1884">
            <v>307.33</v>
          </cell>
        </row>
        <row r="1885">
          <cell r="AW1885" t="str">
            <v>Jumbo DC Nieuwegein</v>
          </cell>
          <cell r="BP1885">
            <v>16</v>
          </cell>
          <cell r="BR1885" t="str">
            <v>34</v>
          </cell>
          <cell r="BT1885">
            <v>26.400000000000002</v>
          </cell>
          <cell r="BU1885" t="str">
            <v>Jumbo</v>
          </cell>
          <cell r="BX1885">
            <v>213.57</v>
          </cell>
        </row>
        <row r="1886">
          <cell r="AW1886" t="str">
            <v>Kruidvat BV</v>
          </cell>
          <cell r="BP1886">
            <v>16</v>
          </cell>
          <cell r="BR1886" t="str">
            <v>66</v>
          </cell>
          <cell r="BT1886">
            <v>26.4</v>
          </cell>
          <cell r="BU1886" t="str">
            <v>Kruidvat</v>
          </cell>
          <cell r="BX1886">
            <v>182.69</v>
          </cell>
        </row>
        <row r="1887">
          <cell r="AW1887" t="str">
            <v>Kruidvat BV</v>
          </cell>
          <cell r="BP1887">
            <v>16</v>
          </cell>
          <cell r="BR1887" t="str">
            <v>66</v>
          </cell>
          <cell r="BT1887" t="str">
            <v/>
          </cell>
          <cell r="BU1887" t="str">
            <v>Kruidvat</v>
          </cell>
          <cell r="BX1887" t="str">
            <v/>
          </cell>
        </row>
        <row r="1888">
          <cell r="AW1888" t="str">
            <v>Albert Heijn</v>
          </cell>
          <cell r="BP1888">
            <v>16</v>
          </cell>
          <cell r="BR1888" t="str">
            <v>41</v>
          </cell>
          <cell r="BT1888">
            <v>26.4</v>
          </cell>
          <cell r="BU1888" t="str">
            <v>AH</v>
          </cell>
          <cell r="BX1888">
            <v>149.41</v>
          </cell>
        </row>
        <row r="1889">
          <cell r="AW1889" t="str">
            <v>Jumbo DC Nieuwegein</v>
          </cell>
          <cell r="BP1889">
            <v>16</v>
          </cell>
          <cell r="BR1889" t="str">
            <v>34</v>
          </cell>
          <cell r="BT1889" t="str">
            <v/>
          </cell>
          <cell r="BU1889" t="str">
            <v>Jumbo</v>
          </cell>
          <cell r="BX1889" t="str">
            <v/>
          </cell>
        </row>
        <row r="1890">
          <cell r="AW1890" t="str">
            <v>Jumbo DC Nieuwegein</v>
          </cell>
          <cell r="BP1890">
            <v>16</v>
          </cell>
          <cell r="BR1890" t="str">
            <v>34</v>
          </cell>
          <cell r="BT1890" t="str">
            <v/>
          </cell>
          <cell r="BU1890" t="str">
            <v>Jumbo</v>
          </cell>
          <cell r="BX1890" t="str">
            <v/>
          </cell>
        </row>
        <row r="1891">
          <cell r="AW1891" t="str">
            <v>Kruidvat BV</v>
          </cell>
          <cell r="BP1891">
            <v>16</v>
          </cell>
          <cell r="BR1891" t="str">
            <v>66</v>
          </cell>
          <cell r="BT1891" t="str">
            <v/>
          </cell>
          <cell r="BU1891" t="str">
            <v>Kruidvat</v>
          </cell>
          <cell r="BX1891" t="str">
            <v/>
          </cell>
        </row>
        <row r="1892">
          <cell r="AW1892" t="str">
            <v>Kruidvat BV</v>
          </cell>
          <cell r="BP1892">
            <v>16</v>
          </cell>
          <cell r="BR1892" t="str">
            <v>66</v>
          </cell>
          <cell r="BT1892" t="str">
            <v/>
          </cell>
          <cell r="BU1892" t="str">
            <v>Kruidvat</v>
          </cell>
          <cell r="BX1892" t="str">
            <v/>
          </cell>
        </row>
        <row r="1893">
          <cell r="AW1893" t="str">
            <v>HOOGVLIET DC BLEISWIJK</v>
          </cell>
          <cell r="BP1893">
            <v>17</v>
          </cell>
          <cell r="BR1893" t="str">
            <v>26</v>
          </cell>
          <cell r="BT1893">
            <v>2.4</v>
          </cell>
          <cell r="BU1893" t="str">
            <v>Superunie</v>
          </cell>
          <cell r="BX1893">
            <v>62.16</v>
          </cell>
        </row>
        <row r="1894">
          <cell r="AW1894" t="str">
            <v>Action Distributiecentrum</v>
          </cell>
          <cell r="BP1894">
            <v>17</v>
          </cell>
          <cell r="BR1894" t="str">
            <v>61</v>
          </cell>
          <cell r="BT1894">
            <v>20</v>
          </cell>
          <cell r="BU1894" t="str">
            <v>Action</v>
          </cell>
          <cell r="BX1894">
            <v>290.2</v>
          </cell>
        </row>
        <row r="1895">
          <cell r="AW1895" t="str">
            <v>DC BRAND MASTERS</v>
          </cell>
          <cell r="BP1895">
            <v>17</v>
          </cell>
          <cell r="BR1895" t="str">
            <v>48</v>
          </cell>
          <cell r="BT1895">
            <v>12.8</v>
          </cell>
          <cell r="BU1895" t="str">
            <v>Overig</v>
          </cell>
          <cell r="BX1895">
            <v>181.12</v>
          </cell>
        </row>
        <row r="1896">
          <cell r="AW1896" t="str">
            <v>Blokker Distributiecentrum</v>
          </cell>
          <cell r="BP1896">
            <v>17</v>
          </cell>
          <cell r="BR1896" t="str">
            <v>41</v>
          </cell>
          <cell r="BT1896">
            <v>1.6</v>
          </cell>
          <cell r="BU1896" t="str">
            <v>Overig</v>
          </cell>
          <cell r="BX1896">
            <v>31.97</v>
          </cell>
        </row>
        <row r="1897">
          <cell r="AW1897" t="str">
            <v>ACTION SERVICE - DICK VIJN</v>
          </cell>
          <cell r="BP1897">
            <v>17</v>
          </cell>
          <cell r="BR1897" t="str">
            <v>61</v>
          </cell>
          <cell r="BT1897">
            <v>26.4</v>
          </cell>
          <cell r="BU1897" t="str">
            <v>Action</v>
          </cell>
          <cell r="BX1897">
            <v>333.96</v>
          </cell>
        </row>
        <row r="1898">
          <cell r="AW1898" t="str">
            <v>Plus Retail Beemster</v>
          </cell>
          <cell r="BP1898">
            <v>17</v>
          </cell>
          <cell r="BR1898" t="str">
            <v>14</v>
          </cell>
          <cell r="BT1898">
            <v>1.6</v>
          </cell>
          <cell r="BU1898" t="str">
            <v>Superunie</v>
          </cell>
          <cell r="BX1898">
            <v>49.04</v>
          </cell>
        </row>
        <row r="1899">
          <cell r="AW1899" t="str">
            <v>Albert Heijn</v>
          </cell>
          <cell r="BP1899">
            <v>17</v>
          </cell>
          <cell r="BR1899" t="str">
            <v>41</v>
          </cell>
          <cell r="BT1899">
            <v>15.200000000000001</v>
          </cell>
          <cell r="BU1899" t="str">
            <v>AH</v>
          </cell>
          <cell r="BX1899">
            <v>110.81</v>
          </cell>
        </row>
        <row r="1900">
          <cell r="AW1900" t="str">
            <v>CoopCodis Distributiecentrum</v>
          </cell>
          <cell r="BP1900">
            <v>17</v>
          </cell>
          <cell r="BR1900" t="str">
            <v>94</v>
          </cell>
          <cell r="BT1900">
            <v>6.4</v>
          </cell>
          <cell r="BU1900" t="str">
            <v>Superunie</v>
          </cell>
          <cell r="BX1900">
            <v>135.94</v>
          </cell>
        </row>
        <row r="1901">
          <cell r="AW1901" t="str">
            <v>Boni Distributiecentrum</v>
          </cell>
          <cell r="BP1901">
            <v>17</v>
          </cell>
          <cell r="BR1901" t="str">
            <v>38</v>
          </cell>
          <cell r="BT1901">
            <v>1.6</v>
          </cell>
          <cell r="BU1901" t="str">
            <v>Superunie</v>
          </cell>
          <cell r="BX1901">
            <v>49.36</v>
          </cell>
        </row>
        <row r="1902">
          <cell r="AW1902" t="str">
            <v>ID Logistics</v>
          </cell>
          <cell r="BP1902">
            <v>17</v>
          </cell>
          <cell r="BR1902" t="str">
            <v>50</v>
          </cell>
          <cell r="BT1902">
            <v>4</v>
          </cell>
          <cell r="BU1902" t="str">
            <v>Overig</v>
          </cell>
          <cell r="BX1902">
            <v>71.760000000000005</v>
          </cell>
        </row>
        <row r="1903">
          <cell r="AW1903" t="str">
            <v>Albert Heijn</v>
          </cell>
          <cell r="BP1903">
            <v>17</v>
          </cell>
          <cell r="BR1903" t="str">
            <v>41</v>
          </cell>
          <cell r="BT1903" t="str">
            <v/>
          </cell>
          <cell r="BU1903" t="str">
            <v>AH</v>
          </cell>
          <cell r="BX1903" t="str">
            <v/>
          </cell>
        </row>
        <row r="1904">
          <cell r="AW1904" t="str">
            <v>Lucas Logistics</v>
          </cell>
          <cell r="BP1904">
            <v>17</v>
          </cell>
          <cell r="BR1904" t="str">
            <v>49</v>
          </cell>
          <cell r="BT1904">
            <v>6.4</v>
          </cell>
          <cell r="BU1904" t="str">
            <v>Overig</v>
          </cell>
          <cell r="BX1904">
            <v>96.58</v>
          </cell>
        </row>
        <row r="1905">
          <cell r="AW1905" t="str">
            <v>Action Distributiecentrum</v>
          </cell>
          <cell r="BP1905">
            <v>17</v>
          </cell>
          <cell r="BR1905" t="str">
            <v>61</v>
          </cell>
          <cell r="BT1905">
            <v>20.8</v>
          </cell>
          <cell r="BU1905" t="str">
            <v>Action</v>
          </cell>
          <cell r="BX1905">
            <v>296.82</v>
          </cell>
        </row>
        <row r="1906">
          <cell r="AW1906" t="str">
            <v>Action Distributiecentrum</v>
          </cell>
          <cell r="BP1906">
            <v>17</v>
          </cell>
          <cell r="BR1906" t="str">
            <v>61</v>
          </cell>
          <cell r="BT1906">
            <v>26.4</v>
          </cell>
          <cell r="BU1906" t="str">
            <v>Action</v>
          </cell>
          <cell r="BX1906">
            <v>333.96</v>
          </cell>
        </row>
        <row r="1907">
          <cell r="AW1907" t="str">
            <v>Advion BV</v>
          </cell>
          <cell r="BP1907">
            <v>17</v>
          </cell>
          <cell r="BR1907" t="str">
            <v>10</v>
          </cell>
          <cell r="BT1907">
            <v>7.2</v>
          </cell>
          <cell r="BU1907" t="str">
            <v>Overig</v>
          </cell>
          <cell r="BX1907">
            <v>111.74</v>
          </cell>
        </row>
        <row r="1908">
          <cell r="AW1908" t="str">
            <v>ACTION SERVICE - DICK VIJN</v>
          </cell>
          <cell r="BP1908">
            <v>17</v>
          </cell>
          <cell r="BR1908" t="str">
            <v>61</v>
          </cell>
          <cell r="BT1908">
            <v>24.8</v>
          </cell>
          <cell r="BU1908" t="str">
            <v>Action</v>
          </cell>
          <cell r="BX1908">
            <v>323.39</v>
          </cell>
        </row>
        <row r="1909">
          <cell r="AW1909" t="str">
            <v>ID Logistics</v>
          </cell>
          <cell r="BP1909">
            <v>17</v>
          </cell>
          <cell r="BR1909" t="str">
            <v>50</v>
          </cell>
          <cell r="BT1909" t="str">
            <v/>
          </cell>
          <cell r="BU1909" t="str">
            <v>Overig</v>
          </cell>
          <cell r="BX1909" t="str">
            <v/>
          </cell>
        </row>
        <row r="1910">
          <cell r="AW1910" t="str">
            <v>Aldi Culemborg B.V.</v>
          </cell>
          <cell r="BP1910">
            <v>17</v>
          </cell>
          <cell r="BR1910" t="str">
            <v>41</v>
          </cell>
          <cell r="BT1910">
            <v>5.6</v>
          </cell>
          <cell r="BU1910" t="str">
            <v>Aldi</v>
          </cell>
          <cell r="BX1910">
            <v>52.92</v>
          </cell>
        </row>
        <row r="1911">
          <cell r="AW1911" t="str">
            <v>Wouters Sales Intermed. BV</v>
          </cell>
          <cell r="BP1911">
            <v>17</v>
          </cell>
          <cell r="BR1911" t="str">
            <v>18</v>
          </cell>
          <cell r="BT1911">
            <v>17.600000000000001</v>
          </cell>
          <cell r="BU1911" t="str">
            <v>Overig</v>
          </cell>
          <cell r="BX1911">
            <v>233.38</v>
          </cell>
        </row>
        <row r="1912">
          <cell r="AW1912" t="str">
            <v>Action Distributiecentrum</v>
          </cell>
          <cell r="BP1912">
            <v>17</v>
          </cell>
          <cell r="BR1912" t="str">
            <v>61</v>
          </cell>
          <cell r="BT1912">
            <v>18.399999999999999</v>
          </cell>
          <cell r="BU1912" t="str">
            <v>Action</v>
          </cell>
          <cell r="BX1912">
            <v>276.92</v>
          </cell>
        </row>
        <row r="1913">
          <cell r="AW1913" t="str">
            <v>Nettorama DC</v>
          </cell>
          <cell r="BP1913">
            <v>17</v>
          </cell>
          <cell r="BR1913" t="str">
            <v>49</v>
          </cell>
          <cell r="BT1913">
            <v>14.400000000000002</v>
          </cell>
          <cell r="BU1913" t="str">
            <v>Superunie</v>
          </cell>
          <cell r="BX1913">
            <v>180.72</v>
          </cell>
        </row>
        <row r="1914">
          <cell r="AW1914" t="str">
            <v>AH DC Hoorn</v>
          </cell>
          <cell r="BP1914">
            <v>17</v>
          </cell>
          <cell r="BR1914" t="str">
            <v>16</v>
          </cell>
          <cell r="BT1914">
            <v>1.6</v>
          </cell>
          <cell r="BU1914" t="str">
            <v>AH</v>
          </cell>
          <cell r="BX1914">
            <v>52.61</v>
          </cell>
        </row>
        <row r="1915">
          <cell r="AW1915" t="str">
            <v>Action Distributiecentrum</v>
          </cell>
          <cell r="BP1915">
            <v>17</v>
          </cell>
          <cell r="BR1915" t="str">
            <v>61</v>
          </cell>
          <cell r="BT1915">
            <v>24.8</v>
          </cell>
          <cell r="BU1915" t="str">
            <v>Action</v>
          </cell>
          <cell r="BX1915">
            <v>323.39</v>
          </cell>
        </row>
        <row r="1916">
          <cell r="AW1916" t="str">
            <v>Jan Linders Distributiecentrum</v>
          </cell>
          <cell r="BP1916">
            <v>17</v>
          </cell>
          <cell r="BR1916" t="str">
            <v>58</v>
          </cell>
          <cell r="BT1916">
            <v>4</v>
          </cell>
          <cell r="BU1916" t="str">
            <v>Superunie</v>
          </cell>
          <cell r="BX1916">
            <v>72.92</v>
          </cell>
        </row>
        <row r="1917">
          <cell r="AW1917" t="str">
            <v>Vomar DC</v>
          </cell>
          <cell r="BP1917">
            <v>17</v>
          </cell>
          <cell r="BR1917" t="str">
            <v>18</v>
          </cell>
          <cell r="BT1917">
            <v>13.6</v>
          </cell>
          <cell r="BU1917" t="str">
            <v>Superunie</v>
          </cell>
          <cell r="BX1917">
            <v>201.28000000000003</v>
          </cell>
        </row>
        <row r="1918">
          <cell r="AW1918" t="str">
            <v>Nettorama DC</v>
          </cell>
          <cell r="BP1918">
            <v>17</v>
          </cell>
          <cell r="BR1918" t="str">
            <v>49</v>
          </cell>
          <cell r="BT1918" t="str">
            <v/>
          </cell>
          <cell r="BU1918" t="str">
            <v>Superunie</v>
          </cell>
          <cell r="BX1918" t="str">
            <v/>
          </cell>
        </row>
        <row r="1919">
          <cell r="AW1919" t="str">
            <v>American Dental Trading BV</v>
          </cell>
          <cell r="BP1919">
            <v>17</v>
          </cell>
          <cell r="BR1919" t="str">
            <v>50</v>
          </cell>
          <cell r="BT1919">
            <v>0.8</v>
          </cell>
          <cell r="BU1919" t="str">
            <v>Pharma</v>
          </cell>
          <cell r="BX1919">
            <v>27.26</v>
          </cell>
        </row>
        <row r="1920">
          <cell r="AW1920" t="str">
            <v>Action Distributiecentrum</v>
          </cell>
          <cell r="BP1920">
            <v>17</v>
          </cell>
          <cell r="BR1920" t="str">
            <v>61</v>
          </cell>
          <cell r="BT1920">
            <v>25.6</v>
          </cell>
          <cell r="BU1920" t="str">
            <v>Action</v>
          </cell>
          <cell r="BX1920">
            <v>325.89</v>
          </cell>
        </row>
        <row r="1921">
          <cell r="AW1921" t="str">
            <v>Minc Apeldoorn B.V.</v>
          </cell>
          <cell r="BP1921">
            <v>17</v>
          </cell>
          <cell r="BR1921" t="str">
            <v>73</v>
          </cell>
          <cell r="BT1921">
            <v>9.6</v>
          </cell>
          <cell r="BU1921" t="str">
            <v>Overig</v>
          </cell>
          <cell r="BX1921">
            <v>140.06</v>
          </cell>
        </row>
        <row r="1922">
          <cell r="AW1922" t="str">
            <v>Vomar DC</v>
          </cell>
          <cell r="BP1922">
            <v>17</v>
          </cell>
          <cell r="BR1922" t="str">
            <v>18</v>
          </cell>
          <cell r="BT1922" t="str">
            <v/>
          </cell>
          <cell r="BU1922" t="str">
            <v>Superunie</v>
          </cell>
          <cell r="BX1922" t="str">
            <v/>
          </cell>
        </row>
        <row r="1923">
          <cell r="AW1923" t="str">
            <v>CoopCodis Distributiecentrum</v>
          </cell>
          <cell r="BP1923">
            <v>17</v>
          </cell>
          <cell r="BR1923" t="str">
            <v>94</v>
          </cell>
          <cell r="BT1923">
            <v>6.3999999999999995</v>
          </cell>
          <cell r="BU1923" t="str">
            <v>Superunie</v>
          </cell>
          <cell r="BX1923">
            <v>135.94</v>
          </cell>
        </row>
        <row r="1924">
          <cell r="AW1924" t="str">
            <v>ACTION SERVICE - DICK VIJN</v>
          </cell>
          <cell r="BP1924">
            <v>17</v>
          </cell>
          <cell r="BR1924" t="str">
            <v>61</v>
          </cell>
          <cell r="BT1924">
            <v>24</v>
          </cell>
          <cell r="BU1924" t="str">
            <v>Action</v>
          </cell>
          <cell r="BX1924">
            <v>317.52</v>
          </cell>
        </row>
        <row r="1925">
          <cell r="AW1925" t="str">
            <v>Action Distributiecentrum</v>
          </cell>
          <cell r="BP1925">
            <v>17</v>
          </cell>
          <cell r="BR1925" t="str">
            <v>61</v>
          </cell>
          <cell r="BT1925">
            <v>26.4</v>
          </cell>
          <cell r="BU1925" t="str">
            <v>Action</v>
          </cell>
          <cell r="BX1925">
            <v>333.96</v>
          </cell>
        </row>
        <row r="1926">
          <cell r="AW1926" t="str">
            <v>Etos Distributiecentrum</v>
          </cell>
          <cell r="BP1926">
            <v>17</v>
          </cell>
          <cell r="BR1926" t="str">
            <v>19</v>
          </cell>
          <cell r="BT1926">
            <v>17.600000000000001</v>
          </cell>
          <cell r="BU1926" t="str">
            <v>Overig</v>
          </cell>
          <cell r="BX1926">
            <v>232.32</v>
          </cell>
        </row>
        <row r="1927">
          <cell r="AW1927" t="str">
            <v>ACTION SERVICE - DICK VIJN</v>
          </cell>
          <cell r="BP1927">
            <v>17</v>
          </cell>
          <cell r="BR1927" t="str">
            <v>61</v>
          </cell>
          <cell r="BT1927">
            <v>22.4</v>
          </cell>
          <cell r="BU1927" t="str">
            <v>Action</v>
          </cell>
          <cell r="BX1927">
            <v>307.33</v>
          </cell>
        </row>
        <row r="1928">
          <cell r="AW1928" t="str">
            <v>Kruidvat BV</v>
          </cell>
          <cell r="BP1928">
            <v>17</v>
          </cell>
          <cell r="BR1928" t="str">
            <v>66</v>
          </cell>
          <cell r="BT1928">
            <v>24.8</v>
          </cell>
          <cell r="BU1928" t="str">
            <v>Kruidvat</v>
          </cell>
          <cell r="BX1928">
            <v>176.32999999999998</v>
          </cell>
        </row>
        <row r="1929">
          <cell r="AW1929" t="str">
            <v>Kruidvat BV</v>
          </cell>
          <cell r="BP1929">
            <v>17</v>
          </cell>
          <cell r="BR1929" t="str">
            <v>66</v>
          </cell>
          <cell r="BT1929" t="str">
            <v/>
          </cell>
          <cell r="BU1929" t="str">
            <v>Kruidvat</v>
          </cell>
          <cell r="BX1929" t="str">
            <v/>
          </cell>
        </row>
        <row r="1930">
          <cell r="AW1930" t="str">
            <v>Albert Heijn DC OVERIJSSEL</v>
          </cell>
          <cell r="BP1930">
            <v>17</v>
          </cell>
          <cell r="BR1930" t="str">
            <v>80</v>
          </cell>
          <cell r="BT1930">
            <v>8</v>
          </cell>
          <cell r="BU1930" t="str">
            <v>AH</v>
          </cell>
          <cell r="BX1930">
            <v>142.63999999999999</v>
          </cell>
        </row>
        <row r="1931">
          <cell r="AW1931" t="str">
            <v>Albert Heijn</v>
          </cell>
          <cell r="BP1931">
            <v>17</v>
          </cell>
          <cell r="BR1931" t="str">
            <v>26</v>
          </cell>
          <cell r="BT1931">
            <v>11.2</v>
          </cell>
          <cell r="BU1931" t="str">
            <v>AH</v>
          </cell>
          <cell r="BX1931">
            <v>168.78</v>
          </cell>
        </row>
        <row r="1932">
          <cell r="AW1932" t="str">
            <v>Etos Distributiecentrum</v>
          </cell>
          <cell r="BP1932">
            <v>17</v>
          </cell>
          <cell r="BR1932" t="str">
            <v>19</v>
          </cell>
          <cell r="BT1932" t="str">
            <v/>
          </cell>
          <cell r="BU1932" t="str">
            <v>Overig</v>
          </cell>
          <cell r="BX1932" t="str">
            <v/>
          </cell>
        </row>
        <row r="1933">
          <cell r="AW1933" t="str">
            <v>Kruidvat BV</v>
          </cell>
          <cell r="BP1933">
            <v>17</v>
          </cell>
          <cell r="BR1933" t="str">
            <v>66</v>
          </cell>
          <cell r="BT1933" t="str">
            <v/>
          </cell>
          <cell r="BU1933" t="str">
            <v>Kruidvat</v>
          </cell>
          <cell r="BX1933" t="str">
            <v/>
          </cell>
        </row>
        <row r="1934">
          <cell r="AW1934" t="str">
            <v>Albert Heijn</v>
          </cell>
          <cell r="BP1934">
            <v>17</v>
          </cell>
          <cell r="BR1934" t="str">
            <v>50</v>
          </cell>
          <cell r="BT1934">
            <v>8.8000000000000007</v>
          </cell>
          <cell r="BU1934" t="str">
            <v>AH</v>
          </cell>
          <cell r="BX1934">
            <v>129.36000000000001</v>
          </cell>
        </row>
        <row r="1935">
          <cell r="AW1935" t="str">
            <v>CoopCodis Distributiecentrum</v>
          </cell>
          <cell r="BP1935">
            <v>17</v>
          </cell>
          <cell r="BR1935" t="str">
            <v>94</v>
          </cell>
          <cell r="BT1935" t="str">
            <v/>
          </cell>
          <cell r="BU1935" t="str">
            <v>Superunie</v>
          </cell>
          <cell r="BX1935" t="str">
            <v/>
          </cell>
        </row>
        <row r="1936">
          <cell r="AW1936" t="str">
            <v>Nettorama DC</v>
          </cell>
          <cell r="BP1936">
            <v>17</v>
          </cell>
          <cell r="BR1936" t="str">
            <v>49</v>
          </cell>
          <cell r="BT1936" t="str">
            <v/>
          </cell>
          <cell r="BU1936" t="str">
            <v>Superunie</v>
          </cell>
          <cell r="BX1936" t="str">
            <v/>
          </cell>
        </row>
        <row r="1937">
          <cell r="AW1937" t="str">
            <v>Kruidvat BV</v>
          </cell>
          <cell r="BP1937">
            <v>17</v>
          </cell>
          <cell r="BR1937" t="str">
            <v>66</v>
          </cell>
          <cell r="BT1937" t="str">
            <v/>
          </cell>
          <cell r="BU1937" t="str">
            <v>Kruidvat</v>
          </cell>
          <cell r="BX1937" t="str">
            <v/>
          </cell>
        </row>
        <row r="1938">
          <cell r="AW1938" t="str">
            <v>Albert Heijn</v>
          </cell>
          <cell r="BP1938">
            <v>17</v>
          </cell>
          <cell r="BR1938" t="str">
            <v>41</v>
          </cell>
          <cell r="BT1938">
            <v>24</v>
          </cell>
          <cell r="BU1938" t="str">
            <v>AH</v>
          </cell>
          <cell r="BX1938">
            <v>142.08000000000001</v>
          </cell>
        </row>
        <row r="1939">
          <cell r="AW1939" t="str">
            <v>ALBERT HEIJN MECH ZAANDAM</v>
          </cell>
          <cell r="BP1939">
            <v>17</v>
          </cell>
          <cell r="BR1939" t="str">
            <v>15</v>
          </cell>
          <cell r="BT1939">
            <v>10.4</v>
          </cell>
          <cell r="BU1939" t="str">
            <v>AH</v>
          </cell>
          <cell r="BX1939">
            <v>160.16</v>
          </cell>
        </row>
        <row r="1940">
          <cell r="AW1940" t="str">
            <v>Jumbo DC Nieuwegein</v>
          </cell>
          <cell r="BP1940">
            <v>17</v>
          </cell>
          <cell r="BR1940" t="str">
            <v>34</v>
          </cell>
          <cell r="BT1940">
            <v>24</v>
          </cell>
          <cell r="BU1940" t="str">
            <v>Jumbo</v>
          </cell>
          <cell r="BX1940">
            <v>203.04</v>
          </cell>
        </row>
        <row r="1941">
          <cell r="AW1941" t="str">
            <v>Albert Heijn</v>
          </cell>
          <cell r="BP1941">
            <v>17</v>
          </cell>
          <cell r="BR1941" t="str">
            <v>41</v>
          </cell>
          <cell r="BT1941" t="str">
            <v/>
          </cell>
          <cell r="BU1941" t="str">
            <v>AH</v>
          </cell>
          <cell r="BX1941" t="str">
            <v/>
          </cell>
        </row>
        <row r="1942">
          <cell r="AW1942" t="str">
            <v>Action Distributiecentrum</v>
          </cell>
          <cell r="BP1942">
            <v>17</v>
          </cell>
          <cell r="BR1942" t="str">
            <v>61</v>
          </cell>
          <cell r="BT1942">
            <v>23.2</v>
          </cell>
          <cell r="BU1942" t="str">
            <v>Action</v>
          </cell>
          <cell r="BX1942">
            <v>312.27</v>
          </cell>
        </row>
        <row r="1943">
          <cell r="AW1943" t="str">
            <v>Jumbo DC Nieuwegein</v>
          </cell>
          <cell r="BP1943">
            <v>17</v>
          </cell>
          <cell r="BR1943" t="str">
            <v>34</v>
          </cell>
          <cell r="BT1943" t="str">
            <v/>
          </cell>
          <cell r="BU1943" t="str">
            <v>Jumbo</v>
          </cell>
          <cell r="BX1943" t="str">
            <v/>
          </cell>
        </row>
        <row r="1944">
          <cell r="AW1944" t="str">
            <v>Plus Retail Beemster</v>
          </cell>
          <cell r="BP1944">
            <v>17</v>
          </cell>
          <cell r="BR1944" t="str">
            <v>14</v>
          </cell>
          <cell r="BT1944">
            <v>1.6</v>
          </cell>
          <cell r="BU1944" t="str">
            <v>Superunie</v>
          </cell>
          <cell r="BX1944">
            <v>49.04</v>
          </cell>
        </row>
        <row r="1945">
          <cell r="AW1945" t="str">
            <v>Kruidvat BV</v>
          </cell>
          <cell r="BP1945">
            <v>17</v>
          </cell>
          <cell r="BR1945" t="str">
            <v>66</v>
          </cell>
          <cell r="BT1945">
            <v>25.6</v>
          </cell>
          <cell r="BU1945" t="str">
            <v>Kruidvat</v>
          </cell>
          <cell r="BX1945">
            <v>177.66</v>
          </cell>
        </row>
        <row r="1946">
          <cell r="AW1946" t="str">
            <v>Topbrands Europe BV</v>
          </cell>
          <cell r="BP1946">
            <v>17</v>
          </cell>
          <cell r="BR1946" t="str">
            <v>96</v>
          </cell>
          <cell r="BT1946">
            <v>4</v>
          </cell>
          <cell r="BU1946" t="str">
            <v>Overig</v>
          </cell>
          <cell r="BX1946">
            <v>120.44</v>
          </cell>
        </row>
        <row r="1947">
          <cell r="AW1947" t="str">
            <v>DRG DC BLEISWIJK ACTIE</v>
          </cell>
          <cell r="BP1947">
            <v>17</v>
          </cell>
          <cell r="BR1947" t="str">
            <v>26</v>
          </cell>
          <cell r="BT1947">
            <v>10.4</v>
          </cell>
          <cell r="BU1947" t="str">
            <v>Overig</v>
          </cell>
          <cell r="BX1947">
            <v>162.03</v>
          </cell>
        </row>
        <row r="1948">
          <cell r="AW1948" t="str">
            <v>Action Distributiecentrum</v>
          </cell>
          <cell r="BP1948">
            <v>17</v>
          </cell>
          <cell r="BR1948" t="str">
            <v>61</v>
          </cell>
          <cell r="BT1948">
            <v>21.6</v>
          </cell>
          <cell r="BU1948" t="str">
            <v>Action</v>
          </cell>
          <cell r="BX1948">
            <v>302.18</v>
          </cell>
        </row>
        <row r="1949">
          <cell r="AW1949" t="str">
            <v>Sligro (deur 802-807)</v>
          </cell>
          <cell r="BP1949">
            <v>17</v>
          </cell>
          <cell r="BR1949" t="str">
            <v>54</v>
          </cell>
          <cell r="BT1949">
            <v>18.399999999999999</v>
          </cell>
          <cell r="BU1949" t="str">
            <v>Superunie</v>
          </cell>
          <cell r="BX1949">
            <v>170.2</v>
          </cell>
        </row>
        <row r="1950">
          <cell r="AW1950" t="str">
            <v>Action Distributiecentrum</v>
          </cell>
          <cell r="BP1950">
            <v>17</v>
          </cell>
          <cell r="BR1950" t="str">
            <v>61</v>
          </cell>
          <cell r="BT1950">
            <v>24</v>
          </cell>
          <cell r="BU1950" t="str">
            <v>Action</v>
          </cell>
          <cell r="BX1950">
            <v>317.52</v>
          </cell>
        </row>
        <row r="1951">
          <cell r="AW1951" t="str">
            <v>A.S. WATSON DC OOSTERHOUT</v>
          </cell>
          <cell r="BP1951">
            <v>17</v>
          </cell>
          <cell r="BR1951" t="str">
            <v>49</v>
          </cell>
          <cell r="BT1951">
            <v>18.399999999999999</v>
          </cell>
          <cell r="BU1951" t="str">
            <v>Kruidvat</v>
          </cell>
          <cell r="BX1951">
            <v>208.29000000000002</v>
          </cell>
        </row>
        <row r="1952">
          <cell r="AW1952" t="str">
            <v>Advion BV</v>
          </cell>
          <cell r="BP1952">
            <v>17</v>
          </cell>
          <cell r="BR1952" t="str">
            <v>10</v>
          </cell>
          <cell r="BT1952">
            <v>1.6</v>
          </cell>
          <cell r="BU1952" t="str">
            <v>Overig</v>
          </cell>
          <cell r="BX1952">
            <v>44.32</v>
          </cell>
        </row>
        <row r="1953">
          <cell r="AW1953" t="str">
            <v>Pluripharm BV</v>
          </cell>
          <cell r="BP1953">
            <v>17</v>
          </cell>
          <cell r="BR1953" t="str">
            <v>18</v>
          </cell>
          <cell r="BT1953">
            <v>0.8</v>
          </cell>
          <cell r="BU1953" t="str">
            <v>Pharma</v>
          </cell>
          <cell r="BX1953">
            <v>54.4</v>
          </cell>
        </row>
        <row r="1954">
          <cell r="AW1954" t="str">
            <v>ALLIANCE HEALTHCARE</v>
          </cell>
          <cell r="BP1954">
            <v>17</v>
          </cell>
          <cell r="BR1954" t="str">
            <v>52</v>
          </cell>
          <cell r="BT1954">
            <v>0.8</v>
          </cell>
          <cell r="BU1954" t="str">
            <v>Pharma</v>
          </cell>
          <cell r="BX1954">
            <v>54.4</v>
          </cell>
        </row>
        <row r="1955">
          <cell r="AW1955" t="str">
            <v>Brocacef</v>
          </cell>
          <cell r="BP1955">
            <v>17</v>
          </cell>
          <cell r="BR1955" t="str">
            <v>56</v>
          </cell>
          <cell r="BT1955">
            <v>0.8</v>
          </cell>
          <cell r="BU1955" t="str">
            <v>Pharma</v>
          </cell>
          <cell r="BX1955">
            <v>54.4</v>
          </cell>
        </row>
        <row r="1956">
          <cell r="AW1956" t="str">
            <v>Mosadex</v>
          </cell>
          <cell r="BP1956">
            <v>17</v>
          </cell>
          <cell r="BR1956" t="str">
            <v>23</v>
          </cell>
          <cell r="BT1956">
            <v>1.6</v>
          </cell>
          <cell r="BU1956" t="str">
            <v>Overig</v>
          </cell>
          <cell r="BX1956">
            <v>108.8</v>
          </cell>
        </row>
        <row r="1957">
          <cell r="AW1957" t="str">
            <v>Mosadex</v>
          </cell>
          <cell r="BP1957">
            <v>17</v>
          </cell>
          <cell r="BR1957" t="str">
            <v>61</v>
          </cell>
          <cell r="BT1957">
            <v>0.8</v>
          </cell>
          <cell r="BU1957" t="str">
            <v>Overig</v>
          </cell>
          <cell r="BX1957">
            <v>54.4</v>
          </cell>
        </row>
        <row r="1958">
          <cell r="AW1958" t="str">
            <v>Mosadex</v>
          </cell>
          <cell r="BP1958">
            <v>17</v>
          </cell>
          <cell r="BR1958" t="str">
            <v>23</v>
          </cell>
          <cell r="BT1958" t="str">
            <v/>
          </cell>
          <cell r="BU1958" t="str">
            <v>Overig</v>
          </cell>
          <cell r="BX1958" t="str">
            <v/>
          </cell>
        </row>
        <row r="1959">
          <cell r="AW1959" t="str">
            <v>Apotheek Zenderpark BV</v>
          </cell>
          <cell r="BP1959">
            <v>17</v>
          </cell>
          <cell r="BR1959" t="str">
            <v>34</v>
          </cell>
          <cell r="BT1959">
            <v>0.8</v>
          </cell>
          <cell r="BU1959" t="str">
            <v>Pharma</v>
          </cell>
          <cell r="BX1959">
            <v>54.4</v>
          </cell>
        </row>
        <row r="1960">
          <cell r="AW1960" t="str">
            <v>A.S. Watson DC</v>
          </cell>
          <cell r="BP1960">
            <v>17</v>
          </cell>
          <cell r="BR1960" t="str">
            <v>66</v>
          </cell>
          <cell r="BT1960" t="str">
            <v/>
          </cell>
          <cell r="BU1960" t="str">
            <v>Kruidvat</v>
          </cell>
          <cell r="BX1960" t="str">
            <v/>
          </cell>
        </row>
        <row r="1961">
          <cell r="AW1961" t="str">
            <v>Jumbo Nieuwegein</v>
          </cell>
          <cell r="BP1961">
            <v>17</v>
          </cell>
          <cell r="BR1961" t="str">
            <v>34</v>
          </cell>
          <cell r="BT1961" t="str">
            <v/>
          </cell>
          <cell r="BU1961" t="str">
            <v>Jumbo</v>
          </cell>
          <cell r="BX1961" t="str">
            <v/>
          </cell>
        </row>
        <row r="1962">
          <cell r="AW1962" t="str">
            <v>DRG DC BLEISWIJK ACTIE</v>
          </cell>
          <cell r="BP1962">
            <v>17</v>
          </cell>
          <cell r="BR1962" t="str">
            <v>26</v>
          </cell>
          <cell r="BT1962" t="str">
            <v/>
          </cell>
          <cell r="BU1962" t="str">
            <v>Overig</v>
          </cell>
          <cell r="BX1962" t="str">
            <v/>
          </cell>
        </row>
        <row r="1963">
          <cell r="AW1963" t="str">
            <v>SPAR Distributiecentrum</v>
          </cell>
          <cell r="BP1963">
            <v>17</v>
          </cell>
          <cell r="BR1963" t="str">
            <v>51</v>
          </cell>
          <cell r="BT1963">
            <v>1.6</v>
          </cell>
          <cell r="BU1963" t="str">
            <v>Superunie</v>
          </cell>
          <cell r="BX1963">
            <v>42.46</v>
          </cell>
        </row>
        <row r="1964">
          <cell r="AW1964" t="str">
            <v>Vriesia Groothandel</v>
          </cell>
          <cell r="BP1964">
            <v>17</v>
          </cell>
          <cell r="BR1964" t="str">
            <v>18</v>
          </cell>
          <cell r="BT1964">
            <v>2.4</v>
          </cell>
          <cell r="BU1964" t="str">
            <v>Overig</v>
          </cell>
          <cell r="BX1964">
            <v>64.58</v>
          </cell>
        </row>
        <row r="1965">
          <cell r="AW1965" t="str">
            <v>American Dental Trading BV</v>
          </cell>
          <cell r="BP1965">
            <v>17</v>
          </cell>
          <cell r="BR1965" t="str">
            <v>50</v>
          </cell>
          <cell r="BT1965">
            <v>0.8</v>
          </cell>
          <cell r="BU1965" t="str">
            <v>Pharma</v>
          </cell>
          <cell r="BX1965">
            <v>54.4</v>
          </cell>
        </row>
        <row r="1966">
          <cell r="AW1966" t="str">
            <v>A.S. WATSON DC OOSTERHOUT</v>
          </cell>
          <cell r="BP1966">
            <v>17</v>
          </cell>
          <cell r="BR1966" t="str">
            <v>49</v>
          </cell>
          <cell r="BT1966" t="str">
            <v/>
          </cell>
          <cell r="BU1966" t="str">
            <v>Kruidvat</v>
          </cell>
          <cell r="BX1966" t="str">
            <v/>
          </cell>
        </row>
        <row r="1967">
          <cell r="AW1967" t="str">
            <v>Corim Dental Products BV</v>
          </cell>
          <cell r="BP1967">
            <v>17</v>
          </cell>
          <cell r="BR1967" t="str">
            <v>41</v>
          </cell>
          <cell r="BT1967">
            <v>0.8</v>
          </cell>
          <cell r="BU1967" t="str">
            <v>Pharma</v>
          </cell>
          <cell r="BX1967">
            <v>27.26</v>
          </cell>
        </row>
        <row r="1968">
          <cell r="AW1968" t="str">
            <v>Kruidvat BV</v>
          </cell>
          <cell r="BP1968">
            <v>17</v>
          </cell>
          <cell r="BR1968" t="str">
            <v>66</v>
          </cell>
          <cell r="BT1968" t="str">
            <v/>
          </cell>
          <cell r="BU1968" t="str">
            <v>Kruidvat</v>
          </cell>
          <cell r="BX1968" t="str">
            <v/>
          </cell>
        </row>
        <row r="1969">
          <cell r="AW1969" t="str">
            <v>Wouters Sales Intermed. BV</v>
          </cell>
          <cell r="BP1969">
            <v>17</v>
          </cell>
          <cell r="BR1969" t="str">
            <v>18</v>
          </cell>
          <cell r="BT1969">
            <v>2.4</v>
          </cell>
          <cell r="BU1969" t="str">
            <v>Overig</v>
          </cell>
          <cell r="BX1969">
            <v>64.58</v>
          </cell>
        </row>
        <row r="1970">
          <cell r="AW1970" t="str">
            <v>Jumbo DC Nieuwegein</v>
          </cell>
          <cell r="BP1970">
            <v>17</v>
          </cell>
          <cell r="BR1970" t="str">
            <v>34</v>
          </cell>
          <cell r="BT1970" t="str">
            <v/>
          </cell>
          <cell r="BU1970" t="str">
            <v>Jumbo</v>
          </cell>
          <cell r="BX1970" t="str">
            <v/>
          </cell>
        </row>
        <row r="1971">
          <cell r="AW1971" t="str">
            <v>Action Distributiecentrum</v>
          </cell>
          <cell r="BP1971">
            <v>17</v>
          </cell>
          <cell r="BR1971" t="str">
            <v>61</v>
          </cell>
          <cell r="BT1971" t="str">
            <v/>
          </cell>
          <cell r="BU1971" t="str">
            <v>Action</v>
          </cell>
          <cell r="BX1971" t="str">
            <v/>
          </cell>
        </row>
        <row r="1972">
          <cell r="AW1972" t="str">
            <v>Kruidvat BV</v>
          </cell>
          <cell r="BP1972">
            <v>17</v>
          </cell>
          <cell r="BR1972" t="str">
            <v>66</v>
          </cell>
          <cell r="BT1972">
            <v>24</v>
          </cell>
          <cell r="BU1972" t="str">
            <v>Kruidvat</v>
          </cell>
          <cell r="BX1972">
            <v>173.52</v>
          </cell>
        </row>
        <row r="1973">
          <cell r="AW1973" t="str">
            <v>Kruidvat BV</v>
          </cell>
          <cell r="BP1973">
            <v>17</v>
          </cell>
          <cell r="BR1973" t="str">
            <v>66</v>
          </cell>
          <cell r="BT1973">
            <v>21.6</v>
          </cell>
          <cell r="BU1973" t="str">
            <v>Kruidvat</v>
          </cell>
          <cell r="BX1973">
            <v>164.59</v>
          </cell>
        </row>
        <row r="1974">
          <cell r="AW1974" t="str">
            <v>Kruidvat BV</v>
          </cell>
          <cell r="BP1974">
            <v>17</v>
          </cell>
          <cell r="BR1974" t="str">
            <v>66</v>
          </cell>
          <cell r="BT1974" t="str">
            <v/>
          </cell>
          <cell r="BU1974" t="str">
            <v>Kruidvat</v>
          </cell>
          <cell r="BX1974" t="str">
            <v/>
          </cell>
        </row>
        <row r="1975">
          <cell r="AW1975" t="str">
            <v>Kruidvat BV</v>
          </cell>
          <cell r="BP1975">
            <v>17</v>
          </cell>
          <cell r="BR1975" t="str">
            <v>66</v>
          </cell>
          <cell r="BT1975">
            <v>26</v>
          </cell>
          <cell r="BU1975" t="str">
            <v>Kruidvat</v>
          </cell>
          <cell r="BX1975">
            <v>179.92</v>
          </cell>
        </row>
        <row r="1976">
          <cell r="AW1976" t="str">
            <v>Albert Heijn DC OVERIJSSEL</v>
          </cell>
          <cell r="BP1976">
            <v>17</v>
          </cell>
          <cell r="BR1976" t="str">
            <v>80</v>
          </cell>
          <cell r="BT1976">
            <v>8</v>
          </cell>
          <cell r="BU1976" t="str">
            <v>AH</v>
          </cell>
          <cell r="BX1976">
            <v>142.63999999999999</v>
          </cell>
        </row>
        <row r="1977">
          <cell r="AW1977" t="str">
            <v>Etos Distributiecentrum</v>
          </cell>
          <cell r="BP1977">
            <v>17</v>
          </cell>
          <cell r="BR1977" t="str">
            <v>19</v>
          </cell>
          <cell r="BT1977">
            <v>15.2</v>
          </cell>
          <cell r="BU1977" t="str">
            <v>Overig</v>
          </cell>
          <cell r="BX1977">
            <v>213.41</v>
          </cell>
        </row>
        <row r="1978">
          <cell r="AW1978" t="str">
            <v>Kruidvat BV</v>
          </cell>
          <cell r="BP1978">
            <v>17</v>
          </cell>
          <cell r="BR1978" t="str">
            <v>66</v>
          </cell>
          <cell r="BT1978">
            <v>24</v>
          </cell>
          <cell r="BU1978" t="str">
            <v>Kruidvat</v>
          </cell>
          <cell r="BX1978">
            <v>173.51</v>
          </cell>
        </row>
        <row r="1979">
          <cell r="AW1979" t="str">
            <v>ALBERT HEIJN MECH ZAANDAM</v>
          </cell>
          <cell r="BP1979">
            <v>17</v>
          </cell>
          <cell r="BR1979" t="str">
            <v>15</v>
          </cell>
          <cell r="BT1979">
            <v>3.2</v>
          </cell>
          <cell r="BU1979" t="str">
            <v>AH</v>
          </cell>
          <cell r="BX1979">
            <v>70.180000000000007</v>
          </cell>
        </row>
        <row r="1980">
          <cell r="AW1980" t="str">
            <v>Kruidvat BV</v>
          </cell>
          <cell r="BP1980">
            <v>17</v>
          </cell>
          <cell r="BR1980" t="str">
            <v>66</v>
          </cell>
          <cell r="BT1980">
            <v>26.4</v>
          </cell>
          <cell r="BU1980" t="str">
            <v>Kruidvat</v>
          </cell>
          <cell r="BX1980">
            <v>182.69</v>
          </cell>
        </row>
        <row r="1981">
          <cell r="AW1981" t="str">
            <v>Albert Heijn</v>
          </cell>
          <cell r="BP1981">
            <v>17</v>
          </cell>
          <cell r="BR1981" t="str">
            <v>41</v>
          </cell>
          <cell r="BT1981" t="str">
            <v/>
          </cell>
          <cell r="BU1981" t="str">
            <v>AH</v>
          </cell>
          <cell r="BX1981" t="str">
            <v/>
          </cell>
        </row>
        <row r="1982">
          <cell r="AW1982" t="str">
            <v>Sligro (deur 802-807)</v>
          </cell>
          <cell r="BP1982">
            <v>17</v>
          </cell>
          <cell r="BR1982" t="str">
            <v>54</v>
          </cell>
          <cell r="BT1982">
            <v>18.399999999999999</v>
          </cell>
          <cell r="BU1982" t="str">
            <v>Superunie</v>
          </cell>
          <cell r="BX1982">
            <v>170.2</v>
          </cell>
        </row>
        <row r="1983">
          <cell r="AW1983" t="str">
            <v>Action Distributiecentrum</v>
          </cell>
          <cell r="BP1983">
            <v>17</v>
          </cell>
          <cell r="BR1983" t="str">
            <v>61</v>
          </cell>
          <cell r="BT1983">
            <v>26.4</v>
          </cell>
          <cell r="BU1983" t="str">
            <v>Action</v>
          </cell>
          <cell r="BX1983">
            <v>333.96</v>
          </cell>
        </row>
        <row r="1984">
          <cell r="AW1984" t="str">
            <v>ADVION ONLINE B.V.</v>
          </cell>
          <cell r="BP1984">
            <v>17</v>
          </cell>
          <cell r="BR1984" t="str">
            <v>10</v>
          </cell>
          <cell r="BT1984">
            <v>11.2</v>
          </cell>
          <cell r="BU1984" t="str">
            <v>Overig</v>
          </cell>
          <cell r="BX1984">
            <v>151.41999999999999</v>
          </cell>
        </row>
        <row r="1985">
          <cell r="AW1985" t="str">
            <v>BOON DC KW DORDRECHT</v>
          </cell>
          <cell r="BP1985">
            <v>17</v>
          </cell>
          <cell r="BR1985" t="str">
            <v>33</v>
          </cell>
          <cell r="BT1985">
            <v>4</v>
          </cell>
          <cell r="BU1985" t="str">
            <v>Superunie</v>
          </cell>
          <cell r="BX1985">
            <v>71.52</v>
          </cell>
        </row>
        <row r="1986">
          <cell r="AW1986" t="str">
            <v>PLUS DC OSS</v>
          </cell>
          <cell r="BP1986">
            <v>17</v>
          </cell>
          <cell r="BR1986" t="str">
            <v>53</v>
          </cell>
          <cell r="BT1986">
            <v>6.4</v>
          </cell>
          <cell r="BU1986" t="str">
            <v>Superunie</v>
          </cell>
          <cell r="BX1986">
            <v>78.34</v>
          </cell>
        </row>
        <row r="1987">
          <cell r="AW1987" t="str">
            <v>HOOGVLIET DC BLEISWIJK</v>
          </cell>
          <cell r="BP1987">
            <v>17</v>
          </cell>
          <cell r="BR1987" t="str">
            <v>26</v>
          </cell>
          <cell r="BT1987">
            <v>8</v>
          </cell>
          <cell r="BU1987" t="str">
            <v>Superunie</v>
          </cell>
          <cell r="BX1987">
            <v>134.16</v>
          </cell>
        </row>
        <row r="1988">
          <cell r="AW1988" t="str">
            <v>NETTORAMA DIST.B.V./LUCAS LOGIST</v>
          </cell>
          <cell r="BP1988">
            <v>17</v>
          </cell>
          <cell r="BR1988" t="str">
            <v>49</v>
          </cell>
          <cell r="BT1988">
            <v>22.4</v>
          </cell>
          <cell r="BU1988" t="str">
            <v>Superunie</v>
          </cell>
          <cell r="BX1988">
            <v>230.94</v>
          </cell>
        </row>
        <row r="1989">
          <cell r="AW1989" t="str">
            <v>Action Distributiecentrum</v>
          </cell>
          <cell r="BP1989">
            <v>17</v>
          </cell>
          <cell r="BR1989" t="str">
            <v>61</v>
          </cell>
          <cell r="BT1989">
            <v>24.8</v>
          </cell>
          <cell r="BU1989" t="str">
            <v>Action</v>
          </cell>
          <cell r="BX1989">
            <v>323.39</v>
          </cell>
        </row>
        <row r="1990">
          <cell r="AW1990" t="str">
            <v>HOOGVLIET DC BLEISWIJK</v>
          </cell>
          <cell r="BP1990">
            <v>17</v>
          </cell>
          <cell r="BR1990" t="str">
            <v>26</v>
          </cell>
          <cell r="BT1990" t="str">
            <v/>
          </cell>
          <cell r="BU1990" t="str">
            <v>Superunie</v>
          </cell>
          <cell r="BX1990" t="str">
            <v/>
          </cell>
        </row>
        <row r="1991">
          <cell r="AW1991" t="str">
            <v>Kruidvat BV</v>
          </cell>
          <cell r="BP1991">
            <v>17</v>
          </cell>
          <cell r="BR1991" t="str">
            <v>66</v>
          </cell>
          <cell r="BT1991" t="str">
            <v/>
          </cell>
          <cell r="BU1991" t="str">
            <v>Kruidvat</v>
          </cell>
          <cell r="BX1991" t="str">
            <v/>
          </cell>
        </row>
        <row r="1992">
          <cell r="AW1992" t="str">
            <v>NETTORAMA DIST.B.V./LUCAS LOGIST</v>
          </cell>
          <cell r="BP1992">
            <v>17</v>
          </cell>
          <cell r="BR1992" t="str">
            <v>49</v>
          </cell>
          <cell r="BT1992">
            <v>8.8000000000000007</v>
          </cell>
          <cell r="BU1992" t="str">
            <v>Superunie</v>
          </cell>
          <cell r="BX1992">
            <v>130.15</v>
          </cell>
        </row>
        <row r="1993">
          <cell r="AW1993" t="str">
            <v>Action Distributiecentrum</v>
          </cell>
          <cell r="BP1993">
            <v>17</v>
          </cell>
          <cell r="BR1993" t="str">
            <v>16</v>
          </cell>
          <cell r="BT1993">
            <v>20.8</v>
          </cell>
          <cell r="BU1993" t="str">
            <v>Action</v>
          </cell>
          <cell r="BX1993">
            <v>263.12</v>
          </cell>
        </row>
        <row r="1994">
          <cell r="AW1994" t="str">
            <v>A.S. WATSON DC OOSTERHOUT</v>
          </cell>
          <cell r="BP1994">
            <v>17</v>
          </cell>
          <cell r="BR1994" t="str">
            <v>49</v>
          </cell>
          <cell r="BT1994">
            <v>12.8</v>
          </cell>
          <cell r="BU1994" t="str">
            <v>Kruidvat</v>
          </cell>
          <cell r="BX1994">
            <v>169.22</v>
          </cell>
        </row>
        <row r="1995">
          <cell r="AW1995" t="str">
            <v>Action Distributiecentrum</v>
          </cell>
          <cell r="BP1995">
            <v>17</v>
          </cell>
          <cell r="BR1995" t="str">
            <v>16</v>
          </cell>
          <cell r="BT1995">
            <v>26.4</v>
          </cell>
          <cell r="BU1995" t="str">
            <v>Action</v>
          </cell>
          <cell r="BX1995">
            <v>296.47000000000003</v>
          </cell>
        </row>
        <row r="1996">
          <cell r="AW1996" t="str">
            <v>A.S. WATSON DC OOSTERHOUT</v>
          </cell>
          <cell r="BP1996">
            <v>17</v>
          </cell>
          <cell r="BR1996" t="str">
            <v>49</v>
          </cell>
          <cell r="BT1996">
            <v>16</v>
          </cell>
          <cell r="BU1996" t="str">
            <v>Kruidvat</v>
          </cell>
          <cell r="BX1996">
            <v>192</v>
          </cell>
        </row>
        <row r="1997">
          <cell r="AW1997" t="str">
            <v>Albert Heijn</v>
          </cell>
          <cell r="BP1997">
            <v>17</v>
          </cell>
          <cell r="BR1997" t="str">
            <v>41</v>
          </cell>
          <cell r="BT1997">
            <v>15.2</v>
          </cell>
          <cell r="BU1997" t="str">
            <v>AH</v>
          </cell>
          <cell r="BX1997">
            <v>110.81</v>
          </cell>
        </row>
        <row r="1998">
          <cell r="AW1998" t="str">
            <v>Plus Retail Zuid</v>
          </cell>
          <cell r="BP1998">
            <v>17</v>
          </cell>
          <cell r="BR1998" t="str">
            <v>60</v>
          </cell>
          <cell r="BT1998">
            <v>1.6</v>
          </cell>
          <cell r="BU1998" t="str">
            <v>Superunie</v>
          </cell>
          <cell r="BX1998">
            <v>54.02</v>
          </cell>
        </row>
        <row r="1999">
          <cell r="AW1999" t="str">
            <v>Kruidvat BV</v>
          </cell>
          <cell r="BP1999">
            <v>17</v>
          </cell>
          <cell r="BR1999" t="str">
            <v>66</v>
          </cell>
          <cell r="BT1999" t="str">
            <v/>
          </cell>
          <cell r="BU1999" t="str">
            <v>Kruidvat</v>
          </cell>
          <cell r="BX1999" t="str">
            <v/>
          </cell>
        </row>
        <row r="2000">
          <cell r="AW2000" t="str">
            <v>Action Distributiecentrum</v>
          </cell>
          <cell r="BP2000">
            <v>17</v>
          </cell>
          <cell r="BR2000" t="str">
            <v>16</v>
          </cell>
          <cell r="BT2000">
            <v>24.8</v>
          </cell>
          <cell r="BU2000" t="str">
            <v>Action</v>
          </cell>
          <cell r="BX2000">
            <v>287.18</v>
          </cell>
        </row>
        <row r="2001">
          <cell r="AW2001" t="str">
            <v>Albert Heijn</v>
          </cell>
          <cell r="BP2001">
            <v>17</v>
          </cell>
          <cell r="BR2001" t="str">
            <v>50</v>
          </cell>
          <cell r="BT2001">
            <v>2.4</v>
          </cell>
          <cell r="BU2001" t="str">
            <v>AH</v>
          </cell>
          <cell r="BX2001">
            <v>55.85</v>
          </cell>
        </row>
        <row r="2002">
          <cell r="AW2002" t="str">
            <v>Albert Heijn</v>
          </cell>
          <cell r="BP2002">
            <v>17</v>
          </cell>
          <cell r="BR2002" t="str">
            <v>41</v>
          </cell>
          <cell r="BT2002">
            <v>26.4</v>
          </cell>
          <cell r="BU2002" t="str">
            <v>AH</v>
          </cell>
          <cell r="BX2002">
            <v>149.41</v>
          </cell>
        </row>
        <row r="2003">
          <cell r="AW2003" t="str">
            <v>Albert Heijn</v>
          </cell>
          <cell r="BP2003">
            <v>17</v>
          </cell>
          <cell r="BR2003" t="str">
            <v>41</v>
          </cell>
          <cell r="BT2003" t="str">
            <v/>
          </cell>
          <cell r="BU2003" t="str">
            <v>AH</v>
          </cell>
          <cell r="BX2003" t="str">
            <v/>
          </cell>
        </row>
        <row r="2004">
          <cell r="AW2004" t="str">
            <v>Albert Heijn</v>
          </cell>
          <cell r="BP2004">
            <v>17</v>
          </cell>
          <cell r="BR2004" t="str">
            <v>41</v>
          </cell>
          <cell r="BT2004">
            <v>26.4</v>
          </cell>
          <cell r="BU2004" t="str">
            <v>AH</v>
          </cell>
          <cell r="BX2004">
            <v>149.41</v>
          </cell>
        </row>
        <row r="2005">
          <cell r="AW2005" t="str">
            <v>Albert Heijn</v>
          </cell>
          <cell r="BP2005">
            <v>17</v>
          </cell>
          <cell r="BR2005" t="str">
            <v>41</v>
          </cell>
          <cell r="BT2005" t="str">
            <v/>
          </cell>
          <cell r="BU2005" t="str">
            <v>AH</v>
          </cell>
          <cell r="BX2005" t="str">
            <v/>
          </cell>
        </row>
        <row r="2006">
          <cell r="AW2006" t="str">
            <v>Albert Heijn</v>
          </cell>
          <cell r="BP2006">
            <v>17</v>
          </cell>
          <cell r="BR2006" t="str">
            <v>41</v>
          </cell>
          <cell r="BT2006">
            <v>26.4</v>
          </cell>
          <cell r="BU2006" t="str">
            <v>AH</v>
          </cell>
          <cell r="BX2006">
            <v>149.41</v>
          </cell>
        </row>
        <row r="2007">
          <cell r="AW2007" t="str">
            <v>Kruidvat BV</v>
          </cell>
          <cell r="BP2007">
            <v>17</v>
          </cell>
          <cell r="BR2007" t="str">
            <v>66</v>
          </cell>
          <cell r="BT2007">
            <v>26.4</v>
          </cell>
          <cell r="BU2007" t="str">
            <v>Kruidvat</v>
          </cell>
          <cell r="BX2007">
            <v>182.69</v>
          </cell>
        </row>
        <row r="2008">
          <cell r="AW2008" t="str">
            <v>Albert Heijn</v>
          </cell>
          <cell r="BP2008">
            <v>17</v>
          </cell>
          <cell r="BR2008" t="str">
            <v>41</v>
          </cell>
          <cell r="BT2008" t="str">
            <v/>
          </cell>
          <cell r="BU2008" t="str">
            <v>AH</v>
          </cell>
          <cell r="BX2008" t="str">
            <v/>
          </cell>
        </row>
        <row r="2009">
          <cell r="AW2009" t="str">
            <v>Action Distributiecentrum</v>
          </cell>
          <cell r="BP2009">
            <v>18</v>
          </cell>
          <cell r="BR2009" t="str">
            <v>61</v>
          </cell>
          <cell r="BT2009">
            <v>25.6</v>
          </cell>
          <cell r="BU2009" t="str">
            <v>Action</v>
          </cell>
          <cell r="BX2009">
            <v>325.89</v>
          </cell>
        </row>
        <row r="2010">
          <cell r="AW2010" t="str">
            <v>ALBERT HEIJN MECH ZAANDAM</v>
          </cell>
          <cell r="BP2010">
            <v>18</v>
          </cell>
          <cell r="BR2010" t="str">
            <v>15</v>
          </cell>
          <cell r="BT2010">
            <v>3.2</v>
          </cell>
          <cell r="BU2010" t="str">
            <v>AH</v>
          </cell>
          <cell r="BX2010">
            <v>70.180000000000007</v>
          </cell>
        </row>
        <row r="2011">
          <cell r="AW2011" t="str">
            <v>PLUS DC OSS</v>
          </cell>
          <cell r="BP2011">
            <v>18</v>
          </cell>
          <cell r="BR2011" t="str">
            <v>53</v>
          </cell>
          <cell r="BT2011">
            <v>6.4</v>
          </cell>
          <cell r="BU2011" t="str">
            <v>Superunie</v>
          </cell>
          <cell r="BX2011">
            <v>78.34</v>
          </cell>
        </row>
        <row r="2012">
          <cell r="AW2012" t="str">
            <v>Kruidvat BV</v>
          </cell>
          <cell r="BP2012">
            <v>18</v>
          </cell>
          <cell r="BR2012" t="str">
            <v>66</v>
          </cell>
          <cell r="BT2012">
            <v>16.8</v>
          </cell>
          <cell r="BU2012" t="str">
            <v>Kruidvat</v>
          </cell>
          <cell r="BX2012">
            <v>143.47</v>
          </cell>
        </row>
        <row r="2013">
          <cell r="AW2013" t="str">
            <v>Action Distributiecentrum</v>
          </cell>
          <cell r="BP2013">
            <v>18</v>
          </cell>
          <cell r="BR2013" t="str">
            <v>16</v>
          </cell>
          <cell r="BT2013">
            <v>24.8</v>
          </cell>
          <cell r="BU2013" t="str">
            <v>Action</v>
          </cell>
          <cell r="BX2013">
            <v>287.18</v>
          </cell>
        </row>
        <row r="2014">
          <cell r="AW2014" t="str">
            <v>Albert Heijn</v>
          </cell>
          <cell r="BP2014">
            <v>18</v>
          </cell>
          <cell r="BR2014" t="str">
            <v>41</v>
          </cell>
          <cell r="BT2014">
            <v>14.4</v>
          </cell>
          <cell r="BU2014" t="str">
            <v>AH</v>
          </cell>
          <cell r="BX2014">
            <v>107.42</v>
          </cell>
        </row>
        <row r="2015">
          <cell r="AW2015" t="str">
            <v>A.S. Watson E-Fulfilment DC</v>
          </cell>
          <cell r="BP2015">
            <v>18</v>
          </cell>
          <cell r="BR2015" t="str">
            <v>67</v>
          </cell>
          <cell r="BT2015">
            <v>1.6</v>
          </cell>
          <cell r="BU2015" t="str">
            <v>Kruidvat</v>
          </cell>
          <cell r="BX2015">
            <v>31.84</v>
          </cell>
        </row>
        <row r="2016">
          <cell r="AW2016" t="str">
            <v>Kruidvat BV</v>
          </cell>
          <cell r="BP2016">
            <v>18</v>
          </cell>
          <cell r="BR2016" t="str">
            <v>66</v>
          </cell>
          <cell r="BT2016">
            <v>23.2</v>
          </cell>
          <cell r="BU2016" t="str">
            <v>Kruidvat</v>
          </cell>
          <cell r="BX2016">
            <v>170.29</v>
          </cell>
        </row>
        <row r="2017">
          <cell r="AW2017" t="str">
            <v>Albert Heijn</v>
          </cell>
          <cell r="BP2017">
            <v>18</v>
          </cell>
          <cell r="BR2017" t="str">
            <v>41</v>
          </cell>
          <cell r="BT2017">
            <v>14.4</v>
          </cell>
          <cell r="BU2017" t="str">
            <v>AH</v>
          </cell>
          <cell r="BX2017">
            <v>107.42</v>
          </cell>
        </row>
        <row r="2018">
          <cell r="AW2018" t="str">
            <v>A.S. Watson DC</v>
          </cell>
          <cell r="BP2018">
            <v>18</v>
          </cell>
          <cell r="BR2018" t="str">
            <v>66</v>
          </cell>
          <cell r="BT2018">
            <v>1.6</v>
          </cell>
          <cell r="BU2018" t="str">
            <v>Kruidvat</v>
          </cell>
          <cell r="BX2018">
            <v>32.36</v>
          </cell>
        </row>
        <row r="2019">
          <cell r="AW2019" t="str">
            <v>Kruidvat BV</v>
          </cell>
          <cell r="BP2019">
            <v>18</v>
          </cell>
          <cell r="BR2019" t="str">
            <v>66</v>
          </cell>
          <cell r="BT2019" t="str">
            <v/>
          </cell>
          <cell r="BU2019" t="str">
            <v>Kruidvat</v>
          </cell>
          <cell r="BX2019" t="str">
            <v/>
          </cell>
        </row>
        <row r="2020">
          <cell r="AW2020" t="str">
            <v>Albert Heijn</v>
          </cell>
          <cell r="BP2020">
            <v>18</v>
          </cell>
          <cell r="BR2020" t="str">
            <v>41</v>
          </cell>
          <cell r="BT2020">
            <v>26.4</v>
          </cell>
          <cell r="BU2020" t="str">
            <v>AH</v>
          </cell>
          <cell r="BX2020">
            <v>149.42000000000002</v>
          </cell>
        </row>
        <row r="2021">
          <cell r="AW2021" t="str">
            <v>Albert Heijn</v>
          </cell>
          <cell r="BP2021">
            <v>18</v>
          </cell>
          <cell r="BR2021" t="str">
            <v>41</v>
          </cell>
          <cell r="BT2021" t="str">
            <v/>
          </cell>
          <cell r="BU2021" t="str">
            <v>AH</v>
          </cell>
          <cell r="BX2021" t="str">
            <v/>
          </cell>
        </row>
        <row r="2022">
          <cell r="AW2022" t="str">
            <v>Action Distributiecentrum</v>
          </cell>
          <cell r="BP2022">
            <v>18</v>
          </cell>
          <cell r="BR2022" t="str">
            <v>61</v>
          </cell>
          <cell r="BT2022">
            <v>26.4</v>
          </cell>
          <cell r="BU2022" t="str">
            <v>Action</v>
          </cell>
          <cell r="BX2022">
            <v>333.96</v>
          </cell>
        </row>
        <row r="2023">
          <cell r="AW2023" t="str">
            <v>A.S. WATSON DC OOSTERHOUT</v>
          </cell>
          <cell r="BP2023">
            <v>18</v>
          </cell>
          <cell r="BR2023" t="str">
            <v>49</v>
          </cell>
          <cell r="BT2023">
            <v>8</v>
          </cell>
          <cell r="BU2023" t="str">
            <v>Kruidvat</v>
          </cell>
          <cell r="BX2023">
            <v>121.2</v>
          </cell>
        </row>
        <row r="2024">
          <cell r="AW2024" t="str">
            <v>Etos Distributiecentrum</v>
          </cell>
          <cell r="BP2024">
            <v>18</v>
          </cell>
          <cell r="BR2024" t="str">
            <v>19</v>
          </cell>
          <cell r="BT2024">
            <v>8</v>
          </cell>
          <cell r="BU2024" t="str">
            <v>Overig</v>
          </cell>
          <cell r="BX2024">
            <v>138.80000000000001</v>
          </cell>
        </row>
        <row r="2025">
          <cell r="AW2025" t="str">
            <v>ALBERT HEIJN MECH ZAANDAM</v>
          </cell>
          <cell r="BP2025">
            <v>18</v>
          </cell>
          <cell r="BR2025" t="str">
            <v>15</v>
          </cell>
          <cell r="BT2025">
            <v>0.8</v>
          </cell>
          <cell r="BU2025" t="str">
            <v>AH</v>
          </cell>
          <cell r="BX2025">
            <v>28.49</v>
          </cell>
        </row>
        <row r="2026">
          <cell r="AW2026" t="str">
            <v>Albert Heijn</v>
          </cell>
          <cell r="BP2026">
            <v>18</v>
          </cell>
          <cell r="BR2026" t="str">
            <v>50</v>
          </cell>
          <cell r="BT2026">
            <v>1.6</v>
          </cell>
          <cell r="BU2026" t="str">
            <v>AH</v>
          </cell>
          <cell r="BX2026">
            <v>44.37</v>
          </cell>
        </row>
        <row r="2027">
          <cell r="AW2027" t="str">
            <v>Kruidvat BV</v>
          </cell>
          <cell r="BP2027">
            <v>18</v>
          </cell>
          <cell r="BR2027" t="str">
            <v>66</v>
          </cell>
          <cell r="BT2027">
            <v>26.4</v>
          </cell>
          <cell r="BU2027" t="str">
            <v>Kruidvat</v>
          </cell>
          <cell r="BX2027">
            <v>182.69</v>
          </cell>
        </row>
        <row r="2028">
          <cell r="AW2028" t="str">
            <v>Kruidvat BV</v>
          </cell>
          <cell r="BP2028">
            <v>18</v>
          </cell>
          <cell r="BR2028" t="str">
            <v>66</v>
          </cell>
          <cell r="BT2028" t="str">
            <v/>
          </cell>
          <cell r="BU2028" t="str">
            <v>Kruidvat</v>
          </cell>
          <cell r="BX2028" t="str">
            <v/>
          </cell>
        </row>
        <row r="2029">
          <cell r="AW2029" t="str">
            <v>Albert Heijn</v>
          </cell>
          <cell r="BP2029">
            <v>18</v>
          </cell>
          <cell r="BR2029" t="str">
            <v>41</v>
          </cell>
          <cell r="BT2029">
            <v>26.4</v>
          </cell>
          <cell r="BU2029" t="str">
            <v>AH</v>
          </cell>
          <cell r="BX2029">
            <v>149.41</v>
          </cell>
        </row>
        <row r="2030">
          <cell r="AW2030" t="str">
            <v>Kruidvat BV</v>
          </cell>
          <cell r="BP2030">
            <v>18</v>
          </cell>
          <cell r="BR2030" t="str">
            <v>66</v>
          </cell>
          <cell r="BT2030">
            <v>26.4</v>
          </cell>
          <cell r="BU2030" t="str">
            <v>Kruidvat</v>
          </cell>
          <cell r="BX2030">
            <v>182.69</v>
          </cell>
        </row>
        <row r="2031">
          <cell r="AW2031" t="str">
            <v>Jumbo Nieuwegein</v>
          </cell>
          <cell r="BP2031">
            <v>19</v>
          </cell>
          <cell r="BR2031" t="str">
            <v>34</v>
          </cell>
          <cell r="BT2031">
            <v>15.200000000000001</v>
          </cell>
          <cell r="BU2031" t="str">
            <v>Jumbo</v>
          </cell>
          <cell r="BX2031">
            <v>158.39000000000001</v>
          </cell>
        </row>
        <row r="2032">
          <cell r="AW2032" t="str">
            <v>Jumbo Nieuwegein</v>
          </cell>
          <cell r="BP2032">
            <v>19</v>
          </cell>
          <cell r="BR2032" t="str">
            <v>34</v>
          </cell>
          <cell r="BT2032" t="str">
            <v/>
          </cell>
          <cell r="BU2032" t="str">
            <v>Jumbo</v>
          </cell>
          <cell r="BX2032" t="str">
            <v/>
          </cell>
        </row>
        <row r="2033">
          <cell r="AW2033" t="str">
            <v>Etos Distributiecentrum</v>
          </cell>
          <cell r="BP2033">
            <v>19</v>
          </cell>
          <cell r="BR2033" t="str">
            <v>19</v>
          </cell>
          <cell r="BT2033">
            <v>12</v>
          </cell>
          <cell r="BU2033" t="str">
            <v>Overig</v>
          </cell>
          <cell r="BX2033">
            <v>183.96</v>
          </cell>
        </row>
        <row r="2034">
          <cell r="AW2034" t="str">
            <v>J.U.I.C.E PROMOTIONS</v>
          </cell>
          <cell r="BP2034">
            <v>19</v>
          </cell>
          <cell r="BR2034" t="str">
            <v>10</v>
          </cell>
          <cell r="BT2034">
            <v>6.4</v>
          </cell>
          <cell r="BU2034" t="str">
            <v>Overig</v>
          </cell>
          <cell r="BX2034">
            <v>95.949999999999989</v>
          </cell>
        </row>
        <row r="2035">
          <cell r="AW2035" t="str">
            <v>Thermopreen Den Haag BV</v>
          </cell>
          <cell r="BP2035">
            <v>19</v>
          </cell>
          <cell r="BR2035" t="str">
            <v>25</v>
          </cell>
          <cell r="BT2035">
            <v>3.2</v>
          </cell>
          <cell r="BU2035" t="str">
            <v>Pharma</v>
          </cell>
          <cell r="BX2035">
            <v>73.7</v>
          </cell>
        </row>
        <row r="2036">
          <cell r="AW2036" t="str">
            <v>SPAR Distributiecentrum</v>
          </cell>
          <cell r="BP2036">
            <v>19</v>
          </cell>
          <cell r="BR2036" t="str">
            <v>51</v>
          </cell>
          <cell r="BT2036">
            <v>5.6</v>
          </cell>
          <cell r="BU2036" t="str">
            <v>Superunie</v>
          </cell>
          <cell r="BX2036">
            <v>84.9</v>
          </cell>
        </row>
        <row r="2037">
          <cell r="AW2037" t="str">
            <v>J.U.I.C.E PROMOTIONS</v>
          </cell>
          <cell r="BP2037">
            <v>19</v>
          </cell>
          <cell r="BR2037" t="str">
            <v>10</v>
          </cell>
          <cell r="BT2037" t="str">
            <v/>
          </cell>
          <cell r="BU2037" t="str">
            <v>Overig</v>
          </cell>
          <cell r="BX2037" t="str">
            <v/>
          </cell>
        </row>
        <row r="2038">
          <cell r="AW2038" t="str">
            <v>Boni Distributiecentrum</v>
          </cell>
          <cell r="BP2038">
            <v>19</v>
          </cell>
          <cell r="BR2038" t="str">
            <v>38</v>
          </cell>
          <cell r="BT2038">
            <v>0.8</v>
          </cell>
          <cell r="BU2038" t="str">
            <v>Superunie</v>
          </cell>
          <cell r="BX2038">
            <v>28.86</v>
          </cell>
        </row>
        <row r="2039">
          <cell r="AW2039" t="str">
            <v>Plus Retail Beemster</v>
          </cell>
          <cell r="BP2039">
            <v>19</v>
          </cell>
          <cell r="BR2039" t="str">
            <v>14</v>
          </cell>
          <cell r="BT2039">
            <v>0.8</v>
          </cell>
          <cell r="BU2039" t="str">
            <v>Superunie</v>
          </cell>
          <cell r="BX2039">
            <v>28.67</v>
          </cell>
        </row>
        <row r="2040">
          <cell r="AW2040" t="str">
            <v>Jumbo DC Nieuwegein</v>
          </cell>
          <cell r="BP2040">
            <v>19</v>
          </cell>
          <cell r="BR2040" t="str">
            <v>34</v>
          </cell>
          <cell r="BT2040" t="str">
            <v/>
          </cell>
          <cell r="BU2040" t="str">
            <v>Jumbo</v>
          </cell>
          <cell r="BX2040" t="str">
            <v/>
          </cell>
        </row>
        <row r="2041">
          <cell r="AW2041" t="str">
            <v>Boni Distributiecentrum</v>
          </cell>
          <cell r="BP2041">
            <v>19</v>
          </cell>
          <cell r="BR2041" t="str">
            <v>38</v>
          </cell>
          <cell r="BT2041">
            <v>1.6</v>
          </cell>
          <cell r="BU2041" t="str">
            <v>Superunie</v>
          </cell>
          <cell r="BX2041">
            <v>49.36</v>
          </cell>
        </row>
        <row r="2042">
          <cell r="AW2042" t="str">
            <v>Jumbo DC Nieuwegein</v>
          </cell>
          <cell r="BP2042">
            <v>19</v>
          </cell>
          <cell r="BR2042" t="str">
            <v>34</v>
          </cell>
          <cell r="BT2042" t="str">
            <v/>
          </cell>
          <cell r="BU2042" t="str">
            <v>Jumbo</v>
          </cell>
          <cell r="BX2042" t="str">
            <v/>
          </cell>
        </row>
        <row r="2043">
          <cell r="AW2043" t="str">
            <v>Albert Heijn</v>
          </cell>
          <cell r="BP2043">
            <v>19</v>
          </cell>
          <cell r="BR2043" t="str">
            <v>41</v>
          </cell>
          <cell r="BT2043">
            <v>3.2</v>
          </cell>
          <cell r="BU2043" t="str">
            <v>AH</v>
          </cell>
          <cell r="BX2043">
            <v>38.11</v>
          </cell>
        </row>
        <row r="2044">
          <cell r="AW2044" t="str">
            <v>ID Logistics</v>
          </cell>
          <cell r="BP2044">
            <v>19</v>
          </cell>
          <cell r="BR2044" t="str">
            <v>50</v>
          </cell>
          <cell r="BT2044">
            <v>4</v>
          </cell>
          <cell r="BU2044" t="str">
            <v>Overig</v>
          </cell>
          <cell r="BX2044">
            <v>71.75</v>
          </cell>
        </row>
        <row r="2045">
          <cell r="AW2045" t="str">
            <v>ID Logistics</v>
          </cell>
          <cell r="BP2045">
            <v>19</v>
          </cell>
          <cell r="BR2045" t="str">
            <v>50</v>
          </cell>
          <cell r="BT2045" t="str">
            <v/>
          </cell>
          <cell r="BU2045" t="str">
            <v>Overig</v>
          </cell>
          <cell r="BX2045" t="str">
            <v/>
          </cell>
        </row>
        <row r="2046">
          <cell r="AW2046" t="str">
            <v>Jan Linders Distributiecentrum</v>
          </cell>
          <cell r="BP2046">
            <v>19</v>
          </cell>
          <cell r="BR2046" t="str">
            <v>58</v>
          </cell>
          <cell r="BT2046">
            <v>1.6</v>
          </cell>
          <cell r="BU2046" t="str">
            <v>Superunie</v>
          </cell>
          <cell r="BX2046">
            <v>45.07</v>
          </cell>
        </row>
        <row r="2047">
          <cell r="AW2047" t="str">
            <v>Etos Distributiecentrum</v>
          </cell>
          <cell r="BP2047">
            <v>19</v>
          </cell>
          <cell r="BR2047" t="str">
            <v>19</v>
          </cell>
          <cell r="BT2047">
            <v>18.399999999999999</v>
          </cell>
          <cell r="BU2047" t="str">
            <v>Overig</v>
          </cell>
          <cell r="BX2047">
            <v>238.45999999999998</v>
          </cell>
        </row>
        <row r="2048">
          <cell r="AW2048" t="str">
            <v>Nettorama DC</v>
          </cell>
          <cell r="BP2048">
            <v>19</v>
          </cell>
          <cell r="BR2048" t="str">
            <v>49</v>
          </cell>
          <cell r="BT2048">
            <v>8</v>
          </cell>
          <cell r="BU2048" t="str">
            <v>Superunie</v>
          </cell>
          <cell r="BX2048">
            <v>121.2</v>
          </cell>
        </row>
        <row r="2049">
          <cell r="AW2049" t="str">
            <v>Henry Schein</v>
          </cell>
          <cell r="BP2049">
            <v>19</v>
          </cell>
          <cell r="BR2049" t="str">
            <v>13</v>
          </cell>
          <cell r="BT2049">
            <v>0.8</v>
          </cell>
          <cell r="BU2049" t="str">
            <v>Overig</v>
          </cell>
          <cell r="BX2049">
            <v>28.67</v>
          </cell>
        </row>
        <row r="2050">
          <cell r="AW2050" t="str">
            <v>Dentalair (deur 6/7)</v>
          </cell>
          <cell r="BP2050">
            <v>19</v>
          </cell>
          <cell r="BR2050" t="str">
            <v>33</v>
          </cell>
          <cell r="BT2050">
            <v>0.8</v>
          </cell>
          <cell r="BU2050" t="str">
            <v>Pharma</v>
          </cell>
          <cell r="BX2050">
            <v>27.26</v>
          </cell>
        </row>
        <row r="2051">
          <cell r="AW2051" t="str">
            <v>Topbrands Europe BV</v>
          </cell>
          <cell r="BP2051">
            <v>19</v>
          </cell>
          <cell r="BR2051" t="str">
            <v>96</v>
          </cell>
          <cell r="BT2051">
            <v>24</v>
          </cell>
          <cell r="BU2051" t="str">
            <v>Overig</v>
          </cell>
          <cell r="BX2051">
            <v>399.36</v>
          </cell>
        </row>
        <row r="2052">
          <cell r="AW2052" t="str">
            <v>CoopCodis Distributiecentrum</v>
          </cell>
          <cell r="BP2052">
            <v>19</v>
          </cell>
          <cell r="BR2052" t="str">
            <v>94</v>
          </cell>
          <cell r="BT2052">
            <v>8</v>
          </cell>
          <cell r="BU2052" t="str">
            <v>Superunie</v>
          </cell>
          <cell r="BX2052">
            <v>170.56</v>
          </cell>
        </row>
        <row r="2053">
          <cell r="AW2053" t="str">
            <v>BOON DC KW DORDRECHT</v>
          </cell>
          <cell r="BP2053">
            <v>19</v>
          </cell>
          <cell r="BR2053" t="str">
            <v>33</v>
          </cell>
          <cell r="BT2053">
            <v>1.6</v>
          </cell>
          <cell r="BU2053" t="str">
            <v>Superunie</v>
          </cell>
          <cell r="BX2053">
            <v>44.19</v>
          </cell>
        </row>
        <row r="2054">
          <cell r="AW2054" t="str">
            <v>ID Logistics</v>
          </cell>
          <cell r="BP2054">
            <v>19</v>
          </cell>
          <cell r="BR2054" t="str">
            <v>50</v>
          </cell>
          <cell r="BT2054" t="str">
            <v/>
          </cell>
          <cell r="BU2054" t="str">
            <v>Overig</v>
          </cell>
          <cell r="BX2054" t="str">
            <v/>
          </cell>
        </row>
        <row r="2055">
          <cell r="AW2055" t="str">
            <v>Kruidvat BV</v>
          </cell>
          <cell r="BP2055">
            <v>19</v>
          </cell>
          <cell r="BR2055" t="str">
            <v>66</v>
          </cell>
          <cell r="BT2055">
            <v>4</v>
          </cell>
          <cell r="BU2055" t="str">
            <v>Kruidvat</v>
          </cell>
          <cell r="BX2055">
            <v>52.32</v>
          </cell>
        </row>
        <row r="2056">
          <cell r="AW2056" t="str">
            <v>Action Distributiecentrum</v>
          </cell>
          <cell r="BP2056">
            <v>19</v>
          </cell>
          <cell r="BR2056" t="str">
            <v>16</v>
          </cell>
          <cell r="BT2056">
            <v>20</v>
          </cell>
          <cell r="BU2056" t="str">
            <v>Action</v>
          </cell>
          <cell r="BX2056">
            <v>257.2</v>
          </cell>
        </row>
        <row r="2057">
          <cell r="AW2057" t="str">
            <v>Plein.NL</v>
          </cell>
          <cell r="BP2057">
            <v>19</v>
          </cell>
          <cell r="BR2057" t="str">
            <v>47</v>
          </cell>
          <cell r="BT2057">
            <v>7.2</v>
          </cell>
          <cell r="BU2057" t="str">
            <v>Overig</v>
          </cell>
          <cell r="BX2057">
            <v>123.26</v>
          </cell>
        </row>
        <row r="2058">
          <cell r="AW2058" t="str">
            <v>CoopCodis Distributiecentrum</v>
          </cell>
          <cell r="BP2058">
            <v>19</v>
          </cell>
          <cell r="BR2058" t="str">
            <v>94</v>
          </cell>
          <cell r="BT2058" t="str">
            <v/>
          </cell>
          <cell r="BU2058" t="str">
            <v>Superunie</v>
          </cell>
          <cell r="BX2058" t="str">
            <v/>
          </cell>
        </row>
        <row r="2059">
          <cell r="AW2059" t="str">
            <v>Kruidvat BV</v>
          </cell>
          <cell r="BP2059">
            <v>19</v>
          </cell>
          <cell r="BR2059" t="str">
            <v>66</v>
          </cell>
          <cell r="BT2059" t="str">
            <v/>
          </cell>
          <cell r="BU2059" t="str">
            <v>Kruidvat</v>
          </cell>
          <cell r="BX2059" t="str">
            <v/>
          </cell>
        </row>
        <row r="2060">
          <cell r="AW2060" t="str">
            <v>Etos Distributiecentrum</v>
          </cell>
          <cell r="BP2060">
            <v>19</v>
          </cell>
          <cell r="BR2060" t="str">
            <v>19</v>
          </cell>
          <cell r="BT2060" t="str">
            <v/>
          </cell>
          <cell r="BU2060" t="str">
            <v>Overig</v>
          </cell>
          <cell r="BX2060" t="str">
            <v/>
          </cell>
        </row>
        <row r="2061">
          <cell r="AW2061" t="str">
            <v>Sligro (deur 802-807)</v>
          </cell>
          <cell r="BP2061">
            <v>19</v>
          </cell>
          <cell r="BR2061" t="str">
            <v>54</v>
          </cell>
          <cell r="BT2061">
            <v>7.2</v>
          </cell>
          <cell r="BU2061" t="str">
            <v>Superunie</v>
          </cell>
          <cell r="BX2061">
            <v>91.8</v>
          </cell>
        </row>
        <row r="2062">
          <cell r="AW2062" t="str">
            <v>HOOGVLIET DC BLEISWIJK</v>
          </cell>
          <cell r="BP2062">
            <v>19</v>
          </cell>
          <cell r="BR2062" t="str">
            <v>26</v>
          </cell>
          <cell r="BT2062">
            <v>5.6</v>
          </cell>
          <cell r="BU2062" t="str">
            <v>Superunie</v>
          </cell>
          <cell r="BX2062">
            <v>98.62</v>
          </cell>
        </row>
        <row r="2063">
          <cell r="AW2063" t="str">
            <v>DRG DC BLEISWIJK ACTIE</v>
          </cell>
          <cell r="BP2063">
            <v>19</v>
          </cell>
          <cell r="BR2063" t="str">
            <v>26</v>
          </cell>
          <cell r="BT2063">
            <v>12.8</v>
          </cell>
          <cell r="BU2063" t="str">
            <v>Overig</v>
          </cell>
          <cell r="BX2063">
            <v>187.39000000000001</v>
          </cell>
        </row>
        <row r="2064">
          <cell r="AW2064" t="str">
            <v>HOOGVLIET DC BLEISWIJK</v>
          </cell>
          <cell r="BP2064">
            <v>19</v>
          </cell>
          <cell r="BR2064" t="str">
            <v>26</v>
          </cell>
          <cell r="BT2064" t="str">
            <v/>
          </cell>
          <cell r="BU2064" t="str">
            <v>Superunie</v>
          </cell>
          <cell r="BX2064" t="str">
            <v/>
          </cell>
        </row>
        <row r="2065">
          <cell r="AW2065" t="str">
            <v>Sligro DC Non Food (deur 701)</v>
          </cell>
          <cell r="BP2065">
            <v>19</v>
          </cell>
          <cell r="BR2065" t="str">
            <v>54</v>
          </cell>
          <cell r="BT2065" t="str">
            <v/>
          </cell>
          <cell r="BU2065" t="str">
            <v>Superunie</v>
          </cell>
          <cell r="BX2065" t="str">
            <v/>
          </cell>
        </row>
        <row r="2066">
          <cell r="AW2066" t="str">
            <v>DRG DC BLEISWIJK ACTIE</v>
          </cell>
          <cell r="BP2066">
            <v>19</v>
          </cell>
          <cell r="BR2066" t="str">
            <v>26</v>
          </cell>
          <cell r="BT2066" t="str">
            <v/>
          </cell>
          <cell r="BU2066" t="str">
            <v>Overig</v>
          </cell>
          <cell r="BX2066" t="str">
            <v/>
          </cell>
        </row>
        <row r="2067">
          <cell r="AW2067" t="str">
            <v>DRG DC BLEISWIJK ACTIE</v>
          </cell>
          <cell r="BP2067">
            <v>19</v>
          </cell>
          <cell r="BR2067" t="str">
            <v>26</v>
          </cell>
          <cell r="BT2067">
            <v>18.399999999999999</v>
          </cell>
          <cell r="BU2067" t="str">
            <v>Overig</v>
          </cell>
          <cell r="BX2067">
            <v>230.18</v>
          </cell>
        </row>
        <row r="2068">
          <cell r="AW2068" t="str">
            <v>SPAR Distributiecentrum</v>
          </cell>
          <cell r="BP2068">
            <v>19</v>
          </cell>
          <cell r="BR2068" t="str">
            <v>51</v>
          </cell>
          <cell r="BT2068">
            <v>2.4</v>
          </cell>
          <cell r="BU2068" t="str">
            <v>Superunie</v>
          </cell>
          <cell r="BX2068">
            <v>53.47</v>
          </cell>
        </row>
        <row r="2069">
          <cell r="AW2069" t="str">
            <v>Action Distributiecentrum</v>
          </cell>
          <cell r="BP2069">
            <v>19</v>
          </cell>
          <cell r="BR2069" t="str">
            <v>16</v>
          </cell>
          <cell r="BT2069">
            <v>26.4</v>
          </cell>
          <cell r="BU2069" t="str">
            <v>Action</v>
          </cell>
          <cell r="BX2069">
            <v>296.47000000000003</v>
          </cell>
        </row>
        <row r="2070">
          <cell r="AW2070" t="str">
            <v>Aldi Culemborg B.V.</v>
          </cell>
          <cell r="BP2070">
            <v>19</v>
          </cell>
          <cell r="BR2070" t="str">
            <v>41</v>
          </cell>
          <cell r="BT2070">
            <v>2.4</v>
          </cell>
          <cell r="BU2070" t="str">
            <v>Aldi</v>
          </cell>
          <cell r="BX2070">
            <v>33.36</v>
          </cell>
        </row>
        <row r="2071">
          <cell r="AW2071" t="str">
            <v>ALDI Groningen</v>
          </cell>
          <cell r="BP2071">
            <v>19</v>
          </cell>
          <cell r="BR2071" t="str">
            <v>97</v>
          </cell>
          <cell r="BT2071">
            <v>4</v>
          </cell>
          <cell r="BU2071" t="str">
            <v>Aldi</v>
          </cell>
          <cell r="BX2071">
            <v>117.32</v>
          </cell>
        </row>
        <row r="2072">
          <cell r="AW2072" t="str">
            <v>Aldi Roosendaal BV</v>
          </cell>
          <cell r="BP2072">
            <v>19</v>
          </cell>
          <cell r="BR2072" t="str">
            <v>47</v>
          </cell>
          <cell r="BT2072">
            <v>2.4</v>
          </cell>
          <cell r="BU2072" t="str">
            <v>Aldi</v>
          </cell>
          <cell r="BX2072">
            <v>61.56</v>
          </cell>
        </row>
        <row r="2073">
          <cell r="AW2073" t="str">
            <v>Aldi Roermond BV</v>
          </cell>
          <cell r="BP2073">
            <v>19</v>
          </cell>
          <cell r="BR2073" t="str">
            <v>60</v>
          </cell>
          <cell r="BT2073">
            <v>1.6</v>
          </cell>
          <cell r="BU2073" t="str">
            <v>Aldi</v>
          </cell>
          <cell r="BX2073">
            <v>54.02</v>
          </cell>
        </row>
        <row r="2074">
          <cell r="AW2074" t="str">
            <v>Action Distributiecentrum</v>
          </cell>
          <cell r="BP2074">
            <v>19</v>
          </cell>
          <cell r="BR2074" t="str">
            <v>16</v>
          </cell>
          <cell r="BT2074">
            <v>20</v>
          </cell>
          <cell r="BU2074" t="str">
            <v>Action</v>
          </cell>
          <cell r="BX2074">
            <v>257.2</v>
          </cell>
        </row>
        <row r="2075">
          <cell r="AW2075" t="str">
            <v>DRG DC Bleiswijk</v>
          </cell>
          <cell r="BP2075">
            <v>19</v>
          </cell>
          <cell r="BR2075" t="str">
            <v>26</v>
          </cell>
          <cell r="BT2075">
            <v>7.2</v>
          </cell>
          <cell r="BU2075" t="str">
            <v>Overig</v>
          </cell>
          <cell r="BX2075">
            <v>124.49</v>
          </cell>
        </row>
        <row r="2076">
          <cell r="AW2076" t="str">
            <v>Action Distributiecentrum</v>
          </cell>
          <cell r="BP2076">
            <v>19</v>
          </cell>
          <cell r="BR2076" t="str">
            <v>61</v>
          </cell>
          <cell r="BT2076">
            <v>23.2</v>
          </cell>
          <cell r="BU2076" t="str">
            <v>Action</v>
          </cell>
          <cell r="BX2076">
            <v>312.27</v>
          </cell>
        </row>
        <row r="2077">
          <cell r="AW2077" t="str">
            <v>DRG DC Bleiswijk</v>
          </cell>
          <cell r="BP2077">
            <v>19</v>
          </cell>
          <cell r="BR2077" t="str">
            <v>26</v>
          </cell>
          <cell r="BT2077" t="str">
            <v/>
          </cell>
          <cell r="BU2077" t="str">
            <v>Overig</v>
          </cell>
          <cell r="BX2077" t="str">
            <v/>
          </cell>
        </row>
        <row r="2078">
          <cell r="AW2078" t="str">
            <v>Corim Dental Products BV</v>
          </cell>
          <cell r="BP2078">
            <v>19</v>
          </cell>
          <cell r="BR2078" t="str">
            <v>41</v>
          </cell>
          <cell r="BT2078">
            <v>0.8</v>
          </cell>
          <cell r="BU2078" t="str">
            <v>Pharma</v>
          </cell>
          <cell r="BX2078">
            <v>27.26</v>
          </cell>
        </row>
        <row r="2079">
          <cell r="AW2079" t="str">
            <v>Jumbo DC Nieuwegein</v>
          </cell>
          <cell r="BP2079">
            <v>19</v>
          </cell>
          <cell r="BR2079" t="str">
            <v>34</v>
          </cell>
          <cell r="BT2079">
            <v>13.600000000000001</v>
          </cell>
          <cell r="BU2079" t="str">
            <v>Jumbo</v>
          </cell>
          <cell r="BX2079">
            <v>148.51000000000002</v>
          </cell>
        </row>
        <row r="2080">
          <cell r="AW2080" t="str">
            <v>Global Trading</v>
          </cell>
          <cell r="BP2080">
            <v>19</v>
          </cell>
          <cell r="BR2080" t="str">
            <v>89</v>
          </cell>
          <cell r="BT2080">
            <v>11.2</v>
          </cell>
          <cell r="BU2080" t="str">
            <v>Overig</v>
          </cell>
          <cell r="BX2080">
            <v>237.89</v>
          </cell>
        </row>
        <row r="2081">
          <cell r="AW2081" t="str">
            <v>Detailresult Logistiek</v>
          </cell>
          <cell r="BP2081">
            <v>19</v>
          </cell>
          <cell r="BR2081" t="str">
            <v>19</v>
          </cell>
          <cell r="BT2081">
            <v>1.6</v>
          </cell>
          <cell r="BU2081" t="str">
            <v>Overig</v>
          </cell>
          <cell r="BX2081">
            <v>51.04</v>
          </cell>
        </row>
        <row r="2082">
          <cell r="AW2082" t="str">
            <v>Kruidvat BV</v>
          </cell>
          <cell r="BP2082">
            <v>19</v>
          </cell>
          <cell r="BR2082" t="str">
            <v>66</v>
          </cell>
          <cell r="BT2082">
            <v>20.8</v>
          </cell>
          <cell r="BU2082" t="str">
            <v>Kruidvat</v>
          </cell>
          <cell r="BX2082">
            <v>162.03</v>
          </cell>
        </row>
        <row r="2083">
          <cell r="AW2083" t="str">
            <v>Aldi Zoetermeer BV</v>
          </cell>
          <cell r="BP2083">
            <v>19</v>
          </cell>
          <cell r="BR2083" t="str">
            <v>26</v>
          </cell>
          <cell r="BT2083">
            <v>2.4</v>
          </cell>
          <cell r="BU2083" t="str">
            <v>Aldi</v>
          </cell>
          <cell r="BX2083">
            <v>62.16</v>
          </cell>
        </row>
        <row r="2084">
          <cell r="AW2084" t="str">
            <v>DC BRAND MASTERS</v>
          </cell>
          <cell r="BP2084">
            <v>19</v>
          </cell>
          <cell r="BR2084" t="str">
            <v>48</v>
          </cell>
          <cell r="BT2084">
            <v>1.6</v>
          </cell>
          <cell r="BU2084" t="str">
            <v>Overig</v>
          </cell>
          <cell r="BX2084">
            <v>47.68</v>
          </cell>
        </row>
        <row r="2085">
          <cell r="AW2085" t="str">
            <v>Albert Heijn</v>
          </cell>
          <cell r="BP2085">
            <v>19</v>
          </cell>
          <cell r="BR2085" t="str">
            <v>41</v>
          </cell>
          <cell r="BT2085">
            <v>16.8</v>
          </cell>
          <cell r="BU2085" t="str">
            <v>AH</v>
          </cell>
          <cell r="BX2085">
            <v>117.26</v>
          </cell>
        </row>
        <row r="2086">
          <cell r="AW2086" t="str">
            <v>Action Distributiecentrum</v>
          </cell>
          <cell r="BP2086">
            <v>19</v>
          </cell>
          <cell r="BR2086" t="str">
            <v>61</v>
          </cell>
          <cell r="BT2086">
            <v>24</v>
          </cell>
          <cell r="BU2086" t="str">
            <v>Action</v>
          </cell>
          <cell r="BX2086">
            <v>317.52</v>
          </cell>
        </row>
        <row r="2087">
          <cell r="AW2087" t="str">
            <v>Aldi</v>
          </cell>
          <cell r="BP2087">
            <v>19</v>
          </cell>
          <cell r="BR2087" t="str">
            <v>74</v>
          </cell>
          <cell r="BT2087">
            <v>2.4</v>
          </cell>
          <cell r="BU2087" t="str">
            <v>Aldi</v>
          </cell>
          <cell r="BX2087">
            <v>67.22</v>
          </cell>
        </row>
        <row r="2088">
          <cell r="AW2088" t="str">
            <v>A.S. WATSON DC OOSTERHOUT</v>
          </cell>
          <cell r="BP2088">
            <v>19</v>
          </cell>
          <cell r="BR2088" t="str">
            <v>49</v>
          </cell>
          <cell r="BT2088">
            <v>8.8000000000000007</v>
          </cell>
          <cell r="BU2088" t="str">
            <v>Kruidvat</v>
          </cell>
          <cell r="BX2088">
            <v>130.15</v>
          </cell>
        </row>
        <row r="2089">
          <cell r="AW2089" t="str">
            <v>Martime logistics</v>
          </cell>
          <cell r="BP2089">
            <v>19</v>
          </cell>
          <cell r="BR2089" t="str">
            <v>43</v>
          </cell>
          <cell r="BT2089">
            <v>15.2</v>
          </cell>
          <cell r="BU2089" t="str">
            <v>Overig</v>
          </cell>
          <cell r="BX2089">
            <v>271.77999999999997</v>
          </cell>
        </row>
        <row r="2090">
          <cell r="AW2090" t="str">
            <v>KUEHNE &amp; NAGEL</v>
          </cell>
          <cell r="BP2090">
            <v>19</v>
          </cell>
          <cell r="BR2090" t="str">
            <v>40</v>
          </cell>
          <cell r="BT2090" t="str">
            <v/>
          </cell>
          <cell r="BU2090" t="e">
            <v>#N/A</v>
          </cell>
          <cell r="BX2090" t="str">
            <v/>
          </cell>
        </row>
        <row r="2091">
          <cell r="AW2091" t="str">
            <v>Jumbo Nieuwegein</v>
          </cell>
          <cell r="BP2091">
            <v>19</v>
          </cell>
          <cell r="BR2091" t="str">
            <v>34</v>
          </cell>
          <cell r="BT2091" t="str">
            <v/>
          </cell>
          <cell r="BU2091" t="str">
            <v>Jumbo</v>
          </cell>
          <cell r="BX2091" t="str">
            <v/>
          </cell>
        </row>
        <row r="2092">
          <cell r="AW2092" t="str">
            <v>Action Distributiecentrum</v>
          </cell>
          <cell r="BP2092">
            <v>19</v>
          </cell>
          <cell r="BR2092" t="str">
            <v>16</v>
          </cell>
          <cell r="BT2092">
            <v>25.6</v>
          </cell>
          <cell r="BU2092" t="str">
            <v>Action</v>
          </cell>
          <cell r="BX2092">
            <v>289.27999999999997</v>
          </cell>
        </row>
        <row r="2093">
          <cell r="AW2093" t="str">
            <v>Albert Heijn</v>
          </cell>
          <cell r="BP2093">
            <v>19</v>
          </cell>
          <cell r="BR2093" t="str">
            <v>50</v>
          </cell>
          <cell r="BT2093">
            <v>3.2</v>
          </cell>
          <cell r="BU2093" t="str">
            <v>AH</v>
          </cell>
          <cell r="BX2093">
            <v>63.87</v>
          </cell>
        </row>
        <row r="2094">
          <cell r="AW2094" t="str">
            <v>PLUS DC OSS</v>
          </cell>
          <cell r="BP2094">
            <v>19</v>
          </cell>
          <cell r="BR2094" t="str">
            <v>53</v>
          </cell>
          <cell r="BT2094">
            <v>1.6</v>
          </cell>
          <cell r="BU2094" t="str">
            <v>Superunie</v>
          </cell>
          <cell r="BX2094">
            <v>36.22</v>
          </cell>
        </row>
        <row r="2095">
          <cell r="AW2095" t="str">
            <v>ADVION ONLINE B.V.</v>
          </cell>
          <cell r="BP2095">
            <v>19</v>
          </cell>
          <cell r="BR2095" t="str">
            <v>10</v>
          </cell>
          <cell r="BT2095">
            <v>14.4</v>
          </cell>
          <cell r="BU2095" t="str">
            <v>Overig</v>
          </cell>
          <cell r="BX2095">
            <v>179.71</v>
          </cell>
        </row>
        <row r="2096">
          <cell r="AW2096" t="str">
            <v>Mosadex</v>
          </cell>
          <cell r="BP2096">
            <v>19</v>
          </cell>
          <cell r="BR2096" t="str">
            <v>61</v>
          </cell>
          <cell r="BT2096">
            <v>0.8</v>
          </cell>
          <cell r="BU2096" t="str">
            <v>Overig</v>
          </cell>
          <cell r="BX2096">
            <v>54.4</v>
          </cell>
        </row>
        <row r="2097">
          <cell r="AW2097" t="str">
            <v>ALBERT HEIJN MECH ZAANDAM</v>
          </cell>
          <cell r="BP2097">
            <v>19</v>
          </cell>
          <cell r="BR2097" t="str">
            <v>15</v>
          </cell>
          <cell r="BT2097">
            <v>3.2</v>
          </cell>
          <cell r="BU2097" t="str">
            <v>AH</v>
          </cell>
          <cell r="BX2097">
            <v>70.180000000000007</v>
          </cell>
        </row>
        <row r="2098">
          <cell r="AW2098" t="str">
            <v>Action Distributiecentrum</v>
          </cell>
          <cell r="BP2098">
            <v>19</v>
          </cell>
          <cell r="BR2098" t="str">
            <v>61</v>
          </cell>
          <cell r="BT2098">
            <v>26.4</v>
          </cell>
          <cell r="BU2098" t="str">
            <v>Action</v>
          </cell>
          <cell r="BX2098">
            <v>333.96</v>
          </cell>
        </row>
        <row r="2099">
          <cell r="AW2099" t="str">
            <v>Apotheek de Betuwe / de Pluk</v>
          </cell>
          <cell r="BP2099">
            <v>19</v>
          </cell>
          <cell r="BR2099" t="str">
            <v>41</v>
          </cell>
          <cell r="BT2099">
            <v>0.8</v>
          </cell>
          <cell r="BU2099" t="str">
            <v>Pharma</v>
          </cell>
          <cell r="BX2099">
            <v>54.4</v>
          </cell>
        </row>
        <row r="2100">
          <cell r="AW2100" t="str">
            <v>De Tandartsapotheek</v>
          </cell>
          <cell r="BP2100">
            <v>19</v>
          </cell>
          <cell r="BR2100" t="str">
            <v>30</v>
          </cell>
          <cell r="BT2100">
            <v>1.6</v>
          </cell>
          <cell r="BU2100" t="str">
            <v>Pharma</v>
          </cell>
          <cell r="BX2100">
            <v>108.8</v>
          </cell>
        </row>
        <row r="2101">
          <cell r="AW2101" t="str">
            <v>ALBERT HEIJN  LDC GELDERMALSEN</v>
          </cell>
          <cell r="BP2101">
            <v>19</v>
          </cell>
          <cell r="BR2101" t="str">
            <v>41</v>
          </cell>
          <cell r="BT2101">
            <v>8.8000000000000007</v>
          </cell>
          <cell r="BU2101" t="str">
            <v>AH</v>
          </cell>
          <cell r="BX2101">
            <v>77.180000000000007</v>
          </cell>
        </row>
        <row r="2102">
          <cell r="AW2102" t="str">
            <v>Sligro (deur 802-807)</v>
          </cell>
          <cell r="BP2102">
            <v>19</v>
          </cell>
          <cell r="BR2102" t="str">
            <v>54</v>
          </cell>
          <cell r="BT2102">
            <v>5.6</v>
          </cell>
          <cell r="BU2102" t="str">
            <v>Superunie</v>
          </cell>
          <cell r="BX2102">
            <v>72.739999999999995</v>
          </cell>
        </row>
        <row r="2103">
          <cell r="AW2103" t="str">
            <v>Advion BV</v>
          </cell>
          <cell r="BP2103">
            <v>19</v>
          </cell>
          <cell r="BR2103" t="str">
            <v>10</v>
          </cell>
          <cell r="BT2103">
            <v>9.6</v>
          </cell>
          <cell r="BU2103" t="str">
            <v>Overig</v>
          </cell>
          <cell r="BX2103">
            <v>138.13999999999999</v>
          </cell>
        </row>
        <row r="2104">
          <cell r="AW2104" t="str">
            <v>Action Distributiecentrum</v>
          </cell>
          <cell r="BP2104">
            <v>19</v>
          </cell>
          <cell r="BR2104" t="str">
            <v>16</v>
          </cell>
          <cell r="BT2104">
            <v>26.4</v>
          </cell>
          <cell r="BU2104" t="str">
            <v>Action</v>
          </cell>
          <cell r="BX2104">
            <v>296.47000000000003</v>
          </cell>
        </row>
        <row r="2105">
          <cell r="AW2105" t="str">
            <v>Wouters Sales Intermed. BV</v>
          </cell>
          <cell r="BP2105">
            <v>19</v>
          </cell>
          <cell r="BR2105" t="str">
            <v>18</v>
          </cell>
          <cell r="BT2105">
            <v>16</v>
          </cell>
          <cell r="BU2105" t="str">
            <v>Overig</v>
          </cell>
          <cell r="BX2105">
            <v>220.8</v>
          </cell>
        </row>
        <row r="2106">
          <cell r="AW2106" t="str">
            <v>Action Distributiecentrum</v>
          </cell>
          <cell r="BP2106">
            <v>19</v>
          </cell>
          <cell r="BR2106" t="str">
            <v>61</v>
          </cell>
          <cell r="BT2106">
            <v>23.2</v>
          </cell>
          <cell r="BU2106" t="str">
            <v>Action</v>
          </cell>
          <cell r="BX2106">
            <v>312.27</v>
          </cell>
        </row>
        <row r="2107">
          <cell r="AW2107" t="str">
            <v>Brocacef</v>
          </cell>
          <cell r="BP2107">
            <v>19</v>
          </cell>
          <cell r="BR2107" t="str">
            <v>56</v>
          </cell>
          <cell r="BT2107">
            <v>1.6</v>
          </cell>
          <cell r="BU2107" t="str">
            <v>Pharma</v>
          </cell>
          <cell r="BX2107">
            <v>108.8</v>
          </cell>
        </row>
        <row r="2108">
          <cell r="AW2108" t="str">
            <v>Plus Retail Zuid</v>
          </cell>
          <cell r="BP2108">
            <v>19</v>
          </cell>
          <cell r="BR2108" t="str">
            <v>60</v>
          </cell>
          <cell r="BT2108">
            <v>0.8</v>
          </cell>
          <cell r="BU2108" t="str">
            <v>Superunie</v>
          </cell>
          <cell r="BX2108">
            <v>31.57</v>
          </cell>
        </row>
        <row r="2109">
          <cell r="AW2109" t="str">
            <v>ALLIANCE HEALTHCARE</v>
          </cell>
          <cell r="BP2109">
            <v>19</v>
          </cell>
          <cell r="BR2109" t="str">
            <v>52</v>
          </cell>
          <cell r="BT2109">
            <v>0.8</v>
          </cell>
          <cell r="BU2109" t="str">
            <v>Pharma</v>
          </cell>
          <cell r="BX2109">
            <v>54.4</v>
          </cell>
        </row>
        <row r="2110">
          <cell r="AW2110" t="str">
            <v>Brocacef</v>
          </cell>
          <cell r="BP2110">
            <v>19</v>
          </cell>
          <cell r="BR2110" t="str">
            <v>10</v>
          </cell>
          <cell r="BT2110">
            <v>0.8</v>
          </cell>
          <cell r="BU2110" t="str">
            <v>Pharma</v>
          </cell>
          <cell r="BX2110">
            <v>54.4</v>
          </cell>
        </row>
        <row r="2111">
          <cell r="AW2111" t="str">
            <v>Albert Heijn</v>
          </cell>
          <cell r="BP2111">
            <v>19</v>
          </cell>
          <cell r="BR2111" t="str">
            <v>41</v>
          </cell>
          <cell r="BT2111">
            <v>15.2</v>
          </cell>
          <cell r="BU2111" t="str">
            <v>AH</v>
          </cell>
          <cell r="BX2111">
            <v>110.81</v>
          </cell>
        </row>
        <row r="2112">
          <cell r="AW2112" t="str">
            <v>Brocacef</v>
          </cell>
          <cell r="BP2112">
            <v>19</v>
          </cell>
          <cell r="BR2112" t="str">
            <v>56</v>
          </cell>
          <cell r="BT2112" t="str">
            <v/>
          </cell>
          <cell r="BU2112" t="str">
            <v>Pharma</v>
          </cell>
          <cell r="BX2112" t="str">
            <v/>
          </cell>
        </row>
        <row r="2113">
          <cell r="AW2113" t="str">
            <v>De Tandartsapotheek</v>
          </cell>
          <cell r="BP2113">
            <v>19</v>
          </cell>
          <cell r="BR2113" t="str">
            <v>30</v>
          </cell>
          <cell r="BT2113" t="str">
            <v/>
          </cell>
          <cell r="BU2113" t="str">
            <v>Pharma</v>
          </cell>
          <cell r="BX2113" t="str">
            <v/>
          </cell>
        </row>
        <row r="2114">
          <cell r="AW2114" t="str">
            <v>Kruidvat BV</v>
          </cell>
          <cell r="BP2114">
            <v>19</v>
          </cell>
          <cell r="BR2114" t="str">
            <v>66</v>
          </cell>
          <cell r="BT2114">
            <v>5.6</v>
          </cell>
          <cell r="BU2114" t="str">
            <v>Kruidvat</v>
          </cell>
          <cell r="BX2114">
            <v>64.62</v>
          </cell>
        </row>
        <row r="2115">
          <cell r="AW2115" t="str">
            <v>Vriesia Opslag Stellendam</v>
          </cell>
          <cell r="BP2115">
            <v>19</v>
          </cell>
          <cell r="BR2115" t="str">
            <v>32</v>
          </cell>
          <cell r="BT2115">
            <v>5.6</v>
          </cell>
          <cell r="BU2115" t="str">
            <v>Overig</v>
          </cell>
          <cell r="BX2115">
            <v>104.22</v>
          </cell>
        </row>
        <row r="2116">
          <cell r="AW2116" t="str">
            <v>ACTION SERVICE - DICK VIJN</v>
          </cell>
          <cell r="BP2116">
            <v>19</v>
          </cell>
          <cell r="BR2116" t="str">
            <v>61</v>
          </cell>
          <cell r="BT2116">
            <v>22.4</v>
          </cell>
          <cell r="BU2116" t="str">
            <v>Action</v>
          </cell>
          <cell r="BX2116">
            <v>307.33</v>
          </cell>
        </row>
        <row r="2117">
          <cell r="AW2117" t="str">
            <v>Kruidvat BV</v>
          </cell>
          <cell r="BP2117">
            <v>19</v>
          </cell>
          <cell r="BR2117" t="str">
            <v>66</v>
          </cell>
          <cell r="BT2117">
            <v>24.799999999999997</v>
          </cell>
          <cell r="BU2117" t="str">
            <v>Kruidvat</v>
          </cell>
          <cell r="BX2117">
            <v>176.32999999999998</v>
          </cell>
        </row>
        <row r="2118">
          <cell r="AW2118" t="str">
            <v>Dentalair (deur 6/7)</v>
          </cell>
          <cell r="BP2118">
            <v>19</v>
          </cell>
          <cell r="BR2118" t="str">
            <v>33</v>
          </cell>
          <cell r="BT2118">
            <v>0.8</v>
          </cell>
          <cell r="BU2118" t="str">
            <v>Pharma</v>
          </cell>
          <cell r="BX2118">
            <v>27.26</v>
          </cell>
        </row>
        <row r="2119">
          <cell r="AW2119" t="str">
            <v>Kruidvat BV</v>
          </cell>
          <cell r="BP2119">
            <v>19</v>
          </cell>
          <cell r="BR2119" t="str">
            <v>66</v>
          </cell>
          <cell r="BT2119" t="str">
            <v/>
          </cell>
          <cell r="BU2119" t="str">
            <v>Kruidvat</v>
          </cell>
          <cell r="BX2119" t="str">
            <v/>
          </cell>
        </row>
        <row r="2120">
          <cell r="AW2120" t="str">
            <v>Etos Distributiecentrum</v>
          </cell>
          <cell r="BP2120">
            <v>19</v>
          </cell>
          <cell r="BR2120" t="str">
            <v>19</v>
          </cell>
          <cell r="BT2120">
            <v>7.2</v>
          </cell>
          <cell r="BU2120" t="str">
            <v>Overig</v>
          </cell>
          <cell r="BX2120">
            <v>128.81</v>
          </cell>
        </row>
        <row r="2121">
          <cell r="AW2121" t="str">
            <v>ACTION SERVICE - DICK VIJN</v>
          </cell>
          <cell r="BP2121">
            <v>19</v>
          </cell>
          <cell r="BR2121" t="str">
            <v>61</v>
          </cell>
          <cell r="BT2121">
            <v>19.2</v>
          </cell>
          <cell r="BU2121" t="str">
            <v>Action</v>
          </cell>
          <cell r="BX2121">
            <v>283.97000000000003</v>
          </cell>
        </row>
        <row r="2122">
          <cell r="AW2122" t="str">
            <v>DRG DC Bleiswijk</v>
          </cell>
          <cell r="BP2122">
            <v>19</v>
          </cell>
          <cell r="BR2122" t="str">
            <v>26</v>
          </cell>
          <cell r="BT2122">
            <v>4</v>
          </cell>
          <cell r="BU2122" t="str">
            <v>Overig</v>
          </cell>
          <cell r="BX2122">
            <v>79.88</v>
          </cell>
        </row>
        <row r="2123">
          <cell r="AW2123" t="str">
            <v>Albert Heijn</v>
          </cell>
          <cell r="BP2123">
            <v>19</v>
          </cell>
          <cell r="BR2123" t="str">
            <v>41</v>
          </cell>
          <cell r="BT2123">
            <v>25.6</v>
          </cell>
          <cell r="BU2123" t="str">
            <v>AH</v>
          </cell>
          <cell r="BX2123">
            <v>145.66</v>
          </cell>
        </row>
        <row r="2124">
          <cell r="AW2124" t="str">
            <v>Albert Heijn</v>
          </cell>
          <cell r="BP2124">
            <v>19</v>
          </cell>
          <cell r="BR2124" t="str">
            <v>41</v>
          </cell>
          <cell r="BT2124" t="str">
            <v/>
          </cell>
          <cell r="BU2124" t="str">
            <v>AH</v>
          </cell>
          <cell r="BX2124" t="str">
            <v/>
          </cell>
        </row>
        <row r="2125">
          <cell r="AW2125" t="str">
            <v>Albert Heijn</v>
          </cell>
          <cell r="BP2125">
            <v>19</v>
          </cell>
          <cell r="BR2125" t="str">
            <v>41</v>
          </cell>
          <cell r="BT2125">
            <v>26.4</v>
          </cell>
          <cell r="BU2125" t="str">
            <v>AH</v>
          </cell>
          <cell r="BX2125">
            <v>149.41</v>
          </cell>
        </row>
        <row r="2126">
          <cell r="AW2126" t="str">
            <v>Jumbo DC Nieuwegein</v>
          </cell>
          <cell r="BP2126">
            <v>19</v>
          </cell>
          <cell r="BR2126" t="str">
            <v>34</v>
          </cell>
          <cell r="BT2126">
            <v>26.400000000000002</v>
          </cell>
          <cell r="BU2126" t="str">
            <v>Jumbo</v>
          </cell>
          <cell r="BX2126">
            <v>213.57</v>
          </cell>
        </row>
        <row r="2127">
          <cell r="AW2127" t="str">
            <v>Jumbo DC Nieuwegein</v>
          </cell>
          <cell r="BP2127">
            <v>19</v>
          </cell>
          <cell r="BR2127" t="str">
            <v>34</v>
          </cell>
          <cell r="BT2127" t="str">
            <v/>
          </cell>
          <cell r="BU2127" t="str">
            <v>Jumbo</v>
          </cell>
          <cell r="BX2127" t="str">
            <v/>
          </cell>
        </row>
        <row r="2128">
          <cell r="AW2128" t="str">
            <v>Kruidvat BV</v>
          </cell>
          <cell r="BP2128">
            <v>19</v>
          </cell>
          <cell r="BR2128" t="str">
            <v>66</v>
          </cell>
          <cell r="BT2128">
            <v>26.4</v>
          </cell>
          <cell r="BU2128" t="str">
            <v>Kruidvat</v>
          </cell>
          <cell r="BX2128">
            <v>182.69</v>
          </cell>
        </row>
        <row r="2129">
          <cell r="AW2129" t="str">
            <v>Kruidvat BV</v>
          </cell>
          <cell r="BP2129">
            <v>19</v>
          </cell>
          <cell r="BR2129" t="str">
            <v>66</v>
          </cell>
          <cell r="BT2129" t="str">
            <v/>
          </cell>
          <cell r="BU2129" t="str">
            <v>Kruidvat</v>
          </cell>
          <cell r="BX2129" t="str">
            <v/>
          </cell>
        </row>
        <row r="2130">
          <cell r="AW2130" t="str">
            <v>Topbrands Europe BV</v>
          </cell>
          <cell r="BP2130">
            <v>20</v>
          </cell>
          <cell r="BR2130" t="str">
            <v>96</v>
          </cell>
          <cell r="BT2130">
            <v>16.8</v>
          </cell>
          <cell r="BU2130" t="str">
            <v>Overig</v>
          </cell>
          <cell r="BX2130">
            <v>329.95</v>
          </cell>
        </row>
        <row r="2131">
          <cell r="AW2131" t="str">
            <v>Aldi Culemborg B.V.</v>
          </cell>
          <cell r="BP2131">
            <v>20</v>
          </cell>
          <cell r="BR2131" t="str">
            <v>41</v>
          </cell>
          <cell r="BT2131">
            <v>4.8</v>
          </cell>
          <cell r="BU2131" t="str">
            <v>Aldi</v>
          </cell>
          <cell r="BX2131">
            <v>48.91</v>
          </cell>
        </row>
        <row r="2132">
          <cell r="AW2132" t="str">
            <v>Action Distributiecentrum</v>
          </cell>
          <cell r="BP2132">
            <v>20</v>
          </cell>
          <cell r="BR2132" t="str">
            <v>16</v>
          </cell>
          <cell r="BT2132">
            <v>25.6</v>
          </cell>
          <cell r="BU2132" t="str">
            <v>Action</v>
          </cell>
          <cell r="BX2132">
            <v>289.27999999999997</v>
          </cell>
        </row>
        <row r="2133">
          <cell r="AW2133" t="str">
            <v>Aldi Roosendaal BV</v>
          </cell>
          <cell r="BP2133">
            <v>20</v>
          </cell>
          <cell r="BR2133" t="str">
            <v>47</v>
          </cell>
          <cell r="BT2133">
            <v>4.8</v>
          </cell>
          <cell r="BU2133" t="str">
            <v>Aldi</v>
          </cell>
          <cell r="BX2133">
            <v>90.05</v>
          </cell>
        </row>
        <row r="2134">
          <cell r="AW2134" t="str">
            <v>Boni Distributiecentrum</v>
          </cell>
          <cell r="BP2134">
            <v>20</v>
          </cell>
          <cell r="BR2134" t="str">
            <v>38</v>
          </cell>
          <cell r="BT2134">
            <v>0.8</v>
          </cell>
          <cell r="BU2134" t="str">
            <v>Superunie</v>
          </cell>
          <cell r="BX2134">
            <v>28.86</v>
          </cell>
        </row>
        <row r="2135">
          <cell r="AW2135" t="str">
            <v>HOOGVLIET DC BLEISWIJK</v>
          </cell>
          <cell r="BP2135">
            <v>20</v>
          </cell>
          <cell r="BR2135" t="str">
            <v>26</v>
          </cell>
          <cell r="BT2135">
            <v>3.2</v>
          </cell>
          <cell r="BU2135" t="str">
            <v>Superunie</v>
          </cell>
          <cell r="BX2135">
            <v>71.069999999999993</v>
          </cell>
        </row>
        <row r="2136">
          <cell r="AW2136" t="str">
            <v>HOOGVLIET DC BLEISWIJK</v>
          </cell>
          <cell r="BP2136">
            <v>20</v>
          </cell>
          <cell r="BR2136" t="str">
            <v>26</v>
          </cell>
          <cell r="BT2136" t="str">
            <v/>
          </cell>
          <cell r="BU2136" t="str">
            <v>Superunie</v>
          </cell>
          <cell r="BX2136" t="str">
            <v/>
          </cell>
        </row>
        <row r="2137">
          <cell r="AW2137" t="str">
            <v>Advion BV</v>
          </cell>
          <cell r="BP2137">
            <v>20</v>
          </cell>
          <cell r="BR2137" t="str">
            <v>10</v>
          </cell>
          <cell r="BT2137">
            <v>7.2</v>
          </cell>
          <cell r="BU2137" t="str">
            <v>Overig</v>
          </cell>
          <cell r="BX2137">
            <v>111.74</v>
          </cell>
        </row>
        <row r="2138">
          <cell r="AW2138" t="str">
            <v>ID Logistics</v>
          </cell>
          <cell r="BP2138">
            <v>20</v>
          </cell>
          <cell r="BR2138" t="str">
            <v>50</v>
          </cell>
          <cell r="BT2138">
            <v>13.600000000000001</v>
          </cell>
          <cell r="BU2138" t="str">
            <v>Overig</v>
          </cell>
          <cell r="BX2138">
            <v>174.07999999999998</v>
          </cell>
        </row>
        <row r="2139">
          <cell r="AW2139" t="str">
            <v>ID Logistics</v>
          </cell>
          <cell r="BP2139">
            <v>20</v>
          </cell>
          <cell r="BR2139" t="str">
            <v>50</v>
          </cell>
          <cell r="BT2139" t="str">
            <v/>
          </cell>
          <cell r="BU2139" t="str">
            <v>Overig</v>
          </cell>
          <cell r="BX2139" t="str">
            <v/>
          </cell>
        </row>
        <row r="2140">
          <cell r="AW2140" t="str">
            <v>ACTION SERVICE - DICK VIJN</v>
          </cell>
          <cell r="BP2140">
            <v>20</v>
          </cell>
          <cell r="BR2140" t="str">
            <v>61</v>
          </cell>
          <cell r="BT2140">
            <v>24.8</v>
          </cell>
          <cell r="BU2140" t="str">
            <v>Action</v>
          </cell>
          <cell r="BX2140">
            <v>323.39</v>
          </cell>
        </row>
        <row r="2141">
          <cell r="AW2141" t="str">
            <v>ACTION SERVICE - DICK VIJN</v>
          </cell>
          <cell r="BP2141">
            <v>20</v>
          </cell>
          <cell r="BR2141" t="str">
            <v>61</v>
          </cell>
          <cell r="BT2141">
            <v>20.8</v>
          </cell>
          <cell r="BU2141" t="str">
            <v>Action</v>
          </cell>
          <cell r="BX2141">
            <v>296.82</v>
          </cell>
        </row>
        <row r="2142">
          <cell r="AW2142" t="str">
            <v>ALDI Groningen</v>
          </cell>
          <cell r="BP2142">
            <v>20</v>
          </cell>
          <cell r="BR2142" t="str">
            <v>97</v>
          </cell>
          <cell r="BT2142">
            <v>4.8</v>
          </cell>
          <cell r="BU2142" t="str">
            <v>Aldi</v>
          </cell>
          <cell r="BX2142">
            <v>133.63</v>
          </cell>
        </row>
        <row r="2143">
          <cell r="AW2143" t="str">
            <v>Action Distributiecentrum</v>
          </cell>
          <cell r="BP2143">
            <v>20</v>
          </cell>
          <cell r="BR2143" t="str">
            <v>16</v>
          </cell>
          <cell r="BT2143">
            <v>20</v>
          </cell>
          <cell r="BU2143" t="str">
            <v>Action</v>
          </cell>
          <cell r="BX2143">
            <v>257.2</v>
          </cell>
        </row>
        <row r="2144">
          <cell r="AW2144" t="str">
            <v>Detailresult Logistiek</v>
          </cell>
          <cell r="BP2144">
            <v>20</v>
          </cell>
          <cell r="BR2144" t="str">
            <v>19</v>
          </cell>
          <cell r="BT2144">
            <v>10.4</v>
          </cell>
          <cell r="BU2144" t="str">
            <v>Overig</v>
          </cell>
          <cell r="BX2144">
            <v>167.75</v>
          </cell>
        </row>
        <row r="2145">
          <cell r="AW2145" t="str">
            <v>ACTION SERVICE - DICK VIJN</v>
          </cell>
          <cell r="BP2145">
            <v>20</v>
          </cell>
          <cell r="BR2145" t="str">
            <v>61</v>
          </cell>
          <cell r="BT2145">
            <v>23.2</v>
          </cell>
          <cell r="BU2145" t="str">
            <v>Action</v>
          </cell>
          <cell r="BX2145">
            <v>312.27</v>
          </cell>
        </row>
        <row r="2146">
          <cell r="AW2146" t="str">
            <v>ACTION SERVICE - DICK VIJN</v>
          </cell>
          <cell r="BP2146">
            <v>20</v>
          </cell>
          <cell r="BR2146" t="str">
            <v>61</v>
          </cell>
          <cell r="BT2146">
            <v>23.2</v>
          </cell>
          <cell r="BU2146" t="str">
            <v>Action</v>
          </cell>
          <cell r="BX2146">
            <v>312.27</v>
          </cell>
        </row>
        <row r="2147">
          <cell r="AW2147" t="str">
            <v>Boni Distributiecentrum</v>
          </cell>
          <cell r="BP2147">
            <v>20</v>
          </cell>
          <cell r="BR2147" t="str">
            <v>38</v>
          </cell>
          <cell r="BT2147">
            <v>0.8</v>
          </cell>
          <cell r="BU2147" t="str">
            <v>Superunie</v>
          </cell>
          <cell r="BX2147">
            <v>28.86</v>
          </cell>
        </row>
        <row r="2148">
          <cell r="AW2148" t="str">
            <v>Poiesz Supermarkten BV</v>
          </cell>
          <cell r="BP2148">
            <v>20</v>
          </cell>
          <cell r="BR2148" t="str">
            <v>86</v>
          </cell>
          <cell r="BT2148">
            <v>4</v>
          </cell>
          <cell r="BU2148" t="str">
            <v>Superunie</v>
          </cell>
          <cell r="BX2148">
            <v>109.2</v>
          </cell>
        </row>
        <row r="2149">
          <cell r="AW2149" t="str">
            <v>ID Logistics</v>
          </cell>
          <cell r="BP2149">
            <v>20</v>
          </cell>
          <cell r="BR2149" t="str">
            <v>50</v>
          </cell>
          <cell r="BT2149" t="str">
            <v/>
          </cell>
          <cell r="BU2149" t="str">
            <v>Overig</v>
          </cell>
          <cell r="BX2149" t="str">
            <v/>
          </cell>
        </row>
        <row r="2150">
          <cell r="AW2150" t="str">
            <v>ID Logistics</v>
          </cell>
          <cell r="BP2150">
            <v>20</v>
          </cell>
          <cell r="BR2150" t="str">
            <v>50</v>
          </cell>
          <cell r="BT2150" t="str">
            <v/>
          </cell>
          <cell r="BU2150" t="str">
            <v>Overig</v>
          </cell>
          <cell r="BX2150" t="str">
            <v/>
          </cell>
        </row>
        <row r="2151">
          <cell r="AW2151" t="str">
            <v>Plus Retail Beemster</v>
          </cell>
          <cell r="BP2151">
            <v>20</v>
          </cell>
          <cell r="BR2151" t="str">
            <v>14</v>
          </cell>
          <cell r="BT2151">
            <v>0.8</v>
          </cell>
          <cell r="BU2151" t="str">
            <v>Superunie</v>
          </cell>
          <cell r="BX2151">
            <v>28.67</v>
          </cell>
        </row>
        <row r="2152">
          <cell r="AW2152" t="str">
            <v>Kruidvat BV</v>
          </cell>
          <cell r="BP2152">
            <v>20</v>
          </cell>
          <cell r="BR2152" t="str">
            <v>66</v>
          </cell>
          <cell r="BT2152">
            <v>1.6</v>
          </cell>
          <cell r="BU2152" t="str">
            <v>Kruidvat</v>
          </cell>
          <cell r="BX2152">
            <v>32.35</v>
          </cell>
        </row>
        <row r="2153">
          <cell r="AW2153" t="str">
            <v>Action Distributiecentrum</v>
          </cell>
          <cell r="BP2153">
            <v>20</v>
          </cell>
          <cell r="BR2153" t="str">
            <v>61</v>
          </cell>
          <cell r="BT2153">
            <v>20</v>
          </cell>
          <cell r="BU2153" t="str">
            <v>Action</v>
          </cell>
          <cell r="BX2153">
            <v>290.2</v>
          </cell>
        </row>
        <row r="2154">
          <cell r="AW2154" t="str">
            <v>Aldi Zoetermeer BV</v>
          </cell>
          <cell r="BP2154">
            <v>20</v>
          </cell>
          <cell r="BR2154" t="str">
            <v>26</v>
          </cell>
          <cell r="BT2154">
            <v>4.8</v>
          </cell>
          <cell r="BU2154" t="str">
            <v>Aldi</v>
          </cell>
          <cell r="BX2154">
            <v>91.01</v>
          </cell>
        </row>
        <row r="2155">
          <cell r="AW2155" t="str">
            <v>ID Logistics</v>
          </cell>
          <cell r="BP2155">
            <v>20</v>
          </cell>
          <cell r="BR2155" t="str">
            <v>50</v>
          </cell>
          <cell r="BT2155" t="str">
            <v/>
          </cell>
          <cell r="BU2155" t="str">
            <v>Overig</v>
          </cell>
          <cell r="BX2155" t="str">
            <v/>
          </cell>
        </row>
        <row r="2156">
          <cell r="AW2156" t="str">
            <v>Aldi</v>
          </cell>
          <cell r="BP2156">
            <v>20</v>
          </cell>
          <cell r="BR2156" t="str">
            <v>74</v>
          </cell>
          <cell r="BT2156">
            <v>4.8</v>
          </cell>
          <cell r="BU2156" t="str">
            <v>Aldi</v>
          </cell>
          <cell r="BX2156">
            <v>98.4</v>
          </cell>
        </row>
        <row r="2157">
          <cell r="AW2157" t="str">
            <v>Aldi Roermond BV</v>
          </cell>
          <cell r="BP2157">
            <v>20</v>
          </cell>
          <cell r="BR2157" t="str">
            <v>60</v>
          </cell>
          <cell r="BT2157">
            <v>4</v>
          </cell>
          <cell r="BU2157" t="str">
            <v>Aldi</v>
          </cell>
          <cell r="BX2157">
            <v>87.4</v>
          </cell>
        </row>
        <row r="2158">
          <cell r="AW2158" t="str">
            <v>Action Distributiecentrum</v>
          </cell>
          <cell r="BP2158">
            <v>20</v>
          </cell>
          <cell r="BR2158" t="str">
            <v>61</v>
          </cell>
          <cell r="BT2158">
            <v>26.4</v>
          </cell>
          <cell r="BU2158" t="str">
            <v>Action</v>
          </cell>
          <cell r="BX2158">
            <v>333.96</v>
          </cell>
        </row>
        <row r="2159">
          <cell r="AW2159" t="str">
            <v>Detailresult Logistiek</v>
          </cell>
          <cell r="BP2159">
            <v>20</v>
          </cell>
          <cell r="BR2159" t="str">
            <v>19</v>
          </cell>
          <cell r="BT2159" t="str">
            <v/>
          </cell>
          <cell r="BU2159" t="str">
            <v>Overig</v>
          </cell>
          <cell r="BX2159" t="str">
            <v/>
          </cell>
        </row>
        <row r="2160">
          <cell r="AW2160" t="str">
            <v>Topbrands Europe BV</v>
          </cell>
          <cell r="BP2160">
            <v>20</v>
          </cell>
          <cell r="BR2160" t="str">
            <v>96</v>
          </cell>
          <cell r="BT2160">
            <v>19.2</v>
          </cell>
          <cell r="BU2160" t="str">
            <v>Overig</v>
          </cell>
          <cell r="BX2160">
            <v>356.54</v>
          </cell>
        </row>
        <row r="2161">
          <cell r="AW2161" t="str">
            <v>Action Distributiecentrum</v>
          </cell>
          <cell r="BP2161">
            <v>20</v>
          </cell>
          <cell r="BR2161" t="str">
            <v>16</v>
          </cell>
          <cell r="BT2161">
            <v>23.2</v>
          </cell>
          <cell r="BU2161" t="str">
            <v>Action</v>
          </cell>
          <cell r="BX2161">
            <v>277.47000000000003</v>
          </cell>
        </row>
        <row r="2162">
          <cell r="AW2162" t="str">
            <v>Nettorama DC</v>
          </cell>
          <cell r="BP2162">
            <v>20</v>
          </cell>
          <cell r="BR2162" t="str">
            <v>49</v>
          </cell>
          <cell r="BT2162">
            <v>8.8000000000000007</v>
          </cell>
          <cell r="BU2162" t="str">
            <v>Superunie</v>
          </cell>
          <cell r="BX2162">
            <v>130.15</v>
          </cell>
        </row>
        <row r="2163">
          <cell r="AW2163" t="str">
            <v>Action Distributiecentrum</v>
          </cell>
          <cell r="BP2163">
            <v>20</v>
          </cell>
          <cell r="BR2163" t="str">
            <v>16</v>
          </cell>
          <cell r="BT2163">
            <v>26.4</v>
          </cell>
          <cell r="BU2163" t="str">
            <v>Action</v>
          </cell>
          <cell r="BX2163">
            <v>296.47000000000003</v>
          </cell>
        </row>
        <row r="2164">
          <cell r="AW2164" t="str">
            <v>DRG DC BLEISWIJK ACTIE</v>
          </cell>
          <cell r="BP2164">
            <v>20</v>
          </cell>
          <cell r="BR2164" t="str">
            <v>26</v>
          </cell>
          <cell r="BT2164">
            <v>10.399999999999999</v>
          </cell>
          <cell r="BU2164" t="str">
            <v>Overig</v>
          </cell>
          <cell r="BX2164">
            <v>162.03</v>
          </cell>
        </row>
        <row r="2165">
          <cell r="AW2165" t="str">
            <v>Action Distributiecentrum</v>
          </cell>
          <cell r="BP2165">
            <v>20</v>
          </cell>
          <cell r="BR2165" t="str">
            <v>61</v>
          </cell>
          <cell r="BT2165">
            <v>26.4</v>
          </cell>
          <cell r="BU2165" t="str">
            <v>Action</v>
          </cell>
          <cell r="BX2165">
            <v>333.96</v>
          </cell>
        </row>
        <row r="2166">
          <cell r="AW2166" t="str">
            <v>VOMAR RECLAME DC</v>
          </cell>
          <cell r="BP2166">
            <v>20</v>
          </cell>
          <cell r="BR2166" t="str">
            <v>18</v>
          </cell>
          <cell r="BT2166">
            <v>17.600000000000001</v>
          </cell>
          <cell r="BU2166" t="str">
            <v>Superunie</v>
          </cell>
          <cell r="BX2166">
            <v>233.39</v>
          </cell>
        </row>
        <row r="2167">
          <cell r="AW2167" t="str">
            <v>Etos Distributiecentrum</v>
          </cell>
          <cell r="BP2167">
            <v>20</v>
          </cell>
          <cell r="BR2167" t="str">
            <v>19</v>
          </cell>
          <cell r="BT2167">
            <v>13.600000000000001</v>
          </cell>
          <cell r="BU2167" t="str">
            <v>Overig</v>
          </cell>
          <cell r="BX2167">
            <v>200.32999999999998</v>
          </cell>
        </row>
        <row r="2168">
          <cell r="AW2168" t="str">
            <v>ACTION SERVICE - DICK VIJN</v>
          </cell>
          <cell r="BP2168">
            <v>20</v>
          </cell>
          <cell r="BR2168" t="str">
            <v>61</v>
          </cell>
          <cell r="BT2168">
            <v>21.6</v>
          </cell>
          <cell r="BU2168" t="str">
            <v>Action</v>
          </cell>
          <cell r="BX2168">
            <v>302.18</v>
          </cell>
        </row>
        <row r="2169">
          <cell r="AW2169" t="str">
            <v>DRG DC BLEISWIJK ACTIE</v>
          </cell>
          <cell r="BP2169">
            <v>20</v>
          </cell>
          <cell r="BR2169" t="str">
            <v>26</v>
          </cell>
          <cell r="BT2169" t="str">
            <v/>
          </cell>
          <cell r="BU2169" t="str">
            <v>Overig</v>
          </cell>
          <cell r="BX2169" t="str">
            <v/>
          </cell>
        </row>
        <row r="2170">
          <cell r="AW2170" t="str">
            <v>ACTION SERVICE - DICK VIJN</v>
          </cell>
          <cell r="BP2170">
            <v>20</v>
          </cell>
          <cell r="BR2170" t="str">
            <v>61</v>
          </cell>
          <cell r="BT2170">
            <v>26.4</v>
          </cell>
          <cell r="BU2170" t="str">
            <v>Action</v>
          </cell>
          <cell r="BX2170">
            <v>333.96</v>
          </cell>
        </row>
        <row r="2171">
          <cell r="AW2171" t="str">
            <v>Jan Linders Distributiecentrum</v>
          </cell>
          <cell r="BP2171">
            <v>20</v>
          </cell>
          <cell r="BR2171" t="str">
            <v>58</v>
          </cell>
          <cell r="BT2171">
            <v>8.8000000000000007</v>
          </cell>
          <cell r="BU2171" t="str">
            <v>Superunie</v>
          </cell>
          <cell r="BX2171">
            <v>131.47</v>
          </cell>
        </row>
        <row r="2172">
          <cell r="AW2172" t="str">
            <v>Advion BV</v>
          </cell>
          <cell r="BP2172">
            <v>20</v>
          </cell>
          <cell r="BR2172" t="str">
            <v>10</v>
          </cell>
          <cell r="BT2172">
            <v>20</v>
          </cell>
          <cell r="BU2172" t="str">
            <v>Overig</v>
          </cell>
          <cell r="BX2172">
            <v>216.79999999999998</v>
          </cell>
        </row>
        <row r="2173">
          <cell r="AW2173" t="str">
            <v>Jan Linders Distributiecentrum</v>
          </cell>
          <cell r="BP2173">
            <v>20</v>
          </cell>
          <cell r="BR2173" t="str">
            <v>58</v>
          </cell>
          <cell r="BT2173" t="str">
            <v/>
          </cell>
          <cell r="BU2173" t="str">
            <v>Superunie</v>
          </cell>
          <cell r="BX2173" t="str">
            <v/>
          </cell>
        </row>
        <row r="2174">
          <cell r="AW2174" t="str">
            <v>Etos Distributiecentrum</v>
          </cell>
          <cell r="BP2174">
            <v>20</v>
          </cell>
          <cell r="BR2174" t="str">
            <v>19</v>
          </cell>
          <cell r="BT2174" t="str">
            <v/>
          </cell>
          <cell r="BU2174" t="str">
            <v>Overig</v>
          </cell>
          <cell r="BX2174" t="str">
            <v/>
          </cell>
        </row>
        <row r="2175">
          <cell r="AW2175" t="str">
            <v>Advion BV</v>
          </cell>
          <cell r="BP2175">
            <v>20</v>
          </cell>
          <cell r="BR2175" t="str">
            <v>10</v>
          </cell>
          <cell r="BT2175" t="str">
            <v/>
          </cell>
          <cell r="BU2175" t="str">
            <v>Overig</v>
          </cell>
          <cell r="BX2175" t="str">
            <v/>
          </cell>
        </row>
        <row r="2176">
          <cell r="AW2176" t="str">
            <v>Albert Heijn</v>
          </cell>
          <cell r="BP2176">
            <v>20</v>
          </cell>
          <cell r="BR2176" t="str">
            <v>41</v>
          </cell>
          <cell r="BT2176">
            <v>3.2</v>
          </cell>
          <cell r="BU2176" t="str">
            <v>AH</v>
          </cell>
          <cell r="BX2176">
            <v>38.11</v>
          </cell>
        </row>
        <row r="2177">
          <cell r="AW2177" t="str">
            <v>Albert Heijn</v>
          </cell>
          <cell r="BP2177">
            <v>20</v>
          </cell>
          <cell r="BR2177" t="str">
            <v>50</v>
          </cell>
          <cell r="BT2177">
            <v>4</v>
          </cell>
          <cell r="BU2177" t="str">
            <v>AH</v>
          </cell>
          <cell r="BX2177">
            <v>71.760000000000005</v>
          </cell>
        </row>
        <row r="2178">
          <cell r="AW2178" t="str">
            <v>Advion BV</v>
          </cell>
          <cell r="BP2178">
            <v>20</v>
          </cell>
          <cell r="BR2178" t="str">
            <v>10</v>
          </cell>
          <cell r="BT2178">
            <v>16</v>
          </cell>
          <cell r="BU2178" t="str">
            <v>Overig</v>
          </cell>
          <cell r="BX2178">
            <v>190.88</v>
          </cell>
        </row>
        <row r="2179">
          <cell r="AW2179" t="str">
            <v>Action Distributiecentrum</v>
          </cell>
          <cell r="BP2179">
            <v>20</v>
          </cell>
          <cell r="BR2179" t="str">
            <v>61</v>
          </cell>
          <cell r="BT2179">
            <v>17.600000000000001</v>
          </cell>
          <cell r="BU2179" t="str">
            <v>Action</v>
          </cell>
          <cell r="BX2179">
            <v>269.81</v>
          </cell>
        </row>
        <row r="2180">
          <cell r="AW2180" t="str">
            <v>ALBERT HEIJN MECH ZAANDAM</v>
          </cell>
          <cell r="BP2180">
            <v>20</v>
          </cell>
          <cell r="BR2180" t="str">
            <v>15</v>
          </cell>
          <cell r="BT2180">
            <v>5.6</v>
          </cell>
          <cell r="BU2180" t="str">
            <v>AH</v>
          </cell>
          <cell r="BX2180">
            <v>97.33</v>
          </cell>
        </row>
        <row r="2181">
          <cell r="AW2181" t="str">
            <v>Kruidvat BV</v>
          </cell>
          <cell r="BP2181">
            <v>20</v>
          </cell>
          <cell r="BR2181" t="str">
            <v>66</v>
          </cell>
          <cell r="BT2181">
            <v>11.2</v>
          </cell>
          <cell r="BU2181" t="str">
            <v>Kruidvat</v>
          </cell>
          <cell r="BX2181">
            <v>110.66</v>
          </cell>
        </row>
        <row r="2182">
          <cell r="AW2182" t="str">
            <v>Vomar DC</v>
          </cell>
          <cell r="BP2182">
            <v>20</v>
          </cell>
          <cell r="BR2182" t="str">
            <v>18</v>
          </cell>
          <cell r="BT2182" t="str">
            <v/>
          </cell>
          <cell r="BU2182" t="str">
            <v>Superunie</v>
          </cell>
          <cell r="BX2182" t="str">
            <v/>
          </cell>
        </row>
        <row r="2183">
          <cell r="AW2183" t="str">
            <v>Vomar DC</v>
          </cell>
          <cell r="BP2183">
            <v>20</v>
          </cell>
          <cell r="BR2183" t="str">
            <v>18</v>
          </cell>
          <cell r="BT2183" t="str">
            <v/>
          </cell>
          <cell r="BU2183" t="str">
            <v>Superunie</v>
          </cell>
          <cell r="BX2183" t="str">
            <v/>
          </cell>
        </row>
        <row r="2184">
          <cell r="AW2184" t="str">
            <v>CoopCodis Distributiecentrum</v>
          </cell>
          <cell r="BP2184">
            <v>20</v>
          </cell>
          <cell r="BR2184" t="str">
            <v>94</v>
          </cell>
          <cell r="BT2184">
            <v>6.4</v>
          </cell>
          <cell r="BU2184" t="str">
            <v>Superunie</v>
          </cell>
          <cell r="BX2184">
            <v>135.94</v>
          </cell>
        </row>
        <row r="2185">
          <cell r="AW2185" t="str">
            <v>VOMAR RECLAME DC</v>
          </cell>
          <cell r="BP2185">
            <v>20</v>
          </cell>
          <cell r="BR2185" t="str">
            <v>18</v>
          </cell>
          <cell r="BT2185" t="str">
            <v/>
          </cell>
          <cell r="BU2185" t="str">
            <v>Superunie</v>
          </cell>
          <cell r="BX2185" t="str">
            <v/>
          </cell>
        </row>
        <row r="2186">
          <cell r="AW2186" t="str">
            <v>American Dental Trading BV</v>
          </cell>
          <cell r="BP2186">
            <v>20</v>
          </cell>
          <cell r="BR2186" t="str">
            <v>50</v>
          </cell>
          <cell r="BT2186">
            <v>0.8</v>
          </cell>
          <cell r="BU2186" t="str">
            <v>Pharma</v>
          </cell>
          <cell r="BX2186">
            <v>27.26</v>
          </cell>
        </row>
        <row r="2187">
          <cell r="AW2187" t="str">
            <v>Colgate Palmolive Ned.Sal.</v>
          </cell>
          <cell r="BP2187">
            <v>20</v>
          </cell>
          <cell r="BR2187" t="str">
            <v>13</v>
          </cell>
          <cell r="BT2187">
            <v>0.8</v>
          </cell>
          <cell r="BU2187" t="str">
            <v>Overig</v>
          </cell>
          <cell r="BX2187">
            <v>28.67</v>
          </cell>
        </row>
        <row r="2188">
          <cell r="AW2188" t="str">
            <v>Kruidvat BV</v>
          </cell>
          <cell r="BP2188">
            <v>20</v>
          </cell>
          <cell r="BR2188" t="str">
            <v>66</v>
          </cell>
          <cell r="BT2188">
            <v>16.8</v>
          </cell>
          <cell r="BU2188" t="str">
            <v>Kruidvat</v>
          </cell>
          <cell r="BX2188">
            <v>143.47</v>
          </cell>
        </row>
        <row r="2189">
          <cell r="AW2189" t="str">
            <v>DRG DC Bleiswijk</v>
          </cell>
          <cell r="BP2189">
            <v>20</v>
          </cell>
          <cell r="BR2189" t="str">
            <v>26</v>
          </cell>
          <cell r="BT2189">
            <v>2.4000000000000004</v>
          </cell>
          <cell r="BU2189" t="str">
            <v>Overig</v>
          </cell>
          <cell r="BX2189">
            <v>62.16</v>
          </cell>
        </row>
        <row r="2190">
          <cell r="AW2190" t="str">
            <v>Jumbo Nieuwegein</v>
          </cell>
          <cell r="BP2190">
            <v>20</v>
          </cell>
          <cell r="BR2190" t="str">
            <v>34</v>
          </cell>
          <cell r="BT2190">
            <v>12.799999999999999</v>
          </cell>
          <cell r="BU2190" t="str">
            <v>Jumbo</v>
          </cell>
          <cell r="BX2190">
            <v>213.57999999999998</v>
          </cell>
        </row>
        <row r="2191">
          <cell r="AW2191" t="str">
            <v>A.S. Watson DC</v>
          </cell>
          <cell r="BP2191">
            <v>20</v>
          </cell>
          <cell r="BR2191" t="str">
            <v>66</v>
          </cell>
          <cell r="BT2191" t="str">
            <v/>
          </cell>
          <cell r="BU2191" t="str">
            <v>Kruidvat</v>
          </cell>
          <cell r="BX2191" t="str">
            <v/>
          </cell>
        </row>
        <row r="2192">
          <cell r="AW2192" t="str">
            <v>DUMMY K&amp;N NL-CO-PACK</v>
          </cell>
          <cell r="BP2192">
            <v>20</v>
          </cell>
          <cell r="BR2192" t="str">
            <v>40</v>
          </cell>
          <cell r="BT2192" t="str">
            <v/>
          </cell>
          <cell r="BU2192" t="e">
            <v>#N/A</v>
          </cell>
          <cell r="BX2192" t="str">
            <v/>
          </cell>
        </row>
        <row r="2193">
          <cell r="AW2193" t="str">
            <v>Albert Heijn</v>
          </cell>
          <cell r="BP2193">
            <v>20</v>
          </cell>
          <cell r="BR2193" t="str">
            <v>41</v>
          </cell>
          <cell r="BT2193">
            <v>2.4</v>
          </cell>
          <cell r="BU2193" t="str">
            <v>AH</v>
          </cell>
          <cell r="BX2193">
            <v>33.36</v>
          </cell>
        </row>
        <row r="2194">
          <cell r="AW2194" t="str">
            <v>Detailresult Logistiek</v>
          </cell>
          <cell r="BP2194">
            <v>20</v>
          </cell>
          <cell r="BR2194" t="str">
            <v>19</v>
          </cell>
          <cell r="BT2194">
            <v>4</v>
          </cell>
          <cell r="BU2194" t="str">
            <v>Overig</v>
          </cell>
          <cell r="BX2194">
            <v>82.56</v>
          </cell>
        </row>
        <row r="2195">
          <cell r="AW2195" t="str">
            <v>Action Distributiecentrum</v>
          </cell>
          <cell r="BP2195">
            <v>20</v>
          </cell>
          <cell r="BR2195" t="str">
            <v>61</v>
          </cell>
          <cell r="BT2195">
            <v>25.6</v>
          </cell>
          <cell r="BU2195" t="str">
            <v>Action</v>
          </cell>
          <cell r="BX2195">
            <v>325.89</v>
          </cell>
        </row>
        <row r="2196">
          <cell r="AW2196" t="str">
            <v>Detailresult Logistiek</v>
          </cell>
          <cell r="BP2196">
            <v>20</v>
          </cell>
          <cell r="BR2196" t="str">
            <v>19</v>
          </cell>
          <cell r="BT2196" t="str">
            <v/>
          </cell>
          <cell r="BU2196" t="str">
            <v>Overig</v>
          </cell>
          <cell r="BX2196" t="str">
            <v/>
          </cell>
        </row>
        <row r="2197">
          <cell r="AW2197" t="str">
            <v>Albert Heijn</v>
          </cell>
          <cell r="BP2197">
            <v>20</v>
          </cell>
          <cell r="BR2197" t="str">
            <v>41</v>
          </cell>
          <cell r="BT2197">
            <v>22.4</v>
          </cell>
          <cell r="BU2197" t="str">
            <v>AH</v>
          </cell>
          <cell r="BX2197">
            <v>137.31</v>
          </cell>
        </row>
        <row r="2198">
          <cell r="AW2198" t="str">
            <v>Brocacef</v>
          </cell>
          <cell r="BP2198">
            <v>20</v>
          </cell>
          <cell r="BR2198" t="str">
            <v>56</v>
          </cell>
          <cell r="BT2198">
            <v>0.8</v>
          </cell>
          <cell r="BU2198" t="str">
            <v>Pharma</v>
          </cell>
          <cell r="BX2198">
            <v>54.4</v>
          </cell>
        </row>
        <row r="2199">
          <cell r="AW2199" t="str">
            <v>Admiraal Apotheek Alphega</v>
          </cell>
          <cell r="BP2199">
            <v>20</v>
          </cell>
          <cell r="BR2199" t="str">
            <v>33</v>
          </cell>
          <cell r="BT2199">
            <v>0.8</v>
          </cell>
          <cell r="BU2199" t="str">
            <v>Pharma</v>
          </cell>
          <cell r="BX2199">
            <v>54.4</v>
          </cell>
        </row>
        <row r="2200">
          <cell r="AW2200" t="str">
            <v>De Tandartsapotheek</v>
          </cell>
          <cell r="BP2200">
            <v>20</v>
          </cell>
          <cell r="BR2200" t="str">
            <v>30</v>
          </cell>
          <cell r="BT2200">
            <v>0.8</v>
          </cell>
          <cell r="BU2200" t="str">
            <v>Pharma</v>
          </cell>
          <cell r="BX2200">
            <v>54.4</v>
          </cell>
        </row>
        <row r="2201">
          <cell r="AW2201" t="str">
            <v>Action Distributiecentrum</v>
          </cell>
          <cell r="BP2201">
            <v>20</v>
          </cell>
          <cell r="BR2201" t="str">
            <v>16</v>
          </cell>
          <cell r="BT2201">
            <v>24</v>
          </cell>
          <cell r="BU2201" t="str">
            <v>Action</v>
          </cell>
          <cell r="BX2201">
            <v>281.76</v>
          </cell>
        </row>
        <row r="2202">
          <cell r="AW2202" t="str">
            <v>Advion BV</v>
          </cell>
          <cell r="BP2202">
            <v>20</v>
          </cell>
          <cell r="BR2202" t="str">
            <v>10</v>
          </cell>
          <cell r="BT2202">
            <v>16</v>
          </cell>
          <cell r="BU2202" t="str">
            <v>Overig</v>
          </cell>
          <cell r="BX2202">
            <v>190.88</v>
          </cell>
        </row>
        <row r="2203">
          <cell r="AW2203" t="str">
            <v>Action Distributiecentrum</v>
          </cell>
          <cell r="BP2203">
            <v>20</v>
          </cell>
          <cell r="BR2203" t="str">
            <v>61</v>
          </cell>
          <cell r="BT2203">
            <v>23.2</v>
          </cell>
          <cell r="BU2203" t="str">
            <v>Action</v>
          </cell>
          <cell r="BX2203">
            <v>312.27</v>
          </cell>
        </row>
        <row r="2204">
          <cell r="AW2204" t="str">
            <v>ACTION SERVICE - DICK VIJN</v>
          </cell>
          <cell r="BP2204">
            <v>20</v>
          </cell>
          <cell r="BR2204" t="str">
            <v>61</v>
          </cell>
          <cell r="BT2204">
            <v>24.8</v>
          </cell>
          <cell r="BU2204" t="str">
            <v>Action</v>
          </cell>
          <cell r="BX2204">
            <v>323.39</v>
          </cell>
        </row>
        <row r="2205">
          <cell r="AW2205" t="str">
            <v>DRG DC Bleiswijk</v>
          </cell>
          <cell r="BP2205">
            <v>20</v>
          </cell>
          <cell r="BR2205" t="str">
            <v>26</v>
          </cell>
          <cell r="BT2205" t="str">
            <v/>
          </cell>
          <cell r="BU2205" t="str">
            <v>Overig</v>
          </cell>
          <cell r="BX2205" t="str">
            <v/>
          </cell>
        </row>
        <row r="2206">
          <cell r="AW2206" t="str">
            <v>SPAR Distributiecentrum</v>
          </cell>
          <cell r="BP2206">
            <v>20</v>
          </cell>
          <cell r="BR2206" t="str">
            <v>51</v>
          </cell>
          <cell r="BT2206">
            <v>1.6</v>
          </cell>
          <cell r="BU2206" t="str">
            <v>Superunie</v>
          </cell>
          <cell r="BX2206">
            <v>42.46</v>
          </cell>
        </row>
        <row r="2207">
          <cell r="AW2207" t="str">
            <v>Jumbo DC Nieuwegein</v>
          </cell>
          <cell r="BP2207">
            <v>20</v>
          </cell>
          <cell r="BR2207" t="str">
            <v>34</v>
          </cell>
          <cell r="BT2207" t="str">
            <v/>
          </cell>
          <cell r="BU2207" t="str">
            <v>Jumbo</v>
          </cell>
          <cell r="BX2207" t="str">
            <v/>
          </cell>
        </row>
        <row r="2208">
          <cell r="AW2208" t="str">
            <v>Action Distributiecentrum</v>
          </cell>
          <cell r="BP2208">
            <v>20</v>
          </cell>
          <cell r="BR2208" t="str">
            <v>16</v>
          </cell>
          <cell r="BT2208">
            <v>23.2</v>
          </cell>
          <cell r="BU2208" t="str">
            <v>Action</v>
          </cell>
          <cell r="BX2208">
            <v>277.47000000000003</v>
          </cell>
        </row>
        <row r="2209">
          <cell r="AW2209" t="str">
            <v>Mosadex</v>
          </cell>
          <cell r="BP2209">
            <v>20</v>
          </cell>
          <cell r="BR2209" t="str">
            <v>61</v>
          </cell>
          <cell r="BT2209">
            <v>0.8</v>
          </cell>
          <cell r="BU2209" t="str">
            <v>Overig</v>
          </cell>
          <cell r="BX2209">
            <v>54.4</v>
          </cell>
        </row>
        <row r="2210">
          <cell r="AW2210" t="str">
            <v>Kruidvat BV</v>
          </cell>
          <cell r="BP2210">
            <v>20</v>
          </cell>
          <cell r="BR2210" t="str">
            <v>66</v>
          </cell>
          <cell r="BT2210">
            <v>26.4</v>
          </cell>
          <cell r="BU2210" t="str">
            <v>Kruidvat</v>
          </cell>
          <cell r="BX2210">
            <v>182.69</v>
          </cell>
        </row>
        <row r="2211">
          <cell r="AW2211" t="str">
            <v>Kruidvat BV</v>
          </cell>
          <cell r="BP2211">
            <v>20</v>
          </cell>
          <cell r="BR2211" t="str">
            <v>66</v>
          </cell>
          <cell r="BT2211" t="str">
            <v/>
          </cell>
          <cell r="BU2211" t="str">
            <v>Kruidvat</v>
          </cell>
          <cell r="BX2211" t="str">
            <v/>
          </cell>
        </row>
        <row r="2212">
          <cell r="AW2212" t="str">
            <v>Vomar DC</v>
          </cell>
          <cell r="BP2212">
            <v>20</v>
          </cell>
          <cell r="BR2212" t="str">
            <v>18</v>
          </cell>
          <cell r="BT2212">
            <v>13.600000000000001</v>
          </cell>
          <cell r="BU2212" t="str">
            <v>Superunie</v>
          </cell>
          <cell r="BX2212">
            <v>201.28</v>
          </cell>
        </row>
        <row r="2213">
          <cell r="AW2213" t="str">
            <v>ACTION SERVICE - DICK VIJN</v>
          </cell>
          <cell r="BP2213">
            <v>20</v>
          </cell>
          <cell r="BR2213" t="str">
            <v>61</v>
          </cell>
          <cell r="BT2213">
            <v>24</v>
          </cell>
          <cell r="BU2213" t="str">
            <v>Action</v>
          </cell>
          <cell r="BX2213">
            <v>317.52</v>
          </cell>
        </row>
        <row r="2214">
          <cell r="AW2214" t="str">
            <v>PLUS DC OSS</v>
          </cell>
          <cell r="BP2214">
            <v>20</v>
          </cell>
          <cell r="BR2214" t="str">
            <v>53</v>
          </cell>
          <cell r="BT2214">
            <v>4</v>
          </cell>
          <cell r="BU2214" t="str">
            <v>Superunie</v>
          </cell>
          <cell r="BX2214">
            <v>58.56</v>
          </cell>
        </row>
        <row r="2215">
          <cell r="AW2215" t="str">
            <v>VOMAR RECLAME DC</v>
          </cell>
          <cell r="BP2215">
            <v>20</v>
          </cell>
          <cell r="BR2215" t="str">
            <v>18</v>
          </cell>
          <cell r="BT2215" t="str">
            <v/>
          </cell>
          <cell r="BU2215" t="str">
            <v>Superunie</v>
          </cell>
          <cell r="BX2215" t="str">
            <v/>
          </cell>
        </row>
        <row r="2216">
          <cell r="AW2216" t="str">
            <v>PLUS DC OSS</v>
          </cell>
          <cell r="BP2216">
            <v>20</v>
          </cell>
          <cell r="BR2216" t="str">
            <v>53</v>
          </cell>
          <cell r="BT2216" t="str">
            <v/>
          </cell>
          <cell r="BU2216" t="str">
            <v>Superunie</v>
          </cell>
          <cell r="BX2216" t="str">
            <v/>
          </cell>
        </row>
        <row r="2217">
          <cell r="AW2217" t="str">
            <v>Plein.NL</v>
          </cell>
          <cell r="BP2217">
            <v>20</v>
          </cell>
          <cell r="BR2217" t="str">
            <v>47</v>
          </cell>
          <cell r="BT2217">
            <v>5.6</v>
          </cell>
          <cell r="BU2217" t="str">
            <v>Overig</v>
          </cell>
          <cell r="BX2217">
            <v>97.72</v>
          </cell>
        </row>
        <row r="2218">
          <cell r="AW2218" t="str">
            <v>Advion BV</v>
          </cell>
          <cell r="BP2218">
            <v>20</v>
          </cell>
          <cell r="BR2218" t="str">
            <v>10</v>
          </cell>
          <cell r="BT2218">
            <v>20</v>
          </cell>
          <cell r="BU2218" t="str">
            <v>Overig</v>
          </cell>
          <cell r="BX2218">
            <v>216.8</v>
          </cell>
        </row>
        <row r="2219">
          <cell r="AW2219" t="str">
            <v>DRG DC Bleiswijk</v>
          </cell>
          <cell r="BP2219">
            <v>20</v>
          </cell>
          <cell r="BR2219" t="str">
            <v>26</v>
          </cell>
          <cell r="BT2219">
            <v>3.2</v>
          </cell>
          <cell r="BU2219" t="str">
            <v>Overig</v>
          </cell>
          <cell r="BX2219">
            <v>71.069999999999993</v>
          </cell>
        </row>
        <row r="2220">
          <cell r="AW2220" t="str">
            <v>Albert Heijn</v>
          </cell>
          <cell r="BP2220">
            <v>20</v>
          </cell>
          <cell r="BR2220" t="str">
            <v>41</v>
          </cell>
          <cell r="BT2220">
            <v>7.2</v>
          </cell>
          <cell r="BU2220" t="str">
            <v>AH</v>
          </cell>
          <cell r="BX2220">
            <v>66.89</v>
          </cell>
        </row>
        <row r="2221">
          <cell r="AW2221" t="str">
            <v>ACTION SERVICE - DICK VIJN</v>
          </cell>
          <cell r="BP2221">
            <v>20</v>
          </cell>
          <cell r="BR2221" t="str">
            <v>61</v>
          </cell>
          <cell r="BT2221">
            <v>24.8</v>
          </cell>
          <cell r="BU2221" t="str">
            <v>Action</v>
          </cell>
          <cell r="BX2221">
            <v>323.39</v>
          </cell>
        </row>
        <row r="2222">
          <cell r="AW2222" t="str">
            <v>Detailresult Logistiek</v>
          </cell>
          <cell r="BP2222">
            <v>20</v>
          </cell>
          <cell r="BR2222" t="str">
            <v>19</v>
          </cell>
          <cell r="BT2222">
            <v>0.8</v>
          </cell>
          <cell r="BU2222" t="str">
            <v>Overig</v>
          </cell>
          <cell r="BX2222">
            <v>29.83</v>
          </cell>
        </row>
        <row r="2223">
          <cell r="AW2223" t="str">
            <v>Vomar DC</v>
          </cell>
          <cell r="BP2223">
            <v>20</v>
          </cell>
          <cell r="BR2223" t="str">
            <v>18</v>
          </cell>
          <cell r="BT2223" t="str">
            <v/>
          </cell>
          <cell r="BU2223" t="str">
            <v>Superunie</v>
          </cell>
          <cell r="BX2223" t="str">
            <v/>
          </cell>
        </row>
        <row r="2224">
          <cell r="AW2224" t="str">
            <v>ADVION ONLINE B.V.</v>
          </cell>
          <cell r="BP2224">
            <v>20</v>
          </cell>
          <cell r="BR2224" t="str">
            <v>10</v>
          </cell>
          <cell r="BT2224" t="str">
            <v/>
          </cell>
          <cell r="BU2224" t="str">
            <v>Overig</v>
          </cell>
          <cell r="BX2224" t="str">
            <v/>
          </cell>
        </row>
        <row r="2225">
          <cell r="AW2225" t="str">
            <v>Etos Distributiecentrum</v>
          </cell>
          <cell r="BP2225">
            <v>20</v>
          </cell>
          <cell r="BR2225" t="str">
            <v>19</v>
          </cell>
          <cell r="BT2225">
            <v>13.6</v>
          </cell>
          <cell r="BU2225" t="str">
            <v>Overig</v>
          </cell>
          <cell r="BX2225">
            <v>200.33</v>
          </cell>
        </row>
        <row r="2226">
          <cell r="AW2226" t="str">
            <v>Plus Retail Oost</v>
          </cell>
          <cell r="BP2226">
            <v>20</v>
          </cell>
          <cell r="BR2226" t="str">
            <v>74</v>
          </cell>
          <cell r="BT2226">
            <v>2.4</v>
          </cell>
          <cell r="BU2226" t="str">
            <v>Superunie</v>
          </cell>
          <cell r="BX2226">
            <v>67.22</v>
          </cell>
        </row>
        <row r="2227">
          <cell r="AW2227" t="str">
            <v>Plus Retail Zuid</v>
          </cell>
          <cell r="BP2227">
            <v>20</v>
          </cell>
          <cell r="BR2227" t="str">
            <v>60</v>
          </cell>
          <cell r="BT2227">
            <v>3.2</v>
          </cell>
          <cell r="BU2227" t="str">
            <v>Superunie</v>
          </cell>
          <cell r="BX2227">
            <v>77.760000000000005</v>
          </cell>
        </row>
        <row r="2228">
          <cell r="AW2228" t="str">
            <v>Jumbo DC Nieuwegein</v>
          </cell>
          <cell r="BP2228">
            <v>20</v>
          </cell>
          <cell r="BR2228" t="str">
            <v>34</v>
          </cell>
          <cell r="BT2228">
            <v>26.4</v>
          </cell>
          <cell r="BU2228" t="str">
            <v>Jumbo</v>
          </cell>
          <cell r="BX2228">
            <v>213.58</v>
          </cell>
        </row>
        <row r="2229">
          <cell r="AW2229" t="str">
            <v>Albert Heijn</v>
          </cell>
          <cell r="BP2229">
            <v>20</v>
          </cell>
          <cell r="BR2229" t="str">
            <v>41</v>
          </cell>
          <cell r="BT2229">
            <v>26.4</v>
          </cell>
          <cell r="BU2229" t="str">
            <v>AH</v>
          </cell>
          <cell r="BX2229">
            <v>149.41</v>
          </cell>
        </row>
        <row r="2230">
          <cell r="AW2230" t="str">
            <v>Kruidvat BV</v>
          </cell>
          <cell r="BP2230">
            <v>20</v>
          </cell>
          <cell r="BR2230" t="str">
            <v>66</v>
          </cell>
          <cell r="BT2230">
            <v>26.4</v>
          </cell>
          <cell r="BU2230" t="str">
            <v>Kruidvat</v>
          </cell>
          <cell r="BX2230">
            <v>182.69</v>
          </cell>
        </row>
        <row r="2231">
          <cell r="AW2231" t="str">
            <v>Kruidvat BV</v>
          </cell>
          <cell r="BP2231">
            <v>21</v>
          </cell>
          <cell r="BR2231" t="str">
            <v>66</v>
          </cell>
          <cell r="BT2231">
            <v>17.600000000000001</v>
          </cell>
          <cell r="BU2231" t="str">
            <v>Kruidvat</v>
          </cell>
          <cell r="BX2231">
            <v>147.13999999999999</v>
          </cell>
        </row>
        <row r="2232">
          <cell r="AW2232" t="str">
            <v>Boni Distributiecentrum</v>
          </cell>
          <cell r="BP2232">
            <v>21</v>
          </cell>
          <cell r="BR2232" t="str">
            <v>38</v>
          </cell>
          <cell r="BT2232">
            <v>8.8000000000000007</v>
          </cell>
          <cell r="BU2232" t="str">
            <v>Superunie</v>
          </cell>
          <cell r="BX2232">
            <v>144.06</v>
          </cell>
        </row>
        <row r="2233">
          <cell r="AW2233" t="str">
            <v>Dentalair (deur 6/7)</v>
          </cell>
          <cell r="BP2233">
            <v>21</v>
          </cell>
          <cell r="BR2233" t="str">
            <v>33</v>
          </cell>
          <cell r="BT2233">
            <v>0.8</v>
          </cell>
          <cell r="BU2233" t="str">
            <v>Pharma</v>
          </cell>
          <cell r="BX2233">
            <v>27.26</v>
          </cell>
        </row>
        <row r="2234">
          <cell r="AW2234" t="str">
            <v>Albert Heijn</v>
          </cell>
          <cell r="BP2234">
            <v>21</v>
          </cell>
          <cell r="BR2234" t="str">
            <v>50</v>
          </cell>
          <cell r="BT2234">
            <v>1.6</v>
          </cell>
          <cell r="BU2234" t="str">
            <v>AH</v>
          </cell>
          <cell r="BX2234">
            <v>44.37</v>
          </cell>
        </row>
        <row r="2235">
          <cell r="AW2235" t="str">
            <v>Action Distributiecentrum</v>
          </cell>
          <cell r="BP2235">
            <v>21</v>
          </cell>
          <cell r="BR2235" t="str">
            <v>61</v>
          </cell>
          <cell r="BT2235">
            <v>22.4</v>
          </cell>
          <cell r="BU2235" t="str">
            <v>Action</v>
          </cell>
          <cell r="BX2235">
            <v>307.33</v>
          </cell>
        </row>
        <row r="2236">
          <cell r="AW2236" t="str">
            <v>DRG DC Bleiswijk</v>
          </cell>
          <cell r="BP2236">
            <v>21</v>
          </cell>
          <cell r="BR2236" t="str">
            <v>26</v>
          </cell>
          <cell r="BT2236">
            <v>1.6</v>
          </cell>
          <cell r="BU2236" t="str">
            <v>Overig</v>
          </cell>
          <cell r="BX2236">
            <v>49.33</v>
          </cell>
        </row>
        <row r="2237">
          <cell r="AW2237" t="str">
            <v>Poiesz Supermarkten BV</v>
          </cell>
          <cell r="BP2237">
            <v>21</v>
          </cell>
          <cell r="BR2237" t="str">
            <v>86</v>
          </cell>
          <cell r="BT2237">
            <v>4</v>
          </cell>
          <cell r="BU2237" t="str">
            <v>Superunie</v>
          </cell>
          <cell r="BX2237">
            <v>109.2</v>
          </cell>
        </row>
        <row r="2238">
          <cell r="AW2238" t="str">
            <v>Action Distributiecentrum</v>
          </cell>
          <cell r="BP2238">
            <v>21</v>
          </cell>
          <cell r="BR2238" t="str">
            <v>61</v>
          </cell>
          <cell r="BT2238">
            <v>26.4</v>
          </cell>
          <cell r="BU2238" t="str">
            <v>Action</v>
          </cell>
          <cell r="BX2238">
            <v>333.96</v>
          </cell>
        </row>
        <row r="2239">
          <cell r="AW2239" t="str">
            <v>Topbrands Europe BV</v>
          </cell>
          <cell r="BP2239">
            <v>21</v>
          </cell>
          <cell r="BR2239" t="str">
            <v>96</v>
          </cell>
          <cell r="BT2239">
            <v>26.4</v>
          </cell>
          <cell r="BU2239" t="str">
            <v>Overig</v>
          </cell>
          <cell r="BX2239">
            <v>419.5</v>
          </cell>
        </row>
        <row r="2240">
          <cell r="AW2240" t="str">
            <v>HOOGVLIET DC BLEISWIJK</v>
          </cell>
          <cell r="BP2240">
            <v>21</v>
          </cell>
          <cell r="BR2240" t="str">
            <v>26</v>
          </cell>
          <cell r="BT2240">
            <v>16.8</v>
          </cell>
          <cell r="BU2240" t="str">
            <v>Superunie</v>
          </cell>
          <cell r="BX2240">
            <v>218.4</v>
          </cell>
        </row>
        <row r="2241">
          <cell r="AW2241" t="str">
            <v>ACTION SERVICE - DICK VIJN</v>
          </cell>
          <cell r="BP2241">
            <v>21</v>
          </cell>
          <cell r="BR2241" t="str">
            <v>61</v>
          </cell>
          <cell r="BT2241">
            <v>26.4</v>
          </cell>
          <cell r="BU2241" t="str">
            <v>Action</v>
          </cell>
          <cell r="BX2241">
            <v>333.96</v>
          </cell>
        </row>
        <row r="2242">
          <cell r="AW2242" t="str">
            <v>HOOGVLIET DC BLEISWIJK</v>
          </cell>
          <cell r="BP2242">
            <v>21</v>
          </cell>
          <cell r="BR2242" t="str">
            <v>26</v>
          </cell>
          <cell r="BT2242" t="str">
            <v/>
          </cell>
          <cell r="BU2242" t="str">
            <v>Superunie</v>
          </cell>
          <cell r="BX2242" t="str">
            <v/>
          </cell>
        </row>
        <row r="2243">
          <cell r="AW2243" t="str">
            <v>Blokker Distributiecentrum</v>
          </cell>
          <cell r="BP2243">
            <v>21</v>
          </cell>
          <cell r="BR2243" t="str">
            <v>41</v>
          </cell>
          <cell r="BT2243">
            <v>3.2</v>
          </cell>
          <cell r="BU2243" t="str">
            <v>Overig</v>
          </cell>
          <cell r="BX2243">
            <v>38.11</v>
          </cell>
        </row>
        <row r="2244">
          <cell r="AW2244" t="str">
            <v>Action Distributiecentrum</v>
          </cell>
          <cell r="BP2244">
            <v>21</v>
          </cell>
          <cell r="BR2244" t="str">
            <v>16</v>
          </cell>
          <cell r="BT2244">
            <v>26.4</v>
          </cell>
          <cell r="BU2244" t="str">
            <v>Action</v>
          </cell>
          <cell r="BX2244">
            <v>296.47000000000003</v>
          </cell>
        </row>
        <row r="2245">
          <cell r="AW2245" t="str">
            <v>Plus Retail Beemster</v>
          </cell>
          <cell r="BP2245">
            <v>21</v>
          </cell>
          <cell r="BR2245" t="str">
            <v>14</v>
          </cell>
          <cell r="BT2245">
            <v>0.8</v>
          </cell>
          <cell r="BU2245" t="str">
            <v>Superunie</v>
          </cell>
          <cell r="BX2245">
            <v>28.67</v>
          </cell>
        </row>
        <row r="2246">
          <cell r="AW2246" t="str">
            <v>Global Trading</v>
          </cell>
          <cell r="BP2246">
            <v>21</v>
          </cell>
          <cell r="BR2246" t="str">
            <v>89</v>
          </cell>
          <cell r="BT2246">
            <v>11.2</v>
          </cell>
          <cell r="BU2246" t="str">
            <v>Overig</v>
          </cell>
          <cell r="BX2246">
            <v>237.89</v>
          </cell>
        </row>
        <row r="2247">
          <cell r="AW2247" t="str">
            <v>De Vijzel</v>
          </cell>
          <cell r="BP2247">
            <v>21</v>
          </cell>
          <cell r="BR2247" t="str">
            <v>95</v>
          </cell>
          <cell r="BT2247">
            <v>21.6</v>
          </cell>
          <cell r="BU2247" t="str">
            <v>Pharma</v>
          </cell>
          <cell r="BX2247">
            <v>366.12</v>
          </cell>
        </row>
        <row r="2248">
          <cell r="AW2248" t="str">
            <v>Albert Heijn DC OVERIJSSEL</v>
          </cell>
          <cell r="BP2248">
            <v>21</v>
          </cell>
          <cell r="BR2248" t="str">
            <v>80</v>
          </cell>
          <cell r="BT2248">
            <v>0.8</v>
          </cell>
          <cell r="BU2248" t="str">
            <v>AH</v>
          </cell>
          <cell r="BX2248">
            <v>30.66</v>
          </cell>
        </row>
        <row r="2249">
          <cell r="AW2249" t="str">
            <v>ALBERT HEIJN MECH ZAANDAM</v>
          </cell>
          <cell r="BP2249">
            <v>21</v>
          </cell>
          <cell r="BR2249" t="str">
            <v>15</v>
          </cell>
          <cell r="BT2249">
            <v>0.8</v>
          </cell>
          <cell r="BU2249" t="str">
            <v>AH</v>
          </cell>
          <cell r="BX2249">
            <v>28.49</v>
          </cell>
        </row>
        <row r="2250">
          <cell r="AW2250" t="str">
            <v>Action Distributiecentrum</v>
          </cell>
          <cell r="BP2250">
            <v>21</v>
          </cell>
          <cell r="BR2250" t="str">
            <v>16</v>
          </cell>
          <cell r="BT2250">
            <v>20.8</v>
          </cell>
          <cell r="BU2250" t="str">
            <v>Action</v>
          </cell>
          <cell r="BX2250">
            <v>263.12</v>
          </cell>
        </row>
        <row r="2251">
          <cell r="AW2251" t="str">
            <v>Action Distributiecentrum</v>
          </cell>
          <cell r="BP2251">
            <v>21</v>
          </cell>
          <cell r="BR2251" t="str">
            <v>61</v>
          </cell>
          <cell r="BT2251">
            <v>24.8</v>
          </cell>
          <cell r="BU2251" t="str">
            <v>Action</v>
          </cell>
          <cell r="BX2251">
            <v>323.39</v>
          </cell>
        </row>
        <row r="2252">
          <cell r="AW2252" t="str">
            <v>Kruidvat BV</v>
          </cell>
          <cell r="BP2252">
            <v>21</v>
          </cell>
          <cell r="BR2252" t="str">
            <v>66</v>
          </cell>
          <cell r="BT2252">
            <v>21.6</v>
          </cell>
          <cell r="BU2252" t="str">
            <v>Kruidvat</v>
          </cell>
          <cell r="BX2252">
            <v>164.58999999999997</v>
          </cell>
        </row>
        <row r="2253">
          <cell r="AW2253" t="str">
            <v>AH DC Hoorn</v>
          </cell>
          <cell r="BP2253">
            <v>21</v>
          </cell>
          <cell r="BR2253" t="str">
            <v>16</v>
          </cell>
          <cell r="BT2253">
            <v>1.6</v>
          </cell>
          <cell r="BU2253" t="str">
            <v>AH</v>
          </cell>
          <cell r="BX2253">
            <v>52.61</v>
          </cell>
        </row>
        <row r="2254">
          <cell r="AW2254" t="str">
            <v>Aldi Roosendaal BV</v>
          </cell>
          <cell r="BP2254">
            <v>21</v>
          </cell>
          <cell r="BR2254" t="str">
            <v>47</v>
          </cell>
          <cell r="BT2254">
            <v>4</v>
          </cell>
          <cell r="BU2254" t="str">
            <v>Aldi</v>
          </cell>
          <cell r="BX2254">
            <v>79.12</v>
          </cell>
        </row>
        <row r="2255">
          <cell r="AW2255" t="str">
            <v>Kruidvat BV</v>
          </cell>
          <cell r="BP2255">
            <v>21</v>
          </cell>
          <cell r="BR2255" t="str">
            <v>66</v>
          </cell>
          <cell r="BT2255" t="str">
            <v/>
          </cell>
          <cell r="BU2255" t="str">
            <v>Kruidvat</v>
          </cell>
          <cell r="BX2255" t="str">
            <v/>
          </cell>
        </row>
        <row r="2256">
          <cell r="AW2256" t="str">
            <v>Etos Distributiecentrum</v>
          </cell>
          <cell r="BP2256">
            <v>21</v>
          </cell>
          <cell r="BR2256" t="str">
            <v>19</v>
          </cell>
          <cell r="BT2256">
            <v>25.6</v>
          </cell>
          <cell r="BU2256" t="str">
            <v>Overig</v>
          </cell>
          <cell r="BX2256">
            <v>280.58000000000004</v>
          </cell>
        </row>
        <row r="2257">
          <cell r="AW2257" t="str">
            <v>Nettorama DC</v>
          </cell>
          <cell r="BP2257">
            <v>21</v>
          </cell>
          <cell r="BR2257" t="str">
            <v>49</v>
          </cell>
          <cell r="BT2257">
            <v>8.8000000000000007</v>
          </cell>
          <cell r="BU2257" t="str">
            <v>Superunie</v>
          </cell>
          <cell r="BX2257">
            <v>130.15</v>
          </cell>
        </row>
        <row r="2258">
          <cell r="AW2258" t="str">
            <v>ALDI Groningen</v>
          </cell>
          <cell r="BP2258">
            <v>21</v>
          </cell>
          <cell r="BR2258" t="str">
            <v>97</v>
          </cell>
          <cell r="BT2258">
            <v>3.2</v>
          </cell>
          <cell r="BU2258" t="str">
            <v>Aldi</v>
          </cell>
          <cell r="BX2258">
            <v>104.35</v>
          </cell>
        </row>
        <row r="2259">
          <cell r="AW2259" t="str">
            <v>ACTION SERVICE - DICK VIJN</v>
          </cell>
          <cell r="BP2259">
            <v>21</v>
          </cell>
          <cell r="BR2259" t="str">
            <v>61</v>
          </cell>
          <cell r="BT2259">
            <v>24.8</v>
          </cell>
          <cell r="BU2259" t="str">
            <v>Action</v>
          </cell>
          <cell r="BX2259">
            <v>323.39</v>
          </cell>
        </row>
        <row r="2260">
          <cell r="AW2260" t="str">
            <v>Aldi Roermond BV</v>
          </cell>
          <cell r="BP2260">
            <v>21</v>
          </cell>
          <cell r="BR2260" t="str">
            <v>60</v>
          </cell>
          <cell r="BT2260">
            <v>3.2</v>
          </cell>
          <cell r="BU2260" t="str">
            <v>Aldi</v>
          </cell>
          <cell r="BX2260">
            <v>77.760000000000005</v>
          </cell>
        </row>
        <row r="2261">
          <cell r="AW2261" t="str">
            <v>Aldi Zoetermeer BV</v>
          </cell>
          <cell r="BP2261">
            <v>21</v>
          </cell>
          <cell r="BR2261" t="str">
            <v>26</v>
          </cell>
          <cell r="BT2261">
            <v>4</v>
          </cell>
          <cell r="BU2261" t="str">
            <v>Aldi</v>
          </cell>
          <cell r="BX2261">
            <v>79.88</v>
          </cell>
        </row>
        <row r="2262">
          <cell r="AW2262" t="str">
            <v>CoopCodis Distributiecentrum</v>
          </cell>
          <cell r="BP2262">
            <v>21</v>
          </cell>
          <cell r="BR2262" t="str">
            <v>94</v>
          </cell>
          <cell r="BT2262">
            <v>6.4</v>
          </cell>
          <cell r="BU2262" t="str">
            <v>Superunie</v>
          </cell>
          <cell r="BX2262">
            <v>135.94999999999999</v>
          </cell>
        </row>
        <row r="2263">
          <cell r="AW2263" t="str">
            <v>Albert Heijn</v>
          </cell>
          <cell r="BP2263">
            <v>21</v>
          </cell>
          <cell r="BR2263" t="str">
            <v>26</v>
          </cell>
          <cell r="BT2263">
            <v>0.8</v>
          </cell>
          <cell r="BU2263" t="str">
            <v>AH</v>
          </cell>
          <cell r="BX2263">
            <v>28.84</v>
          </cell>
        </row>
        <row r="2264">
          <cell r="AW2264" t="str">
            <v>ACTION SERVICE - DICK VIJN</v>
          </cell>
          <cell r="BP2264">
            <v>21</v>
          </cell>
          <cell r="BR2264" t="str">
            <v>61</v>
          </cell>
          <cell r="BT2264">
            <v>24</v>
          </cell>
          <cell r="BU2264" t="str">
            <v>Action</v>
          </cell>
          <cell r="BX2264">
            <v>317.52</v>
          </cell>
        </row>
        <row r="2265">
          <cell r="AW2265" t="str">
            <v>DRG DC BLEISWIJK ACTIE</v>
          </cell>
          <cell r="BP2265">
            <v>21</v>
          </cell>
          <cell r="BR2265" t="str">
            <v>26</v>
          </cell>
          <cell r="BT2265">
            <v>16.8</v>
          </cell>
          <cell r="BU2265" t="str">
            <v>Overig</v>
          </cell>
          <cell r="BX2265">
            <v>218.4</v>
          </cell>
        </row>
        <row r="2266">
          <cell r="AW2266" t="str">
            <v>Vriesia Opslag Stellendam</v>
          </cell>
          <cell r="BP2266">
            <v>21</v>
          </cell>
          <cell r="BR2266" t="str">
            <v>32</v>
          </cell>
          <cell r="BT2266">
            <v>4.8</v>
          </cell>
          <cell r="BU2266" t="str">
            <v>Overig</v>
          </cell>
          <cell r="BX2266">
            <v>96.14</v>
          </cell>
        </row>
        <row r="2267">
          <cell r="AW2267" t="str">
            <v>Aldi Culemborg B.V.</v>
          </cell>
          <cell r="BP2267">
            <v>21</v>
          </cell>
          <cell r="BR2267" t="str">
            <v>41</v>
          </cell>
          <cell r="BT2267">
            <v>3.2</v>
          </cell>
          <cell r="BU2267" t="str">
            <v>Aldi</v>
          </cell>
          <cell r="BX2267">
            <v>38.11</v>
          </cell>
        </row>
        <row r="2268">
          <cell r="AW2268" t="str">
            <v>Aldi</v>
          </cell>
          <cell r="BP2268">
            <v>21</v>
          </cell>
          <cell r="BR2268" t="str">
            <v>74</v>
          </cell>
          <cell r="BT2268">
            <v>3.2</v>
          </cell>
          <cell r="BU2268" t="str">
            <v>Aldi</v>
          </cell>
          <cell r="BX2268">
            <v>76.83</v>
          </cell>
        </row>
        <row r="2269">
          <cell r="AW2269" t="str">
            <v>PLUS DC OSS</v>
          </cell>
          <cell r="BP2269">
            <v>21</v>
          </cell>
          <cell r="BR2269" t="str">
            <v>53</v>
          </cell>
          <cell r="BT2269">
            <v>1.6</v>
          </cell>
          <cell r="BU2269" t="str">
            <v>Superunie</v>
          </cell>
          <cell r="BX2269">
            <v>36.22</v>
          </cell>
        </row>
        <row r="2270">
          <cell r="AW2270" t="str">
            <v>CoopCodis Distributiecentrum</v>
          </cell>
          <cell r="BP2270">
            <v>21</v>
          </cell>
          <cell r="BR2270" t="str">
            <v>94</v>
          </cell>
          <cell r="BT2270" t="str">
            <v/>
          </cell>
          <cell r="BU2270" t="str">
            <v>Superunie</v>
          </cell>
          <cell r="BX2270" t="str">
            <v/>
          </cell>
        </row>
        <row r="2271">
          <cell r="AW2271" t="str">
            <v>Advion BV</v>
          </cell>
          <cell r="BP2271">
            <v>21</v>
          </cell>
          <cell r="BR2271" t="str">
            <v>10</v>
          </cell>
          <cell r="BT2271">
            <v>5.6</v>
          </cell>
          <cell r="BU2271" t="str">
            <v>Overig</v>
          </cell>
          <cell r="BX2271">
            <v>88.59</v>
          </cell>
        </row>
        <row r="2272">
          <cell r="AW2272" t="str">
            <v>VOMAR RECLAME DC</v>
          </cell>
          <cell r="BP2272">
            <v>21</v>
          </cell>
          <cell r="BR2272" t="str">
            <v>18</v>
          </cell>
          <cell r="BT2272">
            <v>3.2</v>
          </cell>
          <cell r="BU2272" t="str">
            <v>Superunie</v>
          </cell>
          <cell r="BX2272">
            <v>73.760000000000005</v>
          </cell>
        </row>
        <row r="2273">
          <cell r="AW2273" t="str">
            <v>Nettorama DC</v>
          </cell>
          <cell r="BP2273">
            <v>21</v>
          </cell>
          <cell r="BR2273" t="str">
            <v>49</v>
          </cell>
          <cell r="BT2273" t="str">
            <v/>
          </cell>
          <cell r="BU2273" t="str">
            <v>Superunie</v>
          </cell>
          <cell r="BX2273" t="str">
            <v/>
          </cell>
        </row>
        <row r="2274">
          <cell r="AW2274" t="str">
            <v>Etos Distributiecentrum</v>
          </cell>
          <cell r="BP2274">
            <v>21</v>
          </cell>
          <cell r="BR2274" t="str">
            <v>19</v>
          </cell>
          <cell r="BT2274" t="str">
            <v/>
          </cell>
          <cell r="BU2274" t="str">
            <v>Overig</v>
          </cell>
          <cell r="BX2274" t="str">
            <v/>
          </cell>
        </row>
        <row r="2275">
          <cell r="AW2275" t="str">
            <v>Action Distributiecentrum</v>
          </cell>
          <cell r="BP2275">
            <v>21</v>
          </cell>
          <cell r="BR2275" t="str">
            <v>16</v>
          </cell>
          <cell r="BT2275">
            <v>25.6</v>
          </cell>
          <cell r="BU2275" t="str">
            <v>Action</v>
          </cell>
          <cell r="BX2275">
            <v>289.27999999999997</v>
          </cell>
        </row>
        <row r="2276">
          <cell r="AW2276" t="str">
            <v>Jan Linders Distributiecentrum</v>
          </cell>
          <cell r="BP2276">
            <v>21</v>
          </cell>
          <cell r="BR2276" t="str">
            <v>58</v>
          </cell>
          <cell r="BT2276">
            <v>9.6</v>
          </cell>
          <cell r="BU2276" t="str">
            <v>Superunie</v>
          </cell>
          <cell r="BX2276">
            <v>140.35</v>
          </cell>
        </row>
        <row r="2277">
          <cell r="AW2277" t="str">
            <v>BOON DC KW DORDRECHT</v>
          </cell>
          <cell r="BP2277">
            <v>21</v>
          </cell>
          <cell r="BR2277" t="str">
            <v>33</v>
          </cell>
          <cell r="BT2277">
            <v>3.2</v>
          </cell>
          <cell r="BU2277" t="str">
            <v>Superunie</v>
          </cell>
          <cell r="BX2277">
            <v>63.68</v>
          </cell>
        </row>
        <row r="2278">
          <cell r="AW2278" t="str">
            <v>Action Distributiecentrum</v>
          </cell>
          <cell r="BP2278">
            <v>21</v>
          </cell>
          <cell r="BR2278" t="str">
            <v>61</v>
          </cell>
          <cell r="BT2278">
            <v>21.6</v>
          </cell>
          <cell r="BU2278" t="str">
            <v>Action</v>
          </cell>
          <cell r="BX2278">
            <v>302.18</v>
          </cell>
        </row>
        <row r="2279">
          <cell r="AW2279" t="str">
            <v>ID Logistics</v>
          </cell>
          <cell r="BP2279">
            <v>21</v>
          </cell>
          <cell r="BR2279" t="str">
            <v>50</v>
          </cell>
          <cell r="BT2279">
            <v>4</v>
          </cell>
          <cell r="BU2279" t="str">
            <v>Overig</v>
          </cell>
          <cell r="BX2279">
            <v>71.760000000000005</v>
          </cell>
        </row>
        <row r="2280">
          <cell r="AW2280" t="str">
            <v>Kruidvat BV</v>
          </cell>
          <cell r="BP2280">
            <v>21</v>
          </cell>
          <cell r="BR2280" t="str">
            <v>66</v>
          </cell>
          <cell r="BT2280" t="str">
            <v/>
          </cell>
          <cell r="BU2280" t="str">
            <v>Kruidvat</v>
          </cell>
          <cell r="BX2280" t="str">
            <v/>
          </cell>
        </row>
        <row r="2281">
          <cell r="AW2281" t="str">
            <v>Kruidvat BV</v>
          </cell>
          <cell r="BP2281">
            <v>21</v>
          </cell>
          <cell r="BR2281" t="str">
            <v>66</v>
          </cell>
          <cell r="BT2281">
            <v>21.6</v>
          </cell>
          <cell r="BU2281" t="str">
            <v>Kruidvat</v>
          </cell>
          <cell r="BX2281">
            <v>164.58999999999997</v>
          </cell>
        </row>
        <row r="2282">
          <cell r="AW2282" t="str">
            <v>Aldi Culemborg B.V.</v>
          </cell>
          <cell r="BP2282">
            <v>21</v>
          </cell>
          <cell r="BR2282" t="str">
            <v>41</v>
          </cell>
          <cell r="BT2282" t="str">
            <v/>
          </cell>
          <cell r="BU2282" t="str">
            <v>Aldi</v>
          </cell>
          <cell r="BX2282" t="str">
            <v/>
          </cell>
        </row>
        <row r="2283">
          <cell r="AW2283" t="str">
            <v>Kruidvat BV</v>
          </cell>
          <cell r="BP2283">
            <v>21</v>
          </cell>
          <cell r="BR2283" t="str">
            <v>66</v>
          </cell>
          <cell r="BT2283" t="str">
            <v/>
          </cell>
          <cell r="BU2283" t="str">
            <v>Kruidvat</v>
          </cell>
          <cell r="BX2283" t="str">
            <v/>
          </cell>
        </row>
        <row r="2284">
          <cell r="AW2284" t="str">
            <v>Kruidvat BV</v>
          </cell>
          <cell r="BP2284">
            <v>21</v>
          </cell>
          <cell r="BR2284" t="str">
            <v>66</v>
          </cell>
          <cell r="BT2284" t="str">
            <v/>
          </cell>
          <cell r="BU2284" t="str">
            <v>Kruidvat</v>
          </cell>
          <cell r="BX2284" t="str">
            <v/>
          </cell>
        </row>
        <row r="2285">
          <cell r="AW2285" t="str">
            <v>Action Distributiecentrum</v>
          </cell>
          <cell r="BP2285">
            <v>21</v>
          </cell>
          <cell r="BR2285" t="str">
            <v>61</v>
          </cell>
          <cell r="BT2285">
            <v>24</v>
          </cell>
          <cell r="BU2285" t="str">
            <v>Action</v>
          </cell>
          <cell r="BX2285">
            <v>317.52</v>
          </cell>
        </row>
        <row r="2286">
          <cell r="AW2286" t="str">
            <v>Detailresult Logistiek</v>
          </cell>
          <cell r="BP2286">
            <v>21</v>
          </cell>
          <cell r="BR2286" t="str">
            <v>19</v>
          </cell>
          <cell r="BT2286">
            <v>10.4</v>
          </cell>
          <cell r="BU2286" t="str">
            <v>Overig</v>
          </cell>
          <cell r="BX2286">
            <v>167.75</v>
          </cell>
        </row>
        <row r="2287">
          <cell r="AW2287" t="str">
            <v>A.S. Watson DC</v>
          </cell>
          <cell r="BP2287">
            <v>21</v>
          </cell>
          <cell r="BR2287" t="str">
            <v>66</v>
          </cell>
          <cell r="BT2287">
            <v>20</v>
          </cell>
          <cell r="BU2287" t="str">
            <v>Kruidvat</v>
          </cell>
          <cell r="BX2287">
            <v>158.39999999999998</v>
          </cell>
        </row>
        <row r="2288">
          <cell r="AW2288" t="str">
            <v>Topbrands Europe BV</v>
          </cell>
          <cell r="BP2288">
            <v>21</v>
          </cell>
          <cell r="BR2288" t="str">
            <v>96</v>
          </cell>
          <cell r="BT2288">
            <v>4</v>
          </cell>
          <cell r="BU2288" t="str">
            <v>Overig</v>
          </cell>
          <cell r="BX2288">
            <v>120.44</v>
          </cell>
        </row>
        <row r="2289">
          <cell r="AW2289" t="str">
            <v>Kruidvat BV</v>
          </cell>
          <cell r="BP2289">
            <v>21</v>
          </cell>
          <cell r="BR2289" t="str">
            <v>66</v>
          </cell>
          <cell r="BT2289" t="str">
            <v/>
          </cell>
          <cell r="BU2289" t="str">
            <v>Kruidvat</v>
          </cell>
          <cell r="BX2289" t="str">
            <v/>
          </cell>
        </row>
        <row r="2290">
          <cell r="AW2290" t="str">
            <v>Albert Heijn</v>
          </cell>
          <cell r="BP2290">
            <v>21</v>
          </cell>
          <cell r="BR2290" t="str">
            <v>41</v>
          </cell>
          <cell r="BT2290">
            <v>4</v>
          </cell>
          <cell r="BU2290" t="str">
            <v>AH</v>
          </cell>
          <cell r="BX2290">
            <v>42.88</v>
          </cell>
        </row>
        <row r="2291">
          <cell r="AW2291" t="str">
            <v>Kruidvat BV</v>
          </cell>
          <cell r="BP2291">
            <v>21</v>
          </cell>
          <cell r="BR2291" t="str">
            <v>66</v>
          </cell>
          <cell r="BT2291">
            <v>22.4</v>
          </cell>
          <cell r="BU2291" t="str">
            <v>Kruidvat</v>
          </cell>
          <cell r="BX2291">
            <v>167.55</v>
          </cell>
        </row>
        <row r="2292">
          <cell r="AW2292" t="str">
            <v>A.S. WATSON DC OOSTERHOUT</v>
          </cell>
          <cell r="BP2292">
            <v>21</v>
          </cell>
          <cell r="BR2292" t="str">
            <v>49</v>
          </cell>
          <cell r="BT2292">
            <v>26.4</v>
          </cell>
          <cell r="BU2292" t="str">
            <v>Kruidvat</v>
          </cell>
          <cell r="BX2292">
            <v>251.33</v>
          </cell>
        </row>
        <row r="2293">
          <cell r="AW2293" t="str">
            <v>Albert Heijn</v>
          </cell>
          <cell r="BP2293">
            <v>21</v>
          </cell>
          <cell r="BR2293" t="str">
            <v>41</v>
          </cell>
          <cell r="BT2293">
            <v>11.2</v>
          </cell>
          <cell r="BU2293" t="str">
            <v>AH</v>
          </cell>
          <cell r="BX2293">
            <v>90.61</v>
          </cell>
        </row>
        <row r="2294">
          <cell r="AW2294" t="str">
            <v>SPAR Distributiecentrum</v>
          </cell>
          <cell r="BP2294">
            <v>21</v>
          </cell>
          <cell r="BR2294" t="str">
            <v>51</v>
          </cell>
          <cell r="BT2294">
            <v>4.8</v>
          </cell>
          <cell r="BU2294" t="str">
            <v>Superunie</v>
          </cell>
          <cell r="BX2294">
            <v>78.239999999999995</v>
          </cell>
        </row>
        <row r="2295">
          <cell r="AW2295" t="str">
            <v>Kruidvat BV</v>
          </cell>
          <cell r="BP2295">
            <v>21</v>
          </cell>
          <cell r="BR2295" t="str">
            <v>66</v>
          </cell>
          <cell r="BT2295">
            <v>17.600000000000001</v>
          </cell>
          <cell r="BU2295" t="str">
            <v>Kruidvat</v>
          </cell>
          <cell r="BX2295">
            <v>147.13999999999999</v>
          </cell>
        </row>
        <row r="2296">
          <cell r="AW2296" t="str">
            <v>Jumbo DC Nieuwegein</v>
          </cell>
          <cell r="BP2296">
            <v>21</v>
          </cell>
          <cell r="BR2296" t="str">
            <v>34</v>
          </cell>
          <cell r="BT2296">
            <v>15.2</v>
          </cell>
          <cell r="BU2296" t="str">
            <v>Jumbo</v>
          </cell>
          <cell r="BX2296">
            <v>158.38</v>
          </cell>
        </row>
        <row r="2297">
          <cell r="AW2297" t="str">
            <v>DRG DC BLEISWIJK ACTIE</v>
          </cell>
          <cell r="BP2297">
            <v>21</v>
          </cell>
          <cell r="BR2297" t="str">
            <v>26</v>
          </cell>
          <cell r="BT2297">
            <v>21.6</v>
          </cell>
          <cell r="BU2297" t="str">
            <v>Overig</v>
          </cell>
          <cell r="BX2297">
            <v>251.64</v>
          </cell>
        </row>
        <row r="2298">
          <cell r="AW2298" t="str">
            <v>ACTION SERVICE - DICK VIJN</v>
          </cell>
          <cell r="BP2298">
            <v>21</v>
          </cell>
          <cell r="BR2298" t="str">
            <v>61</v>
          </cell>
          <cell r="BT2298">
            <v>20</v>
          </cell>
          <cell r="BU2298" t="str">
            <v>Action</v>
          </cell>
          <cell r="BX2298">
            <v>290.2</v>
          </cell>
        </row>
        <row r="2299">
          <cell r="AW2299" t="str">
            <v>Jumbo Nieuwegein</v>
          </cell>
          <cell r="BP2299">
            <v>21</v>
          </cell>
          <cell r="BR2299" t="str">
            <v>34</v>
          </cell>
          <cell r="BT2299" t="str">
            <v/>
          </cell>
          <cell r="BU2299" t="str">
            <v>Jumbo</v>
          </cell>
          <cell r="BX2299" t="str">
            <v/>
          </cell>
        </row>
        <row r="2300">
          <cell r="AW2300" t="str">
            <v>Minc Apeldoorn B.V.</v>
          </cell>
          <cell r="BP2300">
            <v>21</v>
          </cell>
          <cell r="BR2300" t="str">
            <v>73</v>
          </cell>
          <cell r="BT2300">
            <v>16.8</v>
          </cell>
          <cell r="BU2300" t="str">
            <v>Overig</v>
          </cell>
          <cell r="BX2300">
            <v>199.25</v>
          </cell>
        </row>
        <row r="2301">
          <cell r="AW2301" t="str">
            <v>Kruidvat BV</v>
          </cell>
          <cell r="BP2301">
            <v>21</v>
          </cell>
          <cell r="BR2301" t="str">
            <v>66</v>
          </cell>
          <cell r="BT2301" t="str">
            <v/>
          </cell>
          <cell r="BU2301" t="str">
            <v>Kruidvat</v>
          </cell>
          <cell r="BX2301" t="str">
            <v/>
          </cell>
        </row>
        <row r="2302">
          <cell r="AW2302" t="str">
            <v>DRG DC Bleiswijk</v>
          </cell>
          <cell r="BP2302">
            <v>21</v>
          </cell>
          <cell r="BR2302" t="str">
            <v>26</v>
          </cell>
          <cell r="BT2302">
            <v>9.6</v>
          </cell>
          <cell r="BU2302" t="str">
            <v>Overig</v>
          </cell>
          <cell r="BX2302">
            <v>153.69999999999999</v>
          </cell>
        </row>
        <row r="2303">
          <cell r="AW2303" t="str">
            <v>Action Distributiecentrum</v>
          </cell>
          <cell r="BP2303">
            <v>21</v>
          </cell>
          <cell r="BR2303" t="str">
            <v>16</v>
          </cell>
          <cell r="BT2303">
            <v>16.8</v>
          </cell>
          <cell r="BU2303" t="str">
            <v>Action</v>
          </cell>
          <cell r="BX2303">
            <v>232.85</v>
          </cell>
        </row>
        <row r="2304">
          <cell r="AW2304" t="str">
            <v>Detailresult Logistiek</v>
          </cell>
          <cell r="BP2304">
            <v>21</v>
          </cell>
          <cell r="BR2304" t="str">
            <v>19</v>
          </cell>
          <cell r="BT2304" t="str">
            <v/>
          </cell>
          <cell r="BU2304" t="str">
            <v>Overig</v>
          </cell>
          <cell r="BX2304" t="str">
            <v/>
          </cell>
        </row>
        <row r="2305">
          <cell r="AW2305" t="str">
            <v>Kruidvat BV</v>
          </cell>
          <cell r="BP2305">
            <v>21</v>
          </cell>
          <cell r="BR2305" t="str">
            <v>66</v>
          </cell>
          <cell r="BT2305">
            <v>0.8</v>
          </cell>
          <cell r="BU2305" t="str">
            <v>Kruidvat</v>
          </cell>
          <cell r="BX2305">
            <v>27.26</v>
          </cell>
        </row>
        <row r="2306">
          <cell r="AW2306" t="str">
            <v>Albert Heijn</v>
          </cell>
          <cell r="BP2306">
            <v>21</v>
          </cell>
          <cell r="BR2306" t="str">
            <v>50</v>
          </cell>
          <cell r="BT2306">
            <v>11.2</v>
          </cell>
          <cell r="BU2306" t="str">
            <v>AH</v>
          </cell>
          <cell r="BX2306">
            <v>151.65</v>
          </cell>
        </row>
        <row r="2307">
          <cell r="AW2307" t="str">
            <v>Plus Retail Zuid</v>
          </cell>
          <cell r="BP2307">
            <v>21</v>
          </cell>
          <cell r="BR2307" t="str">
            <v>60</v>
          </cell>
          <cell r="BT2307">
            <v>13.6</v>
          </cell>
          <cell r="BU2307" t="str">
            <v>Superunie</v>
          </cell>
          <cell r="BX2307">
            <v>211.89000000000001</v>
          </cell>
        </row>
        <row r="2308">
          <cell r="AW2308" t="str">
            <v>Sligro (deur 802-807)</v>
          </cell>
          <cell r="BP2308">
            <v>21</v>
          </cell>
          <cell r="BR2308" t="str">
            <v>54</v>
          </cell>
          <cell r="BT2308">
            <v>6.4</v>
          </cell>
          <cell r="BU2308" t="str">
            <v>Superunie</v>
          </cell>
          <cell r="BX2308">
            <v>78.86</v>
          </cell>
        </row>
        <row r="2309">
          <cell r="AW2309" t="str">
            <v>PLUS DC OSS</v>
          </cell>
          <cell r="BP2309">
            <v>21</v>
          </cell>
          <cell r="BR2309" t="str">
            <v>53</v>
          </cell>
          <cell r="BT2309">
            <v>12</v>
          </cell>
          <cell r="BU2309" t="str">
            <v>Superunie</v>
          </cell>
          <cell r="BX2309">
            <v>130.68</v>
          </cell>
        </row>
        <row r="2310">
          <cell r="AW2310" t="str">
            <v>Brocacef</v>
          </cell>
          <cell r="BP2310">
            <v>21</v>
          </cell>
          <cell r="BR2310" t="str">
            <v>56</v>
          </cell>
          <cell r="BT2310">
            <v>0.8</v>
          </cell>
          <cell r="BU2310" t="str">
            <v>Pharma</v>
          </cell>
          <cell r="BX2310">
            <v>54.4</v>
          </cell>
        </row>
        <row r="2311">
          <cell r="AW2311" t="str">
            <v>Action Distributiecentrum</v>
          </cell>
          <cell r="BP2311">
            <v>21</v>
          </cell>
          <cell r="BR2311" t="str">
            <v>16</v>
          </cell>
          <cell r="BT2311">
            <v>20</v>
          </cell>
          <cell r="BU2311" t="str">
            <v>Action</v>
          </cell>
          <cell r="BX2311">
            <v>257.2</v>
          </cell>
        </row>
        <row r="2312">
          <cell r="AW2312" t="str">
            <v>PLUS DC OSS</v>
          </cell>
          <cell r="BP2312">
            <v>21</v>
          </cell>
          <cell r="BR2312" t="str">
            <v>53</v>
          </cell>
          <cell r="BT2312" t="str">
            <v/>
          </cell>
          <cell r="BU2312" t="str">
            <v>Superunie</v>
          </cell>
          <cell r="BX2312" t="str">
            <v/>
          </cell>
        </row>
        <row r="2313">
          <cell r="AW2313" t="str">
            <v>PLUS DC OSS</v>
          </cell>
          <cell r="BP2313">
            <v>21</v>
          </cell>
          <cell r="BR2313" t="str">
            <v>53</v>
          </cell>
          <cell r="BT2313">
            <v>1.6</v>
          </cell>
          <cell r="BU2313" t="str">
            <v>Superunie</v>
          </cell>
          <cell r="BX2313">
            <v>36.22</v>
          </cell>
        </row>
        <row r="2314">
          <cell r="AW2314" t="str">
            <v>ACTION SERVICE - DICK VIJN</v>
          </cell>
          <cell r="BP2314">
            <v>21</v>
          </cell>
          <cell r="BR2314" t="str">
            <v>61</v>
          </cell>
          <cell r="BT2314">
            <v>25.6</v>
          </cell>
          <cell r="BU2314" t="str">
            <v>Action</v>
          </cell>
          <cell r="BX2314">
            <v>325.89</v>
          </cell>
        </row>
        <row r="2315">
          <cell r="AW2315" t="str">
            <v>ACTION SERVICE - DICK VIJN</v>
          </cell>
          <cell r="BP2315">
            <v>21</v>
          </cell>
          <cell r="BR2315" t="str">
            <v>61</v>
          </cell>
          <cell r="BT2315">
            <v>24.8</v>
          </cell>
          <cell r="BU2315" t="str">
            <v>Action</v>
          </cell>
          <cell r="BX2315">
            <v>323.39</v>
          </cell>
        </row>
        <row r="2316">
          <cell r="AW2316" t="str">
            <v>ALBERT HEIJN MECH ZAANDAM</v>
          </cell>
          <cell r="BP2316">
            <v>21</v>
          </cell>
          <cell r="BR2316" t="str">
            <v>15</v>
          </cell>
          <cell r="BT2316">
            <v>12.8</v>
          </cell>
          <cell r="BU2316" t="str">
            <v>AH</v>
          </cell>
          <cell r="BX2316">
            <v>185.09</v>
          </cell>
        </row>
        <row r="2317">
          <cell r="AW2317" t="str">
            <v>Albert Heijn</v>
          </cell>
          <cell r="BP2317">
            <v>21</v>
          </cell>
          <cell r="BR2317" t="str">
            <v>26</v>
          </cell>
          <cell r="BT2317">
            <v>11.2</v>
          </cell>
          <cell r="BU2317" t="str">
            <v>AH</v>
          </cell>
          <cell r="BX2317">
            <v>168.78</v>
          </cell>
        </row>
        <row r="2318">
          <cell r="AW2318" t="str">
            <v>Sligro DC Non Food (deur 701)</v>
          </cell>
          <cell r="BP2318">
            <v>21</v>
          </cell>
          <cell r="BR2318" t="str">
            <v>54</v>
          </cell>
          <cell r="BT2318" t="str">
            <v/>
          </cell>
          <cell r="BU2318" t="str">
            <v>Superunie</v>
          </cell>
          <cell r="BX2318" t="str">
            <v/>
          </cell>
        </row>
        <row r="2319">
          <cell r="AW2319" t="str">
            <v>Mosadex</v>
          </cell>
          <cell r="BP2319">
            <v>21</v>
          </cell>
          <cell r="BR2319" t="str">
            <v>61</v>
          </cell>
          <cell r="BT2319">
            <v>0.8</v>
          </cell>
          <cell r="BU2319" t="str">
            <v>Overig</v>
          </cell>
          <cell r="BX2319">
            <v>54.4</v>
          </cell>
        </row>
        <row r="2320">
          <cell r="AW2320" t="str">
            <v>ALLIANCE HEALTHCARE</v>
          </cell>
          <cell r="BP2320">
            <v>21</v>
          </cell>
          <cell r="BR2320" t="str">
            <v>52</v>
          </cell>
          <cell r="BT2320">
            <v>0.8</v>
          </cell>
          <cell r="BU2320" t="str">
            <v>Pharma</v>
          </cell>
          <cell r="BX2320">
            <v>54.4</v>
          </cell>
        </row>
        <row r="2321">
          <cell r="AW2321" t="str">
            <v>Mosadex</v>
          </cell>
          <cell r="BP2321">
            <v>21</v>
          </cell>
          <cell r="BR2321" t="str">
            <v>23</v>
          </cell>
          <cell r="BT2321">
            <v>0.8</v>
          </cell>
          <cell r="BU2321" t="str">
            <v>Overig</v>
          </cell>
          <cell r="BX2321">
            <v>54.4</v>
          </cell>
        </row>
        <row r="2322">
          <cell r="AW2322" t="str">
            <v>Plus Retail Zuid</v>
          </cell>
          <cell r="BP2322">
            <v>21</v>
          </cell>
          <cell r="BR2322" t="str">
            <v>60</v>
          </cell>
          <cell r="BT2322" t="str">
            <v/>
          </cell>
          <cell r="BU2322" t="str">
            <v>Superunie</v>
          </cell>
          <cell r="BX2322" t="str">
            <v/>
          </cell>
        </row>
        <row r="2323">
          <cell r="AW2323" t="str">
            <v>ALBERT HEIJN  LDC GELDERMALSEN</v>
          </cell>
          <cell r="BP2323">
            <v>21</v>
          </cell>
          <cell r="BR2323" t="str">
            <v>41</v>
          </cell>
          <cell r="BT2323">
            <v>4</v>
          </cell>
          <cell r="BU2323" t="str">
            <v>AH</v>
          </cell>
          <cell r="BX2323">
            <v>42.88</v>
          </cell>
        </row>
        <row r="2324">
          <cell r="AW2324" t="str">
            <v>Albert Heijn DC OVERIJSSEL</v>
          </cell>
          <cell r="BP2324">
            <v>21</v>
          </cell>
          <cell r="BR2324" t="str">
            <v>80</v>
          </cell>
          <cell r="BT2324">
            <v>6.4</v>
          </cell>
          <cell r="BU2324" t="str">
            <v>AH</v>
          </cell>
          <cell r="BX2324">
            <v>113.6</v>
          </cell>
        </row>
        <row r="2325">
          <cell r="AW2325" t="str">
            <v>Advion BV</v>
          </cell>
          <cell r="BP2325">
            <v>21</v>
          </cell>
          <cell r="BR2325" t="str">
            <v>10</v>
          </cell>
          <cell r="BT2325">
            <v>12.8</v>
          </cell>
          <cell r="BU2325" t="str">
            <v>Overig</v>
          </cell>
          <cell r="BX2325">
            <v>168.45</v>
          </cell>
        </row>
        <row r="2326">
          <cell r="AW2326" t="str">
            <v>ADVION ONLINE B.V.</v>
          </cell>
          <cell r="BP2326">
            <v>21</v>
          </cell>
          <cell r="BR2326" t="str">
            <v>10</v>
          </cell>
          <cell r="BT2326" t="str">
            <v/>
          </cell>
          <cell r="BU2326" t="str">
            <v>Overig</v>
          </cell>
          <cell r="BX2326" t="str">
            <v/>
          </cell>
        </row>
        <row r="2327">
          <cell r="AW2327" t="str">
            <v>Action Distributiecentrum</v>
          </cell>
          <cell r="BP2327">
            <v>21</v>
          </cell>
          <cell r="BR2327" t="str">
            <v>61</v>
          </cell>
          <cell r="BT2327">
            <v>26.4</v>
          </cell>
          <cell r="BU2327" t="str">
            <v>Action</v>
          </cell>
          <cell r="BX2327">
            <v>333.96</v>
          </cell>
        </row>
        <row r="2328">
          <cell r="AW2328" t="str">
            <v>Kruidvat BV</v>
          </cell>
          <cell r="BP2328">
            <v>21</v>
          </cell>
          <cell r="BR2328" t="str">
            <v>66</v>
          </cell>
          <cell r="BT2328">
            <v>24</v>
          </cell>
          <cell r="BU2328" t="str">
            <v>Kruidvat</v>
          </cell>
          <cell r="BX2328">
            <v>173.51999999999998</v>
          </cell>
        </row>
        <row r="2329">
          <cell r="AW2329" t="str">
            <v>Albert Heijn</v>
          </cell>
          <cell r="BP2329">
            <v>21</v>
          </cell>
          <cell r="BR2329" t="str">
            <v>41</v>
          </cell>
          <cell r="BT2329">
            <v>4</v>
          </cell>
          <cell r="BU2329" t="str">
            <v>AH</v>
          </cell>
          <cell r="BX2329">
            <v>42.88</v>
          </cell>
        </row>
        <row r="2330">
          <cell r="AW2330" t="str">
            <v>Detailresult Logistiek</v>
          </cell>
          <cell r="BP2330">
            <v>21</v>
          </cell>
          <cell r="BR2330" t="str">
            <v>19</v>
          </cell>
          <cell r="BT2330">
            <v>0.8</v>
          </cell>
          <cell r="BU2330" t="str">
            <v>Overig</v>
          </cell>
          <cell r="BX2330">
            <v>29.83</v>
          </cell>
        </row>
        <row r="2331">
          <cell r="AW2331" t="str">
            <v>Minc Apeldoorn BV</v>
          </cell>
          <cell r="BP2331">
            <v>21</v>
          </cell>
          <cell r="BR2331" t="str">
            <v>73</v>
          </cell>
          <cell r="BT2331">
            <v>24</v>
          </cell>
          <cell r="BU2331" t="str">
            <v>Overig</v>
          </cell>
          <cell r="BX2331">
            <v>241.2</v>
          </cell>
        </row>
        <row r="2332">
          <cell r="AW2332" t="str">
            <v>Plus Retail West</v>
          </cell>
          <cell r="BP2332">
            <v>21</v>
          </cell>
          <cell r="BR2332" t="str">
            <v>33</v>
          </cell>
          <cell r="BT2332">
            <v>4.8</v>
          </cell>
          <cell r="BU2332" t="str">
            <v>Superunie</v>
          </cell>
          <cell r="BX2332">
            <v>81.5</v>
          </cell>
        </row>
        <row r="2333">
          <cell r="AW2333" t="str">
            <v>Kruidvat BV</v>
          </cell>
          <cell r="BP2333">
            <v>21</v>
          </cell>
          <cell r="BR2333" t="str">
            <v>66</v>
          </cell>
          <cell r="BT2333" t="str">
            <v/>
          </cell>
          <cell r="BU2333" t="str">
            <v>Kruidvat</v>
          </cell>
          <cell r="BX2333" t="str">
            <v/>
          </cell>
        </row>
        <row r="2334">
          <cell r="AW2334" t="str">
            <v>Action Distributiecentrum</v>
          </cell>
          <cell r="BP2334">
            <v>21</v>
          </cell>
          <cell r="BR2334" t="str">
            <v>61</v>
          </cell>
          <cell r="BT2334">
            <v>20</v>
          </cell>
          <cell r="BU2334" t="str">
            <v>Action</v>
          </cell>
          <cell r="BX2334">
            <v>290.2</v>
          </cell>
        </row>
        <row r="2335">
          <cell r="AW2335" t="str">
            <v>DRG DC Bleiswijk</v>
          </cell>
          <cell r="BP2335">
            <v>21</v>
          </cell>
          <cell r="BR2335" t="str">
            <v>26</v>
          </cell>
          <cell r="BT2335">
            <v>12</v>
          </cell>
          <cell r="BU2335" t="str">
            <v>Overig</v>
          </cell>
          <cell r="BX2335">
            <v>177.96</v>
          </cell>
        </row>
        <row r="2336">
          <cell r="AW2336" t="str">
            <v>Plus Retail Oost</v>
          </cell>
          <cell r="BP2336">
            <v>21</v>
          </cell>
          <cell r="BR2336" t="str">
            <v>74</v>
          </cell>
          <cell r="BT2336">
            <v>7.1999999999999993</v>
          </cell>
          <cell r="BU2336" t="str">
            <v>Superunie</v>
          </cell>
          <cell r="BX2336">
            <v>134.71</v>
          </cell>
        </row>
        <row r="2337">
          <cell r="AW2337" t="str">
            <v>Vomar DC</v>
          </cell>
          <cell r="BP2337">
            <v>21</v>
          </cell>
          <cell r="BR2337" t="str">
            <v>18</v>
          </cell>
          <cell r="BT2337">
            <v>8.8000000000000007</v>
          </cell>
          <cell r="BU2337" t="str">
            <v>Superunie</v>
          </cell>
          <cell r="BX2337">
            <v>149.6</v>
          </cell>
        </row>
        <row r="2338">
          <cell r="AW2338" t="str">
            <v>Plus Retail Oost</v>
          </cell>
          <cell r="BP2338">
            <v>21</v>
          </cell>
          <cell r="BR2338" t="str">
            <v>74</v>
          </cell>
          <cell r="BT2338" t="str">
            <v/>
          </cell>
          <cell r="BU2338" t="str">
            <v>Superunie</v>
          </cell>
          <cell r="BX2338" t="str">
            <v/>
          </cell>
        </row>
        <row r="2339">
          <cell r="AW2339" t="str">
            <v>Etos Distributiecentrum</v>
          </cell>
          <cell r="BP2339">
            <v>21</v>
          </cell>
          <cell r="BR2339" t="str">
            <v>19</v>
          </cell>
          <cell r="BT2339">
            <v>4.8</v>
          </cell>
          <cell r="BU2339" t="str">
            <v>Overig</v>
          </cell>
          <cell r="BX2339">
            <v>94.18</v>
          </cell>
        </row>
        <row r="2340">
          <cell r="AW2340" t="str">
            <v>Kruidvat BV</v>
          </cell>
          <cell r="BP2340">
            <v>21</v>
          </cell>
          <cell r="BR2340" t="str">
            <v>66</v>
          </cell>
          <cell r="BT2340">
            <v>13.6</v>
          </cell>
          <cell r="BU2340" t="str">
            <v>Kruidvat</v>
          </cell>
          <cell r="BX2340">
            <v>127.02</v>
          </cell>
        </row>
        <row r="2341">
          <cell r="AW2341" t="str">
            <v>VOMAR RECLAME DC</v>
          </cell>
          <cell r="BP2341">
            <v>21</v>
          </cell>
          <cell r="BR2341" t="str">
            <v>18</v>
          </cell>
          <cell r="BT2341" t="str">
            <v/>
          </cell>
          <cell r="BU2341" t="str">
            <v>Superunie</v>
          </cell>
          <cell r="BX2341" t="str">
            <v/>
          </cell>
        </row>
        <row r="2342">
          <cell r="AW2342" t="str">
            <v>Plus Retail West</v>
          </cell>
          <cell r="BP2342">
            <v>21</v>
          </cell>
          <cell r="BR2342" t="str">
            <v>33</v>
          </cell>
          <cell r="BT2342" t="str">
            <v/>
          </cell>
          <cell r="BU2342" t="str">
            <v>Superunie</v>
          </cell>
          <cell r="BX2342" t="str">
            <v/>
          </cell>
        </row>
        <row r="2343">
          <cell r="AW2343" t="str">
            <v>A.S. WATSON OOSTERHOUT DC</v>
          </cell>
          <cell r="BP2343">
            <v>21</v>
          </cell>
          <cell r="BR2343" t="str">
            <v>49</v>
          </cell>
          <cell r="BT2343">
            <v>24.8</v>
          </cell>
          <cell r="BU2343" t="str">
            <v>Kruidvat</v>
          </cell>
          <cell r="BX2343">
            <v>243.04</v>
          </cell>
        </row>
        <row r="2344">
          <cell r="AW2344" t="str">
            <v>Minc Apeldoorn BV</v>
          </cell>
          <cell r="BP2344">
            <v>21</v>
          </cell>
          <cell r="BR2344" t="str">
            <v>73</v>
          </cell>
          <cell r="BT2344" t="str">
            <v/>
          </cell>
          <cell r="BU2344" t="str">
            <v>Overig</v>
          </cell>
          <cell r="BX2344" t="str">
            <v/>
          </cell>
        </row>
        <row r="2345">
          <cell r="AW2345" t="str">
            <v>Kruidvat BV</v>
          </cell>
          <cell r="BP2345">
            <v>21</v>
          </cell>
          <cell r="BR2345" t="str">
            <v>66</v>
          </cell>
          <cell r="BT2345">
            <v>6.4</v>
          </cell>
          <cell r="BU2345" t="str">
            <v>Kruidvat</v>
          </cell>
          <cell r="BX2345">
            <v>44.29</v>
          </cell>
        </row>
        <row r="2346">
          <cell r="AW2346" t="str">
            <v>Kruidvat BV</v>
          </cell>
          <cell r="BP2346">
            <v>21</v>
          </cell>
          <cell r="BR2346" t="str">
            <v>66</v>
          </cell>
          <cell r="BT2346">
            <v>26.4</v>
          </cell>
          <cell r="BU2346" t="str">
            <v>Kruidvat</v>
          </cell>
          <cell r="BX2346">
            <v>184.67000000000002</v>
          </cell>
        </row>
        <row r="2347">
          <cell r="AW2347" t="str">
            <v>Albert Heijn</v>
          </cell>
          <cell r="BP2347">
            <v>21</v>
          </cell>
          <cell r="BR2347" t="str">
            <v>41</v>
          </cell>
          <cell r="BT2347">
            <v>26.4</v>
          </cell>
          <cell r="BU2347" t="str">
            <v>AH</v>
          </cell>
          <cell r="BX2347">
            <v>149.41</v>
          </cell>
        </row>
        <row r="2348">
          <cell r="AW2348" t="str">
            <v>Jumbo DC Nieuwegein</v>
          </cell>
          <cell r="BP2348">
            <v>21</v>
          </cell>
          <cell r="BR2348" t="str">
            <v>34</v>
          </cell>
          <cell r="BT2348">
            <v>26.400000000000002</v>
          </cell>
          <cell r="BU2348" t="str">
            <v>Jumbo</v>
          </cell>
          <cell r="BX2348">
            <v>213.57</v>
          </cell>
        </row>
        <row r="2349">
          <cell r="AW2349" t="str">
            <v>Albert Heijn</v>
          </cell>
          <cell r="BP2349">
            <v>21</v>
          </cell>
          <cell r="BR2349" t="str">
            <v>41</v>
          </cell>
          <cell r="BT2349">
            <v>26.4</v>
          </cell>
          <cell r="BU2349" t="str">
            <v>AH</v>
          </cell>
          <cell r="BX2349">
            <v>149.41</v>
          </cell>
        </row>
        <row r="2350">
          <cell r="AW2350" t="str">
            <v>Jumbo DC Nieuwegein</v>
          </cell>
          <cell r="BP2350">
            <v>21</v>
          </cell>
          <cell r="BR2350" t="str">
            <v>34</v>
          </cell>
          <cell r="BT2350" t="str">
            <v/>
          </cell>
          <cell r="BU2350" t="str">
            <v>Jumbo</v>
          </cell>
          <cell r="BX2350" t="str">
            <v/>
          </cell>
        </row>
        <row r="2351">
          <cell r="AW2351" t="str">
            <v>Jumbo DC Nieuwegein</v>
          </cell>
          <cell r="BP2351">
            <v>21</v>
          </cell>
          <cell r="BR2351" t="str">
            <v>34</v>
          </cell>
          <cell r="BT2351" t="str">
            <v/>
          </cell>
          <cell r="BU2351" t="str">
            <v>Jumbo</v>
          </cell>
          <cell r="BX2351" t="str">
            <v/>
          </cell>
        </row>
        <row r="2352">
          <cell r="AW2352" t="str">
            <v>Kruidvat BV</v>
          </cell>
          <cell r="BP2352">
            <v>21</v>
          </cell>
          <cell r="BR2352" t="str">
            <v>66</v>
          </cell>
          <cell r="BT2352" t="str">
            <v/>
          </cell>
          <cell r="BU2352" t="str">
            <v>Kruidvat</v>
          </cell>
          <cell r="BX2352" t="str">
            <v/>
          </cell>
        </row>
        <row r="2353">
          <cell r="AW2353" t="str">
            <v>Kruidvat BV</v>
          </cell>
          <cell r="BP2353">
            <v>21</v>
          </cell>
          <cell r="BR2353" t="str">
            <v>66</v>
          </cell>
          <cell r="BT2353" t="str">
            <v/>
          </cell>
          <cell r="BU2353" t="str">
            <v>Kruidvat</v>
          </cell>
          <cell r="BX2353" t="str">
            <v/>
          </cell>
        </row>
        <row r="2354">
          <cell r="AW2354" t="str">
            <v>Kruidvat BV</v>
          </cell>
          <cell r="BP2354">
            <v>22</v>
          </cell>
          <cell r="BR2354" t="str">
            <v>66</v>
          </cell>
          <cell r="BT2354">
            <v>26.4</v>
          </cell>
          <cell r="BU2354" t="str">
            <v>Kruidvat</v>
          </cell>
          <cell r="BX2354">
            <v>182.69</v>
          </cell>
        </row>
        <row r="2355">
          <cell r="AW2355" t="str">
            <v>Kruidvat BV</v>
          </cell>
          <cell r="BP2355">
            <v>22</v>
          </cell>
          <cell r="BR2355" t="str">
            <v>66</v>
          </cell>
          <cell r="BT2355" t="str">
            <v/>
          </cell>
          <cell r="BU2355" t="str">
            <v>Kruidvat</v>
          </cell>
          <cell r="BX2355" t="str">
            <v/>
          </cell>
        </row>
        <row r="2356">
          <cell r="AW2356" t="str">
            <v>Vriesia Opslag Stellendam</v>
          </cell>
          <cell r="BP2356">
            <v>22</v>
          </cell>
          <cell r="BR2356" t="str">
            <v>32</v>
          </cell>
          <cell r="BT2356">
            <v>16</v>
          </cell>
          <cell r="BU2356" t="str">
            <v>Overig</v>
          </cell>
          <cell r="BX2356">
            <v>224.64</v>
          </cell>
        </row>
        <row r="2357">
          <cell r="AW2357" t="str">
            <v>Sligro (deur 802-807)</v>
          </cell>
          <cell r="BP2357">
            <v>22</v>
          </cell>
          <cell r="BR2357" t="str">
            <v>54</v>
          </cell>
          <cell r="BT2357">
            <v>24.8</v>
          </cell>
          <cell r="BU2357" t="str">
            <v>Superunie</v>
          </cell>
          <cell r="BX2357">
            <v>198.9</v>
          </cell>
        </row>
        <row r="2358">
          <cell r="AW2358" t="str">
            <v>Albert Heijn</v>
          </cell>
          <cell r="BP2358">
            <v>22</v>
          </cell>
          <cell r="BR2358" t="str">
            <v>26</v>
          </cell>
          <cell r="BT2358">
            <v>8.8000000000000007</v>
          </cell>
          <cell r="BU2358" t="str">
            <v>AH</v>
          </cell>
          <cell r="BX2358">
            <v>144.06</v>
          </cell>
        </row>
        <row r="2359">
          <cell r="AW2359" t="str">
            <v>Etos Distributiecentrum</v>
          </cell>
          <cell r="BP2359">
            <v>22</v>
          </cell>
          <cell r="BR2359" t="str">
            <v>19</v>
          </cell>
          <cell r="BT2359">
            <v>5.6</v>
          </cell>
          <cell r="BU2359" t="str">
            <v>Overig</v>
          </cell>
          <cell r="BX2359">
            <v>102.03</v>
          </cell>
        </row>
        <row r="2360">
          <cell r="AW2360" t="str">
            <v>HOOGVLIET DC BLEISWIJK</v>
          </cell>
          <cell r="BP2360">
            <v>22</v>
          </cell>
          <cell r="BR2360" t="str">
            <v>26</v>
          </cell>
          <cell r="BT2360">
            <v>7.2</v>
          </cell>
          <cell r="BU2360" t="str">
            <v>Superunie</v>
          </cell>
          <cell r="BX2360">
            <v>124.49</v>
          </cell>
        </row>
        <row r="2361">
          <cell r="AW2361" t="str">
            <v>Poiesz Supermarkten BV</v>
          </cell>
          <cell r="BP2361">
            <v>22</v>
          </cell>
          <cell r="BR2361" t="str">
            <v>86</v>
          </cell>
          <cell r="BT2361">
            <v>4</v>
          </cell>
          <cell r="BU2361" t="str">
            <v>Superunie</v>
          </cell>
          <cell r="BX2361">
            <v>109.2</v>
          </cell>
        </row>
        <row r="2362">
          <cell r="AW2362" t="str">
            <v>Nettorama DC</v>
          </cell>
          <cell r="BP2362">
            <v>22</v>
          </cell>
          <cell r="BR2362" t="str">
            <v>49</v>
          </cell>
          <cell r="BT2362">
            <v>0.8</v>
          </cell>
          <cell r="BU2362" t="str">
            <v>Superunie</v>
          </cell>
          <cell r="BX2362">
            <v>27.26</v>
          </cell>
        </row>
        <row r="2363">
          <cell r="AW2363" t="str">
            <v>Plus Retail Beemster</v>
          </cell>
          <cell r="BP2363">
            <v>22</v>
          </cell>
          <cell r="BR2363" t="str">
            <v>14</v>
          </cell>
          <cell r="BT2363">
            <v>0.8</v>
          </cell>
          <cell r="BU2363" t="str">
            <v>Superunie</v>
          </cell>
          <cell r="BX2363">
            <v>28.67</v>
          </cell>
        </row>
        <row r="2364">
          <cell r="AW2364" t="str">
            <v>ALBERT HEIJN MECH ZAANDAM</v>
          </cell>
          <cell r="BP2364">
            <v>22</v>
          </cell>
          <cell r="BR2364" t="str">
            <v>15</v>
          </cell>
          <cell r="BT2364">
            <v>10.4</v>
          </cell>
          <cell r="BU2364" t="str">
            <v>AH</v>
          </cell>
          <cell r="BX2364">
            <v>160.16</v>
          </cell>
        </row>
        <row r="2365">
          <cell r="AW2365" t="str">
            <v>CoopCodis Distributiecentrum</v>
          </cell>
          <cell r="BP2365">
            <v>22</v>
          </cell>
          <cell r="BR2365" t="str">
            <v>94</v>
          </cell>
          <cell r="BT2365">
            <v>1.6</v>
          </cell>
          <cell r="BU2365" t="str">
            <v>Superunie</v>
          </cell>
          <cell r="BX2365">
            <v>62.77</v>
          </cell>
        </row>
        <row r="2366">
          <cell r="AW2366" t="str">
            <v>Jan Linders Distributiecentrum</v>
          </cell>
          <cell r="BP2366">
            <v>22</v>
          </cell>
          <cell r="BR2366" t="str">
            <v>58</v>
          </cell>
          <cell r="BT2366">
            <v>4.8</v>
          </cell>
          <cell r="BU2366" t="str">
            <v>Superunie</v>
          </cell>
          <cell r="BX2366">
            <v>83.14</v>
          </cell>
        </row>
        <row r="2367">
          <cell r="AW2367" t="str">
            <v>Albert Heijn</v>
          </cell>
          <cell r="BP2367">
            <v>22</v>
          </cell>
          <cell r="BR2367" t="str">
            <v>41</v>
          </cell>
          <cell r="BT2367">
            <v>14.4</v>
          </cell>
          <cell r="BU2367" t="str">
            <v>AH</v>
          </cell>
          <cell r="BX2367">
            <v>107.42</v>
          </cell>
        </row>
        <row r="2368">
          <cell r="AW2368" t="str">
            <v>Action Distributiecentrum</v>
          </cell>
          <cell r="BP2368">
            <v>22</v>
          </cell>
          <cell r="BR2368" t="str">
            <v>61</v>
          </cell>
          <cell r="BT2368">
            <v>24</v>
          </cell>
          <cell r="BU2368" t="str">
            <v>Action</v>
          </cell>
          <cell r="BX2368">
            <v>317.52</v>
          </cell>
        </row>
        <row r="2369">
          <cell r="AW2369" t="str">
            <v>Advion BV</v>
          </cell>
          <cell r="BP2369">
            <v>22</v>
          </cell>
          <cell r="BR2369" t="str">
            <v>10</v>
          </cell>
          <cell r="BT2369">
            <v>8</v>
          </cell>
          <cell r="BU2369" t="str">
            <v>Overig</v>
          </cell>
          <cell r="BX2369">
            <v>120.48</v>
          </cell>
        </row>
        <row r="2370">
          <cell r="AW2370" t="str">
            <v>Action Distributiecentrum</v>
          </cell>
          <cell r="BP2370">
            <v>22</v>
          </cell>
          <cell r="BR2370" t="str">
            <v>61</v>
          </cell>
          <cell r="BT2370">
            <v>20.8</v>
          </cell>
          <cell r="BU2370" t="str">
            <v>Action</v>
          </cell>
          <cell r="BX2370">
            <v>296.82</v>
          </cell>
        </row>
        <row r="2371">
          <cell r="AW2371" t="str">
            <v>ACTION SERVICE - DICK VIJN</v>
          </cell>
          <cell r="BP2371">
            <v>22</v>
          </cell>
          <cell r="BR2371" t="str">
            <v>61</v>
          </cell>
          <cell r="BT2371">
            <v>24.8</v>
          </cell>
          <cell r="BU2371" t="str">
            <v>Action</v>
          </cell>
          <cell r="BX2371">
            <v>323.39</v>
          </cell>
        </row>
        <row r="2372">
          <cell r="AW2372" t="str">
            <v>Boni Distributiecentrum</v>
          </cell>
          <cell r="BP2372">
            <v>22</v>
          </cell>
          <cell r="BR2372" t="str">
            <v>38</v>
          </cell>
          <cell r="BT2372">
            <v>5.6</v>
          </cell>
          <cell r="BU2372" t="str">
            <v>Superunie</v>
          </cell>
          <cell r="BX2372">
            <v>98.62</v>
          </cell>
        </row>
        <row r="2373">
          <cell r="AW2373" t="str">
            <v>Global Trading</v>
          </cell>
          <cell r="BP2373">
            <v>22</v>
          </cell>
          <cell r="BR2373" t="str">
            <v>89</v>
          </cell>
          <cell r="BT2373">
            <v>4.8</v>
          </cell>
          <cell r="BU2373" t="str">
            <v>Overig</v>
          </cell>
          <cell r="BX2373">
            <v>128.26</v>
          </cell>
        </row>
        <row r="2374">
          <cell r="AW2374" t="str">
            <v>BOON DC KW DORDRECHT</v>
          </cell>
          <cell r="BP2374">
            <v>22</v>
          </cell>
          <cell r="BR2374" t="str">
            <v>33</v>
          </cell>
          <cell r="BT2374">
            <v>2.4</v>
          </cell>
          <cell r="BU2374" t="str">
            <v>Superunie</v>
          </cell>
          <cell r="BX2374">
            <v>55.66</v>
          </cell>
        </row>
        <row r="2375">
          <cell r="AW2375" t="str">
            <v>Action Distributiecentrum</v>
          </cell>
          <cell r="BP2375">
            <v>22</v>
          </cell>
          <cell r="BR2375" t="str">
            <v>16</v>
          </cell>
          <cell r="BT2375">
            <v>19.2</v>
          </cell>
          <cell r="BU2375" t="str">
            <v>Action</v>
          </cell>
          <cell r="BX2375">
            <v>251.71</v>
          </cell>
        </row>
        <row r="2376">
          <cell r="AW2376" t="str">
            <v>AH DC Hoorn</v>
          </cell>
          <cell r="BP2376">
            <v>22</v>
          </cell>
          <cell r="BR2376" t="str">
            <v>16</v>
          </cell>
          <cell r="BT2376">
            <v>2.4</v>
          </cell>
          <cell r="BU2376" t="str">
            <v>AH</v>
          </cell>
          <cell r="BX2376">
            <v>66.19</v>
          </cell>
        </row>
        <row r="2377">
          <cell r="AW2377" t="str">
            <v>Sligro DC Non Food (deur 701)</v>
          </cell>
          <cell r="BP2377">
            <v>22</v>
          </cell>
          <cell r="BR2377" t="str">
            <v>54</v>
          </cell>
          <cell r="BT2377" t="str">
            <v/>
          </cell>
          <cell r="BU2377" t="str">
            <v>Superunie</v>
          </cell>
          <cell r="BX2377" t="str">
            <v/>
          </cell>
        </row>
        <row r="2378">
          <cell r="AW2378" t="str">
            <v>Action Distributiecentrum</v>
          </cell>
          <cell r="BP2378">
            <v>22</v>
          </cell>
          <cell r="BR2378" t="str">
            <v>16</v>
          </cell>
          <cell r="BT2378">
            <v>21.6</v>
          </cell>
          <cell r="BU2378" t="str">
            <v>Action</v>
          </cell>
          <cell r="BX2378">
            <v>267.62</v>
          </cell>
        </row>
        <row r="2379">
          <cell r="AW2379" t="str">
            <v>Albert Heijn</v>
          </cell>
          <cell r="BP2379">
            <v>22</v>
          </cell>
          <cell r="BR2379" t="str">
            <v>50</v>
          </cell>
          <cell r="BT2379">
            <v>7.2</v>
          </cell>
          <cell r="BU2379" t="str">
            <v>AH</v>
          </cell>
          <cell r="BX2379">
            <v>111.82</v>
          </cell>
        </row>
        <row r="2380">
          <cell r="AW2380" t="str">
            <v>Albert Heijn DC OVERIJSSEL</v>
          </cell>
          <cell r="BP2380">
            <v>22</v>
          </cell>
          <cell r="BR2380" t="str">
            <v>80</v>
          </cell>
          <cell r="BT2380">
            <v>6.4</v>
          </cell>
          <cell r="BU2380" t="str">
            <v>AH</v>
          </cell>
          <cell r="BX2380">
            <v>113.6</v>
          </cell>
        </row>
        <row r="2381">
          <cell r="AW2381" t="str">
            <v>Colgate Palmolive Ned.Sal.</v>
          </cell>
          <cell r="BP2381">
            <v>22</v>
          </cell>
          <cell r="BR2381" t="str">
            <v>13</v>
          </cell>
          <cell r="BT2381">
            <v>0.8</v>
          </cell>
          <cell r="BU2381" t="str">
            <v>Overig</v>
          </cell>
          <cell r="BX2381">
            <v>28.67</v>
          </cell>
        </row>
        <row r="2382">
          <cell r="AW2382" t="str">
            <v>CoopCodis Distributiecentrum</v>
          </cell>
          <cell r="BP2382">
            <v>22</v>
          </cell>
          <cell r="BR2382" t="str">
            <v>94</v>
          </cell>
          <cell r="BT2382">
            <v>8.8000000000000007</v>
          </cell>
          <cell r="BU2382" t="str">
            <v>Superunie</v>
          </cell>
          <cell r="BX2382">
            <v>183.13</v>
          </cell>
        </row>
        <row r="2383">
          <cell r="AW2383" t="str">
            <v>Kruidvat BV</v>
          </cell>
          <cell r="BP2383">
            <v>22</v>
          </cell>
          <cell r="BR2383" t="str">
            <v>66</v>
          </cell>
          <cell r="BT2383">
            <v>26.4</v>
          </cell>
          <cell r="BU2383" t="str">
            <v>Kruidvat</v>
          </cell>
          <cell r="BX2383">
            <v>182.69</v>
          </cell>
        </row>
        <row r="2384">
          <cell r="AW2384" t="str">
            <v>Kruidvat BV</v>
          </cell>
          <cell r="BP2384">
            <v>22</v>
          </cell>
          <cell r="BR2384" t="str">
            <v>66</v>
          </cell>
          <cell r="BT2384">
            <v>20.8</v>
          </cell>
          <cell r="BU2384" t="str">
            <v>Kruidvat</v>
          </cell>
          <cell r="BX2384">
            <v>162.03</v>
          </cell>
        </row>
        <row r="2385">
          <cell r="AW2385" t="str">
            <v>Vomar DC</v>
          </cell>
          <cell r="BP2385">
            <v>22</v>
          </cell>
          <cell r="BR2385" t="str">
            <v>18</v>
          </cell>
          <cell r="BT2385">
            <v>1.6</v>
          </cell>
          <cell r="BU2385" t="str">
            <v>Superunie</v>
          </cell>
          <cell r="BX2385">
            <v>51.3</v>
          </cell>
        </row>
        <row r="2386">
          <cell r="AW2386" t="str">
            <v>Action Distributiecentrum</v>
          </cell>
          <cell r="BP2386">
            <v>22</v>
          </cell>
          <cell r="BR2386" t="str">
            <v>61</v>
          </cell>
          <cell r="BT2386">
            <v>18.399999999999999</v>
          </cell>
          <cell r="BU2386" t="str">
            <v>Action</v>
          </cell>
          <cell r="BX2386">
            <v>276.92</v>
          </cell>
        </row>
        <row r="2387">
          <cell r="AW2387" t="str">
            <v>DRG DC Bleiswijk</v>
          </cell>
          <cell r="BP2387">
            <v>22</v>
          </cell>
          <cell r="BR2387" t="str">
            <v>26</v>
          </cell>
          <cell r="BT2387">
            <v>3.2</v>
          </cell>
          <cell r="BU2387" t="str">
            <v>Overig</v>
          </cell>
          <cell r="BX2387">
            <v>71.069999999999993</v>
          </cell>
        </row>
        <row r="2388">
          <cell r="AW2388" t="str">
            <v>Jumbo DC Nieuwegein</v>
          </cell>
          <cell r="BP2388">
            <v>22</v>
          </cell>
          <cell r="BR2388" t="str">
            <v>34</v>
          </cell>
          <cell r="BT2388">
            <v>23.2</v>
          </cell>
          <cell r="BU2388" t="str">
            <v>Jumbo</v>
          </cell>
          <cell r="BX2388">
            <v>213.58</v>
          </cell>
        </row>
        <row r="2389">
          <cell r="AW2389" t="str">
            <v>Action Distributiecentrum</v>
          </cell>
          <cell r="BP2389">
            <v>22</v>
          </cell>
          <cell r="BR2389" t="str">
            <v>16</v>
          </cell>
          <cell r="BT2389">
            <v>23.2</v>
          </cell>
          <cell r="BU2389" t="str">
            <v>Action</v>
          </cell>
          <cell r="BX2389">
            <v>277.47000000000003</v>
          </cell>
        </row>
        <row r="2390">
          <cell r="AW2390" t="str">
            <v>Kruidvat BV</v>
          </cell>
          <cell r="BP2390">
            <v>22</v>
          </cell>
          <cell r="BR2390" t="str">
            <v>66</v>
          </cell>
          <cell r="BT2390" t="str">
            <v/>
          </cell>
          <cell r="BU2390" t="str">
            <v>Kruidvat</v>
          </cell>
          <cell r="BX2390" t="str">
            <v/>
          </cell>
        </row>
        <row r="2391">
          <cell r="AW2391" t="str">
            <v>Vriesia Opslag Stellendam</v>
          </cell>
          <cell r="BP2391">
            <v>22</v>
          </cell>
          <cell r="BR2391" t="str">
            <v>32</v>
          </cell>
          <cell r="BT2391">
            <v>3.2</v>
          </cell>
          <cell r="BU2391" t="str">
            <v>Overig</v>
          </cell>
          <cell r="BX2391">
            <v>75.069999999999993</v>
          </cell>
        </row>
        <row r="2392">
          <cell r="AW2392" t="str">
            <v>PATIJNENBURG MAGAZIJN</v>
          </cell>
          <cell r="BP2392">
            <v>22</v>
          </cell>
          <cell r="BR2392" t="str">
            <v>26</v>
          </cell>
          <cell r="BT2392">
            <v>2.4</v>
          </cell>
          <cell r="BU2392" t="str">
            <v>Overig</v>
          </cell>
          <cell r="BX2392">
            <v>62.16</v>
          </cell>
        </row>
        <row r="2393">
          <cell r="AW2393" t="str">
            <v>Kruidvat BV</v>
          </cell>
          <cell r="BP2393">
            <v>22</v>
          </cell>
          <cell r="BR2393" t="str">
            <v>66</v>
          </cell>
          <cell r="BT2393" t="str">
            <v/>
          </cell>
          <cell r="BU2393" t="str">
            <v>Kruidvat</v>
          </cell>
          <cell r="BX2393" t="str">
            <v/>
          </cell>
        </row>
        <row r="2394">
          <cell r="AW2394" t="str">
            <v>Kruidvat BV</v>
          </cell>
          <cell r="BP2394">
            <v>22</v>
          </cell>
          <cell r="BR2394" t="str">
            <v>66</v>
          </cell>
          <cell r="BT2394">
            <v>26.4</v>
          </cell>
          <cell r="BU2394" t="str">
            <v>Kruidvat</v>
          </cell>
          <cell r="BX2394">
            <v>182.69</v>
          </cell>
        </row>
        <row r="2395">
          <cell r="AW2395" t="str">
            <v>Action Distributiecentrum</v>
          </cell>
          <cell r="BP2395">
            <v>22</v>
          </cell>
          <cell r="BR2395" t="str">
            <v>61</v>
          </cell>
          <cell r="BT2395">
            <v>20</v>
          </cell>
          <cell r="BU2395" t="str">
            <v>Action</v>
          </cell>
          <cell r="BX2395">
            <v>290.2</v>
          </cell>
        </row>
        <row r="2396">
          <cell r="AW2396" t="str">
            <v>American Dental Trading BV</v>
          </cell>
          <cell r="BP2396">
            <v>22</v>
          </cell>
          <cell r="BR2396" t="str">
            <v>50</v>
          </cell>
          <cell r="BT2396">
            <v>0.8</v>
          </cell>
          <cell r="BU2396" t="str">
            <v>Pharma</v>
          </cell>
          <cell r="BX2396">
            <v>27.26</v>
          </cell>
        </row>
        <row r="2397">
          <cell r="AW2397" t="str">
            <v>DRG DC BLEISWIJK ACTIE</v>
          </cell>
          <cell r="BP2397">
            <v>22</v>
          </cell>
          <cell r="BR2397" t="str">
            <v>26</v>
          </cell>
          <cell r="BT2397">
            <v>5.6</v>
          </cell>
          <cell r="BU2397" t="str">
            <v>Overig</v>
          </cell>
          <cell r="BX2397">
            <v>98.62</v>
          </cell>
        </row>
        <row r="2398">
          <cell r="AW2398" t="str">
            <v>Jumbo Nieuwegein</v>
          </cell>
          <cell r="BP2398">
            <v>22</v>
          </cell>
          <cell r="BR2398" t="str">
            <v>34</v>
          </cell>
          <cell r="BT2398" t="str">
            <v/>
          </cell>
          <cell r="BU2398" t="str">
            <v>Jumbo</v>
          </cell>
          <cell r="BX2398" t="str">
            <v/>
          </cell>
        </row>
        <row r="2399">
          <cell r="AW2399" t="str">
            <v>A.S. Watson DC</v>
          </cell>
          <cell r="BP2399">
            <v>22</v>
          </cell>
          <cell r="BR2399" t="str">
            <v>66</v>
          </cell>
          <cell r="BT2399" t="str">
            <v/>
          </cell>
          <cell r="BU2399" t="str">
            <v>Kruidvat</v>
          </cell>
          <cell r="BX2399" t="str">
            <v/>
          </cell>
        </row>
        <row r="2400">
          <cell r="AW2400" t="str">
            <v>CoopCodis Distributiecentrum</v>
          </cell>
          <cell r="BP2400">
            <v>22</v>
          </cell>
          <cell r="BR2400" t="str">
            <v>94</v>
          </cell>
          <cell r="BT2400" t="str">
            <v/>
          </cell>
          <cell r="BU2400" t="str">
            <v>Superunie</v>
          </cell>
          <cell r="BX2400" t="str">
            <v/>
          </cell>
        </row>
        <row r="2401">
          <cell r="AW2401" t="str">
            <v>Action Distributiecentrum</v>
          </cell>
          <cell r="BP2401">
            <v>22</v>
          </cell>
          <cell r="BR2401" t="str">
            <v>16</v>
          </cell>
          <cell r="BT2401">
            <v>22.4</v>
          </cell>
          <cell r="BU2401" t="str">
            <v>Action</v>
          </cell>
          <cell r="BX2401">
            <v>272.16000000000003</v>
          </cell>
        </row>
        <row r="2402">
          <cell r="AW2402" t="str">
            <v>Corim Dental Products BV</v>
          </cell>
          <cell r="BP2402">
            <v>22</v>
          </cell>
          <cell r="BR2402" t="str">
            <v>41</v>
          </cell>
          <cell r="BT2402">
            <v>0.8</v>
          </cell>
          <cell r="BU2402" t="str">
            <v>Pharma</v>
          </cell>
          <cell r="BX2402">
            <v>27.26</v>
          </cell>
        </row>
        <row r="2403">
          <cell r="AW2403" t="str">
            <v>Albert Heijn</v>
          </cell>
          <cell r="BP2403">
            <v>22</v>
          </cell>
          <cell r="BR2403" t="str">
            <v>41</v>
          </cell>
          <cell r="BT2403">
            <v>20.8</v>
          </cell>
          <cell r="BU2403" t="str">
            <v>AH</v>
          </cell>
          <cell r="BX2403">
            <v>132.5</v>
          </cell>
        </row>
        <row r="2404">
          <cell r="AW2404" t="str">
            <v>Action Distributiecentrum</v>
          </cell>
          <cell r="BP2404">
            <v>22</v>
          </cell>
          <cell r="BR2404" t="str">
            <v>61</v>
          </cell>
          <cell r="BT2404">
            <v>18.399999999999999</v>
          </cell>
          <cell r="BU2404" t="str">
            <v>Action</v>
          </cell>
          <cell r="BX2404">
            <v>276.92</v>
          </cell>
        </row>
        <row r="2405">
          <cell r="AW2405" t="str">
            <v>Action Distributiecentrum</v>
          </cell>
          <cell r="BP2405">
            <v>22</v>
          </cell>
          <cell r="BR2405" t="str">
            <v>16</v>
          </cell>
          <cell r="BT2405">
            <v>26.4</v>
          </cell>
          <cell r="BU2405" t="str">
            <v>Action</v>
          </cell>
          <cell r="BX2405">
            <v>296.47000000000003</v>
          </cell>
        </row>
        <row r="2406">
          <cell r="AW2406" t="str">
            <v>Action Distributiecentrum</v>
          </cell>
          <cell r="BP2406">
            <v>22</v>
          </cell>
          <cell r="BR2406" t="str">
            <v>61</v>
          </cell>
          <cell r="BT2406">
            <v>23.2</v>
          </cell>
          <cell r="BU2406" t="str">
            <v>Action</v>
          </cell>
          <cell r="BX2406">
            <v>312.27</v>
          </cell>
        </row>
        <row r="2407">
          <cell r="AW2407" t="str">
            <v>ACTION SERVICE - DICK VIJN</v>
          </cell>
          <cell r="BP2407">
            <v>22</v>
          </cell>
          <cell r="BR2407" t="str">
            <v>61</v>
          </cell>
          <cell r="BT2407">
            <v>17.600000000000001</v>
          </cell>
          <cell r="BU2407" t="str">
            <v>Action</v>
          </cell>
          <cell r="BX2407">
            <v>269.81</v>
          </cell>
        </row>
        <row r="2408">
          <cell r="AW2408" t="str">
            <v>Advion BV</v>
          </cell>
          <cell r="BP2408">
            <v>22</v>
          </cell>
          <cell r="BR2408" t="str">
            <v>10</v>
          </cell>
          <cell r="BT2408">
            <v>2.4000000000000004</v>
          </cell>
          <cell r="BU2408" t="str">
            <v>Overig</v>
          </cell>
          <cell r="BX2408">
            <v>55.78</v>
          </cell>
        </row>
        <row r="2409">
          <cell r="AW2409" t="str">
            <v>ID Logistics</v>
          </cell>
          <cell r="BP2409">
            <v>22</v>
          </cell>
          <cell r="BR2409" t="str">
            <v>50</v>
          </cell>
          <cell r="BT2409">
            <v>18.400000000000002</v>
          </cell>
          <cell r="BU2409" t="str">
            <v>Overig</v>
          </cell>
          <cell r="BX2409">
            <v>237.56</v>
          </cell>
        </row>
        <row r="2410">
          <cell r="AW2410" t="str">
            <v>ADVION ONLINE B.V.</v>
          </cell>
          <cell r="BP2410">
            <v>22</v>
          </cell>
          <cell r="BR2410" t="str">
            <v>10</v>
          </cell>
          <cell r="BT2410" t="str">
            <v/>
          </cell>
          <cell r="BU2410" t="str">
            <v>Overig</v>
          </cell>
          <cell r="BX2410" t="str">
            <v/>
          </cell>
        </row>
        <row r="2411">
          <cell r="AW2411" t="str">
            <v>Albert Heijn</v>
          </cell>
          <cell r="BP2411">
            <v>22</v>
          </cell>
          <cell r="BR2411" t="str">
            <v>41</v>
          </cell>
          <cell r="BT2411">
            <v>22.400000000000002</v>
          </cell>
          <cell r="BU2411" t="str">
            <v>AH</v>
          </cell>
          <cell r="BX2411">
            <v>137.31</v>
          </cell>
        </row>
        <row r="2412">
          <cell r="AW2412" t="str">
            <v>Sligro DC Non Food (deur 701)</v>
          </cell>
          <cell r="BP2412">
            <v>22</v>
          </cell>
          <cell r="BR2412" t="str">
            <v>54</v>
          </cell>
          <cell r="BT2412">
            <v>5.6</v>
          </cell>
          <cell r="BU2412" t="str">
            <v>Superunie</v>
          </cell>
          <cell r="BX2412">
            <v>72.740000000000009</v>
          </cell>
        </row>
        <row r="2413">
          <cell r="AW2413" t="str">
            <v>Plein.NL</v>
          </cell>
          <cell r="BP2413">
            <v>22</v>
          </cell>
          <cell r="BR2413" t="str">
            <v>47</v>
          </cell>
          <cell r="BT2413">
            <v>6.4</v>
          </cell>
          <cell r="BU2413" t="str">
            <v>Overig</v>
          </cell>
          <cell r="BX2413">
            <v>105.79</v>
          </cell>
        </row>
        <row r="2414">
          <cell r="AW2414" t="str">
            <v>Sligro (deur 802-807)</v>
          </cell>
          <cell r="BP2414">
            <v>22</v>
          </cell>
          <cell r="BR2414" t="str">
            <v>54</v>
          </cell>
          <cell r="BT2414" t="str">
            <v/>
          </cell>
          <cell r="BU2414" t="str">
            <v>Superunie</v>
          </cell>
          <cell r="BX2414" t="str">
            <v/>
          </cell>
        </row>
        <row r="2415">
          <cell r="AW2415" t="str">
            <v>Mosadex</v>
          </cell>
          <cell r="BP2415">
            <v>22</v>
          </cell>
          <cell r="BR2415" t="str">
            <v>61</v>
          </cell>
          <cell r="BT2415">
            <v>0.8</v>
          </cell>
          <cell r="BU2415" t="str">
            <v>Overig</v>
          </cell>
          <cell r="BX2415">
            <v>54.4</v>
          </cell>
        </row>
        <row r="2416">
          <cell r="AW2416" t="str">
            <v>Albert Heijn</v>
          </cell>
          <cell r="BP2416">
            <v>22</v>
          </cell>
          <cell r="BR2416" t="str">
            <v>41</v>
          </cell>
          <cell r="BT2416" t="str">
            <v/>
          </cell>
          <cell r="BU2416" t="str">
            <v>AH</v>
          </cell>
          <cell r="BX2416" t="str">
            <v/>
          </cell>
        </row>
        <row r="2417">
          <cell r="AW2417" t="str">
            <v>PLUS DC OSS</v>
          </cell>
          <cell r="BP2417">
            <v>22</v>
          </cell>
          <cell r="BR2417" t="str">
            <v>53</v>
          </cell>
          <cell r="BT2417">
            <v>2.4</v>
          </cell>
          <cell r="BU2417" t="str">
            <v>Superunie</v>
          </cell>
          <cell r="BX2417">
            <v>45.6</v>
          </cell>
        </row>
        <row r="2418">
          <cell r="AW2418" t="str">
            <v>ALLIANCE HEALTHCARE</v>
          </cell>
          <cell r="BP2418">
            <v>22</v>
          </cell>
          <cell r="BR2418" t="str">
            <v>52</v>
          </cell>
          <cell r="BT2418">
            <v>1.6</v>
          </cell>
          <cell r="BU2418" t="str">
            <v>Pharma</v>
          </cell>
          <cell r="BX2418">
            <v>108.8</v>
          </cell>
        </row>
        <row r="2419">
          <cell r="AW2419" t="str">
            <v>ACTION SERVICE - DICK VIJN</v>
          </cell>
          <cell r="BP2419">
            <v>22</v>
          </cell>
          <cell r="BR2419" t="str">
            <v>61</v>
          </cell>
          <cell r="BT2419">
            <v>18.399999999999999</v>
          </cell>
          <cell r="BU2419" t="str">
            <v>Action</v>
          </cell>
          <cell r="BX2419">
            <v>276.92</v>
          </cell>
        </row>
        <row r="2420">
          <cell r="AW2420" t="str">
            <v>DRG DC BLEISWIJK ACTIE</v>
          </cell>
          <cell r="BP2420">
            <v>22</v>
          </cell>
          <cell r="BR2420" t="str">
            <v>26</v>
          </cell>
          <cell r="BT2420">
            <v>1.6</v>
          </cell>
          <cell r="BU2420" t="str">
            <v>Overig</v>
          </cell>
          <cell r="BX2420">
            <v>49.33</v>
          </cell>
        </row>
        <row r="2421">
          <cell r="AW2421" t="str">
            <v>ID Logistics</v>
          </cell>
          <cell r="BP2421">
            <v>22</v>
          </cell>
          <cell r="BR2421" t="str">
            <v>50</v>
          </cell>
          <cell r="BT2421" t="str">
            <v/>
          </cell>
          <cell r="BU2421" t="str">
            <v>Overig</v>
          </cell>
          <cell r="BX2421" t="str">
            <v/>
          </cell>
        </row>
        <row r="2422">
          <cell r="AW2422" t="str">
            <v>ID Logistics</v>
          </cell>
          <cell r="BP2422">
            <v>22</v>
          </cell>
          <cell r="BR2422" t="str">
            <v>50</v>
          </cell>
          <cell r="BT2422" t="str">
            <v/>
          </cell>
          <cell r="BU2422" t="str">
            <v>Overig</v>
          </cell>
          <cell r="BX2422" t="str">
            <v/>
          </cell>
        </row>
        <row r="2423">
          <cell r="AW2423" t="str">
            <v>ALLIANCE HEALTHCARE</v>
          </cell>
          <cell r="BP2423">
            <v>22</v>
          </cell>
          <cell r="BR2423" t="str">
            <v>52</v>
          </cell>
          <cell r="BT2423" t="str">
            <v/>
          </cell>
          <cell r="BU2423" t="str">
            <v>Pharma</v>
          </cell>
          <cell r="BX2423" t="str">
            <v/>
          </cell>
        </row>
        <row r="2424">
          <cell r="AW2424" t="str">
            <v>American Dental Trading BV</v>
          </cell>
          <cell r="BP2424">
            <v>22</v>
          </cell>
          <cell r="BR2424" t="str">
            <v>50</v>
          </cell>
          <cell r="BT2424">
            <v>0.8</v>
          </cell>
          <cell r="BU2424" t="str">
            <v>Pharma</v>
          </cell>
          <cell r="BX2424">
            <v>54.4</v>
          </cell>
        </row>
        <row r="2425">
          <cell r="AW2425" t="str">
            <v>Action Distributiecentrum</v>
          </cell>
          <cell r="BP2425">
            <v>22</v>
          </cell>
          <cell r="BR2425" t="str">
            <v>16</v>
          </cell>
          <cell r="BT2425" t="str">
            <v/>
          </cell>
          <cell r="BU2425" t="str">
            <v>Action</v>
          </cell>
          <cell r="BX2425" t="str">
            <v/>
          </cell>
        </row>
        <row r="2426">
          <cell r="AW2426" t="str">
            <v>A.S. WATSON DC OOSTERHOUT</v>
          </cell>
          <cell r="BP2426">
            <v>22</v>
          </cell>
          <cell r="BR2426" t="str">
            <v>49</v>
          </cell>
          <cell r="BT2426">
            <v>6.4</v>
          </cell>
          <cell r="BU2426" t="str">
            <v>Kruidvat</v>
          </cell>
          <cell r="BX2426">
            <v>96.58</v>
          </cell>
        </row>
        <row r="2427">
          <cell r="AW2427" t="str">
            <v>ALBERT HEIJN  LDC GELDERMALSEN</v>
          </cell>
          <cell r="BP2427">
            <v>22</v>
          </cell>
          <cell r="BR2427" t="str">
            <v>41</v>
          </cell>
          <cell r="BT2427" t="str">
            <v/>
          </cell>
          <cell r="BU2427" t="str">
            <v>AH</v>
          </cell>
          <cell r="BX2427" t="str">
            <v/>
          </cell>
        </row>
        <row r="2428">
          <cell r="AW2428" t="str">
            <v>Vriesia Groothandel</v>
          </cell>
          <cell r="BP2428">
            <v>22</v>
          </cell>
          <cell r="BR2428" t="str">
            <v>18</v>
          </cell>
          <cell r="BT2428">
            <v>0.8</v>
          </cell>
          <cell r="BU2428" t="str">
            <v>Overig</v>
          </cell>
          <cell r="BX2428">
            <v>29.99</v>
          </cell>
        </row>
        <row r="2429">
          <cell r="AW2429" t="str">
            <v>Kruidvat BV</v>
          </cell>
          <cell r="BP2429">
            <v>22</v>
          </cell>
          <cell r="BR2429" t="str">
            <v>66</v>
          </cell>
          <cell r="BT2429">
            <v>2.4</v>
          </cell>
          <cell r="BU2429" t="str">
            <v>Kruidvat</v>
          </cell>
          <cell r="BX2429">
            <v>40.700000000000003</v>
          </cell>
        </row>
        <row r="2430">
          <cell r="AW2430" t="str">
            <v>DRG DC Bleiswijk</v>
          </cell>
          <cell r="BP2430">
            <v>22</v>
          </cell>
          <cell r="BR2430" t="str">
            <v>26</v>
          </cell>
          <cell r="BT2430">
            <v>2.4</v>
          </cell>
          <cell r="BU2430" t="str">
            <v>Overig</v>
          </cell>
          <cell r="BX2430">
            <v>62.16</v>
          </cell>
        </row>
        <row r="2431">
          <cell r="AW2431" t="str">
            <v>Kruidvat BV</v>
          </cell>
          <cell r="BP2431">
            <v>22</v>
          </cell>
          <cell r="BR2431" t="str">
            <v>66</v>
          </cell>
          <cell r="BT2431">
            <v>24.8</v>
          </cell>
          <cell r="BU2431" t="str">
            <v>Kruidvat</v>
          </cell>
          <cell r="BX2431">
            <v>176.33</v>
          </cell>
        </row>
        <row r="2432">
          <cell r="AW2432" t="str">
            <v>DA DC ZWOLLE</v>
          </cell>
          <cell r="BP2432">
            <v>22</v>
          </cell>
          <cell r="BR2432" t="str">
            <v>80</v>
          </cell>
          <cell r="BT2432">
            <v>11.2</v>
          </cell>
          <cell r="BU2432" t="str">
            <v>Pharma</v>
          </cell>
          <cell r="BX2432">
            <v>179.2</v>
          </cell>
        </row>
        <row r="2433">
          <cell r="AW2433" t="str">
            <v>Kruidvat BV</v>
          </cell>
          <cell r="BP2433">
            <v>22</v>
          </cell>
          <cell r="BR2433" t="str">
            <v>66</v>
          </cell>
          <cell r="BT2433">
            <v>19.2</v>
          </cell>
          <cell r="BU2433" t="str">
            <v>Kruidvat</v>
          </cell>
          <cell r="BX2433">
            <v>154.75</v>
          </cell>
        </row>
        <row r="2434">
          <cell r="AW2434" t="str">
            <v>Detailresult Logistiek</v>
          </cell>
          <cell r="BP2434">
            <v>22</v>
          </cell>
          <cell r="BR2434" t="str">
            <v>19</v>
          </cell>
          <cell r="BT2434">
            <v>1.6</v>
          </cell>
          <cell r="BU2434" t="str">
            <v>Overig</v>
          </cell>
          <cell r="BX2434">
            <v>51.04</v>
          </cell>
        </row>
        <row r="2435">
          <cell r="AW2435" t="str">
            <v>Kruidvat BV</v>
          </cell>
          <cell r="BP2435">
            <v>22</v>
          </cell>
          <cell r="BR2435" t="str">
            <v>66</v>
          </cell>
          <cell r="BT2435" t="str">
            <v/>
          </cell>
          <cell r="BU2435" t="str">
            <v>Kruidvat</v>
          </cell>
          <cell r="BX2435" t="str">
            <v/>
          </cell>
        </row>
        <row r="2436">
          <cell r="AW2436" t="str">
            <v>A.S. WATSON OOSTERHOUT DC</v>
          </cell>
          <cell r="BP2436">
            <v>22</v>
          </cell>
          <cell r="BR2436" t="str">
            <v>49</v>
          </cell>
          <cell r="BT2436">
            <v>12.8</v>
          </cell>
          <cell r="BU2436" t="str">
            <v>Kruidvat</v>
          </cell>
          <cell r="BX2436">
            <v>169.22</v>
          </cell>
        </row>
        <row r="2437">
          <cell r="AW2437" t="str">
            <v>Wouters Sales Intermed. BV</v>
          </cell>
          <cell r="BP2437">
            <v>22</v>
          </cell>
          <cell r="BR2437" t="str">
            <v>18</v>
          </cell>
          <cell r="BT2437">
            <v>26.4</v>
          </cell>
          <cell r="BU2437" t="str">
            <v>Overig</v>
          </cell>
          <cell r="BX2437">
            <v>289.33</v>
          </cell>
        </row>
        <row r="2438">
          <cell r="AW2438" t="str">
            <v>Wouters Sales Intermed. BV</v>
          </cell>
          <cell r="BP2438">
            <v>22</v>
          </cell>
          <cell r="BR2438" t="str">
            <v>18</v>
          </cell>
          <cell r="BT2438">
            <v>12</v>
          </cell>
          <cell r="BU2438" t="str">
            <v>Overig</v>
          </cell>
          <cell r="BX2438">
            <v>184.92</v>
          </cell>
        </row>
        <row r="2439">
          <cell r="AW2439" t="str">
            <v>Kruidvat BV</v>
          </cell>
          <cell r="BP2439">
            <v>22</v>
          </cell>
          <cell r="BR2439" t="str">
            <v>66</v>
          </cell>
          <cell r="BT2439" t="str">
            <v/>
          </cell>
          <cell r="BU2439" t="str">
            <v>Kruidvat</v>
          </cell>
          <cell r="BX2439" t="str">
            <v/>
          </cell>
        </row>
        <row r="2440">
          <cell r="AW2440" t="str">
            <v>Etos Distributiecentrum</v>
          </cell>
          <cell r="BP2440">
            <v>22</v>
          </cell>
          <cell r="BR2440" t="str">
            <v>19</v>
          </cell>
          <cell r="BT2440">
            <v>17.600000000000001</v>
          </cell>
          <cell r="BU2440" t="str">
            <v>Overig</v>
          </cell>
          <cell r="BX2440">
            <v>232.32</v>
          </cell>
        </row>
        <row r="2441">
          <cell r="AW2441" t="str">
            <v>ACTION SERVICE - DICK VIJN</v>
          </cell>
          <cell r="BP2441">
            <v>22</v>
          </cell>
          <cell r="BR2441" t="str">
            <v>61</v>
          </cell>
          <cell r="BT2441">
            <v>17.600000000000001</v>
          </cell>
          <cell r="BU2441" t="str">
            <v>Action</v>
          </cell>
          <cell r="BX2441">
            <v>269.81</v>
          </cell>
        </row>
        <row r="2442">
          <cell r="AW2442" t="str">
            <v>ACTION SERVICE - DICK VIJN</v>
          </cell>
          <cell r="BP2442">
            <v>22</v>
          </cell>
          <cell r="BR2442" t="str">
            <v>61</v>
          </cell>
          <cell r="BT2442">
            <v>19.2</v>
          </cell>
          <cell r="BU2442" t="str">
            <v>Action</v>
          </cell>
          <cell r="BX2442">
            <v>283.97000000000003</v>
          </cell>
        </row>
        <row r="2443">
          <cell r="AW2443" t="str">
            <v>ACTION SERVICE - DICK VIJN</v>
          </cell>
          <cell r="BP2443">
            <v>22</v>
          </cell>
          <cell r="BR2443" t="str">
            <v>61</v>
          </cell>
          <cell r="BT2443">
            <v>22.4</v>
          </cell>
          <cell r="BU2443" t="str">
            <v>Action</v>
          </cell>
          <cell r="BX2443">
            <v>307.33</v>
          </cell>
        </row>
        <row r="2444">
          <cell r="AW2444" t="str">
            <v>HOOGVLIET DC BLEISWIJK</v>
          </cell>
          <cell r="BP2444">
            <v>22</v>
          </cell>
          <cell r="BR2444" t="str">
            <v>26</v>
          </cell>
          <cell r="BT2444">
            <v>4.8</v>
          </cell>
          <cell r="BU2444" t="str">
            <v>Superunie</v>
          </cell>
          <cell r="BX2444">
            <v>91.01</v>
          </cell>
        </row>
        <row r="2445">
          <cell r="AW2445" t="str">
            <v>Plus Retail West</v>
          </cell>
          <cell r="BP2445">
            <v>22</v>
          </cell>
          <cell r="BR2445" t="str">
            <v>33</v>
          </cell>
          <cell r="BT2445">
            <v>0.8</v>
          </cell>
          <cell r="BU2445" t="str">
            <v>Superunie</v>
          </cell>
          <cell r="BX2445">
            <v>27.26</v>
          </cell>
        </row>
        <row r="2446">
          <cell r="AW2446" t="str">
            <v>Jumbo DC Nieuwegein</v>
          </cell>
          <cell r="BP2446">
            <v>22</v>
          </cell>
          <cell r="BR2446" t="str">
            <v>34</v>
          </cell>
          <cell r="BT2446">
            <v>26.4</v>
          </cell>
          <cell r="BU2446" t="str">
            <v>Jumbo</v>
          </cell>
          <cell r="BX2446">
            <v>213.58</v>
          </cell>
        </row>
        <row r="2447">
          <cell r="AW2447" t="str">
            <v>Kruidvat BV</v>
          </cell>
          <cell r="BP2447">
            <v>22</v>
          </cell>
          <cell r="BR2447" t="str">
            <v>66</v>
          </cell>
          <cell r="BT2447">
            <v>9.6</v>
          </cell>
          <cell r="BU2447" t="str">
            <v>Kruidvat</v>
          </cell>
          <cell r="BX2447">
            <v>100.71000000000001</v>
          </cell>
        </row>
        <row r="2448">
          <cell r="AW2448" t="str">
            <v>Kruidvat BV</v>
          </cell>
          <cell r="BP2448">
            <v>22</v>
          </cell>
          <cell r="BR2448" t="str">
            <v>66</v>
          </cell>
          <cell r="BT2448" t="str">
            <v/>
          </cell>
          <cell r="BU2448" t="str">
            <v>Kruidvat</v>
          </cell>
          <cell r="BX2448" t="str">
            <v/>
          </cell>
        </row>
        <row r="2449">
          <cell r="AW2449" t="str">
            <v>Albert Heijn</v>
          </cell>
          <cell r="BP2449">
            <v>22</v>
          </cell>
          <cell r="BR2449" t="str">
            <v>41</v>
          </cell>
          <cell r="BT2449">
            <v>16.8</v>
          </cell>
          <cell r="BU2449" t="str">
            <v>AH</v>
          </cell>
          <cell r="BX2449">
            <v>117.26</v>
          </cell>
        </row>
        <row r="2450">
          <cell r="AW2450" t="str">
            <v>Action Distributiecentrum</v>
          </cell>
          <cell r="BP2450">
            <v>23</v>
          </cell>
          <cell r="BR2450" t="str">
            <v>61</v>
          </cell>
          <cell r="BT2450">
            <v>18.399999999999999</v>
          </cell>
          <cell r="BU2450" t="str">
            <v>Action</v>
          </cell>
          <cell r="BX2450">
            <v>276.92</v>
          </cell>
        </row>
        <row r="2451">
          <cell r="AW2451" t="str">
            <v>Albert Heijn</v>
          </cell>
          <cell r="BP2451">
            <v>23</v>
          </cell>
          <cell r="BR2451" t="str">
            <v>41</v>
          </cell>
          <cell r="BT2451">
            <v>22.400000000000002</v>
          </cell>
          <cell r="BU2451" t="str">
            <v>AH</v>
          </cell>
          <cell r="BX2451">
            <v>137.31</v>
          </cell>
        </row>
        <row r="2452">
          <cell r="AW2452" t="str">
            <v>Poiesz Supermarkten BV</v>
          </cell>
          <cell r="BP2452">
            <v>23</v>
          </cell>
          <cell r="BR2452" t="str">
            <v>86</v>
          </cell>
          <cell r="BT2452">
            <v>2.4000000000000004</v>
          </cell>
          <cell r="BU2452" t="str">
            <v>Superunie</v>
          </cell>
          <cell r="BX2452">
            <v>84.960000000000008</v>
          </cell>
        </row>
        <row r="2453">
          <cell r="AW2453" t="str">
            <v>Advion BV</v>
          </cell>
          <cell r="BP2453">
            <v>23</v>
          </cell>
          <cell r="BR2453" t="str">
            <v>10</v>
          </cell>
          <cell r="BT2453">
            <v>0.8</v>
          </cell>
          <cell r="BU2453" t="str">
            <v>Overig</v>
          </cell>
          <cell r="BX2453">
            <v>27.26</v>
          </cell>
        </row>
        <row r="2454">
          <cell r="AW2454" t="str">
            <v>Action Distributiecentrum</v>
          </cell>
          <cell r="BP2454">
            <v>23</v>
          </cell>
          <cell r="BR2454" t="str">
            <v>16</v>
          </cell>
          <cell r="BT2454">
            <v>23.2</v>
          </cell>
          <cell r="BU2454" t="str">
            <v>Action</v>
          </cell>
          <cell r="BX2454">
            <v>277.47000000000003</v>
          </cell>
        </row>
        <row r="2455">
          <cell r="AW2455" t="str">
            <v>Boni Distributiecentrum</v>
          </cell>
          <cell r="BP2455">
            <v>23</v>
          </cell>
          <cell r="BR2455" t="str">
            <v>38</v>
          </cell>
          <cell r="BT2455">
            <v>0.8</v>
          </cell>
          <cell r="BU2455" t="str">
            <v>Superunie</v>
          </cell>
          <cell r="BX2455">
            <v>28.86</v>
          </cell>
        </row>
        <row r="2456">
          <cell r="AW2456" t="str">
            <v>Simon Loos Warehouse BV</v>
          </cell>
          <cell r="BP2456">
            <v>23</v>
          </cell>
          <cell r="BR2456" t="str">
            <v>40</v>
          </cell>
          <cell r="BT2456">
            <v>11.2</v>
          </cell>
          <cell r="BU2456" t="str">
            <v>Overig</v>
          </cell>
          <cell r="BX2456">
            <v>80.98</v>
          </cell>
        </row>
        <row r="2457">
          <cell r="AW2457" t="str">
            <v>Action Distributiecentrum</v>
          </cell>
          <cell r="BP2457">
            <v>23</v>
          </cell>
          <cell r="BR2457" t="str">
            <v>16</v>
          </cell>
          <cell r="BT2457">
            <v>24</v>
          </cell>
          <cell r="BU2457" t="str">
            <v>Action</v>
          </cell>
          <cell r="BX2457">
            <v>281.76</v>
          </cell>
        </row>
        <row r="2458">
          <cell r="AW2458" t="str">
            <v>ID Logistics</v>
          </cell>
          <cell r="BP2458">
            <v>23</v>
          </cell>
          <cell r="BR2458" t="str">
            <v>50</v>
          </cell>
          <cell r="BT2458">
            <v>16.8</v>
          </cell>
          <cell r="BU2458" t="str">
            <v>Overig</v>
          </cell>
          <cell r="BX2458">
            <v>196.73000000000002</v>
          </cell>
        </row>
        <row r="2459">
          <cell r="AW2459" t="str">
            <v>Action Distributiecentrum</v>
          </cell>
          <cell r="BP2459">
            <v>23</v>
          </cell>
          <cell r="BR2459" t="str">
            <v>61</v>
          </cell>
          <cell r="BT2459">
            <v>16</v>
          </cell>
          <cell r="BU2459" t="str">
            <v>Action</v>
          </cell>
          <cell r="BX2459">
            <v>255.04</v>
          </cell>
        </row>
        <row r="2460">
          <cell r="AW2460" t="str">
            <v>DRG DC Bleiswijk</v>
          </cell>
          <cell r="BP2460">
            <v>23</v>
          </cell>
          <cell r="BR2460" t="str">
            <v>26</v>
          </cell>
          <cell r="BT2460">
            <v>4.8</v>
          </cell>
          <cell r="BU2460" t="str">
            <v>Overig</v>
          </cell>
          <cell r="BX2460">
            <v>91.01</v>
          </cell>
        </row>
        <row r="2461">
          <cell r="AW2461" t="str">
            <v>Kruidvat BV</v>
          </cell>
          <cell r="BP2461">
            <v>23</v>
          </cell>
          <cell r="BR2461" t="str">
            <v>66</v>
          </cell>
          <cell r="BT2461">
            <v>6.4</v>
          </cell>
          <cell r="BU2461" t="str">
            <v>Kruidvat</v>
          </cell>
          <cell r="BX2461">
            <v>69.89</v>
          </cell>
        </row>
        <row r="2462">
          <cell r="AW2462" t="str">
            <v>Topbrands Europe BV</v>
          </cell>
          <cell r="BP2462">
            <v>23</v>
          </cell>
          <cell r="BR2462" t="str">
            <v>96</v>
          </cell>
          <cell r="BT2462">
            <v>26.4</v>
          </cell>
          <cell r="BU2462" t="str">
            <v>Overig</v>
          </cell>
          <cell r="BX2462">
            <v>419.5</v>
          </cell>
        </row>
        <row r="2463">
          <cell r="AW2463" t="str">
            <v>Hill's Pet Nutrition MFG BV</v>
          </cell>
          <cell r="BP2463">
            <v>23</v>
          </cell>
          <cell r="BR2463" t="str">
            <v>48</v>
          </cell>
          <cell r="BT2463">
            <v>0.8</v>
          </cell>
          <cell r="BU2463" t="str">
            <v>Overig</v>
          </cell>
          <cell r="BX2463">
            <v>27.87</v>
          </cell>
        </row>
        <row r="2464">
          <cell r="AW2464" t="str">
            <v>Simon Loos Warehouse BV</v>
          </cell>
          <cell r="BP2464">
            <v>23</v>
          </cell>
          <cell r="BR2464" t="str">
            <v>40</v>
          </cell>
          <cell r="BT2464">
            <v>24</v>
          </cell>
          <cell r="BU2464" t="str">
            <v>Overig</v>
          </cell>
          <cell r="BX2464">
            <v>126.72</v>
          </cell>
        </row>
        <row r="2465">
          <cell r="AW2465" t="str">
            <v>Poiesz Supermarkten BV</v>
          </cell>
          <cell r="BP2465">
            <v>23</v>
          </cell>
          <cell r="BR2465" t="str">
            <v>86</v>
          </cell>
          <cell r="BT2465" t="str">
            <v/>
          </cell>
          <cell r="BU2465" t="str">
            <v>Superunie</v>
          </cell>
          <cell r="BX2465" t="str">
            <v/>
          </cell>
        </row>
        <row r="2466">
          <cell r="AW2466" t="str">
            <v>Plus Retail Beemster</v>
          </cell>
          <cell r="BP2466">
            <v>23</v>
          </cell>
          <cell r="BR2466" t="str">
            <v>14</v>
          </cell>
          <cell r="BT2466">
            <v>1.6</v>
          </cell>
          <cell r="BU2466" t="str">
            <v>Superunie</v>
          </cell>
          <cell r="BX2466">
            <v>49.04</v>
          </cell>
        </row>
        <row r="2467">
          <cell r="AW2467" t="str">
            <v>Albert Heijn</v>
          </cell>
          <cell r="BP2467">
            <v>23</v>
          </cell>
          <cell r="BR2467" t="str">
            <v>41</v>
          </cell>
          <cell r="BT2467" t="str">
            <v/>
          </cell>
          <cell r="BU2467" t="str">
            <v>AH</v>
          </cell>
          <cell r="BX2467" t="str">
            <v/>
          </cell>
        </row>
        <row r="2468">
          <cell r="AW2468" t="str">
            <v>ID Logistics</v>
          </cell>
          <cell r="BP2468">
            <v>23</v>
          </cell>
          <cell r="BR2468" t="str">
            <v>50</v>
          </cell>
          <cell r="BT2468" t="str">
            <v/>
          </cell>
          <cell r="BU2468" t="str">
            <v>Overig</v>
          </cell>
          <cell r="BX2468" t="str">
            <v/>
          </cell>
        </row>
        <row r="2469">
          <cell r="AW2469" t="str">
            <v>Kruidvat BV</v>
          </cell>
          <cell r="BP2469">
            <v>23</v>
          </cell>
          <cell r="BR2469" t="str">
            <v>66</v>
          </cell>
          <cell r="BT2469">
            <v>7.2</v>
          </cell>
          <cell r="BU2469" t="str">
            <v>Kruidvat</v>
          </cell>
          <cell r="BX2469">
            <v>81.650000000000006</v>
          </cell>
        </row>
        <row r="2470">
          <cell r="AW2470" t="str">
            <v>Simon Loos Warehouse BV</v>
          </cell>
          <cell r="BP2470">
            <v>23</v>
          </cell>
          <cell r="BR2470" t="str">
            <v>40</v>
          </cell>
          <cell r="BT2470" t="str">
            <v/>
          </cell>
          <cell r="BU2470" t="str">
            <v>Overig</v>
          </cell>
          <cell r="BX2470" t="str">
            <v/>
          </cell>
        </row>
        <row r="2471">
          <cell r="AW2471" t="str">
            <v>ID Logistics</v>
          </cell>
          <cell r="BP2471">
            <v>23</v>
          </cell>
          <cell r="BR2471" t="str">
            <v>50</v>
          </cell>
          <cell r="BT2471" t="str">
            <v/>
          </cell>
          <cell r="BU2471" t="str">
            <v>Overig</v>
          </cell>
          <cell r="BX2471" t="str">
            <v/>
          </cell>
        </row>
        <row r="2472">
          <cell r="AW2472" t="str">
            <v>ID Logistics</v>
          </cell>
          <cell r="BP2472">
            <v>23</v>
          </cell>
          <cell r="BR2472" t="str">
            <v>50</v>
          </cell>
          <cell r="BT2472" t="str">
            <v/>
          </cell>
          <cell r="BU2472" t="str">
            <v>Overig</v>
          </cell>
          <cell r="BX2472" t="str">
            <v/>
          </cell>
        </row>
        <row r="2473">
          <cell r="AW2473" t="str">
            <v>A.S. WATSON OOSTERHOUT DC</v>
          </cell>
          <cell r="BP2473">
            <v>23</v>
          </cell>
          <cell r="BR2473" t="str">
            <v>49</v>
          </cell>
          <cell r="BT2473">
            <v>14.4</v>
          </cell>
          <cell r="BU2473" t="str">
            <v>Kruidvat</v>
          </cell>
          <cell r="BX2473">
            <v>180.72</v>
          </cell>
        </row>
        <row r="2474">
          <cell r="AW2474" t="str">
            <v>Action Distributiecentrum</v>
          </cell>
          <cell r="BP2474">
            <v>23</v>
          </cell>
          <cell r="BR2474" t="str">
            <v>61</v>
          </cell>
          <cell r="BT2474">
            <v>15.2</v>
          </cell>
          <cell r="BU2474" t="str">
            <v>Action</v>
          </cell>
          <cell r="BX2474">
            <v>247.61</v>
          </cell>
        </row>
        <row r="2475">
          <cell r="AW2475" t="str">
            <v>Albert Heijn</v>
          </cell>
          <cell r="BP2475">
            <v>23</v>
          </cell>
          <cell r="BR2475" t="str">
            <v>41</v>
          </cell>
          <cell r="BT2475">
            <v>22.400000000000002</v>
          </cell>
          <cell r="BU2475" t="str">
            <v>AH</v>
          </cell>
          <cell r="BX2475">
            <v>137.31</v>
          </cell>
        </row>
        <row r="2476">
          <cell r="AW2476" t="str">
            <v>Albert Heijn</v>
          </cell>
          <cell r="BP2476">
            <v>23</v>
          </cell>
          <cell r="BR2476" t="str">
            <v>41</v>
          </cell>
          <cell r="BT2476" t="str">
            <v/>
          </cell>
          <cell r="BU2476" t="str">
            <v>AH</v>
          </cell>
          <cell r="BX2476" t="str">
            <v/>
          </cell>
        </row>
        <row r="2477">
          <cell r="AW2477" t="str">
            <v>Kruidvat BV</v>
          </cell>
          <cell r="BP2477">
            <v>23</v>
          </cell>
          <cell r="BR2477" t="str">
            <v>66</v>
          </cell>
          <cell r="BT2477">
            <v>20.8</v>
          </cell>
          <cell r="BU2477" t="str">
            <v>Kruidvat</v>
          </cell>
          <cell r="BX2477">
            <v>162.03</v>
          </cell>
        </row>
        <row r="2478">
          <cell r="AW2478" t="str">
            <v>Kruidvat BV</v>
          </cell>
          <cell r="BP2478">
            <v>23</v>
          </cell>
          <cell r="BR2478" t="str">
            <v>66</v>
          </cell>
          <cell r="BT2478">
            <v>24.799999999999997</v>
          </cell>
          <cell r="BU2478" t="str">
            <v>Kruidvat</v>
          </cell>
          <cell r="BX2478">
            <v>176.32999999999998</v>
          </cell>
        </row>
        <row r="2479">
          <cell r="AW2479" t="str">
            <v>Topbrands Europe BV</v>
          </cell>
          <cell r="BP2479">
            <v>23</v>
          </cell>
          <cell r="BR2479" t="str">
            <v>96</v>
          </cell>
          <cell r="BT2479">
            <v>24</v>
          </cell>
          <cell r="BU2479" t="str">
            <v>Overig</v>
          </cell>
          <cell r="BX2479">
            <v>399.36</v>
          </cell>
        </row>
        <row r="2480">
          <cell r="AW2480" t="str">
            <v>Action Distributiecentrum</v>
          </cell>
          <cell r="BP2480">
            <v>23</v>
          </cell>
          <cell r="BR2480" t="str">
            <v>16</v>
          </cell>
          <cell r="BT2480">
            <v>23.2</v>
          </cell>
          <cell r="BU2480" t="str">
            <v>Action</v>
          </cell>
          <cell r="BX2480">
            <v>277.47000000000003</v>
          </cell>
        </row>
        <row r="2481">
          <cell r="AW2481" t="str">
            <v>CoopCodis Distributiecentrum</v>
          </cell>
          <cell r="BP2481">
            <v>23</v>
          </cell>
          <cell r="BR2481" t="str">
            <v>94</v>
          </cell>
          <cell r="BT2481">
            <v>5.6</v>
          </cell>
          <cell r="BU2481" t="str">
            <v>Superunie</v>
          </cell>
          <cell r="BX2481">
            <v>125.44</v>
          </cell>
        </row>
        <row r="2482">
          <cell r="AW2482" t="str">
            <v>Topbrands Europe BV</v>
          </cell>
          <cell r="BP2482">
            <v>23</v>
          </cell>
          <cell r="BR2482" t="str">
            <v>96</v>
          </cell>
          <cell r="BT2482">
            <v>3.2</v>
          </cell>
          <cell r="BU2482" t="str">
            <v>Overig</v>
          </cell>
          <cell r="BX2482">
            <v>107.17</v>
          </cell>
        </row>
        <row r="2483">
          <cell r="AW2483" t="str">
            <v>Action Distributiecentrum</v>
          </cell>
          <cell r="BP2483">
            <v>23</v>
          </cell>
          <cell r="BR2483" t="str">
            <v>61</v>
          </cell>
          <cell r="BT2483">
            <v>17.600000000000001</v>
          </cell>
          <cell r="BU2483" t="str">
            <v>Action</v>
          </cell>
          <cell r="BX2483">
            <v>269.81</v>
          </cell>
        </row>
        <row r="2484">
          <cell r="AW2484" t="str">
            <v>Kruidvat BV</v>
          </cell>
          <cell r="BP2484">
            <v>23</v>
          </cell>
          <cell r="BR2484" t="str">
            <v>66</v>
          </cell>
          <cell r="BT2484" t="str">
            <v/>
          </cell>
          <cell r="BU2484" t="str">
            <v>Kruidvat</v>
          </cell>
          <cell r="BX2484" t="str">
            <v/>
          </cell>
        </row>
        <row r="2485">
          <cell r="AW2485" t="str">
            <v>Action Distributiecentrum</v>
          </cell>
          <cell r="BP2485">
            <v>23</v>
          </cell>
          <cell r="BR2485" t="str">
            <v>61</v>
          </cell>
          <cell r="BT2485">
            <v>24</v>
          </cell>
          <cell r="BU2485" t="str">
            <v>Action</v>
          </cell>
          <cell r="BX2485">
            <v>317.52</v>
          </cell>
        </row>
        <row r="2486">
          <cell r="AW2486" t="str">
            <v>Action Distributiecentrum</v>
          </cell>
          <cell r="BP2486">
            <v>23</v>
          </cell>
          <cell r="BR2486" t="str">
            <v>61</v>
          </cell>
          <cell r="BT2486">
            <v>24</v>
          </cell>
          <cell r="BU2486" t="str">
            <v>Action</v>
          </cell>
          <cell r="BX2486">
            <v>317.52</v>
          </cell>
        </row>
        <row r="2487">
          <cell r="AW2487" t="str">
            <v>Basiq Dental BV</v>
          </cell>
          <cell r="BP2487">
            <v>23</v>
          </cell>
          <cell r="BR2487" t="str">
            <v>50</v>
          </cell>
          <cell r="BT2487">
            <v>0.8</v>
          </cell>
          <cell r="BU2487" t="str">
            <v>Pharma</v>
          </cell>
          <cell r="BX2487">
            <v>27.26</v>
          </cell>
        </row>
        <row r="2488">
          <cell r="AW2488" t="str">
            <v>BOON DC KW DORDRECHT</v>
          </cell>
          <cell r="BP2488">
            <v>23</v>
          </cell>
          <cell r="BR2488" t="str">
            <v>33</v>
          </cell>
          <cell r="BT2488">
            <v>1.6</v>
          </cell>
          <cell r="BU2488" t="str">
            <v>Superunie</v>
          </cell>
          <cell r="BX2488">
            <v>44.19</v>
          </cell>
        </row>
        <row r="2489">
          <cell r="AW2489" t="str">
            <v>PLUS DC OSS</v>
          </cell>
          <cell r="BP2489">
            <v>23</v>
          </cell>
          <cell r="BR2489" t="str">
            <v>53</v>
          </cell>
          <cell r="BT2489">
            <v>0.8</v>
          </cell>
          <cell r="BU2489" t="str">
            <v>Superunie</v>
          </cell>
          <cell r="BX2489">
            <v>27.26</v>
          </cell>
        </row>
        <row r="2490">
          <cell r="AW2490" t="str">
            <v>CoopCodis Distributiecentrum</v>
          </cell>
          <cell r="BP2490">
            <v>23</v>
          </cell>
          <cell r="BR2490" t="str">
            <v>94</v>
          </cell>
          <cell r="BT2490" t="str">
            <v/>
          </cell>
          <cell r="BU2490" t="str">
            <v>Superunie</v>
          </cell>
          <cell r="BX2490" t="str">
            <v/>
          </cell>
        </row>
        <row r="2491">
          <cell r="AW2491" t="str">
            <v>Corim Dental Products BV</v>
          </cell>
          <cell r="BP2491">
            <v>23</v>
          </cell>
          <cell r="BR2491" t="str">
            <v>41</v>
          </cell>
          <cell r="BT2491">
            <v>0.8</v>
          </cell>
          <cell r="BU2491" t="str">
            <v>Pharma</v>
          </cell>
          <cell r="BX2491">
            <v>27.26</v>
          </cell>
        </row>
        <row r="2492">
          <cell r="AW2492" t="str">
            <v>Etos Distributiecentrum</v>
          </cell>
          <cell r="BP2492">
            <v>23</v>
          </cell>
          <cell r="BR2492" t="str">
            <v>19</v>
          </cell>
          <cell r="BT2492">
            <v>21.6</v>
          </cell>
          <cell r="BU2492" t="str">
            <v>Overig</v>
          </cell>
          <cell r="BX2492">
            <v>260.06</v>
          </cell>
        </row>
        <row r="2493">
          <cell r="AW2493" t="str">
            <v>Jan Linders Distributiecentrum</v>
          </cell>
          <cell r="BP2493">
            <v>23</v>
          </cell>
          <cell r="BR2493" t="str">
            <v>58</v>
          </cell>
          <cell r="BT2493">
            <v>2.4</v>
          </cell>
          <cell r="BU2493" t="str">
            <v>Superunie</v>
          </cell>
          <cell r="BX2493">
            <v>56.76</v>
          </cell>
        </row>
        <row r="2494">
          <cell r="AW2494" t="str">
            <v>Vomar DC</v>
          </cell>
          <cell r="BP2494">
            <v>23</v>
          </cell>
          <cell r="BR2494" t="str">
            <v>18</v>
          </cell>
          <cell r="BT2494">
            <v>6.4</v>
          </cell>
          <cell r="BU2494" t="str">
            <v>Superunie</v>
          </cell>
          <cell r="BX2494">
            <v>111.04</v>
          </cell>
        </row>
        <row r="2495">
          <cell r="AW2495" t="str">
            <v>Albert Heijn</v>
          </cell>
          <cell r="BP2495">
            <v>23</v>
          </cell>
          <cell r="BR2495" t="str">
            <v>41</v>
          </cell>
          <cell r="BT2495">
            <v>10.4</v>
          </cell>
          <cell r="BU2495" t="str">
            <v>AH</v>
          </cell>
          <cell r="BX2495">
            <v>86.94</v>
          </cell>
        </row>
        <row r="2496">
          <cell r="AW2496" t="str">
            <v>VOMAR RECLAME DC</v>
          </cell>
          <cell r="BP2496">
            <v>23</v>
          </cell>
          <cell r="BR2496" t="str">
            <v>18</v>
          </cell>
          <cell r="BT2496" t="str">
            <v/>
          </cell>
          <cell r="BU2496" t="str">
            <v>Superunie</v>
          </cell>
          <cell r="BX2496" t="str">
            <v/>
          </cell>
        </row>
        <row r="2497">
          <cell r="AW2497" t="str">
            <v>A.S. WATSON DC OOSTERHOUT</v>
          </cell>
          <cell r="BP2497">
            <v>23</v>
          </cell>
          <cell r="BR2497" t="str">
            <v>49</v>
          </cell>
          <cell r="BT2497">
            <v>7.2</v>
          </cell>
          <cell r="BU2497" t="str">
            <v>Kruidvat</v>
          </cell>
          <cell r="BX2497">
            <v>112.39</v>
          </cell>
        </row>
        <row r="2498">
          <cell r="AW2498" t="str">
            <v>Action Distributiecentrum</v>
          </cell>
          <cell r="BP2498">
            <v>23</v>
          </cell>
          <cell r="BR2498" t="str">
            <v>16</v>
          </cell>
          <cell r="BT2498">
            <v>16.8</v>
          </cell>
          <cell r="BU2498" t="str">
            <v>Action</v>
          </cell>
          <cell r="BX2498">
            <v>232.85</v>
          </cell>
        </row>
        <row r="2499">
          <cell r="AW2499" t="str">
            <v>Nettorama DC</v>
          </cell>
          <cell r="BP2499">
            <v>23</v>
          </cell>
          <cell r="BR2499" t="str">
            <v>49</v>
          </cell>
          <cell r="BT2499">
            <v>8</v>
          </cell>
          <cell r="BU2499" t="str">
            <v>Superunie</v>
          </cell>
          <cell r="BX2499">
            <v>121.2</v>
          </cell>
        </row>
        <row r="2500">
          <cell r="AW2500" t="str">
            <v>Etos Distributiecentrum</v>
          </cell>
          <cell r="BP2500">
            <v>23</v>
          </cell>
          <cell r="BR2500" t="str">
            <v>19</v>
          </cell>
          <cell r="BT2500" t="str">
            <v/>
          </cell>
          <cell r="BU2500" t="str">
            <v>Overig</v>
          </cell>
          <cell r="BX2500" t="str">
            <v/>
          </cell>
        </row>
        <row r="2501">
          <cell r="AW2501" t="str">
            <v>ACTION SERVICE - DICK VIJN</v>
          </cell>
          <cell r="BP2501">
            <v>23</v>
          </cell>
          <cell r="BR2501" t="str">
            <v>61</v>
          </cell>
          <cell r="BT2501">
            <v>22.4</v>
          </cell>
          <cell r="BU2501" t="str">
            <v>Action</v>
          </cell>
          <cell r="BX2501">
            <v>307.33</v>
          </cell>
        </row>
        <row r="2502">
          <cell r="AW2502" t="str">
            <v>Action Distributiecentrum</v>
          </cell>
          <cell r="BP2502">
            <v>23</v>
          </cell>
          <cell r="BR2502" t="str">
            <v>61</v>
          </cell>
          <cell r="BT2502">
            <v>24</v>
          </cell>
          <cell r="BU2502" t="str">
            <v>Action</v>
          </cell>
          <cell r="BX2502">
            <v>317.52</v>
          </cell>
        </row>
        <row r="2503">
          <cell r="AW2503" t="str">
            <v>ACTION SERVICE - DICK VIJN</v>
          </cell>
          <cell r="BP2503">
            <v>23</v>
          </cell>
          <cell r="BR2503" t="str">
            <v>61</v>
          </cell>
          <cell r="BT2503">
            <v>24.8</v>
          </cell>
          <cell r="BU2503" t="str">
            <v>Action</v>
          </cell>
          <cell r="BX2503">
            <v>323.39</v>
          </cell>
        </row>
        <row r="2504">
          <cell r="AW2504" t="str">
            <v>ID Logistics</v>
          </cell>
          <cell r="BP2504">
            <v>23</v>
          </cell>
          <cell r="BR2504" t="str">
            <v>50</v>
          </cell>
          <cell r="BT2504">
            <v>0.8</v>
          </cell>
          <cell r="BU2504" t="str">
            <v>Overig</v>
          </cell>
          <cell r="BX2504">
            <v>27.26</v>
          </cell>
        </row>
        <row r="2505">
          <cell r="AW2505" t="str">
            <v>Jumbo DC Nieuwegein</v>
          </cell>
          <cell r="BP2505">
            <v>23</v>
          </cell>
          <cell r="BR2505" t="str">
            <v>34</v>
          </cell>
          <cell r="BT2505">
            <v>14.4</v>
          </cell>
          <cell r="BU2505" t="str">
            <v>Jumbo</v>
          </cell>
          <cell r="BX2505">
            <v>153.5</v>
          </cell>
        </row>
        <row r="2506">
          <cell r="AW2506" t="str">
            <v>American Dental Trading BV</v>
          </cell>
          <cell r="BP2506">
            <v>23</v>
          </cell>
          <cell r="BR2506" t="str">
            <v>50</v>
          </cell>
          <cell r="BT2506">
            <v>0.8</v>
          </cell>
          <cell r="BU2506" t="str">
            <v>Pharma</v>
          </cell>
          <cell r="BX2506">
            <v>27.26</v>
          </cell>
        </row>
        <row r="2507">
          <cell r="AW2507" t="str">
            <v>SPAR Distributiecentrum</v>
          </cell>
          <cell r="BP2507">
            <v>23</v>
          </cell>
          <cell r="BR2507" t="str">
            <v>51</v>
          </cell>
          <cell r="BT2507">
            <v>1.6</v>
          </cell>
          <cell r="BU2507" t="str">
            <v>Superunie</v>
          </cell>
          <cell r="BX2507">
            <v>42.46</v>
          </cell>
        </row>
        <row r="2508">
          <cell r="AW2508" t="str">
            <v>BOON DC KW DORDRECHT</v>
          </cell>
          <cell r="BP2508">
            <v>23</v>
          </cell>
          <cell r="BR2508" t="str">
            <v>33</v>
          </cell>
          <cell r="BT2508">
            <v>1.6</v>
          </cell>
          <cell r="BU2508" t="str">
            <v>Superunie</v>
          </cell>
          <cell r="BX2508">
            <v>44.19</v>
          </cell>
        </row>
        <row r="2509">
          <cell r="AW2509" t="str">
            <v>Detailresult Logistiek</v>
          </cell>
          <cell r="BP2509">
            <v>23</v>
          </cell>
          <cell r="BR2509" t="str">
            <v>19</v>
          </cell>
          <cell r="BT2509">
            <v>1.6</v>
          </cell>
          <cell r="BU2509" t="str">
            <v>Overig</v>
          </cell>
          <cell r="BX2509">
            <v>51.04</v>
          </cell>
        </row>
        <row r="2510">
          <cell r="AW2510" t="str">
            <v>EXPOSPACES</v>
          </cell>
          <cell r="BP2510">
            <v>23</v>
          </cell>
          <cell r="BR2510" t="str">
            <v>15</v>
          </cell>
          <cell r="BT2510">
            <v>0.8</v>
          </cell>
          <cell r="BU2510" t="str">
            <v>Overig</v>
          </cell>
          <cell r="BX2510">
            <v>28.49</v>
          </cell>
        </row>
        <row r="2511">
          <cell r="AW2511" t="str">
            <v>Kruidvat BV</v>
          </cell>
          <cell r="BP2511">
            <v>23</v>
          </cell>
          <cell r="BR2511" t="str">
            <v>66</v>
          </cell>
          <cell r="BT2511">
            <v>25.6</v>
          </cell>
          <cell r="BU2511" t="str">
            <v>Kruidvat</v>
          </cell>
          <cell r="BX2511">
            <v>177.66</v>
          </cell>
        </row>
        <row r="2512">
          <cell r="AW2512" t="str">
            <v>Action Distributiecentrum</v>
          </cell>
          <cell r="BP2512">
            <v>23</v>
          </cell>
          <cell r="BR2512" t="str">
            <v>61</v>
          </cell>
          <cell r="BT2512">
            <v>18.399999999999999</v>
          </cell>
          <cell r="BU2512" t="str">
            <v>Action</v>
          </cell>
          <cell r="BX2512">
            <v>276.92</v>
          </cell>
        </row>
        <row r="2513">
          <cell r="AW2513" t="str">
            <v>Jumbo Nieuwegein</v>
          </cell>
          <cell r="BP2513">
            <v>23</v>
          </cell>
          <cell r="BR2513" t="str">
            <v>34</v>
          </cell>
          <cell r="BT2513" t="str">
            <v/>
          </cell>
          <cell r="BU2513" t="str">
            <v>Jumbo</v>
          </cell>
          <cell r="BX2513" t="str">
            <v/>
          </cell>
        </row>
        <row r="2514">
          <cell r="AW2514" t="str">
            <v>Action Distributiecentrum</v>
          </cell>
          <cell r="BP2514">
            <v>23</v>
          </cell>
          <cell r="BR2514" t="str">
            <v>61</v>
          </cell>
          <cell r="BT2514">
            <v>22.4</v>
          </cell>
          <cell r="BU2514" t="str">
            <v>Action</v>
          </cell>
          <cell r="BX2514">
            <v>307.33</v>
          </cell>
        </row>
        <row r="2515">
          <cell r="AW2515" t="str">
            <v>Topbrands Europe BV</v>
          </cell>
          <cell r="BP2515">
            <v>23</v>
          </cell>
          <cell r="BR2515" t="str">
            <v>96</v>
          </cell>
          <cell r="BT2515">
            <v>26.4</v>
          </cell>
          <cell r="BU2515" t="str">
            <v>Overig</v>
          </cell>
          <cell r="BX2515">
            <v>419.5</v>
          </cell>
        </row>
        <row r="2516">
          <cell r="AW2516" t="str">
            <v>Albert Heijn</v>
          </cell>
          <cell r="BP2516">
            <v>23</v>
          </cell>
          <cell r="BR2516" t="str">
            <v>41</v>
          </cell>
          <cell r="BT2516">
            <v>11.2</v>
          </cell>
          <cell r="BU2516" t="str">
            <v>AH</v>
          </cell>
          <cell r="BX2516">
            <v>90.61</v>
          </cell>
        </row>
        <row r="2517">
          <cell r="AW2517" t="str">
            <v>Action Distributiecentrum</v>
          </cell>
          <cell r="BP2517">
            <v>23</v>
          </cell>
          <cell r="BR2517" t="str">
            <v>61</v>
          </cell>
          <cell r="BT2517">
            <v>19.2</v>
          </cell>
          <cell r="BU2517" t="str">
            <v>Action</v>
          </cell>
          <cell r="BX2517">
            <v>283.97000000000003</v>
          </cell>
        </row>
        <row r="2518">
          <cell r="AW2518" t="str">
            <v>Action Distributiecentrum</v>
          </cell>
          <cell r="BP2518">
            <v>23</v>
          </cell>
          <cell r="BR2518" t="str">
            <v>61</v>
          </cell>
          <cell r="BT2518">
            <v>22.4</v>
          </cell>
          <cell r="BU2518" t="str">
            <v>Action</v>
          </cell>
          <cell r="BX2518">
            <v>307.33</v>
          </cell>
        </row>
        <row r="2519">
          <cell r="AW2519" t="str">
            <v>Kruidvat BV</v>
          </cell>
          <cell r="BP2519">
            <v>23</v>
          </cell>
          <cell r="BR2519" t="str">
            <v>66</v>
          </cell>
          <cell r="BT2519">
            <v>13.6</v>
          </cell>
          <cell r="BU2519" t="str">
            <v>Kruidvat</v>
          </cell>
          <cell r="BX2519">
            <v>127.02</v>
          </cell>
        </row>
        <row r="2520">
          <cell r="AW2520" t="str">
            <v>Jumbo DC Nieuwegein</v>
          </cell>
          <cell r="BP2520">
            <v>23</v>
          </cell>
          <cell r="BR2520" t="str">
            <v>34</v>
          </cell>
          <cell r="BT2520" t="str">
            <v/>
          </cell>
          <cell r="BU2520" t="str">
            <v>Jumbo</v>
          </cell>
          <cell r="BX2520" t="str">
            <v/>
          </cell>
        </row>
        <row r="2521">
          <cell r="AW2521" t="str">
            <v>Kruidvat BV</v>
          </cell>
          <cell r="BP2521">
            <v>23</v>
          </cell>
          <cell r="BR2521" t="str">
            <v>66</v>
          </cell>
          <cell r="BT2521">
            <v>26.4</v>
          </cell>
          <cell r="BU2521" t="str">
            <v>Kruidvat</v>
          </cell>
          <cell r="BX2521">
            <v>182.69</v>
          </cell>
        </row>
        <row r="2522">
          <cell r="AW2522" t="str">
            <v>DRG DC BLEISWIJK ACTIE</v>
          </cell>
          <cell r="BP2522">
            <v>23</v>
          </cell>
          <cell r="BR2522" t="str">
            <v>26</v>
          </cell>
          <cell r="BT2522">
            <v>6.4</v>
          </cell>
          <cell r="BU2522" t="str">
            <v>Overig</v>
          </cell>
          <cell r="BX2522">
            <v>106.82</v>
          </cell>
        </row>
        <row r="2523">
          <cell r="AW2523" t="str">
            <v>SHARE LOGISTICS</v>
          </cell>
          <cell r="BP2523">
            <v>23</v>
          </cell>
          <cell r="BR2523" t="str">
            <v>29</v>
          </cell>
          <cell r="BT2523">
            <v>4.8</v>
          </cell>
          <cell r="BU2523" t="str">
            <v>Overig</v>
          </cell>
          <cell r="BX2523">
            <v>82.13</v>
          </cell>
        </row>
        <row r="2524">
          <cell r="AW2524" t="str">
            <v>Action Distributiecentrum</v>
          </cell>
          <cell r="BP2524">
            <v>23</v>
          </cell>
          <cell r="BR2524" t="str">
            <v>16</v>
          </cell>
          <cell r="BT2524">
            <v>23.2</v>
          </cell>
          <cell r="BU2524" t="str">
            <v>Action</v>
          </cell>
          <cell r="BX2524">
            <v>277.47000000000003</v>
          </cell>
        </row>
        <row r="2525">
          <cell r="AW2525" t="str">
            <v>ACTION SERVICE - DICK VIJN</v>
          </cell>
          <cell r="BP2525">
            <v>23</v>
          </cell>
          <cell r="BR2525" t="str">
            <v>61</v>
          </cell>
          <cell r="BT2525">
            <v>20</v>
          </cell>
          <cell r="BU2525" t="str">
            <v>Action</v>
          </cell>
          <cell r="BX2525">
            <v>290.2</v>
          </cell>
        </row>
        <row r="2526">
          <cell r="AW2526" t="str">
            <v>ACTION SERVICE - DICK VIJN</v>
          </cell>
          <cell r="BP2526">
            <v>23</v>
          </cell>
          <cell r="BR2526" t="str">
            <v>61</v>
          </cell>
          <cell r="BT2526">
            <v>23.2</v>
          </cell>
          <cell r="BU2526" t="str">
            <v>Action</v>
          </cell>
          <cell r="BX2526">
            <v>312.27</v>
          </cell>
        </row>
        <row r="2527">
          <cell r="AW2527" t="str">
            <v>Advion BV</v>
          </cell>
          <cell r="BP2527">
            <v>23</v>
          </cell>
          <cell r="BR2527" t="str">
            <v>10</v>
          </cell>
          <cell r="BT2527">
            <v>12.8</v>
          </cell>
          <cell r="BU2527" t="str">
            <v>Overig</v>
          </cell>
          <cell r="BX2527">
            <v>168.45</v>
          </cell>
        </row>
        <row r="2528">
          <cell r="AW2528" t="str">
            <v>CoopCodis Distributiecentrum</v>
          </cell>
          <cell r="BP2528">
            <v>23</v>
          </cell>
          <cell r="BR2528" t="str">
            <v>94</v>
          </cell>
          <cell r="BT2528">
            <v>9.6</v>
          </cell>
          <cell r="BU2528" t="str">
            <v>Superunie</v>
          </cell>
          <cell r="BX2528">
            <v>195.46</v>
          </cell>
        </row>
        <row r="2529">
          <cell r="AW2529" t="str">
            <v>ADVION ONLINE B.V.</v>
          </cell>
          <cell r="BP2529">
            <v>23</v>
          </cell>
          <cell r="BR2529" t="str">
            <v>10</v>
          </cell>
          <cell r="BT2529">
            <v>20</v>
          </cell>
          <cell r="BU2529" t="str">
            <v>Overig</v>
          </cell>
          <cell r="BX2529">
            <v>216.8</v>
          </cell>
        </row>
        <row r="2530">
          <cell r="AW2530" t="str">
            <v>Mosadex</v>
          </cell>
          <cell r="BP2530">
            <v>23</v>
          </cell>
          <cell r="BR2530" t="str">
            <v>61</v>
          </cell>
          <cell r="BT2530">
            <v>0.8</v>
          </cell>
          <cell r="BU2530" t="str">
            <v>Overig</v>
          </cell>
          <cell r="BX2530">
            <v>54.4</v>
          </cell>
        </row>
        <row r="2531">
          <cell r="AW2531" t="str">
            <v>Brocacef</v>
          </cell>
          <cell r="BP2531">
            <v>23</v>
          </cell>
          <cell r="BR2531" t="str">
            <v>56</v>
          </cell>
          <cell r="BT2531">
            <v>1.6</v>
          </cell>
          <cell r="BU2531" t="str">
            <v>Pharma</v>
          </cell>
          <cell r="BX2531">
            <v>108.8</v>
          </cell>
        </row>
        <row r="2532">
          <cell r="AW2532" t="str">
            <v>Apotheek de Betuwe / de Pluk</v>
          </cell>
          <cell r="BP2532">
            <v>23</v>
          </cell>
          <cell r="BR2532" t="str">
            <v>41</v>
          </cell>
          <cell r="BT2532">
            <v>0.8</v>
          </cell>
          <cell r="BU2532" t="str">
            <v>Pharma</v>
          </cell>
          <cell r="BX2532">
            <v>54.4</v>
          </cell>
        </row>
        <row r="2533">
          <cell r="AW2533" t="str">
            <v>PLUS DC OSS</v>
          </cell>
          <cell r="BP2533">
            <v>23</v>
          </cell>
          <cell r="BR2533" t="str">
            <v>53</v>
          </cell>
          <cell r="BT2533">
            <v>9.6</v>
          </cell>
          <cell r="BU2533" t="str">
            <v>Superunie</v>
          </cell>
          <cell r="BX2533">
            <v>112.99</v>
          </cell>
        </row>
        <row r="2534">
          <cell r="AW2534" t="str">
            <v>ALBERT HEIJN  LDC GELDERMALSEN</v>
          </cell>
          <cell r="BP2534">
            <v>23</v>
          </cell>
          <cell r="BR2534" t="str">
            <v>41</v>
          </cell>
          <cell r="BT2534">
            <v>10.4</v>
          </cell>
          <cell r="BU2534" t="str">
            <v>AH</v>
          </cell>
          <cell r="BX2534">
            <v>86.94</v>
          </cell>
        </row>
        <row r="2535">
          <cell r="AW2535" t="str">
            <v>Action Distributiecentrum</v>
          </cell>
          <cell r="BP2535">
            <v>23</v>
          </cell>
          <cell r="BR2535" t="str">
            <v>61</v>
          </cell>
          <cell r="BT2535">
            <v>15.2</v>
          </cell>
          <cell r="BU2535" t="str">
            <v>Action</v>
          </cell>
          <cell r="BX2535">
            <v>247.61</v>
          </cell>
        </row>
        <row r="2536">
          <cell r="AW2536" t="str">
            <v>Action Distributiecentrum</v>
          </cell>
          <cell r="BP2536">
            <v>23</v>
          </cell>
          <cell r="BR2536" t="str">
            <v>61</v>
          </cell>
          <cell r="BT2536">
            <v>24</v>
          </cell>
          <cell r="BU2536" t="str">
            <v>Action</v>
          </cell>
          <cell r="BX2536">
            <v>317.52</v>
          </cell>
        </row>
        <row r="2537">
          <cell r="AW2537" t="str">
            <v>Boni Distributiecentrum</v>
          </cell>
          <cell r="BP2537">
            <v>23</v>
          </cell>
          <cell r="BR2537" t="str">
            <v>38</v>
          </cell>
          <cell r="BT2537">
            <v>0.8</v>
          </cell>
          <cell r="BU2537" t="str">
            <v>Superunie</v>
          </cell>
          <cell r="BX2537">
            <v>28.86</v>
          </cell>
        </row>
        <row r="2538">
          <cell r="AW2538" t="str">
            <v>Topbrands Europe BV</v>
          </cell>
          <cell r="BP2538">
            <v>23</v>
          </cell>
          <cell r="BR2538" t="str">
            <v>96</v>
          </cell>
          <cell r="BT2538">
            <v>9.6</v>
          </cell>
          <cell r="BU2538" t="str">
            <v>Overig</v>
          </cell>
          <cell r="BX2538">
            <v>231.84</v>
          </cell>
        </row>
        <row r="2539">
          <cell r="AW2539" t="str">
            <v>CoopCodis Distributiecentrum</v>
          </cell>
          <cell r="BP2539">
            <v>23</v>
          </cell>
          <cell r="BR2539" t="str">
            <v>94</v>
          </cell>
          <cell r="BT2539" t="str">
            <v/>
          </cell>
          <cell r="BU2539" t="str">
            <v>Superunie</v>
          </cell>
          <cell r="BX2539" t="str">
            <v/>
          </cell>
        </row>
        <row r="2540">
          <cell r="AW2540" t="str">
            <v>Albert Heijn</v>
          </cell>
          <cell r="BP2540">
            <v>23</v>
          </cell>
          <cell r="BR2540" t="str">
            <v>26</v>
          </cell>
          <cell r="BT2540">
            <v>0.8</v>
          </cell>
          <cell r="BU2540" t="str">
            <v>AH</v>
          </cell>
          <cell r="BX2540">
            <v>28.84</v>
          </cell>
        </row>
        <row r="2541">
          <cell r="AW2541" t="str">
            <v>Plus Retail Zuid</v>
          </cell>
          <cell r="BP2541">
            <v>23</v>
          </cell>
          <cell r="BR2541" t="str">
            <v>60</v>
          </cell>
          <cell r="BT2541">
            <v>4.8000000000000007</v>
          </cell>
          <cell r="BU2541" t="str">
            <v>Superunie</v>
          </cell>
          <cell r="BX2541">
            <v>99.600000000000009</v>
          </cell>
        </row>
        <row r="2542">
          <cell r="AW2542" t="str">
            <v>Action Distributiecentrum</v>
          </cell>
          <cell r="BP2542">
            <v>23</v>
          </cell>
          <cell r="BR2542" t="str">
            <v>61</v>
          </cell>
          <cell r="BT2542">
            <v>15.2</v>
          </cell>
          <cell r="BU2542" t="str">
            <v>Action</v>
          </cell>
          <cell r="BX2542">
            <v>247.61</v>
          </cell>
        </row>
        <row r="2543">
          <cell r="AW2543" t="str">
            <v>PLUS DC OSS</v>
          </cell>
          <cell r="BP2543">
            <v>23</v>
          </cell>
          <cell r="BR2543" t="str">
            <v>53</v>
          </cell>
          <cell r="BT2543" t="str">
            <v/>
          </cell>
          <cell r="BU2543" t="str">
            <v>Superunie</v>
          </cell>
          <cell r="BX2543" t="str">
            <v/>
          </cell>
        </row>
        <row r="2544">
          <cell r="AW2544" t="str">
            <v>Brocacef</v>
          </cell>
          <cell r="BP2544">
            <v>23</v>
          </cell>
          <cell r="BR2544" t="str">
            <v>56</v>
          </cell>
          <cell r="BT2544" t="str">
            <v/>
          </cell>
          <cell r="BU2544" t="str">
            <v>Pharma</v>
          </cell>
          <cell r="BX2544" t="str">
            <v/>
          </cell>
        </row>
        <row r="2545">
          <cell r="AW2545" t="str">
            <v>Sligro DC Non Food (deur 701)</v>
          </cell>
          <cell r="BP2545">
            <v>23</v>
          </cell>
          <cell r="BR2545" t="str">
            <v>54</v>
          </cell>
          <cell r="BT2545">
            <v>4.8</v>
          </cell>
          <cell r="BU2545" t="str">
            <v>Superunie</v>
          </cell>
          <cell r="BX2545">
            <v>67.150000000000006</v>
          </cell>
        </row>
        <row r="2546">
          <cell r="AW2546" t="str">
            <v>Colgate Palmolive Ned.Sal.</v>
          </cell>
          <cell r="BP2546">
            <v>23</v>
          </cell>
          <cell r="BR2546" t="str">
            <v>13</v>
          </cell>
          <cell r="BT2546">
            <v>0.8</v>
          </cell>
          <cell r="BU2546" t="str">
            <v>Overig</v>
          </cell>
          <cell r="BX2546">
            <v>28.67</v>
          </cell>
        </row>
        <row r="2547">
          <cell r="AW2547" t="str">
            <v>Minc Apeldoorn B.V.</v>
          </cell>
          <cell r="BP2547">
            <v>23</v>
          </cell>
          <cell r="BR2547" t="str">
            <v>73</v>
          </cell>
          <cell r="BT2547">
            <v>9.6</v>
          </cell>
          <cell r="BU2547" t="str">
            <v>Overig</v>
          </cell>
          <cell r="BX2547">
            <v>140.06</v>
          </cell>
        </row>
        <row r="2548">
          <cell r="AW2548" t="str">
            <v>Basiq Dental BV</v>
          </cell>
          <cell r="BP2548">
            <v>23</v>
          </cell>
          <cell r="BR2548" t="str">
            <v>50</v>
          </cell>
          <cell r="BT2548">
            <v>0.8</v>
          </cell>
          <cell r="BU2548" t="str">
            <v>Pharma</v>
          </cell>
          <cell r="BX2548">
            <v>54.4</v>
          </cell>
        </row>
        <row r="2549">
          <cell r="AW2549" t="str">
            <v>ALBERT HEIJN MECH ZAANDAM</v>
          </cell>
          <cell r="BP2549">
            <v>23</v>
          </cell>
          <cell r="BR2549" t="str">
            <v>15</v>
          </cell>
          <cell r="BT2549">
            <v>0.8</v>
          </cell>
          <cell r="BU2549" t="str">
            <v>AH</v>
          </cell>
          <cell r="BX2549">
            <v>28.49</v>
          </cell>
        </row>
        <row r="2550">
          <cell r="AW2550" t="str">
            <v>De Tandartsapotheek</v>
          </cell>
          <cell r="BP2550">
            <v>23</v>
          </cell>
          <cell r="BR2550" t="str">
            <v>30</v>
          </cell>
          <cell r="BT2550">
            <v>1.6</v>
          </cell>
          <cell r="BU2550" t="str">
            <v>Pharma</v>
          </cell>
          <cell r="BX2550">
            <v>108.8</v>
          </cell>
        </row>
        <row r="2551">
          <cell r="AW2551" t="str">
            <v>De Tandartsapotheek</v>
          </cell>
          <cell r="BP2551">
            <v>23</v>
          </cell>
          <cell r="BR2551" t="str">
            <v>30</v>
          </cell>
          <cell r="BT2551" t="str">
            <v/>
          </cell>
          <cell r="BU2551" t="str">
            <v>Pharma</v>
          </cell>
          <cell r="BX2551" t="str">
            <v/>
          </cell>
        </row>
        <row r="2552">
          <cell r="AW2552" t="str">
            <v>Kruidvat BV</v>
          </cell>
          <cell r="BP2552">
            <v>23</v>
          </cell>
          <cell r="BR2552" t="str">
            <v>66</v>
          </cell>
          <cell r="BT2552">
            <v>4</v>
          </cell>
          <cell r="BU2552" t="str">
            <v>Kruidvat</v>
          </cell>
          <cell r="BX2552">
            <v>52.32</v>
          </cell>
        </row>
        <row r="2553">
          <cell r="AW2553" t="str">
            <v>Plus Retail Zuid</v>
          </cell>
          <cell r="BP2553">
            <v>23</v>
          </cell>
          <cell r="BR2553" t="str">
            <v>60</v>
          </cell>
          <cell r="BT2553" t="str">
            <v/>
          </cell>
          <cell r="BU2553" t="str">
            <v>Superunie</v>
          </cell>
          <cell r="BX2553" t="str">
            <v/>
          </cell>
        </row>
        <row r="2554">
          <cell r="AW2554" t="str">
            <v>Plus Retail Zuid</v>
          </cell>
          <cell r="BP2554">
            <v>23</v>
          </cell>
          <cell r="BR2554" t="str">
            <v>60</v>
          </cell>
          <cell r="BT2554">
            <v>0.8</v>
          </cell>
          <cell r="BU2554" t="str">
            <v>Superunie</v>
          </cell>
          <cell r="BX2554">
            <v>31.57</v>
          </cell>
        </row>
        <row r="2555">
          <cell r="AW2555" t="str">
            <v>Sligro (deur 802-807)</v>
          </cell>
          <cell r="BP2555">
            <v>23</v>
          </cell>
          <cell r="BR2555" t="str">
            <v>54</v>
          </cell>
          <cell r="BT2555" t="str">
            <v/>
          </cell>
          <cell r="BU2555" t="str">
            <v>Superunie</v>
          </cell>
          <cell r="BX2555" t="str">
            <v/>
          </cell>
        </row>
        <row r="2556">
          <cell r="AW2556" t="str">
            <v>ADVION ONLINE B.V.</v>
          </cell>
          <cell r="BP2556">
            <v>23</v>
          </cell>
          <cell r="BR2556" t="str">
            <v>10</v>
          </cell>
          <cell r="BT2556" t="str">
            <v/>
          </cell>
          <cell r="BU2556" t="str">
            <v>Overig</v>
          </cell>
          <cell r="BX2556" t="str">
            <v/>
          </cell>
        </row>
        <row r="2557">
          <cell r="AW2557" t="str">
            <v>Brocacef</v>
          </cell>
          <cell r="BP2557">
            <v>23</v>
          </cell>
          <cell r="BR2557" t="str">
            <v>10</v>
          </cell>
          <cell r="BT2557">
            <v>0.8</v>
          </cell>
          <cell r="BU2557" t="str">
            <v>Pharma</v>
          </cell>
          <cell r="BX2557">
            <v>54.4</v>
          </cell>
        </row>
        <row r="2558">
          <cell r="AW2558" t="str">
            <v>Mosadex</v>
          </cell>
          <cell r="BP2558">
            <v>23</v>
          </cell>
          <cell r="BR2558" t="str">
            <v>23</v>
          </cell>
          <cell r="BT2558">
            <v>0.8</v>
          </cell>
          <cell r="BU2558" t="str">
            <v>Overig</v>
          </cell>
          <cell r="BX2558">
            <v>54.4</v>
          </cell>
        </row>
        <row r="2559">
          <cell r="AW2559" t="str">
            <v>SGE Apotheek</v>
          </cell>
          <cell r="BP2559">
            <v>23</v>
          </cell>
          <cell r="BR2559" t="str">
            <v>56</v>
          </cell>
          <cell r="BT2559">
            <v>0.8</v>
          </cell>
          <cell r="BU2559" t="str">
            <v>Pharma</v>
          </cell>
          <cell r="BX2559">
            <v>54.4</v>
          </cell>
        </row>
        <row r="2560">
          <cell r="AW2560" t="str">
            <v>VOMAR RECLAME DC</v>
          </cell>
          <cell r="BP2560">
            <v>23</v>
          </cell>
          <cell r="BR2560" t="str">
            <v>18</v>
          </cell>
          <cell r="BT2560">
            <v>12</v>
          </cell>
          <cell r="BU2560" t="str">
            <v>Superunie</v>
          </cell>
          <cell r="BX2560">
            <v>184.92</v>
          </cell>
        </row>
        <row r="2561">
          <cell r="AW2561" t="str">
            <v>Detailresult Logistiek</v>
          </cell>
          <cell r="BP2561">
            <v>23</v>
          </cell>
          <cell r="BR2561" t="str">
            <v>19</v>
          </cell>
          <cell r="BT2561">
            <v>5.6</v>
          </cell>
          <cell r="BU2561" t="str">
            <v>Overig</v>
          </cell>
          <cell r="BX2561">
            <v>102.03</v>
          </cell>
        </row>
        <row r="2562">
          <cell r="AW2562" t="str">
            <v>Kruidvat BV</v>
          </cell>
          <cell r="BP2562">
            <v>23</v>
          </cell>
          <cell r="BR2562" t="str">
            <v>66</v>
          </cell>
          <cell r="BT2562">
            <v>16</v>
          </cell>
          <cell r="BU2562" t="str">
            <v>Kruidvat</v>
          </cell>
          <cell r="BX2562">
            <v>139.04</v>
          </cell>
        </row>
        <row r="2563">
          <cell r="AW2563" t="str">
            <v>Vomar DC</v>
          </cell>
          <cell r="BP2563">
            <v>23</v>
          </cell>
          <cell r="BR2563" t="str">
            <v>18</v>
          </cell>
          <cell r="BT2563" t="str">
            <v/>
          </cell>
          <cell r="BU2563" t="str">
            <v>Superunie</v>
          </cell>
          <cell r="BX2563" t="str">
            <v/>
          </cell>
        </row>
        <row r="2564">
          <cell r="AW2564" t="str">
            <v>Etos Distributiecentrum</v>
          </cell>
          <cell r="BP2564">
            <v>23</v>
          </cell>
          <cell r="BR2564" t="str">
            <v>19</v>
          </cell>
          <cell r="BT2564">
            <v>4.8</v>
          </cell>
          <cell r="BU2564" t="str">
            <v>Overig</v>
          </cell>
          <cell r="BX2564">
            <v>94.18</v>
          </cell>
        </row>
        <row r="2565">
          <cell r="AW2565" t="str">
            <v>Albert Heijn</v>
          </cell>
          <cell r="BP2565">
            <v>23</v>
          </cell>
          <cell r="BR2565" t="str">
            <v>41</v>
          </cell>
          <cell r="BT2565">
            <v>8.8000000000000007</v>
          </cell>
          <cell r="BU2565" t="str">
            <v>AH</v>
          </cell>
          <cell r="BX2565">
            <v>77.180000000000007</v>
          </cell>
        </row>
        <row r="2566">
          <cell r="AW2566" t="str">
            <v>Kruidvat BV</v>
          </cell>
          <cell r="BP2566">
            <v>23</v>
          </cell>
          <cell r="BR2566" t="str">
            <v>66</v>
          </cell>
          <cell r="BT2566">
            <v>26.4</v>
          </cell>
          <cell r="BU2566" t="str">
            <v>Kruidvat</v>
          </cell>
          <cell r="BX2566">
            <v>182.69</v>
          </cell>
        </row>
        <row r="2567">
          <cell r="AW2567" t="str">
            <v>Detailresult Logistiek</v>
          </cell>
          <cell r="BP2567">
            <v>23</v>
          </cell>
          <cell r="BR2567" t="str">
            <v>19</v>
          </cell>
          <cell r="BT2567" t="str">
            <v/>
          </cell>
          <cell r="BU2567" t="str">
            <v>Overig</v>
          </cell>
          <cell r="BX2567" t="str">
            <v/>
          </cell>
        </row>
        <row r="2568">
          <cell r="AW2568" t="str">
            <v>Vomar DC</v>
          </cell>
          <cell r="BP2568">
            <v>23</v>
          </cell>
          <cell r="BR2568" t="str">
            <v>18</v>
          </cell>
          <cell r="BT2568" t="str">
            <v/>
          </cell>
          <cell r="BU2568" t="str">
            <v>Superunie</v>
          </cell>
          <cell r="BX2568" t="str">
            <v/>
          </cell>
        </row>
        <row r="2569">
          <cell r="AW2569" t="str">
            <v>Action Distributiecentrum</v>
          </cell>
          <cell r="BP2569">
            <v>23</v>
          </cell>
          <cell r="BR2569" t="str">
            <v>16</v>
          </cell>
          <cell r="BT2569">
            <v>22.4</v>
          </cell>
          <cell r="BU2569" t="str">
            <v>Action</v>
          </cell>
          <cell r="BX2569">
            <v>272.16000000000003</v>
          </cell>
        </row>
        <row r="2570">
          <cell r="AW2570" t="str">
            <v>Plus Retail Oost</v>
          </cell>
          <cell r="BP2570">
            <v>23</v>
          </cell>
          <cell r="BR2570" t="str">
            <v>74</v>
          </cell>
          <cell r="BT2570">
            <v>4</v>
          </cell>
          <cell r="BU2570" t="str">
            <v>Superunie</v>
          </cell>
          <cell r="BX2570">
            <v>86.4</v>
          </cell>
        </row>
        <row r="2571">
          <cell r="AW2571" t="str">
            <v>Plus Retail West</v>
          </cell>
          <cell r="BP2571">
            <v>23</v>
          </cell>
          <cell r="BR2571" t="str">
            <v>33</v>
          </cell>
          <cell r="BT2571">
            <v>2.4000000000000004</v>
          </cell>
          <cell r="BU2571" t="str">
            <v>Superunie</v>
          </cell>
          <cell r="BX2571">
            <v>55.66</v>
          </cell>
        </row>
        <row r="2572">
          <cell r="AW2572" t="str">
            <v>Plus Retail Oost</v>
          </cell>
          <cell r="BP2572">
            <v>23</v>
          </cell>
          <cell r="BR2572" t="str">
            <v>74</v>
          </cell>
          <cell r="BT2572" t="str">
            <v/>
          </cell>
          <cell r="BU2572" t="str">
            <v>Superunie</v>
          </cell>
          <cell r="BX2572" t="str">
            <v/>
          </cell>
        </row>
        <row r="2573">
          <cell r="AW2573" t="str">
            <v>Plus Retail West</v>
          </cell>
          <cell r="BP2573">
            <v>23</v>
          </cell>
          <cell r="BR2573" t="str">
            <v>33</v>
          </cell>
          <cell r="BT2573" t="str">
            <v/>
          </cell>
          <cell r="BU2573" t="str">
            <v>Superunie</v>
          </cell>
          <cell r="BX2573" t="str">
            <v/>
          </cell>
        </row>
        <row r="2574">
          <cell r="AW2574" t="str">
            <v>DRG DC Bleiswijk</v>
          </cell>
          <cell r="BP2574">
            <v>23</v>
          </cell>
          <cell r="BR2574" t="str">
            <v>26</v>
          </cell>
          <cell r="BT2574">
            <v>7.2</v>
          </cell>
          <cell r="BU2574" t="str">
            <v>Overig</v>
          </cell>
          <cell r="BX2574">
            <v>124.49</v>
          </cell>
        </row>
        <row r="2575">
          <cell r="AW2575" t="str">
            <v>Action Distributiecentrum</v>
          </cell>
          <cell r="BP2575">
            <v>23</v>
          </cell>
          <cell r="BR2575" t="str">
            <v>61</v>
          </cell>
          <cell r="BT2575">
            <v>21.6</v>
          </cell>
          <cell r="BU2575" t="str">
            <v>Action</v>
          </cell>
          <cell r="BX2575">
            <v>302.18</v>
          </cell>
        </row>
        <row r="2576">
          <cell r="AW2576" t="str">
            <v>Plus Retail Oost</v>
          </cell>
          <cell r="BP2576">
            <v>23</v>
          </cell>
          <cell r="BR2576" t="str">
            <v>74</v>
          </cell>
          <cell r="BT2576" t="str">
            <v/>
          </cell>
          <cell r="BU2576" t="str">
            <v>Superunie</v>
          </cell>
          <cell r="BX2576" t="str">
            <v/>
          </cell>
        </row>
        <row r="2577">
          <cell r="AW2577" t="str">
            <v>ACTION SERVICE - DICK VIJN</v>
          </cell>
          <cell r="BP2577">
            <v>23</v>
          </cell>
          <cell r="BR2577" t="str">
            <v>61</v>
          </cell>
          <cell r="BT2577">
            <v>19.2</v>
          </cell>
          <cell r="BU2577" t="str">
            <v>Action</v>
          </cell>
          <cell r="BX2577">
            <v>283.97000000000003</v>
          </cell>
        </row>
        <row r="2578">
          <cell r="AW2578" t="str">
            <v>Kruidvat BV</v>
          </cell>
          <cell r="BP2578">
            <v>23</v>
          </cell>
          <cell r="BR2578" t="str">
            <v>66</v>
          </cell>
          <cell r="BT2578" t="str">
            <v/>
          </cell>
          <cell r="BU2578" t="str">
            <v>Kruidvat</v>
          </cell>
          <cell r="BX2578" t="str">
            <v/>
          </cell>
        </row>
        <row r="2579">
          <cell r="AW2579" t="str">
            <v>PLUS DC OSS</v>
          </cell>
          <cell r="BP2579">
            <v>23</v>
          </cell>
          <cell r="BR2579" t="str">
            <v>53</v>
          </cell>
          <cell r="BT2579" t="str">
            <v/>
          </cell>
          <cell r="BU2579" t="str">
            <v>Superunie</v>
          </cell>
          <cell r="BX2579" t="str">
            <v/>
          </cell>
        </row>
        <row r="2580">
          <cell r="AW2580" t="str">
            <v>Advion BV</v>
          </cell>
          <cell r="BP2580">
            <v>23</v>
          </cell>
          <cell r="BR2580" t="str">
            <v>10</v>
          </cell>
          <cell r="BT2580">
            <v>24</v>
          </cell>
          <cell r="BU2580" t="str">
            <v>Overig</v>
          </cell>
          <cell r="BX2580">
            <v>237.84</v>
          </cell>
        </row>
        <row r="2581">
          <cell r="AW2581" t="str">
            <v>Action Distributiecentrum</v>
          </cell>
          <cell r="BP2581">
            <v>23</v>
          </cell>
          <cell r="BR2581" t="str">
            <v>61</v>
          </cell>
          <cell r="BT2581">
            <v>24</v>
          </cell>
          <cell r="BU2581" t="str">
            <v>Action</v>
          </cell>
          <cell r="BX2581">
            <v>317.52</v>
          </cell>
        </row>
        <row r="2582">
          <cell r="AW2582" t="str">
            <v>Kruidvat BV</v>
          </cell>
          <cell r="BP2582">
            <v>23</v>
          </cell>
          <cell r="BR2582" t="str">
            <v>66</v>
          </cell>
          <cell r="BT2582">
            <v>26.400000000000002</v>
          </cell>
          <cell r="BU2582" t="str">
            <v>Kruidvat</v>
          </cell>
          <cell r="BX2582">
            <v>182.7</v>
          </cell>
        </row>
        <row r="2583">
          <cell r="AW2583" t="str">
            <v>Kruidvat BV</v>
          </cell>
          <cell r="BP2583">
            <v>23</v>
          </cell>
          <cell r="BR2583" t="str">
            <v>66</v>
          </cell>
          <cell r="BT2583" t="str">
            <v/>
          </cell>
          <cell r="BU2583" t="str">
            <v>Kruidvat</v>
          </cell>
          <cell r="BX2583" t="str">
            <v/>
          </cell>
        </row>
        <row r="2584">
          <cell r="AW2584" t="str">
            <v>Kruidvat BV</v>
          </cell>
          <cell r="BP2584">
            <v>23</v>
          </cell>
          <cell r="BR2584" t="str">
            <v>66</v>
          </cell>
          <cell r="BT2584" t="str">
            <v/>
          </cell>
          <cell r="BU2584" t="str">
            <v>Kruidvat</v>
          </cell>
          <cell r="BX2584" t="str">
            <v/>
          </cell>
        </row>
        <row r="2585">
          <cell r="AW2585" t="str">
            <v>Albert Heijn</v>
          </cell>
          <cell r="BP2585">
            <v>23</v>
          </cell>
          <cell r="BR2585" t="str">
            <v>41</v>
          </cell>
          <cell r="BT2585">
            <v>13.600000000000001</v>
          </cell>
          <cell r="BU2585" t="str">
            <v>AH</v>
          </cell>
          <cell r="BX2585">
            <v>104.06</v>
          </cell>
        </row>
        <row r="2586">
          <cell r="AW2586" t="str">
            <v>Albert Heijn</v>
          </cell>
          <cell r="BP2586">
            <v>23</v>
          </cell>
          <cell r="BR2586" t="str">
            <v>41</v>
          </cell>
          <cell r="BT2586" t="str">
            <v/>
          </cell>
          <cell r="BU2586" t="str">
            <v>AH</v>
          </cell>
          <cell r="BX2586" t="str">
            <v/>
          </cell>
        </row>
        <row r="2587">
          <cell r="AW2587" t="str">
            <v>Jumbo DC Nieuwegein</v>
          </cell>
          <cell r="BP2587">
            <v>23</v>
          </cell>
          <cell r="BR2587" t="str">
            <v>34</v>
          </cell>
          <cell r="BT2587">
            <v>12.8</v>
          </cell>
          <cell r="BU2587" t="str">
            <v>Jumbo</v>
          </cell>
          <cell r="BX2587">
            <v>144</v>
          </cell>
        </row>
        <row r="2588">
          <cell r="AW2588" t="str">
            <v>Action Distributiecentrum</v>
          </cell>
          <cell r="BP2588">
            <v>24</v>
          </cell>
          <cell r="BR2588" t="str">
            <v>16</v>
          </cell>
          <cell r="BT2588">
            <v>20.8</v>
          </cell>
          <cell r="BU2588" t="str">
            <v>Action</v>
          </cell>
          <cell r="BX2588">
            <v>263.12</v>
          </cell>
        </row>
        <row r="2589">
          <cell r="AW2589" t="str">
            <v>Boni Distributiecentrum</v>
          </cell>
          <cell r="BP2589">
            <v>24</v>
          </cell>
          <cell r="BR2589" t="str">
            <v>38</v>
          </cell>
          <cell r="BT2589">
            <v>4.8</v>
          </cell>
          <cell r="BU2589" t="str">
            <v>Superunie</v>
          </cell>
          <cell r="BX2589">
            <v>91.01</v>
          </cell>
        </row>
        <row r="2590">
          <cell r="AW2590" t="str">
            <v>ACTION SERVICE - DICK VIJN</v>
          </cell>
          <cell r="BP2590">
            <v>24</v>
          </cell>
          <cell r="BR2590" t="str">
            <v>61</v>
          </cell>
          <cell r="BT2590">
            <v>23.2</v>
          </cell>
          <cell r="BU2590" t="str">
            <v>Action</v>
          </cell>
          <cell r="BX2590">
            <v>312.27</v>
          </cell>
        </row>
        <row r="2591">
          <cell r="AW2591" t="str">
            <v>Advion BV</v>
          </cell>
          <cell r="BP2591">
            <v>24</v>
          </cell>
          <cell r="BR2591" t="str">
            <v>10</v>
          </cell>
          <cell r="BT2591">
            <v>0.8</v>
          </cell>
          <cell r="BU2591" t="str">
            <v>Overig</v>
          </cell>
          <cell r="BX2591">
            <v>27.26</v>
          </cell>
        </row>
        <row r="2592">
          <cell r="AW2592" t="str">
            <v>Boni Distributiecentrum</v>
          </cell>
          <cell r="BP2592">
            <v>24</v>
          </cell>
          <cell r="BR2592" t="str">
            <v>38</v>
          </cell>
          <cell r="BT2592">
            <v>0.8</v>
          </cell>
          <cell r="BU2592" t="str">
            <v>Superunie</v>
          </cell>
          <cell r="BX2592">
            <v>28.86</v>
          </cell>
        </row>
        <row r="2593">
          <cell r="AW2593" t="str">
            <v>Plus Retail Beemster</v>
          </cell>
          <cell r="BP2593">
            <v>24</v>
          </cell>
          <cell r="BR2593" t="str">
            <v>14</v>
          </cell>
          <cell r="BT2593">
            <v>4.8</v>
          </cell>
          <cell r="BU2593" t="str">
            <v>Superunie</v>
          </cell>
          <cell r="BX2593">
            <v>90.43</v>
          </cell>
        </row>
        <row r="2594">
          <cell r="AW2594" t="str">
            <v>Poiesz Supermarkten BV</v>
          </cell>
          <cell r="BP2594">
            <v>24</v>
          </cell>
          <cell r="BR2594" t="str">
            <v>86</v>
          </cell>
          <cell r="BT2594">
            <v>6.4</v>
          </cell>
          <cell r="BU2594" t="str">
            <v>Superunie</v>
          </cell>
          <cell r="BX2594">
            <v>146.05000000000001</v>
          </cell>
        </row>
        <row r="2595">
          <cell r="AW2595" t="str">
            <v>Action Distributiecentrum</v>
          </cell>
          <cell r="BP2595">
            <v>24</v>
          </cell>
          <cell r="BR2595" t="str">
            <v>61</v>
          </cell>
          <cell r="BT2595">
            <v>15.2</v>
          </cell>
          <cell r="BU2595" t="str">
            <v>Action</v>
          </cell>
          <cell r="BX2595">
            <v>247.61</v>
          </cell>
        </row>
        <row r="2596">
          <cell r="AW2596" t="str">
            <v>Action Distributiecentrum</v>
          </cell>
          <cell r="BP2596">
            <v>24</v>
          </cell>
          <cell r="BR2596" t="str">
            <v>16</v>
          </cell>
          <cell r="BT2596">
            <v>16.8</v>
          </cell>
          <cell r="BU2596" t="str">
            <v>Action</v>
          </cell>
          <cell r="BX2596">
            <v>232.85</v>
          </cell>
        </row>
        <row r="2597">
          <cell r="AW2597" t="str">
            <v>Sligro DC Non Food (deur 701)</v>
          </cell>
          <cell r="BP2597">
            <v>24</v>
          </cell>
          <cell r="BR2597" t="str">
            <v>54</v>
          </cell>
          <cell r="BT2597">
            <v>4.8</v>
          </cell>
          <cell r="BU2597" t="str">
            <v>Superunie</v>
          </cell>
          <cell r="BX2597">
            <v>67.150000000000006</v>
          </cell>
        </row>
        <row r="2598">
          <cell r="AW2598" t="str">
            <v>Sligro (deur 802-807)</v>
          </cell>
          <cell r="BP2598">
            <v>24</v>
          </cell>
          <cell r="BR2598" t="str">
            <v>54</v>
          </cell>
          <cell r="BT2598" t="str">
            <v/>
          </cell>
          <cell r="BU2598" t="str">
            <v>Superunie</v>
          </cell>
          <cell r="BX2598" t="str">
            <v/>
          </cell>
        </row>
        <row r="2599">
          <cell r="AW2599" t="str">
            <v>PLUS DC OSS</v>
          </cell>
          <cell r="BP2599">
            <v>24</v>
          </cell>
          <cell r="BR2599" t="str">
            <v>53</v>
          </cell>
          <cell r="BT2599">
            <v>5.6</v>
          </cell>
          <cell r="BU2599" t="str">
            <v>Superunie</v>
          </cell>
          <cell r="BX2599">
            <v>72.41</v>
          </cell>
        </row>
        <row r="2600">
          <cell r="AW2600" t="str">
            <v>PLUS DC OSS</v>
          </cell>
          <cell r="BP2600">
            <v>24</v>
          </cell>
          <cell r="BR2600" t="str">
            <v>53</v>
          </cell>
          <cell r="BT2600">
            <v>4</v>
          </cell>
          <cell r="BU2600" t="str">
            <v>Superunie</v>
          </cell>
          <cell r="BX2600">
            <v>58.56</v>
          </cell>
        </row>
        <row r="2601">
          <cell r="AW2601" t="str">
            <v>Action Distributiecentrum</v>
          </cell>
          <cell r="BP2601">
            <v>24</v>
          </cell>
          <cell r="BR2601" t="str">
            <v>61</v>
          </cell>
          <cell r="BT2601">
            <v>26.4</v>
          </cell>
          <cell r="BU2601" t="str">
            <v>Action</v>
          </cell>
          <cell r="BX2601">
            <v>333.96</v>
          </cell>
        </row>
        <row r="2602">
          <cell r="AW2602" t="str">
            <v>Action Distributiecentrum</v>
          </cell>
          <cell r="BP2602">
            <v>24</v>
          </cell>
          <cell r="BR2602" t="str">
            <v>61</v>
          </cell>
          <cell r="BT2602">
            <v>24</v>
          </cell>
          <cell r="BU2602" t="str">
            <v>Action</v>
          </cell>
          <cell r="BX2602">
            <v>317.52</v>
          </cell>
        </row>
        <row r="2603">
          <cell r="AW2603" t="str">
            <v>ACTION SERVICE - DICK VIJN</v>
          </cell>
          <cell r="BP2603">
            <v>24</v>
          </cell>
          <cell r="BR2603" t="str">
            <v>61</v>
          </cell>
          <cell r="BT2603">
            <v>24</v>
          </cell>
          <cell r="BU2603" t="str">
            <v>Action</v>
          </cell>
          <cell r="BX2603">
            <v>317.52</v>
          </cell>
        </row>
        <row r="2604">
          <cell r="AW2604" t="str">
            <v>HOOGVLIET DC BLEISWIJK</v>
          </cell>
          <cell r="BP2604">
            <v>24</v>
          </cell>
          <cell r="BR2604" t="str">
            <v>26</v>
          </cell>
          <cell r="BT2604">
            <v>11.2</v>
          </cell>
          <cell r="BU2604" t="str">
            <v>Superunie</v>
          </cell>
          <cell r="BX2604">
            <v>168.78</v>
          </cell>
        </row>
        <row r="2605">
          <cell r="AW2605" t="str">
            <v>Kruidvat BV</v>
          </cell>
          <cell r="BP2605">
            <v>24</v>
          </cell>
          <cell r="BR2605" t="str">
            <v>66</v>
          </cell>
          <cell r="BT2605">
            <v>22.4</v>
          </cell>
          <cell r="BU2605" t="str">
            <v>Kruidvat</v>
          </cell>
          <cell r="BX2605">
            <v>167.55</v>
          </cell>
        </row>
        <row r="2606">
          <cell r="AW2606" t="str">
            <v>EXPO SPACES</v>
          </cell>
          <cell r="BP2606">
            <v>24</v>
          </cell>
          <cell r="BR2606" t="str">
            <v>15</v>
          </cell>
          <cell r="BT2606">
            <v>0.8</v>
          </cell>
          <cell r="BU2606" t="str">
            <v>Overig</v>
          </cell>
          <cell r="BX2606">
            <v>28.49</v>
          </cell>
        </row>
        <row r="2607">
          <cell r="AW2607" t="str">
            <v>ID Logistics</v>
          </cell>
          <cell r="BP2607">
            <v>24</v>
          </cell>
          <cell r="BR2607" t="str">
            <v>50</v>
          </cell>
          <cell r="BT2607">
            <v>9.6</v>
          </cell>
          <cell r="BU2607" t="str">
            <v>Overig</v>
          </cell>
          <cell r="BX2607">
            <v>138.24</v>
          </cell>
        </row>
        <row r="2608">
          <cell r="AW2608" t="str">
            <v>Vomar DC</v>
          </cell>
          <cell r="BP2608">
            <v>24</v>
          </cell>
          <cell r="BR2608" t="str">
            <v>18</v>
          </cell>
          <cell r="BT2608">
            <v>9.6</v>
          </cell>
          <cell r="BU2608" t="str">
            <v>Superunie</v>
          </cell>
          <cell r="BX2608">
            <v>159.74</v>
          </cell>
        </row>
        <row r="2609">
          <cell r="AW2609" t="str">
            <v>VOMAR RECLAME DC</v>
          </cell>
          <cell r="BP2609">
            <v>24</v>
          </cell>
          <cell r="BR2609" t="str">
            <v>18</v>
          </cell>
          <cell r="BT2609" t="str">
            <v/>
          </cell>
          <cell r="BU2609" t="str">
            <v>Superunie</v>
          </cell>
          <cell r="BX2609" t="str">
            <v/>
          </cell>
        </row>
        <row r="2610">
          <cell r="AW2610" t="str">
            <v>Action Distributiecentrum</v>
          </cell>
          <cell r="BP2610">
            <v>24</v>
          </cell>
          <cell r="BR2610" t="str">
            <v>16</v>
          </cell>
          <cell r="BT2610">
            <v>23.2</v>
          </cell>
          <cell r="BU2610" t="str">
            <v>Action</v>
          </cell>
          <cell r="BX2610">
            <v>277.47000000000003</v>
          </cell>
        </row>
        <row r="2611">
          <cell r="AW2611" t="str">
            <v>Etos Distributiecentrum</v>
          </cell>
          <cell r="BP2611">
            <v>24</v>
          </cell>
          <cell r="BR2611" t="str">
            <v>19</v>
          </cell>
          <cell r="BT2611">
            <v>11.2</v>
          </cell>
          <cell r="BU2611" t="str">
            <v>Overig</v>
          </cell>
          <cell r="BX2611">
            <v>174.5</v>
          </cell>
        </row>
        <row r="2612">
          <cell r="AW2612" t="str">
            <v>Jan Linders Distributiecentrum</v>
          </cell>
          <cell r="BP2612">
            <v>24</v>
          </cell>
          <cell r="BR2612" t="str">
            <v>58</v>
          </cell>
          <cell r="BT2612">
            <v>0.8</v>
          </cell>
          <cell r="BU2612" t="str">
            <v>Superunie</v>
          </cell>
          <cell r="BX2612">
            <v>27.26</v>
          </cell>
        </row>
        <row r="2613">
          <cell r="AW2613" t="str">
            <v>Nettorama</v>
          </cell>
          <cell r="BP2613">
            <v>24</v>
          </cell>
          <cell r="BR2613" t="str">
            <v>47</v>
          </cell>
          <cell r="BT2613">
            <v>0.8</v>
          </cell>
          <cell r="BU2613" t="str">
            <v>Superunie</v>
          </cell>
          <cell r="BX2613">
            <v>28.56</v>
          </cell>
        </row>
        <row r="2614">
          <cell r="AW2614" t="str">
            <v>Albert Heijn</v>
          </cell>
          <cell r="BP2614">
            <v>24</v>
          </cell>
          <cell r="BR2614" t="str">
            <v>41</v>
          </cell>
          <cell r="BT2614">
            <v>9.6</v>
          </cell>
          <cell r="BU2614" t="str">
            <v>AH</v>
          </cell>
          <cell r="BX2614">
            <v>82.46</v>
          </cell>
        </row>
        <row r="2615">
          <cell r="AW2615" t="str">
            <v>Action Distributiecentrum</v>
          </cell>
          <cell r="BP2615">
            <v>24</v>
          </cell>
          <cell r="BR2615" t="str">
            <v>16</v>
          </cell>
          <cell r="BT2615">
            <v>22.4</v>
          </cell>
          <cell r="BU2615" t="str">
            <v>Action</v>
          </cell>
          <cell r="BX2615">
            <v>272.16000000000003</v>
          </cell>
        </row>
        <row r="2616">
          <cell r="AW2616" t="str">
            <v>PLUS DC OSS</v>
          </cell>
          <cell r="BP2616">
            <v>24</v>
          </cell>
          <cell r="BR2616" t="str">
            <v>53</v>
          </cell>
          <cell r="BT2616">
            <v>7.2</v>
          </cell>
          <cell r="BU2616" t="str">
            <v>Superunie</v>
          </cell>
          <cell r="BX2616">
            <v>91.44</v>
          </cell>
        </row>
        <row r="2617">
          <cell r="AW2617" t="str">
            <v>CoopCodis Distributiecentrum</v>
          </cell>
          <cell r="BP2617">
            <v>24</v>
          </cell>
          <cell r="BR2617" t="str">
            <v>94</v>
          </cell>
          <cell r="BT2617">
            <v>11.2</v>
          </cell>
          <cell r="BU2617" t="str">
            <v>Superunie</v>
          </cell>
          <cell r="BX2617">
            <v>214.48000000000002</v>
          </cell>
        </row>
        <row r="2618">
          <cell r="AW2618" t="str">
            <v>Nettorama DC</v>
          </cell>
          <cell r="BP2618">
            <v>24</v>
          </cell>
          <cell r="BR2618" t="str">
            <v>49</v>
          </cell>
          <cell r="BT2618">
            <v>0.8</v>
          </cell>
          <cell r="BU2618" t="str">
            <v>Superunie</v>
          </cell>
          <cell r="BX2618">
            <v>27.26</v>
          </cell>
        </row>
        <row r="2619">
          <cell r="AW2619" t="str">
            <v>Kruidvat BV</v>
          </cell>
          <cell r="BP2619">
            <v>24</v>
          </cell>
          <cell r="BR2619" t="str">
            <v>66</v>
          </cell>
          <cell r="BT2619">
            <v>14.4</v>
          </cell>
          <cell r="BU2619" t="str">
            <v>Kruidvat</v>
          </cell>
          <cell r="BX2619">
            <v>130.9</v>
          </cell>
        </row>
        <row r="2620">
          <cell r="AW2620" t="str">
            <v>ACTION SERVICE - DICK VIJN</v>
          </cell>
          <cell r="BP2620">
            <v>24</v>
          </cell>
          <cell r="BR2620" t="str">
            <v>61</v>
          </cell>
          <cell r="BT2620">
            <v>20.8</v>
          </cell>
          <cell r="BU2620" t="str">
            <v>Action</v>
          </cell>
          <cell r="BX2620">
            <v>296.82</v>
          </cell>
        </row>
        <row r="2621">
          <cell r="AW2621" t="str">
            <v>BOON DC KW DORDRECHT</v>
          </cell>
          <cell r="BP2621">
            <v>24</v>
          </cell>
          <cell r="BR2621" t="str">
            <v>33</v>
          </cell>
          <cell r="BT2621">
            <v>0.8</v>
          </cell>
          <cell r="BU2621" t="str">
            <v>Superunie</v>
          </cell>
          <cell r="BX2621">
            <v>27.26</v>
          </cell>
        </row>
        <row r="2622">
          <cell r="AW2622" t="str">
            <v>CoopCodis Distributiecentrum</v>
          </cell>
          <cell r="BP2622">
            <v>24</v>
          </cell>
          <cell r="BR2622" t="str">
            <v>94</v>
          </cell>
          <cell r="BT2622" t="str">
            <v/>
          </cell>
          <cell r="BU2622" t="str">
            <v>Superunie</v>
          </cell>
          <cell r="BX2622" t="str">
            <v/>
          </cell>
        </row>
        <row r="2623">
          <cell r="AW2623" t="str">
            <v>Kruidvat BV</v>
          </cell>
          <cell r="BP2623">
            <v>24</v>
          </cell>
          <cell r="BR2623" t="str">
            <v>66</v>
          </cell>
          <cell r="BT2623">
            <v>20</v>
          </cell>
          <cell r="BU2623" t="str">
            <v>Kruidvat</v>
          </cell>
          <cell r="BX2623">
            <v>158.4</v>
          </cell>
        </row>
        <row r="2624">
          <cell r="AW2624" t="str">
            <v>Colgate Palmolive Ned.Sal.</v>
          </cell>
          <cell r="BP2624">
            <v>24</v>
          </cell>
          <cell r="BR2624" t="str">
            <v>13</v>
          </cell>
          <cell r="BT2624">
            <v>0.8</v>
          </cell>
          <cell r="BU2624" t="str">
            <v>Overig</v>
          </cell>
          <cell r="BX2624">
            <v>28.67</v>
          </cell>
        </row>
        <row r="2625">
          <cell r="AW2625" t="str">
            <v>Kruidvat BV</v>
          </cell>
          <cell r="BP2625">
            <v>24</v>
          </cell>
          <cell r="BR2625" t="str">
            <v>66</v>
          </cell>
          <cell r="BT2625" t="str">
            <v/>
          </cell>
          <cell r="BU2625" t="str">
            <v>Kruidvat</v>
          </cell>
          <cell r="BX2625" t="str">
            <v/>
          </cell>
        </row>
        <row r="2626">
          <cell r="AW2626" t="str">
            <v>CoopCodis Distributiecentrum</v>
          </cell>
          <cell r="BP2626">
            <v>24</v>
          </cell>
          <cell r="BR2626" t="str">
            <v>94</v>
          </cell>
          <cell r="BT2626">
            <v>11.2</v>
          </cell>
          <cell r="BU2626" t="str">
            <v>Superunie</v>
          </cell>
          <cell r="BX2626">
            <v>214.48000000000002</v>
          </cell>
        </row>
        <row r="2627">
          <cell r="AW2627" t="str">
            <v>CoopCodis Distributiecentrum</v>
          </cell>
          <cell r="BP2627">
            <v>24</v>
          </cell>
          <cell r="BR2627" t="str">
            <v>94</v>
          </cell>
          <cell r="BT2627" t="str">
            <v/>
          </cell>
          <cell r="BU2627" t="str">
            <v>Superunie</v>
          </cell>
          <cell r="BX2627" t="str">
            <v/>
          </cell>
        </row>
        <row r="2628">
          <cell r="AW2628" t="str">
            <v>Action Distributiecentrum</v>
          </cell>
          <cell r="BP2628">
            <v>24</v>
          </cell>
          <cell r="BR2628" t="str">
            <v>61</v>
          </cell>
          <cell r="BT2628">
            <v>18.399999999999999</v>
          </cell>
          <cell r="BU2628" t="str">
            <v>Action</v>
          </cell>
          <cell r="BX2628">
            <v>276.92</v>
          </cell>
        </row>
        <row r="2629">
          <cell r="AW2629" t="str">
            <v>Detailresult Logistiek</v>
          </cell>
          <cell r="BP2629">
            <v>24</v>
          </cell>
          <cell r="BR2629" t="str">
            <v>19</v>
          </cell>
          <cell r="BT2629">
            <v>1.6</v>
          </cell>
          <cell r="BU2629" t="str">
            <v>Overig</v>
          </cell>
          <cell r="BX2629">
            <v>51.04</v>
          </cell>
        </row>
        <row r="2630">
          <cell r="AW2630" t="str">
            <v>Action Distributiecentrum</v>
          </cell>
          <cell r="BP2630">
            <v>24</v>
          </cell>
          <cell r="BR2630" t="str">
            <v>16</v>
          </cell>
          <cell r="BT2630">
            <v>21.6</v>
          </cell>
          <cell r="BU2630" t="str">
            <v>Action</v>
          </cell>
          <cell r="BX2630">
            <v>267.62</v>
          </cell>
        </row>
        <row r="2631">
          <cell r="AW2631" t="str">
            <v>SPAR Distributiecentrum</v>
          </cell>
          <cell r="BP2631">
            <v>24</v>
          </cell>
          <cell r="BR2631" t="str">
            <v>51</v>
          </cell>
          <cell r="BT2631">
            <v>1.6</v>
          </cell>
          <cell r="BU2631" t="str">
            <v>Superunie</v>
          </cell>
          <cell r="BX2631">
            <v>42.46</v>
          </cell>
        </row>
        <row r="2632">
          <cell r="AW2632" t="str">
            <v>A.S. Watson DC</v>
          </cell>
          <cell r="BP2632">
            <v>24</v>
          </cell>
          <cell r="BR2632" t="str">
            <v>66</v>
          </cell>
          <cell r="BT2632">
            <v>26.4</v>
          </cell>
          <cell r="BU2632" t="str">
            <v>Kruidvat</v>
          </cell>
          <cell r="BX2632">
            <v>182.69</v>
          </cell>
        </row>
        <row r="2633">
          <cell r="AW2633" t="str">
            <v>Kruidvat BV</v>
          </cell>
          <cell r="BP2633">
            <v>24</v>
          </cell>
          <cell r="BR2633" t="str">
            <v>66</v>
          </cell>
          <cell r="BT2633" t="str">
            <v/>
          </cell>
          <cell r="BU2633" t="str">
            <v>Kruidvat</v>
          </cell>
          <cell r="BX2633" t="str">
            <v/>
          </cell>
        </row>
        <row r="2634">
          <cell r="AW2634" t="str">
            <v>Etos Distributiecentrum</v>
          </cell>
          <cell r="BP2634">
            <v>24</v>
          </cell>
          <cell r="BR2634" t="str">
            <v>19</v>
          </cell>
          <cell r="BT2634">
            <v>0.8</v>
          </cell>
          <cell r="BU2634" t="str">
            <v>Overig</v>
          </cell>
          <cell r="BX2634">
            <v>29.83</v>
          </cell>
        </row>
        <row r="2635">
          <cell r="AW2635" t="str">
            <v>Jan Linders Distributiecentrum</v>
          </cell>
          <cell r="BP2635">
            <v>24</v>
          </cell>
          <cell r="BR2635" t="str">
            <v>58</v>
          </cell>
          <cell r="BT2635" t="str">
            <v/>
          </cell>
          <cell r="BU2635" t="str">
            <v>Superunie</v>
          </cell>
          <cell r="BX2635" t="str">
            <v/>
          </cell>
        </row>
        <row r="2636">
          <cell r="AW2636" t="str">
            <v>DRG DC Bleiswijk</v>
          </cell>
          <cell r="BP2636">
            <v>24</v>
          </cell>
          <cell r="BR2636" t="str">
            <v>26</v>
          </cell>
          <cell r="BT2636">
            <v>4.8</v>
          </cell>
          <cell r="BU2636" t="str">
            <v>Overig</v>
          </cell>
          <cell r="BX2636">
            <v>91.02</v>
          </cell>
        </row>
        <row r="2637">
          <cell r="AW2637" t="str">
            <v>Albert Heijn</v>
          </cell>
          <cell r="BP2637">
            <v>24</v>
          </cell>
          <cell r="BR2637" t="str">
            <v>41</v>
          </cell>
          <cell r="BT2637">
            <v>11.2</v>
          </cell>
          <cell r="BU2637" t="str">
            <v>AH</v>
          </cell>
          <cell r="BX2637">
            <v>90.61</v>
          </cell>
        </row>
        <row r="2638">
          <cell r="AW2638" t="str">
            <v>Jumbo Nieuwegein</v>
          </cell>
          <cell r="BP2638">
            <v>24</v>
          </cell>
          <cell r="BR2638" t="str">
            <v>34</v>
          </cell>
          <cell r="BT2638" t="str">
            <v/>
          </cell>
          <cell r="BU2638" t="str">
            <v>Jumbo</v>
          </cell>
          <cell r="BX2638" t="str">
            <v/>
          </cell>
        </row>
        <row r="2639">
          <cell r="AW2639" t="str">
            <v>Jumbo Nieuwegein</v>
          </cell>
          <cell r="BP2639">
            <v>24</v>
          </cell>
          <cell r="BR2639" t="str">
            <v>34</v>
          </cell>
          <cell r="BT2639">
            <v>23.200000000000003</v>
          </cell>
          <cell r="BU2639" t="str">
            <v>Jumbo</v>
          </cell>
          <cell r="BX2639">
            <v>199.52</v>
          </cell>
        </row>
        <row r="2640">
          <cell r="AW2640" t="str">
            <v>DRG DC Bleiswijk</v>
          </cell>
          <cell r="BP2640">
            <v>24</v>
          </cell>
          <cell r="BR2640" t="str">
            <v>26</v>
          </cell>
          <cell r="BT2640" t="str">
            <v/>
          </cell>
          <cell r="BU2640" t="str">
            <v>Overig</v>
          </cell>
          <cell r="BX2640" t="str">
            <v/>
          </cell>
        </row>
        <row r="2641">
          <cell r="AW2641" t="str">
            <v>Kruidvat BV</v>
          </cell>
          <cell r="BP2641">
            <v>24</v>
          </cell>
          <cell r="BR2641" t="str">
            <v>66</v>
          </cell>
          <cell r="BT2641" t="str">
            <v/>
          </cell>
          <cell r="BU2641" t="str">
            <v>Kruidvat</v>
          </cell>
          <cell r="BX2641" t="str">
            <v/>
          </cell>
        </row>
        <row r="2642">
          <cell r="AW2642" t="str">
            <v>Jumbo Nieuwegein</v>
          </cell>
          <cell r="BP2642">
            <v>24</v>
          </cell>
          <cell r="BR2642" t="str">
            <v>34</v>
          </cell>
          <cell r="BT2642" t="str">
            <v/>
          </cell>
          <cell r="BU2642" t="str">
            <v>Jumbo</v>
          </cell>
          <cell r="BX2642" t="str">
            <v/>
          </cell>
        </row>
        <row r="2643">
          <cell r="AW2643" t="str">
            <v>Jumbo DC Nieuwegein</v>
          </cell>
          <cell r="BP2643">
            <v>24</v>
          </cell>
          <cell r="BR2643" t="str">
            <v>34</v>
          </cell>
          <cell r="BT2643" t="str">
            <v/>
          </cell>
          <cell r="BU2643" t="str">
            <v>Jumbo</v>
          </cell>
          <cell r="BX2643" t="str">
            <v/>
          </cell>
        </row>
        <row r="2644">
          <cell r="AW2644" t="str">
            <v>Jumbo DC Nieuwegein</v>
          </cell>
          <cell r="BP2644">
            <v>24</v>
          </cell>
          <cell r="BR2644" t="str">
            <v>34</v>
          </cell>
          <cell r="BT2644" t="str">
            <v/>
          </cell>
          <cell r="BU2644" t="str">
            <v>Jumbo</v>
          </cell>
          <cell r="BX2644" t="str">
            <v/>
          </cell>
        </row>
        <row r="2645">
          <cell r="AW2645" t="str">
            <v>Jan Linders Distributiecentrum</v>
          </cell>
          <cell r="BP2645">
            <v>24</v>
          </cell>
          <cell r="BR2645" t="str">
            <v>58</v>
          </cell>
          <cell r="BT2645">
            <v>0.8</v>
          </cell>
          <cell r="BU2645" t="str">
            <v>Superunie</v>
          </cell>
          <cell r="BX2645">
            <v>27.26</v>
          </cell>
        </row>
        <row r="2646">
          <cell r="AW2646" t="str">
            <v>Dentalair (deur 6/7)</v>
          </cell>
          <cell r="BP2646">
            <v>24</v>
          </cell>
          <cell r="BR2646" t="str">
            <v>33</v>
          </cell>
          <cell r="BT2646">
            <v>0.8</v>
          </cell>
          <cell r="BU2646" t="str">
            <v>Pharma</v>
          </cell>
          <cell r="BX2646">
            <v>27.26</v>
          </cell>
        </row>
        <row r="2647">
          <cell r="AW2647" t="str">
            <v>Plein.NL</v>
          </cell>
          <cell r="BP2647">
            <v>24</v>
          </cell>
          <cell r="BR2647" t="str">
            <v>47</v>
          </cell>
          <cell r="BT2647">
            <v>5.6</v>
          </cell>
          <cell r="BU2647" t="str">
            <v>Overig</v>
          </cell>
          <cell r="BX2647">
            <v>97.72</v>
          </cell>
        </row>
        <row r="2648">
          <cell r="AW2648" t="str">
            <v>Mosadex</v>
          </cell>
          <cell r="BP2648">
            <v>24</v>
          </cell>
          <cell r="BR2648" t="str">
            <v>61</v>
          </cell>
          <cell r="BT2648">
            <v>0.8</v>
          </cell>
          <cell r="BU2648" t="str">
            <v>Overig</v>
          </cell>
          <cell r="BX2648">
            <v>54.4</v>
          </cell>
        </row>
        <row r="2649">
          <cell r="AW2649" t="str">
            <v>Advion BV</v>
          </cell>
          <cell r="BP2649">
            <v>24</v>
          </cell>
          <cell r="BR2649" t="str">
            <v>10</v>
          </cell>
          <cell r="BT2649">
            <v>11.200000000000001</v>
          </cell>
          <cell r="BU2649" t="str">
            <v>Overig</v>
          </cell>
          <cell r="BX2649">
            <v>151.42999999999998</v>
          </cell>
        </row>
        <row r="2650">
          <cell r="AW2650" t="str">
            <v>Sligro DC Non Food (deur 701)</v>
          </cell>
          <cell r="BP2650">
            <v>24</v>
          </cell>
          <cell r="BR2650" t="str">
            <v>54</v>
          </cell>
          <cell r="BT2650">
            <v>6.4</v>
          </cell>
          <cell r="BU2650" t="str">
            <v>Superunie</v>
          </cell>
          <cell r="BX2650">
            <v>78.849999999999994</v>
          </cell>
        </row>
        <row r="2651">
          <cell r="AW2651" t="str">
            <v>Plus Retail Zuid</v>
          </cell>
          <cell r="BP2651">
            <v>24</v>
          </cell>
          <cell r="BR2651" t="str">
            <v>60</v>
          </cell>
          <cell r="BT2651">
            <v>14.4</v>
          </cell>
          <cell r="BU2651" t="str">
            <v>Superunie</v>
          </cell>
          <cell r="BX2651">
            <v>218.88</v>
          </cell>
        </row>
        <row r="2652">
          <cell r="AW2652" t="str">
            <v>Albert Heijn</v>
          </cell>
          <cell r="BP2652">
            <v>24</v>
          </cell>
          <cell r="BR2652" t="str">
            <v>41</v>
          </cell>
          <cell r="BT2652">
            <v>16</v>
          </cell>
          <cell r="BU2652" t="str">
            <v>AH</v>
          </cell>
          <cell r="BX2652">
            <v>113.92</v>
          </cell>
        </row>
        <row r="2653">
          <cell r="AW2653" t="str">
            <v>ALLIANCE HEALTHCARE</v>
          </cell>
          <cell r="BP2653">
            <v>24</v>
          </cell>
          <cell r="BR2653" t="str">
            <v>52</v>
          </cell>
          <cell r="BT2653">
            <v>0.8</v>
          </cell>
          <cell r="BU2653" t="str">
            <v>Pharma</v>
          </cell>
          <cell r="BX2653">
            <v>54.4</v>
          </cell>
        </row>
        <row r="2654">
          <cell r="AW2654" t="str">
            <v>ACTION SERVICE - DICK VIJN</v>
          </cell>
          <cell r="BP2654">
            <v>24</v>
          </cell>
          <cell r="BR2654" t="str">
            <v>61</v>
          </cell>
          <cell r="BT2654">
            <v>13.6</v>
          </cell>
          <cell r="BU2654" t="str">
            <v>Action</v>
          </cell>
          <cell r="BX2654">
            <v>232.7</v>
          </cell>
        </row>
        <row r="2655">
          <cell r="AW2655" t="str">
            <v>Sligro (deur 802-807)</v>
          </cell>
          <cell r="BP2655">
            <v>24</v>
          </cell>
          <cell r="BR2655" t="str">
            <v>54</v>
          </cell>
          <cell r="BT2655" t="str">
            <v/>
          </cell>
          <cell r="BU2655" t="str">
            <v>Superunie</v>
          </cell>
          <cell r="BX2655" t="str">
            <v/>
          </cell>
        </row>
        <row r="2656">
          <cell r="AW2656" t="str">
            <v>PLUS DC OSS</v>
          </cell>
          <cell r="BP2656">
            <v>24</v>
          </cell>
          <cell r="BR2656" t="str">
            <v>53</v>
          </cell>
          <cell r="BT2656">
            <v>13.6</v>
          </cell>
          <cell r="BU2656" t="str">
            <v>Superunie</v>
          </cell>
          <cell r="BX2656">
            <v>141.97999999999999</v>
          </cell>
        </row>
        <row r="2657">
          <cell r="AW2657" t="str">
            <v>Albert Heijn DC OVERIJSSEL</v>
          </cell>
          <cell r="BP2657">
            <v>24</v>
          </cell>
          <cell r="BR2657" t="str">
            <v>80</v>
          </cell>
          <cell r="BT2657">
            <v>0.8</v>
          </cell>
          <cell r="BU2657" t="str">
            <v>AH</v>
          </cell>
          <cell r="BX2657">
            <v>30.66</v>
          </cell>
        </row>
        <row r="2658">
          <cell r="AW2658" t="str">
            <v>Advion BV</v>
          </cell>
          <cell r="BP2658">
            <v>24</v>
          </cell>
          <cell r="BR2658" t="str">
            <v>10</v>
          </cell>
          <cell r="BT2658" t="str">
            <v/>
          </cell>
          <cell r="BU2658" t="str">
            <v>Overig</v>
          </cell>
          <cell r="BX2658" t="str">
            <v/>
          </cell>
        </row>
        <row r="2659">
          <cell r="AW2659" t="str">
            <v>Albert Heijn</v>
          </cell>
          <cell r="BP2659">
            <v>24</v>
          </cell>
          <cell r="BR2659" t="str">
            <v>26</v>
          </cell>
          <cell r="BT2659">
            <v>0.8</v>
          </cell>
          <cell r="BU2659" t="str">
            <v>AH</v>
          </cell>
          <cell r="BX2659">
            <v>28.84</v>
          </cell>
        </row>
        <row r="2660">
          <cell r="AW2660" t="str">
            <v>Thermopreen Den Haag BV</v>
          </cell>
          <cell r="BP2660">
            <v>24</v>
          </cell>
          <cell r="BR2660" t="str">
            <v>25</v>
          </cell>
          <cell r="BT2660">
            <v>6.4</v>
          </cell>
          <cell r="BU2660" t="str">
            <v>Pharma</v>
          </cell>
          <cell r="BX2660">
            <v>110.98</v>
          </cell>
        </row>
        <row r="2661">
          <cell r="AW2661" t="str">
            <v>ADVION ONLINE B.V.</v>
          </cell>
          <cell r="BP2661">
            <v>24</v>
          </cell>
          <cell r="BR2661" t="str">
            <v>10</v>
          </cell>
          <cell r="BT2661" t="str">
            <v/>
          </cell>
          <cell r="BU2661" t="str">
            <v>Overig</v>
          </cell>
          <cell r="BX2661" t="str">
            <v/>
          </cell>
        </row>
        <row r="2662">
          <cell r="AW2662" t="str">
            <v>ALBERT HEIJN MECH ZAANDAM</v>
          </cell>
          <cell r="BP2662">
            <v>24</v>
          </cell>
          <cell r="BR2662" t="str">
            <v>15</v>
          </cell>
          <cell r="BT2662">
            <v>0.8</v>
          </cell>
          <cell r="BU2662" t="str">
            <v>AH</v>
          </cell>
          <cell r="BX2662">
            <v>28.49</v>
          </cell>
        </row>
        <row r="2663">
          <cell r="AW2663" t="str">
            <v>Albert Heijn</v>
          </cell>
          <cell r="BP2663">
            <v>24</v>
          </cell>
          <cell r="BR2663" t="str">
            <v>50</v>
          </cell>
          <cell r="BT2663">
            <v>1.6</v>
          </cell>
          <cell r="BU2663" t="str">
            <v>AH</v>
          </cell>
          <cell r="BX2663">
            <v>44.37</v>
          </cell>
        </row>
        <row r="2664">
          <cell r="AW2664" t="str">
            <v>Advion BV</v>
          </cell>
          <cell r="BP2664">
            <v>24</v>
          </cell>
          <cell r="BR2664" t="str">
            <v>10</v>
          </cell>
          <cell r="BT2664" t="str">
            <v/>
          </cell>
          <cell r="BU2664" t="str">
            <v>Overig</v>
          </cell>
          <cell r="BX2664" t="str">
            <v/>
          </cell>
        </row>
        <row r="2665">
          <cell r="AW2665" t="str">
            <v>Plus Retail Zuid</v>
          </cell>
          <cell r="BP2665">
            <v>24</v>
          </cell>
          <cell r="BR2665" t="str">
            <v>60</v>
          </cell>
          <cell r="BT2665" t="str">
            <v/>
          </cell>
          <cell r="BU2665" t="str">
            <v>Superunie</v>
          </cell>
          <cell r="BX2665" t="str">
            <v/>
          </cell>
        </row>
        <row r="2666">
          <cell r="AW2666" t="str">
            <v>Advion BV</v>
          </cell>
          <cell r="BP2666">
            <v>24</v>
          </cell>
          <cell r="BR2666" t="str">
            <v>10</v>
          </cell>
          <cell r="BT2666">
            <v>18.399999999999999</v>
          </cell>
          <cell r="BU2666" t="str">
            <v>Overig</v>
          </cell>
          <cell r="BX2666">
            <v>207</v>
          </cell>
        </row>
        <row r="2667">
          <cell r="AW2667" t="str">
            <v>Action Distributiecentrum</v>
          </cell>
          <cell r="BP2667">
            <v>24</v>
          </cell>
          <cell r="BR2667" t="str">
            <v>61</v>
          </cell>
          <cell r="BT2667">
            <v>24.8</v>
          </cell>
          <cell r="BU2667" t="str">
            <v>Action</v>
          </cell>
          <cell r="BX2667">
            <v>323.39</v>
          </cell>
        </row>
        <row r="2668">
          <cell r="AW2668" t="str">
            <v>Kruidvat BV</v>
          </cell>
          <cell r="BP2668">
            <v>24</v>
          </cell>
          <cell r="BR2668" t="str">
            <v>66</v>
          </cell>
          <cell r="BT2668">
            <v>19.2</v>
          </cell>
          <cell r="BU2668" t="str">
            <v>Kruidvat</v>
          </cell>
          <cell r="BX2668">
            <v>154.75</v>
          </cell>
        </row>
        <row r="2669">
          <cell r="AW2669" t="str">
            <v>Detailresult Logistiek</v>
          </cell>
          <cell r="BP2669">
            <v>24</v>
          </cell>
          <cell r="BR2669" t="str">
            <v>19</v>
          </cell>
          <cell r="BT2669">
            <v>1.6</v>
          </cell>
          <cell r="BU2669" t="str">
            <v>Overig</v>
          </cell>
          <cell r="BX2669">
            <v>51.04</v>
          </cell>
        </row>
        <row r="2670">
          <cell r="AW2670" t="str">
            <v>Advion BV</v>
          </cell>
          <cell r="BP2670">
            <v>24</v>
          </cell>
          <cell r="BR2670" t="str">
            <v>10</v>
          </cell>
          <cell r="BT2670" t="str">
            <v/>
          </cell>
          <cell r="BU2670" t="str">
            <v>Overig</v>
          </cell>
          <cell r="BX2670" t="str">
            <v/>
          </cell>
        </row>
        <row r="2671">
          <cell r="AW2671" t="str">
            <v>Action Distributiecentrum</v>
          </cell>
          <cell r="BP2671">
            <v>24</v>
          </cell>
          <cell r="BR2671" t="str">
            <v>61</v>
          </cell>
          <cell r="BT2671">
            <v>21.6</v>
          </cell>
          <cell r="BU2671" t="str">
            <v>Action</v>
          </cell>
          <cell r="BX2671">
            <v>302.18</v>
          </cell>
        </row>
        <row r="2672">
          <cell r="AW2672" t="str">
            <v>DRG DC Bleiswijk</v>
          </cell>
          <cell r="BP2672">
            <v>24</v>
          </cell>
          <cell r="BR2672" t="str">
            <v>26</v>
          </cell>
          <cell r="BT2672">
            <v>1.6</v>
          </cell>
          <cell r="BU2672" t="str">
            <v>Overig</v>
          </cell>
          <cell r="BX2672">
            <v>49.33</v>
          </cell>
        </row>
        <row r="2673">
          <cell r="AW2673" t="str">
            <v>Vomar DC</v>
          </cell>
          <cell r="BP2673">
            <v>24</v>
          </cell>
          <cell r="BR2673" t="str">
            <v>18</v>
          </cell>
          <cell r="BT2673">
            <v>4</v>
          </cell>
          <cell r="BU2673" t="str">
            <v>Superunie</v>
          </cell>
          <cell r="BX2673">
            <v>83.04</v>
          </cell>
        </row>
        <row r="2674">
          <cell r="AW2674" t="str">
            <v>Action Distributiecentrum</v>
          </cell>
          <cell r="BP2674">
            <v>24</v>
          </cell>
          <cell r="BR2674" t="str">
            <v>61</v>
          </cell>
          <cell r="BT2674">
            <v>26.4</v>
          </cell>
          <cell r="BU2674" t="str">
            <v>Action</v>
          </cell>
          <cell r="BX2674">
            <v>333.96</v>
          </cell>
        </row>
        <row r="2675">
          <cell r="AW2675" t="str">
            <v>PLUS DC OSS</v>
          </cell>
          <cell r="BP2675">
            <v>24</v>
          </cell>
          <cell r="BR2675" t="str">
            <v>53</v>
          </cell>
          <cell r="BT2675">
            <v>1.6</v>
          </cell>
          <cell r="BU2675" t="str">
            <v>Superunie</v>
          </cell>
          <cell r="BX2675">
            <v>36.22</v>
          </cell>
        </row>
        <row r="2676">
          <cell r="AW2676" t="str">
            <v>Kruidvat BV</v>
          </cell>
          <cell r="BP2676">
            <v>24</v>
          </cell>
          <cell r="BR2676" t="str">
            <v>66</v>
          </cell>
          <cell r="BT2676" t="str">
            <v/>
          </cell>
          <cell r="BU2676" t="str">
            <v>Kruidvat</v>
          </cell>
          <cell r="BX2676" t="str">
            <v/>
          </cell>
        </row>
        <row r="2677">
          <cell r="AW2677" t="str">
            <v>Action Distributiecentrum</v>
          </cell>
          <cell r="BP2677">
            <v>24</v>
          </cell>
          <cell r="BR2677" t="str">
            <v>16</v>
          </cell>
          <cell r="BT2677">
            <v>24.8</v>
          </cell>
          <cell r="BU2677" t="str">
            <v>Action</v>
          </cell>
          <cell r="BX2677">
            <v>287.18</v>
          </cell>
        </row>
        <row r="2678">
          <cell r="AW2678" t="str">
            <v>PLUS DC OSS</v>
          </cell>
          <cell r="BP2678">
            <v>24</v>
          </cell>
          <cell r="BR2678" t="str">
            <v>53</v>
          </cell>
          <cell r="BT2678" t="str">
            <v/>
          </cell>
          <cell r="BU2678" t="str">
            <v>Superunie</v>
          </cell>
          <cell r="BX2678" t="str">
            <v/>
          </cell>
        </row>
        <row r="2679">
          <cell r="AW2679" t="str">
            <v>Plus Retail Oost</v>
          </cell>
          <cell r="BP2679">
            <v>24</v>
          </cell>
          <cell r="BR2679" t="str">
            <v>74</v>
          </cell>
          <cell r="BT2679">
            <v>6.4</v>
          </cell>
          <cell r="BU2679" t="str">
            <v>Superunie</v>
          </cell>
          <cell r="BX2679">
            <v>115.58</v>
          </cell>
        </row>
        <row r="2680">
          <cell r="AW2680" t="str">
            <v>Plus Retail West</v>
          </cell>
          <cell r="BP2680">
            <v>24</v>
          </cell>
          <cell r="BR2680" t="str">
            <v>33</v>
          </cell>
          <cell r="BT2680">
            <v>4.8000000000000007</v>
          </cell>
          <cell r="BU2680" t="str">
            <v>Superunie</v>
          </cell>
          <cell r="BX2680">
            <v>81.5</v>
          </cell>
        </row>
        <row r="2681">
          <cell r="AW2681" t="str">
            <v>Action Distributiecentrum</v>
          </cell>
          <cell r="BP2681">
            <v>24</v>
          </cell>
          <cell r="BR2681" t="str">
            <v>16</v>
          </cell>
          <cell r="BT2681">
            <v>20</v>
          </cell>
          <cell r="BU2681" t="str">
            <v>Action</v>
          </cell>
          <cell r="BX2681">
            <v>257.2</v>
          </cell>
        </row>
        <row r="2682">
          <cell r="AW2682" t="str">
            <v>Action Distributiecentrum</v>
          </cell>
          <cell r="BP2682">
            <v>24</v>
          </cell>
          <cell r="BR2682" t="str">
            <v>61</v>
          </cell>
          <cell r="BT2682">
            <v>26.4</v>
          </cell>
          <cell r="BU2682" t="str">
            <v>Action</v>
          </cell>
          <cell r="BX2682">
            <v>333.96</v>
          </cell>
        </row>
        <row r="2683">
          <cell r="AW2683" t="str">
            <v>Etos Distributiecentrum</v>
          </cell>
          <cell r="BP2683">
            <v>24</v>
          </cell>
          <cell r="BR2683" t="str">
            <v>19</v>
          </cell>
          <cell r="BT2683">
            <v>16.8</v>
          </cell>
          <cell r="BU2683" t="str">
            <v>Overig</v>
          </cell>
          <cell r="BX2683">
            <v>226.13</v>
          </cell>
        </row>
        <row r="2684">
          <cell r="AW2684" t="str">
            <v>Advion BV</v>
          </cell>
          <cell r="BP2684">
            <v>24</v>
          </cell>
          <cell r="BR2684" t="str">
            <v>10</v>
          </cell>
          <cell r="BT2684" t="str">
            <v/>
          </cell>
          <cell r="BU2684" t="str">
            <v>Overig</v>
          </cell>
          <cell r="BX2684" t="str">
            <v/>
          </cell>
        </row>
        <row r="2685">
          <cell r="AW2685" t="str">
            <v>Plus Retail West</v>
          </cell>
          <cell r="BP2685">
            <v>24</v>
          </cell>
          <cell r="BR2685" t="str">
            <v>33</v>
          </cell>
          <cell r="BT2685" t="str">
            <v/>
          </cell>
          <cell r="BU2685" t="str">
            <v>Superunie</v>
          </cell>
          <cell r="BX2685" t="str">
            <v/>
          </cell>
        </row>
        <row r="2686">
          <cell r="AW2686" t="str">
            <v>A.S. WATSON DC OOSTERHOUT</v>
          </cell>
          <cell r="BP2686">
            <v>24</v>
          </cell>
          <cell r="BR2686" t="str">
            <v>49</v>
          </cell>
          <cell r="BT2686">
            <v>13.6</v>
          </cell>
          <cell r="BU2686" t="str">
            <v>Kruidvat</v>
          </cell>
          <cell r="BX2686">
            <v>174.9</v>
          </cell>
        </row>
        <row r="2687">
          <cell r="AW2687" t="str">
            <v>Kruidvat BV</v>
          </cell>
          <cell r="BP2687">
            <v>24</v>
          </cell>
          <cell r="BR2687" t="str">
            <v>66</v>
          </cell>
          <cell r="BT2687">
            <v>24.8</v>
          </cell>
          <cell r="BU2687" t="str">
            <v>Kruidvat</v>
          </cell>
          <cell r="BX2687">
            <v>176.32999999999998</v>
          </cell>
        </row>
        <row r="2688">
          <cell r="AW2688" t="str">
            <v>Jumbo DC Nieuwegein</v>
          </cell>
          <cell r="BP2688">
            <v>24</v>
          </cell>
          <cell r="BR2688" t="str">
            <v>34</v>
          </cell>
          <cell r="BT2688">
            <v>26.4</v>
          </cell>
          <cell r="BU2688" t="str">
            <v>Jumbo</v>
          </cell>
          <cell r="BX2688">
            <v>213.58000000000004</v>
          </cell>
        </row>
        <row r="2689">
          <cell r="AW2689" t="str">
            <v>Jumbo DC Nieuwegein</v>
          </cell>
          <cell r="BP2689">
            <v>24</v>
          </cell>
          <cell r="BR2689" t="str">
            <v>34</v>
          </cell>
          <cell r="BT2689" t="str">
            <v/>
          </cell>
          <cell r="BU2689" t="str">
            <v>Jumbo</v>
          </cell>
          <cell r="BX2689" t="str">
            <v/>
          </cell>
        </row>
        <row r="2690">
          <cell r="AW2690" t="str">
            <v>Albert Heijn</v>
          </cell>
          <cell r="BP2690">
            <v>24</v>
          </cell>
          <cell r="BR2690" t="str">
            <v>41</v>
          </cell>
          <cell r="BT2690">
            <v>26.4</v>
          </cell>
          <cell r="BU2690" t="str">
            <v>AH</v>
          </cell>
          <cell r="BX2690">
            <v>149.41</v>
          </cell>
        </row>
        <row r="2691">
          <cell r="AW2691" t="str">
            <v>Albert Heijn</v>
          </cell>
          <cell r="BP2691">
            <v>24</v>
          </cell>
          <cell r="BR2691" t="str">
            <v>41</v>
          </cell>
          <cell r="BT2691">
            <v>26.4</v>
          </cell>
          <cell r="BU2691" t="str">
            <v>AH</v>
          </cell>
          <cell r="BX2691">
            <v>149.41</v>
          </cell>
        </row>
        <row r="2692">
          <cell r="AW2692" t="str">
            <v>Kruidvat BV</v>
          </cell>
          <cell r="BP2692">
            <v>24</v>
          </cell>
          <cell r="BR2692" t="str">
            <v>66</v>
          </cell>
          <cell r="BT2692" t="str">
            <v/>
          </cell>
          <cell r="BU2692" t="str">
            <v>Kruidvat</v>
          </cell>
          <cell r="BX2692" t="str">
            <v/>
          </cell>
        </row>
        <row r="2693">
          <cell r="AW2693" t="str">
            <v>Jumbo DC Nieuwegein</v>
          </cell>
          <cell r="BP2693">
            <v>24</v>
          </cell>
          <cell r="BR2693" t="str">
            <v>34</v>
          </cell>
          <cell r="BT2693" t="str">
            <v/>
          </cell>
          <cell r="BU2693" t="str">
            <v>Jumbo</v>
          </cell>
          <cell r="BX2693" t="str">
            <v/>
          </cell>
        </row>
        <row r="2694">
          <cell r="AW2694" t="str">
            <v>Kruidvat BV</v>
          </cell>
          <cell r="BP2694">
            <v>24</v>
          </cell>
          <cell r="BR2694" t="str">
            <v>66</v>
          </cell>
          <cell r="BT2694" t="str">
            <v/>
          </cell>
          <cell r="BU2694" t="str">
            <v>Kruidvat</v>
          </cell>
          <cell r="BX2694" t="str">
            <v/>
          </cell>
        </row>
        <row r="2695">
          <cell r="AW2695" t="str">
            <v>Aldi Roosendaal BV</v>
          </cell>
          <cell r="BP2695">
            <v>25</v>
          </cell>
          <cell r="BR2695" t="str">
            <v>47</v>
          </cell>
          <cell r="BT2695">
            <v>2.4</v>
          </cell>
          <cell r="BU2695" t="str">
            <v>Aldi</v>
          </cell>
          <cell r="BX2695">
            <v>61.56</v>
          </cell>
        </row>
        <row r="2696">
          <cell r="AW2696" t="str">
            <v>HOOGVLIET DC BLEISWIJK</v>
          </cell>
          <cell r="BP2696">
            <v>25</v>
          </cell>
          <cell r="BR2696" t="str">
            <v>26</v>
          </cell>
          <cell r="BT2696">
            <v>4</v>
          </cell>
          <cell r="BU2696" t="str">
            <v>Superunie</v>
          </cell>
          <cell r="BX2696">
            <v>79.88</v>
          </cell>
        </row>
        <row r="2697">
          <cell r="AW2697" t="str">
            <v>Albert Heijn</v>
          </cell>
          <cell r="BP2697">
            <v>25</v>
          </cell>
          <cell r="BR2697" t="str">
            <v>26</v>
          </cell>
          <cell r="BT2697">
            <v>6.4</v>
          </cell>
          <cell r="BU2697" t="str">
            <v>AH</v>
          </cell>
          <cell r="BX2697">
            <v>106.82</v>
          </cell>
        </row>
        <row r="2698">
          <cell r="AW2698" t="str">
            <v>Brand Masters Warehousing BV</v>
          </cell>
          <cell r="BP2698">
            <v>25</v>
          </cell>
          <cell r="BR2698" t="str">
            <v>48</v>
          </cell>
          <cell r="BT2698">
            <v>9.6</v>
          </cell>
          <cell r="BU2698" t="str">
            <v>Overig</v>
          </cell>
          <cell r="BX2698">
            <v>148.61000000000001</v>
          </cell>
        </row>
        <row r="2699">
          <cell r="AW2699" t="str">
            <v>Aldi Roermond BV</v>
          </cell>
          <cell r="BP2699">
            <v>25</v>
          </cell>
          <cell r="BR2699" t="str">
            <v>60</v>
          </cell>
          <cell r="BT2699">
            <v>2.4</v>
          </cell>
          <cell r="BU2699" t="str">
            <v>Aldi</v>
          </cell>
          <cell r="BX2699">
            <v>67.989999999999995</v>
          </cell>
        </row>
        <row r="2700">
          <cell r="AW2700" t="str">
            <v>Sligro (deur 802-807)</v>
          </cell>
          <cell r="BP2700">
            <v>25</v>
          </cell>
          <cell r="BR2700" t="str">
            <v>54</v>
          </cell>
          <cell r="BT2700">
            <v>8</v>
          </cell>
          <cell r="BU2700" t="str">
            <v>Superunie</v>
          </cell>
          <cell r="BX2700">
            <v>98.96</v>
          </cell>
        </row>
        <row r="2701">
          <cell r="AW2701" t="str">
            <v>Action Distributiecentrum</v>
          </cell>
          <cell r="BP2701">
            <v>25</v>
          </cell>
          <cell r="BR2701" t="str">
            <v>61</v>
          </cell>
          <cell r="BT2701">
            <v>14.4</v>
          </cell>
          <cell r="BU2701" t="str">
            <v>Action</v>
          </cell>
          <cell r="BX2701">
            <v>240.05</v>
          </cell>
        </row>
        <row r="2702">
          <cell r="AW2702" t="str">
            <v>Albert Heijn DC OVERIJSSEL</v>
          </cell>
          <cell r="BP2702">
            <v>25</v>
          </cell>
          <cell r="BR2702" t="str">
            <v>80</v>
          </cell>
          <cell r="BT2702">
            <v>6.4</v>
          </cell>
          <cell r="BU2702" t="str">
            <v>AH</v>
          </cell>
          <cell r="BX2702">
            <v>113.6</v>
          </cell>
        </row>
        <row r="2703">
          <cell r="AW2703" t="str">
            <v>Advion BV</v>
          </cell>
          <cell r="BP2703">
            <v>25</v>
          </cell>
          <cell r="BR2703" t="str">
            <v>10</v>
          </cell>
          <cell r="BT2703">
            <v>4.8</v>
          </cell>
          <cell r="BU2703" t="str">
            <v>Overig</v>
          </cell>
          <cell r="BX2703">
            <v>81.650000000000006</v>
          </cell>
        </row>
        <row r="2704">
          <cell r="AW2704" t="str">
            <v>ID Logistics</v>
          </cell>
          <cell r="BP2704">
            <v>25</v>
          </cell>
          <cell r="BR2704" t="str">
            <v>50</v>
          </cell>
          <cell r="BT2704">
            <v>1.6</v>
          </cell>
          <cell r="BU2704" t="str">
            <v>Overig</v>
          </cell>
          <cell r="BX2704">
            <v>44.37</v>
          </cell>
        </row>
        <row r="2705">
          <cell r="AW2705" t="str">
            <v>ALBERT HEIJN MECH ZAANDAM</v>
          </cell>
          <cell r="BP2705">
            <v>25</v>
          </cell>
          <cell r="BR2705" t="str">
            <v>15</v>
          </cell>
          <cell r="BT2705">
            <v>8</v>
          </cell>
          <cell r="BU2705" t="str">
            <v>AH</v>
          </cell>
          <cell r="BX2705">
            <v>132.32</v>
          </cell>
        </row>
        <row r="2706">
          <cell r="AW2706" t="str">
            <v>Plus Retail Beemster</v>
          </cell>
          <cell r="BP2706">
            <v>25</v>
          </cell>
          <cell r="BR2706" t="str">
            <v>14</v>
          </cell>
          <cell r="BT2706">
            <v>7.2</v>
          </cell>
          <cell r="BU2706" t="str">
            <v>Superunie</v>
          </cell>
          <cell r="BX2706">
            <v>123.84</v>
          </cell>
        </row>
        <row r="2707">
          <cell r="AW2707" t="str">
            <v>Etos Distributiecentrum</v>
          </cell>
          <cell r="BP2707">
            <v>25</v>
          </cell>
          <cell r="BR2707" t="str">
            <v>19</v>
          </cell>
          <cell r="BT2707">
            <v>16.8</v>
          </cell>
          <cell r="BU2707" t="str">
            <v>Overig</v>
          </cell>
          <cell r="BX2707">
            <v>226.13</v>
          </cell>
        </row>
        <row r="2708">
          <cell r="AW2708" t="str">
            <v>Albert Heijn</v>
          </cell>
          <cell r="BP2708">
            <v>25</v>
          </cell>
          <cell r="BR2708" t="str">
            <v>50</v>
          </cell>
          <cell r="BT2708">
            <v>14.4</v>
          </cell>
          <cell r="BU2708" t="str">
            <v>AH</v>
          </cell>
          <cell r="BX2708">
            <v>179.86</v>
          </cell>
        </row>
        <row r="2709">
          <cell r="AW2709" t="str">
            <v>Action Distributiecentrum</v>
          </cell>
          <cell r="BP2709">
            <v>25</v>
          </cell>
          <cell r="BR2709" t="str">
            <v>61</v>
          </cell>
          <cell r="BT2709">
            <v>17.600000000000001</v>
          </cell>
          <cell r="BU2709" t="str">
            <v>Action</v>
          </cell>
          <cell r="BX2709">
            <v>269.81</v>
          </cell>
        </row>
        <row r="2710">
          <cell r="AW2710" t="str">
            <v>Aldi Culemborg B.V.</v>
          </cell>
          <cell r="BP2710">
            <v>25</v>
          </cell>
          <cell r="BR2710" t="str">
            <v>41</v>
          </cell>
          <cell r="BT2710">
            <v>2.4</v>
          </cell>
          <cell r="BU2710" t="str">
            <v>Aldi</v>
          </cell>
          <cell r="BX2710">
            <v>33.36</v>
          </cell>
        </row>
        <row r="2711">
          <cell r="AW2711" t="str">
            <v>SPAR Distributiecentrum</v>
          </cell>
          <cell r="BP2711">
            <v>25</v>
          </cell>
          <cell r="BR2711" t="str">
            <v>51</v>
          </cell>
          <cell r="BT2711">
            <v>0.8</v>
          </cell>
          <cell r="BU2711" t="str">
            <v>Superunie</v>
          </cell>
          <cell r="BX2711">
            <v>27.26</v>
          </cell>
        </row>
        <row r="2712">
          <cell r="AW2712" t="str">
            <v>Albert Heijn</v>
          </cell>
          <cell r="BP2712">
            <v>25</v>
          </cell>
          <cell r="BR2712" t="str">
            <v>41</v>
          </cell>
          <cell r="BT2712">
            <v>16.8</v>
          </cell>
          <cell r="BU2712" t="str">
            <v>AH</v>
          </cell>
          <cell r="BX2712">
            <v>117.26</v>
          </cell>
        </row>
        <row r="2713">
          <cell r="AW2713" t="str">
            <v>HOOGVLIET DC BLEISWIJK</v>
          </cell>
          <cell r="BP2713">
            <v>25</v>
          </cell>
          <cell r="BR2713" t="str">
            <v>26</v>
          </cell>
          <cell r="BT2713" t="str">
            <v/>
          </cell>
          <cell r="BU2713" t="str">
            <v>Superunie</v>
          </cell>
          <cell r="BX2713" t="str">
            <v/>
          </cell>
        </row>
        <row r="2714">
          <cell r="AW2714" t="str">
            <v>Poiesz Supermarkten BV</v>
          </cell>
          <cell r="BP2714">
            <v>25</v>
          </cell>
          <cell r="BR2714" t="str">
            <v>86</v>
          </cell>
          <cell r="BT2714">
            <v>2.4</v>
          </cell>
          <cell r="BU2714" t="str">
            <v>Superunie</v>
          </cell>
          <cell r="BX2714">
            <v>84.96</v>
          </cell>
        </row>
        <row r="2715">
          <cell r="AW2715" t="str">
            <v>Plus Retail Beemster</v>
          </cell>
          <cell r="BP2715">
            <v>25</v>
          </cell>
          <cell r="BR2715" t="str">
            <v>14</v>
          </cell>
          <cell r="BT2715" t="str">
            <v/>
          </cell>
          <cell r="BU2715" t="str">
            <v>Superunie</v>
          </cell>
          <cell r="BX2715" t="str">
            <v/>
          </cell>
        </row>
        <row r="2716">
          <cell r="AW2716" t="str">
            <v>Aldi Zoetermeer BV</v>
          </cell>
          <cell r="BP2716">
            <v>25</v>
          </cell>
          <cell r="BR2716" t="str">
            <v>26</v>
          </cell>
          <cell r="BT2716">
            <v>2.4</v>
          </cell>
          <cell r="BU2716" t="str">
            <v>Aldi</v>
          </cell>
          <cell r="BX2716">
            <v>62.16</v>
          </cell>
        </row>
        <row r="2717">
          <cell r="AW2717" t="str">
            <v>Global Trading</v>
          </cell>
          <cell r="BP2717">
            <v>25</v>
          </cell>
          <cell r="BR2717" t="str">
            <v>89</v>
          </cell>
          <cell r="BT2717">
            <v>11.2</v>
          </cell>
          <cell r="BU2717" t="str">
            <v>Overig</v>
          </cell>
          <cell r="BX2717">
            <v>237.89</v>
          </cell>
        </row>
        <row r="2718">
          <cell r="AW2718" t="str">
            <v>Kruidvat BV</v>
          </cell>
          <cell r="BP2718">
            <v>25</v>
          </cell>
          <cell r="BR2718" t="str">
            <v>66</v>
          </cell>
          <cell r="BT2718">
            <v>17.600000000000001</v>
          </cell>
          <cell r="BU2718" t="str">
            <v>Kruidvat</v>
          </cell>
          <cell r="BX2718">
            <v>147.13999999999999</v>
          </cell>
        </row>
        <row r="2719">
          <cell r="AW2719" t="str">
            <v>Aldi</v>
          </cell>
          <cell r="BP2719">
            <v>25</v>
          </cell>
          <cell r="BR2719" t="str">
            <v>74</v>
          </cell>
          <cell r="BT2719">
            <v>2.4</v>
          </cell>
          <cell r="BU2719" t="str">
            <v>Aldi</v>
          </cell>
          <cell r="BX2719">
            <v>67.22</v>
          </cell>
        </row>
        <row r="2720">
          <cell r="AW2720" t="str">
            <v>Brandmaster</v>
          </cell>
          <cell r="BP2720">
            <v>25</v>
          </cell>
          <cell r="BR2720" t="str">
            <v>47</v>
          </cell>
          <cell r="BT2720">
            <v>9.6</v>
          </cell>
          <cell r="BU2720" t="e">
            <v>#N/A</v>
          </cell>
          <cell r="BX2720">
            <v>152.35</v>
          </cell>
        </row>
        <row r="2721">
          <cell r="AW2721" t="str">
            <v>ALDI Groningen</v>
          </cell>
          <cell r="BP2721">
            <v>25</v>
          </cell>
          <cell r="BR2721" t="str">
            <v>97</v>
          </cell>
          <cell r="BT2721">
            <v>2.4</v>
          </cell>
          <cell r="BU2721" t="str">
            <v>Aldi</v>
          </cell>
          <cell r="BX2721">
            <v>91.22</v>
          </cell>
        </row>
        <row r="2722">
          <cell r="AW2722" t="str">
            <v>Boni Distributiecentrum</v>
          </cell>
          <cell r="BP2722">
            <v>25</v>
          </cell>
          <cell r="BR2722" t="str">
            <v>38</v>
          </cell>
          <cell r="BT2722">
            <v>0.8</v>
          </cell>
          <cell r="BU2722" t="str">
            <v>Superunie</v>
          </cell>
          <cell r="BX2722">
            <v>28.86</v>
          </cell>
        </row>
        <row r="2723">
          <cell r="AW2723" t="str">
            <v>Corim Dental Products BV</v>
          </cell>
          <cell r="BP2723">
            <v>25</v>
          </cell>
          <cell r="BR2723" t="str">
            <v>41</v>
          </cell>
          <cell r="BT2723">
            <v>0.8</v>
          </cell>
          <cell r="BU2723" t="str">
            <v>Pharma</v>
          </cell>
          <cell r="BX2723">
            <v>27.26</v>
          </cell>
        </row>
        <row r="2724">
          <cell r="AW2724" t="str">
            <v>Etos Distributiecentrum</v>
          </cell>
          <cell r="BP2724">
            <v>25</v>
          </cell>
          <cell r="BR2724" t="str">
            <v>19</v>
          </cell>
          <cell r="BT2724">
            <v>1.6</v>
          </cell>
          <cell r="BU2724" t="str">
            <v>Overig</v>
          </cell>
          <cell r="BX2724">
            <v>51.04</v>
          </cell>
        </row>
        <row r="2725">
          <cell r="AW2725" t="str">
            <v>Albert Heijn</v>
          </cell>
          <cell r="BP2725">
            <v>25</v>
          </cell>
          <cell r="BR2725" t="str">
            <v>41</v>
          </cell>
          <cell r="BT2725">
            <v>12</v>
          </cell>
          <cell r="BU2725" t="str">
            <v>AH</v>
          </cell>
          <cell r="BX2725">
            <v>95.4</v>
          </cell>
        </row>
        <row r="2726">
          <cell r="AW2726" t="str">
            <v>PLUS DC OSS</v>
          </cell>
          <cell r="BP2726">
            <v>25</v>
          </cell>
          <cell r="BR2726" t="str">
            <v>53</v>
          </cell>
          <cell r="BT2726">
            <v>0.8</v>
          </cell>
          <cell r="BU2726" t="str">
            <v>Superunie</v>
          </cell>
          <cell r="BX2726">
            <v>27.26</v>
          </cell>
        </row>
        <row r="2727">
          <cell r="AW2727" t="str">
            <v>Kruidvat BV</v>
          </cell>
          <cell r="BP2727">
            <v>25</v>
          </cell>
          <cell r="BR2727" t="str">
            <v>66</v>
          </cell>
          <cell r="BT2727">
            <v>19.2</v>
          </cell>
          <cell r="BU2727" t="str">
            <v>Kruidvat</v>
          </cell>
          <cell r="BX2727">
            <v>154.75</v>
          </cell>
        </row>
        <row r="2728">
          <cell r="AW2728" t="str">
            <v>CoopCodis Distributiecentrum</v>
          </cell>
          <cell r="BP2728">
            <v>25</v>
          </cell>
          <cell r="BR2728" t="str">
            <v>94</v>
          </cell>
          <cell r="BT2728">
            <v>16.8</v>
          </cell>
          <cell r="BU2728" t="str">
            <v>Superunie</v>
          </cell>
          <cell r="BX2728">
            <v>277.87</v>
          </cell>
        </row>
        <row r="2729">
          <cell r="AW2729" t="str">
            <v>Nettorama DC</v>
          </cell>
          <cell r="BP2729">
            <v>25</v>
          </cell>
          <cell r="BR2729" t="str">
            <v>49</v>
          </cell>
          <cell r="BT2729">
            <v>4.8000000000000007</v>
          </cell>
          <cell r="BU2729" t="str">
            <v>Superunie</v>
          </cell>
          <cell r="BX2729">
            <v>82.18</v>
          </cell>
        </row>
        <row r="2730">
          <cell r="AW2730" t="str">
            <v>Action Distributiecentrum</v>
          </cell>
          <cell r="BP2730">
            <v>25</v>
          </cell>
          <cell r="BR2730" t="str">
            <v>16</v>
          </cell>
          <cell r="BT2730">
            <v>18.399999999999999</v>
          </cell>
          <cell r="BU2730" t="str">
            <v>Action</v>
          </cell>
          <cell r="BX2730">
            <v>245.46</v>
          </cell>
        </row>
        <row r="2731">
          <cell r="AW2731" t="str">
            <v>DRG DC BLEISWIJK ACTIE</v>
          </cell>
          <cell r="BP2731">
            <v>25</v>
          </cell>
          <cell r="BR2731" t="str">
            <v>26</v>
          </cell>
          <cell r="BT2731">
            <v>20</v>
          </cell>
          <cell r="BU2731" t="str">
            <v>Overig</v>
          </cell>
          <cell r="BX2731">
            <v>241.6</v>
          </cell>
        </row>
        <row r="2732">
          <cell r="AW2732" t="str">
            <v>DRG DC BLEISWIJK ACTIE</v>
          </cell>
          <cell r="BP2732">
            <v>25</v>
          </cell>
          <cell r="BR2732" t="str">
            <v>26</v>
          </cell>
          <cell r="BT2732">
            <v>24</v>
          </cell>
          <cell r="BU2732" t="str">
            <v>Overig</v>
          </cell>
          <cell r="BX2732">
            <v>264.48</v>
          </cell>
        </row>
        <row r="2733">
          <cell r="AW2733" t="str">
            <v>AH DC Hoorn</v>
          </cell>
          <cell r="BP2733">
            <v>25</v>
          </cell>
          <cell r="BR2733" t="str">
            <v>16</v>
          </cell>
          <cell r="BT2733">
            <v>3.2</v>
          </cell>
          <cell r="BU2733" t="str">
            <v>AH</v>
          </cell>
          <cell r="BX2733">
            <v>75.709999999999994</v>
          </cell>
        </row>
        <row r="2734">
          <cell r="AW2734" t="str">
            <v>Arthodent BV</v>
          </cell>
          <cell r="BP2734">
            <v>25</v>
          </cell>
          <cell r="BR2734" t="str">
            <v>41</v>
          </cell>
          <cell r="BT2734">
            <v>0.8</v>
          </cell>
          <cell r="BU2734" t="str">
            <v>Pharma</v>
          </cell>
          <cell r="BX2734">
            <v>27.26</v>
          </cell>
        </row>
        <row r="2735">
          <cell r="AW2735" t="str">
            <v>Etos Distributiecentrum</v>
          </cell>
          <cell r="BP2735">
            <v>25</v>
          </cell>
          <cell r="BR2735" t="str">
            <v>19</v>
          </cell>
          <cell r="BT2735">
            <v>10.4</v>
          </cell>
          <cell r="BU2735" t="str">
            <v>Overig</v>
          </cell>
          <cell r="BX2735">
            <v>167.75</v>
          </cell>
        </row>
        <row r="2736">
          <cell r="AW2736" t="str">
            <v>Jan Linders Distributiecentrum</v>
          </cell>
          <cell r="BP2736">
            <v>25</v>
          </cell>
          <cell r="BR2736" t="str">
            <v>58</v>
          </cell>
          <cell r="BT2736">
            <v>4</v>
          </cell>
          <cell r="BU2736" t="str">
            <v>Superunie</v>
          </cell>
          <cell r="BX2736">
            <v>72.92</v>
          </cell>
        </row>
        <row r="2737">
          <cell r="AW2737" t="str">
            <v>Albert Heijn</v>
          </cell>
          <cell r="BP2737">
            <v>25</v>
          </cell>
          <cell r="BR2737" t="str">
            <v>50</v>
          </cell>
          <cell r="BT2737">
            <v>0.8</v>
          </cell>
          <cell r="BU2737" t="str">
            <v>AH</v>
          </cell>
          <cell r="BX2737">
            <v>27.26</v>
          </cell>
        </row>
        <row r="2738">
          <cell r="AW2738" t="str">
            <v>Colgate Palmolive Ned.Sal.</v>
          </cell>
          <cell r="BP2738">
            <v>25</v>
          </cell>
          <cell r="BR2738" t="str">
            <v>13</v>
          </cell>
          <cell r="BT2738">
            <v>0.8</v>
          </cell>
          <cell r="BU2738" t="str">
            <v>Overig</v>
          </cell>
          <cell r="BX2738">
            <v>28.67</v>
          </cell>
        </row>
        <row r="2739">
          <cell r="AW2739" t="str">
            <v>CoopCodis Distributiecentrum</v>
          </cell>
          <cell r="BP2739">
            <v>25</v>
          </cell>
          <cell r="BR2739" t="str">
            <v>94</v>
          </cell>
          <cell r="BT2739" t="str">
            <v/>
          </cell>
          <cell r="BU2739" t="str">
            <v>Superunie</v>
          </cell>
          <cell r="BX2739" t="str">
            <v/>
          </cell>
        </row>
        <row r="2740">
          <cell r="AW2740" t="str">
            <v>Action Distributiecentrum</v>
          </cell>
          <cell r="BP2740">
            <v>25</v>
          </cell>
          <cell r="BR2740" t="str">
            <v>16</v>
          </cell>
          <cell r="BT2740">
            <v>26.4</v>
          </cell>
          <cell r="BU2740" t="str">
            <v>Action</v>
          </cell>
          <cell r="BX2740">
            <v>296.47000000000003</v>
          </cell>
        </row>
        <row r="2741">
          <cell r="AW2741" t="str">
            <v>Nettorama DC</v>
          </cell>
          <cell r="BP2741">
            <v>25</v>
          </cell>
          <cell r="BR2741" t="str">
            <v>49</v>
          </cell>
          <cell r="BT2741" t="str">
            <v/>
          </cell>
          <cell r="BU2741" t="str">
            <v>Superunie</v>
          </cell>
          <cell r="BX2741" t="str">
            <v/>
          </cell>
        </row>
        <row r="2742">
          <cell r="AW2742" t="str">
            <v>Action Distributiecentrum</v>
          </cell>
          <cell r="BP2742">
            <v>25</v>
          </cell>
          <cell r="BR2742" t="str">
            <v>61</v>
          </cell>
          <cell r="BT2742">
            <v>19.2</v>
          </cell>
          <cell r="BU2742" t="str">
            <v>Action</v>
          </cell>
          <cell r="BX2742">
            <v>283.97000000000003</v>
          </cell>
        </row>
        <row r="2743">
          <cell r="AW2743" t="str">
            <v>Action Distributiecentrum</v>
          </cell>
          <cell r="BP2743">
            <v>25</v>
          </cell>
          <cell r="BR2743" t="str">
            <v>61</v>
          </cell>
          <cell r="BT2743">
            <v>20</v>
          </cell>
          <cell r="BU2743" t="str">
            <v>Action</v>
          </cell>
          <cell r="BX2743">
            <v>290.2</v>
          </cell>
        </row>
        <row r="2744">
          <cell r="AW2744" t="str">
            <v>DRG DC BLEISWIJK ACTIE</v>
          </cell>
          <cell r="BP2744">
            <v>25</v>
          </cell>
          <cell r="BR2744" t="str">
            <v>26</v>
          </cell>
          <cell r="BT2744" t="str">
            <v/>
          </cell>
          <cell r="BU2744" t="str">
            <v>Overig</v>
          </cell>
          <cell r="BX2744" t="str">
            <v/>
          </cell>
        </row>
        <row r="2745">
          <cell r="AW2745" t="str">
            <v>MOOI</v>
          </cell>
          <cell r="BP2745">
            <v>25</v>
          </cell>
          <cell r="BR2745" t="str">
            <v>10</v>
          </cell>
          <cell r="BT2745">
            <v>0.8</v>
          </cell>
          <cell r="BU2745" t="str">
            <v>Overig</v>
          </cell>
          <cell r="BX2745">
            <v>27.26</v>
          </cell>
        </row>
        <row r="2746">
          <cell r="AW2746" t="str">
            <v>ACTION SERVICE - DICK VIJN</v>
          </cell>
          <cell r="BP2746">
            <v>25</v>
          </cell>
          <cell r="BR2746" t="str">
            <v>61</v>
          </cell>
          <cell r="BT2746">
            <v>23.2</v>
          </cell>
          <cell r="BU2746" t="str">
            <v>Action</v>
          </cell>
          <cell r="BX2746">
            <v>312.27</v>
          </cell>
        </row>
        <row r="2747">
          <cell r="AW2747" t="str">
            <v>Aldi Roosendaal BV</v>
          </cell>
          <cell r="BP2747">
            <v>25</v>
          </cell>
          <cell r="BR2747" t="str">
            <v>47</v>
          </cell>
          <cell r="BT2747">
            <v>2.4</v>
          </cell>
          <cell r="BU2747" t="str">
            <v>Aldi</v>
          </cell>
          <cell r="BX2747">
            <v>61.56</v>
          </cell>
        </row>
        <row r="2748">
          <cell r="AW2748" t="str">
            <v>ACTION SERVICE - DICK VIJN</v>
          </cell>
          <cell r="BP2748">
            <v>25</v>
          </cell>
          <cell r="BR2748" t="str">
            <v>61</v>
          </cell>
          <cell r="BT2748">
            <v>16</v>
          </cell>
          <cell r="BU2748" t="str">
            <v>Action</v>
          </cell>
          <cell r="BX2748">
            <v>255.04</v>
          </cell>
        </row>
        <row r="2749">
          <cell r="AW2749" t="str">
            <v>BOON DC KW DORDRECHT</v>
          </cell>
          <cell r="BP2749">
            <v>25</v>
          </cell>
          <cell r="BR2749" t="str">
            <v>33</v>
          </cell>
          <cell r="BT2749">
            <v>1.6</v>
          </cell>
          <cell r="BU2749" t="str">
            <v>Superunie</v>
          </cell>
          <cell r="BX2749">
            <v>44.19</v>
          </cell>
        </row>
        <row r="2750">
          <cell r="AW2750" t="str">
            <v>CoopCodis Distributiecentrum</v>
          </cell>
          <cell r="BP2750">
            <v>25</v>
          </cell>
          <cell r="BR2750" t="str">
            <v>94</v>
          </cell>
          <cell r="BT2750" t="str">
            <v/>
          </cell>
          <cell r="BU2750" t="str">
            <v>Superunie</v>
          </cell>
          <cell r="BX2750" t="str">
            <v/>
          </cell>
        </row>
        <row r="2751">
          <cell r="AW2751" t="str">
            <v>GT Retail (Brouwer Transport)</v>
          </cell>
          <cell r="BP2751">
            <v>25</v>
          </cell>
          <cell r="BR2751" t="str">
            <v>81</v>
          </cell>
          <cell r="BT2751">
            <v>10.4</v>
          </cell>
          <cell r="BU2751" t="str">
            <v>Overig</v>
          </cell>
          <cell r="BX2751">
            <v>166.4</v>
          </cell>
        </row>
        <row r="2752">
          <cell r="AW2752" t="str">
            <v>Jumbo DC Nieuwegein</v>
          </cell>
          <cell r="BP2752">
            <v>25</v>
          </cell>
          <cell r="BR2752" t="str">
            <v>34</v>
          </cell>
          <cell r="BT2752">
            <v>17.599999999999998</v>
          </cell>
          <cell r="BU2752" t="str">
            <v>Jumbo</v>
          </cell>
          <cell r="BX2752">
            <v>172.13</v>
          </cell>
        </row>
        <row r="2753">
          <cell r="AW2753" t="str">
            <v>ACTION SERVICE - DICK VIJN</v>
          </cell>
          <cell r="BP2753">
            <v>25</v>
          </cell>
          <cell r="BR2753" t="str">
            <v>61</v>
          </cell>
          <cell r="BT2753">
            <v>26.4</v>
          </cell>
          <cell r="BU2753" t="str">
            <v>Action</v>
          </cell>
          <cell r="BX2753">
            <v>333.96</v>
          </cell>
        </row>
        <row r="2754">
          <cell r="AW2754" t="str">
            <v>Vriesia Groothandel</v>
          </cell>
          <cell r="BP2754">
            <v>25</v>
          </cell>
          <cell r="BR2754" t="str">
            <v>18</v>
          </cell>
          <cell r="BT2754">
            <v>4.8000000000000007</v>
          </cell>
          <cell r="BU2754" t="str">
            <v>Overig</v>
          </cell>
          <cell r="BX2754">
            <v>94.61</v>
          </cell>
        </row>
        <row r="2755">
          <cell r="AW2755" t="str">
            <v>Action Distributiecentrum</v>
          </cell>
          <cell r="BP2755">
            <v>25</v>
          </cell>
          <cell r="BR2755" t="str">
            <v>16</v>
          </cell>
          <cell r="BT2755">
            <v>17.600000000000001</v>
          </cell>
          <cell r="BU2755" t="str">
            <v>Action</v>
          </cell>
          <cell r="BX2755">
            <v>239.18</v>
          </cell>
        </row>
        <row r="2756">
          <cell r="AW2756" t="str">
            <v>DRG DC Bleiswijk</v>
          </cell>
          <cell r="BP2756">
            <v>25</v>
          </cell>
          <cell r="BR2756" t="str">
            <v>26</v>
          </cell>
          <cell r="BT2756">
            <v>6.3999999999999995</v>
          </cell>
          <cell r="BU2756" t="str">
            <v>Overig</v>
          </cell>
          <cell r="BX2756">
            <v>106.82</v>
          </cell>
        </row>
        <row r="2757">
          <cell r="AW2757" t="str">
            <v>DRG DC Bleiswijk</v>
          </cell>
          <cell r="BP2757">
            <v>25</v>
          </cell>
          <cell r="BR2757" t="str">
            <v>26</v>
          </cell>
          <cell r="BT2757" t="str">
            <v/>
          </cell>
          <cell r="BU2757" t="str">
            <v>Overig</v>
          </cell>
          <cell r="BX2757" t="str">
            <v/>
          </cell>
        </row>
        <row r="2758">
          <cell r="AW2758" t="str">
            <v>ACTION SERVICE - DICK VIJN</v>
          </cell>
          <cell r="BP2758">
            <v>25</v>
          </cell>
          <cell r="BR2758" t="str">
            <v>61</v>
          </cell>
          <cell r="BT2758">
            <v>13.6</v>
          </cell>
          <cell r="BU2758" t="str">
            <v>Action</v>
          </cell>
          <cell r="BX2758">
            <v>232.7</v>
          </cell>
        </row>
        <row r="2759">
          <cell r="AW2759" t="str">
            <v>DRG DC Bleiswijk</v>
          </cell>
          <cell r="BP2759">
            <v>25</v>
          </cell>
          <cell r="BR2759" t="str">
            <v>26</v>
          </cell>
          <cell r="BT2759">
            <v>1.6</v>
          </cell>
          <cell r="BU2759" t="str">
            <v>Overig</v>
          </cell>
          <cell r="BX2759">
            <v>49.33</v>
          </cell>
        </row>
        <row r="2760">
          <cell r="AW2760" t="str">
            <v>Vriesia Groothandel</v>
          </cell>
          <cell r="BP2760">
            <v>25</v>
          </cell>
          <cell r="BR2760" t="str">
            <v>18</v>
          </cell>
          <cell r="BT2760" t="str">
            <v/>
          </cell>
          <cell r="BU2760" t="str">
            <v>Overig</v>
          </cell>
          <cell r="BX2760" t="str">
            <v/>
          </cell>
        </row>
        <row r="2761">
          <cell r="AW2761" t="str">
            <v>Kruidvat BV</v>
          </cell>
          <cell r="BP2761">
            <v>25</v>
          </cell>
          <cell r="BR2761" t="str">
            <v>66</v>
          </cell>
          <cell r="BT2761">
            <v>26.400000000000002</v>
          </cell>
          <cell r="BU2761" t="str">
            <v>Kruidvat</v>
          </cell>
          <cell r="BX2761">
            <v>182.69</v>
          </cell>
        </row>
        <row r="2762">
          <cell r="AW2762" t="str">
            <v>Jumbo DC Nieuwegein</v>
          </cell>
          <cell r="BP2762">
            <v>25</v>
          </cell>
          <cell r="BR2762" t="str">
            <v>34</v>
          </cell>
          <cell r="BT2762" t="str">
            <v/>
          </cell>
          <cell r="BU2762" t="str">
            <v>Jumbo</v>
          </cell>
          <cell r="BX2762" t="str">
            <v/>
          </cell>
        </row>
        <row r="2763">
          <cell r="AW2763" t="str">
            <v>Albert Heijn</v>
          </cell>
          <cell r="BP2763">
            <v>25</v>
          </cell>
          <cell r="BR2763" t="str">
            <v>41</v>
          </cell>
          <cell r="BT2763">
            <v>18.399999999999999</v>
          </cell>
          <cell r="BU2763" t="str">
            <v>AH</v>
          </cell>
          <cell r="BX2763">
            <v>123.65</v>
          </cell>
        </row>
        <row r="2764">
          <cell r="AW2764" t="str">
            <v>A.S. Watson DC</v>
          </cell>
          <cell r="BP2764">
            <v>25</v>
          </cell>
          <cell r="BR2764" t="str">
            <v>66</v>
          </cell>
          <cell r="BT2764" t="str">
            <v/>
          </cell>
          <cell r="BU2764" t="str">
            <v>Kruidvat</v>
          </cell>
          <cell r="BX2764" t="str">
            <v/>
          </cell>
        </row>
        <row r="2765">
          <cell r="AW2765" t="str">
            <v>Jumbo Nieuwegein</v>
          </cell>
          <cell r="BP2765">
            <v>25</v>
          </cell>
          <cell r="BR2765" t="str">
            <v>34</v>
          </cell>
          <cell r="BT2765" t="str">
            <v/>
          </cell>
          <cell r="BU2765" t="str">
            <v>Jumbo</v>
          </cell>
          <cell r="BX2765" t="str">
            <v/>
          </cell>
        </row>
        <row r="2766">
          <cell r="AW2766" t="str">
            <v>Detailresult Logistiek</v>
          </cell>
          <cell r="BP2766">
            <v>25</v>
          </cell>
          <cell r="BR2766" t="str">
            <v>19</v>
          </cell>
          <cell r="BT2766">
            <v>2.4</v>
          </cell>
          <cell r="BU2766" t="str">
            <v>Overig</v>
          </cell>
          <cell r="BX2766">
            <v>64.3</v>
          </cell>
        </row>
        <row r="2767">
          <cell r="AW2767" t="str">
            <v>American Dental Trading BV</v>
          </cell>
          <cell r="BP2767">
            <v>25</v>
          </cell>
          <cell r="BR2767" t="str">
            <v>50</v>
          </cell>
          <cell r="BT2767">
            <v>0.8</v>
          </cell>
          <cell r="BU2767" t="str">
            <v>Pharma</v>
          </cell>
          <cell r="BX2767">
            <v>27.26</v>
          </cell>
        </row>
        <row r="2768">
          <cell r="AW2768" t="str">
            <v>Blokker Distributiecentrum</v>
          </cell>
          <cell r="BP2768">
            <v>25</v>
          </cell>
          <cell r="BR2768" t="str">
            <v>41</v>
          </cell>
          <cell r="BT2768">
            <v>5.6</v>
          </cell>
          <cell r="BU2768" t="str">
            <v>Overig</v>
          </cell>
          <cell r="BX2768">
            <v>52.92</v>
          </cell>
        </row>
        <row r="2769">
          <cell r="AW2769" t="str">
            <v>Action Distributiecentrum</v>
          </cell>
          <cell r="BP2769">
            <v>25</v>
          </cell>
          <cell r="BR2769" t="str">
            <v>61</v>
          </cell>
          <cell r="BT2769">
            <v>20</v>
          </cell>
          <cell r="BU2769" t="str">
            <v>Action</v>
          </cell>
          <cell r="BX2769">
            <v>290.2</v>
          </cell>
        </row>
        <row r="2770">
          <cell r="AW2770" t="str">
            <v>Action Distributiecentrum</v>
          </cell>
          <cell r="BP2770">
            <v>25</v>
          </cell>
          <cell r="BR2770" t="str">
            <v>61</v>
          </cell>
          <cell r="BT2770">
            <v>25.6</v>
          </cell>
          <cell r="BU2770" t="str">
            <v>Action</v>
          </cell>
          <cell r="BX2770">
            <v>325.89</v>
          </cell>
        </row>
        <row r="2771">
          <cell r="AW2771" t="str">
            <v>Albert Heijn</v>
          </cell>
          <cell r="BP2771">
            <v>25</v>
          </cell>
          <cell r="BR2771" t="str">
            <v>50</v>
          </cell>
          <cell r="BT2771">
            <v>24</v>
          </cell>
          <cell r="BU2771" t="str">
            <v>AH</v>
          </cell>
          <cell r="BX2771">
            <v>237.84</v>
          </cell>
        </row>
        <row r="2772">
          <cell r="AW2772" t="str">
            <v>Albert Heijn</v>
          </cell>
          <cell r="BP2772">
            <v>25</v>
          </cell>
          <cell r="BR2772" t="str">
            <v>41</v>
          </cell>
          <cell r="BT2772">
            <v>23.200000000000003</v>
          </cell>
          <cell r="BU2772" t="str">
            <v>AH</v>
          </cell>
          <cell r="BX2772">
            <v>139.19999999999999</v>
          </cell>
        </row>
        <row r="2773">
          <cell r="AW2773" t="str">
            <v>Sligro DC Non Food (deur 701)</v>
          </cell>
          <cell r="BP2773">
            <v>25</v>
          </cell>
          <cell r="BR2773" t="str">
            <v>54</v>
          </cell>
          <cell r="BT2773">
            <v>4</v>
          </cell>
          <cell r="BU2773" t="str">
            <v>Superunie</v>
          </cell>
          <cell r="BX2773">
            <v>58.91</v>
          </cell>
        </row>
        <row r="2774">
          <cell r="AW2774" t="str">
            <v>Topbrands Europe BV</v>
          </cell>
          <cell r="BP2774">
            <v>25</v>
          </cell>
          <cell r="BR2774" t="str">
            <v>96</v>
          </cell>
          <cell r="BT2774">
            <v>23.2</v>
          </cell>
          <cell r="BU2774" t="str">
            <v>Overig</v>
          </cell>
          <cell r="BX2774">
            <v>392.31</v>
          </cell>
        </row>
        <row r="2775">
          <cell r="AW2775" t="str">
            <v>ID Logistics</v>
          </cell>
          <cell r="BP2775">
            <v>25</v>
          </cell>
          <cell r="BR2775" t="str">
            <v>50</v>
          </cell>
          <cell r="BT2775">
            <v>3.2</v>
          </cell>
          <cell r="BU2775" t="str">
            <v>Overig</v>
          </cell>
          <cell r="BX2775">
            <v>63.87</v>
          </cell>
        </row>
        <row r="2776">
          <cell r="AW2776" t="str">
            <v>Albert Heijn DC OVERIJSSEL</v>
          </cell>
          <cell r="BP2776">
            <v>25</v>
          </cell>
          <cell r="BR2776" t="str">
            <v>80</v>
          </cell>
          <cell r="BT2776">
            <v>8.8000000000000007</v>
          </cell>
          <cell r="BU2776" t="str">
            <v>AH</v>
          </cell>
          <cell r="BX2776">
            <v>152.94</v>
          </cell>
        </row>
        <row r="2777">
          <cell r="AW2777" t="str">
            <v>Thermopreen Den Haag BV</v>
          </cell>
          <cell r="BP2777">
            <v>25</v>
          </cell>
          <cell r="BR2777" t="str">
            <v>25</v>
          </cell>
          <cell r="BT2777">
            <v>7.2</v>
          </cell>
          <cell r="BU2777" t="str">
            <v>Pharma</v>
          </cell>
          <cell r="BX2777">
            <v>129.24</v>
          </cell>
        </row>
        <row r="2778">
          <cell r="AW2778" t="str">
            <v>Advion BV</v>
          </cell>
          <cell r="BP2778">
            <v>25</v>
          </cell>
          <cell r="BR2778" t="str">
            <v>10</v>
          </cell>
          <cell r="BT2778">
            <v>8</v>
          </cell>
          <cell r="BU2778" t="str">
            <v>Overig</v>
          </cell>
          <cell r="BX2778">
            <v>120.48</v>
          </cell>
        </row>
        <row r="2779">
          <cell r="AW2779" t="str">
            <v>Albert Heijn</v>
          </cell>
          <cell r="BP2779">
            <v>25</v>
          </cell>
          <cell r="BR2779" t="str">
            <v>26</v>
          </cell>
          <cell r="BT2779">
            <v>15.2</v>
          </cell>
          <cell r="BU2779" t="str">
            <v>AH</v>
          </cell>
          <cell r="BX2779">
            <v>206.11</v>
          </cell>
        </row>
        <row r="2780">
          <cell r="AW2780" t="str">
            <v>PLUS DC OSS</v>
          </cell>
          <cell r="BP2780">
            <v>25</v>
          </cell>
          <cell r="BR2780" t="str">
            <v>53</v>
          </cell>
          <cell r="BT2780">
            <v>2.4</v>
          </cell>
          <cell r="BU2780" t="str">
            <v>Superunie</v>
          </cell>
          <cell r="BX2780">
            <v>45.6</v>
          </cell>
        </row>
        <row r="2781">
          <cell r="AW2781" t="str">
            <v>Sligro (deur 802-807)</v>
          </cell>
          <cell r="BP2781">
            <v>25</v>
          </cell>
          <cell r="BR2781" t="str">
            <v>54</v>
          </cell>
          <cell r="BT2781" t="str">
            <v/>
          </cell>
          <cell r="BU2781" t="str">
            <v>Superunie</v>
          </cell>
          <cell r="BX2781" t="str">
            <v/>
          </cell>
        </row>
        <row r="2782">
          <cell r="AW2782" t="str">
            <v>ALBERT HEIJN  LDC GELDERMALSEN</v>
          </cell>
          <cell r="BP2782">
            <v>25</v>
          </cell>
          <cell r="BR2782" t="str">
            <v>41</v>
          </cell>
          <cell r="BT2782" t="str">
            <v/>
          </cell>
          <cell r="BU2782" t="str">
            <v>AH</v>
          </cell>
          <cell r="BX2782" t="str">
            <v/>
          </cell>
        </row>
        <row r="2783">
          <cell r="AW2783" t="str">
            <v>Mosadex</v>
          </cell>
          <cell r="BP2783">
            <v>25</v>
          </cell>
          <cell r="BR2783" t="str">
            <v>61</v>
          </cell>
          <cell r="BT2783">
            <v>1.6</v>
          </cell>
          <cell r="BU2783" t="str">
            <v>Overig</v>
          </cell>
          <cell r="BX2783">
            <v>108.8</v>
          </cell>
        </row>
        <row r="2784">
          <cell r="AW2784" t="str">
            <v>Admiraal Apotheek Alphega</v>
          </cell>
          <cell r="BP2784">
            <v>25</v>
          </cell>
          <cell r="BR2784" t="str">
            <v>33</v>
          </cell>
          <cell r="BT2784">
            <v>0.8</v>
          </cell>
          <cell r="BU2784" t="str">
            <v>Pharma</v>
          </cell>
          <cell r="BX2784">
            <v>54.4</v>
          </cell>
        </row>
        <row r="2785">
          <cell r="AW2785" t="str">
            <v>Pluripharm BV</v>
          </cell>
          <cell r="BP2785">
            <v>25</v>
          </cell>
          <cell r="BR2785" t="str">
            <v>18</v>
          </cell>
          <cell r="BT2785">
            <v>0.8</v>
          </cell>
          <cell r="BU2785" t="str">
            <v>Pharma</v>
          </cell>
          <cell r="BX2785">
            <v>54.4</v>
          </cell>
        </row>
        <row r="2786">
          <cell r="AW2786" t="str">
            <v>Mosadex</v>
          </cell>
          <cell r="BP2786">
            <v>25</v>
          </cell>
          <cell r="BR2786" t="str">
            <v>61</v>
          </cell>
          <cell r="BT2786" t="str">
            <v/>
          </cell>
          <cell r="BU2786" t="str">
            <v>Overig</v>
          </cell>
          <cell r="BX2786" t="str">
            <v/>
          </cell>
        </row>
        <row r="2787">
          <cell r="AW2787" t="str">
            <v>American Dental Trading BV</v>
          </cell>
          <cell r="BP2787">
            <v>25</v>
          </cell>
          <cell r="BR2787" t="str">
            <v>50</v>
          </cell>
          <cell r="BT2787">
            <v>0.8</v>
          </cell>
          <cell r="BU2787" t="str">
            <v>Pharma</v>
          </cell>
          <cell r="BX2787">
            <v>54.4</v>
          </cell>
        </row>
        <row r="2788">
          <cell r="AW2788" t="str">
            <v>Mosadex</v>
          </cell>
          <cell r="BP2788">
            <v>25</v>
          </cell>
          <cell r="BR2788" t="str">
            <v>23</v>
          </cell>
          <cell r="BT2788">
            <v>0.8</v>
          </cell>
          <cell r="BU2788" t="str">
            <v>Overig</v>
          </cell>
          <cell r="BX2788">
            <v>54.4</v>
          </cell>
        </row>
        <row r="2789">
          <cell r="AW2789" t="str">
            <v>Brocacef</v>
          </cell>
          <cell r="BP2789">
            <v>25</v>
          </cell>
          <cell r="BR2789" t="str">
            <v>56</v>
          </cell>
          <cell r="BT2789">
            <v>0.8</v>
          </cell>
          <cell r="BU2789" t="str">
            <v>Pharma</v>
          </cell>
          <cell r="BX2789">
            <v>54.4</v>
          </cell>
        </row>
        <row r="2790">
          <cell r="AW2790" t="str">
            <v>De Tandartsapotheek</v>
          </cell>
          <cell r="BP2790">
            <v>25</v>
          </cell>
          <cell r="BR2790" t="str">
            <v>30</v>
          </cell>
          <cell r="BT2790">
            <v>0.8</v>
          </cell>
          <cell r="BU2790" t="str">
            <v>Pharma</v>
          </cell>
          <cell r="BX2790">
            <v>54.4</v>
          </cell>
        </row>
        <row r="2791">
          <cell r="AW2791" t="str">
            <v>Action Distributiecentrum</v>
          </cell>
          <cell r="BP2791">
            <v>25</v>
          </cell>
          <cell r="BR2791" t="str">
            <v>16</v>
          </cell>
          <cell r="BT2791">
            <v>26.4</v>
          </cell>
          <cell r="BU2791" t="str">
            <v>Action</v>
          </cell>
          <cell r="BX2791">
            <v>296.47000000000003</v>
          </cell>
        </row>
        <row r="2792">
          <cell r="AW2792" t="str">
            <v>Kruidvat BV</v>
          </cell>
          <cell r="BP2792">
            <v>25</v>
          </cell>
          <cell r="BR2792" t="str">
            <v>66</v>
          </cell>
          <cell r="BT2792">
            <v>26.4</v>
          </cell>
          <cell r="BU2792" t="str">
            <v>Kruidvat</v>
          </cell>
          <cell r="BX2792">
            <v>182.68</v>
          </cell>
        </row>
        <row r="2793">
          <cell r="AW2793" t="str">
            <v>Kruidvat BV</v>
          </cell>
          <cell r="BP2793">
            <v>25</v>
          </cell>
          <cell r="BR2793" t="str">
            <v>66</v>
          </cell>
          <cell r="BT2793" t="str">
            <v/>
          </cell>
          <cell r="BU2793" t="str">
            <v>Kruidvat</v>
          </cell>
          <cell r="BX2793" t="str">
            <v/>
          </cell>
        </row>
        <row r="2794">
          <cell r="AW2794" t="str">
            <v>Sligro (deur 802-807)</v>
          </cell>
          <cell r="BP2794">
            <v>25</v>
          </cell>
          <cell r="BR2794" t="str">
            <v>54</v>
          </cell>
          <cell r="BT2794" t="str">
            <v/>
          </cell>
          <cell r="BU2794" t="str">
            <v>Superunie</v>
          </cell>
          <cell r="BX2794" t="str">
            <v/>
          </cell>
        </row>
        <row r="2795">
          <cell r="AW2795" t="str">
            <v>Brocacef</v>
          </cell>
          <cell r="BP2795">
            <v>25</v>
          </cell>
          <cell r="BR2795" t="str">
            <v>10</v>
          </cell>
          <cell r="BT2795">
            <v>0.8</v>
          </cell>
          <cell r="BU2795" t="str">
            <v>Pharma</v>
          </cell>
          <cell r="BX2795">
            <v>54.4</v>
          </cell>
        </row>
        <row r="2796">
          <cell r="AW2796" t="str">
            <v>Kruidvat BV</v>
          </cell>
          <cell r="BP2796">
            <v>25</v>
          </cell>
          <cell r="BR2796" t="str">
            <v>66</v>
          </cell>
          <cell r="BT2796" t="str">
            <v/>
          </cell>
          <cell r="BU2796" t="str">
            <v>Kruidvat</v>
          </cell>
          <cell r="BX2796" t="str">
            <v/>
          </cell>
        </row>
        <row r="2797">
          <cell r="AW2797" t="str">
            <v>SPAR Distributiecentrum</v>
          </cell>
          <cell r="BP2797">
            <v>25</v>
          </cell>
          <cell r="BR2797" t="str">
            <v>51</v>
          </cell>
          <cell r="BT2797">
            <v>3.2</v>
          </cell>
          <cell r="BU2797" t="str">
            <v>Superunie</v>
          </cell>
          <cell r="BX2797">
            <v>61.09</v>
          </cell>
        </row>
        <row r="2798">
          <cell r="AW2798" t="str">
            <v>DRG DC BLEISWIJK ACTIE</v>
          </cell>
          <cell r="BP2798">
            <v>25</v>
          </cell>
          <cell r="BR2798" t="str">
            <v>26</v>
          </cell>
          <cell r="BT2798">
            <v>4</v>
          </cell>
          <cell r="BU2798" t="str">
            <v>Overig</v>
          </cell>
          <cell r="BX2798">
            <v>79.88</v>
          </cell>
        </row>
        <row r="2799">
          <cell r="AW2799" t="str">
            <v>Wouters Sales Intermed. BV</v>
          </cell>
          <cell r="BP2799">
            <v>25</v>
          </cell>
          <cell r="BR2799" t="str">
            <v>18</v>
          </cell>
          <cell r="BT2799">
            <v>12.8</v>
          </cell>
          <cell r="BU2799" t="str">
            <v>Overig</v>
          </cell>
          <cell r="BX2799">
            <v>194.82</v>
          </cell>
        </row>
        <row r="2800">
          <cell r="AW2800" t="str">
            <v>Plus Retail Zuid</v>
          </cell>
          <cell r="BP2800">
            <v>25</v>
          </cell>
          <cell r="BR2800" t="str">
            <v>60</v>
          </cell>
          <cell r="BT2800">
            <v>0.8</v>
          </cell>
          <cell r="BU2800" t="str">
            <v>Superunie</v>
          </cell>
          <cell r="BX2800">
            <v>31.57</v>
          </cell>
        </row>
        <row r="2801">
          <cell r="AW2801" t="str">
            <v>ALBERT HEIJN MECH ZAANDAM</v>
          </cell>
          <cell r="BP2801">
            <v>25</v>
          </cell>
          <cell r="BR2801" t="str">
            <v>15</v>
          </cell>
          <cell r="BT2801">
            <v>13.6</v>
          </cell>
          <cell r="BU2801" t="str">
            <v>AH</v>
          </cell>
          <cell r="BX2801">
            <v>191.22</v>
          </cell>
        </row>
        <row r="2802">
          <cell r="AW2802" t="str">
            <v>ALLIANCE HEALTHCARE</v>
          </cell>
          <cell r="BP2802">
            <v>25</v>
          </cell>
          <cell r="BR2802" t="str">
            <v>52</v>
          </cell>
          <cell r="BT2802">
            <v>0.8</v>
          </cell>
          <cell r="BU2802" t="str">
            <v>Pharma</v>
          </cell>
          <cell r="BX2802">
            <v>54.4</v>
          </cell>
        </row>
        <row r="2803">
          <cell r="AW2803" t="str">
            <v>Detailresult Logistiek</v>
          </cell>
          <cell r="BP2803">
            <v>25</v>
          </cell>
          <cell r="BR2803" t="str">
            <v>19</v>
          </cell>
          <cell r="BT2803">
            <v>1.6</v>
          </cell>
          <cell r="BU2803" t="str">
            <v>Overig</v>
          </cell>
          <cell r="BX2803">
            <v>51.04</v>
          </cell>
        </row>
        <row r="2804">
          <cell r="AW2804" t="str">
            <v>Kruidvat BV</v>
          </cell>
          <cell r="BP2804">
            <v>25</v>
          </cell>
          <cell r="BR2804" t="str">
            <v>66</v>
          </cell>
          <cell r="BT2804">
            <v>21.599999999999998</v>
          </cell>
          <cell r="BU2804" t="str">
            <v>Kruidvat</v>
          </cell>
          <cell r="BX2804">
            <v>164.59</v>
          </cell>
        </row>
        <row r="2805">
          <cell r="AW2805" t="str">
            <v>HOOGVLIET DC BLEISWIJK</v>
          </cell>
          <cell r="BP2805">
            <v>25</v>
          </cell>
          <cell r="BR2805" t="str">
            <v>26</v>
          </cell>
          <cell r="BT2805">
            <v>3.2</v>
          </cell>
          <cell r="BU2805" t="str">
            <v>Superunie</v>
          </cell>
          <cell r="BX2805">
            <v>71.069999999999993</v>
          </cell>
        </row>
        <row r="2806">
          <cell r="AW2806" t="str">
            <v>A.S. WATSON OOSTERHOUT DC</v>
          </cell>
          <cell r="BP2806">
            <v>25</v>
          </cell>
          <cell r="BR2806" t="str">
            <v>49</v>
          </cell>
          <cell r="BT2806">
            <v>22.4</v>
          </cell>
          <cell r="BU2806" t="str">
            <v>Kruidvat</v>
          </cell>
          <cell r="BX2806">
            <v>230.94</v>
          </cell>
        </row>
        <row r="2807">
          <cell r="AW2807" t="str">
            <v>Action Distributiecentrum</v>
          </cell>
          <cell r="BP2807">
            <v>25</v>
          </cell>
          <cell r="BR2807" t="str">
            <v>61</v>
          </cell>
          <cell r="BT2807">
            <v>23.2</v>
          </cell>
          <cell r="BU2807" t="str">
            <v>Action</v>
          </cell>
          <cell r="BX2807">
            <v>312.27</v>
          </cell>
        </row>
        <row r="2808">
          <cell r="AW2808" t="str">
            <v>Hofmeester Dental Depot</v>
          </cell>
          <cell r="BP2808">
            <v>25</v>
          </cell>
          <cell r="BR2808" t="str">
            <v>30</v>
          </cell>
          <cell r="BT2808">
            <v>0.8</v>
          </cell>
          <cell r="BU2808" t="str">
            <v>Pharma</v>
          </cell>
          <cell r="BX2808">
            <v>27.26</v>
          </cell>
        </row>
        <row r="2809">
          <cell r="AW2809" t="str">
            <v>DRG DC Bleiswijk</v>
          </cell>
          <cell r="BP2809">
            <v>25</v>
          </cell>
          <cell r="BR2809" t="str">
            <v>26</v>
          </cell>
          <cell r="BT2809">
            <v>0.8</v>
          </cell>
          <cell r="BU2809" t="str">
            <v>Overig</v>
          </cell>
          <cell r="BX2809">
            <v>10.210000000000001</v>
          </cell>
        </row>
        <row r="2810">
          <cell r="AW2810" t="str">
            <v>Action Distributiecentrum</v>
          </cell>
          <cell r="BP2810">
            <v>25</v>
          </cell>
          <cell r="BR2810" t="str">
            <v>61</v>
          </cell>
          <cell r="BT2810">
            <v>17.600000000000001</v>
          </cell>
          <cell r="BU2810" t="str">
            <v>Action</v>
          </cell>
          <cell r="BX2810">
            <v>269.81</v>
          </cell>
        </row>
        <row r="2811">
          <cell r="AW2811" t="str">
            <v>Action Distributiecentrum</v>
          </cell>
          <cell r="BP2811">
            <v>25</v>
          </cell>
          <cell r="BR2811" t="str">
            <v>16</v>
          </cell>
          <cell r="BT2811">
            <v>26.4</v>
          </cell>
          <cell r="BU2811" t="str">
            <v>Action</v>
          </cell>
          <cell r="BX2811">
            <v>296.47000000000003</v>
          </cell>
        </row>
        <row r="2812">
          <cell r="AW2812" t="str">
            <v>Vomar DC</v>
          </cell>
          <cell r="BP2812">
            <v>25</v>
          </cell>
          <cell r="BR2812" t="str">
            <v>18</v>
          </cell>
          <cell r="BT2812">
            <v>2.4</v>
          </cell>
          <cell r="BU2812" t="str">
            <v>Superunie</v>
          </cell>
          <cell r="BX2812">
            <v>64.58</v>
          </cell>
        </row>
        <row r="2813">
          <cell r="AW2813" t="str">
            <v>Topbrands Europe BV</v>
          </cell>
          <cell r="BP2813">
            <v>25</v>
          </cell>
          <cell r="BR2813" t="str">
            <v>96</v>
          </cell>
          <cell r="BT2813">
            <v>16.8</v>
          </cell>
          <cell r="BU2813" t="str">
            <v>Overig</v>
          </cell>
          <cell r="BX2813">
            <v>329.95</v>
          </cell>
        </row>
        <row r="2814">
          <cell r="AW2814" t="str">
            <v>DRG DC Bleiswijk</v>
          </cell>
          <cell r="BP2814">
            <v>25</v>
          </cell>
          <cell r="BR2814" t="str">
            <v>26</v>
          </cell>
          <cell r="BT2814">
            <v>16.8</v>
          </cell>
          <cell r="BU2814" t="str">
            <v>Overig</v>
          </cell>
          <cell r="BX2814">
            <v>214.37</v>
          </cell>
        </row>
        <row r="2815">
          <cell r="AW2815" t="str">
            <v>Etos Distributiecentrum</v>
          </cell>
          <cell r="BP2815">
            <v>25</v>
          </cell>
          <cell r="BR2815" t="str">
            <v>19</v>
          </cell>
          <cell r="BT2815">
            <v>11.2</v>
          </cell>
          <cell r="BU2815" t="str">
            <v>Overig</v>
          </cell>
          <cell r="BX2815">
            <v>174.5</v>
          </cell>
        </row>
        <row r="2816">
          <cell r="AW2816" t="str">
            <v>A.S. WATSON DC OOSTERHOUT</v>
          </cell>
          <cell r="BP2816">
            <v>25</v>
          </cell>
          <cell r="BR2816" t="str">
            <v>49</v>
          </cell>
          <cell r="BT2816">
            <v>16.8</v>
          </cell>
          <cell r="BU2816" t="str">
            <v>Kruidvat</v>
          </cell>
          <cell r="BX2816">
            <v>197.23</v>
          </cell>
        </row>
        <row r="2817">
          <cell r="AW2817" t="str">
            <v>Kruidvat BV</v>
          </cell>
          <cell r="BP2817">
            <v>25</v>
          </cell>
          <cell r="BR2817" t="str">
            <v>66</v>
          </cell>
          <cell r="BT2817" t="str">
            <v/>
          </cell>
          <cell r="BU2817" t="str">
            <v>Kruidvat</v>
          </cell>
          <cell r="BX2817" t="str">
            <v/>
          </cell>
        </row>
        <row r="2818">
          <cell r="AW2818" t="str">
            <v>Etos Distributiecentrum</v>
          </cell>
          <cell r="BP2818">
            <v>25</v>
          </cell>
          <cell r="BR2818" t="str">
            <v>19</v>
          </cell>
          <cell r="BT2818" t="str">
            <v/>
          </cell>
          <cell r="BU2818" t="str">
            <v>Overig</v>
          </cell>
          <cell r="BX2818" t="str">
            <v/>
          </cell>
        </row>
        <row r="2819">
          <cell r="AW2819" t="str">
            <v>Albert Heijn</v>
          </cell>
          <cell r="BP2819">
            <v>25</v>
          </cell>
          <cell r="BR2819" t="str">
            <v>41</v>
          </cell>
          <cell r="BT2819">
            <v>8</v>
          </cell>
          <cell r="BU2819" t="str">
            <v>AH</v>
          </cell>
          <cell r="BX2819">
            <v>149.41999999999999</v>
          </cell>
        </row>
        <row r="2820">
          <cell r="AW2820" t="str">
            <v>Kruidvat BV</v>
          </cell>
          <cell r="BP2820">
            <v>25</v>
          </cell>
          <cell r="BR2820" t="str">
            <v>66</v>
          </cell>
          <cell r="BT2820">
            <v>26.4</v>
          </cell>
          <cell r="BU2820" t="str">
            <v>Kruidvat</v>
          </cell>
          <cell r="BX2820">
            <v>182.69</v>
          </cell>
        </row>
        <row r="2821">
          <cell r="AW2821" t="str">
            <v>Kruidvat BV</v>
          </cell>
          <cell r="BP2821">
            <v>25</v>
          </cell>
          <cell r="BR2821" t="str">
            <v>66</v>
          </cell>
          <cell r="BT2821">
            <v>26.4</v>
          </cell>
          <cell r="BU2821" t="str">
            <v>Kruidvat</v>
          </cell>
          <cell r="BX2821">
            <v>182.69</v>
          </cell>
        </row>
        <row r="2822">
          <cell r="AW2822" t="str">
            <v>Albert Heijn</v>
          </cell>
          <cell r="BP2822">
            <v>25</v>
          </cell>
          <cell r="BR2822" t="str">
            <v>41</v>
          </cell>
          <cell r="BT2822">
            <v>26.4</v>
          </cell>
          <cell r="BU2822" t="str">
            <v>AH</v>
          </cell>
          <cell r="BX2822">
            <v>149.41</v>
          </cell>
        </row>
        <row r="2823">
          <cell r="AW2823" t="str">
            <v>A.S. WATSON DC OOSTERHOUT</v>
          </cell>
          <cell r="BP2823">
            <v>26</v>
          </cell>
          <cell r="BR2823" t="str">
            <v>49</v>
          </cell>
          <cell r="BT2823">
            <v>12</v>
          </cell>
          <cell r="BU2823" t="str">
            <v>Kruidvat</v>
          </cell>
          <cell r="BX2823">
            <v>160.80000000000001</v>
          </cell>
        </row>
        <row r="2824">
          <cell r="AW2824" t="str">
            <v>Action Distributiecentrum</v>
          </cell>
          <cell r="BP2824">
            <v>26</v>
          </cell>
          <cell r="BR2824" t="str">
            <v>61</v>
          </cell>
          <cell r="BT2824">
            <v>19.2</v>
          </cell>
          <cell r="BU2824" t="str">
            <v>Action</v>
          </cell>
          <cell r="BX2824">
            <v>283.97000000000003</v>
          </cell>
        </row>
        <row r="2825">
          <cell r="AW2825" t="str">
            <v>Kruidvat BV</v>
          </cell>
          <cell r="BP2825">
            <v>26</v>
          </cell>
          <cell r="BR2825" t="str">
            <v>66</v>
          </cell>
          <cell r="BT2825">
            <v>25.599999999999998</v>
          </cell>
          <cell r="BU2825" t="str">
            <v>Kruidvat</v>
          </cell>
          <cell r="BX2825">
            <v>177.66000000000003</v>
          </cell>
        </row>
        <row r="2826">
          <cell r="AW2826" t="str">
            <v>Kruidvat BV</v>
          </cell>
          <cell r="BP2826">
            <v>26</v>
          </cell>
          <cell r="BR2826" t="str">
            <v>66</v>
          </cell>
          <cell r="BT2826">
            <v>2.4</v>
          </cell>
          <cell r="BU2826" t="str">
            <v>Kruidvat</v>
          </cell>
          <cell r="BX2826">
            <v>40.700000000000003</v>
          </cell>
        </row>
        <row r="2827">
          <cell r="AW2827" t="str">
            <v>Kruidvat BV</v>
          </cell>
          <cell r="BP2827">
            <v>26</v>
          </cell>
          <cell r="BR2827" t="str">
            <v>66</v>
          </cell>
          <cell r="BT2827" t="str">
            <v/>
          </cell>
          <cell r="BU2827" t="str">
            <v>Kruidvat</v>
          </cell>
          <cell r="BX2827" t="str">
            <v/>
          </cell>
        </row>
        <row r="2828">
          <cell r="AW2828" t="str">
            <v>Action Distributiecentrum</v>
          </cell>
          <cell r="BP2828">
            <v>26</v>
          </cell>
          <cell r="BR2828" t="str">
            <v>61</v>
          </cell>
          <cell r="BT2828">
            <v>23.2</v>
          </cell>
          <cell r="BU2828" t="str">
            <v>Action</v>
          </cell>
          <cell r="BX2828">
            <v>312.27</v>
          </cell>
        </row>
        <row r="2829">
          <cell r="AW2829" t="str">
            <v>ACTION SERVICE - DICK VIJN</v>
          </cell>
          <cell r="BP2829">
            <v>26</v>
          </cell>
          <cell r="BR2829" t="str">
            <v>61</v>
          </cell>
          <cell r="BT2829">
            <v>20</v>
          </cell>
          <cell r="BU2829" t="str">
            <v>Action</v>
          </cell>
          <cell r="BX2829">
            <v>290.2</v>
          </cell>
        </row>
        <row r="2830">
          <cell r="AW2830" t="str">
            <v>ALBERT HEIJN MECH ZAANDAM</v>
          </cell>
          <cell r="BP2830">
            <v>26</v>
          </cell>
          <cell r="BR2830" t="str">
            <v>15</v>
          </cell>
          <cell r="BT2830">
            <v>18.399999999999999</v>
          </cell>
          <cell r="BU2830" t="str">
            <v>AH</v>
          </cell>
          <cell r="BX2830">
            <v>227.24</v>
          </cell>
        </row>
        <row r="2831">
          <cell r="AW2831" t="str">
            <v>Action Distributiecentrum</v>
          </cell>
          <cell r="BP2831">
            <v>26</v>
          </cell>
          <cell r="BR2831" t="str">
            <v>61</v>
          </cell>
          <cell r="BT2831">
            <v>16.8</v>
          </cell>
          <cell r="BU2831" t="str">
            <v>Action</v>
          </cell>
          <cell r="BX2831">
            <v>262.58</v>
          </cell>
        </row>
        <row r="2832">
          <cell r="AW2832" t="str">
            <v>Boni Distributiecentrum</v>
          </cell>
          <cell r="BP2832">
            <v>26</v>
          </cell>
          <cell r="BR2832" t="str">
            <v>38</v>
          </cell>
          <cell r="BT2832">
            <v>0.8</v>
          </cell>
          <cell r="BU2832" t="str">
            <v>Superunie</v>
          </cell>
          <cell r="BX2832">
            <v>28.86</v>
          </cell>
        </row>
        <row r="2833">
          <cell r="AW2833" t="str">
            <v>De Vijzel</v>
          </cell>
          <cell r="BP2833">
            <v>26</v>
          </cell>
          <cell r="BR2833" t="str">
            <v>95</v>
          </cell>
          <cell r="BT2833">
            <v>12.8</v>
          </cell>
          <cell r="BU2833" t="str">
            <v>Pharma</v>
          </cell>
          <cell r="BX2833">
            <v>273.27999999999997</v>
          </cell>
        </row>
        <row r="2834">
          <cell r="AW2834" t="str">
            <v>Poiesz Supermarkten BV</v>
          </cell>
          <cell r="BP2834">
            <v>26</v>
          </cell>
          <cell r="BR2834" t="str">
            <v>86</v>
          </cell>
          <cell r="BT2834">
            <v>4</v>
          </cell>
          <cell r="BU2834" t="str">
            <v>Superunie</v>
          </cell>
          <cell r="BX2834">
            <v>109.2</v>
          </cell>
        </row>
        <row r="2835">
          <cell r="AW2835" t="str">
            <v>Advion BV</v>
          </cell>
          <cell r="BP2835">
            <v>26</v>
          </cell>
          <cell r="BR2835" t="str">
            <v>10</v>
          </cell>
          <cell r="BT2835">
            <v>10.4</v>
          </cell>
          <cell r="BU2835" t="str">
            <v>Overig</v>
          </cell>
          <cell r="BX2835">
            <v>145.69999999999999</v>
          </cell>
        </row>
        <row r="2836">
          <cell r="AW2836" t="str">
            <v>Plus Retail Beemster</v>
          </cell>
          <cell r="BP2836">
            <v>26</v>
          </cell>
          <cell r="BR2836" t="str">
            <v>14</v>
          </cell>
          <cell r="BT2836">
            <v>0.8</v>
          </cell>
          <cell r="BU2836" t="str">
            <v>Superunie</v>
          </cell>
          <cell r="BX2836">
            <v>28.67</v>
          </cell>
        </row>
        <row r="2837">
          <cell r="AW2837" t="str">
            <v>Albert Heijn</v>
          </cell>
          <cell r="BP2837">
            <v>26</v>
          </cell>
          <cell r="BR2837" t="str">
            <v>41</v>
          </cell>
          <cell r="BT2837">
            <v>16</v>
          </cell>
          <cell r="BU2837" t="str">
            <v>AH</v>
          </cell>
          <cell r="BX2837">
            <v>113.92</v>
          </cell>
        </row>
        <row r="2838">
          <cell r="AW2838" t="str">
            <v>Kruidvat BV</v>
          </cell>
          <cell r="BP2838">
            <v>26</v>
          </cell>
          <cell r="BR2838" t="str">
            <v>66</v>
          </cell>
          <cell r="BT2838" t="str">
            <v/>
          </cell>
          <cell r="BU2838" t="str">
            <v>Kruidvat</v>
          </cell>
          <cell r="BX2838" t="str">
            <v/>
          </cell>
        </row>
        <row r="2839">
          <cell r="AW2839" t="str">
            <v>Albert Heijn</v>
          </cell>
          <cell r="BP2839">
            <v>26</v>
          </cell>
          <cell r="BR2839" t="str">
            <v>41</v>
          </cell>
          <cell r="BT2839">
            <v>14.4</v>
          </cell>
          <cell r="BU2839" t="str">
            <v>AH</v>
          </cell>
          <cell r="BX2839">
            <v>336.17</v>
          </cell>
        </row>
        <row r="2840">
          <cell r="AW2840" t="str">
            <v>Jumbo DC Nieuwegein</v>
          </cell>
          <cell r="BP2840">
            <v>26</v>
          </cell>
          <cell r="BR2840" t="str">
            <v>34</v>
          </cell>
          <cell r="BT2840">
            <v>15.2</v>
          </cell>
          <cell r="BU2840" t="str">
            <v>Jumbo</v>
          </cell>
          <cell r="BX2840">
            <v>158.39000000000001</v>
          </cell>
        </row>
        <row r="2841">
          <cell r="AW2841" t="str">
            <v>Jumbo DC Nieuwegein</v>
          </cell>
          <cell r="BP2841">
            <v>26</v>
          </cell>
          <cell r="BR2841" t="str">
            <v>34</v>
          </cell>
          <cell r="BT2841" t="str">
            <v/>
          </cell>
          <cell r="BU2841" t="str">
            <v>Jumbo</v>
          </cell>
          <cell r="BX2841" t="str">
            <v/>
          </cell>
        </row>
        <row r="2842">
          <cell r="AW2842" t="str">
            <v>Albert Heijn DC OVERIJSSEL</v>
          </cell>
          <cell r="BP2842">
            <v>26</v>
          </cell>
          <cell r="BR2842" t="str">
            <v>80</v>
          </cell>
          <cell r="BT2842">
            <v>7.2</v>
          </cell>
          <cell r="BU2842" t="str">
            <v>AH</v>
          </cell>
          <cell r="BX2842">
            <v>132.34</v>
          </cell>
        </row>
        <row r="2843">
          <cell r="AW2843" t="str">
            <v>Etos Distributiecentrum</v>
          </cell>
          <cell r="BP2843">
            <v>26</v>
          </cell>
          <cell r="BR2843" t="str">
            <v>19</v>
          </cell>
          <cell r="BT2843">
            <v>12</v>
          </cell>
          <cell r="BU2843" t="str">
            <v>Overig</v>
          </cell>
          <cell r="BX2843">
            <v>183.96</v>
          </cell>
        </row>
        <row r="2844">
          <cell r="AW2844" t="str">
            <v>BOON DC KW DORDRECHT</v>
          </cell>
          <cell r="BP2844">
            <v>26</v>
          </cell>
          <cell r="BR2844" t="str">
            <v>33</v>
          </cell>
          <cell r="BT2844">
            <v>1.6</v>
          </cell>
          <cell r="BU2844" t="str">
            <v>Superunie</v>
          </cell>
          <cell r="BX2844">
            <v>44.19</v>
          </cell>
        </row>
        <row r="2845">
          <cell r="AW2845" t="str">
            <v>Albert Heijn</v>
          </cell>
          <cell r="BP2845">
            <v>26</v>
          </cell>
          <cell r="BR2845" t="str">
            <v>41</v>
          </cell>
          <cell r="BT2845">
            <v>13.6</v>
          </cell>
          <cell r="BU2845" t="str">
            <v>AH</v>
          </cell>
          <cell r="BX2845">
            <v>103.77</v>
          </cell>
        </row>
        <row r="2846">
          <cell r="AW2846" t="str">
            <v>Action Distributiecentrum</v>
          </cell>
          <cell r="BP2846">
            <v>26</v>
          </cell>
          <cell r="BR2846" t="str">
            <v>16</v>
          </cell>
          <cell r="BT2846">
            <v>20.8</v>
          </cell>
          <cell r="BU2846" t="str">
            <v>Action</v>
          </cell>
          <cell r="BX2846">
            <v>263.12</v>
          </cell>
        </row>
        <row r="2847">
          <cell r="AW2847" t="str">
            <v>CoopCodis Distributiecentrum</v>
          </cell>
          <cell r="BP2847">
            <v>26</v>
          </cell>
          <cell r="BR2847" t="str">
            <v>94</v>
          </cell>
          <cell r="BT2847">
            <v>6.4</v>
          </cell>
          <cell r="BU2847" t="str">
            <v>Superunie</v>
          </cell>
          <cell r="BX2847">
            <v>135.94999999999999</v>
          </cell>
        </row>
        <row r="2848">
          <cell r="AW2848" t="str">
            <v>Albert Heijn</v>
          </cell>
          <cell r="BP2848">
            <v>26</v>
          </cell>
          <cell r="BR2848" t="str">
            <v>50</v>
          </cell>
          <cell r="BT2848">
            <v>9.6</v>
          </cell>
          <cell r="BU2848" t="str">
            <v>AH</v>
          </cell>
          <cell r="BX2848">
            <v>138.24</v>
          </cell>
        </row>
        <row r="2849">
          <cell r="AW2849" t="str">
            <v>AH DC Hoorn</v>
          </cell>
          <cell r="BP2849">
            <v>26</v>
          </cell>
          <cell r="BR2849" t="str">
            <v>16</v>
          </cell>
          <cell r="BT2849">
            <v>3.2</v>
          </cell>
          <cell r="BU2849" t="str">
            <v>AH</v>
          </cell>
          <cell r="BX2849">
            <v>75.709999999999994</v>
          </cell>
        </row>
        <row r="2850">
          <cell r="AW2850" t="str">
            <v>CoopCodis Distributiecentrum</v>
          </cell>
          <cell r="BP2850">
            <v>26</v>
          </cell>
          <cell r="BR2850" t="str">
            <v>94</v>
          </cell>
          <cell r="BT2850" t="str">
            <v/>
          </cell>
          <cell r="BU2850" t="str">
            <v>Superunie</v>
          </cell>
          <cell r="BX2850" t="str">
            <v/>
          </cell>
        </row>
        <row r="2851">
          <cell r="AW2851" t="str">
            <v>Albert Heijn</v>
          </cell>
          <cell r="BP2851">
            <v>26</v>
          </cell>
          <cell r="BR2851" t="str">
            <v>26</v>
          </cell>
          <cell r="BT2851">
            <v>4.8</v>
          </cell>
          <cell r="BU2851" t="str">
            <v>AH</v>
          </cell>
          <cell r="BX2851">
            <v>91.01</v>
          </cell>
        </row>
        <row r="2852">
          <cell r="AW2852" t="str">
            <v>Kruidvat BV</v>
          </cell>
          <cell r="BP2852">
            <v>26</v>
          </cell>
          <cell r="BR2852" t="str">
            <v>66</v>
          </cell>
          <cell r="BT2852">
            <v>14.4</v>
          </cell>
          <cell r="BU2852" t="str">
            <v>Kruidvat</v>
          </cell>
          <cell r="BX2852">
            <v>130.9</v>
          </cell>
        </row>
        <row r="2853">
          <cell r="AW2853" t="str">
            <v>Colgate Palmolive Ned.Sal.</v>
          </cell>
          <cell r="BP2853">
            <v>26</v>
          </cell>
          <cell r="BR2853" t="str">
            <v>13</v>
          </cell>
          <cell r="BT2853">
            <v>1.6</v>
          </cell>
          <cell r="BU2853" t="str">
            <v>Overig</v>
          </cell>
          <cell r="BX2853">
            <v>49.04</v>
          </cell>
        </row>
        <row r="2854">
          <cell r="AW2854" t="str">
            <v>A.S. WATSON DC OOSTERHOUT</v>
          </cell>
          <cell r="BP2854">
            <v>26</v>
          </cell>
          <cell r="BR2854" t="str">
            <v>49</v>
          </cell>
          <cell r="BT2854">
            <v>5.6</v>
          </cell>
          <cell r="BU2854" t="str">
            <v>Kruidvat</v>
          </cell>
          <cell r="BX2854">
            <v>89.1</v>
          </cell>
        </row>
        <row r="2855">
          <cell r="AW2855" t="str">
            <v>Action Distributiecentrum</v>
          </cell>
          <cell r="BP2855">
            <v>26</v>
          </cell>
          <cell r="BR2855" t="str">
            <v>61</v>
          </cell>
          <cell r="BT2855">
            <v>19.2</v>
          </cell>
          <cell r="BU2855" t="str">
            <v>Action</v>
          </cell>
          <cell r="BX2855">
            <v>283.97000000000003</v>
          </cell>
        </row>
        <row r="2856">
          <cell r="AW2856" t="str">
            <v>Action Distributiecentrum</v>
          </cell>
          <cell r="BP2856">
            <v>26</v>
          </cell>
          <cell r="BR2856" t="str">
            <v>16</v>
          </cell>
          <cell r="BT2856">
            <v>21.6</v>
          </cell>
          <cell r="BU2856" t="str">
            <v>Action</v>
          </cell>
          <cell r="BX2856">
            <v>267.62</v>
          </cell>
        </row>
        <row r="2857">
          <cell r="AW2857" t="str">
            <v>Action Distributiecentrum</v>
          </cell>
          <cell r="BP2857">
            <v>26</v>
          </cell>
          <cell r="BR2857" t="str">
            <v>61</v>
          </cell>
          <cell r="BT2857">
            <v>26.4</v>
          </cell>
          <cell r="BU2857" t="str">
            <v>Action</v>
          </cell>
          <cell r="BX2857">
            <v>333.96</v>
          </cell>
        </row>
        <row r="2858">
          <cell r="AW2858" t="str">
            <v>DRG DC BLEISWIJK ACTIE</v>
          </cell>
          <cell r="BP2858">
            <v>26</v>
          </cell>
          <cell r="BR2858" t="str">
            <v>26</v>
          </cell>
          <cell r="BT2858">
            <v>18.399999999999999</v>
          </cell>
          <cell r="BU2858" t="str">
            <v>Overig</v>
          </cell>
          <cell r="BX2858">
            <v>230.18</v>
          </cell>
        </row>
        <row r="2859">
          <cell r="AW2859" t="str">
            <v>Jan Linders Distributiecentrum</v>
          </cell>
          <cell r="BP2859">
            <v>26</v>
          </cell>
          <cell r="BR2859" t="str">
            <v>58</v>
          </cell>
          <cell r="BT2859">
            <v>2.4</v>
          </cell>
          <cell r="BU2859" t="str">
            <v>Superunie</v>
          </cell>
          <cell r="BX2859">
            <v>56.76</v>
          </cell>
        </row>
        <row r="2860">
          <cell r="AW2860" t="str">
            <v>Nettorama DC</v>
          </cell>
          <cell r="BP2860">
            <v>26</v>
          </cell>
          <cell r="BR2860" t="str">
            <v>49</v>
          </cell>
          <cell r="BT2860">
            <v>3.2</v>
          </cell>
          <cell r="BU2860" t="str">
            <v>Superunie</v>
          </cell>
          <cell r="BX2860">
            <v>64.16</v>
          </cell>
        </row>
        <row r="2861">
          <cell r="AW2861" t="str">
            <v>ID Logistics</v>
          </cell>
          <cell r="BP2861">
            <v>26</v>
          </cell>
          <cell r="BR2861" t="str">
            <v>50</v>
          </cell>
          <cell r="BT2861">
            <v>5.6</v>
          </cell>
          <cell r="BU2861" t="str">
            <v>Overig</v>
          </cell>
          <cell r="BX2861">
            <v>88.65</v>
          </cell>
        </row>
        <row r="2862">
          <cell r="AW2862" t="str">
            <v>DRG DC BLEISWIJK ACTIE</v>
          </cell>
          <cell r="BP2862">
            <v>26</v>
          </cell>
          <cell r="BR2862" t="str">
            <v>26</v>
          </cell>
          <cell r="BT2862" t="str">
            <v/>
          </cell>
          <cell r="BU2862" t="str">
            <v>Overig</v>
          </cell>
          <cell r="BX2862" t="str">
            <v/>
          </cell>
        </row>
        <row r="2863">
          <cell r="AW2863" t="str">
            <v>Vomar DC</v>
          </cell>
          <cell r="BP2863">
            <v>26</v>
          </cell>
          <cell r="BR2863" t="str">
            <v>18</v>
          </cell>
          <cell r="BT2863">
            <v>0.8</v>
          </cell>
          <cell r="BU2863" t="str">
            <v>Superunie</v>
          </cell>
          <cell r="BX2863">
            <v>29.99</v>
          </cell>
        </row>
        <row r="2864">
          <cell r="AW2864" t="str">
            <v>Colgate Palmolive Ned.Sal.</v>
          </cell>
          <cell r="BP2864">
            <v>26</v>
          </cell>
          <cell r="BR2864" t="str">
            <v>13</v>
          </cell>
          <cell r="BT2864" t="str">
            <v/>
          </cell>
          <cell r="BU2864" t="str">
            <v>Overig</v>
          </cell>
          <cell r="BX2864" t="str">
            <v/>
          </cell>
        </row>
        <row r="2865">
          <cell r="AW2865" t="str">
            <v>PLUS DC OSS</v>
          </cell>
          <cell r="BP2865">
            <v>26</v>
          </cell>
          <cell r="BR2865" t="str">
            <v>53</v>
          </cell>
          <cell r="BT2865">
            <v>0.8</v>
          </cell>
          <cell r="BU2865" t="str">
            <v>Superunie</v>
          </cell>
          <cell r="BX2865">
            <v>27.26</v>
          </cell>
        </row>
        <row r="2866">
          <cell r="AW2866" t="str">
            <v>Jumbo DC Nieuwegein</v>
          </cell>
          <cell r="BP2866">
            <v>26</v>
          </cell>
          <cell r="BR2866" t="str">
            <v>34</v>
          </cell>
          <cell r="BT2866" t="str">
            <v/>
          </cell>
          <cell r="BU2866" t="str">
            <v>Jumbo</v>
          </cell>
          <cell r="BX2866" t="str">
            <v/>
          </cell>
        </row>
        <row r="2867">
          <cell r="AW2867" t="str">
            <v>SPAR Distributiecentrum</v>
          </cell>
          <cell r="BP2867">
            <v>26</v>
          </cell>
          <cell r="BR2867" t="str">
            <v>51</v>
          </cell>
          <cell r="BT2867">
            <v>5.6</v>
          </cell>
          <cell r="BU2867" t="str">
            <v>Superunie</v>
          </cell>
          <cell r="BX2867">
            <v>84.899999999999991</v>
          </cell>
        </row>
        <row r="2868">
          <cell r="AW2868" t="str">
            <v>ACTION SERVICE - DICK VIJN</v>
          </cell>
          <cell r="BP2868">
            <v>26</v>
          </cell>
          <cell r="BR2868" t="str">
            <v>61</v>
          </cell>
          <cell r="BT2868">
            <v>23.2</v>
          </cell>
          <cell r="BU2868" t="str">
            <v>Action</v>
          </cell>
          <cell r="BX2868">
            <v>312.27</v>
          </cell>
        </row>
        <row r="2869">
          <cell r="AW2869" t="str">
            <v>ACTION SERVICE - DICK VIJN</v>
          </cell>
          <cell r="BP2869">
            <v>26</v>
          </cell>
          <cell r="BR2869" t="str">
            <v>61</v>
          </cell>
          <cell r="BT2869">
            <v>20</v>
          </cell>
          <cell r="BU2869" t="str">
            <v>Action</v>
          </cell>
          <cell r="BX2869">
            <v>290.2</v>
          </cell>
        </row>
        <row r="2870">
          <cell r="AW2870" t="str">
            <v>Jumbo DC Nieuwegein</v>
          </cell>
          <cell r="BP2870">
            <v>26</v>
          </cell>
          <cell r="BR2870" t="str">
            <v>34</v>
          </cell>
          <cell r="BT2870">
            <v>18.400000000000002</v>
          </cell>
          <cell r="BU2870" t="str">
            <v>Jumbo</v>
          </cell>
          <cell r="BX2870">
            <v>177.01</v>
          </cell>
        </row>
        <row r="2871">
          <cell r="AW2871" t="str">
            <v>GT Retail (Brouwer Transport)</v>
          </cell>
          <cell r="BP2871">
            <v>26</v>
          </cell>
          <cell r="BR2871" t="str">
            <v>81</v>
          </cell>
          <cell r="BT2871">
            <v>5.6</v>
          </cell>
          <cell r="BU2871" t="str">
            <v>Overig</v>
          </cell>
          <cell r="BX2871">
            <v>101.19</v>
          </cell>
        </row>
        <row r="2872">
          <cell r="AW2872" t="str">
            <v>Action Distributiecentrum</v>
          </cell>
          <cell r="BP2872">
            <v>26</v>
          </cell>
          <cell r="BR2872" t="str">
            <v>61</v>
          </cell>
          <cell r="BT2872">
            <v>20.8</v>
          </cell>
          <cell r="BU2872" t="str">
            <v>Action</v>
          </cell>
          <cell r="BX2872">
            <v>296.82</v>
          </cell>
        </row>
        <row r="2873">
          <cell r="AW2873" t="str">
            <v>Action Distributiecentrum</v>
          </cell>
          <cell r="BP2873">
            <v>26</v>
          </cell>
          <cell r="BR2873" t="str">
            <v>16</v>
          </cell>
          <cell r="BT2873">
            <v>20</v>
          </cell>
          <cell r="BU2873" t="str">
            <v>Action</v>
          </cell>
          <cell r="BX2873">
            <v>257.2</v>
          </cell>
        </row>
        <row r="2874">
          <cell r="AW2874" t="str">
            <v>ACTION SERVICE - DICK VIJN</v>
          </cell>
          <cell r="BP2874">
            <v>26</v>
          </cell>
          <cell r="BR2874" t="str">
            <v>61</v>
          </cell>
          <cell r="BT2874">
            <v>21.6</v>
          </cell>
          <cell r="BU2874" t="str">
            <v>Action</v>
          </cell>
          <cell r="BX2874">
            <v>302.18</v>
          </cell>
        </row>
        <row r="2875">
          <cell r="AW2875" t="str">
            <v>DRG DC Bleiswijk</v>
          </cell>
          <cell r="BP2875">
            <v>26</v>
          </cell>
          <cell r="BR2875" t="str">
            <v>26</v>
          </cell>
          <cell r="BT2875">
            <v>4.8</v>
          </cell>
          <cell r="BU2875" t="str">
            <v>Overig</v>
          </cell>
          <cell r="BX2875">
            <v>91.02</v>
          </cell>
        </row>
        <row r="2876">
          <cell r="AW2876" t="str">
            <v>Detailresult Logistiek</v>
          </cell>
          <cell r="BP2876">
            <v>26</v>
          </cell>
          <cell r="BR2876" t="str">
            <v>19</v>
          </cell>
          <cell r="BT2876">
            <v>5.6</v>
          </cell>
          <cell r="BU2876" t="str">
            <v>Overig</v>
          </cell>
          <cell r="BX2876">
            <v>102.03</v>
          </cell>
        </row>
        <row r="2877">
          <cell r="AW2877" t="str">
            <v>SPAR Distributiecentrum</v>
          </cell>
          <cell r="BP2877">
            <v>26</v>
          </cell>
          <cell r="BR2877" t="str">
            <v>51</v>
          </cell>
          <cell r="BT2877" t="str">
            <v/>
          </cell>
          <cell r="BU2877" t="str">
            <v>Superunie</v>
          </cell>
          <cell r="BX2877" t="str">
            <v/>
          </cell>
        </row>
        <row r="2878">
          <cell r="AW2878" t="str">
            <v>Vomar DC</v>
          </cell>
          <cell r="BP2878">
            <v>26</v>
          </cell>
          <cell r="BR2878" t="str">
            <v>18</v>
          </cell>
          <cell r="BT2878">
            <v>4</v>
          </cell>
          <cell r="BU2878" t="str">
            <v>Superunie</v>
          </cell>
          <cell r="BX2878">
            <v>83.04</v>
          </cell>
        </row>
        <row r="2879">
          <cell r="AW2879" t="str">
            <v>Jumbo DC Nieuwegein</v>
          </cell>
          <cell r="BP2879">
            <v>26</v>
          </cell>
          <cell r="BR2879" t="str">
            <v>34</v>
          </cell>
          <cell r="BT2879" t="str">
            <v/>
          </cell>
          <cell r="BU2879" t="str">
            <v>Jumbo</v>
          </cell>
          <cell r="BX2879" t="str">
            <v/>
          </cell>
        </row>
        <row r="2880">
          <cell r="AW2880" t="str">
            <v>A.S. WATSON DC OOSTERHOUT</v>
          </cell>
          <cell r="BP2880">
            <v>26</v>
          </cell>
          <cell r="BR2880" t="str">
            <v>49</v>
          </cell>
          <cell r="BT2880">
            <v>2.4</v>
          </cell>
          <cell r="BU2880" t="str">
            <v>Kruidvat</v>
          </cell>
          <cell r="BX2880">
            <v>56.11</v>
          </cell>
        </row>
        <row r="2881">
          <cell r="AW2881" t="str">
            <v>DRG DC Bleiswijk</v>
          </cell>
          <cell r="BP2881">
            <v>26</v>
          </cell>
          <cell r="BR2881" t="str">
            <v>26</v>
          </cell>
          <cell r="BT2881" t="str">
            <v/>
          </cell>
          <cell r="BU2881" t="str">
            <v>Overig</v>
          </cell>
          <cell r="BX2881" t="str">
            <v/>
          </cell>
        </row>
        <row r="2882">
          <cell r="AW2882" t="str">
            <v>Kruidvat BV</v>
          </cell>
          <cell r="BP2882">
            <v>26</v>
          </cell>
          <cell r="BR2882" t="str">
            <v>66</v>
          </cell>
          <cell r="BT2882">
            <v>26.4</v>
          </cell>
          <cell r="BU2882" t="str">
            <v>Kruidvat</v>
          </cell>
          <cell r="BX2882">
            <v>182.69</v>
          </cell>
        </row>
        <row r="2883">
          <cell r="AW2883" t="str">
            <v>Jumbo Nieuwegein</v>
          </cell>
          <cell r="BP2883">
            <v>26</v>
          </cell>
          <cell r="BR2883" t="str">
            <v>34</v>
          </cell>
          <cell r="BT2883" t="str">
            <v/>
          </cell>
          <cell r="BU2883" t="str">
            <v>Jumbo</v>
          </cell>
          <cell r="BX2883" t="str">
            <v/>
          </cell>
        </row>
        <row r="2884">
          <cell r="AW2884" t="str">
            <v>A.S. Watson DC</v>
          </cell>
          <cell r="BP2884">
            <v>26</v>
          </cell>
          <cell r="BR2884" t="str">
            <v>66</v>
          </cell>
          <cell r="BT2884" t="str">
            <v/>
          </cell>
          <cell r="BU2884" t="str">
            <v>Kruidvat</v>
          </cell>
          <cell r="BX2884" t="str">
            <v/>
          </cell>
        </row>
        <row r="2885">
          <cell r="AW2885" t="str">
            <v>Action Distributiecentrum</v>
          </cell>
          <cell r="BP2885">
            <v>26</v>
          </cell>
          <cell r="BR2885" t="str">
            <v>61</v>
          </cell>
          <cell r="BT2885">
            <v>24</v>
          </cell>
          <cell r="BU2885" t="str">
            <v>Action</v>
          </cell>
          <cell r="BX2885">
            <v>317.52</v>
          </cell>
        </row>
        <row r="2886">
          <cell r="AW2886" t="str">
            <v>Albert Heijn</v>
          </cell>
          <cell r="BP2886">
            <v>26</v>
          </cell>
          <cell r="BR2886" t="str">
            <v>41</v>
          </cell>
          <cell r="BT2886">
            <v>18.399999999999999</v>
          </cell>
          <cell r="BU2886" t="str">
            <v>AH</v>
          </cell>
          <cell r="BX2886">
            <v>123.65</v>
          </cell>
        </row>
        <row r="2887">
          <cell r="AW2887" t="str">
            <v>Kruidvat BV</v>
          </cell>
          <cell r="BP2887">
            <v>26</v>
          </cell>
          <cell r="BR2887" t="str">
            <v>66</v>
          </cell>
          <cell r="BT2887">
            <v>6.4</v>
          </cell>
          <cell r="BU2887" t="str">
            <v>Kruidvat</v>
          </cell>
          <cell r="BX2887">
            <v>69.89</v>
          </cell>
        </row>
        <row r="2888">
          <cell r="AW2888" t="str">
            <v>CoopCodis Distributiecentrum</v>
          </cell>
          <cell r="BP2888">
            <v>26</v>
          </cell>
          <cell r="BR2888" t="str">
            <v>94</v>
          </cell>
          <cell r="BT2888">
            <v>1.6</v>
          </cell>
          <cell r="BU2888" t="str">
            <v>Superunie</v>
          </cell>
          <cell r="BX2888">
            <v>62.77</v>
          </cell>
        </row>
        <row r="2889">
          <cell r="AW2889" t="str">
            <v>A.S. WATSON DC OOSTERHOUT</v>
          </cell>
          <cell r="BP2889">
            <v>26</v>
          </cell>
          <cell r="BR2889" t="str">
            <v>49</v>
          </cell>
          <cell r="BT2889">
            <v>4</v>
          </cell>
          <cell r="BU2889" t="str">
            <v>Kruidvat</v>
          </cell>
          <cell r="BX2889">
            <v>72.08</v>
          </cell>
        </row>
        <row r="2890">
          <cell r="AW2890" t="str">
            <v>ALBERT HEIJN MECH ZAANDAM</v>
          </cell>
          <cell r="BP2890">
            <v>26</v>
          </cell>
          <cell r="BR2890" t="str">
            <v>15</v>
          </cell>
          <cell r="BT2890">
            <v>18.399999999999999</v>
          </cell>
          <cell r="BU2890" t="str">
            <v>AH</v>
          </cell>
          <cell r="BX2890">
            <v>227.24</v>
          </cell>
        </row>
        <row r="2891">
          <cell r="AW2891" t="str">
            <v>A.S. WATSON DC OOSTERHOUT</v>
          </cell>
          <cell r="BP2891">
            <v>26</v>
          </cell>
          <cell r="BR2891" t="str">
            <v>49</v>
          </cell>
          <cell r="BT2891" t="str">
            <v/>
          </cell>
          <cell r="BU2891" t="str">
            <v>Kruidvat</v>
          </cell>
          <cell r="BX2891" t="str">
            <v/>
          </cell>
        </row>
        <row r="2892">
          <cell r="AW2892" t="str">
            <v>Sligro DC Non Food (deur 701)</v>
          </cell>
          <cell r="BP2892">
            <v>26</v>
          </cell>
          <cell r="BR2892" t="str">
            <v>54</v>
          </cell>
          <cell r="BT2892">
            <v>6.4</v>
          </cell>
          <cell r="BU2892" t="str">
            <v>Superunie</v>
          </cell>
          <cell r="BX2892">
            <v>78.86</v>
          </cell>
        </row>
        <row r="2893">
          <cell r="AW2893" t="str">
            <v>Plus Retail Zuid</v>
          </cell>
          <cell r="BP2893">
            <v>26</v>
          </cell>
          <cell r="BR2893" t="str">
            <v>60</v>
          </cell>
          <cell r="BT2893">
            <v>4</v>
          </cell>
          <cell r="BU2893" t="str">
            <v>Superunie</v>
          </cell>
          <cell r="BX2893">
            <v>87.4</v>
          </cell>
        </row>
        <row r="2894">
          <cell r="AW2894" t="str">
            <v>ACTION SERVICE - DICK VIJN</v>
          </cell>
          <cell r="BP2894">
            <v>26</v>
          </cell>
          <cell r="BR2894" t="str">
            <v>61</v>
          </cell>
          <cell r="BT2894">
            <v>18.399999999999999</v>
          </cell>
          <cell r="BU2894" t="str">
            <v>Action</v>
          </cell>
          <cell r="BX2894">
            <v>276.92</v>
          </cell>
        </row>
        <row r="2895">
          <cell r="AW2895" t="str">
            <v>Plus Retail Zuid</v>
          </cell>
          <cell r="BP2895">
            <v>26</v>
          </cell>
          <cell r="BR2895" t="str">
            <v>60</v>
          </cell>
          <cell r="BT2895" t="str">
            <v/>
          </cell>
          <cell r="BU2895" t="str">
            <v>Superunie</v>
          </cell>
          <cell r="BX2895" t="str">
            <v/>
          </cell>
        </row>
        <row r="2896">
          <cell r="AW2896" t="str">
            <v>ACTION SERVICE - DICK VIJN</v>
          </cell>
          <cell r="BP2896">
            <v>26</v>
          </cell>
          <cell r="BR2896" t="str">
            <v>61</v>
          </cell>
          <cell r="BT2896">
            <v>16</v>
          </cell>
          <cell r="BU2896" t="str">
            <v>Action</v>
          </cell>
          <cell r="BX2896">
            <v>255.04</v>
          </cell>
        </row>
        <row r="2897">
          <cell r="AW2897" t="str">
            <v>Albert Heijn</v>
          </cell>
          <cell r="BP2897">
            <v>26</v>
          </cell>
          <cell r="BR2897" t="str">
            <v>26</v>
          </cell>
          <cell r="BT2897">
            <v>12</v>
          </cell>
          <cell r="BU2897" t="str">
            <v>AH</v>
          </cell>
          <cell r="BX2897">
            <v>177.96</v>
          </cell>
        </row>
        <row r="2898">
          <cell r="AW2898" t="str">
            <v>Vriesia Groothandel</v>
          </cell>
          <cell r="BP2898">
            <v>26</v>
          </cell>
          <cell r="BR2898" t="str">
            <v>18</v>
          </cell>
          <cell r="BT2898">
            <v>0.8</v>
          </cell>
          <cell r="BU2898" t="str">
            <v>Overig</v>
          </cell>
          <cell r="BX2898">
            <v>29.99</v>
          </cell>
        </row>
        <row r="2899">
          <cell r="AW2899" t="str">
            <v>Advion BV</v>
          </cell>
          <cell r="BP2899">
            <v>26</v>
          </cell>
          <cell r="BR2899" t="str">
            <v>10</v>
          </cell>
          <cell r="BT2899">
            <v>6.3999999999999995</v>
          </cell>
          <cell r="BU2899" t="str">
            <v>Overig</v>
          </cell>
          <cell r="BX2899">
            <v>95.94</v>
          </cell>
        </row>
        <row r="2900">
          <cell r="AW2900" t="str">
            <v>Corim Dental Products BV</v>
          </cell>
          <cell r="BP2900">
            <v>26</v>
          </cell>
          <cell r="BR2900" t="str">
            <v>41</v>
          </cell>
          <cell r="BT2900">
            <v>0.8</v>
          </cell>
          <cell r="BU2900" t="str">
            <v>Pharma</v>
          </cell>
          <cell r="BX2900">
            <v>27.26</v>
          </cell>
        </row>
        <row r="2901">
          <cell r="AW2901" t="str">
            <v>Albert Heijn DC OVERIJSSEL</v>
          </cell>
          <cell r="BP2901">
            <v>26</v>
          </cell>
          <cell r="BR2901" t="str">
            <v>80</v>
          </cell>
          <cell r="BT2901">
            <v>7.2</v>
          </cell>
          <cell r="BU2901" t="str">
            <v>AH</v>
          </cell>
          <cell r="BX2901">
            <v>132.34</v>
          </cell>
        </row>
        <row r="2902">
          <cell r="AW2902" t="str">
            <v>Albert Heijn</v>
          </cell>
          <cell r="BP2902">
            <v>26</v>
          </cell>
          <cell r="BR2902" t="str">
            <v>50</v>
          </cell>
          <cell r="BT2902">
            <v>17.600000000000001</v>
          </cell>
          <cell r="BU2902" t="str">
            <v>AH</v>
          </cell>
          <cell r="BX2902">
            <v>202.22</v>
          </cell>
        </row>
        <row r="2903">
          <cell r="AW2903" t="str">
            <v>PLUS DC OSS</v>
          </cell>
          <cell r="BP2903">
            <v>26</v>
          </cell>
          <cell r="BR2903" t="str">
            <v>53</v>
          </cell>
          <cell r="BT2903">
            <v>4.8</v>
          </cell>
          <cell r="BU2903" t="str">
            <v>Superunie</v>
          </cell>
          <cell r="BX2903">
            <v>66.78</v>
          </cell>
        </row>
        <row r="2904">
          <cell r="AW2904" t="str">
            <v>ADVION ONLINE B.V.</v>
          </cell>
          <cell r="BP2904">
            <v>26</v>
          </cell>
          <cell r="BR2904" t="str">
            <v>10</v>
          </cell>
          <cell r="BT2904" t="str">
            <v/>
          </cell>
          <cell r="BU2904" t="str">
            <v>Overig</v>
          </cell>
          <cell r="BX2904" t="str">
            <v/>
          </cell>
        </row>
        <row r="2905">
          <cell r="AW2905" t="str">
            <v>Admiraal Apotheek Alphega</v>
          </cell>
          <cell r="BP2905">
            <v>26</v>
          </cell>
          <cell r="BR2905" t="str">
            <v>33</v>
          </cell>
          <cell r="BT2905">
            <v>0.8</v>
          </cell>
          <cell r="BU2905" t="str">
            <v>Pharma</v>
          </cell>
          <cell r="BX2905">
            <v>54.4</v>
          </cell>
        </row>
        <row r="2906">
          <cell r="AW2906" t="str">
            <v>Brocacef</v>
          </cell>
          <cell r="BP2906">
            <v>26</v>
          </cell>
          <cell r="BR2906" t="str">
            <v>56</v>
          </cell>
          <cell r="BT2906">
            <v>0.8</v>
          </cell>
          <cell r="BU2906" t="str">
            <v>Pharma</v>
          </cell>
          <cell r="BX2906">
            <v>54.4</v>
          </cell>
        </row>
        <row r="2907">
          <cell r="AW2907" t="str">
            <v>Mosadex</v>
          </cell>
          <cell r="BP2907">
            <v>26</v>
          </cell>
          <cell r="BR2907" t="str">
            <v>61</v>
          </cell>
          <cell r="BT2907">
            <v>0.8</v>
          </cell>
          <cell r="BU2907" t="str">
            <v>Overig</v>
          </cell>
          <cell r="BX2907">
            <v>54.4</v>
          </cell>
        </row>
        <row r="2908">
          <cell r="AW2908" t="str">
            <v>ALLIANCE HEALTHCARE</v>
          </cell>
          <cell r="BP2908">
            <v>26</v>
          </cell>
          <cell r="BR2908" t="str">
            <v>52</v>
          </cell>
          <cell r="BT2908">
            <v>0.8</v>
          </cell>
          <cell r="BU2908" t="str">
            <v>Pharma</v>
          </cell>
          <cell r="BX2908">
            <v>54.4</v>
          </cell>
        </row>
        <row r="2909">
          <cell r="AW2909" t="str">
            <v>Action Distributiecentrum</v>
          </cell>
          <cell r="BP2909">
            <v>26</v>
          </cell>
          <cell r="BR2909" t="str">
            <v>61</v>
          </cell>
          <cell r="BT2909">
            <v>22.4</v>
          </cell>
          <cell r="BU2909" t="str">
            <v>Action</v>
          </cell>
          <cell r="BX2909">
            <v>307.33</v>
          </cell>
        </row>
        <row r="2910">
          <cell r="AW2910" t="str">
            <v>Action Distributiecentrum</v>
          </cell>
          <cell r="BP2910">
            <v>26</v>
          </cell>
          <cell r="BR2910" t="str">
            <v>61</v>
          </cell>
          <cell r="BT2910">
            <v>17.600000000000001</v>
          </cell>
          <cell r="BU2910" t="str">
            <v>Action</v>
          </cell>
          <cell r="BX2910">
            <v>269.81</v>
          </cell>
        </row>
        <row r="2911">
          <cell r="AW2911" t="str">
            <v>Action Distributiecentrum</v>
          </cell>
          <cell r="BP2911">
            <v>26</v>
          </cell>
          <cell r="BR2911" t="str">
            <v>16</v>
          </cell>
          <cell r="BT2911">
            <v>13.6</v>
          </cell>
          <cell r="BU2911" t="str">
            <v>Action</v>
          </cell>
          <cell r="BX2911">
            <v>206.31</v>
          </cell>
        </row>
        <row r="2912">
          <cell r="AW2912" t="str">
            <v>PLUS DC OSS</v>
          </cell>
          <cell r="BP2912">
            <v>26</v>
          </cell>
          <cell r="BR2912" t="str">
            <v>53</v>
          </cell>
          <cell r="BT2912" t="str">
            <v/>
          </cell>
          <cell r="BU2912" t="str">
            <v>Superunie</v>
          </cell>
          <cell r="BX2912" t="str">
            <v/>
          </cell>
        </row>
        <row r="2913">
          <cell r="AW2913" t="str">
            <v>Action Distributiecentrum</v>
          </cell>
          <cell r="BP2913">
            <v>26</v>
          </cell>
          <cell r="BR2913" t="str">
            <v>16</v>
          </cell>
          <cell r="BT2913">
            <v>23.2</v>
          </cell>
          <cell r="BU2913" t="str">
            <v>Action</v>
          </cell>
          <cell r="BX2913">
            <v>277.47000000000003</v>
          </cell>
        </row>
        <row r="2914">
          <cell r="AW2914" t="str">
            <v>PLUS DC OSS</v>
          </cell>
          <cell r="BP2914">
            <v>26</v>
          </cell>
          <cell r="BR2914" t="str">
            <v>53</v>
          </cell>
          <cell r="BT2914" t="str">
            <v/>
          </cell>
          <cell r="BU2914" t="str">
            <v>Superunie</v>
          </cell>
          <cell r="BX2914" t="str">
            <v/>
          </cell>
        </row>
        <row r="2915">
          <cell r="AW2915" t="str">
            <v>Sligro (deur 802-807)</v>
          </cell>
          <cell r="BP2915">
            <v>26</v>
          </cell>
          <cell r="BR2915" t="str">
            <v>54</v>
          </cell>
          <cell r="BT2915" t="str">
            <v/>
          </cell>
          <cell r="BU2915" t="str">
            <v>Superunie</v>
          </cell>
          <cell r="BX2915" t="str">
            <v/>
          </cell>
        </row>
        <row r="2916">
          <cell r="AW2916" t="str">
            <v>Albert Heijn</v>
          </cell>
          <cell r="BP2916">
            <v>26</v>
          </cell>
          <cell r="BR2916" t="str">
            <v>41</v>
          </cell>
          <cell r="BT2916">
            <v>20.8</v>
          </cell>
          <cell r="BU2916" t="str">
            <v>AH</v>
          </cell>
          <cell r="BX2916">
            <v>132.5</v>
          </cell>
        </row>
        <row r="2917">
          <cell r="AW2917" t="str">
            <v>Plus Retail Zuid</v>
          </cell>
          <cell r="BP2917">
            <v>26</v>
          </cell>
          <cell r="BR2917" t="str">
            <v>60</v>
          </cell>
          <cell r="BT2917" t="str">
            <v/>
          </cell>
          <cell r="BU2917" t="str">
            <v>Superunie</v>
          </cell>
          <cell r="BX2917" t="str">
            <v/>
          </cell>
        </row>
        <row r="2918">
          <cell r="AW2918" t="str">
            <v>Alliance Healthcare</v>
          </cell>
          <cell r="BP2918">
            <v>26</v>
          </cell>
          <cell r="BR2918" t="str">
            <v>79</v>
          </cell>
          <cell r="BT2918">
            <v>0.8</v>
          </cell>
          <cell r="BU2918" t="str">
            <v>Pharma</v>
          </cell>
          <cell r="BX2918">
            <v>54.4</v>
          </cell>
        </row>
        <row r="2919">
          <cell r="AW2919" t="str">
            <v>VOMAR RECLAME DC</v>
          </cell>
          <cell r="BP2919">
            <v>26</v>
          </cell>
          <cell r="BR2919" t="str">
            <v>18</v>
          </cell>
          <cell r="BT2919">
            <v>10.4</v>
          </cell>
          <cell r="BU2919" t="str">
            <v>Superunie</v>
          </cell>
          <cell r="BX2919">
            <v>168.38</v>
          </cell>
        </row>
        <row r="2920">
          <cell r="AW2920" t="str">
            <v>Vomar DC</v>
          </cell>
          <cell r="BP2920">
            <v>26</v>
          </cell>
          <cell r="BR2920" t="str">
            <v>18</v>
          </cell>
          <cell r="BT2920">
            <v>4</v>
          </cell>
          <cell r="BU2920" t="str">
            <v>Superunie</v>
          </cell>
          <cell r="BX2920">
            <v>83.04</v>
          </cell>
        </row>
        <row r="2921">
          <cell r="AW2921" t="str">
            <v>Detailresult Logistiek</v>
          </cell>
          <cell r="BP2921">
            <v>26</v>
          </cell>
          <cell r="BR2921" t="str">
            <v>19</v>
          </cell>
          <cell r="BT2921">
            <v>3.2</v>
          </cell>
          <cell r="BU2921" t="str">
            <v>Overig</v>
          </cell>
          <cell r="BX2921">
            <v>73.5</v>
          </cell>
        </row>
        <row r="2922">
          <cell r="AW2922" t="str">
            <v>Kruidvat BV</v>
          </cell>
          <cell r="BP2922">
            <v>26</v>
          </cell>
          <cell r="BR2922" t="str">
            <v>66</v>
          </cell>
          <cell r="BT2922">
            <v>26.4</v>
          </cell>
          <cell r="BU2922" t="str">
            <v>Kruidvat</v>
          </cell>
          <cell r="BX2922">
            <v>182.69</v>
          </cell>
        </row>
        <row r="2923">
          <cell r="AW2923" t="str">
            <v>Plus Retail Oost</v>
          </cell>
          <cell r="BP2923">
            <v>26</v>
          </cell>
          <cell r="BR2923" t="str">
            <v>74</v>
          </cell>
          <cell r="BT2923">
            <v>3.2</v>
          </cell>
          <cell r="BU2923" t="str">
            <v>Superunie</v>
          </cell>
          <cell r="BX2923">
            <v>76.84</v>
          </cell>
        </row>
        <row r="2924">
          <cell r="AW2924" t="str">
            <v>Action Distributiecentrum</v>
          </cell>
          <cell r="BP2924">
            <v>26</v>
          </cell>
          <cell r="BR2924" t="str">
            <v>16</v>
          </cell>
          <cell r="BT2924">
            <v>20</v>
          </cell>
          <cell r="BU2924" t="str">
            <v>Action</v>
          </cell>
          <cell r="BX2924">
            <v>257.2</v>
          </cell>
        </row>
        <row r="2925">
          <cell r="AW2925" t="str">
            <v>Plus Retail Oost</v>
          </cell>
          <cell r="BP2925">
            <v>26</v>
          </cell>
          <cell r="BR2925" t="str">
            <v>74</v>
          </cell>
          <cell r="BT2925" t="str">
            <v/>
          </cell>
          <cell r="BU2925" t="str">
            <v>Superunie</v>
          </cell>
          <cell r="BX2925" t="str">
            <v/>
          </cell>
        </row>
        <row r="2926">
          <cell r="AW2926" t="str">
            <v>Etos Distributiecentrum</v>
          </cell>
          <cell r="BP2926">
            <v>26</v>
          </cell>
          <cell r="BR2926" t="str">
            <v>19</v>
          </cell>
          <cell r="BT2926">
            <v>12.8</v>
          </cell>
          <cell r="BU2926" t="str">
            <v>Overig</v>
          </cell>
          <cell r="BX2926">
            <v>194.05</v>
          </cell>
        </row>
        <row r="2927">
          <cell r="AW2927" t="str">
            <v>Dentalair (deur 6/7)</v>
          </cell>
          <cell r="BP2927">
            <v>26</v>
          </cell>
          <cell r="BR2927" t="str">
            <v>33</v>
          </cell>
          <cell r="BT2927">
            <v>0.8</v>
          </cell>
          <cell r="BU2927" t="str">
            <v>Pharma</v>
          </cell>
          <cell r="BX2927">
            <v>27.26</v>
          </cell>
        </row>
        <row r="2928">
          <cell r="AW2928" t="str">
            <v>Albert Heijn DC OVERIJSSEL</v>
          </cell>
          <cell r="BP2928">
            <v>26</v>
          </cell>
          <cell r="BR2928" t="str">
            <v>80</v>
          </cell>
          <cell r="BT2928">
            <v>4</v>
          </cell>
          <cell r="BU2928" t="str">
            <v>AH</v>
          </cell>
          <cell r="BX2928">
            <v>84.8</v>
          </cell>
        </row>
        <row r="2929">
          <cell r="AW2929" t="str">
            <v>Albert Heijn</v>
          </cell>
          <cell r="BP2929">
            <v>26</v>
          </cell>
          <cell r="BR2929" t="str">
            <v>50</v>
          </cell>
          <cell r="BT2929">
            <v>0.8</v>
          </cell>
          <cell r="BU2929" t="str">
            <v>AH</v>
          </cell>
          <cell r="BX2929">
            <v>27.26</v>
          </cell>
        </row>
        <row r="2930">
          <cell r="AW2930" t="str">
            <v>Kruidvat BV</v>
          </cell>
          <cell r="BP2930">
            <v>26</v>
          </cell>
          <cell r="BR2930" t="str">
            <v>66</v>
          </cell>
          <cell r="BT2930">
            <v>1.6</v>
          </cell>
          <cell r="BU2930" t="str">
            <v>Kruidvat</v>
          </cell>
          <cell r="BX2930">
            <v>32.35</v>
          </cell>
        </row>
        <row r="2931">
          <cell r="AW2931" t="str">
            <v>ETOS 7819</v>
          </cell>
          <cell r="BP2931">
            <v>26</v>
          </cell>
          <cell r="BR2931" t="str">
            <v>73</v>
          </cell>
          <cell r="BT2931">
            <v>0.8</v>
          </cell>
          <cell r="BU2931" t="str">
            <v>Overig</v>
          </cell>
          <cell r="BX2931">
            <v>27.26</v>
          </cell>
        </row>
        <row r="2932">
          <cell r="AW2932" t="str">
            <v>Plus Retail Oost</v>
          </cell>
          <cell r="BP2932">
            <v>26</v>
          </cell>
          <cell r="BR2932" t="str">
            <v>74</v>
          </cell>
          <cell r="BT2932" t="str">
            <v/>
          </cell>
          <cell r="BU2932" t="str">
            <v>Superunie</v>
          </cell>
          <cell r="BX2932" t="str">
            <v/>
          </cell>
        </row>
        <row r="2933">
          <cell r="AW2933" t="str">
            <v>ACTION SERVICE - DICK VIJN</v>
          </cell>
          <cell r="BP2933">
            <v>26</v>
          </cell>
          <cell r="BR2933" t="str">
            <v>61</v>
          </cell>
          <cell r="BT2933">
            <v>20.8</v>
          </cell>
          <cell r="BU2933" t="str">
            <v>Action</v>
          </cell>
          <cell r="BX2933">
            <v>296.82</v>
          </cell>
        </row>
        <row r="2934">
          <cell r="AW2934" t="str">
            <v>Albert Heijn</v>
          </cell>
          <cell r="BP2934">
            <v>26</v>
          </cell>
          <cell r="BR2934" t="str">
            <v>41</v>
          </cell>
          <cell r="BT2934">
            <v>20</v>
          </cell>
          <cell r="BU2934" t="str">
            <v>AH</v>
          </cell>
          <cell r="BX2934">
            <v>129.4</v>
          </cell>
        </row>
        <row r="2935">
          <cell r="AW2935" t="str">
            <v>Plein.NL</v>
          </cell>
          <cell r="BP2935">
            <v>26</v>
          </cell>
          <cell r="BR2935" t="str">
            <v>47</v>
          </cell>
          <cell r="BT2935">
            <v>11.2</v>
          </cell>
          <cell r="BU2935" t="str">
            <v>Overig</v>
          </cell>
          <cell r="BX2935">
            <v>167.1</v>
          </cell>
        </row>
        <row r="2936">
          <cell r="AW2936" t="str">
            <v>Kruidvat BV</v>
          </cell>
          <cell r="BP2936">
            <v>26</v>
          </cell>
          <cell r="BR2936" t="str">
            <v>66</v>
          </cell>
          <cell r="BT2936">
            <v>0.8</v>
          </cell>
          <cell r="BU2936" t="str">
            <v>Kruidvat</v>
          </cell>
          <cell r="BX2936">
            <v>27.26</v>
          </cell>
        </row>
        <row r="2937">
          <cell r="AW2937" t="str">
            <v>Albert Heijn</v>
          </cell>
          <cell r="BP2937">
            <v>26</v>
          </cell>
          <cell r="BR2937" t="str">
            <v>41</v>
          </cell>
          <cell r="BT2937">
            <v>26.4</v>
          </cell>
          <cell r="BU2937" t="str">
            <v>AH</v>
          </cell>
          <cell r="BX2937">
            <v>149.42000000000002</v>
          </cell>
        </row>
        <row r="2938">
          <cell r="AW2938" t="str">
            <v>Jumbo DC Nieuwegein</v>
          </cell>
          <cell r="BP2938">
            <v>26</v>
          </cell>
          <cell r="BR2938" t="str">
            <v>34</v>
          </cell>
          <cell r="BT2938">
            <v>26.4</v>
          </cell>
          <cell r="BU2938" t="str">
            <v>Jumbo</v>
          </cell>
          <cell r="BX2938">
            <v>213.57999999999998</v>
          </cell>
        </row>
        <row r="2939">
          <cell r="AW2939" t="str">
            <v>Albert Heijn</v>
          </cell>
          <cell r="BP2939">
            <v>26</v>
          </cell>
          <cell r="BR2939" t="str">
            <v>41</v>
          </cell>
          <cell r="BT2939" t="str">
            <v/>
          </cell>
          <cell r="BU2939" t="str">
            <v>AH</v>
          </cell>
          <cell r="BX2939" t="str">
            <v/>
          </cell>
        </row>
        <row r="2940">
          <cell r="AW2940" t="str">
            <v>Albert Heijn</v>
          </cell>
          <cell r="BP2940">
            <v>26</v>
          </cell>
          <cell r="BR2940" t="str">
            <v>41</v>
          </cell>
          <cell r="BT2940" t="str">
            <v/>
          </cell>
          <cell r="BU2940" t="str">
            <v>AH</v>
          </cell>
          <cell r="BX2940" t="str">
            <v/>
          </cell>
        </row>
        <row r="2941">
          <cell r="AW2941" t="str">
            <v>Jumbo DC Nieuwegein</v>
          </cell>
          <cell r="BP2941">
            <v>26</v>
          </cell>
          <cell r="BR2941" t="str">
            <v>34</v>
          </cell>
          <cell r="BT2941" t="str">
            <v/>
          </cell>
          <cell r="BU2941" t="str">
            <v>Jumbo</v>
          </cell>
          <cell r="BX2941" t="str">
            <v/>
          </cell>
        </row>
        <row r="2942">
          <cell r="AW2942" t="str">
            <v>Kruidvat BV</v>
          </cell>
          <cell r="BP2942">
            <v>26</v>
          </cell>
          <cell r="BR2942" t="str">
            <v>66</v>
          </cell>
          <cell r="BT2942">
            <v>26.4</v>
          </cell>
          <cell r="BU2942" t="str">
            <v>Kruidvat</v>
          </cell>
          <cell r="BX2942">
            <v>182.69</v>
          </cell>
        </row>
        <row r="2943">
          <cell r="AW2943" t="str">
            <v>Boni Distributiecentrum</v>
          </cell>
          <cell r="BP2943">
            <v>27</v>
          </cell>
          <cell r="BR2943" t="str">
            <v>38</v>
          </cell>
          <cell r="BT2943">
            <v>1.6</v>
          </cell>
          <cell r="BU2943" t="str">
            <v>Superunie</v>
          </cell>
          <cell r="BX2943">
            <v>49.36</v>
          </cell>
        </row>
        <row r="2944">
          <cell r="AW2944" t="str">
            <v>Topbrands Europe BV</v>
          </cell>
          <cell r="BP2944">
            <v>27</v>
          </cell>
          <cell r="BR2944" t="str">
            <v>96</v>
          </cell>
          <cell r="BT2944">
            <v>20</v>
          </cell>
          <cell r="BU2944" t="str">
            <v>Overig</v>
          </cell>
          <cell r="BX2944">
            <v>364</v>
          </cell>
        </row>
        <row r="2945">
          <cell r="AW2945" t="str">
            <v>Action Distributiecentrum</v>
          </cell>
          <cell r="BP2945">
            <v>27</v>
          </cell>
          <cell r="BR2945" t="str">
            <v>61</v>
          </cell>
          <cell r="BT2945">
            <v>26.4</v>
          </cell>
          <cell r="BU2945" t="str">
            <v>Action</v>
          </cell>
          <cell r="BX2945">
            <v>333.96</v>
          </cell>
        </row>
        <row r="2946">
          <cell r="AW2946" t="str">
            <v>Vriesia Opslag Stellendam</v>
          </cell>
          <cell r="BP2946">
            <v>27</v>
          </cell>
          <cell r="BR2946" t="str">
            <v>32</v>
          </cell>
          <cell r="BT2946">
            <v>4</v>
          </cell>
          <cell r="BU2946" t="str">
            <v>Overig</v>
          </cell>
          <cell r="BX2946">
            <v>84.36</v>
          </cell>
        </row>
        <row r="2947">
          <cell r="AW2947" t="str">
            <v>Plus Retail Beemster</v>
          </cell>
          <cell r="BP2947">
            <v>27</v>
          </cell>
          <cell r="BR2947" t="str">
            <v>14</v>
          </cell>
          <cell r="BT2947">
            <v>2.4</v>
          </cell>
          <cell r="BU2947" t="str">
            <v>Superunie</v>
          </cell>
          <cell r="BX2947">
            <v>61.73</v>
          </cell>
        </row>
        <row r="2948">
          <cell r="AW2948" t="str">
            <v>DC BRAND MASTERS</v>
          </cell>
          <cell r="BP2948">
            <v>27</v>
          </cell>
          <cell r="BR2948" t="str">
            <v>48</v>
          </cell>
          <cell r="BT2948">
            <v>17.600000000000001</v>
          </cell>
          <cell r="BU2948" t="str">
            <v>Overig</v>
          </cell>
          <cell r="BX2948">
            <v>217.18</v>
          </cell>
        </row>
        <row r="2949">
          <cell r="AW2949" t="str">
            <v>De Vijzel</v>
          </cell>
          <cell r="BP2949">
            <v>27</v>
          </cell>
          <cell r="BR2949" t="str">
            <v>95</v>
          </cell>
          <cell r="BT2949">
            <v>10.4</v>
          </cell>
          <cell r="BU2949" t="str">
            <v>Pharma</v>
          </cell>
          <cell r="BX2949">
            <v>236.18</v>
          </cell>
        </row>
        <row r="2950">
          <cell r="AW2950" t="str">
            <v>Vriesia Opslag Stellendam</v>
          </cell>
          <cell r="BP2950">
            <v>27</v>
          </cell>
          <cell r="BR2950" t="str">
            <v>32</v>
          </cell>
          <cell r="BT2950" t="str">
            <v/>
          </cell>
          <cell r="BU2950" t="str">
            <v>Overig</v>
          </cell>
          <cell r="BX2950" t="str">
            <v/>
          </cell>
        </row>
        <row r="2951">
          <cell r="AW2951" t="str">
            <v>Kruidvat BV</v>
          </cell>
          <cell r="BP2951">
            <v>27</v>
          </cell>
          <cell r="BR2951" t="str">
            <v>66</v>
          </cell>
          <cell r="BT2951">
            <v>21.6</v>
          </cell>
          <cell r="BU2951" t="str">
            <v>Kruidvat</v>
          </cell>
          <cell r="BX2951">
            <v>164.59</v>
          </cell>
        </row>
        <row r="2952">
          <cell r="AW2952" t="str">
            <v>Action Distributiecentrum</v>
          </cell>
          <cell r="BP2952">
            <v>27</v>
          </cell>
          <cell r="BR2952" t="str">
            <v>61</v>
          </cell>
          <cell r="BT2952">
            <v>21.6</v>
          </cell>
          <cell r="BU2952" t="str">
            <v>Action</v>
          </cell>
          <cell r="BX2952">
            <v>302.18</v>
          </cell>
        </row>
        <row r="2953">
          <cell r="AW2953" t="str">
            <v>Kruidvat BV</v>
          </cell>
          <cell r="BP2953">
            <v>27</v>
          </cell>
          <cell r="BR2953" t="str">
            <v>66</v>
          </cell>
          <cell r="BT2953" t="str">
            <v/>
          </cell>
          <cell r="BU2953" t="str">
            <v>Kruidvat</v>
          </cell>
          <cell r="BX2953" t="str">
            <v/>
          </cell>
        </row>
        <row r="2954">
          <cell r="AW2954" t="str">
            <v>Action / ID Logistics</v>
          </cell>
          <cell r="BP2954">
            <v>27</v>
          </cell>
          <cell r="BR2954" t="str">
            <v>50</v>
          </cell>
          <cell r="BT2954">
            <v>8.8000000000000007</v>
          </cell>
          <cell r="BU2954" t="str">
            <v>Action</v>
          </cell>
          <cell r="BX2954">
            <v>129.36000000000001</v>
          </cell>
        </row>
        <row r="2955">
          <cell r="AW2955" t="str">
            <v>HOOGVLIET DC BLEISWIJK</v>
          </cell>
          <cell r="BP2955">
            <v>27</v>
          </cell>
          <cell r="BR2955" t="str">
            <v>26</v>
          </cell>
          <cell r="BT2955">
            <v>1.6</v>
          </cell>
          <cell r="BU2955" t="str">
            <v>Superunie</v>
          </cell>
          <cell r="BX2955">
            <v>49.33</v>
          </cell>
        </row>
        <row r="2956">
          <cell r="AW2956" t="str">
            <v>DC BRAND MASTERS</v>
          </cell>
          <cell r="BP2956">
            <v>27</v>
          </cell>
          <cell r="BR2956" t="str">
            <v>48</v>
          </cell>
          <cell r="BT2956" t="str">
            <v/>
          </cell>
          <cell r="BU2956" t="str">
            <v>Overig</v>
          </cell>
          <cell r="BX2956" t="str">
            <v/>
          </cell>
        </row>
        <row r="2957">
          <cell r="AW2957" t="str">
            <v>Advion BV</v>
          </cell>
          <cell r="BP2957">
            <v>27</v>
          </cell>
          <cell r="BR2957" t="str">
            <v>10</v>
          </cell>
          <cell r="BT2957">
            <v>13.6</v>
          </cell>
          <cell r="BU2957" t="str">
            <v>Overig</v>
          </cell>
          <cell r="BX2957">
            <v>173.94</v>
          </cell>
        </row>
        <row r="2958">
          <cell r="AW2958" t="str">
            <v>Action Distributiecentrum</v>
          </cell>
          <cell r="BP2958">
            <v>27</v>
          </cell>
          <cell r="BR2958" t="str">
            <v>61</v>
          </cell>
          <cell r="BT2958" t="str">
            <v/>
          </cell>
          <cell r="BU2958" t="str">
            <v>Action</v>
          </cell>
          <cell r="BX2958" t="str">
            <v/>
          </cell>
        </row>
        <row r="2959">
          <cell r="AW2959" t="str">
            <v>Detailresult Logistiek</v>
          </cell>
          <cell r="BP2959">
            <v>27</v>
          </cell>
          <cell r="BR2959" t="str">
            <v>19</v>
          </cell>
          <cell r="BT2959" t="str">
            <v/>
          </cell>
          <cell r="BU2959" t="str">
            <v>Overig</v>
          </cell>
          <cell r="BX2959" t="str">
            <v/>
          </cell>
        </row>
        <row r="2960">
          <cell r="AW2960" t="str">
            <v>Poiesz Supermarkten BV</v>
          </cell>
          <cell r="BP2960">
            <v>27</v>
          </cell>
          <cell r="BR2960" t="str">
            <v>86</v>
          </cell>
          <cell r="BT2960">
            <v>3.2</v>
          </cell>
          <cell r="BU2960" t="str">
            <v>Superunie</v>
          </cell>
          <cell r="BX2960">
            <v>97.15</v>
          </cell>
        </row>
        <row r="2961">
          <cell r="AW2961" t="str">
            <v>Advion BV</v>
          </cell>
          <cell r="BP2961">
            <v>27</v>
          </cell>
          <cell r="BR2961" t="str">
            <v>10</v>
          </cell>
          <cell r="BT2961" t="str">
            <v/>
          </cell>
          <cell r="BU2961" t="str">
            <v>Overig</v>
          </cell>
          <cell r="BX2961" t="str">
            <v/>
          </cell>
        </row>
        <row r="2962">
          <cell r="AW2962" t="str">
            <v>Topbrands Europe BV</v>
          </cell>
          <cell r="BP2962">
            <v>27</v>
          </cell>
          <cell r="BR2962" t="str">
            <v>96</v>
          </cell>
          <cell r="BT2962">
            <v>17.600000000000001</v>
          </cell>
          <cell r="BU2962" t="str">
            <v>Overig</v>
          </cell>
          <cell r="BX2962">
            <v>338.8</v>
          </cell>
        </row>
        <row r="2963">
          <cell r="AW2963" t="str">
            <v>Nettorama DC</v>
          </cell>
          <cell r="BP2963">
            <v>27</v>
          </cell>
          <cell r="BR2963" t="str">
            <v>49</v>
          </cell>
          <cell r="BT2963">
            <v>5.6</v>
          </cell>
          <cell r="BU2963" t="str">
            <v>Superunie</v>
          </cell>
          <cell r="BX2963">
            <v>89.1</v>
          </cell>
        </row>
        <row r="2964">
          <cell r="AW2964" t="str">
            <v>Vomar DC</v>
          </cell>
          <cell r="BP2964">
            <v>27</v>
          </cell>
          <cell r="BR2964" t="str">
            <v>18</v>
          </cell>
          <cell r="BT2964">
            <v>3.2</v>
          </cell>
          <cell r="BU2964" t="str">
            <v>Superunie</v>
          </cell>
          <cell r="BX2964">
            <v>73.760000000000005</v>
          </cell>
        </row>
        <row r="2965">
          <cell r="AW2965" t="str">
            <v>Action Distributiecentrum</v>
          </cell>
          <cell r="BP2965">
            <v>27</v>
          </cell>
          <cell r="BR2965" t="str">
            <v>61</v>
          </cell>
          <cell r="BT2965">
            <v>24.8</v>
          </cell>
          <cell r="BU2965" t="str">
            <v>Action</v>
          </cell>
          <cell r="BX2965">
            <v>323.39</v>
          </cell>
        </row>
        <row r="2966">
          <cell r="AW2966" t="str">
            <v>Topbrands Europe BV</v>
          </cell>
          <cell r="BP2966">
            <v>27</v>
          </cell>
          <cell r="BR2966" t="str">
            <v>96</v>
          </cell>
          <cell r="BT2966">
            <v>24.8</v>
          </cell>
          <cell r="BU2966" t="str">
            <v>Overig</v>
          </cell>
          <cell r="BX2966">
            <v>406.47</v>
          </cell>
        </row>
        <row r="2967">
          <cell r="AW2967" t="str">
            <v>Advion BV</v>
          </cell>
          <cell r="BP2967">
            <v>27</v>
          </cell>
          <cell r="BR2967" t="str">
            <v>10</v>
          </cell>
          <cell r="BT2967">
            <v>15.2</v>
          </cell>
          <cell r="BU2967" t="str">
            <v>Overig</v>
          </cell>
          <cell r="BX2967">
            <v>185.14</v>
          </cell>
        </row>
        <row r="2968">
          <cell r="AW2968" t="str">
            <v>Etos Distributiecentrum</v>
          </cell>
          <cell r="BP2968">
            <v>27</v>
          </cell>
          <cell r="BR2968" t="str">
            <v>19</v>
          </cell>
          <cell r="BT2968">
            <v>7.2</v>
          </cell>
          <cell r="BU2968" t="str">
            <v>Overig</v>
          </cell>
          <cell r="BX2968">
            <v>128.81</v>
          </cell>
        </row>
        <row r="2969">
          <cell r="AW2969" t="str">
            <v>Detailresult Logistiek</v>
          </cell>
          <cell r="BP2969">
            <v>27</v>
          </cell>
          <cell r="BR2969" t="str">
            <v>19</v>
          </cell>
          <cell r="BT2969">
            <v>4</v>
          </cell>
          <cell r="BU2969" t="str">
            <v>Overig</v>
          </cell>
          <cell r="BX2969">
            <v>82.56</v>
          </cell>
        </row>
        <row r="2970">
          <cell r="AW2970" t="str">
            <v>Thermopreen Den Haag BV</v>
          </cell>
          <cell r="BP2970">
            <v>27</v>
          </cell>
          <cell r="BR2970" t="str">
            <v>25</v>
          </cell>
          <cell r="BT2970">
            <v>10.4</v>
          </cell>
          <cell r="BU2970" t="str">
            <v>Pharma</v>
          </cell>
          <cell r="BX2970">
            <v>168.27</v>
          </cell>
        </row>
        <row r="2971">
          <cell r="AW2971" t="str">
            <v>Action Distributiecentrum</v>
          </cell>
          <cell r="BP2971">
            <v>27</v>
          </cell>
          <cell r="BR2971" t="str">
            <v>16</v>
          </cell>
          <cell r="BT2971">
            <v>26.4</v>
          </cell>
          <cell r="BU2971" t="str">
            <v>Action</v>
          </cell>
          <cell r="BX2971">
            <v>296.47000000000003</v>
          </cell>
        </row>
        <row r="2972">
          <cell r="AW2972" t="str">
            <v>Action Distributiecentrum</v>
          </cell>
          <cell r="BP2972">
            <v>27</v>
          </cell>
          <cell r="BR2972" t="str">
            <v>61</v>
          </cell>
          <cell r="BT2972">
            <v>18.399999999999999</v>
          </cell>
          <cell r="BU2972" t="str">
            <v>Action</v>
          </cell>
          <cell r="BX2972">
            <v>276.92</v>
          </cell>
        </row>
        <row r="2973">
          <cell r="AW2973" t="str">
            <v>Albert Heijn</v>
          </cell>
          <cell r="BP2973">
            <v>27</v>
          </cell>
          <cell r="BR2973" t="str">
            <v>50</v>
          </cell>
          <cell r="BT2973">
            <v>11.2</v>
          </cell>
          <cell r="BU2973" t="str">
            <v>AH</v>
          </cell>
          <cell r="BX2973">
            <v>151.65</v>
          </cell>
        </row>
        <row r="2974">
          <cell r="AW2974" t="str">
            <v>American Dental Trading BV</v>
          </cell>
          <cell r="BP2974">
            <v>27</v>
          </cell>
          <cell r="BR2974" t="str">
            <v>50</v>
          </cell>
          <cell r="BT2974">
            <v>0.8</v>
          </cell>
          <cell r="BU2974" t="str">
            <v>Pharma</v>
          </cell>
          <cell r="BX2974">
            <v>27.26</v>
          </cell>
        </row>
        <row r="2975">
          <cell r="AW2975" t="str">
            <v>Albert Heijn DC OVERIJSSEL</v>
          </cell>
          <cell r="BP2975">
            <v>27</v>
          </cell>
          <cell r="BR2975" t="str">
            <v>80</v>
          </cell>
          <cell r="BT2975">
            <v>4</v>
          </cell>
          <cell r="BU2975" t="str">
            <v>AH</v>
          </cell>
          <cell r="BX2975">
            <v>84.8</v>
          </cell>
        </row>
        <row r="2976">
          <cell r="AW2976" t="str">
            <v>Action Distributiecentrum</v>
          </cell>
          <cell r="BP2976">
            <v>27</v>
          </cell>
          <cell r="BR2976" t="str">
            <v>16</v>
          </cell>
          <cell r="BT2976">
            <v>26.4</v>
          </cell>
          <cell r="BU2976" t="str">
            <v>Action</v>
          </cell>
          <cell r="BX2976">
            <v>296.47000000000003</v>
          </cell>
        </row>
        <row r="2977">
          <cell r="AW2977" t="str">
            <v>Wouters Sales Intermed. BV</v>
          </cell>
          <cell r="BP2977">
            <v>27</v>
          </cell>
          <cell r="BR2977" t="str">
            <v>18</v>
          </cell>
          <cell r="BT2977">
            <v>13.6</v>
          </cell>
          <cell r="BU2977" t="str">
            <v>Overig</v>
          </cell>
          <cell r="BX2977">
            <v>201.28</v>
          </cell>
        </row>
        <row r="2978">
          <cell r="AW2978" t="str">
            <v>Jan Linders Distributiecentrum</v>
          </cell>
          <cell r="BP2978">
            <v>27</v>
          </cell>
          <cell r="BR2978" t="str">
            <v>58</v>
          </cell>
          <cell r="BT2978">
            <v>2.4</v>
          </cell>
          <cell r="BU2978" t="str">
            <v>Superunie</v>
          </cell>
          <cell r="BX2978">
            <v>56.76</v>
          </cell>
        </row>
        <row r="2979">
          <cell r="AW2979" t="str">
            <v>DRG DC Bleiswijk</v>
          </cell>
          <cell r="BP2979">
            <v>27</v>
          </cell>
          <cell r="BR2979" t="str">
            <v>26</v>
          </cell>
          <cell r="BT2979">
            <v>6.4</v>
          </cell>
          <cell r="BU2979" t="str">
            <v>Overig</v>
          </cell>
          <cell r="BX2979">
            <v>106.82000000000001</v>
          </cell>
        </row>
        <row r="2980">
          <cell r="AW2980" t="str">
            <v>Albert Heijn</v>
          </cell>
          <cell r="BP2980">
            <v>27</v>
          </cell>
          <cell r="BR2980" t="str">
            <v>26</v>
          </cell>
          <cell r="BT2980">
            <v>5.6</v>
          </cell>
          <cell r="BU2980" t="str">
            <v>AH</v>
          </cell>
          <cell r="BX2980">
            <v>98.62</v>
          </cell>
        </row>
        <row r="2981">
          <cell r="AW2981" t="str">
            <v>BOON DC KW DORDRECHT</v>
          </cell>
          <cell r="BP2981">
            <v>27</v>
          </cell>
          <cell r="BR2981" t="str">
            <v>33</v>
          </cell>
          <cell r="BT2981">
            <v>2.4</v>
          </cell>
          <cell r="BU2981" t="str">
            <v>Superunie</v>
          </cell>
          <cell r="BX2981">
            <v>55.66</v>
          </cell>
        </row>
        <row r="2982">
          <cell r="AW2982" t="str">
            <v>CoopCodis Distributiecentrum</v>
          </cell>
          <cell r="BP2982">
            <v>27</v>
          </cell>
          <cell r="BR2982" t="str">
            <v>94</v>
          </cell>
          <cell r="BT2982">
            <v>8</v>
          </cell>
          <cell r="BU2982" t="str">
            <v>Superunie</v>
          </cell>
          <cell r="BX2982">
            <v>170.56</v>
          </cell>
        </row>
        <row r="2983">
          <cell r="AW2983" t="str">
            <v>Albert Heijn</v>
          </cell>
          <cell r="BP2983">
            <v>27</v>
          </cell>
          <cell r="BR2983" t="str">
            <v>41</v>
          </cell>
          <cell r="BT2983">
            <v>6.4</v>
          </cell>
          <cell r="BU2983" t="str">
            <v>AH</v>
          </cell>
          <cell r="BX2983">
            <v>149.41999999999999</v>
          </cell>
        </row>
        <row r="2984">
          <cell r="AW2984" t="str">
            <v>Kruidvat BV</v>
          </cell>
          <cell r="BP2984">
            <v>27</v>
          </cell>
          <cell r="BR2984" t="str">
            <v>66</v>
          </cell>
          <cell r="BT2984">
            <v>22.4</v>
          </cell>
          <cell r="BU2984" t="str">
            <v>Kruidvat</v>
          </cell>
          <cell r="BX2984">
            <v>167.55</v>
          </cell>
        </row>
        <row r="2985">
          <cell r="AW2985" t="str">
            <v>Action / ID Logistics</v>
          </cell>
          <cell r="BP2985">
            <v>27</v>
          </cell>
          <cell r="BR2985" t="str">
            <v>50</v>
          </cell>
          <cell r="BT2985">
            <v>17.600000000000001</v>
          </cell>
          <cell r="BU2985" t="str">
            <v>Action</v>
          </cell>
          <cell r="BX2985">
            <v>202.22</v>
          </cell>
        </row>
        <row r="2986">
          <cell r="AW2986" t="str">
            <v>Etos Distributiecentrum</v>
          </cell>
          <cell r="BP2986">
            <v>27</v>
          </cell>
          <cell r="BR2986" t="str">
            <v>19</v>
          </cell>
          <cell r="BT2986">
            <v>8</v>
          </cell>
          <cell r="BU2986" t="str">
            <v>Overig</v>
          </cell>
          <cell r="BX2986">
            <v>138.80000000000001</v>
          </cell>
        </row>
        <row r="2987">
          <cell r="AW2987" t="str">
            <v>AH DC Hoorn</v>
          </cell>
          <cell r="BP2987">
            <v>27</v>
          </cell>
          <cell r="BR2987" t="str">
            <v>16</v>
          </cell>
          <cell r="BT2987">
            <v>2.4</v>
          </cell>
          <cell r="BU2987" t="str">
            <v>AH</v>
          </cell>
          <cell r="BX2987">
            <v>66.19</v>
          </cell>
        </row>
        <row r="2988">
          <cell r="AW2988" t="str">
            <v>Detailresult Logistiek</v>
          </cell>
          <cell r="BP2988">
            <v>27</v>
          </cell>
          <cell r="BR2988" t="str">
            <v>19</v>
          </cell>
          <cell r="BT2988" t="str">
            <v/>
          </cell>
          <cell r="BU2988" t="str">
            <v>Overig</v>
          </cell>
          <cell r="BX2988" t="str">
            <v/>
          </cell>
        </row>
        <row r="2989">
          <cell r="AW2989" t="str">
            <v>ID Logistics</v>
          </cell>
          <cell r="BP2989">
            <v>27</v>
          </cell>
          <cell r="BR2989" t="str">
            <v>50</v>
          </cell>
          <cell r="BT2989">
            <v>6.4</v>
          </cell>
          <cell r="BU2989" t="str">
            <v>Overig</v>
          </cell>
          <cell r="BX2989">
            <v>96.06</v>
          </cell>
        </row>
        <row r="2990">
          <cell r="AW2990" t="str">
            <v>PLUS DC OSS</v>
          </cell>
          <cell r="BP2990">
            <v>27</v>
          </cell>
          <cell r="BR2990" t="str">
            <v>53</v>
          </cell>
          <cell r="BT2990">
            <v>0.8</v>
          </cell>
          <cell r="BU2990" t="str">
            <v>Superunie</v>
          </cell>
          <cell r="BX2990">
            <v>27.26</v>
          </cell>
        </row>
        <row r="2991">
          <cell r="AW2991" t="str">
            <v>DRG DC Bleiswijk</v>
          </cell>
          <cell r="BP2991">
            <v>27</v>
          </cell>
          <cell r="BR2991" t="str">
            <v>26</v>
          </cell>
          <cell r="BT2991" t="str">
            <v/>
          </cell>
          <cell r="BU2991" t="str">
            <v>Overig</v>
          </cell>
          <cell r="BX2991" t="str">
            <v/>
          </cell>
        </row>
        <row r="2992">
          <cell r="AW2992" t="str">
            <v>Jumbo DC Nieuwegein</v>
          </cell>
          <cell r="BP2992">
            <v>27</v>
          </cell>
          <cell r="BR2992" t="str">
            <v>34</v>
          </cell>
          <cell r="BT2992">
            <v>20</v>
          </cell>
          <cell r="BU2992" t="str">
            <v>Jumbo</v>
          </cell>
          <cell r="BX2992">
            <v>185.2</v>
          </cell>
        </row>
        <row r="2993">
          <cell r="AW2993" t="str">
            <v>Action Distributiecentrum</v>
          </cell>
          <cell r="BP2993">
            <v>27</v>
          </cell>
          <cell r="BR2993" t="str">
            <v>16</v>
          </cell>
          <cell r="BT2993">
            <v>17.600000000000001</v>
          </cell>
          <cell r="BU2993" t="str">
            <v>Action</v>
          </cell>
          <cell r="BX2993">
            <v>239.18</v>
          </cell>
        </row>
        <row r="2994">
          <cell r="AW2994" t="str">
            <v>Kruidvat BV</v>
          </cell>
          <cell r="BP2994">
            <v>27</v>
          </cell>
          <cell r="BR2994" t="str">
            <v>66</v>
          </cell>
          <cell r="BT2994">
            <v>26.4</v>
          </cell>
          <cell r="BU2994" t="str">
            <v>Kruidvat</v>
          </cell>
          <cell r="BX2994">
            <v>182.69</v>
          </cell>
        </row>
        <row r="2995">
          <cell r="AW2995" t="str">
            <v>Minc Apeldoorn B.V.</v>
          </cell>
          <cell r="BP2995">
            <v>27</v>
          </cell>
          <cell r="BR2995" t="str">
            <v>73</v>
          </cell>
          <cell r="BT2995">
            <v>1.6</v>
          </cell>
          <cell r="BU2995" t="str">
            <v>Overig</v>
          </cell>
          <cell r="BX2995">
            <v>45.02</v>
          </cell>
        </row>
        <row r="2996">
          <cell r="AW2996" t="str">
            <v>Jumbo Nieuwegein</v>
          </cell>
          <cell r="BP2996">
            <v>27</v>
          </cell>
          <cell r="BR2996" t="str">
            <v>34</v>
          </cell>
          <cell r="BT2996" t="str">
            <v/>
          </cell>
          <cell r="BU2996" t="str">
            <v>Jumbo</v>
          </cell>
          <cell r="BX2996" t="str">
            <v/>
          </cell>
        </row>
        <row r="2997">
          <cell r="AW2997" t="str">
            <v>Albert Heijn</v>
          </cell>
          <cell r="BP2997">
            <v>27</v>
          </cell>
          <cell r="BR2997" t="str">
            <v>41</v>
          </cell>
          <cell r="BT2997">
            <v>15.2</v>
          </cell>
          <cell r="BU2997" t="str">
            <v>AH</v>
          </cell>
          <cell r="BX2997">
            <v>110.81</v>
          </cell>
        </row>
        <row r="2998">
          <cell r="AW2998" t="str">
            <v>DRG DC BLEISWIJK ACTIE</v>
          </cell>
          <cell r="BP2998">
            <v>27</v>
          </cell>
          <cell r="BR2998" t="str">
            <v>26</v>
          </cell>
          <cell r="BT2998">
            <v>9.6</v>
          </cell>
          <cell r="BU2998" t="str">
            <v>Overig</v>
          </cell>
          <cell r="BX2998">
            <v>153.69999999999999</v>
          </cell>
        </row>
        <row r="2999">
          <cell r="AW2999" t="str">
            <v>Action Distributiecentrum</v>
          </cell>
          <cell r="BP2999">
            <v>27</v>
          </cell>
          <cell r="BR2999" t="str">
            <v>61</v>
          </cell>
          <cell r="BT2999">
            <v>12</v>
          </cell>
          <cell r="BU2999" t="str">
            <v>Action</v>
          </cell>
          <cell r="BX2999">
            <v>213.72</v>
          </cell>
        </row>
        <row r="3000">
          <cell r="AW3000" t="str">
            <v>Topbrands Europe BV</v>
          </cell>
          <cell r="BP3000">
            <v>27</v>
          </cell>
          <cell r="BR3000" t="str">
            <v>96</v>
          </cell>
          <cell r="BT3000">
            <v>14.4</v>
          </cell>
          <cell r="BU3000" t="str">
            <v>Overig</v>
          </cell>
          <cell r="BX3000">
            <v>301.97000000000003</v>
          </cell>
        </row>
        <row r="3001">
          <cell r="AW3001" t="str">
            <v>Action Distributiecentrum</v>
          </cell>
          <cell r="BP3001">
            <v>27</v>
          </cell>
          <cell r="BR3001" t="str">
            <v>61</v>
          </cell>
          <cell r="BT3001">
            <v>23.2</v>
          </cell>
          <cell r="BU3001" t="str">
            <v>Action</v>
          </cell>
          <cell r="BX3001">
            <v>312.27</v>
          </cell>
        </row>
        <row r="3002">
          <cell r="AW3002" t="str">
            <v>DRG DC BLEISWIJK ACTIE</v>
          </cell>
          <cell r="BP3002">
            <v>27</v>
          </cell>
          <cell r="BR3002" t="str">
            <v>26</v>
          </cell>
          <cell r="BT3002" t="str">
            <v/>
          </cell>
          <cell r="BU3002" t="str">
            <v>Overig</v>
          </cell>
          <cell r="BX3002" t="str">
            <v/>
          </cell>
        </row>
        <row r="3003">
          <cell r="AW3003" t="str">
            <v>Advion BV</v>
          </cell>
          <cell r="BP3003">
            <v>27</v>
          </cell>
          <cell r="BR3003" t="str">
            <v>10</v>
          </cell>
          <cell r="BT3003">
            <v>5.6</v>
          </cell>
          <cell r="BU3003" t="str">
            <v>Overig</v>
          </cell>
          <cell r="BX3003">
            <v>88.59</v>
          </cell>
        </row>
        <row r="3004">
          <cell r="AW3004" t="str">
            <v>A.S. Watson DC</v>
          </cell>
          <cell r="BP3004">
            <v>27</v>
          </cell>
          <cell r="BR3004" t="str">
            <v>66</v>
          </cell>
          <cell r="BT3004" t="str">
            <v/>
          </cell>
          <cell r="BU3004" t="str">
            <v>Kruidvat</v>
          </cell>
          <cell r="BX3004" t="str">
            <v/>
          </cell>
        </row>
        <row r="3005">
          <cell r="AW3005" t="str">
            <v>Albert Heijn DC OVERIJSSEL</v>
          </cell>
          <cell r="BP3005">
            <v>27</v>
          </cell>
          <cell r="BR3005" t="str">
            <v>80</v>
          </cell>
          <cell r="BT3005">
            <v>4.8</v>
          </cell>
          <cell r="BU3005" t="str">
            <v>AH</v>
          </cell>
          <cell r="BX3005">
            <v>96.72</v>
          </cell>
        </row>
        <row r="3006">
          <cell r="AW3006" t="str">
            <v>Albert Heijn</v>
          </cell>
          <cell r="BP3006">
            <v>27</v>
          </cell>
          <cell r="BR3006" t="str">
            <v>26</v>
          </cell>
          <cell r="BT3006">
            <v>6.4</v>
          </cell>
          <cell r="BU3006" t="str">
            <v>AH</v>
          </cell>
          <cell r="BX3006">
            <v>106.82</v>
          </cell>
        </row>
        <row r="3007">
          <cell r="AW3007" t="str">
            <v>Albert Heijn</v>
          </cell>
          <cell r="BP3007">
            <v>27</v>
          </cell>
          <cell r="BR3007" t="str">
            <v>50</v>
          </cell>
          <cell r="BT3007">
            <v>5.6</v>
          </cell>
          <cell r="BU3007" t="str">
            <v>AH</v>
          </cell>
          <cell r="BX3007">
            <v>88.65</v>
          </cell>
        </row>
        <row r="3008">
          <cell r="AW3008" t="str">
            <v>SPAR Distributiecentrum</v>
          </cell>
          <cell r="BP3008">
            <v>27</v>
          </cell>
          <cell r="BR3008" t="str">
            <v>51</v>
          </cell>
          <cell r="BT3008">
            <v>4</v>
          </cell>
          <cell r="BU3008" t="str">
            <v>Superunie</v>
          </cell>
          <cell r="BX3008">
            <v>68.8</v>
          </cell>
        </row>
        <row r="3009">
          <cell r="AW3009" t="str">
            <v>Detailresult Logistiek</v>
          </cell>
          <cell r="BP3009">
            <v>27</v>
          </cell>
          <cell r="BR3009" t="str">
            <v>19</v>
          </cell>
          <cell r="BT3009">
            <v>4</v>
          </cell>
          <cell r="BU3009" t="str">
            <v>Overig</v>
          </cell>
          <cell r="BX3009">
            <v>82.56</v>
          </cell>
        </row>
        <row r="3010">
          <cell r="AW3010" t="str">
            <v>Detailresult Logistiek</v>
          </cell>
          <cell r="BP3010">
            <v>27</v>
          </cell>
          <cell r="BR3010" t="str">
            <v>19</v>
          </cell>
          <cell r="BT3010" t="str">
            <v/>
          </cell>
          <cell r="BU3010" t="str">
            <v>Overig</v>
          </cell>
          <cell r="BX3010" t="str">
            <v/>
          </cell>
        </row>
        <row r="3011">
          <cell r="AW3011" t="str">
            <v>Kruidvat BV</v>
          </cell>
          <cell r="BP3011">
            <v>27</v>
          </cell>
          <cell r="BR3011" t="str">
            <v>66</v>
          </cell>
          <cell r="BT3011">
            <v>16</v>
          </cell>
          <cell r="BU3011" t="str">
            <v>Kruidvat</v>
          </cell>
          <cell r="BX3011">
            <v>139.04000000000002</v>
          </cell>
        </row>
        <row r="3012">
          <cell r="AW3012" t="str">
            <v>Albert Heijn</v>
          </cell>
          <cell r="BP3012">
            <v>27</v>
          </cell>
          <cell r="BR3012" t="str">
            <v>41</v>
          </cell>
          <cell r="BT3012">
            <v>20</v>
          </cell>
          <cell r="BU3012" t="str">
            <v>AH</v>
          </cell>
          <cell r="BX3012">
            <v>336.17</v>
          </cell>
        </row>
        <row r="3013">
          <cell r="AW3013" t="str">
            <v>ALBERT HEIJN  LDC GELDERMALSEN</v>
          </cell>
          <cell r="BP3013">
            <v>27</v>
          </cell>
          <cell r="BR3013" t="str">
            <v>41</v>
          </cell>
          <cell r="BT3013">
            <v>4</v>
          </cell>
          <cell r="BU3013" t="str">
            <v>AH</v>
          </cell>
          <cell r="BX3013">
            <v>42.88</v>
          </cell>
        </row>
        <row r="3014">
          <cell r="AW3014" t="str">
            <v>Mosadex</v>
          </cell>
          <cell r="BP3014">
            <v>27</v>
          </cell>
          <cell r="BR3014" t="str">
            <v>61</v>
          </cell>
          <cell r="BT3014">
            <v>0.8</v>
          </cell>
          <cell r="BU3014" t="str">
            <v>Overig</v>
          </cell>
          <cell r="BX3014">
            <v>54.4</v>
          </cell>
        </row>
        <row r="3015">
          <cell r="AW3015" t="str">
            <v>De Tandartsapotheek</v>
          </cell>
          <cell r="BP3015">
            <v>27</v>
          </cell>
          <cell r="BR3015" t="str">
            <v>30</v>
          </cell>
          <cell r="BT3015">
            <v>0.8</v>
          </cell>
          <cell r="BU3015" t="str">
            <v>Pharma</v>
          </cell>
          <cell r="BX3015">
            <v>54.4</v>
          </cell>
        </row>
        <row r="3016">
          <cell r="AW3016" t="str">
            <v>Kruidvat BV</v>
          </cell>
          <cell r="BP3016">
            <v>27</v>
          </cell>
          <cell r="BR3016" t="str">
            <v>66</v>
          </cell>
          <cell r="BT3016" t="str">
            <v/>
          </cell>
          <cell r="BU3016" t="str">
            <v>Kruidvat</v>
          </cell>
          <cell r="BX3016" t="str">
            <v/>
          </cell>
        </row>
        <row r="3017">
          <cell r="AW3017" t="str">
            <v>Brocacef</v>
          </cell>
          <cell r="BP3017">
            <v>27</v>
          </cell>
          <cell r="BR3017" t="str">
            <v>56</v>
          </cell>
          <cell r="BT3017">
            <v>0.8</v>
          </cell>
          <cell r="BU3017" t="str">
            <v>Pharma</v>
          </cell>
          <cell r="BX3017">
            <v>54.4</v>
          </cell>
        </row>
        <row r="3018">
          <cell r="AW3018" t="str">
            <v>Topbrands Europe BV</v>
          </cell>
          <cell r="BP3018">
            <v>27</v>
          </cell>
          <cell r="BR3018" t="str">
            <v>96</v>
          </cell>
          <cell r="BT3018">
            <v>3.2</v>
          </cell>
          <cell r="BU3018" t="str">
            <v>Overig</v>
          </cell>
          <cell r="BX3018">
            <v>107.17</v>
          </cell>
        </row>
        <row r="3019">
          <cell r="AW3019" t="str">
            <v>Plus Retail Zuid</v>
          </cell>
          <cell r="BP3019">
            <v>27</v>
          </cell>
          <cell r="BR3019" t="str">
            <v>60</v>
          </cell>
          <cell r="BT3019">
            <v>13.6</v>
          </cell>
          <cell r="BU3019" t="str">
            <v>Superunie</v>
          </cell>
          <cell r="BX3019">
            <v>211.89000000000001</v>
          </cell>
        </row>
        <row r="3020">
          <cell r="AW3020" t="str">
            <v>Action Distributiecentrum</v>
          </cell>
          <cell r="BP3020">
            <v>27</v>
          </cell>
          <cell r="BR3020" t="str">
            <v>61</v>
          </cell>
          <cell r="BT3020">
            <v>23.2</v>
          </cell>
          <cell r="BU3020" t="str">
            <v>Action</v>
          </cell>
          <cell r="BX3020">
            <v>312.27</v>
          </cell>
        </row>
        <row r="3021">
          <cell r="AW3021" t="str">
            <v>Sligro (deur 802-807)</v>
          </cell>
          <cell r="BP3021">
            <v>27</v>
          </cell>
          <cell r="BR3021" t="str">
            <v>54</v>
          </cell>
          <cell r="BT3021">
            <v>7.1999999999999993</v>
          </cell>
          <cell r="BU3021" t="str">
            <v>Superunie</v>
          </cell>
          <cell r="BX3021">
            <v>91.800000000000011</v>
          </cell>
        </row>
        <row r="3022">
          <cell r="AW3022" t="str">
            <v>Basiq Dental BV</v>
          </cell>
          <cell r="BP3022">
            <v>27</v>
          </cell>
          <cell r="BR3022" t="str">
            <v>50</v>
          </cell>
          <cell r="BT3022">
            <v>0.8</v>
          </cell>
          <cell r="BU3022" t="str">
            <v>Pharma</v>
          </cell>
          <cell r="BX3022">
            <v>54.4</v>
          </cell>
        </row>
        <row r="3023">
          <cell r="AW3023" t="str">
            <v>Plus Retail Zuid</v>
          </cell>
          <cell r="BP3023">
            <v>27</v>
          </cell>
          <cell r="BR3023" t="str">
            <v>60</v>
          </cell>
          <cell r="BT3023" t="str">
            <v/>
          </cell>
          <cell r="BU3023" t="str">
            <v>Superunie</v>
          </cell>
          <cell r="BX3023" t="str">
            <v/>
          </cell>
        </row>
        <row r="3024">
          <cell r="AW3024" t="str">
            <v>PLUS DC OSS</v>
          </cell>
          <cell r="BP3024">
            <v>27</v>
          </cell>
          <cell r="BR3024" t="str">
            <v>53</v>
          </cell>
          <cell r="BT3024">
            <v>9.6</v>
          </cell>
          <cell r="BU3024" t="str">
            <v>Superunie</v>
          </cell>
          <cell r="BX3024">
            <v>112.99</v>
          </cell>
        </row>
        <row r="3025">
          <cell r="AW3025" t="str">
            <v>ADVION ONLINE B.V.</v>
          </cell>
          <cell r="BP3025">
            <v>27</v>
          </cell>
          <cell r="BR3025" t="str">
            <v>10</v>
          </cell>
          <cell r="BT3025">
            <v>8</v>
          </cell>
          <cell r="BU3025" t="str">
            <v>Overig</v>
          </cell>
          <cell r="BX3025">
            <v>120.48</v>
          </cell>
        </row>
        <row r="3026">
          <cell r="AW3026" t="str">
            <v>Sligro DC Non Food (deur 701)</v>
          </cell>
          <cell r="BP3026">
            <v>27</v>
          </cell>
          <cell r="BR3026" t="str">
            <v>54</v>
          </cell>
          <cell r="BT3026">
            <v>4</v>
          </cell>
          <cell r="BU3026" t="str">
            <v>Superunie</v>
          </cell>
          <cell r="BX3026">
            <v>58.92</v>
          </cell>
        </row>
        <row r="3027">
          <cell r="AW3027" t="str">
            <v>Action Distributiecentrum</v>
          </cell>
          <cell r="BP3027">
            <v>27</v>
          </cell>
          <cell r="BR3027" t="str">
            <v>16</v>
          </cell>
          <cell r="BT3027">
            <v>13.6</v>
          </cell>
          <cell r="BU3027" t="str">
            <v>Action</v>
          </cell>
          <cell r="BX3027">
            <v>206.31</v>
          </cell>
        </row>
        <row r="3028">
          <cell r="AW3028" t="str">
            <v>ALLIANCE HEALTHCARE</v>
          </cell>
          <cell r="BP3028">
            <v>27</v>
          </cell>
          <cell r="BR3028" t="str">
            <v>52</v>
          </cell>
          <cell r="BT3028">
            <v>0.8</v>
          </cell>
          <cell r="BU3028" t="str">
            <v>Pharma</v>
          </cell>
          <cell r="BX3028">
            <v>54.4</v>
          </cell>
        </row>
        <row r="3029">
          <cell r="AW3029" t="str">
            <v>Mosadex</v>
          </cell>
          <cell r="BP3029">
            <v>27</v>
          </cell>
          <cell r="BR3029" t="str">
            <v>23</v>
          </cell>
          <cell r="BT3029">
            <v>0.8</v>
          </cell>
          <cell r="BU3029" t="str">
            <v>Overig</v>
          </cell>
          <cell r="BX3029">
            <v>54.4</v>
          </cell>
        </row>
        <row r="3030">
          <cell r="AW3030" t="str">
            <v>ALBERT HEIJN MECH ZAANDAM</v>
          </cell>
          <cell r="BP3030">
            <v>27</v>
          </cell>
          <cell r="BR3030" t="str">
            <v>15</v>
          </cell>
          <cell r="BT3030">
            <v>0.8</v>
          </cell>
          <cell r="BU3030" t="str">
            <v>AH</v>
          </cell>
          <cell r="BX3030">
            <v>28.49</v>
          </cell>
        </row>
        <row r="3031">
          <cell r="AW3031" t="str">
            <v>Alliance Healthcare</v>
          </cell>
          <cell r="BP3031">
            <v>27</v>
          </cell>
          <cell r="BR3031" t="str">
            <v>79</v>
          </cell>
          <cell r="BT3031">
            <v>0.8</v>
          </cell>
          <cell r="BU3031" t="str">
            <v>Pharma</v>
          </cell>
          <cell r="BX3031">
            <v>54.4</v>
          </cell>
        </row>
        <row r="3032">
          <cell r="AW3032" t="str">
            <v>PLUS DC OSS</v>
          </cell>
          <cell r="BP3032">
            <v>27</v>
          </cell>
          <cell r="BR3032" t="str">
            <v>53</v>
          </cell>
          <cell r="BT3032" t="str">
            <v/>
          </cell>
          <cell r="BU3032" t="str">
            <v>Superunie</v>
          </cell>
          <cell r="BX3032" t="str">
            <v/>
          </cell>
        </row>
        <row r="3033">
          <cell r="AW3033" t="str">
            <v>Sligro (deur 802-807)</v>
          </cell>
          <cell r="BP3033">
            <v>27</v>
          </cell>
          <cell r="BR3033" t="str">
            <v>54</v>
          </cell>
          <cell r="BT3033" t="str">
            <v/>
          </cell>
          <cell r="BU3033" t="str">
            <v>Superunie</v>
          </cell>
          <cell r="BX3033" t="str">
            <v/>
          </cell>
        </row>
        <row r="3034">
          <cell r="AW3034" t="str">
            <v>Basiq Dental BV</v>
          </cell>
          <cell r="BP3034">
            <v>27</v>
          </cell>
          <cell r="BR3034" t="str">
            <v>50</v>
          </cell>
          <cell r="BT3034">
            <v>1.6</v>
          </cell>
          <cell r="BU3034" t="str">
            <v>Pharma</v>
          </cell>
          <cell r="BX3034">
            <v>44.37</v>
          </cell>
        </row>
        <row r="3035">
          <cell r="AW3035" t="str">
            <v>Advion BV</v>
          </cell>
          <cell r="BP3035">
            <v>27</v>
          </cell>
          <cell r="BR3035" t="str">
            <v>10</v>
          </cell>
          <cell r="BT3035" t="str">
            <v/>
          </cell>
          <cell r="BU3035" t="str">
            <v>Overig</v>
          </cell>
          <cell r="BX3035" t="str">
            <v/>
          </cell>
        </row>
        <row r="3036">
          <cell r="AW3036" t="str">
            <v>Detailresult Logistiek</v>
          </cell>
          <cell r="BP3036">
            <v>27</v>
          </cell>
          <cell r="BR3036" t="str">
            <v>19</v>
          </cell>
          <cell r="BT3036">
            <v>7.1999999999999993</v>
          </cell>
          <cell r="BU3036" t="str">
            <v>Overig</v>
          </cell>
          <cell r="BX3036">
            <v>128.81</v>
          </cell>
        </row>
        <row r="3037">
          <cell r="AW3037" t="str">
            <v>PLUS DC OSS</v>
          </cell>
          <cell r="BP3037">
            <v>27</v>
          </cell>
          <cell r="BR3037" t="str">
            <v>53</v>
          </cell>
          <cell r="BT3037">
            <v>2.4</v>
          </cell>
          <cell r="BU3037" t="str">
            <v>Superunie</v>
          </cell>
          <cell r="BX3037">
            <v>45.6</v>
          </cell>
        </row>
        <row r="3038">
          <cell r="AW3038" t="str">
            <v>Kruidvat BV</v>
          </cell>
          <cell r="BP3038">
            <v>27</v>
          </cell>
          <cell r="BR3038" t="str">
            <v>66</v>
          </cell>
          <cell r="BT3038">
            <v>14.4</v>
          </cell>
          <cell r="BU3038" t="str">
            <v>Kruidvat</v>
          </cell>
          <cell r="BX3038">
            <v>130.9</v>
          </cell>
        </row>
        <row r="3039">
          <cell r="AW3039" t="str">
            <v>Vomar DC</v>
          </cell>
          <cell r="BP3039">
            <v>27</v>
          </cell>
          <cell r="BR3039" t="str">
            <v>18</v>
          </cell>
          <cell r="BT3039">
            <v>3.2</v>
          </cell>
          <cell r="BU3039" t="str">
            <v>Superunie</v>
          </cell>
          <cell r="BX3039">
            <v>73.760000000000005</v>
          </cell>
        </row>
        <row r="3040">
          <cell r="AW3040" t="str">
            <v>Kruidvat BV</v>
          </cell>
          <cell r="BP3040">
            <v>27</v>
          </cell>
          <cell r="BR3040" t="str">
            <v>66</v>
          </cell>
          <cell r="BT3040">
            <v>23.2</v>
          </cell>
          <cell r="BU3040" t="str">
            <v>Kruidvat</v>
          </cell>
          <cell r="BX3040">
            <v>170.29</v>
          </cell>
        </row>
        <row r="3041">
          <cell r="AW3041" t="str">
            <v>Etos Distributiecentrum</v>
          </cell>
          <cell r="BP3041">
            <v>27</v>
          </cell>
          <cell r="BR3041" t="str">
            <v>19</v>
          </cell>
          <cell r="BT3041">
            <v>3.2</v>
          </cell>
          <cell r="BU3041" t="str">
            <v>Overig</v>
          </cell>
          <cell r="BX3041">
            <v>73.5</v>
          </cell>
        </row>
        <row r="3042">
          <cell r="AW3042" t="str">
            <v>Topbrands Europe BV</v>
          </cell>
          <cell r="BP3042">
            <v>27</v>
          </cell>
          <cell r="BR3042" t="str">
            <v>96</v>
          </cell>
          <cell r="BT3042">
            <v>1.6</v>
          </cell>
          <cell r="BU3042" t="str">
            <v>Overig</v>
          </cell>
          <cell r="BX3042">
            <v>74.459999999999994</v>
          </cell>
        </row>
        <row r="3043">
          <cell r="AW3043" t="str">
            <v>Action Distributiecentrum</v>
          </cell>
          <cell r="BP3043">
            <v>27</v>
          </cell>
          <cell r="BR3043" t="str">
            <v>61</v>
          </cell>
          <cell r="BT3043">
            <v>23.2</v>
          </cell>
          <cell r="BU3043" t="str">
            <v>Action</v>
          </cell>
          <cell r="BX3043">
            <v>312.27</v>
          </cell>
        </row>
        <row r="3044">
          <cell r="AW3044" t="str">
            <v>Action Distributiecentrum</v>
          </cell>
          <cell r="BP3044">
            <v>27</v>
          </cell>
          <cell r="BR3044" t="str">
            <v>61</v>
          </cell>
          <cell r="BT3044">
            <v>23.2</v>
          </cell>
          <cell r="BU3044" t="str">
            <v>Action</v>
          </cell>
          <cell r="BX3044">
            <v>312.27</v>
          </cell>
        </row>
        <row r="3045">
          <cell r="AW3045" t="str">
            <v>CoopCodis Distributiecentrum</v>
          </cell>
          <cell r="BP3045">
            <v>27</v>
          </cell>
          <cell r="BR3045" t="str">
            <v>94</v>
          </cell>
          <cell r="BT3045">
            <v>0.8</v>
          </cell>
          <cell r="BU3045" t="str">
            <v>Superunie</v>
          </cell>
          <cell r="BX3045">
            <v>36.700000000000003</v>
          </cell>
        </row>
        <row r="3046">
          <cell r="AW3046" t="str">
            <v>Action / ID Logistics</v>
          </cell>
          <cell r="BP3046">
            <v>27</v>
          </cell>
          <cell r="BR3046" t="str">
            <v>50</v>
          </cell>
          <cell r="BT3046">
            <v>26.4</v>
          </cell>
          <cell r="BU3046" t="str">
            <v>Action</v>
          </cell>
          <cell r="BX3046">
            <v>249.74</v>
          </cell>
        </row>
        <row r="3047">
          <cell r="AW3047" t="str">
            <v>Action / ID Logistics</v>
          </cell>
          <cell r="BP3047">
            <v>27</v>
          </cell>
          <cell r="BR3047" t="str">
            <v>50</v>
          </cell>
          <cell r="BT3047">
            <v>17.600000000000001</v>
          </cell>
          <cell r="BU3047" t="str">
            <v>Action</v>
          </cell>
          <cell r="BX3047">
            <v>202.22</v>
          </cell>
        </row>
        <row r="3048">
          <cell r="AW3048" t="str">
            <v>Detailresult Logistiek</v>
          </cell>
          <cell r="BP3048">
            <v>27</v>
          </cell>
          <cell r="BR3048" t="str">
            <v>19</v>
          </cell>
          <cell r="BT3048" t="str">
            <v/>
          </cell>
          <cell r="BU3048" t="str">
            <v>Overig</v>
          </cell>
          <cell r="BX3048" t="str">
            <v/>
          </cell>
        </row>
        <row r="3049">
          <cell r="AW3049" t="str">
            <v>Kruidvat BV</v>
          </cell>
          <cell r="BP3049">
            <v>27</v>
          </cell>
          <cell r="BR3049" t="str">
            <v>66</v>
          </cell>
          <cell r="BT3049" t="str">
            <v/>
          </cell>
          <cell r="BU3049" t="str">
            <v>Kruidvat</v>
          </cell>
          <cell r="BX3049" t="str">
            <v/>
          </cell>
        </row>
        <row r="3050">
          <cell r="AW3050" t="str">
            <v>DRG DC Bleiswijk</v>
          </cell>
          <cell r="BP3050">
            <v>27</v>
          </cell>
          <cell r="BR3050" t="str">
            <v>26</v>
          </cell>
          <cell r="BT3050">
            <v>4.8</v>
          </cell>
          <cell r="BU3050" t="str">
            <v>Overig</v>
          </cell>
          <cell r="BX3050">
            <v>91.01</v>
          </cell>
        </row>
        <row r="3051">
          <cell r="AW3051" t="str">
            <v>Action / ID Logistics</v>
          </cell>
          <cell r="BP3051">
            <v>27</v>
          </cell>
          <cell r="BR3051" t="str">
            <v>50</v>
          </cell>
          <cell r="BT3051">
            <v>25.6</v>
          </cell>
          <cell r="BU3051" t="str">
            <v>Action</v>
          </cell>
          <cell r="BX3051">
            <v>243.71</v>
          </cell>
        </row>
        <row r="3052">
          <cell r="AW3052" t="str">
            <v>Dentalair (deur 6/7)</v>
          </cell>
          <cell r="BP3052">
            <v>27</v>
          </cell>
          <cell r="BR3052" t="str">
            <v>33</v>
          </cell>
          <cell r="BT3052">
            <v>0.8</v>
          </cell>
          <cell r="BU3052" t="str">
            <v>Pharma</v>
          </cell>
          <cell r="BX3052">
            <v>27.26</v>
          </cell>
        </row>
        <row r="3053">
          <cell r="AW3053" t="str">
            <v>Albert Heijn</v>
          </cell>
          <cell r="BP3053">
            <v>27</v>
          </cell>
          <cell r="BR3053" t="str">
            <v>41</v>
          </cell>
          <cell r="BT3053">
            <v>26.4</v>
          </cell>
          <cell r="BU3053" t="str">
            <v>AH</v>
          </cell>
          <cell r="BX3053">
            <v>149.41</v>
          </cell>
        </row>
        <row r="3054">
          <cell r="AW3054" t="str">
            <v>Kruidvat BV</v>
          </cell>
          <cell r="BP3054">
            <v>27</v>
          </cell>
          <cell r="BR3054" t="str">
            <v>66</v>
          </cell>
          <cell r="BT3054">
            <v>26.4</v>
          </cell>
          <cell r="BU3054" t="str">
            <v>Kruidvat</v>
          </cell>
          <cell r="BX3054">
            <v>182.69</v>
          </cell>
        </row>
        <row r="3055">
          <cell r="AW3055" t="str">
            <v>Albert Heijn</v>
          </cell>
          <cell r="BP3055">
            <v>27</v>
          </cell>
          <cell r="BR3055" t="str">
            <v>41</v>
          </cell>
          <cell r="BT3055">
            <v>34.4</v>
          </cell>
          <cell r="BU3055" t="str">
            <v>AH</v>
          </cell>
          <cell r="BX3055">
            <v>221.41</v>
          </cell>
        </row>
        <row r="3056">
          <cell r="AW3056" t="str">
            <v>Jumbo DC Nieuwegein</v>
          </cell>
          <cell r="BP3056">
            <v>27</v>
          </cell>
          <cell r="BR3056" t="str">
            <v>34</v>
          </cell>
          <cell r="BT3056">
            <v>26.4</v>
          </cell>
          <cell r="BU3056" t="str">
            <v>Jumbo</v>
          </cell>
          <cell r="BX3056">
            <v>213.57</v>
          </cell>
        </row>
        <row r="3057">
          <cell r="AW3057" t="str">
            <v>Jumbo DC Nieuwegein</v>
          </cell>
          <cell r="BP3057">
            <v>27</v>
          </cell>
          <cell r="BR3057" t="str">
            <v>34</v>
          </cell>
          <cell r="BT3057" t="str">
            <v/>
          </cell>
          <cell r="BU3057" t="str">
            <v>Jumbo</v>
          </cell>
          <cell r="BX3057" t="str">
            <v/>
          </cell>
        </row>
        <row r="3058">
          <cell r="AW3058" t="str">
            <v>Jumbo DC Nieuwegein</v>
          </cell>
          <cell r="BP3058">
            <v>27</v>
          </cell>
          <cell r="BR3058" t="str">
            <v>34</v>
          </cell>
          <cell r="BT3058" t="str">
            <v/>
          </cell>
          <cell r="BU3058" t="str">
            <v>Jumbo</v>
          </cell>
          <cell r="BX3058" t="str">
            <v/>
          </cell>
        </row>
        <row r="3059">
          <cell r="AW3059" t="str">
            <v>Plus Retail Oost</v>
          </cell>
          <cell r="BP3059">
            <v>28</v>
          </cell>
          <cell r="BR3059" t="str">
            <v>74</v>
          </cell>
          <cell r="BT3059">
            <v>4.8</v>
          </cell>
          <cell r="BU3059" t="str">
            <v>Superunie</v>
          </cell>
          <cell r="BX3059">
            <v>98.4</v>
          </cell>
        </row>
        <row r="3060">
          <cell r="AW3060" t="str">
            <v>Albert Heijn DC OVERIJSSEL</v>
          </cell>
          <cell r="BP3060">
            <v>28</v>
          </cell>
          <cell r="BR3060" t="str">
            <v>80</v>
          </cell>
          <cell r="BT3060">
            <v>8</v>
          </cell>
          <cell r="BU3060" t="str">
            <v>AH</v>
          </cell>
          <cell r="BX3060">
            <v>142.63999999999999</v>
          </cell>
        </row>
        <row r="3061">
          <cell r="AW3061" t="str">
            <v>Plus Retail Beemster</v>
          </cell>
          <cell r="BP3061">
            <v>28</v>
          </cell>
          <cell r="BR3061" t="str">
            <v>14</v>
          </cell>
          <cell r="BT3061">
            <v>3.2</v>
          </cell>
          <cell r="BU3061" t="str">
            <v>Superunie</v>
          </cell>
          <cell r="BX3061">
            <v>70.59</v>
          </cell>
        </row>
        <row r="3062">
          <cell r="AW3062" t="str">
            <v>Plus Retail Oost</v>
          </cell>
          <cell r="BP3062">
            <v>28</v>
          </cell>
          <cell r="BR3062" t="str">
            <v>74</v>
          </cell>
          <cell r="BT3062" t="str">
            <v/>
          </cell>
          <cell r="BU3062" t="str">
            <v>Superunie</v>
          </cell>
          <cell r="BX3062" t="str">
            <v/>
          </cell>
        </row>
        <row r="3063">
          <cell r="AW3063" t="str">
            <v>A.S. Watson DC</v>
          </cell>
          <cell r="BP3063">
            <v>28</v>
          </cell>
          <cell r="BR3063" t="str">
            <v>66</v>
          </cell>
          <cell r="BT3063" t="str">
            <v/>
          </cell>
          <cell r="BU3063" t="str">
            <v>Kruidvat</v>
          </cell>
          <cell r="BX3063" t="str">
            <v/>
          </cell>
        </row>
        <row r="3064">
          <cell r="AW3064" t="str">
            <v>Plus Retail Zuid</v>
          </cell>
          <cell r="BP3064">
            <v>28</v>
          </cell>
          <cell r="BR3064" t="str">
            <v>60</v>
          </cell>
          <cell r="BT3064">
            <v>0.8</v>
          </cell>
          <cell r="BU3064" t="str">
            <v>Superunie</v>
          </cell>
          <cell r="BX3064">
            <v>31.57</v>
          </cell>
        </row>
        <row r="3065">
          <cell r="AW3065" t="str">
            <v>ALBERT HEIJN MECH ZAANDAM</v>
          </cell>
          <cell r="BP3065">
            <v>28</v>
          </cell>
          <cell r="BR3065" t="str">
            <v>15</v>
          </cell>
          <cell r="BT3065">
            <v>7.2</v>
          </cell>
          <cell r="BU3065" t="str">
            <v>AH</v>
          </cell>
          <cell r="BX3065">
            <v>122.9</v>
          </cell>
        </row>
        <row r="3066">
          <cell r="AW3066" t="str">
            <v>Advion BV</v>
          </cell>
          <cell r="BP3066">
            <v>28</v>
          </cell>
          <cell r="BR3066" t="str">
            <v>10</v>
          </cell>
          <cell r="BT3066">
            <v>10.4</v>
          </cell>
          <cell r="BU3066" t="str">
            <v>Overig</v>
          </cell>
          <cell r="BX3066">
            <v>145.69999999999999</v>
          </cell>
        </row>
        <row r="3067">
          <cell r="AW3067" t="str">
            <v>Albert Heijn</v>
          </cell>
          <cell r="BP3067">
            <v>28</v>
          </cell>
          <cell r="BR3067" t="str">
            <v>26</v>
          </cell>
          <cell r="BT3067">
            <v>6.4</v>
          </cell>
          <cell r="BU3067" t="str">
            <v>AH</v>
          </cell>
          <cell r="BX3067">
            <v>106.82</v>
          </cell>
        </row>
        <row r="3068">
          <cell r="AW3068" t="str">
            <v>Plus Retail Zuid</v>
          </cell>
          <cell r="BP3068">
            <v>28</v>
          </cell>
          <cell r="BR3068" t="str">
            <v>60</v>
          </cell>
          <cell r="BT3068" t="str">
            <v/>
          </cell>
          <cell r="BU3068" t="str">
            <v>Superunie</v>
          </cell>
          <cell r="BX3068" t="str">
            <v/>
          </cell>
        </row>
        <row r="3069">
          <cell r="AW3069" t="str">
            <v>Corim Dental Products BV</v>
          </cell>
          <cell r="BP3069">
            <v>28</v>
          </cell>
          <cell r="BR3069" t="str">
            <v>41</v>
          </cell>
          <cell r="BT3069">
            <v>0.8</v>
          </cell>
          <cell r="BU3069" t="str">
            <v>Pharma</v>
          </cell>
          <cell r="BX3069">
            <v>27.26</v>
          </cell>
        </row>
        <row r="3070">
          <cell r="AW3070" t="str">
            <v>Albert Heijn</v>
          </cell>
          <cell r="BP3070">
            <v>28</v>
          </cell>
          <cell r="BR3070" t="str">
            <v>41</v>
          </cell>
          <cell r="BT3070" t="str">
            <v/>
          </cell>
          <cell r="BU3070" t="str">
            <v>AH</v>
          </cell>
          <cell r="BX3070" t="str">
            <v/>
          </cell>
        </row>
        <row r="3071">
          <cell r="AW3071" t="str">
            <v>AH DC Hoorn</v>
          </cell>
          <cell r="BP3071">
            <v>28</v>
          </cell>
          <cell r="BR3071" t="str">
            <v>16</v>
          </cell>
          <cell r="BT3071">
            <v>2.4</v>
          </cell>
          <cell r="BU3071" t="str">
            <v>AH</v>
          </cell>
          <cell r="BX3071">
            <v>66.19</v>
          </cell>
        </row>
        <row r="3072">
          <cell r="AW3072" t="str">
            <v>Kruidvat BV</v>
          </cell>
          <cell r="BP3072">
            <v>28</v>
          </cell>
          <cell r="BR3072" t="str">
            <v>66</v>
          </cell>
          <cell r="BT3072">
            <v>24</v>
          </cell>
          <cell r="BU3072" t="str">
            <v>Kruidvat</v>
          </cell>
          <cell r="BX3072">
            <v>173.52</v>
          </cell>
        </row>
        <row r="3073">
          <cell r="AW3073" t="str">
            <v>Plus Retail Oost</v>
          </cell>
          <cell r="BP3073">
            <v>28</v>
          </cell>
          <cell r="BR3073" t="str">
            <v>74</v>
          </cell>
          <cell r="BT3073">
            <v>1.6</v>
          </cell>
          <cell r="BU3073" t="str">
            <v>Superunie</v>
          </cell>
          <cell r="BX3073">
            <v>53.38</v>
          </cell>
        </row>
        <row r="3074">
          <cell r="AW3074" t="str">
            <v>Advion BV</v>
          </cell>
          <cell r="BP3074">
            <v>28</v>
          </cell>
          <cell r="BR3074" t="str">
            <v>10</v>
          </cell>
          <cell r="BT3074" t="str">
            <v/>
          </cell>
          <cell r="BU3074" t="str">
            <v>Overig</v>
          </cell>
          <cell r="BX3074" t="str">
            <v/>
          </cell>
        </row>
        <row r="3075">
          <cell r="AW3075" t="str">
            <v>Boni Distributiecentrum</v>
          </cell>
          <cell r="BP3075">
            <v>28</v>
          </cell>
          <cell r="BR3075" t="str">
            <v>38</v>
          </cell>
          <cell r="BT3075">
            <v>0.8</v>
          </cell>
          <cell r="BU3075" t="str">
            <v>Superunie</v>
          </cell>
          <cell r="BX3075">
            <v>28.86</v>
          </cell>
        </row>
        <row r="3076">
          <cell r="AW3076" t="str">
            <v>Albert Heijn</v>
          </cell>
          <cell r="BP3076">
            <v>28</v>
          </cell>
          <cell r="BR3076" t="str">
            <v>50</v>
          </cell>
          <cell r="BT3076">
            <v>9.6</v>
          </cell>
          <cell r="BU3076" t="str">
            <v>AH</v>
          </cell>
          <cell r="BX3076">
            <v>138.24</v>
          </cell>
        </row>
        <row r="3077">
          <cell r="AW3077" t="str">
            <v>Poiesz Supermarkten BV</v>
          </cell>
          <cell r="BP3077">
            <v>28</v>
          </cell>
          <cell r="BR3077" t="str">
            <v>86</v>
          </cell>
          <cell r="BT3077">
            <v>0.8</v>
          </cell>
          <cell r="BU3077" t="str">
            <v>Superunie</v>
          </cell>
          <cell r="BX3077">
            <v>39.46</v>
          </cell>
        </row>
        <row r="3078">
          <cell r="AW3078" t="str">
            <v>Albert Heijn DC OVERIJSSEL</v>
          </cell>
          <cell r="BP3078">
            <v>28</v>
          </cell>
          <cell r="BR3078" t="str">
            <v>80</v>
          </cell>
          <cell r="BT3078" t="str">
            <v/>
          </cell>
          <cell r="BU3078" t="str">
            <v>AH</v>
          </cell>
          <cell r="BX3078" t="str">
            <v/>
          </cell>
        </row>
        <row r="3079">
          <cell r="AW3079" t="str">
            <v>ID Logistics</v>
          </cell>
          <cell r="BP3079">
            <v>28</v>
          </cell>
          <cell r="BR3079" t="str">
            <v>50</v>
          </cell>
          <cell r="BT3079">
            <v>2.4</v>
          </cell>
          <cell r="BU3079" t="str">
            <v>Overig</v>
          </cell>
          <cell r="BX3079">
            <v>55.85</v>
          </cell>
        </row>
        <row r="3080">
          <cell r="AW3080" t="str">
            <v>CoopCodis Distributiecentrum</v>
          </cell>
          <cell r="BP3080">
            <v>28</v>
          </cell>
          <cell r="BR3080" t="str">
            <v>94</v>
          </cell>
          <cell r="BT3080">
            <v>4.8</v>
          </cell>
          <cell r="BU3080" t="str">
            <v>Superunie</v>
          </cell>
          <cell r="BX3080">
            <v>115.68</v>
          </cell>
        </row>
        <row r="3081">
          <cell r="AW3081" t="str">
            <v>Albert Heijn</v>
          </cell>
          <cell r="BP3081">
            <v>28</v>
          </cell>
          <cell r="BR3081" t="str">
            <v>50</v>
          </cell>
          <cell r="BT3081" t="str">
            <v/>
          </cell>
          <cell r="BU3081" t="str">
            <v>AH</v>
          </cell>
          <cell r="BX3081" t="str">
            <v/>
          </cell>
        </row>
        <row r="3082">
          <cell r="AW3082" t="str">
            <v>HOOGVLIET DC BLEISWIJK</v>
          </cell>
          <cell r="BP3082">
            <v>28</v>
          </cell>
          <cell r="BR3082" t="str">
            <v>26</v>
          </cell>
          <cell r="BT3082">
            <v>10.4</v>
          </cell>
          <cell r="BU3082" t="str">
            <v>Superunie</v>
          </cell>
          <cell r="BX3082">
            <v>162.03</v>
          </cell>
        </row>
        <row r="3083">
          <cell r="AW3083" t="str">
            <v>Action Distributiecentrum</v>
          </cell>
          <cell r="BP3083">
            <v>28</v>
          </cell>
          <cell r="BR3083" t="str">
            <v>61</v>
          </cell>
          <cell r="BT3083">
            <v>24</v>
          </cell>
          <cell r="BU3083" t="str">
            <v>Action</v>
          </cell>
          <cell r="BX3083">
            <v>317.52</v>
          </cell>
        </row>
        <row r="3084">
          <cell r="AW3084" t="str">
            <v>Advion BV</v>
          </cell>
          <cell r="BP3084">
            <v>28</v>
          </cell>
          <cell r="BR3084" t="str">
            <v>10</v>
          </cell>
          <cell r="BT3084" t="str">
            <v/>
          </cell>
          <cell r="BU3084" t="str">
            <v>Overig</v>
          </cell>
          <cell r="BX3084" t="str">
            <v/>
          </cell>
        </row>
        <row r="3085">
          <cell r="AW3085" t="str">
            <v>HOOGVLIET DC BLEISWIJK</v>
          </cell>
          <cell r="BP3085">
            <v>28</v>
          </cell>
          <cell r="BR3085" t="str">
            <v>26</v>
          </cell>
          <cell r="BT3085" t="str">
            <v/>
          </cell>
          <cell r="BU3085" t="str">
            <v>Superunie</v>
          </cell>
          <cell r="BX3085" t="str">
            <v/>
          </cell>
        </row>
        <row r="3086">
          <cell r="AW3086" t="str">
            <v>Action Distributiecentrum</v>
          </cell>
          <cell r="BP3086">
            <v>28</v>
          </cell>
          <cell r="BR3086" t="str">
            <v>16</v>
          </cell>
          <cell r="BT3086">
            <v>21.6</v>
          </cell>
          <cell r="BU3086" t="str">
            <v>Action</v>
          </cell>
          <cell r="BX3086">
            <v>267.62</v>
          </cell>
        </row>
        <row r="3087">
          <cell r="AW3087" t="str">
            <v>Action Distributiecentrum</v>
          </cell>
          <cell r="BP3087">
            <v>28</v>
          </cell>
          <cell r="BR3087" t="str">
            <v>61</v>
          </cell>
          <cell r="BT3087">
            <v>26.4</v>
          </cell>
          <cell r="BU3087" t="str">
            <v>Action</v>
          </cell>
          <cell r="BX3087">
            <v>333.96</v>
          </cell>
        </row>
        <row r="3088">
          <cell r="AW3088" t="str">
            <v>Nettorama DC</v>
          </cell>
          <cell r="BP3088">
            <v>28</v>
          </cell>
          <cell r="BR3088" t="str">
            <v>49</v>
          </cell>
          <cell r="BT3088">
            <v>4.8</v>
          </cell>
          <cell r="BU3088" t="str">
            <v>Superunie</v>
          </cell>
          <cell r="BX3088">
            <v>82.18</v>
          </cell>
        </row>
        <row r="3089">
          <cell r="AW3089" t="str">
            <v>Action Distributiecentrum</v>
          </cell>
          <cell r="BP3089">
            <v>28</v>
          </cell>
          <cell r="BR3089" t="str">
            <v>16</v>
          </cell>
          <cell r="BT3089">
            <v>21.6</v>
          </cell>
          <cell r="BU3089" t="str">
            <v>Action</v>
          </cell>
          <cell r="BX3089">
            <v>267.62</v>
          </cell>
        </row>
        <row r="3090">
          <cell r="AW3090" t="str">
            <v>Action Distributiecentrum</v>
          </cell>
          <cell r="BP3090">
            <v>28</v>
          </cell>
          <cell r="BR3090" t="str">
            <v>16</v>
          </cell>
          <cell r="BT3090">
            <v>22.4</v>
          </cell>
          <cell r="BU3090" t="str">
            <v>Action</v>
          </cell>
          <cell r="BX3090">
            <v>272.16000000000003</v>
          </cell>
        </row>
        <row r="3091">
          <cell r="AW3091" t="str">
            <v>Vomar DC</v>
          </cell>
          <cell r="BP3091">
            <v>28</v>
          </cell>
          <cell r="BR3091" t="str">
            <v>18</v>
          </cell>
          <cell r="BT3091">
            <v>3.2</v>
          </cell>
          <cell r="BU3091" t="str">
            <v>Superunie</v>
          </cell>
          <cell r="BX3091">
            <v>73.760000000000005</v>
          </cell>
        </row>
        <row r="3092">
          <cell r="AW3092" t="str">
            <v>Jan Linders Distributiecentrum</v>
          </cell>
          <cell r="BP3092">
            <v>28</v>
          </cell>
          <cell r="BR3092" t="str">
            <v>58</v>
          </cell>
          <cell r="BT3092">
            <v>4.8</v>
          </cell>
          <cell r="BU3092" t="str">
            <v>Superunie</v>
          </cell>
          <cell r="BX3092">
            <v>83.14</v>
          </cell>
        </row>
        <row r="3093">
          <cell r="AW3093" t="str">
            <v>CoopCodis Distributiecentrum</v>
          </cell>
          <cell r="BP3093">
            <v>28</v>
          </cell>
          <cell r="BR3093" t="str">
            <v>94</v>
          </cell>
          <cell r="BT3093">
            <v>8.8000000000000007</v>
          </cell>
          <cell r="BU3093" t="str">
            <v>Superunie</v>
          </cell>
          <cell r="BX3093">
            <v>183.13</v>
          </cell>
        </row>
        <row r="3094">
          <cell r="AW3094" t="str">
            <v>Action Distributiecentrum</v>
          </cell>
          <cell r="BP3094">
            <v>28</v>
          </cell>
          <cell r="BR3094" t="str">
            <v>61</v>
          </cell>
          <cell r="BT3094">
            <v>20</v>
          </cell>
          <cell r="BU3094" t="str">
            <v>Action</v>
          </cell>
          <cell r="BX3094">
            <v>290.2</v>
          </cell>
        </row>
        <row r="3095">
          <cell r="AW3095" t="str">
            <v>BOON DC KW DORDRECHT</v>
          </cell>
          <cell r="BP3095">
            <v>28</v>
          </cell>
          <cell r="BR3095" t="str">
            <v>33</v>
          </cell>
          <cell r="BT3095">
            <v>4</v>
          </cell>
          <cell r="BU3095" t="str">
            <v>Superunie</v>
          </cell>
          <cell r="BX3095">
            <v>71.52</v>
          </cell>
        </row>
        <row r="3096">
          <cell r="AW3096" t="str">
            <v>Albert Heijn</v>
          </cell>
          <cell r="BP3096">
            <v>28</v>
          </cell>
          <cell r="BR3096" t="str">
            <v>41</v>
          </cell>
          <cell r="BT3096">
            <v>14.4</v>
          </cell>
          <cell r="BU3096" t="str">
            <v>AH</v>
          </cell>
          <cell r="BX3096">
            <v>107.42</v>
          </cell>
        </row>
        <row r="3097">
          <cell r="AW3097" t="str">
            <v>Kruidvat BV</v>
          </cell>
          <cell r="BP3097">
            <v>28</v>
          </cell>
          <cell r="BR3097" t="str">
            <v>66</v>
          </cell>
          <cell r="BT3097">
            <v>26.4</v>
          </cell>
          <cell r="BU3097" t="str">
            <v>Kruidvat</v>
          </cell>
          <cell r="BX3097">
            <v>182.69</v>
          </cell>
        </row>
        <row r="3098">
          <cell r="AW3098" t="str">
            <v>CoopCodis Distributiecentrum</v>
          </cell>
          <cell r="BP3098">
            <v>28</v>
          </cell>
          <cell r="BR3098" t="str">
            <v>94</v>
          </cell>
          <cell r="BT3098" t="str">
            <v/>
          </cell>
          <cell r="BU3098" t="str">
            <v>Superunie</v>
          </cell>
          <cell r="BX3098" t="str">
            <v/>
          </cell>
        </row>
        <row r="3099">
          <cell r="AW3099" t="str">
            <v>Action Distributiecentrum</v>
          </cell>
          <cell r="BP3099">
            <v>28</v>
          </cell>
          <cell r="BR3099" t="str">
            <v>61</v>
          </cell>
          <cell r="BT3099">
            <v>24</v>
          </cell>
          <cell r="BU3099" t="str">
            <v>Action</v>
          </cell>
          <cell r="BX3099">
            <v>317.52</v>
          </cell>
        </row>
        <row r="3100">
          <cell r="AW3100" t="str">
            <v>Plus Retail Oost</v>
          </cell>
          <cell r="BP3100">
            <v>28</v>
          </cell>
          <cell r="BR3100" t="str">
            <v>74</v>
          </cell>
          <cell r="BT3100" t="str">
            <v/>
          </cell>
          <cell r="BU3100" t="str">
            <v>Superunie</v>
          </cell>
          <cell r="BX3100" t="str">
            <v/>
          </cell>
        </row>
        <row r="3101">
          <cell r="AW3101" t="str">
            <v>AH DC Hoorn</v>
          </cell>
          <cell r="BP3101">
            <v>28</v>
          </cell>
          <cell r="BR3101" t="str">
            <v>16</v>
          </cell>
          <cell r="BT3101">
            <v>3.2</v>
          </cell>
          <cell r="BU3101" t="str">
            <v>AH</v>
          </cell>
          <cell r="BX3101">
            <v>75.709999999999994</v>
          </cell>
        </row>
        <row r="3102">
          <cell r="AW3102" t="str">
            <v>Plus Retail Oost</v>
          </cell>
          <cell r="BP3102">
            <v>28</v>
          </cell>
          <cell r="BR3102" t="str">
            <v>74</v>
          </cell>
          <cell r="BT3102" t="str">
            <v/>
          </cell>
          <cell r="BU3102" t="str">
            <v>Superunie</v>
          </cell>
          <cell r="BX3102" t="str">
            <v/>
          </cell>
        </row>
        <row r="3103">
          <cell r="AW3103" t="str">
            <v>Colgate Palmolive Ned.Sal.</v>
          </cell>
          <cell r="BP3103">
            <v>28</v>
          </cell>
          <cell r="BR3103" t="str">
            <v>13</v>
          </cell>
          <cell r="BT3103">
            <v>0.8</v>
          </cell>
          <cell r="BU3103" t="str">
            <v>Overig</v>
          </cell>
          <cell r="BX3103">
            <v>28.67</v>
          </cell>
        </row>
        <row r="3104">
          <cell r="AW3104" t="str">
            <v>Etos Distributiecentrum</v>
          </cell>
          <cell r="BP3104">
            <v>28</v>
          </cell>
          <cell r="BR3104" t="str">
            <v>19</v>
          </cell>
          <cell r="BT3104">
            <v>17.600000000000001</v>
          </cell>
          <cell r="BU3104" t="str">
            <v>Overig</v>
          </cell>
          <cell r="BX3104">
            <v>232.32</v>
          </cell>
        </row>
        <row r="3105">
          <cell r="AW3105" t="str">
            <v>Plus Retail Oost</v>
          </cell>
          <cell r="BP3105">
            <v>28</v>
          </cell>
          <cell r="BR3105" t="str">
            <v>74</v>
          </cell>
          <cell r="BT3105">
            <v>4.8</v>
          </cell>
          <cell r="BU3105" t="str">
            <v>Superunie</v>
          </cell>
          <cell r="BX3105">
            <v>98.4</v>
          </cell>
        </row>
        <row r="3106">
          <cell r="AW3106" t="str">
            <v>Plus Retail Oost</v>
          </cell>
          <cell r="BP3106">
            <v>28</v>
          </cell>
          <cell r="BR3106" t="str">
            <v>74</v>
          </cell>
          <cell r="BT3106" t="str">
            <v/>
          </cell>
          <cell r="BU3106" t="str">
            <v>Superunie</v>
          </cell>
          <cell r="BX3106" t="str">
            <v/>
          </cell>
        </row>
        <row r="3107">
          <cell r="AW3107" t="str">
            <v>Colgate Palmolive Ned.Sal.</v>
          </cell>
          <cell r="BP3107">
            <v>28</v>
          </cell>
          <cell r="BR3107" t="str">
            <v>13</v>
          </cell>
          <cell r="BT3107">
            <v>0.8</v>
          </cell>
          <cell r="BU3107" t="str">
            <v>Overig</v>
          </cell>
          <cell r="BX3107">
            <v>28.67</v>
          </cell>
        </row>
        <row r="3108">
          <cell r="AW3108" t="str">
            <v>Kruidvat BV</v>
          </cell>
          <cell r="BP3108">
            <v>28</v>
          </cell>
          <cell r="BR3108" t="str">
            <v>66</v>
          </cell>
          <cell r="BT3108">
            <v>6.4</v>
          </cell>
          <cell r="BU3108" t="str">
            <v>Kruidvat</v>
          </cell>
          <cell r="BX3108">
            <v>69.900000000000006</v>
          </cell>
        </row>
        <row r="3109">
          <cell r="AW3109" t="str">
            <v>Jumbo DC Nieuwegein</v>
          </cell>
          <cell r="BP3109">
            <v>28</v>
          </cell>
          <cell r="BR3109" t="str">
            <v>34</v>
          </cell>
          <cell r="BT3109">
            <v>26.4</v>
          </cell>
          <cell r="BU3109" t="str">
            <v>Jumbo</v>
          </cell>
          <cell r="BX3109">
            <v>213.57999999999998</v>
          </cell>
        </row>
        <row r="3110">
          <cell r="AW3110" t="str">
            <v>Kruidvat BV</v>
          </cell>
          <cell r="BP3110">
            <v>28</v>
          </cell>
          <cell r="BR3110" t="str">
            <v>66</v>
          </cell>
          <cell r="BT3110" t="str">
            <v/>
          </cell>
          <cell r="BU3110" t="str">
            <v>Kruidvat</v>
          </cell>
          <cell r="BX3110" t="str">
            <v/>
          </cell>
        </row>
        <row r="3111">
          <cell r="AW3111" t="str">
            <v>Jumbo DC Nieuwegein</v>
          </cell>
          <cell r="BP3111">
            <v>28</v>
          </cell>
          <cell r="BR3111" t="str">
            <v>34</v>
          </cell>
          <cell r="BT3111" t="str">
            <v/>
          </cell>
          <cell r="BU3111" t="str">
            <v>Jumbo</v>
          </cell>
          <cell r="BX3111" t="str">
            <v/>
          </cell>
        </row>
        <row r="3112">
          <cell r="AW3112" t="str">
            <v>Detailresult Logistiek</v>
          </cell>
          <cell r="BP3112">
            <v>28</v>
          </cell>
          <cell r="BR3112" t="str">
            <v>19</v>
          </cell>
          <cell r="BT3112">
            <v>10.399999999999999</v>
          </cell>
          <cell r="BU3112" t="str">
            <v>Overig</v>
          </cell>
          <cell r="BX3112">
            <v>167.75</v>
          </cell>
        </row>
        <row r="3113">
          <cell r="AW3113" t="str">
            <v>Albert Heijn</v>
          </cell>
          <cell r="BP3113">
            <v>28</v>
          </cell>
          <cell r="BR3113" t="str">
            <v>41</v>
          </cell>
          <cell r="BT3113">
            <v>18.399999999999999</v>
          </cell>
          <cell r="BU3113" t="str">
            <v>AH</v>
          </cell>
          <cell r="BX3113">
            <v>123.65</v>
          </cell>
        </row>
        <row r="3114">
          <cell r="AW3114" t="str">
            <v>Detailresult Logistiek</v>
          </cell>
          <cell r="BP3114">
            <v>28</v>
          </cell>
          <cell r="BR3114" t="str">
            <v>19</v>
          </cell>
          <cell r="BT3114" t="str">
            <v/>
          </cell>
          <cell r="BU3114" t="str">
            <v>Overig</v>
          </cell>
          <cell r="BX3114" t="str">
            <v/>
          </cell>
        </row>
        <row r="3115">
          <cell r="AW3115" t="str">
            <v>SPAR Distributiecentrum</v>
          </cell>
          <cell r="BP3115">
            <v>28</v>
          </cell>
          <cell r="BR3115" t="str">
            <v>51</v>
          </cell>
          <cell r="BT3115">
            <v>1.6</v>
          </cell>
          <cell r="BU3115" t="str">
            <v>Superunie</v>
          </cell>
          <cell r="BX3115">
            <v>42.46</v>
          </cell>
        </row>
        <row r="3116">
          <cell r="AW3116" t="str">
            <v>SPAR Distributiecentrum</v>
          </cell>
          <cell r="BP3116">
            <v>28</v>
          </cell>
          <cell r="BR3116" t="str">
            <v>51</v>
          </cell>
          <cell r="BT3116" t="str">
            <v/>
          </cell>
          <cell r="BU3116" t="str">
            <v>Superunie</v>
          </cell>
          <cell r="BX3116" t="str">
            <v/>
          </cell>
        </row>
        <row r="3117">
          <cell r="AW3117" t="str">
            <v>Action Distributiecentrum</v>
          </cell>
          <cell r="BP3117">
            <v>28</v>
          </cell>
          <cell r="BR3117" t="str">
            <v>61</v>
          </cell>
          <cell r="BT3117">
            <v>22.4</v>
          </cell>
          <cell r="BU3117" t="str">
            <v>Action</v>
          </cell>
          <cell r="BX3117">
            <v>307.33</v>
          </cell>
        </row>
        <row r="3118">
          <cell r="AW3118" t="str">
            <v>Detailresult Logistiek</v>
          </cell>
          <cell r="BP3118">
            <v>28</v>
          </cell>
          <cell r="BR3118" t="str">
            <v>19</v>
          </cell>
          <cell r="BT3118" t="str">
            <v/>
          </cell>
          <cell r="BU3118" t="str">
            <v>Overig</v>
          </cell>
          <cell r="BX3118" t="str">
            <v/>
          </cell>
        </row>
        <row r="3119">
          <cell r="AW3119" t="str">
            <v>Action Distributiecentrum</v>
          </cell>
          <cell r="BP3119">
            <v>28</v>
          </cell>
          <cell r="BR3119" t="str">
            <v>61</v>
          </cell>
          <cell r="BT3119">
            <v>18.399999999999999</v>
          </cell>
          <cell r="BU3119" t="str">
            <v>Action</v>
          </cell>
          <cell r="BX3119">
            <v>276.92</v>
          </cell>
        </row>
        <row r="3120">
          <cell r="AW3120" t="str">
            <v>Jumbo Nieuwegein</v>
          </cell>
          <cell r="BP3120">
            <v>28</v>
          </cell>
          <cell r="BR3120" t="str">
            <v>34</v>
          </cell>
          <cell r="BT3120" t="str">
            <v/>
          </cell>
          <cell r="BU3120" t="str">
            <v>Jumbo</v>
          </cell>
          <cell r="BX3120" t="str">
            <v/>
          </cell>
        </row>
        <row r="3121">
          <cell r="AW3121" t="str">
            <v>DRG DC Bleiswijk</v>
          </cell>
          <cell r="BP3121">
            <v>28</v>
          </cell>
          <cell r="BR3121" t="str">
            <v>26</v>
          </cell>
          <cell r="BT3121">
            <v>5.6</v>
          </cell>
          <cell r="BU3121" t="str">
            <v>Overig</v>
          </cell>
          <cell r="BX3121">
            <v>98.62</v>
          </cell>
        </row>
        <row r="3122">
          <cell r="AW3122" t="str">
            <v>DRG DC Bleiswijk</v>
          </cell>
          <cell r="BP3122">
            <v>28</v>
          </cell>
          <cell r="BR3122" t="str">
            <v>26</v>
          </cell>
          <cell r="BT3122" t="str">
            <v/>
          </cell>
          <cell r="BU3122" t="str">
            <v>Overig</v>
          </cell>
          <cell r="BX3122" t="str">
            <v/>
          </cell>
        </row>
        <row r="3123">
          <cell r="AW3123" t="str">
            <v>Action Distributiecentrum</v>
          </cell>
          <cell r="BP3123">
            <v>28</v>
          </cell>
          <cell r="BR3123" t="str">
            <v>16</v>
          </cell>
          <cell r="BT3123">
            <v>18.399999999999999</v>
          </cell>
          <cell r="BU3123" t="str">
            <v>Action</v>
          </cell>
          <cell r="BX3123">
            <v>245.46</v>
          </cell>
        </row>
        <row r="3124">
          <cell r="AW3124" t="str">
            <v>A.S. Watson DC</v>
          </cell>
          <cell r="BP3124">
            <v>28</v>
          </cell>
          <cell r="BR3124" t="str">
            <v>66</v>
          </cell>
          <cell r="BT3124" t="str">
            <v/>
          </cell>
          <cell r="BU3124" t="str">
            <v>Kruidvat</v>
          </cell>
          <cell r="BX3124" t="str">
            <v/>
          </cell>
        </row>
        <row r="3125">
          <cell r="AW3125" t="str">
            <v>Kruidvat BV</v>
          </cell>
          <cell r="BP3125">
            <v>28</v>
          </cell>
          <cell r="BR3125" t="str">
            <v>66</v>
          </cell>
          <cell r="BT3125">
            <v>26.4</v>
          </cell>
          <cell r="BU3125" t="str">
            <v>Kruidvat</v>
          </cell>
          <cell r="BX3125">
            <v>182.69</v>
          </cell>
        </row>
        <row r="3126">
          <cell r="AW3126" t="str">
            <v>PICNIC DC2 EVEREST</v>
          </cell>
          <cell r="BP3126">
            <v>28</v>
          </cell>
          <cell r="BR3126" t="str">
            <v>73</v>
          </cell>
          <cell r="BT3126">
            <v>7.2</v>
          </cell>
          <cell r="BU3126" t="str">
            <v>Overig</v>
          </cell>
          <cell r="BX3126">
            <v>113.47</v>
          </cell>
        </row>
        <row r="3127">
          <cell r="AW3127" t="str">
            <v>PLUS DC OSS</v>
          </cell>
          <cell r="BP3127">
            <v>28</v>
          </cell>
          <cell r="BR3127" t="str">
            <v>53</v>
          </cell>
          <cell r="BT3127">
            <v>3.2</v>
          </cell>
          <cell r="BU3127" t="str">
            <v>Superunie</v>
          </cell>
          <cell r="BX3127">
            <v>248.13</v>
          </cell>
        </row>
        <row r="3128">
          <cell r="AW3128" t="str">
            <v>Brocacef</v>
          </cell>
          <cell r="BP3128">
            <v>28</v>
          </cell>
          <cell r="BR3128" t="str">
            <v>56</v>
          </cell>
          <cell r="BT3128">
            <v>1.6</v>
          </cell>
          <cell r="BU3128" t="str">
            <v>Pharma</v>
          </cell>
          <cell r="BX3128">
            <v>108.8</v>
          </cell>
        </row>
        <row r="3129">
          <cell r="AW3129" t="str">
            <v>Alliance Healthcare</v>
          </cell>
          <cell r="BP3129">
            <v>28</v>
          </cell>
          <cell r="BR3129" t="str">
            <v>79</v>
          </cell>
          <cell r="BT3129">
            <v>0.8</v>
          </cell>
          <cell r="BU3129" t="str">
            <v>Pharma</v>
          </cell>
          <cell r="BX3129">
            <v>54.4</v>
          </cell>
        </row>
        <row r="3130">
          <cell r="AW3130" t="str">
            <v>Henry Schein</v>
          </cell>
          <cell r="BP3130">
            <v>28</v>
          </cell>
          <cell r="BR3130" t="str">
            <v>13</v>
          </cell>
          <cell r="BT3130">
            <v>1.6</v>
          </cell>
          <cell r="BU3130" t="str">
            <v>Overig</v>
          </cell>
          <cell r="BX3130">
            <v>49.04</v>
          </cell>
        </row>
        <row r="3131">
          <cell r="AW3131" t="str">
            <v>Advion BV</v>
          </cell>
          <cell r="BP3131">
            <v>28</v>
          </cell>
          <cell r="BR3131" t="str">
            <v>10</v>
          </cell>
          <cell r="BT3131">
            <v>18.399999999999999</v>
          </cell>
          <cell r="BU3131" t="str">
            <v>Overig</v>
          </cell>
          <cell r="BX3131">
            <v>207</v>
          </cell>
        </row>
        <row r="3132">
          <cell r="AW3132" t="str">
            <v>Brocacef</v>
          </cell>
          <cell r="BP3132">
            <v>28</v>
          </cell>
          <cell r="BR3132" t="str">
            <v>10</v>
          </cell>
          <cell r="BT3132">
            <v>1.6</v>
          </cell>
          <cell r="BU3132" t="str">
            <v>Pharma</v>
          </cell>
          <cell r="BX3132">
            <v>108.8</v>
          </cell>
        </row>
        <row r="3133">
          <cell r="AW3133" t="str">
            <v>Brocacef</v>
          </cell>
          <cell r="BP3133">
            <v>28</v>
          </cell>
          <cell r="BR3133" t="str">
            <v>56</v>
          </cell>
          <cell r="BT3133" t="str">
            <v/>
          </cell>
          <cell r="BU3133" t="str">
            <v>Pharma</v>
          </cell>
          <cell r="BX3133" t="str">
            <v/>
          </cell>
        </row>
        <row r="3134">
          <cell r="AW3134" t="str">
            <v>Pluripharm BV</v>
          </cell>
          <cell r="BP3134">
            <v>28</v>
          </cell>
          <cell r="BR3134" t="str">
            <v>18</v>
          </cell>
          <cell r="BT3134">
            <v>0.8</v>
          </cell>
          <cell r="BU3134" t="str">
            <v>Pharma</v>
          </cell>
          <cell r="BX3134">
            <v>54.4</v>
          </cell>
        </row>
        <row r="3135">
          <cell r="AW3135" t="str">
            <v>Albert Heijn DC OVERIJSSEL</v>
          </cell>
          <cell r="BP3135">
            <v>28</v>
          </cell>
          <cell r="BR3135" t="str">
            <v>80</v>
          </cell>
          <cell r="BT3135">
            <v>2.4</v>
          </cell>
          <cell r="BU3135" t="str">
            <v>AH</v>
          </cell>
          <cell r="BX3135">
            <v>66.02</v>
          </cell>
        </row>
        <row r="3136">
          <cell r="AW3136" t="str">
            <v>ADVION ONLINE B.V.</v>
          </cell>
          <cell r="BP3136">
            <v>28</v>
          </cell>
          <cell r="BR3136" t="str">
            <v>10</v>
          </cell>
          <cell r="BT3136" t="str">
            <v/>
          </cell>
          <cell r="BU3136" t="str">
            <v>Overig</v>
          </cell>
          <cell r="BX3136" t="str">
            <v/>
          </cell>
        </row>
        <row r="3137">
          <cell r="AW3137" t="str">
            <v>Action / ID Logistics</v>
          </cell>
          <cell r="BP3137">
            <v>28</v>
          </cell>
          <cell r="BR3137" t="str">
            <v>50</v>
          </cell>
          <cell r="BT3137">
            <v>21.6</v>
          </cell>
          <cell r="BU3137" t="str">
            <v>Action</v>
          </cell>
          <cell r="BX3137">
            <v>225.94</v>
          </cell>
        </row>
        <row r="3138">
          <cell r="AW3138" t="str">
            <v>ALLIANCE HEALTHCARE</v>
          </cell>
          <cell r="BP3138">
            <v>28</v>
          </cell>
          <cell r="BR3138" t="str">
            <v>52</v>
          </cell>
          <cell r="BT3138">
            <v>0.8</v>
          </cell>
          <cell r="BU3138" t="str">
            <v>Pharma</v>
          </cell>
          <cell r="BX3138">
            <v>54.4</v>
          </cell>
        </row>
        <row r="3139">
          <cell r="AW3139" t="str">
            <v>American Dental Trading BV</v>
          </cell>
          <cell r="BP3139">
            <v>28</v>
          </cell>
          <cell r="BR3139" t="str">
            <v>50</v>
          </cell>
          <cell r="BT3139">
            <v>0.8</v>
          </cell>
          <cell r="BU3139" t="str">
            <v>Pharma</v>
          </cell>
          <cell r="BX3139">
            <v>54.4</v>
          </cell>
        </row>
        <row r="3140">
          <cell r="AW3140" t="str">
            <v>De Tandartsapotheek</v>
          </cell>
          <cell r="BP3140">
            <v>28</v>
          </cell>
          <cell r="BR3140" t="str">
            <v>30</v>
          </cell>
          <cell r="BT3140">
            <v>0.8</v>
          </cell>
          <cell r="BU3140" t="str">
            <v>Pharma</v>
          </cell>
          <cell r="BX3140">
            <v>54.4</v>
          </cell>
        </row>
        <row r="3141">
          <cell r="AW3141" t="str">
            <v>SGE Apotheek</v>
          </cell>
          <cell r="BP3141">
            <v>28</v>
          </cell>
          <cell r="BR3141" t="str">
            <v>56</v>
          </cell>
          <cell r="BT3141">
            <v>0.8</v>
          </cell>
          <cell r="BU3141" t="str">
            <v>Pharma</v>
          </cell>
          <cell r="BX3141">
            <v>54.4</v>
          </cell>
        </row>
        <row r="3142">
          <cell r="AW3142" t="str">
            <v>Brocacef</v>
          </cell>
          <cell r="BP3142">
            <v>28</v>
          </cell>
          <cell r="BR3142" t="str">
            <v>10</v>
          </cell>
          <cell r="BT3142" t="str">
            <v/>
          </cell>
          <cell r="BU3142" t="str">
            <v>Pharma</v>
          </cell>
          <cell r="BX3142" t="str">
            <v/>
          </cell>
        </row>
        <row r="3143">
          <cell r="AW3143" t="str">
            <v>Minc Apeldoorn B.V.</v>
          </cell>
          <cell r="BP3143">
            <v>28</v>
          </cell>
          <cell r="BR3143" t="str">
            <v>73</v>
          </cell>
          <cell r="BT3143">
            <v>12.8</v>
          </cell>
          <cell r="BU3143" t="str">
            <v>Overig</v>
          </cell>
          <cell r="BX3143">
            <v>170.88</v>
          </cell>
        </row>
        <row r="3144">
          <cell r="AW3144" t="str">
            <v>Albert Heijn</v>
          </cell>
          <cell r="BP3144">
            <v>28</v>
          </cell>
          <cell r="BR3144" t="str">
            <v>41</v>
          </cell>
          <cell r="BT3144">
            <v>23.2</v>
          </cell>
          <cell r="BU3144" t="str">
            <v>AH</v>
          </cell>
          <cell r="BX3144">
            <v>139.19999999999999</v>
          </cell>
        </row>
        <row r="3145">
          <cell r="AW3145" t="str">
            <v>PLUS DC OSS</v>
          </cell>
          <cell r="BP3145">
            <v>28</v>
          </cell>
          <cell r="BR3145" t="str">
            <v>53</v>
          </cell>
          <cell r="BT3145">
            <v>6.4</v>
          </cell>
          <cell r="BU3145" t="str">
            <v>Superunie</v>
          </cell>
          <cell r="BX3145">
            <v>78.34</v>
          </cell>
        </row>
        <row r="3146">
          <cell r="AW3146" t="str">
            <v>Advion BV</v>
          </cell>
          <cell r="BP3146">
            <v>28</v>
          </cell>
          <cell r="BR3146" t="str">
            <v>10</v>
          </cell>
          <cell r="BT3146" t="str">
            <v/>
          </cell>
          <cell r="BU3146" t="str">
            <v>Overig</v>
          </cell>
          <cell r="BX3146" t="str">
            <v/>
          </cell>
        </row>
        <row r="3147">
          <cell r="AW3147" t="str">
            <v>PLUS DC OSS</v>
          </cell>
          <cell r="BP3147">
            <v>28</v>
          </cell>
          <cell r="BR3147" t="str">
            <v>53</v>
          </cell>
          <cell r="BT3147" t="str">
            <v/>
          </cell>
          <cell r="BU3147" t="str">
            <v>Superunie</v>
          </cell>
          <cell r="BX3147" t="str">
            <v/>
          </cell>
        </row>
        <row r="3148">
          <cell r="AW3148" t="str">
            <v>Action Distributiecentrum</v>
          </cell>
          <cell r="BP3148">
            <v>28</v>
          </cell>
          <cell r="BR3148" t="str">
            <v>16</v>
          </cell>
          <cell r="BT3148">
            <v>20</v>
          </cell>
          <cell r="BU3148" t="str">
            <v>Action</v>
          </cell>
          <cell r="BX3148">
            <v>257.2</v>
          </cell>
        </row>
        <row r="3149">
          <cell r="AW3149" t="str">
            <v>Albert Heijn</v>
          </cell>
          <cell r="BP3149">
            <v>28</v>
          </cell>
          <cell r="BR3149" t="str">
            <v>26</v>
          </cell>
          <cell r="BT3149">
            <v>7.2</v>
          </cell>
          <cell r="BU3149" t="str">
            <v>AH</v>
          </cell>
          <cell r="BX3149">
            <v>124.49</v>
          </cell>
        </row>
        <row r="3150">
          <cell r="AW3150" t="str">
            <v>GT Retail (Brouwer Transport)</v>
          </cell>
          <cell r="BP3150">
            <v>28</v>
          </cell>
          <cell r="BR3150" t="str">
            <v>81</v>
          </cell>
          <cell r="BT3150">
            <v>1.6</v>
          </cell>
          <cell r="BU3150" t="str">
            <v>Overig</v>
          </cell>
          <cell r="BX3150">
            <v>50.66</v>
          </cell>
        </row>
        <row r="3151">
          <cell r="AW3151" t="str">
            <v>Action Distributiecentrum</v>
          </cell>
          <cell r="BP3151">
            <v>28</v>
          </cell>
          <cell r="BR3151" t="str">
            <v>61</v>
          </cell>
          <cell r="BT3151">
            <v>22.4</v>
          </cell>
          <cell r="BU3151" t="str">
            <v>Action</v>
          </cell>
          <cell r="BX3151">
            <v>307.33</v>
          </cell>
        </row>
        <row r="3152">
          <cell r="AW3152" t="str">
            <v>Plus Retail Oost</v>
          </cell>
          <cell r="BP3152">
            <v>28</v>
          </cell>
          <cell r="BR3152" t="str">
            <v>74</v>
          </cell>
          <cell r="BT3152" t="str">
            <v/>
          </cell>
          <cell r="BU3152" t="str">
            <v>Superunie</v>
          </cell>
          <cell r="BX3152" t="str">
            <v/>
          </cell>
        </row>
        <row r="3153">
          <cell r="AW3153" t="str">
            <v>Plus Retail Zuid</v>
          </cell>
          <cell r="BP3153">
            <v>28</v>
          </cell>
          <cell r="BR3153" t="str">
            <v>60</v>
          </cell>
          <cell r="BT3153">
            <v>3.2</v>
          </cell>
          <cell r="BU3153" t="str">
            <v>Superunie</v>
          </cell>
          <cell r="BX3153">
            <v>77.760000000000005</v>
          </cell>
        </row>
        <row r="3154">
          <cell r="AW3154" t="str">
            <v>Sligro DC Non Food (deur 701)</v>
          </cell>
          <cell r="BP3154">
            <v>28</v>
          </cell>
          <cell r="BR3154" t="str">
            <v>54</v>
          </cell>
          <cell r="BT3154">
            <v>6.4</v>
          </cell>
          <cell r="BU3154" t="str">
            <v>Superunie</v>
          </cell>
          <cell r="BX3154">
            <v>78.86</v>
          </cell>
        </row>
        <row r="3155">
          <cell r="AW3155" t="str">
            <v>Plus Retail Oost</v>
          </cell>
          <cell r="BP3155">
            <v>28</v>
          </cell>
          <cell r="BR3155" t="str">
            <v>74</v>
          </cell>
          <cell r="BT3155" t="str">
            <v/>
          </cell>
          <cell r="BU3155" t="str">
            <v>Superunie</v>
          </cell>
          <cell r="BX3155" t="str">
            <v/>
          </cell>
        </row>
        <row r="3156">
          <cell r="AW3156" t="str">
            <v>Plein.NL</v>
          </cell>
          <cell r="BP3156">
            <v>28</v>
          </cell>
          <cell r="BR3156" t="str">
            <v>47</v>
          </cell>
          <cell r="BT3156">
            <v>2.4</v>
          </cell>
          <cell r="BU3156" t="str">
            <v>Overig</v>
          </cell>
          <cell r="BX3156">
            <v>61.56</v>
          </cell>
        </row>
        <row r="3157">
          <cell r="AW3157" t="str">
            <v>Sligro (deur 802-807)</v>
          </cell>
          <cell r="BP3157">
            <v>28</v>
          </cell>
          <cell r="BR3157" t="str">
            <v>54</v>
          </cell>
          <cell r="BT3157" t="str">
            <v/>
          </cell>
          <cell r="BU3157" t="str">
            <v>Superunie</v>
          </cell>
          <cell r="BX3157" t="str">
            <v/>
          </cell>
        </row>
        <row r="3158">
          <cell r="AW3158" t="str">
            <v>ALBERT HEIJN MECH ZAANDAM</v>
          </cell>
          <cell r="BP3158">
            <v>28</v>
          </cell>
          <cell r="BR3158" t="str">
            <v>15</v>
          </cell>
          <cell r="BT3158">
            <v>14.4</v>
          </cell>
          <cell r="BU3158" t="str">
            <v>AH</v>
          </cell>
          <cell r="BX3158">
            <v>197.57</v>
          </cell>
        </row>
        <row r="3159">
          <cell r="AW3159" t="str">
            <v>Plus Retail Zuid</v>
          </cell>
          <cell r="BP3159">
            <v>28</v>
          </cell>
          <cell r="BR3159" t="str">
            <v>60</v>
          </cell>
          <cell r="BT3159" t="str">
            <v/>
          </cell>
          <cell r="BU3159" t="str">
            <v>Superunie</v>
          </cell>
          <cell r="BX3159" t="str">
            <v/>
          </cell>
        </row>
        <row r="3160">
          <cell r="AW3160" t="str">
            <v>Albert Heijn</v>
          </cell>
          <cell r="BP3160">
            <v>28</v>
          </cell>
          <cell r="BR3160" t="str">
            <v>50</v>
          </cell>
          <cell r="BT3160">
            <v>7.2</v>
          </cell>
          <cell r="BU3160" t="str">
            <v>AH</v>
          </cell>
          <cell r="BX3160">
            <v>111.82</v>
          </cell>
        </row>
        <row r="3161">
          <cell r="AW3161" t="str">
            <v>Detailresult Logistiek</v>
          </cell>
          <cell r="BP3161">
            <v>28</v>
          </cell>
          <cell r="BR3161" t="str">
            <v>19</v>
          </cell>
          <cell r="BT3161">
            <v>0.8</v>
          </cell>
          <cell r="BU3161" t="str">
            <v>Overig</v>
          </cell>
          <cell r="BX3161">
            <v>29.83</v>
          </cell>
        </row>
        <row r="3162">
          <cell r="AW3162" t="str">
            <v>Advion BV</v>
          </cell>
          <cell r="BP3162">
            <v>28</v>
          </cell>
          <cell r="BR3162" t="str">
            <v>10</v>
          </cell>
          <cell r="BT3162">
            <v>6.4</v>
          </cell>
          <cell r="BU3162" t="str">
            <v>Overig</v>
          </cell>
          <cell r="BX3162">
            <v>95.94</v>
          </cell>
        </row>
        <row r="3163">
          <cell r="AW3163" t="str">
            <v>Action / ID Logistics</v>
          </cell>
          <cell r="BP3163">
            <v>28</v>
          </cell>
          <cell r="BR3163" t="str">
            <v>50</v>
          </cell>
          <cell r="BT3163">
            <v>26.4</v>
          </cell>
          <cell r="BU3163" t="str">
            <v>Action</v>
          </cell>
          <cell r="BX3163">
            <v>249.74</v>
          </cell>
        </row>
        <row r="3164">
          <cell r="AW3164" t="str">
            <v>A.S. WATSON OOSTERHOUT DC</v>
          </cell>
          <cell r="BP3164">
            <v>28</v>
          </cell>
          <cell r="BR3164" t="str">
            <v>49</v>
          </cell>
          <cell r="BT3164">
            <v>25.6</v>
          </cell>
          <cell r="BU3164" t="str">
            <v>Kruidvat</v>
          </cell>
          <cell r="BX3164">
            <v>244.99</v>
          </cell>
        </row>
        <row r="3165">
          <cell r="AW3165" t="str">
            <v>Etos Distributiecentrum</v>
          </cell>
          <cell r="BP3165">
            <v>28</v>
          </cell>
          <cell r="BR3165" t="str">
            <v>19</v>
          </cell>
          <cell r="BT3165">
            <v>17.600000000000001</v>
          </cell>
          <cell r="BU3165" t="str">
            <v>Overig</v>
          </cell>
          <cell r="BX3165">
            <v>232.32</v>
          </cell>
        </row>
        <row r="3166">
          <cell r="AW3166" t="str">
            <v>Kruidvat BV</v>
          </cell>
          <cell r="BP3166">
            <v>28</v>
          </cell>
          <cell r="BR3166" t="str">
            <v>66</v>
          </cell>
          <cell r="BT3166">
            <v>22.400000000000002</v>
          </cell>
          <cell r="BU3166" t="str">
            <v>Kruidvat</v>
          </cell>
          <cell r="BX3166">
            <v>167.55</v>
          </cell>
        </row>
        <row r="3167">
          <cell r="AW3167" t="str">
            <v>Action Distributiecentrum</v>
          </cell>
          <cell r="BP3167">
            <v>28</v>
          </cell>
          <cell r="BR3167" t="str">
            <v>16</v>
          </cell>
          <cell r="BT3167">
            <v>20</v>
          </cell>
          <cell r="BU3167" t="str">
            <v>Action</v>
          </cell>
          <cell r="BX3167">
            <v>257.2</v>
          </cell>
        </row>
        <row r="3168">
          <cell r="AW3168" t="str">
            <v>Kruidvat BV</v>
          </cell>
          <cell r="BP3168">
            <v>28</v>
          </cell>
          <cell r="BR3168" t="str">
            <v>66</v>
          </cell>
          <cell r="BT3168" t="str">
            <v/>
          </cell>
          <cell r="BU3168" t="str">
            <v>Kruidvat</v>
          </cell>
          <cell r="BX3168" t="str">
            <v/>
          </cell>
        </row>
        <row r="3169">
          <cell r="AW3169" t="str">
            <v>Vomar DC</v>
          </cell>
          <cell r="BP3169">
            <v>28</v>
          </cell>
          <cell r="BR3169" t="str">
            <v>18</v>
          </cell>
          <cell r="BT3169">
            <v>3.2</v>
          </cell>
          <cell r="BU3169" t="str">
            <v>Superunie</v>
          </cell>
          <cell r="BX3169">
            <v>73.760000000000005</v>
          </cell>
        </row>
        <row r="3170">
          <cell r="AW3170" t="str">
            <v>A.S. WATSON DC OOSTERHOUT</v>
          </cell>
          <cell r="BP3170">
            <v>28</v>
          </cell>
          <cell r="BR3170" t="str">
            <v>49</v>
          </cell>
          <cell r="BT3170">
            <v>17.600000000000001</v>
          </cell>
          <cell r="BU3170" t="str">
            <v>Kruidvat</v>
          </cell>
          <cell r="BX3170">
            <v>202.75</v>
          </cell>
        </row>
        <row r="3171">
          <cell r="AW3171" t="str">
            <v>A.S. WATSON OOSTERHOUT DC</v>
          </cell>
          <cell r="BP3171">
            <v>28</v>
          </cell>
          <cell r="BR3171" t="str">
            <v>49</v>
          </cell>
          <cell r="BT3171" t="str">
            <v/>
          </cell>
          <cell r="BU3171" t="str">
            <v>Kruidvat</v>
          </cell>
          <cell r="BX3171" t="str">
            <v/>
          </cell>
        </row>
        <row r="3172">
          <cell r="AW3172" t="str">
            <v>Sligro DC Non Food (deur 701)</v>
          </cell>
          <cell r="BP3172">
            <v>28</v>
          </cell>
          <cell r="BR3172" t="str">
            <v>54</v>
          </cell>
          <cell r="BT3172">
            <v>6.4</v>
          </cell>
          <cell r="BU3172" t="str">
            <v>Superunie</v>
          </cell>
          <cell r="BX3172">
            <v>78.86</v>
          </cell>
        </row>
        <row r="3173">
          <cell r="AW3173" t="str">
            <v>Sligro (deur 802-807)</v>
          </cell>
          <cell r="BP3173">
            <v>28</v>
          </cell>
          <cell r="BR3173" t="str">
            <v>54</v>
          </cell>
          <cell r="BT3173" t="str">
            <v/>
          </cell>
          <cell r="BU3173" t="str">
            <v>Superunie</v>
          </cell>
          <cell r="BX3173" t="str">
            <v/>
          </cell>
        </row>
        <row r="3174">
          <cell r="AW3174" t="str">
            <v>Plus Retail Oost</v>
          </cell>
          <cell r="BP3174">
            <v>28</v>
          </cell>
          <cell r="BR3174" t="str">
            <v>74</v>
          </cell>
          <cell r="BT3174">
            <v>3.2</v>
          </cell>
          <cell r="BU3174" t="str">
            <v>Superunie</v>
          </cell>
          <cell r="BX3174">
            <v>76.84</v>
          </cell>
        </row>
        <row r="3175">
          <cell r="AW3175" t="str">
            <v>Albert Heijn</v>
          </cell>
          <cell r="BP3175">
            <v>28</v>
          </cell>
          <cell r="BR3175" t="str">
            <v>41</v>
          </cell>
          <cell r="BT3175">
            <v>6.4</v>
          </cell>
          <cell r="BU3175" t="str">
            <v>AH</v>
          </cell>
          <cell r="BX3175">
            <v>57.34</v>
          </cell>
        </row>
        <row r="3176">
          <cell r="AW3176" t="str">
            <v>Action Distributiecentrum</v>
          </cell>
          <cell r="BP3176">
            <v>28</v>
          </cell>
          <cell r="BR3176" t="str">
            <v>16</v>
          </cell>
          <cell r="BT3176">
            <v>20</v>
          </cell>
          <cell r="BU3176" t="str">
            <v>Action</v>
          </cell>
          <cell r="BX3176">
            <v>257.2</v>
          </cell>
        </row>
        <row r="3177">
          <cell r="AW3177" t="str">
            <v>DRG DC Bleiswijk</v>
          </cell>
          <cell r="BP3177">
            <v>28</v>
          </cell>
          <cell r="BR3177" t="str">
            <v>26</v>
          </cell>
          <cell r="BT3177">
            <v>9.6</v>
          </cell>
          <cell r="BU3177" t="str">
            <v>Overig</v>
          </cell>
          <cell r="BX3177">
            <v>153.69999999999999</v>
          </cell>
        </row>
        <row r="3178">
          <cell r="AW3178" t="str">
            <v>ALBERT HEIJN MECH ZAANDAM</v>
          </cell>
          <cell r="BP3178">
            <v>28</v>
          </cell>
          <cell r="BR3178" t="str">
            <v>15</v>
          </cell>
          <cell r="BT3178">
            <v>14.4</v>
          </cell>
          <cell r="BU3178" t="str">
            <v>AH</v>
          </cell>
          <cell r="BX3178">
            <v>197.57</v>
          </cell>
        </row>
        <row r="3179">
          <cell r="AW3179" t="str">
            <v>Kruidvat BV</v>
          </cell>
          <cell r="BP3179">
            <v>28</v>
          </cell>
          <cell r="BR3179" t="str">
            <v>66</v>
          </cell>
          <cell r="BT3179" t="str">
            <v/>
          </cell>
          <cell r="BU3179" t="str">
            <v>Kruidvat</v>
          </cell>
          <cell r="BX3179" t="str">
            <v/>
          </cell>
        </row>
        <row r="3180">
          <cell r="AW3180" t="str">
            <v>Plus Retail Oost</v>
          </cell>
          <cell r="BP3180">
            <v>28</v>
          </cell>
          <cell r="BR3180" t="str">
            <v>74</v>
          </cell>
          <cell r="BT3180" t="str">
            <v/>
          </cell>
          <cell r="BU3180" t="str">
            <v>Superunie</v>
          </cell>
          <cell r="BX3180" t="str">
            <v/>
          </cell>
        </row>
        <row r="3181">
          <cell r="AW3181" t="str">
            <v>Jumbo DC Nieuwegein</v>
          </cell>
          <cell r="BP3181">
            <v>28</v>
          </cell>
          <cell r="BR3181" t="str">
            <v>34</v>
          </cell>
          <cell r="BT3181">
            <v>26.4</v>
          </cell>
          <cell r="BU3181" t="str">
            <v>Jumbo</v>
          </cell>
          <cell r="BX3181">
            <v>213.57999999999998</v>
          </cell>
        </row>
        <row r="3182">
          <cell r="AW3182" t="str">
            <v>Jumbo DC Nieuwegein</v>
          </cell>
          <cell r="BP3182">
            <v>28</v>
          </cell>
          <cell r="BR3182" t="str">
            <v>34</v>
          </cell>
          <cell r="BT3182" t="str">
            <v/>
          </cell>
          <cell r="BU3182" t="str">
            <v>Jumbo</v>
          </cell>
          <cell r="BX3182" t="str">
            <v/>
          </cell>
        </row>
        <row r="3183">
          <cell r="AW3183" t="str">
            <v>Kruidvat BV</v>
          </cell>
          <cell r="BP3183">
            <v>28</v>
          </cell>
          <cell r="BR3183" t="str">
            <v>66</v>
          </cell>
          <cell r="BT3183">
            <v>26.400000000000002</v>
          </cell>
          <cell r="BU3183" t="str">
            <v>Kruidvat</v>
          </cell>
          <cell r="BX3183">
            <v>182.69</v>
          </cell>
        </row>
        <row r="3184">
          <cell r="AW3184" t="str">
            <v>Kruidvat BV</v>
          </cell>
          <cell r="BP3184">
            <v>28</v>
          </cell>
          <cell r="BR3184" t="str">
            <v>66</v>
          </cell>
          <cell r="BT3184" t="str">
            <v/>
          </cell>
          <cell r="BU3184" t="str">
            <v>Kruidvat</v>
          </cell>
          <cell r="BX3184" t="str">
            <v/>
          </cell>
        </row>
        <row r="3185">
          <cell r="AW3185" t="str">
            <v>Albert Heijn</v>
          </cell>
          <cell r="BP3185">
            <v>28</v>
          </cell>
          <cell r="BR3185" t="str">
            <v>41</v>
          </cell>
          <cell r="BT3185">
            <v>26.4</v>
          </cell>
          <cell r="BU3185" t="str">
            <v>AH</v>
          </cell>
          <cell r="BX3185">
            <v>149.41</v>
          </cell>
        </row>
        <row r="3186">
          <cell r="AW3186" t="str">
            <v>Jumbo DC Nieuwegein</v>
          </cell>
          <cell r="BP3186">
            <v>28</v>
          </cell>
          <cell r="BR3186" t="str">
            <v>34</v>
          </cell>
          <cell r="BT3186" t="str">
            <v/>
          </cell>
          <cell r="BU3186" t="str">
            <v>Jumbo</v>
          </cell>
          <cell r="BX3186" t="str">
            <v/>
          </cell>
        </row>
        <row r="3187">
          <cell r="AW3187" t="str">
            <v>Jumbo DC Nieuwegein</v>
          </cell>
          <cell r="BP3187">
            <v>28</v>
          </cell>
          <cell r="BR3187" t="str">
            <v>34</v>
          </cell>
          <cell r="BT3187" t="str">
            <v/>
          </cell>
          <cell r="BU3187" t="str">
            <v>Jumbo</v>
          </cell>
          <cell r="BX3187" t="str">
            <v/>
          </cell>
        </row>
        <row r="3188">
          <cell r="AW3188" t="str">
            <v>Action Distributiecentrum</v>
          </cell>
          <cell r="BP3188">
            <v>29</v>
          </cell>
          <cell r="BR3188" t="str">
            <v>61</v>
          </cell>
          <cell r="BT3188">
            <v>21.6</v>
          </cell>
          <cell r="BU3188" t="str">
            <v>Action</v>
          </cell>
          <cell r="BX3188">
            <v>302.18</v>
          </cell>
        </row>
        <row r="3189">
          <cell r="AW3189" t="str">
            <v>ALBERT HEIJN MECH ZAANDAM</v>
          </cell>
          <cell r="BP3189">
            <v>29</v>
          </cell>
          <cell r="BR3189" t="str">
            <v>15</v>
          </cell>
          <cell r="BT3189">
            <v>14.4</v>
          </cell>
          <cell r="BU3189" t="str">
            <v>AH</v>
          </cell>
          <cell r="BX3189">
            <v>197.57</v>
          </cell>
        </row>
        <row r="3190">
          <cell r="AW3190" t="str">
            <v>HOOGVLIET DC BLEISWIJK</v>
          </cell>
          <cell r="BP3190">
            <v>29</v>
          </cell>
          <cell r="BR3190" t="str">
            <v>26</v>
          </cell>
          <cell r="BT3190">
            <v>3.2</v>
          </cell>
          <cell r="BU3190" t="str">
            <v>Superunie</v>
          </cell>
          <cell r="BX3190">
            <v>71.069999999999993</v>
          </cell>
        </row>
        <row r="3191">
          <cell r="AW3191" t="str">
            <v>Boni Distributiecentrum</v>
          </cell>
          <cell r="BP3191">
            <v>29</v>
          </cell>
          <cell r="BR3191" t="str">
            <v>38</v>
          </cell>
          <cell r="BT3191">
            <v>0.8</v>
          </cell>
          <cell r="BU3191" t="str">
            <v>Superunie</v>
          </cell>
          <cell r="BX3191">
            <v>28.86</v>
          </cell>
        </row>
        <row r="3192">
          <cell r="AW3192" t="str">
            <v>Detailresult Logistiek</v>
          </cell>
          <cell r="BP3192">
            <v>29</v>
          </cell>
          <cell r="BR3192" t="str">
            <v>19</v>
          </cell>
          <cell r="BT3192">
            <v>2.4000000000000004</v>
          </cell>
          <cell r="BU3192" t="str">
            <v>Overig</v>
          </cell>
          <cell r="BX3192">
            <v>64.3</v>
          </cell>
        </row>
        <row r="3193">
          <cell r="AW3193" t="str">
            <v>Action Distributiecentrum</v>
          </cell>
          <cell r="BP3193">
            <v>29</v>
          </cell>
          <cell r="BR3193" t="str">
            <v>16</v>
          </cell>
          <cell r="BT3193">
            <v>20.8</v>
          </cell>
          <cell r="BU3193" t="str">
            <v>Action</v>
          </cell>
          <cell r="BX3193">
            <v>263.12</v>
          </cell>
        </row>
        <row r="3194">
          <cell r="AW3194" t="str">
            <v>Poiesz Supermarkten BV</v>
          </cell>
          <cell r="BP3194">
            <v>29</v>
          </cell>
          <cell r="BR3194" t="str">
            <v>86</v>
          </cell>
          <cell r="BT3194">
            <v>0.8</v>
          </cell>
          <cell r="BU3194" t="str">
            <v>Superunie</v>
          </cell>
          <cell r="BX3194">
            <v>39.46</v>
          </cell>
        </row>
        <row r="3195">
          <cell r="AW3195" t="str">
            <v>Plus Retail Beemster</v>
          </cell>
          <cell r="BP3195">
            <v>29</v>
          </cell>
          <cell r="BR3195" t="str">
            <v>14</v>
          </cell>
          <cell r="BT3195">
            <v>3.2</v>
          </cell>
          <cell r="BU3195" t="str">
            <v>Superunie</v>
          </cell>
          <cell r="BX3195">
            <v>70.59</v>
          </cell>
        </row>
        <row r="3196">
          <cell r="AW3196" t="str">
            <v>Detailresult Logistiek</v>
          </cell>
          <cell r="BP3196">
            <v>29</v>
          </cell>
          <cell r="BR3196" t="str">
            <v>19</v>
          </cell>
          <cell r="BT3196" t="str">
            <v/>
          </cell>
          <cell r="BU3196" t="str">
            <v>Overig</v>
          </cell>
          <cell r="BX3196" t="str">
            <v/>
          </cell>
        </row>
        <row r="3197">
          <cell r="AW3197" t="str">
            <v>ID Logistics</v>
          </cell>
          <cell r="BP3197">
            <v>29</v>
          </cell>
          <cell r="BR3197" t="str">
            <v>50</v>
          </cell>
          <cell r="BT3197">
            <v>2.4</v>
          </cell>
          <cell r="BU3197" t="str">
            <v>Overig</v>
          </cell>
          <cell r="BX3197">
            <v>55.85</v>
          </cell>
        </row>
        <row r="3198">
          <cell r="AW3198" t="str">
            <v>American Dental Trading BV</v>
          </cell>
          <cell r="BP3198">
            <v>29</v>
          </cell>
          <cell r="BR3198" t="str">
            <v>50</v>
          </cell>
          <cell r="BT3198">
            <v>0.8</v>
          </cell>
          <cell r="BU3198" t="str">
            <v>Pharma</v>
          </cell>
          <cell r="BX3198">
            <v>27.26</v>
          </cell>
        </row>
        <row r="3199">
          <cell r="AW3199" t="str">
            <v>Advion BV</v>
          </cell>
          <cell r="BP3199">
            <v>29</v>
          </cell>
          <cell r="BR3199" t="str">
            <v>10</v>
          </cell>
          <cell r="BT3199">
            <v>7.2</v>
          </cell>
          <cell r="BU3199" t="str">
            <v>Overig</v>
          </cell>
          <cell r="BX3199">
            <v>111.74</v>
          </cell>
        </row>
        <row r="3200">
          <cell r="AW3200" t="str">
            <v>Albert Heijn</v>
          </cell>
          <cell r="BP3200">
            <v>29</v>
          </cell>
          <cell r="BR3200" t="str">
            <v>41</v>
          </cell>
          <cell r="BT3200">
            <v>18.399999999999999</v>
          </cell>
          <cell r="BU3200" t="str">
            <v>AH</v>
          </cell>
          <cell r="BX3200">
            <v>149.41999999999999</v>
          </cell>
        </row>
        <row r="3201">
          <cell r="AW3201" t="str">
            <v>Action Distributiecentrum</v>
          </cell>
          <cell r="BP3201">
            <v>29</v>
          </cell>
          <cell r="BR3201" t="str">
            <v>61</v>
          </cell>
          <cell r="BT3201">
            <v>26.4</v>
          </cell>
          <cell r="BU3201" t="str">
            <v>Action</v>
          </cell>
          <cell r="BX3201">
            <v>333.96</v>
          </cell>
        </row>
        <row r="3202">
          <cell r="AW3202" t="str">
            <v>HOOGVLIET DC BLEISWIJK</v>
          </cell>
          <cell r="BP3202">
            <v>29</v>
          </cell>
          <cell r="BR3202" t="str">
            <v>26</v>
          </cell>
          <cell r="BT3202" t="str">
            <v/>
          </cell>
          <cell r="BU3202" t="str">
            <v>Superunie</v>
          </cell>
          <cell r="BX3202" t="str">
            <v/>
          </cell>
        </row>
        <row r="3203">
          <cell r="AW3203" t="str">
            <v>Topbrands Europe BV</v>
          </cell>
          <cell r="BP3203">
            <v>29</v>
          </cell>
          <cell r="BR3203" t="str">
            <v>96</v>
          </cell>
          <cell r="BT3203">
            <v>19.2</v>
          </cell>
          <cell r="BU3203" t="str">
            <v>Overig</v>
          </cell>
          <cell r="BX3203">
            <v>356.54</v>
          </cell>
        </row>
        <row r="3204">
          <cell r="AW3204" t="str">
            <v>Global Trading</v>
          </cell>
          <cell r="BP3204">
            <v>29</v>
          </cell>
          <cell r="BR3204" t="str">
            <v>89</v>
          </cell>
          <cell r="BT3204">
            <v>11.2</v>
          </cell>
          <cell r="BU3204" t="str">
            <v>Overig</v>
          </cell>
          <cell r="BX3204">
            <v>237.89</v>
          </cell>
        </row>
        <row r="3205">
          <cell r="AW3205" t="str">
            <v>Action / ID Logistics</v>
          </cell>
          <cell r="BP3205">
            <v>29</v>
          </cell>
          <cell r="BR3205" t="str">
            <v>50</v>
          </cell>
          <cell r="BT3205">
            <v>26.4</v>
          </cell>
          <cell r="BU3205" t="str">
            <v>Action</v>
          </cell>
          <cell r="BX3205">
            <v>249.74</v>
          </cell>
        </row>
        <row r="3206">
          <cell r="AW3206" t="str">
            <v>Action Distributiecentrum</v>
          </cell>
          <cell r="BP3206">
            <v>29</v>
          </cell>
          <cell r="BR3206" t="str">
            <v>61</v>
          </cell>
          <cell r="BT3206">
            <v>26.4</v>
          </cell>
          <cell r="BU3206" t="str">
            <v>Action</v>
          </cell>
          <cell r="BX3206">
            <v>333.96</v>
          </cell>
        </row>
        <row r="3207">
          <cell r="AW3207" t="str">
            <v>Boni Distributiecentrum</v>
          </cell>
          <cell r="BP3207">
            <v>29</v>
          </cell>
          <cell r="BR3207" t="str">
            <v>38</v>
          </cell>
          <cell r="BT3207">
            <v>1.6</v>
          </cell>
          <cell r="BU3207" t="str">
            <v>Superunie</v>
          </cell>
          <cell r="BX3207">
            <v>49.36</v>
          </cell>
        </row>
        <row r="3208">
          <cell r="AW3208" t="str">
            <v>PLUS DC OSS</v>
          </cell>
          <cell r="BP3208">
            <v>29</v>
          </cell>
          <cell r="BR3208" t="str">
            <v>53</v>
          </cell>
          <cell r="BT3208">
            <v>5.6</v>
          </cell>
          <cell r="BU3208" t="str">
            <v>Superunie</v>
          </cell>
          <cell r="BX3208">
            <v>72.41</v>
          </cell>
        </row>
        <row r="3209">
          <cell r="AW3209" t="str">
            <v>Albert Heijn</v>
          </cell>
          <cell r="BP3209">
            <v>29</v>
          </cell>
          <cell r="BR3209" t="str">
            <v>50</v>
          </cell>
          <cell r="BT3209">
            <v>8</v>
          </cell>
          <cell r="BU3209" t="str">
            <v>AH</v>
          </cell>
          <cell r="BX3209">
            <v>120.56</v>
          </cell>
        </row>
        <row r="3210">
          <cell r="AW3210" t="str">
            <v>Albert Heijn</v>
          </cell>
          <cell r="BP3210">
            <v>29</v>
          </cell>
          <cell r="BR3210" t="str">
            <v>41</v>
          </cell>
          <cell r="BT3210">
            <v>20.8</v>
          </cell>
          <cell r="BU3210" t="str">
            <v>AH</v>
          </cell>
          <cell r="BX3210">
            <v>132.5</v>
          </cell>
        </row>
        <row r="3211">
          <cell r="AW3211" t="str">
            <v>Wouters Sales Intermed. BV</v>
          </cell>
          <cell r="BP3211">
            <v>29</v>
          </cell>
          <cell r="BR3211" t="str">
            <v>18</v>
          </cell>
          <cell r="BT3211">
            <v>19.2</v>
          </cell>
          <cell r="BU3211" t="str">
            <v>Overig</v>
          </cell>
          <cell r="BX3211">
            <v>245.57</v>
          </cell>
        </row>
        <row r="3212">
          <cell r="AW3212" t="str">
            <v>CoopCodis Distributiecentrum</v>
          </cell>
          <cell r="BP3212">
            <v>29</v>
          </cell>
          <cell r="BR3212" t="str">
            <v>94</v>
          </cell>
          <cell r="BT3212">
            <v>7.1999999999999993</v>
          </cell>
          <cell r="BU3212" t="str">
            <v>Superunie</v>
          </cell>
          <cell r="BX3212">
            <v>158.4</v>
          </cell>
        </row>
        <row r="3213">
          <cell r="AW3213" t="str">
            <v>Albert Heijn DC OVERIJSSEL</v>
          </cell>
          <cell r="BP3213">
            <v>29</v>
          </cell>
          <cell r="BR3213" t="str">
            <v>80</v>
          </cell>
          <cell r="BT3213">
            <v>12.8</v>
          </cell>
          <cell r="BU3213" t="str">
            <v>AH</v>
          </cell>
          <cell r="BX3213">
            <v>199.3</v>
          </cell>
        </row>
        <row r="3214">
          <cell r="AW3214" t="str">
            <v>Kruidvat BV</v>
          </cell>
          <cell r="BP3214">
            <v>29</v>
          </cell>
          <cell r="BR3214" t="str">
            <v>66</v>
          </cell>
          <cell r="BT3214">
            <v>15.2</v>
          </cell>
          <cell r="BU3214" t="str">
            <v>Kruidvat</v>
          </cell>
          <cell r="BX3214">
            <v>135.28</v>
          </cell>
        </row>
        <row r="3215">
          <cell r="AW3215" t="str">
            <v>CoopCodis Distributiecentrum</v>
          </cell>
          <cell r="BP3215">
            <v>29</v>
          </cell>
          <cell r="BR3215" t="str">
            <v>94</v>
          </cell>
          <cell r="BT3215" t="str">
            <v/>
          </cell>
          <cell r="BU3215" t="str">
            <v>Superunie</v>
          </cell>
          <cell r="BX3215" t="str">
            <v/>
          </cell>
        </row>
        <row r="3216">
          <cell r="AW3216" t="str">
            <v>BOON DC KW DORDRECHT</v>
          </cell>
          <cell r="BP3216">
            <v>29</v>
          </cell>
          <cell r="BR3216" t="str">
            <v>33</v>
          </cell>
          <cell r="BT3216">
            <v>1.6</v>
          </cell>
          <cell r="BU3216" t="str">
            <v>Superunie</v>
          </cell>
          <cell r="BX3216">
            <v>44.19</v>
          </cell>
        </row>
        <row r="3217">
          <cell r="AW3217" t="str">
            <v>Action / ID Logistics</v>
          </cell>
          <cell r="BP3217">
            <v>29</v>
          </cell>
          <cell r="BR3217" t="str">
            <v>50</v>
          </cell>
          <cell r="BT3217">
            <v>20</v>
          </cell>
          <cell r="BU3217" t="str">
            <v>Action</v>
          </cell>
          <cell r="BX3217">
            <v>216.8</v>
          </cell>
        </row>
        <row r="3218">
          <cell r="AW3218" t="str">
            <v>Action / ID Logistics</v>
          </cell>
          <cell r="BP3218">
            <v>29</v>
          </cell>
          <cell r="BR3218" t="str">
            <v>50</v>
          </cell>
          <cell r="BT3218">
            <v>21.6</v>
          </cell>
          <cell r="BU3218" t="str">
            <v>Action</v>
          </cell>
          <cell r="BX3218">
            <v>225.94</v>
          </cell>
        </row>
        <row r="3219">
          <cell r="AW3219" t="str">
            <v>Action Distributiecentrum</v>
          </cell>
          <cell r="BP3219">
            <v>29</v>
          </cell>
          <cell r="BR3219" t="str">
            <v>61</v>
          </cell>
          <cell r="BT3219">
            <v>24.8</v>
          </cell>
          <cell r="BU3219" t="str">
            <v>Action</v>
          </cell>
          <cell r="BX3219">
            <v>323.39</v>
          </cell>
        </row>
        <row r="3220">
          <cell r="AW3220" t="str">
            <v>Corim Dental Products BV</v>
          </cell>
          <cell r="BP3220">
            <v>29</v>
          </cell>
          <cell r="BR3220" t="str">
            <v>41</v>
          </cell>
          <cell r="BT3220">
            <v>0.8</v>
          </cell>
          <cell r="BU3220" t="str">
            <v>Pharma</v>
          </cell>
          <cell r="BX3220">
            <v>27.26</v>
          </cell>
        </row>
        <row r="3221">
          <cell r="AW3221" t="str">
            <v>Etos Distributiecentrum</v>
          </cell>
          <cell r="BP3221">
            <v>29</v>
          </cell>
          <cell r="BR3221" t="str">
            <v>19</v>
          </cell>
          <cell r="BT3221">
            <v>20</v>
          </cell>
          <cell r="BU3221" t="str">
            <v>Overig</v>
          </cell>
          <cell r="BX3221">
            <v>249.79999999999998</v>
          </cell>
        </row>
        <row r="3222">
          <cell r="AW3222" t="str">
            <v>Etos Distributiecentrum</v>
          </cell>
          <cell r="BP3222">
            <v>29</v>
          </cell>
          <cell r="BR3222" t="str">
            <v>19</v>
          </cell>
          <cell r="BT3222" t="str">
            <v/>
          </cell>
          <cell r="BU3222" t="str">
            <v>Overig</v>
          </cell>
          <cell r="BX3222" t="str">
            <v/>
          </cell>
        </row>
        <row r="3223">
          <cell r="AW3223" t="str">
            <v>Nettorama DC</v>
          </cell>
          <cell r="BP3223">
            <v>29</v>
          </cell>
          <cell r="BR3223" t="str">
            <v>49</v>
          </cell>
          <cell r="BT3223">
            <v>4</v>
          </cell>
          <cell r="BU3223" t="str">
            <v>Superunie</v>
          </cell>
          <cell r="BX3223">
            <v>72.08</v>
          </cell>
        </row>
        <row r="3224">
          <cell r="AW3224" t="str">
            <v>AH DC Hoorn</v>
          </cell>
          <cell r="BP3224">
            <v>29</v>
          </cell>
          <cell r="BR3224" t="str">
            <v>16</v>
          </cell>
          <cell r="BT3224">
            <v>2.4</v>
          </cell>
          <cell r="BU3224" t="str">
            <v>AH</v>
          </cell>
          <cell r="BX3224">
            <v>66.19</v>
          </cell>
        </row>
        <row r="3225">
          <cell r="AW3225" t="str">
            <v>Jan Linders Distributiecentrum</v>
          </cell>
          <cell r="BP3225">
            <v>29</v>
          </cell>
          <cell r="BR3225" t="str">
            <v>58</v>
          </cell>
          <cell r="BT3225">
            <v>4</v>
          </cell>
          <cell r="BU3225" t="str">
            <v>Superunie</v>
          </cell>
          <cell r="BX3225">
            <v>72.92</v>
          </cell>
        </row>
        <row r="3226">
          <cell r="AW3226" t="str">
            <v>PLUS DC OSS</v>
          </cell>
          <cell r="BP3226">
            <v>29</v>
          </cell>
          <cell r="BR3226" t="str">
            <v>53</v>
          </cell>
          <cell r="BT3226" t="str">
            <v/>
          </cell>
          <cell r="BU3226" t="str">
            <v>Superunie</v>
          </cell>
          <cell r="BX3226" t="str">
            <v/>
          </cell>
        </row>
        <row r="3227">
          <cell r="AW3227" t="str">
            <v>Etos Distributiecentrum</v>
          </cell>
          <cell r="BP3227">
            <v>29</v>
          </cell>
          <cell r="BR3227" t="str">
            <v>19</v>
          </cell>
          <cell r="BT3227" t="str">
            <v/>
          </cell>
          <cell r="BU3227" t="str">
            <v>Overig</v>
          </cell>
          <cell r="BX3227" t="str">
            <v/>
          </cell>
        </row>
        <row r="3228">
          <cell r="AW3228" t="str">
            <v>Albert Heijn</v>
          </cell>
          <cell r="BP3228">
            <v>29</v>
          </cell>
          <cell r="BR3228" t="str">
            <v>26</v>
          </cell>
          <cell r="BT3228">
            <v>8</v>
          </cell>
          <cell r="BU3228" t="str">
            <v>AH</v>
          </cell>
          <cell r="BX3228">
            <v>134.16</v>
          </cell>
        </row>
        <row r="3229">
          <cell r="AW3229" t="str">
            <v>Action Distributiecentrum</v>
          </cell>
          <cell r="BP3229">
            <v>29</v>
          </cell>
          <cell r="BR3229" t="str">
            <v>16</v>
          </cell>
          <cell r="BT3229">
            <v>18.399999999999999</v>
          </cell>
          <cell r="BU3229" t="str">
            <v>Action</v>
          </cell>
          <cell r="BX3229">
            <v>245.46</v>
          </cell>
        </row>
        <row r="3230">
          <cell r="AW3230" t="str">
            <v>CoopCodis Distributiecentrum</v>
          </cell>
          <cell r="BP3230">
            <v>29</v>
          </cell>
          <cell r="BR3230" t="str">
            <v>94</v>
          </cell>
          <cell r="BT3230" t="str">
            <v/>
          </cell>
          <cell r="BU3230" t="str">
            <v>Superunie</v>
          </cell>
          <cell r="BX3230" t="str">
            <v/>
          </cell>
        </row>
        <row r="3231">
          <cell r="AW3231" t="str">
            <v>Action Distributiecentrum</v>
          </cell>
          <cell r="BP3231">
            <v>29</v>
          </cell>
          <cell r="BR3231" t="str">
            <v>61</v>
          </cell>
          <cell r="BT3231">
            <v>20.8</v>
          </cell>
          <cell r="BU3231" t="str">
            <v>Action</v>
          </cell>
          <cell r="BX3231">
            <v>296.82</v>
          </cell>
        </row>
        <row r="3232">
          <cell r="AW3232" t="str">
            <v>Action / ID Logistics</v>
          </cell>
          <cell r="BP3232">
            <v>29</v>
          </cell>
          <cell r="BR3232" t="str">
            <v>50</v>
          </cell>
          <cell r="BT3232">
            <v>20.8</v>
          </cell>
          <cell r="BU3232" t="str">
            <v>Action</v>
          </cell>
          <cell r="BX3232">
            <v>222.14</v>
          </cell>
        </row>
        <row r="3233">
          <cell r="AW3233" t="str">
            <v>Action Distributiecentrum</v>
          </cell>
          <cell r="BP3233">
            <v>29</v>
          </cell>
          <cell r="BR3233" t="str">
            <v>16</v>
          </cell>
          <cell r="BT3233">
            <v>21.6</v>
          </cell>
          <cell r="BU3233" t="str">
            <v>Action</v>
          </cell>
          <cell r="BX3233">
            <v>267.62</v>
          </cell>
        </row>
        <row r="3234">
          <cell r="AW3234" t="str">
            <v>Albert Heijn</v>
          </cell>
          <cell r="BP3234">
            <v>29</v>
          </cell>
          <cell r="BR3234" t="str">
            <v>41</v>
          </cell>
          <cell r="BT3234">
            <v>14.4</v>
          </cell>
          <cell r="BU3234" t="str">
            <v>AH</v>
          </cell>
          <cell r="BX3234">
            <v>336.17</v>
          </cell>
        </row>
        <row r="3235">
          <cell r="AW3235" t="str">
            <v>De Vijzel</v>
          </cell>
          <cell r="BP3235">
            <v>29</v>
          </cell>
          <cell r="BR3235" t="str">
            <v>95</v>
          </cell>
          <cell r="BT3235">
            <v>6.4</v>
          </cell>
          <cell r="BU3235" t="str">
            <v>Pharma</v>
          </cell>
          <cell r="BX3235">
            <v>155.78</v>
          </cell>
        </row>
        <row r="3236">
          <cell r="AW3236" t="str">
            <v>Action Distributiecentrum</v>
          </cell>
          <cell r="BP3236">
            <v>29</v>
          </cell>
          <cell r="BR3236" t="str">
            <v>16</v>
          </cell>
          <cell r="BT3236">
            <v>10.4</v>
          </cell>
          <cell r="BU3236" t="str">
            <v>Action</v>
          </cell>
          <cell r="BX3236">
            <v>172.64</v>
          </cell>
        </row>
        <row r="3237">
          <cell r="AW3237" t="str">
            <v>SPAR Distributiecentrum</v>
          </cell>
          <cell r="BP3237">
            <v>29</v>
          </cell>
          <cell r="BR3237" t="str">
            <v>51</v>
          </cell>
          <cell r="BT3237">
            <v>3.2</v>
          </cell>
          <cell r="BU3237" t="str">
            <v>Superunie</v>
          </cell>
          <cell r="BX3237">
            <v>61.09</v>
          </cell>
        </row>
        <row r="3238">
          <cell r="AW3238" t="str">
            <v>DRG DC BLEISWIJK ACTIE</v>
          </cell>
          <cell r="BP3238">
            <v>29</v>
          </cell>
          <cell r="BR3238" t="str">
            <v>26</v>
          </cell>
          <cell r="BT3238">
            <v>24</v>
          </cell>
          <cell r="BU3238" t="str">
            <v>Overig</v>
          </cell>
          <cell r="BX3238">
            <v>264.48</v>
          </cell>
        </row>
        <row r="3239">
          <cell r="AW3239" t="str">
            <v>Action Distributiecentrum</v>
          </cell>
          <cell r="BP3239">
            <v>29</v>
          </cell>
          <cell r="BR3239" t="str">
            <v>16</v>
          </cell>
          <cell r="BT3239">
            <v>20.8</v>
          </cell>
          <cell r="BU3239" t="str">
            <v>Action</v>
          </cell>
          <cell r="BX3239">
            <v>263.12</v>
          </cell>
        </row>
        <row r="3240">
          <cell r="AW3240" t="str">
            <v>DRG DC BLEISWIJK ACTIE</v>
          </cell>
          <cell r="BP3240">
            <v>29</v>
          </cell>
          <cell r="BR3240" t="str">
            <v>26</v>
          </cell>
          <cell r="BT3240">
            <v>24</v>
          </cell>
          <cell r="BU3240" t="str">
            <v>Overig</v>
          </cell>
          <cell r="BX3240">
            <v>264.48</v>
          </cell>
        </row>
        <row r="3241">
          <cell r="AW3241" t="str">
            <v>DRG DC Bleiswijk</v>
          </cell>
          <cell r="BP3241">
            <v>29</v>
          </cell>
          <cell r="BR3241" t="str">
            <v>26</v>
          </cell>
          <cell r="BT3241" t="str">
            <v/>
          </cell>
          <cell r="BU3241" t="str">
            <v>Overig</v>
          </cell>
          <cell r="BX3241" t="str">
            <v/>
          </cell>
        </row>
        <row r="3242">
          <cell r="AW3242" t="str">
            <v>DRG DC Bleiswijk</v>
          </cell>
          <cell r="BP3242">
            <v>29</v>
          </cell>
          <cell r="BR3242" t="str">
            <v>26</v>
          </cell>
          <cell r="BT3242" t="str">
            <v/>
          </cell>
          <cell r="BU3242" t="str">
            <v>Overig</v>
          </cell>
          <cell r="BX3242" t="str">
            <v/>
          </cell>
        </row>
        <row r="3243">
          <cell r="AW3243" t="str">
            <v>DRG DC BLEISWIJK ACTIE</v>
          </cell>
          <cell r="BP3243">
            <v>29</v>
          </cell>
          <cell r="BR3243" t="str">
            <v>26</v>
          </cell>
          <cell r="BT3243" t="str">
            <v/>
          </cell>
          <cell r="BU3243" t="str">
            <v>Overig</v>
          </cell>
          <cell r="BX3243" t="str">
            <v/>
          </cell>
        </row>
        <row r="3244">
          <cell r="AW3244" t="str">
            <v>Plus Retail Beemster</v>
          </cell>
          <cell r="BP3244">
            <v>29</v>
          </cell>
          <cell r="BR3244" t="str">
            <v>14</v>
          </cell>
          <cell r="BT3244">
            <v>0.8</v>
          </cell>
          <cell r="BU3244" t="str">
            <v>Superunie</v>
          </cell>
          <cell r="BX3244">
            <v>28.67</v>
          </cell>
        </row>
        <row r="3245">
          <cell r="AW3245" t="str">
            <v>Action Distributiecentrum</v>
          </cell>
          <cell r="BP3245">
            <v>29</v>
          </cell>
          <cell r="BR3245" t="str">
            <v>61</v>
          </cell>
          <cell r="BT3245">
            <v>20</v>
          </cell>
          <cell r="BU3245" t="str">
            <v>Action</v>
          </cell>
          <cell r="BX3245">
            <v>290.2</v>
          </cell>
        </row>
        <row r="3246">
          <cell r="AW3246" t="str">
            <v>SPAR Distributiecentrum</v>
          </cell>
          <cell r="BP3246">
            <v>29</v>
          </cell>
          <cell r="BR3246" t="str">
            <v>51</v>
          </cell>
          <cell r="BT3246" t="str">
            <v/>
          </cell>
          <cell r="BU3246" t="str">
            <v>Superunie</v>
          </cell>
          <cell r="BX3246" t="str">
            <v/>
          </cell>
        </row>
        <row r="3247">
          <cell r="AW3247" t="str">
            <v>Action / ID Logistics</v>
          </cell>
          <cell r="BP3247">
            <v>29</v>
          </cell>
          <cell r="BR3247" t="str">
            <v>50</v>
          </cell>
          <cell r="BT3247">
            <v>26.4</v>
          </cell>
          <cell r="BU3247" t="str">
            <v>Action</v>
          </cell>
          <cell r="BX3247">
            <v>249.74</v>
          </cell>
        </row>
        <row r="3248">
          <cell r="AW3248" t="str">
            <v>DRG DC Bleiswijk</v>
          </cell>
          <cell r="BP3248">
            <v>29</v>
          </cell>
          <cell r="BR3248" t="str">
            <v>26</v>
          </cell>
          <cell r="BT3248" t="str">
            <v/>
          </cell>
          <cell r="BU3248" t="str">
            <v>Overig</v>
          </cell>
          <cell r="BX3248" t="str">
            <v/>
          </cell>
        </row>
        <row r="3249">
          <cell r="AW3249" t="str">
            <v>Dentalair (deur 6/7)</v>
          </cell>
          <cell r="BP3249">
            <v>29</v>
          </cell>
          <cell r="BR3249" t="str">
            <v>33</v>
          </cell>
          <cell r="BT3249">
            <v>0.8</v>
          </cell>
          <cell r="BU3249" t="str">
            <v>Pharma</v>
          </cell>
          <cell r="BX3249">
            <v>27.26</v>
          </cell>
        </row>
        <row r="3250">
          <cell r="AW3250" t="str">
            <v>DRG DC BLEISWIJK ACTIE</v>
          </cell>
          <cell r="BP3250">
            <v>29</v>
          </cell>
          <cell r="BR3250" t="str">
            <v>26</v>
          </cell>
          <cell r="BT3250" t="str">
            <v/>
          </cell>
          <cell r="BU3250" t="str">
            <v>Overig</v>
          </cell>
          <cell r="BX3250" t="str">
            <v/>
          </cell>
        </row>
        <row r="3251">
          <cell r="AW3251" t="str">
            <v>Action / ID Logistics</v>
          </cell>
          <cell r="BP3251">
            <v>29</v>
          </cell>
          <cell r="BR3251" t="str">
            <v>50</v>
          </cell>
          <cell r="BT3251">
            <v>26.4</v>
          </cell>
          <cell r="BU3251" t="str">
            <v>Action</v>
          </cell>
          <cell r="BX3251">
            <v>249.74</v>
          </cell>
        </row>
        <row r="3252">
          <cell r="AW3252" t="str">
            <v>Albert Heijn</v>
          </cell>
          <cell r="BP3252">
            <v>29</v>
          </cell>
          <cell r="BR3252" t="str">
            <v>41</v>
          </cell>
          <cell r="BT3252" t="str">
            <v/>
          </cell>
          <cell r="BU3252" t="str">
            <v>AH</v>
          </cell>
          <cell r="BX3252" t="str">
            <v/>
          </cell>
        </row>
        <row r="3253">
          <cell r="AW3253" t="str">
            <v>Kruidvat BV</v>
          </cell>
          <cell r="BP3253">
            <v>29</v>
          </cell>
          <cell r="BR3253" t="str">
            <v>66</v>
          </cell>
          <cell r="BT3253">
            <v>17.600000000000001</v>
          </cell>
          <cell r="BU3253" t="str">
            <v>Kruidvat</v>
          </cell>
          <cell r="BX3253">
            <v>147.13999999999999</v>
          </cell>
        </row>
        <row r="3254">
          <cell r="AW3254" t="str">
            <v>Kruidvat BV</v>
          </cell>
          <cell r="BP3254">
            <v>29</v>
          </cell>
          <cell r="BR3254" t="str">
            <v>66</v>
          </cell>
          <cell r="BT3254">
            <v>19.2</v>
          </cell>
          <cell r="BU3254" t="str">
            <v>Kruidvat</v>
          </cell>
          <cell r="BX3254">
            <v>154.75</v>
          </cell>
        </row>
        <row r="3255">
          <cell r="AW3255" t="str">
            <v>Detailresult Logistiek</v>
          </cell>
          <cell r="BP3255">
            <v>29</v>
          </cell>
          <cell r="BR3255" t="str">
            <v>19</v>
          </cell>
          <cell r="BT3255">
            <v>9.6000000000000014</v>
          </cell>
          <cell r="BU3255" t="str">
            <v>Overig</v>
          </cell>
          <cell r="BX3255">
            <v>158.88</v>
          </cell>
        </row>
        <row r="3256">
          <cell r="AW3256" t="str">
            <v>Detailresult Logistiek</v>
          </cell>
          <cell r="BP3256">
            <v>29</v>
          </cell>
          <cell r="BR3256" t="str">
            <v>19</v>
          </cell>
          <cell r="BT3256" t="str">
            <v/>
          </cell>
          <cell r="BU3256" t="str">
            <v>Overig</v>
          </cell>
          <cell r="BX3256" t="str">
            <v/>
          </cell>
        </row>
        <row r="3257">
          <cell r="AW3257" t="str">
            <v>A.S. Watson DC</v>
          </cell>
          <cell r="BP3257">
            <v>29</v>
          </cell>
          <cell r="BR3257" t="str">
            <v>66</v>
          </cell>
          <cell r="BT3257" t="str">
            <v/>
          </cell>
          <cell r="BU3257" t="str">
            <v>Kruidvat</v>
          </cell>
          <cell r="BX3257" t="str">
            <v/>
          </cell>
        </row>
        <row r="3258">
          <cell r="AW3258" t="str">
            <v>Jumbo Nieuwegein</v>
          </cell>
          <cell r="BP3258">
            <v>29</v>
          </cell>
          <cell r="BR3258" t="str">
            <v>34</v>
          </cell>
          <cell r="BT3258">
            <v>14.4</v>
          </cell>
          <cell r="BU3258" t="str">
            <v>Jumbo</v>
          </cell>
          <cell r="BX3258">
            <v>153.5</v>
          </cell>
        </row>
        <row r="3259">
          <cell r="AW3259" t="str">
            <v>Jumbo DC Nieuwegein</v>
          </cell>
          <cell r="BP3259">
            <v>29</v>
          </cell>
          <cell r="BR3259" t="str">
            <v>34</v>
          </cell>
          <cell r="BT3259" t="str">
            <v/>
          </cell>
          <cell r="BU3259" t="str">
            <v>Jumbo</v>
          </cell>
          <cell r="BX3259" t="str">
            <v/>
          </cell>
        </row>
        <row r="3260">
          <cell r="AW3260" t="str">
            <v>DRG DC Bleiswijk</v>
          </cell>
          <cell r="BP3260">
            <v>29</v>
          </cell>
          <cell r="BR3260" t="str">
            <v>26</v>
          </cell>
          <cell r="BT3260" t="str">
            <v/>
          </cell>
          <cell r="BU3260" t="str">
            <v>Overig</v>
          </cell>
          <cell r="BX3260" t="str">
            <v/>
          </cell>
        </row>
        <row r="3261">
          <cell r="AW3261" t="str">
            <v>SPAR Distributiecentrum</v>
          </cell>
          <cell r="BP3261">
            <v>29</v>
          </cell>
          <cell r="BR3261" t="str">
            <v>51</v>
          </cell>
          <cell r="BT3261" t="str">
            <v/>
          </cell>
          <cell r="BU3261" t="str">
            <v>Superunie</v>
          </cell>
          <cell r="BX3261" t="str">
            <v/>
          </cell>
        </row>
        <row r="3262">
          <cell r="AW3262" t="str">
            <v>Admiraal Apotheek Alphega</v>
          </cell>
          <cell r="BP3262">
            <v>29</v>
          </cell>
          <cell r="BR3262" t="str">
            <v>33</v>
          </cell>
          <cell r="BT3262">
            <v>0.8</v>
          </cell>
          <cell r="BU3262" t="str">
            <v>Pharma</v>
          </cell>
          <cell r="BX3262">
            <v>54.4</v>
          </cell>
        </row>
        <row r="3263">
          <cell r="AW3263" t="str">
            <v>Alliance Healthcare</v>
          </cell>
          <cell r="BP3263">
            <v>29</v>
          </cell>
          <cell r="BR3263" t="str">
            <v>79</v>
          </cell>
          <cell r="BT3263">
            <v>0.8</v>
          </cell>
          <cell r="BU3263" t="str">
            <v>Pharma</v>
          </cell>
          <cell r="BX3263">
            <v>54.4</v>
          </cell>
        </row>
        <row r="3264">
          <cell r="AW3264" t="str">
            <v>Mosadex</v>
          </cell>
          <cell r="BP3264">
            <v>29</v>
          </cell>
          <cell r="BR3264" t="str">
            <v>23</v>
          </cell>
          <cell r="BT3264">
            <v>0.8</v>
          </cell>
          <cell r="BU3264" t="str">
            <v>Overig</v>
          </cell>
          <cell r="BX3264">
            <v>54.4</v>
          </cell>
        </row>
        <row r="3265">
          <cell r="AW3265" t="str">
            <v>ALLIANCE HEALTHCARE</v>
          </cell>
          <cell r="BP3265">
            <v>29</v>
          </cell>
          <cell r="BR3265" t="str">
            <v>52</v>
          </cell>
          <cell r="BT3265">
            <v>0.8</v>
          </cell>
          <cell r="BU3265" t="str">
            <v>Pharma</v>
          </cell>
          <cell r="BX3265">
            <v>54.4</v>
          </cell>
        </row>
        <row r="3266">
          <cell r="AW3266" t="str">
            <v>Brocacef</v>
          </cell>
          <cell r="BP3266">
            <v>29</v>
          </cell>
          <cell r="BR3266" t="str">
            <v>56</v>
          </cell>
          <cell r="BT3266">
            <v>0.8</v>
          </cell>
          <cell r="BU3266" t="str">
            <v>Pharma</v>
          </cell>
          <cell r="BX3266">
            <v>54.4</v>
          </cell>
        </row>
        <row r="3267">
          <cell r="AW3267" t="str">
            <v>Advion BV</v>
          </cell>
          <cell r="BP3267">
            <v>29</v>
          </cell>
          <cell r="BR3267" t="str">
            <v>10</v>
          </cell>
          <cell r="BT3267">
            <v>17.600000000000001</v>
          </cell>
          <cell r="BU3267" t="str">
            <v>Overig</v>
          </cell>
          <cell r="BX3267">
            <v>201.87</v>
          </cell>
        </row>
        <row r="3268">
          <cell r="AW3268" t="str">
            <v>Action Distributiecentrum</v>
          </cell>
          <cell r="BP3268">
            <v>29</v>
          </cell>
          <cell r="BR3268" t="str">
            <v>16</v>
          </cell>
          <cell r="BT3268">
            <v>26.4</v>
          </cell>
          <cell r="BU3268" t="str">
            <v>Action</v>
          </cell>
          <cell r="BX3268">
            <v>296.47000000000003</v>
          </cell>
        </row>
        <row r="3269">
          <cell r="AW3269" t="str">
            <v>Kruidvat BV</v>
          </cell>
          <cell r="BP3269">
            <v>29</v>
          </cell>
          <cell r="BR3269" t="str">
            <v>66</v>
          </cell>
          <cell r="BT3269">
            <v>20.8</v>
          </cell>
          <cell r="BU3269" t="str">
            <v>Kruidvat</v>
          </cell>
          <cell r="BX3269">
            <v>162.03</v>
          </cell>
        </row>
        <row r="3270">
          <cell r="AW3270" t="str">
            <v>Action Distributiecentrum</v>
          </cell>
          <cell r="BP3270">
            <v>29</v>
          </cell>
          <cell r="BR3270" t="str">
            <v>61</v>
          </cell>
          <cell r="BT3270">
            <v>10.4</v>
          </cell>
          <cell r="BU3270" t="str">
            <v>Action</v>
          </cell>
          <cell r="BX3270">
            <v>194.69</v>
          </cell>
        </row>
        <row r="3271">
          <cell r="AW3271" t="str">
            <v>Kruidvat BV</v>
          </cell>
          <cell r="BP3271">
            <v>29</v>
          </cell>
          <cell r="BR3271" t="str">
            <v>66</v>
          </cell>
          <cell r="BT3271">
            <v>26.4</v>
          </cell>
          <cell r="BU3271" t="str">
            <v>Kruidvat</v>
          </cell>
          <cell r="BX3271">
            <v>182.69</v>
          </cell>
        </row>
        <row r="3272">
          <cell r="AW3272" t="str">
            <v>Sligro (deur 802-807)</v>
          </cell>
          <cell r="BP3272">
            <v>29</v>
          </cell>
          <cell r="BR3272" t="str">
            <v>54</v>
          </cell>
          <cell r="BT3272">
            <v>8</v>
          </cell>
          <cell r="BU3272" t="str">
            <v>Superunie</v>
          </cell>
          <cell r="BX3272">
            <v>98.97</v>
          </cell>
        </row>
        <row r="3273">
          <cell r="AW3273" t="str">
            <v>Sligro DC Non Food (deur 701)</v>
          </cell>
          <cell r="BP3273">
            <v>29</v>
          </cell>
          <cell r="BR3273" t="str">
            <v>54</v>
          </cell>
          <cell r="BT3273" t="str">
            <v/>
          </cell>
          <cell r="BU3273" t="str">
            <v>Superunie</v>
          </cell>
          <cell r="BX3273" t="str">
            <v/>
          </cell>
        </row>
        <row r="3274">
          <cell r="AW3274" t="str">
            <v>Sligro (deur 802-807)</v>
          </cell>
          <cell r="BP3274">
            <v>29</v>
          </cell>
          <cell r="BR3274" t="str">
            <v>54</v>
          </cell>
          <cell r="BT3274" t="str">
            <v/>
          </cell>
          <cell r="BU3274" t="str">
            <v>Superunie</v>
          </cell>
          <cell r="BX3274" t="str">
            <v/>
          </cell>
        </row>
        <row r="3275">
          <cell r="AW3275" t="str">
            <v>PICNIC DC2 EVEREST</v>
          </cell>
          <cell r="BP3275">
            <v>29</v>
          </cell>
          <cell r="BR3275" t="str">
            <v>73</v>
          </cell>
          <cell r="BT3275">
            <v>4</v>
          </cell>
          <cell r="BU3275" t="str">
            <v>Overig</v>
          </cell>
          <cell r="BX3275">
            <v>72.8</v>
          </cell>
        </row>
        <row r="3276">
          <cell r="AW3276" t="str">
            <v>Plus Retail Zuid</v>
          </cell>
          <cell r="BP3276">
            <v>29</v>
          </cell>
          <cell r="BR3276" t="str">
            <v>60</v>
          </cell>
          <cell r="BT3276">
            <v>0.8</v>
          </cell>
          <cell r="BU3276" t="str">
            <v>Superunie</v>
          </cell>
          <cell r="BX3276">
            <v>31.57</v>
          </cell>
        </row>
        <row r="3277">
          <cell r="AW3277" t="str">
            <v>Advion BV</v>
          </cell>
          <cell r="BP3277">
            <v>29</v>
          </cell>
          <cell r="BR3277" t="str">
            <v>10</v>
          </cell>
          <cell r="BT3277" t="str">
            <v/>
          </cell>
          <cell r="BU3277" t="str">
            <v>Overig</v>
          </cell>
          <cell r="BX3277" t="str">
            <v/>
          </cell>
        </row>
        <row r="3278">
          <cell r="AW3278" t="str">
            <v>Albert Heijn</v>
          </cell>
          <cell r="BP3278">
            <v>29</v>
          </cell>
          <cell r="BR3278" t="str">
            <v>41</v>
          </cell>
          <cell r="BT3278">
            <v>11.2</v>
          </cell>
          <cell r="BU3278" t="str">
            <v>AH</v>
          </cell>
          <cell r="BX3278">
            <v>90.61</v>
          </cell>
        </row>
        <row r="3279">
          <cell r="AW3279" t="str">
            <v>Boni Distributiecentrum</v>
          </cell>
          <cell r="BP3279">
            <v>29</v>
          </cell>
          <cell r="BR3279" t="str">
            <v>38</v>
          </cell>
          <cell r="BT3279">
            <v>8.8000000000000007</v>
          </cell>
          <cell r="BU3279" t="str">
            <v>Superunie</v>
          </cell>
          <cell r="BX3279">
            <v>144.06</v>
          </cell>
        </row>
        <row r="3280">
          <cell r="AW3280" t="str">
            <v>ADVION ONLINE B.V.</v>
          </cell>
          <cell r="BP3280">
            <v>29</v>
          </cell>
          <cell r="BR3280" t="str">
            <v>10</v>
          </cell>
          <cell r="BT3280" t="str">
            <v/>
          </cell>
          <cell r="BU3280" t="str">
            <v>Overig</v>
          </cell>
          <cell r="BX3280" t="str">
            <v/>
          </cell>
        </row>
        <row r="3281">
          <cell r="AW3281" t="str">
            <v>Action / ID Logistics</v>
          </cell>
          <cell r="BP3281">
            <v>29</v>
          </cell>
          <cell r="BR3281" t="str">
            <v>50</v>
          </cell>
          <cell r="BT3281">
            <v>20</v>
          </cell>
          <cell r="BU3281" t="str">
            <v>Action</v>
          </cell>
          <cell r="BX3281">
            <v>216.8</v>
          </cell>
        </row>
        <row r="3282">
          <cell r="AW3282" t="str">
            <v>Kruidvat BV</v>
          </cell>
          <cell r="BP3282">
            <v>29</v>
          </cell>
          <cell r="BR3282" t="str">
            <v>66</v>
          </cell>
          <cell r="BT3282" t="str">
            <v/>
          </cell>
          <cell r="BU3282" t="str">
            <v>Kruidvat</v>
          </cell>
          <cell r="BX3282" t="str">
            <v/>
          </cell>
        </row>
        <row r="3283">
          <cell r="AW3283" t="str">
            <v>Kruidvat BV</v>
          </cell>
          <cell r="BP3283">
            <v>29</v>
          </cell>
          <cell r="BR3283" t="str">
            <v>66</v>
          </cell>
          <cell r="BT3283" t="str">
            <v/>
          </cell>
          <cell r="BU3283" t="str">
            <v>Kruidvat</v>
          </cell>
          <cell r="BX3283" t="str">
            <v/>
          </cell>
        </row>
        <row r="3284">
          <cell r="AW3284" t="str">
            <v>Action Distributiecentrum</v>
          </cell>
          <cell r="BP3284">
            <v>29</v>
          </cell>
          <cell r="BR3284" t="str">
            <v>16</v>
          </cell>
          <cell r="BT3284">
            <v>20</v>
          </cell>
          <cell r="BU3284" t="str">
            <v>Action</v>
          </cell>
          <cell r="BX3284">
            <v>257.2</v>
          </cell>
        </row>
        <row r="3285">
          <cell r="AW3285" t="str">
            <v>PLUS DC OSS</v>
          </cell>
          <cell r="BP3285">
            <v>29</v>
          </cell>
          <cell r="BR3285" t="str">
            <v>53</v>
          </cell>
          <cell r="BT3285">
            <v>1.6</v>
          </cell>
          <cell r="BU3285" t="str">
            <v>Superunie</v>
          </cell>
          <cell r="BX3285">
            <v>36.22</v>
          </cell>
        </row>
        <row r="3286">
          <cell r="AW3286" t="str">
            <v>Supermaritme Nederland BV</v>
          </cell>
          <cell r="BP3286">
            <v>29</v>
          </cell>
          <cell r="BR3286" t="str">
            <v>44</v>
          </cell>
          <cell r="BT3286">
            <v>16</v>
          </cell>
          <cell r="BU3286" t="str">
            <v>Overig</v>
          </cell>
          <cell r="BX3286">
            <v>259.04000000000002</v>
          </cell>
        </row>
        <row r="3287">
          <cell r="AW3287" t="str">
            <v>Supermaritme Nederland BV</v>
          </cell>
          <cell r="BP3287">
            <v>29</v>
          </cell>
          <cell r="BR3287" t="str">
            <v>44</v>
          </cell>
          <cell r="BT3287">
            <v>16</v>
          </cell>
          <cell r="BU3287" t="str">
            <v>Overig</v>
          </cell>
          <cell r="BX3287">
            <v>259.04000000000002</v>
          </cell>
        </row>
        <row r="3288">
          <cell r="AW3288" t="str">
            <v>ALBERT HEIJN  LDC GELDERMALSEN</v>
          </cell>
          <cell r="BP3288">
            <v>29</v>
          </cell>
          <cell r="BR3288" t="str">
            <v>41</v>
          </cell>
          <cell r="BT3288">
            <v>4</v>
          </cell>
          <cell r="BU3288" t="str">
            <v>AH</v>
          </cell>
          <cell r="BX3288">
            <v>42.88</v>
          </cell>
        </row>
        <row r="3289">
          <cell r="AW3289" t="str">
            <v>Kruidvat BV</v>
          </cell>
          <cell r="BP3289">
            <v>29</v>
          </cell>
          <cell r="BR3289" t="str">
            <v>66</v>
          </cell>
          <cell r="BT3289">
            <v>14.4</v>
          </cell>
          <cell r="BU3289" t="str">
            <v>Kruidvat</v>
          </cell>
          <cell r="BX3289">
            <v>130.9</v>
          </cell>
        </row>
        <row r="3290">
          <cell r="AW3290" t="str">
            <v>Kruidvat BV</v>
          </cell>
          <cell r="BP3290">
            <v>29</v>
          </cell>
          <cell r="BR3290" t="str">
            <v>66</v>
          </cell>
          <cell r="BT3290" t="str">
            <v/>
          </cell>
          <cell r="BU3290" t="str">
            <v>Kruidvat</v>
          </cell>
          <cell r="BX3290" t="str">
            <v/>
          </cell>
        </row>
        <row r="3291">
          <cell r="AW3291" t="str">
            <v>Action / ID Logistics</v>
          </cell>
          <cell r="BP3291">
            <v>29</v>
          </cell>
          <cell r="BR3291" t="str">
            <v>50</v>
          </cell>
          <cell r="BT3291">
            <v>16</v>
          </cell>
          <cell r="BU3291" t="str">
            <v>Action</v>
          </cell>
          <cell r="BX3291">
            <v>191.2</v>
          </cell>
        </row>
        <row r="3292">
          <cell r="AW3292" t="str">
            <v>Vomar DC</v>
          </cell>
          <cell r="BP3292">
            <v>29</v>
          </cell>
          <cell r="BR3292" t="str">
            <v>18</v>
          </cell>
          <cell r="BT3292">
            <v>3.2</v>
          </cell>
          <cell r="BU3292" t="str">
            <v>Superunie</v>
          </cell>
          <cell r="BX3292">
            <v>73.760000000000005</v>
          </cell>
        </row>
        <row r="3293">
          <cell r="AW3293" t="str">
            <v>Action Distributiecentrum</v>
          </cell>
          <cell r="BP3293">
            <v>29</v>
          </cell>
          <cell r="BR3293" t="str">
            <v>16</v>
          </cell>
          <cell r="BT3293">
            <v>20</v>
          </cell>
          <cell r="BU3293" t="str">
            <v>Action</v>
          </cell>
          <cell r="BX3293">
            <v>257.2</v>
          </cell>
        </row>
        <row r="3294">
          <cell r="AW3294" t="str">
            <v>Advion BV</v>
          </cell>
          <cell r="BP3294">
            <v>29</v>
          </cell>
          <cell r="BR3294" t="str">
            <v>10</v>
          </cell>
          <cell r="BT3294">
            <v>16.8</v>
          </cell>
          <cell r="BU3294" t="str">
            <v>Overig</v>
          </cell>
          <cell r="BX3294">
            <v>196.39</v>
          </cell>
        </row>
        <row r="3295">
          <cell r="AW3295" t="str">
            <v>Action / ID Logistics</v>
          </cell>
          <cell r="BP3295">
            <v>29</v>
          </cell>
          <cell r="BR3295" t="str">
            <v>50</v>
          </cell>
          <cell r="BT3295">
            <v>24.8</v>
          </cell>
          <cell r="BU3295" t="str">
            <v>Action</v>
          </cell>
          <cell r="BX3295">
            <v>242.05</v>
          </cell>
        </row>
        <row r="3296">
          <cell r="AW3296" t="str">
            <v>Action / ID Logistics</v>
          </cell>
          <cell r="BP3296">
            <v>29</v>
          </cell>
          <cell r="BR3296" t="str">
            <v>50</v>
          </cell>
          <cell r="BT3296">
            <v>26.4</v>
          </cell>
          <cell r="BU3296" t="str">
            <v>Action</v>
          </cell>
          <cell r="BX3296">
            <v>249.74</v>
          </cell>
        </row>
        <row r="3297">
          <cell r="AW3297" t="str">
            <v>Detailresult Logistiek</v>
          </cell>
          <cell r="BP3297">
            <v>29</v>
          </cell>
          <cell r="BR3297" t="str">
            <v>19</v>
          </cell>
          <cell r="BT3297">
            <v>1.6</v>
          </cell>
          <cell r="BU3297" t="str">
            <v>Overig</v>
          </cell>
          <cell r="BX3297">
            <v>51.04</v>
          </cell>
        </row>
        <row r="3298">
          <cell r="AW3298" t="str">
            <v>DRG DC Bleiswijk</v>
          </cell>
          <cell r="BP3298">
            <v>29</v>
          </cell>
          <cell r="BR3298" t="str">
            <v>26</v>
          </cell>
          <cell r="BT3298">
            <v>4.8</v>
          </cell>
          <cell r="BU3298" t="str">
            <v>Overig</v>
          </cell>
          <cell r="BX3298">
            <v>91.01</v>
          </cell>
        </row>
        <row r="3299">
          <cell r="AW3299" t="str">
            <v>Albert Heijn</v>
          </cell>
          <cell r="BP3299">
            <v>29</v>
          </cell>
          <cell r="BR3299" t="str">
            <v>41</v>
          </cell>
          <cell r="BT3299">
            <v>12.8</v>
          </cell>
          <cell r="BU3299" t="str">
            <v>AH</v>
          </cell>
          <cell r="BX3299">
            <v>100.74</v>
          </cell>
        </row>
        <row r="3300">
          <cell r="AW3300" t="str">
            <v>Etos Distributiecentrum</v>
          </cell>
          <cell r="BP3300">
            <v>29</v>
          </cell>
          <cell r="BR3300" t="str">
            <v>19</v>
          </cell>
          <cell r="BT3300">
            <v>11.2</v>
          </cell>
          <cell r="BU3300" t="str">
            <v>Overig</v>
          </cell>
          <cell r="BX3300">
            <v>174.5</v>
          </cell>
        </row>
        <row r="3301">
          <cell r="AW3301" t="str">
            <v>GT Retail (Brouwer Transport)</v>
          </cell>
          <cell r="BP3301">
            <v>29</v>
          </cell>
          <cell r="BR3301" t="str">
            <v>81</v>
          </cell>
          <cell r="BT3301">
            <v>4</v>
          </cell>
          <cell r="BU3301" t="str">
            <v>Overig</v>
          </cell>
          <cell r="BX3301">
            <v>81.92</v>
          </cell>
        </row>
        <row r="3302">
          <cell r="AW3302" t="str">
            <v>Action / ID Logistics</v>
          </cell>
          <cell r="BP3302">
            <v>29</v>
          </cell>
          <cell r="BR3302" t="str">
            <v>50</v>
          </cell>
          <cell r="BT3302">
            <v>26.4</v>
          </cell>
          <cell r="BU3302" t="str">
            <v>Action</v>
          </cell>
          <cell r="BX3302">
            <v>249.74</v>
          </cell>
        </row>
        <row r="3303">
          <cell r="AW3303" t="str">
            <v>A.S. WATSON DC OOSTERHOUT</v>
          </cell>
          <cell r="BP3303">
            <v>29</v>
          </cell>
          <cell r="BR3303" t="str">
            <v>49</v>
          </cell>
          <cell r="BT3303">
            <v>12</v>
          </cell>
          <cell r="BU3303" t="str">
            <v>Kruidvat</v>
          </cell>
          <cell r="BX3303">
            <v>160.80000000000001</v>
          </cell>
        </row>
        <row r="3304">
          <cell r="AW3304" t="str">
            <v>Jumbo DC Nieuwegein</v>
          </cell>
          <cell r="BP3304">
            <v>29</v>
          </cell>
          <cell r="BR3304" t="str">
            <v>34</v>
          </cell>
          <cell r="BT3304">
            <v>26.400000000000002</v>
          </cell>
          <cell r="BU3304" t="str">
            <v>Jumbo</v>
          </cell>
          <cell r="BX3304">
            <v>213.57</v>
          </cell>
        </row>
        <row r="3305">
          <cell r="AW3305" t="str">
            <v>Kruidvat BV</v>
          </cell>
          <cell r="BP3305">
            <v>29</v>
          </cell>
          <cell r="BR3305" t="str">
            <v>66</v>
          </cell>
          <cell r="BT3305">
            <v>26.400000000000002</v>
          </cell>
          <cell r="BU3305" t="str">
            <v>Kruidvat</v>
          </cell>
          <cell r="BX3305">
            <v>182.70000000000002</v>
          </cell>
        </row>
        <row r="3306">
          <cell r="AW3306" t="str">
            <v>Albert Heijn</v>
          </cell>
          <cell r="BP3306">
            <v>29</v>
          </cell>
          <cell r="BR3306" t="str">
            <v>41</v>
          </cell>
          <cell r="BT3306">
            <v>26.4</v>
          </cell>
          <cell r="BU3306" t="str">
            <v>AH</v>
          </cell>
          <cell r="BX3306">
            <v>149.41</v>
          </cell>
        </row>
        <row r="3307">
          <cell r="AW3307" t="str">
            <v>Kruidvat BV</v>
          </cell>
          <cell r="BP3307">
            <v>29</v>
          </cell>
          <cell r="BR3307" t="str">
            <v>66</v>
          </cell>
          <cell r="BT3307" t="str">
            <v/>
          </cell>
          <cell r="BU3307" t="str">
            <v>Kruidvat</v>
          </cell>
          <cell r="BX3307" t="str">
            <v/>
          </cell>
        </row>
        <row r="3308">
          <cell r="AW3308" t="str">
            <v>Kruidvat BV</v>
          </cell>
          <cell r="BP3308">
            <v>29</v>
          </cell>
          <cell r="BR3308" t="str">
            <v>66</v>
          </cell>
          <cell r="BT3308">
            <v>26.4</v>
          </cell>
          <cell r="BU3308" t="str">
            <v>Kruidvat</v>
          </cell>
          <cell r="BX3308">
            <v>182.69</v>
          </cell>
        </row>
        <row r="3309">
          <cell r="AW3309" t="str">
            <v>Kruidvat BV</v>
          </cell>
          <cell r="BP3309">
            <v>29</v>
          </cell>
          <cell r="BR3309" t="str">
            <v>66</v>
          </cell>
          <cell r="BT3309" t="str">
            <v/>
          </cell>
          <cell r="BU3309" t="str">
            <v>Kruidvat</v>
          </cell>
          <cell r="BX3309" t="str">
            <v/>
          </cell>
        </row>
        <row r="3310">
          <cell r="AW3310" t="str">
            <v>Jumbo DC Nieuwegein</v>
          </cell>
          <cell r="BP3310">
            <v>29</v>
          </cell>
          <cell r="BR3310" t="str">
            <v>34</v>
          </cell>
          <cell r="BT3310" t="str">
            <v/>
          </cell>
          <cell r="BU3310" t="str">
            <v>Jumbo</v>
          </cell>
          <cell r="BX3310" t="str">
            <v/>
          </cell>
        </row>
        <row r="3311">
          <cell r="AW3311" t="str">
            <v>Topbrands Europe BV</v>
          </cell>
          <cell r="BP3311">
            <v>30</v>
          </cell>
          <cell r="BR3311" t="str">
            <v>96</v>
          </cell>
          <cell r="BT3311">
            <v>12</v>
          </cell>
          <cell r="BU3311" t="str">
            <v>Overig</v>
          </cell>
          <cell r="BX3311">
            <v>268.56</v>
          </cell>
        </row>
        <row r="3312">
          <cell r="AW3312" t="str">
            <v>ADVION ONLINE B.V.</v>
          </cell>
          <cell r="BP3312">
            <v>30</v>
          </cell>
          <cell r="BR3312" t="str">
            <v>10</v>
          </cell>
          <cell r="BT3312">
            <v>13.6</v>
          </cell>
          <cell r="BU3312" t="str">
            <v>Overig</v>
          </cell>
          <cell r="BX3312">
            <v>173.94</v>
          </cell>
        </row>
        <row r="3313">
          <cell r="AW3313" t="str">
            <v>Albert Heijn</v>
          </cell>
          <cell r="BP3313">
            <v>30</v>
          </cell>
          <cell r="BR3313" t="str">
            <v>41</v>
          </cell>
          <cell r="BT3313">
            <v>12.8</v>
          </cell>
          <cell r="BU3313" t="str">
            <v>AH</v>
          </cell>
          <cell r="BX3313">
            <v>100.74</v>
          </cell>
        </row>
        <row r="3314">
          <cell r="AW3314" t="str">
            <v>Global Trading</v>
          </cell>
          <cell r="BP3314">
            <v>30</v>
          </cell>
          <cell r="BR3314" t="str">
            <v>89</v>
          </cell>
          <cell r="BT3314">
            <v>0.8</v>
          </cell>
          <cell r="BU3314" t="str">
            <v>Overig</v>
          </cell>
          <cell r="BX3314">
            <v>40.67</v>
          </cell>
        </row>
        <row r="3315">
          <cell r="AW3315" t="str">
            <v>Kruidvat BV</v>
          </cell>
          <cell r="BP3315">
            <v>30</v>
          </cell>
          <cell r="BR3315" t="str">
            <v>66</v>
          </cell>
          <cell r="BT3315">
            <v>23.2</v>
          </cell>
          <cell r="BU3315" t="str">
            <v>Kruidvat</v>
          </cell>
          <cell r="BX3315">
            <v>170.29</v>
          </cell>
        </row>
        <row r="3316">
          <cell r="AW3316" t="str">
            <v>Corim Dental Products BV</v>
          </cell>
          <cell r="BP3316">
            <v>30</v>
          </cell>
          <cell r="BR3316" t="str">
            <v>41</v>
          </cell>
          <cell r="BT3316">
            <v>0.8</v>
          </cell>
          <cell r="BU3316" t="str">
            <v>Pharma</v>
          </cell>
          <cell r="BX3316">
            <v>27.26</v>
          </cell>
        </row>
        <row r="3317">
          <cell r="AW3317" t="str">
            <v>Advion BV</v>
          </cell>
          <cell r="BP3317">
            <v>30</v>
          </cell>
          <cell r="BR3317" t="str">
            <v>10</v>
          </cell>
          <cell r="BT3317">
            <v>14.4</v>
          </cell>
          <cell r="BU3317" t="str">
            <v>Overig</v>
          </cell>
          <cell r="BX3317">
            <v>179.71000000000004</v>
          </cell>
        </row>
        <row r="3318">
          <cell r="AW3318" t="str">
            <v>Plus Retail Beemster</v>
          </cell>
          <cell r="BP3318">
            <v>30</v>
          </cell>
          <cell r="BR3318" t="str">
            <v>14</v>
          </cell>
          <cell r="BT3318">
            <v>0.8</v>
          </cell>
          <cell r="BU3318" t="str">
            <v>Superunie</v>
          </cell>
          <cell r="BX3318">
            <v>28.67</v>
          </cell>
        </row>
        <row r="3319">
          <cell r="AW3319" t="str">
            <v>Advion BV</v>
          </cell>
          <cell r="BP3319">
            <v>30</v>
          </cell>
          <cell r="BR3319" t="str">
            <v>10</v>
          </cell>
          <cell r="BT3319" t="str">
            <v/>
          </cell>
          <cell r="BU3319" t="str">
            <v>Overig</v>
          </cell>
          <cell r="BX3319" t="str">
            <v/>
          </cell>
        </row>
        <row r="3320">
          <cell r="AW3320" t="str">
            <v>Topbrands Europe BV</v>
          </cell>
          <cell r="BP3320">
            <v>30</v>
          </cell>
          <cell r="BR3320" t="str">
            <v>96</v>
          </cell>
          <cell r="BT3320">
            <v>17.600000000000001</v>
          </cell>
          <cell r="BU3320" t="str">
            <v>Overig</v>
          </cell>
          <cell r="BX3320">
            <v>338.8</v>
          </cell>
        </row>
        <row r="3321">
          <cell r="AW3321" t="str">
            <v>HOOGVLIET DC BLEISWIJK</v>
          </cell>
          <cell r="BP3321">
            <v>30</v>
          </cell>
          <cell r="BR3321" t="str">
            <v>26</v>
          </cell>
          <cell r="BT3321">
            <v>9.6000000000000014</v>
          </cell>
          <cell r="BU3321" t="str">
            <v>Superunie</v>
          </cell>
          <cell r="BX3321">
            <v>153.71</v>
          </cell>
        </row>
        <row r="3322">
          <cell r="AW3322" t="str">
            <v>Poiesz Supermarkten BV</v>
          </cell>
          <cell r="BP3322">
            <v>30</v>
          </cell>
          <cell r="BR3322" t="str">
            <v>86</v>
          </cell>
          <cell r="BT3322">
            <v>2.4</v>
          </cell>
          <cell r="BU3322" t="str">
            <v>Superunie</v>
          </cell>
          <cell r="BX3322">
            <v>84.96</v>
          </cell>
        </row>
        <row r="3323">
          <cell r="AW3323" t="str">
            <v>Action Distributiecentrum</v>
          </cell>
          <cell r="BP3323">
            <v>30</v>
          </cell>
          <cell r="BR3323" t="str">
            <v>61</v>
          </cell>
          <cell r="BT3323">
            <v>25.6</v>
          </cell>
          <cell r="BU3323" t="str">
            <v>Action</v>
          </cell>
          <cell r="BX3323">
            <v>325.89</v>
          </cell>
        </row>
        <row r="3324">
          <cell r="AW3324" t="str">
            <v>A.S. WATSON OOSTERHOUT DC</v>
          </cell>
          <cell r="BP3324">
            <v>30</v>
          </cell>
          <cell r="BR3324" t="str">
            <v>49</v>
          </cell>
          <cell r="BT3324">
            <v>23.2</v>
          </cell>
          <cell r="BU3324" t="str">
            <v>Kruidvat</v>
          </cell>
          <cell r="BX3324">
            <v>235.25</v>
          </cell>
        </row>
        <row r="3325">
          <cell r="AW3325" t="str">
            <v>A.S. WATSON DC OOSTERHOUT</v>
          </cell>
          <cell r="BP3325">
            <v>30</v>
          </cell>
          <cell r="BR3325" t="str">
            <v>49</v>
          </cell>
          <cell r="BT3325" t="str">
            <v/>
          </cell>
          <cell r="BU3325" t="str">
            <v>Kruidvat</v>
          </cell>
          <cell r="BX3325" t="str">
            <v/>
          </cell>
        </row>
        <row r="3326">
          <cell r="AW3326" t="str">
            <v>Blokker Distributiecentrum</v>
          </cell>
          <cell r="BP3326">
            <v>30</v>
          </cell>
          <cell r="BR3326" t="str">
            <v>41</v>
          </cell>
          <cell r="BT3326">
            <v>19.2</v>
          </cell>
          <cell r="BU3326" t="str">
            <v>Overig</v>
          </cell>
          <cell r="BX3326">
            <v>126.91</v>
          </cell>
        </row>
        <row r="3327">
          <cell r="AW3327" t="str">
            <v>Advion BV</v>
          </cell>
          <cell r="BP3327">
            <v>30</v>
          </cell>
          <cell r="BR3327" t="str">
            <v>10</v>
          </cell>
          <cell r="BT3327" t="str">
            <v/>
          </cell>
          <cell r="BU3327" t="str">
            <v>Overig</v>
          </cell>
          <cell r="BX3327" t="str">
            <v/>
          </cell>
        </row>
        <row r="3328">
          <cell r="AW3328" t="str">
            <v>Action Distributiecentrum</v>
          </cell>
          <cell r="BP3328">
            <v>30</v>
          </cell>
          <cell r="BR3328" t="str">
            <v>61</v>
          </cell>
          <cell r="BT3328">
            <v>24.8</v>
          </cell>
          <cell r="BU3328" t="str">
            <v>Action</v>
          </cell>
          <cell r="BX3328">
            <v>323.39</v>
          </cell>
        </row>
        <row r="3329">
          <cell r="AW3329" t="str">
            <v>Boni Distributiecentrum</v>
          </cell>
          <cell r="BP3329">
            <v>30</v>
          </cell>
          <cell r="BR3329" t="str">
            <v>38</v>
          </cell>
          <cell r="BT3329">
            <v>1.6</v>
          </cell>
          <cell r="BU3329" t="str">
            <v>Superunie</v>
          </cell>
          <cell r="BX3329">
            <v>49.36</v>
          </cell>
        </row>
        <row r="3330">
          <cell r="AW3330" t="str">
            <v>HOOGVLIET DC BLEISWIJK</v>
          </cell>
          <cell r="BP3330">
            <v>30</v>
          </cell>
          <cell r="BR3330" t="str">
            <v>26</v>
          </cell>
          <cell r="BT3330" t="str">
            <v/>
          </cell>
          <cell r="BU3330" t="str">
            <v>Superunie</v>
          </cell>
          <cell r="BX3330" t="str">
            <v/>
          </cell>
        </row>
        <row r="3331">
          <cell r="AW3331" t="str">
            <v>HOOGVLIET DC BLEISWIJK</v>
          </cell>
          <cell r="BP3331">
            <v>30</v>
          </cell>
          <cell r="BR3331" t="str">
            <v>26</v>
          </cell>
          <cell r="BT3331" t="str">
            <v/>
          </cell>
          <cell r="BU3331" t="str">
            <v>Superunie</v>
          </cell>
          <cell r="BX3331" t="str">
            <v/>
          </cell>
        </row>
        <row r="3332">
          <cell r="AW3332" t="str">
            <v>DRG DC Bleiswijk</v>
          </cell>
          <cell r="BP3332">
            <v>30</v>
          </cell>
          <cell r="BR3332" t="str">
            <v>26</v>
          </cell>
          <cell r="BT3332">
            <v>8</v>
          </cell>
          <cell r="BU3332" t="str">
            <v>Overig</v>
          </cell>
          <cell r="BX3332">
            <v>134.16</v>
          </cell>
        </row>
        <row r="3333">
          <cell r="AW3333" t="str">
            <v>DRG DC Bleiswijk Actie</v>
          </cell>
          <cell r="BP3333">
            <v>30</v>
          </cell>
          <cell r="BR3333" t="str">
            <v>26</v>
          </cell>
          <cell r="BT3333" t="str">
            <v/>
          </cell>
          <cell r="BU3333" t="str">
            <v>Overig</v>
          </cell>
          <cell r="BX3333" t="str">
            <v/>
          </cell>
        </row>
        <row r="3334">
          <cell r="AW3334" t="str">
            <v>Action Distributiecentrum</v>
          </cell>
          <cell r="BP3334">
            <v>30</v>
          </cell>
          <cell r="BR3334" t="str">
            <v>16</v>
          </cell>
          <cell r="BT3334">
            <v>26.4</v>
          </cell>
          <cell r="BU3334" t="str">
            <v>Action</v>
          </cell>
          <cell r="BX3334">
            <v>296.47000000000003</v>
          </cell>
        </row>
        <row r="3335">
          <cell r="AW3335" t="str">
            <v>Vomar DC</v>
          </cell>
          <cell r="BP3335">
            <v>30</v>
          </cell>
          <cell r="BR3335" t="str">
            <v>18</v>
          </cell>
          <cell r="BT3335">
            <v>19.2</v>
          </cell>
          <cell r="BU3335" t="str">
            <v>Superunie</v>
          </cell>
          <cell r="BX3335">
            <v>245.57</v>
          </cell>
        </row>
        <row r="3336">
          <cell r="AW3336" t="str">
            <v>Action Distributiecentrum</v>
          </cell>
          <cell r="BP3336">
            <v>30</v>
          </cell>
          <cell r="BR3336" t="str">
            <v>61</v>
          </cell>
          <cell r="BT3336">
            <v>26.4</v>
          </cell>
          <cell r="BU3336" t="str">
            <v>Action</v>
          </cell>
          <cell r="BX3336">
            <v>333.96</v>
          </cell>
        </row>
        <row r="3337">
          <cell r="AW3337" t="str">
            <v>Kruidvat BV</v>
          </cell>
          <cell r="BP3337">
            <v>30</v>
          </cell>
          <cell r="BR3337" t="str">
            <v>66</v>
          </cell>
          <cell r="BT3337">
            <v>20.8</v>
          </cell>
          <cell r="BU3337" t="str">
            <v>Kruidvat</v>
          </cell>
          <cell r="BX3337">
            <v>162.03</v>
          </cell>
        </row>
        <row r="3338">
          <cell r="AW3338" t="str">
            <v>ALBERT HEIJN  LDC GELDERMALSEN</v>
          </cell>
          <cell r="BP3338">
            <v>30</v>
          </cell>
          <cell r="BR3338" t="str">
            <v>41</v>
          </cell>
          <cell r="BT3338">
            <v>7.2</v>
          </cell>
          <cell r="BU3338" t="str">
            <v>AH</v>
          </cell>
          <cell r="BX3338">
            <v>336.17</v>
          </cell>
        </row>
        <row r="3339">
          <cell r="AW3339" t="str">
            <v>Etos Distributiecentrum</v>
          </cell>
          <cell r="BP3339">
            <v>30</v>
          </cell>
          <cell r="BR3339" t="str">
            <v>19</v>
          </cell>
          <cell r="BT3339">
            <v>8</v>
          </cell>
          <cell r="BU3339" t="str">
            <v>Overig</v>
          </cell>
          <cell r="BX3339">
            <v>138.80000000000001</v>
          </cell>
        </row>
        <row r="3340">
          <cell r="AW3340" t="str">
            <v>PLUS DC OSS</v>
          </cell>
          <cell r="BP3340">
            <v>30</v>
          </cell>
          <cell r="BR3340" t="str">
            <v>53</v>
          </cell>
          <cell r="BT3340">
            <v>1.6</v>
          </cell>
          <cell r="BU3340" t="str">
            <v>Superunie</v>
          </cell>
          <cell r="BX3340">
            <v>36.22</v>
          </cell>
        </row>
        <row r="3341">
          <cell r="AW3341" t="str">
            <v>CoopCodis Distributiecentrum</v>
          </cell>
          <cell r="BP3341">
            <v>30</v>
          </cell>
          <cell r="BR3341" t="str">
            <v>94</v>
          </cell>
          <cell r="BT3341">
            <v>7.2</v>
          </cell>
          <cell r="BU3341" t="str">
            <v>Superunie</v>
          </cell>
          <cell r="BX3341">
            <v>158.4</v>
          </cell>
        </row>
        <row r="3342">
          <cell r="AW3342" t="str">
            <v>Action Distributiecentrum</v>
          </cell>
          <cell r="BP3342">
            <v>30</v>
          </cell>
          <cell r="BR3342" t="str">
            <v>16</v>
          </cell>
          <cell r="BT3342">
            <v>26.4</v>
          </cell>
          <cell r="BU3342" t="str">
            <v>Action</v>
          </cell>
          <cell r="BX3342">
            <v>296.47000000000003</v>
          </cell>
        </row>
        <row r="3343">
          <cell r="AW3343" t="str">
            <v>Topbrands Europe BV</v>
          </cell>
          <cell r="BP3343">
            <v>30</v>
          </cell>
          <cell r="BR3343" t="str">
            <v>96</v>
          </cell>
          <cell r="BT3343">
            <v>16</v>
          </cell>
          <cell r="BU3343" t="str">
            <v>Overig</v>
          </cell>
          <cell r="BX3343">
            <v>320.64</v>
          </cell>
        </row>
        <row r="3344">
          <cell r="AW3344" t="str">
            <v>Topbrands Europe BV</v>
          </cell>
          <cell r="BP3344">
            <v>30</v>
          </cell>
          <cell r="BR3344" t="str">
            <v>96</v>
          </cell>
          <cell r="BT3344">
            <v>26.4</v>
          </cell>
          <cell r="BU3344" t="str">
            <v>Overig</v>
          </cell>
          <cell r="BX3344">
            <v>419.5</v>
          </cell>
        </row>
        <row r="3345">
          <cell r="AW3345" t="str">
            <v>Action Distributiecentrum</v>
          </cell>
          <cell r="BP3345">
            <v>30</v>
          </cell>
          <cell r="BR3345" t="str">
            <v>61</v>
          </cell>
          <cell r="BT3345">
            <v>24.8</v>
          </cell>
          <cell r="BU3345" t="str">
            <v>Action</v>
          </cell>
          <cell r="BX3345">
            <v>323.39</v>
          </cell>
        </row>
        <row r="3346">
          <cell r="AW3346" t="str">
            <v>Jan Linders Distributiecentrum</v>
          </cell>
          <cell r="BP3346">
            <v>30</v>
          </cell>
          <cell r="BR3346" t="str">
            <v>58</v>
          </cell>
          <cell r="BT3346">
            <v>4</v>
          </cell>
          <cell r="BU3346" t="str">
            <v>Superunie</v>
          </cell>
          <cell r="BX3346">
            <v>72.92</v>
          </cell>
        </row>
        <row r="3347">
          <cell r="AW3347" t="str">
            <v>Albert Heijn</v>
          </cell>
          <cell r="BP3347">
            <v>30</v>
          </cell>
          <cell r="BR3347" t="str">
            <v>41</v>
          </cell>
          <cell r="BT3347">
            <v>2.4</v>
          </cell>
          <cell r="BU3347" t="str">
            <v>AH</v>
          </cell>
          <cell r="BX3347">
            <v>33.36</v>
          </cell>
        </row>
        <row r="3348">
          <cell r="AW3348" t="str">
            <v>BOON DC KW DORDRECHT</v>
          </cell>
          <cell r="BP3348">
            <v>30</v>
          </cell>
          <cell r="BR3348" t="str">
            <v>33</v>
          </cell>
          <cell r="BT3348">
            <v>3.2</v>
          </cell>
          <cell r="BU3348" t="str">
            <v>Superunie</v>
          </cell>
          <cell r="BX3348">
            <v>63.68</v>
          </cell>
        </row>
        <row r="3349">
          <cell r="AW3349" t="str">
            <v>VOMAR RECLAME DC</v>
          </cell>
          <cell r="BP3349">
            <v>30</v>
          </cell>
          <cell r="BR3349" t="str">
            <v>18</v>
          </cell>
          <cell r="BT3349" t="str">
            <v/>
          </cell>
          <cell r="BU3349" t="str">
            <v>Superunie</v>
          </cell>
          <cell r="BX3349" t="str">
            <v/>
          </cell>
        </row>
        <row r="3350">
          <cell r="AW3350" t="str">
            <v>DRG DC Bleiswijk Actie</v>
          </cell>
          <cell r="BP3350">
            <v>30</v>
          </cell>
          <cell r="BR3350" t="str">
            <v>26</v>
          </cell>
          <cell r="BT3350" t="str">
            <v/>
          </cell>
          <cell r="BU3350" t="str">
            <v>Overig</v>
          </cell>
          <cell r="BX3350" t="str">
            <v/>
          </cell>
        </row>
        <row r="3351">
          <cell r="AW3351" t="str">
            <v>Nettorama DC</v>
          </cell>
          <cell r="BP3351">
            <v>30</v>
          </cell>
          <cell r="BR3351" t="str">
            <v>49</v>
          </cell>
          <cell r="BT3351">
            <v>6.4</v>
          </cell>
          <cell r="BU3351" t="str">
            <v>Superunie</v>
          </cell>
          <cell r="BX3351">
            <v>96.58</v>
          </cell>
        </row>
        <row r="3352">
          <cell r="AW3352" t="str">
            <v>CoopCodis Distributiecentrum</v>
          </cell>
          <cell r="BP3352">
            <v>30</v>
          </cell>
          <cell r="BR3352" t="str">
            <v>94</v>
          </cell>
          <cell r="BT3352" t="str">
            <v/>
          </cell>
          <cell r="BU3352" t="str">
            <v>Superunie</v>
          </cell>
          <cell r="BX3352" t="str">
            <v/>
          </cell>
        </row>
        <row r="3353">
          <cell r="AW3353" t="str">
            <v>Colgate-Palmolive hoofdkantoor</v>
          </cell>
          <cell r="BP3353">
            <v>30</v>
          </cell>
          <cell r="BR3353" t="str">
            <v>13</v>
          </cell>
          <cell r="BT3353">
            <v>0.8</v>
          </cell>
          <cell r="BU3353" t="str">
            <v>Overig</v>
          </cell>
          <cell r="BX3353">
            <v>28.67</v>
          </cell>
        </row>
        <row r="3354">
          <cell r="AW3354" t="str">
            <v>SPAR Distributiecentrum</v>
          </cell>
          <cell r="BP3354">
            <v>30</v>
          </cell>
          <cell r="BR3354" t="str">
            <v>51</v>
          </cell>
          <cell r="BT3354">
            <v>5.6</v>
          </cell>
          <cell r="BU3354" t="str">
            <v>Superunie</v>
          </cell>
          <cell r="BX3354">
            <v>84.899999999999991</v>
          </cell>
        </row>
        <row r="3355">
          <cell r="AW3355" t="str">
            <v>Vriesia Opslag Stellendam</v>
          </cell>
          <cell r="BP3355">
            <v>30</v>
          </cell>
          <cell r="BR3355" t="str">
            <v>32</v>
          </cell>
          <cell r="BT3355">
            <v>4</v>
          </cell>
          <cell r="BU3355" t="str">
            <v>Overig</v>
          </cell>
          <cell r="BX3355">
            <v>84.36</v>
          </cell>
        </row>
        <row r="3356">
          <cell r="AW3356" t="str">
            <v>GT Retail / Van Dobbe Transport</v>
          </cell>
          <cell r="BP3356">
            <v>30</v>
          </cell>
          <cell r="BR3356" t="str">
            <v>14</v>
          </cell>
          <cell r="BT3356">
            <v>14.4</v>
          </cell>
          <cell r="BU3356" t="str">
            <v>Overig</v>
          </cell>
          <cell r="BX3356">
            <v>198.86</v>
          </cell>
        </row>
        <row r="3357">
          <cell r="AW3357" t="str">
            <v>Dirk DC Bleiswijk slow moving</v>
          </cell>
          <cell r="BP3357">
            <v>30</v>
          </cell>
          <cell r="BR3357" t="str">
            <v>26</v>
          </cell>
          <cell r="BT3357">
            <v>4.8</v>
          </cell>
          <cell r="BU3357" t="str">
            <v>Superunie</v>
          </cell>
          <cell r="BX3357">
            <v>91.02</v>
          </cell>
        </row>
        <row r="3358">
          <cell r="AW3358" t="str">
            <v>Deka DC Velsen laag</v>
          </cell>
          <cell r="BP3358">
            <v>30</v>
          </cell>
          <cell r="BR3358" t="str">
            <v>19</v>
          </cell>
          <cell r="BT3358">
            <v>3.2</v>
          </cell>
          <cell r="BU3358" t="str">
            <v>Superunie</v>
          </cell>
          <cell r="BX3358">
            <v>73.510000000000005</v>
          </cell>
        </row>
        <row r="3359">
          <cell r="AW3359" t="str">
            <v>Dirk DC Bleiswijk slow moving</v>
          </cell>
          <cell r="BP3359">
            <v>30</v>
          </cell>
          <cell r="BR3359" t="str">
            <v>26</v>
          </cell>
          <cell r="BT3359" t="str">
            <v/>
          </cell>
          <cell r="BU3359" t="str">
            <v>Superunie</v>
          </cell>
          <cell r="BX3359" t="str">
            <v/>
          </cell>
        </row>
        <row r="3360">
          <cell r="AW3360" t="str">
            <v>Deka DC Velsen laag</v>
          </cell>
          <cell r="BP3360">
            <v>30</v>
          </cell>
          <cell r="BR3360" t="str">
            <v>19</v>
          </cell>
          <cell r="BT3360" t="str">
            <v/>
          </cell>
          <cell r="BU3360" t="str">
            <v>Superunie</v>
          </cell>
          <cell r="BX3360" t="str">
            <v/>
          </cell>
        </row>
        <row r="3361">
          <cell r="AW3361" t="str">
            <v>Kruidvat BV</v>
          </cell>
          <cell r="BP3361">
            <v>30</v>
          </cell>
          <cell r="BR3361" t="str">
            <v>66</v>
          </cell>
          <cell r="BT3361">
            <v>16.8</v>
          </cell>
          <cell r="BU3361" t="str">
            <v>Kruidvat</v>
          </cell>
          <cell r="BX3361">
            <v>143.47</v>
          </cell>
        </row>
        <row r="3362">
          <cell r="AW3362" t="str">
            <v>SPAR Distributiecentrum</v>
          </cell>
          <cell r="BP3362">
            <v>30</v>
          </cell>
          <cell r="BR3362" t="str">
            <v>51</v>
          </cell>
          <cell r="BT3362" t="str">
            <v/>
          </cell>
          <cell r="BU3362" t="str">
            <v>Superunie</v>
          </cell>
          <cell r="BX3362" t="str">
            <v/>
          </cell>
        </row>
        <row r="3363">
          <cell r="AW3363" t="str">
            <v>Action Distributiecentrum</v>
          </cell>
          <cell r="BP3363">
            <v>30</v>
          </cell>
          <cell r="BR3363" t="str">
            <v>16</v>
          </cell>
          <cell r="BT3363">
            <v>22.4</v>
          </cell>
          <cell r="BU3363" t="str">
            <v>Action</v>
          </cell>
          <cell r="BX3363">
            <v>272.16000000000003</v>
          </cell>
        </row>
        <row r="3364">
          <cell r="AW3364" t="str">
            <v>Blokker Distributiecentrum</v>
          </cell>
          <cell r="BP3364">
            <v>30</v>
          </cell>
          <cell r="BR3364" t="str">
            <v>41</v>
          </cell>
          <cell r="BT3364">
            <v>3.2</v>
          </cell>
          <cell r="BU3364" t="str">
            <v>Overig</v>
          </cell>
          <cell r="BX3364">
            <v>38.11</v>
          </cell>
        </row>
        <row r="3365">
          <cell r="AW3365" t="str">
            <v>Action Distributiecentrum</v>
          </cell>
          <cell r="BP3365">
            <v>30</v>
          </cell>
          <cell r="BR3365" t="str">
            <v>61</v>
          </cell>
          <cell r="BT3365">
            <v>25.6</v>
          </cell>
          <cell r="BU3365" t="str">
            <v>Action</v>
          </cell>
          <cell r="BX3365">
            <v>325.89</v>
          </cell>
        </row>
        <row r="3366">
          <cell r="AW3366" t="str">
            <v>Albert Heijn</v>
          </cell>
          <cell r="BP3366">
            <v>30</v>
          </cell>
          <cell r="BR3366" t="str">
            <v>41</v>
          </cell>
          <cell r="BT3366">
            <v>24.799999999999997</v>
          </cell>
          <cell r="BU3366" t="str">
            <v>AH</v>
          </cell>
          <cell r="BX3366">
            <v>144.58000000000001</v>
          </cell>
        </row>
        <row r="3367">
          <cell r="AW3367" t="str">
            <v>Jumbo DC Nieuwegein</v>
          </cell>
          <cell r="BP3367">
            <v>30</v>
          </cell>
          <cell r="BR3367" t="str">
            <v>34</v>
          </cell>
          <cell r="BT3367">
            <v>25.6</v>
          </cell>
          <cell r="BU3367" t="str">
            <v>Jumbo</v>
          </cell>
          <cell r="BX3367">
            <v>208.38</v>
          </cell>
        </row>
        <row r="3368">
          <cell r="AW3368" t="str">
            <v>Jumbo Nieuwegein</v>
          </cell>
          <cell r="BP3368">
            <v>30</v>
          </cell>
          <cell r="BR3368" t="str">
            <v>34</v>
          </cell>
          <cell r="BT3368" t="str">
            <v/>
          </cell>
          <cell r="BU3368" t="str">
            <v>Jumbo</v>
          </cell>
          <cell r="BX3368" t="str">
            <v/>
          </cell>
        </row>
        <row r="3369">
          <cell r="AW3369" t="str">
            <v>Jumbo DC Nieuwegein</v>
          </cell>
          <cell r="BP3369">
            <v>30</v>
          </cell>
          <cell r="BR3369" t="str">
            <v>34</v>
          </cell>
          <cell r="BT3369" t="str">
            <v/>
          </cell>
          <cell r="BU3369" t="str">
            <v>Jumbo</v>
          </cell>
          <cell r="BX3369" t="str">
            <v/>
          </cell>
        </row>
        <row r="3370">
          <cell r="AW3370" t="str">
            <v>ID Logistics</v>
          </cell>
          <cell r="BP3370">
            <v>30</v>
          </cell>
          <cell r="BR3370" t="str">
            <v>50</v>
          </cell>
          <cell r="BT3370">
            <v>4.8</v>
          </cell>
          <cell r="BU3370" t="str">
            <v>Overig</v>
          </cell>
          <cell r="BX3370">
            <v>81.7</v>
          </cell>
        </row>
        <row r="3371">
          <cell r="AW3371" t="str">
            <v>ALBERT HEIJN  LDC GELDERMALSEN</v>
          </cell>
          <cell r="BP3371">
            <v>30</v>
          </cell>
          <cell r="BR3371" t="str">
            <v>41</v>
          </cell>
          <cell r="BT3371" t="str">
            <v/>
          </cell>
          <cell r="BU3371" t="str">
            <v>AH</v>
          </cell>
          <cell r="BX3371" t="str">
            <v/>
          </cell>
        </row>
        <row r="3372">
          <cell r="AW3372" t="str">
            <v>Jumbo DC Nieuwegein</v>
          </cell>
          <cell r="BP3372">
            <v>30</v>
          </cell>
          <cell r="BR3372" t="str">
            <v>34</v>
          </cell>
          <cell r="BT3372">
            <v>25.6</v>
          </cell>
          <cell r="BU3372" t="str">
            <v>Jumbo</v>
          </cell>
          <cell r="BX3372">
            <v>208.38000000000002</v>
          </cell>
        </row>
        <row r="3373">
          <cell r="AW3373" t="str">
            <v>Jumbo DC Nieuwegein</v>
          </cell>
          <cell r="BP3373">
            <v>30</v>
          </cell>
          <cell r="BR3373" t="str">
            <v>34</v>
          </cell>
          <cell r="BT3373" t="str">
            <v/>
          </cell>
          <cell r="BU3373" t="str">
            <v>Jumbo</v>
          </cell>
          <cell r="BX3373" t="str">
            <v/>
          </cell>
        </row>
        <row r="3374">
          <cell r="AW3374" t="str">
            <v>Jumbo Nieuwegein</v>
          </cell>
          <cell r="BP3374">
            <v>30</v>
          </cell>
          <cell r="BR3374" t="str">
            <v>34</v>
          </cell>
          <cell r="BT3374" t="str">
            <v/>
          </cell>
          <cell r="BU3374" t="str">
            <v>Jumbo</v>
          </cell>
          <cell r="BX3374" t="str">
            <v/>
          </cell>
        </row>
        <row r="3375">
          <cell r="AW3375" t="str">
            <v>A.S. Watson DC</v>
          </cell>
          <cell r="BP3375">
            <v>30</v>
          </cell>
          <cell r="BR3375" t="str">
            <v>66</v>
          </cell>
          <cell r="BT3375" t="str">
            <v/>
          </cell>
          <cell r="BU3375" t="str">
            <v>Kruidvat</v>
          </cell>
          <cell r="BX3375" t="str">
            <v/>
          </cell>
        </row>
        <row r="3376">
          <cell r="AW3376" t="str">
            <v>Advion BV</v>
          </cell>
          <cell r="BP3376">
            <v>30</v>
          </cell>
          <cell r="BR3376" t="str">
            <v>10</v>
          </cell>
          <cell r="BT3376">
            <v>12.799999999999999</v>
          </cell>
          <cell r="BU3376" t="str">
            <v>Overig</v>
          </cell>
          <cell r="BX3376">
            <v>168.45</v>
          </cell>
        </row>
        <row r="3377">
          <cell r="AW3377" t="str">
            <v>Albert Heijn</v>
          </cell>
          <cell r="BP3377">
            <v>30</v>
          </cell>
          <cell r="BR3377" t="str">
            <v>50</v>
          </cell>
          <cell r="BT3377">
            <v>0.8</v>
          </cell>
          <cell r="BU3377" t="str">
            <v>AH</v>
          </cell>
          <cell r="BX3377">
            <v>249.74</v>
          </cell>
        </row>
        <row r="3378">
          <cell r="AW3378" t="str">
            <v>Brocacef</v>
          </cell>
          <cell r="BP3378">
            <v>30</v>
          </cell>
          <cell r="BR3378" t="str">
            <v>56</v>
          </cell>
          <cell r="BT3378">
            <v>0.8</v>
          </cell>
          <cell r="BU3378" t="str">
            <v>Pharma</v>
          </cell>
          <cell r="BX3378">
            <v>54.4</v>
          </cell>
        </row>
        <row r="3379">
          <cell r="AW3379" t="str">
            <v>Mosadex</v>
          </cell>
          <cell r="BP3379">
            <v>30</v>
          </cell>
          <cell r="BR3379" t="str">
            <v>61</v>
          </cell>
          <cell r="BT3379">
            <v>0.8</v>
          </cell>
          <cell r="BU3379" t="str">
            <v>Overig</v>
          </cell>
          <cell r="BX3379">
            <v>54.4</v>
          </cell>
        </row>
        <row r="3380">
          <cell r="AW3380" t="str">
            <v>Apotheek de Betuwe / de Pluk</v>
          </cell>
          <cell r="BP3380">
            <v>30</v>
          </cell>
          <cell r="BR3380" t="str">
            <v>41</v>
          </cell>
          <cell r="BT3380">
            <v>0.8</v>
          </cell>
          <cell r="BU3380" t="str">
            <v>Pharma</v>
          </cell>
          <cell r="BX3380">
            <v>54.4</v>
          </cell>
        </row>
        <row r="3381">
          <cell r="AW3381" t="str">
            <v>Pluripharm BV</v>
          </cell>
          <cell r="BP3381">
            <v>30</v>
          </cell>
          <cell r="BR3381" t="str">
            <v>18</v>
          </cell>
          <cell r="BT3381">
            <v>0.8</v>
          </cell>
          <cell r="BU3381" t="str">
            <v>Pharma</v>
          </cell>
          <cell r="BX3381">
            <v>54.4</v>
          </cell>
        </row>
        <row r="3382">
          <cell r="AW3382" t="str">
            <v>Sligro (deur 802-807)</v>
          </cell>
          <cell r="BP3382">
            <v>30</v>
          </cell>
          <cell r="BR3382" t="str">
            <v>54</v>
          </cell>
          <cell r="BT3382">
            <v>12</v>
          </cell>
          <cell r="BU3382" t="str">
            <v>Superunie</v>
          </cell>
          <cell r="BX3382">
            <v>131.53</v>
          </cell>
        </row>
        <row r="3383">
          <cell r="AW3383" t="str">
            <v>Sligro (deur 802-807)</v>
          </cell>
          <cell r="BP3383">
            <v>30</v>
          </cell>
          <cell r="BR3383" t="str">
            <v>54</v>
          </cell>
          <cell r="BT3383" t="str">
            <v/>
          </cell>
          <cell r="BU3383" t="str">
            <v>Superunie</v>
          </cell>
          <cell r="BX3383" t="str">
            <v/>
          </cell>
        </row>
        <row r="3384">
          <cell r="AW3384" t="str">
            <v>GT Retail (Brouwer Transport)</v>
          </cell>
          <cell r="BP3384">
            <v>30</v>
          </cell>
          <cell r="BR3384" t="str">
            <v>81</v>
          </cell>
          <cell r="BT3384">
            <v>8</v>
          </cell>
          <cell r="BU3384" t="str">
            <v>Overig</v>
          </cell>
          <cell r="BX3384">
            <v>137.68</v>
          </cell>
        </row>
        <row r="3385">
          <cell r="AW3385" t="str">
            <v>ADVION ONLINE B.V.</v>
          </cell>
          <cell r="BP3385">
            <v>30</v>
          </cell>
          <cell r="BR3385" t="str">
            <v>10</v>
          </cell>
          <cell r="BT3385" t="str">
            <v/>
          </cell>
          <cell r="BU3385" t="str">
            <v>Overig</v>
          </cell>
          <cell r="BX3385" t="str">
            <v/>
          </cell>
        </row>
        <row r="3386">
          <cell r="AW3386" t="str">
            <v>PICNIC DC2 EVEREST</v>
          </cell>
          <cell r="BP3386">
            <v>30</v>
          </cell>
          <cell r="BR3386" t="str">
            <v>73</v>
          </cell>
          <cell r="BT3386">
            <v>4.8</v>
          </cell>
          <cell r="BU3386" t="str">
            <v>Overig</v>
          </cell>
          <cell r="BX3386">
            <v>82.99</v>
          </cell>
        </row>
        <row r="3387">
          <cell r="AW3387" t="str">
            <v>ALBERT HEIJN MECH ZAANDAM</v>
          </cell>
          <cell r="BP3387">
            <v>30</v>
          </cell>
          <cell r="BR3387" t="str">
            <v>15</v>
          </cell>
          <cell r="BT3387">
            <v>2.4</v>
          </cell>
          <cell r="BU3387" t="str">
            <v>AH</v>
          </cell>
          <cell r="BX3387">
            <v>61.34</v>
          </cell>
        </row>
        <row r="3388">
          <cell r="AW3388" t="str">
            <v>Advion BV</v>
          </cell>
          <cell r="BP3388">
            <v>30</v>
          </cell>
          <cell r="BR3388" t="str">
            <v>10</v>
          </cell>
          <cell r="BT3388" t="str">
            <v/>
          </cell>
          <cell r="BU3388" t="str">
            <v>Overig</v>
          </cell>
          <cell r="BX3388" t="str">
            <v/>
          </cell>
        </row>
        <row r="3389">
          <cell r="AW3389" t="str">
            <v>Sligro DC Non Food (deur 701)</v>
          </cell>
          <cell r="BP3389">
            <v>30</v>
          </cell>
          <cell r="BR3389" t="str">
            <v>54</v>
          </cell>
          <cell r="BT3389" t="str">
            <v/>
          </cell>
          <cell r="BU3389" t="str">
            <v>Superunie</v>
          </cell>
          <cell r="BX3389" t="str">
            <v/>
          </cell>
        </row>
        <row r="3390">
          <cell r="AW3390" t="str">
            <v>Action Distributiecentrum</v>
          </cell>
          <cell r="BP3390">
            <v>30</v>
          </cell>
          <cell r="BR3390" t="str">
            <v>16</v>
          </cell>
          <cell r="BT3390">
            <v>23.2</v>
          </cell>
          <cell r="BU3390" t="str">
            <v>Action</v>
          </cell>
          <cell r="BX3390">
            <v>277.47000000000003</v>
          </cell>
        </row>
        <row r="3391">
          <cell r="AW3391" t="str">
            <v>Alliance Healthcare</v>
          </cell>
          <cell r="BP3391">
            <v>30</v>
          </cell>
          <cell r="BR3391" t="str">
            <v>79</v>
          </cell>
          <cell r="BT3391">
            <v>1.6</v>
          </cell>
          <cell r="BU3391" t="str">
            <v>Pharma</v>
          </cell>
          <cell r="BX3391">
            <v>108.8</v>
          </cell>
        </row>
        <row r="3392">
          <cell r="AW3392" t="str">
            <v>De Tandartsapotheek</v>
          </cell>
          <cell r="BP3392">
            <v>30</v>
          </cell>
          <cell r="BR3392" t="str">
            <v>30</v>
          </cell>
          <cell r="BT3392">
            <v>0.8</v>
          </cell>
          <cell r="BU3392" t="str">
            <v>Pharma</v>
          </cell>
          <cell r="BX3392">
            <v>54.4</v>
          </cell>
        </row>
        <row r="3393">
          <cell r="AW3393" t="str">
            <v>Alliance Healthcare</v>
          </cell>
          <cell r="BP3393">
            <v>30</v>
          </cell>
          <cell r="BR3393" t="str">
            <v>79</v>
          </cell>
          <cell r="BT3393" t="str">
            <v/>
          </cell>
          <cell r="BU3393" t="str">
            <v>Pharma</v>
          </cell>
          <cell r="BX3393" t="str">
            <v/>
          </cell>
        </row>
        <row r="3394">
          <cell r="AW3394" t="str">
            <v>Sligro DC Non Food (deur 701)</v>
          </cell>
          <cell r="BP3394">
            <v>30</v>
          </cell>
          <cell r="BR3394" t="str">
            <v>54</v>
          </cell>
          <cell r="BT3394" t="str">
            <v/>
          </cell>
          <cell r="BU3394" t="str">
            <v>Superunie</v>
          </cell>
          <cell r="BX3394" t="str">
            <v/>
          </cell>
        </row>
        <row r="3395">
          <cell r="AW3395" t="str">
            <v>Hofmeester Dental Depot</v>
          </cell>
          <cell r="BP3395">
            <v>30</v>
          </cell>
          <cell r="BR3395" t="str">
            <v>30</v>
          </cell>
          <cell r="BT3395">
            <v>0.8</v>
          </cell>
          <cell r="BU3395" t="str">
            <v>Pharma</v>
          </cell>
          <cell r="BX3395">
            <v>27.26</v>
          </cell>
        </row>
        <row r="3396">
          <cell r="AW3396" t="str">
            <v>PLUS DC OSS</v>
          </cell>
          <cell r="BP3396">
            <v>30</v>
          </cell>
          <cell r="BR3396" t="str">
            <v>53</v>
          </cell>
          <cell r="BT3396">
            <v>1.6</v>
          </cell>
          <cell r="BU3396" t="str">
            <v>Superunie</v>
          </cell>
          <cell r="BX3396">
            <v>36.22</v>
          </cell>
        </row>
        <row r="3397">
          <cell r="AW3397" t="str">
            <v>Plein.NL</v>
          </cell>
          <cell r="BP3397">
            <v>30</v>
          </cell>
          <cell r="BR3397" t="str">
            <v>47</v>
          </cell>
          <cell r="BT3397">
            <v>6.4</v>
          </cell>
          <cell r="BU3397" t="str">
            <v>Overig</v>
          </cell>
          <cell r="BX3397">
            <v>105.79</v>
          </cell>
        </row>
        <row r="3398">
          <cell r="AW3398" t="str">
            <v>Plus Retail Zuid</v>
          </cell>
          <cell r="BP3398">
            <v>30</v>
          </cell>
          <cell r="BR3398" t="str">
            <v>60</v>
          </cell>
          <cell r="BT3398">
            <v>0.8</v>
          </cell>
          <cell r="BU3398" t="str">
            <v>Superunie</v>
          </cell>
          <cell r="BX3398">
            <v>31.57</v>
          </cell>
        </row>
        <row r="3399">
          <cell r="AW3399" t="str">
            <v>Deka DC Velsen laag</v>
          </cell>
          <cell r="BP3399">
            <v>30</v>
          </cell>
          <cell r="BR3399" t="str">
            <v>19</v>
          </cell>
          <cell r="BT3399">
            <v>0.8</v>
          </cell>
          <cell r="BU3399" t="str">
            <v>Superunie</v>
          </cell>
          <cell r="BX3399">
            <v>29.83</v>
          </cell>
        </row>
        <row r="3400">
          <cell r="AW3400" t="str">
            <v>Kruidvat BV</v>
          </cell>
          <cell r="BP3400">
            <v>30</v>
          </cell>
          <cell r="BR3400" t="str">
            <v>66</v>
          </cell>
          <cell r="BT3400">
            <v>24.8</v>
          </cell>
          <cell r="BU3400" t="str">
            <v>Kruidvat</v>
          </cell>
          <cell r="BX3400">
            <v>176.33</v>
          </cell>
        </row>
        <row r="3401">
          <cell r="AW3401" t="str">
            <v>Kruidvat BV</v>
          </cell>
          <cell r="BP3401">
            <v>30</v>
          </cell>
          <cell r="BR3401" t="str">
            <v>66</v>
          </cell>
          <cell r="BT3401">
            <v>6.4</v>
          </cell>
          <cell r="BU3401" t="str">
            <v>Kruidvat</v>
          </cell>
          <cell r="BX3401">
            <v>69.89</v>
          </cell>
        </row>
        <row r="3402">
          <cell r="AW3402" t="str">
            <v>Plus Retail Oost</v>
          </cell>
          <cell r="BP3402">
            <v>30</v>
          </cell>
          <cell r="BR3402" t="str">
            <v>74</v>
          </cell>
          <cell r="BT3402">
            <v>1.6</v>
          </cell>
          <cell r="BU3402" t="str">
            <v>Superunie</v>
          </cell>
          <cell r="BX3402">
            <v>53.38</v>
          </cell>
        </row>
        <row r="3403">
          <cell r="AW3403" t="str">
            <v>SPAR Distributiecentrum</v>
          </cell>
          <cell r="BP3403">
            <v>30</v>
          </cell>
          <cell r="BR3403" t="str">
            <v>51</v>
          </cell>
          <cell r="BT3403">
            <v>0.8</v>
          </cell>
          <cell r="BU3403" t="str">
            <v>Superunie</v>
          </cell>
          <cell r="BX3403">
            <v>27.26</v>
          </cell>
        </row>
        <row r="3404">
          <cell r="AW3404" t="str">
            <v>Dirk DC Bleiswijk slow moving</v>
          </cell>
          <cell r="BP3404">
            <v>30</v>
          </cell>
          <cell r="BR3404" t="str">
            <v>26</v>
          </cell>
          <cell r="BT3404">
            <v>2.4</v>
          </cell>
          <cell r="BU3404" t="str">
            <v>Superunie</v>
          </cell>
          <cell r="BX3404">
            <v>62.16</v>
          </cell>
        </row>
        <row r="3405">
          <cell r="AW3405" t="str">
            <v>Etos Distributiecentrum</v>
          </cell>
          <cell r="BP3405">
            <v>30</v>
          </cell>
          <cell r="BR3405" t="str">
            <v>19</v>
          </cell>
          <cell r="BT3405">
            <v>12</v>
          </cell>
          <cell r="BU3405" t="str">
            <v>Overig</v>
          </cell>
          <cell r="BX3405">
            <v>183.96</v>
          </cell>
        </row>
        <row r="3406">
          <cell r="AW3406" t="str">
            <v>Vomar DC</v>
          </cell>
          <cell r="BP3406">
            <v>30</v>
          </cell>
          <cell r="BR3406" t="str">
            <v>18</v>
          </cell>
          <cell r="BT3406">
            <v>10.4</v>
          </cell>
          <cell r="BU3406" t="str">
            <v>Superunie</v>
          </cell>
          <cell r="BX3406">
            <v>168.38</v>
          </cell>
        </row>
        <row r="3407">
          <cell r="AW3407" t="str">
            <v>Kruidvat BV</v>
          </cell>
          <cell r="BP3407">
            <v>30</v>
          </cell>
          <cell r="BR3407" t="str">
            <v>66</v>
          </cell>
          <cell r="BT3407">
            <v>0.8</v>
          </cell>
          <cell r="BU3407" t="str">
            <v>Kruidvat</v>
          </cell>
          <cell r="BX3407">
            <v>5.54</v>
          </cell>
        </row>
        <row r="3408">
          <cell r="AW3408" t="str">
            <v>Jumbo DC Nieuwegein</v>
          </cell>
          <cell r="BP3408">
            <v>30</v>
          </cell>
          <cell r="BR3408" t="str">
            <v>34</v>
          </cell>
          <cell r="BT3408" t="str">
            <v/>
          </cell>
          <cell r="BU3408" t="str">
            <v>Jumbo</v>
          </cell>
          <cell r="BX3408" t="str">
            <v/>
          </cell>
        </row>
        <row r="3409">
          <cell r="AW3409" t="str">
            <v>Kruidvat BV</v>
          </cell>
          <cell r="BP3409">
            <v>30</v>
          </cell>
          <cell r="BR3409" t="str">
            <v>66</v>
          </cell>
          <cell r="BT3409">
            <v>25.6</v>
          </cell>
          <cell r="BU3409" t="str">
            <v>Kruidvat</v>
          </cell>
          <cell r="BX3409">
            <v>178.16</v>
          </cell>
        </row>
        <row r="3410">
          <cell r="AW3410" t="str">
            <v>Jumbo DC Nieuwegein</v>
          </cell>
          <cell r="BP3410">
            <v>30</v>
          </cell>
          <cell r="BR3410" t="str">
            <v>34</v>
          </cell>
          <cell r="BT3410">
            <v>26.400000000000002</v>
          </cell>
          <cell r="BU3410" t="str">
            <v>Jumbo</v>
          </cell>
          <cell r="BX3410">
            <v>213.57</v>
          </cell>
        </row>
        <row r="3411">
          <cell r="AW3411" t="str">
            <v>Kruidvat BV</v>
          </cell>
          <cell r="BP3411">
            <v>30</v>
          </cell>
          <cell r="BR3411" t="str">
            <v>66</v>
          </cell>
          <cell r="BT3411" t="str">
            <v/>
          </cell>
          <cell r="BU3411" t="str">
            <v>Kruidvat</v>
          </cell>
          <cell r="BX3411" t="str">
            <v/>
          </cell>
        </row>
        <row r="3412">
          <cell r="AW3412" t="str">
            <v>Albert Heijn</v>
          </cell>
          <cell r="BP3412">
            <v>30</v>
          </cell>
          <cell r="BR3412" t="str">
            <v>41</v>
          </cell>
          <cell r="BT3412">
            <v>26.4</v>
          </cell>
          <cell r="BU3412" t="str">
            <v>AH</v>
          </cell>
          <cell r="BX3412">
            <v>149.41999999999999</v>
          </cell>
        </row>
        <row r="3413">
          <cell r="AW3413" t="str">
            <v>Jumbo DC Nieuwegein</v>
          </cell>
          <cell r="BP3413">
            <v>30</v>
          </cell>
          <cell r="BR3413" t="str">
            <v>34</v>
          </cell>
          <cell r="BT3413" t="str">
            <v/>
          </cell>
          <cell r="BU3413" t="str">
            <v>Jumbo</v>
          </cell>
          <cell r="BX3413" t="str">
            <v/>
          </cell>
        </row>
        <row r="3414">
          <cell r="AW3414" t="str">
            <v>Action Distributiecentrum</v>
          </cell>
          <cell r="BP3414">
            <v>31</v>
          </cell>
          <cell r="BR3414" t="str">
            <v>61</v>
          </cell>
          <cell r="BT3414">
            <v>20.8</v>
          </cell>
          <cell r="BU3414" t="str">
            <v>Action</v>
          </cell>
          <cell r="BX3414">
            <v>296.82</v>
          </cell>
        </row>
        <row r="3415">
          <cell r="AW3415" t="str">
            <v>Albert Heijn</v>
          </cell>
          <cell r="BP3415">
            <v>31</v>
          </cell>
          <cell r="BR3415" t="str">
            <v>41</v>
          </cell>
          <cell r="BT3415">
            <v>12</v>
          </cell>
          <cell r="BU3415" t="str">
            <v>AH</v>
          </cell>
          <cell r="BX3415">
            <v>95.4</v>
          </cell>
        </row>
        <row r="3416">
          <cell r="AW3416" t="str">
            <v>Plus Retail Beemster</v>
          </cell>
          <cell r="BP3416">
            <v>31</v>
          </cell>
          <cell r="BR3416" t="str">
            <v>14</v>
          </cell>
          <cell r="BT3416">
            <v>0.8</v>
          </cell>
          <cell r="BU3416" t="str">
            <v>Superunie</v>
          </cell>
          <cell r="BX3416">
            <v>28.67</v>
          </cell>
        </row>
        <row r="3417">
          <cell r="AW3417" t="str">
            <v>Colgate-Palmolive hoofdkantoor</v>
          </cell>
          <cell r="BP3417">
            <v>31</v>
          </cell>
          <cell r="BR3417" t="str">
            <v>13</v>
          </cell>
          <cell r="BT3417">
            <v>0.8</v>
          </cell>
          <cell r="BU3417" t="str">
            <v>Overig</v>
          </cell>
          <cell r="BX3417">
            <v>28.67</v>
          </cell>
        </row>
        <row r="3418">
          <cell r="AW3418" t="str">
            <v>Advion BV</v>
          </cell>
          <cell r="BP3418">
            <v>31</v>
          </cell>
          <cell r="BR3418" t="str">
            <v>10</v>
          </cell>
          <cell r="BT3418">
            <v>1.6</v>
          </cell>
          <cell r="BU3418" t="str">
            <v>Overig</v>
          </cell>
          <cell r="BX3418">
            <v>44.32</v>
          </cell>
        </row>
        <row r="3419">
          <cell r="AW3419" t="str">
            <v>HOOGVLIET DC BLEISWIJK</v>
          </cell>
          <cell r="BP3419">
            <v>31</v>
          </cell>
          <cell r="BR3419" t="str">
            <v>26</v>
          </cell>
          <cell r="BT3419">
            <v>4.8</v>
          </cell>
          <cell r="BU3419" t="str">
            <v>Superunie</v>
          </cell>
          <cell r="BX3419">
            <v>91.01</v>
          </cell>
        </row>
        <row r="3420">
          <cell r="AW3420" t="str">
            <v>Kruidvat BV</v>
          </cell>
          <cell r="BP3420">
            <v>31</v>
          </cell>
          <cell r="BR3420" t="str">
            <v>66</v>
          </cell>
          <cell r="BT3420">
            <v>25.6</v>
          </cell>
          <cell r="BU3420" t="str">
            <v>Kruidvat</v>
          </cell>
          <cell r="BX3420">
            <v>177.66</v>
          </cell>
        </row>
        <row r="3421">
          <cell r="AW3421" t="str">
            <v>Action Distributiecentrum</v>
          </cell>
          <cell r="BP3421">
            <v>31</v>
          </cell>
          <cell r="BR3421" t="str">
            <v>16</v>
          </cell>
          <cell r="BT3421">
            <v>21.6</v>
          </cell>
          <cell r="BU3421" t="str">
            <v>Action</v>
          </cell>
          <cell r="BX3421">
            <v>267.62</v>
          </cell>
        </row>
        <row r="3422">
          <cell r="AW3422" t="str">
            <v>Action Distributiecentrum</v>
          </cell>
          <cell r="BP3422">
            <v>31</v>
          </cell>
          <cell r="BR3422" t="str">
            <v>16</v>
          </cell>
          <cell r="BT3422">
            <v>22.4</v>
          </cell>
          <cell r="BU3422" t="str">
            <v>Action</v>
          </cell>
          <cell r="BX3422">
            <v>272.16000000000003</v>
          </cell>
        </row>
        <row r="3423">
          <cell r="AW3423" t="str">
            <v>ID Logistics</v>
          </cell>
          <cell r="BP3423">
            <v>31</v>
          </cell>
          <cell r="BR3423" t="str">
            <v>50</v>
          </cell>
          <cell r="BT3423">
            <v>25.6</v>
          </cell>
          <cell r="BU3423" t="str">
            <v>Overig</v>
          </cell>
          <cell r="BX3423">
            <v>243.71</v>
          </cell>
        </row>
        <row r="3424">
          <cell r="AW3424" t="str">
            <v>Boni Distributiecentrum</v>
          </cell>
          <cell r="BP3424">
            <v>31</v>
          </cell>
          <cell r="BR3424" t="str">
            <v>38</v>
          </cell>
          <cell r="BT3424">
            <v>0.8</v>
          </cell>
          <cell r="BU3424" t="str">
            <v>Superunie</v>
          </cell>
          <cell r="BX3424">
            <v>28.86</v>
          </cell>
        </row>
        <row r="3425">
          <cell r="AW3425" t="str">
            <v>Action Distributiecentrum</v>
          </cell>
          <cell r="BP3425">
            <v>31</v>
          </cell>
          <cell r="BR3425" t="str">
            <v>61</v>
          </cell>
          <cell r="BT3425">
            <v>20.8</v>
          </cell>
          <cell r="BU3425" t="str">
            <v>Action</v>
          </cell>
          <cell r="BX3425">
            <v>296.82</v>
          </cell>
        </row>
        <row r="3426">
          <cell r="AW3426" t="str">
            <v>Albert Heijn</v>
          </cell>
          <cell r="BP3426">
            <v>31</v>
          </cell>
          <cell r="BR3426" t="str">
            <v>41</v>
          </cell>
          <cell r="BT3426" t="str">
            <v/>
          </cell>
          <cell r="BU3426" t="str">
            <v>AH</v>
          </cell>
          <cell r="BX3426" t="str">
            <v/>
          </cell>
        </row>
        <row r="3427">
          <cell r="AW3427" t="str">
            <v>Etos Distributiecentrum</v>
          </cell>
          <cell r="BP3427">
            <v>31</v>
          </cell>
          <cell r="BR3427" t="str">
            <v>19</v>
          </cell>
          <cell r="BT3427">
            <v>12.8</v>
          </cell>
          <cell r="BU3427" t="str">
            <v>Overig</v>
          </cell>
          <cell r="BX3427">
            <v>194.05</v>
          </cell>
        </row>
        <row r="3428">
          <cell r="AW3428" t="str">
            <v>PLUS DC OSS</v>
          </cell>
          <cell r="BP3428">
            <v>31</v>
          </cell>
          <cell r="BR3428" t="str">
            <v>53</v>
          </cell>
          <cell r="BT3428">
            <v>1.6</v>
          </cell>
          <cell r="BU3428" t="str">
            <v>Superunie</v>
          </cell>
          <cell r="BX3428">
            <v>36.22</v>
          </cell>
        </row>
        <row r="3429">
          <cell r="AW3429" t="str">
            <v>Albert Heijn</v>
          </cell>
          <cell r="BP3429">
            <v>31</v>
          </cell>
          <cell r="BR3429" t="str">
            <v>41</v>
          </cell>
          <cell r="BT3429">
            <v>11.2</v>
          </cell>
          <cell r="BU3429" t="str">
            <v>AH</v>
          </cell>
          <cell r="BX3429">
            <v>149.41999999999999</v>
          </cell>
        </row>
        <row r="3430">
          <cell r="AW3430" t="str">
            <v>Kruidvat BV</v>
          </cell>
          <cell r="BP3430">
            <v>31</v>
          </cell>
          <cell r="BR3430" t="str">
            <v>66</v>
          </cell>
          <cell r="BT3430">
            <v>24</v>
          </cell>
          <cell r="BU3430" t="str">
            <v>Kruidvat</v>
          </cell>
          <cell r="BX3430">
            <v>173.52</v>
          </cell>
        </row>
        <row r="3431">
          <cell r="AW3431" t="str">
            <v>Action / ID Logistics</v>
          </cell>
          <cell r="BP3431">
            <v>31</v>
          </cell>
          <cell r="BR3431" t="str">
            <v>50</v>
          </cell>
          <cell r="BT3431">
            <v>12.8</v>
          </cell>
          <cell r="BU3431" t="str">
            <v>Action</v>
          </cell>
          <cell r="BX3431">
            <v>168.58</v>
          </cell>
        </row>
        <row r="3432">
          <cell r="AW3432" t="str">
            <v>Thermopreen Den Haag BV</v>
          </cell>
          <cell r="BP3432">
            <v>31</v>
          </cell>
          <cell r="BR3432" t="str">
            <v>25</v>
          </cell>
          <cell r="BT3432">
            <v>3.2</v>
          </cell>
          <cell r="BU3432" t="str">
            <v>Pharma</v>
          </cell>
          <cell r="BX3432">
            <v>73.7</v>
          </cell>
        </row>
        <row r="3433">
          <cell r="AW3433" t="str">
            <v>Albert Heijn DC OVERIJSSEL</v>
          </cell>
          <cell r="BP3433">
            <v>31</v>
          </cell>
          <cell r="BR3433" t="str">
            <v>80</v>
          </cell>
          <cell r="BT3433">
            <v>0.8</v>
          </cell>
          <cell r="BU3433" t="str">
            <v>AH</v>
          </cell>
          <cell r="BX3433">
            <v>30.66</v>
          </cell>
        </row>
        <row r="3434">
          <cell r="AW3434" t="str">
            <v>Nettorama DC</v>
          </cell>
          <cell r="BP3434">
            <v>31</v>
          </cell>
          <cell r="BR3434" t="str">
            <v>49</v>
          </cell>
          <cell r="BT3434">
            <v>4</v>
          </cell>
          <cell r="BU3434" t="str">
            <v>Superunie</v>
          </cell>
          <cell r="BX3434">
            <v>72.08</v>
          </cell>
        </row>
        <row r="3435">
          <cell r="AW3435" t="str">
            <v>Albert Heijn</v>
          </cell>
          <cell r="BP3435">
            <v>31</v>
          </cell>
          <cell r="BR3435" t="str">
            <v>26</v>
          </cell>
          <cell r="BT3435">
            <v>0.8</v>
          </cell>
          <cell r="BU3435" t="str">
            <v>AH</v>
          </cell>
          <cell r="BX3435">
            <v>28.84</v>
          </cell>
        </row>
        <row r="3436">
          <cell r="AW3436" t="str">
            <v>CoopCodis Distributiecentrum</v>
          </cell>
          <cell r="BP3436">
            <v>31</v>
          </cell>
          <cell r="BR3436" t="str">
            <v>94</v>
          </cell>
          <cell r="BT3436">
            <v>4</v>
          </cell>
          <cell r="BU3436" t="str">
            <v>Superunie</v>
          </cell>
          <cell r="BX3436">
            <v>101.6</v>
          </cell>
        </row>
        <row r="3437">
          <cell r="AW3437" t="str">
            <v>Action Distributiecentrum</v>
          </cell>
          <cell r="BP3437">
            <v>31</v>
          </cell>
          <cell r="BR3437" t="str">
            <v>61</v>
          </cell>
          <cell r="BT3437">
            <v>22.4</v>
          </cell>
          <cell r="BU3437" t="str">
            <v>Action</v>
          </cell>
          <cell r="BX3437">
            <v>307.33</v>
          </cell>
        </row>
        <row r="3438">
          <cell r="AW3438" t="str">
            <v>Dirk DC Bleiswijk Actie</v>
          </cell>
          <cell r="BP3438">
            <v>31</v>
          </cell>
          <cell r="BR3438" t="str">
            <v>26</v>
          </cell>
          <cell r="BT3438">
            <v>13.6</v>
          </cell>
          <cell r="BU3438" t="str">
            <v>Superunie</v>
          </cell>
          <cell r="BX3438">
            <v>193.53</v>
          </cell>
        </row>
        <row r="3439">
          <cell r="AW3439" t="str">
            <v>Action Distributiecentrum</v>
          </cell>
          <cell r="BP3439">
            <v>31</v>
          </cell>
          <cell r="BR3439" t="str">
            <v>16</v>
          </cell>
          <cell r="BT3439">
            <v>21.6</v>
          </cell>
          <cell r="BU3439" t="str">
            <v>Action</v>
          </cell>
          <cell r="BX3439">
            <v>267.62</v>
          </cell>
        </row>
        <row r="3440">
          <cell r="AW3440" t="str">
            <v>Dirk DC Bleiswijk Actie</v>
          </cell>
          <cell r="BP3440">
            <v>31</v>
          </cell>
          <cell r="BR3440" t="str">
            <v>26</v>
          </cell>
          <cell r="BT3440" t="str">
            <v/>
          </cell>
          <cell r="BU3440" t="str">
            <v>Superunie</v>
          </cell>
          <cell r="BX3440" t="str">
            <v/>
          </cell>
        </row>
        <row r="3441">
          <cell r="AW3441" t="str">
            <v>Action Distributiecentrum</v>
          </cell>
          <cell r="BP3441">
            <v>31</v>
          </cell>
          <cell r="BR3441" t="str">
            <v>16</v>
          </cell>
          <cell r="BT3441">
            <v>20.8</v>
          </cell>
          <cell r="BU3441" t="str">
            <v>Action</v>
          </cell>
          <cell r="BX3441">
            <v>263.12</v>
          </cell>
        </row>
        <row r="3442">
          <cell r="AW3442" t="str">
            <v>Action Distributiecentrum</v>
          </cell>
          <cell r="BP3442">
            <v>31</v>
          </cell>
          <cell r="BR3442" t="str">
            <v>61</v>
          </cell>
          <cell r="BT3442">
            <v>11.2</v>
          </cell>
          <cell r="BU3442" t="str">
            <v>Action</v>
          </cell>
          <cell r="BX3442">
            <v>202.5</v>
          </cell>
        </row>
        <row r="3443">
          <cell r="AW3443" t="str">
            <v>NETTORAMA DIST.B.V./LUCAS LOGIST</v>
          </cell>
          <cell r="BP3443">
            <v>31</v>
          </cell>
          <cell r="BR3443" t="str">
            <v>49</v>
          </cell>
          <cell r="BT3443">
            <v>22.4</v>
          </cell>
          <cell r="BU3443" t="str">
            <v>Superunie</v>
          </cell>
          <cell r="BX3443">
            <v>230.94</v>
          </cell>
        </row>
        <row r="3444">
          <cell r="AW3444" t="str">
            <v>BOON DC KW DORDRECHT</v>
          </cell>
          <cell r="BP3444">
            <v>31</v>
          </cell>
          <cell r="BR3444" t="str">
            <v>33</v>
          </cell>
          <cell r="BT3444">
            <v>1.6</v>
          </cell>
          <cell r="BU3444" t="str">
            <v>Superunie</v>
          </cell>
          <cell r="BX3444">
            <v>44.19</v>
          </cell>
        </row>
        <row r="3445">
          <cell r="AW3445" t="str">
            <v>Vomar DC</v>
          </cell>
          <cell r="BP3445">
            <v>31</v>
          </cell>
          <cell r="BR3445" t="str">
            <v>18</v>
          </cell>
          <cell r="BT3445">
            <v>4.8</v>
          </cell>
          <cell r="BU3445" t="str">
            <v>Superunie</v>
          </cell>
          <cell r="BX3445">
            <v>94.61</v>
          </cell>
        </row>
        <row r="3446">
          <cell r="AW3446" t="str">
            <v>Etos Distributiecentrum</v>
          </cell>
          <cell r="BP3446">
            <v>31</v>
          </cell>
          <cell r="BR3446" t="str">
            <v>19</v>
          </cell>
          <cell r="BT3446">
            <v>12</v>
          </cell>
          <cell r="BU3446" t="str">
            <v>Overig</v>
          </cell>
          <cell r="BX3446">
            <v>183.96</v>
          </cell>
        </row>
        <row r="3447">
          <cell r="AW3447" t="str">
            <v>Jan Linders Distributiecentrum</v>
          </cell>
          <cell r="BP3447">
            <v>31</v>
          </cell>
          <cell r="BR3447" t="str">
            <v>58</v>
          </cell>
          <cell r="BT3447">
            <v>0.8</v>
          </cell>
          <cell r="BU3447" t="str">
            <v>Superunie</v>
          </cell>
          <cell r="BX3447">
            <v>27.26</v>
          </cell>
        </row>
        <row r="3448">
          <cell r="AW3448" t="str">
            <v>A.S. Watson DC</v>
          </cell>
          <cell r="BP3448">
            <v>31</v>
          </cell>
          <cell r="BR3448" t="str">
            <v>66</v>
          </cell>
          <cell r="BT3448">
            <v>0.8</v>
          </cell>
          <cell r="BU3448" t="str">
            <v>Kruidvat</v>
          </cell>
          <cell r="BX3448">
            <v>5.78</v>
          </cell>
        </row>
        <row r="3449">
          <cell r="AW3449" t="str">
            <v>Dirk DC Bleiswijk slow moving</v>
          </cell>
          <cell r="BP3449">
            <v>31</v>
          </cell>
          <cell r="BR3449" t="str">
            <v>26</v>
          </cell>
          <cell r="BT3449">
            <v>2.4000000000000004</v>
          </cell>
          <cell r="BU3449" t="str">
            <v>Superunie</v>
          </cell>
          <cell r="BX3449">
            <v>62.16</v>
          </cell>
        </row>
        <row r="3450">
          <cell r="AW3450" t="str">
            <v>Action Distributiecentrum</v>
          </cell>
          <cell r="BP3450">
            <v>31</v>
          </cell>
          <cell r="BR3450" t="str">
            <v>16</v>
          </cell>
          <cell r="BT3450">
            <v>21.6</v>
          </cell>
          <cell r="BU3450" t="str">
            <v>Action</v>
          </cell>
          <cell r="BX3450">
            <v>267.62</v>
          </cell>
        </row>
        <row r="3451">
          <cell r="AW3451" t="str">
            <v>Action / ID Logistics</v>
          </cell>
          <cell r="BP3451">
            <v>31</v>
          </cell>
          <cell r="BR3451" t="str">
            <v>50</v>
          </cell>
          <cell r="BT3451">
            <v>15.2</v>
          </cell>
          <cell r="BU3451" t="str">
            <v>Action</v>
          </cell>
          <cell r="BX3451">
            <v>185.29</v>
          </cell>
        </row>
        <row r="3452">
          <cell r="AW3452" t="str">
            <v>Wouters Sales Intermed. BV</v>
          </cell>
          <cell r="BP3452">
            <v>31</v>
          </cell>
          <cell r="BR3452" t="str">
            <v>18</v>
          </cell>
          <cell r="BT3452">
            <v>8</v>
          </cell>
          <cell r="BU3452" t="str">
            <v>Overig</v>
          </cell>
          <cell r="BX3452">
            <v>139.28</v>
          </cell>
        </row>
        <row r="3453">
          <cell r="AW3453" t="str">
            <v>Jumbo DC Nieuwegein</v>
          </cell>
          <cell r="BP3453">
            <v>31</v>
          </cell>
          <cell r="BR3453" t="str">
            <v>34</v>
          </cell>
          <cell r="BT3453">
            <v>16</v>
          </cell>
          <cell r="BU3453" t="str">
            <v>Jumbo</v>
          </cell>
          <cell r="BX3453">
            <v>163.19999999999999</v>
          </cell>
        </row>
        <row r="3454">
          <cell r="AW3454" t="str">
            <v>Deka DC Velsen laag</v>
          </cell>
          <cell r="BP3454">
            <v>31</v>
          </cell>
          <cell r="BR3454" t="str">
            <v>19</v>
          </cell>
          <cell r="BT3454">
            <v>2.4</v>
          </cell>
          <cell r="BU3454" t="str">
            <v>Superunie</v>
          </cell>
          <cell r="BX3454">
            <v>64.3</v>
          </cell>
        </row>
        <row r="3455">
          <cell r="AW3455" t="str">
            <v>Action Distributiecentrum</v>
          </cell>
          <cell r="BP3455">
            <v>31</v>
          </cell>
          <cell r="BR3455" t="str">
            <v>61</v>
          </cell>
          <cell r="BT3455">
            <v>25.6</v>
          </cell>
          <cell r="BU3455" t="str">
            <v>Action</v>
          </cell>
          <cell r="BX3455">
            <v>325.89</v>
          </cell>
        </row>
        <row r="3456">
          <cell r="AW3456" t="str">
            <v>Albert Heijn</v>
          </cell>
          <cell r="BP3456">
            <v>31</v>
          </cell>
          <cell r="BR3456" t="str">
            <v>41</v>
          </cell>
          <cell r="BT3456">
            <v>21.6</v>
          </cell>
          <cell r="BU3456" t="str">
            <v>AH</v>
          </cell>
          <cell r="BX3456">
            <v>134.78</v>
          </cell>
        </row>
        <row r="3457">
          <cell r="AW3457" t="str">
            <v>Jumbo Nieuwegein</v>
          </cell>
          <cell r="BP3457">
            <v>31</v>
          </cell>
          <cell r="BR3457" t="str">
            <v>34</v>
          </cell>
          <cell r="BT3457" t="str">
            <v/>
          </cell>
          <cell r="BU3457" t="str">
            <v>Jumbo</v>
          </cell>
          <cell r="BX3457" t="str">
            <v/>
          </cell>
        </row>
        <row r="3458">
          <cell r="AW3458" t="str">
            <v>Action Distributiecentrum</v>
          </cell>
          <cell r="BP3458">
            <v>31</v>
          </cell>
          <cell r="BR3458" t="str">
            <v>61</v>
          </cell>
          <cell r="BT3458">
            <v>26.4</v>
          </cell>
          <cell r="BU3458" t="str">
            <v>Action</v>
          </cell>
          <cell r="BX3458">
            <v>333.96</v>
          </cell>
        </row>
        <row r="3459">
          <cell r="AW3459" t="str">
            <v>Dirk DC Bleiswijk slow moving</v>
          </cell>
          <cell r="BP3459">
            <v>31</v>
          </cell>
          <cell r="BR3459" t="str">
            <v>26</v>
          </cell>
          <cell r="BT3459" t="str">
            <v/>
          </cell>
          <cell r="BU3459" t="str">
            <v>Superunie</v>
          </cell>
          <cell r="BX3459" t="str">
            <v/>
          </cell>
        </row>
        <row r="3460">
          <cell r="AW3460" t="str">
            <v>Kruidvat BV</v>
          </cell>
          <cell r="BP3460">
            <v>31</v>
          </cell>
          <cell r="BR3460" t="str">
            <v>66</v>
          </cell>
          <cell r="BT3460" t="str">
            <v/>
          </cell>
          <cell r="BU3460" t="str">
            <v>Kruidvat</v>
          </cell>
          <cell r="BX3460" t="str">
            <v/>
          </cell>
        </row>
        <row r="3461">
          <cell r="AW3461" t="str">
            <v>CoopCodis Distributiecentrum</v>
          </cell>
          <cell r="BP3461">
            <v>31</v>
          </cell>
          <cell r="BR3461" t="str">
            <v>94</v>
          </cell>
          <cell r="BT3461">
            <v>0.8</v>
          </cell>
          <cell r="BU3461" t="str">
            <v>Superunie</v>
          </cell>
          <cell r="BX3461">
            <v>36.700000000000003</v>
          </cell>
        </row>
        <row r="3462">
          <cell r="AW3462" t="str">
            <v>Kruidvat BV</v>
          </cell>
          <cell r="BP3462">
            <v>31</v>
          </cell>
          <cell r="BR3462" t="str">
            <v>66</v>
          </cell>
          <cell r="BT3462">
            <v>15.2</v>
          </cell>
          <cell r="BU3462" t="str">
            <v>Kruidvat</v>
          </cell>
          <cell r="BX3462">
            <v>135.28</v>
          </cell>
        </row>
        <row r="3463">
          <cell r="AW3463" t="str">
            <v>Sligro DC Non Food (deur 701)</v>
          </cell>
          <cell r="BP3463">
            <v>31</v>
          </cell>
          <cell r="BR3463" t="str">
            <v>54</v>
          </cell>
          <cell r="BT3463">
            <v>8.8000000000000007</v>
          </cell>
          <cell r="BU3463" t="str">
            <v>Superunie</v>
          </cell>
          <cell r="BX3463">
            <v>106.3</v>
          </cell>
        </row>
        <row r="3464">
          <cell r="AW3464" t="str">
            <v>ALLIANCE HEALTHCARE</v>
          </cell>
          <cell r="BP3464">
            <v>31</v>
          </cell>
          <cell r="BR3464" t="str">
            <v>52</v>
          </cell>
          <cell r="BT3464">
            <v>0.8</v>
          </cell>
          <cell r="BU3464" t="str">
            <v>Pharma</v>
          </cell>
          <cell r="BX3464">
            <v>54.4</v>
          </cell>
        </row>
        <row r="3465">
          <cell r="AW3465" t="str">
            <v>Mosadex</v>
          </cell>
          <cell r="BP3465">
            <v>31</v>
          </cell>
          <cell r="BR3465" t="str">
            <v>23</v>
          </cell>
          <cell r="BT3465">
            <v>0.8</v>
          </cell>
          <cell r="BU3465" t="str">
            <v>Overig</v>
          </cell>
          <cell r="BX3465">
            <v>54.4</v>
          </cell>
        </row>
        <row r="3466">
          <cell r="AW3466" t="str">
            <v>Brocacef</v>
          </cell>
          <cell r="BP3466">
            <v>31</v>
          </cell>
          <cell r="BR3466" t="str">
            <v>10</v>
          </cell>
          <cell r="BT3466">
            <v>0.8</v>
          </cell>
          <cell r="BU3466" t="str">
            <v>Pharma</v>
          </cell>
          <cell r="BX3466">
            <v>54.4</v>
          </cell>
        </row>
        <row r="3467">
          <cell r="AW3467" t="str">
            <v>Alliance Healthcare</v>
          </cell>
          <cell r="BP3467">
            <v>31</v>
          </cell>
          <cell r="BR3467" t="str">
            <v>79</v>
          </cell>
          <cell r="BT3467">
            <v>0.8</v>
          </cell>
          <cell r="BU3467" t="str">
            <v>Pharma</v>
          </cell>
          <cell r="BX3467">
            <v>54.4</v>
          </cell>
        </row>
        <row r="3468">
          <cell r="AW3468" t="str">
            <v>Kruidvat BV</v>
          </cell>
          <cell r="BP3468">
            <v>31</v>
          </cell>
          <cell r="BR3468" t="str">
            <v>66</v>
          </cell>
          <cell r="BT3468">
            <v>26.400000000000002</v>
          </cell>
          <cell r="BU3468" t="str">
            <v>Kruidvat</v>
          </cell>
          <cell r="BX3468">
            <v>182.69</v>
          </cell>
        </row>
        <row r="3469">
          <cell r="AW3469" t="str">
            <v>Kruidvat BV</v>
          </cell>
          <cell r="BP3469">
            <v>31</v>
          </cell>
          <cell r="BR3469" t="str">
            <v>66</v>
          </cell>
          <cell r="BT3469" t="str">
            <v/>
          </cell>
          <cell r="BU3469" t="str">
            <v>Kruidvat</v>
          </cell>
          <cell r="BX3469" t="str">
            <v/>
          </cell>
        </row>
        <row r="3470">
          <cell r="AW3470" t="str">
            <v>Kruidvat BV</v>
          </cell>
          <cell r="BP3470">
            <v>31</v>
          </cell>
          <cell r="BR3470" t="str">
            <v>66</v>
          </cell>
          <cell r="BT3470" t="str">
            <v/>
          </cell>
          <cell r="BU3470" t="str">
            <v>Kruidvat</v>
          </cell>
          <cell r="BX3470" t="str">
            <v/>
          </cell>
        </row>
        <row r="3471">
          <cell r="AW3471" t="str">
            <v>ALBERT HEIJN MECH ZAANDAM</v>
          </cell>
          <cell r="BP3471">
            <v>31</v>
          </cell>
          <cell r="BR3471" t="str">
            <v>15</v>
          </cell>
          <cell r="BT3471">
            <v>2.4</v>
          </cell>
          <cell r="BU3471" t="str">
            <v>AH</v>
          </cell>
          <cell r="BX3471">
            <v>61.34</v>
          </cell>
        </row>
        <row r="3472">
          <cell r="AW3472" t="str">
            <v>Corim Dental Products BV</v>
          </cell>
          <cell r="BP3472">
            <v>31</v>
          </cell>
          <cell r="BR3472" t="str">
            <v>41</v>
          </cell>
          <cell r="BT3472">
            <v>0.8</v>
          </cell>
          <cell r="BU3472" t="str">
            <v>Pharma</v>
          </cell>
          <cell r="BX3472">
            <v>27.26</v>
          </cell>
        </row>
        <row r="3473">
          <cell r="AW3473" t="str">
            <v>PLUS DC OSS</v>
          </cell>
          <cell r="BP3473">
            <v>31</v>
          </cell>
          <cell r="BR3473" t="str">
            <v>53</v>
          </cell>
          <cell r="BT3473">
            <v>4</v>
          </cell>
          <cell r="BU3473" t="str">
            <v>Superunie</v>
          </cell>
          <cell r="BX3473">
            <v>58.56</v>
          </cell>
        </row>
        <row r="3474">
          <cell r="AW3474" t="str">
            <v>ID Logistics</v>
          </cell>
          <cell r="BP3474">
            <v>31</v>
          </cell>
          <cell r="BR3474" t="str">
            <v>50</v>
          </cell>
          <cell r="BT3474">
            <v>20.8</v>
          </cell>
          <cell r="BU3474" t="str">
            <v>Overig</v>
          </cell>
          <cell r="BX3474">
            <v>222.14</v>
          </cell>
        </row>
        <row r="3475">
          <cell r="AW3475" t="str">
            <v>Plus Retail Zuid</v>
          </cell>
          <cell r="BP3475">
            <v>31</v>
          </cell>
          <cell r="BR3475" t="str">
            <v>60</v>
          </cell>
          <cell r="BT3475">
            <v>3.2</v>
          </cell>
          <cell r="BU3475" t="str">
            <v>Superunie</v>
          </cell>
          <cell r="BX3475">
            <v>77.760000000000005</v>
          </cell>
        </row>
        <row r="3476">
          <cell r="AW3476" t="str">
            <v>Advion BV</v>
          </cell>
          <cell r="BP3476">
            <v>31</v>
          </cell>
          <cell r="BR3476" t="str">
            <v>10</v>
          </cell>
          <cell r="BT3476">
            <v>9.6</v>
          </cell>
          <cell r="BU3476" t="str">
            <v>Overig</v>
          </cell>
          <cell r="BX3476">
            <v>138.13999999999999</v>
          </cell>
        </row>
        <row r="3477">
          <cell r="AW3477" t="str">
            <v>Plus Retail Zuid</v>
          </cell>
          <cell r="BP3477">
            <v>31</v>
          </cell>
          <cell r="BR3477" t="str">
            <v>60</v>
          </cell>
          <cell r="BT3477" t="str">
            <v/>
          </cell>
          <cell r="BU3477" t="str">
            <v>Superunie</v>
          </cell>
          <cell r="BX3477" t="str">
            <v/>
          </cell>
        </row>
        <row r="3478">
          <cell r="AW3478" t="str">
            <v>ADVION ONLINE B.V.</v>
          </cell>
          <cell r="BP3478">
            <v>31</v>
          </cell>
          <cell r="BR3478" t="str">
            <v>10</v>
          </cell>
          <cell r="BT3478" t="str">
            <v/>
          </cell>
          <cell r="BU3478" t="str">
            <v>Overig</v>
          </cell>
          <cell r="BX3478" t="str">
            <v/>
          </cell>
        </row>
        <row r="3479">
          <cell r="AW3479" t="str">
            <v>Action Distributiecentrum</v>
          </cell>
          <cell r="BP3479">
            <v>31</v>
          </cell>
          <cell r="BR3479" t="str">
            <v>61</v>
          </cell>
          <cell r="BT3479">
            <v>26.4</v>
          </cell>
          <cell r="BU3479" t="str">
            <v>Action</v>
          </cell>
          <cell r="BX3479">
            <v>333.96</v>
          </cell>
        </row>
        <row r="3480">
          <cell r="AW3480" t="str">
            <v>PLUS DC OSS</v>
          </cell>
          <cell r="BP3480">
            <v>31</v>
          </cell>
          <cell r="BR3480" t="str">
            <v>53</v>
          </cell>
          <cell r="BT3480" t="str">
            <v/>
          </cell>
          <cell r="BU3480" t="str">
            <v>Superunie</v>
          </cell>
          <cell r="BX3480" t="str">
            <v/>
          </cell>
        </row>
        <row r="3481">
          <cell r="AW3481" t="str">
            <v>Action Distributiecentrum</v>
          </cell>
          <cell r="BP3481">
            <v>31</v>
          </cell>
          <cell r="BR3481" t="str">
            <v>16</v>
          </cell>
          <cell r="BT3481">
            <v>26.4</v>
          </cell>
          <cell r="BU3481" t="str">
            <v>Action</v>
          </cell>
          <cell r="BX3481">
            <v>296.47000000000003</v>
          </cell>
        </row>
        <row r="3482">
          <cell r="AW3482" t="str">
            <v>Sligro (deur 802-807)</v>
          </cell>
          <cell r="BP3482">
            <v>31</v>
          </cell>
          <cell r="BR3482" t="str">
            <v>54</v>
          </cell>
          <cell r="BT3482" t="str">
            <v/>
          </cell>
          <cell r="BU3482" t="str">
            <v>Superunie</v>
          </cell>
          <cell r="BX3482" t="str">
            <v/>
          </cell>
        </row>
        <row r="3483">
          <cell r="AW3483" t="str">
            <v>ID Logistics</v>
          </cell>
          <cell r="BP3483">
            <v>31</v>
          </cell>
          <cell r="BR3483" t="str">
            <v>50</v>
          </cell>
          <cell r="BT3483" t="str">
            <v/>
          </cell>
          <cell r="BU3483" t="str">
            <v>Overig</v>
          </cell>
          <cell r="BX3483" t="str">
            <v/>
          </cell>
        </row>
        <row r="3484">
          <cell r="AW3484" t="str">
            <v>ID Logistics</v>
          </cell>
          <cell r="BP3484">
            <v>31</v>
          </cell>
          <cell r="BR3484" t="str">
            <v>50</v>
          </cell>
          <cell r="BT3484" t="str">
            <v/>
          </cell>
          <cell r="BU3484" t="str">
            <v>Overig</v>
          </cell>
          <cell r="BX3484" t="str">
            <v/>
          </cell>
        </row>
        <row r="3485">
          <cell r="AW3485" t="str">
            <v>Sligro (deur 802-807)</v>
          </cell>
          <cell r="BP3485">
            <v>31</v>
          </cell>
          <cell r="BR3485" t="str">
            <v>54</v>
          </cell>
          <cell r="BT3485" t="str">
            <v/>
          </cell>
          <cell r="BU3485" t="str">
            <v>Superunie</v>
          </cell>
          <cell r="BX3485" t="str">
            <v/>
          </cell>
        </row>
        <row r="3486">
          <cell r="AW3486" t="str">
            <v>Action Distributiecentrum</v>
          </cell>
          <cell r="BP3486">
            <v>31</v>
          </cell>
          <cell r="BR3486" t="str">
            <v>61</v>
          </cell>
          <cell r="BT3486">
            <v>18.399999999999999</v>
          </cell>
          <cell r="BU3486" t="str">
            <v>Action</v>
          </cell>
          <cell r="BX3486">
            <v>276.92</v>
          </cell>
        </row>
        <row r="3487">
          <cell r="AW3487" t="str">
            <v>Action / ID Logistics</v>
          </cell>
          <cell r="BP3487">
            <v>31</v>
          </cell>
          <cell r="BR3487" t="str">
            <v>50</v>
          </cell>
          <cell r="BT3487">
            <v>26.4</v>
          </cell>
          <cell r="BU3487" t="str">
            <v>Action</v>
          </cell>
          <cell r="BX3487">
            <v>249.74</v>
          </cell>
        </row>
        <row r="3488">
          <cell r="AW3488" t="str">
            <v>PICNIC DC2 EVEREST</v>
          </cell>
          <cell r="BP3488">
            <v>31</v>
          </cell>
          <cell r="BR3488" t="str">
            <v>73</v>
          </cell>
          <cell r="BT3488">
            <v>16.8</v>
          </cell>
          <cell r="BU3488" t="str">
            <v>Overig</v>
          </cell>
          <cell r="BX3488">
            <v>199.25</v>
          </cell>
        </row>
        <row r="3489">
          <cell r="AW3489" t="str">
            <v>ALBERT HEIJN  LDC GELDERMALSEN</v>
          </cell>
          <cell r="BP3489">
            <v>31</v>
          </cell>
          <cell r="BR3489" t="str">
            <v>41</v>
          </cell>
          <cell r="BT3489">
            <v>4.8</v>
          </cell>
          <cell r="BU3489" t="str">
            <v>AH</v>
          </cell>
          <cell r="BX3489">
            <v>48.91</v>
          </cell>
        </row>
        <row r="3490">
          <cell r="AW3490" t="str">
            <v>Albert Heijn</v>
          </cell>
          <cell r="BP3490">
            <v>31</v>
          </cell>
          <cell r="BR3490" t="str">
            <v>50</v>
          </cell>
          <cell r="BT3490">
            <v>0.8</v>
          </cell>
          <cell r="BU3490" t="str">
            <v>AH</v>
          </cell>
          <cell r="BX3490">
            <v>27.26</v>
          </cell>
        </row>
        <row r="3491">
          <cell r="AW3491" t="str">
            <v>Advion BV</v>
          </cell>
          <cell r="BP3491">
            <v>31</v>
          </cell>
          <cell r="BR3491" t="str">
            <v>10</v>
          </cell>
          <cell r="BT3491">
            <v>13.6</v>
          </cell>
          <cell r="BU3491" t="str">
            <v>Overig</v>
          </cell>
          <cell r="BX3491">
            <v>173.94</v>
          </cell>
        </row>
        <row r="3492">
          <cell r="AW3492" t="str">
            <v>Kruidvat BV</v>
          </cell>
          <cell r="BP3492">
            <v>31</v>
          </cell>
          <cell r="BR3492" t="str">
            <v>66</v>
          </cell>
          <cell r="BT3492">
            <v>24</v>
          </cell>
          <cell r="BU3492" t="str">
            <v>Kruidvat</v>
          </cell>
          <cell r="BX3492">
            <v>173.51999999999998</v>
          </cell>
        </row>
        <row r="3493">
          <cell r="AW3493" t="str">
            <v>Vomar DC</v>
          </cell>
          <cell r="BP3493">
            <v>31</v>
          </cell>
          <cell r="BR3493" t="str">
            <v>18</v>
          </cell>
          <cell r="BT3493">
            <v>1.6</v>
          </cell>
          <cell r="BU3493" t="str">
            <v>Superunie</v>
          </cell>
          <cell r="BX3493">
            <v>51.3</v>
          </cell>
        </row>
        <row r="3494">
          <cell r="AW3494" t="str">
            <v>Kruidvat BV</v>
          </cell>
          <cell r="BP3494">
            <v>31</v>
          </cell>
          <cell r="BR3494" t="str">
            <v>66</v>
          </cell>
          <cell r="BT3494">
            <v>17.600000000000001</v>
          </cell>
          <cell r="BU3494" t="str">
            <v>Kruidvat</v>
          </cell>
          <cell r="BX3494">
            <v>147.13999999999999</v>
          </cell>
        </row>
        <row r="3495">
          <cell r="AW3495" t="str">
            <v>Etos Distributiecentrum</v>
          </cell>
          <cell r="BP3495">
            <v>31</v>
          </cell>
          <cell r="BR3495" t="str">
            <v>19</v>
          </cell>
          <cell r="BT3495">
            <v>3.2</v>
          </cell>
          <cell r="BU3495" t="str">
            <v>Overig</v>
          </cell>
          <cell r="BX3495">
            <v>73.5</v>
          </cell>
        </row>
        <row r="3496">
          <cell r="AW3496" t="str">
            <v>Dirk DC Bleiswijk slow moving</v>
          </cell>
          <cell r="BP3496">
            <v>31</v>
          </cell>
          <cell r="BR3496" t="str">
            <v>26</v>
          </cell>
          <cell r="BT3496">
            <v>2.4</v>
          </cell>
          <cell r="BU3496" t="str">
            <v>Superunie</v>
          </cell>
          <cell r="BX3496">
            <v>62.16</v>
          </cell>
        </row>
        <row r="3497">
          <cell r="AW3497" t="str">
            <v>Kruidvat BV</v>
          </cell>
          <cell r="BP3497">
            <v>31</v>
          </cell>
          <cell r="BR3497" t="str">
            <v>66</v>
          </cell>
          <cell r="BT3497" t="str">
            <v/>
          </cell>
          <cell r="BU3497" t="str">
            <v>Kruidvat</v>
          </cell>
          <cell r="BX3497" t="str">
            <v/>
          </cell>
        </row>
        <row r="3498">
          <cell r="AW3498" t="str">
            <v>Deka DC Velsen laag</v>
          </cell>
          <cell r="BP3498">
            <v>31</v>
          </cell>
          <cell r="BR3498" t="str">
            <v>19</v>
          </cell>
          <cell r="BT3498">
            <v>0.8</v>
          </cell>
          <cell r="BU3498" t="str">
            <v>Superunie</v>
          </cell>
          <cell r="BX3498">
            <v>29.83</v>
          </cell>
        </row>
        <row r="3499">
          <cell r="AW3499" t="str">
            <v>Vriesia Opslag Stellendam</v>
          </cell>
          <cell r="BP3499">
            <v>31</v>
          </cell>
          <cell r="BR3499" t="str">
            <v>32</v>
          </cell>
          <cell r="BT3499">
            <v>1.6</v>
          </cell>
          <cell r="BU3499" t="str">
            <v>Overig</v>
          </cell>
          <cell r="BX3499">
            <v>52.14</v>
          </cell>
        </row>
        <row r="3500">
          <cell r="AW3500" t="str">
            <v>Advion BV</v>
          </cell>
          <cell r="BP3500">
            <v>31</v>
          </cell>
          <cell r="BR3500" t="str">
            <v>10</v>
          </cell>
          <cell r="BT3500">
            <v>21.6</v>
          </cell>
          <cell r="BU3500" t="str">
            <v>Overig</v>
          </cell>
          <cell r="BX3500">
            <v>225.5</v>
          </cell>
        </row>
        <row r="3501">
          <cell r="AW3501" t="str">
            <v>Kruidvat BV</v>
          </cell>
          <cell r="BP3501">
            <v>31</v>
          </cell>
          <cell r="BR3501" t="str">
            <v>66</v>
          </cell>
          <cell r="BT3501">
            <v>24</v>
          </cell>
          <cell r="BU3501" t="str">
            <v>Kruidvat</v>
          </cell>
          <cell r="BX3501">
            <v>173.52</v>
          </cell>
        </row>
        <row r="3502">
          <cell r="AW3502" t="str">
            <v>Action / ID Logistics</v>
          </cell>
          <cell r="BP3502">
            <v>31</v>
          </cell>
          <cell r="BR3502" t="str">
            <v>50</v>
          </cell>
          <cell r="BT3502">
            <v>20</v>
          </cell>
          <cell r="BU3502" t="str">
            <v>Action</v>
          </cell>
          <cell r="BX3502">
            <v>216.8</v>
          </cell>
        </row>
        <row r="3503">
          <cell r="AW3503" t="str">
            <v>Action / ID Logistics</v>
          </cell>
          <cell r="BP3503">
            <v>31</v>
          </cell>
          <cell r="BR3503" t="str">
            <v>50</v>
          </cell>
          <cell r="BT3503">
            <v>13.6</v>
          </cell>
          <cell r="BU3503" t="str">
            <v>Action</v>
          </cell>
          <cell r="BX3503">
            <v>174.08</v>
          </cell>
        </row>
        <row r="3504">
          <cell r="AW3504" t="str">
            <v>Albert Heijn</v>
          </cell>
          <cell r="BP3504">
            <v>31</v>
          </cell>
          <cell r="BR3504" t="str">
            <v>41</v>
          </cell>
          <cell r="BT3504">
            <v>22.4</v>
          </cell>
          <cell r="BU3504" t="str">
            <v>AH</v>
          </cell>
          <cell r="BX3504">
            <v>137.31</v>
          </cell>
        </row>
        <row r="3505">
          <cell r="AW3505" t="str">
            <v>Action / ID Logistics</v>
          </cell>
          <cell r="BP3505">
            <v>31</v>
          </cell>
          <cell r="BR3505" t="str">
            <v>50</v>
          </cell>
          <cell r="BT3505">
            <v>24.8</v>
          </cell>
          <cell r="BU3505" t="str">
            <v>Action</v>
          </cell>
          <cell r="BX3505">
            <v>242.05</v>
          </cell>
        </row>
        <row r="3506">
          <cell r="AW3506" t="str">
            <v>Plus Retail Oost</v>
          </cell>
          <cell r="BP3506">
            <v>31</v>
          </cell>
          <cell r="BR3506" t="str">
            <v>74</v>
          </cell>
          <cell r="BT3506">
            <v>1.6</v>
          </cell>
          <cell r="BU3506" t="str">
            <v>Superunie</v>
          </cell>
          <cell r="BX3506">
            <v>53.38</v>
          </cell>
        </row>
        <row r="3507">
          <cell r="AW3507" t="str">
            <v>Albert Heijn</v>
          </cell>
          <cell r="BP3507">
            <v>31</v>
          </cell>
          <cell r="BR3507" t="str">
            <v>41</v>
          </cell>
          <cell r="BT3507">
            <v>26.4</v>
          </cell>
          <cell r="BU3507" t="str">
            <v>AH</v>
          </cell>
          <cell r="BX3507">
            <v>149.42000000000002</v>
          </cell>
        </row>
        <row r="3508">
          <cell r="AW3508" t="str">
            <v>Kruidvat BV</v>
          </cell>
          <cell r="BP3508">
            <v>31</v>
          </cell>
          <cell r="BR3508" t="str">
            <v>66</v>
          </cell>
          <cell r="BT3508">
            <v>26.4</v>
          </cell>
          <cell r="BU3508" t="str">
            <v>Kruidvat</v>
          </cell>
          <cell r="BX3508">
            <v>182.69</v>
          </cell>
        </row>
        <row r="3509">
          <cell r="AW3509" t="str">
            <v>Albert Heijn</v>
          </cell>
          <cell r="BP3509">
            <v>31</v>
          </cell>
          <cell r="BR3509" t="str">
            <v>41</v>
          </cell>
          <cell r="BT3509" t="str">
            <v/>
          </cell>
          <cell r="BU3509" t="str">
            <v>AH</v>
          </cell>
          <cell r="BX3509" t="str">
            <v/>
          </cell>
        </row>
        <row r="3510">
          <cell r="AW3510" t="str">
            <v>Jumbo DC Nieuwegein</v>
          </cell>
          <cell r="BP3510">
            <v>31</v>
          </cell>
          <cell r="BR3510" t="str">
            <v>34</v>
          </cell>
          <cell r="BT3510">
            <v>26.4</v>
          </cell>
          <cell r="BU3510" t="str">
            <v>Jumbo</v>
          </cell>
          <cell r="BX3510">
            <v>213.57999999999998</v>
          </cell>
        </row>
        <row r="3511">
          <cell r="AW3511" t="str">
            <v>Jumbo DC Nieuwegein</v>
          </cell>
          <cell r="BP3511">
            <v>31</v>
          </cell>
          <cell r="BR3511" t="str">
            <v>34</v>
          </cell>
          <cell r="BT3511" t="str">
            <v/>
          </cell>
          <cell r="BU3511" t="str">
            <v>Jumbo</v>
          </cell>
          <cell r="BX3511" t="str">
            <v/>
          </cell>
        </row>
        <row r="3512">
          <cell r="AW3512" t="str">
            <v>Kruidvat BV</v>
          </cell>
          <cell r="BP3512">
            <v>32</v>
          </cell>
          <cell r="BR3512" t="str">
            <v>66</v>
          </cell>
          <cell r="BT3512">
            <v>24</v>
          </cell>
          <cell r="BU3512" t="str">
            <v>Kruidvat</v>
          </cell>
          <cell r="BX3512">
            <v>173.52</v>
          </cell>
        </row>
        <row r="3513">
          <cell r="AW3513" t="str">
            <v>DC BRAND MASTERS</v>
          </cell>
          <cell r="BP3513">
            <v>32</v>
          </cell>
          <cell r="BR3513" t="str">
            <v>48</v>
          </cell>
          <cell r="BT3513">
            <v>7.2</v>
          </cell>
          <cell r="BU3513" t="str">
            <v>Overig</v>
          </cell>
          <cell r="BX3513">
            <v>120.31</v>
          </cell>
        </row>
        <row r="3514">
          <cell r="AW3514" t="str">
            <v>Kruidvat BV</v>
          </cell>
          <cell r="BP3514">
            <v>32</v>
          </cell>
          <cell r="BR3514" t="str">
            <v>66</v>
          </cell>
          <cell r="BT3514">
            <v>4.8</v>
          </cell>
          <cell r="BU3514" t="str">
            <v>Kruidvat</v>
          </cell>
          <cell r="BX3514">
            <v>59.62</v>
          </cell>
        </row>
        <row r="3515">
          <cell r="AW3515" t="str">
            <v>Poiesz Supermarkten BV</v>
          </cell>
          <cell r="BP3515">
            <v>32</v>
          </cell>
          <cell r="BR3515" t="str">
            <v>86</v>
          </cell>
          <cell r="BT3515">
            <v>1.6</v>
          </cell>
          <cell r="BU3515" t="str">
            <v>Superunie</v>
          </cell>
          <cell r="BX3515">
            <v>67.5</v>
          </cell>
        </row>
        <row r="3516">
          <cell r="AW3516" t="str">
            <v>HOOGVLIET DC BLEISWIJK</v>
          </cell>
          <cell r="BP3516">
            <v>32</v>
          </cell>
          <cell r="BR3516" t="str">
            <v>26</v>
          </cell>
          <cell r="BT3516">
            <v>4</v>
          </cell>
          <cell r="BU3516" t="str">
            <v>Superunie</v>
          </cell>
          <cell r="BX3516">
            <v>79.88</v>
          </cell>
        </row>
        <row r="3517">
          <cell r="AW3517" t="str">
            <v>Boni Distributiecentrum</v>
          </cell>
          <cell r="BP3517">
            <v>32</v>
          </cell>
          <cell r="BR3517" t="str">
            <v>38</v>
          </cell>
          <cell r="BT3517">
            <v>0.8</v>
          </cell>
          <cell r="BU3517" t="str">
            <v>Superunie</v>
          </cell>
          <cell r="BX3517">
            <v>28.86</v>
          </cell>
        </row>
        <row r="3518">
          <cell r="AW3518" t="str">
            <v>Action / ID Logistics</v>
          </cell>
          <cell r="BP3518">
            <v>32</v>
          </cell>
          <cell r="BR3518" t="str">
            <v>50</v>
          </cell>
          <cell r="BT3518">
            <v>16.8</v>
          </cell>
          <cell r="BU3518" t="str">
            <v>Action</v>
          </cell>
          <cell r="BX3518">
            <v>196.73</v>
          </cell>
        </row>
        <row r="3519">
          <cell r="AW3519" t="str">
            <v>ID Logistics</v>
          </cell>
          <cell r="BP3519">
            <v>32</v>
          </cell>
          <cell r="BR3519" t="str">
            <v>50</v>
          </cell>
          <cell r="BT3519">
            <v>11.2</v>
          </cell>
          <cell r="BU3519" t="str">
            <v>Overig</v>
          </cell>
          <cell r="BX3519">
            <v>151.65</v>
          </cell>
        </row>
        <row r="3520">
          <cell r="AW3520" t="str">
            <v>Action Distributiecentrum</v>
          </cell>
          <cell r="BP3520">
            <v>32</v>
          </cell>
          <cell r="BR3520" t="str">
            <v>61</v>
          </cell>
          <cell r="BT3520">
            <v>24</v>
          </cell>
          <cell r="BU3520" t="str">
            <v>Action</v>
          </cell>
          <cell r="BX3520">
            <v>317.52</v>
          </cell>
        </row>
        <row r="3521">
          <cell r="AW3521" t="str">
            <v>Boni Distributiecentrum</v>
          </cell>
          <cell r="BP3521">
            <v>32</v>
          </cell>
          <cell r="BR3521" t="str">
            <v>38</v>
          </cell>
          <cell r="BT3521">
            <v>0.8</v>
          </cell>
          <cell r="BU3521" t="str">
            <v>Superunie</v>
          </cell>
          <cell r="BX3521">
            <v>28.86</v>
          </cell>
        </row>
        <row r="3522">
          <cell r="AW3522" t="str">
            <v>HOOGVLIET DC BLEISWIJK</v>
          </cell>
          <cell r="BP3522">
            <v>32</v>
          </cell>
          <cell r="BR3522" t="str">
            <v>26</v>
          </cell>
          <cell r="BT3522" t="str">
            <v/>
          </cell>
          <cell r="BU3522" t="str">
            <v>Superunie</v>
          </cell>
          <cell r="BX3522" t="str">
            <v/>
          </cell>
        </row>
        <row r="3523">
          <cell r="AW3523" t="str">
            <v>Advion BV</v>
          </cell>
          <cell r="BP3523">
            <v>32</v>
          </cell>
          <cell r="BR3523" t="str">
            <v>10</v>
          </cell>
          <cell r="BT3523">
            <v>16.8</v>
          </cell>
          <cell r="BU3523" t="str">
            <v>Overig</v>
          </cell>
          <cell r="BX3523">
            <v>196.39</v>
          </cell>
        </row>
        <row r="3524">
          <cell r="AW3524" t="str">
            <v>Global Trading</v>
          </cell>
          <cell r="BP3524">
            <v>32</v>
          </cell>
          <cell r="BR3524" t="str">
            <v>89</v>
          </cell>
          <cell r="BT3524">
            <v>4.8</v>
          </cell>
          <cell r="BU3524" t="str">
            <v>Overig</v>
          </cell>
          <cell r="BX3524">
            <v>128.26</v>
          </cell>
        </row>
        <row r="3525">
          <cell r="AW3525" t="str">
            <v>Advion BV</v>
          </cell>
          <cell r="BP3525">
            <v>32</v>
          </cell>
          <cell r="BR3525" t="str">
            <v>10</v>
          </cell>
          <cell r="BT3525">
            <v>17.599999999999998</v>
          </cell>
          <cell r="BU3525" t="str">
            <v>Overig</v>
          </cell>
          <cell r="BX3525">
            <v>201.87</v>
          </cell>
        </row>
        <row r="3526">
          <cell r="AW3526" t="str">
            <v>CoopCodis Distributiecentrum</v>
          </cell>
          <cell r="BP3526">
            <v>32</v>
          </cell>
          <cell r="BR3526" t="str">
            <v>94</v>
          </cell>
          <cell r="BT3526">
            <v>2.4</v>
          </cell>
          <cell r="BU3526" t="str">
            <v>Superunie</v>
          </cell>
          <cell r="BX3526">
            <v>78.98</v>
          </cell>
        </row>
        <row r="3527">
          <cell r="AW3527" t="str">
            <v>Advion BV</v>
          </cell>
          <cell r="BP3527">
            <v>32</v>
          </cell>
          <cell r="BR3527" t="str">
            <v>10</v>
          </cell>
          <cell r="BT3527" t="str">
            <v/>
          </cell>
          <cell r="BU3527" t="str">
            <v>Overig</v>
          </cell>
          <cell r="BX3527" t="str">
            <v/>
          </cell>
        </row>
        <row r="3528">
          <cell r="AW3528" t="str">
            <v>PLUS DC OSS</v>
          </cell>
          <cell r="BP3528">
            <v>32</v>
          </cell>
          <cell r="BR3528" t="str">
            <v>53</v>
          </cell>
          <cell r="BT3528">
            <v>1.6</v>
          </cell>
          <cell r="BU3528" t="str">
            <v>Superunie</v>
          </cell>
          <cell r="BX3528">
            <v>36.22</v>
          </cell>
        </row>
        <row r="3529">
          <cell r="AW3529" t="str">
            <v>Colgate-Palmolive hoofdkantoor</v>
          </cell>
          <cell r="BP3529">
            <v>32</v>
          </cell>
          <cell r="BR3529" t="str">
            <v>13</v>
          </cell>
          <cell r="BT3529">
            <v>0.8</v>
          </cell>
          <cell r="BU3529" t="str">
            <v>Overig</v>
          </cell>
          <cell r="BX3529">
            <v>28.67</v>
          </cell>
        </row>
        <row r="3530">
          <cell r="AW3530" t="str">
            <v>A.S. WATSON OOSTERHOUT DC</v>
          </cell>
          <cell r="BP3530">
            <v>32</v>
          </cell>
          <cell r="BR3530" t="str">
            <v>49</v>
          </cell>
          <cell r="BT3530">
            <v>12</v>
          </cell>
          <cell r="BU3530" t="str">
            <v>Kruidvat</v>
          </cell>
          <cell r="BX3530">
            <v>160.80000000000001</v>
          </cell>
        </row>
        <row r="3531">
          <cell r="AW3531" t="str">
            <v>Vomar DC</v>
          </cell>
          <cell r="BP3531">
            <v>32</v>
          </cell>
          <cell r="BR3531" t="str">
            <v>18</v>
          </cell>
          <cell r="BT3531">
            <v>1.6</v>
          </cell>
          <cell r="BU3531" t="str">
            <v>Superunie</v>
          </cell>
          <cell r="BX3531">
            <v>51.3</v>
          </cell>
        </row>
        <row r="3532">
          <cell r="AW3532" t="str">
            <v>CoopCodis Distributiecentrum</v>
          </cell>
          <cell r="BP3532">
            <v>32</v>
          </cell>
          <cell r="BR3532" t="str">
            <v>94</v>
          </cell>
          <cell r="BT3532">
            <v>12</v>
          </cell>
          <cell r="BU3532" t="str">
            <v>Superunie</v>
          </cell>
          <cell r="BX3532">
            <v>226.32</v>
          </cell>
        </row>
        <row r="3533">
          <cell r="AW3533" t="str">
            <v>CoopCodis Distributiecentrum</v>
          </cell>
          <cell r="BP3533">
            <v>32</v>
          </cell>
          <cell r="BR3533" t="str">
            <v>94</v>
          </cell>
          <cell r="BT3533" t="str">
            <v/>
          </cell>
          <cell r="BU3533" t="str">
            <v>Superunie</v>
          </cell>
          <cell r="BX3533" t="str">
            <v/>
          </cell>
        </row>
        <row r="3534">
          <cell r="AW3534" t="str">
            <v>Sligro (deur 802-807)</v>
          </cell>
          <cell r="BP3534">
            <v>32</v>
          </cell>
          <cell r="BR3534" t="str">
            <v>54</v>
          </cell>
          <cell r="BT3534">
            <v>24</v>
          </cell>
          <cell r="BU3534" t="str">
            <v>Superunie</v>
          </cell>
          <cell r="BX3534">
            <v>195.36</v>
          </cell>
        </row>
        <row r="3535">
          <cell r="AW3535" t="str">
            <v>BOON DC KW DORDRECHT</v>
          </cell>
          <cell r="BP3535">
            <v>32</v>
          </cell>
          <cell r="BR3535" t="str">
            <v>33</v>
          </cell>
          <cell r="BT3535">
            <v>3.2</v>
          </cell>
          <cell r="BU3535" t="str">
            <v>Superunie</v>
          </cell>
          <cell r="BX3535">
            <v>63.68</v>
          </cell>
        </row>
        <row r="3536">
          <cell r="AW3536" t="str">
            <v>Sligro DC Non Food (deur 701)</v>
          </cell>
          <cell r="BP3536">
            <v>32</v>
          </cell>
          <cell r="BR3536" t="str">
            <v>54</v>
          </cell>
          <cell r="BT3536" t="str">
            <v/>
          </cell>
          <cell r="BU3536" t="str">
            <v>Superunie</v>
          </cell>
          <cell r="BX3536" t="str">
            <v/>
          </cell>
        </row>
        <row r="3537">
          <cell r="AW3537" t="str">
            <v>Action Distributiecentrum</v>
          </cell>
          <cell r="BP3537">
            <v>32</v>
          </cell>
          <cell r="BR3537" t="str">
            <v>16</v>
          </cell>
          <cell r="BT3537">
            <v>26.4</v>
          </cell>
          <cell r="BU3537" t="str">
            <v>Action</v>
          </cell>
          <cell r="BX3537">
            <v>296.47000000000003</v>
          </cell>
        </row>
        <row r="3538">
          <cell r="AW3538" t="str">
            <v>Action Distributiecentrum</v>
          </cell>
          <cell r="BP3538">
            <v>32</v>
          </cell>
          <cell r="BR3538" t="str">
            <v>16</v>
          </cell>
          <cell r="BT3538">
            <v>24.8</v>
          </cell>
          <cell r="BU3538" t="str">
            <v>Action</v>
          </cell>
          <cell r="BX3538">
            <v>287.18</v>
          </cell>
        </row>
        <row r="3539">
          <cell r="AW3539" t="str">
            <v>Albert Heijn</v>
          </cell>
          <cell r="BP3539">
            <v>32</v>
          </cell>
          <cell r="BR3539" t="str">
            <v>50</v>
          </cell>
          <cell r="BT3539">
            <v>0.8</v>
          </cell>
          <cell r="BU3539" t="str">
            <v>AH</v>
          </cell>
          <cell r="BX3539">
            <v>27.26</v>
          </cell>
        </row>
        <row r="3540">
          <cell r="AW3540" t="str">
            <v>Albert Heijn</v>
          </cell>
          <cell r="BP3540">
            <v>32</v>
          </cell>
          <cell r="BR3540" t="str">
            <v>41</v>
          </cell>
          <cell r="BT3540">
            <v>12.8</v>
          </cell>
          <cell r="BU3540" t="str">
            <v>AH</v>
          </cell>
          <cell r="BX3540">
            <v>100.74</v>
          </cell>
        </row>
        <row r="3541">
          <cell r="AW3541" t="str">
            <v>Nettorama DC</v>
          </cell>
          <cell r="BP3541">
            <v>32</v>
          </cell>
          <cell r="BR3541" t="str">
            <v>49</v>
          </cell>
          <cell r="BT3541">
            <v>14.4</v>
          </cell>
          <cell r="BU3541" t="str">
            <v>Superunie</v>
          </cell>
          <cell r="BX3541">
            <v>180.72</v>
          </cell>
        </row>
        <row r="3542">
          <cell r="AW3542" t="str">
            <v>Etos Distributiecentrum</v>
          </cell>
          <cell r="BP3542">
            <v>32</v>
          </cell>
          <cell r="BR3542" t="str">
            <v>19</v>
          </cell>
          <cell r="BT3542">
            <v>12.8</v>
          </cell>
          <cell r="BU3542" t="str">
            <v>Overig</v>
          </cell>
          <cell r="BX3542">
            <v>194.05</v>
          </cell>
        </row>
        <row r="3543">
          <cell r="AW3543" t="str">
            <v>Kruidvat BV</v>
          </cell>
          <cell r="BP3543">
            <v>32</v>
          </cell>
          <cell r="BR3543" t="str">
            <v>66</v>
          </cell>
          <cell r="BT3543">
            <v>24.8</v>
          </cell>
          <cell r="BU3543" t="str">
            <v>Kruidvat</v>
          </cell>
          <cell r="BX3543">
            <v>176.33</v>
          </cell>
        </row>
        <row r="3544">
          <cell r="AW3544" t="str">
            <v>Action / ID Logistics</v>
          </cell>
          <cell r="BP3544">
            <v>32</v>
          </cell>
          <cell r="BR3544" t="str">
            <v>50</v>
          </cell>
          <cell r="BT3544">
            <v>24</v>
          </cell>
          <cell r="BU3544" t="str">
            <v>Action</v>
          </cell>
          <cell r="BX3544">
            <v>237.84</v>
          </cell>
        </row>
        <row r="3545">
          <cell r="AW3545" t="str">
            <v>Action Distributiecentrum</v>
          </cell>
          <cell r="BP3545">
            <v>32</v>
          </cell>
          <cell r="BR3545" t="str">
            <v>61</v>
          </cell>
          <cell r="BT3545">
            <v>18.399999999999999</v>
          </cell>
          <cell r="BU3545" t="str">
            <v>Action</v>
          </cell>
          <cell r="BX3545">
            <v>276.92</v>
          </cell>
        </row>
        <row r="3546">
          <cell r="AW3546" t="str">
            <v>Dirk DC Bleiswijk slow moving</v>
          </cell>
          <cell r="BP3546">
            <v>32</v>
          </cell>
          <cell r="BR3546" t="str">
            <v>26</v>
          </cell>
          <cell r="BT3546">
            <v>0.8</v>
          </cell>
          <cell r="BU3546" t="str">
            <v>Superunie</v>
          </cell>
          <cell r="BX3546">
            <v>28.84</v>
          </cell>
        </row>
        <row r="3547">
          <cell r="AW3547" t="str">
            <v>Kruidvat BV</v>
          </cell>
          <cell r="BP3547">
            <v>32</v>
          </cell>
          <cell r="BR3547" t="str">
            <v>66</v>
          </cell>
          <cell r="BT3547">
            <v>26.4</v>
          </cell>
          <cell r="BU3547" t="str">
            <v>Kruidvat</v>
          </cell>
          <cell r="BX3547">
            <v>182.69</v>
          </cell>
        </row>
        <row r="3548">
          <cell r="AW3548" t="str">
            <v>A.S. Watson DC</v>
          </cell>
          <cell r="BP3548">
            <v>32</v>
          </cell>
          <cell r="BR3548" t="str">
            <v>66</v>
          </cell>
          <cell r="BT3548">
            <v>2.4000000000000004</v>
          </cell>
          <cell r="BU3548" t="str">
            <v>Kruidvat</v>
          </cell>
          <cell r="BX3548">
            <v>40.700000000000003</v>
          </cell>
        </row>
        <row r="3549">
          <cell r="AW3549" t="str">
            <v>Dirk DC Bleiswijk slow moving</v>
          </cell>
          <cell r="BP3549">
            <v>32</v>
          </cell>
          <cell r="BR3549" t="str">
            <v>26</v>
          </cell>
          <cell r="BT3549">
            <v>4</v>
          </cell>
          <cell r="BU3549" t="str">
            <v>Superunie</v>
          </cell>
          <cell r="BX3549">
            <v>79.88</v>
          </cell>
        </row>
        <row r="3550">
          <cell r="AW3550" t="str">
            <v>Dirk DC Bleiswijk slow moving</v>
          </cell>
          <cell r="BP3550">
            <v>32</v>
          </cell>
          <cell r="BR3550" t="str">
            <v>26</v>
          </cell>
          <cell r="BT3550" t="str">
            <v/>
          </cell>
          <cell r="BU3550" t="str">
            <v>Superunie</v>
          </cell>
          <cell r="BX3550" t="str">
            <v/>
          </cell>
        </row>
        <row r="3551">
          <cell r="AW3551" t="str">
            <v>Dirk DC Bleiswijk Actie</v>
          </cell>
          <cell r="BP3551">
            <v>32</v>
          </cell>
          <cell r="BR3551" t="str">
            <v>26</v>
          </cell>
          <cell r="BT3551">
            <v>24</v>
          </cell>
          <cell r="BU3551" t="str">
            <v>Superunie</v>
          </cell>
          <cell r="BX3551">
            <v>264.48</v>
          </cell>
        </row>
        <row r="3552">
          <cell r="AW3552" t="str">
            <v>Deka DC Velsen laag</v>
          </cell>
          <cell r="BP3552">
            <v>32</v>
          </cell>
          <cell r="BR3552" t="str">
            <v>19</v>
          </cell>
          <cell r="BT3552">
            <v>5.6</v>
          </cell>
          <cell r="BU3552" t="str">
            <v>Superunie</v>
          </cell>
          <cell r="BX3552">
            <v>102.03</v>
          </cell>
        </row>
        <row r="3553">
          <cell r="AW3553" t="str">
            <v>Albert Heijn</v>
          </cell>
          <cell r="BP3553">
            <v>32</v>
          </cell>
          <cell r="BR3553" t="str">
            <v>41</v>
          </cell>
          <cell r="BT3553">
            <v>22.4</v>
          </cell>
          <cell r="BU3553" t="str">
            <v>AH</v>
          </cell>
          <cell r="BX3553">
            <v>137.31</v>
          </cell>
        </row>
        <row r="3554">
          <cell r="AW3554" t="str">
            <v>Minc Apeldoorn BV</v>
          </cell>
          <cell r="BP3554">
            <v>32</v>
          </cell>
          <cell r="BR3554" t="str">
            <v>73</v>
          </cell>
          <cell r="BT3554">
            <v>15.2</v>
          </cell>
          <cell r="BU3554" t="str">
            <v>Overig</v>
          </cell>
          <cell r="BX3554">
            <v>188.01999999999998</v>
          </cell>
        </row>
        <row r="3555">
          <cell r="AW3555" t="str">
            <v>Minc Apeldoorn BV</v>
          </cell>
          <cell r="BP3555">
            <v>32</v>
          </cell>
          <cell r="BR3555" t="str">
            <v>73</v>
          </cell>
          <cell r="BT3555" t="str">
            <v/>
          </cell>
          <cell r="BU3555" t="str">
            <v>Overig</v>
          </cell>
          <cell r="BX3555" t="str">
            <v/>
          </cell>
        </row>
        <row r="3556">
          <cell r="AW3556" t="str">
            <v>Deka DC Velsen laag</v>
          </cell>
          <cell r="BP3556">
            <v>32</v>
          </cell>
          <cell r="BR3556" t="str">
            <v>19</v>
          </cell>
          <cell r="BT3556">
            <v>0.8</v>
          </cell>
          <cell r="BU3556" t="str">
            <v>Superunie</v>
          </cell>
          <cell r="BX3556">
            <v>29.83</v>
          </cell>
        </row>
        <row r="3557">
          <cell r="AW3557" t="str">
            <v>Jumbo DC Nieuwegein</v>
          </cell>
          <cell r="BP3557">
            <v>32</v>
          </cell>
          <cell r="BR3557" t="str">
            <v>34</v>
          </cell>
          <cell r="BT3557">
            <v>26.4</v>
          </cell>
          <cell r="BU3557" t="str">
            <v>Jumbo</v>
          </cell>
          <cell r="BX3557">
            <v>213.57</v>
          </cell>
        </row>
        <row r="3558">
          <cell r="AW3558" t="str">
            <v>Jumbo Nieuwegein</v>
          </cell>
          <cell r="BP3558">
            <v>32</v>
          </cell>
          <cell r="BR3558" t="str">
            <v>34</v>
          </cell>
          <cell r="BT3558" t="str">
            <v/>
          </cell>
          <cell r="BU3558" t="str">
            <v>Jumbo</v>
          </cell>
          <cell r="BX3558" t="str">
            <v/>
          </cell>
        </row>
        <row r="3559">
          <cell r="AW3559" t="str">
            <v>Kruidvat BV</v>
          </cell>
          <cell r="BP3559">
            <v>32</v>
          </cell>
          <cell r="BR3559" t="str">
            <v>66</v>
          </cell>
          <cell r="BT3559" t="str">
            <v/>
          </cell>
          <cell r="BU3559" t="str">
            <v>Kruidvat</v>
          </cell>
          <cell r="BX3559" t="str">
            <v/>
          </cell>
        </row>
        <row r="3560">
          <cell r="AW3560" t="str">
            <v>BOON DC KW DORDRECHT</v>
          </cell>
          <cell r="BP3560">
            <v>32</v>
          </cell>
          <cell r="BR3560" t="str">
            <v>33</v>
          </cell>
          <cell r="BT3560">
            <v>0.8</v>
          </cell>
          <cell r="BU3560" t="str">
            <v>Superunie</v>
          </cell>
          <cell r="BX3560">
            <v>27.26</v>
          </cell>
        </row>
        <row r="3561">
          <cell r="AW3561" t="str">
            <v>GT Retail (Brouwer Transport)</v>
          </cell>
          <cell r="BP3561">
            <v>32</v>
          </cell>
          <cell r="BR3561" t="str">
            <v>81</v>
          </cell>
          <cell r="BT3561">
            <v>6.4</v>
          </cell>
          <cell r="BU3561" t="str">
            <v>Overig</v>
          </cell>
          <cell r="BX3561">
            <v>109.57</v>
          </cell>
        </row>
        <row r="3562">
          <cell r="AW3562" t="str">
            <v>Dirk DC Bleiswijk Actie</v>
          </cell>
          <cell r="BP3562">
            <v>32</v>
          </cell>
          <cell r="BR3562" t="str">
            <v>26</v>
          </cell>
          <cell r="BT3562">
            <v>16</v>
          </cell>
          <cell r="BU3562" t="str">
            <v>Superunie</v>
          </cell>
          <cell r="BX3562">
            <v>212.16</v>
          </cell>
        </row>
        <row r="3563">
          <cell r="AW3563" t="str">
            <v>Deka DC Velsen hoog</v>
          </cell>
          <cell r="BP3563">
            <v>32</v>
          </cell>
          <cell r="BR3563" t="str">
            <v>19</v>
          </cell>
          <cell r="BT3563" t="str">
            <v/>
          </cell>
          <cell r="BU3563" t="str">
            <v>Superunie</v>
          </cell>
          <cell r="BX3563" t="str">
            <v/>
          </cell>
        </row>
        <row r="3564">
          <cell r="AW3564" t="str">
            <v>Jumbo DC Nieuwegein</v>
          </cell>
          <cell r="BP3564">
            <v>32</v>
          </cell>
          <cell r="BR3564" t="str">
            <v>34</v>
          </cell>
          <cell r="BT3564" t="str">
            <v/>
          </cell>
          <cell r="BU3564" t="str">
            <v>Jumbo</v>
          </cell>
          <cell r="BX3564" t="str">
            <v/>
          </cell>
        </row>
        <row r="3565">
          <cell r="AW3565" t="str">
            <v>Action / ID Logistics</v>
          </cell>
          <cell r="BP3565">
            <v>32</v>
          </cell>
          <cell r="BR3565" t="str">
            <v>50</v>
          </cell>
          <cell r="BT3565">
            <v>26.4</v>
          </cell>
          <cell r="BU3565" t="str">
            <v>Action</v>
          </cell>
          <cell r="BX3565">
            <v>249.74</v>
          </cell>
        </row>
        <row r="3566">
          <cell r="AW3566" t="str">
            <v>SPAR Distributiecentrum</v>
          </cell>
          <cell r="BP3566">
            <v>32</v>
          </cell>
          <cell r="BR3566" t="str">
            <v>51</v>
          </cell>
          <cell r="BT3566">
            <v>2.4</v>
          </cell>
          <cell r="BU3566" t="str">
            <v>Superunie</v>
          </cell>
          <cell r="BX3566">
            <v>53.47</v>
          </cell>
        </row>
        <row r="3567">
          <cell r="AW3567" t="str">
            <v>Action Distributiecentrum</v>
          </cell>
          <cell r="BP3567">
            <v>32</v>
          </cell>
          <cell r="BR3567" t="str">
            <v>16</v>
          </cell>
          <cell r="BT3567">
            <v>20</v>
          </cell>
          <cell r="BU3567" t="str">
            <v>Action</v>
          </cell>
          <cell r="BX3567">
            <v>257.2</v>
          </cell>
        </row>
        <row r="3568">
          <cell r="AW3568" t="str">
            <v>Action / ID Logistics</v>
          </cell>
          <cell r="BP3568">
            <v>32</v>
          </cell>
          <cell r="BR3568" t="str">
            <v>50</v>
          </cell>
          <cell r="BT3568">
            <v>24</v>
          </cell>
          <cell r="BU3568" t="str">
            <v>Action</v>
          </cell>
          <cell r="BX3568">
            <v>237.84</v>
          </cell>
        </row>
        <row r="3569">
          <cell r="AW3569" t="str">
            <v>Sligro (deur 802-807)</v>
          </cell>
          <cell r="BP3569">
            <v>32</v>
          </cell>
          <cell r="BR3569" t="str">
            <v>54</v>
          </cell>
          <cell r="BT3569">
            <v>6.3999999999999995</v>
          </cell>
          <cell r="BU3569" t="str">
            <v>Superunie</v>
          </cell>
          <cell r="BX3569">
            <v>78.850000000000009</v>
          </cell>
        </row>
        <row r="3570">
          <cell r="AW3570" t="str">
            <v>PLUS DC OSS</v>
          </cell>
          <cell r="BP3570">
            <v>32</v>
          </cell>
          <cell r="BR3570" t="str">
            <v>53</v>
          </cell>
          <cell r="BT3570">
            <v>19.2</v>
          </cell>
          <cell r="BU3570" t="str">
            <v>Superunie</v>
          </cell>
          <cell r="BX3570">
            <v>173.57</v>
          </cell>
        </row>
        <row r="3571">
          <cell r="AW3571" t="str">
            <v>Advion BV</v>
          </cell>
          <cell r="BP3571">
            <v>32</v>
          </cell>
          <cell r="BR3571" t="str">
            <v>10</v>
          </cell>
          <cell r="BT3571">
            <v>10.4</v>
          </cell>
          <cell r="BU3571" t="str">
            <v>Overig</v>
          </cell>
          <cell r="BX3571">
            <v>145.71</v>
          </cell>
        </row>
        <row r="3572">
          <cell r="AW3572" t="str">
            <v>Advion BV</v>
          </cell>
          <cell r="BP3572">
            <v>32</v>
          </cell>
          <cell r="BR3572" t="str">
            <v>10</v>
          </cell>
          <cell r="BT3572" t="str">
            <v/>
          </cell>
          <cell r="BU3572" t="str">
            <v>Overig</v>
          </cell>
          <cell r="BX3572" t="str">
            <v/>
          </cell>
        </row>
        <row r="3573">
          <cell r="AW3573" t="str">
            <v>American Dental Trading BV</v>
          </cell>
          <cell r="BP3573">
            <v>32</v>
          </cell>
          <cell r="BR3573" t="str">
            <v>50</v>
          </cell>
          <cell r="BT3573">
            <v>0.8</v>
          </cell>
          <cell r="BU3573" t="str">
            <v>Pharma</v>
          </cell>
          <cell r="BX3573">
            <v>27.26</v>
          </cell>
        </row>
        <row r="3574">
          <cell r="AW3574" t="str">
            <v>Plus Retail Zuid</v>
          </cell>
          <cell r="BP3574">
            <v>32</v>
          </cell>
          <cell r="BR3574" t="str">
            <v>60</v>
          </cell>
          <cell r="BT3574">
            <v>14.4</v>
          </cell>
          <cell r="BU3574" t="str">
            <v>Superunie</v>
          </cell>
          <cell r="BX3574">
            <v>218.88</v>
          </cell>
        </row>
        <row r="3575">
          <cell r="AW3575" t="str">
            <v>Albert Heijn</v>
          </cell>
          <cell r="BP3575">
            <v>32</v>
          </cell>
          <cell r="BR3575" t="str">
            <v>26</v>
          </cell>
          <cell r="BT3575">
            <v>8.8000000000000007</v>
          </cell>
          <cell r="BU3575" t="str">
            <v>AH</v>
          </cell>
          <cell r="BX3575">
            <v>144.06</v>
          </cell>
        </row>
        <row r="3576">
          <cell r="AW3576" t="str">
            <v>PLUS DC OSS</v>
          </cell>
          <cell r="BP3576">
            <v>32</v>
          </cell>
          <cell r="BR3576" t="str">
            <v>53</v>
          </cell>
          <cell r="BT3576" t="str">
            <v/>
          </cell>
          <cell r="BU3576" t="str">
            <v>Superunie</v>
          </cell>
          <cell r="BX3576" t="str">
            <v/>
          </cell>
        </row>
        <row r="3577">
          <cell r="AW3577" t="str">
            <v>Sligro DC Non Food (deur 701)</v>
          </cell>
          <cell r="BP3577">
            <v>32</v>
          </cell>
          <cell r="BR3577" t="str">
            <v>54</v>
          </cell>
          <cell r="BT3577" t="str">
            <v/>
          </cell>
          <cell r="BU3577" t="str">
            <v>Superunie</v>
          </cell>
          <cell r="BX3577" t="str">
            <v/>
          </cell>
        </row>
        <row r="3578">
          <cell r="AW3578" t="str">
            <v>Albert Heijn DC OVERIJSSEL</v>
          </cell>
          <cell r="BP3578">
            <v>32</v>
          </cell>
          <cell r="BR3578" t="str">
            <v>80</v>
          </cell>
          <cell r="BT3578">
            <v>6.4</v>
          </cell>
          <cell r="BU3578" t="str">
            <v>AH</v>
          </cell>
          <cell r="BX3578">
            <v>113.6</v>
          </cell>
        </row>
        <row r="3579">
          <cell r="AW3579" t="str">
            <v>Kruidvat BV</v>
          </cell>
          <cell r="BP3579">
            <v>32</v>
          </cell>
          <cell r="BR3579" t="str">
            <v>66</v>
          </cell>
          <cell r="BT3579">
            <v>12.8</v>
          </cell>
          <cell r="BU3579" t="str">
            <v>Kruidvat</v>
          </cell>
          <cell r="BX3579">
            <v>123.01</v>
          </cell>
        </row>
        <row r="3580">
          <cell r="AW3580" t="str">
            <v>Albert Heijn</v>
          </cell>
          <cell r="BP3580">
            <v>32</v>
          </cell>
          <cell r="BR3580" t="str">
            <v>50</v>
          </cell>
          <cell r="BT3580">
            <v>5.6</v>
          </cell>
          <cell r="BU3580" t="str">
            <v>AH</v>
          </cell>
          <cell r="BX3580">
            <v>88.65</v>
          </cell>
        </row>
        <row r="3581">
          <cell r="AW3581" t="str">
            <v>PICNIC DC2 EVEREST</v>
          </cell>
          <cell r="BP3581">
            <v>32</v>
          </cell>
          <cell r="BR3581" t="str">
            <v>73</v>
          </cell>
          <cell r="BT3581" t="str">
            <v/>
          </cell>
          <cell r="BU3581" t="str">
            <v>Overig</v>
          </cell>
          <cell r="BX3581" t="str">
            <v/>
          </cell>
        </row>
        <row r="3582">
          <cell r="AW3582" t="str">
            <v>ALBERT HEIJN MECH ZAANDAM</v>
          </cell>
          <cell r="BP3582">
            <v>32</v>
          </cell>
          <cell r="BR3582" t="str">
            <v>15</v>
          </cell>
          <cell r="BT3582">
            <v>12.8</v>
          </cell>
          <cell r="BU3582" t="str">
            <v>AH</v>
          </cell>
          <cell r="BX3582">
            <v>185.09</v>
          </cell>
        </row>
        <row r="3583">
          <cell r="AW3583" t="str">
            <v>ADVION ONLINE B.V.</v>
          </cell>
          <cell r="BP3583">
            <v>32</v>
          </cell>
          <cell r="BR3583" t="str">
            <v>10</v>
          </cell>
          <cell r="BT3583" t="str">
            <v/>
          </cell>
          <cell r="BU3583" t="str">
            <v>Overig</v>
          </cell>
          <cell r="BX3583" t="str">
            <v/>
          </cell>
        </row>
        <row r="3584">
          <cell r="AW3584" t="str">
            <v>Albert Heijn</v>
          </cell>
          <cell r="BP3584">
            <v>32</v>
          </cell>
          <cell r="BR3584" t="str">
            <v>41</v>
          </cell>
          <cell r="BT3584">
            <v>18.399999999999999</v>
          </cell>
          <cell r="BU3584" t="str">
            <v>AH</v>
          </cell>
          <cell r="BX3584">
            <v>123.65</v>
          </cell>
        </row>
        <row r="3585">
          <cell r="AW3585" t="str">
            <v>Plein.NL</v>
          </cell>
          <cell r="BP3585">
            <v>32</v>
          </cell>
          <cell r="BR3585" t="str">
            <v>47</v>
          </cell>
          <cell r="BT3585">
            <v>4.8</v>
          </cell>
          <cell r="BU3585" t="str">
            <v>Overig</v>
          </cell>
          <cell r="BX3585">
            <v>90.05</v>
          </cell>
        </row>
        <row r="3586">
          <cell r="AW3586" t="str">
            <v>Plus Retail Zuid</v>
          </cell>
          <cell r="BP3586">
            <v>32</v>
          </cell>
          <cell r="BR3586" t="str">
            <v>60</v>
          </cell>
          <cell r="BT3586" t="str">
            <v/>
          </cell>
          <cell r="BU3586" t="str">
            <v>Superunie</v>
          </cell>
          <cell r="BX3586" t="str">
            <v/>
          </cell>
        </row>
        <row r="3587">
          <cell r="AW3587" t="str">
            <v>SGE Apotheek</v>
          </cell>
          <cell r="BP3587">
            <v>32</v>
          </cell>
          <cell r="BR3587" t="str">
            <v>56</v>
          </cell>
          <cell r="BT3587">
            <v>0.8</v>
          </cell>
          <cell r="BU3587" t="str">
            <v>Pharma</v>
          </cell>
          <cell r="BX3587">
            <v>54.4</v>
          </cell>
        </row>
        <row r="3588">
          <cell r="AW3588" t="str">
            <v>De Tandartsapotheek</v>
          </cell>
          <cell r="BP3588">
            <v>32</v>
          </cell>
          <cell r="BR3588" t="str">
            <v>30</v>
          </cell>
          <cell r="BT3588">
            <v>0.8</v>
          </cell>
          <cell r="BU3588" t="str">
            <v>Pharma</v>
          </cell>
          <cell r="BX3588">
            <v>54.4</v>
          </cell>
        </row>
        <row r="3589">
          <cell r="AW3589" t="str">
            <v>Pluripharm BV</v>
          </cell>
          <cell r="BP3589">
            <v>32</v>
          </cell>
          <cell r="BR3589" t="str">
            <v>18</v>
          </cell>
          <cell r="BT3589">
            <v>0.8</v>
          </cell>
          <cell r="BU3589" t="str">
            <v>Pharma</v>
          </cell>
          <cell r="BX3589">
            <v>54.4</v>
          </cell>
        </row>
        <row r="3590">
          <cell r="AW3590" t="str">
            <v>Alliance Healthcare</v>
          </cell>
          <cell r="BP3590">
            <v>32</v>
          </cell>
          <cell r="BR3590" t="str">
            <v>79</v>
          </cell>
          <cell r="BT3590">
            <v>0.8</v>
          </cell>
          <cell r="BU3590" t="str">
            <v>Pharma</v>
          </cell>
          <cell r="BX3590">
            <v>54.4</v>
          </cell>
        </row>
        <row r="3591">
          <cell r="AW3591" t="str">
            <v>Brocacef</v>
          </cell>
          <cell r="BP3591">
            <v>32</v>
          </cell>
          <cell r="BR3591" t="str">
            <v>10</v>
          </cell>
          <cell r="BT3591">
            <v>0.8</v>
          </cell>
          <cell r="BU3591" t="str">
            <v>Pharma</v>
          </cell>
          <cell r="BX3591">
            <v>54.4</v>
          </cell>
        </row>
        <row r="3592">
          <cell r="AW3592" t="str">
            <v>ALLIANCE HEALTHCARE</v>
          </cell>
          <cell r="BP3592">
            <v>32</v>
          </cell>
          <cell r="BR3592" t="str">
            <v>52</v>
          </cell>
          <cell r="BT3592">
            <v>0.8</v>
          </cell>
          <cell r="BU3592" t="str">
            <v>Pharma</v>
          </cell>
          <cell r="BX3592">
            <v>54.4</v>
          </cell>
        </row>
        <row r="3593">
          <cell r="AW3593" t="str">
            <v>Brocacef</v>
          </cell>
          <cell r="BP3593">
            <v>32</v>
          </cell>
          <cell r="BR3593" t="str">
            <v>56</v>
          </cell>
          <cell r="BT3593">
            <v>0.8</v>
          </cell>
          <cell r="BU3593" t="str">
            <v>Pharma</v>
          </cell>
          <cell r="BX3593">
            <v>54.4</v>
          </cell>
        </row>
        <row r="3594">
          <cell r="AW3594" t="str">
            <v>Action / ID Logistics</v>
          </cell>
          <cell r="BP3594">
            <v>32</v>
          </cell>
          <cell r="BR3594" t="str">
            <v>50</v>
          </cell>
          <cell r="BT3594">
            <v>26.4</v>
          </cell>
          <cell r="BU3594" t="str">
            <v>Action</v>
          </cell>
          <cell r="BX3594">
            <v>249.74</v>
          </cell>
        </row>
        <row r="3595">
          <cell r="AW3595" t="str">
            <v>Action / ID Logistics</v>
          </cell>
          <cell r="BP3595">
            <v>32</v>
          </cell>
          <cell r="BR3595" t="str">
            <v>50</v>
          </cell>
          <cell r="BT3595">
            <v>20</v>
          </cell>
          <cell r="BU3595" t="str">
            <v>Action</v>
          </cell>
          <cell r="BX3595">
            <v>216.8</v>
          </cell>
        </row>
        <row r="3596">
          <cell r="AW3596" t="str">
            <v>Action Distributiecentrum</v>
          </cell>
          <cell r="BP3596">
            <v>32</v>
          </cell>
          <cell r="BR3596" t="str">
            <v>61</v>
          </cell>
          <cell r="BT3596">
            <v>26.4</v>
          </cell>
          <cell r="BU3596" t="str">
            <v>Action</v>
          </cell>
          <cell r="BX3596">
            <v>333.96</v>
          </cell>
        </row>
        <row r="3597">
          <cell r="AW3597" t="str">
            <v>Sligro (deur 802-807)</v>
          </cell>
          <cell r="BP3597">
            <v>32</v>
          </cell>
          <cell r="BR3597" t="str">
            <v>54</v>
          </cell>
          <cell r="BT3597" t="str">
            <v/>
          </cell>
          <cell r="BU3597" t="str">
            <v>Superunie</v>
          </cell>
          <cell r="BX3597" t="str">
            <v/>
          </cell>
        </row>
        <row r="3598">
          <cell r="AW3598" t="str">
            <v>Basiq Dental BV</v>
          </cell>
          <cell r="BP3598">
            <v>32</v>
          </cell>
          <cell r="BR3598" t="str">
            <v>50</v>
          </cell>
          <cell r="BT3598">
            <v>0.8</v>
          </cell>
          <cell r="BU3598" t="str">
            <v>Pharma</v>
          </cell>
          <cell r="BX3598">
            <v>27.26</v>
          </cell>
        </row>
        <row r="3599">
          <cell r="AW3599" t="str">
            <v>Action Distributiecentrum</v>
          </cell>
          <cell r="BP3599">
            <v>32</v>
          </cell>
          <cell r="BR3599" t="str">
            <v>16</v>
          </cell>
          <cell r="BT3599">
            <v>16.8</v>
          </cell>
          <cell r="BU3599" t="str">
            <v>Action</v>
          </cell>
          <cell r="BX3599">
            <v>232.85</v>
          </cell>
        </row>
        <row r="3600">
          <cell r="AW3600" t="str">
            <v>Vomar DC</v>
          </cell>
          <cell r="BP3600">
            <v>32</v>
          </cell>
          <cell r="BR3600" t="str">
            <v>18</v>
          </cell>
          <cell r="BT3600">
            <v>5.6</v>
          </cell>
          <cell r="BU3600" t="str">
            <v>Superunie</v>
          </cell>
          <cell r="BX3600">
            <v>102.53999999999999</v>
          </cell>
        </row>
        <row r="3601">
          <cell r="AW3601" t="str">
            <v>Dentalair (deur 6/7)</v>
          </cell>
          <cell r="BP3601">
            <v>32</v>
          </cell>
          <cell r="BR3601" t="str">
            <v>33</v>
          </cell>
          <cell r="BT3601">
            <v>0.8</v>
          </cell>
          <cell r="BU3601" t="str">
            <v>Pharma</v>
          </cell>
          <cell r="BX3601">
            <v>27.26</v>
          </cell>
        </row>
        <row r="3602">
          <cell r="AW3602" t="str">
            <v>Plus Retail Oost</v>
          </cell>
          <cell r="BP3602">
            <v>32</v>
          </cell>
          <cell r="BR3602" t="str">
            <v>74</v>
          </cell>
          <cell r="BT3602">
            <v>7.2</v>
          </cell>
          <cell r="BU3602" t="str">
            <v>Superunie</v>
          </cell>
          <cell r="BX3602">
            <v>134.71</v>
          </cell>
        </row>
        <row r="3603">
          <cell r="AW3603" t="str">
            <v>Kruidvat BV</v>
          </cell>
          <cell r="BP3603">
            <v>32</v>
          </cell>
          <cell r="BR3603" t="str">
            <v>66</v>
          </cell>
          <cell r="BT3603">
            <v>25.6</v>
          </cell>
          <cell r="BU3603" t="str">
            <v>Kruidvat</v>
          </cell>
          <cell r="BX3603">
            <v>177.66</v>
          </cell>
        </row>
        <row r="3604">
          <cell r="AW3604" t="str">
            <v>Advion BV</v>
          </cell>
          <cell r="BP3604">
            <v>32</v>
          </cell>
          <cell r="BR3604" t="str">
            <v>10</v>
          </cell>
          <cell r="BT3604">
            <v>1.6</v>
          </cell>
          <cell r="BU3604" t="str">
            <v>Overig</v>
          </cell>
          <cell r="BX3604">
            <v>44.32</v>
          </cell>
        </row>
        <row r="3605">
          <cell r="AW3605" t="str">
            <v>DC BRAND MASTERS</v>
          </cell>
          <cell r="BP3605">
            <v>32</v>
          </cell>
          <cell r="BR3605" t="str">
            <v>48</v>
          </cell>
          <cell r="BT3605">
            <v>0.8</v>
          </cell>
          <cell r="BU3605" t="str">
            <v>Overig</v>
          </cell>
          <cell r="BX3605">
            <v>27.87</v>
          </cell>
        </row>
        <row r="3606">
          <cell r="AW3606" t="str">
            <v>VOMAR RECLAME DC</v>
          </cell>
          <cell r="BP3606">
            <v>32</v>
          </cell>
          <cell r="BR3606" t="str">
            <v>18</v>
          </cell>
          <cell r="BT3606" t="str">
            <v/>
          </cell>
          <cell r="BU3606" t="str">
            <v>Superunie</v>
          </cell>
          <cell r="BX3606" t="str">
            <v/>
          </cell>
        </row>
        <row r="3607">
          <cell r="AW3607" t="str">
            <v>Deka DC Velsen laag</v>
          </cell>
          <cell r="BP3607">
            <v>32</v>
          </cell>
          <cell r="BR3607" t="str">
            <v>19</v>
          </cell>
          <cell r="BT3607">
            <v>1.6</v>
          </cell>
          <cell r="BU3607" t="str">
            <v>Superunie</v>
          </cell>
          <cell r="BX3607">
            <v>51.04</v>
          </cell>
        </row>
        <row r="3608">
          <cell r="AW3608" t="str">
            <v>Vriesia Opslag Stellendam</v>
          </cell>
          <cell r="BP3608">
            <v>32</v>
          </cell>
          <cell r="BR3608" t="str">
            <v>32</v>
          </cell>
          <cell r="BT3608">
            <v>2.4</v>
          </cell>
          <cell r="BU3608" t="str">
            <v>Overig</v>
          </cell>
          <cell r="BX3608">
            <v>65.64</v>
          </cell>
        </row>
        <row r="3609">
          <cell r="AW3609" t="str">
            <v>Kruidvat BV</v>
          </cell>
          <cell r="BP3609">
            <v>32</v>
          </cell>
          <cell r="BR3609" t="str">
            <v>66</v>
          </cell>
          <cell r="BT3609">
            <v>20.8</v>
          </cell>
          <cell r="BU3609" t="str">
            <v>Kruidvat</v>
          </cell>
          <cell r="BX3609">
            <v>162.03</v>
          </cell>
        </row>
        <row r="3610">
          <cell r="AW3610" t="str">
            <v>Dirk DC Bleiswijk slow moving</v>
          </cell>
          <cell r="BP3610">
            <v>32</v>
          </cell>
          <cell r="BR3610" t="str">
            <v>26</v>
          </cell>
          <cell r="BT3610">
            <v>19.2</v>
          </cell>
          <cell r="BU3610" t="str">
            <v>Superunie</v>
          </cell>
          <cell r="BX3610">
            <v>236.54</v>
          </cell>
        </row>
        <row r="3611">
          <cell r="AW3611" t="str">
            <v>Kruidvat BV</v>
          </cell>
          <cell r="BP3611">
            <v>32</v>
          </cell>
          <cell r="BR3611" t="str">
            <v>66</v>
          </cell>
          <cell r="BT3611" t="str">
            <v/>
          </cell>
          <cell r="BU3611" t="str">
            <v>Kruidvat</v>
          </cell>
          <cell r="BX3611" t="str">
            <v/>
          </cell>
        </row>
        <row r="3612">
          <cell r="AW3612" t="str">
            <v>Kruidvat BV</v>
          </cell>
          <cell r="BP3612">
            <v>32</v>
          </cell>
          <cell r="BR3612" t="str">
            <v>66</v>
          </cell>
          <cell r="BT3612" t="str">
            <v/>
          </cell>
          <cell r="BU3612" t="str">
            <v>Kruidvat</v>
          </cell>
          <cell r="BX3612" t="str">
            <v/>
          </cell>
        </row>
        <row r="3613">
          <cell r="AW3613" t="str">
            <v>Etos Distributiecentrum</v>
          </cell>
          <cell r="BP3613">
            <v>32</v>
          </cell>
          <cell r="BR3613" t="str">
            <v>19</v>
          </cell>
          <cell r="BT3613">
            <v>14.4</v>
          </cell>
          <cell r="BU3613" t="str">
            <v>Overig</v>
          </cell>
          <cell r="BX3613">
            <v>207.07</v>
          </cell>
        </row>
        <row r="3614">
          <cell r="AW3614" t="str">
            <v>PICNIC DC2 EVEREST</v>
          </cell>
          <cell r="BP3614">
            <v>32</v>
          </cell>
          <cell r="BR3614" t="str">
            <v>73</v>
          </cell>
          <cell r="BT3614">
            <v>11.2</v>
          </cell>
          <cell r="BU3614" t="str">
            <v>Overig</v>
          </cell>
          <cell r="BX3614">
            <v>153.88999999999999</v>
          </cell>
        </row>
        <row r="3615">
          <cell r="AW3615" t="str">
            <v>Albert Heijn</v>
          </cell>
          <cell r="BP3615">
            <v>32</v>
          </cell>
          <cell r="BR3615" t="str">
            <v>41</v>
          </cell>
          <cell r="BT3615">
            <v>20.8</v>
          </cell>
          <cell r="BU3615" t="str">
            <v>AH</v>
          </cell>
          <cell r="BX3615">
            <v>132.5</v>
          </cell>
        </row>
        <row r="3616">
          <cell r="AW3616" t="str">
            <v>Kruidvat BV</v>
          </cell>
          <cell r="BP3616">
            <v>32</v>
          </cell>
          <cell r="BR3616" t="str">
            <v>66</v>
          </cell>
          <cell r="BT3616">
            <v>26.400000000000002</v>
          </cell>
          <cell r="BU3616" t="str">
            <v>Kruidvat</v>
          </cell>
          <cell r="BX3616">
            <v>182.69</v>
          </cell>
        </row>
        <row r="3617">
          <cell r="AW3617" t="str">
            <v>Kruidvat BV</v>
          </cell>
          <cell r="BP3617">
            <v>32</v>
          </cell>
          <cell r="BR3617" t="str">
            <v>66</v>
          </cell>
          <cell r="BT3617" t="str">
            <v/>
          </cell>
          <cell r="BU3617" t="str">
            <v>Kruidvat</v>
          </cell>
          <cell r="BX3617" t="str">
            <v/>
          </cell>
        </row>
        <row r="3618">
          <cell r="AW3618" t="str">
            <v>Jumbo DC Nieuwegein</v>
          </cell>
          <cell r="BP3618">
            <v>32</v>
          </cell>
          <cell r="BR3618" t="str">
            <v>34</v>
          </cell>
          <cell r="BT3618">
            <v>26.4</v>
          </cell>
          <cell r="BU3618" t="str">
            <v>Jumbo</v>
          </cell>
          <cell r="BX3618">
            <v>213.57999999999998</v>
          </cell>
        </row>
        <row r="3619">
          <cell r="AW3619" t="str">
            <v>Jumbo DC Nieuwegein</v>
          </cell>
          <cell r="BP3619">
            <v>32</v>
          </cell>
          <cell r="BR3619" t="str">
            <v>34</v>
          </cell>
          <cell r="BT3619" t="str">
            <v/>
          </cell>
          <cell r="BU3619" t="str">
            <v>Jumbo</v>
          </cell>
          <cell r="BX3619" t="str">
            <v/>
          </cell>
        </row>
        <row r="3620">
          <cell r="AW3620" t="str">
            <v>Action Distributiecentrum</v>
          </cell>
          <cell r="BP3620">
            <v>33</v>
          </cell>
          <cell r="BR3620" t="str">
            <v>16</v>
          </cell>
          <cell r="BT3620">
            <v>20.8</v>
          </cell>
          <cell r="BU3620" t="str">
            <v>Action</v>
          </cell>
          <cell r="BX3620">
            <v>263.12</v>
          </cell>
        </row>
        <row r="3621">
          <cell r="AW3621" t="str">
            <v>Action Distributiecentrum</v>
          </cell>
          <cell r="BP3621">
            <v>33</v>
          </cell>
          <cell r="BR3621" t="str">
            <v>61</v>
          </cell>
          <cell r="BT3621">
            <v>25.6</v>
          </cell>
          <cell r="BU3621" t="str">
            <v>Action</v>
          </cell>
          <cell r="BX3621">
            <v>325.89</v>
          </cell>
        </row>
        <row r="3622">
          <cell r="AW3622" t="str">
            <v>Action / ID Logistics</v>
          </cell>
          <cell r="BP3622">
            <v>33</v>
          </cell>
          <cell r="BR3622" t="str">
            <v>50</v>
          </cell>
          <cell r="BT3622">
            <v>26.4</v>
          </cell>
          <cell r="BU3622" t="str">
            <v>Action</v>
          </cell>
          <cell r="BX3622">
            <v>249.74</v>
          </cell>
        </row>
        <row r="3623">
          <cell r="AW3623" t="str">
            <v>Action / ID Logistics</v>
          </cell>
          <cell r="BP3623">
            <v>33</v>
          </cell>
          <cell r="BR3623" t="str">
            <v>50</v>
          </cell>
          <cell r="BT3623">
            <v>25.6</v>
          </cell>
          <cell r="BU3623" t="str">
            <v>Action</v>
          </cell>
          <cell r="BX3623">
            <v>243.71</v>
          </cell>
        </row>
        <row r="3624">
          <cell r="AW3624" t="str">
            <v>Action Distributiecentrum</v>
          </cell>
          <cell r="BP3624">
            <v>33</v>
          </cell>
          <cell r="BR3624" t="str">
            <v>16</v>
          </cell>
          <cell r="BT3624">
            <v>16</v>
          </cell>
          <cell r="BU3624" t="str">
            <v>Action</v>
          </cell>
          <cell r="BX3624">
            <v>226.4</v>
          </cell>
        </row>
        <row r="3625">
          <cell r="AW3625" t="str">
            <v>ID Logistics</v>
          </cell>
          <cell r="BP3625">
            <v>33</v>
          </cell>
          <cell r="BR3625" t="str">
            <v>50</v>
          </cell>
          <cell r="BT3625">
            <v>5.6</v>
          </cell>
          <cell r="BU3625" t="str">
            <v>Overig</v>
          </cell>
          <cell r="BX3625">
            <v>88.65</v>
          </cell>
        </row>
        <row r="3626">
          <cell r="AW3626" t="str">
            <v>Albert Heijn</v>
          </cell>
          <cell r="BP3626">
            <v>33</v>
          </cell>
          <cell r="BR3626" t="str">
            <v>41</v>
          </cell>
          <cell r="BT3626">
            <v>13.6</v>
          </cell>
          <cell r="BU3626" t="str">
            <v>AH</v>
          </cell>
          <cell r="BX3626">
            <v>103.77</v>
          </cell>
        </row>
        <row r="3627">
          <cell r="AW3627" t="str">
            <v>Kruidvat BV</v>
          </cell>
          <cell r="BP3627">
            <v>33</v>
          </cell>
          <cell r="BR3627" t="str">
            <v>66</v>
          </cell>
          <cell r="BT3627">
            <v>19.2</v>
          </cell>
          <cell r="BU3627" t="str">
            <v>Kruidvat</v>
          </cell>
          <cell r="BX3627">
            <v>154.75</v>
          </cell>
        </row>
        <row r="3628">
          <cell r="AW3628" t="str">
            <v>Action Distributiecentrum</v>
          </cell>
          <cell r="BP3628">
            <v>33</v>
          </cell>
          <cell r="BR3628" t="str">
            <v>61</v>
          </cell>
          <cell r="BT3628">
            <v>16.8</v>
          </cell>
          <cell r="BU3628" t="str">
            <v>Action</v>
          </cell>
          <cell r="BX3628">
            <v>262.58</v>
          </cell>
        </row>
        <row r="3629">
          <cell r="AW3629" t="str">
            <v>Nettorama</v>
          </cell>
          <cell r="BP3629">
            <v>33</v>
          </cell>
          <cell r="BR3629" t="str">
            <v>47</v>
          </cell>
          <cell r="BT3629">
            <v>0.8</v>
          </cell>
          <cell r="BU3629" t="str">
            <v>Superunie</v>
          </cell>
          <cell r="BX3629">
            <v>28.56</v>
          </cell>
        </row>
        <row r="3630">
          <cell r="AW3630" t="str">
            <v>Global Trading</v>
          </cell>
          <cell r="BP3630">
            <v>33</v>
          </cell>
          <cell r="BR3630" t="str">
            <v>89</v>
          </cell>
          <cell r="BT3630" t="str">
            <v/>
          </cell>
          <cell r="BU3630" t="str">
            <v>Overig</v>
          </cell>
          <cell r="BX3630" t="str">
            <v/>
          </cell>
        </row>
        <row r="3631">
          <cell r="AW3631" t="str">
            <v>Kruidvat BV</v>
          </cell>
          <cell r="BP3631">
            <v>33</v>
          </cell>
          <cell r="BR3631" t="str">
            <v>66</v>
          </cell>
          <cell r="BT3631" t="str">
            <v/>
          </cell>
          <cell r="BU3631" t="str">
            <v>Kruidvat</v>
          </cell>
          <cell r="BX3631" t="str">
            <v/>
          </cell>
        </row>
        <row r="3632">
          <cell r="AW3632" t="str">
            <v>HOOGVLIET DC BLEISWIJK</v>
          </cell>
          <cell r="BP3632">
            <v>33</v>
          </cell>
          <cell r="BR3632" t="str">
            <v>26</v>
          </cell>
          <cell r="BT3632">
            <v>18.399999999999999</v>
          </cell>
          <cell r="BU3632" t="str">
            <v>Superunie</v>
          </cell>
          <cell r="BX3632">
            <v>230.18</v>
          </cell>
        </row>
        <row r="3633">
          <cell r="AW3633" t="str">
            <v>HOOGVLIET DC BLEISWIJK</v>
          </cell>
          <cell r="BP3633">
            <v>33</v>
          </cell>
          <cell r="BR3633" t="str">
            <v>26</v>
          </cell>
          <cell r="BT3633" t="str">
            <v/>
          </cell>
          <cell r="BU3633" t="str">
            <v>Superunie</v>
          </cell>
          <cell r="BX3633" t="str">
            <v/>
          </cell>
        </row>
        <row r="3634">
          <cell r="AW3634" t="str">
            <v>ID Logistics</v>
          </cell>
          <cell r="BP3634">
            <v>33</v>
          </cell>
          <cell r="BR3634" t="str">
            <v>50</v>
          </cell>
          <cell r="BT3634">
            <v>4.8</v>
          </cell>
          <cell r="BU3634" t="str">
            <v>Overig</v>
          </cell>
          <cell r="BX3634">
            <v>81.7</v>
          </cell>
        </row>
        <row r="3635">
          <cell r="AW3635" t="str">
            <v>Poiesz Supermarkten BV</v>
          </cell>
          <cell r="BP3635">
            <v>33</v>
          </cell>
          <cell r="BR3635" t="str">
            <v>86</v>
          </cell>
          <cell r="BT3635">
            <v>0.8</v>
          </cell>
          <cell r="BU3635" t="str">
            <v>Superunie</v>
          </cell>
          <cell r="BX3635">
            <v>39.46</v>
          </cell>
        </row>
        <row r="3636">
          <cell r="AW3636" t="str">
            <v>Advion BV</v>
          </cell>
          <cell r="BP3636">
            <v>33</v>
          </cell>
          <cell r="BR3636" t="str">
            <v>10</v>
          </cell>
          <cell r="BT3636">
            <v>2.4</v>
          </cell>
          <cell r="BU3636" t="str">
            <v>Overig</v>
          </cell>
          <cell r="BX3636">
            <v>55.78</v>
          </cell>
        </row>
        <row r="3637">
          <cell r="AW3637" t="str">
            <v>Boni Distributiecentrum</v>
          </cell>
          <cell r="BP3637">
            <v>33</v>
          </cell>
          <cell r="BR3637" t="str">
            <v>38</v>
          </cell>
          <cell r="BT3637">
            <v>3.2</v>
          </cell>
          <cell r="BU3637" t="str">
            <v>Superunie</v>
          </cell>
          <cell r="BX3637">
            <v>71.069999999999993</v>
          </cell>
        </row>
        <row r="3638">
          <cell r="AW3638" t="str">
            <v>Kruidvat BV</v>
          </cell>
          <cell r="BP3638">
            <v>33</v>
          </cell>
          <cell r="BR3638" t="str">
            <v>66</v>
          </cell>
          <cell r="BT3638" t="str">
            <v/>
          </cell>
          <cell r="BU3638" t="str">
            <v>Kruidvat</v>
          </cell>
          <cell r="BX3638" t="str">
            <v/>
          </cell>
        </row>
        <row r="3639">
          <cell r="AW3639" t="str">
            <v>Vomar DC</v>
          </cell>
          <cell r="BP3639">
            <v>33</v>
          </cell>
          <cell r="BR3639" t="str">
            <v>18</v>
          </cell>
          <cell r="BT3639">
            <v>0.8</v>
          </cell>
          <cell r="BU3639" t="str">
            <v>Superunie</v>
          </cell>
          <cell r="BX3639">
            <v>29.99</v>
          </cell>
        </row>
        <row r="3640">
          <cell r="AW3640" t="str">
            <v>Jan Linders Distributiecentrum</v>
          </cell>
          <cell r="BP3640">
            <v>33</v>
          </cell>
          <cell r="BR3640" t="str">
            <v>58</v>
          </cell>
          <cell r="BT3640">
            <v>2.4000000000000004</v>
          </cell>
          <cell r="BU3640" t="str">
            <v>Superunie</v>
          </cell>
          <cell r="BX3640">
            <v>56.760000000000005</v>
          </cell>
        </row>
        <row r="3641">
          <cell r="AW3641" t="str">
            <v>Albert Heijn DC OVERIJSSEL</v>
          </cell>
          <cell r="BP3641">
            <v>33</v>
          </cell>
          <cell r="BR3641" t="str">
            <v>80</v>
          </cell>
          <cell r="BT3641">
            <v>1.6</v>
          </cell>
          <cell r="BU3641" t="str">
            <v>AH</v>
          </cell>
          <cell r="BX3641">
            <v>52.45</v>
          </cell>
        </row>
        <row r="3642">
          <cell r="AW3642" t="str">
            <v>Kruidvat BV</v>
          </cell>
          <cell r="BP3642">
            <v>33</v>
          </cell>
          <cell r="BR3642" t="str">
            <v>66</v>
          </cell>
          <cell r="BT3642">
            <v>25.599999999999998</v>
          </cell>
          <cell r="BU3642" t="str">
            <v>Kruidvat</v>
          </cell>
          <cell r="BX3642">
            <v>177.67</v>
          </cell>
        </row>
        <row r="3643">
          <cell r="AW3643" t="str">
            <v>Albert Heijn</v>
          </cell>
          <cell r="BP3643">
            <v>33</v>
          </cell>
          <cell r="BR3643" t="str">
            <v>41</v>
          </cell>
          <cell r="BT3643">
            <v>18.399999999999999</v>
          </cell>
          <cell r="BU3643" t="str">
            <v>AH</v>
          </cell>
          <cell r="BX3643">
            <v>123.65</v>
          </cell>
        </row>
        <row r="3644">
          <cell r="AW3644" t="str">
            <v>Blokker Distributiecentrum</v>
          </cell>
          <cell r="BP3644">
            <v>33</v>
          </cell>
          <cell r="BR3644" t="str">
            <v>41</v>
          </cell>
          <cell r="BT3644">
            <v>4.8</v>
          </cell>
          <cell r="BU3644" t="str">
            <v>Overig</v>
          </cell>
          <cell r="BX3644">
            <v>48.91</v>
          </cell>
        </row>
        <row r="3645">
          <cell r="AW3645" t="str">
            <v>Nettorama DC</v>
          </cell>
          <cell r="BP3645">
            <v>33</v>
          </cell>
          <cell r="BR3645" t="str">
            <v>49</v>
          </cell>
          <cell r="BT3645">
            <v>9.6</v>
          </cell>
          <cell r="BU3645" t="str">
            <v>Superunie</v>
          </cell>
          <cell r="BX3645">
            <v>138.91</v>
          </cell>
        </row>
        <row r="3646">
          <cell r="AW3646" t="str">
            <v>Jan Linders Distributiecentrum</v>
          </cell>
          <cell r="BP3646">
            <v>33</v>
          </cell>
          <cell r="BR3646" t="str">
            <v>58</v>
          </cell>
          <cell r="BT3646" t="str">
            <v/>
          </cell>
          <cell r="BU3646" t="str">
            <v>Superunie</v>
          </cell>
          <cell r="BX3646" t="str">
            <v/>
          </cell>
        </row>
        <row r="3647">
          <cell r="AW3647" t="str">
            <v>Action Distributiecentrum</v>
          </cell>
          <cell r="BP3647">
            <v>33</v>
          </cell>
          <cell r="BR3647" t="str">
            <v>61</v>
          </cell>
          <cell r="BT3647">
            <v>20</v>
          </cell>
          <cell r="BU3647" t="str">
            <v>Action</v>
          </cell>
          <cell r="BX3647">
            <v>290.2</v>
          </cell>
        </row>
        <row r="3648">
          <cell r="AW3648" t="str">
            <v>Kruidvat BV</v>
          </cell>
          <cell r="BP3648">
            <v>33</v>
          </cell>
          <cell r="BR3648" t="str">
            <v>66</v>
          </cell>
          <cell r="BT3648" t="str">
            <v/>
          </cell>
          <cell r="BU3648" t="str">
            <v>Kruidvat</v>
          </cell>
          <cell r="BX3648" t="str">
            <v/>
          </cell>
        </row>
        <row r="3649">
          <cell r="AW3649" t="str">
            <v>A.S. Watson DC</v>
          </cell>
          <cell r="BP3649">
            <v>33</v>
          </cell>
          <cell r="BR3649" t="str">
            <v>66</v>
          </cell>
          <cell r="BT3649" t="str">
            <v/>
          </cell>
          <cell r="BU3649" t="str">
            <v>Kruidvat</v>
          </cell>
          <cell r="BX3649" t="str">
            <v/>
          </cell>
        </row>
        <row r="3650">
          <cell r="AW3650" t="str">
            <v>Action Distributiecentrum</v>
          </cell>
          <cell r="BP3650">
            <v>33</v>
          </cell>
          <cell r="BR3650" t="str">
            <v>16</v>
          </cell>
          <cell r="BT3650">
            <v>24</v>
          </cell>
          <cell r="BU3650" t="str">
            <v>Action</v>
          </cell>
          <cell r="BX3650">
            <v>281.76</v>
          </cell>
        </row>
        <row r="3651">
          <cell r="AW3651" t="str">
            <v>Action Distributiecentrum</v>
          </cell>
          <cell r="BP3651">
            <v>33</v>
          </cell>
          <cell r="BR3651" t="str">
            <v>61</v>
          </cell>
          <cell r="BT3651">
            <v>26.4</v>
          </cell>
          <cell r="BU3651" t="str">
            <v>Action</v>
          </cell>
          <cell r="BX3651">
            <v>333.96</v>
          </cell>
        </row>
        <row r="3652">
          <cell r="AW3652" t="str">
            <v>PLUS DC OSS</v>
          </cell>
          <cell r="BP3652">
            <v>33</v>
          </cell>
          <cell r="BR3652" t="str">
            <v>53</v>
          </cell>
          <cell r="BT3652">
            <v>2.4000000000000004</v>
          </cell>
          <cell r="BU3652" t="str">
            <v>Superunie</v>
          </cell>
          <cell r="BX3652">
            <v>45.599999999999994</v>
          </cell>
        </row>
        <row r="3653">
          <cell r="AW3653" t="str">
            <v>Etos Distributiecentrum</v>
          </cell>
          <cell r="BP3653">
            <v>33</v>
          </cell>
          <cell r="BR3653" t="str">
            <v>19</v>
          </cell>
          <cell r="BT3653">
            <v>11.2</v>
          </cell>
          <cell r="BU3653" t="str">
            <v>Overig</v>
          </cell>
          <cell r="BX3653">
            <v>174.5</v>
          </cell>
        </row>
        <row r="3654">
          <cell r="AW3654" t="str">
            <v>Dirk DC Bleiswijk Actie</v>
          </cell>
          <cell r="BP3654">
            <v>33</v>
          </cell>
          <cell r="BR3654" t="str">
            <v>26</v>
          </cell>
          <cell r="BT3654">
            <v>12</v>
          </cell>
          <cell r="BU3654" t="str">
            <v>Superunie</v>
          </cell>
          <cell r="BX3654">
            <v>177.96</v>
          </cell>
        </row>
        <row r="3655">
          <cell r="AW3655" t="str">
            <v>Action / ID Logistics</v>
          </cell>
          <cell r="BP3655">
            <v>33</v>
          </cell>
          <cell r="BR3655" t="str">
            <v>50</v>
          </cell>
          <cell r="BT3655">
            <v>24</v>
          </cell>
          <cell r="BU3655" t="str">
            <v>Action</v>
          </cell>
          <cell r="BX3655">
            <v>237.84</v>
          </cell>
        </row>
        <row r="3656">
          <cell r="AW3656" t="str">
            <v>CoopCodis Distributiecentrum</v>
          </cell>
          <cell r="BP3656">
            <v>33</v>
          </cell>
          <cell r="BR3656" t="str">
            <v>94</v>
          </cell>
          <cell r="BT3656">
            <v>9.6000000000000014</v>
          </cell>
          <cell r="BU3656" t="str">
            <v>Superunie</v>
          </cell>
          <cell r="BX3656">
            <v>195.46</v>
          </cell>
        </row>
        <row r="3657">
          <cell r="AW3657" t="str">
            <v>AH DC Hoorn</v>
          </cell>
          <cell r="BP3657">
            <v>33</v>
          </cell>
          <cell r="BR3657" t="str">
            <v>16</v>
          </cell>
          <cell r="BT3657">
            <v>1.6</v>
          </cell>
          <cell r="BU3657" t="str">
            <v>AH</v>
          </cell>
          <cell r="BX3657">
            <v>52.61</v>
          </cell>
        </row>
        <row r="3658">
          <cell r="AW3658" t="str">
            <v>PLUS DC OSS</v>
          </cell>
          <cell r="BP3658">
            <v>33</v>
          </cell>
          <cell r="BR3658" t="str">
            <v>53</v>
          </cell>
          <cell r="BT3658" t="str">
            <v/>
          </cell>
          <cell r="BU3658" t="str">
            <v>Superunie</v>
          </cell>
          <cell r="BX3658" t="str">
            <v/>
          </cell>
        </row>
        <row r="3659">
          <cell r="AW3659" t="str">
            <v>CoopCodis Distributiecentrum</v>
          </cell>
          <cell r="BP3659">
            <v>33</v>
          </cell>
          <cell r="BR3659" t="str">
            <v>94</v>
          </cell>
          <cell r="BT3659" t="str">
            <v/>
          </cell>
          <cell r="BU3659" t="str">
            <v>Superunie</v>
          </cell>
          <cell r="BX3659" t="str">
            <v/>
          </cell>
        </row>
        <row r="3660">
          <cell r="AW3660" t="str">
            <v>BOON DC KW DORDRECHT</v>
          </cell>
          <cell r="BP3660">
            <v>33</v>
          </cell>
          <cell r="BR3660" t="str">
            <v>33</v>
          </cell>
          <cell r="BT3660">
            <v>3.2</v>
          </cell>
          <cell r="BU3660" t="str">
            <v>Superunie</v>
          </cell>
          <cell r="BX3660">
            <v>63.68</v>
          </cell>
        </row>
        <row r="3661">
          <cell r="AW3661" t="str">
            <v>Albert Heijn</v>
          </cell>
          <cell r="BP3661">
            <v>33</v>
          </cell>
          <cell r="BR3661" t="str">
            <v>26</v>
          </cell>
          <cell r="BT3661">
            <v>0.8</v>
          </cell>
          <cell r="BU3661" t="str">
            <v>AH</v>
          </cell>
          <cell r="BX3661">
            <v>28.84</v>
          </cell>
        </row>
        <row r="3662">
          <cell r="AW3662" t="str">
            <v>Albert Heijn</v>
          </cell>
          <cell r="BP3662">
            <v>33</v>
          </cell>
          <cell r="BR3662" t="str">
            <v>41</v>
          </cell>
          <cell r="BT3662">
            <v>15.2</v>
          </cell>
          <cell r="BU3662" t="str">
            <v>AH</v>
          </cell>
          <cell r="BX3662">
            <v>110.81</v>
          </cell>
        </row>
        <row r="3663">
          <cell r="AW3663" t="str">
            <v>Action Distributiecentrum</v>
          </cell>
          <cell r="BP3663">
            <v>33</v>
          </cell>
          <cell r="BR3663" t="str">
            <v>16</v>
          </cell>
          <cell r="BT3663">
            <v>22.4</v>
          </cell>
          <cell r="BU3663" t="str">
            <v>Action</v>
          </cell>
          <cell r="BX3663">
            <v>272.16000000000003</v>
          </cell>
        </row>
        <row r="3664">
          <cell r="AW3664" t="str">
            <v>Etos Distributiecentrum</v>
          </cell>
          <cell r="BP3664">
            <v>33</v>
          </cell>
          <cell r="BR3664" t="str">
            <v>19</v>
          </cell>
          <cell r="BT3664">
            <v>8</v>
          </cell>
          <cell r="BU3664" t="str">
            <v>Overig</v>
          </cell>
          <cell r="BX3664">
            <v>138.80000000000001</v>
          </cell>
        </row>
        <row r="3665">
          <cell r="AW3665" t="str">
            <v>Albert Heijn</v>
          </cell>
          <cell r="BP3665">
            <v>33</v>
          </cell>
          <cell r="BR3665" t="str">
            <v>50</v>
          </cell>
          <cell r="BT3665">
            <v>1.6</v>
          </cell>
          <cell r="BU3665" t="str">
            <v>AH</v>
          </cell>
          <cell r="BX3665">
            <v>44.37</v>
          </cell>
        </row>
        <row r="3666">
          <cell r="AW3666" t="str">
            <v>CoopCodis Distributiecentrum</v>
          </cell>
          <cell r="BP3666">
            <v>33</v>
          </cell>
          <cell r="BR3666" t="str">
            <v>94</v>
          </cell>
          <cell r="BT3666" t="str">
            <v/>
          </cell>
          <cell r="BU3666" t="str">
            <v>Superunie</v>
          </cell>
          <cell r="BX3666" t="str">
            <v/>
          </cell>
        </row>
        <row r="3667">
          <cell r="AW3667" t="str">
            <v>De Vijzel</v>
          </cell>
          <cell r="BP3667">
            <v>33</v>
          </cell>
          <cell r="BR3667" t="str">
            <v>95</v>
          </cell>
          <cell r="BT3667">
            <v>24</v>
          </cell>
          <cell r="BU3667" t="str">
            <v>Pharma</v>
          </cell>
          <cell r="BX3667">
            <v>386.16</v>
          </cell>
        </row>
        <row r="3668">
          <cell r="AW3668" t="str">
            <v>Minc Apeldoorn B.V.</v>
          </cell>
          <cell r="BP3668">
            <v>33</v>
          </cell>
          <cell r="BR3668" t="str">
            <v>73</v>
          </cell>
          <cell r="BT3668">
            <v>23.2</v>
          </cell>
          <cell r="BU3668" t="str">
            <v>Overig</v>
          </cell>
          <cell r="BX3668">
            <v>237.57</v>
          </cell>
        </row>
        <row r="3669">
          <cell r="AW3669" t="str">
            <v>Jumbo Nieuwegein</v>
          </cell>
          <cell r="BP3669">
            <v>33</v>
          </cell>
          <cell r="BR3669" t="str">
            <v>34</v>
          </cell>
          <cell r="BT3669">
            <v>25.6</v>
          </cell>
          <cell r="BU3669" t="str">
            <v>Jumbo</v>
          </cell>
          <cell r="BX3669">
            <v>213.59</v>
          </cell>
        </row>
        <row r="3670">
          <cell r="AW3670" t="str">
            <v>SPAR Distributiecentrum</v>
          </cell>
          <cell r="BP3670">
            <v>33</v>
          </cell>
          <cell r="BR3670" t="str">
            <v>51</v>
          </cell>
          <cell r="BT3670">
            <v>1.6</v>
          </cell>
          <cell r="BU3670" t="str">
            <v>Superunie</v>
          </cell>
          <cell r="BX3670">
            <v>42.46</v>
          </cell>
        </row>
        <row r="3671">
          <cell r="AW3671" t="str">
            <v>Deka DC Velsen laag</v>
          </cell>
          <cell r="BP3671">
            <v>33</v>
          </cell>
          <cell r="BR3671" t="str">
            <v>19</v>
          </cell>
          <cell r="BT3671">
            <v>8.7999999999999989</v>
          </cell>
          <cell r="BU3671" t="str">
            <v>Superunie</v>
          </cell>
          <cell r="BX3671">
            <v>148.98000000000002</v>
          </cell>
        </row>
        <row r="3672">
          <cell r="AW3672" t="str">
            <v>Deka DC Velsen hoog</v>
          </cell>
          <cell r="BP3672">
            <v>33</v>
          </cell>
          <cell r="BR3672" t="str">
            <v>19</v>
          </cell>
          <cell r="BT3672" t="str">
            <v/>
          </cell>
          <cell r="BU3672" t="str">
            <v>Superunie</v>
          </cell>
          <cell r="BX3672" t="str">
            <v/>
          </cell>
        </row>
        <row r="3673">
          <cell r="AW3673" t="str">
            <v>Kruidvat BV</v>
          </cell>
          <cell r="BP3673">
            <v>33</v>
          </cell>
          <cell r="BR3673" t="str">
            <v>66</v>
          </cell>
          <cell r="BT3673">
            <v>7.2</v>
          </cell>
          <cell r="BU3673" t="str">
            <v>Kruidvat</v>
          </cell>
          <cell r="BX3673">
            <v>81.650000000000006</v>
          </cell>
        </row>
        <row r="3674">
          <cell r="AW3674" t="str">
            <v>Jumbo DC Nieuwegein</v>
          </cell>
          <cell r="BP3674">
            <v>33</v>
          </cell>
          <cell r="BR3674" t="str">
            <v>34</v>
          </cell>
          <cell r="BT3674" t="str">
            <v/>
          </cell>
          <cell r="BU3674" t="str">
            <v>Jumbo</v>
          </cell>
          <cell r="BX3674" t="str">
            <v/>
          </cell>
        </row>
        <row r="3675">
          <cell r="AW3675" t="str">
            <v>Deka DC Velsen laag</v>
          </cell>
          <cell r="BP3675">
            <v>33</v>
          </cell>
          <cell r="BR3675" t="str">
            <v>19</v>
          </cell>
          <cell r="BT3675" t="str">
            <v/>
          </cell>
          <cell r="BU3675" t="str">
            <v>Superunie</v>
          </cell>
          <cell r="BX3675" t="str">
            <v/>
          </cell>
        </row>
        <row r="3676">
          <cell r="AW3676" t="str">
            <v>Jumbo DC Nieuwegein</v>
          </cell>
          <cell r="BP3676">
            <v>33</v>
          </cell>
          <cell r="BR3676" t="str">
            <v>34</v>
          </cell>
          <cell r="BT3676" t="str">
            <v/>
          </cell>
          <cell r="BU3676" t="str">
            <v>Jumbo</v>
          </cell>
          <cell r="BX3676" t="str">
            <v/>
          </cell>
        </row>
        <row r="3677">
          <cell r="AW3677" t="str">
            <v>Vriesia Opslag Stellendam</v>
          </cell>
          <cell r="BP3677">
            <v>33</v>
          </cell>
          <cell r="BR3677" t="str">
            <v>32</v>
          </cell>
          <cell r="BT3677">
            <v>3.2</v>
          </cell>
          <cell r="BU3677" t="str">
            <v>Overig</v>
          </cell>
          <cell r="BX3677">
            <v>75.069999999999993</v>
          </cell>
        </row>
        <row r="3678">
          <cell r="AW3678" t="str">
            <v>Global Trading</v>
          </cell>
          <cell r="BP3678">
            <v>33</v>
          </cell>
          <cell r="BR3678" t="str">
            <v>89</v>
          </cell>
          <cell r="BT3678">
            <v>11.2</v>
          </cell>
          <cell r="BU3678" t="str">
            <v>Overig</v>
          </cell>
          <cell r="BX3678">
            <v>237.89</v>
          </cell>
        </row>
        <row r="3679">
          <cell r="AW3679" t="str">
            <v>Action Distributiecentrum</v>
          </cell>
          <cell r="BP3679">
            <v>33</v>
          </cell>
          <cell r="BR3679" t="str">
            <v>16</v>
          </cell>
          <cell r="BT3679">
            <v>20</v>
          </cell>
          <cell r="BU3679" t="str">
            <v>Action</v>
          </cell>
          <cell r="BX3679">
            <v>257.2</v>
          </cell>
        </row>
        <row r="3680">
          <cell r="AW3680" t="str">
            <v>Dirk DC Bleiswijk slow moving</v>
          </cell>
          <cell r="BP3680">
            <v>33</v>
          </cell>
          <cell r="BR3680" t="str">
            <v>26</v>
          </cell>
          <cell r="BT3680">
            <v>1.6</v>
          </cell>
          <cell r="BU3680" t="str">
            <v>Superunie</v>
          </cell>
          <cell r="BX3680">
            <v>49.33</v>
          </cell>
        </row>
        <row r="3681">
          <cell r="AW3681" t="str">
            <v>Kruidvat BV</v>
          </cell>
          <cell r="BP3681">
            <v>33</v>
          </cell>
          <cell r="BR3681" t="str">
            <v>66</v>
          </cell>
          <cell r="BT3681">
            <v>26.4</v>
          </cell>
          <cell r="BU3681" t="str">
            <v>Kruidvat</v>
          </cell>
          <cell r="BX3681">
            <v>182.69</v>
          </cell>
        </row>
        <row r="3682">
          <cell r="AW3682" t="str">
            <v>Plus Retail Oost</v>
          </cell>
          <cell r="BP3682">
            <v>33</v>
          </cell>
          <cell r="BR3682" t="str">
            <v>74</v>
          </cell>
          <cell r="BT3682" t="str">
            <v/>
          </cell>
          <cell r="BU3682" t="str">
            <v>Superunie</v>
          </cell>
          <cell r="BX3682" t="str">
            <v/>
          </cell>
        </row>
        <row r="3683">
          <cell r="AW3683" t="str">
            <v>CoopCodis Distributiecentrum</v>
          </cell>
          <cell r="BP3683">
            <v>33</v>
          </cell>
          <cell r="BR3683" t="str">
            <v>94</v>
          </cell>
          <cell r="BT3683" t="str">
            <v/>
          </cell>
          <cell r="BU3683" t="str">
            <v>Superunie</v>
          </cell>
          <cell r="BX3683" t="str">
            <v/>
          </cell>
        </row>
        <row r="3684">
          <cell r="AW3684" t="str">
            <v>Albert Heijn</v>
          </cell>
          <cell r="BP3684">
            <v>33</v>
          </cell>
          <cell r="BR3684" t="str">
            <v>41</v>
          </cell>
          <cell r="BT3684">
            <v>14.4</v>
          </cell>
          <cell r="BU3684" t="str">
            <v>AH</v>
          </cell>
          <cell r="BX3684">
            <v>336.17</v>
          </cell>
        </row>
        <row r="3685">
          <cell r="AW3685" t="str">
            <v>Kruidvat BV</v>
          </cell>
          <cell r="BP3685">
            <v>33</v>
          </cell>
          <cell r="BR3685" t="str">
            <v>66</v>
          </cell>
          <cell r="BT3685">
            <v>25.599999999999998</v>
          </cell>
          <cell r="BU3685" t="str">
            <v>Kruidvat</v>
          </cell>
          <cell r="BX3685">
            <v>177.67</v>
          </cell>
        </row>
        <row r="3686">
          <cell r="AW3686" t="str">
            <v>A.S. Watson DC</v>
          </cell>
          <cell r="BP3686">
            <v>33</v>
          </cell>
          <cell r="BR3686" t="str">
            <v>66</v>
          </cell>
          <cell r="BT3686" t="str">
            <v/>
          </cell>
          <cell r="BU3686" t="str">
            <v>Kruidvat</v>
          </cell>
          <cell r="BX3686" t="str">
            <v/>
          </cell>
        </row>
        <row r="3687">
          <cell r="AW3687" t="str">
            <v>Kruidvat BV</v>
          </cell>
          <cell r="BP3687">
            <v>33</v>
          </cell>
          <cell r="BR3687" t="str">
            <v>66</v>
          </cell>
          <cell r="BT3687" t="str">
            <v/>
          </cell>
          <cell r="BU3687" t="str">
            <v>Kruidvat</v>
          </cell>
          <cell r="BX3687" t="str">
            <v/>
          </cell>
        </row>
        <row r="3688">
          <cell r="AW3688" t="str">
            <v>Albert Heijn</v>
          </cell>
          <cell r="BP3688">
            <v>33</v>
          </cell>
          <cell r="BR3688" t="str">
            <v>41</v>
          </cell>
          <cell r="BT3688">
            <v>20</v>
          </cell>
          <cell r="BU3688" t="str">
            <v>AH</v>
          </cell>
          <cell r="BX3688">
            <v>129.4</v>
          </cell>
        </row>
        <row r="3689">
          <cell r="AW3689" t="str">
            <v>PICNIC DC2 EVEREST</v>
          </cell>
          <cell r="BP3689">
            <v>33</v>
          </cell>
          <cell r="BR3689" t="str">
            <v>73</v>
          </cell>
          <cell r="BT3689">
            <v>8</v>
          </cell>
          <cell r="BU3689" t="str">
            <v>Overig</v>
          </cell>
          <cell r="BX3689">
            <v>122.32</v>
          </cell>
        </row>
        <row r="3690">
          <cell r="AW3690" t="str">
            <v>ALBERT HEIJN  LDC GELDERMALSEN</v>
          </cell>
          <cell r="BP3690">
            <v>33</v>
          </cell>
          <cell r="BR3690" t="str">
            <v>41</v>
          </cell>
          <cell r="BT3690" t="str">
            <v/>
          </cell>
          <cell r="BU3690" t="str">
            <v>AH</v>
          </cell>
          <cell r="BX3690" t="str">
            <v/>
          </cell>
        </row>
        <row r="3691">
          <cell r="AW3691" t="str">
            <v>Mosadex</v>
          </cell>
          <cell r="BP3691">
            <v>33</v>
          </cell>
          <cell r="BR3691" t="str">
            <v>61</v>
          </cell>
          <cell r="BT3691">
            <v>0.8</v>
          </cell>
          <cell r="BU3691" t="str">
            <v>Overig</v>
          </cell>
          <cell r="BX3691">
            <v>54.4</v>
          </cell>
        </row>
        <row r="3692">
          <cell r="AW3692" t="str">
            <v>Apotheek Zenderpark BV</v>
          </cell>
          <cell r="BP3692">
            <v>33</v>
          </cell>
          <cell r="BR3692" t="str">
            <v>34</v>
          </cell>
          <cell r="BT3692">
            <v>0.8</v>
          </cell>
          <cell r="BU3692" t="str">
            <v>Pharma</v>
          </cell>
          <cell r="BX3692">
            <v>54.4</v>
          </cell>
        </row>
        <row r="3693">
          <cell r="AW3693" t="str">
            <v>Brocacef</v>
          </cell>
          <cell r="BP3693">
            <v>33</v>
          </cell>
          <cell r="BR3693" t="str">
            <v>10</v>
          </cell>
          <cell r="BT3693">
            <v>0.8</v>
          </cell>
          <cell r="BU3693" t="str">
            <v>Pharma</v>
          </cell>
          <cell r="BX3693">
            <v>54.4</v>
          </cell>
        </row>
        <row r="3694">
          <cell r="AW3694" t="str">
            <v>ALLIANCE HEALTHCARE</v>
          </cell>
          <cell r="BP3694">
            <v>33</v>
          </cell>
          <cell r="BR3694" t="str">
            <v>52</v>
          </cell>
          <cell r="BT3694">
            <v>0.8</v>
          </cell>
          <cell r="BU3694" t="str">
            <v>Pharma</v>
          </cell>
          <cell r="BX3694">
            <v>54.4</v>
          </cell>
        </row>
        <row r="3695">
          <cell r="AW3695" t="str">
            <v>Mosadex</v>
          </cell>
          <cell r="BP3695">
            <v>33</v>
          </cell>
          <cell r="BR3695" t="str">
            <v>23</v>
          </cell>
          <cell r="BT3695">
            <v>0.8</v>
          </cell>
          <cell r="BU3695" t="str">
            <v>Overig</v>
          </cell>
          <cell r="BX3695">
            <v>54.4</v>
          </cell>
        </row>
        <row r="3696">
          <cell r="AW3696" t="str">
            <v>Sligro DC Non Food (deur 701)</v>
          </cell>
          <cell r="BP3696">
            <v>33</v>
          </cell>
          <cell r="BR3696" t="str">
            <v>54</v>
          </cell>
          <cell r="BT3696">
            <v>1.6</v>
          </cell>
          <cell r="BU3696" t="str">
            <v>Superunie</v>
          </cell>
          <cell r="BX3696">
            <v>36.4</v>
          </cell>
        </row>
        <row r="3697">
          <cell r="AW3697" t="str">
            <v>ALBERT HEIJN  LDC GELDERMALSEN</v>
          </cell>
          <cell r="BP3697">
            <v>33</v>
          </cell>
          <cell r="BR3697" t="str">
            <v>41</v>
          </cell>
          <cell r="BT3697" t="str">
            <v/>
          </cell>
          <cell r="BU3697" t="str">
            <v>AH</v>
          </cell>
          <cell r="BX3697" t="str">
            <v/>
          </cell>
        </row>
        <row r="3698">
          <cell r="AW3698" t="str">
            <v>Plus Retail Zuid</v>
          </cell>
          <cell r="BP3698">
            <v>33</v>
          </cell>
          <cell r="BR3698" t="str">
            <v>60</v>
          </cell>
          <cell r="BT3698">
            <v>0.8</v>
          </cell>
          <cell r="BU3698" t="str">
            <v>Superunie</v>
          </cell>
          <cell r="BX3698">
            <v>31.57</v>
          </cell>
        </row>
        <row r="3699">
          <cell r="AW3699" t="str">
            <v>Alliance Healthcare</v>
          </cell>
          <cell r="BP3699">
            <v>33</v>
          </cell>
          <cell r="BR3699" t="str">
            <v>79</v>
          </cell>
          <cell r="BT3699">
            <v>0.8</v>
          </cell>
          <cell r="BU3699" t="str">
            <v>Pharma</v>
          </cell>
          <cell r="BX3699">
            <v>54.4</v>
          </cell>
        </row>
        <row r="3700">
          <cell r="AW3700" t="str">
            <v>Action Distributiecentrum</v>
          </cell>
          <cell r="BP3700">
            <v>33</v>
          </cell>
          <cell r="BR3700" t="str">
            <v>16</v>
          </cell>
          <cell r="BT3700">
            <v>20</v>
          </cell>
          <cell r="BU3700" t="str">
            <v>Action</v>
          </cell>
          <cell r="BX3700">
            <v>257.2</v>
          </cell>
        </row>
        <row r="3701">
          <cell r="AW3701" t="str">
            <v>Action / ID Logistics</v>
          </cell>
          <cell r="BP3701">
            <v>33</v>
          </cell>
          <cell r="BR3701" t="str">
            <v>50</v>
          </cell>
          <cell r="BT3701">
            <v>20.8</v>
          </cell>
          <cell r="BU3701" t="str">
            <v>Action</v>
          </cell>
          <cell r="BX3701">
            <v>222.14</v>
          </cell>
        </row>
        <row r="3702">
          <cell r="AW3702" t="str">
            <v>ALBERT HEIJN MECH ZAANDAM</v>
          </cell>
          <cell r="BP3702">
            <v>33</v>
          </cell>
          <cell r="BR3702" t="str">
            <v>15</v>
          </cell>
          <cell r="BT3702">
            <v>0.8</v>
          </cell>
          <cell r="BU3702" t="str">
            <v>AH</v>
          </cell>
          <cell r="BX3702">
            <v>28.49</v>
          </cell>
        </row>
        <row r="3703">
          <cell r="AW3703" t="str">
            <v>A.S. WATSON DC OOSTERHOUT</v>
          </cell>
          <cell r="BP3703">
            <v>33</v>
          </cell>
          <cell r="BR3703" t="str">
            <v>49</v>
          </cell>
          <cell r="BT3703">
            <v>6.4</v>
          </cell>
          <cell r="BU3703" t="str">
            <v>Kruidvat</v>
          </cell>
          <cell r="BX3703">
            <v>96.58</v>
          </cell>
        </row>
        <row r="3704">
          <cell r="AW3704" t="str">
            <v>Albert Heijn</v>
          </cell>
          <cell r="BP3704">
            <v>33</v>
          </cell>
          <cell r="BR3704" t="str">
            <v>26</v>
          </cell>
          <cell r="BT3704">
            <v>0.8</v>
          </cell>
          <cell r="BU3704" t="str">
            <v>AH</v>
          </cell>
          <cell r="BX3704">
            <v>28.84</v>
          </cell>
        </row>
        <row r="3705">
          <cell r="AW3705" t="str">
            <v>Sligro (deur 802-807)</v>
          </cell>
          <cell r="BP3705">
            <v>33</v>
          </cell>
          <cell r="BR3705" t="str">
            <v>54</v>
          </cell>
          <cell r="BT3705">
            <v>2.4</v>
          </cell>
          <cell r="BU3705" t="str">
            <v>Superunie</v>
          </cell>
          <cell r="BX3705">
            <v>45.82</v>
          </cell>
        </row>
        <row r="3706">
          <cell r="AW3706" t="str">
            <v>Kruidvat BV</v>
          </cell>
          <cell r="BP3706">
            <v>33</v>
          </cell>
          <cell r="BR3706" t="str">
            <v>66</v>
          </cell>
          <cell r="BT3706">
            <v>26.4</v>
          </cell>
          <cell r="BU3706" t="str">
            <v>Kruidvat</v>
          </cell>
          <cell r="BX3706">
            <v>182.69</v>
          </cell>
        </row>
        <row r="3707">
          <cell r="AW3707" t="str">
            <v>Albert Heijn</v>
          </cell>
          <cell r="BP3707">
            <v>33</v>
          </cell>
          <cell r="BR3707" t="str">
            <v>50</v>
          </cell>
          <cell r="BT3707">
            <v>0.8</v>
          </cell>
          <cell r="BU3707" t="str">
            <v>AH</v>
          </cell>
          <cell r="BX3707">
            <v>27.26</v>
          </cell>
        </row>
        <row r="3708">
          <cell r="AW3708" t="str">
            <v>ADVION ONLINE B.V.</v>
          </cell>
          <cell r="BP3708">
            <v>33</v>
          </cell>
          <cell r="BR3708" t="str">
            <v>10</v>
          </cell>
          <cell r="BT3708">
            <v>8.8000000000000007</v>
          </cell>
          <cell r="BU3708" t="str">
            <v>Overig</v>
          </cell>
          <cell r="BX3708">
            <v>129.27000000000001</v>
          </cell>
        </row>
        <row r="3709">
          <cell r="AW3709" t="str">
            <v>DC BRAND MASTERS</v>
          </cell>
          <cell r="BP3709">
            <v>33</v>
          </cell>
          <cell r="BR3709" t="str">
            <v>48</v>
          </cell>
          <cell r="BT3709">
            <v>7.2</v>
          </cell>
          <cell r="BU3709" t="str">
            <v>Overig</v>
          </cell>
          <cell r="BX3709">
            <v>120.31</v>
          </cell>
        </row>
        <row r="3710">
          <cell r="AW3710" t="str">
            <v>Advion BV</v>
          </cell>
          <cell r="BP3710">
            <v>33</v>
          </cell>
          <cell r="BR3710" t="str">
            <v>10</v>
          </cell>
          <cell r="BT3710" t="str">
            <v/>
          </cell>
          <cell r="BU3710" t="str">
            <v>Overig</v>
          </cell>
          <cell r="BX3710" t="str">
            <v/>
          </cell>
        </row>
        <row r="3711">
          <cell r="AW3711" t="str">
            <v>PLUS DC OSS</v>
          </cell>
          <cell r="BP3711">
            <v>33</v>
          </cell>
          <cell r="BR3711" t="str">
            <v>53</v>
          </cell>
          <cell r="BT3711">
            <v>2.4</v>
          </cell>
          <cell r="BU3711" t="str">
            <v>Superunie</v>
          </cell>
          <cell r="BX3711">
            <v>45.6</v>
          </cell>
        </row>
        <row r="3712">
          <cell r="AW3712" t="str">
            <v>Wouters Sales Intermed. BV</v>
          </cell>
          <cell r="BP3712">
            <v>33</v>
          </cell>
          <cell r="BR3712" t="str">
            <v>18</v>
          </cell>
          <cell r="BT3712">
            <v>25.6</v>
          </cell>
          <cell r="BU3712" t="str">
            <v>Overig</v>
          </cell>
          <cell r="BX3712">
            <v>281.86</v>
          </cell>
        </row>
        <row r="3713">
          <cell r="AW3713" t="str">
            <v>Kruidvat BV</v>
          </cell>
          <cell r="BP3713">
            <v>33</v>
          </cell>
          <cell r="BR3713" t="str">
            <v>66</v>
          </cell>
          <cell r="BT3713">
            <v>24.799999999999997</v>
          </cell>
          <cell r="BU3713" t="str">
            <v>Kruidvat</v>
          </cell>
          <cell r="BX3713">
            <v>176.33</v>
          </cell>
        </row>
        <row r="3714">
          <cell r="AW3714" t="str">
            <v>Deka DC Velsen laag</v>
          </cell>
          <cell r="BP3714">
            <v>33</v>
          </cell>
          <cell r="BR3714" t="str">
            <v>19</v>
          </cell>
          <cell r="BT3714">
            <v>3.2</v>
          </cell>
          <cell r="BU3714" t="str">
            <v>Superunie</v>
          </cell>
          <cell r="BX3714">
            <v>73.5</v>
          </cell>
        </row>
        <row r="3715">
          <cell r="AW3715" t="str">
            <v>DA DC ZWOLLE</v>
          </cell>
          <cell r="BP3715">
            <v>33</v>
          </cell>
          <cell r="BR3715" t="str">
            <v>80</v>
          </cell>
          <cell r="BT3715">
            <v>13.6</v>
          </cell>
          <cell r="BU3715" t="str">
            <v>Pharma</v>
          </cell>
          <cell r="BX3715">
            <v>205.77</v>
          </cell>
        </row>
        <row r="3716">
          <cell r="AW3716" t="str">
            <v>Kruidvat BV</v>
          </cell>
          <cell r="BP3716">
            <v>33</v>
          </cell>
          <cell r="BR3716" t="str">
            <v>66</v>
          </cell>
          <cell r="BT3716">
            <v>0.8</v>
          </cell>
          <cell r="BU3716" t="str">
            <v>Kruidvat</v>
          </cell>
          <cell r="BX3716">
            <v>27.26</v>
          </cell>
        </row>
        <row r="3717">
          <cell r="AW3717" t="str">
            <v>Deka DC Velsen hoog</v>
          </cell>
          <cell r="BP3717">
            <v>33</v>
          </cell>
          <cell r="BR3717" t="str">
            <v>19</v>
          </cell>
          <cell r="BT3717" t="str">
            <v/>
          </cell>
          <cell r="BU3717" t="str">
            <v>Superunie</v>
          </cell>
          <cell r="BX3717" t="str">
            <v/>
          </cell>
        </row>
        <row r="3718">
          <cell r="AW3718" t="str">
            <v>Kruidvat BV</v>
          </cell>
          <cell r="BP3718">
            <v>33</v>
          </cell>
          <cell r="BR3718" t="str">
            <v>66</v>
          </cell>
          <cell r="BT3718">
            <v>26.4</v>
          </cell>
          <cell r="BU3718" t="str">
            <v>Kruidvat</v>
          </cell>
          <cell r="BX3718">
            <v>182.69</v>
          </cell>
        </row>
        <row r="3719">
          <cell r="AW3719" t="str">
            <v>Etos Distributiecentrum</v>
          </cell>
          <cell r="BP3719">
            <v>33</v>
          </cell>
          <cell r="BR3719" t="str">
            <v>19</v>
          </cell>
          <cell r="BT3719">
            <v>5.6</v>
          </cell>
          <cell r="BU3719" t="str">
            <v>Overig</v>
          </cell>
          <cell r="BX3719">
            <v>102.03</v>
          </cell>
        </row>
        <row r="3720">
          <cell r="AW3720" t="str">
            <v>Dirk DC Bleiswijk slow moving</v>
          </cell>
          <cell r="BP3720">
            <v>33</v>
          </cell>
          <cell r="BR3720" t="str">
            <v>26</v>
          </cell>
          <cell r="BT3720">
            <v>6.4</v>
          </cell>
          <cell r="BU3720" t="str">
            <v>Superunie</v>
          </cell>
          <cell r="BX3720">
            <v>106.82</v>
          </cell>
        </row>
        <row r="3721">
          <cell r="AW3721" t="str">
            <v>Action Distributiecentrum</v>
          </cell>
          <cell r="BP3721">
            <v>33</v>
          </cell>
          <cell r="BR3721" t="str">
            <v>61</v>
          </cell>
          <cell r="BT3721">
            <v>26.4</v>
          </cell>
          <cell r="BU3721" t="str">
            <v>Action</v>
          </cell>
          <cell r="BX3721">
            <v>333.96</v>
          </cell>
        </row>
        <row r="3722">
          <cell r="AW3722" t="str">
            <v>Vomar DC</v>
          </cell>
          <cell r="BP3722">
            <v>33</v>
          </cell>
          <cell r="BR3722" t="str">
            <v>18</v>
          </cell>
          <cell r="BT3722">
            <v>7.2</v>
          </cell>
          <cell r="BU3722" t="str">
            <v>Superunie</v>
          </cell>
          <cell r="BX3722">
            <v>129.31</v>
          </cell>
        </row>
        <row r="3723">
          <cell r="AW3723" t="str">
            <v>Total Pack B.V.</v>
          </cell>
          <cell r="BP3723">
            <v>33</v>
          </cell>
          <cell r="BR3723" t="str">
            <v>53</v>
          </cell>
          <cell r="BT3723">
            <v>0.8</v>
          </cell>
          <cell r="BU3723" t="str">
            <v>Overig</v>
          </cell>
          <cell r="BX3723">
            <v>27.26</v>
          </cell>
        </row>
        <row r="3724">
          <cell r="AW3724" t="str">
            <v>Vriesia Opslag Stellendam</v>
          </cell>
          <cell r="BP3724">
            <v>33</v>
          </cell>
          <cell r="BR3724" t="str">
            <v>32</v>
          </cell>
          <cell r="BT3724">
            <v>7.2</v>
          </cell>
          <cell r="BU3724" t="str">
            <v>Overig</v>
          </cell>
          <cell r="BX3724">
            <v>131.47</v>
          </cell>
        </row>
        <row r="3725">
          <cell r="AW3725" t="str">
            <v>Kruidvat BV</v>
          </cell>
          <cell r="BP3725">
            <v>33</v>
          </cell>
          <cell r="BR3725" t="str">
            <v>66</v>
          </cell>
          <cell r="BT3725" t="str">
            <v/>
          </cell>
          <cell r="BU3725" t="str">
            <v>Kruidvat</v>
          </cell>
          <cell r="BX3725" t="str">
            <v/>
          </cell>
        </row>
        <row r="3726">
          <cell r="AW3726" t="str">
            <v>Vomar DC</v>
          </cell>
          <cell r="BP3726">
            <v>33</v>
          </cell>
          <cell r="BR3726" t="str">
            <v>18</v>
          </cell>
          <cell r="BT3726" t="str">
            <v/>
          </cell>
          <cell r="BU3726" t="str">
            <v>Superunie</v>
          </cell>
          <cell r="BX3726" t="str">
            <v/>
          </cell>
        </row>
        <row r="3727">
          <cell r="AW3727" t="str">
            <v>Dirk DC Bleiswijk slow moving</v>
          </cell>
          <cell r="BP3727">
            <v>33</v>
          </cell>
          <cell r="BR3727" t="str">
            <v>26</v>
          </cell>
          <cell r="BT3727">
            <v>2.4</v>
          </cell>
          <cell r="BU3727" t="str">
            <v>Superunie</v>
          </cell>
          <cell r="BX3727">
            <v>62.16</v>
          </cell>
        </row>
        <row r="3728">
          <cell r="AW3728" t="str">
            <v>Albert Heijn</v>
          </cell>
          <cell r="BP3728">
            <v>33</v>
          </cell>
          <cell r="BR3728" t="str">
            <v>41</v>
          </cell>
          <cell r="BT3728">
            <v>26.4</v>
          </cell>
          <cell r="BU3728" t="str">
            <v>AH</v>
          </cell>
          <cell r="BX3728">
            <v>149.41</v>
          </cell>
        </row>
        <row r="3729">
          <cell r="AW3729" t="str">
            <v>Kruidvat BV</v>
          </cell>
          <cell r="BP3729">
            <v>33</v>
          </cell>
          <cell r="BR3729" t="str">
            <v>66</v>
          </cell>
          <cell r="BT3729">
            <v>26.4</v>
          </cell>
          <cell r="BU3729" t="str">
            <v>Kruidvat</v>
          </cell>
          <cell r="BX3729">
            <v>182.69</v>
          </cell>
        </row>
        <row r="3730">
          <cell r="AW3730" t="str">
            <v>Jumbo DC Nieuwegein</v>
          </cell>
          <cell r="BP3730">
            <v>33</v>
          </cell>
          <cell r="BR3730" t="str">
            <v>34</v>
          </cell>
          <cell r="BT3730">
            <v>26.400000000000002</v>
          </cell>
          <cell r="BU3730" t="str">
            <v>Jumbo</v>
          </cell>
          <cell r="BX3730">
            <v>213.57</v>
          </cell>
        </row>
        <row r="3731">
          <cell r="AW3731" t="str">
            <v>Jumbo DC Nieuwegein</v>
          </cell>
          <cell r="BP3731">
            <v>33</v>
          </cell>
          <cell r="BR3731" t="str">
            <v>34</v>
          </cell>
          <cell r="BT3731" t="str">
            <v/>
          </cell>
          <cell r="BU3731" t="str">
            <v>Jumbo</v>
          </cell>
          <cell r="BX3731" t="str">
            <v/>
          </cell>
        </row>
        <row r="3732">
          <cell r="AW3732" t="str">
            <v>ID Logistics</v>
          </cell>
          <cell r="BP3732">
            <v>34</v>
          </cell>
          <cell r="BR3732" t="str">
            <v>50</v>
          </cell>
          <cell r="BT3732">
            <v>12.8</v>
          </cell>
          <cell r="BU3732" t="str">
            <v>Overig</v>
          </cell>
          <cell r="BX3732">
            <v>168.57999999999998</v>
          </cell>
        </row>
        <row r="3733">
          <cell r="AW3733" t="str">
            <v>Topbrands Europe BV</v>
          </cell>
          <cell r="BP3733">
            <v>34</v>
          </cell>
          <cell r="BR3733" t="str">
            <v>96</v>
          </cell>
          <cell r="BT3733">
            <v>26.4</v>
          </cell>
          <cell r="BU3733" t="str">
            <v>Overig</v>
          </cell>
          <cell r="BX3733">
            <v>419.5</v>
          </cell>
        </row>
        <row r="3734">
          <cell r="AW3734" t="str">
            <v>Action / ID Logistics</v>
          </cell>
          <cell r="BP3734">
            <v>34</v>
          </cell>
          <cell r="BR3734" t="str">
            <v>50</v>
          </cell>
          <cell r="BT3734">
            <v>25.6</v>
          </cell>
          <cell r="BU3734" t="str">
            <v>Action</v>
          </cell>
          <cell r="BX3734">
            <v>243.71</v>
          </cell>
        </row>
        <row r="3735">
          <cell r="AW3735" t="str">
            <v>Amsterdam Warehouse Company</v>
          </cell>
          <cell r="BP3735">
            <v>34</v>
          </cell>
          <cell r="BR3735" t="str">
            <v>10</v>
          </cell>
          <cell r="BT3735">
            <v>1.6</v>
          </cell>
          <cell r="BU3735" t="str">
            <v>Overig</v>
          </cell>
          <cell r="BX3735">
            <v>44.32</v>
          </cell>
        </row>
        <row r="3736">
          <cell r="AW3736" t="str">
            <v>Poiesz Supermarkten BV</v>
          </cell>
          <cell r="BP3736">
            <v>34</v>
          </cell>
          <cell r="BR3736" t="str">
            <v>86</v>
          </cell>
          <cell r="BT3736">
            <v>1.6</v>
          </cell>
          <cell r="BU3736" t="str">
            <v>Superunie</v>
          </cell>
          <cell r="BX3736">
            <v>67.5</v>
          </cell>
        </row>
        <row r="3737">
          <cell r="AW3737" t="str">
            <v>HOOGVLIET DC BLEISWIJK</v>
          </cell>
          <cell r="BP3737">
            <v>34</v>
          </cell>
          <cell r="BR3737" t="str">
            <v>26</v>
          </cell>
          <cell r="BT3737">
            <v>5.6</v>
          </cell>
          <cell r="BU3737" t="str">
            <v>Superunie</v>
          </cell>
          <cell r="BX3737">
            <v>98.62</v>
          </cell>
        </row>
        <row r="3738">
          <cell r="AW3738" t="str">
            <v>Kruidvat BV</v>
          </cell>
          <cell r="BP3738">
            <v>34</v>
          </cell>
          <cell r="BR3738" t="str">
            <v>66</v>
          </cell>
          <cell r="BT3738">
            <v>24.8</v>
          </cell>
          <cell r="BU3738" t="str">
            <v>Kruidvat</v>
          </cell>
          <cell r="BX3738">
            <v>176.33</v>
          </cell>
        </row>
        <row r="3739">
          <cell r="AW3739" t="str">
            <v>Action / ID Logistics</v>
          </cell>
          <cell r="BP3739">
            <v>34</v>
          </cell>
          <cell r="BR3739" t="str">
            <v>50</v>
          </cell>
          <cell r="BT3739">
            <v>18.399999999999999</v>
          </cell>
          <cell r="BU3739" t="str">
            <v>Action</v>
          </cell>
          <cell r="BX3739">
            <v>207.37</v>
          </cell>
        </row>
        <row r="3740">
          <cell r="AW3740" t="str">
            <v>ID Logistics</v>
          </cell>
          <cell r="BP3740">
            <v>34</v>
          </cell>
          <cell r="BR3740" t="str">
            <v>50</v>
          </cell>
          <cell r="BT3740" t="str">
            <v/>
          </cell>
          <cell r="BU3740" t="str">
            <v>Overig</v>
          </cell>
          <cell r="BX3740" t="str">
            <v/>
          </cell>
        </row>
        <row r="3741">
          <cell r="AW3741" t="str">
            <v>Action / ID Logistics</v>
          </cell>
          <cell r="BP3741">
            <v>34</v>
          </cell>
          <cell r="BR3741" t="str">
            <v>50</v>
          </cell>
          <cell r="BT3741">
            <v>20.8</v>
          </cell>
          <cell r="BU3741" t="str">
            <v>Action</v>
          </cell>
          <cell r="BX3741">
            <v>222.14</v>
          </cell>
        </row>
        <row r="3742">
          <cell r="AW3742" t="str">
            <v>ALBERT HEIJN MECH ZAANDAM</v>
          </cell>
          <cell r="BP3742">
            <v>34</v>
          </cell>
          <cell r="BR3742" t="str">
            <v>15</v>
          </cell>
          <cell r="BT3742">
            <v>5.6</v>
          </cell>
          <cell r="BU3742" t="str">
            <v>AH</v>
          </cell>
          <cell r="BX3742">
            <v>97.33</v>
          </cell>
        </row>
        <row r="3743">
          <cell r="AW3743" t="str">
            <v>Albert Heijn</v>
          </cell>
          <cell r="BP3743">
            <v>34</v>
          </cell>
          <cell r="BR3743" t="str">
            <v>50</v>
          </cell>
          <cell r="BT3743">
            <v>5.6</v>
          </cell>
          <cell r="BU3743" t="str">
            <v>AH</v>
          </cell>
          <cell r="BX3743">
            <v>88.65</v>
          </cell>
        </row>
        <row r="3744">
          <cell r="AW3744" t="str">
            <v>Albert Heijn DC OVERIJSSEL</v>
          </cell>
          <cell r="BP3744">
            <v>34</v>
          </cell>
          <cell r="BR3744" t="str">
            <v>80</v>
          </cell>
          <cell r="BT3744">
            <v>4.8</v>
          </cell>
          <cell r="BU3744" t="str">
            <v>AH</v>
          </cell>
          <cell r="BX3744">
            <v>96.72</v>
          </cell>
        </row>
        <row r="3745">
          <cell r="AW3745" t="str">
            <v>A.S. WATSON DC OOSTERHOUT</v>
          </cell>
          <cell r="BP3745">
            <v>34</v>
          </cell>
          <cell r="BR3745" t="str">
            <v>49</v>
          </cell>
          <cell r="BT3745">
            <v>0.8</v>
          </cell>
          <cell r="BU3745" t="str">
            <v>Kruidvat</v>
          </cell>
          <cell r="BX3745">
            <v>27.26</v>
          </cell>
        </row>
        <row r="3746">
          <cell r="AW3746" t="str">
            <v>Action Distributiecentrum</v>
          </cell>
          <cell r="BP3746">
            <v>34</v>
          </cell>
          <cell r="BR3746" t="str">
            <v>61</v>
          </cell>
          <cell r="BT3746">
            <v>19.2</v>
          </cell>
          <cell r="BU3746" t="str">
            <v>Action</v>
          </cell>
          <cell r="BX3746">
            <v>283.97000000000003</v>
          </cell>
        </row>
        <row r="3747">
          <cell r="AW3747" t="str">
            <v>Action Distributiecentrum</v>
          </cell>
          <cell r="BP3747">
            <v>34</v>
          </cell>
          <cell r="BR3747" t="str">
            <v>61</v>
          </cell>
          <cell r="BT3747">
            <v>24.8</v>
          </cell>
          <cell r="BU3747" t="str">
            <v>Action</v>
          </cell>
          <cell r="BX3747">
            <v>323.39</v>
          </cell>
        </row>
        <row r="3748">
          <cell r="AW3748" t="str">
            <v>Albert Heijn</v>
          </cell>
          <cell r="BP3748">
            <v>34</v>
          </cell>
          <cell r="BR3748" t="str">
            <v>26</v>
          </cell>
          <cell r="BT3748">
            <v>6.4</v>
          </cell>
          <cell r="BU3748" t="str">
            <v>AH</v>
          </cell>
          <cell r="BX3748">
            <v>106.82</v>
          </cell>
        </row>
        <row r="3749">
          <cell r="AW3749" t="str">
            <v>Boni Distributiecentrum</v>
          </cell>
          <cell r="BP3749">
            <v>34</v>
          </cell>
          <cell r="BR3749" t="str">
            <v>38</v>
          </cell>
          <cell r="BT3749">
            <v>1.6</v>
          </cell>
          <cell r="BU3749" t="str">
            <v>Superunie</v>
          </cell>
          <cell r="BX3749">
            <v>49.36</v>
          </cell>
        </row>
        <row r="3750">
          <cell r="AW3750" t="str">
            <v>Albert Heijn</v>
          </cell>
          <cell r="BP3750">
            <v>34</v>
          </cell>
          <cell r="BR3750" t="str">
            <v>50</v>
          </cell>
          <cell r="BT3750">
            <v>1.6</v>
          </cell>
          <cell r="BU3750" t="str">
            <v>AH</v>
          </cell>
          <cell r="BX3750">
            <v>44.37</v>
          </cell>
        </row>
        <row r="3751">
          <cell r="AW3751" t="str">
            <v>Kruidvat BV</v>
          </cell>
          <cell r="BP3751">
            <v>34</v>
          </cell>
          <cell r="BR3751" t="str">
            <v>66</v>
          </cell>
          <cell r="BT3751">
            <v>14.4</v>
          </cell>
          <cell r="BU3751" t="str">
            <v>Kruidvat</v>
          </cell>
          <cell r="BX3751">
            <v>130.9</v>
          </cell>
        </row>
        <row r="3752">
          <cell r="AW3752" t="str">
            <v>Etos Distributiecentrum</v>
          </cell>
          <cell r="BP3752">
            <v>34</v>
          </cell>
          <cell r="BR3752" t="str">
            <v>19</v>
          </cell>
          <cell r="BT3752">
            <v>10.4</v>
          </cell>
          <cell r="BU3752" t="str">
            <v>Overig</v>
          </cell>
          <cell r="BX3752">
            <v>167.75</v>
          </cell>
        </row>
        <row r="3753">
          <cell r="AW3753" t="str">
            <v>Action Distributiecentrum</v>
          </cell>
          <cell r="BP3753">
            <v>34</v>
          </cell>
          <cell r="BR3753" t="str">
            <v>16</v>
          </cell>
          <cell r="BT3753">
            <v>24.8</v>
          </cell>
          <cell r="BU3753" t="str">
            <v>Action</v>
          </cell>
          <cell r="BX3753">
            <v>287.18</v>
          </cell>
        </row>
        <row r="3754">
          <cell r="AW3754" t="str">
            <v>Jan Linders Distributiecentrum</v>
          </cell>
          <cell r="BP3754">
            <v>34</v>
          </cell>
          <cell r="BR3754" t="str">
            <v>58</v>
          </cell>
          <cell r="BT3754">
            <v>0.8</v>
          </cell>
          <cell r="BU3754" t="str">
            <v>Superunie</v>
          </cell>
          <cell r="BX3754">
            <v>27.26</v>
          </cell>
        </row>
        <row r="3755">
          <cell r="AW3755" t="str">
            <v>Albert Heijn DC OVERIJSSEL</v>
          </cell>
          <cell r="BP3755">
            <v>34</v>
          </cell>
          <cell r="BR3755" t="str">
            <v>80</v>
          </cell>
          <cell r="BT3755">
            <v>0.8</v>
          </cell>
          <cell r="BU3755" t="str">
            <v>AH</v>
          </cell>
          <cell r="BX3755">
            <v>30.66</v>
          </cell>
        </row>
        <row r="3756">
          <cell r="AW3756" t="str">
            <v>CoopCodis Distributiecentrum</v>
          </cell>
          <cell r="BP3756">
            <v>34</v>
          </cell>
          <cell r="BR3756" t="str">
            <v>94</v>
          </cell>
          <cell r="BT3756">
            <v>4</v>
          </cell>
          <cell r="BU3756" t="str">
            <v>Superunie</v>
          </cell>
          <cell r="BX3756">
            <v>101.6</v>
          </cell>
        </row>
        <row r="3757">
          <cell r="AW3757" t="str">
            <v>Albert Heijn</v>
          </cell>
          <cell r="BP3757">
            <v>34</v>
          </cell>
          <cell r="BR3757" t="str">
            <v>41</v>
          </cell>
          <cell r="BT3757">
            <v>20</v>
          </cell>
          <cell r="BU3757" t="str">
            <v>AH</v>
          </cell>
          <cell r="BX3757">
            <v>129.4</v>
          </cell>
        </row>
        <row r="3758">
          <cell r="AW3758" t="str">
            <v>VOMAR RECLAME DC</v>
          </cell>
          <cell r="BP3758">
            <v>34</v>
          </cell>
          <cell r="BR3758" t="str">
            <v>18</v>
          </cell>
          <cell r="BT3758">
            <v>13.600000000000001</v>
          </cell>
          <cell r="BU3758" t="str">
            <v>Superunie</v>
          </cell>
          <cell r="BX3758">
            <v>201.28</v>
          </cell>
        </row>
        <row r="3759">
          <cell r="AW3759" t="str">
            <v>PLUS DC OSS</v>
          </cell>
          <cell r="BP3759">
            <v>34</v>
          </cell>
          <cell r="BR3759" t="str">
            <v>53</v>
          </cell>
          <cell r="BT3759">
            <v>2.4</v>
          </cell>
          <cell r="BU3759" t="str">
            <v>Superunie</v>
          </cell>
          <cell r="BX3759">
            <v>45.6</v>
          </cell>
        </row>
        <row r="3760">
          <cell r="AW3760" t="str">
            <v>Vomar DC</v>
          </cell>
          <cell r="BP3760">
            <v>34</v>
          </cell>
          <cell r="BR3760" t="str">
            <v>18</v>
          </cell>
          <cell r="BT3760" t="str">
            <v/>
          </cell>
          <cell r="BU3760" t="str">
            <v>Superunie</v>
          </cell>
          <cell r="BX3760" t="str">
            <v/>
          </cell>
        </row>
        <row r="3761">
          <cell r="AW3761" t="str">
            <v>BOON DC KW DORDRECHT</v>
          </cell>
          <cell r="BP3761">
            <v>34</v>
          </cell>
          <cell r="BR3761" t="str">
            <v>33</v>
          </cell>
          <cell r="BT3761">
            <v>1.6</v>
          </cell>
          <cell r="BU3761" t="str">
            <v>Superunie</v>
          </cell>
          <cell r="BX3761">
            <v>44.19</v>
          </cell>
        </row>
        <row r="3762">
          <cell r="AW3762" t="str">
            <v>Colgate-Palmolive hoofdkantoor</v>
          </cell>
          <cell r="BP3762">
            <v>34</v>
          </cell>
          <cell r="BR3762" t="str">
            <v>13</v>
          </cell>
          <cell r="BT3762">
            <v>0.8</v>
          </cell>
          <cell r="BU3762" t="str">
            <v>Overig</v>
          </cell>
          <cell r="BX3762">
            <v>28.67</v>
          </cell>
        </row>
        <row r="3763">
          <cell r="AW3763" t="str">
            <v>Action Distributiecentrum</v>
          </cell>
          <cell r="BP3763">
            <v>34</v>
          </cell>
          <cell r="BR3763" t="str">
            <v>16</v>
          </cell>
          <cell r="BT3763">
            <v>16.8</v>
          </cell>
          <cell r="BU3763" t="str">
            <v>Action</v>
          </cell>
          <cell r="BX3763">
            <v>232.85</v>
          </cell>
        </row>
        <row r="3764">
          <cell r="AW3764" t="str">
            <v>Kruidvat BV</v>
          </cell>
          <cell r="BP3764">
            <v>34</v>
          </cell>
          <cell r="BR3764" t="str">
            <v>66</v>
          </cell>
          <cell r="BT3764">
            <v>16</v>
          </cell>
          <cell r="BU3764" t="str">
            <v>Kruidvat</v>
          </cell>
          <cell r="BX3764">
            <v>139.04</v>
          </cell>
        </row>
        <row r="3765">
          <cell r="AW3765" t="str">
            <v>A.S. WATSON OOSTERHOUT DC</v>
          </cell>
          <cell r="BP3765">
            <v>34</v>
          </cell>
          <cell r="BR3765" t="str">
            <v>49</v>
          </cell>
          <cell r="BT3765">
            <v>18.399999999999999</v>
          </cell>
          <cell r="BU3765" t="str">
            <v>Kruidvat</v>
          </cell>
          <cell r="BX3765">
            <v>208.29</v>
          </cell>
        </row>
        <row r="3766">
          <cell r="AW3766" t="str">
            <v>Kruidvat BV</v>
          </cell>
          <cell r="BP3766">
            <v>34</v>
          </cell>
          <cell r="BR3766" t="str">
            <v>66</v>
          </cell>
          <cell r="BT3766">
            <v>26.4</v>
          </cell>
          <cell r="BU3766" t="str">
            <v>Kruidvat</v>
          </cell>
          <cell r="BX3766">
            <v>182.69</v>
          </cell>
        </row>
        <row r="3767">
          <cell r="AW3767" t="str">
            <v>Action Distributiecentrum</v>
          </cell>
          <cell r="BP3767">
            <v>34</v>
          </cell>
          <cell r="BR3767" t="str">
            <v>61</v>
          </cell>
          <cell r="BT3767">
            <v>23.2</v>
          </cell>
          <cell r="BU3767" t="str">
            <v>Action</v>
          </cell>
          <cell r="BX3767">
            <v>312.27</v>
          </cell>
        </row>
        <row r="3768">
          <cell r="AW3768" t="str">
            <v>Action / ID Logistics</v>
          </cell>
          <cell r="BP3768">
            <v>34</v>
          </cell>
          <cell r="BR3768" t="str">
            <v>50</v>
          </cell>
          <cell r="BT3768">
            <v>24</v>
          </cell>
          <cell r="BU3768" t="str">
            <v>Action</v>
          </cell>
          <cell r="BX3768">
            <v>237.84</v>
          </cell>
        </row>
        <row r="3769">
          <cell r="AW3769" t="str">
            <v>Action / ID Logistics</v>
          </cell>
          <cell r="BP3769">
            <v>34</v>
          </cell>
          <cell r="BR3769" t="str">
            <v>50</v>
          </cell>
          <cell r="BT3769">
            <v>24.8</v>
          </cell>
          <cell r="BU3769" t="str">
            <v>Action</v>
          </cell>
          <cell r="BX3769">
            <v>242.05</v>
          </cell>
        </row>
        <row r="3770">
          <cell r="AW3770" t="str">
            <v>Nettorama DC</v>
          </cell>
          <cell r="BP3770">
            <v>34</v>
          </cell>
          <cell r="BR3770" t="str">
            <v>49</v>
          </cell>
          <cell r="BT3770">
            <v>12.8</v>
          </cell>
          <cell r="BU3770" t="str">
            <v>Superunie</v>
          </cell>
          <cell r="BX3770">
            <v>169.22</v>
          </cell>
        </row>
        <row r="3771">
          <cell r="AW3771" t="str">
            <v>CoopCodis Distributiecentrum</v>
          </cell>
          <cell r="BP3771">
            <v>34</v>
          </cell>
          <cell r="BR3771" t="str">
            <v>94</v>
          </cell>
          <cell r="BT3771">
            <v>1.6</v>
          </cell>
          <cell r="BU3771" t="str">
            <v>Superunie</v>
          </cell>
          <cell r="BX3771">
            <v>62.77</v>
          </cell>
        </row>
        <row r="3772">
          <cell r="AW3772" t="str">
            <v>Dirk DC Bleiswijk slow moving</v>
          </cell>
          <cell r="BP3772">
            <v>34</v>
          </cell>
          <cell r="BR3772" t="str">
            <v>26</v>
          </cell>
          <cell r="BT3772">
            <v>4</v>
          </cell>
          <cell r="BU3772" t="str">
            <v>Superunie</v>
          </cell>
          <cell r="BX3772">
            <v>79.88</v>
          </cell>
        </row>
        <row r="3773">
          <cell r="AW3773" t="str">
            <v>Deka DC Velsen laag</v>
          </cell>
          <cell r="BP3773">
            <v>34</v>
          </cell>
          <cell r="BR3773" t="str">
            <v>19</v>
          </cell>
          <cell r="BT3773">
            <v>4</v>
          </cell>
          <cell r="BU3773" t="str">
            <v>Superunie</v>
          </cell>
          <cell r="BX3773">
            <v>82.56</v>
          </cell>
        </row>
        <row r="3774">
          <cell r="AW3774" t="str">
            <v>Dirk DC Bleiswijk Actie</v>
          </cell>
          <cell r="BP3774">
            <v>34</v>
          </cell>
          <cell r="BR3774" t="str">
            <v>26</v>
          </cell>
          <cell r="BT3774">
            <v>10.4</v>
          </cell>
          <cell r="BU3774" t="str">
            <v>Superunie</v>
          </cell>
          <cell r="BX3774">
            <v>162.03</v>
          </cell>
        </row>
        <row r="3775">
          <cell r="AW3775" t="str">
            <v>Kruidvat BV</v>
          </cell>
          <cell r="BP3775">
            <v>34</v>
          </cell>
          <cell r="BR3775" t="str">
            <v>66</v>
          </cell>
          <cell r="BT3775">
            <v>20.8</v>
          </cell>
          <cell r="BU3775" t="str">
            <v>Kruidvat</v>
          </cell>
          <cell r="BX3775">
            <v>162.03</v>
          </cell>
        </row>
        <row r="3776">
          <cell r="AW3776" t="str">
            <v>Kruidvat BV</v>
          </cell>
          <cell r="BP3776">
            <v>34</v>
          </cell>
          <cell r="BR3776" t="str">
            <v>66</v>
          </cell>
          <cell r="BT3776" t="str">
            <v/>
          </cell>
          <cell r="BU3776" t="str">
            <v>Kruidvat</v>
          </cell>
          <cell r="BX3776" t="str">
            <v/>
          </cell>
        </row>
        <row r="3777">
          <cell r="AW3777" t="str">
            <v>Action Distributiecentrum</v>
          </cell>
          <cell r="BP3777">
            <v>34</v>
          </cell>
          <cell r="BR3777" t="str">
            <v>16</v>
          </cell>
          <cell r="BT3777">
            <v>26.4</v>
          </cell>
          <cell r="BU3777" t="str">
            <v>Action</v>
          </cell>
          <cell r="BX3777">
            <v>296.47000000000003</v>
          </cell>
        </row>
        <row r="3778">
          <cell r="AW3778" t="str">
            <v>Kruidvat BV</v>
          </cell>
          <cell r="BP3778">
            <v>34</v>
          </cell>
          <cell r="BR3778" t="str">
            <v>66</v>
          </cell>
          <cell r="BT3778">
            <v>24.8</v>
          </cell>
          <cell r="BU3778" t="str">
            <v>Kruidvat</v>
          </cell>
          <cell r="BX3778">
            <v>176.32999999999998</v>
          </cell>
        </row>
        <row r="3779">
          <cell r="AW3779" t="str">
            <v>Deka DC Velsen laag</v>
          </cell>
          <cell r="BP3779">
            <v>34</v>
          </cell>
          <cell r="BR3779" t="str">
            <v>19</v>
          </cell>
          <cell r="BT3779" t="str">
            <v/>
          </cell>
          <cell r="BU3779" t="str">
            <v>Superunie</v>
          </cell>
          <cell r="BX3779" t="str">
            <v/>
          </cell>
        </row>
        <row r="3780">
          <cell r="AW3780" t="str">
            <v>ALBERT HEIJN MECH ZAANDAM</v>
          </cell>
          <cell r="BP3780">
            <v>34</v>
          </cell>
          <cell r="BR3780" t="str">
            <v>15</v>
          </cell>
          <cell r="BT3780">
            <v>5.6</v>
          </cell>
          <cell r="BU3780" t="str">
            <v>AH</v>
          </cell>
          <cell r="BX3780">
            <v>97.33</v>
          </cell>
        </row>
        <row r="3781">
          <cell r="AW3781" t="str">
            <v>Jumbo DC Nieuwegein</v>
          </cell>
          <cell r="BP3781">
            <v>34</v>
          </cell>
          <cell r="BR3781" t="str">
            <v>34</v>
          </cell>
          <cell r="BT3781">
            <v>13.6</v>
          </cell>
          <cell r="BU3781" t="str">
            <v>Jumbo</v>
          </cell>
          <cell r="BX3781">
            <v>148.51</v>
          </cell>
        </row>
        <row r="3782">
          <cell r="AW3782" t="str">
            <v>Kruidvat BV</v>
          </cell>
          <cell r="BP3782">
            <v>34</v>
          </cell>
          <cell r="BR3782" t="str">
            <v>66</v>
          </cell>
          <cell r="BT3782" t="str">
            <v/>
          </cell>
          <cell r="BU3782" t="str">
            <v>Kruidvat</v>
          </cell>
          <cell r="BX3782" t="str">
            <v/>
          </cell>
        </row>
        <row r="3783">
          <cell r="AW3783" t="str">
            <v>A.S. Watson DC</v>
          </cell>
          <cell r="BP3783">
            <v>34</v>
          </cell>
          <cell r="BR3783" t="str">
            <v>66</v>
          </cell>
          <cell r="BT3783" t="str">
            <v/>
          </cell>
          <cell r="BU3783" t="str">
            <v>Kruidvat</v>
          </cell>
          <cell r="BX3783" t="str">
            <v/>
          </cell>
        </row>
        <row r="3784">
          <cell r="AW3784" t="str">
            <v>Jumbo Nieuwegein</v>
          </cell>
          <cell r="BP3784">
            <v>34</v>
          </cell>
          <cell r="BR3784" t="str">
            <v>34</v>
          </cell>
          <cell r="BT3784" t="str">
            <v/>
          </cell>
          <cell r="BU3784" t="str">
            <v>Jumbo</v>
          </cell>
          <cell r="BX3784" t="str">
            <v/>
          </cell>
        </row>
        <row r="3785">
          <cell r="AW3785" t="str">
            <v>Albert Heijn</v>
          </cell>
          <cell r="BP3785">
            <v>34</v>
          </cell>
          <cell r="BR3785" t="str">
            <v>41</v>
          </cell>
          <cell r="BT3785">
            <v>20</v>
          </cell>
          <cell r="BU3785" t="str">
            <v>AH</v>
          </cell>
          <cell r="BX3785">
            <v>129.4</v>
          </cell>
        </row>
        <row r="3786">
          <cell r="AW3786" t="str">
            <v>Albert Heijn</v>
          </cell>
          <cell r="BP3786">
            <v>34</v>
          </cell>
          <cell r="BR3786" t="str">
            <v>26</v>
          </cell>
          <cell r="BT3786">
            <v>8</v>
          </cell>
          <cell r="BU3786" t="str">
            <v>AH</v>
          </cell>
          <cell r="BX3786">
            <v>134.16</v>
          </cell>
        </row>
        <row r="3787">
          <cell r="AW3787" t="str">
            <v>SPAR Distributiecentrum</v>
          </cell>
          <cell r="BP3787">
            <v>34</v>
          </cell>
          <cell r="BR3787" t="str">
            <v>51</v>
          </cell>
          <cell r="BT3787">
            <v>4</v>
          </cell>
          <cell r="BU3787" t="str">
            <v>Superunie</v>
          </cell>
          <cell r="BX3787">
            <v>68.8</v>
          </cell>
        </row>
        <row r="3788">
          <cell r="AW3788" t="str">
            <v>SPAR Distributiecentrum</v>
          </cell>
          <cell r="BP3788">
            <v>34</v>
          </cell>
          <cell r="BR3788" t="str">
            <v>51</v>
          </cell>
          <cell r="BT3788" t="str">
            <v/>
          </cell>
          <cell r="BU3788" t="str">
            <v>Superunie</v>
          </cell>
          <cell r="BX3788" t="str">
            <v/>
          </cell>
        </row>
        <row r="3789">
          <cell r="AW3789" t="str">
            <v>ALLIANCE HEALTHCARE</v>
          </cell>
          <cell r="BP3789">
            <v>34</v>
          </cell>
          <cell r="BR3789" t="str">
            <v>52</v>
          </cell>
          <cell r="BT3789">
            <v>0.8</v>
          </cell>
          <cell r="BU3789" t="str">
            <v>Pharma</v>
          </cell>
          <cell r="BX3789">
            <v>54.4</v>
          </cell>
        </row>
        <row r="3790">
          <cell r="AW3790" t="str">
            <v>Mosadex</v>
          </cell>
          <cell r="BP3790">
            <v>34</v>
          </cell>
          <cell r="BR3790" t="str">
            <v>61</v>
          </cell>
          <cell r="BT3790">
            <v>0.8</v>
          </cell>
          <cell r="BU3790" t="str">
            <v>Overig</v>
          </cell>
          <cell r="BX3790">
            <v>54.4</v>
          </cell>
        </row>
        <row r="3791">
          <cell r="AW3791" t="str">
            <v>Admiraal Apotheek Alphega</v>
          </cell>
          <cell r="BP3791">
            <v>34</v>
          </cell>
          <cell r="BR3791" t="str">
            <v>33</v>
          </cell>
          <cell r="BT3791">
            <v>0.8</v>
          </cell>
          <cell r="BU3791" t="str">
            <v>Pharma</v>
          </cell>
          <cell r="BX3791">
            <v>54.4</v>
          </cell>
        </row>
        <row r="3792">
          <cell r="AW3792" t="str">
            <v>Alliance Healthcare</v>
          </cell>
          <cell r="BP3792">
            <v>34</v>
          </cell>
          <cell r="BR3792" t="str">
            <v>79</v>
          </cell>
          <cell r="BT3792">
            <v>0.8</v>
          </cell>
          <cell r="BU3792" t="str">
            <v>Pharma</v>
          </cell>
          <cell r="BX3792">
            <v>54.4</v>
          </cell>
        </row>
        <row r="3793">
          <cell r="AW3793" t="str">
            <v>American Dental Trading BV</v>
          </cell>
          <cell r="BP3793">
            <v>34</v>
          </cell>
          <cell r="BR3793" t="str">
            <v>50</v>
          </cell>
          <cell r="BT3793">
            <v>0.8</v>
          </cell>
          <cell r="BU3793" t="str">
            <v>Pharma</v>
          </cell>
          <cell r="BX3793">
            <v>54.4</v>
          </cell>
        </row>
        <row r="3794">
          <cell r="AW3794" t="str">
            <v>Pluripharm BV</v>
          </cell>
          <cell r="BP3794">
            <v>34</v>
          </cell>
          <cell r="BR3794" t="str">
            <v>18</v>
          </cell>
          <cell r="BT3794">
            <v>0.8</v>
          </cell>
          <cell r="BU3794" t="str">
            <v>Pharma</v>
          </cell>
          <cell r="BX3794">
            <v>54.4</v>
          </cell>
        </row>
        <row r="3795">
          <cell r="AW3795" t="str">
            <v>Plus Retail Zuid</v>
          </cell>
          <cell r="BP3795">
            <v>34</v>
          </cell>
          <cell r="BR3795" t="str">
            <v>60</v>
          </cell>
          <cell r="BT3795">
            <v>6.3999999999999995</v>
          </cell>
          <cell r="BU3795" t="str">
            <v>Superunie</v>
          </cell>
          <cell r="BX3795">
            <v>116.87</v>
          </cell>
        </row>
        <row r="3796">
          <cell r="AW3796" t="str">
            <v>Kruidvat BV</v>
          </cell>
          <cell r="BP3796">
            <v>34</v>
          </cell>
          <cell r="BR3796" t="str">
            <v>66</v>
          </cell>
          <cell r="BT3796">
            <v>5.6</v>
          </cell>
          <cell r="BU3796" t="str">
            <v>Kruidvat</v>
          </cell>
          <cell r="BX3796">
            <v>64.62</v>
          </cell>
        </row>
        <row r="3797">
          <cell r="AW3797" t="str">
            <v>PLUS DC OSS</v>
          </cell>
          <cell r="BP3797">
            <v>34</v>
          </cell>
          <cell r="BR3797" t="str">
            <v>53</v>
          </cell>
          <cell r="BT3797">
            <v>9.6</v>
          </cell>
          <cell r="BU3797" t="str">
            <v>Superunie</v>
          </cell>
          <cell r="BX3797">
            <v>112.99</v>
          </cell>
        </row>
        <row r="3798">
          <cell r="AW3798" t="str">
            <v>GT Retail (Brouwer Transport)</v>
          </cell>
          <cell r="BP3798">
            <v>34</v>
          </cell>
          <cell r="BR3798" t="str">
            <v>81</v>
          </cell>
          <cell r="BT3798">
            <v>8</v>
          </cell>
          <cell r="BU3798" t="str">
            <v>Overig</v>
          </cell>
          <cell r="BX3798">
            <v>137.68</v>
          </cell>
        </row>
        <row r="3799">
          <cell r="AW3799" t="str">
            <v>ALBERT HEIJN  LDC GELDERMALSEN</v>
          </cell>
          <cell r="BP3799">
            <v>34</v>
          </cell>
          <cell r="BR3799" t="str">
            <v>41</v>
          </cell>
          <cell r="BT3799">
            <v>4.8</v>
          </cell>
          <cell r="BU3799" t="str">
            <v>AH</v>
          </cell>
          <cell r="BX3799">
            <v>48.92</v>
          </cell>
        </row>
        <row r="3800">
          <cell r="AW3800" t="str">
            <v>VOMAR RECLAME DC</v>
          </cell>
          <cell r="BP3800">
            <v>34</v>
          </cell>
          <cell r="BR3800" t="str">
            <v>18</v>
          </cell>
          <cell r="BT3800">
            <v>4</v>
          </cell>
          <cell r="BU3800" t="str">
            <v>Superunie</v>
          </cell>
          <cell r="BX3800">
            <v>83.04</v>
          </cell>
        </row>
        <row r="3801">
          <cell r="AW3801" t="str">
            <v>Plus Retail Zuid</v>
          </cell>
          <cell r="BP3801">
            <v>34</v>
          </cell>
          <cell r="BR3801" t="str">
            <v>60</v>
          </cell>
          <cell r="BT3801" t="str">
            <v/>
          </cell>
          <cell r="BU3801" t="str">
            <v>Superunie</v>
          </cell>
          <cell r="BX3801" t="str">
            <v/>
          </cell>
        </row>
        <row r="3802">
          <cell r="AW3802" t="str">
            <v>Sligro (deur 802-807)</v>
          </cell>
          <cell r="BP3802">
            <v>34</v>
          </cell>
          <cell r="BR3802" t="str">
            <v>54</v>
          </cell>
          <cell r="BT3802">
            <v>7.2</v>
          </cell>
          <cell r="BU3802" t="str">
            <v>Superunie</v>
          </cell>
          <cell r="BX3802">
            <v>91.8</v>
          </cell>
        </row>
        <row r="3803">
          <cell r="AW3803" t="str">
            <v>Plus Retail Zuid</v>
          </cell>
          <cell r="BP3803">
            <v>34</v>
          </cell>
          <cell r="BR3803" t="str">
            <v>60</v>
          </cell>
          <cell r="BT3803" t="str">
            <v/>
          </cell>
          <cell r="BU3803" t="str">
            <v>Superunie</v>
          </cell>
          <cell r="BX3803" t="str">
            <v/>
          </cell>
        </row>
        <row r="3804">
          <cell r="AW3804" t="str">
            <v>Plein.NL</v>
          </cell>
          <cell r="BP3804">
            <v>34</v>
          </cell>
          <cell r="BR3804" t="str">
            <v>47</v>
          </cell>
          <cell r="BT3804">
            <v>2.4</v>
          </cell>
          <cell r="BU3804" t="str">
            <v>Overig</v>
          </cell>
          <cell r="BX3804">
            <v>61.56</v>
          </cell>
        </row>
        <row r="3805">
          <cell r="AW3805" t="str">
            <v>Amsterdam Warehouse Company</v>
          </cell>
          <cell r="BP3805">
            <v>34</v>
          </cell>
          <cell r="BR3805" t="str">
            <v>10</v>
          </cell>
          <cell r="BT3805">
            <v>16.8</v>
          </cell>
          <cell r="BU3805" t="str">
            <v>Overig</v>
          </cell>
          <cell r="BX3805">
            <v>196.39</v>
          </cell>
        </row>
        <row r="3806">
          <cell r="AW3806" t="str">
            <v>Albert Heijn DC OVERIJSSEL</v>
          </cell>
          <cell r="BP3806">
            <v>34</v>
          </cell>
          <cell r="BR3806" t="str">
            <v>80</v>
          </cell>
          <cell r="BT3806">
            <v>4.8</v>
          </cell>
          <cell r="BU3806" t="str">
            <v>AH</v>
          </cell>
          <cell r="BX3806">
            <v>96.72</v>
          </cell>
        </row>
        <row r="3807">
          <cell r="AW3807" t="str">
            <v>Albert Heijn</v>
          </cell>
          <cell r="BP3807">
            <v>34</v>
          </cell>
          <cell r="BR3807" t="str">
            <v>41</v>
          </cell>
          <cell r="BT3807" t="str">
            <v/>
          </cell>
          <cell r="BU3807" t="str">
            <v>AH</v>
          </cell>
          <cell r="BX3807" t="str">
            <v/>
          </cell>
        </row>
        <row r="3808">
          <cell r="AW3808" t="str">
            <v>PICNIC DC2 EVEREST</v>
          </cell>
          <cell r="BP3808">
            <v>34</v>
          </cell>
          <cell r="BR3808" t="str">
            <v>73</v>
          </cell>
          <cell r="BT3808">
            <v>12.8</v>
          </cell>
          <cell r="BU3808" t="str">
            <v>Overig</v>
          </cell>
          <cell r="BX3808">
            <v>170.88</v>
          </cell>
        </row>
        <row r="3809">
          <cell r="AW3809" t="str">
            <v>Albert Heijn</v>
          </cell>
          <cell r="BP3809">
            <v>34</v>
          </cell>
          <cell r="BR3809" t="str">
            <v>50</v>
          </cell>
          <cell r="BT3809">
            <v>8</v>
          </cell>
          <cell r="BU3809" t="str">
            <v>AH</v>
          </cell>
          <cell r="BX3809">
            <v>120.56</v>
          </cell>
        </row>
        <row r="3810">
          <cell r="AW3810" t="str">
            <v>Advion B.V.</v>
          </cell>
          <cell r="BP3810">
            <v>34</v>
          </cell>
          <cell r="BR3810" t="str">
            <v>10</v>
          </cell>
          <cell r="BT3810" t="str">
            <v/>
          </cell>
          <cell r="BU3810" t="str">
            <v>Overig</v>
          </cell>
          <cell r="BX3810" t="str">
            <v/>
          </cell>
        </row>
        <row r="3811">
          <cell r="AW3811" t="str">
            <v>Sligro (deur 802-807)</v>
          </cell>
          <cell r="BP3811">
            <v>34</v>
          </cell>
          <cell r="BR3811" t="str">
            <v>54</v>
          </cell>
          <cell r="BT3811" t="str">
            <v/>
          </cell>
          <cell r="BU3811" t="str">
            <v>Superunie</v>
          </cell>
          <cell r="BX3811" t="str">
            <v/>
          </cell>
        </row>
        <row r="3812">
          <cell r="AW3812" t="str">
            <v>Sligro DC Non Food (deur 701)</v>
          </cell>
          <cell r="BP3812">
            <v>34</v>
          </cell>
          <cell r="BR3812" t="str">
            <v>54</v>
          </cell>
          <cell r="BT3812" t="str">
            <v/>
          </cell>
          <cell r="BU3812" t="str">
            <v>Superunie</v>
          </cell>
          <cell r="BX3812" t="str">
            <v/>
          </cell>
        </row>
        <row r="3813">
          <cell r="AW3813" t="str">
            <v>PICNIC DC2 EVEREST</v>
          </cell>
          <cell r="BP3813">
            <v>34</v>
          </cell>
          <cell r="BR3813" t="str">
            <v>73</v>
          </cell>
          <cell r="BT3813">
            <v>18.399999999999999</v>
          </cell>
          <cell r="BU3813" t="str">
            <v>Overig</v>
          </cell>
          <cell r="BX3813">
            <v>210.13</v>
          </cell>
        </row>
        <row r="3814">
          <cell r="AW3814" t="str">
            <v>PICNIC DC2 EVEREST</v>
          </cell>
          <cell r="BP3814">
            <v>34</v>
          </cell>
          <cell r="BR3814" t="str">
            <v>73</v>
          </cell>
          <cell r="BT3814" t="str">
            <v/>
          </cell>
          <cell r="BU3814" t="str">
            <v>Overig</v>
          </cell>
          <cell r="BX3814" t="str">
            <v/>
          </cell>
        </row>
        <row r="3815">
          <cell r="AW3815" t="str">
            <v>ALBERT HEIJN MECH ZAANDAM</v>
          </cell>
          <cell r="BP3815">
            <v>34</v>
          </cell>
          <cell r="BR3815" t="str">
            <v>15</v>
          </cell>
          <cell r="BT3815">
            <v>20.8</v>
          </cell>
          <cell r="BU3815" t="str">
            <v>AH</v>
          </cell>
          <cell r="BX3815">
            <v>243.98</v>
          </cell>
        </row>
        <row r="3816">
          <cell r="AW3816" t="str">
            <v>PLUS DC OSS</v>
          </cell>
          <cell r="BP3816">
            <v>34</v>
          </cell>
          <cell r="BR3816" t="str">
            <v>53</v>
          </cell>
          <cell r="BT3816" t="str">
            <v/>
          </cell>
          <cell r="BU3816" t="str">
            <v>Superunie</v>
          </cell>
          <cell r="BX3816" t="str">
            <v/>
          </cell>
        </row>
        <row r="3817">
          <cell r="AW3817" t="str">
            <v>Kruidvat BV</v>
          </cell>
          <cell r="BP3817">
            <v>34</v>
          </cell>
          <cell r="BR3817" t="str">
            <v>66</v>
          </cell>
          <cell r="BT3817">
            <v>24.8</v>
          </cell>
          <cell r="BU3817" t="str">
            <v>Kruidvat</v>
          </cell>
          <cell r="BX3817">
            <v>182.69</v>
          </cell>
        </row>
        <row r="3818">
          <cell r="AW3818" t="str">
            <v>Kruidvat BV</v>
          </cell>
          <cell r="BP3818">
            <v>34</v>
          </cell>
          <cell r="BR3818" t="str">
            <v>66</v>
          </cell>
          <cell r="BT3818" t="str">
            <v/>
          </cell>
          <cell r="BU3818" t="str">
            <v>Kruidvat</v>
          </cell>
          <cell r="BX3818" t="str">
            <v/>
          </cell>
        </row>
        <row r="3819">
          <cell r="AW3819" t="str">
            <v>Kruidvat BV</v>
          </cell>
          <cell r="BP3819">
            <v>34</v>
          </cell>
          <cell r="BR3819" t="str">
            <v>66</v>
          </cell>
          <cell r="BT3819" t="str">
            <v/>
          </cell>
          <cell r="BU3819" t="str">
            <v>Kruidvat</v>
          </cell>
          <cell r="BX3819" t="str">
            <v/>
          </cell>
        </row>
        <row r="3820">
          <cell r="AW3820" t="str">
            <v>Plus Retail Oost</v>
          </cell>
          <cell r="BP3820">
            <v>34</v>
          </cell>
          <cell r="BR3820" t="str">
            <v>74</v>
          </cell>
          <cell r="BT3820">
            <v>3.2</v>
          </cell>
          <cell r="BU3820" t="str">
            <v>Superunie</v>
          </cell>
          <cell r="BX3820">
            <v>76.83</v>
          </cell>
        </row>
        <row r="3821">
          <cell r="AW3821" t="str">
            <v>Kruidvat BV</v>
          </cell>
          <cell r="BP3821">
            <v>34</v>
          </cell>
          <cell r="BR3821" t="str">
            <v>66</v>
          </cell>
          <cell r="BT3821">
            <v>20</v>
          </cell>
          <cell r="BU3821" t="str">
            <v>Kruidvat</v>
          </cell>
          <cell r="BX3821">
            <v>158.39999999999998</v>
          </cell>
        </row>
        <row r="3822">
          <cell r="AW3822" t="str">
            <v>Plus Retail Zuid</v>
          </cell>
          <cell r="BP3822">
            <v>34</v>
          </cell>
          <cell r="BR3822" t="str">
            <v>60</v>
          </cell>
          <cell r="BT3822">
            <v>0.8</v>
          </cell>
          <cell r="BU3822" t="str">
            <v>Superunie</v>
          </cell>
          <cell r="BX3822">
            <v>31.57</v>
          </cell>
        </row>
        <row r="3823">
          <cell r="AW3823" t="str">
            <v>PLUS DC OSS</v>
          </cell>
          <cell r="BP3823">
            <v>34</v>
          </cell>
          <cell r="BR3823" t="str">
            <v>53</v>
          </cell>
          <cell r="BT3823">
            <v>0.8</v>
          </cell>
          <cell r="BU3823" t="str">
            <v>Superunie</v>
          </cell>
          <cell r="BX3823">
            <v>27.26</v>
          </cell>
        </row>
        <row r="3824">
          <cell r="AW3824" t="str">
            <v>Plus Retail Oost</v>
          </cell>
          <cell r="BP3824">
            <v>34</v>
          </cell>
          <cell r="BR3824" t="str">
            <v>74</v>
          </cell>
          <cell r="BT3824" t="str">
            <v/>
          </cell>
          <cell r="BU3824" t="str">
            <v>Superunie</v>
          </cell>
          <cell r="BX3824" t="str">
            <v/>
          </cell>
        </row>
        <row r="3825">
          <cell r="AW3825" t="str">
            <v>Deka DC Velsen laag</v>
          </cell>
          <cell r="BP3825">
            <v>34</v>
          </cell>
          <cell r="BR3825" t="str">
            <v>19</v>
          </cell>
          <cell r="BT3825">
            <v>0.8</v>
          </cell>
          <cell r="BU3825" t="str">
            <v>Superunie</v>
          </cell>
          <cell r="BX3825">
            <v>29.83</v>
          </cell>
        </row>
        <row r="3826">
          <cell r="AW3826" t="str">
            <v>Dirk DC Bleiswijk slow moving</v>
          </cell>
          <cell r="BP3826">
            <v>34</v>
          </cell>
          <cell r="BR3826" t="str">
            <v>26</v>
          </cell>
          <cell r="BT3826">
            <v>2.4</v>
          </cell>
          <cell r="BU3826" t="str">
            <v>Superunie</v>
          </cell>
          <cell r="BX3826">
            <v>62.16</v>
          </cell>
        </row>
        <row r="3827">
          <cell r="AW3827" t="str">
            <v>Albert Heijn</v>
          </cell>
          <cell r="BP3827">
            <v>34</v>
          </cell>
          <cell r="BR3827" t="str">
            <v>41</v>
          </cell>
          <cell r="BT3827">
            <v>7.2</v>
          </cell>
          <cell r="BU3827" t="str">
            <v>AH</v>
          </cell>
          <cell r="BX3827">
            <v>66.89</v>
          </cell>
        </row>
        <row r="3828">
          <cell r="AW3828" t="str">
            <v>Kruidvat BV</v>
          </cell>
          <cell r="BP3828">
            <v>34</v>
          </cell>
          <cell r="BR3828" t="str">
            <v>66</v>
          </cell>
          <cell r="BT3828" t="str">
            <v/>
          </cell>
          <cell r="BU3828" t="str">
            <v>Kruidvat</v>
          </cell>
          <cell r="BX3828" t="str">
            <v/>
          </cell>
        </row>
        <row r="3829">
          <cell r="AW3829" t="str">
            <v>Etos Distributiecentrum</v>
          </cell>
          <cell r="BP3829">
            <v>34</v>
          </cell>
          <cell r="BR3829" t="str">
            <v>19</v>
          </cell>
          <cell r="BT3829">
            <v>20.8</v>
          </cell>
          <cell r="BU3829" t="str">
            <v>Overig</v>
          </cell>
          <cell r="BX3829">
            <v>255.22</v>
          </cell>
        </row>
        <row r="3830">
          <cell r="AW3830" t="str">
            <v>Jumbo DC Nieuwegein</v>
          </cell>
          <cell r="BP3830">
            <v>34</v>
          </cell>
          <cell r="BR3830" t="str">
            <v>34</v>
          </cell>
          <cell r="BT3830">
            <v>26.4</v>
          </cell>
          <cell r="BU3830" t="str">
            <v>Jumbo</v>
          </cell>
          <cell r="BX3830">
            <v>213.57999999999998</v>
          </cell>
        </row>
        <row r="3831">
          <cell r="AW3831" t="str">
            <v>Jumbo Nieuwegein</v>
          </cell>
          <cell r="BP3831">
            <v>34</v>
          </cell>
          <cell r="BR3831" t="str">
            <v>34</v>
          </cell>
          <cell r="BT3831" t="str">
            <v/>
          </cell>
          <cell r="BU3831" t="str">
            <v>Jumbo</v>
          </cell>
          <cell r="BX3831" t="str">
            <v/>
          </cell>
        </row>
        <row r="3832">
          <cell r="AW3832" t="str">
            <v>Kruidvat BV</v>
          </cell>
          <cell r="BP3832">
            <v>34</v>
          </cell>
          <cell r="BR3832" t="str">
            <v>66</v>
          </cell>
          <cell r="BT3832">
            <v>26.4</v>
          </cell>
          <cell r="BU3832" t="str">
            <v>Kruidvat</v>
          </cell>
          <cell r="BX3832">
            <v>182.69</v>
          </cell>
        </row>
        <row r="3833">
          <cell r="AW3833" t="str">
            <v>Jumbo DC Nieuwegein</v>
          </cell>
          <cell r="BP3833">
            <v>34</v>
          </cell>
          <cell r="BR3833" t="str">
            <v>34</v>
          </cell>
          <cell r="BT3833" t="str">
            <v/>
          </cell>
          <cell r="BU3833" t="str">
            <v>Jumbo</v>
          </cell>
          <cell r="BX3833" t="str">
            <v/>
          </cell>
        </row>
        <row r="3834">
          <cell r="AW3834" t="str">
            <v>Albert Heijn</v>
          </cell>
          <cell r="BP3834">
            <v>34</v>
          </cell>
          <cell r="BR3834" t="str">
            <v>41</v>
          </cell>
          <cell r="BT3834">
            <v>26.4</v>
          </cell>
          <cell r="BU3834" t="str">
            <v>AH</v>
          </cell>
          <cell r="BX3834">
            <v>149.41</v>
          </cell>
        </row>
        <row r="3835">
          <cell r="AW3835" t="str">
            <v>Albert Heijn</v>
          </cell>
          <cell r="BP3835">
            <v>34</v>
          </cell>
          <cell r="BR3835" t="str">
            <v>41</v>
          </cell>
          <cell r="BT3835">
            <v>26.4</v>
          </cell>
          <cell r="BU3835" t="str">
            <v>AH</v>
          </cell>
          <cell r="BX3835">
            <v>149.41</v>
          </cell>
        </row>
        <row r="3836">
          <cell r="AW3836" t="str">
            <v>A.S. WATSON OOSTERHOUT DC</v>
          </cell>
          <cell r="BP3836">
            <v>35</v>
          </cell>
          <cell r="BR3836" t="str">
            <v>49</v>
          </cell>
          <cell r="BT3836">
            <v>8</v>
          </cell>
          <cell r="BU3836" t="str">
            <v>Kruidvat</v>
          </cell>
          <cell r="BX3836">
            <v>121.2</v>
          </cell>
        </row>
        <row r="3837">
          <cell r="AW3837" t="str">
            <v>Boni Distributiecentrum</v>
          </cell>
          <cell r="BP3837">
            <v>35</v>
          </cell>
          <cell r="BR3837" t="str">
            <v>38</v>
          </cell>
          <cell r="BT3837">
            <v>12</v>
          </cell>
          <cell r="BU3837" t="str">
            <v>Superunie</v>
          </cell>
          <cell r="BX3837">
            <v>177.96</v>
          </cell>
        </row>
        <row r="3838">
          <cell r="AW3838" t="str">
            <v>ID Logistics</v>
          </cell>
          <cell r="BP3838">
            <v>35</v>
          </cell>
          <cell r="BR3838" t="str">
            <v>50</v>
          </cell>
          <cell r="BT3838">
            <v>2.4</v>
          </cell>
          <cell r="BU3838" t="str">
            <v>Overig</v>
          </cell>
          <cell r="BX3838">
            <v>55.85</v>
          </cell>
        </row>
        <row r="3839">
          <cell r="AW3839" t="str">
            <v>Boni Distributiecentrum</v>
          </cell>
          <cell r="BP3839">
            <v>35</v>
          </cell>
          <cell r="BR3839" t="str">
            <v>38</v>
          </cell>
          <cell r="BT3839">
            <v>2.4</v>
          </cell>
          <cell r="BU3839" t="str">
            <v>Superunie</v>
          </cell>
          <cell r="BX3839">
            <v>62.16</v>
          </cell>
        </row>
        <row r="3840">
          <cell r="AW3840" t="str">
            <v>Albert Heijn</v>
          </cell>
          <cell r="BP3840">
            <v>35</v>
          </cell>
          <cell r="BR3840" t="str">
            <v>41</v>
          </cell>
          <cell r="BT3840">
            <v>20</v>
          </cell>
          <cell r="BU3840" t="str">
            <v>AH</v>
          </cell>
          <cell r="BX3840">
            <v>129.4</v>
          </cell>
        </row>
        <row r="3841">
          <cell r="AW3841" t="str">
            <v>DA DC ZWOLLE</v>
          </cell>
          <cell r="BP3841">
            <v>35</v>
          </cell>
          <cell r="BR3841" t="str">
            <v>80</v>
          </cell>
          <cell r="BT3841">
            <v>1.6</v>
          </cell>
          <cell r="BU3841" t="str">
            <v>Pharma</v>
          </cell>
          <cell r="BX3841">
            <v>52.45</v>
          </cell>
        </row>
        <row r="3842">
          <cell r="AW3842" t="str">
            <v>Action Distributiecentrum</v>
          </cell>
          <cell r="BP3842">
            <v>35</v>
          </cell>
          <cell r="BR3842" t="str">
            <v>61</v>
          </cell>
          <cell r="BT3842">
            <v>24</v>
          </cell>
          <cell r="BU3842" t="str">
            <v>Action</v>
          </cell>
          <cell r="BX3842">
            <v>317.52</v>
          </cell>
        </row>
        <row r="3843">
          <cell r="AW3843" t="str">
            <v>Action Distributiecentrum</v>
          </cell>
          <cell r="BP3843">
            <v>35</v>
          </cell>
          <cell r="BR3843" t="str">
            <v>61</v>
          </cell>
          <cell r="BT3843">
            <v>26.4</v>
          </cell>
          <cell r="BU3843" t="str">
            <v>Action</v>
          </cell>
          <cell r="BX3843">
            <v>333.96</v>
          </cell>
        </row>
        <row r="3844">
          <cell r="AW3844" t="str">
            <v>Kruidvat BV</v>
          </cell>
          <cell r="BP3844">
            <v>35</v>
          </cell>
          <cell r="BR3844" t="str">
            <v>66</v>
          </cell>
          <cell r="BT3844">
            <v>24</v>
          </cell>
          <cell r="BU3844" t="str">
            <v>Kruidvat</v>
          </cell>
          <cell r="BX3844">
            <v>173.51</v>
          </cell>
        </row>
        <row r="3845">
          <cell r="AW3845" t="str">
            <v>Minc Apeldoorn B.V.</v>
          </cell>
          <cell r="BP3845">
            <v>35</v>
          </cell>
          <cell r="BR3845" t="str">
            <v>73</v>
          </cell>
          <cell r="BT3845">
            <v>1.6</v>
          </cell>
          <cell r="BU3845" t="str">
            <v>Overig</v>
          </cell>
          <cell r="BX3845">
            <v>45.02</v>
          </cell>
        </row>
        <row r="3846">
          <cell r="AW3846" t="str">
            <v>Kruidvat BV</v>
          </cell>
          <cell r="BP3846">
            <v>35</v>
          </cell>
          <cell r="BR3846" t="str">
            <v>66</v>
          </cell>
          <cell r="BT3846" t="str">
            <v/>
          </cell>
          <cell r="BU3846" t="str">
            <v>Kruidvat</v>
          </cell>
          <cell r="BX3846" t="str">
            <v/>
          </cell>
        </row>
        <row r="3847">
          <cell r="AW3847" t="str">
            <v>Poiesz Supermarkten BV</v>
          </cell>
          <cell r="BP3847">
            <v>35</v>
          </cell>
          <cell r="BR3847" t="str">
            <v>86</v>
          </cell>
          <cell r="BT3847">
            <v>1.6</v>
          </cell>
          <cell r="BU3847" t="str">
            <v>Superunie</v>
          </cell>
          <cell r="BX3847">
            <v>67.5</v>
          </cell>
        </row>
        <row r="3848">
          <cell r="AW3848" t="str">
            <v>Kruidvat BV</v>
          </cell>
          <cell r="BP3848">
            <v>35</v>
          </cell>
          <cell r="BR3848" t="str">
            <v>66</v>
          </cell>
          <cell r="BT3848" t="str">
            <v/>
          </cell>
          <cell r="BU3848" t="str">
            <v>Kruidvat</v>
          </cell>
          <cell r="BX3848" t="str">
            <v/>
          </cell>
        </row>
        <row r="3849">
          <cell r="AW3849" t="str">
            <v>HOOGVLIET DC BLEISWIJK</v>
          </cell>
          <cell r="BP3849">
            <v>35</v>
          </cell>
          <cell r="BR3849" t="str">
            <v>26</v>
          </cell>
          <cell r="BT3849">
            <v>1.6</v>
          </cell>
          <cell r="BU3849" t="str">
            <v>Superunie</v>
          </cell>
          <cell r="BX3849">
            <v>49.33</v>
          </cell>
        </row>
        <row r="3850">
          <cell r="AW3850" t="str">
            <v>Amsterdam Warehouse Company</v>
          </cell>
          <cell r="BP3850">
            <v>35</v>
          </cell>
          <cell r="BR3850" t="str">
            <v>10</v>
          </cell>
          <cell r="BT3850">
            <v>4.8</v>
          </cell>
          <cell r="BU3850" t="str">
            <v>Overig</v>
          </cell>
          <cell r="BX3850">
            <v>81.650000000000006</v>
          </cell>
        </row>
        <row r="3851">
          <cell r="AW3851" t="str">
            <v>Etos Distributiecentrum</v>
          </cell>
          <cell r="BP3851">
            <v>35</v>
          </cell>
          <cell r="BR3851" t="str">
            <v>19</v>
          </cell>
          <cell r="BT3851">
            <v>16</v>
          </cell>
          <cell r="BU3851" t="str">
            <v>Overig</v>
          </cell>
          <cell r="BX3851">
            <v>219.84</v>
          </cell>
        </row>
        <row r="3852">
          <cell r="AW3852" t="str">
            <v>Kruidvat BV</v>
          </cell>
          <cell r="BP3852">
            <v>35</v>
          </cell>
          <cell r="BR3852" t="str">
            <v>66</v>
          </cell>
          <cell r="BT3852">
            <v>22.4</v>
          </cell>
          <cell r="BU3852" t="str">
            <v>Kruidvat</v>
          </cell>
          <cell r="BX3852">
            <v>167.55</v>
          </cell>
        </row>
        <row r="3853">
          <cell r="AW3853" t="str">
            <v>Kruidvat BV</v>
          </cell>
          <cell r="BP3853">
            <v>35</v>
          </cell>
          <cell r="BR3853" t="str">
            <v>66</v>
          </cell>
          <cell r="BT3853" t="str">
            <v/>
          </cell>
          <cell r="BU3853" t="str">
            <v>Kruidvat</v>
          </cell>
          <cell r="BX3853" t="str">
            <v/>
          </cell>
        </row>
        <row r="3854">
          <cell r="AW3854" t="str">
            <v>PLUS DC OSS</v>
          </cell>
          <cell r="BP3854">
            <v>35</v>
          </cell>
          <cell r="BR3854" t="str">
            <v>53</v>
          </cell>
          <cell r="BT3854">
            <v>1.6</v>
          </cell>
          <cell r="BU3854" t="str">
            <v>Superunie</v>
          </cell>
          <cell r="BX3854">
            <v>36.22</v>
          </cell>
        </row>
        <row r="3855">
          <cell r="AW3855" t="str">
            <v>Albert Heijn DC OVERIJSSEL</v>
          </cell>
          <cell r="BP3855">
            <v>35</v>
          </cell>
          <cell r="BR3855" t="str">
            <v>80</v>
          </cell>
          <cell r="BT3855">
            <v>5.6</v>
          </cell>
          <cell r="BU3855" t="str">
            <v>AH</v>
          </cell>
          <cell r="BX3855">
            <v>104.83</v>
          </cell>
        </row>
        <row r="3856">
          <cell r="AW3856" t="str">
            <v>Albert Heijn</v>
          </cell>
          <cell r="BP3856">
            <v>35</v>
          </cell>
          <cell r="BR3856" t="str">
            <v>41</v>
          </cell>
          <cell r="BT3856">
            <v>18.399999999999999</v>
          </cell>
          <cell r="BU3856" t="str">
            <v>AH</v>
          </cell>
          <cell r="BX3856">
            <v>123.65</v>
          </cell>
        </row>
        <row r="3857">
          <cell r="AW3857" t="str">
            <v>Kruidvat BV</v>
          </cell>
          <cell r="BP3857">
            <v>35</v>
          </cell>
          <cell r="BR3857" t="str">
            <v>66</v>
          </cell>
          <cell r="BT3857">
            <v>12.8</v>
          </cell>
          <cell r="BU3857" t="str">
            <v>Kruidvat</v>
          </cell>
          <cell r="BX3857">
            <v>123.01</v>
          </cell>
        </row>
        <row r="3858">
          <cell r="AW3858" t="str">
            <v>Dirk DC Bleiswijk Actie</v>
          </cell>
          <cell r="BP3858">
            <v>35</v>
          </cell>
          <cell r="BR3858" t="str">
            <v>26</v>
          </cell>
          <cell r="BT3858">
            <v>8</v>
          </cell>
          <cell r="BU3858" t="str">
            <v>Superunie</v>
          </cell>
          <cell r="BX3858">
            <v>134.16</v>
          </cell>
        </row>
        <row r="3859">
          <cell r="AW3859" t="str">
            <v>CoopCodis Distributiecentrum</v>
          </cell>
          <cell r="BP3859">
            <v>35</v>
          </cell>
          <cell r="BR3859" t="str">
            <v>94</v>
          </cell>
          <cell r="BT3859">
            <v>8.8000000000000007</v>
          </cell>
          <cell r="BU3859" t="str">
            <v>Superunie</v>
          </cell>
          <cell r="BX3859">
            <v>183.14</v>
          </cell>
        </row>
        <row r="3860">
          <cell r="AW3860" t="str">
            <v>VOMAR RECLAME DC</v>
          </cell>
          <cell r="BP3860">
            <v>35</v>
          </cell>
          <cell r="BR3860" t="str">
            <v>18</v>
          </cell>
          <cell r="BT3860">
            <v>22.4</v>
          </cell>
          <cell r="BU3860" t="str">
            <v>Superunie</v>
          </cell>
          <cell r="BX3860">
            <v>265.65999999999997</v>
          </cell>
        </row>
        <row r="3861">
          <cell r="AW3861" t="str">
            <v>Vomar DC</v>
          </cell>
          <cell r="BP3861">
            <v>35</v>
          </cell>
          <cell r="BR3861" t="str">
            <v>18</v>
          </cell>
          <cell r="BT3861" t="str">
            <v/>
          </cell>
          <cell r="BU3861" t="str">
            <v>Superunie</v>
          </cell>
          <cell r="BX3861" t="str">
            <v/>
          </cell>
        </row>
        <row r="3862">
          <cell r="AW3862" t="str">
            <v>Action Distributiecentrum</v>
          </cell>
          <cell r="BP3862">
            <v>35</v>
          </cell>
          <cell r="BR3862" t="str">
            <v>16</v>
          </cell>
          <cell r="BT3862">
            <v>19.2</v>
          </cell>
          <cell r="BU3862" t="str">
            <v>Action</v>
          </cell>
          <cell r="BX3862">
            <v>251.71</v>
          </cell>
        </row>
        <row r="3863">
          <cell r="AW3863" t="str">
            <v>Jan Linders Distributiecentrum</v>
          </cell>
          <cell r="BP3863">
            <v>35</v>
          </cell>
          <cell r="BR3863" t="str">
            <v>58</v>
          </cell>
          <cell r="BT3863">
            <v>1.6</v>
          </cell>
          <cell r="BU3863" t="str">
            <v>Superunie</v>
          </cell>
          <cell r="BX3863">
            <v>45.07</v>
          </cell>
        </row>
        <row r="3864">
          <cell r="AW3864" t="str">
            <v>Dirk DC Bleiswijk Actie</v>
          </cell>
          <cell r="BP3864">
            <v>35</v>
          </cell>
          <cell r="BR3864" t="str">
            <v>26</v>
          </cell>
          <cell r="BT3864" t="str">
            <v/>
          </cell>
          <cell r="BU3864" t="str">
            <v>Superunie</v>
          </cell>
          <cell r="BX3864" t="str">
            <v/>
          </cell>
        </row>
        <row r="3865">
          <cell r="AW3865" t="str">
            <v>CoopCodis Distributiecentrum</v>
          </cell>
          <cell r="BP3865">
            <v>35</v>
          </cell>
          <cell r="BR3865" t="str">
            <v>94</v>
          </cell>
          <cell r="BT3865" t="str">
            <v/>
          </cell>
          <cell r="BU3865" t="str">
            <v>Superunie</v>
          </cell>
          <cell r="BX3865" t="str">
            <v/>
          </cell>
        </row>
        <row r="3866">
          <cell r="AW3866" t="str">
            <v>Albert Heijn</v>
          </cell>
          <cell r="BP3866">
            <v>35</v>
          </cell>
          <cell r="BR3866" t="str">
            <v>26</v>
          </cell>
          <cell r="BT3866">
            <v>8</v>
          </cell>
          <cell r="BU3866" t="str">
            <v>AH</v>
          </cell>
          <cell r="BX3866">
            <v>134.16</v>
          </cell>
        </row>
        <row r="3867">
          <cell r="AW3867" t="str">
            <v>CoopCodis Distributiecentrum</v>
          </cell>
          <cell r="BP3867">
            <v>35</v>
          </cell>
          <cell r="BR3867" t="str">
            <v>94</v>
          </cell>
          <cell r="BT3867" t="str">
            <v/>
          </cell>
          <cell r="BU3867" t="str">
            <v>Superunie</v>
          </cell>
          <cell r="BX3867" t="str">
            <v/>
          </cell>
        </row>
        <row r="3868">
          <cell r="AW3868" t="str">
            <v>Etos Distributiecentrum</v>
          </cell>
          <cell r="BP3868">
            <v>35</v>
          </cell>
          <cell r="BR3868" t="str">
            <v>19</v>
          </cell>
          <cell r="BT3868" t="str">
            <v/>
          </cell>
          <cell r="BU3868" t="str">
            <v>Overig</v>
          </cell>
          <cell r="BX3868" t="str">
            <v/>
          </cell>
        </row>
        <row r="3869">
          <cell r="AW3869" t="str">
            <v>Nettorama DC</v>
          </cell>
          <cell r="BP3869">
            <v>35</v>
          </cell>
          <cell r="BR3869" t="str">
            <v>49</v>
          </cell>
          <cell r="BT3869">
            <v>11.2</v>
          </cell>
          <cell r="BU3869" t="str">
            <v>Superunie</v>
          </cell>
          <cell r="BX3869">
            <v>152.21</v>
          </cell>
        </row>
        <row r="3870">
          <cell r="AW3870" t="str">
            <v>Action Distributiecentrum</v>
          </cell>
          <cell r="BP3870">
            <v>35</v>
          </cell>
          <cell r="BR3870" t="str">
            <v>61</v>
          </cell>
          <cell r="BT3870">
            <v>22.4</v>
          </cell>
          <cell r="BU3870" t="str">
            <v>Action</v>
          </cell>
          <cell r="BX3870">
            <v>307.33</v>
          </cell>
        </row>
        <row r="3871">
          <cell r="AW3871" t="str">
            <v>Action Distributiecentrum</v>
          </cell>
          <cell r="BP3871">
            <v>35</v>
          </cell>
          <cell r="BR3871" t="str">
            <v>16</v>
          </cell>
          <cell r="BT3871">
            <v>23.2</v>
          </cell>
          <cell r="BU3871" t="str">
            <v>Action</v>
          </cell>
          <cell r="BX3871">
            <v>277.47000000000003</v>
          </cell>
        </row>
        <row r="3872">
          <cell r="AW3872" t="str">
            <v>BOON DC KW DORDRECHT</v>
          </cell>
          <cell r="BP3872">
            <v>35</v>
          </cell>
          <cell r="BR3872" t="str">
            <v>33</v>
          </cell>
          <cell r="BT3872">
            <v>2.4</v>
          </cell>
          <cell r="BU3872" t="str">
            <v>Superunie</v>
          </cell>
          <cell r="BX3872">
            <v>55.66</v>
          </cell>
        </row>
        <row r="3873">
          <cell r="AW3873" t="str">
            <v>AH DC Hoorn</v>
          </cell>
          <cell r="BP3873">
            <v>35</v>
          </cell>
          <cell r="BR3873" t="str">
            <v>16</v>
          </cell>
          <cell r="BT3873">
            <v>2.4</v>
          </cell>
          <cell r="BU3873" t="str">
            <v>AH</v>
          </cell>
          <cell r="BX3873">
            <v>66.19</v>
          </cell>
        </row>
        <row r="3874">
          <cell r="AW3874" t="str">
            <v>Albert Heijn</v>
          </cell>
          <cell r="BP3874">
            <v>35</v>
          </cell>
          <cell r="BR3874" t="str">
            <v>50</v>
          </cell>
          <cell r="BT3874">
            <v>5.6</v>
          </cell>
          <cell r="BU3874" t="str">
            <v>AH</v>
          </cell>
          <cell r="BX3874">
            <v>88.65</v>
          </cell>
        </row>
        <row r="3875">
          <cell r="AW3875" t="str">
            <v>BOON DC KW DORDRECHT</v>
          </cell>
          <cell r="BP3875">
            <v>35</v>
          </cell>
          <cell r="BR3875" t="str">
            <v>33</v>
          </cell>
          <cell r="BT3875">
            <v>0.8</v>
          </cell>
          <cell r="BU3875" t="str">
            <v>Superunie</v>
          </cell>
          <cell r="BX3875">
            <v>27.26</v>
          </cell>
        </row>
        <row r="3876">
          <cell r="AW3876" t="str">
            <v>Vriesia Opslag Stellendam</v>
          </cell>
          <cell r="BP3876">
            <v>35</v>
          </cell>
          <cell r="BR3876" t="str">
            <v>32</v>
          </cell>
          <cell r="BT3876">
            <v>5.6</v>
          </cell>
          <cell r="BU3876" t="str">
            <v>Overig</v>
          </cell>
          <cell r="BX3876">
            <v>104.22</v>
          </cell>
        </row>
        <row r="3877">
          <cell r="AW3877" t="str">
            <v>GT Retail (Brouwer Transport)</v>
          </cell>
          <cell r="BP3877">
            <v>35</v>
          </cell>
          <cell r="BR3877" t="str">
            <v>81</v>
          </cell>
          <cell r="BT3877">
            <v>3.2</v>
          </cell>
          <cell r="BU3877" t="str">
            <v>Overig</v>
          </cell>
          <cell r="BX3877">
            <v>72.900000000000006</v>
          </cell>
        </row>
        <row r="3878">
          <cell r="AW3878" t="str">
            <v>Action Distributiecentrum</v>
          </cell>
          <cell r="BP3878">
            <v>35</v>
          </cell>
          <cell r="BR3878" t="str">
            <v>16</v>
          </cell>
          <cell r="BT3878">
            <v>22.4</v>
          </cell>
          <cell r="BU3878" t="str">
            <v>Action</v>
          </cell>
          <cell r="BX3878">
            <v>272.16000000000003</v>
          </cell>
        </row>
        <row r="3879">
          <cell r="AW3879" t="str">
            <v>A.S. WATSON DC OOSTERHOUT</v>
          </cell>
          <cell r="BP3879">
            <v>35</v>
          </cell>
          <cell r="BR3879" t="str">
            <v>49</v>
          </cell>
          <cell r="BT3879">
            <v>16.8</v>
          </cell>
          <cell r="BU3879" t="str">
            <v>Kruidvat</v>
          </cell>
          <cell r="BX3879">
            <v>197.23</v>
          </cell>
        </row>
        <row r="3880">
          <cell r="AW3880" t="str">
            <v>Colgate-Palmolive hoofdkantoor</v>
          </cell>
          <cell r="BP3880">
            <v>35</v>
          </cell>
          <cell r="BR3880" t="str">
            <v>13</v>
          </cell>
          <cell r="BT3880">
            <v>0.8</v>
          </cell>
          <cell r="BU3880" t="str">
            <v>Overig</v>
          </cell>
          <cell r="BX3880">
            <v>28.67</v>
          </cell>
        </row>
        <row r="3881">
          <cell r="AW3881" t="str">
            <v>Etos Distributiecentrum</v>
          </cell>
          <cell r="BP3881">
            <v>35</v>
          </cell>
          <cell r="BR3881" t="str">
            <v>19</v>
          </cell>
          <cell r="BT3881">
            <v>12</v>
          </cell>
          <cell r="BU3881" t="str">
            <v>Overig</v>
          </cell>
          <cell r="BX3881">
            <v>183.96</v>
          </cell>
        </row>
        <row r="3882">
          <cell r="AW3882" t="str">
            <v>Kruidvat BV</v>
          </cell>
          <cell r="BP3882">
            <v>35</v>
          </cell>
          <cell r="BR3882" t="str">
            <v>66</v>
          </cell>
          <cell r="BT3882">
            <v>24</v>
          </cell>
          <cell r="BU3882" t="str">
            <v>Kruidvat</v>
          </cell>
          <cell r="BX3882">
            <v>173.52</v>
          </cell>
        </row>
        <row r="3883">
          <cell r="AW3883" t="str">
            <v>Deka DC Velsen laag</v>
          </cell>
          <cell r="BP3883">
            <v>35</v>
          </cell>
          <cell r="BR3883" t="str">
            <v>19</v>
          </cell>
          <cell r="BT3883">
            <v>1.6</v>
          </cell>
          <cell r="BU3883" t="str">
            <v>Superunie</v>
          </cell>
          <cell r="BX3883">
            <v>51.04</v>
          </cell>
        </row>
        <row r="3884">
          <cell r="AW3884" t="str">
            <v>Albert Heijn</v>
          </cell>
          <cell r="BP3884">
            <v>35</v>
          </cell>
          <cell r="BR3884" t="str">
            <v>41</v>
          </cell>
          <cell r="BT3884">
            <v>20.8</v>
          </cell>
          <cell r="BU3884" t="str">
            <v>AH</v>
          </cell>
          <cell r="BX3884">
            <v>132.5</v>
          </cell>
        </row>
        <row r="3885">
          <cell r="AW3885" t="str">
            <v>Corim Dental Products BV</v>
          </cell>
          <cell r="BP3885">
            <v>35</v>
          </cell>
          <cell r="BR3885" t="str">
            <v>41</v>
          </cell>
          <cell r="BT3885">
            <v>0.8</v>
          </cell>
          <cell r="BU3885" t="str">
            <v>Pharma</v>
          </cell>
          <cell r="BX3885">
            <v>27.26</v>
          </cell>
        </row>
        <row r="3886">
          <cell r="AW3886" t="str">
            <v>Kruidvat BV</v>
          </cell>
          <cell r="BP3886">
            <v>35</v>
          </cell>
          <cell r="BR3886" t="str">
            <v>66</v>
          </cell>
          <cell r="BT3886">
            <v>0.8</v>
          </cell>
          <cell r="BU3886" t="str">
            <v>Kruidvat</v>
          </cell>
          <cell r="BX3886">
            <v>27.26</v>
          </cell>
        </row>
        <row r="3887">
          <cell r="AW3887" t="str">
            <v>Kruidvat BV</v>
          </cell>
          <cell r="BP3887">
            <v>35</v>
          </cell>
          <cell r="BR3887" t="str">
            <v>66</v>
          </cell>
          <cell r="BT3887">
            <v>12.8</v>
          </cell>
          <cell r="BU3887" t="str">
            <v>Kruidvat</v>
          </cell>
          <cell r="BX3887">
            <v>123.01</v>
          </cell>
        </row>
        <row r="3888">
          <cell r="AW3888" t="str">
            <v>Action Distributiecentrum</v>
          </cell>
          <cell r="BP3888">
            <v>35</v>
          </cell>
          <cell r="BR3888" t="str">
            <v>61</v>
          </cell>
          <cell r="BT3888">
            <v>26.4</v>
          </cell>
          <cell r="BU3888" t="str">
            <v>Action</v>
          </cell>
          <cell r="BX3888">
            <v>333.96</v>
          </cell>
        </row>
        <row r="3889">
          <cell r="AW3889" t="str">
            <v>SPAR Distributiecentrum</v>
          </cell>
          <cell r="BP3889">
            <v>35</v>
          </cell>
          <cell r="BR3889" t="str">
            <v>51</v>
          </cell>
          <cell r="BT3889">
            <v>2.4</v>
          </cell>
          <cell r="BU3889" t="str">
            <v>Superunie</v>
          </cell>
          <cell r="BX3889">
            <v>53.47</v>
          </cell>
        </row>
        <row r="3890">
          <cell r="AW3890" t="str">
            <v>Jumbo Nieuwegein</v>
          </cell>
          <cell r="BP3890">
            <v>35</v>
          </cell>
          <cell r="BR3890" t="str">
            <v>34</v>
          </cell>
          <cell r="BT3890">
            <v>1.6</v>
          </cell>
          <cell r="BU3890" t="str">
            <v>Jumbo</v>
          </cell>
          <cell r="BX3890">
            <v>37.9</v>
          </cell>
        </row>
        <row r="3891">
          <cell r="AW3891" t="str">
            <v>Albert Heijn</v>
          </cell>
          <cell r="BP3891">
            <v>35</v>
          </cell>
          <cell r="BR3891" t="str">
            <v>41</v>
          </cell>
          <cell r="BT3891">
            <v>21.6</v>
          </cell>
          <cell r="BU3891" t="str">
            <v>AH</v>
          </cell>
          <cell r="BX3891">
            <v>134.78</v>
          </cell>
        </row>
        <row r="3892">
          <cell r="AW3892" t="str">
            <v>Boni Distributiecentrum</v>
          </cell>
          <cell r="BP3892">
            <v>35</v>
          </cell>
          <cell r="BR3892" t="str">
            <v>38</v>
          </cell>
          <cell r="BT3892">
            <v>2.4</v>
          </cell>
          <cell r="BU3892" t="str">
            <v>Superunie</v>
          </cell>
          <cell r="BX3892">
            <v>62.16</v>
          </cell>
        </row>
        <row r="3893">
          <cell r="AW3893" t="str">
            <v>Sligro (deur 802-807)</v>
          </cell>
          <cell r="BP3893">
            <v>35</v>
          </cell>
          <cell r="BR3893" t="str">
            <v>54</v>
          </cell>
          <cell r="BT3893">
            <v>8</v>
          </cell>
          <cell r="BU3893" t="str">
            <v>Superunie</v>
          </cell>
          <cell r="BX3893">
            <v>98.97</v>
          </cell>
        </row>
        <row r="3894">
          <cell r="AW3894" t="str">
            <v>Global Trading</v>
          </cell>
          <cell r="BP3894">
            <v>35</v>
          </cell>
          <cell r="BR3894" t="str">
            <v>89</v>
          </cell>
          <cell r="BT3894">
            <v>10.4</v>
          </cell>
          <cell r="BU3894" t="str">
            <v>Overig</v>
          </cell>
          <cell r="BX3894">
            <v>228.59</v>
          </cell>
        </row>
        <row r="3895">
          <cell r="AW3895" t="str">
            <v>PLUS DC OSS</v>
          </cell>
          <cell r="BP3895">
            <v>35</v>
          </cell>
          <cell r="BR3895" t="str">
            <v>53</v>
          </cell>
          <cell r="BT3895">
            <v>10.4</v>
          </cell>
          <cell r="BU3895" t="str">
            <v>Superunie</v>
          </cell>
          <cell r="BX3895">
            <v>118.98</v>
          </cell>
        </row>
        <row r="3896">
          <cell r="AW3896" t="str">
            <v>Wouters Sales Intermed. BV</v>
          </cell>
          <cell r="BP3896">
            <v>35</v>
          </cell>
          <cell r="BR3896" t="str">
            <v>18</v>
          </cell>
          <cell r="BT3896">
            <v>8</v>
          </cell>
          <cell r="BU3896" t="str">
            <v>Overig</v>
          </cell>
          <cell r="BX3896">
            <v>139.28</v>
          </cell>
        </row>
        <row r="3897">
          <cell r="AW3897" t="str">
            <v>Albert Heijn</v>
          </cell>
          <cell r="BP3897">
            <v>35</v>
          </cell>
          <cell r="BR3897" t="str">
            <v>41</v>
          </cell>
          <cell r="BT3897">
            <v>4.8</v>
          </cell>
          <cell r="BU3897" t="str">
            <v>AH</v>
          </cell>
          <cell r="BX3897">
            <v>48.91</v>
          </cell>
        </row>
        <row r="3898">
          <cell r="AW3898" t="str">
            <v>Albert Heijn</v>
          </cell>
          <cell r="BP3898">
            <v>35</v>
          </cell>
          <cell r="BR3898" t="str">
            <v>26</v>
          </cell>
          <cell r="BT3898">
            <v>6.4</v>
          </cell>
          <cell r="BU3898" t="str">
            <v>AH</v>
          </cell>
          <cell r="BX3898">
            <v>106.82</v>
          </cell>
        </row>
        <row r="3899">
          <cell r="AW3899" t="str">
            <v>Brocacef</v>
          </cell>
          <cell r="BP3899">
            <v>35</v>
          </cell>
          <cell r="BR3899" t="str">
            <v>56</v>
          </cell>
          <cell r="BT3899">
            <v>1.6</v>
          </cell>
          <cell r="BU3899" t="str">
            <v>Pharma</v>
          </cell>
          <cell r="BX3899">
            <v>108.8</v>
          </cell>
        </row>
        <row r="3900">
          <cell r="AW3900" t="str">
            <v>Sligro DC Non Food (deur 701)</v>
          </cell>
          <cell r="BP3900">
            <v>35</v>
          </cell>
          <cell r="BR3900" t="str">
            <v>54</v>
          </cell>
          <cell r="BT3900" t="str">
            <v/>
          </cell>
          <cell r="BU3900" t="str">
            <v>Superunie</v>
          </cell>
          <cell r="BX3900" t="str">
            <v/>
          </cell>
        </row>
        <row r="3901">
          <cell r="AW3901" t="str">
            <v>ALBERT HEIJN  LDC GELDERMALSEN</v>
          </cell>
          <cell r="BP3901">
            <v>35</v>
          </cell>
          <cell r="BR3901" t="str">
            <v>41</v>
          </cell>
          <cell r="BT3901">
            <v>5.6</v>
          </cell>
          <cell r="BU3901" t="str">
            <v>AH</v>
          </cell>
          <cell r="BX3901">
            <v>52.92</v>
          </cell>
        </row>
        <row r="3902">
          <cell r="AW3902" t="str">
            <v>Brocacef</v>
          </cell>
          <cell r="BP3902">
            <v>35</v>
          </cell>
          <cell r="BR3902" t="str">
            <v>10</v>
          </cell>
          <cell r="BT3902">
            <v>0.8</v>
          </cell>
          <cell r="BU3902" t="str">
            <v>Pharma</v>
          </cell>
          <cell r="BX3902">
            <v>54.4</v>
          </cell>
        </row>
        <row r="3903">
          <cell r="AW3903" t="str">
            <v>Mosadex</v>
          </cell>
          <cell r="BP3903">
            <v>35</v>
          </cell>
          <cell r="BR3903" t="str">
            <v>23</v>
          </cell>
          <cell r="BT3903">
            <v>0.8</v>
          </cell>
          <cell r="BU3903" t="str">
            <v>Overig</v>
          </cell>
          <cell r="BX3903">
            <v>54.4</v>
          </cell>
        </row>
        <row r="3904">
          <cell r="AW3904" t="str">
            <v>Mosadex</v>
          </cell>
          <cell r="BP3904">
            <v>35</v>
          </cell>
          <cell r="BR3904" t="str">
            <v>61</v>
          </cell>
          <cell r="BT3904">
            <v>0.8</v>
          </cell>
          <cell r="BU3904" t="str">
            <v>Overig</v>
          </cell>
          <cell r="BX3904">
            <v>54.4</v>
          </cell>
        </row>
        <row r="3905">
          <cell r="AW3905" t="str">
            <v>Alliance Healthcare</v>
          </cell>
          <cell r="BP3905">
            <v>35</v>
          </cell>
          <cell r="BR3905" t="str">
            <v>79</v>
          </cell>
          <cell r="BT3905">
            <v>0.8</v>
          </cell>
          <cell r="BU3905" t="str">
            <v>Pharma</v>
          </cell>
          <cell r="BX3905">
            <v>54.4</v>
          </cell>
        </row>
        <row r="3906">
          <cell r="AW3906" t="str">
            <v>De Tandartsapotheek</v>
          </cell>
          <cell r="BP3906">
            <v>35</v>
          </cell>
          <cell r="BR3906" t="str">
            <v>30</v>
          </cell>
          <cell r="BT3906">
            <v>1.6</v>
          </cell>
          <cell r="BU3906" t="str">
            <v>Pharma</v>
          </cell>
          <cell r="BX3906">
            <v>108.8</v>
          </cell>
        </row>
        <row r="3907">
          <cell r="AW3907" t="str">
            <v>Brocacef</v>
          </cell>
          <cell r="BP3907">
            <v>35</v>
          </cell>
          <cell r="BR3907" t="str">
            <v>56</v>
          </cell>
          <cell r="BT3907" t="str">
            <v/>
          </cell>
          <cell r="BU3907" t="str">
            <v>Pharma</v>
          </cell>
          <cell r="BX3907" t="str">
            <v/>
          </cell>
        </row>
        <row r="3908">
          <cell r="AW3908" t="str">
            <v>ALLIANCE HEALTHCARE</v>
          </cell>
          <cell r="BP3908">
            <v>35</v>
          </cell>
          <cell r="BR3908" t="str">
            <v>52</v>
          </cell>
          <cell r="BT3908">
            <v>1.6</v>
          </cell>
          <cell r="BU3908" t="str">
            <v>Pharma</v>
          </cell>
          <cell r="BX3908">
            <v>108.8</v>
          </cell>
        </row>
        <row r="3909">
          <cell r="AW3909" t="str">
            <v>ALLIANCE HEALTHCARE</v>
          </cell>
          <cell r="BP3909">
            <v>35</v>
          </cell>
          <cell r="BR3909" t="str">
            <v>52</v>
          </cell>
          <cell r="BT3909" t="str">
            <v/>
          </cell>
          <cell r="BU3909" t="str">
            <v>Pharma</v>
          </cell>
          <cell r="BX3909" t="str">
            <v/>
          </cell>
        </row>
        <row r="3910">
          <cell r="AW3910" t="str">
            <v>Dentalair (deur 6/7)</v>
          </cell>
          <cell r="BP3910">
            <v>35</v>
          </cell>
          <cell r="BR3910" t="str">
            <v>33</v>
          </cell>
          <cell r="BT3910">
            <v>0.8</v>
          </cell>
          <cell r="BU3910" t="str">
            <v>Pharma</v>
          </cell>
          <cell r="BX3910">
            <v>27.26</v>
          </cell>
        </row>
        <row r="3911">
          <cell r="AW3911" t="str">
            <v>HOOGVLIET DC BLEISWIJK</v>
          </cell>
          <cell r="BP3911">
            <v>35</v>
          </cell>
          <cell r="BR3911" t="str">
            <v>26</v>
          </cell>
          <cell r="BT3911">
            <v>4</v>
          </cell>
          <cell r="BU3911" t="str">
            <v>Superunie</v>
          </cell>
          <cell r="BX3911">
            <v>79.88</v>
          </cell>
        </row>
        <row r="3912">
          <cell r="AW3912" t="str">
            <v>PICNIC DC2 EVEREST</v>
          </cell>
          <cell r="BP3912">
            <v>35</v>
          </cell>
          <cell r="BR3912" t="str">
            <v>73</v>
          </cell>
          <cell r="BT3912">
            <v>11.2</v>
          </cell>
          <cell r="BU3912" t="str">
            <v>Overig</v>
          </cell>
          <cell r="BX3912">
            <v>153.88999999999999</v>
          </cell>
        </row>
        <row r="3913">
          <cell r="AW3913" t="str">
            <v>ALBERT HEIJN MECH ZAANDAM</v>
          </cell>
          <cell r="BP3913">
            <v>35</v>
          </cell>
          <cell r="BR3913" t="str">
            <v>15</v>
          </cell>
          <cell r="BT3913">
            <v>9.6</v>
          </cell>
          <cell r="BU3913" t="str">
            <v>AH</v>
          </cell>
          <cell r="BX3913">
            <v>151.87</v>
          </cell>
        </row>
        <row r="3914">
          <cell r="AW3914" t="str">
            <v>Albert Heijn</v>
          </cell>
          <cell r="BP3914">
            <v>35</v>
          </cell>
          <cell r="BR3914" t="str">
            <v>50</v>
          </cell>
          <cell r="BT3914">
            <v>9.6</v>
          </cell>
          <cell r="BU3914" t="str">
            <v>AH</v>
          </cell>
          <cell r="BX3914">
            <v>138.24</v>
          </cell>
        </row>
        <row r="3915">
          <cell r="AW3915" t="str">
            <v>Advion B.V.</v>
          </cell>
          <cell r="BP3915">
            <v>35</v>
          </cell>
          <cell r="BR3915" t="str">
            <v>10</v>
          </cell>
          <cell r="BT3915">
            <v>16.8</v>
          </cell>
          <cell r="BU3915" t="str">
            <v>Overig</v>
          </cell>
          <cell r="BX3915">
            <v>196.38999999999996</v>
          </cell>
        </row>
        <row r="3916">
          <cell r="AW3916" t="str">
            <v>De Tandartsapotheek</v>
          </cell>
          <cell r="BP3916">
            <v>35</v>
          </cell>
          <cell r="BR3916" t="str">
            <v>30</v>
          </cell>
          <cell r="BT3916" t="str">
            <v/>
          </cell>
          <cell r="BU3916" t="str">
            <v>Pharma</v>
          </cell>
          <cell r="BX3916" t="str">
            <v/>
          </cell>
        </row>
        <row r="3917">
          <cell r="AW3917" t="str">
            <v>Advion B.V.</v>
          </cell>
          <cell r="BP3917">
            <v>35</v>
          </cell>
          <cell r="BR3917" t="str">
            <v>10</v>
          </cell>
          <cell r="BT3917" t="str">
            <v/>
          </cell>
          <cell r="BU3917" t="str">
            <v>Overig</v>
          </cell>
          <cell r="BX3917" t="str">
            <v/>
          </cell>
        </row>
        <row r="3918">
          <cell r="AW3918" t="str">
            <v>Amsterdam Warehouse Company</v>
          </cell>
          <cell r="BP3918">
            <v>35</v>
          </cell>
          <cell r="BR3918" t="str">
            <v>10</v>
          </cell>
          <cell r="BT3918" t="str">
            <v/>
          </cell>
          <cell r="BU3918" t="str">
            <v>Overig</v>
          </cell>
          <cell r="BX3918" t="str">
            <v/>
          </cell>
        </row>
        <row r="3919">
          <cell r="AW3919" t="str">
            <v>Albert Heijn DC OVERIJSSEL</v>
          </cell>
          <cell r="BP3919">
            <v>35</v>
          </cell>
          <cell r="BR3919" t="str">
            <v>80</v>
          </cell>
          <cell r="BT3919">
            <v>9.6</v>
          </cell>
          <cell r="BU3919" t="str">
            <v>AH</v>
          </cell>
          <cell r="BX3919">
            <v>163.30000000000001</v>
          </cell>
        </row>
        <row r="3920">
          <cell r="AW3920" t="str">
            <v>Plus Retail Zuid</v>
          </cell>
          <cell r="BP3920">
            <v>35</v>
          </cell>
          <cell r="BR3920" t="str">
            <v>60</v>
          </cell>
          <cell r="BT3920">
            <v>4</v>
          </cell>
          <cell r="BU3920" t="str">
            <v>Superunie</v>
          </cell>
          <cell r="BX3920">
            <v>87.4</v>
          </cell>
        </row>
        <row r="3921">
          <cell r="AW3921" t="str">
            <v>Sligro (deur 802-807)</v>
          </cell>
          <cell r="BP3921">
            <v>35</v>
          </cell>
          <cell r="BR3921" t="str">
            <v>54</v>
          </cell>
          <cell r="BT3921" t="str">
            <v/>
          </cell>
          <cell r="BU3921" t="str">
            <v>Superunie</v>
          </cell>
          <cell r="BX3921" t="str">
            <v/>
          </cell>
        </row>
        <row r="3922">
          <cell r="AW3922" t="str">
            <v>Amsterdam Warehouse Company</v>
          </cell>
          <cell r="BP3922">
            <v>35</v>
          </cell>
          <cell r="BR3922" t="str">
            <v>10</v>
          </cell>
          <cell r="BT3922" t="str">
            <v/>
          </cell>
          <cell r="BU3922" t="str">
            <v>Overig</v>
          </cell>
          <cell r="BX3922" t="str">
            <v/>
          </cell>
        </row>
        <row r="3923">
          <cell r="AW3923" t="str">
            <v>Action / ID Logistics</v>
          </cell>
          <cell r="BP3923">
            <v>35</v>
          </cell>
          <cell r="BR3923" t="str">
            <v>50</v>
          </cell>
          <cell r="BT3923">
            <v>24</v>
          </cell>
          <cell r="BU3923" t="str">
            <v>Action</v>
          </cell>
          <cell r="BX3923">
            <v>237.84</v>
          </cell>
        </row>
        <row r="3924">
          <cell r="AW3924" t="str">
            <v>Albert Heijn</v>
          </cell>
          <cell r="BP3924">
            <v>35</v>
          </cell>
          <cell r="BR3924" t="str">
            <v>41</v>
          </cell>
          <cell r="BT3924">
            <v>5.6</v>
          </cell>
          <cell r="BU3924" t="str">
            <v>AH</v>
          </cell>
          <cell r="BX3924">
            <v>52.92</v>
          </cell>
        </row>
        <row r="3925">
          <cell r="AW3925" t="str">
            <v>Etos Distributiecentrum</v>
          </cell>
          <cell r="BP3925">
            <v>35</v>
          </cell>
          <cell r="BR3925" t="str">
            <v>19</v>
          </cell>
          <cell r="BT3925">
            <v>5.6</v>
          </cell>
          <cell r="BU3925" t="str">
            <v>Overig</v>
          </cell>
          <cell r="BX3925">
            <v>102.03</v>
          </cell>
        </row>
        <row r="3926">
          <cell r="AW3926" t="str">
            <v>Dirk DC Bleiswijk slow moving</v>
          </cell>
          <cell r="BP3926">
            <v>35</v>
          </cell>
          <cell r="BR3926" t="str">
            <v>26</v>
          </cell>
          <cell r="BT3926">
            <v>6.4</v>
          </cell>
          <cell r="BU3926" t="str">
            <v>Superunie</v>
          </cell>
          <cell r="BX3926">
            <v>106.82</v>
          </cell>
        </row>
        <row r="3927">
          <cell r="AW3927" t="str">
            <v>A.S. WATSON OOSTERHOUT DC</v>
          </cell>
          <cell r="BP3927">
            <v>35</v>
          </cell>
          <cell r="BR3927" t="str">
            <v>49</v>
          </cell>
          <cell r="BT3927">
            <v>17.599999999999998</v>
          </cell>
          <cell r="BU3927" t="str">
            <v>Kruidvat</v>
          </cell>
          <cell r="BX3927">
            <v>202.75</v>
          </cell>
        </row>
        <row r="3928">
          <cell r="AW3928" t="str">
            <v>Wouters Sales Intermed. BV</v>
          </cell>
          <cell r="BP3928">
            <v>35</v>
          </cell>
          <cell r="BR3928" t="str">
            <v>18</v>
          </cell>
          <cell r="BT3928">
            <v>9.6000000000000014</v>
          </cell>
          <cell r="BU3928" t="str">
            <v>Overig</v>
          </cell>
          <cell r="BX3928">
            <v>159.74</v>
          </cell>
        </row>
        <row r="3929">
          <cell r="AW3929" t="str">
            <v>A.S. WATSON DC OOSTERHOUT</v>
          </cell>
          <cell r="BP3929">
            <v>35</v>
          </cell>
          <cell r="BR3929" t="str">
            <v>49</v>
          </cell>
          <cell r="BT3929" t="str">
            <v/>
          </cell>
          <cell r="BU3929" t="str">
            <v>Kruidvat</v>
          </cell>
          <cell r="BX3929" t="str">
            <v/>
          </cell>
        </row>
        <row r="3930">
          <cell r="AW3930" t="str">
            <v>Deka DC Velsen laag</v>
          </cell>
          <cell r="BP3930">
            <v>35</v>
          </cell>
          <cell r="BR3930" t="str">
            <v>19</v>
          </cell>
          <cell r="BT3930">
            <v>0.8</v>
          </cell>
          <cell r="BU3930" t="str">
            <v>Superunie</v>
          </cell>
          <cell r="BX3930">
            <v>29.83</v>
          </cell>
        </row>
        <row r="3931">
          <cell r="AW3931" t="str">
            <v>Vomar DC</v>
          </cell>
          <cell r="BP3931">
            <v>35</v>
          </cell>
          <cell r="BR3931" t="str">
            <v>18</v>
          </cell>
          <cell r="BT3931">
            <v>18.399999999999999</v>
          </cell>
          <cell r="BU3931" t="str">
            <v>Superunie</v>
          </cell>
          <cell r="BX3931">
            <v>239.2</v>
          </cell>
        </row>
        <row r="3932">
          <cell r="AW3932" t="str">
            <v>Kruidvat BV</v>
          </cell>
          <cell r="BP3932">
            <v>35</v>
          </cell>
          <cell r="BR3932" t="str">
            <v>66</v>
          </cell>
          <cell r="BT3932">
            <v>7.2</v>
          </cell>
          <cell r="BU3932" t="str">
            <v>Kruidvat</v>
          </cell>
          <cell r="BX3932">
            <v>81.650000000000006</v>
          </cell>
        </row>
        <row r="3933">
          <cell r="AW3933" t="str">
            <v>Plus Retail Oost</v>
          </cell>
          <cell r="BP3933">
            <v>35</v>
          </cell>
          <cell r="BR3933" t="str">
            <v>74</v>
          </cell>
          <cell r="BT3933">
            <v>0.8</v>
          </cell>
          <cell r="BU3933" t="str">
            <v>Superunie</v>
          </cell>
          <cell r="BX3933">
            <v>31.2</v>
          </cell>
        </row>
        <row r="3934">
          <cell r="AW3934" t="str">
            <v>Wouters Sales Intermed. BV</v>
          </cell>
          <cell r="BP3934">
            <v>35</v>
          </cell>
          <cell r="BR3934" t="str">
            <v>18</v>
          </cell>
          <cell r="BT3934">
            <v>1.6</v>
          </cell>
          <cell r="BU3934" t="str">
            <v>Overig</v>
          </cell>
          <cell r="BX3934">
            <v>51.3</v>
          </cell>
        </row>
        <row r="3935">
          <cell r="AW3935" t="str">
            <v>Wouters Sales Intermed. BV</v>
          </cell>
          <cell r="BP3935">
            <v>35</v>
          </cell>
          <cell r="BR3935" t="str">
            <v>18</v>
          </cell>
          <cell r="BT3935" t="str">
            <v/>
          </cell>
          <cell r="BU3935" t="str">
            <v>Overig</v>
          </cell>
          <cell r="BX3935" t="str">
            <v/>
          </cell>
        </row>
        <row r="3936">
          <cell r="AW3936" t="str">
            <v>Kruidvat BV</v>
          </cell>
          <cell r="BP3936">
            <v>35</v>
          </cell>
          <cell r="BR3936" t="str">
            <v>66</v>
          </cell>
          <cell r="BT3936">
            <v>26.400000000000002</v>
          </cell>
          <cell r="BU3936" t="str">
            <v>Kruidvat</v>
          </cell>
          <cell r="BX3936">
            <v>182.69</v>
          </cell>
        </row>
        <row r="3937">
          <cell r="AW3937" t="str">
            <v>Jumbo DC Nieuwegein</v>
          </cell>
          <cell r="BP3937">
            <v>35</v>
          </cell>
          <cell r="BR3937" t="str">
            <v>34</v>
          </cell>
          <cell r="BT3937">
            <v>26.400000000000002</v>
          </cell>
          <cell r="BU3937" t="str">
            <v>Jumbo</v>
          </cell>
          <cell r="BX3937">
            <v>213.57</v>
          </cell>
        </row>
        <row r="3938">
          <cell r="AW3938" t="str">
            <v>Jumbo DC Nieuwegein</v>
          </cell>
          <cell r="BP3938">
            <v>35</v>
          </cell>
          <cell r="BR3938" t="str">
            <v>34</v>
          </cell>
          <cell r="BT3938" t="str">
            <v/>
          </cell>
          <cell r="BU3938" t="str">
            <v>Jumbo</v>
          </cell>
          <cell r="BX3938" t="str">
            <v/>
          </cell>
        </row>
        <row r="3939">
          <cell r="AW3939" t="str">
            <v>Kruidvat BV</v>
          </cell>
          <cell r="BP3939">
            <v>35</v>
          </cell>
          <cell r="BR3939" t="str">
            <v>66</v>
          </cell>
          <cell r="BT3939" t="str">
            <v/>
          </cell>
          <cell r="BU3939" t="str">
            <v>Kruidvat</v>
          </cell>
          <cell r="BX3939" t="str">
            <v/>
          </cell>
        </row>
        <row r="3940">
          <cell r="AW3940" t="str">
            <v>Albert Heijn</v>
          </cell>
          <cell r="BP3940">
            <v>35</v>
          </cell>
          <cell r="BR3940" t="str">
            <v>41</v>
          </cell>
          <cell r="BT3940">
            <v>26.4</v>
          </cell>
          <cell r="BU3940" t="str">
            <v>AH</v>
          </cell>
          <cell r="BX3940">
            <v>149.41</v>
          </cell>
        </row>
        <row r="3941">
          <cell r="AW3941" t="str">
            <v>HOOGVLIET DC BLEISWIJK</v>
          </cell>
          <cell r="BP3941">
            <v>36</v>
          </cell>
          <cell r="BR3941" t="str">
            <v>26</v>
          </cell>
          <cell r="BT3941">
            <v>7.2</v>
          </cell>
          <cell r="BU3941" t="str">
            <v>Superunie</v>
          </cell>
          <cell r="BX3941">
            <v>124.49</v>
          </cell>
        </row>
        <row r="3942">
          <cell r="AW3942" t="str">
            <v>Boni Distributiecentrum</v>
          </cell>
          <cell r="BP3942">
            <v>36</v>
          </cell>
          <cell r="BR3942" t="str">
            <v>38</v>
          </cell>
          <cell r="BT3942">
            <v>4.8</v>
          </cell>
          <cell r="BU3942" t="str">
            <v>Superunie</v>
          </cell>
          <cell r="BX3942">
            <v>91.01</v>
          </cell>
        </row>
        <row r="3943">
          <cell r="AW3943" t="str">
            <v>Amsterdam Warehouse Company</v>
          </cell>
          <cell r="BP3943">
            <v>36</v>
          </cell>
          <cell r="BR3943" t="str">
            <v>10</v>
          </cell>
          <cell r="BT3943">
            <v>10.4</v>
          </cell>
          <cell r="BU3943" t="str">
            <v>Overig</v>
          </cell>
          <cell r="BX3943">
            <v>145.69999999999999</v>
          </cell>
        </row>
        <row r="3944">
          <cell r="AW3944" t="str">
            <v>Kruidvat BV</v>
          </cell>
          <cell r="BP3944">
            <v>36</v>
          </cell>
          <cell r="BR3944" t="str">
            <v>66</v>
          </cell>
          <cell r="BT3944">
            <v>20</v>
          </cell>
          <cell r="BU3944" t="str">
            <v>Kruidvat</v>
          </cell>
          <cell r="BX3944">
            <v>158.4</v>
          </cell>
        </row>
        <row r="3945">
          <cell r="AW3945" t="str">
            <v>Albert Heijn</v>
          </cell>
          <cell r="BP3945">
            <v>36</v>
          </cell>
          <cell r="BR3945" t="str">
            <v>41</v>
          </cell>
          <cell r="BT3945">
            <v>1.6</v>
          </cell>
          <cell r="BU3945" t="str">
            <v>AH</v>
          </cell>
          <cell r="BX3945">
            <v>31.97</v>
          </cell>
        </row>
        <row r="3946">
          <cell r="AW3946" t="str">
            <v>Topbrands Europe BV</v>
          </cell>
          <cell r="BP3946">
            <v>36</v>
          </cell>
          <cell r="BR3946" t="str">
            <v>96</v>
          </cell>
          <cell r="BT3946">
            <v>17.600000000000001</v>
          </cell>
          <cell r="BU3946" t="str">
            <v>Overig</v>
          </cell>
          <cell r="BX3946">
            <v>338.8</v>
          </cell>
        </row>
        <row r="3947">
          <cell r="AW3947" t="str">
            <v>Topbrands Europe BV</v>
          </cell>
          <cell r="BP3947">
            <v>36</v>
          </cell>
          <cell r="BR3947" t="str">
            <v>96</v>
          </cell>
          <cell r="BT3947">
            <v>16</v>
          </cell>
          <cell r="BU3947" t="str">
            <v>Overig</v>
          </cell>
          <cell r="BX3947">
            <v>320.64</v>
          </cell>
        </row>
        <row r="3948">
          <cell r="AW3948" t="str">
            <v>HOOGVLIET DC BLEISWIJK</v>
          </cell>
          <cell r="BP3948">
            <v>36</v>
          </cell>
          <cell r="BR3948" t="str">
            <v>26</v>
          </cell>
          <cell r="BT3948" t="str">
            <v/>
          </cell>
          <cell r="BU3948" t="str">
            <v>Superunie</v>
          </cell>
          <cell r="BX3948" t="str">
            <v/>
          </cell>
        </row>
        <row r="3949">
          <cell r="AW3949" t="str">
            <v>Poiesz Supermarkten BV</v>
          </cell>
          <cell r="BP3949">
            <v>36</v>
          </cell>
          <cell r="BR3949" t="str">
            <v>86</v>
          </cell>
          <cell r="BT3949">
            <v>3.2</v>
          </cell>
          <cell r="BU3949" t="str">
            <v>Superunie</v>
          </cell>
          <cell r="BX3949">
            <v>97.15</v>
          </cell>
        </row>
        <row r="3950">
          <cell r="AW3950" t="str">
            <v>ID Logistics</v>
          </cell>
          <cell r="BP3950">
            <v>36</v>
          </cell>
          <cell r="BR3950" t="str">
            <v>50</v>
          </cell>
          <cell r="BT3950">
            <v>2.4</v>
          </cell>
          <cell r="BU3950" t="str">
            <v>Overig</v>
          </cell>
          <cell r="BX3950">
            <v>55.85</v>
          </cell>
        </row>
        <row r="3951">
          <cell r="AW3951" t="str">
            <v>Poiesz Supermarkten BV</v>
          </cell>
          <cell r="BP3951">
            <v>36</v>
          </cell>
          <cell r="BR3951" t="str">
            <v>86</v>
          </cell>
          <cell r="BT3951" t="str">
            <v/>
          </cell>
          <cell r="BU3951" t="str">
            <v>Superunie</v>
          </cell>
          <cell r="BX3951" t="str">
            <v/>
          </cell>
        </row>
        <row r="3952">
          <cell r="AW3952" t="str">
            <v>Albert Heijn DC OVERIJSSEL</v>
          </cell>
          <cell r="BP3952">
            <v>36</v>
          </cell>
          <cell r="BR3952" t="str">
            <v>80</v>
          </cell>
          <cell r="BT3952">
            <v>0.8</v>
          </cell>
          <cell r="BU3952" t="str">
            <v>AH</v>
          </cell>
          <cell r="BX3952">
            <v>30.66</v>
          </cell>
        </row>
        <row r="3953">
          <cell r="AW3953" t="str">
            <v>BOON DC KW DORDRECHT</v>
          </cell>
          <cell r="BP3953">
            <v>36</v>
          </cell>
          <cell r="BR3953" t="str">
            <v>33</v>
          </cell>
          <cell r="BT3953">
            <v>1.6</v>
          </cell>
          <cell r="BU3953" t="str">
            <v>Superunie</v>
          </cell>
          <cell r="BX3953">
            <v>44.19</v>
          </cell>
        </row>
        <row r="3954">
          <cell r="AW3954" t="str">
            <v>Nettorama DC</v>
          </cell>
          <cell r="BP3954">
            <v>36</v>
          </cell>
          <cell r="BR3954" t="str">
            <v>49</v>
          </cell>
          <cell r="BT3954">
            <v>4</v>
          </cell>
          <cell r="BU3954" t="str">
            <v>Superunie</v>
          </cell>
          <cell r="BX3954">
            <v>72.08</v>
          </cell>
        </row>
        <row r="3955">
          <cell r="AW3955" t="str">
            <v>Albert Heijn</v>
          </cell>
          <cell r="BP3955">
            <v>36</v>
          </cell>
          <cell r="BR3955" t="str">
            <v>50</v>
          </cell>
          <cell r="BT3955">
            <v>2.4</v>
          </cell>
          <cell r="BU3955" t="str">
            <v>AH</v>
          </cell>
          <cell r="BX3955">
            <v>55.85</v>
          </cell>
        </row>
        <row r="3956">
          <cell r="AW3956" t="str">
            <v>Jan Linders Distributiecentrum</v>
          </cell>
          <cell r="BP3956">
            <v>36</v>
          </cell>
          <cell r="BR3956" t="str">
            <v>58</v>
          </cell>
          <cell r="BT3956">
            <v>0.8</v>
          </cell>
          <cell r="BU3956" t="str">
            <v>Superunie</v>
          </cell>
          <cell r="BX3956">
            <v>27.26</v>
          </cell>
        </row>
        <row r="3957">
          <cell r="AW3957" t="str">
            <v>Vriesia Opslag Stellendam</v>
          </cell>
          <cell r="BP3957">
            <v>36</v>
          </cell>
          <cell r="BR3957" t="str">
            <v>32</v>
          </cell>
          <cell r="BT3957">
            <v>3.2</v>
          </cell>
          <cell r="BU3957" t="str">
            <v>Overig</v>
          </cell>
          <cell r="BX3957">
            <v>75.069999999999993</v>
          </cell>
        </row>
        <row r="3958">
          <cell r="AW3958" t="str">
            <v>CoopCodis Distributiecentrum</v>
          </cell>
          <cell r="BP3958">
            <v>36</v>
          </cell>
          <cell r="BR3958" t="str">
            <v>94</v>
          </cell>
          <cell r="BT3958">
            <v>8</v>
          </cell>
          <cell r="BU3958" t="str">
            <v>Superunie</v>
          </cell>
          <cell r="BX3958">
            <v>170.56</v>
          </cell>
        </row>
        <row r="3959">
          <cell r="AW3959" t="str">
            <v>Vomar DC</v>
          </cell>
          <cell r="BP3959">
            <v>36</v>
          </cell>
          <cell r="BR3959" t="str">
            <v>18</v>
          </cell>
          <cell r="BT3959">
            <v>1.6</v>
          </cell>
          <cell r="BU3959" t="str">
            <v>Superunie</v>
          </cell>
          <cell r="BX3959">
            <v>51.3</v>
          </cell>
        </row>
        <row r="3960">
          <cell r="AW3960" t="str">
            <v>Amsterdam Warehouse Company</v>
          </cell>
          <cell r="BP3960">
            <v>36</v>
          </cell>
          <cell r="BR3960" t="str">
            <v>10</v>
          </cell>
          <cell r="BT3960">
            <v>0.8</v>
          </cell>
          <cell r="BU3960" t="str">
            <v>Overig</v>
          </cell>
          <cell r="BX3960">
            <v>27.26</v>
          </cell>
        </row>
        <row r="3961">
          <cell r="AW3961" t="str">
            <v>Kruidvat BV</v>
          </cell>
          <cell r="BP3961">
            <v>36</v>
          </cell>
          <cell r="BR3961" t="str">
            <v>66</v>
          </cell>
          <cell r="BT3961">
            <v>15.2</v>
          </cell>
          <cell r="BU3961" t="str">
            <v>Kruidvat</v>
          </cell>
          <cell r="BX3961">
            <v>135.28</v>
          </cell>
        </row>
        <row r="3962">
          <cell r="AW3962" t="str">
            <v>CoopCodis Distributiecentrum</v>
          </cell>
          <cell r="BP3962">
            <v>36</v>
          </cell>
          <cell r="BR3962" t="str">
            <v>94</v>
          </cell>
          <cell r="BT3962" t="str">
            <v/>
          </cell>
          <cell r="BU3962" t="str">
            <v>Superunie</v>
          </cell>
          <cell r="BX3962" t="str">
            <v/>
          </cell>
        </row>
        <row r="3963">
          <cell r="AW3963" t="str">
            <v>Albert Heijn</v>
          </cell>
          <cell r="BP3963">
            <v>36</v>
          </cell>
          <cell r="BR3963" t="str">
            <v>41</v>
          </cell>
          <cell r="BT3963">
            <v>10.4</v>
          </cell>
          <cell r="BU3963" t="str">
            <v>AH</v>
          </cell>
          <cell r="BX3963">
            <v>86.94</v>
          </cell>
        </row>
        <row r="3964">
          <cell r="AW3964" t="str">
            <v>MOOI THE AGENCY</v>
          </cell>
          <cell r="BP3964">
            <v>36</v>
          </cell>
          <cell r="BR3964" t="str">
            <v>10</v>
          </cell>
          <cell r="BT3964">
            <v>0.8</v>
          </cell>
          <cell r="BU3964" t="str">
            <v>Overig</v>
          </cell>
          <cell r="BX3964">
            <v>27.26</v>
          </cell>
        </row>
        <row r="3965">
          <cell r="AW3965" t="str">
            <v>Dirk DC Bleiswijk slow moving</v>
          </cell>
          <cell r="BP3965">
            <v>36</v>
          </cell>
          <cell r="BR3965" t="str">
            <v>26</v>
          </cell>
          <cell r="BT3965">
            <v>3.2</v>
          </cell>
          <cell r="BU3965" t="str">
            <v>Superunie</v>
          </cell>
          <cell r="BX3965">
            <v>71.069999999999993</v>
          </cell>
        </row>
        <row r="3966">
          <cell r="AW3966" t="str">
            <v>Etos Distributiecentrum</v>
          </cell>
          <cell r="BP3966">
            <v>36</v>
          </cell>
          <cell r="BR3966" t="str">
            <v>19</v>
          </cell>
          <cell r="BT3966">
            <v>12</v>
          </cell>
          <cell r="BU3966" t="str">
            <v>Overig</v>
          </cell>
          <cell r="BX3966">
            <v>183.96</v>
          </cell>
        </row>
        <row r="3967">
          <cell r="AW3967" t="str">
            <v>Albert Heijn</v>
          </cell>
          <cell r="BP3967">
            <v>36</v>
          </cell>
          <cell r="BR3967" t="str">
            <v>26</v>
          </cell>
          <cell r="BT3967">
            <v>0.8</v>
          </cell>
          <cell r="BU3967" t="str">
            <v>AH</v>
          </cell>
          <cell r="BX3967">
            <v>28.84</v>
          </cell>
        </row>
        <row r="3968">
          <cell r="AW3968" t="str">
            <v>PLUS DC OSS</v>
          </cell>
          <cell r="BP3968">
            <v>36</v>
          </cell>
          <cell r="BR3968" t="str">
            <v>53</v>
          </cell>
          <cell r="BT3968">
            <v>2.4</v>
          </cell>
          <cell r="BU3968" t="str">
            <v>Superunie</v>
          </cell>
          <cell r="BX3968">
            <v>45.6</v>
          </cell>
        </row>
        <row r="3969">
          <cell r="AW3969" t="str">
            <v>Topbrands Europe BV</v>
          </cell>
          <cell r="BP3969">
            <v>36</v>
          </cell>
          <cell r="BR3969" t="str">
            <v>96</v>
          </cell>
          <cell r="BT3969">
            <v>16</v>
          </cell>
          <cell r="BU3969" t="str">
            <v>Overig</v>
          </cell>
          <cell r="BX3969">
            <v>320.64</v>
          </cell>
        </row>
        <row r="3970">
          <cell r="AW3970" t="str">
            <v>Nettorama DC</v>
          </cell>
          <cell r="BP3970">
            <v>36</v>
          </cell>
          <cell r="BR3970" t="str">
            <v>49</v>
          </cell>
          <cell r="BT3970">
            <v>8.8000000000000007</v>
          </cell>
          <cell r="BU3970" t="str">
            <v>Superunie</v>
          </cell>
          <cell r="BX3970">
            <v>130.15</v>
          </cell>
        </row>
        <row r="3971">
          <cell r="AW3971" t="str">
            <v>Action / ID Logistics</v>
          </cell>
          <cell r="BP3971">
            <v>36</v>
          </cell>
          <cell r="BR3971" t="str">
            <v>50</v>
          </cell>
          <cell r="BT3971">
            <v>20.8</v>
          </cell>
          <cell r="BU3971" t="str">
            <v>Action</v>
          </cell>
          <cell r="BX3971">
            <v>222.14</v>
          </cell>
        </row>
        <row r="3972">
          <cell r="AW3972" t="str">
            <v>Kruidvat BV</v>
          </cell>
          <cell r="BP3972">
            <v>36</v>
          </cell>
          <cell r="BR3972" t="str">
            <v>66</v>
          </cell>
          <cell r="BT3972">
            <v>6.3999999999999995</v>
          </cell>
          <cell r="BU3972" t="str">
            <v>Kruidvat</v>
          </cell>
          <cell r="BX3972">
            <v>69.89</v>
          </cell>
        </row>
        <row r="3973">
          <cell r="AW3973" t="str">
            <v>Kruidvat BV</v>
          </cell>
          <cell r="BP3973">
            <v>36</v>
          </cell>
          <cell r="BR3973" t="str">
            <v>66</v>
          </cell>
          <cell r="BT3973">
            <v>26.4</v>
          </cell>
          <cell r="BU3973" t="str">
            <v>Kruidvat</v>
          </cell>
          <cell r="BX3973">
            <v>182.69</v>
          </cell>
        </row>
        <row r="3974">
          <cell r="AW3974" t="str">
            <v>A.S. WATSON DC OOSTERHOUT</v>
          </cell>
          <cell r="BP3974">
            <v>36</v>
          </cell>
          <cell r="BR3974" t="str">
            <v>49</v>
          </cell>
          <cell r="BT3974">
            <v>5.6</v>
          </cell>
          <cell r="BU3974" t="str">
            <v>Kruidvat</v>
          </cell>
          <cell r="BX3974">
            <v>89.1</v>
          </cell>
        </row>
        <row r="3975">
          <cell r="AW3975" t="str">
            <v>Blokker Distributiecentrum</v>
          </cell>
          <cell r="BP3975">
            <v>36</v>
          </cell>
          <cell r="BR3975" t="str">
            <v>41</v>
          </cell>
          <cell r="BT3975">
            <v>5.6</v>
          </cell>
          <cell r="BU3975" t="str">
            <v>Overig</v>
          </cell>
          <cell r="BX3975">
            <v>52.92</v>
          </cell>
        </row>
        <row r="3976">
          <cell r="AW3976" t="str">
            <v>SPAR Distributiecentrum</v>
          </cell>
          <cell r="BP3976">
            <v>36</v>
          </cell>
          <cell r="BR3976" t="str">
            <v>51</v>
          </cell>
          <cell r="BT3976">
            <v>0.8</v>
          </cell>
          <cell r="BU3976" t="str">
            <v>Superunie</v>
          </cell>
          <cell r="BX3976">
            <v>27.26</v>
          </cell>
        </row>
        <row r="3977">
          <cell r="AW3977" t="str">
            <v>Amsterdam Warehouse Company</v>
          </cell>
          <cell r="BP3977">
            <v>36</v>
          </cell>
          <cell r="BR3977" t="str">
            <v>10</v>
          </cell>
          <cell r="BT3977">
            <v>17.600000000000001</v>
          </cell>
          <cell r="BU3977" t="str">
            <v>Overig</v>
          </cell>
          <cell r="BX3977">
            <v>201.87</v>
          </cell>
        </row>
        <row r="3978">
          <cell r="AW3978" t="str">
            <v>American Dental Trading BV</v>
          </cell>
          <cell r="BP3978">
            <v>36</v>
          </cell>
          <cell r="BR3978" t="str">
            <v>50</v>
          </cell>
          <cell r="BT3978">
            <v>0.8</v>
          </cell>
          <cell r="BU3978" t="str">
            <v>Pharma</v>
          </cell>
          <cell r="BX3978">
            <v>27.26</v>
          </cell>
        </row>
        <row r="3979">
          <cell r="AW3979" t="str">
            <v>Kruidvat BV</v>
          </cell>
          <cell r="BP3979">
            <v>36</v>
          </cell>
          <cell r="BR3979" t="str">
            <v>66</v>
          </cell>
          <cell r="BT3979">
            <v>11.2</v>
          </cell>
          <cell r="BU3979" t="str">
            <v>Kruidvat</v>
          </cell>
          <cell r="BX3979">
            <v>110.66</v>
          </cell>
        </row>
        <row r="3980">
          <cell r="AW3980" t="str">
            <v>Action / ID Logistics</v>
          </cell>
          <cell r="BP3980">
            <v>36</v>
          </cell>
          <cell r="BR3980" t="str">
            <v>50</v>
          </cell>
          <cell r="BT3980">
            <v>21.6</v>
          </cell>
          <cell r="BU3980" t="str">
            <v>Action</v>
          </cell>
          <cell r="BX3980">
            <v>225.94</v>
          </cell>
        </row>
        <row r="3981">
          <cell r="AW3981" t="str">
            <v>Dirk DC Bleiswijk Actie</v>
          </cell>
          <cell r="BP3981">
            <v>36</v>
          </cell>
          <cell r="BR3981" t="str">
            <v>26</v>
          </cell>
          <cell r="BT3981">
            <v>14.4</v>
          </cell>
          <cell r="BU3981" t="str">
            <v>Superunie</v>
          </cell>
          <cell r="BX3981">
            <v>200.16</v>
          </cell>
        </row>
        <row r="3982">
          <cell r="AW3982" t="str">
            <v>Deka DC Velsen laag</v>
          </cell>
          <cell r="BP3982">
            <v>36</v>
          </cell>
          <cell r="BR3982" t="str">
            <v>19</v>
          </cell>
          <cell r="BT3982">
            <v>1.6</v>
          </cell>
          <cell r="BU3982" t="str">
            <v>Superunie</v>
          </cell>
          <cell r="BX3982">
            <v>51.04</v>
          </cell>
        </row>
        <row r="3983">
          <cell r="AW3983" t="str">
            <v>Jumbo DC Nieuwegein</v>
          </cell>
          <cell r="BP3983">
            <v>36</v>
          </cell>
          <cell r="BR3983" t="str">
            <v>34</v>
          </cell>
          <cell r="BT3983">
            <v>13.600000000000001</v>
          </cell>
          <cell r="BU3983" t="str">
            <v>Jumbo</v>
          </cell>
          <cell r="BX3983">
            <v>148.52000000000001</v>
          </cell>
        </row>
        <row r="3984">
          <cell r="AW3984" t="str">
            <v>Plein.NL</v>
          </cell>
          <cell r="BP3984">
            <v>36</v>
          </cell>
          <cell r="BR3984" t="str">
            <v>47</v>
          </cell>
          <cell r="BT3984">
            <v>2.4</v>
          </cell>
          <cell r="BU3984" t="str">
            <v>Overig</v>
          </cell>
          <cell r="BX3984">
            <v>61.56</v>
          </cell>
        </row>
        <row r="3985">
          <cell r="AW3985" t="str">
            <v>Action / ID Logistics</v>
          </cell>
          <cell r="BP3985">
            <v>36</v>
          </cell>
          <cell r="BR3985" t="str">
            <v>50</v>
          </cell>
          <cell r="BT3985">
            <v>21.6</v>
          </cell>
          <cell r="BU3985" t="str">
            <v>Action</v>
          </cell>
          <cell r="BX3985">
            <v>225.94</v>
          </cell>
        </row>
        <row r="3986">
          <cell r="AW3986" t="str">
            <v>Albert Heijn</v>
          </cell>
          <cell r="BP3986">
            <v>36</v>
          </cell>
          <cell r="BR3986" t="str">
            <v>41</v>
          </cell>
          <cell r="BT3986">
            <v>22.4</v>
          </cell>
          <cell r="BU3986" t="str">
            <v>AH</v>
          </cell>
          <cell r="BX3986">
            <v>137.31</v>
          </cell>
        </row>
        <row r="3987">
          <cell r="AW3987" t="str">
            <v>A.S. Watson DC</v>
          </cell>
          <cell r="BP3987">
            <v>36</v>
          </cell>
          <cell r="BR3987" t="str">
            <v>66</v>
          </cell>
          <cell r="BT3987" t="str">
            <v/>
          </cell>
          <cell r="BU3987" t="str">
            <v>Kruidvat</v>
          </cell>
          <cell r="BX3987" t="str">
            <v/>
          </cell>
        </row>
        <row r="3988">
          <cell r="AW3988" t="str">
            <v>Jumbo Nieuwegein</v>
          </cell>
          <cell r="BP3988">
            <v>36</v>
          </cell>
          <cell r="BR3988" t="str">
            <v>34</v>
          </cell>
          <cell r="BT3988" t="str">
            <v/>
          </cell>
          <cell r="BU3988" t="str">
            <v>Jumbo</v>
          </cell>
          <cell r="BX3988" t="str">
            <v/>
          </cell>
        </row>
        <row r="3989">
          <cell r="AW3989" t="str">
            <v>Action / ID Logistics</v>
          </cell>
          <cell r="BP3989">
            <v>36</v>
          </cell>
          <cell r="BR3989" t="str">
            <v>50</v>
          </cell>
          <cell r="BT3989">
            <v>19.2</v>
          </cell>
          <cell r="BU3989" t="str">
            <v>Action</v>
          </cell>
          <cell r="BX3989">
            <v>212.35</v>
          </cell>
        </row>
        <row r="3990">
          <cell r="AW3990" t="str">
            <v>Brocacef</v>
          </cell>
          <cell r="BP3990">
            <v>36</v>
          </cell>
          <cell r="BR3990" t="str">
            <v>56</v>
          </cell>
          <cell r="BT3990">
            <v>0.8</v>
          </cell>
          <cell r="BU3990" t="str">
            <v>Pharma</v>
          </cell>
          <cell r="BX3990">
            <v>54.4</v>
          </cell>
        </row>
        <row r="3991">
          <cell r="AW3991" t="str">
            <v>Mosadex</v>
          </cell>
          <cell r="BP3991">
            <v>36</v>
          </cell>
          <cell r="BR3991" t="str">
            <v>23</v>
          </cell>
          <cell r="BT3991">
            <v>0.8</v>
          </cell>
          <cell r="BU3991" t="str">
            <v>Overig</v>
          </cell>
          <cell r="BX3991">
            <v>54.4</v>
          </cell>
        </row>
        <row r="3992">
          <cell r="AW3992" t="str">
            <v>Alliance Healthcare</v>
          </cell>
          <cell r="BP3992">
            <v>36</v>
          </cell>
          <cell r="BR3992" t="str">
            <v>79</v>
          </cell>
          <cell r="BT3992">
            <v>1.6</v>
          </cell>
          <cell r="BU3992" t="str">
            <v>Pharma</v>
          </cell>
          <cell r="BX3992">
            <v>108.8</v>
          </cell>
        </row>
        <row r="3993">
          <cell r="AW3993" t="str">
            <v>De Tandartsapotheek</v>
          </cell>
          <cell r="BP3993">
            <v>36</v>
          </cell>
          <cell r="BR3993" t="str">
            <v>30</v>
          </cell>
          <cell r="BT3993">
            <v>0.8</v>
          </cell>
          <cell r="BU3993" t="str">
            <v>Pharma</v>
          </cell>
          <cell r="BX3993">
            <v>54.4</v>
          </cell>
        </row>
        <row r="3994">
          <cell r="AW3994" t="str">
            <v>Pluripharm BV</v>
          </cell>
          <cell r="BP3994">
            <v>36</v>
          </cell>
          <cell r="BR3994" t="str">
            <v>18</v>
          </cell>
          <cell r="BT3994">
            <v>0.8</v>
          </cell>
          <cell r="BU3994" t="str">
            <v>Pharma</v>
          </cell>
          <cell r="BX3994">
            <v>54.4</v>
          </cell>
        </row>
        <row r="3995">
          <cell r="AW3995" t="str">
            <v>Basiq Dental BV</v>
          </cell>
          <cell r="BP3995">
            <v>36</v>
          </cell>
          <cell r="BR3995" t="str">
            <v>50</v>
          </cell>
          <cell r="BT3995">
            <v>0.8</v>
          </cell>
          <cell r="BU3995" t="str">
            <v>Pharma</v>
          </cell>
          <cell r="BX3995">
            <v>27.26</v>
          </cell>
        </row>
        <row r="3996">
          <cell r="AW3996" t="str">
            <v>Albert Heijn DC OVERIJSSEL</v>
          </cell>
          <cell r="BP3996">
            <v>36</v>
          </cell>
          <cell r="BR3996" t="str">
            <v>80</v>
          </cell>
          <cell r="BT3996">
            <v>2.4</v>
          </cell>
          <cell r="BU3996" t="str">
            <v>AH</v>
          </cell>
          <cell r="BX3996">
            <v>66.02</v>
          </cell>
        </row>
        <row r="3997">
          <cell r="AW3997" t="str">
            <v>PLUS DC OSS</v>
          </cell>
          <cell r="BP3997">
            <v>36</v>
          </cell>
          <cell r="BR3997" t="str">
            <v>53</v>
          </cell>
          <cell r="BT3997">
            <v>8</v>
          </cell>
          <cell r="BU3997" t="str">
            <v>Superunie</v>
          </cell>
          <cell r="BX3997">
            <v>98.56</v>
          </cell>
        </row>
        <row r="3998">
          <cell r="AW3998" t="str">
            <v>Sligro DC Non Food (deur 701)</v>
          </cell>
          <cell r="BP3998">
            <v>36</v>
          </cell>
          <cell r="BR3998" t="str">
            <v>54</v>
          </cell>
          <cell r="BT3998">
            <v>9.6000000000000014</v>
          </cell>
          <cell r="BU3998" t="str">
            <v>Superunie</v>
          </cell>
          <cell r="BX3998">
            <v>113.57000000000001</v>
          </cell>
        </row>
        <row r="3999">
          <cell r="AW3999" t="str">
            <v>Albert Heijn</v>
          </cell>
          <cell r="BP3999">
            <v>36</v>
          </cell>
          <cell r="BR3999" t="str">
            <v>26</v>
          </cell>
          <cell r="BT3999">
            <v>1.6</v>
          </cell>
          <cell r="BU3999" t="str">
            <v>AH</v>
          </cell>
          <cell r="BX3999">
            <v>49.33</v>
          </cell>
        </row>
        <row r="4000">
          <cell r="AW4000" t="str">
            <v>Amsterdam Warehouse Company</v>
          </cell>
          <cell r="BP4000">
            <v>36</v>
          </cell>
          <cell r="BR4000" t="str">
            <v>10</v>
          </cell>
          <cell r="BT4000">
            <v>6.4</v>
          </cell>
          <cell r="BU4000" t="str">
            <v>Overig</v>
          </cell>
          <cell r="BX4000">
            <v>95.94</v>
          </cell>
        </row>
        <row r="4001">
          <cell r="AW4001" t="str">
            <v>Plus Retail Zuid</v>
          </cell>
          <cell r="BP4001">
            <v>36</v>
          </cell>
          <cell r="BR4001" t="str">
            <v>60</v>
          </cell>
          <cell r="BT4001">
            <v>4</v>
          </cell>
          <cell r="BU4001" t="str">
            <v>Superunie</v>
          </cell>
          <cell r="BX4001">
            <v>87.4</v>
          </cell>
        </row>
        <row r="4002">
          <cell r="AW4002" t="str">
            <v>PLUS DC OSS</v>
          </cell>
          <cell r="BP4002">
            <v>36</v>
          </cell>
          <cell r="BR4002" t="str">
            <v>53</v>
          </cell>
          <cell r="BT4002" t="str">
            <v/>
          </cell>
          <cell r="BU4002" t="str">
            <v>Superunie</v>
          </cell>
          <cell r="BX4002" t="str">
            <v/>
          </cell>
        </row>
        <row r="4003">
          <cell r="AW4003" t="str">
            <v>Plus Retail Zuid</v>
          </cell>
          <cell r="BP4003">
            <v>36</v>
          </cell>
          <cell r="BR4003" t="str">
            <v>60</v>
          </cell>
          <cell r="BT4003" t="str">
            <v/>
          </cell>
          <cell r="BU4003" t="str">
            <v>Superunie</v>
          </cell>
          <cell r="BX4003" t="str">
            <v/>
          </cell>
        </row>
        <row r="4004">
          <cell r="AW4004" t="str">
            <v>Thermopreen Den Haag BV</v>
          </cell>
          <cell r="BP4004">
            <v>36</v>
          </cell>
          <cell r="BR4004" t="str">
            <v>25</v>
          </cell>
          <cell r="BT4004">
            <v>18.399999999999999</v>
          </cell>
          <cell r="BU4004" t="str">
            <v>Pharma</v>
          </cell>
          <cell r="BX4004">
            <v>239.02</v>
          </cell>
        </row>
        <row r="4005">
          <cell r="AW4005" t="str">
            <v>Brocacef</v>
          </cell>
          <cell r="BP4005">
            <v>36</v>
          </cell>
          <cell r="BR4005" t="str">
            <v>10</v>
          </cell>
          <cell r="BT4005">
            <v>0.8</v>
          </cell>
          <cell r="BU4005" t="str">
            <v>Pharma</v>
          </cell>
          <cell r="BX4005">
            <v>54.4</v>
          </cell>
        </row>
        <row r="4006">
          <cell r="AW4006" t="str">
            <v>Basiq Dental BV</v>
          </cell>
          <cell r="BP4006">
            <v>36</v>
          </cell>
          <cell r="BR4006" t="str">
            <v>50</v>
          </cell>
          <cell r="BT4006">
            <v>0.8</v>
          </cell>
          <cell r="BU4006" t="str">
            <v>Pharma</v>
          </cell>
          <cell r="BX4006">
            <v>54.4</v>
          </cell>
        </row>
        <row r="4007">
          <cell r="AW4007" t="str">
            <v>Action / ID Logistics</v>
          </cell>
          <cell r="BP4007">
            <v>36</v>
          </cell>
          <cell r="BR4007" t="str">
            <v>50</v>
          </cell>
          <cell r="BT4007">
            <v>23.2</v>
          </cell>
          <cell r="BU4007" t="str">
            <v>Action</v>
          </cell>
          <cell r="BX4007">
            <v>233.62</v>
          </cell>
        </row>
        <row r="4008">
          <cell r="AW4008" t="str">
            <v>Sligro (deur 802-807)</v>
          </cell>
          <cell r="BP4008">
            <v>36</v>
          </cell>
          <cell r="BR4008" t="str">
            <v>54</v>
          </cell>
          <cell r="BT4008" t="str">
            <v/>
          </cell>
          <cell r="BU4008" t="str">
            <v>Superunie</v>
          </cell>
          <cell r="BX4008" t="str">
            <v/>
          </cell>
        </row>
        <row r="4009">
          <cell r="AW4009" t="str">
            <v>Apotheek de Betuwe / de Pluk</v>
          </cell>
          <cell r="BP4009">
            <v>36</v>
          </cell>
          <cell r="BR4009" t="str">
            <v>41</v>
          </cell>
          <cell r="BT4009">
            <v>0.8</v>
          </cell>
          <cell r="BU4009" t="str">
            <v>Pharma</v>
          </cell>
          <cell r="BX4009">
            <v>54.4</v>
          </cell>
        </row>
        <row r="4010">
          <cell r="AW4010" t="str">
            <v>ALLIANCE HEALTHCARE</v>
          </cell>
          <cell r="BP4010">
            <v>36</v>
          </cell>
          <cell r="BR4010" t="str">
            <v>52</v>
          </cell>
          <cell r="BT4010">
            <v>0.8</v>
          </cell>
          <cell r="BU4010" t="str">
            <v>Pharma</v>
          </cell>
          <cell r="BX4010">
            <v>54.4</v>
          </cell>
        </row>
        <row r="4011">
          <cell r="AW4011" t="str">
            <v>Hofmeester Dental Depot</v>
          </cell>
          <cell r="BP4011">
            <v>36</v>
          </cell>
          <cell r="BR4011" t="str">
            <v>30</v>
          </cell>
          <cell r="BT4011">
            <v>0.8</v>
          </cell>
          <cell r="BU4011" t="str">
            <v>Pharma</v>
          </cell>
          <cell r="BX4011">
            <v>27.26</v>
          </cell>
        </row>
        <row r="4012">
          <cell r="AW4012" t="str">
            <v>ALBERT HEIJN MECH ZAANDAM</v>
          </cell>
          <cell r="BP4012">
            <v>36</v>
          </cell>
          <cell r="BR4012" t="str">
            <v>15</v>
          </cell>
          <cell r="BT4012">
            <v>1.6</v>
          </cell>
          <cell r="BU4012" t="str">
            <v>AH</v>
          </cell>
          <cell r="BX4012">
            <v>48.74</v>
          </cell>
        </row>
        <row r="4013">
          <cell r="AW4013" t="str">
            <v>Albert Heijn</v>
          </cell>
          <cell r="BP4013">
            <v>36</v>
          </cell>
          <cell r="BR4013" t="str">
            <v>50</v>
          </cell>
          <cell r="BT4013">
            <v>2.4</v>
          </cell>
          <cell r="BU4013" t="str">
            <v>AH</v>
          </cell>
          <cell r="BX4013">
            <v>55.85</v>
          </cell>
        </row>
        <row r="4014">
          <cell r="AW4014" t="str">
            <v>Advion B.V.</v>
          </cell>
          <cell r="BP4014">
            <v>36</v>
          </cell>
          <cell r="BR4014" t="str">
            <v>10</v>
          </cell>
          <cell r="BT4014" t="str">
            <v/>
          </cell>
          <cell r="BU4014" t="str">
            <v>Overig</v>
          </cell>
          <cell r="BX4014" t="str">
            <v/>
          </cell>
        </row>
        <row r="4015">
          <cell r="AW4015" t="str">
            <v>A.S. WATSON OOSTERHOUT DC</v>
          </cell>
          <cell r="BP4015">
            <v>36</v>
          </cell>
          <cell r="BR4015" t="str">
            <v>49</v>
          </cell>
          <cell r="BT4015">
            <v>24</v>
          </cell>
          <cell r="BU4015" t="str">
            <v>Kruidvat</v>
          </cell>
          <cell r="BX4015">
            <v>238.8</v>
          </cell>
        </row>
        <row r="4016">
          <cell r="AW4016" t="str">
            <v>Alliance Healthcare</v>
          </cell>
          <cell r="BP4016">
            <v>36</v>
          </cell>
          <cell r="BR4016" t="str">
            <v>79</v>
          </cell>
          <cell r="BT4016" t="str">
            <v/>
          </cell>
          <cell r="BU4016" t="str">
            <v>Pharma</v>
          </cell>
          <cell r="BX4016" t="str">
            <v/>
          </cell>
        </row>
        <row r="4017">
          <cell r="AW4017" t="str">
            <v>Mosadex</v>
          </cell>
          <cell r="BP4017">
            <v>36</v>
          </cell>
          <cell r="BR4017" t="str">
            <v>61</v>
          </cell>
          <cell r="BT4017">
            <v>0.8</v>
          </cell>
          <cell r="BU4017" t="str">
            <v>Overig</v>
          </cell>
          <cell r="BX4017">
            <v>54.4</v>
          </cell>
        </row>
        <row r="4018">
          <cell r="AW4018" t="str">
            <v>Sligro (deur 802-807)</v>
          </cell>
          <cell r="BP4018">
            <v>36</v>
          </cell>
          <cell r="BR4018" t="str">
            <v>54</v>
          </cell>
          <cell r="BT4018" t="str">
            <v/>
          </cell>
          <cell r="BU4018" t="str">
            <v>Superunie</v>
          </cell>
          <cell r="BX4018" t="str">
            <v/>
          </cell>
        </row>
        <row r="4019">
          <cell r="AW4019" t="str">
            <v>Action / ID Logistics</v>
          </cell>
          <cell r="BP4019">
            <v>36</v>
          </cell>
          <cell r="BR4019" t="str">
            <v>50</v>
          </cell>
          <cell r="BT4019">
            <v>26.4</v>
          </cell>
          <cell r="BU4019" t="str">
            <v>Action</v>
          </cell>
          <cell r="BX4019">
            <v>249.74</v>
          </cell>
        </row>
        <row r="4020">
          <cell r="AW4020" t="str">
            <v>PICNIC DC2 EVEREST</v>
          </cell>
          <cell r="BP4020">
            <v>36</v>
          </cell>
          <cell r="BR4020" t="str">
            <v>73</v>
          </cell>
          <cell r="BT4020">
            <v>3.2</v>
          </cell>
          <cell r="BU4020" t="str">
            <v>Overig</v>
          </cell>
          <cell r="BX4020">
            <v>64.8</v>
          </cell>
        </row>
        <row r="4021">
          <cell r="AW4021" t="str">
            <v>Blokker Distributiecentrum</v>
          </cell>
          <cell r="BP4021">
            <v>36</v>
          </cell>
          <cell r="BR4021" t="str">
            <v>41</v>
          </cell>
          <cell r="BT4021">
            <v>5.6</v>
          </cell>
          <cell r="BU4021" t="str">
            <v>Overig</v>
          </cell>
          <cell r="BX4021">
            <v>52.92</v>
          </cell>
        </row>
        <row r="4022">
          <cell r="AW4022" t="str">
            <v>DA DC ZWOLLE</v>
          </cell>
          <cell r="BP4022">
            <v>36</v>
          </cell>
          <cell r="BR4022" t="str">
            <v>80</v>
          </cell>
          <cell r="BT4022">
            <v>1.6</v>
          </cell>
          <cell r="BU4022" t="str">
            <v>Pharma</v>
          </cell>
          <cell r="BX4022">
            <v>52.45</v>
          </cell>
        </row>
        <row r="4023">
          <cell r="AW4023" t="str">
            <v>Kruidvat BV</v>
          </cell>
          <cell r="BP4023">
            <v>36</v>
          </cell>
          <cell r="BR4023" t="str">
            <v>66</v>
          </cell>
          <cell r="BT4023">
            <v>0.8</v>
          </cell>
          <cell r="BU4023" t="str">
            <v>Kruidvat</v>
          </cell>
          <cell r="BX4023">
            <v>27.26</v>
          </cell>
        </row>
        <row r="4024">
          <cell r="AW4024" t="str">
            <v>Albert Heijn</v>
          </cell>
          <cell r="BP4024">
            <v>36</v>
          </cell>
          <cell r="BR4024" t="str">
            <v>41</v>
          </cell>
          <cell r="BT4024">
            <v>26.4</v>
          </cell>
          <cell r="BU4024" t="str">
            <v>AH</v>
          </cell>
          <cell r="BX4024">
            <v>149.41</v>
          </cell>
        </row>
        <row r="4025">
          <cell r="AW4025" t="str">
            <v>Action Distributiecentrum</v>
          </cell>
          <cell r="BP4025">
            <v>36</v>
          </cell>
          <cell r="BR4025" t="str">
            <v>16</v>
          </cell>
          <cell r="BT4025">
            <v>26.4</v>
          </cell>
          <cell r="BU4025" t="str">
            <v>Action</v>
          </cell>
          <cell r="BX4025">
            <v>296.47000000000003</v>
          </cell>
        </row>
        <row r="4026">
          <cell r="AW4026" t="str">
            <v>Etos Distributiecentrum</v>
          </cell>
          <cell r="BP4026">
            <v>36</v>
          </cell>
          <cell r="BR4026" t="str">
            <v>19</v>
          </cell>
          <cell r="BT4026">
            <v>14.4</v>
          </cell>
          <cell r="BU4026" t="str">
            <v>Overig</v>
          </cell>
          <cell r="BX4026">
            <v>207.07</v>
          </cell>
        </row>
        <row r="4027">
          <cell r="AW4027" t="str">
            <v>Plus Retail Oost</v>
          </cell>
          <cell r="BP4027">
            <v>36</v>
          </cell>
          <cell r="BR4027" t="str">
            <v>74</v>
          </cell>
          <cell r="BT4027">
            <v>0.8</v>
          </cell>
          <cell r="BU4027" t="str">
            <v>Superunie</v>
          </cell>
          <cell r="BX4027">
            <v>31.2</v>
          </cell>
        </row>
        <row r="4028">
          <cell r="AW4028" t="str">
            <v>Kruidvat BV</v>
          </cell>
          <cell r="BP4028">
            <v>36</v>
          </cell>
          <cell r="BR4028" t="str">
            <v>66</v>
          </cell>
          <cell r="BT4028">
            <v>16.8</v>
          </cell>
          <cell r="BU4028" t="str">
            <v>Kruidvat</v>
          </cell>
          <cell r="BX4028">
            <v>143.47</v>
          </cell>
        </row>
        <row r="4029">
          <cell r="AW4029" t="str">
            <v>Kruidvat BV</v>
          </cell>
          <cell r="BP4029">
            <v>36</v>
          </cell>
          <cell r="BR4029" t="str">
            <v>66</v>
          </cell>
          <cell r="BT4029" t="str">
            <v/>
          </cell>
          <cell r="BU4029" t="str">
            <v>Kruidvat</v>
          </cell>
          <cell r="BX4029" t="str">
            <v/>
          </cell>
        </row>
        <row r="4030">
          <cell r="AW4030" t="str">
            <v>Action Distributiecentrum</v>
          </cell>
          <cell r="BP4030">
            <v>36</v>
          </cell>
          <cell r="BR4030" t="str">
            <v>16</v>
          </cell>
          <cell r="BT4030">
            <v>26.4</v>
          </cell>
          <cell r="BU4030" t="str">
            <v>Action</v>
          </cell>
          <cell r="BX4030">
            <v>296.47000000000003</v>
          </cell>
        </row>
        <row r="4031">
          <cell r="AW4031" t="str">
            <v>Deka DC Velsen hoog</v>
          </cell>
          <cell r="BP4031">
            <v>36</v>
          </cell>
          <cell r="BR4031" t="str">
            <v>19</v>
          </cell>
          <cell r="BT4031">
            <v>2.4000000000000004</v>
          </cell>
          <cell r="BU4031" t="str">
            <v>Superunie</v>
          </cell>
          <cell r="BX4031">
            <v>64.3</v>
          </cell>
        </row>
        <row r="4032">
          <cell r="AW4032" t="str">
            <v>Action Distributiecentrum</v>
          </cell>
          <cell r="BP4032">
            <v>36</v>
          </cell>
          <cell r="BR4032" t="str">
            <v>61</v>
          </cell>
          <cell r="BT4032">
            <v>26.4</v>
          </cell>
          <cell r="BU4032" t="str">
            <v>Action</v>
          </cell>
          <cell r="BX4032">
            <v>333.96</v>
          </cell>
        </row>
        <row r="4033">
          <cell r="AW4033" t="str">
            <v>Deka DC Velsen laag</v>
          </cell>
          <cell r="BP4033">
            <v>36</v>
          </cell>
          <cell r="BR4033" t="str">
            <v>19</v>
          </cell>
          <cell r="BT4033" t="str">
            <v/>
          </cell>
          <cell r="BU4033" t="str">
            <v>Superunie</v>
          </cell>
          <cell r="BX4033" t="str">
            <v/>
          </cell>
        </row>
        <row r="4034">
          <cell r="AW4034" t="str">
            <v>Dirk DC Bleiswijk slow moving</v>
          </cell>
          <cell r="BP4034">
            <v>36</v>
          </cell>
          <cell r="BR4034" t="str">
            <v>26</v>
          </cell>
          <cell r="BT4034">
            <v>8.8000000000000007</v>
          </cell>
          <cell r="BU4034" t="str">
            <v>Superunie</v>
          </cell>
          <cell r="BX4034">
            <v>144.06</v>
          </cell>
        </row>
        <row r="4035">
          <cell r="AW4035" t="str">
            <v>Vomar DC</v>
          </cell>
          <cell r="BP4035">
            <v>36</v>
          </cell>
          <cell r="BR4035" t="str">
            <v>18</v>
          </cell>
          <cell r="BT4035">
            <v>1.6</v>
          </cell>
          <cell r="BU4035" t="str">
            <v>Superunie</v>
          </cell>
          <cell r="BX4035">
            <v>51.3</v>
          </cell>
        </row>
        <row r="4036">
          <cell r="AW4036" t="str">
            <v>Kruidvat BV</v>
          </cell>
          <cell r="BP4036">
            <v>36</v>
          </cell>
          <cell r="BR4036" t="str">
            <v>66</v>
          </cell>
          <cell r="BT4036">
            <v>23.2</v>
          </cell>
          <cell r="BU4036" t="str">
            <v>Kruidvat</v>
          </cell>
          <cell r="BX4036">
            <v>170.29</v>
          </cell>
        </row>
        <row r="4037">
          <cell r="AW4037" t="str">
            <v>A.S. WATSON DC OOSTERHOUT</v>
          </cell>
          <cell r="BP4037">
            <v>36</v>
          </cell>
          <cell r="BR4037" t="str">
            <v>49</v>
          </cell>
          <cell r="BT4037">
            <v>5.6</v>
          </cell>
          <cell r="BU4037" t="str">
            <v>Kruidvat</v>
          </cell>
          <cell r="BX4037">
            <v>89.1</v>
          </cell>
        </row>
        <row r="4038">
          <cell r="AW4038" t="str">
            <v>Action Distributiecentrum</v>
          </cell>
          <cell r="BP4038">
            <v>36</v>
          </cell>
          <cell r="BR4038" t="str">
            <v>61</v>
          </cell>
          <cell r="BT4038">
            <v>20.8</v>
          </cell>
          <cell r="BU4038" t="str">
            <v>Action</v>
          </cell>
          <cell r="BX4038">
            <v>296.82</v>
          </cell>
        </row>
        <row r="4039">
          <cell r="AW4039" t="str">
            <v>Action Distributiecentrum</v>
          </cell>
          <cell r="BP4039">
            <v>36</v>
          </cell>
          <cell r="BR4039" t="str">
            <v>61</v>
          </cell>
          <cell r="BT4039">
            <v>24</v>
          </cell>
          <cell r="BU4039" t="str">
            <v>Action</v>
          </cell>
          <cell r="BX4039">
            <v>317.52</v>
          </cell>
        </row>
        <row r="4040">
          <cell r="AW4040" t="str">
            <v>Action Distributiecentrum</v>
          </cell>
          <cell r="BP4040">
            <v>36</v>
          </cell>
          <cell r="BR4040" t="str">
            <v>61</v>
          </cell>
          <cell r="BT4040">
            <v>24</v>
          </cell>
          <cell r="BU4040" t="str">
            <v>Action</v>
          </cell>
          <cell r="BX4040">
            <v>317.52</v>
          </cell>
        </row>
        <row r="4041">
          <cell r="AW4041" t="str">
            <v>Kruidvat BV</v>
          </cell>
          <cell r="BP4041">
            <v>36</v>
          </cell>
          <cell r="BR4041" t="str">
            <v>66</v>
          </cell>
          <cell r="BT4041">
            <v>12</v>
          </cell>
          <cell r="BU4041" t="str">
            <v>Kruidvat</v>
          </cell>
          <cell r="BX4041">
            <v>116.52</v>
          </cell>
        </row>
        <row r="4042">
          <cell r="AW4042" t="str">
            <v>Action Distributiecentrum</v>
          </cell>
          <cell r="BP4042">
            <v>36</v>
          </cell>
          <cell r="BR4042" t="str">
            <v>61</v>
          </cell>
          <cell r="BT4042">
            <v>20</v>
          </cell>
          <cell r="BU4042" t="str">
            <v>Action</v>
          </cell>
          <cell r="BX4042">
            <v>290.2</v>
          </cell>
        </row>
        <row r="4043">
          <cell r="AW4043" t="str">
            <v>Etos Distributiecentrum</v>
          </cell>
          <cell r="BP4043">
            <v>36</v>
          </cell>
          <cell r="BR4043" t="str">
            <v>19</v>
          </cell>
          <cell r="BT4043" t="str">
            <v/>
          </cell>
          <cell r="BU4043" t="str">
            <v>Overig</v>
          </cell>
          <cell r="BX4043" t="str">
            <v/>
          </cell>
        </row>
        <row r="4044">
          <cell r="AW4044" t="str">
            <v>Kruidvat BV</v>
          </cell>
          <cell r="BP4044">
            <v>36</v>
          </cell>
          <cell r="BR4044" t="str">
            <v>66</v>
          </cell>
          <cell r="BT4044">
            <v>26.400000000000002</v>
          </cell>
          <cell r="BU4044" t="str">
            <v>Kruidvat</v>
          </cell>
          <cell r="BX4044">
            <v>182.69</v>
          </cell>
        </row>
        <row r="4045">
          <cell r="AW4045" t="str">
            <v>Kruidvat BV</v>
          </cell>
          <cell r="BP4045">
            <v>36</v>
          </cell>
          <cell r="BR4045" t="str">
            <v>66</v>
          </cell>
          <cell r="BT4045" t="str">
            <v/>
          </cell>
          <cell r="BU4045" t="str">
            <v>Kruidvat</v>
          </cell>
          <cell r="BX4045" t="str">
            <v/>
          </cell>
        </row>
        <row r="4046">
          <cell r="AW4046" t="str">
            <v>Jumbo DC Nieuwegein</v>
          </cell>
          <cell r="BP4046">
            <v>36</v>
          </cell>
          <cell r="BR4046" t="str">
            <v>34</v>
          </cell>
          <cell r="BT4046">
            <v>26.400000000000002</v>
          </cell>
          <cell r="BU4046" t="str">
            <v>Jumbo</v>
          </cell>
          <cell r="BX4046">
            <v>213.57</v>
          </cell>
        </row>
        <row r="4047">
          <cell r="AW4047" t="str">
            <v>Jumbo DC Nieuwegein</v>
          </cell>
          <cell r="BP4047">
            <v>36</v>
          </cell>
          <cell r="BR4047" t="str">
            <v>34</v>
          </cell>
          <cell r="BT4047" t="str">
            <v/>
          </cell>
          <cell r="BU4047" t="str">
            <v>Jumbo</v>
          </cell>
          <cell r="BX4047" t="str">
            <v/>
          </cell>
        </row>
        <row r="4048">
          <cell r="AW4048" t="str">
            <v>Albert Heijn</v>
          </cell>
          <cell r="BP4048">
            <v>36</v>
          </cell>
          <cell r="BR4048" t="str">
            <v>41</v>
          </cell>
          <cell r="BT4048">
            <v>26.4</v>
          </cell>
          <cell r="BU4048" t="str">
            <v>AH</v>
          </cell>
          <cell r="BX4048">
            <v>149.41</v>
          </cell>
        </row>
        <row r="4049">
          <cell r="AW4049" t="str">
            <v>Kruidvat BV</v>
          </cell>
          <cell r="BP4049">
            <v>36</v>
          </cell>
          <cell r="BR4049" t="str">
            <v>66</v>
          </cell>
          <cell r="BT4049" t="str">
            <v/>
          </cell>
          <cell r="BU4049" t="str">
            <v>Kruidvat</v>
          </cell>
          <cell r="BX4049" t="str">
            <v/>
          </cell>
        </row>
        <row r="4050">
          <cell r="AW4050" t="str">
            <v>Albert Heijn</v>
          </cell>
          <cell r="BP4050">
            <v>37</v>
          </cell>
          <cell r="BR4050" t="str">
            <v>41</v>
          </cell>
          <cell r="BT4050">
            <v>26.4</v>
          </cell>
          <cell r="BU4050" t="str">
            <v>AH</v>
          </cell>
          <cell r="BX4050">
            <v>149.41</v>
          </cell>
        </row>
        <row r="4051">
          <cell r="AW4051" t="str">
            <v>Kruidvat BV</v>
          </cell>
          <cell r="BP4051">
            <v>37</v>
          </cell>
          <cell r="BR4051" t="str">
            <v>66</v>
          </cell>
          <cell r="BT4051">
            <v>22.4</v>
          </cell>
          <cell r="BU4051" t="str">
            <v>Kruidvat</v>
          </cell>
          <cell r="BX4051">
            <v>167.55</v>
          </cell>
        </row>
        <row r="4052">
          <cell r="AW4052" t="str">
            <v>Action / ID Logistics</v>
          </cell>
          <cell r="BP4052">
            <v>37</v>
          </cell>
          <cell r="BR4052" t="str">
            <v>50</v>
          </cell>
          <cell r="BT4052">
            <v>25.6</v>
          </cell>
          <cell r="BU4052" t="str">
            <v>Action</v>
          </cell>
          <cell r="BX4052">
            <v>243.71</v>
          </cell>
        </row>
        <row r="4053">
          <cell r="AW4053" t="str">
            <v>Aldi Roosendaal BV</v>
          </cell>
          <cell r="BP4053">
            <v>37</v>
          </cell>
          <cell r="BR4053" t="str">
            <v>47</v>
          </cell>
          <cell r="BT4053">
            <v>4.8</v>
          </cell>
          <cell r="BU4053" t="str">
            <v>Aldi</v>
          </cell>
          <cell r="BX4053">
            <v>90.05</v>
          </cell>
        </row>
        <row r="4054">
          <cell r="AW4054" t="str">
            <v>ALDI Groningen</v>
          </cell>
          <cell r="BP4054">
            <v>37</v>
          </cell>
          <cell r="BR4054" t="str">
            <v>97</v>
          </cell>
          <cell r="BT4054">
            <v>4</v>
          </cell>
          <cell r="BU4054" t="str">
            <v>Aldi</v>
          </cell>
          <cell r="BX4054">
            <v>117.32</v>
          </cell>
        </row>
        <row r="4055">
          <cell r="AW4055" t="str">
            <v>HOOGVLIET DC BLEISWIJK</v>
          </cell>
          <cell r="BP4055">
            <v>37</v>
          </cell>
          <cell r="BR4055" t="str">
            <v>26</v>
          </cell>
          <cell r="BT4055">
            <v>16.8</v>
          </cell>
          <cell r="BU4055" t="str">
            <v>Superunie</v>
          </cell>
          <cell r="BX4055">
            <v>218.40000000000003</v>
          </cell>
        </row>
        <row r="4056">
          <cell r="AW4056" t="str">
            <v>Action / ID Logistics</v>
          </cell>
          <cell r="BP4056">
            <v>37</v>
          </cell>
          <cell r="BR4056" t="str">
            <v>50</v>
          </cell>
          <cell r="BT4056">
            <v>20.8</v>
          </cell>
          <cell r="BU4056" t="str">
            <v>Action</v>
          </cell>
          <cell r="BX4056">
            <v>222.14</v>
          </cell>
        </row>
        <row r="4057">
          <cell r="AW4057" t="str">
            <v>Aldi Zoetermeer BV</v>
          </cell>
          <cell r="BP4057">
            <v>37</v>
          </cell>
          <cell r="BR4057" t="str">
            <v>26</v>
          </cell>
          <cell r="BT4057">
            <v>4.8</v>
          </cell>
          <cell r="BU4057" t="str">
            <v>Aldi</v>
          </cell>
          <cell r="BX4057">
            <v>91.01</v>
          </cell>
        </row>
        <row r="4058">
          <cell r="AW4058" t="str">
            <v>Albert Heijn</v>
          </cell>
          <cell r="BP4058">
            <v>37</v>
          </cell>
          <cell r="BR4058" t="str">
            <v>50</v>
          </cell>
          <cell r="BT4058">
            <v>1.6</v>
          </cell>
          <cell r="BU4058" t="str">
            <v>AH</v>
          </cell>
          <cell r="BX4058">
            <v>44.37</v>
          </cell>
        </row>
        <row r="4059">
          <cell r="AW4059" t="str">
            <v>HOOGVLIET DC BLEISWIJK</v>
          </cell>
          <cell r="BP4059">
            <v>37</v>
          </cell>
          <cell r="BR4059" t="str">
            <v>26</v>
          </cell>
          <cell r="BT4059" t="str">
            <v/>
          </cell>
          <cell r="BU4059" t="str">
            <v>Superunie</v>
          </cell>
          <cell r="BX4059" t="str">
            <v/>
          </cell>
        </row>
        <row r="4060">
          <cell r="AW4060" t="str">
            <v>CoopCodis Distributiecentrum</v>
          </cell>
          <cell r="BP4060">
            <v>37</v>
          </cell>
          <cell r="BR4060" t="str">
            <v>94</v>
          </cell>
          <cell r="BT4060">
            <v>1.6</v>
          </cell>
          <cell r="BU4060" t="str">
            <v>Superunie</v>
          </cell>
          <cell r="BX4060">
            <v>62.77</v>
          </cell>
        </row>
        <row r="4061">
          <cell r="AW4061" t="str">
            <v>Boni Distributiecentrum</v>
          </cell>
          <cell r="BP4061">
            <v>37</v>
          </cell>
          <cell r="BR4061" t="str">
            <v>38</v>
          </cell>
          <cell r="BT4061">
            <v>4</v>
          </cell>
          <cell r="BU4061" t="str">
            <v>Superunie</v>
          </cell>
          <cell r="BX4061">
            <v>79.88</v>
          </cell>
        </row>
        <row r="4062">
          <cell r="AW4062" t="str">
            <v>Albert Heijn DC OVERIJSSEL</v>
          </cell>
          <cell r="BP4062">
            <v>37</v>
          </cell>
          <cell r="BR4062" t="str">
            <v>80</v>
          </cell>
          <cell r="BT4062">
            <v>1.6</v>
          </cell>
          <cell r="BU4062" t="str">
            <v>AH</v>
          </cell>
          <cell r="BX4062">
            <v>52.45</v>
          </cell>
        </row>
        <row r="4063">
          <cell r="AW4063" t="str">
            <v>AH DC Hoorn</v>
          </cell>
          <cell r="BP4063">
            <v>37</v>
          </cell>
          <cell r="BR4063" t="str">
            <v>16</v>
          </cell>
          <cell r="BT4063">
            <v>1.6</v>
          </cell>
          <cell r="BU4063" t="str">
            <v>AH</v>
          </cell>
          <cell r="BX4063">
            <v>52.61</v>
          </cell>
        </row>
        <row r="4064">
          <cell r="AW4064" t="str">
            <v>HOOGVLIET DC BLEISWIJK</v>
          </cell>
          <cell r="BP4064">
            <v>37</v>
          </cell>
          <cell r="BR4064" t="str">
            <v>26</v>
          </cell>
          <cell r="BT4064" t="str">
            <v/>
          </cell>
          <cell r="BU4064" t="str">
            <v>Superunie</v>
          </cell>
          <cell r="BX4064" t="str">
            <v/>
          </cell>
        </row>
        <row r="4065">
          <cell r="AW4065" t="str">
            <v>Albert Heijn</v>
          </cell>
          <cell r="BP4065">
            <v>37</v>
          </cell>
          <cell r="BR4065" t="str">
            <v>41</v>
          </cell>
          <cell r="BT4065">
            <v>5.6</v>
          </cell>
          <cell r="BU4065" t="str">
            <v>AH</v>
          </cell>
          <cell r="BX4065">
            <v>52.92</v>
          </cell>
        </row>
        <row r="4066">
          <cell r="AW4066" t="str">
            <v>Global Trading</v>
          </cell>
          <cell r="BP4066">
            <v>37</v>
          </cell>
          <cell r="BR4066" t="str">
            <v>89</v>
          </cell>
          <cell r="BT4066">
            <v>11.2</v>
          </cell>
          <cell r="BU4066" t="str">
            <v>Overig</v>
          </cell>
          <cell r="BX4066">
            <v>237.89</v>
          </cell>
        </row>
        <row r="4067">
          <cell r="AW4067" t="str">
            <v>Aldi Culemborg B.V.</v>
          </cell>
          <cell r="BP4067">
            <v>37</v>
          </cell>
          <cell r="BR4067" t="str">
            <v>41</v>
          </cell>
          <cell r="BT4067">
            <v>4.8</v>
          </cell>
          <cell r="BU4067" t="str">
            <v>Aldi</v>
          </cell>
          <cell r="BX4067">
            <v>48.91</v>
          </cell>
        </row>
        <row r="4068">
          <cell r="AW4068" t="str">
            <v>Action / ID Logistics</v>
          </cell>
          <cell r="BP4068">
            <v>37</v>
          </cell>
          <cell r="BR4068" t="str">
            <v>50</v>
          </cell>
          <cell r="BT4068">
            <v>22.4</v>
          </cell>
          <cell r="BU4068" t="str">
            <v>Action</v>
          </cell>
          <cell r="BX4068">
            <v>230.05</v>
          </cell>
        </row>
        <row r="4069">
          <cell r="AW4069" t="str">
            <v>ID Logistics</v>
          </cell>
          <cell r="BP4069">
            <v>37</v>
          </cell>
          <cell r="BR4069" t="str">
            <v>50</v>
          </cell>
          <cell r="BT4069">
            <v>2.4</v>
          </cell>
          <cell r="BU4069" t="str">
            <v>Overig</v>
          </cell>
          <cell r="BX4069">
            <v>55.85</v>
          </cell>
        </row>
        <row r="4070">
          <cell r="AW4070" t="str">
            <v>Vomar DC</v>
          </cell>
          <cell r="BP4070">
            <v>37</v>
          </cell>
          <cell r="BR4070" t="str">
            <v>18</v>
          </cell>
          <cell r="BT4070">
            <v>1.6</v>
          </cell>
          <cell r="BU4070" t="str">
            <v>Superunie</v>
          </cell>
          <cell r="BX4070">
            <v>51.3</v>
          </cell>
        </row>
        <row r="4071">
          <cell r="AW4071" t="str">
            <v>HOOGVLIET DC BLEISWIJK</v>
          </cell>
          <cell r="BP4071">
            <v>37</v>
          </cell>
          <cell r="BR4071" t="str">
            <v>26</v>
          </cell>
          <cell r="BT4071" t="str">
            <v/>
          </cell>
          <cell r="BU4071" t="str">
            <v>Superunie</v>
          </cell>
          <cell r="BX4071" t="str">
            <v/>
          </cell>
        </row>
        <row r="4072">
          <cell r="AW4072" t="str">
            <v>Amsterdam Warehouse Company</v>
          </cell>
          <cell r="BP4072">
            <v>37</v>
          </cell>
          <cell r="BR4072" t="str">
            <v>10</v>
          </cell>
          <cell r="BT4072">
            <v>0.8</v>
          </cell>
          <cell r="BU4072" t="str">
            <v>Overig</v>
          </cell>
          <cell r="BX4072">
            <v>27.26</v>
          </cell>
        </row>
        <row r="4073">
          <cell r="AW4073" t="str">
            <v>Blokker Distributiecentrum</v>
          </cell>
          <cell r="BP4073">
            <v>37</v>
          </cell>
          <cell r="BR4073" t="str">
            <v>41</v>
          </cell>
          <cell r="BT4073">
            <v>7.2</v>
          </cell>
          <cell r="BU4073" t="str">
            <v>Overig</v>
          </cell>
          <cell r="BX4073">
            <v>66.89</v>
          </cell>
        </row>
        <row r="4074">
          <cell r="AW4074" t="str">
            <v>ALBERT HEIJN MECH ZAANDAM</v>
          </cell>
          <cell r="BP4074">
            <v>37</v>
          </cell>
          <cell r="BR4074" t="str">
            <v>15</v>
          </cell>
          <cell r="BT4074">
            <v>1.6</v>
          </cell>
          <cell r="BU4074" t="str">
            <v>AH</v>
          </cell>
          <cell r="BX4074">
            <v>48.74</v>
          </cell>
        </row>
        <row r="4075">
          <cell r="AW4075" t="str">
            <v>Albert Heijn</v>
          </cell>
          <cell r="BP4075">
            <v>37</v>
          </cell>
          <cell r="BR4075" t="str">
            <v>26</v>
          </cell>
          <cell r="BT4075">
            <v>1.6</v>
          </cell>
          <cell r="BU4075" t="str">
            <v>AH</v>
          </cell>
          <cell r="BX4075">
            <v>49.33</v>
          </cell>
        </row>
        <row r="4076">
          <cell r="AW4076" t="str">
            <v>Aldi</v>
          </cell>
          <cell r="BP4076">
            <v>37</v>
          </cell>
          <cell r="BR4076" t="str">
            <v>74</v>
          </cell>
          <cell r="BT4076">
            <v>4.8</v>
          </cell>
          <cell r="BU4076" t="str">
            <v>Aldi</v>
          </cell>
          <cell r="BX4076">
            <v>98.4</v>
          </cell>
        </row>
        <row r="4077">
          <cell r="AW4077" t="str">
            <v>Aldi Roermond BV</v>
          </cell>
          <cell r="BP4077">
            <v>37</v>
          </cell>
          <cell r="BR4077" t="str">
            <v>60</v>
          </cell>
          <cell r="BT4077">
            <v>3.2</v>
          </cell>
          <cell r="BU4077" t="str">
            <v>Aldi</v>
          </cell>
          <cell r="BX4077">
            <v>77.760000000000005</v>
          </cell>
        </row>
        <row r="4078">
          <cell r="AW4078" t="str">
            <v>Albert Heijn</v>
          </cell>
          <cell r="BP4078">
            <v>37</v>
          </cell>
          <cell r="BR4078" t="str">
            <v>41</v>
          </cell>
          <cell r="BT4078">
            <v>8.8000000000000007</v>
          </cell>
          <cell r="BU4078" t="str">
            <v>AH</v>
          </cell>
          <cell r="BX4078">
            <v>336.17</v>
          </cell>
        </row>
        <row r="4079">
          <cell r="AW4079" t="str">
            <v>Jan Linders Distributiecentrum</v>
          </cell>
          <cell r="BP4079">
            <v>37</v>
          </cell>
          <cell r="BR4079" t="str">
            <v>58</v>
          </cell>
          <cell r="BT4079">
            <v>3.2</v>
          </cell>
          <cell r="BU4079" t="str">
            <v>Superunie</v>
          </cell>
          <cell r="BX4079">
            <v>64.91</v>
          </cell>
        </row>
        <row r="4080">
          <cell r="AW4080" t="str">
            <v>CoopCodis Distributiecentrum</v>
          </cell>
          <cell r="BP4080">
            <v>37</v>
          </cell>
          <cell r="BR4080" t="str">
            <v>94</v>
          </cell>
          <cell r="BT4080">
            <v>7.1999999999999993</v>
          </cell>
          <cell r="BU4080" t="str">
            <v>Superunie</v>
          </cell>
          <cell r="BX4080">
            <v>158.39999999999998</v>
          </cell>
        </row>
        <row r="4081">
          <cell r="AW4081" t="str">
            <v>Vriesia Opslag Stellendam</v>
          </cell>
          <cell r="BP4081">
            <v>37</v>
          </cell>
          <cell r="BR4081" t="str">
            <v>32</v>
          </cell>
          <cell r="BT4081">
            <v>5.6</v>
          </cell>
          <cell r="BU4081" t="str">
            <v>Overig</v>
          </cell>
          <cell r="BX4081">
            <v>104.22</v>
          </cell>
        </row>
        <row r="4082">
          <cell r="AW4082" t="str">
            <v>AH DC Hoorn</v>
          </cell>
          <cell r="BP4082">
            <v>37</v>
          </cell>
          <cell r="BR4082" t="str">
            <v>16</v>
          </cell>
          <cell r="BT4082">
            <v>3.2</v>
          </cell>
          <cell r="BU4082" t="str">
            <v>AH</v>
          </cell>
          <cell r="BX4082">
            <v>75.709999999999994</v>
          </cell>
        </row>
        <row r="4083">
          <cell r="AW4083" t="str">
            <v>Albert Heijn</v>
          </cell>
          <cell r="BP4083">
            <v>37</v>
          </cell>
          <cell r="BR4083" t="str">
            <v>26</v>
          </cell>
          <cell r="BT4083">
            <v>0.8</v>
          </cell>
          <cell r="BU4083" t="str">
            <v>AH</v>
          </cell>
          <cell r="BX4083">
            <v>28.84</v>
          </cell>
        </row>
        <row r="4084">
          <cell r="AW4084" t="str">
            <v>Albert Heijn</v>
          </cell>
          <cell r="BP4084">
            <v>37</v>
          </cell>
          <cell r="BR4084" t="str">
            <v>50</v>
          </cell>
          <cell r="BT4084">
            <v>0.8</v>
          </cell>
          <cell r="BU4084" t="str">
            <v>AH</v>
          </cell>
          <cell r="BX4084">
            <v>27.26</v>
          </cell>
        </row>
        <row r="4085">
          <cell r="AW4085" t="str">
            <v>Kruidvat BV</v>
          </cell>
          <cell r="BP4085">
            <v>37</v>
          </cell>
          <cell r="BR4085" t="str">
            <v>66</v>
          </cell>
          <cell r="BT4085">
            <v>26.4</v>
          </cell>
          <cell r="BU4085" t="str">
            <v>Kruidvat</v>
          </cell>
          <cell r="BX4085">
            <v>182.69</v>
          </cell>
        </row>
        <row r="4086">
          <cell r="AW4086" t="str">
            <v>BOON DC KW DORDRECHT</v>
          </cell>
          <cell r="BP4086">
            <v>37</v>
          </cell>
          <cell r="BR4086" t="str">
            <v>33</v>
          </cell>
          <cell r="BT4086">
            <v>2.4000000000000004</v>
          </cell>
          <cell r="BU4086" t="str">
            <v>Superunie</v>
          </cell>
          <cell r="BX4086">
            <v>55.66</v>
          </cell>
        </row>
        <row r="4087">
          <cell r="AW4087" t="str">
            <v>PLUS DC OSS</v>
          </cell>
          <cell r="BP4087">
            <v>37</v>
          </cell>
          <cell r="BR4087" t="str">
            <v>53</v>
          </cell>
          <cell r="BT4087">
            <v>2.4</v>
          </cell>
          <cell r="BU4087" t="str">
            <v>Superunie</v>
          </cell>
          <cell r="BX4087">
            <v>45.6</v>
          </cell>
        </row>
        <row r="4088">
          <cell r="AW4088" t="str">
            <v>Jan Linders Distributiecentrum</v>
          </cell>
          <cell r="BP4088">
            <v>37</v>
          </cell>
          <cell r="BR4088" t="str">
            <v>58</v>
          </cell>
          <cell r="BT4088" t="str">
            <v/>
          </cell>
          <cell r="BU4088" t="str">
            <v>Superunie</v>
          </cell>
          <cell r="BX4088" t="str">
            <v/>
          </cell>
        </row>
        <row r="4089">
          <cell r="AW4089" t="str">
            <v>Vomar DC</v>
          </cell>
          <cell r="BP4089">
            <v>37</v>
          </cell>
          <cell r="BR4089" t="str">
            <v>18</v>
          </cell>
          <cell r="BT4089">
            <v>0.8</v>
          </cell>
          <cell r="BU4089" t="str">
            <v>Superunie</v>
          </cell>
          <cell r="BX4089">
            <v>29.99</v>
          </cell>
        </row>
        <row r="4090">
          <cell r="AW4090" t="str">
            <v>Amsterdam Warehouse Company</v>
          </cell>
          <cell r="BP4090">
            <v>37</v>
          </cell>
          <cell r="BR4090" t="str">
            <v>10</v>
          </cell>
          <cell r="BT4090">
            <v>11.2</v>
          </cell>
          <cell r="BU4090" t="str">
            <v>Overig</v>
          </cell>
          <cell r="BX4090">
            <v>151.41999999999999</v>
          </cell>
        </row>
        <row r="4091">
          <cell r="AW4091" t="str">
            <v>Albert Heijn</v>
          </cell>
          <cell r="BP4091">
            <v>37</v>
          </cell>
          <cell r="BR4091" t="str">
            <v>41</v>
          </cell>
          <cell r="BT4091">
            <v>12.8</v>
          </cell>
          <cell r="BU4091" t="str">
            <v>AH</v>
          </cell>
          <cell r="BX4091">
            <v>100.74</v>
          </cell>
        </row>
        <row r="4092">
          <cell r="AW4092" t="str">
            <v>CoopCodis Distributiecentrum</v>
          </cell>
          <cell r="BP4092">
            <v>37</v>
          </cell>
          <cell r="BR4092" t="str">
            <v>94</v>
          </cell>
          <cell r="BT4092" t="str">
            <v/>
          </cell>
          <cell r="BU4092" t="str">
            <v>Superunie</v>
          </cell>
          <cell r="BX4092" t="str">
            <v/>
          </cell>
        </row>
        <row r="4093">
          <cell r="AW4093" t="str">
            <v>Etos Distributiecentrum</v>
          </cell>
          <cell r="BP4093">
            <v>37</v>
          </cell>
          <cell r="BR4093" t="str">
            <v>19</v>
          </cell>
          <cell r="BT4093">
            <v>16</v>
          </cell>
          <cell r="BU4093" t="str">
            <v>Overig</v>
          </cell>
          <cell r="BX4093">
            <v>219.84</v>
          </cell>
        </row>
        <row r="4094">
          <cell r="AW4094" t="str">
            <v>CoopCodis Distributiecentrum</v>
          </cell>
          <cell r="BP4094">
            <v>37</v>
          </cell>
          <cell r="BR4094" t="str">
            <v>94</v>
          </cell>
          <cell r="BT4094" t="str">
            <v/>
          </cell>
          <cell r="BU4094" t="str">
            <v>Superunie</v>
          </cell>
          <cell r="BX4094" t="str">
            <v/>
          </cell>
        </row>
        <row r="4095">
          <cell r="AW4095" t="str">
            <v>Action / ID Logistics</v>
          </cell>
          <cell r="BP4095">
            <v>37</v>
          </cell>
          <cell r="BR4095" t="str">
            <v>50</v>
          </cell>
          <cell r="BT4095">
            <v>26.4</v>
          </cell>
          <cell r="BU4095" t="str">
            <v>Action</v>
          </cell>
          <cell r="BX4095">
            <v>249.74</v>
          </cell>
        </row>
        <row r="4096">
          <cell r="AW4096" t="str">
            <v>Nettorama DC</v>
          </cell>
          <cell r="BP4096">
            <v>37</v>
          </cell>
          <cell r="BR4096" t="str">
            <v>49</v>
          </cell>
          <cell r="BT4096">
            <v>3.2</v>
          </cell>
          <cell r="BU4096" t="str">
            <v>Superunie</v>
          </cell>
          <cell r="BX4096">
            <v>64.16</v>
          </cell>
        </row>
        <row r="4097">
          <cell r="AW4097" t="str">
            <v>Jan Linders Distributiecentrum</v>
          </cell>
          <cell r="BP4097">
            <v>37</v>
          </cell>
          <cell r="BR4097" t="str">
            <v>58</v>
          </cell>
          <cell r="BT4097" t="str">
            <v/>
          </cell>
          <cell r="BU4097" t="str">
            <v>Superunie</v>
          </cell>
          <cell r="BX4097" t="str">
            <v/>
          </cell>
        </row>
        <row r="4098">
          <cell r="AW4098" t="str">
            <v>BOON DC KW DORDRECHT</v>
          </cell>
          <cell r="BP4098">
            <v>37</v>
          </cell>
          <cell r="BR4098" t="str">
            <v>33</v>
          </cell>
          <cell r="BT4098" t="str">
            <v/>
          </cell>
          <cell r="BU4098" t="str">
            <v>Superunie</v>
          </cell>
          <cell r="BX4098" t="str">
            <v/>
          </cell>
        </row>
        <row r="4099">
          <cell r="AW4099" t="str">
            <v>Etos Distributiecentrum</v>
          </cell>
          <cell r="BP4099">
            <v>37</v>
          </cell>
          <cell r="BR4099" t="str">
            <v>19</v>
          </cell>
          <cell r="BT4099">
            <v>11.2</v>
          </cell>
          <cell r="BU4099" t="str">
            <v>Overig</v>
          </cell>
          <cell r="BX4099">
            <v>174.5</v>
          </cell>
        </row>
        <row r="4100">
          <cell r="AW4100" t="str">
            <v>Etos Distributiecentrum</v>
          </cell>
          <cell r="BP4100">
            <v>37</v>
          </cell>
          <cell r="BR4100" t="str">
            <v>19</v>
          </cell>
          <cell r="BT4100" t="str">
            <v/>
          </cell>
          <cell r="BU4100" t="str">
            <v>Overig</v>
          </cell>
          <cell r="BX4100" t="str">
            <v/>
          </cell>
        </row>
        <row r="4101">
          <cell r="AW4101" t="str">
            <v>Kruidvat BV</v>
          </cell>
          <cell r="BP4101">
            <v>37</v>
          </cell>
          <cell r="BR4101" t="str">
            <v>66</v>
          </cell>
          <cell r="BT4101">
            <v>12</v>
          </cell>
          <cell r="BU4101" t="str">
            <v>Kruidvat</v>
          </cell>
          <cell r="BX4101">
            <v>116.52</v>
          </cell>
        </row>
        <row r="4102">
          <cell r="AW4102" t="str">
            <v>SPAR Distributiecentrum</v>
          </cell>
          <cell r="BP4102">
            <v>37</v>
          </cell>
          <cell r="BR4102" t="str">
            <v>51</v>
          </cell>
          <cell r="BT4102">
            <v>3.2</v>
          </cell>
          <cell r="BU4102" t="str">
            <v>Superunie</v>
          </cell>
          <cell r="BX4102">
            <v>61.09</v>
          </cell>
        </row>
        <row r="4103">
          <cell r="AW4103" t="str">
            <v>Deka DC Velsen laag</v>
          </cell>
          <cell r="BP4103">
            <v>37</v>
          </cell>
          <cell r="BR4103" t="str">
            <v>19</v>
          </cell>
          <cell r="BT4103">
            <v>19.2</v>
          </cell>
          <cell r="BU4103" t="str">
            <v>Superunie</v>
          </cell>
          <cell r="BX4103">
            <v>244.42000000000002</v>
          </cell>
        </row>
        <row r="4104">
          <cell r="AW4104" t="str">
            <v>Jumbo Nieuwegein</v>
          </cell>
          <cell r="BP4104">
            <v>37</v>
          </cell>
          <cell r="BR4104" t="str">
            <v>34</v>
          </cell>
          <cell r="BT4104">
            <v>15.2</v>
          </cell>
          <cell r="BU4104" t="str">
            <v>Jumbo</v>
          </cell>
          <cell r="BX4104">
            <v>158.38</v>
          </cell>
        </row>
        <row r="4105">
          <cell r="AW4105" t="str">
            <v>Deka DC Velsen hoog</v>
          </cell>
          <cell r="BP4105">
            <v>37</v>
          </cell>
          <cell r="BR4105" t="str">
            <v>19</v>
          </cell>
          <cell r="BT4105" t="str">
            <v/>
          </cell>
          <cell r="BU4105" t="str">
            <v>Superunie</v>
          </cell>
          <cell r="BX4105" t="str">
            <v/>
          </cell>
        </row>
        <row r="4106">
          <cell r="AW4106" t="str">
            <v>Corim Dental Products BV</v>
          </cell>
          <cell r="BP4106">
            <v>37</v>
          </cell>
          <cell r="BR4106" t="str">
            <v>41</v>
          </cell>
          <cell r="BT4106">
            <v>0.8</v>
          </cell>
          <cell r="BU4106" t="str">
            <v>Pharma</v>
          </cell>
          <cell r="BX4106">
            <v>27.26</v>
          </cell>
        </row>
        <row r="4107">
          <cell r="AW4107" t="str">
            <v>A.S. Watson DC</v>
          </cell>
          <cell r="BP4107">
            <v>37</v>
          </cell>
          <cell r="BR4107" t="str">
            <v>66</v>
          </cell>
          <cell r="BT4107">
            <v>24.8</v>
          </cell>
          <cell r="BU4107" t="str">
            <v>Kruidvat</v>
          </cell>
          <cell r="BX4107">
            <v>176.32999999999998</v>
          </cell>
        </row>
        <row r="4108">
          <cell r="AW4108" t="str">
            <v>A.S. Watson DC</v>
          </cell>
          <cell r="BP4108">
            <v>37</v>
          </cell>
          <cell r="BR4108" t="str">
            <v>66</v>
          </cell>
          <cell r="BT4108" t="str">
            <v/>
          </cell>
          <cell r="BU4108" t="str">
            <v>Kruidvat</v>
          </cell>
          <cell r="BX4108" t="str">
            <v/>
          </cell>
        </row>
        <row r="4109">
          <cell r="AW4109" t="str">
            <v>Dirk DC Bleiswijk Actie</v>
          </cell>
          <cell r="BP4109">
            <v>37</v>
          </cell>
          <cell r="BR4109" t="str">
            <v>26</v>
          </cell>
          <cell r="BT4109">
            <v>23.2</v>
          </cell>
          <cell r="BU4109" t="str">
            <v>Superunie</v>
          </cell>
          <cell r="BX4109">
            <v>259.83999999999997</v>
          </cell>
        </row>
        <row r="4110">
          <cell r="AW4110" t="str">
            <v>Dirk DC Bleiswijk slow moving</v>
          </cell>
          <cell r="BP4110">
            <v>37</v>
          </cell>
          <cell r="BR4110" t="str">
            <v>26</v>
          </cell>
          <cell r="BT4110">
            <v>14.4</v>
          </cell>
          <cell r="BU4110" t="str">
            <v>Superunie</v>
          </cell>
          <cell r="BX4110">
            <v>200.16</v>
          </cell>
        </row>
        <row r="4111">
          <cell r="AW4111" t="str">
            <v>Deka DC Velsen laag</v>
          </cell>
          <cell r="BP4111">
            <v>37</v>
          </cell>
          <cell r="BR4111" t="str">
            <v>19</v>
          </cell>
          <cell r="BT4111" t="str">
            <v/>
          </cell>
          <cell r="BU4111" t="str">
            <v>Superunie</v>
          </cell>
          <cell r="BX4111" t="str">
            <v/>
          </cell>
        </row>
        <row r="4112">
          <cell r="AW4112" t="str">
            <v>Dirk DC Bleiswijk Actie</v>
          </cell>
          <cell r="BP4112">
            <v>37</v>
          </cell>
          <cell r="BR4112" t="str">
            <v>26</v>
          </cell>
          <cell r="BT4112" t="str">
            <v/>
          </cell>
          <cell r="BU4112" t="str">
            <v>Superunie</v>
          </cell>
          <cell r="BX4112" t="str">
            <v/>
          </cell>
        </row>
        <row r="4113">
          <cell r="AW4113" t="str">
            <v>SPAR Distributiecentrum</v>
          </cell>
          <cell r="BP4113">
            <v>37</v>
          </cell>
          <cell r="BR4113" t="str">
            <v>51</v>
          </cell>
          <cell r="BT4113" t="str">
            <v/>
          </cell>
          <cell r="BU4113" t="str">
            <v>Superunie</v>
          </cell>
          <cell r="BX4113" t="str">
            <v/>
          </cell>
        </row>
        <row r="4114">
          <cell r="AW4114" t="str">
            <v>Kruidvat BV</v>
          </cell>
          <cell r="BP4114">
            <v>37</v>
          </cell>
          <cell r="BR4114" t="str">
            <v>66</v>
          </cell>
          <cell r="BT4114" t="str">
            <v/>
          </cell>
          <cell r="BU4114" t="str">
            <v>Kruidvat</v>
          </cell>
          <cell r="BX4114" t="str">
            <v/>
          </cell>
        </row>
        <row r="4115">
          <cell r="AW4115" t="str">
            <v>Jumbo DC Nieuwegein</v>
          </cell>
          <cell r="BP4115">
            <v>37</v>
          </cell>
          <cell r="BR4115" t="str">
            <v>34</v>
          </cell>
          <cell r="BT4115" t="str">
            <v/>
          </cell>
          <cell r="BU4115" t="str">
            <v>Jumbo</v>
          </cell>
          <cell r="BX4115" t="str">
            <v/>
          </cell>
        </row>
        <row r="4116">
          <cell r="AW4116" t="str">
            <v>Deka DC Velsen laag</v>
          </cell>
          <cell r="BP4116">
            <v>37</v>
          </cell>
          <cell r="BR4116" t="str">
            <v>19</v>
          </cell>
          <cell r="BT4116" t="str">
            <v/>
          </cell>
          <cell r="BU4116" t="str">
            <v>Superunie</v>
          </cell>
          <cell r="BX4116" t="str">
            <v/>
          </cell>
        </row>
        <row r="4117">
          <cell r="AW4117" t="str">
            <v>A.S. WATSON DC OOSTERHOUT</v>
          </cell>
          <cell r="BP4117">
            <v>37</v>
          </cell>
          <cell r="BR4117" t="str">
            <v>49</v>
          </cell>
          <cell r="BT4117">
            <v>24</v>
          </cell>
          <cell r="BU4117" t="str">
            <v>Kruidvat</v>
          </cell>
          <cell r="BX4117">
            <v>238.8</v>
          </cell>
        </row>
        <row r="4118">
          <cell r="AW4118" t="str">
            <v>Colgate-Palmolive hoofdkantoor</v>
          </cell>
          <cell r="BP4118">
            <v>37</v>
          </cell>
          <cell r="BR4118" t="str">
            <v>13</v>
          </cell>
          <cell r="BT4118">
            <v>0.8</v>
          </cell>
          <cell r="BU4118" t="str">
            <v>Overig</v>
          </cell>
          <cell r="BX4118">
            <v>28.67</v>
          </cell>
        </row>
        <row r="4119">
          <cell r="AW4119" t="str">
            <v>Brocacef</v>
          </cell>
          <cell r="BP4119">
            <v>37</v>
          </cell>
          <cell r="BR4119" t="str">
            <v>56</v>
          </cell>
          <cell r="BT4119">
            <v>0.8</v>
          </cell>
          <cell r="BU4119" t="str">
            <v>Pharma</v>
          </cell>
          <cell r="BX4119">
            <v>54.4</v>
          </cell>
        </row>
        <row r="4120">
          <cell r="AW4120" t="str">
            <v>Sligro (deur 802-807)</v>
          </cell>
          <cell r="BP4120">
            <v>37</v>
          </cell>
          <cell r="BR4120" t="str">
            <v>54</v>
          </cell>
          <cell r="BT4120">
            <v>7.1999999999999993</v>
          </cell>
          <cell r="BU4120" t="str">
            <v>Superunie</v>
          </cell>
          <cell r="BX4120">
            <v>91.800000000000011</v>
          </cell>
        </row>
        <row r="4121">
          <cell r="AW4121" t="str">
            <v>Action Distributiecentrum</v>
          </cell>
          <cell r="BP4121">
            <v>37</v>
          </cell>
          <cell r="BR4121" t="str">
            <v>61</v>
          </cell>
          <cell r="BT4121">
            <v>25.6</v>
          </cell>
          <cell r="BU4121" t="str">
            <v>Action</v>
          </cell>
          <cell r="BX4121">
            <v>325.89</v>
          </cell>
        </row>
        <row r="4122">
          <cell r="AW4122" t="str">
            <v>Sligro (deur 802-807)</v>
          </cell>
          <cell r="BP4122">
            <v>37</v>
          </cell>
          <cell r="BR4122" t="str">
            <v>54</v>
          </cell>
          <cell r="BT4122" t="str">
            <v/>
          </cell>
          <cell r="BU4122" t="str">
            <v>Superunie</v>
          </cell>
          <cell r="BX4122" t="str">
            <v/>
          </cell>
        </row>
        <row r="4123">
          <cell r="AW4123" t="str">
            <v>Albert Heijn</v>
          </cell>
          <cell r="BP4123">
            <v>37</v>
          </cell>
          <cell r="BR4123" t="str">
            <v>26</v>
          </cell>
          <cell r="BT4123">
            <v>10.4</v>
          </cell>
          <cell r="BU4123" t="str">
            <v>AH</v>
          </cell>
          <cell r="BX4123">
            <v>162.03</v>
          </cell>
        </row>
        <row r="4124">
          <cell r="AW4124" t="str">
            <v>Sligro DC Non Food (deur 701)</v>
          </cell>
          <cell r="BP4124">
            <v>37</v>
          </cell>
          <cell r="BR4124" t="str">
            <v>54</v>
          </cell>
          <cell r="BT4124" t="str">
            <v/>
          </cell>
          <cell r="BU4124" t="str">
            <v>Superunie</v>
          </cell>
          <cell r="BX4124" t="str">
            <v/>
          </cell>
        </row>
        <row r="4125">
          <cell r="AW4125" t="str">
            <v>Albert Heijn DC OVERIJSSEL</v>
          </cell>
          <cell r="BP4125">
            <v>37</v>
          </cell>
          <cell r="BR4125" t="str">
            <v>80</v>
          </cell>
          <cell r="BT4125">
            <v>8</v>
          </cell>
          <cell r="BU4125" t="str">
            <v>AH</v>
          </cell>
          <cell r="BX4125">
            <v>142.63999999999999</v>
          </cell>
        </row>
        <row r="4126">
          <cell r="AW4126" t="str">
            <v>Albert Heijn</v>
          </cell>
          <cell r="BP4126">
            <v>37</v>
          </cell>
          <cell r="BR4126" t="str">
            <v>50</v>
          </cell>
          <cell r="BT4126">
            <v>8.8000000000000007</v>
          </cell>
          <cell r="BU4126" t="str">
            <v>AH</v>
          </cell>
          <cell r="BX4126">
            <v>129.36000000000001</v>
          </cell>
        </row>
        <row r="4127">
          <cell r="AW4127" t="str">
            <v>PLUS DC OSS</v>
          </cell>
          <cell r="BP4127">
            <v>37</v>
          </cell>
          <cell r="BR4127" t="str">
            <v>53</v>
          </cell>
          <cell r="BT4127">
            <v>8</v>
          </cell>
          <cell r="BU4127" t="str">
            <v>Superunie</v>
          </cell>
          <cell r="BX4127">
            <v>98.56</v>
          </cell>
        </row>
        <row r="4128">
          <cell r="AW4128" t="str">
            <v>Advion B.V.</v>
          </cell>
          <cell r="BP4128">
            <v>37</v>
          </cell>
          <cell r="BR4128" t="str">
            <v>10</v>
          </cell>
          <cell r="BT4128">
            <v>24</v>
          </cell>
          <cell r="BU4128" t="str">
            <v>Overig</v>
          </cell>
          <cell r="BX4128">
            <v>237.84</v>
          </cell>
        </row>
        <row r="4129">
          <cell r="AW4129" t="str">
            <v>Plus Retail Zuid</v>
          </cell>
          <cell r="BP4129">
            <v>37</v>
          </cell>
          <cell r="BR4129" t="str">
            <v>60</v>
          </cell>
          <cell r="BT4129">
            <v>1.6</v>
          </cell>
          <cell r="BU4129" t="str">
            <v>Superunie</v>
          </cell>
          <cell r="BX4129">
            <v>54.02</v>
          </cell>
        </row>
        <row r="4130">
          <cell r="AW4130" t="str">
            <v>PICNIC DC2 EVEREST</v>
          </cell>
          <cell r="BP4130">
            <v>37</v>
          </cell>
          <cell r="BR4130" t="str">
            <v>73</v>
          </cell>
          <cell r="BT4130">
            <v>2.4</v>
          </cell>
          <cell r="BU4130" t="str">
            <v>Overig</v>
          </cell>
          <cell r="BX4130">
            <v>56.62</v>
          </cell>
        </row>
        <row r="4131">
          <cell r="AW4131" t="str">
            <v>ALBERT HEIJN MECH ZAANDAM</v>
          </cell>
          <cell r="BP4131">
            <v>37</v>
          </cell>
          <cell r="BR4131" t="str">
            <v>15</v>
          </cell>
          <cell r="BT4131">
            <v>15.2</v>
          </cell>
          <cell r="BU4131" t="str">
            <v>AH</v>
          </cell>
          <cell r="BX4131">
            <v>203.68</v>
          </cell>
        </row>
        <row r="4132">
          <cell r="AW4132" t="str">
            <v>Amsterdam Warehouse Company</v>
          </cell>
          <cell r="BP4132">
            <v>37</v>
          </cell>
          <cell r="BR4132" t="str">
            <v>10</v>
          </cell>
          <cell r="BT4132" t="str">
            <v/>
          </cell>
          <cell r="BU4132" t="str">
            <v>Overig</v>
          </cell>
          <cell r="BX4132" t="str">
            <v/>
          </cell>
        </row>
        <row r="4133">
          <cell r="AW4133" t="str">
            <v>ALBERT HEIJN  LDC GELDERMALSEN</v>
          </cell>
          <cell r="BP4133">
            <v>37</v>
          </cell>
          <cell r="BR4133" t="str">
            <v>41</v>
          </cell>
          <cell r="BT4133">
            <v>20.800000000000004</v>
          </cell>
          <cell r="BU4133" t="str">
            <v>AH</v>
          </cell>
          <cell r="BX4133">
            <v>132.5</v>
          </cell>
        </row>
        <row r="4134">
          <cell r="AW4134" t="str">
            <v>Albert Heijn</v>
          </cell>
          <cell r="BP4134">
            <v>37</v>
          </cell>
          <cell r="BR4134" t="str">
            <v>41</v>
          </cell>
          <cell r="BT4134" t="str">
            <v/>
          </cell>
          <cell r="BU4134" t="str">
            <v>AH</v>
          </cell>
          <cell r="BX4134" t="str">
            <v/>
          </cell>
        </row>
        <row r="4135">
          <cell r="AW4135" t="str">
            <v>Albert Heijn</v>
          </cell>
          <cell r="BP4135">
            <v>37</v>
          </cell>
          <cell r="BR4135" t="str">
            <v>41</v>
          </cell>
          <cell r="BT4135" t="str">
            <v/>
          </cell>
          <cell r="BU4135" t="str">
            <v>AH</v>
          </cell>
          <cell r="BX4135" t="str">
            <v/>
          </cell>
        </row>
        <row r="4136">
          <cell r="AW4136" t="str">
            <v>Topbrands Europe BV</v>
          </cell>
          <cell r="BP4136">
            <v>37</v>
          </cell>
          <cell r="BR4136" t="str">
            <v>96</v>
          </cell>
          <cell r="BT4136">
            <v>12.8</v>
          </cell>
          <cell r="BU4136" t="str">
            <v>Overig</v>
          </cell>
          <cell r="BX4136">
            <v>283.01</v>
          </cell>
        </row>
        <row r="4137">
          <cell r="AW4137" t="str">
            <v>PLUS DC OSS</v>
          </cell>
          <cell r="BP4137">
            <v>37</v>
          </cell>
          <cell r="BR4137" t="str">
            <v>53</v>
          </cell>
          <cell r="BT4137" t="str">
            <v/>
          </cell>
          <cell r="BU4137" t="str">
            <v>Superunie</v>
          </cell>
          <cell r="BX4137" t="str">
            <v/>
          </cell>
        </row>
        <row r="4138">
          <cell r="AW4138" t="str">
            <v>Topbrands Europe BV</v>
          </cell>
          <cell r="BP4138">
            <v>37</v>
          </cell>
          <cell r="BR4138" t="str">
            <v>96</v>
          </cell>
          <cell r="BT4138" t="str">
            <v/>
          </cell>
          <cell r="BU4138" t="str">
            <v>Overig</v>
          </cell>
          <cell r="BX4138" t="str">
            <v/>
          </cell>
        </row>
        <row r="4139">
          <cell r="AW4139" t="str">
            <v>CoopCodis Distributiecentrum</v>
          </cell>
          <cell r="BP4139">
            <v>37</v>
          </cell>
          <cell r="BR4139" t="str">
            <v>94</v>
          </cell>
          <cell r="BT4139">
            <v>0.8</v>
          </cell>
          <cell r="BU4139" t="str">
            <v>Superunie</v>
          </cell>
          <cell r="BX4139">
            <v>36.700000000000003</v>
          </cell>
        </row>
        <row r="4140">
          <cell r="AW4140" t="str">
            <v>GT Retail (Brouwer Transport)</v>
          </cell>
          <cell r="BP4140">
            <v>37</v>
          </cell>
          <cell r="BR4140" t="str">
            <v>81</v>
          </cell>
          <cell r="BT4140">
            <v>9.6</v>
          </cell>
          <cell r="BU4140" t="str">
            <v>Overig</v>
          </cell>
          <cell r="BX4140">
            <v>157.82</v>
          </cell>
        </row>
        <row r="4141">
          <cell r="AW4141" t="str">
            <v>Alliance Healthcare</v>
          </cell>
          <cell r="BP4141">
            <v>37</v>
          </cell>
          <cell r="BR4141" t="str">
            <v>79</v>
          </cell>
          <cell r="BT4141">
            <v>1.6</v>
          </cell>
          <cell r="BU4141" t="str">
            <v>Pharma</v>
          </cell>
          <cell r="BX4141">
            <v>108.8</v>
          </cell>
        </row>
        <row r="4142">
          <cell r="AW4142" t="str">
            <v>Brocacef</v>
          </cell>
          <cell r="BP4142">
            <v>37</v>
          </cell>
          <cell r="BR4142" t="str">
            <v>10</v>
          </cell>
          <cell r="BT4142">
            <v>0.8</v>
          </cell>
          <cell r="BU4142" t="str">
            <v>Pharma</v>
          </cell>
          <cell r="BX4142">
            <v>54.4</v>
          </cell>
        </row>
        <row r="4143">
          <cell r="AW4143" t="str">
            <v>Mosadex</v>
          </cell>
          <cell r="BP4143">
            <v>37</v>
          </cell>
          <cell r="BR4143" t="str">
            <v>23</v>
          </cell>
          <cell r="BT4143">
            <v>0.8</v>
          </cell>
          <cell r="BU4143" t="str">
            <v>Overig</v>
          </cell>
          <cell r="BX4143">
            <v>54.4</v>
          </cell>
        </row>
        <row r="4144">
          <cell r="AW4144" t="str">
            <v>Alliance Healthcare</v>
          </cell>
          <cell r="BP4144">
            <v>37</v>
          </cell>
          <cell r="BR4144" t="str">
            <v>79</v>
          </cell>
          <cell r="BT4144" t="str">
            <v/>
          </cell>
          <cell r="BU4144" t="str">
            <v>Pharma</v>
          </cell>
          <cell r="BX4144" t="str">
            <v/>
          </cell>
        </row>
        <row r="4145">
          <cell r="AW4145" t="str">
            <v>Action Distributiecentrum</v>
          </cell>
          <cell r="BP4145">
            <v>37</v>
          </cell>
          <cell r="BR4145" t="str">
            <v>61</v>
          </cell>
          <cell r="BT4145">
            <v>26.4</v>
          </cell>
          <cell r="BU4145" t="str">
            <v>Action</v>
          </cell>
          <cell r="BX4145">
            <v>333.96</v>
          </cell>
        </row>
        <row r="4146">
          <cell r="AW4146" t="str">
            <v>De Tandartsapotheek</v>
          </cell>
          <cell r="BP4146">
            <v>37</v>
          </cell>
          <cell r="BR4146" t="str">
            <v>30</v>
          </cell>
          <cell r="BT4146">
            <v>0.8</v>
          </cell>
          <cell r="BU4146" t="str">
            <v>Pharma</v>
          </cell>
          <cell r="BX4146">
            <v>54.4</v>
          </cell>
        </row>
        <row r="4147">
          <cell r="AW4147" t="str">
            <v>ALLIANCE HEALTHCARE</v>
          </cell>
          <cell r="BP4147">
            <v>37</v>
          </cell>
          <cell r="BR4147" t="str">
            <v>52</v>
          </cell>
          <cell r="BT4147">
            <v>0.8</v>
          </cell>
          <cell r="BU4147" t="str">
            <v>Pharma</v>
          </cell>
          <cell r="BX4147">
            <v>54.4</v>
          </cell>
        </row>
        <row r="4148">
          <cell r="AW4148" t="str">
            <v>Mosadex</v>
          </cell>
          <cell r="BP4148">
            <v>37</v>
          </cell>
          <cell r="BR4148" t="str">
            <v>61</v>
          </cell>
          <cell r="BT4148">
            <v>0.8</v>
          </cell>
          <cell r="BU4148" t="str">
            <v>Overig</v>
          </cell>
          <cell r="BX4148">
            <v>54.4</v>
          </cell>
        </row>
        <row r="4149">
          <cell r="AW4149" t="str">
            <v>SGE Apotheek</v>
          </cell>
          <cell r="BP4149">
            <v>37</v>
          </cell>
          <cell r="BR4149" t="str">
            <v>56</v>
          </cell>
          <cell r="BT4149">
            <v>0.8</v>
          </cell>
          <cell r="BU4149" t="str">
            <v>Pharma</v>
          </cell>
          <cell r="BX4149">
            <v>54.4</v>
          </cell>
        </row>
        <row r="4150">
          <cell r="AW4150" t="str">
            <v>Plus Retail Zuid</v>
          </cell>
          <cell r="BP4150">
            <v>37</v>
          </cell>
          <cell r="BR4150" t="str">
            <v>60</v>
          </cell>
          <cell r="BT4150">
            <v>0.8</v>
          </cell>
          <cell r="BU4150" t="str">
            <v>Superunie</v>
          </cell>
          <cell r="BX4150">
            <v>31.57</v>
          </cell>
        </row>
        <row r="4151">
          <cell r="AW4151" t="str">
            <v>Kruidvat BV</v>
          </cell>
          <cell r="BP4151">
            <v>37</v>
          </cell>
          <cell r="BR4151" t="str">
            <v>66</v>
          </cell>
          <cell r="BT4151">
            <v>12</v>
          </cell>
          <cell r="BU4151" t="str">
            <v>Kruidvat</v>
          </cell>
          <cell r="BX4151">
            <v>116.52</v>
          </cell>
        </row>
        <row r="4152">
          <cell r="AW4152" t="str">
            <v>CoopCodis Distributiecentrum</v>
          </cell>
          <cell r="BP4152">
            <v>37</v>
          </cell>
          <cell r="BR4152" t="str">
            <v>94</v>
          </cell>
          <cell r="BT4152">
            <v>0.8</v>
          </cell>
          <cell r="BU4152" t="str">
            <v>Superunie</v>
          </cell>
          <cell r="BX4152">
            <v>36.700000000000003</v>
          </cell>
        </row>
        <row r="4153">
          <cell r="AW4153" t="str">
            <v>GT Retail (Brouwer Transport)</v>
          </cell>
          <cell r="BP4153">
            <v>37</v>
          </cell>
          <cell r="BR4153" t="str">
            <v>81</v>
          </cell>
          <cell r="BT4153">
            <v>9.6</v>
          </cell>
          <cell r="BU4153" t="str">
            <v>Overig</v>
          </cell>
          <cell r="BX4153">
            <v>157.82</v>
          </cell>
        </row>
        <row r="4154">
          <cell r="AW4154" t="str">
            <v>Kruidvat BV</v>
          </cell>
          <cell r="BP4154">
            <v>37</v>
          </cell>
          <cell r="BR4154" t="str">
            <v>66</v>
          </cell>
          <cell r="BT4154">
            <v>12.8</v>
          </cell>
          <cell r="BU4154" t="str">
            <v>Kruidvat</v>
          </cell>
          <cell r="BX4154">
            <v>123.00999999999999</v>
          </cell>
        </row>
        <row r="4155">
          <cell r="AW4155" t="str">
            <v>Deka DC Velsen hoog</v>
          </cell>
          <cell r="BP4155">
            <v>37</v>
          </cell>
          <cell r="BR4155" t="str">
            <v>19</v>
          </cell>
          <cell r="BT4155">
            <v>4</v>
          </cell>
          <cell r="BU4155" t="str">
            <v>Superunie</v>
          </cell>
          <cell r="BX4155">
            <v>82.56</v>
          </cell>
        </row>
        <row r="4156">
          <cell r="AW4156" t="str">
            <v>Albert Heijn</v>
          </cell>
          <cell r="BP4156">
            <v>37</v>
          </cell>
          <cell r="BR4156" t="str">
            <v>41</v>
          </cell>
          <cell r="BT4156">
            <v>10.4</v>
          </cell>
          <cell r="BU4156" t="str">
            <v>AH</v>
          </cell>
          <cell r="BX4156">
            <v>86.94</v>
          </cell>
        </row>
        <row r="4157">
          <cell r="AW4157" t="str">
            <v>Etos Distributiecentrum</v>
          </cell>
          <cell r="BP4157">
            <v>37</v>
          </cell>
          <cell r="BR4157" t="str">
            <v>19</v>
          </cell>
          <cell r="BT4157">
            <v>14.4</v>
          </cell>
          <cell r="BU4157" t="str">
            <v>Overig</v>
          </cell>
          <cell r="BX4157">
            <v>207.07</v>
          </cell>
        </row>
        <row r="4158">
          <cell r="AW4158" t="str">
            <v>Deka DC Velsen laag</v>
          </cell>
          <cell r="BP4158">
            <v>37</v>
          </cell>
          <cell r="BR4158" t="str">
            <v>19</v>
          </cell>
          <cell r="BT4158" t="str">
            <v/>
          </cell>
          <cell r="BU4158" t="str">
            <v>Superunie</v>
          </cell>
          <cell r="BX4158" t="str">
            <v/>
          </cell>
        </row>
        <row r="4159">
          <cell r="AW4159" t="str">
            <v>Dirk DC Bleiswijk slow moving</v>
          </cell>
          <cell r="BP4159">
            <v>37</v>
          </cell>
          <cell r="BR4159" t="str">
            <v>26</v>
          </cell>
          <cell r="BT4159">
            <v>21.6</v>
          </cell>
          <cell r="BU4159" t="str">
            <v>Superunie</v>
          </cell>
          <cell r="BX4159">
            <v>251.64</v>
          </cell>
        </row>
        <row r="4160">
          <cell r="AW4160" t="str">
            <v>Vriesia Opslag Stellendam</v>
          </cell>
          <cell r="BP4160">
            <v>37</v>
          </cell>
          <cell r="BR4160" t="str">
            <v>32</v>
          </cell>
          <cell r="BT4160">
            <v>4</v>
          </cell>
          <cell r="BU4160" t="str">
            <v>Overig</v>
          </cell>
          <cell r="BX4160">
            <v>84.36</v>
          </cell>
        </row>
        <row r="4161">
          <cell r="AW4161" t="str">
            <v>Vomar DC</v>
          </cell>
          <cell r="BP4161">
            <v>37</v>
          </cell>
          <cell r="BR4161" t="str">
            <v>18</v>
          </cell>
          <cell r="BT4161">
            <v>4.8</v>
          </cell>
          <cell r="BU4161" t="str">
            <v>Superunie</v>
          </cell>
          <cell r="BX4161">
            <v>94.61</v>
          </cell>
        </row>
        <row r="4162">
          <cell r="AW4162" t="str">
            <v>Kruidvat BV</v>
          </cell>
          <cell r="BP4162">
            <v>37</v>
          </cell>
          <cell r="BR4162" t="str">
            <v>66</v>
          </cell>
          <cell r="BT4162" t="str">
            <v/>
          </cell>
          <cell r="BU4162" t="str">
            <v>Kruidvat</v>
          </cell>
          <cell r="BX4162" t="str">
            <v/>
          </cell>
        </row>
        <row r="4163">
          <cell r="AW4163" t="str">
            <v>Action Distributiecentrum</v>
          </cell>
          <cell r="BP4163">
            <v>37</v>
          </cell>
          <cell r="BR4163" t="str">
            <v>16</v>
          </cell>
          <cell r="BT4163">
            <v>26.4</v>
          </cell>
          <cell r="BU4163" t="str">
            <v>Action</v>
          </cell>
          <cell r="BX4163">
            <v>296.47000000000003</v>
          </cell>
        </row>
        <row r="4164">
          <cell r="AW4164" t="str">
            <v>Wouters Sales Intermed. BV</v>
          </cell>
          <cell r="BP4164">
            <v>37</v>
          </cell>
          <cell r="BR4164" t="str">
            <v>18</v>
          </cell>
          <cell r="BT4164">
            <v>9.6</v>
          </cell>
          <cell r="BU4164" t="str">
            <v>Overig</v>
          </cell>
          <cell r="BX4164">
            <v>159.74</v>
          </cell>
        </row>
        <row r="4165">
          <cell r="AW4165" t="str">
            <v>Action Distributiecentrum</v>
          </cell>
          <cell r="BP4165">
            <v>37</v>
          </cell>
          <cell r="BR4165" t="str">
            <v>61</v>
          </cell>
          <cell r="BT4165">
            <v>24.8</v>
          </cell>
          <cell r="BU4165" t="str">
            <v>Action</v>
          </cell>
          <cell r="BX4165">
            <v>323.39</v>
          </cell>
        </row>
        <row r="4166">
          <cell r="AW4166" t="str">
            <v>Action Distributiecentrum</v>
          </cell>
          <cell r="BP4166">
            <v>37</v>
          </cell>
          <cell r="BR4166" t="str">
            <v>61</v>
          </cell>
          <cell r="BT4166">
            <v>20</v>
          </cell>
          <cell r="BU4166" t="str">
            <v>Action</v>
          </cell>
          <cell r="BX4166">
            <v>290.2</v>
          </cell>
        </row>
        <row r="4167">
          <cell r="AW4167" t="str">
            <v>HOOGVLIET DC BLEISWIJK</v>
          </cell>
          <cell r="BP4167">
            <v>37</v>
          </cell>
          <cell r="BR4167" t="str">
            <v>26</v>
          </cell>
          <cell r="BT4167">
            <v>2.4</v>
          </cell>
          <cell r="BU4167" t="str">
            <v>Superunie</v>
          </cell>
          <cell r="BX4167">
            <v>62.16</v>
          </cell>
        </row>
        <row r="4168">
          <cell r="AW4168" t="str">
            <v>Action Distributiecentrum</v>
          </cell>
          <cell r="BP4168">
            <v>37</v>
          </cell>
          <cell r="BR4168" t="str">
            <v>16</v>
          </cell>
          <cell r="BT4168">
            <v>24.8</v>
          </cell>
          <cell r="BU4168" t="str">
            <v>Action</v>
          </cell>
          <cell r="BX4168">
            <v>287.18</v>
          </cell>
        </row>
        <row r="4169">
          <cell r="AW4169" t="str">
            <v>Albert Heijn</v>
          </cell>
          <cell r="BP4169">
            <v>37</v>
          </cell>
          <cell r="BR4169" t="str">
            <v>41</v>
          </cell>
          <cell r="BT4169">
            <v>26.4</v>
          </cell>
          <cell r="BU4169" t="str">
            <v>AH</v>
          </cell>
          <cell r="BX4169">
            <v>149.41999999999999</v>
          </cell>
        </row>
        <row r="4170">
          <cell r="AW4170" t="str">
            <v>Jumbo DC Nieuwegein</v>
          </cell>
          <cell r="BP4170">
            <v>37</v>
          </cell>
          <cell r="BR4170" t="str">
            <v>34</v>
          </cell>
          <cell r="BT4170">
            <v>26.4</v>
          </cell>
          <cell r="BU4170" t="str">
            <v>Jumbo</v>
          </cell>
          <cell r="BX4170">
            <v>213.57999999999998</v>
          </cell>
        </row>
        <row r="4171">
          <cell r="AW4171" t="str">
            <v>Albert Heijn</v>
          </cell>
          <cell r="BP4171">
            <v>37</v>
          </cell>
          <cell r="BR4171" t="str">
            <v>41</v>
          </cell>
          <cell r="BT4171">
            <v>26.4</v>
          </cell>
          <cell r="BU4171" t="str">
            <v>AH</v>
          </cell>
          <cell r="BX4171">
            <v>149.41999999999999</v>
          </cell>
        </row>
        <row r="4172">
          <cell r="AW4172" t="str">
            <v>Jumbo DC Nieuwegein</v>
          </cell>
          <cell r="BP4172">
            <v>37</v>
          </cell>
          <cell r="BR4172" t="str">
            <v>34</v>
          </cell>
          <cell r="BT4172" t="str">
            <v/>
          </cell>
          <cell r="BU4172" t="str">
            <v>Jumbo</v>
          </cell>
          <cell r="BX4172" t="str">
            <v/>
          </cell>
        </row>
        <row r="4173">
          <cell r="AW4173" t="str">
            <v>Jumbo DC Nieuwegein</v>
          </cell>
          <cell r="BP4173">
            <v>37</v>
          </cell>
          <cell r="BR4173" t="str">
            <v>34</v>
          </cell>
          <cell r="BT4173" t="str">
            <v/>
          </cell>
          <cell r="BU4173" t="str">
            <v>Jumbo</v>
          </cell>
          <cell r="BX4173" t="str">
            <v/>
          </cell>
        </row>
        <row r="4174">
          <cell r="AW4174" t="str">
            <v>Sligro (deur 802-807)</v>
          </cell>
          <cell r="BP4174">
            <v>38</v>
          </cell>
          <cell r="BR4174" t="str">
            <v>54</v>
          </cell>
          <cell r="BT4174">
            <v>15.2</v>
          </cell>
          <cell r="BU4174" t="str">
            <v>Superunie</v>
          </cell>
          <cell r="BX4174">
            <v>152.15</v>
          </cell>
        </row>
        <row r="4175">
          <cell r="AW4175" t="str">
            <v>Action / ID Logistics</v>
          </cell>
          <cell r="BP4175">
            <v>38</v>
          </cell>
          <cell r="BR4175" t="str">
            <v>50</v>
          </cell>
          <cell r="BT4175">
            <v>21.6</v>
          </cell>
          <cell r="BU4175" t="str">
            <v>Action</v>
          </cell>
          <cell r="BX4175">
            <v>225.94</v>
          </cell>
        </row>
        <row r="4176">
          <cell r="AW4176" t="str">
            <v>Action / ID Logistics</v>
          </cell>
          <cell r="BP4176">
            <v>38</v>
          </cell>
          <cell r="BR4176" t="str">
            <v>50</v>
          </cell>
          <cell r="BT4176">
            <v>20</v>
          </cell>
          <cell r="BU4176" t="str">
            <v>Action</v>
          </cell>
          <cell r="BX4176">
            <v>216.8</v>
          </cell>
        </row>
        <row r="4177">
          <cell r="AW4177" t="str">
            <v>DC BRAND MASTERS</v>
          </cell>
          <cell r="BP4177">
            <v>38</v>
          </cell>
          <cell r="BR4177" t="str">
            <v>48</v>
          </cell>
          <cell r="BT4177">
            <v>7.1999999999999993</v>
          </cell>
          <cell r="BU4177" t="str">
            <v>Overig</v>
          </cell>
          <cell r="BX4177">
            <v>120.30999999999999</v>
          </cell>
        </row>
        <row r="4178">
          <cell r="AW4178" t="str">
            <v>Action / ID Logistics</v>
          </cell>
          <cell r="BP4178">
            <v>38</v>
          </cell>
          <cell r="BR4178" t="str">
            <v>50</v>
          </cell>
          <cell r="BT4178">
            <v>23.2</v>
          </cell>
          <cell r="BU4178" t="str">
            <v>Action</v>
          </cell>
          <cell r="BX4178">
            <v>233.62</v>
          </cell>
        </row>
        <row r="4179">
          <cell r="AW4179" t="str">
            <v>Nettorama</v>
          </cell>
          <cell r="BP4179">
            <v>38</v>
          </cell>
          <cell r="BR4179" t="str">
            <v>47</v>
          </cell>
          <cell r="BT4179">
            <v>0.8</v>
          </cell>
          <cell r="BU4179" t="str">
            <v>Superunie</v>
          </cell>
          <cell r="BX4179">
            <v>28.56</v>
          </cell>
        </row>
        <row r="4180">
          <cell r="AW4180" t="str">
            <v>CoopCodis Distributiecentrum</v>
          </cell>
          <cell r="BP4180">
            <v>38</v>
          </cell>
          <cell r="BR4180" t="str">
            <v>94</v>
          </cell>
          <cell r="BT4180">
            <v>0.8</v>
          </cell>
          <cell r="BU4180" t="str">
            <v>Superunie</v>
          </cell>
          <cell r="BX4180">
            <v>36.700000000000003</v>
          </cell>
        </row>
        <row r="4181">
          <cell r="AW4181" t="str">
            <v>Dirk DC Bleiswijk slow moving</v>
          </cell>
          <cell r="BP4181">
            <v>38</v>
          </cell>
          <cell r="BR4181" t="str">
            <v>26</v>
          </cell>
          <cell r="BT4181">
            <v>2.4</v>
          </cell>
          <cell r="BU4181" t="str">
            <v>Superunie</v>
          </cell>
          <cell r="BX4181">
            <v>62.16</v>
          </cell>
        </row>
        <row r="4182">
          <cell r="AW4182" t="str">
            <v>ID Logistics</v>
          </cell>
          <cell r="BP4182">
            <v>38</v>
          </cell>
          <cell r="BR4182" t="str">
            <v>50</v>
          </cell>
          <cell r="BT4182">
            <v>4.8</v>
          </cell>
          <cell r="BU4182" t="str">
            <v>Overig</v>
          </cell>
          <cell r="BX4182">
            <v>81.7</v>
          </cell>
        </row>
        <row r="4183">
          <cell r="AW4183" t="str">
            <v>Kruidvat BV</v>
          </cell>
          <cell r="BP4183">
            <v>38</v>
          </cell>
          <cell r="BR4183" t="str">
            <v>66</v>
          </cell>
          <cell r="BT4183">
            <v>21.6</v>
          </cell>
          <cell r="BU4183" t="str">
            <v>Kruidvat</v>
          </cell>
          <cell r="BX4183">
            <v>164.59</v>
          </cell>
        </row>
        <row r="4184">
          <cell r="AW4184" t="str">
            <v>Amsterdam Warehouse Company</v>
          </cell>
          <cell r="BP4184">
            <v>38</v>
          </cell>
          <cell r="BR4184" t="str">
            <v>10</v>
          </cell>
          <cell r="BT4184">
            <v>11.200000000000001</v>
          </cell>
          <cell r="BU4184" t="str">
            <v>Overig</v>
          </cell>
          <cell r="BX4184">
            <v>151.43</v>
          </cell>
        </row>
        <row r="4185">
          <cell r="AW4185" t="str">
            <v>Amsterdam Warehouse Company</v>
          </cell>
          <cell r="BP4185">
            <v>38</v>
          </cell>
          <cell r="BR4185" t="str">
            <v>10</v>
          </cell>
          <cell r="BT4185" t="str">
            <v/>
          </cell>
          <cell r="BU4185" t="str">
            <v>Overig</v>
          </cell>
          <cell r="BX4185" t="str">
            <v/>
          </cell>
        </row>
        <row r="4186">
          <cell r="AW4186" t="str">
            <v>A.S. WATSON OOSTERHOUT DC</v>
          </cell>
          <cell r="BP4186">
            <v>38</v>
          </cell>
          <cell r="BR4186" t="str">
            <v>49</v>
          </cell>
          <cell r="BT4186">
            <v>15.2</v>
          </cell>
          <cell r="BU4186" t="str">
            <v>Kruidvat</v>
          </cell>
          <cell r="BX4186">
            <v>186.05</v>
          </cell>
        </row>
        <row r="4187">
          <cell r="AW4187" t="str">
            <v>Action Distributiecentrum</v>
          </cell>
          <cell r="BP4187">
            <v>38</v>
          </cell>
          <cell r="BR4187" t="str">
            <v>61</v>
          </cell>
          <cell r="BT4187">
            <v>26.4</v>
          </cell>
          <cell r="BU4187" t="str">
            <v>Action</v>
          </cell>
          <cell r="BX4187">
            <v>333.96</v>
          </cell>
        </row>
        <row r="4188">
          <cell r="AW4188" t="str">
            <v>Action Distributiecentrum</v>
          </cell>
          <cell r="BP4188">
            <v>38</v>
          </cell>
          <cell r="BR4188" t="str">
            <v>61</v>
          </cell>
          <cell r="BT4188">
            <v>23.2</v>
          </cell>
          <cell r="BU4188" t="str">
            <v>Action</v>
          </cell>
          <cell r="BX4188">
            <v>312.27</v>
          </cell>
        </row>
        <row r="4189">
          <cell r="AW4189" t="str">
            <v>Action Distributiecentrum</v>
          </cell>
          <cell r="BP4189">
            <v>38</v>
          </cell>
          <cell r="BR4189" t="str">
            <v>61</v>
          </cell>
          <cell r="BT4189">
            <v>23.2</v>
          </cell>
          <cell r="BU4189" t="str">
            <v>Action</v>
          </cell>
          <cell r="BX4189">
            <v>312.27</v>
          </cell>
        </row>
        <row r="4190">
          <cell r="AW4190" t="str">
            <v>Action Distributiecentrum</v>
          </cell>
          <cell r="BP4190">
            <v>38</v>
          </cell>
          <cell r="BR4190" t="str">
            <v>16</v>
          </cell>
          <cell r="BT4190">
            <v>26.4</v>
          </cell>
          <cell r="BU4190" t="str">
            <v>Action</v>
          </cell>
          <cell r="BX4190">
            <v>296.47000000000003</v>
          </cell>
        </row>
        <row r="4191">
          <cell r="AW4191" t="str">
            <v>HOOGVLIET DC BLEISWIJK</v>
          </cell>
          <cell r="BP4191">
            <v>38</v>
          </cell>
          <cell r="BR4191" t="str">
            <v>26</v>
          </cell>
          <cell r="BT4191">
            <v>3.2</v>
          </cell>
          <cell r="BU4191" t="str">
            <v>Superunie</v>
          </cell>
          <cell r="BX4191">
            <v>71.069999999999993</v>
          </cell>
        </row>
        <row r="4192">
          <cell r="AW4192" t="str">
            <v>Boni Distributiecentrum</v>
          </cell>
          <cell r="BP4192">
            <v>38</v>
          </cell>
          <cell r="BR4192" t="str">
            <v>38</v>
          </cell>
          <cell r="BT4192">
            <v>0.8</v>
          </cell>
          <cell r="BU4192" t="str">
            <v>Superunie</v>
          </cell>
          <cell r="BX4192">
            <v>28.86</v>
          </cell>
        </row>
        <row r="4193">
          <cell r="AW4193" t="str">
            <v>HOOGVLIET DC BLEISWIJK</v>
          </cell>
          <cell r="BP4193">
            <v>38</v>
          </cell>
          <cell r="BR4193" t="str">
            <v>26</v>
          </cell>
          <cell r="BT4193" t="str">
            <v/>
          </cell>
          <cell r="BU4193" t="str">
            <v>Superunie</v>
          </cell>
          <cell r="BX4193" t="str">
            <v/>
          </cell>
        </row>
        <row r="4194">
          <cell r="AW4194" t="str">
            <v>DC BRAND MASTERS</v>
          </cell>
          <cell r="BP4194">
            <v>38</v>
          </cell>
          <cell r="BR4194" t="str">
            <v>48</v>
          </cell>
          <cell r="BT4194" t="str">
            <v/>
          </cell>
          <cell r="BU4194" t="str">
            <v>Overig</v>
          </cell>
          <cell r="BX4194" t="str">
            <v/>
          </cell>
        </row>
        <row r="4195">
          <cell r="AW4195" t="str">
            <v>Amsterdam Warehouse Company</v>
          </cell>
          <cell r="BP4195">
            <v>38</v>
          </cell>
          <cell r="BR4195" t="str">
            <v>10</v>
          </cell>
          <cell r="BT4195" t="str">
            <v/>
          </cell>
          <cell r="BU4195" t="str">
            <v>Overig</v>
          </cell>
          <cell r="BX4195" t="str">
            <v/>
          </cell>
        </row>
        <row r="4196">
          <cell r="AW4196" t="str">
            <v>Action Distributiecentrum</v>
          </cell>
          <cell r="BP4196">
            <v>38</v>
          </cell>
          <cell r="BR4196" t="str">
            <v>16</v>
          </cell>
          <cell r="BT4196">
            <v>17.600000000000001</v>
          </cell>
          <cell r="BU4196" t="str">
            <v>Action</v>
          </cell>
          <cell r="BX4196">
            <v>239.18</v>
          </cell>
        </row>
        <row r="4197">
          <cell r="AW4197" t="str">
            <v>Action / ID Logistics</v>
          </cell>
          <cell r="BP4197">
            <v>38</v>
          </cell>
          <cell r="BR4197" t="str">
            <v>50</v>
          </cell>
          <cell r="BT4197">
            <v>26.4</v>
          </cell>
          <cell r="BU4197" t="str">
            <v>Action</v>
          </cell>
          <cell r="BX4197">
            <v>249.74</v>
          </cell>
        </row>
        <row r="4198">
          <cell r="AW4198" t="str">
            <v>CoopCodis Distributiecentrum</v>
          </cell>
          <cell r="BP4198">
            <v>38</v>
          </cell>
          <cell r="BR4198" t="str">
            <v>94</v>
          </cell>
          <cell r="BT4198">
            <v>8.7999999999999989</v>
          </cell>
          <cell r="BU4198" t="str">
            <v>Superunie</v>
          </cell>
          <cell r="BX4198">
            <v>183.14</v>
          </cell>
        </row>
        <row r="4199">
          <cell r="AW4199" t="str">
            <v>BOON DC KW DORDRECHT</v>
          </cell>
          <cell r="BP4199">
            <v>38</v>
          </cell>
          <cell r="BR4199" t="str">
            <v>33</v>
          </cell>
          <cell r="BT4199">
            <v>1.6</v>
          </cell>
          <cell r="BU4199" t="str">
            <v>Superunie</v>
          </cell>
          <cell r="BX4199">
            <v>44.19</v>
          </cell>
        </row>
        <row r="4200">
          <cell r="AW4200" t="str">
            <v>Action / ID Logistics</v>
          </cell>
          <cell r="BP4200">
            <v>38</v>
          </cell>
          <cell r="BR4200" t="str">
            <v>50</v>
          </cell>
          <cell r="BT4200">
            <v>22.4</v>
          </cell>
          <cell r="BU4200" t="str">
            <v>Action</v>
          </cell>
          <cell r="BX4200">
            <v>230.05</v>
          </cell>
        </row>
        <row r="4201">
          <cell r="AW4201" t="str">
            <v>Albert Heijn</v>
          </cell>
          <cell r="BP4201">
            <v>38</v>
          </cell>
          <cell r="BR4201" t="str">
            <v>26</v>
          </cell>
          <cell r="BT4201">
            <v>1.6</v>
          </cell>
          <cell r="BU4201" t="str">
            <v>AH</v>
          </cell>
          <cell r="BX4201">
            <v>49.33</v>
          </cell>
        </row>
        <row r="4202">
          <cell r="AW4202" t="str">
            <v>CoopCodis Distributiecentrum</v>
          </cell>
          <cell r="BP4202">
            <v>38</v>
          </cell>
          <cell r="BR4202" t="str">
            <v>94</v>
          </cell>
          <cell r="BT4202" t="str">
            <v/>
          </cell>
          <cell r="BU4202" t="str">
            <v>Superunie</v>
          </cell>
          <cell r="BX4202" t="str">
            <v/>
          </cell>
        </row>
        <row r="4203">
          <cell r="AW4203" t="str">
            <v>Etos Distributiecentrum</v>
          </cell>
          <cell r="BP4203">
            <v>38</v>
          </cell>
          <cell r="BR4203" t="str">
            <v>19</v>
          </cell>
          <cell r="BT4203">
            <v>10.4</v>
          </cell>
          <cell r="BU4203" t="str">
            <v>Overig</v>
          </cell>
          <cell r="BX4203">
            <v>167.75</v>
          </cell>
        </row>
        <row r="4204">
          <cell r="AW4204" t="str">
            <v>Albert Heijn</v>
          </cell>
          <cell r="BP4204">
            <v>38</v>
          </cell>
          <cell r="BR4204" t="str">
            <v>41</v>
          </cell>
          <cell r="BT4204">
            <v>14.4</v>
          </cell>
          <cell r="BU4204" t="str">
            <v>AH</v>
          </cell>
          <cell r="BX4204">
            <v>107.42000000000002</v>
          </cell>
        </row>
        <row r="4205">
          <cell r="AW4205" t="str">
            <v>PLUS DC OSS</v>
          </cell>
          <cell r="BP4205">
            <v>38</v>
          </cell>
          <cell r="BR4205" t="str">
            <v>53</v>
          </cell>
          <cell r="BT4205">
            <v>1.6</v>
          </cell>
          <cell r="BU4205" t="str">
            <v>Superunie</v>
          </cell>
          <cell r="BX4205">
            <v>36.22</v>
          </cell>
        </row>
        <row r="4206">
          <cell r="AW4206" t="str">
            <v>Colgate-Palmolive hoofdkantoor</v>
          </cell>
          <cell r="BP4206">
            <v>38</v>
          </cell>
          <cell r="BR4206" t="str">
            <v>13</v>
          </cell>
          <cell r="BT4206">
            <v>0.8</v>
          </cell>
          <cell r="BU4206" t="str">
            <v>Overig</v>
          </cell>
          <cell r="BX4206">
            <v>28.67</v>
          </cell>
        </row>
        <row r="4207">
          <cell r="AW4207" t="str">
            <v>Jan Linders Distributiecentrum</v>
          </cell>
          <cell r="BP4207">
            <v>38</v>
          </cell>
          <cell r="BR4207" t="str">
            <v>58</v>
          </cell>
          <cell r="BT4207">
            <v>0.8</v>
          </cell>
          <cell r="BU4207" t="str">
            <v>Superunie</v>
          </cell>
          <cell r="BX4207">
            <v>27.26</v>
          </cell>
        </row>
        <row r="4208">
          <cell r="AW4208" t="str">
            <v>Action Distributiecentrum</v>
          </cell>
          <cell r="BP4208">
            <v>38</v>
          </cell>
          <cell r="BR4208" t="str">
            <v>61</v>
          </cell>
          <cell r="BT4208">
            <v>20</v>
          </cell>
          <cell r="BU4208" t="str">
            <v>Action</v>
          </cell>
          <cell r="BX4208">
            <v>290.2</v>
          </cell>
        </row>
        <row r="4209">
          <cell r="AW4209" t="str">
            <v>Action / ID Logistics</v>
          </cell>
          <cell r="BP4209">
            <v>38</v>
          </cell>
          <cell r="BR4209" t="str">
            <v>50</v>
          </cell>
          <cell r="BT4209">
            <v>23.2</v>
          </cell>
          <cell r="BU4209" t="str">
            <v>Action</v>
          </cell>
          <cell r="BX4209">
            <v>233.62</v>
          </cell>
        </row>
        <row r="4210">
          <cell r="AW4210" t="str">
            <v>Dentalair (deur 6/7)</v>
          </cell>
          <cell r="BP4210">
            <v>38</v>
          </cell>
          <cell r="BR4210" t="str">
            <v>33</v>
          </cell>
          <cell r="BT4210">
            <v>0.8</v>
          </cell>
          <cell r="BU4210" t="str">
            <v>Pharma</v>
          </cell>
          <cell r="BX4210">
            <v>27.26</v>
          </cell>
        </row>
        <row r="4211">
          <cell r="AW4211" t="str">
            <v>DC BRAND MASTERS</v>
          </cell>
          <cell r="BP4211">
            <v>38</v>
          </cell>
          <cell r="BR4211" t="str">
            <v>48</v>
          </cell>
          <cell r="BT4211">
            <v>7.1999999999999993</v>
          </cell>
          <cell r="BU4211" t="str">
            <v>Overig</v>
          </cell>
          <cell r="BX4211">
            <v>120.30999999999999</v>
          </cell>
        </row>
        <row r="4212">
          <cell r="AW4212" t="str">
            <v>DC BRAND MASTERS</v>
          </cell>
          <cell r="BP4212">
            <v>38</v>
          </cell>
          <cell r="BR4212" t="str">
            <v>48</v>
          </cell>
          <cell r="BT4212" t="str">
            <v/>
          </cell>
          <cell r="BU4212" t="str">
            <v>Overig</v>
          </cell>
          <cell r="BX4212" t="str">
            <v/>
          </cell>
        </row>
        <row r="4213">
          <cell r="AW4213" t="str">
            <v>Action Distributiecentrum</v>
          </cell>
          <cell r="BP4213">
            <v>38</v>
          </cell>
          <cell r="BR4213" t="str">
            <v>16</v>
          </cell>
          <cell r="BT4213">
            <v>26.4</v>
          </cell>
          <cell r="BU4213" t="str">
            <v>Action</v>
          </cell>
          <cell r="BX4213">
            <v>296.47000000000003</v>
          </cell>
        </row>
        <row r="4214">
          <cell r="AW4214" t="str">
            <v>Amsterdam Warehouse Company</v>
          </cell>
          <cell r="BP4214">
            <v>38</v>
          </cell>
          <cell r="BR4214" t="str">
            <v>10</v>
          </cell>
          <cell r="BT4214">
            <v>15.2</v>
          </cell>
          <cell r="BU4214" t="str">
            <v>Overig</v>
          </cell>
          <cell r="BX4214">
            <v>185.14</v>
          </cell>
        </row>
        <row r="4215">
          <cell r="AW4215" t="str">
            <v>CoopCodis Distributiecentrum</v>
          </cell>
          <cell r="BP4215">
            <v>38</v>
          </cell>
          <cell r="BR4215" t="str">
            <v>94</v>
          </cell>
          <cell r="BT4215" t="str">
            <v/>
          </cell>
          <cell r="BU4215" t="str">
            <v>Superunie</v>
          </cell>
          <cell r="BX4215" t="str">
            <v/>
          </cell>
        </row>
        <row r="4216">
          <cell r="AW4216" t="str">
            <v>ALBERT HEIJN  LDC GELDERMALSEN</v>
          </cell>
          <cell r="BP4216">
            <v>38</v>
          </cell>
          <cell r="BR4216" t="str">
            <v>41</v>
          </cell>
          <cell r="BT4216" t="str">
            <v/>
          </cell>
          <cell r="BU4216" t="str">
            <v>AH</v>
          </cell>
          <cell r="BX4216" t="str">
            <v/>
          </cell>
        </row>
        <row r="4217">
          <cell r="AW4217" t="str">
            <v>Hofmeester Dental Depot</v>
          </cell>
          <cell r="BP4217">
            <v>38</v>
          </cell>
          <cell r="BR4217" t="str">
            <v>30</v>
          </cell>
          <cell r="BT4217">
            <v>0.8</v>
          </cell>
          <cell r="BU4217" t="str">
            <v>Pharma</v>
          </cell>
          <cell r="BX4217">
            <v>27.26</v>
          </cell>
        </row>
        <row r="4218">
          <cell r="AW4218" t="str">
            <v>Albert Heijn</v>
          </cell>
          <cell r="BP4218">
            <v>38</v>
          </cell>
          <cell r="BR4218" t="str">
            <v>50</v>
          </cell>
          <cell r="BT4218">
            <v>3.2</v>
          </cell>
          <cell r="BU4218" t="str">
            <v>AH</v>
          </cell>
          <cell r="BX4218">
            <v>63.87</v>
          </cell>
        </row>
        <row r="4219">
          <cell r="AW4219" t="str">
            <v>Jumbo DC Nieuwegein</v>
          </cell>
          <cell r="BP4219">
            <v>38</v>
          </cell>
          <cell r="BR4219" t="str">
            <v>34</v>
          </cell>
          <cell r="BT4219" t="str">
            <v/>
          </cell>
          <cell r="BU4219" t="str">
            <v>Jumbo</v>
          </cell>
          <cell r="BX4219" t="str">
            <v/>
          </cell>
        </row>
        <row r="4220">
          <cell r="AW4220" t="str">
            <v>Action Distributiecentrum</v>
          </cell>
          <cell r="BP4220">
            <v>38</v>
          </cell>
          <cell r="BR4220" t="str">
            <v>16</v>
          </cell>
          <cell r="BT4220">
            <v>26.4</v>
          </cell>
          <cell r="BU4220" t="str">
            <v>Action</v>
          </cell>
          <cell r="BX4220">
            <v>296.47000000000003</v>
          </cell>
        </row>
        <row r="4221">
          <cell r="AW4221" t="str">
            <v>Kruidvat BV</v>
          </cell>
          <cell r="BP4221">
            <v>38</v>
          </cell>
          <cell r="BR4221" t="str">
            <v>66</v>
          </cell>
          <cell r="BT4221">
            <v>8</v>
          </cell>
          <cell r="BU4221" t="str">
            <v>Kruidvat</v>
          </cell>
          <cell r="BX4221">
            <v>87.84</v>
          </cell>
        </row>
        <row r="4222">
          <cell r="AW4222" t="str">
            <v>Action Distributiecentrum</v>
          </cell>
          <cell r="BP4222">
            <v>38</v>
          </cell>
          <cell r="BR4222" t="str">
            <v>61</v>
          </cell>
          <cell r="BT4222">
            <v>26.4</v>
          </cell>
          <cell r="BU4222" t="str">
            <v>Action</v>
          </cell>
          <cell r="BX4222">
            <v>333.96</v>
          </cell>
        </row>
        <row r="4223">
          <cell r="AW4223" t="str">
            <v>Nettorama DC</v>
          </cell>
          <cell r="BP4223">
            <v>38</v>
          </cell>
          <cell r="BR4223" t="str">
            <v>49</v>
          </cell>
          <cell r="BT4223">
            <v>2.4</v>
          </cell>
          <cell r="BU4223" t="str">
            <v>Superunie</v>
          </cell>
          <cell r="BX4223">
            <v>56.11</v>
          </cell>
        </row>
        <row r="4224">
          <cell r="AW4224" t="str">
            <v>A.S. Watson DC</v>
          </cell>
          <cell r="BP4224">
            <v>38</v>
          </cell>
          <cell r="BR4224" t="str">
            <v>66</v>
          </cell>
          <cell r="BT4224">
            <v>24.799999999999997</v>
          </cell>
          <cell r="BU4224" t="str">
            <v>Kruidvat</v>
          </cell>
          <cell r="BX4224">
            <v>176.33</v>
          </cell>
        </row>
        <row r="4225">
          <cell r="AW4225" t="str">
            <v>Deka DC Velsen hoog</v>
          </cell>
          <cell r="BP4225">
            <v>38</v>
          </cell>
          <cell r="BR4225" t="str">
            <v>19</v>
          </cell>
          <cell r="BT4225">
            <v>3.2</v>
          </cell>
          <cell r="BU4225" t="str">
            <v>Superunie</v>
          </cell>
          <cell r="BX4225">
            <v>73.510000000000005</v>
          </cell>
        </row>
        <row r="4226">
          <cell r="AW4226" t="str">
            <v>SPAR Distributiecentrum</v>
          </cell>
          <cell r="BP4226">
            <v>38</v>
          </cell>
          <cell r="BR4226" t="str">
            <v>51</v>
          </cell>
          <cell r="BT4226">
            <v>2.4</v>
          </cell>
          <cell r="BU4226" t="str">
            <v>Superunie</v>
          </cell>
          <cell r="BX4226">
            <v>53.47</v>
          </cell>
        </row>
        <row r="4227">
          <cell r="AW4227" t="str">
            <v>Amsterdam Warehouse Company</v>
          </cell>
          <cell r="BP4227">
            <v>38</v>
          </cell>
          <cell r="BR4227" t="str">
            <v>10</v>
          </cell>
          <cell r="BT4227">
            <v>13.6</v>
          </cell>
          <cell r="BU4227" t="str">
            <v>Overig</v>
          </cell>
          <cell r="BX4227">
            <v>173.94</v>
          </cell>
        </row>
        <row r="4228">
          <cell r="AW4228" t="str">
            <v>Action Distributiecentrum</v>
          </cell>
          <cell r="BP4228">
            <v>38</v>
          </cell>
          <cell r="BR4228" t="str">
            <v>16</v>
          </cell>
          <cell r="BT4228">
            <v>24</v>
          </cell>
          <cell r="BU4228" t="str">
            <v>Action</v>
          </cell>
          <cell r="BX4228">
            <v>281.76</v>
          </cell>
        </row>
        <row r="4229">
          <cell r="AW4229" t="str">
            <v>Dirk DC Bleiswijk slow moving</v>
          </cell>
          <cell r="BP4229">
            <v>38</v>
          </cell>
          <cell r="BR4229" t="str">
            <v>26</v>
          </cell>
          <cell r="BT4229">
            <v>2.4000000000000004</v>
          </cell>
          <cell r="BU4229" t="str">
            <v>Superunie</v>
          </cell>
          <cell r="BX4229">
            <v>62.16</v>
          </cell>
        </row>
        <row r="4230">
          <cell r="AW4230" t="str">
            <v>Deka DC Velsen laag</v>
          </cell>
          <cell r="BP4230">
            <v>38</v>
          </cell>
          <cell r="BR4230" t="str">
            <v>19</v>
          </cell>
          <cell r="BT4230" t="str">
            <v/>
          </cell>
          <cell r="BU4230" t="str">
            <v>Superunie</v>
          </cell>
          <cell r="BX4230" t="str">
            <v/>
          </cell>
        </row>
        <row r="4231">
          <cell r="AW4231" t="str">
            <v>Action Distributiecentrum</v>
          </cell>
          <cell r="BP4231">
            <v>38</v>
          </cell>
          <cell r="BR4231" t="str">
            <v>61</v>
          </cell>
          <cell r="BT4231">
            <v>23.2</v>
          </cell>
          <cell r="BU4231" t="str">
            <v>Action</v>
          </cell>
          <cell r="BX4231">
            <v>312.27</v>
          </cell>
        </row>
        <row r="4232">
          <cell r="AW4232" t="str">
            <v>Jumbo DC Nieuwegein</v>
          </cell>
          <cell r="BP4232">
            <v>38</v>
          </cell>
          <cell r="BR4232" t="str">
            <v>34</v>
          </cell>
          <cell r="BT4232">
            <v>25.6</v>
          </cell>
          <cell r="BU4232" t="str">
            <v>Jumbo</v>
          </cell>
          <cell r="BX4232">
            <v>208.37000000000003</v>
          </cell>
        </row>
        <row r="4233">
          <cell r="AW4233" t="str">
            <v>Dirk DC Bleiswijk slow moving</v>
          </cell>
          <cell r="BP4233">
            <v>38</v>
          </cell>
          <cell r="BR4233" t="str">
            <v>26</v>
          </cell>
          <cell r="BT4233" t="str">
            <v/>
          </cell>
          <cell r="BU4233" t="str">
            <v>Superunie</v>
          </cell>
          <cell r="BX4233" t="str">
            <v/>
          </cell>
        </row>
        <row r="4234">
          <cell r="AW4234" t="str">
            <v>Albert Heijn</v>
          </cell>
          <cell r="BP4234">
            <v>38</v>
          </cell>
          <cell r="BR4234" t="str">
            <v>41</v>
          </cell>
          <cell r="BT4234">
            <v>19.2</v>
          </cell>
          <cell r="BU4234" t="str">
            <v>AH</v>
          </cell>
          <cell r="BX4234">
            <v>149.41999999999999</v>
          </cell>
        </row>
        <row r="4235">
          <cell r="AW4235" t="str">
            <v>Jumbo DC Nieuwegein</v>
          </cell>
          <cell r="BP4235">
            <v>38</v>
          </cell>
          <cell r="BR4235" t="str">
            <v>34</v>
          </cell>
          <cell r="BT4235" t="str">
            <v/>
          </cell>
          <cell r="BU4235" t="str">
            <v>Jumbo</v>
          </cell>
          <cell r="BX4235" t="str">
            <v/>
          </cell>
        </row>
        <row r="4236">
          <cell r="AW4236" t="str">
            <v>Kruidvat BV</v>
          </cell>
          <cell r="BP4236">
            <v>38</v>
          </cell>
          <cell r="BR4236" t="str">
            <v>66</v>
          </cell>
          <cell r="BT4236">
            <v>21.6</v>
          </cell>
          <cell r="BU4236" t="str">
            <v>Kruidvat</v>
          </cell>
          <cell r="BX4236">
            <v>164.59</v>
          </cell>
        </row>
        <row r="4237">
          <cell r="AW4237" t="str">
            <v>Kruidvat BV</v>
          </cell>
          <cell r="BP4237">
            <v>38</v>
          </cell>
          <cell r="BR4237" t="str">
            <v>66</v>
          </cell>
          <cell r="BT4237" t="str">
            <v/>
          </cell>
          <cell r="BU4237" t="str">
            <v>Kruidvat</v>
          </cell>
          <cell r="BX4237" t="str">
            <v/>
          </cell>
        </row>
        <row r="4238">
          <cell r="AW4238" t="str">
            <v>Jumbo Nieuwegein</v>
          </cell>
          <cell r="BP4238">
            <v>38</v>
          </cell>
          <cell r="BR4238" t="str">
            <v>34</v>
          </cell>
          <cell r="BT4238" t="str">
            <v/>
          </cell>
          <cell r="BU4238" t="str">
            <v>Jumbo</v>
          </cell>
          <cell r="BX4238" t="str">
            <v/>
          </cell>
        </row>
        <row r="4239">
          <cell r="AW4239" t="str">
            <v>Kruidvat BV</v>
          </cell>
          <cell r="BP4239">
            <v>38</v>
          </cell>
          <cell r="BR4239" t="str">
            <v>66</v>
          </cell>
          <cell r="BT4239">
            <v>12</v>
          </cell>
          <cell r="BU4239" t="str">
            <v>Kruidvat</v>
          </cell>
          <cell r="BX4239">
            <v>116.52</v>
          </cell>
        </row>
        <row r="4240">
          <cell r="AW4240" t="str">
            <v>Brocacef</v>
          </cell>
          <cell r="BP4240">
            <v>38</v>
          </cell>
          <cell r="BR4240" t="str">
            <v>10</v>
          </cell>
          <cell r="BT4240">
            <v>1.6</v>
          </cell>
          <cell r="BU4240" t="str">
            <v>Pharma</v>
          </cell>
          <cell r="BX4240">
            <v>108.8</v>
          </cell>
        </row>
        <row r="4241">
          <cell r="AW4241" t="str">
            <v>Sligro DC Non Food (deur 701)</v>
          </cell>
          <cell r="BP4241">
            <v>38</v>
          </cell>
          <cell r="BR4241" t="str">
            <v>54</v>
          </cell>
          <cell r="BT4241">
            <v>9.6</v>
          </cell>
          <cell r="BU4241" t="str">
            <v>Superunie</v>
          </cell>
          <cell r="BX4241">
            <v>113.56</v>
          </cell>
        </row>
        <row r="4242">
          <cell r="AW4242" t="str">
            <v>Albert Heijn</v>
          </cell>
          <cell r="BP4242">
            <v>38</v>
          </cell>
          <cell r="BR4242" t="str">
            <v>26</v>
          </cell>
          <cell r="BT4242">
            <v>0.8</v>
          </cell>
          <cell r="BU4242" t="str">
            <v>AH</v>
          </cell>
          <cell r="BX4242">
            <v>28.84</v>
          </cell>
        </row>
        <row r="4243">
          <cell r="AW4243" t="str">
            <v>PLUS DC OSS</v>
          </cell>
          <cell r="BP4243">
            <v>38</v>
          </cell>
          <cell r="BR4243" t="str">
            <v>53</v>
          </cell>
          <cell r="BT4243">
            <v>6.4</v>
          </cell>
          <cell r="BU4243" t="str">
            <v>Superunie</v>
          </cell>
          <cell r="BX4243">
            <v>78.349999999999994</v>
          </cell>
        </row>
        <row r="4244">
          <cell r="AW4244" t="str">
            <v>ALBERT HEIJN MECH ZAANDAM</v>
          </cell>
          <cell r="BP4244">
            <v>38</v>
          </cell>
          <cell r="BR4244" t="str">
            <v>15</v>
          </cell>
          <cell r="BT4244">
            <v>1.6</v>
          </cell>
          <cell r="BU4244" t="str">
            <v>AH</v>
          </cell>
          <cell r="BX4244">
            <v>48.74</v>
          </cell>
        </row>
        <row r="4245">
          <cell r="AW4245" t="str">
            <v>Amsterdam Warehouse Company</v>
          </cell>
          <cell r="BP4245">
            <v>38</v>
          </cell>
          <cell r="BR4245" t="str">
            <v>10</v>
          </cell>
          <cell r="BT4245">
            <v>16</v>
          </cell>
          <cell r="BU4245" t="str">
            <v>Overig</v>
          </cell>
          <cell r="BX4245">
            <v>190.88</v>
          </cell>
        </row>
        <row r="4246">
          <cell r="AW4246" t="str">
            <v>Plein.NL</v>
          </cell>
          <cell r="BP4246">
            <v>38</v>
          </cell>
          <cell r="BR4246" t="str">
            <v>47</v>
          </cell>
          <cell r="BT4246">
            <v>8.8000000000000007</v>
          </cell>
          <cell r="BU4246" t="str">
            <v>Overig</v>
          </cell>
          <cell r="BX4246">
            <v>142.56</v>
          </cell>
        </row>
        <row r="4247">
          <cell r="AW4247" t="str">
            <v>Action / ID Logistics</v>
          </cell>
          <cell r="BP4247">
            <v>38</v>
          </cell>
          <cell r="BR4247" t="str">
            <v>50</v>
          </cell>
          <cell r="BT4247">
            <v>23.2</v>
          </cell>
          <cell r="BU4247" t="str">
            <v>Action</v>
          </cell>
          <cell r="BX4247">
            <v>233.62</v>
          </cell>
        </row>
        <row r="4248">
          <cell r="AW4248" t="str">
            <v>Sligro DC Non Food (deur 701)</v>
          </cell>
          <cell r="BP4248">
            <v>38</v>
          </cell>
          <cell r="BR4248" t="str">
            <v>54</v>
          </cell>
          <cell r="BT4248" t="str">
            <v/>
          </cell>
          <cell r="BU4248" t="str">
            <v>Superunie</v>
          </cell>
          <cell r="BX4248" t="str">
            <v/>
          </cell>
        </row>
        <row r="4249">
          <cell r="AW4249" t="str">
            <v>SPAR Distributiecentrum</v>
          </cell>
          <cell r="BP4249">
            <v>38</v>
          </cell>
          <cell r="BR4249" t="str">
            <v>51</v>
          </cell>
          <cell r="BT4249">
            <v>0.8</v>
          </cell>
          <cell r="BU4249" t="str">
            <v>Superunie</v>
          </cell>
          <cell r="BX4249">
            <v>27.26</v>
          </cell>
        </row>
        <row r="4250">
          <cell r="AW4250" t="str">
            <v>Brocacef</v>
          </cell>
          <cell r="BP4250">
            <v>38</v>
          </cell>
          <cell r="BR4250" t="str">
            <v>10</v>
          </cell>
          <cell r="BT4250" t="str">
            <v/>
          </cell>
          <cell r="BU4250" t="str">
            <v>Pharma</v>
          </cell>
          <cell r="BX4250" t="str">
            <v/>
          </cell>
        </row>
        <row r="4251">
          <cell r="AW4251" t="str">
            <v>PICNIC DC2 EVEREST</v>
          </cell>
          <cell r="BP4251">
            <v>38</v>
          </cell>
          <cell r="BR4251" t="str">
            <v>73</v>
          </cell>
          <cell r="BT4251">
            <v>4.8</v>
          </cell>
          <cell r="BU4251" t="str">
            <v>Overig</v>
          </cell>
          <cell r="BX4251">
            <v>82.99</v>
          </cell>
        </row>
        <row r="4252">
          <cell r="AW4252" t="str">
            <v>Albert Heijn</v>
          </cell>
          <cell r="BP4252">
            <v>38</v>
          </cell>
          <cell r="BR4252" t="str">
            <v>50</v>
          </cell>
          <cell r="BT4252">
            <v>0.8</v>
          </cell>
          <cell r="BU4252" t="str">
            <v>AH</v>
          </cell>
          <cell r="BX4252">
            <v>27.26</v>
          </cell>
        </row>
        <row r="4253">
          <cell r="AW4253" t="str">
            <v>Albert Heijn</v>
          </cell>
          <cell r="BP4253">
            <v>38</v>
          </cell>
          <cell r="BR4253" t="str">
            <v>41</v>
          </cell>
          <cell r="BT4253">
            <v>14.4</v>
          </cell>
          <cell r="BU4253" t="str">
            <v>AH</v>
          </cell>
          <cell r="BX4253">
            <v>107.42</v>
          </cell>
        </row>
        <row r="4254">
          <cell r="AW4254" t="str">
            <v>Alliance Healthcare</v>
          </cell>
          <cell r="BP4254">
            <v>38</v>
          </cell>
          <cell r="BR4254" t="str">
            <v>79</v>
          </cell>
          <cell r="BT4254">
            <v>1.6</v>
          </cell>
          <cell r="BU4254" t="str">
            <v>Pharma</v>
          </cell>
          <cell r="BX4254">
            <v>108.8</v>
          </cell>
        </row>
        <row r="4255">
          <cell r="AW4255" t="str">
            <v>Alliance Healthcare</v>
          </cell>
          <cell r="BP4255">
            <v>38</v>
          </cell>
          <cell r="BR4255" t="str">
            <v>79</v>
          </cell>
          <cell r="BT4255" t="str">
            <v/>
          </cell>
          <cell r="BU4255" t="str">
            <v>Pharma</v>
          </cell>
          <cell r="BX4255" t="str">
            <v/>
          </cell>
        </row>
        <row r="4256">
          <cell r="AW4256" t="str">
            <v>ALLIANCE HEALTHCARE</v>
          </cell>
          <cell r="BP4256">
            <v>38</v>
          </cell>
          <cell r="BR4256" t="str">
            <v>52</v>
          </cell>
          <cell r="BT4256">
            <v>1.6</v>
          </cell>
          <cell r="BU4256" t="str">
            <v>Pharma</v>
          </cell>
          <cell r="BX4256">
            <v>108.8</v>
          </cell>
        </row>
        <row r="4257">
          <cell r="AW4257" t="str">
            <v>Action Distributiecentrum</v>
          </cell>
          <cell r="BP4257">
            <v>38</v>
          </cell>
          <cell r="BR4257" t="str">
            <v>61</v>
          </cell>
          <cell r="BT4257">
            <v>20</v>
          </cell>
          <cell r="BU4257" t="str">
            <v>Action</v>
          </cell>
          <cell r="BX4257">
            <v>290.2</v>
          </cell>
        </row>
        <row r="4258">
          <cell r="AW4258" t="str">
            <v>Action Distributiecentrum</v>
          </cell>
          <cell r="BP4258">
            <v>38</v>
          </cell>
          <cell r="BR4258" t="str">
            <v>16</v>
          </cell>
          <cell r="BT4258">
            <v>20</v>
          </cell>
          <cell r="BU4258" t="str">
            <v>Action</v>
          </cell>
          <cell r="BX4258">
            <v>257.2</v>
          </cell>
        </row>
        <row r="4259">
          <cell r="AW4259" t="str">
            <v>Amsterdam Warehouse Company</v>
          </cell>
          <cell r="BP4259">
            <v>38</v>
          </cell>
          <cell r="BR4259" t="str">
            <v>10</v>
          </cell>
          <cell r="BT4259" t="str">
            <v/>
          </cell>
          <cell r="BU4259" t="str">
            <v>Overig</v>
          </cell>
          <cell r="BX4259" t="str">
            <v/>
          </cell>
        </row>
        <row r="4260">
          <cell r="AW4260" t="str">
            <v>Plus Retail Zuid</v>
          </cell>
          <cell r="BP4260">
            <v>38</v>
          </cell>
          <cell r="BR4260" t="str">
            <v>60</v>
          </cell>
          <cell r="BT4260">
            <v>0.8</v>
          </cell>
          <cell r="BU4260" t="str">
            <v>Superunie</v>
          </cell>
          <cell r="BX4260">
            <v>31.57</v>
          </cell>
        </row>
        <row r="4261">
          <cell r="AW4261" t="str">
            <v>PLUS DC OSS</v>
          </cell>
          <cell r="BP4261">
            <v>38</v>
          </cell>
          <cell r="BR4261" t="str">
            <v>53</v>
          </cell>
          <cell r="BT4261" t="str">
            <v/>
          </cell>
          <cell r="BU4261" t="str">
            <v>Superunie</v>
          </cell>
          <cell r="BX4261" t="str">
            <v/>
          </cell>
        </row>
        <row r="4262">
          <cell r="AW4262" t="str">
            <v>NIC OUD E-FULFILMENT</v>
          </cell>
          <cell r="BP4262">
            <v>38</v>
          </cell>
          <cell r="BR4262" t="str">
            <v>17</v>
          </cell>
          <cell r="BT4262">
            <v>0.8</v>
          </cell>
          <cell r="BU4262" t="e">
            <v>#N/A</v>
          </cell>
          <cell r="BX4262">
            <v>36.64</v>
          </cell>
        </row>
        <row r="4263">
          <cell r="AW4263" t="str">
            <v>Sligro (deur 802-807)</v>
          </cell>
          <cell r="BP4263">
            <v>38</v>
          </cell>
          <cell r="BR4263" t="str">
            <v>54</v>
          </cell>
          <cell r="BT4263" t="str">
            <v/>
          </cell>
          <cell r="BU4263" t="str">
            <v>Superunie</v>
          </cell>
          <cell r="BX4263" t="str">
            <v/>
          </cell>
        </row>
        <row r="4264">
          <cell r="AW4264" t="str">
            <v>Action / ID Logistics</v>
          </cell>
          <cell r="BP4264">
            <v>38</v>
          </cell>
          <cell r="BR4264" t="str">
            <v>50</v>
          </cell>
          <cell r="BT4264">
            <v>21.6</v>
          </cell>
          <cell r="BU4264" t="str">
            <v>Action</v>
          </cell>
          <cell r="BX4264">
            <v>225.94</v>
          </cell>
        </row>
        <row r="4265">
          <cell r="AW4265" t="str">
            <v>Action / ID Logistics</v>
          </cell>
          <cell r="BP4265">
            <v>38</v>
          </cell>
          <cell r="BR4265" t="str">
            <v>50</v>
          </cell>
          <cell r="BT4265">
            <v>24.8</v>
          </cell>
          <cell r="BU4265" t="str">
            <v>Action</v>
          </cell>
          <cell r="BX4265">
            <v>242.05</v>
          </cell>
        </row>
        <row r="4266">
          <cell r="AW4266" t="str">
            <v>Vriesia Opslag Stellendam</v>
          </cell>
          <cell r="BP4266">
            <v>38</v>
          </cell>
          <cell r="BR4266" t="str">
            <v>32</v>
          </cell>
          <cell r="BT4266">
            <v>2.4</v>
          </cell>
          <cell r="BU4266" t="str">
            <v>Overig</v>
          </cell>
          <cell r="BX4266">
            <v>65.64</v>
          </cell>
        </row>
        <row r="4267">
          <cell r="AW4267" t="str">
            <v>Sligro (deur 802-807)</v>
          </cell>
          <cell r="BP4267">
            <v>38</v>
          </cell>
          <cell r="BR4267" t="str">
            <v>54</v>
          </cell>
          <cell r="BT4267" t="str">
            <v/>
          </cell>
          <cell r="BU4267" t="str">
            <v>Superunie</v>
          </cell>
          <cell r="BX4267" t="str">
            <v/>
          </cell>
        </row>
        <row r="4268">
          <cell r="AW4268" t="str">
            <v>ALLIANCE HEALTHCARE</v>
          </cell>
          <cell r="BP4268">
            <v>38</v>
          </cell>
          <cell r="BR4268" t="str">
            <v>52</v>
          </cell>
          <cell r="BT4268" t="str">
            <v/>
          </cell>
          <cell r="BU4268" t="str">
            <v>Pharma</v>
          </cell>
          <cell r="BX4268" t="str">
            <v/>
          </cell>
        </row>
        <row r="4269">
          <cell r="AW4269" t="str">
            <v>Pluripharm BV</v>
          </cell>
          <cell r="BP4269">
            <v>38</v>
          </cell>
          <cell r="BR4269" t="str">
            <v>18</v>
          </cell>
          <cell r="BT4269">
            <v>0.8</v>
          </cell>
          <cell r="BU4269" t="str">
            <v>Pharma</v>
          </cell>
          <cell r="BX4269">
            <v>54.4</v>
          </cell>
        </row>
        <row r="4270">
          <cell r="AW4270" t="str">
            <v>De Tandartsapotheek</v>
          </cell>
          <cell r="BP4270">
            <v>38</v>
          </cell>
          <cell r="BR4270" t="str">
            <v>30</v>
          </cell>
          <cell r="BT4270">
            <v>0.8</v>
          </cell>
          <cell r="BU4270" t="str">
            <v>Pharma</v>
          </cell>
          <cell r="BX4270">
            <v>54.4</v>
          </cell>
        </row>
        <row r="4271">
          <cell r="AW4271" t="str">
            <v>Mosadex</v>
          </cell>
          <cell r="BP4271">
            <v>38</v>
          </cell>
          <cell r="BR4271" t="str">
            <v>61</v>
          </cell>
          <cell r="BT4271">
            <v>0.8</v>
          </cell>
          <cell r="BU4271" t="str">
            <v>Overig</v>
          </cell>
          <cell r="BX4271">
            <v>54.4</v>
          </cell>
        </row>
        <row r="4272">
          <cell r="AW4272" t="str">
            <v>Advion B.V.</v>
          </cell>
          <cell r="BP4272">
            <v>38</v>
          </cell>
          <cell r="BR4272" t="str">
            <v>10</v>
          </cell>
          <cell r="BT4272">
            <v>12</v>
          </cell>
          <cell r="BU4272" t="str">
            <v>Overig</v>
          </cell>
          <cell r="BX4272">
            <v>159.84</v>
          </cell>
        </row>
        <row r="4273">
          <cell r="AW4273" t="str">
            <v>Albert Heijn DC OVERIJSSEL</v>
          </cell>
          <cell r="BP4273">
            <v>38</v>
          </cell>
          <cell r="BR4273" t="str">
            <v>80</v>
          </cell>
          <cell r="BT4273">
            <v>1.6</v>
          </cell>
          <cell r="BU4273" t="str">
            <v>AH</v>
          </cell>
          <cell r="BX4273">
            <v>52.45</v>
          </cell>
        </row>
        <row r="4274">
          <cell r="AW4274" t="str">
            <v>Dirk DC Bleiswijk slow moving</v>
          </cell>
          <cell r="BP4274">
            <v>38</v>
          </cell>
          <cell r="BR4274" t="str">
            <v>26</v>
          </cell>
          <cell r="BT4274">
            <v>2.4</v>
          </cell>
          <cell r="BU4274" t="str">
            <v>Superunie</v>
          </cell>
          <cell r="BX4274">
            <v>62.16</v>
          </cell>
        </row>
        <row r="4275">
          <cell r="AW4275" t="str">
            <v>Corim Dental Products BV</v>
          </cell>
          <cell r="BP4275">
            <v>38</v>
          </cell>
          <cell r="BR4275" t="str">
            <v>41</v>
          </cell>
          <cell r="BT4275">
            <v>0.8</v>
          </cell>
          <cell r="BU4275" t="str">
            <v>Pharma</v>
          </cell>
          <cell r="BX4275">
            <v>27.26</v>
          </cell>
        </row>
        <row r="4276">
          <cell r="AW4276" t="str">
            <v>Etos Distributiecentrum</v>
          </cell>
          <cell r="BP4276">
            <v>38</v>
          </cell>
          <cell r="BR4276" t="str">
            <v>19</v>
          </cell>
          <cell r="BT4276">
            <v>6.4</v>
          </cell>
          <cell r="BU4276" t="str">
            <v>Overig</v>
          </cell>
          <cell r="BX4276">
            <v>110.53</v>
          </cell>
        </row>
        <row r="4277">
          <cell r="AW4277" t="str">
            <v>A.S. WATSON OOSTERHOUT DC</v>
          </cell>
          <cell r="BP4277">
            <v>38</v>
          </cell>
          <cell r="BR4277" t="str">
            <v>49</v>
          </cell>
          <cell r="BT4277">
            <v>22.4</v>
          </cell>
          <cell r="BU4277" t="str">
            <v>Kruidvat</v>
          </cell>
          <cell r="BX4277">
            <v>230.94</v>
          </cell>
        </row>
        <row r="4278">
          <cell r="AW4278" t="str">
            <v>Deka DC Velsen laag</v>
          </cell>
          <cell r="BP4278">
            <v>38</v>
          </cell>
          <cell r="BR4278" t="str">
            <v>19</v>
          </cell>
          <cell r="BT4278">
            <v>2.4000000000000004</v>
          </cell>
          <cell r="BU4278" t="str">
            <v>Superunie</v>
          </cell>
          <cell r="BX4278">
            <v>64.3</v>
          </cell>
        </row>
        <row r="4279">
          <cell r="AW4279" t="str">
            <v>Vomar DC</v>
          </cell>
          <cell r="BP4279">
            <v>38</v>
          </cell>
          <cell r="BR4279" t="str">
            <v>18</v>
          </cell>
          <cell r="BT4279">
            <v>5.6</v>
          </cell>
          <cell r="BU4279" t="str">
            <v>Superunie</v>
          </cell>
          <cell r="BX4279">
            <v>102.54</v>
          </cell>
        </row>
        <row r="4280">
          <cell r="AW4280" t="str">
            <v>Deka DC Velsen laag</v>
          </cell>
          <cell r="BP4280">
            <v>38</v>
          </cell>
          <cell r="BR4280" t="str">
            <v>19</v>
          </cell>
          <cell r="BT4280" t="str">
            <v/>
          </cell>
          <cell r="BU4280" t="str">
            <v>Superunie</v>
          </cell>
          <cell r="BX4280" t="str">
            <v/>
          </cell>
        </row>
        <row r="4281">
          <cell r="AW4281" t="str">
            <v>PLUS DC OSS</v>
          </cell>
          <cell r="BP4281">
            <v>38</v>
          </cell>
          <cell r="BR4281" t="str">
            <v>53</v>
          </cell>
          <cell r="BT4281">
            <v>0.8</v>
          </cell>
          <cell r="BU4281" t="str">
            <v>Superunie</v>
          </cell>
          <cell r="BX4281">
            <v>27.26</v>
          </cell>
        </row>
        <row r="4282">
          <cell r="AW4282" t="str">
            <v>Vomar DC</v>
          </cell>
          <cell r="BP4282">
            <v>38</v>
          </cell>
          <cell r="BR4282" t="str">
            <v>18</v>
          </cell>
          <cell r="BT4282" t="str">
            <v/>
          </cell>
          <cell r="BU4282" t="str">
            <v>Superunie</v>
          </cell>
          <cell r="BX4282" t="str">
            <v/>
          </cell>
        </row>
        <row r="4283">
          <cell r="AW4283" t="str">
            <v>Plein.NL</v>
          </cell>
          <cell r="BP4283">
            <v>38</v>
          </cell>
          <cell r="BR4283" t="str">
            <v>47</v>
          </cell>
          <cell r="BT4283">
            <v>8.8000000000000007</v>
          </cell>
          <cell r="BU4283" t="str">
            <v>Overig</v>
          </cell>
          <cell r="BX4283">
            <v>142.56</v>
          </cell>
        </row>
        <row r="4284">
          <cell r="AW4284" t="str">
            <v>Albert Heijn</v>
          </cell>
          <cell r="BP4284">
            <v>38</v>
          </cell>
          <cell r="BR4284" t="str">
            <v>41</v>
          </cell>
          <cell r="BT4284">
            <v>16.8</v>
          </cell>
          <cell r="BU4284" t="str">
            <v>AH</v>
          </cell>
          <cell r="BX4284">
            <v>117.26</v>
          </cell>
        </row>
        <row r="4285">
          <cell r="AW4285" t="str">
            <v>Albert Heijn</v>
          </cell>
          <cell r="BP4285">
            <v>38</v>
          </cell>
          <cell r="BR4285" t="str">
            <v>41</v>
          </cell>
          <cell r="BT4285">
            <v>16.8</v>
          </cell>
          <cell r="BU4285" t="str">
            <v>AH</v>
          </cell>
          <cell r="BX4285">
            <v>149.41999999999999</v>
          </cell>
        </row>
        <row r="4286">
          <cell r="AW4286" t="str">
            <v>Jumbo DC Nieuwegein</v>
          </cell>
          <cell r="BP4286">
            <v>38</v>
          </cell>
          <cell r="BR4286" t="str">
            <v>34</v>
          </cell>
          <cell r="BT4286">
            <v>26.4</v>
          </cell>
          <cell r="BU4286" t="str">
            <v>Jumbo</v>
          </cell>
          <cell r="BX4286">
            <v>213.57</v>
          </cell>
        </row>
        <row r="4287">
          <cell r="AW4287" t="str">
            <v>Albert Heijn</v>
          </cell>
          <cell r="BP4287">
            <v>38</v>
          </cell>
          <cell r="BR4287" t="str">
            <v>41</v>
          </cell>
          <cell r="BT4287">
            <v>26.4</v>
          </cell>
          <cell r="BU4287" t="str">
            <v>AH</v>
          </cell>
          <cell r="BX4287">
            <v>149.41</v>
          </cell>
        </row>
        <row r="4288">
          <cell r="AW4288" t="str">
            <v>Jumbo DC Nieuwegein</v>
          </cell>
          <cell r="BP4288">
            <v>38</v>
          </cell>
          <cell r="BR4288" t="str">
            <v>34</v>
          </cell>
          <cell r="BT4288">
            <v>26.400000000000002</v>
          </cell>
          <cell r="BU4288" t="str">
            <v>Jumbo</v>
          </cell>
          <cell r="BX4288">
            <v>213.57</v>
          </cell>
        </row>
        <row r="4289">
          <cell r="AW4289" t="str">
            <v>Kruidvat BV</v>
          </cell>
          <cell r="BP4289">
            <v>38</v>
          </cell>
          <cell r="BR4289" t="str">
            <v>66</v>
          </cell>
          <cell r="BT4289">
            <v>26.4</v>
          </cell>
          <cell r="BU4289" t="str">
            <v>Kruidvat</v>
          </cell>
          <cell r="BX4289">
            <v>182.69</v>
          </cell>
        </row>
        <row r="4290">
          <cell r="AW4290" t="str">
            <v>Jumbo DC Nieuwegein</v>
          </cell>
          <cell r="BP4290">
            <v>38</v>
          </cell>
          <cell r="BR4290" t="str">
            <v>34</v>
          </cell>
          <cell r="BT4290" t="str">
            <v/>
          </cell>
          <cell r="BU4290" t="str">
            <v>Jumbo</v>
          </cell>
          <cell r="BX4290" t="str">
            <v/>
          </cell>
        </row>
        <row r="4291">
          <cell r="AW4291" t="str">
            <v>Jumbo DC Nieuwegein</v>
          </cell>
          <cell r="BP4291">
            <v>38</v>
          </cell>
          <cell r="BR4291" t="str">
            <v>34</v>
          </cell>
          <cell r="BT4291" t="str">
            <v/>
          </cell>
          <cell r="BU4291" t="str">
            <v>Jumbo</v>
          </cell>
          <cell r="BX4291" t="str">
            <v/>
          </cell>
        </row>
        <row r="4292">
          <cell r="AW4292" t="str">
            <v>Kruidvat BV</v>
          </cell>
          <cell r="BP4292">
            <v>38</v>
          </cell>
          <cell r="BR4292" t="str">
            <v>66</v>
          </cell>
          <cell r="BT4292">
            <v>26.4</v>
          </cell>
          <cell r="BU4292" t="str">
            <v>Kruidvat</v>
          </cell>
          <cell r="BX4292">
            <v>182.69</v>
          </cell>
        </row>
        <row r="4293">
          <cell r="AW4293" t="str">
            <v>Dirk DC Bleiswijk slow moving</v>
          </cell>
          <cell r="BP4293">
            <v>39</v>
          </cell>
          <cell r="BR4293" t="str">
            <v>26</v>
          </cell>
          <cell r="BT4293">
            <v>0.8</v>
          </cell>
          <cell r="BU4293" t="str">
            <v>Superunie</v>
          </cell>
          <cell r="BX4293">
            <v>28.84</v>
          </cell>
        </row>
        <row r="4294">
          <cell r="AW4294" t="str">
            <v>ID Logistics</v>
          </cell>
          <cell r="BP4294">
            <v>39</v>
          </cell>
          <cell r="BR4294" t="str">
            <v>50</v>
          </cell>
          <cell r="BT4294">
            <v>4.8000000000000007</v>
          </cell>
          <cell r="BU4294" t="str">
            <v>Overig</v>
          </cell>
          <cell r="BX4294">
            <v>81.7</v>
          </cell>
        </row>
        <row r="4295">
          <cell r="AW4295" t="str">
            <v>Albert Heijn</v>
          </cell>
          <cell r="BP4295">
            <v>39</v>
          </cell>
          <cell r="BR4295" t="str">
            <v>41</v>
          </cell>
          <cell r="BT4295">
            <v>16</v>
          </cell>
          <cell r="BU4295" t="str">
            <v>AH</v>
          </cell>
          <cell r="BX4295">
            <v>113.92</v>
          </cell>
        </row>
        <row r="4296">
          <cell r="AW4296" t="str">
            <v>CoopCodis Distributiecentrum</v>
          </cell>
          <cell r="BP4296">
            <v>39</v>
          </cell>
          <cell r="BR4296" t="str">
            <v>94</v>
          </cell>
          <cell r="BT4296">
            <v>2.4</v>
          </cell>
          <cell r="BU4296" t="str">
            <v>Superunie</v>
          </cell>
          <cell r="BX4296">
            <v>78.98</v>
          </cell>
        </row>
        <row r="4297">
          <cell r="AW4297" t="str">
            <v>Amsterdam Warehouse Company</v>
          </cell>
          <cell r="BP4297">
            <v>39</v>
          </cell>
          <cell r="BR4297" t="str">
            <v>10</v>
          </cell>
          <cell r="BT4297">
            <v>2.4</v>
          </cell>
          <cell r="BU4297" t="str">
            <v>Overig</v>
          </cell>
          <cell r="BX4297">
            <v>55.78</v>
          </cell>
        </row>
        <row r="4298">
          <cell r="AW4298" t="str">
            <v>Dirk DC Bleiswijk slow moving</v>
          </cell>
          <cell r="BP4298">
            <v>39</v>
          </cell>
          <cell r="BR4298" t="str">
            <v>26</v>
          </cell>
          <cell r="BT4298">
            <v>5.6</v>
          </cell>
          <cell r="BU4298" t="str">
            <v>Superunie</v>
          </cell>
          <cell r="BX4298">
            <v>98.62</v>
          </cell>
        </row>
        <row r="4299">
          <cell r="AW4299" t="str">
            <v>Albert Heijn</v>
          </cell>
          <cell r="BP4299">
            <v>39</v>
          </cell>
          <cell r="BR4299" t="str">
            <v>41</v>
          </cell>
          <cell r="BT4299">
            <v>16</v>
          </cell>
          <cell r="BU4299" t="str">
            <v>AH</v>
          </cell>
          <cell r="BX4299">
            <v>113.92</v>
          </cell>
        </row>
        <row r="4300">
          <cell r="AW4300" t="str">
            <v>Wouters Sales Intermed. BV</v>
          </cell>
          <cell r="BP4300">
            <v>39</v>
          </cell>
          <cell r="BR4300" t="str">
            <v>18</v>
          </cell>
          <cell r="BT4300">
            <v>24</v>
          </cell>
          <cell r="BU4300" t="str">
            <v>Overig</v>
          </cell>
          <cell r="BX4300">
            <v>275.27999999999997</v>
          </cell>
        </row>
        <row r="4301">
          <cell r="AW4301" t="str">
            <v>Topbrands Europe BV</v>
          </cell>
          <cell r="BP4301">
            <v>39</v>
          </cell>
          <cell r="BR4301" t="str">
            <v>96</v>
          </cell>
          <cell r="BT4301">
            <v>23.2</v>
          </cell>
          <cell r="BU4301" t="str">
            <v>Overig</v>
          </cell>
          <cell r="BX4301">
            <v>392.31</v>
          </cell>
        </row>
        <row r="4302">
          <cell r="AW4302" t="str">
            <v>HOOGVLIET DC BLEISWIJK</v>
          </cell>
          <cell r="BP4302">
            <v>39</v>
          </cell>
          <cell r="BR4302" t="str">
            <v>26</v>
          </cell>
          <cell r="BT4302">
            <v>4</v>
          </cell>
          <cell r="BU4302" t="str">
            <v>Superunie</v>
          </cell>
          <cell r="BX4302">
            <v>79.88</v>
          </cell>
        </row>
        <row r="4303">
          <cell r="AW4303" t="str">
            <v>Etos Distributiecentrum</v>
          </cell>
          <cell r="BP4303">
            <v>39</v>
          </cell>
          <cell r="BR4303" t="str">
            <v>19</v>
          </cell>
          <cell r="BT4303">
            <v>18.399999999999999</v>
          </cell>
          <cell r="BU4303" t="str">
            <v>Overig</v>
          </cell>
          <cell r="BX4303">
            <v>238.46</v>
          </cell>
        </row>
        <row r="4304">
          <cell r="AW4304" t="str">
            <v>DC BRAND MASTERS</v>
          </cell>
          <cell r="BP4304">
            <v>39</v>
          </cell>
          <cell r="BR4304" t="str">
            <v>48</v>
          </cell>
          <cell r="BT4304">
            <v>11.2</v>
          </cell>
          <cell r="BU4304" t="str">
            <v>Overig</v>
          </cell>
          <cell r="BX4304">
            <v>162.96</v>
          </cell>
        </row>
        <row r="4305">
          <cell r="AW4305" t="str">
            <v>Nettorama</v>
          </cell>
          <cell r="BP4305">
            <v>39</v>
          </cell>
          <cell r="BR4305" t="str">
            <v>47</v>
          </cell>
          <cell r="BT4305">
            <v>1.6</v>
          </cell>
          <cell r="BU4305" t="str">
            <v>Superunie</v>
          </cell>
          <cell r="BX4305">
            <v>48.9</v>
          </cell>
        </row>
        <row r="4306">
          <cell r="AW4306" t="str">
            <v>De Vijzel</v>
          </cell>
          <cell r="BP4306">
            <v>39</v>
          </cell>
          <cell r="BR4306" t="str">
            <v>95</v>
          </cell>
          <cell r="BT4306">
            <v>17.600000000000001</v>
          </cell>
          <cell r="BU4306" t="str">
            <v>Pharma</v>
          </cell>
          <cell r="BX4306">
            <v>327.54000000000002</v>
          </cell>
        </row>
        <row r="4307">
          <cell r="AW4307" t="str">
            <v>HOOGVLIET DC BLEISWIJK</v>
          </cell>
          <cell r="BP4307">
            <v>39</v>
          </cell>
          <cell r="BR4307" t="str">
            <v>26</v>
          </cell>
          <cell r="BT4307" t="str">
            <v/>
          </cell>
          <cell r="BU4307" t="str">
            <v>Superunie</v>
          </cell>
          <cell r="BX4307" t="str">
            <v/>
          </cell>
        </row>
        <row r="4308">
          <cell r="AW4308" t="str">
            <v>Hofmeester Dental Depot</v>
          </cell>
          <cell r="BP4308">
            <v>39</v>
          </cell>
          <cell r="BR4308" t="str">
            <v>30</v>
          </cell>
          <cell r="BT4308">
            <v>0.8</v>
          </cell>
          <cell r="BU4308" t="str">
            <v>Pharma</v>
          </cell>
          <cell r="BX4308">
            <v>27.26</v>
          </cell>
        </row>
        <row r="4309">
          <cell r="AW4309" t="str">
            <v>Boni Distributiecentrum</v>
          </cell>
          <cell r="BP4309">
            <v>39</v>
          </cell>
          <cell r="BR4309" t="str">
            <v>38</v>
          </cell>
          <cell r="BT4309">
            <v>1.6</v>
          </cell>
          <cell r="BU4309" t="str">
            <v>Superunie</v>
          </cell>
          <cell r="BX4309">
            <v>49.36</v>
          </cell>
        </row>
        <row r="4310">
          <cell r="AW4310" t="str">
            <v>ID Logistics</v>
          </cell>
          <cell r="BP4310">
            <v>39</v>
          </cell>
          <cell r="BR4310" t="str">
            <v>50</v>
          </cell>
          <cell r="BT4310" t="str">
            <v/>
          </cell>
          <cell r="BU4310" t="str">
            <v>Overig</v>
          </cell>
          <cell r="BX4310" t="str">
            <v/>
          </cell>
        </row>
        <row r="4311">
          <cell r="AW4311" t="str">
            <v>&amp;C STORE PATRICK HARDER</v>
          </cell>
          <cell r="BP4311">
            <v>39</v>
          </cell>
          <cell r="BR4311" t="str">
            <v>10</v>
          </cell>
          <cell r="BT4311">
            <v>0.8</v>
          </cell>
          <cell r="BU4311" t="e">
            <v>#N/A</v>
          </cell>
          <cell r="BX4311">
            <v>27.26</v>
          </cell>
        </row>
        <row r="4312">
          <cell r="AW4312" t="str">
            <v>Action Distributiecentrum</v>
          </cell>
          <cell r="BP4312">
            <v>39</v>
          </cell>
          <cell r="BR4312" t="str">
            <v>61</v>
          </cell>
          <cell r="BT4312">
            <v>24.8</v>
          </cell>
          <cell r="BU4312" t="str">
            <v>Action</v>
          </cell>
          <cell r="BX4312">
            <v>323.39</v>
          </cell>
        </row>
        <row r="4313">
          <cell r="AW4313" t="str">
            <v>Topbrands Europe BV</v>
          </cell>
          <cell r="BP4313">
            <v>39</v>
          </cell>
          <cell r="BR4313" t="str">
            <v>96</v>
          </cell>
          <cell r="BT4313">
            <v>16</v>
          </cell>
          <cell r="BU4313" t="str">
            <v>Overig</v>
          </cell>
          <cell r="BX4313">
            <v>320.64</v>
          </cell>
        </row>
        <row r="4314">
          <cell r="AW4314" t="str">
            <v>Action Distributiecentrum</v>
          </cell>
          <cell r="BP4314">
            <v>39</v>
          </cell>
          <cell r="BR4314" t="str">
            <v>61</v>
          </cell>
          <cell r="BT4314">
            <v>17.600000000000001</v>
          </cell>
          <cell r="BU4314" t="str">
            <v>Action</v>
          </cell>
          <cell r="BX4314">
            <v>269.81</v>
          </cell>
        </row>
        <row r="4315">
          <cell r="AW4315" t="str">
            <v>Kruidvat BV</v>
          </cell>
          <cell r="BP4315">
            <v>39</v>
          </cell>
          <cell r="BR4315" t="str">
            <v>66</v>
          </cell>
          <cell r="BT4315">
            <v>23.2</v>
          </cell>
          <cell r="BU4315" t="str">
            <v>Kruidvat</v>
          </cell>
          <cell r="BX4315">
            <v>170.29</v>
          </cell>
        </row>
        <row r="4316">
          <cell r="AW4316" t="str">
            <v>Colgate-Palmolive hoofdkantoor</v>
          </cell>
          <cell r="BP4316">
            <v>39</v>
          </cell>
          <cell r="BR4316" t="str">
            <v>13</v>
          </cell>
          <cell r="BT4316">
            <v>0.8</v>
          </cell>
          <cell r="BU4316" t="str">
            <v>Overig</v>
          </cell>
          <cell r="BX4316">
            <v>28.67</v>
          </cell>
        </row>
        <row r="4317">
          <cell r="AW4317" t="str">
            <v>Albert Heijn</v>
          </cell>
          <cell r="BP4317">
            <v>39</v>
          </cell>
          <cell r="BR4317" t="str">
            <v>41</v>
          </cell>
          <cell r="BT4317">
            <v>1.6</v>
          </cell>
          <cell r="BU4317" t="str">
            <v>AH</v>
          </cell>
          <cell r="BX4317">
            <v>31.97</v>
          </cell>
        </row>
        <row r="4318">
          <cell r="AW4318" t="str">
            <v>CoopCodis Distributiecentrum</v>
          </cell>
          <cell r="BP4318">
            <v>39</v>
          </cell>
          <cell r="BR4318" t="str">
            <v>94</v>
          </cell>
          <cell r="BT4318">
            <v>4.8000000000000007</v>
          </cell>
          <cell r="BU4318" t="str">
            <v>Superunie</v>
          </cell>
          <cell r="BX4318">
            <v>115.68</v>
          </cell>
        </row>
        <row r="4319">
          <cell r="AW4319" t="str">
            <v>Albert Heijn</v>
          </cell>
          <cell r="BP4319">
            <v>39</v>
          </cell>
          <cell r="BR4319" t="str">
            <v>50</v>
          </cell>
          <cell r="BT4319">
            <v>3.2</v>
          </cell>
          <cell r="BU4319" t="str">
            <v>AH</v>
          </cell>
          <cell r="BX4319">
            <v>63.87</v>
          </cell>
        </row>
        <row r="4320">
          <cell r="AW4320" t="str">
            <v>Vomar DC</v>
          </cell>
          <cell r="BP4320">
            <v>39</v>
          </cell>
          <cell r="BR4320" t="str">
            <v>18</v>
          </cell>
          <cell r="BT4320">
            <v>13.600000000000001</v>
          </cell>
          <cell r="BU4320" t="str">
            <v>Superunie</v>
          </cell>
          <cell r="BX4320">
            <v>201.28000000000003</v>
          </cell>
        </row>
        <row r="4321">
          <cell r="AW4321" t="str">
            <v>CoopCodis Distributiecentrum</v>
          </cell>
          <cell r="BP4321">
            <v>39</v>
          </cell>
          <cell r="BR4321" t="str">
            <v>94</v>
          </cell>
          <cell r="BT4321" t="str">
            <v/>
          </cell>
          <cell r="BU4321" t="str">
            <v>Superunie</v>
          </cell>
          <cell r="BX4321" t="str">
            <v/>
          </cell>
        </row>
        <row r="4322">
          <cell r="AW4322" t="str">
            <v>Kruidvat BV</v>
          </cell>
          <cell r="BP4322">
            <v>39</v>
          </cell>
          <cell r="BR4322" t="str">
            <v>66</v>
          </cell>
          <cell r="BT4322" t="str">
            <v/>
          </cell>
          <cell r="BU4322" t="str">
            <v>Kruidvat</v>
          </cell>
          <cell r="BX4322" t="str">
            <v/>
          </cell>
        </row>
        <row r="4323">
          <cell r="AW4323" t="str">
            <v>VOMAR RECLAME DC</v>
          </cell>
          <cell r="BP4323">
            <v>39</v>
          </cell>
          <cell r="BR4323" t="str">
            <v>18</v>
          </cell>
          <cell r="BT4323" t="str">
            <v/>
          </cell>
          <cell r="BU4323" t="str">
            <v>Superunie</v>
          </cell>
          <cell r="BX4323" t="str">
            <v/>
          </cell>
        </row>
        <row r="4324">
          <cell r="AW4324" t="str">
            <v>Vomar DC</v>
          </cell>
          <cell r="BP4324">
            <v>39</v>
          </cell>
          <cell r="BR4324" t="str">
            <v>18</v>
          </cell>
          <cell r="BT4324" t="str">
            <v/>
          </cell>
          <cell r="BU4324" t="str">
            <v>Superunie</v>
          </cell>
          <cell r="BX4324" t="str">
            <v/>
          </cell>
        </row>
        <row r="4325">
          <cell r="AW4325" t="str">
            <v>Albert Heijn</v>
          </cell>
          <cell r="BP4325">
            <v>39</v>
          </cell>
          <cell r="BR4325" t="str">
            <v>26</v>
          </cell>
          <cell r="BT4325">
            <v>0.8</v>
          </cell>
          <cell r="BU4325" t="str">
            <v>AH</v>
          </cell>
          <cell r="BX4325">
            <v>28.84</v>
          </cell>
        </row>
        <row r="4326">
          <cell r="AW4326" t="str">
            <v>Action Distributiecentrum</v>
          </cell>
          <cell r="BP4326">
            <v>39</v>
          </cell>
          <cell r="BR4326" t="str">
            <v>61</v>
          </cell>
          <cell r="BT4326">
            <v>20</v>
          </cell>
          <cell r="BU4326" t="str">
            <v>Action</v>
          </cell>
          <cell r="BX4326">
            <v>290.2</v>
          </cell>
        </row>
        <row r="4327">
          <cell r="AW4327" t="str">
            <v>Action Distributiecentrum</v>
          </cell>
          <cell r="BP4327">
            <v>39</v>
          </cell>
          <cell r="BR4327" t="str">
            <v>16</v>
          </cell>
          <cell r="BT4327">
            <v>22.4</v>
          </cell>
          <cell r="BU4327" t="str">
            <v>Action</v>
          </cell>
          <cell r="BX4327">
            <v>272.16000000000003</v>
          </cell>
        </row>
        <row r="4328">
          <cell r="AW4328" t="str">
            <v>Etos Distributiecentrum</v>
          </cell>
          <cell r="BP4328">
            <v>39</v>
          </cell>
          <cell r="BR4328" t="str">
            <v>19</v>
          </cell>
          <cell r="BT4328">
            <v>17.600000000000001</v>
          </cell>
          <cell r="BU4328" t="str">
            <v>Overig</v>
          </cell>
          <cell r="BX4328">
            <v>232.32</v>
          </cell>
        </row>
        <row r="4329">
          <cell r="AW4329" t="str">
            <v>Action Distributiecentrum</v>
          </cell>
          <cell r="BP4329">
            <v>39</v>
          </cell>
          <cell r="BR4329" t="str">
            <v>16</v>
          </cell>
          <cell r="BT4329">
            <v>26.4</v>
          </cell>
          <cell r="BU4329" t="str">
            <v>Action</v>
          </cell>
          <cell r="BX4329">
            <v>296.47000000000003</v>
          </cell>
        </row>
        <row r="4330">
          <cell r="AW4330" t="str">
            <v>Jan Linders Distributiecentrum</v>
          </cell>
          <cell r="BP4330">
            <v>39</v>
          </cell>
          <cell r="BR4330" t="str">
            <v>58</v>
          </cell>
          <cell r="BT4330">
            <v>0.8</v>
          </cell>
          <cell r="BU4330" t="str">
            <v>Superunie</v>
          </cell>
          <cell r="BX4330">
            <v>27.26</v>
          </cell>
        </row>
        <row r="4331">
          <cell r="AW4331" t="str">
            <v>Nettorama DC</v>
          </cell>
          <cell r="BP4331">
            <v>39</v>
          </cell>
          <cell r="BR4331" t="str">
            <v>49</v>
          </cell>
          <cell r="BT4331">
            <v>1.6</v>
          </cell>
          <cell r="BU4331" t="str">
            <v>Superunie</v>
          </cell>
          <cell r="BX4331">
            <v>44.59</v>
          </cell>
        </row>
        <row r="4332">
          <cell r="AW4332" t="str">
            <v>Albert Heijn DC OVERIJSSEL</v>
          </cell>
          <cell r="BP4332">
            <v>39</v>
          </cell>
          <cell r="BR4332" t="str">
            <v>80</v>
          </cell>
          <cell r="BT4332">
            <v>1.6</v>
          </cell>
          <cell r="BU4332" t="str">
            <v>AH</v>
          </cell>
          <cell r="BX4332">
            <v>52.45</v>
          </cell>
        </row>
        <row r="4333">
          <cell r="AW4333" t="str">
            <v>BOON DC KW DORDRECHT</v>
          </cell>
          <cell r="BP4333">
            <v>39</v>
          </cell>
          <cell r="BR4333" t="str">
            <v>33</v>
          </cell>
          <cell r="BT4333">
            <v>4</v>
          </cell>
          <cell r="BU4333" t="str">
            <v>Superunie</v>
          </cell>
          <cell r="BX4333">
            <v>71.52</v>
          </cell>
        </row>
        <row r="4334">
          <cell r="AW4334" t="str">
            <v>Etos Distributiecentrum</v>
          </cell>
          <cell r="BP4334">
            <v>39</v>
          </cell>
          <cell r="BR4334" t="str">
            <v>19</v>
          </cell>
          <cell r="BT4334" t="str">
            <v/>
          </cell>
          <cell r="BU4334" t="str">
            <v>Overig</v>
          </cell>
          <cell r="BX4334" t="str">
            <v/>
          </cell>
        </row>
        <row r="4335">
          <cell r="AW4335" t="str">
            <v>PLUS DC OSS</v>
          </cell>
          <cell r="BP4335">
            <v>39</v>
          </cell>
          <cell r="BR4335" t="str">
            <v>53</v>
          </cell>
          <cell r="BT4335">
            <v>1.6</v>
          </cell>
          <cell r="BU4335" t="str">
            <v>Superunie</v>
          </cell>
          <cell r="BX4335">
            <v>36.22</v>
          </cell>
        </row>
        <row r="4336">
          <cell r="AW4336" t="str">
            <v>Action Distributiecentrum</v>
          </cell>
          <cell r="BP4336">
            <v>39</v>
          </cell>
          <cell r="BR4336" t="str">
            <v>61</v>
          </cell>
          <cell r="BT4336">
            <v>26.4</v>
          </cell>
          <cell r="BU4336" t="str">
            <v>Action</v>
          </cell>
          <cell r="BX4336">
            <v>333.96</v>
          </cell>
        </row>
        <row r="4337">
          <cell r="AW4337" t="str">
            <v>Jumbo DC Nieuwegein</v>
          </cell>
          <cell r="BP4337">
            <v>39</v>
          </cell>
          <cell r="BR4337" t="str">
            <v>34</v>
          </cell>
          <cell r="BT4337">
            <v>26.4</v>
          </cell>
          <cell r="BU4337" t="str">
            <v>Jumbo</v>
          </cell>
          <cell r="BX4337">
            <v>213.57999999999998</v>
          </cell>
        </row>
        <row r="4338">
          <cell r="AW4338" t="str">
            <v>Kruidvat BV</v>
          </cell>
          <cell r="BP4338">
            <v>39</v>
          </cell>
          <cell r="BR4338" t="str">
            <v>66</v>
          </cell>
          <cell r="BT4338">
            <v>9.6</v>
          </cell>
          <cell r="BU4338" t="str">
            <v>Kruidvat</v>
          </cell>
          <cell r="BX4338">
            <v>100.7</v>
          </cell>
        </row>
        <row r="4339">
          <cell r="AW4339" t="str">
            <v>Jumbo DC Nieuwegein</v>
          </cell>
          <cell r="BP4339">
            <v>39</v>
          </cell>
          <cell r="BR4339" t="str">
            <v>34</v>
          </cell>
          <cell r="BT4339" t="str">
            <v/>
          </cell>
          <cell r="BU4339" t="str">
            <v>Jumbo</v>
          </cell>
          <cell r="BX4339" t="str">
            <v/>
          </cell>
        </row>
        <row r="4340">
          <cell r="AW4340" t="str">
            <v>ALBERT HEIJN  LDC GELDERMALSEN</v>
          </cell>
          <cell r="BP4340">
            <v>39</v>
          </cell>
          <cell r="BR4340" t="str">
            <v>41</v>
          </cell>
          <cell r="BT4340">
            <v>10.4</v>
          </cell>
          <cell r="BU4340" t="str">
            <v>AH</v>
          </cell>
          <cell r="BX4340">
            <v>86.94</v>
          </cell>
        </row>
        <row r="4341">
          <cell r="AW4341" t="str">
            <v>Dirk DC Bleiswijk Actie</v>
          </cell>
          <cell r="BP4341">
            <v>39</v>
          </cell>
          <cell r="BR4341" t="str">
            <v>26</v>
          </cell>
          <cell r="BT4341">
            <v>24.799999999999997</v>
          </cell>
          <cell r="BU4341" t="str">
            <v>Superunie</v>
          </cell>
          <cell r="BX4341">
            <v>269.08</v>
          </cell>
        </row>
        <row r="4342">
          <cell r="AW4342" t="str">
            <v>Deka DC Velsen laag</v>
          </cell>
          <cell r="BP4342">
            <v>39</v>
          </cell>
          <cell r="BR4342" t="str">
            <v>19</v>
          </cell>
          <cell r="BT4342">
            <v>7.1999999999999993</v>
          </cell>
          <cell r="BU4342" t="str">
            <v>Superunie</v>
          </cell>
          <cell r="BX4342">
            <v>128.81</v>
          </cell>
        </row>
        <row r="4343">
          <cell r="AW4343" t="str">
            <v>Action / ID Logistics</v>
          </cell>
          <cell r="BP4343">
            <v>39</v>
          </cell>
          <cell r="BR4343" t="str">
            <v>50</v>
          </cell>
          <cell r="BT4343">
            <v>20</v>
          </cell>
          <cell r="BU4343" t="str">
            <v>Action</v>
          </cell>
          <cell r="BX4343">
            <v>216.8</v>
          </cell>
        </row>
        <row r="4344">
          <cell r="AW4344" t="str">
            <v>Albert Heijn</v>
          </cell>
          <cell r="BP4344">
            <v>39</v>
          </cell>
          <cell r="BR4344" t="str">
            <v>41</v>
          </cell>
          <cell r="BT4344" t="str">
            <v/>
          </cell>
          <cell r="BU4344" t="str">
            <v>AH</v>
          </cell>
          <cell r="BX4344" t="str">
            <v/>
          </cell>
        </row>
        <row r="4345">
          <cell r="AW4345" t="str">
            <v>SPAR Distributiecentrum</v>
          </cell>
          <cell r="BP4345">
            <v>39</v>
          </cell>
          <cell r="BR4345" t="str">
            <v>51</v>
          </cell>
          <cell r="BT4345">
            <v>2.4</v>
          </cell>
          <cell r="BU4345" t="str">
            <v>Superunie</v>
          </cell>
          <cell r="BX4345">
            <v>53.47</v>
          </cell>
        </row>
        <row r="4346">
          <cell r="AW4346" t="str">
            <v>Simon Loos Warehouse BV</v>
          </cell>
          <cell r="BP4346">
            <v>39</v>
          </cell>
          <cell r="BR4346" t="str">
            <v>40</v>
          </cell>
          <cell r="BT4346">
            <v>26.4</v>
          </cell>
          <cell r="BU4346" t="str">
            <v>Overig</v>
          </cell>
          <cell r="BX4346">
            <v>133.32</v>
          </cell>
        </row>
        <row r="4347">
          <cell r="AW4347" t="str">
            <v>Action Distributiecentrum</v>
          </cell>
          <cell r="BP4347">
            <v>39</v>
          </cell>
          <cell r="BR4347" t="str">
            <v>61</v>
          </cell>
          <cell r="BT4347">
            <v>20</v>
          </cell>
          <cell r="BU4347" t="str">
            <v>Action</v>
          </cell>
          <cell r="BX4347">
            <v>290.2</v>
          </cell>
        </row>
        <row r="4348">
          <cell r="AW4348" t="str">
            <v>Action / ID Logistics</v>
          </cell>
          <cell r="BP4348">
            <v>39</v>
          </cell>
          <cell r="BR4348" t="str">
            <v>50</v>
          </cell>
          <cell r="BT4348">
            <v>26.4</v>
          </cell>
          <cell r="BU4348" t="str">
            <v>Action</v>
          </cell>
          <cell r="BX4348">
            <v>249.74</v>
          </cell>
        </row>
        <row r="4349">
          <cell r="AW4349" t="str">
            <v>Action / ID Logistics</v>
          </cell>
          <cell r="BP4349">
            <v>39</v>
          </cell>
          <cell r="BR4349" t="str">
            <v>50</v>
          </cell>
          <cell r="BT4349">
            <v>21.6</v>
          </cell>
          <cell r="BU4349" t="str">
            <v>Action</v>
          </cell>
          <cell r="BX4349">
            <v>225.94</v>
          </cell>
        </row>
        <row r="4350">
          <cell r="AW4350" t="str">
            <v>Simon Loos Warehouse BV</v>
          </cell>
          <cell r="BP4350">
            <v>39</v>
          </cell>
          <cell r="BR4350" t="str">
            <v>40</v>
          </cell>
          <cell r="BT4350" t="str">
            <v/>
          </cell>
          <cell r="BU4350" t="str">
            <v>Overig</v>
          </cell>
          <cell r="BX4350" t="str">
            <v/>
          </cell>
        </row>
        <row r="4351">
          <cell r="AW4351" t="str">
            <v>Deka DC Velsen hoog</v>
          </cell>
          <cell r="BP4351">
            <v>39</v>
          </cell>
          <cell r="BR4351" t="str">
            <v>19</v>
          </cell>
          <cell r="BT4351" t="str">
            <v/>
          </cell>
          <cell r="BU4351" t="str">
            <v>Superunie</v>
          </cell>
          <cell r="BX4351" t="str">
            <v/>
          </cell>
        </row>
        <row r="4352">
          <cell r="AW4352" t="str">
            <v>Action Distributiecentrum</v>
          </cell>
          <cell r="BP4352">
            <v>39</v>
          </cell>
          <cell r="BR4352" t="str">
            <v>61</v>
          </cell>
          <cell r="BT4352">
            <v>26.4</v>
          </cell>
          <cell r="BU4352" t="str">
            <v>Action</v>
          </cell>
          <cell r="BX4352">
            <v>333.96</v>
          </cell>
        </row>
        <row r="4353">
          <cell r="AW4353" t="str">
            <v>Jumbo Nieuwegein</v>
          </cell>
          <cell r="BP4353">
            <v>39</v>
          </cell>
          <cell r="BR4353" t="str">
            <v>34</v>
          </cell>
          <cell r="BT4353" t="str">
            <v/>
          </cell>
          <cell r="BU4353" t="str">
            <v>Jumbo</v>
          </cell>
          <cell r="BX4353" t="str">
            <v/>
          </cell>
        </row>
        <row r="4354">
          <cell r="AW4354" t="str">
            <v>A.S. Watson DC</v>
          </cell>
          <cell r="BP4354">
            <v>39</v>
          </cell>
          <cell r="BR4354" t="str">
            <v>66</v>
          </cell>
          <cell r="BT4354">
            <v>26.400000000000002</v>
          </cell>
          <cell r="BU4354" t="str">
            <v>Kruidvat</v>
          </cell>
          <cell r="BX4354">
            <v>182.69</v>
          </cell>
        </row>
        <row r="4355">
          <cell r="AW4355" t="str">
            <v>A.S. WATSON DC OOSTERHOUT</v>
          </cell>
          <cell r="BP4355">
            <v>39</v>
          </cell>
          <cell r="BR4355" t="str">
            <v>49</v>
          </cell>
          <cell r="BT4355">
            <v>6.4</v>
          </cell>
          <cell r="BU4355" t="str">
            <v>Kruidvat</v>
          </cell>
          <cell r="BX4355">
            <v>96.58</v>
          </cell>
        </row>
        <row r="4356">
          <cell r="AW4356" t="str">
            <v>Action Distributiecentrum</v>
          </cell>
          <cell r="BP4356">
            <v>39</v>
          </cell>
          <cell r="BR4356" t="str">
            <v>16</v>
          </cell>
          <cell r="BT4356">
            <v>21.6</v>
          </cell>
          <cell r="BU4356" t="str">
            <v>Action</v>
          </cell>
          <cell r="BX4356">
            <v>267.62</v>
          </cell>
        </row>
        <row r="4357">
          <cell r="AW4357" t="str">
            <v>Action / ID Logistics</v>
          </cell>
          <cell r="BP4357">
            <v>39</v>
          </cell>
          <cell r="BR4357" t="str">
            <v>50</v>
          </cell>
          <cell r="BT4357">
            <v>23.2</v>
          </cell>
          <cell r="BU4357" t="str">
            <v>Action</v>
          </cell>
          <cell r="BX4357">
            <v>233.62</v>
          </cell>
        </row>
        <row r="4358">
          <cell r="AW4358" t="str">
            <v>Dirk DC Bleiswijk Actie</v>
          </cell>
          <cell r="BP4358">
            <v>39</v>
          </cell>
          <cell r="BR4358" t="str">
            <v>26</v>
          </cell>
          <cell r="BT4358" t="str">
            <v/>
          </cell>
          <cell r="BU4358" t="str">
            <v>Superunie</v>
          </cell>
          <cell r="BX4358" t="str">
            <v/>
          </cell>
        </row>
        <row r="4359">
          <cell r="AW4359" t="str">
            <v>Dirk DC Bleiswijk Actie</v>
          </cell>
          <cell r="BP4359">
            <v>39</v>
          </cell>
          <cell r="BR4359" t="str">
            <v>26</v>
          </cell>
          <cell r="BT4359" t="str">
            <v/>
          </cell>
          <cell r="BU4359" t="str">
            <v>Superunie</v>
          </cell>
          <cell r="BX4359" t="str">
            <v/>
          </cell>
        </row>
        <row r="4360">
          <cell r="AW4360" t="str">
            <v>Albert Heijn</v>
          </cell>
          <cell r="BP4360">
            <v>39</v>
          </cell>
          <cell r="BR4360" t="str">
            <v>41</v>
          </cell>
          <cell r="BT4360">
            <v>4</v>
          </cell>
          <cell r="BU4360" t="str">
            <v>AH</v>
          </cell>
          <cell r="BX4360">
            <v>42.88</v>
          </cell>
        </row>
        <row r="4361">
          <cell r="AW4361" t="str">
            <v>Kruidvat BV</v>
          </cell>
          <cell r="BP4361">
            <v>39</v>
          </cell>
          <cell r="BR4361" t="str">
            <v>66</v>
          </cell>
          <cell r="BT4361" t="str">
            <v/>
          </cell>
          <cell r="BU4361" t="str">
            <v>Kruidvat</v>
          </cell>
          <cell r="BX4361" t="str">
            <v/>
          </cell>
        </row>
        <row r="4362">
          <cell r="AW4362" t="str">
            <v>Albert Heijn</v>
          </cell>
          <cell r="BP4362">
            <v>39</v>
          </cell>
          <cell r="BR4362" t="str">
            <v>41</v>
          </cell>
          <cell r="BT4362">
            <v>2.4</v>
          </cell>
          <cell r="BU4362" t="str">
            <v>AH</v>
          </cell>
          <cell r="BX4362">
            <v>33.36</v>
          </cell>
        </row>
        <row r="4363">
          <cell r="AW4363" t="str">
            <v>A.S. WATSON DC OOSTERHOUT</v>
          </cell>
          <cell r="BP4363">
            <v>39</v>
          </cell>
          <cell r="BR4363" t="str">
            <v>49</v>
          </cell>
          <cell r="BT4363">
            <v>8.8000000000000007</v>
          </cell>
          <cell r="BU4363" t="str">
            <v>Kruidvat</v>
          </cell>
          <cell r="BX4363">
            <v>130.15</v>
          </cell>
        </row>
        <row r="4364">
          <cell r="AW4364" t="str">
            <v>American Dental Trading BV</v>
          </cell>
          <cell r="BP4364">
            <v>39</v>
          </cell>
          <cell r="BR4364" t="str">
            <v>50</v>
          </cell>
          <cell r="BT4364">
            <v>1.6</v>
          </cell>
          <cell r="BU4364" t="str">
            <v>Pharma</v>
          </cell>
          <cell r="BX4364">
            <v>108.8</v>
          </cell>
        </row>
        <row r="4365">
          <cell r="AW4365" t="str">
            <v>Kruidvat BV</v>
          </cell>
          <cell r="BP4365">
            <v>39</v>
          </cell>
          <cell r="BR4365" t="str">
            <v>66</v>
          </cell>
          <cell r="BT4365">
            <v>25.6</v>
          </cell>
          <cell r="BU4365" t="str">
            <v>Kruidvat</v>
          </cell>
          <cell r="BX4365">
            <v>177.66</v>
          </cell>
        </row>
        <row r="4366">
          <cell r="AW4366" t="str">
            <v>Advion B.V.</v>
          </cell>
          <cell r="BP4366">
            <v>39</v>
          </cell>
          <cell r="BR4366" t="str">
            <v>10</v>
          </cell>
          <cell r="BT4366">
            <v>9.6000000000000014</v>
          </cell>
          <cell r="BU4366" t="str">
            <v>Overig</v>
          </cell>
          <cell r="BX4366">
            <v>138.13999999999999</v>
          </cell>
        </row>
        <row r="4367">
          <cell r="AW4367" t="str">
            <v>Plus Retail Zuid</v>
          </cell>
          <cell r="BP4367">
            <v>39</v>
          </cell>
          <cell r="BR4367" t="str">
            <v>60</v>
          </cell>
          <cell r="BT4367">
            <v>3.2</v>
          </cell>
          <cell r="BU4367" t="str">
            <v>Superunie</v>
          </cell>
          <cell r="BX4367">
            <v>77.760000000000005</v>
          </cell>
        </row>
        <row r="4368">
          <cell r="AW4368" t="str">
            <v>Action Distributiecentrum</v>
          </cell>
          <cell r="BP4368">
            <v>39</v>
          </cell>
          <cell r="BR4368" t="str">
            <v>61</v>
          </cell>
          <cell r="BT4368">
            <v>20</v>
          </cell>
          <cell r="BU4368" t="str">
            <v>Action</v>
          </cell>
          <cell r="BX4368">
            <v>290.2</v>
          </cell>
        </row>
        <row r="4369">
          <cell r="AW4369" t="str">
            <v>Albert Heijn</v>
          </cell>
          <cell r="BP4369">
            <v>39</v>
          </cell>
          <cell r="BR4369" t="str">
            <v>26</v>
          </cell>
          <cell r="BT4369">
            <v>0.8</v>
          </cell>
          <cell r="BU4369" t="str">
            <v>AH</v>
          </cell>
          <cell r="BX4369">
            <v>28.84</v>
          </cell>
        </row>
        <row r="4370">
          <cell r="AW4370" t="str">
            <v>Kruidvat BV</v>
          </cell>
          <cell r="BP4370">
            <v>39</v>
          </cell>
          <cell r="BR4370" t="str">
            <v>66</v>
          </cell>
          <cell r="BT4370" t="str">
            <v/>
          </cell>
          <cell r="BU4370" t="str">
            <v>Kruidvat</v>
          </cell>
          <cell r="BX4370" t="str">
            <v/>
          </cell>
        </row>
        <row r="4371">
          <cell r="AW4371" t="str">
            <v>Plus Retail Zuid</v>
          </cell>
          <cell r="BP4371">
            <v>39</v>
          </cell>
          <cell r="BR4371" t="str">
            <v>60</v>
          </cell>
          <cell r="BT4371" t="str">
            <v/>
          </cell>
          <cell r="BU4371" t="str">
            <v>Superunie</v>
          </cell>
          <cell r="BX4371" t="str">
            <v/>
          </cell>
        </row>
        <row r="4372">
          <cell r="AW4372" t="str">
            <v>American Dental Trading BV</v>
          </cell>
          <cell r="BP4372">
            <v>39</v>
          </cell>
          <cell r="BR4372" t="str">
            <v>50</v>
          </cell>
          <cell r="BT4372" t="str">
            <v/>
          </cell>
          <cell r="BU4372" t="str">
            <v>Pharma</v>
          </cell>
          <cell r="BX4372" t="str">
            <v/>
          </cell>
        </row>
        <row r="4373">
          <cell r="AW4373" t="str">
            <v>Action Distributiecentrum</v>
          </cell>
          <cell r="BP4373">
            <v>39</v>
          </cell>
          <cell r="BR4373" t="str">
            <v>61</v>
          </cell>
          <cell r="BT4373">
            <v>20</v>
          </cell>
          <cell r="BU4373" t="str">
            <v>Action</v>
          </cell>
          <cell r="BX4373">
            <v>290.2</v>
          </cell>
        </row>
        <row r="4374">
          <cell r="AW4374" t="str">
            <v>PLUS DC OSS</v>
          </cell>
          <cell r="BP4374">
            <v>39</v>
          </cell>
          <cell r="BR4374" t="str">
            <v>53</v>
          </cell>
          <cell r="BT4374">
            <v>9.6</v>
          </cell>
          <cell r="BU4374" t="str">
            <v>Superunie</v>
          </cell>
          <cell r="BX4374">
            <v>112.99</v>
          </cell>
        </row>
        <row r="4375">
          <cell r="AW4375" t="str">
            <v>Action Distributiecentrum</v>
          </cell>
          <cell r="BP4375">
            <v>39</v>
          </cell>
          <cell r="BR4375" t="str">
            <v>16</v>
          </cell>
          <cell r="BT4375">
            <v>26.4</v>
          </cell>
          <cell r="BU4375" t="str">
            <v>Action</v>
          </cell>
          <cell r="BX4375">
            <v>296.47000000000003</v>
          </cell>
        </row>
        <row r="4376">
          <cell r="AW4376" t="str">
            <v>Sligro (deur 802-807)</v>
          </cell>
          <cell r="BP4376">
            <v>39</v>
          </cell>
          <cell r="BR4376" t="str">
            <v>54</v>
          </cell>
          <cell r="BT4376">
            <v>8.8000000000000007</v>
          </cell>
          <cell r="BU4376" t="str">
            <v>Superunie</v>
          </cell>
          <cell r="BX4376">
            <v>106.30000000000001</v>
          </cell>
        </row>
        <row r="4377">
          <cell r="AW4377" t="str">
            <v>GT Retail (Brouwer Transport)</v>
          </cell>
          <cell r="BP4377">
            <v>39</v>
          </cell>
          <cell r="BR4377" t="str">
            <v>81</v>
          </cell>
          <cell r="BT4377">
            <v>10.4</v>
          </cell>
          <cell r="BU4377" t="str">
            <v>Overig</v>
          </cell>
          <cell r="BX4377">
            <v>166.4</v>
          </cell>
        </row>
        <row r="4378">
          <cell r="AW4378" t="str">
            <v>Albert Heijn</v>
          </cell>
          <cell r="BP4378">
            <v>39</v>
          </cell>
          <cell r="BR4378" t="str">
            <v>50</v>
          </cell>
          <cell r="BT4378">
            <v>1.6</v>
          </cell>
          <cell r="BU4378" t="str">
            <v>AH</v>
          </cell>
          <cell r="BX4378">
            <v>44.37</v>
          </cell>
        </row>
        <row r="4379">
          <cell r="AW4379" t="str">
            <v>Action Distributiecentrum</v>
          </cell>
          <cell r="BP4379">
            <v>39</v>
          </cell>
          <cell r="BR4379" t="str">
            <v>61</v>
          </cell>
          <cell r="BT4379">
            <v>26.4</v>
          </cell>
          <cell r="BU4379" t="str">
            <v>Action</v>
          </cell>
          <cell r="BX4379">
            <v>333.96</v>
          </cell>
        </row>
        <row r="4380">
          <cell r="AW4380" t="str">
            <v>Sligro (deur 802-807)</v>
          </cell>
          <cell r="BP4380">
            <v>39</v>
          </cell>
          <cell r="BR4380" t="str">
            <v>54</v>
          </cell>
          <cell r="BT4380" t="str">
            <v/>
          </cell>
          <cell r="BU4380" t="str">
            <v>Superunie</v>
          </cell>
          <cell r="BX4380" t="str">
            <v/>
          </cell>
        </row>
        <row r="4381">
          <cell r="AW4381" t="str">
            <v>Sligro DC Non Food (deur 701)</v>
          </cell>
          <cell r="BP4381">
            <v>39</v>
          </cell>
          <cell r="BR4381" t="str">
            <v>54</v>
          </cell>
          <cell r="BT4381" t="str">
            <v/>
          </cell>
          <cell r="BU4381" t="str">
            <v>Superunie</v>
          </cell>
          <cell r="BX4381" t="str">
            <v/>
          </cell>
        </row>
        <row r="4382">
          <cell r="AW4382" t="str">
            <v>PLUS DC OSS</v>
          </cell>
          <cell r="BP4382">
            <v>39</v>
          </cell>
          <cell r="BR4382" t="str">
            <v>53</v>
          </cell>
          <cell r="BT4382" t="str">
            <v/>
          </cell>
          <cell r="BU4382" t="str">
            <v>Superunie</v>
          </cell>
          <cell r="BX4382" t="str">
            <v/>
          </cell>
        </row>
        <row r="4383">
          <cell r="AW4383" t="str">
            <v>PICNIC DC2 EVEREST</v>
          </cell>
          <cell r="BP4383">
            <v>39</v>
          </cell>
          <cell r="BR4383" t="str">
            <v>73</v>
          </cell>
          <cell r="BT4383">
            <v>12</v>
          </cell>
          <cell r="BU4383" t="str">
            <v>Overig</v>
          </cell>
          <cell r="BX4383">
            <v>162.24</v>
          </cell>
        </row>
        <row r="4384">
          <cell r="AW4384" t="str">
            <v>ALBERT HEIJN MECH ZAANDAM</v>
          </cell>
          <cell r="BP4384">
            <v>39</v>
          </cell>
          <cell r="BR4384" t="str">
            <v>15</v>
          </cell>
          <cell r="BT4384">
            <v>3.2</v>
          </cell>
          <cell r="BU4384" t="str">
            <v>AH</v>
          </cell>
          <cell r="BX4384">
            <v>70.180000000000007</v>
          </cell>
        </row>
        <row r="4385">
          <cell r="AW4385" t="str">
            <v>Amsterdam Warehouse Company</v>
          </cell>
          <cell r="BP4385">
            <v>39</v>
          </cell>
          <cell r="BR4385" t="str">
            <v>10</v>
          </cell>
          <cell r="BT4385" t="str">
            <v/>
          </cell>
          <cell r="BU4385" t="str">
            <v>Overig</v>
          </cell>
          <cell r="BX4385" t="str">
            <v/>
          </cell>
        </row>
        <row r="4386">
          <cell r="AW4386" t="str">
            <v>Mosadex</v>
          </cell>
          <cell r="BP4386">
            <v>39</v>
          </cell>
          <cell r="BR4386" t="str">
            <v>61</v>
          </cell>
          <cell r="BT4386">
            <v>0.8</v>
          </cell>
          <cell r="BU4386" t="str">
            <v>Overig</v>
          </cell>
          <cell r="BX4386">
            <v>54.4</v>
          </cell>
        </row>
        <row r="4387">
          <cell r="AW4387" t="str">
            <v>De Tandartsapotheek</v>
          </cell>
          <cell r="BP4387">
            <v>39</v>
          </cell>
          <cell r="BR4387" t="str">
            <v>30</v>
          </cell>
          <cell r="BT4387">
            <v>0.8</v>
          </cell>
          <cell r="BU4387" t="str">
            <v>Pharma</v>
          </cell>
          <cell r="BX4387">
            <v>54.4</v>
          </cell>
        </row>
        <row r="4388">
          <cell r="AW4388" t="str">
            <v>Alliance Healthcare</v>
          </cell>
          <cell r="BP4388">
            <v>39</v>
          </cell>
          <cell r="BR4388" t="str">
            <v>79</v>
          </cell>
          <cell r="BT4388">
            <v>1.6</v>
          </cell>
          <cell r="BU4388" t="str">
            <v>Pharma</v>
          </cell>
          <cell r="BX4388">
            <v>108.8</v>
          </cell>
        </row>
        <row r="4389">
          <cell r="AW4389" t="str">
            <v>Alliance Healthcare</v>
          </cell>
          <cell r="BP4389">
            <v>39</v>
          </cell>
          <cell r="BR4389" t="str">
            <v>79</v>
          </cell>
          <cell r="BT4389" t="str">
            <v/>
          </cell>
          <cell r="BU4389" t="str">
            <v>Pharma</v>
          </cell>
          <cell r="BX4389" t="str">
            <v/>
          </cell>
        </row>
        <row r="4390">
          <cell r="AW4390" t="str">
            <v>Admiraal Apotheek Alphega</v>
          </cell>
          <cell r="BP4390">
            <v>39</v>
          </cell>
          <cell r="BR4390" t="str">
            <v>33</v>
          </cell>
          <cell r="BT4390">
            <v>0.8</v>
          </cell>
          <cell r="BU4390" t="str">
            <v>Pharma</v>
          </cell>
          <cell r="BX4390">
            <v>54.4</v>
          </cell>
        </row>
        <row r="4391">
          <cell r="AW4391" t="str">
            <v>Brocacef</v>
          </cell>
          <cell r="BP4391">
            <v>39</v>
          </cell>
          <cell r="BR4391" t="str">
            <v>10</v>
          </cell>
          <cell r="BT4391">
            <v>0.8</v>
          </cell>
          <cell r="BU4391" t="str">
            <v>Pharma</v>
          </cell>
          <cell r="BX4391">
            <v>54.4</v>
          </cell>
        </row>
        <row r="4392">
          <cell r="AW4392" t="str">
            <v>Mosadex</v>
          </cell>
          <cell r="BP4392">
            <v>39</v>
          </cell>
          <cell r="BR4392" t="str">
            <v>23</v>
          </cell>
          <cell r="BT4392">
            <v>0.8</v>
          </cell>
          <cell r="BU4392" t="str">
            <v>Overig</v>
          </cell>
          <cell r="BX4392">
            <v>54.4</v>
          </cell>
        </row>
        <row r="4393">
          <cell r="AW4393" t="str">
            <v>Dental Union / Apotheek eFarma</v>
          </cell>
          <cell r="BP4393">
            <v>39</v>
          </cell>
          <cell r="BR4393" t="str">
            <v>19</v>
          </cell>
          <cell r="BT4393">
            <v>0.8</v>
          </cell>
          <cell r="BU4393" t="str">
            <v>Pharma</v>
          </cell>
          <cell r="BX4393">
            <v>54.4</v>
          </cell>
        </row>
        <row r="4394">
          <cell r="AW4394" t="str">
            <v>ALLIANCE HEALTHCARE</v>
          </cell>
          <cell r="BP4394">
            <v>39</v>
          </cell>
          <cell r="BR4394" t="str">
            <v>52</v>
          </cell>
          <cell r="BT4394">
            <v>0.8</v>
          </cell>
          <cell r="BU4394" t="str">
            <v>Pharma</v>
          </cell>
          <cell r="BX4394">
            <v>54.4</v>
          </cell>
        </row>
        <row r="4395">
          <cell r="AW4395" t="str">
            <v>Brocacef</v>
          </cell>
          <cell r="BP4395">
            <v>39</v>
          </cell>
          <cell r="BR4395" t="str">
            <v>56</v>
          </cell>
          <cell r="BT4395">
            <v>0.8</v>
          </cell>
          <cell r="BU4395" t="str">
            <v>Pharma</v>
          </cell>
          <cell r="BX4395">
            <v>54.4</v>
          </cell>
        </row>
        <row r="4396">
          <cell r="AW4396" t="str">
            <v>EUROSERVICE VENLO B.V. (FARMALIN</v>
          </cell>
          <cell r="BP4396">
            <v>39</v>
          </cell>
          <cell r="BR4396" t="str">
            <v>59</v>
          </cell>
          <cell r="BT4396">
            <v>3.2</v>
          </cell>
          <cell r="BU4396" t="e">
            <v>#N/A</v>
          </cell>
          <cell r="BX4396">
            <v>70.08</v>
          </cell>
        </row>
        <row r="4397">
          <cell r="AW4397" t="str">
            <v>PLUS DC OSS</v>
          </cell>
          <cell r="BP4397">
            <v>39</v>
          </cell>
          <cell r="BR4397" t="str">
            <v>53</v>
          </cell>
          <cell r="BT4397">
            <v>0.8</v>
          </cell>
          <cell r="BU4397" t="str">
            <v>Superunie</v>
          </cell>
          <cell r="BX4397">
            <v>27.26</v>
          </cell>
        </row>
        <row r="4398">
          <cell r="AW4398" t="str">
            <v>Etos Distributiecentrum</v>
          </cell>
          <cell r="BP4398">
            <v>39</v>
          </cell>
          <cell r="BR4398" t="str">
            <v>19</v>
          </cell>
          <cell r="BT4398">
            <v>12</v>
          </cell>
          <cell r="BU4398" t="str">
            <v>Overig</v>
          </cell>
          <cell r="BX4398">
            <v>183.96</v>
          </cell>
        </row>
        <row r="4399">
          <cell r="AW4399" t="str">
            <v>Dirk DC Bleiswijk slow moving</v>
          </cell>
          <cell r="BP4399">
            <v>39</v>
          </cell>
          <cell r="BR4399" t="str">
            <v>26</v>
          </cell>
          <cell r="BT4399">
            <v>7.2</v>
          </cell>
          <cell r="BU4399" t="str">
            <v>Superunie</v>
          </cell>
          <cell r="BX4399">
            <v>124.47999999999999</v>
          </cell>
        </row>
        <row r="4400">
          <cell r="AW4400" t="str">
            <v>A.S. WATSON OOSTERHOUT DC</v>
          </cell>
          <cell r="BP4400">
            <v>39</v>
          </cell>
          <cell r="BR4400" t="str">
            <v>49</v>
          </cell>
          <cell r="BT4400">
            <v>10.4</v>
          </cell>
          <cell r="BU4400" t="str">
            <v>Kruidvat</v>
          </cell>
          <cell r="BX4400">
            <v>146.43</v>
          </cell>
        </row>
        <row r="4401">
          <cell r="AW4401" t="str">
            <v>Dirk DC Bleiswijk slow moving</v>
          </cell>
          <cell r="BP4401">
            <v>39</v>
          </cell>
          <cell r="BR4401" t="str">
            <v>26</v>
          </cell>
          <cell r="BT4401" t="str">
            <v/>
          </cell>
          <cell r="BU4401" t="str">
            <v>Superunie</v>
          </cell>
          <cell r="BX4401" t="str">
            <v/>
          </cell>
        </row>
        <row r="4402">
          <cell r="AW4402" t="str">
            <v>Deka DC Velsen laag</v>
          </cell>
          <cell r="BP4402">
            <v>39</v>
          </cell>
          <cell r="BR4402" t="str">
            <v>19</v>
          </cell>
          <cell r="BT4402">
            <v>0.8</v>
          </cell>
          <cell r="BU4402" t="str">
            <v>Superunie</v>
          </cell>
          <cell r="BX4402">
            <v>29.83</v>
          </cell>
        </row>
        <row r="4403">
          <cell r="AW4403" t="str">
            <v>Wouters Sales Intermed. BV</v>
          </cell>
          <cell r="BP4403">
            <v>39</v>
          </cell>
          <cell r="BR4403" t="str">
            <v>18</v>
          </cell>
          <cell r="BT4403">
            <v>9.6</v>
          </cell>
          <cell r="BU4403" t="str">
            <v>Overig</v>
          </cell>
          <cell r="BX4403">
            <v>159.74</v>
          </cell>
        </row>
        <row r="4404">
          <cell r="AW4404" t="str">
            <v>Kruidvat BV</v>
          </cell>
          <cell r="BP4404">
            <v>39</v>
          </cell>
          <cell r="BR4404" t="str">
            <v>66</v>
          </cell>
          <cell r="BT4404">
            <v>12.8</v>
          </cell>
          <cell r="BU4404" t="str">
            <v>Kruidvat</v>
          </cell>
          <cell r="BX4404">
            <v>123.01</v>
          </cell>
        </row>
        <row r="4405">
          <cell r="AW4405" t="str">
            <v>Albert Heijn</v>
          </cell>
          <cell r="BP4405">
            <v>39</v>
          </cell>
          <cell r="BR4405" t="str">
            <v>41</v>
          </cell>
          <cell r="BT4405">
            <v>4.8</v>
          </cell>
          <cell r="BU4405" t="str">
            <v>AH</v>
          </cell>
          <cell r="BX4405">
            <v>48.91</v>
          </cell>
        </row>
        <row r="4406">
          <cell r="AW4406" t="str">
            <v>Dirk DC Bleiswijk slow moving</v>
          </cell>
          <cell r="BP4406">
            <v>39</v>
          </cell>
          <cell r="BR4406" t="str">
            <v>26</v>
          </cell>
          <cell r="BT4406" t="str">
            <v/>
          </cell>
          <cell r="BU4406" t="str">
            <v>Superunie</v>
          </cell>
          <cell r="BX4406" t="str">
            <v/>
          </cell>
        </row>
        <row r="4407">
          <cell r="AW4407" t="str">
            <v>FRENDZ B.V.</v>
          </cell>
          <cell r="BP4407">
            <v>39</v>
          </cell>
          <cell r="BR4407" t="str">
            <v>11</v>
          </cell>
          <cell r="BT4407">
            <v>0.8</v>
          </cell>
          <cell r="BU4407" t="e">
            <v>#N/A</v>
          </cell>
          <cell r="BX4407">
            <v>27.26</v>
          </cell>
        </row>
        <row r="4408">
          <cell r="AW4408" t="str">
            <v>Kruidvat BV</v>
          </cell>
          <cell r="BP4408">
            <v>39</v>
          </cell>
          <cell r="BR4408" t="str">
            <v>66</v>
          </cell>
          <cell r="BT4408">
            <v>26.4</v>
          </cell>
          <cell r="BU4408" t="str">
            <v>Kruidvat</v>
          </cell>
          <cell r="BX4408">
            <v>182.69</v>
          </cell>
        </row>
        <row r="4409">
          <cell r="AW4409" t="str">
            <v>Kruidvat BV</v>
          </cell>
          <cell r="BP4409">
            <v>39</v>
          </cell>
          <cell r="BR4409" t="str">
            <v>66</v>
          </cell>
          <cell r="BT4409">
            <v>26.4</v>
          </cell>
          <cell r="BU4409" t="str">
            <v>Kruidvat</v>
          </cell>
          <cell r="BX4409">
            <v>182.69</v>
          </cell>
        </row>
        <row r="4410">
          <cell r="AW4410" t="str">
            <v>Jumbo DC Nieuwegein</v>
          </cell>
          <cell r="BP4410">
            <v>39</v>
          </cell>
          <cell r="BR4410" t="str">
            <v>34</v>
          </cell>
          <cell r="BT4410">
            <v>26.400000000000002</v>
          </cell>
          <cell r="BU4410" t="str">
            <v>Jumbo</v>
          </cell>
          <cell r="BX4410">
            <v>213.57</v>
          </cell>
        </row>
        <row r="4411">
          <cell r="AW4411" t="str">
            <v>Jumbo DC Nieuwegein</v>
          </cell>
          <cell r="BP4411">
            <v>39</v>
          </cell>
          <cell r="BR4411" t="str">
            <v>34</v>
          </cell>
          <cell r="BT4411" t="str">
            <v/>
          </cell>
          <cell r="BU4411" t="str">
            <v>Jumbo</v>
          </cell>
          <cell r="BX4411" t="str">
            <v/>
          </cell>
        </row>
        <row r="4412">
          <cell r="AW4412" t="str">
            <v>Jumbo DC Nieuwegein</v>
          </cell>
          <cell r="BP4412">
            <v>39</v>
          </cell>
          <cell r="BR4412" t="str">
            <v>34</v>
          </cell>
          <cell r="BT4412">
            <v>26.4</v>
          </cell>
          <cell r="BU4412" t="str">
            <v>Jumbo</v>
          </cell>
          <cell r="BX4412">
            <v>213.58</v>
          </cell>
        </row>
        <row r="4413">
          <cell r="AW4413" t="str">
            <v>Albert Heijn</v>
          </cell>
          <cell r="BP4413">
            <v>39</v>
          </cell>
          <cell r="BR4413" t="str">
            <v>41</v>
          </cell>
          <cell r="BT4413">
            <v>26.4</v>
          </cell>
          <cell r="BU4413" t="str">
            <v>AH</v>
          </cell>
          <cell r="BX4413">
            <v>149.41</v>
          </cell>
        </row>
        <row r="4414">
          <cell r="AW4414" t="str">
            <v>Boni Distributiecentrum</v>
          </cell>
          <cell r="BP4414">
            <v>40</v>
          </cell>
          <cell r="BR4414" t="str">
            <v>38</v>
          </cell>
          <cell r="BT4414">
            <v>1.6</v>
          </cell>
          <cell r="BU4414" t="str">
            <v>Superunie</v>
          </cell>
          <cell r="BX4414">
            <v>49.36</v>
          </cell>
        </row>
        <row r="4415">
          <cell r="AW4415" t="str">
            <v>HOOGVLIET DC BLEISWIJK</v>
          </cell>
          <cell r="BP4415">
            <v>40</v>
          </cell>
          <cell r="BR4415" t="str">
            <v>26</v>
          </cell>
          <cell r="BT4415">
            <v>4.8</v>
          </cell>
          <cell r="BU4415" t="str">
            <v>Superunie</v>
          </cell>
          <cell r="BX4415">
            <v>91.01</v>
          </cell>
        </row>
        <row r="4416">
          <cell r="AW4416" t="str">
            <v>Kruidvat BV</v>
          </cell>
          <cell r="BP4416">
            <v>40</v>
          </cell>
          <cell r="BR4416" t="str">
            <v>66</v>
          </cell>
          <cell r="BT4416">
            <v>16.8</v>
          </cell>
          <cell r="BU4416" t="str">
            <v>Kruidvat</v>
          </cell>
          <cell r="BX4416">
            <v>143.47</v>
          </cell>
        </row>
        <row r="4417">
          <cell r="AW4417" t="str">
            <v>Vriesia Opslag Stellendam</v>
          </cell>
          <cell r="BP4417">
            <v>40</v>
          </cell>
          <cell r="BR4417" t="str">
            <v>32</v>
          </cell>
          <cell r="BT4417">
            <v>8</v>
          </cell>
          <cell r="BU4417" t="str">
            <v>Overig</v>
          </cell>
          <cell r="BX4417">
            <v>141.76</v>
          </cell>
        </row>
        <row r="4418">
          <cell r="AW4418" t="str">
            <v>Nettorama</v>
          </cell>
          <cell r="BP4418">
            <v>40</v>
          </cell>
          <cell r="BR4418" t="str">
            <v>47</v>
          </cell>
          <cell r="BT4418">
            <v>1.6</v>
          </cell>
          <cell r="BU4418" t="str">
            <v>Superunie</v>
          </cell>
          <cell r="BX4418">
            <v>48.9</v>
          </cell>
        </row>
        <row r="4419">
          <cell r="AW4419" t="str">
            <v>HOOGVLIET DC BLEISWIJK</v>
          </cell>
          <cell r="BP4419">
            <v>40</v>
          </cell>
          <cell r="BR4419" t="str">
            <v>26</v>
          </cell>
          <cell r="BT4419" t="str">
            <v/>
          </cell>
          <cell r="BU4419" t="str">
            <v>Superunie</v>
          </cell>
          <cell r="BX4419" t="str">
            <v/>
          </cell>
        </row>
        <row r="4420">
          <cell r="AW4420" t="str">
            <v>Action Distributiecentrum</v>
          </cell>
          <cell r="BP4420">
            <v>40</v>
          </cell>
          <cell r="BR4420" t="str">
            <v>61</v>
          </cell>
          <cell r="BT4420">
            <v>22.4</v>
          </cell>
          <cell r="BU4420" t="str">
            <v>Action</v>
          </cell>
          <cell r="BX4420">
            <v>307.33</v>
          </cell>
        </row>
        <row r="4421">
          <cell r="AW4421" t="str">
            <v>Action Distributiecentrum</v>
          </cell>
          <cell r="BP4421">
            <v>40</v>
          </cell>
          <cell r="BR4421" t="str">
            <v>61</v>
          </cell>
          <cell r="BT4421">
            <v>22.4</v>
          </cell>
          <cell r="BU4421" t="str">
            <v>Action</v>
          </cell>
          <cell r="BX4421">
            <v>307.33</v>
          </cell>
        </row>
        <row r="4422">
          <cell r="AW4422" t="str">
            <v>Boni Distributiecentrum</v>
          </cell>
          <cell r="BP4422">
            <v>40</v>
          </cell>
          <cell r="BR4422" t="str">
            <v>38</v>
          </cell>
          <cell r="BT4422">
            <v>0.8</v>
          </cell>
          <cell r="BU4422" t="str">
            <v>Superunie</v>
          </cell>
          <cell r="BX4422">
            <v>28.86</v>
          </cell>
        </row>
        <row r="4423">
          <cell r="AW4423" t="str">
            <v>Colgate-Palmolive hoofdkantoor</v>
          </cell>
          <cell r="BP4423">
            <v>40</v>
          </cell>
          <cell r="BR4423" t="str">
            <v>13</v>
          </cell>
          <cell r="BT4423">
            <v>0.8</v>
          </cell>
          <cell r="BU4423" t="str">
            <v>Overig</v>
          </cell>
          <cell r="BX4423">
            <v>28.67</v>
          </cell>
        </row>
        <row r="4424">
          <cell r="AW4424" t="str">
            <v>Albert Heijn</v>
          </cell>
          <cell r="BP4424">
            <v>40</v>
          </cell>
          <cell r="BR4424" t="str">
            <v>41</v>
          </cell>
          <cell r="BT4424">
            <v>20</v>
          </cell>
          <cell r="BU4424" t="str">
            <v>AH</v>
          </cell>
          <cell r="BX4424">
            <v>129.4</v>
          </cell>
        </row>
        <row r="4425">
          <cell r="AW4425" t="str">
            <v>Minc Apeldoorn B.V.</v>
          </cell>
          <cell r="BP4425">
            <v>40</v>
          </cell>
          <cell r="BR4425" t="str">
            <v>73</v>
          </cell>
          <cell r="BT4425">
            <v>20</v>
          </cell>
          <cell r="BU4425" t="str">
            <v>Overig</v>
          </cell>
          <cell r="BX4425">
            <v>220.2</v>
          </cell>
        </row>
        <row r="4426">
          <cell r="AW4426" t="str">
            <v>Vriesia Groothandel</v>
          </cell>
          <cell r="BP4426">
            <v>40</v>
          </cell>
          <cell r="BR4426" t="str">
            <v>18</v>
          </cell>
          <cell r="BT4426">
            <v>4</v>
          </cell>
          <cell r="BU4426" t="str">
            <v>Overig</v>
          </cell>
          <cell r="BX4426">
            <v>83.04</v>
          </cell>
        </row>
        <row r="4427">
          <cell r="AW4427" t="str">
            <v>ID Logistics</v>
          </cell>
          <cell r="BP4427">
            <v>40</v>
          </cell>
          <cell r="BR4427" t="str">
            <v>50</v>
          </cell>
          <cell r="BT4427">
            <v>8.8000000000000007</v>
          </cell>
          <cell r="BU4427" t="str">
            <v>Overig</v>
          </cell>
          <cell r="BX4427">
            <v>129.36000000000001</v>
          </cell>
        </row>
        <row r="4428">
          <cell r="AW4428" t="str">
            <v>Amsterdam Warehouse Company</v>
          </cell>
          <cell r="BP4428">
            <v>40</v>
          </cell>
          <cell r="BR4428" t="str">
            <v>10</v>
          </cell>
          <cell r="BT4428">
            <v>12.799999999999999</v>
          </cell>
          <cell r="BU4428" t="str">
            <v>Overig</v>
          </cell>
          <cell r="BX4428">
            <v>168.45</v>
          </cell>
        </row>
        <row r="4429">
          <cell r="AW4429" t="str">
            <v>Albert Heijn</v>
          </cell>
          <cell r="BP4429">
            <v>40</v>
          </cell>
          <cell r="BR4429" t="str">
            <v>41</v>
          </cell>
          <cell r="BT4429" t="str">
            <v/>
          </cell>
          <cell r="BU4429" t="str">
            <v>AH</v>
          </cell>
          <cell r="BX4429" t="str">
            <v/>
          </cell>
        </row>
        <row r="4430">
          <cell r="AW4430" t="str">
            <v>Poiesz Supermarkten BV</v>
          </cell>
          <cell r="BP4430">
            <v>40</v>
          </cell>
          <cell r="BR4430" t="str">
            <v>86</v>
          </cell>
          <cell r="BT4430">
            <v>3.2</v>
          </cell>
          <cell r="BU4430" t="str">
            <v>Superunie</v>
          </cell>
          <cell r="BX4430">
            <v>97.15</v>
          </cell>
        </row>
        <row r="4431">
          <cell r="AW4431" t="str">
            <v>Aldi Zoetermeer BV</v>
          </cell>
          <cell r="BP4431">
            <v>40</v>
          </cell>
          <cell r="BR4431" t="str">
            <v>26</v>
          </cell>
          <cell r="BT4431">
            <v>2.4</v>
          </cell>
          <cell r="BU4431" t="str">
            <v>Aldi</v>
          </cell>
          <cell r="BX4431">
            <v>62.16</v>
          </cell>
        </row>
        <row r="4432">
          <cell r="AW4432" t="str">
            <v>Action Distributiecentrum</v>
          </cell>
          <cell r="BP4432">
            <v>40</v>
          </cell>
          <cell r="BR4432" t="str">
            <v>16</v>
          </cell>
          <cell r="BT4432">
            <v>25.6</v>
          </cell>
          <cell r="BU4432" t="str">
            <v>Action</v>
          </cell>
          <cell r="BX4432">
            <v>289.27999999999997</v>
          </cell>
        </row>
        <row r="4433">
          <cell r="AW4433" t="str">
            <v>Topbrands Europe BV</v>
          </cell>
          <cell r="BP4433">
            <v>40</v>
          </cell>
          <cell r="BR4433" t="str">
            <v>96</v>
          </cell>
          <cell r="BT4433">
            <v>20</v>
          </cell>
          <cell r="BU4433" t="str">
            <v>Overig</v>
          </cell>
          <cell r="BX4433">
            <v>364</v>
          </cell>
        </row>
        <row r="4434">
          <cell r="AW4434" t="str">
            <v>ALDI Groningen</v>
          </cell>
          <cell r="BP4434">
            <v>40</v>
          </cell>
          <cell r="BR4434" t="str">
            <v>97</v>
          </cell>
          <cell r="BT4434">
            <v>1.6</v>
          </cell>
          <cell r="BU4434" t="str">
            <v>Aldi</v>
          </cell>
          <cell r="BX4434">
            <v>72.459999999999994</v>
          </cell>
        </row>
        <row r="4435">
          <cell r="AW4435" t="str">
            <v>Aldi Roermond BV</v>
          </cell>
          <cell r="BP4435">
            <v>40</v>
          </cell>
          <cell r="BR4435" t="str">
            <v>60</v>
          </cell>
          <cell r="BT4435">
            <v>2.4</v>
          </cell>
          <cell r="BU4435" t="str">
            <v>Aldi</v>
          </cell>
          <cell r="BX4435">
            <v>67.989999999999995</v>
          </cell>
        </row>
        <row r="4436">
          <cell r="AW4436" t="str">
            <v>Aldi Culemborg B.V.</v>
          </cell>
          <cell r="BP4436">
            <v>40</v>
          </cell>
          <cell r="BR4436" t="str">
            <v>41</v>
          </cell>
          <cell r="BT4436">
            <v>1.6</v>
          </cell>
          <cell r="BU4436" t="str">
            <v>Aldi</v>
          </cell>
          <cell r="BX4436">
            <v>31.97</v>
          </cell>
        </row>
        <row r="4437">
          <cell r="AW4437" t="str">
            <v>Aldi Roosendaal BV</v>
          </cell>
          <cell r="BP4437">
            <v>40</v>
          </cell>
          <cell r="BR4437" t="str">
            <v>47</v>
          </cell>
          <cell r="BT4437">
            <v>2.4</v>
          </cell>
          <cell r="BU4437" t="str">
            <v>Aldi</v>
          </cell>
          <cell r="BX4437">
            <v>61.56</v>
          </cell>
        </row>
        <row r="4438">
          <cell r="AW4438" t="str">
            <v>Aldi</v>
          </cell>
          <cell r="BP4438">
            <v>40</v>
          </cell>
          <cell r="BR4438" t="str">
            <v>74</v>
          </cell>
          <cell r="BT4438">
            <v>2.4</v>
          </cell>
          <cell r="BU4438" t="str">
            <v>Aldi</v>
          </cell>
          <cell r="BX4438">
            <v>67.22</v>
          </cell>
        </row>
        <row r="4439">
          <cell r="AW4439" t="str">
            <v>Advion B.V.</v>
          </cell>
          <cell r="BP4439">
            <v>40</v>
          </cell>
          <cell r="BR4439" t="str">
            <v>10</v>
          </cell>
          <cell r="BT4439" t="str">
            <v/>
          </cell>
          <cell r="BU4439" t="str">
            <v>Overig</v>
          </cell>
          <cell r="BX4439" t="str">
            <v/>
          </cell>
        </row>
        <row r="4440">
          <cell r="AW4440" t="str">
            <v>Hofmeester Dental Depot</v>
          </cell>
          <cell r="BP4440">
            <v>40</v>
          </cell>
          <cell r="BR4440" t="str">
            <v>30</v>
          </cell>
          <cell r="BT4440">
            <v>0.8</v>
          </cell>
          <cell r="BU4440" t="str">
            <v>Pharma</v>
          </cell>
          <cell r="BX4440">
            <v>27.26</v>
          </cell>
        </row>
        <row r="4441">
          <cell r="AW4441" t="str">
            <v>VOMAR RECLAME DC</v>
          </cell>
          <cell r="BP4441">
            <v>40</v>
          </cell>
          <cell r="BR4441" t="str">
            <v>18</v>
          </cell>
          <cell r="BT4441">
            <v>20.8</v>
          </cell>
          <cell r="BU4441" t="str">
            <v>Superunie</v>
          </cell>
          <cell r="BX4441">
            <v>256.67</v>
          </cell>
        </row>
        <row r="4442">
          <cell r="AW4442" t="str">
            <v>CoopCodis Distributiecentrum</v>
          </cell>
          <cell r="BP4442">
            <v>40</v>
          </cell>
          <cell r="BR4442" t="str">
            <v>94</v>
          </cell>
          <cell r="BT4442">
            <v>24</v>
          </cell>
          <cell r="BU4442" t="str">
            <v>Superunie</v>
          </cell>
          <cell r="BX4442">
            <v>336.96</v>
          </cell>
        </row>
        <row r="4443">
          <cell r="AW4443" t="str">
            <v>Albert Heijn DC OVERIJSSEL</v>
          </cell>
          <cell r="BP4443">
            <v>40</v>
          </cell>
          <cell r="BR4443" t="str">
            <v>80</v>
          </cell>
          <cell r="BT4443">
            <v>0.8</v>
          </cell>
          <cell r="BU4443" t="str">
            <v>AH</v>
          </cell>
          <cell r="BX4443">
            <v>30.66</v>
          </cell>
        </row>
        <row r="4444">
          <cell r="AW4444" t="str">
            <v>Albert Heijn</v>
          </cell>
          <cell r="BP4444">
            <v>40</v>
          </cell>
          <cell r="BR4444" t="str">
            <v>26</v>
          </cell>
          <cell r="BT4444">
            <v>2.4</v>
          </cell>
          <cell r="BU4444" t="str">
            <v>AH</v>
          </cell>
          <cell r="BX4444">
            <v>62.16</v>
          </cell>
        </row>
        <row r="4445">
          <cell r="AW4445" t="str">
            <v>PLUS DC OSS</v>
          </cell>
          <cell r="BP4445">
            <v>40</v>
          </cell>
          <cell r="BR4445" t="str">
            <v>53</v>
          </cell>
          <cell r="BT4445">
            <v>2.4</v>
          </cell>
          <cell r="BU4445" t="str">
            <v>Superunie</v>
          </cell>
          <cell r="BX4445">
            <v>45.6</v>
          </cell>
        </row>
        <row r="4446">
          <cell r="AW4446" t="str">
            <v>Etos Distributiecentrum</v>
          </cell>
          <cell r="BP4446">
            <v>40</v>
          </cell>
          <cell r="BR4446" t="str">
            <v>19</v>
          </cell>
          <cell r="BT4446">
            <v>14.4</v>
          </cell>
          <cell r="BU4446" t="str">
            <v>Overig</v>
          </cell>
          <cell r="BX4446">
            <v>207.07</v>
          </cell>
        </row>
        <row r="4447">
          <cell r="AW4447" t="str">
            <v>Albert Heijn</v>
          </cell>
          <cell r="BP4447">
            <v>40</v>
          </cell>
          <cell r="BR4447" t="str">
            <v>41</v>
          </cell>
          <cell r="BT4447">
            <v>12</v>
          </cell>
          <cell r="BU4447" t="str">
            <v>AH</v>
          </cell>
          <cell r="BX4447">
            <v>95.4</v>
          </cell>
        </row>
        <row r="4448">
          <cell r="AW4448" t="str">
            <v>Action / ID Logistics</v>
          </cell>
          <cell r="BP4448">
            <v>40</v>
          </cell>
          <cell r="BR4448" t="str">
            <v>50</v>
          </cell>
          <cell r="BT4448">
            <v>20.799999999999997</v>
          </cell>
          <cell r="BU4448" t="str">
            <v>Action</v>
          </cell>
          <cell r="BX4448">
            <v>222.14000000000001</v>
          </cell>
        </row>
        <row r="4449">
          <cell r="AW4449" t="str">
            <v>Action / ID Logistics</v>
          </cell>
          <cell r="BP4449">
            <v>40</v>
          </cell>
          <cell r="BR4449" t="str">
            <v>50</v>
          </cell>
          <cell r="BT4449">
            <v>14.400000000000002</v>
          </cell>
          <cell r="BU4449" t="str">
            <v>Action</v>
          </cell>
          <cell r="BX4449">
            <v>179.86</v>
          </cell>
        </row>
        <row r="4450">
          <cell r="AW4450" t="str">
            <v>Action Distributiecentrum</v>
          </cell>
          <cell r="BP4450">
            <v>40</v>
          </cell>
          <cell r="BR4450" t="str">
            <v>61</v>
          </cell>
          <cell r="BT4450">
            <v>16.8</v>
          </cell>
          <cell r="BU4450" t="str">
            <v>Action</v>
          </cell>
          <cell r="BX4450">
            <v>262.58</v>
          </cell>
        </row>
        <row r="4451">
          <cell r="AW4451" t="str">
            <v>Action / ID Logistics</v>
          </cell>
          <cell r="BP4451">
            <v>40</v>
          </cell>
          <cell r="BR4451" t="str">
            <v>50</v>
          </cell>
          <cell r="BT4451" t="str">
            <v/>
          </cell>
          <cell r="BU4451" t="str">
            <v>Action</v>
          </cell>
          <cell r="BX4451" t="str">
            <v/>
          </cell>
        </row>
        <row r="4452">
          <cell r="AW4452" t="str">
            <v>Action / ID Logistics</v>
          </cell>
          <cell r="BP4452">
            <v>40</v>
          </cell>
          <cell r="BR4452" t="str">
            <v>50</v>
          </cell>
          <cell r="BT4452" t="str">
            <v/>
          </cell>
          <cell r="BU4452" t="str">
            <v>Action</v>
          </cell>
          <cell r="BX4452" t="str">
            <v/>
          </cell>
        </row>
        <row r="4453">
          <cell r="AW4453" t="str">
            <v>Action / ID Logistics</v>
          </cell>
          <cell r="BP4453">
            <v>40</v>
          </cell>
          <cell r="BR4453" t="str">
            <v>50</v>
          </cell>
          <cell r="BT4453" t="str">
            <v/>
          </cell>
          <cell r="BU4453" t="str">
            <v>Action</v>
          </cell>
          <cell r="BX4453" t="str">
            <v/>
          </cell>
        </row>
        <row r="4454">
          <cell r="AW4454" t="str">
            <v>Action Distributiecentrum</v>
          </cell>
          <cell r="BP4454">
            <v>40</v>
          </cell>
          <cell r="BR4454" t="str">
            <v>61</v>
          </cell>
          <cell r="BT4454">
            <v>26.4</v>
          </cell>
          <cell r="BU4454" t="str">
            <v>Action</v>
          </cell>
          <cell r="BX4454">
            <v>333.96</v>
          </cell>
        </row>
        <row r="4455">
          <cell r="AW4455" t="str">
            <v>Action Distributiecentrum</v>
          </cell>
          <cell r="BP4455">
            <v>40</v>
          </cell>
          <cell r="BR4455" t="str">
            <v>16</v>
          </cell>
          <cell r="BT4455">
            <v>26.4</v>
          </cell>
          <cell r="BU4455" t="str">
            <v>Action</v>
          </cell>
          <cell r="BX4455">
            <v>296.47000000000003</v>
          </cell>
        </row>
        <row r="4456">
          <cell r="AW4456" t="str">
            <v>VOMAR RECLAME DC</v>
          </cell>
          <cell r="BP4456">
            <v>40</v>
          </cell>
          <cell r="BR4456" t="str">
            <v>18</v>
          </cell>
          <cell r="BT4456" t="str">
            <v/>
          </cell>
          <cell r="BU4456" t="str">
            <v>Superunie</v>
          </cell>
          <cell r="BX4456" t="str">
            <v/>
          </cell>
        </row>
        <row r="4457">
          <cell r="AW4457" t="str">
            <v>BOON DC KW DORDRECHT</v>
          </cell>
          <cell r="BP4457">
            <v>40</v>
          </cell>
          <cell r="BR4457" t="str">
            <v>33</v>
          </cell>
          <cell r="BT4457">
            <v>4.8</v>
          </cell>
          <cell r="BU4457" t="str">
            <v>Superunie</v>
          </cell>
          <cell r="BX4457">
            <v>81.5</v>
          </cell>
        </row>
        <row r="4458">
          <cell r="AW4458" t="str">
            <v>Action / ID Logistics</v>
          </cell>
          <cell r="BP4458">
            <v>40</v>
          </cell>
          <cell r="BR4458" t="str">
            <v>50</v>
          </cell>
          <cell r="BT4458">
            <v>24.799999999999997</v>
          </cell>
          <cell r="BU4458" t="str">
            <v>Action</v>
          </cell>
          <cell r="BX4458">
            <v>242.04999999999998</v>
          </cell>
        </row>
        <row r="4459">
          <cell r="AW4459" t="str">
            <v>Action / ID Logistics</v>
          </cell>
          <cell r="BP4459">
            <v>40</v>
          </cell>
          <cell r="BR4459" t="str">
            <v>50</v>
          </cell>
          <cell r="BT4459">
            <v>24</v>
          </cell>
          <cell r="BU4459" t="str">
            <v>Action</v>
          </cell>
          <cell r="BX4459">
            <v>237.84</v>
          </cell>
        </row>
        <row r="4460">
          <cell r="AW4460" t="str">
            <v>Action Distributiecentrum</v>
          </cell>
          <cell r="BP4460">
            <v>40</v>
          </cell>
          <cell r="BR4460" t="str">
            <v>16</v>
          </cell>
          <cell r="BT4460">
            <v>20</v>
          </cell>
          <cell r="BU4460" t="str">
            <v>Action</v>
          </cell>
          <cell r="BX4460">
            <v>257.2</v>
          </cell>
        </row>
        <row r="4461">
          <cell r="AW4461" t="str">
            <v>Topbrands Europe BV</v>
          </cell>
          <cell r="BP4461">
            <v>40</v>
          </cell>
          <cell r="BR4461" t="str">
            <v>96</v>
          </cell>
          <cell r="BT4461">
            <v>19.2</v>
          </cell>
          <cell r="BU4461" t="str">
            <v>Overig</v>
          </cell>
          <cell r="BX4461">
            <v>356.54</v>
          </cell>
        </row>
        <row r="4462">
          <cell r="AW4462" t="str">
            <v>Action / ID Logistics</v>
          </cell>
          <cell r="BP4462">
            <v>40</v>
          </cell>
          <cell r="BR4462" t="str">
            <v>50</v>
          </cell>
          <cell r="BT4462" t="str">
            <v/>
          </cell>
          <cell r="BU4462" t="str">
            <v>Action</v>
          </cell>
          <cell r="BX4462" t="str">
            <v/>
          </cell>
        </row>
        <row r="4463">
          <cell r="AW4463" t="str">
            <v>Jumbo DC Nieuwegein</v>
          </cell>
          <cell r="BP4463">
            <v>40</v>
          </cell>
          <cell r="BR4463" t="str">
            <v>34</v>
          </cell>
          <cell r="BT4463">
            <v>26.400000000000002</v>
          </cell>
          <cell r="BU4463" t="str">
            <v>Jumbo</v>
          </cell>
          <cell r="BX4463">
            <v>213.57999999999998</v>
          </cell>
        </row>
        <row r="4464">
          <cell r="AW4464" t="str">
            <v>Jumbo DC Nieuwegein</v>
          </cell>
          <cell r="BP4464">
            <v>40</v>
          </cell>
          <cell r="BR4464" t="str">
            <v>34</v>
          </cell>
          <cell r="BT4464" t="str">
            <v/>
          </cell>
          <cell r="BU4464" t="str">
            <v>Jumbo</v>
          </cell>
          <cell r="BX4464" t="str">
            <v/>
          </cell>
        </row>
        <row r="4465">
          <cell r="AW4465" t="str">
            <v>Aldi Roermond BV</v>
          </cell>
          <cell r="BP4465">
            <v>40</v>
          </cell>
          <cell r="BR4465" t="str">
            <v>60</v>
          </cell>
          <cell r="BT4465">
            <v>2.4</v>
          </cell>
          <cell r="BU4465" t="str">
            <v>Aldi</v>
          </cell>
          <cell r="BX4465">
            <v>67.989999999999995</v>
          </cell>
        </row>
        <row r="4466">
          <cell r="AW4466" t="str">
            <v>Kruidvat BV</v>
          </cell>
          <cell r="BP4466">
            <v>40</v>
          </cell>
          <cell r="BR4466" t="str">
            <v>66</v>
          </cell>
          <cell r="BT4466">
            <v>25.6</v>
          </cell>
          <cell r="BU4466" t="str">
            <v>Kruidvat</v>
          </cell>
          <cell r="BX4466">
            <v>177.66</v>
          </cell>
        </row>
        <row r="4467">
          <cell r="AW4467" t="str">
            <v>Nettorama DC</v>
          </cell>
          <cell r="BP4467">
            <v>40</v>
          </cell>
          <cell r="BR4467" t="str">
            <v>49</v>
          </cell>
          <cell r="BT4467">
            <v>6.4</v>
          </cell>
          <cell r="BU4467" t="str">
            <v>Superunie</v>
          </cell>
          <cell r="BX4467">
            <v>96.58</v>
          </cell>
        </row>
        <row r="4468">
          <cell r="AW4468" t="str">
            <v>Albert Heijn</v>
          </cell>
          <cell r="BP4468">
            <v>40</v>
          </cell>
          <cell r="BR4468" t="str">
            <v>50</v>
          </cell>
          <cell r="BT4468">
            <v>0.8</v>
          </cell>
          <cell r="BU4468" t="str">
            <v>AH</v>
          </cell>
          <cell r="BX4468">
            <v>27.26</v>
          </cell>
        </row>
        <row r="4469">
          <cell r="AW4469" t="str">
            <v>Vomar DC</v>
          </cell>
          <cell r="BP4469">
            <v>40</v>
          </cell>
          <cell r="BR4469" t="str">
            <v>18</v>
          </cell>
          <cell r="BT4469" t="str">
            <v/>
          </cell>
          <cell r="BU4469" t="str">
            <v>Superunie</v>
          </cell>
          <cell r="BX4469" t="str">
            <v/>
          </cell>
        </row>
        <row r="4470">
          <cell r="AW4470" t="str">
            <v>Action / ID Logistics</v>
          </cell>
          <cell r="BP4470">
            <v>40</v>
          </cell>
          <cell r="BR4470" t="str">
            <v>50</v>
          </cell>
          <cell r="BT4470" t="str">
            <v/>
          </cell>
          <cell r="BU4470" t="str">
            <v>Action</v>
          </cell>
          <cell r="BX4470" t="str">
            <v/>
          </cell>
        </row>
        <row r="4471">
          <cell r="AW4471" t="str">
            <v>Action / ID Logistics</v>
          </cell>
          <cell r="BP4471">
            <v>40</v>
          </cell>
          <cell r="BR4471" t="str">
            <v>50</v>
          </cell>
          <cell r="BT4471" t="str">
            <v/>
          </cell>
          <cell r="BU4471" t="str">
            <v>Action</v>
          </cell>
          <cell r="BX4471" t="str">
            <v/>
          </cell>
        </row>
        <row r="4472">
          <cell r="AW4472" t="str">
            <v>Jumbo DC Nieuwegein</v>
          </cell>
          <cell r="BP4472">
            <v>40</v>
          </cell>
          <cell r="BR4472" t="str">
            <v>34</v>
          </cell>
          <cell r="BT4472">
            <v>12</v>
          </cell>
          <cell r="BU4472" t="str">
            <v>Jumbo</v>
          </cell>
          <cell r="BX4472">
            <v>136.56</v>
          </cell>
        </row>
        <row r="4473">
          <cell r="AW4473" t="str">
            <v>Amsterdam Warehouse Company</v>
          </cell>
          <cell r="BP4473">
            <v>40</v>
          </cell>
          <cell r="BR4473" t="str">
            <v>10</v>
          </cell>
          <cell r="BT4473">
            <v>19.2</v>
          </cell>
          <cell r="BU4473" t="str">
            <v>Overig</v>
          </cell>
          <cell r="BX4473">
            <v>211.97</v>
          </cell>
        </row>
        <row r="4474">
          <cell r="AW4474" t="str">
            <v>Albert Heijn</v>
          </cell>
          <cell r="BP4474">
            <v>40</v>
          </cell>
          <cell r="BR4474" t="str">
            <v>41</v>
          </cell>
          <cell r="BT4474">
            <v>10.4</v>
          </cell>
          <cell r="BU4474" t="str">
            <v>AH</v>
          </cell>
          <cell r="BX4474">
            <v>86.94</v>
          </cell>
        </row>
        <row r="4475">
          <cell r="AW4475" t="str">
            <v>Kruidvat BV</v>
          </cell>
          <cell r="BP4475">
            <v>40</v>
          </cell>
          <cell r="BR4475" t="str">
            <v>66</v>
          </cell>
          <cell r="BT4475">
            <v>24.8</v>
          </cell>
          <cell r="BU4475" t="str">
            <v>Kruidvat</v>
          </cell>
          <cell r="BX4475">
            <v>176.33</v>
          </cell>
        </row>
        <row r="4476">
          <cell r="AW4476" t="str">
            <v>Dirk DC Bleiswijk slow moving</v>
          </cell>
          <cell r="BP4476">
            <v>40</v>
          </cell>
          <cell r="BR4476" t="str">
            <v>26</v>
          </cell>
          <cell r="BT4476">
            <v>1.6</v>
          </cell>
          <cell r="BU4476" t="str">
            <v>Superunie</v>
          </cell>
          <cell r="BX4476">
            <v>49.33</v>
          </cell>
        </row>
        <row r="4477">
          <cell r="AW4477" t="str">
            <v>Action Distributiecentrum</v>
          </cell>
          <cell r="BP4477">
            <v>40</v>
          </cell>
          <cell r="BR4477" t="str">
            <v>61</v>
          </cell>
          <cell r="BT4477">
            <v>26.4</v>
          </cell>
          <cell r="BU4477" t="str">
            <v>Action</v>
          </cell>
          <cell r="BX4477">
            <v>333.96</v>
          </cell>
        </row>
        <row r="4478">
          <cell r="AW4478" t="str">
            <v>Topbrands Europe BV</v>
          </cell>
          <cell r="BP4478">
            <v>40</v>
          </cell>
          <cell r="BR4478" t="str">
            <v>96</v>
          </cell>
          <cell r="BT4478">
            <v>12.8</v>
          </cell>
          <cell r="BU4478" t="str">
            <v>Overig</v>
          </cell>
          <cell r="BX4478">
            <v>283.01</v>
          </cell>
        </row>
        <row r="4479">
          <cell r="AW4479" t="str">
            <v>A.S. Watson DC</v>
          </cell>
          <cell r="BP4479">
            <v>40</v>
          </cell>
          <cell r="BR4479" t="str">
            <v>66</v>
          </cell>
          <cell r="BT4479">
            <v>26.4</v>
          </cell>
          <cell r="BU4479" t="str">
            <v>Kruidvat</v>
          </cell>
          <cell r="BX4479">
            <v>182.69</v>
          </cell>
        </row>
        <row r="4480">
          <cell r="AW4480" t="str">
            <v>Action Distributiecentrum</v>
          </cell>
          <cell r="BP4480">
            <v>40</v>
          </cell>
          <cell r="BR4480" t="str">
            <v>16</v>
          </cell>
          <cell r="BT4480">
            <v>20</v>
          </cell>
          <cell r="BU4480" t="str">
            <v>Action</v>
          </cell>
          <cell r="BX4480">
            <v>257.2</v>
          </cell>
        </row>
        <row r="4481">
          <cell r="AW4481" t="str">
            <v>Jumbo DC Nieuwegein</v>
          </cell>
          <cell r="BP4481">
            <v>40</v>
          </cell>
          <cell r="BR4481" t="str">
            <v>34</v>
          </cell>
          <cell r="BT4481">
            <v>14.4</v>
          </cell>
          <cell r="BU4481" t="str">
            <v>Jumbo</v>
          </cell>
          <cell r="BX4481">
            <v>153.5</v>
          </cell>
        </row>
        <row r="4482">
          <cell r="AW4482" t="str">
            <v>Jumbo DC Nieuwegein</v>
          </cell>
          <cell r="BP4482">
            <v>40</v>
          </cell>
          <cell r="BR4482" t="str">
            <v>34</v>
          </cell>
          <cell r="BT4482" t="str">
            <v/>
          </cell>
          <cell r="BU4482" t="str">
            <v>Jumbo</v>
          </cell>
          <cell r="BX4482" t="str">
            <v/>
          </cell>
        </row>
        <row r="4483">
          <cell r="AW4483" t="str">
            <v>Poiesz Supermarkten BV</v>
          </cell>
          <cell r="BP4483">
            <v>40</v>
          </cell>
          <cell r="BR4483" t="str">
            <v>86</v>
          </cell>
          <cell r="BT4483">
            <v>1.6</v>
          </cell>
          <cell r="BU4483" t="str">
            <v>Superunie</v>
          </cell>
          <cell r="BX4483">
            <v>67.5</v>
          </cell>
        </row>
        <row r="4484">
          <cell r="AW4484" t="str">
            <v>Deka DC Velsen laag</v>
          </cell>
          <cell r="BP4484">
            <v>40</v>
          </cell>
          <cell r="BR4484" t="str">
            <v>19</v>
          </cell>
          <cell r="BT4484">
            <v>5.6</v>
          </cell>
          <cell r="BU4484" t="str">
            <v>Superunie</v>
          </cell>
          <cell r="BX4484">
            <v>102.03</v>
          </cell>
        </row>
        <row r="4485">
          <cell r="AW4485" t="str">
            <v>Deka DC Velsen laag</v>
          </cell>
          <cell r="BP4485">
            <v>40</v>
          </cell>
          <cell r="BR4485" t="str">
            <v>19</v>
          </cell>
          <cell r="BT4485" t="str">
            <v/>
          </cell>
          <cell r="BU4485" t="str">
            <v>Superunie</v>
          </cell>
          <cell r="BX4485" t="str">
            <v/>
          </cell>
        </row>
        <row r="4486">
          <cell r="AW4486" t="str">
            <v>Kruidvat BV</v>
          </cell>
          <cell r="BP4486">
            <v>40</v>
          </cell>
          <cell r="BR4486" t="str">
            <v>66</v>
          </cell>
          <cell r="BT4486" t="str">
            <v/>
          </cell>
          <cell r="BU4486" t="str">
            <v>Kruidvat</v>
          </cell>
          <cell r="BX4486" t="str">
            <v/>
          </cell>
        </row>
        <row r="4487">
          <cell r="AW4487" t="str">
            <v>Kruidvat BV</v>
          </cell>
          <cell r="BP4487">
            <v>40</v>
          </cell>
          <cell r="BR4487" t="str">
            <v>66</v>
          </cell>
          <cell r="BT4487" t="str">
            <v/>
          </cell>
          <cell r="BU4487" t="str">
            <v>Kruidvat</v>
          </cell>
          <cell r="BX4487" t="str">
            <v/>
          </cell>
        </row>
        <row r="4488">
          <cell r="AW4488" t="str">
            <v>Action / ID Logistics</v>
          </cell>
          <cell r="BP4488">
            <v>40</v>
          </cell>
          <cell r="BR4488" t="str">
            <v>50</v>
          </cell>
          <cell r="BT4488">
            <v>21.6</v>
          </cell>
          <cell r="BU4488" t="str">
            <v>Action</v>
          </cell>
          <cell r="BX4488">
            <v>225.94</v>
          </cell>
        </row>
        <row r="4489">
          <cell r="AW4489" t="str">
            <v>ALBERT HEIJN  LDC GELDERMALSEN</v>
          </cell>
          <cell r="BP4489">
            <v>40</v>
          </cell>
          <cell r="BR4489" t="str">
            <v>41</v>
          </cell>
          <cell r="BT4489">
            <v>3.2</v>
          </cell>
          <cell r="BU4489" t="str">
            <v>AH</v>
          </cell>
          <cell r="BX4489">
            <v>38.11</v>
          </cell>
        </row>
        <row r="4490">
          <cell r="AW4490" t="str">
            <v>Sligro (deur 802-807)</v>
          </cell>
          <cell r="BP4490">
            <v>40</v>
          </cell>
          <cell r="BR4490" t="str">
            <v>54</v>
          </cell>
          <cell r="BT4490">
            <v>8</v>
          </cell>
          <cell r="BU4490" t="str">
            <v>Superunie</v>
          </cell>
          <cell r="BX4490">
            <v>98.95999999999998</v>
          </cell>
        </row>
        <row r="4491">
          <cell r="AW4491" t="str">
            <v>Kruidvat BV</v>
          </cell>
          <cell r="BP4491">
            <v>40</v>
          </cell>
          <cell r="BR4491" t="str">
            <v>66</v>
          </cell>
          <cell r="BT4491">
            <v>24.8</v>
          </cell>
          <cell r="BU4491" t="str">
            <v>Kruidvat</v>
          </cell>
          <cell r="BX4491">
            <v>176.32999999999998</v>
          </cell>
        </row>
        <row r="4492">
          <cell r="AW4492" t="str">
            <v>Kruidvat BV</v>
          </cell>
          <cell r="BP4492">
            <v>40</v>
          </cell>
          <cell r="BR4492" t="str">
            <v>66</v>
          </cell>
          <cell r="BT4492">
            <v>16</v>
          </cell>
          <cell r="BU4492" t="str">
            <v>Kruidvat</v>
          </cell>
          <cell r="BX4492">
            <v>139.04</v>
          </cell>
        </row>
        <row r="4493">
          <cell r="AW4493" t="str">
            <v>Corim Dental Products BV</v>
          </cell>
          <cell r="BP4493">
            <v>40</v>
          </cell>
          <cell r="BR4493" t="str">
            <v>41</v>
          </cell>
          <cell r="BT4493">
            <v>0.8</v>
          </cell>
          <cell r="BU4493" t="str">
            <v>Pharma</v>
          </cell>
          <cell r="BX4493">
            <v>27.26</v>
          </cell>
        </row>
        <row r="4494">
          <cell r="AW4494" t="str">
            <v>Kruidvat BV</v>
          </cell>
          <cell r="BP4494">
            <v>40</v>
          </cell>
          <cell r="BR4494" t="str">
            <v>66</v>
          </cell>
          <cell r="BT4494" t="str">
            <v/>
          </cell>
          <cell r="BU4494" t="str">
            <v>Kruidvat</v>
          </cell>
          <cell r="BX4494" t="str">
            <v/>
          </cell>
        </row>
        <row r="4495">
          <cell r="AW4495" t="str">
            <v>Action Distributiecentrum</v>
          </cell>
          <cell r="BP4495">
            <v>40</v>
          </cell>
          <cell r="BR4495" t="str">
            <v>16</v>
          </cell>
          <cell r="BT4495">
            <v>26.4</v>
          </cell>
          <cell r="BU4495" t="str">
            <v>Action</v>
          </cell>
          <cell r="BX4495">
            <v>296.47000000000003</v>
          </cell>
        </row>
        <row r="4496">
          <cell r="AW4496" t="str">
            <v>Basiq Dental BV</v>
          </cell>
          <cell r="BP4496">
            <v>40</v>
          </cell>
          <cell r="BR4496" t="str">
            <v>50</v>
          </cell>
          <cell r="BT4496">
            <v>0.8</v>
          </cell>
          <cell r="BU4496" t="str">
            <v>Pharma</v>
          </cell>
          <cell r="BX4496">
            <v>27.26</v>
          </cell>
        </row>
        <row r="4497">
          <cell r="AW4497" t="str">
            <v>Albert Heijn</v>
          </cell>
          <cell r="BP4497">
            <v>40</v>
          </cell>
          <cell r="BR4497" t="str">
            <v>50</v>
          </cell>
          <cell r="BT4497">
            <v>2.4</v>
          </cell>
          <cell r="BU4497" t="str">
            <v>AH</v>
          </cell>
          <cell r="BX4497">
            <v>55.85</v>
          </cell>
        </row>
        <row r="4498">
          <cell r="AW4498" t="str">
            <v>Sligro DC Non Food (deur 701)</v>
          </cell>
          <cell r="BP4498">
            <v>40</v>
          </cell>
          <cell r="BR4498" t="str">
            <v>54</v>
          </cell>
          <cell r="BT4498" t="str">
            <v/>
          </cell>
          <cell r="BU4498" t="str">
            <v>Superunie</v>
          </cell>
          <cell r="BX4498" t="str">
            <v/>
          </cell>
        </row>
        <row r="4499">
          <cell r="AW4499" t="str">
            <v>Sligro (deur 802-807)</v>
          </cell>
          <cell r="BP4499">
            <v>40</v>
          </cell>
          <cell r="BR4499" t="str">
            <v>54</v>
          </cell>
          <cell r="BT4499" t="str">
            <v/>
          </cell>
          <cell r="BU4499" t="str">
            <v>Superunie</v>
          </cell>
          <cell r="BX4499" t="str">
            <v/>
          </cell>
        </row>
        <row r="4500">
          <cell r="AW4500" t="str">
            <v>Albert Heijn DC OVERIJSSEL</v>
          </cell>
          <cell r="BP4500">
            <v>40</v>
          </cell>
          <cell r="BR4500" t="str">
            <v>80</v>
          </cell>
          <cell r="BT4500">
            <v>1.6</v>
          </cell>
          <cell r="BU4500" t="str">
            <v>AH</v>
          </cell>
          <cell r="BX4500">
            <v>52.45</v>
          </cell>
        </row>
        <row r="4501">
          <cell r="AW4501" t="str">
            <v>ALBERT HEIJN MECH ZAANDAM</v>
          </cell>
          <cell r="BP4501">
            <v>40</v>
          </cell>
          <cell r="BR4501" t="str">
            <v>15</v>
          </cell>
          <cell r="BT4501">
            <v>4</v>
          </cell>
          <cell r="BU4501" t="str">
            <v>AH</v>
          </cell>
          <cell r="BX4501">
            <v>78.88</v>
          </cell>
        </row>
        <row r="4502">
          <cell r="AW4502" t="str">
            <v>Amsterdam Warehouse Company</v>
          </cell>
          <cell r="BP4502">
            <v>40</v>
          </cell>
          <cell r="BR4502" t="str">
            <v>10</v>
          </cell>
          <cell r="BT4502">
            <v>9.6</v>
          </cell>
          <cell r="BU4502" t="str">
            <v>Overig</v>
          </cell>
          <cell r="BX4502">
            <v>138.15</v>
          </cell>
        </row>
        <row r="4503">
          <cell r="AW4503" t="str">
            <v>PLUS DC OSS</v>
          </cell>
          <cell r="BP4503">
            <v>40</v>
          </cell>
          <cell r="BR4503" t="str">
            <v>53</v>
          </cell>
          <cell r="BT4503">
            <v>16</v>
          </cell>
          <cell r="BU4503" t="str">
            <v>Superunie</v>
          </cell>
          <cell r="BX4503">
            <v>155.84</v>
          </cell>
        </row>
        <row r="4504">
          <cell r="AW4504" t="str">
            <v>Plus Retail Zuid</v>
          </cell>
          <cell r="BP4504">
            <v>40</v>
          </cell>
          <cell r="BR4504" t="str">
            <v>60</v>
          </cell>
          <cell r="BT4504">
            <v>1.6</v>
          </cell>
          <cell r="BU4504" t="str">
            <v>Superunie</v>
          </cell>
          <cell r="BX4504">
            <v>54.02</v>
          </cell>
        </row>
        <row r="4505">
          <cell r="AW4505" t="str">
            <v>Advion B.V.</v>
          </cell>
          <cell r="BP4505">
            <v>40</v>
          </cell>
          <cell r="BR4505" t="str">
            <v>10</v>
          </cell>
          <cell r="BT4505" t="str">
            <v/>
          </cell>
          <cell r="BU4505" t="str">
            <v>Overig</v>
          </cell>
          <cell r="BX4505" t="str">
            <v/>
          </cell>
        </row>
        <row r="4506">
          <cell r="AW4506" t="str">
            <v>Basiq Dental BV</v>
          </cell>
          <cell r="BP4506">
            <v>40</v>
          </cell>
          <cell r="BR4506" t="str">
            <v>50</v>
          </cell>
          <cell r="BT4506">
            <v>0.8</v>
          </cell>
          <cell r="BU4506" t="str">
            <v>Pharma</v>
          </cell>
          <cell r="BX4506">
            <v>54.4</v>
          </cell>
        </row>
        <row r="4507">
          <cell r="AW4507" t="str">
            <v>Mosadex</v>
          </cell>
          <cell r="BP4507">
            <v>40</v>
          </cell>
          <cell r="BR4507" t="str">
            <v>61</v>
          </cell>
          <cell r="BT4507">
            <v>0.8</v>
          </cell>
          <cell r="BU4507" t="str">
            <v>Overig</v>
          </cell>
          <cell r="BX4507">
            <v>54.4</v>
          </cell>
        </row>
        <row r="4508">
          <cell r="AW4508" t="str">
            <v>Pluripharm BV</v>
          </cell>
          <cell r="BP4508">
            <v>40</v>
          </cell>
          <cell r="BR4508" t="str">
            <v>18</v>
          </cell>
          <cell r="BT4508">
            <v>0.8</v>
          </cell>
          <cell r="BU4508" t="str">
            <v>Pharma</v>
          </cell>
          <cell r="BX4508">
            <v>54.4</v>
          </cell>
        </row>
        <row r="4509">
          <cell r="AW4509" t="str">
            <v>Dental Union / Apotheek eFarma</v>
          </cell>
          <cell r="BP4509">
            <v>40</v>
          </cell>
          <cell r="BR4509" t="str">
            <v>19</v>
          </cell>
          <cell r="BT4509">
            <v>0.8</v>
          </cell>
          <cell r="BU4509" t="str">
            <v>Pharma</v>
          </cell>
          <cell r="BX4509">
            <v>54.4</v>
          </cell>
        </row>
        <row r="4510">
          <cell r="AW4510" t="str">
            <v>De Tandartsapotheek</v>
          </cell>
          <cell r="BP4510">
            <v>40</v>
          </cell>
          <cell r="BR4510" t="str">
            <v>30</v>
          </cell>
          <cell r="BT4510">
            <v>0.8</v>
          </cell>
          <cell r="BU4510" t="str">
            <v>Pharma</v>
          </cell>
          <cell r="BX4510">
            <v>54.4</v>
          </cell>
        </row>
        <row r="4511">
          <cell r="AW4511" t="str">
            <v>ALLIANCE HEALTHCARE</v>
          </cell>
          <cell r="BP4511">
            <v>40</v>
          </cell>
          <cell r="BR4511" t="str">
            <v>52</v>
          </cell>
          <cell r="BT4511">
            <v>0.8</v>
          </cell>
          <cell r="BU4511" t="str">
            <v>Pharma</v>
          </cell>
          <cell r="BX4511">
            <v>54.4</v>
          </cell>
        </row>
        <row r="4512">
          <cell r="AW4512" t="str">
            <v>Alliance Healthcare</v>
          </cell>
          <cell r="BP4512">
            <v>40</v>
          </cell>
          <cell r="BR4512" t="str">
            <v>79</v>
          </cell>
          <cell r="BT4512">
            <v>0.8</v>
          </cell>
          <cell r="BU4512" t="str">
            <v>Pharma</v>
          </cell>
          <cell r="BX4512">
            <v>54.4</v>
          </cell>
        </row>
        <row r="4513">
          <cell r="AW4513" t="str">
            <v>Brocacef</v>
          </cell>
          <cell r="BP4513">
            <v>40</v>
          </cell>
          <cell r="BR4513" t="str">
            <v>10</v>
          </cell>
          <cell r="BT4513">
            <v>0.8</v>
          </cell>
          <cell r="BU4513" t="str">
            <v>Pharma</v>
          </cell>
          <cell r="BX4513">
            <v>54.4</v>
          </cell>
        </row>
        <row r="4514">
          <cell r="AW4514" t="str">
            <v>Plus Retail Zuid</v>
          </cell>
          <cell r="BP4514">
            <v>40</v>
          </cell>
          <cell r="BR4514" t="str">
            <v>60</v>
          </cell>
          <cell r="BT4514">
            <v>14.4</v>
          </cell>
          <cell r="BU4514" t="str">
            <v>Superunie</v>
          </cell>
          <cell r="BX4514">
            <v>218.88</v>
          </cell>
        </row>
        <row r="4515">
          <cell r="AW4515" t="str">
            <v>Sligro DC Non Food (deur 701)</v>
          </cell>
          <cell r="BP4515">
            <v>40</v>
          </cell>
          <cell r="BR4515" t="str">
            <v>54</v>
          </cell>
          <cell r="BT4515" t="str">
            <v/>
          </cell>
          <cell r="BU4515" t="str">
            <v>Superunie</v>
          </cell>
          <cell r="BX4515" t="str">
            <v/>
          </cell>
        </row>
        <row r="4516">
          <cell r="AW4516" t="str">
            <v>Blokker Distributiecentrum</v>
          </cell>
          <cell r="BP4516">
            <v>40</v>
          </cell>
          <cell r="BR4516" t="str">
            <v>41</v>
          </cell>
          <cell r="BT4516">
            <v>4</v>
          </cell>
          <cell r="BU4516" t="str">
            <v>Overig</v>
          </cell>
          <cell r="BX4516">
            <v>42.88</v>
          </cell>
        </row>
        <row r="4517">
          <cell r="AW4517" t="str">
            <v>PICNIC DC2 EVEREST</v>
          </cell>
          <cell r="BP4517">
            <v>40</v>
          </cell>
          <cell r="BR4517" t="str">
            <v>73</v>
          </cell>
          <cell r="BT4517">
            <v>4</v>
          </cell>
          <cell r="BU4517" t="str">
            <v>Overig</v>
          </cell>
          <cell r="BX4517">
            <v>72.8</v>
          </cell>
        </row>
        <row r="4518">
          <cell r="AW4518" t="str">
            <v>Plein.NL</v>
          </cell>
          <cell r="BP4518">
            <v>40</v>
          </cell>
          <cell r="BR4518" t="str">
            <v>47</v>
          </cell>
          <cell r="BT4518">
            <v>6.4</v>
          </cell>
          <cell r="BU4518" t="str">
            <v>Overig</v>
          </cell>
          <cell r="BX4518">
            <v>105.79</v>
          </cell>
        </row>
        <row r="4519">
          <cell r="AW4519" t="str">
            <v>Admiraal Apotheek Alphega</v>
          </cell>
          <cell r="BP4519">
            <v>40</v>
          </cell>
          <cell r="BR4519" t="str">
            <v>33</v>
          </cell>
          <cell r="BT4519">
            <v>0.8</v>
          </cell>
          <cell r="BU4519" t="str">
            <v>Pharma</v>
          </cell>
          <cell r="BX4519">
            <v>54.4</v>
          </cell>
        </row>
        <row r="4520">
          <cell r="AW4520" t="str">
            <v>PLUS DC OSS</v>
          </cell>
          <cell r="BP4520">
            <v>40</v>
          </cell>
          <cell r="BR4520" t="str">
            <v>53</v>
          </cell>
          <cell r="BT4520" t="str">
            <v/>
          </cell>
          <cell r="BU4520" t="str">
            <v>Superunie</v>
          </cell>
          <cell r="BX4520" t="str">
            <v/>
          </cell>
        </row>
        <row r="4521">
          <cell r="AW4521" t="str">
            <v>Etos Distributiecentrum</v>
          </cell>
          <cell r="BP4521">
            <v>40</v>
          </cell>
          <cell r="BR4521" t="str">
            <v>19</v>
          </cell>
          <cell r="BT4521">
            <v>16.8</v>
          </cell>
          <cell r="BU4521" t="str">
            <v>Overig</v>
          </cell>
          <cell r="BX4521">
            <v>226.13</v>
          </cell>
        </row>
        <row r="4522">
          <cell r="AW4522" t="str">
            <v>Deka DC Velsen laag</v>
          </cell>
          <cell r="BP4522">
            <v>40</v>
          </cell>
          <cell r="BR4522" t="str">
            <v>19</v>
          </cell>
          <cell r="BT4522">
            <v>2.4000000000000004</v>
          </cell>
          <cell r="BU4522" t="str">
            <v>Superunie</v>
          </cell>
          <cell r="BX4522">
            <v>64.3</v>
          </cell>
        </row>
        <row r="4523">
          <cell r="AW4523" t="str">
            <v>VOMAR RECLAME DC</v>
          </cell>
          <cell r="BP4523">
            <v>40</v>
          </cell>
          <cell r="BR4523" t="str">
            <v>18</v>
          </cell>
          <cell r="BT4523">
            <v>6.4</v>
          </cell>
          <cell r="BU4523" t="str">
            <v>Superunie</v>
          </cell>
          <cell r="BX4523">
            <v>111.04</v>
          </cell>
        </row>
        <row r="4524">
          <cell r="AW4524" t="str">
            <v>Dentalair (deur 6/7)</v>
          </cell>
          <cell r="BP4524">
            <v>40</v>
          </cell>
          <cell r="BR4524" t="str">
            <v>33</v>
          </cell>
          <cell r="BT4524">
            <v>0.8</v>
          </cell>
          <cell r="BU4524" t="str">
            <v>Pharma</v>
          </cell>
          <cell r="BX4524">
            <v>27.26</v>
          </cell>
        </row>
        <row r="4525">
          <cell r="AW4525" t="str">
            <v>Albert Heijn</v>
          </cell>
          <cell r="BP4525">
            <v>40</v>
          </cell>
          <cell r="BR4525" t="str">
            <v>41</v>
          </cell>
          <cell r="BT4525">
            <v>3.2</v>
          </cell>
          <cell r="BU4525" t="str">
            <v>AH</v>
          </cell>
          <cell r="BX4525">
            <v>38.11</v>
          </cell>
        </row>
        <row r="4526">
          <cell r="AW4526" t="str">
            <v>Vomar DC</v>
          </cell>
          <cell r="BP4526">
            <v>40</v>
          </cell>
          <cell r="BR4526" t="str">
            <v>18</v>
          </cell>
          <cell r="BT4526" t="str">
            <v/>
          </cell>
          <cell r="BU4526" t="str">
            <v>Superunie</v>
          </cell>
          <cell r="BX4526" t="str">
            <v/>
          </cell>
        </row>
        <row r="4527">
          <cell r="AW4527" t="str">
            <v>Dirk DC Bleiswijk slow moving</v>
          </cell>
          <cell r="BP4527">
            <v>40</v>
          </cell>
          <cell r="BR4527" t="str">
            <v>26</v>
          </cell>
          <cell r="BT4527">
            <v>2.4</v>
          </cell>
          <cell r="BU4527" t="str">
            <v>Superunie</v>
          </cell>
          <cell r="BX4527">
            <v>62.16</v>
          </cell>
        </row>
        <row r="4528">
          <cell r="AW4528" t="str">
            <v>Deka DC Velsen hoog</v>
          </cell>
          <cell r="BP4528">
            <v>40</v>
          </cell>
          <cell r="BR4528" t="str">
            <v>19</v>
          </cell>
          <cell r="BT4528" t="str">
            <v/>
          </cell>
          <cell r="BU4528" t="str">
            <v>Superunie</v>
          </cell>
          <cell r="BX4528" t="str">
            <v/>
          </cell>
        </row>
        <row r="4529">
          <cell r="AW4529" t="str">
            <v>Dirk DC Bleiswijk slow moving</v>
          </cell>
          <cell r="BP4529">
            <v>40</v>
          </cell>
          <cell r="BR4529" t="str">
            <v>26</v>
          </cell>
          <cell r="BT4529">
            <v>1.6</v>
          </cell>
          <cell r="BU4529" t="str">
            <v>Superunie</v>
          </cell>
          <cell r="BX4529">
            <v>49.33</v>
          </cell>
        </row>
        <row r="4530">
          <cell r="AW4530" t="str">
            <v>Albert Heijn</v>
          </cell>
          <cell r="BP4530">
            <v>40</v>
          </cell>
          <cell r="BR4530" t="str">
            <v>41</v>
          </cell>
          <cell r="BT4530">
            <v>26.4</v>
          </cell>
          <cell r="BU4530" t="str">
            <v>AH</v>
          </cell>
          <cell r="BX4530">
            <v>149.41</v>
          </cell>
        </row>
        <row r="4531">
          <cell r="AW4531" t="str">
            <v>Kruidvat BV</v>
          </cell>
          <cell r="BP4531">
            <v>40</v>
          </cell>
          <cell r="BR4531" t="str">
            <v>66</v>
          </cell>
          <cell r="BT4531">
            <v>26.4</v>
          </cell>
          <cell r="BU4531" t="str">
            <v>Kruidvat</v>
          </cell>
          <cell r="BX4531">
            <v>182.69</v>
          </cell>
        </row>
        <row r="4532">
          <cell r="AW4532" t="str">
            <v>Action / ID Logistics</v>
          </cell>
          <cell r="BP4532">
            <v>41</v>
          </cell>
          <cell r="BR4532" t="str">
            <v>50</v>
          </cell>
          <cell r="BT4532">
            <v>24.800000000000004</v>
          </cell>
          <cell r="BU4532" t="str">
            <v>Action</v>
          </cell>
          <cell r="BX4532">
            <v>242.05</v>
          </cell>
        </row>
        <row r="4533">
          <cell r="AW4533" t="str">
            <v>HOOGVLIET DC BLEISWIJK</v>
          </cell>
          <cell r="BP4533">
            <v>41</v>
          </cell>
          <cell r="BR4533" t="str">
            <v>26</v>
          </cell>
          <cell r="BT4533">
            <v>6.4</v>
          </cell>
          <cell r="BU4533" t="str">
            <v>Superunie</v>
          </cell>
          <cell r="BX4533">
            <v>106.82</v>
          </cell>
        </row>
        <row r="4534">
          <cell r="AW4534" t="str">
            <v>Poiesz Supermarkten BV</v>
          </cell>
          <cell r="BP4534">
            <v>41</v>
          </cell>
          <cell r="BR4534" t="str">
            <v>86</v>
          </cell>
          <cell r="BT4534">
            <v>5.6</v>
          </cell>
          <cell r="BU4534" t="str">
            <v>Superunie</v>
          </cell>
          <cell r="BX4534">
            <v>134.9</v>
          </cell>
        </row>
        <row r="4535">
          <cell r="AW4535" t="str">
            <v>Action / ID Logistics</v>
          </cell>
          <cell r="BP4535">
            <v>41</v>
          </cell>
          <cell r="BR4535" t="str">
            <v>50</v>
          </cell>
          <cell r="BT4535" t="str">
            <v/>
          </cell>
          <cell r="BU4535" t="str">
            <v>Action</v>
          </cell>
          <cell r="BX4535" t="str">
            <v/>
          </cell>
        </row>
        <row r="4536">
          <cell r="AW4536" t="str">
            <v>Poiesz Supermarkten BV</v>
          </cell>
          <cell r="BP4536">
            <v>41</v>
          </cell>
          <cell r="BR4536" t="str">
            <v>86</v>
          </cell>
          <cell r="BT4536" t="str">
            <v/>
          </cell>
          <cell r="BU4536" t="str">
            <v>Superunie</v>
          </cell>
          <cell r="BX4536" t="str">
            <v/>
          </cell>
        </row>
        <row r="4537">
          <cell r="AW4537" t="str">
            <v>Boni Distributiecentrum</v>
          </cell>
          <cell r="BP4537">
            <v>41</v>
          </cell>
          <cell r="BR4537" t="str">
            <v>38</v>
          </cell>
          <cell r="BT4537">
            <v>1.6</v>
          </cell>
          <cell r="BU4537" t="str">
            <v>Superunie</v>
          </cell>
          <cell r="BX4537">
            <v>49.36</v>
          </cell>
        </row>
        <row r="4538">
          <cell r="AW4538" t="str">
            <v>Kruidvat BV</v>
          </cell>
          <cell r="BP4538">
            <v>41</v>
          </cell>
          <cell r="BR4538" t="str">
            <v>66</v>
          </cell>
          <cell r="BT4538">
            <v>20.8</v>
          </cell>
          <cell r="BU4538" t="str">
            <v>Kruidvat</v>
          </cell>
          <cell r="BX4538">
            <v>162.03</v>
          </cell>
        </row>
        <row r="4539">
          <cell r="AW4539" t="str">
            <v>Action / ID Logistics</v>
          </cell>
          <cell r="BP4539">
            <v>41</v>
          </cell>
          <cell r="BR4539" t="str">
            <v>50</v>
          </cell>
          <cell r="BT4539" t="str">
            <v/>
          </cell>
          <cell r="BU4539" t="str">
            <v>Action</v>
          </cell>
          <cell r="BX4539" t="str">
            <v/>
          </cell>
        </row>
        <row r="4540">
          <cell r="AW4540" t="str">
            <v>Sligro (deur 802-807)</v>
          </cell>
          <cell r="BP4540">
            <v>41</v>
          </cell>
          <cell r="BR4540" t="str">
            <v>54</v>
          </cell>
          <cell r="BT4540">
            <v>12.8</v>
          </cell>
          <cell r="BU4540" t="str">
            <v>Superunie</v>
          </cell>
          <cell r="BX4540">
            <v>138.37</v>
          </cell>
        </row>
        <row r="4541">
          <cell r="AW4541" t="str">
            <v>Action Distributiecentrum</v>
          </cell>
          <cell r="BP4541">
            <v>41</v>
          </cell>
          <cell r="BR4541" t="str">
            <v>61</v>
          </cell>
          <cell r="BT4541">
            <v>25.6</v>
          </cell>
          <cell r="BU4541" t="str">
            <v>Action</v>
          </cell>
          <cell r="BX4541">
            <v>325.89</v>
          </cell>
        </row>
        <row r="4542">
          <cell r="AW4542" t="str">
            <v>Action Distributiecentrum</v>
          </cell>
          <cell r="BP4542">
            <v>41</v>
          </cell>
          <cell r="BR4542" t="str">
            <v>61</v>
          </cell>
          <cell r="BT4542">
            <v>23.2</v>
          </cell>
          <cell r="BU4542" t="str">
            <v>Action</v>
          </cell>
          <cell r="BX4542">
            <v>312.27</v>
          </cell>
        </row>
        <row r="4543">
          <cell r="AW4543" t="str">
            <v>Action / ID Logistics</v>
          </cell>
          <cell r="BP4543">
            <v>41</v>
          </cell>
          <cell r="BR4543" t="str">
            <v>50</v>
          </cell>
          <cell r="BT4543" t="str">
            <v/>
          </cell>
          <cell r="BU4543" t="str">
            <v>Action</v>
          </cell>
          <cell r="BX4543" t="str">
            <v/>
          </cell>
        </row>
        <row r="4544">
          <cell r="AW4544" t="str">
            <v>Action / ID Logistics</v>
          </cell>
          <cell r="BP4544">
            <v>41</v>
          </cell>
          <cell r="BR4544" t="str">
            <v>50</v>
          </cell>
          <cell r="BT4544">
            <v>21.6</v>
          </cell>
          <cell r="BU4544" t="str">
            <v>Action</v>
          </cell>
          <cell r="BX4544">
            <v>225.94</v>
          </cell>
        </row>
        <row r="4545">
          <cell r="AW4545" t="str">
            <v>Amsterdam Warehouse Company</v>
          </cell>
          <cell r="BP4545">
            <v>41</v>
          </cell>
          <cell r="BR4545" t="str">
            <v>10</v>
          </cell>
          <cell r="BT4545">
            <v>0.8</v>
          </cell>
          <cell r="BU4545" t="str">
            <v>Overig</v>
          </cell>
          <cell r="BX4545">
            <v>27.26</v>
          </cell>
        </row>
        <row r="4546">
          <cell r="AW4546" t="str">
            <v>Albert Heijn</v>
          </cell>
          <cell r="BP4546">
            <v>41</v>
          </cell>
          <cell r="BR4546" t="str">
            <v>41</v>
          </cell>
          <cell r="BT4546">
            <v>7.2</v>
          </cell>
          <cell r="BU4546" t="str">
            <v>AH</v>
          </cell>
          <cell r="BX4546">
            <v>66.89</v>
          </cell>
        </row>
        <row r="4547">
          <cell r="AW4547" t="str">
            <v>ID Logistics</v>
          </cell>
          <cell r="BP4547">
            <v>41</v>
          </cell>
          <cell r="BR4547" t="str">
            <v>50</v>
          </cell>
          <cell r="BT4547">
            <v>7.2</v>
          </cell>
          <cell r="BU4547" t="str">
            <v>Overig</v>
          </cell>
          <cell r="BX4547">
            <v>111.82</v>
          </cell>
        </row>
        <row r="4548">
          <cell r="AW4548" t="str">
            <v>Jumbo Nieuwegein</v>
          </cell>
          <cell r="BP4548">
            <v>41</v>
          </cell>
          <cell r="BR4548" t="str">
            <v>34</v>
          </cell>
          <cell r="BT4548">
            <v>13.600000000000001</v>
          </cell>
          <cell r="BU4548" t="str">
            <v>Jumbo</v>
          </cell>
          <cell r="BX4548">
            <v>148.51999999999998</v>
          </cell>
        </row>
        <row r="4549">
          <cell r="AW4549" t="str">
            <v>Arthodent BV</v>
          </cell>
          <cell r="BP4549">
            <v>41</v>
          </cell>
          <cell r="BR4549" t="str">
            <v>41</v>
          </cell>
          <cell r="BT4549">
            <v>0.8</v>
          </cell>
          <cell r="BU4549" t="str">
            <v>Pharma</v>
          </cell>
          <cell r="BX4549">
            <v>27.26</v>
          </cell>
        </row>
        <row r="4550">
          <cell r="AW4550" t="str">
            <v>PLUS DC OSS</v>
          </cell>
          <cell r="BP4550">
            <v>41</v>
          </cell>
          <cell r="BR4550" t="str">
            <v>53</v>
          </cell>
          <cell r="BT4550">
            <v>3.2</v>
          </cell>
          <cell r="BU4550" t="str">
            <v>Superunie</v>
          </cell>
          <cell r="BX4550">
            <v>52.13</v>
          </cell>
        </row>
        <row r="4551">
          <cell r="AW4551" t="str">
            <v>Colgate-Palmolive hoofdkantoor</v>
          </cell>
          <cell r="BP4551">
            <v>41</v>
          </cell>
          <cell r="BR4551" t="str">
            <v>13</v>
          </cell>
          <cell r="BT4551">
            <v>0.8</v>
          </cell>
          <cell r="BU4551" t="str">
            <v>Overig</v>
          </cell>
          <cell r="BX4551">
            <v>28.67</v>
          </cell>
        </row>
        <row r="4552">
          <cell r="AW4552" t="str">
            <v>Dirk DC Bleiswijk Actie</v>
          </cell>
          <cell r="BP4552">
            <v>41</v>
          </cell>
          <cell r="BR4552" t="str">
            <v>26</v>
          </cell>
          <cell r="BT4552">
            <v>20.8</v>
          </cell>
          <cell r="BU4552" t="str">
            <v>Superunie</v>
          </cell>
          <cell r="BX4552">
            <v>246.9</v>
          </cell>
        </row>
        <row r="4553">
          <cell r="AW4553" t="str">
            <v>BOON DC KW DORDRECHT</v>
          </cell>
          <cell r="BP4553">
            <v>41</v>
          </cell>
          <cell r="BR4553" t="str">
            <v>33</v>
          </cell>
          <cell r="BT4553">
            <v>1.6</v>
          </cell>
          <cell r="BU4553" t="str">
            <v>Superunie</v>
          </cell>
          <cell r="BX4553">
            <v>44.19</v>
          </cell>
        </row>
        <row r="4554">
          <cell r="AW4554" t="str">
            <v>Albert Heijn</v>
          </cell>
          <cell r="BP4554">
            <v>41</v>
          </cell>
          <cell r="BR4554" t="str">
            <v>50</v>
          </cell>
          <cell r="BT4554">
            <v>1.6</v>
          </cell>
          <cell r="BU4554" t="str">
            <v>AH</v>
          </cell>
          <cell r="BX4554">
            <v>44.37</v>
          </cell>
        </row>
        <row r="4555">
          <cell r="AW4555" t="str">
            <v>Vriesia Opslag Stellendam</v>
          </cell>
          <cell r="BP4555">
            <v>41</v>
          </cell>
          <cell r="BR4555" t="str">
            <v>32</v>
          </cell>
          <cell r="BT4555">
            <v>1.6</v>
          </cell>
          <cell r="BU4555" t="str">
            <v>Overig</v>
          </cell>
          <cell r="BX4555">
            <v>52.14</v>
          </cell>
        </row>
        <row r="4556">
          <cell r="AW4556" t="str">
            <v>Albert Heijn</v>
          </cell>
          <cell r="BP4556">
            <v>41</v>
          </cell>
          <cell r="BR4556" t="str">
            <v>26</v>
          </cell>
          <cell r="BT4556">
            <v>3.2</v>
          </cell>
          <cell r="BU4556" t="str">
            <v>AH</v>
          </cell>
          <cell r="BX4556">
            <v>71.069999999999993</v>
          </cell>
        </row>
        <row r="4557">
          <cell r="AW4557" t="str">
            <v>Kruidvat BV</v>
          </cell>
          <cell r="BP4557">
            <v>41</v>
          </cell>
          <cell r="BR4557" t="str">
            <v>66</v>
          </cell>
          <cell r="BT4557">
            <v>25.6</v>
          </cell>
          <cell r="BU4557" t="str">
            <v>Kruidvat</v>
          </cell>
          <cell r="BX4557">
            <v>177.66</v>
          </cell>
        </row>
        <row r="4558">
          <cell r="AW4558" t="str">
            <v>CoopCodis Distributiecentrum</v>
          </cell>
          <cell r="BP4558">
            <v>41</v>
          </cell>
          <cell r="BR4558" t="str">
            <v>94</v>
          </cell>
          <cell r="BT4558">
            <v>19.2</v>
          </cell>
          <cell r="BU4558" t="str">
            <v>Superunie</v>
          </cell>
          <cell r="BX4558">
            <v>300.48</v>
          </cell>
        </row>
        <row r="4559">
          <cell r="AW4559" t="str">
            <v>Jumbo DC Nieuwegein</v>
          </cell>
          <cell r="BP4559">
            <v>41</v>
          </cell>
          <cell r="BR4559" t="str">
            <v>34</v>
          </cell>
          <cell r="BT4559" t="str">
            <v/>
          </cell>
          <cell r="BU4559" t="str">
            <v>Jumbo</v>
          </cell>
          <cell r="BX4559" t="str">
            <v/>
          </cell>
        </row>
        <row r="4560">
          <cell r="AW4560" t="str">
            <v>Vriesia Opslag Stellendam</v>
          </cell>
          <cell r="BP4560">
            <v>41</v>
          </cell>
          <cell r="BR4560" t="str">
            <v>32</v>
          </cell>
          <cell r="BT4560" t="str">
            <v/>
          </cell>
          <cell r="BU4560" t="str">
            <v>Overig</v>
          </cell>
          <cell r="BX4560" t="str">
            <v/>
          </cell>
        </row>
        <row r="4561">
          <cell r="AW4561" t="str">
            <v>Jumbo DC Nieuwegein</v>
          </cell>
          <cell r="BP4561">
            <v>41</v>
          </cell>
          <cell r="BR4561" t="str">
            <v>34</v>
          </cell>
          <cell r="BT4561" t="str">
            <v/>
          </cell>
          <cell r="BU4561" t="str">
            <v>Jumbo</v>
          </cell>
          <cell r="BX4561" t="str">
            <v/>
          </cell>
        </row>
        <row r="4562">
          <cell r="AW4562" t="str">
            <v>Dirk DC Bleiswijk Actie</v>
          </cell>
          <cell r="BP4562">
            <v>41</v>
          </cell>
          <cell r="BR4562" t="str">
            <v>26</v>
          </cell>
          <cell r="BT4562" t="str">
            <v/>
          </cell>
          <cell r="BU4562" t="str">
            <v>Superunie</v>
          </cell>
          <cell r="BX4562" t="str">
            <v/>
          </cell>
        </row>
        <row r="4563">
          <cell r="AW4563" t="str">
            <v>Etos Distributiecentrum</v>
          </cell>
          <cell r="BP4563">
            <v>41</v>
          </cell>
          <cell r="BR4563" t="str">
            <v>19</v>
          </cell>
          <cell r="BT4563">
            <v>15.2</v>
          </cell>
          <cell r="BU4563" t="str">
            <v>Overig</v>
          </cell>
          <cell r="BX4563">
            <v>213.41</v>
          </cell>
        </row>
        <row r="4564">
          <cell r="AW4564" t="str">
            <v>CoopCodis Distributiecentrum</v>
          </cell>
          <cell r="BP4564">
            <v>41</v>
          </cell>
          <cell r="BR4564" t="str">
            <v>94</v>
          </cell>
          <cell r="BT4564" t="str">
            <v/>
          </cell>
          <cell r="BU4564" t="str">
            <v>Superunie</v>
          </cell>
          <cell r="BX4564" t="str">
            <v/>
          </cell>
        </row>
        <row r="4565">
          <cell r="AW4565" t="str">
            <v>Action Distributiecentrum</v>
          </cell>
          <cell r="BP4565">
            <v>41</v>
          </cell>
          <cell r="BR4565" t="str">
            <v>16</v>
          </cell>
          <cell r="BT4565">
            <v>22.4</v>
          </cell>
          <cell r="BU4565" t="str">
            <v>Action</v>
          </cell>
          <cell r="BX4565">
            <v>272.16000000000003</v>
          </cell>
        </row>
        <row r="4566">
          <cell r="AW4566" t="str">
            <v>Dirk DC Bleiswijk Actie</v>
          </cell>
          <cell r="BP4566">
            <v>41</v>
          </cell>
          <cell r="BR4566" t="str">
            <v>26</v>
          </cell>
          <cell r="BT4566" t="str">
            <v/>
          </cell>
          <cell r="BU4566" t="str">
            <v>Superunie</v>
          </cell>
          <cell r="BX4566" t="str">
            <v/>
          </cell>
        </row>
        <row r="4567">
          <cell r="AW4567" t="str">
            <v>Etos Distributiecentrum</v>
          </cell>
          <cell r="BP4567">
            <v>41</v>
          </cell>
          <cell r="BR4567" t="str">
            <v>19</v>
          </cell>
          <cell r="BT4567" t="str">
            <v/>
          </cell>
          <cell r="BU4567" t="str">
            <v>Overig</v>
          </cell>
          <cell r="BX4567" t="str">
            <v/>
          </cell>
        </row>
        <row r="4568">
          <cell r="AW4568" t="str">
            <v>Action Distributiecentrum</v>
          </cell>
          <cell r="BP4568">
            <v>41</v>
          </cell>
          <cell r="BR4568" t="str">
            <v>16</v>
          </cell>
          <cell r="BT4568">
            <v>26.4</v>
          </cell>
          <cell r="BU4568" t="str">
            <v>Action</v>
          </cell>
          <cell r="BX4568">
            <v>296.47000000000003</v>
          </cell>
        </row>
        <row r="4569">
          <cell r="AW4569" t="str">
            <v>Nettorama DC</v>
          </cell>
          <cell r="BP4569">
            <v>41</v>
          </cell>
          <cell r="BR4569" t="str">
            <v>49</v>
          </cell>
          <cell r="BT4569">
            <v>8</v>
          </cell>
          <cell r="BU4569" t="str">
            <v>Superunie</v>
          </cell>
          <cell r="BX4569">
            <v>121.2</v>
          </cell>
        </row>
        <row r="4570">
          <cell r="AW4570" t="str">
            <v>Action Distributiecentrum</v>
          </cell>
          <cell r="BP4570">
            <v>41</v>
          </cell>
          <cell r="BR4570" t="str">
            <v>61</v>
          </cell>
          <cell r="BT4570">
            <v>20.8</v>
          </cell>
          <cell r="BU4570" t="str">
            <v>Action</v>
          </cell>
          <cell r="BX4570">
            <v>296.82</v>
          </cell>
        </row>
        <row r="4571">
          <cell r="AW4571" t="str">
            <v>Albert Heijn</v>
          </cell>
          <cell r="BP4571">
            <v>41</v>
          </cell>
          <cell r="BR4571" t="str">
            <v>41</v>
          </cell>
          <cell r="BT4571">
            <v>8.8000000000000007</v>
          </cell>
          <cell r="BU4571" t="str">
            <v>AH</v>
          </cell>
          <cell r="BX4571">
            <v>77.180000000000007</v>
          </cell>
        </row>
        <row r="4572">
          <cell r="AW4572" t="str">
            <v>Action Distributiecentrum</v>
          </cell>
          <cell r="BP4572">
            <v>41</v>
          </cell>
          <cell r="BR4572" t="str">
            <v>61</v>
          </cell>
          <cell r="BT4572">
            <v>21.6</v>
          </cell>
          <cell r="BU4572" t="str">
            <v>Action</v>
          </cell>
          <cell r="BX4572">
            <v>302.18</v>
          </cell>
        </row>
        <row r="4573">
          <cell r="AW4573" t="str">
            <v>Amsterdam Warehouse Company</v>
          </cell>
          <cell r="BP4573">
            <v>41</v>
          </cell>
          <cell r="BR4573" t="str">
            <v>10</v>
          </cell>
          <cell r="BT4573">
            <v>16.8</v>
          </cell>
          <cell r="BU4573" t="str">
            <v>Overig</v>
          </cell>
          <cell r="BX4573">
            <v>196.39</v>
          </cell>
        </row>
        <row r="4574">
          <cell r="AW4574" t="str">
            <v>Jumbo DC Nieuwegein</v>
          </cell>
          <cell r="BP4574">
            <v>41</v>
          </cell>
          <cell r="BR4574" t="str">
            <v>34</v>
          </cell>
          <cell r="BT4574">
            <v>25.599999999999998</v>
          </cell>
          <cell r="BU4574" t="str">
            <v>Jumbo</v>
          </cell>
          <cell r="BX4574">
            <v>213.58999999999997</v>
          </cell>
        </row>
        <row r="4575">
          <cell r="AW4575" t="str">
            <v>Kruidvat BV</v>
          </cell>
          <cell r="BP4575">
            <v>41</v>
          </cell>
          <cell r="BR4575" t="str">
            <v>66</v>
          </cell>
          <cell r="BT4575">
            <v>26.4</v>
          </cell>
          <cell r="BU4575" t="str">
            <v>Kruidvat</v>
          </cell>
          <cell r="BX4575">
            <v>182.69</v>
          </cell>
        </row>
        <row r="4576">
          <cell r="AW4576" t="str">
            <v>A.S. WATSON DC OOSTERHOUT</v>
          </cell>
          <cell r="BP4576">
            <v>41</v>
          </cell>
          <cell r="BR4576" t="str">
            <v>49</v>
          </cell>
          <cell r="BT4576">
            <v>16.8</v>
          </cell>
          <cell r="BU4576" t="str">
            <v>Kruidvat</v>
          </cell>
          <cell r="BX4576">
            <v>197.23</v>
          </cell>
        </row>
        <row r="4577">
          <cell r="AW4577" t="str">
            <v>Action / ID Logistics</v>
          </cell>
          <cell r="BP4577">
            <v>41</v>
          </cell>
          <cell r="BR4577" t="str">
            <v>50</v>
          </cell>
          <cell r="BT4577">
            <v>19.2</v>
          </cell>
          <cell r="BU4577" t="str">
            <v>Action</v>
          </cell>
          <cell r="BX4577">
            <v>212.35</v>
          </cell>
        </row>
        <row r="4578">
          <cell r="AW4578" t="str">
            <v>Deka DC Velsen laag</v>
          </cell>
          <cell r="BP4578">
            <v>41</v>
          </cell>
          <cell r="BR4578" t="str">
            <v>19</v>
          </cell>
          <cell r="BT4578">
            <v>0.8</v>
          </cell>
          <cell r="BU4578" t="str">
            <v>Superunie</v>
          </cell>
          <cell r="BX4578">
            <v>29.83</v>
          </cell>
        </row>
        <row r="4579">
          <cell r="AW4579" t="str">
            <v>Action / ID Logistics</v>
          </cell>
          <cell r="BP4579">
            <v>41</v>
          </cell>
          <cell r="BR4579" t="str">
            <v>50</v>
          </cell>
          <cell r="BT4579" t="str">
            <v/>
          </cell>
          <cell r="BU4579" t="str">
            <v>Action</v>
          </cell>
          <cell r="BX4579" t="str">
            <v/>
          </cell>
        </row>
        <row r="4580">
          <cell r="AW4580" t="str">
            <v>Action / ID Logistics</v>
          </cell>
          <cell r="BP4580">
            <v>41</v>
          </cell>
          <cell r="BR4580" t="str">
            <v>50</v>
          </cell>
          <cell r="BT4580">
            <v>14.399999999999999</v>
          </cell>
          <cell r="BU4580" t="str">
            <v>Action</v>
          </cell>
          <cell r="BX4580">
            <v>179.85999999999999</v>
          </cell>
        </row>
        <row r="4581">
          <cell r="AW4581" t="str">
            <v>SPAR Distributiecentrum</v>
          </cell>
          <cell r="BP4581">
            <v>41</v>
          </cell>
          <cell r="BR4581" t="str">
            <v>51</v>
          </cell>
          <cell r="BT4581">
            <v>4.8</v>
          </cell>
          <cell r="BU4581" t="str">
            <v>Superunie</v>
          </cell>
          <cell r="BX4581">
            <v>78.239999999999995</v>
          </cell>
        </row>
        <row r="4582">
          <cell r="AW4582" t="str">
            <v>Dirk DC Bleiswijk slow moving</v>
          </cell>
          <cell r="BP4582">
            <v>41</v>
          </cell>
          <cell r="BR4582" t="str">
            <v>26</v>
          </cell>
          <cell r="BT4582">
            <v>0.8</v>
          </cell>
          <cell r="BU4582" t="str">
            <v>Superunie</v>
          </cell>
          <cell r="BX4582">
            <v>28.84</v>
          </cell>
        </row>
        <row r="4583">
          <cell r="AW4583" t="str">
            <v>Action / ID Logistics</v>
          </cell>
          <cell r="BP4583">
            <v>41</v>
          </cell>
          <cell r="BR4583" t="str">
            <v>50</v>
          </cell>
          <cell r="BT4583" t="str">
            <v/>
          </cell>
          <cell r="BU4583" t="str">
            <v>Action</v>
          </cell>
          <cell r="BX4583" t="str">
            <v/>
          </cell>
        </row>
        <row r="4584">
          <cell r="AW4584" t="str">
            <v>Action / ID Logistics</v>
          </cell>
          <cell r="BP4584">
            <v>41</v>
          </cell>
          <cell r="BR4584" t="str">
            <v>50</v>
          </cell>
          <cell r="BT4584" t="str">
            <v/>
          </cell>
          <cell r="BU4584" t="str">
            <v>Action</v>
          </cell>
          <cell r="BX4584" t="str">
            <v/>
          </cell>
        </row>
        <row r="4585">
          <cell r="AW4585" t="str">
            <v>Jumbo DC Nieuwegein</v>
          </cell>
          <cell r="BP4585">
            <v>41</v>
          </cell>
          <cell r="BR4585" t="str">
            <v>34</v>
          </cell>
          <cell r="BT4585" t="str">
            <v/>
          </cell>
          <cell r="BU4585" t="str">
            <v>Jumbo</v>
          </cell>
          <cell r="BX4585" t="str">
            <v/>
          </cell>
        </row>
        <row r="4586">
          <cell r="AW4586" t="str">
            <v>Jumbo DC Nieuwegein</v>
          </cell>
          <cell r="BP4586">
            <v>41</v>
          </cell>
          <cell r="BR4586" t="str">
            <v>34</v>
          </cell>
          <cell r="BT4586" t="str">
            <v/>
          </cell>
          <cell r="BU4586" t="str">
            <v>Jumbo</v>
          </cell>
          <cell r="BX4586" t="str">
            <v/>
          </cell>
        </row>
        <row r="4587">
          <cell r="AW4587" t="str">
            <v>Jumbo DC Nieuwegein</v>
          </cell>
          <cell r="BP4587">
            <v>41</v>
          </cell>
          <cell r="BR4587" t="str">
            <v>34</v>
          </cell>
          <cell r="BT4587" t="str">
            <v/>
          </cell>
          <cell r="BU4587" t="str">
            <v>Jumbo</v>
          </cell>
          <cell r="BX4587" t="str">
            <v/>
          </cell>
        </row>
        <row r="4588">
          <cell r="AW4588" t="str">
            <v>A.S. WATSON DC OOSTERHOUT</v>
          </cell>
          <cell r="BP4588">
            <v>41</v>
          </cell>
          <cell r="BR4588" t="str">
            <v>49</v>
          </cell>
          <cell r="BT4588">
            <v>19.2</v>
          </cell>
          <cell r="BU4588" t="str">
            <v>Kruidvat</v>
          </cell>
          <cell r="BX4588">
            <v>213.31</v>
          </cell>
        </row>
        <row r="4589">
          <cell r="AW4589" t="str">
            <v>Action Distributiecentrum</v>
          </cell>
          <cell r="BP4589">
            <v>41</v>
          </cell>
          <cell r="BR4589" t="str">
            <v>61</v>
          </cell>
          <cell r="BT4589">
            <v>26.4</v>
          </cell>
          <cell r="BU4589" t="str">
            <v>Action</v>
          </cell>
          <cell r="BX4589">
            <v>333.96</v>
          </cell>
        </row>
        <row r="4590">
          <cell r="AW4590" t="str">
            <v>Kruidvat BV</v>
          </cell>
          <cell r="BP4590">
            <v>41</v>
          </cell>
          <cell r="BR4590" t="str">
            <v>66</v>
          </cell>
          <cell r="BT4590" t="str">
            <v/>
          </cell>
          <cell r="BU4590" t="str">
            <v>Kruidvat</v>
          </cell>
          <cell r="BX4590" t="str">
            <v/>
          </cell>
        </row>
        <row r="4591">
          <cell r="AW4591" t="str">
            <v>Albert Heijn</v>
          </cell>
          <cell r="BP4591">
            <v>41</v>
          </cell>
          <cell r="BR4591" t="str">
            <v>41</v>
          </cell>
          <cell r="BT4591">
            <v>11.2</v>
          </cell>
          <cell r="BU4591" t="str">
            <v>AH</v>
          </cell>
          <cell r="BX4591">
            <v>90.61</v>
          </cell>
        </row>
        <row r="4592">
          <cell r="AW4592" t="str">
            <v>Kruidvat BV</v>
          </cell>
          <cell r="BP4592">
            <v>41</v>
          </cell>
          <cell r="BR4592" t="str">
            <v>66</v>
          </cell>
          <cell r="BT4592">
            <v>26.4</v>
          </cell>
          <cell r="BU4592" t="str">
            <v>Kruidvat</v>
          </cell>
          <cell r="BX4592">
            <v>182.69</v>
          </cell>
        </row>
        <row r="4593">
          <cell r="AW4593" t="str">
            <v>Action Distributiecentrum</v>
          </cell>
          <cell r="BP4593">
            <v>41</v>
          </cell>
          <cell r="BR4593" t="str">
            <v>16</v>
          </cell>
          <cell r="BT4593">
            <v>21.6</v>
          </cell>
          <cell r="BU4593" t="str">
            <v>Action</v>
          </cell>
          <cell r="BX4593">
            <v>267.62</v>
          </cell>
        </row>
        <row r="4594">
          <cell r="AW4594" t="str">
            <v>A.S. Watson DC</v>
          </cell>
          <cell r="BP4594">
            <v>41</v>
          </cell>
          <cell r="BR4594" t="str">
            <v>66</v>
          </cell>
          <cell r="BT4594" t="str">
            <v/>
          </cell>
          <cell r="BU4594" t="str">
            <v>Kruidvat</v>
          </cell>
          <cell r="BX4594" t="str">
            <v/>
          </cell>
        </row>
        <row r="4595">
          <cell r="AW4595" t="str">
            <v>Alliance Healthcare</v>
          </cell>
          <cell r="BP4595">
            <v>41</v>
          </cell>
          <cell r="BR4595" t="str">
            <v>79</v>
          </cell>
          <cell r="BT4595">
            <v>1.6</v>
          </cell>
          <cell r="BU4595" t="str">
            <v>Pharma</v>
          </cell>
          <cell r="BX4595">
            <v>108.8</v>
          </cell>
        </row>
        <row r="4596">
          <cell r="AW4596" t="str">
            <v>Brocacef</v>
          </cell>
          <cell r="BP4596">
            <v>41</v>
          </cell>
          <cell r="BR4596" t="str">
            <v>56</v>
          </cell>
          <cell r="BT4596">
            <v>0.8</v>
          </cell>
          <cell r="BU4596" t="str">
            <v>Pharma</v>
          </cell>
          <cell r="BX4596">
            <v>54.4</v>
          </cell>
        </row>
        <row r="4597">
          <cell r="AW4597" t="str">
            <v>American Dental Trading BV</v>
          </cell>
          <cell r="BP4597">
            <v>41</v>
          </cell>
          <cell r="BR4597" t="str">
            <v>50</v>
          </cell>
          <cell r="BT4597">
            <v>0.8</v>
          </cell>
          <cell r="BU4597" t="str">
            <v>Pharma</v>
          </cell>
          <cell r="BX4597">
            <v>54.4</v>
          </cell>
        </row>
        <row r="4598">
          <cell r="AW4598" t="str">
            <v>Apotheek de Betuwe / de Pluk</v>
          </cell>
          <cell r="BP4598">
            <v>41</v>
          </cell>
          <cell r="BR4598" t="str">
            <v>41</v>
          </cell>
          <cell r="BT4598">
            <v>0.8</v>
          </cell>
          <cell r="BU4598" t="str">
            <v>Pharma</v>
          </cell>
          <cell r="BX4598">
            <v>54.4</v>
          </cell>
        </row>
        <row r="4599">
          <cell r="AW4599" t="str">
            <v>PLUS DC OSS</v>
          </cell>
          <cell r="BP4599">
            <v>41</v>
          </cell>
          <cell r="BR4599" t="str">
            <v>53</v>
          </cell>
          <cell r="BT4599">
            <v>7.2</v>
          </cell>
          <cell r="BU4599" t="str">
            <v>Superunie</v>
          </cell>
          <cell r="BX4599">
            <v>91.44</v>
          </cell>
        </row>
        <row r="4600">
          <cell r="AW4600" t="str">
            <v>Alliance Healthcare</v>
          </cell>
          <cell r="BP4600">
            <v>41</v>
          </cell>
          <cell r="BR4600" t="str">
            <v>79</v>
          </cell>
          <cell r="BT4600" t="str">
            <v/>
          </cell>
          <cell r="BU4600" t="str">
            <v>Pharma</v>
          </cell>
          <cell r="BX4600" t="str">
            <v/>
          </cell>
        </row>
        <row r="4601">
          <cell r="AW4601" t="str">
            <v>De Tandartsapotheek</v>
          </cell>
          <cell r="BP4601">
            <v>41</v>
          </cell>
          <cell r="BR4601" t="str">
            <v>30</v>
          </cell>
          <cell r="BT4601">
            <v>0.8</v>
          </cell>
          <cell r="BU4601" t="str">
            <v>Pharma</v>
          </cell>
          <cell r="BX4601">
            <v>54.4</v>
          </cell>
        </row>
        <row r="4602">
          <cell r="AW4602" t="str">
            <v>SGE Apotheek</v>
          </cell>
          <cell r="BP4602">
            <v>41</v>
          </cell>
          <cell r="BR4602" t="str">
            <v>56</v>
          </cell>
          <cell r="BT4602">
            <v>0.8</v>
          </cell>
          <cell r="BU4602" t="str">
            <v>Pharma</v>
          </cell>
          <cell r="BX4602">
            <v>54.4</v>
          </cell>
        </row>
        <row r="4603">
          <cell r="AW4603" t="str">
            <v>Mosadex</v>
          </cell>
          <cell r="BP4603">
            <v>41</v>
          </cell>
          <cell r="BR4603" t="str">
            <v>23</v>
          </cell>
          <cell r="BT4603">
            <v>0.8</v>
          </cell>
          <cell r="BU4603" t="str">
            <v>Overig</v>
          </cell>
          <cell r="BX4603">
            <v>54.4</v>
          </cell>
        </row>
        <row r="4604">
          <cell r="AW4604" t="str">
            <v>Amsterdam Warehouse Company</v>
          </cell>
          <cell r="BP4604">
            <v>41</v>
          </cell>
          <cell r="BR4604" t="str">
            <v>10</v>
          </cell>
          <cell r="BT4604">
            <v>12</v>
          </cell>
          <cell r="BU4604" t="str">
            <v>Overig</v>
          </cell>
          <cell r="BX4604">
            <v>159.84</v>
          </cell>
        </row>
        <row r="4605">
          <cell r="AW4605" t="str">
            <v>ALBERT HEIJN  LDC GELDERMALSEN</v>
          </cell>
          <cell r="BP4605">
            <v>41</v>
          </cell>
          <cell r="BR4605" t="str">
            <v>41</v>
          </cell>
          <cell r="BT4605">
            <v>3.2</v>
          </cell>
          <cell r="BU4605" t="str">
            <v>AH</v>
          </cell>
          <cell r="BX4605">
            <v>38.11</v>
          </cell>
        </row>
        <row r="4606">
          <cell r="AW4606" t="str">
            <v>PICNIC DC2 EVEREST</v>
          </cell>
          <cell r="BP4606">
            <v>41</v>
          </cell>
          <cell r="BR4606" t="str">
            <v>73</v>
          </cell>
          <cell r="BT4606">
            <v>3.2</v>
          </cell>
          <cell r="BU4606" t="str">
            <v>Overig</v>
          </cell>
          <cell r="BX4606">
            <v>64.8</v>
          </cell>
        </row>
        <row r="4607">
          <cell r="AW4607" t="str">
            <v>Plus Retail Zuid</v>
          </cell>
          <cell r="BP4607">
            <v>41</v>
          </cell>
          <cell r="BR4607" t="str">
            <v>60</v>
          </cell>
          <cell r="BT4607">
            <v>0.8</v>
          </cell>
          <cell r="BU4607" t="str">
            <v>Superunie</v>
          </cell>
          <cell r="BX4607">
            <v>31.57</v>
          </cell>
        </row>
        <row r="4608">
          <cell r="AW4608" t="str">
            <v>BURO SAMBAL</v>
          </cell>
          <cell r="BP4608">
            <v>41</v>
          </cell>
          <cell r="BR4608" t="str">
            <v>22</v>
          </cell>
          <cell r="BT4608">
            <v>3.2</v>
          </cell>
          <cell r="BU4608" t="e">
            <v>#N/A</v>
          </cell>
          <cell r="BX4608">
            <v>72</v>
          </cell>
        </row>
        <row r="4609">
          <cell r="AW4609" t="str">
            <v>Kruidvat BV</v>
          </cell>
          <cell r="BP4609">
            <v>41</v>
          </cell>
          <cell r="BR4609" t="str">
            <v>66</v>
          </cell>
          <cell r="BT4609">
            <v>11.2</v>
          </cell>
          <cell r="BU4609" t="str">
            <v>Kruidvat</v>
          </cell>
          <cell r="BX4609">
            <v>110.66</v>
          </cell>
        </row>
        <row r="4610">
          <cell r="AW4610" t="str">
            <v>Advion B.V.</v>
          </cell>
          <cell r="BP4610">
            <v>41</v>
          </cell>
          <cell r="BR4610" t="str">
            <v>10</v>
          </cell>
          <cell r="BT4610" t="str">
            <v/>
          </cell>
          <cell r="BU4610" t="str">
            <v>Overig</v>
          </cell>
          <cell r="BX4610" t="str">
            <v/>
          </cell>
        </row>
        <row r="4611">
          <cell r="AW4611" t="str">
            <v>Kruidvat BV</v>
          </cell>
          <cell r="BP4611">
            <v>41</v>
          </cell>
          <cell r="BR4611" t="str">
            <v>66</v>
          </cell>
          <cell r="BT4611">
            <v>22.4</v>
          </cell>
          <cell r="BU4611" t="str">
            <v>Kruidvat</v>
          </cell>
          <cell r="BX4611">
            <v>167.55</v>
          </cell>
        </row>
        <row r="4612">
          <cell r="AW4612" t="str">
            <v>A.S. WATSON DC OOSTERHOUT</v>
          </cell>
          <cell r="BP4612">
            <v>41</v>
          </cell>
          <cell r="BR4612" t="str">
            <v>49</v>
          </cell>
          <cell r="BT4612">
            <v>18.399999999999999</v>
          </cell>
          <cell r="BU4612" t="str">
            <v>Kruidvat</v>
          </cell>
          <cell r="BX4612">
            <v>208.29</v>
          </cell>
        </row>
        <row r="4613">
          <cell r="AW4613" t="str">
            <v>Sligro (deur 802-807)</v>
          </cell>
          <cell r="BP4613">
            <v>41</v>
          </cell>
          <cell r="BR4613" t="str">
            <v>54</v>
          </cell>
          <cell r="BT4613">
            <v>9.6</v>
          </cell>
          <cell r="BU4613" t="str">
            <v>Superunie</v>
          </cell>
          <cell r="BX4613">
            <v>113.58000000000001</v>
          </cell>
        </row>
        <row r="4614">
          <cell r="AW4614" t="str">
            <v>A.S. WATSON DC OOSTERHOUT</v>
          </cell>
          <cell r="BP4614">
            <v>41</v>
          </cell>
          <cell r="BR4614" t="str">
            <v>49</v>
          </cell>
          <cell r="BT4614" t="str">
            <v/>
          </cell>
          <cell r="BU4614" t="str">
            <v>Kruidvat</v>
          </cell>
          <cell r="BX4614" t="str">
            <v/>
          </cell>
        </row>
        <row r="4615">
          <cell r="AW4615" t="str">
            <v>Sligro (deur 802-807)</v>
          </cell>
          <cell r="BP4615">
            <v>41</v>
          </cell>
          <cell r="BR4615" t="str">
            <v>54</v>
          </cell>
          <cell r="BT4615" t="str">
            <v/>
          </cell>
          <cell r="BU4615" t="str">
            <v>Superunie</v>
          </cell>
          <cell r="BX4615" t="str">
            <v/>
          </cell>
        </row>
        <row r="4616">
          <cell r="AW4616" t="str">
            <v>Sligro DC Non Food (deur 701)</v>
          </cell>
          <cell r="BP4616">
            <v>41</v>
          </cell>
          <cell r="BR4616" t="str">
            <v>54</v>
          </cell>
          <cell r="BT4616" t="str">
            <v/>
          </cell>
          <cell r="BU4616" t="str">
            <v>Superunie</v>
          </cell>
          <cell r="BX4616" t="str">
            <v/>
          </cell>
        </row>
        <row r="4617">
          <cell r="AW4617" t="str">
            <v>Albert Heijn DC OVERIJSSEL</v>
          </cell>
          <cell r="BP4617">
            <v>41</v>
          </cell>
          <cell r="BR4617" t="str">
            <v>80</v>
          </cell>
          <cell r="BT4617">
            <v>2.4</v>
          </cell>
          <cell r="BU4617" t="str">
            <v>AH</v>
          </cell>
          <cell r="BX4617">
            <v>66.02</v>
          </cell>
        </row>
        <row r="4618">
          <cell r="AW4618" t="str">
            <v>Albert Heijn</v>
          </cell>
          <cell r="BP4618">
            <v>41</v>
          </cell>
          <cell r="BR4618" t="str">
            <v>50</v>
          </cell>
          <cell r="BT4618">
            <v>2.4</v>
          </cell>
          <cell r="BU4618" t="str">
            <v>AH</v>
          </cell>
          <cell r="BX4618">
            <v>55.85</v>
          </cell>
        </row>
        <row r="4619">
          <cell r="AW4619" t="str">
            <v>A.S. WATSON DC OOSTERHOUT</v>
          </cell>
          <cell r="BP4619">
            <v>41</v>
          </cell>
          <cell r="BR4619" t="str">
            <v>49</v>
          </cell>
          <cell r="BT4619">
            <v>15.2</v>
          </cell>
          <cell r="BU4619" t="str">
            <v>Kruidvat</v>
          </cell>
          <cell r="BX4619">
            <v>186.05</v>
          </cell>
        </row>
        <row r="4620">
          <cell r="AW4620" t="str">
            <v>ALBERT HEIJN MECH ZAANDAM</v>
          </cell>
          <cell r="BP4620">
            <v>41</v>
          </cell>
          <cell r="BR4620" t="str">
            <v>15</v>
          </cell>
          <cell r="BT4620">
            <v>4</v>
          </cell>
          <cell r="BU4620" t="str">
            <v>AH</v>
          </cell>
          <cell r="BX4620">
            <v>78.88</v>
          </cell>
        </row>
        <row r="4621">
          <cell r="AW4621" t="str">
            <v>PLUS DC OSS</v>
          </cell>
          <cell r="BP4621">
            <v>41</v>
          </cell>
          <cell r="BR4621" t="str">
            <v>53</v>
          </cell>
          <cell r="BT4621" t="str">
            <v/>
          </cell>
          <cell r="BU4621" t="str">
            <v>Superunie</v>
          </cell>
          <cell r="BX4621" t="str">
            <v/>
          </cell>
        </row>
        <row r="4622">
          <cell r="AW4622" t="str">
            <v>KIVITS DRUNEN</v>
          </cell>
          <cell r="BP4622">
            <v>41</v>
          </cell>
          <cell r="BR4622" t="str">
            <v>51</v>
          </cell>
          <cell r="BT4622">
            <v>4.8</v>
          </cell>
          <cell r="BU4622" t="e">
            <v>#N/A</v>
          </cell>
          <cell r="BX4622">
            <v>78.239999999999995</v>
          </cell>
        </row>
        <row r="4623">
          <cell r="AW4623" t="str">
            <v>Vomar DC</v>
          </cell>
          <cell r="BP4623">
            <v>41</v>
          </cell>
          <cell r="BR4623" t="str">
            <v>18</v>
          </cell>
          <cell r="BT4623">
            <v>5.6</v>
          </cell>
          <cell r="BU4623" t="str">
            <v>Superunie</v>
          </cell>
          <cell r="BX4623">
            <v>102.53999999999999</v>
          </cell>
        </row>
        <row r="4624">
          <cell r="AW4624" t="str">
            <v>Vomar DC</v>
          </cell>
          <cell r="BP4624">
            <v>41</v>
          </cell>
          <cell r="BR4624" t="str">
            <v>18</v>
          </cell>
          <cell r="BT4624" t="str">
            <v/>
          </cell>
          <cell r="BU4624" t="str">
            <v>Superunie</v>
          </cell>
          <cell r="BX4624" t="str">
            <v/>
          </cell>
        </row>
        <row r="4625">
          <cell r="AW4625" t="str">
            <v>Etos Distributiecentrum</v>
          </cell>
          <cell r="BP4625">
            <v>41</v>
          </cell>
          <cell r="BR4625" t="str">
            <v>19</v>
          </cell>
          <cell r="BT4625">
            <v>6.4</v>
          </cell>
          <cell r="BU4625" t="str">
            <v>Overig</v>
          </cell>
          <cell r="BX4625">
            <v>110.53</v>
          </cell>
        </row>
        <row r="4626">
          <cell r="AW4626" t="str">
            <v>Albert Heijn</v>
          </cell>
          <cell r="BP4626">
            <v>41</v>
          </cell>
          <cell r="BR4626" t="str">
            <v>41</v>
          </cell>
          <cell r="BT4626">
            <v>19.2</v>
          </cell>
          <cell r="BU4626" t="str">
            <v>AH</v>
          </cell>
          <cell r="BX4626">
            <v>126.91</v>
          </cell>
        </row>
        <row r="4627">
          <cell r="AW4627" t="str">
            <v>Dirk DC Bleiswijk Actie</v>
          </cell>
          <cell r="BP4627">
            <v>41</v>
          </cell>
          <cell r="BR4627" t="str">
            <v>26</v>
          </cell>
          <cell r="BT4627">
            <v>5.6</v>
          </cell>
          <cell r="BU4627" t="str">
            <v>Superunie</v>
          </cell>
          <cell r="BX4627">
            <v>98.62</v>
          </cell>
        </row>
        <row r="4628">
          <cell r="AW4628" t="str">
            <v>GT Retail (Brouwer Transport)</v>
          </cell>
          <cell r="BP4628">
            <v>41</v>
          </cell>
          <cell r="BR4628" t="str">
            <v>81</v>
          </cell>
          <cell r="BT4628">
            <v>5.6</v>
          </cell>
          <cell r="BU4628" t="str">
            <v>Overig</v>
          </cell>
          <cell r="BX4628">
            <v>101.19</v>
          </cell>
        </row>
        <row r="4629">
          <cell r="AW4629" t="str">
            <v>Dirk DC Bleiswijk slow moving</v>
          </cell>
          <cell r="BP4629">
            <v>41</v>
          </cell>
          <cell r="BR4629" t="str">
            <v>26</v>
          </cell>
          <cell r="BT4629" t="str">
            <v/>
          </cell>
          <cell r="BU4629" t="str">
            <v>Superunie</v>
          </cell>
          <cell r="BX4629" t="str">
            <v/>
          </cell>
        </row>
        <row r="4630">
          <cell r="AW4630" t="str">
            <v>Vriesia Groothandel</v>
          </cell>
          <cell r="BP4630">
            <v>41</v>
          </cell>
          <cell r="BR4630" t="str">
            <v>18</v>
          </cell>
          <cell r="BT4630">
            <v>1.6</v>
          </cell>
          <cell r="BU4630" t="str">
            <v>Overig</v>
          </cell>
          <cell r="BX4630">
            <v>51.3</v>
          </cell>
        </row>
        <row r="4631">
          <cell r="AW4631" t="str">
            <v>HEARST MAGAZINES NETHERLA</v>
          </cell>
          <cell r="BP4631">
            <v>41</v>
          </cell>
          <cell r="BR4631" t="str">
            <v>10</v>
          </cell>
          <cell r="BT4631">
            <v>0.8</v>
          </cell>
          <cell r="BU4631" t="e">
            <v>#N/A</v>
          </cell>
          <cell r="BX4631">
            <v>27.26</v>
          </cell>
        </row>
        <row r="4632">
          <cell r="AW4632" t="str">
            <v>Albert Heijn</v>
          </cell>
          <cell r="BP4632">
            <v>41</v>
          </cell>
          <cell r="BR4632" t="str">
            <v>41</v>
          </cell>
          <cell r="BT4632">
            <v>20</v>
          </cell>
          <cell r="BU4632" t="str">
            <v>AH</v>
          </cell>
          <cell r="BX4632">
            <v>149.41999999999999</v>
          </cell>
        </row>
        <row r="4633">
          <cell r="AW4633" t="str">
            <v>Jumbo DC Nieuwegein</v>
          </cell>
          <cell r="BP4633">
            <v>41</v>
          </cell>
          <cell r="BR4633" t="str">
            <v>34</v>
          </cell>
          <cell r="BT4633">
            <v>26.4</v>
          </cell>
          <cell r="BU4633" t="str">
            <v>Jumbo</v>
          </cell>
          <cell r="BX4633">
            <v>213.57999999999998</v>
          </cell>
        </row>
        <row r="4634">
          <cell r="AW4634" t="str">
            <v>Kruidvat BV</v>
          </cell>
          <cell r="BP4634">
            <v>41</v>
          </cell>
          <cell r="BR4634" t="str">
            <v>66</v>
          </cell>
          <cell r="BT4634">
            <v>26.4</v>
          </cell>
          <cell r="BU4634" t="str">
            <v>Kruidvat</v>
          </cell>
          <cell r="BX4634">
            <v>182.69</v>
          </cell>
        </row>
        <row r="4635">
          <cell r="AW4635" t="str">
            <v>Albert Heijn</v>
          </cell>
          <cell r="BP4635">
            <v>41</v>
          </cell>
          <cell r="BR4635" t="str">
            <v>41</v>
          </cell>
          <cell r="BT4635">
            <v>26.4</v>
          </cell>
          <cell r="BU4635" t="str">
            <v>AH</v>
          </cell>
          <cell r="BX4635">
            <v>149.41</v>
          </cell>
        </row>
        <row r="4636">
          <cell r="AW4636" t="str">
            <v>Jumbo DC Nieuwegein</v>
          </cell>
          <cell r="BP4636">
            <v>41</v>
          </cell>
          <cell r="BR4636" t="str">
            <v>34</v>
          </cell>
          <cell r="BT4636" t="str">
            <v/>
          </cell>
          <cell r="BU4636" t="str">
            <v>Jumbo</v>
          </cell>
          <cell r="BX4636" t="str">
            <v/>
          </cell>
        </row>
        <row r="4637">
          <cell r="AW4637" t="str">
            <v>Jumbo DC Nieuwegein</v>
          </cell>
          <cell r="BP4637">
            <v>41</v>
          </cell>
          <cell r="BR4637" t="str">
            <v>34</v>
          </cell>
          <cell r="BT4637" t="str">
            <v/>
          </cell>
          <cell r="BU4637" t="str">
            <v>Jumbo</v>
          </cell>
          <cell r="BX4637" t="str">
            <v/>
          </cell>
        </row>
        <row r="4638">
          <cell r="AW4638" t="str">
            <v>Jumbo DC Nieuwegein</v>
          </cell>
          <cell r="BP4638">
            <v>41</v>
          </cell>
          <cell r="BR4638" t="str">
            <v>34</v>
          </cell>
          <cell r="BT4638" t="str">
            <v/>
          </cell>
          <cell r="BU4638" t="str">
            <v>Jumbo</v>
          </cell>
          <cell r="BX4638" t="str">
            <v/>
          </cell>
        </row>
        <row r="4639">
          <cell r="AW4639" t="str">
            <v>DC BRAND MASTERS</v>
          </cell>
          <cell r="BP4639">
            <v>42</v>
          </cell>
          <cell r="BR4639" t="str">
            <v>48</v>
          </cell>
          <cell r="BT4639">
            <v>7.2</v>
          </cell>
          <cell r="BU4639" t="str">
            <v>Overig</v>
          </cell>
          <cell r="BX4639">
            <v>120.31</v>
          </cell>
        </row>
        <row r="4640">
          <cell r="AW4640" t="str">
            <v>Action / ID Logistics</v>
          </cell>
          <cell r="BP4640">
            <v>42</v>
          </cell>
          <cell r="BR4640" t="str">
            <v>50</v>
          </cell>
          <cell r="BT4640">
            <v>21.6</v>
          </cell>
          <cell r="BU4640" t="str">
            <v>Action</v>
          </cell>
          <cell r="BX4640">
            <v>225.94</v>
          </cell>
        </row>
        <row r="4641">
          <cell r="AW4641" t="str">
            <v>Action / ID Logistics</v>
          </cell>
          <cell r="BP4641">
            <v>42</v>
          </cell>
          <cell r="BR4641" t="str">
            <v>50</v>
          </cell>
          <cell r="BT4641">
            <v>20</v>
          </cell>
          <cell r="BU4641" t="str">
            <v>Action</v>
          </cell>
          <cell r="BX4641">
            <v>216.8</v>
          </cell>
        </row>
        <row r="4642">
          <cell r="AW4642" t="str">
            <v>Vomar DC</v>
          </cell>
          <cell r="BP4642">
            <v>42</v>
          </cell>
          <cell r="BR4642" t="str">
            <v>18</v>
          </cell>
          <cell r="BT4642">
            <v>1.6</v>
          </cell>
          <cell r="BU4642" t="str">
            <v>Superunie</v>
          </cell>
          <cell r="BX4642">
            <v>51.3</v>
          </cell>
        </row>
        <row r="4643">
          <cell r="AW4643" t="str">
            <v>Global Trading</v>
          </cell>
          <cell r="BP4643">
            <v>42</v>
          </cell>
          <cell r="BR4643" t="str">
            <v>89</v>
          </cell>
          <cell r="BT4643">
            <v>11.2</v>
          </cell>
          <cell r="BU4643" t="str">
            <v>Overig</v>
          </cell>
          <cell r="BX4643">
            <v>237.89</v>
          </cell>
        </row>
        <row r="4644">
          <cell r="AW4644" t="str">
            <v>DA DC ZWOLLE</v>
          </cell>
          <cell r="BP4644">
            <v>42</v>
          </cell>
          <cell r="BR4644" t="str">
            <v>80</v>
          </cell>
          <cell r="BT4644">
            <v>14.4</v>
          </cell>
          <cell r="BU4644" t="str">
            <v>Pharma</v>
          </cell>
          <cell r="BX4644">
            <v>212.69</v>
          </cell>
        </row>
        <row r="4645">
          <cell r="AW4645" t="str">
            <v>IW4</v>
          </cell>
          <cell r="BP4645">
            <v>42</v>
          </cell>
          <cell r="BR4645" t="str">
            <v>39</v>
          </cell>
          <cell r="BT4645">
            <v>0.8</v>
          </cell>
          <cell r="BU4645" t="e">
            <v>#N/A</v>
          </cell>
          <cell r="BX4645">
            <v>27.26</v>
          </cell>
        </row>
        <row r="4646">
          <cell r="AW4646" t="str">
            <v>Action / ID Logistics</v>
          </cell>
          <cell r="BP4646">
            <v>42</v>
          </cell>
          <cell r="BR4646" t="str">
            <v>50</v>
          </cell>
          <cell r="BT4646" t="str">
            <v/>
          </cell>
          <cell r="BU4646" t="str">
            <v>Action</v>
          </cell>
          <cell r="BX4646" t="str">
            <v/>
          </cell>
        </row>
        <row r="4647">
          <cell r="AW4647" t="str">
            <v>Action Distributiecentrum</v>
          </cell>
          <cell r="BP4647">
            <v>42</v>
          </cell>
          <cell r="BR4647" t="str">
            <v>61</v>
          </cell>
          <cell r="BT4647">
            <v>19.2</v>
          </cell>
          <cell r="BU4647" t="str">
            <v>Action</v>
          </cell>
          <cell r="BX4647">
            <v>283.97000000000003</v>
          </cell>
        </row>
        <row r="4648">
          <cell r="AW4648" t="str">
            <v>Aldi Culemborg B.V.</v>
          </cell>
          <cell r="BP4648">
            <v>42</v>
          </cell>
          <cell r="BR4648" t="str">
            <v>41</v>
          </cell>
          <cell r="BT4648">
            <v>3.2</v>
          </cell>
          <cell r="BU4648" t="str">
            <v>Aldi</v>
          </cell>
          <cell r="BX4648">
            <v>38.11</v>
          </cell>
        </row>
        <row r="4649">
          <cell r="AW4649" t="str">
            <v>Poiesz Supermarkten BV</v>
          </cell>
          <cell r="BP4649">
            <v>42</v>
          </cell>
          <cell r="BR4649" t="str">
            <v>86</v>
          </cell>
          <cell r="BT4649">
            <v>8</v>
          </cell>
          <cell r="BU4649" t="str">
            <v>Superunie</v>
          </cell>
          <cell r="BX4649">
            <v>183.36</v>
          </cell>
        </row>
        <row r="4650">
          <cell r="AW4650" t="str">
            <v>Action Distributiecentrum</v>
          </cell>
          <cell r="BP4650">
            <v>42</v>
          </cell>
          <cell r="BR4650" t="str">
            <v>61</v>
          </cell>
          <cell r="BT4650">
            <v>20</v>
          </cell>
          <cell r="BU4650" t="str">
            <v>Action</v>
          </cell>
          <cell r="BX4650">
            <v>290.2</v>
          </cell>
        </row>
        <row r="4651">
          <cell r="AW4651" t="str">
            <v>Boni Distributiecentrum</v>
          </cell>
          <cell r="BP4651">
            <v>42</v>
          </cell>
          <cell r="BR4651" t="str">
            <v>38</v>
          </cell>
          <cell r="BT4651">
            <v>0.8</v>
          </cell>
          <cell r="BU4651" t="str">
            <v>Superunie</v>
          </cell>
          <cell r="BX4651">
            <v>28.86</v>
          </cell>
        </row>
        <row r="4652">
          <cell r="AW4652" t="str">
            <v>HOOGVLIET DC BLEISWIJK</v>
          </cell>
          <cell r="BP4652">
            <v>42</v>
          </cell>
          <cell r="BR4652" t="str">
            <v>26</v>
          </cell>
          <cell r="BT4652">
            <v>24</v>
          </cell>
          <cell r="BU4652" t="str">
            <v>Superunie</v>
          </cell>
          <cell r="BX4652">
            <v>264.47999999999996</v>
          </cell>
        </row>
        <row r="4653">
          <cell r="AW4653" t="str">
            <v>HOOGVLIET DC BLEISWIJK</v>
          </cell>
          <cell r="BP4653">
            <v>42</v>
          </cell>
          <cell r="BR4653" t="str">
            <v>26</v>
          </cell>
          <cell r="BT4653" t="str">
            <v/>
          </cell>
          <cell r="BU4653" t="str">
            <v>Superunie</v>
          </cell>
          <cell r="BX4653" t="str">
            <v/>
          </cell>
        </row>
        <row r="4654">
          <cell r="AW4654" t="str">
            <v>HOOGVLIET DC BLEISWIJK</v>
          </cell>
          <cell r="BP4654">
            <v>42</v>
          </cell>
          <cell r="BR4654" t="str">
            <v>26</v>
          </cell>
          <cell r="BT4654" t="str">
            <v/>
          </cell>
          <cell r="BU4654" t="str">
            <v>Superunie</v>
          </cell>
          <cell r="BX4654" t="str">
            <v/>
          </cell>
        </row>
        <row r="4655">
          <cell r="AW4655" t="str">
            <v>Poiesz Supermarkten BV</v>
          </cell>
          <cell r="BP4655">
            <v>42</v>
          </cell>
          <cell r="BR4655" t="str">
            <v>86</v>
          </cell>
          <cell r="BT4655" t="str">
            <v/>
          </cell>
          <cell r="BU4655" t="str">
            <v>Superunie</v>
          </cell>
          <cell r="BX4655" t="str">
            <v/>
          </cell>
        </row>
        <row r="4656">
          <cell r="AW4656" t="str">
            <v>Albert Heijn</v>
          </cell>
          <cell r="BP4656">
            <v>42</v>
          </cell>
          <cell r="BR4656" t="str">
            <v>41</v>
          </cell>
          <cell r="BT4656">
            <v>2.4</v>
          </cell>
          <cell r="BU4656" t="str">
            <v>AH</v>
          </cell>
          <cell r="BX4656">
            <v>33.36</v>
          </cell>
        </row>
        <row r="4657">
          <cell r="AW4657" t="str">
            <v>ID Logistics</v>
          </cell>
          <cell r="BP4657">
            <v>42</v>
          </cell>
          <cell r="BR4657" t="str">
            <v>50</v>
          </cell>
          <cell r="BT4657">
            <v>2.4</v>
          </cell>
          <cell r="BU4657" t="str">
            <v>Overig</v>
          </cell>
          <cell r="BX4657">
            <v>55.85</v>
          </cell>
        </row>
        <row r="4658">
          <cell r="AW4658" t="str">
            <v>ALBERT HEIJN MECH ZAANDAM</v>
          </cell>
          <cell r="BP4658">
            <v>42</v>
          </cell>
          <cell r="BR4658" t="str">
            <v>15</v>
          </cell>
          <cell r="BT4658">
            <v>6.4</v>
          </cell>
          <cell r="BU4658" t="str">
            <v>AH</v>
          </cell>
          <cell r="BX4658">
            <v>105.54</v>
          </cell>
        </row>
        <row r="4659">
          <cell r="AW4659" t="str">
            <v>Amsterdam Warehouse Company</v>
          </cell>
          <cell r="BP4659">
            <v>42</v>
          </cell>
          <cell r="BR4659" t="str">
            <v>10</v>
          </cell>
          <cell r="BT4659">
            <v>3.2</v>
          </cell>
          <cell r="BU4659" t="str">
            <v>Overig</v>
          </cell>
          <cell r="BX4659">
            <v>63.84</v>
          </cell>
        </row>
        <row r="4660">
          <cell r="AW4660" t="str">
            <v>OPVALLERS BART V GEMERT</v>
          </cell>
          <cell r="BP4660">
            <v>42</v>
          </cell>
          <cell r="BR4660" t="str">
            <v>56</v>
          </cell>
          <cell r="BT4660">
            <v>1.6</v>
          </cell>
          <cell r="BU4660" t="e">
            <v>#N/A</v>
          </cell>
          <cell r="BX4660">
            <v>40.11</v>
          </cell>
        </row>
        <row r="4661">
          <cell r="AW4661" t="str">
            <v>Albert Heijn</v>
          </cell>
          <cell r="BP4661">
            <v>42</v>
          </cell>
          <cell r="BR4661" t="str">
            <v>50</v>
          </cell>
          <cell r="BT4661">
            <v>7.2</v>
          </cell>
          <cell r="BU4661" t="str">
            <v>AH</v>
          </cell>
          <cell r="BX4661">
            <v>111.82</v>
          </cell>
        </row>
        <row r="4662">
          <cell r="AW4662" t="str">
            <v>AH DC Hoorn</v>
          </cell>
          <cell r="BP4662">
            <v>42</v>
          </cell>
          <cell r="BR4662" t="str">
            <v>16</v>
          </cell>
          <cell r="BT4662">
            <v>2.4</v>
          </cell>
          <cell r="BU4662" t="str">
            <v>AH</v>
          </cell>
          <cell r="BX4662">
            <v>66.19</v>
          </cell>
        </row>
        <row r="4663">
          <cell r="AW4663" t="str">
            <v>Albert Heijn DC OVERIJSSEL</v>
          </cell>
          <cell r="BP4663">
            <v>42</v>
          </cell>
          <cell r="BR4663" t="str">
            <v>80</v>
          </cell>
          <cell r="BT4663">
            <v>7.2</v>
          </cell>
          <cell r="BU4663" t="str">
            <v>AH</v>
          </cell>
          <cell r="BX4663">
            <v>132.34</v>
          </cell>
        </row>
        <row r="4664">
          <cell r="AW4664" t="str">
            <v>Albert Heijn</v>
          </cell>
          <cell r="BP4664">
            <v>42</v>
          </cell>
          <cell r="BR4664" t="str">
            <v>26</v>
          </cell>
          <cell r="BT4664">
            <v>6.4</v>
          </cell>
          <cell r="BU4664" t="str">
            <v>AH</v>
          </cell>
          <cell r="BX4664">
            <v>106.82</v>
          </cell>
        </row>
        <row r="4665">
          <cell r="AW4665" t="str">
            <v>Aldi Roermond BV</v>
          </cell>
          <cell r="BP4665">
            <v>42</v>
          </cell>
          <cell r="BR4665" t="str">
            <v>60</v>
          </cell>
          <cell r="BT4665">
            <v>2.4</v>
          </cell>
          <cell r="BU4665" t="str">
            <v>Aldi</v>
          </cell>
          <cell r="BX4665">
            <v>67.989999999999995</v>
          </cell>
        </row>
        <row r="4666">
          <cell r="AW4666" t="str">
            <v>Global Trading</v>
          </cell>
          <cell r="BP4666">
            <v>42</v>
          </cell>
          <cell r="BR4666" t="str">
            <v>89</v>
          </cell>
          <cell r="BT4666">
            <v>7.2</v>
          </cell>
          <cell r="BU4666" t="str">
            <v>Overig</v>
          </cell>
          <cell r="BX4666">
            <v>175.61</v>
          </cell>
        </row>
        <row r="4667">
          <cell r="AW4667" t="str">
            <v>Aldi Roosendaal BV</v>
          </cell>
          <cell r="BP4667">
            <v>42</v>
          </cell>
          <cell r="BR4667" t="str">
            <v>47</v>
          </cell>
          <cell r="BT4667">
            <v>3.2</v>
          </cell>
          <cell r="BU4667" t="str">
            <v>Aldi</v>
          </cell>
          <cell r="BX4667">
            <v>70.37</v>
          </cell>
        </row>
        <row r="4668">
          <cell r="AW4668" t="str">
            <v>ALDI Groningen</v>
          </cell>
          <cell r="BP4668">
            <v>42</v>
          </cell>
          <cell r="BR4668" t="str">
            <v>97</v>
          </cell>
          <cell r="BT4668">
            <v>3.2</v>
          </cell>
          <cell r="BU4668" t="str">
            <v>Aldi</v>
          </cell>
          <cell r="BX4668">
            <v>104.35</v>
          </cell>
        </row>
        <row r="4669">
          <cell r="AW4669" t="str">
            <v>Aldi Zoetermeer BV</v>
          </cell>
          <cell r="BP4669">
            <v>42</v>
          </cell>
          <cell r="BR4669" t="str">
            <v>26</v>
          </cell>
          <cell r="BT4669">
            <v>3.2</v>
          </cell>
          <cell r="BU4669" t="str">
            <v>Aldi</v>
          </cell>
          <cell r="BX4669">
            <v>71.069999999999993</v>
          </cell>
        </row>
        <row r="4670">
          <cell r="AW4670" t="str">
            <v>A.S. WATSON DC OOSTERHOUT</v>
          </cell>
          <cell r="BP4670">
            <v>42</v>
          </cell>
          <cell r="BR4670" t="str">
            <v>49</v>
          </cell>
          <cell r="BT4670">
            <v>8.8000000000000007</v>
          </cell>
          <cell r="BU4670" t="str">
            <v>Kruidvat</v>
          </cell>
          <cell r="BX4670">
            <v>130.15</v>
          </cell>
        </row>
        <row r="4671">
          <cell r="AW4671" t="str">
            <v>Action / ID Logistics</v>
          </cell>
          <cell r="BP4671">
            <v>42</v>
          </cell>
          <cell r="BR4671" t="str">
            <v>50</v>
          </cell>
          <cell r="BT4671" t="str">
            <v/>
          </cell>
          <cell r="BU4671" t="str">
            <v>Action</v>
          </cell>
          <cell r="BX4671" t="str">
            <v/>
          </cell>
        </row>
        <row r="4672">
          <cell r="AW4672" t="str">
            <v>Topbrands Europe BV</v>
          </cell>
          <cell r="BP4672">
            <v>42</v>
          </cell>
          <cell r="BR4672" t="str">
            <v>96</v>
          </cell>
          <cell r="BT4672">
            <v>8</v>
          </cell>
          <cell r="BU4672" t="str">
            <v>Overig</v>
          </cell>
          <cell r="BX4672">
            <v>202.4</v>
          </cell>
        </row>
        <row r="4673">
          <cell r="AW4673" t="str">
            <v>Aldi</v>
          </cell>
          <cell r="BP4673">
            <v>42</v>
          </cell>
          <cell r="BR4673" t="str">
            <v>74</v>
          </cell>
          <cell r="BT4673">
            <v>3.2</v>
          </cell>
          <cell r="BU4673" t="str">
            <v>Aldi</v>
          </cell>
          <cell r="BX4673">
            <v>76.83</v>
          </cell>
        </row>
        <row r="4674">
          <cell r="AW4674" t="str">
            <v>Etos Distributiecentrum</v>
          </cell>
          <cell r="BP4674">
            <v>42</v>
          </cell>
          <cell r="BR4674" t="str">
            <v>19</v>
          </cell>
          <cell r="BT4674">
            <v>9.6</v>
          </cell>
          <cell r="BU4674" t="str">
            <v>Overig</v>
          </cell>
          <cell r="BX4674">
            <v>158.88</v>
          </cell>
        </row>
        <row r="4675">
          <cell r="AW4675" t="str">
            <v>PLUS DC OSS</v>
          </cell>
          <cell r="BP4675">
            <v>42</v>
          </cell>
          <cell r="BR4675" t="str">
            <v>53</v>
          </cell>
          <cell r="BT4675">
            <v>2.4</v>
          </cell>
          <cell r="BU4675" t="str">
            <v>Superunie</v>
          </cell>
          <cell r="BX4675">
            <v>45.6</v>
          </cell>
        </row>
        <row r="4676">
          <cell r="AW4676" t="str">
            <v>Albert Heijn</v>
          </cell>
          <cell r="BP4676">
            <v>42</v>
          </cell>
          <cell r="BR4676" t="str">
            <v>41</v>
          </cell>
          <cell r="BT4676">
            <v>12.8</v>
          </cell>
          <cell r="BU4676" t="str">
            <v>AH</v>
          </cell>
          <cell r="BX4676">
            <v>100.74</v>
          </cell>
        </row>
        <row r="4677">
          <cell r="AW4677" t="str">
            <v>Albert Heijn</v>
          </cell>
          <cell r="BP4677">
            <v>42</v>
          </cell>
          <cell r="BR4677" t="str">
            <v>26</v>
          </cell>
          <cell r="BT4677">
            <v>16</v>
          </cell>
          <cell r="BU4677" t="str">
            <v>AH</v>
          </cell>
          <cell r="BX4677">
            <v>212.16</v>
          </cell>
        </row>
        <row r="4678">
          <cell r="AW4678" t="str">
            <v>Albert Heijn</v>
          </cell>
          <cell r="BP4678">
            <v>42</v>
          </cell>
          <cell r="BR4678" t="str">
            <v>50</v>
          </cell>
          <cell r="BT4678">
            <v>0.8</v>
          </cell>
          <cell r="BU4678" t="str">
            <v>AH</v>
          </cell>
          <cell r="BX4678">
            <v>27.26</v>
          </cell>
        </row>
        <row r="4679">
          <cell r="AW4679" t="str">
            <v>AH DC Hoorn</v>
          </cell>
          <cell r="BP4679">
            <v>42</v>
          </cell>
          <cell r="BR4679" t="str">
            <v>16</v>
          </cell>
          <cell r="BT4679">
            <v>3.2</v>
          </cell>
          <cell r="BU4679" t="str">
            <v>AH</v>
          </cell>
          <cell r="BX4679">
            <v>75.709999999999994</v>
          </cell>
        </row>
        <row r="4680">
          <cell r="AW4680" t="str">
            <v>Action Distributiecentrum</v>
          </cell>
          <cell r="BP4680">
            <v>42</v>
          </cell>
          <cell r="BR4680" t="str">
            <v>61</v>
          </cell>
          <cell r="BT4680">
            <v>24</v>
          </cell>
          <cell r="BU4680" t="str">
            <v>Action</v>
          </cell>
          <cell r="BX4680">
            <v>317.52</v>
          </cell>
        </row>
        <row r="4681">
          <cell r="AW4681" t="str">
            <v>Action / ID Logistics</v>
          </cell>
          <cell r="BP4681">
            <v>42</v>
          </cell>
          <cell r="BR4681" t="str">
            <v>50</v>
          </cell>
          <cell r="BT4681">
            <v>23.200000000000003</v>
          </cell>
          <cell r="BU4681" t="str">
            <v>Action</v>
          </cell>
          <cell r="BX4681">
            <v>233.63</v>
          </cell>
        </row>
        <row r="4682">
          <cell r="AW4682" t="str">
            <v>Dirk DC Bleiswijk Actie</v>
          </cell>
          <cell r="BP4682">
            <v>42</v>
          </cell>
          <cell r="BR4682" t="str">
            <v>26</v>
          </cell>
          <cell r="BT4682">
            <v>24.8</v>
          </cell>
          <cell r="BU4682" t="str">
            <v>Superunie</v>
          </cell>
          <cell r="BX4682">
            <v>269.08</v>
          </cell>
        </row>
        <row r="4683">
          <cell r="AW4683" t="str">
            <v>Action / ID Logistics</v>
          </cell>
          <cell r="BP4683">
            <v>42</v>
          </cell>
          <cell r="BR4683" t="str">
            <v>50</v>
          </cell>
          <cell r="BT4683" t="str">
            <v/>
          </cell>
          <cell r="BU4683" t="str">
            <v>Action</v>
          </cell>
          <cell r="BX4683" t="str">
            <v/>
          </cell>
        </row>
        <row r="4684">
          <cell r="AW4684" t="str">
            <v>Dirk DC Bleiswijk Actie</v>
          </cell>
          <cell r="BP4684">
            <v>42</v>
          </cell>
          <cell r="BR4684" t="str">
            <v>26</v>
          </cell>
          <cell r="BT4684">
            <v>4</v>
          </cell>
          <cell r="BU4684" t="str">
            <v>Superunie</v>
          </cell>
          <cell r="BX4684">
            <v>79.88</v>
          </cell>
        </row>
        <row r="4685">
          <cell r="AW4685" t="str">
            <v>Action Distributiecentrum</v>
          </cell>
          <cell r="BP4685">
            <v>42</v>
          </cell>
          <cell r="BR4685" t="str">
            <v>16</v>
          </cell>
          <cell r="BT4685">
            <v>20</v>
          </cell>
          <cell r="BU4685" t="str">
            <v>Action</v>
          </cell>
          <cell r="BX4685">
            <v>257.2</v>
          </cell>
        </row>
        <row r="4686">
          <cell r="AW4686" t="str">
            <v>Henry Schein</v>
          </cell>
          <cell r="BP4686">
            <v>42</v>
          </cell>
          <cell r="BR4686" t="str">
            <v>13</v>
          </cell>
          <cell r="BT4686">
            <v>1.6</v>
          </cell>
          <cell r="BU4686" t="str">
            <v>Overig</v>
          </cell>
          <cell r="BX4686">
            <v>49.04</v>
          </cell>
        </row>
        <row r="4687">
          <cell r="AW4687" t="str">
            <v>Action / ID Logistics</v>
          </cell>
          <cell r="BP4687">
            <v>42</v>
          </cell>
          <cell r="BR4687" t="str">
            <v>50</v>
          </cell>
          <cell r="BT4687" t="str">
            <v/>
          </cell>
          <cell r="BU4687" t="str">
            <v>Action</v>
          </cell>
          <cell r="BX4687" t="str">
            <v/>
          </cell>
        </row>
        <row r="4688">
          <cell r="AW4688" t="str">
            <v>VOMAR RECLAME DC</v>
          </cell>
          <cell r="BP4688">
            <v>42</v>
          </cell>
          <cell r="BR4688" t="str">
            <v>18</v>
          </cell>
          <cell r="BT4688">
            <v>12</v>
          </cell>
          <cell r="BU4688" t="str">
            <v>Superunie</v>
          </cell>
          <cell r="BX4688">
            <v>184.92</v>
          </cell>
        </row>
        <row r="4689">
          <cell r="AW4689" t="str">
            <v>BOON DC KW DORDRECHT</v>
          </cell>
          <cell r="BP4689">
            <v>42</v>
          </cell>
          <cell r="BR4689" t="str">
            <v>33</v>
          </cell>
          <cell r="BT4689">
            <v>2.4000000000000004</v>
          </cell>
          <cell r="BU4689" t="str">
            <v>Superunie</v>
          </cell>
          <cell r="BX4689">
            <v>55.66</v>
          </cell>
        </row>
        <row r="4690">
          <cell r="AW4690" t="str">
            <v>Colgate-Palmolive hoofdkantoor</v>
          </cell>
          <cell r="BP4690">
            <v>42</v>
          </cell>
          <cell r="BR4690" t="str">
            <v>13</v>
          </cell>
          <cell r="BT4690">
            <v>0.8</v>
          </cell>
          <cell r="BU4690" t="str">
            <v>Overig</v>
          </cell>
          <cell r="BX4690">
            <v>28.67</v>
          </cell>
        </row>
        <row r="4691">
          <cell r="AW4691" t="str">
            <v>Nettorama DC</v>
          </cell>
          <cell r="BP4691">
            <v>42</v>
          </cell>
          <cell r="BR4691" t="str">
            <v>49</v>
          </cell>
          <cell r="BT4691">
            <v>6.4</v>
          </cell>
          <cell r="BU4691" t="str">
            <v>Superunie</v>
          </cell>
          <cell r="BX4691">
            <v>96.58</v>
          </cell>
        </row>
        <row r="4692">
          <cell r="AW4692" t="str">
            <v>BOON DC KW DORDRECHT</v>
          </cell>
          <cell r="BP4692">
            <v>42</v>
          </cell>
          <cell r="BR4692" t="str">
            <v>33</v>
          </cell>
          <cell r="BT4692" t="str">
            <v/>
          </cell>
          <cell r="BU4692" t="str">
            <v>Superunie</v>
          </cell>
          <cell r="BX4692" t="str">
            <v/>
          </cell>
        </row>
        <row r="4693">
          <cell r="AW4693" t="str">
            <v>Kruidvat BV</v>
          </cell>
          <cell r="BP4693">
            <v>42</v>
          </cell>
          <cell r="BR4693" t="str">
            <v>66</v>
          </cell>
          <cell r="BT4693">
            <v>26.4</v>
          </cell>
          <cell r="BU4693" t="str">
            <v>Kruidvat</v>
          </cell>
          <cell r="BX4693">
            <v>182.69</v>
          </cell>
        </row>
        <row r="4694">
          <cell r="AW4694" t="str">
            <v>ALBERT HEIJN MECH ZAANDAM</v>
          </cell>
          <cell r="BP4694">
            <v>42</v>
          </cell>
          <cell r="BR4694" t="str">
            <v>15</v>
          </cell>
          <cell r="BT4694">
            <v>6.4</v>
          </cell>
          <cell r="BU4694" t="str">
            <v>AH</v>
          </cell>
          <cell r="BX4694">
            <v>274.3</v>
          </cell>
        </row>
        <row r="4695">
          <cell r="AW4695" t="str">
            <v>Dirk DC Bleiswijk Actie</v>
          </cell>
          <cell r="BP4695">
            <v>42</v>
          </cell>
          <cell r="BR4695" t="str">
            <v>26</v>
          </cell>
          <cell r="BT4695" t="str">
            <v/>
          </cell>
          <cell r="BU4695" t="str">
            <v>Superunie</v>
          </cell>
          <cell r="BX4695" t="str">
            <v/>
          </cell>
        </row>
        <row r="4696">
          <cell r="AW4696" t="str">
            <v>Nettorama DC</v>
          </cell>
          <cell r="BP4696">
            <v>42</v>
          </cell>
          <cell r="BR4696" t="str">
            <v>49</v>
          </cell>
          <cell r="BT4696" t="str">
            <v/>
          </cell>
          <cell r="BU4696" t="str">
            <v>Superunie</v>
          </cell>
          <cell r="BX4696" t="str">
            <v/>
          </cell>
        </row>
        <row r="4697">
          <cell r="AW4697" t="str">
            <v>CoopCodis Distributiecentrum</v>
          </cell>
          <cell r="BP4697">
            <v>42</v>
          </cell>
          <cell r="BR4697" t="str">
            <v>94</v>
          </cell>
          <cell r="BT4697">
            <v>3.2</v>
          </cell>
          <cell r="BU4697" t="str">
            <v>Superunie</v>
          </cell>
          <cell r="BX4697">
            <v>90.34</v>
          </cell>
        </row>
        <row r="4698">
          <cell r="AW4698" t="str">
            <v>CoopCodis Distributiecentrum</v>
          </cell>
          <cell r="BP4698">
            <v>42</v>
          </cell>
          <cell r="BR4698" t="str">
            <v>94</v>
          </cell>
          <cell r="BT4698" t="str">
            <v/>
          </cell>
          <cell r="BU4698" t="str">
            <v>Superunie</v>
          </cell>
          <cell r="BX4698" t="str">
            <v/>
          </cell>
        </row>
        <row r="4699">
          <cell r="AW4699" t="str">
            <v>Action Distributiecentrum</v>
          </cell>
          <cell r="BP4699">
            <v>42</v>
          </cell>
          <cell r="BR4699" t="str">
            <v>16</v>
          </cell>
          <cell r="BT4699">
            <v>26.4</v>
          </cell>
          <cell r="BU4699" t="str">
            <v>Action</v>
          </cell>
          <cell r="BX4699">
            <v>296.47000000000003</v>
          </cell>
        </row>
        <row r="4700">
          <cell r="AW4700" t="str">
            <v>Action Distributiecentrum</v>
          </cell>
          <cell r="BP4700">
            <v>42</v>
          </cell>
          <cell r="BR4700" t="str">
            <v>61</v>
          </cell>
          <cell r="BT4700">
            <v>23.2</v>
          </cell>
          <cell r="BU4700" t="str">
            <v>Action</v>
          </cell>
          <cell r="BX4700">
            <v>312.27</v>
          </cell>
        </row>
        <row r="4701">
          <cell r="AW4701" t="str">
            <v>Vriesia Opslag Stellendam</v>
          </cell>
          <cell r="BP4701">
            <v>42</v>
          </cell>
          <cell r="BR4701" t="str">
            <v>32</v>
          </cell>
          <cell r="BT4701">
            <v>3.2</v>
          </cell>
          <cell r="BU4701" t="str">
            <v>Overig</v>
          </cell>
          <cell r="BX4701">
            <v>75.069999999999993</v>
          </cell>
        </row>
        <row r="4702">
          <cell r="AW4702" t="str">
            <v>Dirk DC Bleiswijk Actie</v>
          </cell>
          <cell r="BP4702">
            <v>42</v>
          </cell>
          <cell r="BR4702" t="str">
            <v>26</v>
          </cell>
          <cell r="BT4702">
            <v>26.4</v>
          </cell>
          <cell r="BU4702" t="str">
            <v>Superunie</v>
          </cell>
          <cell r="BX4702">
            <v>278.26</v>
          </cell>
        </row>
        <row r="4703">
          <cell r="AW4703" t="str">
            <v>CoopCodis Distributiecentrum</v>
          </cell>
          <cell r="BP4703">
            <v>42</v>
          </cell>
          <cell r="BR4703" t="str">
            <v>94</v>
          </cell>
          <cell r="BT4703">
            <v>5.6</v>
          </cell>
          <cell r="BU4703" t="str">
            <v>Superunie</v>
          </cell>
          <cell r="BX4703">
            <v>125.44</v>
          </cell>
        </row>
        <row r="4704">
          <cell r="AW4704" t="str">
            <v>Albert Heijn DC OVERIJSSEL</v>
          </cell>
          <cell r="BP4704">
            <v>42</v>
          </cell>
          <cell r="BR4704" t="str">
            <v>80</v>
          </cell>
          <cell r="BT4704">
            <v>0.8</v>
          </cell>
          <cell r="BU4704" t="str">
            <v>AH</v>
          </cell>
          <cell r="BX4704">
            <v>30.66</v>
          </cell>
        </row>
        <row r="4705">
          <cell r="AW4705" t="str">
            <v>ID Logistics</v>
          </cell>
          <cell r="BP4705">
            <v>42</v>
          </cell>
          <cell r="BR4705" t="str">
            <v>50</v>
          </cell>
          <cell r="BT4705">
            <v>2.4</v>
          </cell>
          <cell r="BU4705" t="str">
            <v>Overig</v>
          </cell>
          <cell r="BX4705">
            <v>55.85</v>
          </cell>
        </row>
        <row r="4706">
          <cell r="AW4706" t="str">
            <v>Action Distributiecentrum</v>
          </cell>
          <cell r="BP4706">
            <v>42</v>
          </cell>
          <cell r="BR4706" t="str">
            <v>61</v>
          </cell>
          <cell r="BT4706">
            <v>24.8</v>
          </cell>
          <cell r="BU4706" t="str">
            <v>Action</v>
          </cell>
          <cell r="BX4706">
            <v>323.39</v>
          </cell>
        </row>
        <row r="4707">
          <cell r="AW4707" t="str">
            <v>Action / ID Logistics</v>
          </cell>
          <cell r="BP4707">
            <v>42</v>
          </cell>
          <cell r="BR4707" t="str">
            <v>50</v>
          </cell>
          <cell r="BT4707">
            <v>19.2</v>
          </cell>
          <cell r="BU4707" t="str">
            <v>Action</v>
          </cell>
          <cell r="BX4707">
            <v>212.35</v>
          </cell>
        </row>
        <row r="4708">
          <cell r="AW4708" t="str">
            <v>Corim Dental Products BV</v>
          </cell>
          <cell r="BP4708">
            <v>42</v>
          </cell>
          <cell r="BR4708" t="str">
            <v>41</v>
          </cell>
          <cell r="BT4708">
            <v>0.8</v>
          </cell>
          <cell r="BU4708" t="str">
            <v>Pharma</v>
          </cell>
          <cell r="BX4708">
            <v>27.26</v>
          </cell>
        </row>
        <row r="4709">
          <cell r="AW4709" t="str">
            <v>Jumbo DC Nieuwegein</v>
          </cell>
          <cell r="BP4709">
            <v>42</v>
          </cell>
          <cell r="BR4709" t="str">
            <v>34</v>
          </cell>
          <cell r="BT4709">
            <v>21.6</v>
          </cell>
          <cell r="BU4709" t="str">
            <v>Jumbo</v>
          </cell>
          <cell r="BX4709">
            <v>193.09</v>
          </cell>
        </row>
        <row r="4710">
          <cell r="AW4710" t="str">
            <v>ALLIANCE HEALTHCARE</v>
          </cell>
          <cell r="BP4710">
            <v>42</v>
          </cell>
          <cell r="BR4710" t="str">
            <v>52</v>
          </cell>
          <cell r="BT4710">
            <v>0.8</v>
          </cell>
          <cell r="BU4710" t="str">
            <v>Pharma</v>
          </cell>
          <cell r="BX4710">
            <v>54.4</v>
          </cell>
        </row>
        <row r="4711">
          <cell r="AW4711" t="str">
            <v>Mosadex</v>
          </cell>
          <cell r="BP4711">
            <v>42</v>
          </cell>
          <cell r="BR4711" t="str">
            <v>61</v>
          </cell>
          <cell r="BT4711">
            <v>0.8</v>
          </cell>
          <cell r="BU4711" t="str">
            <v>Overig</v>
          </cell>
          <cell r="BX4711">
            <v>54.4</v>
          </cell>
        </row>
        <row r="4712">
          <cell r="AW4712" t="str">
            <v>Mosadex</v>
          </cell>
          <cell r="BP4712">
            <v>42</v>
          </cell>
          <cell r="BR4712" t="str">
            <v>23</v>
          </cell>
          <cell r="BT4712">
            <v>0.8</v>
          </cell>
          <cell r="BU4712" t="str">
            <v>Overig</v>
          </cell>
          <cell r="BX4712">
            <v>54.4</v>
          </cell>
        </row>
        <row r="4713">
          <cell r="AW4713" t="str">
            <v>Pluripharm BV</v>
          </cell>
          <cell r="BP4713">
            <v>42</v>
          </cell>
          <cell r="BR4713" t="str">
            <v>18</v>
          </cell>
          <cell r="BT4713">
            <v>0.8</v>
          </cell>
          <cell r="BU4713" t="str">
            <v>Pharma</v>
          </cell>
          <cell r="BX4713">
            <v>54.4</v>
          </cell>
        </row>
        <row r="4714">
          <cell r="AW4714" t="str">
            <v>Minc Apeldoorn B.V.</v>
          </cell>
          <cell r="BP4714">
            <v>42</v>
          </cell>
          <cell r="BR4714" t="str">
            <v>73</v>
          </cell>
          <cell r="BT4714">
            <v>3.2</v>
          </cell>
          <cell r="BU4714" t="str">
            <v>Overig</v>
          </cell>
          <cell r="BX4714">
            <v>64.8</v>
          </cell>
        </row>
        <row r="4715">
          <cell r="AW4715" t="str">
            <v>Jumbo DC Nieuwegein</v>
          </cell>
          <cell r="BP4715">
            <v>42</v>
          </cell>
          <cell r="BR4715" t="str">
            <v>34</v>
          </cell>
          <cell r="BT4715" t="str">
            <v/>
          </cell>
          <cell r="BU4715" t="str">
            <v>Jumbo</v>
          </cell>
          <cell r="BX4715" t="str">
            <v/>
          </cell>
        </row>
        <row r="4716">
          <cell r="AW4716" t="str">
            <v>Deka DC Velsen laag</v>
          </cell>
          <cell r="BP4716">
            <v>42</v>
          </cell>
          <cell r="BR4716" t="str">
            <v>19</v>
          </cell>
          <cell r="BT4716">
            <v>4.8</v>
          </cell>
          <cell r="BU4716" t="str">
            <v>Superunie</v>
          </cell>
          <cell r="BX4716">
            <v>94.18</v>
          </cell>
        </row>
        <row r="4717">
          <cell r="AW4717" t="str">
            <v>Jumbo DC Nieuwegein</v>
          </cell>
          <cell r="BP4717">
            <v>42</v>
          </cell>
          <cell r="BR4717" t="str">
            <v>34</v>
          </cell>
          <cell r="BT4717" t="str">
            <v/>
          </cell>
          <cell r="BU4717" t="str">
            <v>Jumbo</v>
          </cell>
          <cell r="BX4717" t="str">
            <v/>
          </cell>
        </row>
        <row r="4718">
          <cell r="AW4718" t="str">
            <v>Kruidvat BV</v>
          </cell>
          <cell r="BP4718">
            <v>42</v>
          </cell>
          <cell r="BR4718" t="str">
            <v>66</v>
          </cell>
          <cell r="BT4718">
            <v>18.399999999999999</v>
          </cell>
          <cell r="BU4718" t="str">
            <v>Kruidvat</v>
          </cell>
          <cell r="BX4718">
            <v>151.06</v>
          </cell>
        </row>
        <row r="4719">
          <cell r="AW4719" t="str">
            <v>Kruidvat BV</v>
          </cell>
          <cell r="BP4719">
            <v>42</v>
          </cell>
          <cell r="BR4719" t="str">
            <v>66</v>
          </cell>
          <cell r="BT4719">
            <v>25.6</v>
          </cell>
          <cell r="BU4719" t="str">
            <v>Kruidvat</v>
          </cell>
          <cell r="BX4719">
            <v>177.66</v>
          </cell>
        </row>
        <row r="4720">
          <cell r="AW4720" t="str">
            <v>Jumbo DC Nieuwegein</v>
          </cell>
          <cell r="BP4720">
            <v>42</v>
          </cell>
          <cell r="BR4720" t="str">
            <v>34</v>
          </cell>
          <cell r="BT4720" t="str">
            <v/>
          </cell>
          <cell r="BU4720" t="str">
            <v>Jumbo</v>
          </cell>
          <cell r="BX4720" t="str">
            <v/>
          </cell>
        </row>
        <row r="4721">
          <cell r="AW4721" t="str">
            <v>Albert Heijn</v>
          </cell>
          <cell r="BP4721">
            <v>42</v>
          </cell>
          <cell r="BR4721" t="str">
            <v>41</v>
          </cell>
          <cell r="BT4721">
            <v>10.4</v>
          </cell>
          <cell r="BU4721" t="str">
            <v>AH</v>
          </cell>
          <cell r="BX4721">
            <v>86.94</v>
          </cell>
        </row>
        <row r="4722">
          <cell r="AW4722" t="str">
            <v>A.S. Watson DC</v>
          </cell>
          <cell r="BP4722">
            <v>42</v>
          </cell>
          <cell r="BR4722" t="str">
            <v>66</v>
          </cell>
          <cell r="BT4722" t="str">
            <v/>
          </cell>
          <cell r="BU4722" t="str">
            <v>Kruidvat</v>
          </cell>
          <cell r="BX4722" t="str">
            <v/>
          </cell>
        </row>
        <row r="4723">
          <cell r="AW4723" t="str">
            <v>Amsterdam Warehouse Company</v>
          </cell>
          <cell r="BP4723">
            <v>42</v>
          </cell>
          <cell r="BR4723" t="str">
            <v>10</v>
          </cell>
          <cell r="BT4723">
            <v>12.8</v>
          </cell>
          <cell r="BU4723" t="str">
            <v>Overig</v>
          </cell>
          <cell r="BX4723">
            <v>168.45</v>
          </cell>
        </row>
        <row r="4724">
          <cell r="AW4724" t="str">
            <v>Dirk DC Bleiswijk slow moving</v>
          </cell>
          <cell r="BP4724">
            <v>42</v>
          </cell>
          <cell r="BR4724" t="str">
            <v>26</v>
          </cell>
          <cell r="BT4724">
            <v>1.6</v>
          </cell>
          <cell r="BU4724" t="str">
            <v>Superunie</v>
          </cell>
          <cell r="BX4724">
            <v>49.33</v>
          </cell>
        </row>
        <row r="4725">
          <cell r="AW4725" t="str">
            <v>Action / ID Logistics</v>
          </cell>
          <cell r="BP4725">
            <v>42</v>
          </cell>
          <cell r="BR4725" t="str">
            <v>50</v>
          </cell>
          <cell r="BT4725">
            <v>26.4</v>
          </cell>
          <cell r="BU4725" t="str">
            <v>Action</v>
          </cell>
          <cell r="BX4725">
            <v>249.74</v>
          </cell>
        </row>
        <row r="4726">
          <cell r="AW4726" t="str">
            <v>Action Distributiecentrum</v>
          </cell>
          <cell r="BP4726">
            <v>42</v>
          </cell>
          <cell r="BR4726" t="str">
            <v>16</v>
          </cell>
          <cell r="BT4726">
            <v>21.6</v>
          </cell>
          <cell r="BU4726" t="str">
            <v>Action</v>
          </cell>
          <cell r="BX4726">
            <v>267.62</v>
          </cell>
        </row>
        <row r="4727">
          <cell r="AW4727" t="str">
            <v>SPAR Distributiecentrum</v>
          </cell>
          <cell r="BP4727">
            <v>42</v>
          </cell>
          <cell r="BR4727" t="str">
            <v>51</v>
          </cell>
          <cell r="BT4727">
            <v>1.6</v>
          </cell>
          <cell r="BU4727" t="str">
            <v>Superunie</v>
          </cell>
          <cell r="BX4727">
            <v>42.46</v>
          </cell>
        </row>
        <row r="4728">
          <cell r="AW4728" t="str">
            <v>Deka DC Velsen laag</v>
          </cell>
          <cell r="BP4728">
            <v>42</v>
          </cell>
          <cell r="BR4728" t="str">
            <v>19</v>
          </cell>
          <cell r="BT4728" t="str">
            <v/>
          </cell>
          <cell r="BU4728" t="str">
            <v>Superunie</v>
          </cell>
          <cell r="BX4728" t="str">
            <v/>
          </cell>
        </row>
        <row r="4729">
          <cell r="AW4729" t="str">
            <v>Dentalair (deur 6/7)</v>
          </cell>
          <cell r="BP4729">
            <v>42</v>
          </cell>
          <cell r="BR4729" t="str">
            <v>33</v>
          </cell>
          <cell r="BT4729">
            <v>0.8</v>
          </cell>
          <cell r="BU4729" t="str">
            <v>Pharma</v>
          </cell>
          <cell r="BX4729">
            <v>27.26</v>
          </cell>
        </row>
        <row r="4730">
          <cell r="AW4730" t="str">
            <v>Amsterdam Warehouse Company</v>
          </cell>
          <cell r="BP4730">
            <v>42</v>
          </cell>
          <cell r="BR4730" t="str">
            <v>10</v>
          </cell>
          <cell r="BT4730">
            <v>12.8</v>
          </cell>
          <cell r="BU4730" t="str">
            <v>Overig</v>
          </cell>
          <cell r="BX4730">
            <v>168.45</v>
          </cell>
        </row>
        <row r="4731">
          <cell r="AW4731" t="str">
            <v>Advion B.V.</v>
          </cell>
          <cell r="BP4731">
            <v>42</v>
          </cell>
          <cell r="BR4731" t="str">
            <v>10</v>
          </cell>
          <cell r="BT4731" t="str">
            <v/>
          </cell>
          <cell r="BU4731" t="str">
            <v>Overig</v>
          </cell>
          <cell r="BX4731" t="str">
            <v/>
          </cell>
        </row>
        <row r="4732">
          <cell r="AW4732" t="str">
            <v>PLUS DC OSS</v>
          </cell>
          <cell r="BP4732">
            <v>42</v>
          </cell>
          <cell r="BR4732" t="str">
            <v>53</v>
          </cell>
          <cell r="BT4732">
            <v>6.3999999999999995</v>
          </cell>
          <cell r="BU4732" t="str">
            <v>Superunie</v>
          </cell>
          <cell r="BX4732">
            <v>78.34</v>
          </cell>
        </row>
        <row r="4733">
          <cell r="AW4733" t="str">
            <v>Plein.NL</v>
          </cell>
          <cell r="BP4733">
            <v>42</v>
          </cell>
          <cell r="BR4733" t="str">
            <v>47</v>
          </cell>
          <cell r="BT4733">
            <v>5.6</v>
          </cell>
          <cell r="BU4733" t="str">
            <v>Overig</v>
          </cell>
          <cell r="BX4733">
            <v>97.72</v>
          </cell>
        </row>
        <row r="4734">
          <cell r="AW4734" t="str">
            <v>A.S. WATSON OOSTERHOUT DC</v>
          </cell>
          <cell r="BP4734">
            <v>42</v>
          </cell>
          <cell r="BR4734" t="str">
            <v>49</v>
          </cell>
          <cell r="BT4734">
            <v>18.399999999999999</v>
          </cell>
          <cell r="BU4734" t="str">
            <v>Kruidvat</v>
          </cell>
          <cell r="BX4734">
            <v>208.29</v>
          </cell>
        </row>
        <row r="4735">
          <cell r="AW4735" t="str">
            <v>PLUS DC OSS</v>
          </cell>
          <cell r="BP4735">
            <v>42</v>
          </cell>
          <cell r="BR4735" t="str">
            <v>53</v>
          </cell>
          <cell r="BT4735" t="str">
            <v/>
          </cell>
          <cell r="BU4735" t="str">
            <v>Superunie</v>
          </cell>
          <cell r="BX4735" t="str">
            <v/>
          </cell>
        </row>
        <row r="4736">
          <cell r="AW4736" t="str">
            <v>Albert Heijn</v>
          </cell>
          <cell r="BP4736">
            <v>42</v>
          </cell>
          <cell r="BR4736" t="str">
            <v>41</v>
          </cell>
          <cell r="BT4736">
            <v>16</v>
          </cell>
          <cell r="BU4736" t="str">
            <v>AH</v>
          </cell>
          <cell r="BX4736">
            <v>113.92</v>
          </cell>
        </row>
        <row r="4737">
          <cell r="AW4737" t="str">
            <v>Amsterdam Warehouse Company</v>
          </cell>
          <cell r="BP4737">
            <v>42</v>
          </cell>
          <cell r="BR4737" t="str">
            <v>10</v>
          </cell>
          <cell r="BT4737" t="str">
            <v/>
          </cell>
          <cell r="BU4737" t="str">
            <v>Overig</v>
          </cell>
          <cell r="BX4737" t="str">
            <v/>
          </cell>
        </row>
        <row r="4738">
          <cell r="AW4738" t="str">
            <v>Plus Retail Zuid</v>
          </cell>
          <cell r="BP4738">
            <v>42</v>
          </cell>
          <cell r="BR4738" t="str">
            <v>60</v>
          </cell>
          <cell r="BT4738">
            <v>4</v>
          </cell>
          <cell r="BU4738" t="str">
            <v>Superunie</v>
          </cell>
          <cell r="BX4738">
            <v>87.4</v>
          </cell>
        </row>
        <row r="4739">
          <cell r="AW4739" t="str">
            <v>Dirk DC Bleiswijk slow moving</v>
          </cell>
          <cell r="BP4739">
            <v>42</v>
          </cell>
          <cell r="BR4739" t="str">
            <v>26</v>
          </cell>
          <cell r="BT4739">
            <v>1.6</v>
          </cell>
          <cell r="BU4739" t="str">
            <v>Superunie</v>
          </cell>
          <cell r="BX4739">
            <v>49.33</v>
          </cell>
        </row>
        <row r="4740">
          <cell r="AW4740" t="str">
            <v>Sligro (deur 802-807)</v>
          </cell>
          <cell r="BP4740">
            <v>42</v>
          </cell>
          <cell r="BR4740" t="str">
            <v>54</v>
          </cell>
          <cell r="BT4740">
            <v>8</v>
          </cell>
          <cell r="BU4740" t="str">
            <v>Superunie</v>
          </cell>
          <cell r="BX4740">
            <v>98.960000000000008</v>
          </cell>
        </row>
        <row r="4741">
          <cell r="AW4741" t="str">
            <v>Kruidvat BV</v>
          </cell>
          <cell r="BP4741">
            <v>42</v>
          </cell>
          <cell r="BR4741" t="str">
            <v>66</v>
          </cell>
          <cell r="BT4741">
            <v>8</v>
          </cell>
          <cell r="BU4741" t="str">
            <v>Kruidvat</v>
          </cell>
          <cell r="BX4741">
            <v>87.84</v>
          </cell>
        </row>
        <row r="4742">
          <cell r="AW4742" t="str">
            <v>VOMAR RECLAME DC</v>
          </cell>
          <cell r="BP4742">
            <v>42</v>
          </cell>
          <cell r="BR4742" t="str">
            <v>18</v>
          </cell>
          <cell r="BT4742">
            <v>2.4</v>
          </cell>
          <cell r="BU4742" t="str">
            <v>Superunie</v>
          </cell>
          <cell r="BX4742">
            <v>64.58</v>
          </cell>
        </row>
        <row r="4743">
          <cell r="AW4743" t="str">
            <v>Sligro DC Non Food (deur 701)</v>
          </cell>
          <cell r="BP4743">
            <v>42</v>
          </cell>
          <cell r="BR4743" t="str">
            <v>54</v>
          </cell>
          <cell r="BT4743" t="str">
            <v/>
          </cell>
          <cell r="BU4743" t="str">
            <v>Superunie</v>
          </cell>
          <cell r="BX4743" t="str">
            <v/>
          </cell>
        </row>
        <row r="4744">
          <cell r="AW4744" t="str">
            <v>Wouters Sales Intermed. BV</v>
          </cell>
          <cell r="BP4744">
            <v>42</v>
          </cell>
          <cell r="BR4744" t="str">
            <v>18</v>
          </cell>
          <cell r="BT4744">
            <v>26.4</v>
          </cell>
          <cell r="BU4744" t="str">
            <v>Overig</v>
          </cell>
          <cell r="BX4744">
            <v>289.33</v>
          </cell>
        </row>
        <row r="4745">
          <cell r="AW4745" t="str">
            <v>Action Distributiecentrum</v>
          </cell>
          <cell r="BP4745">
            <v>42</v>
          </cell>
          <cell r="BR4745" t="str">
            <v>16</v>
          </cell>
          <cell r="BT4745">
            <v>26.4</v>
          </cell>
          <cell r="BU4745" t="str">
            <v>Action</v>
          </cell>
          <cell r="BX4745">
            <v>296.47000000000003</v>
          </cell>
        </row>
        <row r="4746">
          <cell r="AW4746" t="str">
            <v>Sligro (deur 802-807)</v>
          </cell>
          <cell r="BP4746">
            <v>42</v>
          </cell>
          <cell r="BR4746" t="str">
            <v>54</v>
          </cell>
          <cell r="BT4746" t="str">
            <v/>
          </cell>
          <cell r="BU4746" t="str">
            <v>Superunie</v>
          </cell>
          <cell r="BX4746" t="str">
            <v/>
          </cell>
        </row>
        <row r="4747">
          <cell r="AW4747" t="str">
            <v>Wouters Sales Intermed. BV</v>
          </cell>
          <cell r="BP4747">
            <v>42</v>
          </cell>
          <cell r="BR4747" t="str">
            <v>18</v>
          </cell>
          <cell r="BT4747">
            <v>9.6</v>
          </cell>
          <cell r="BU4747" t="str">
            <v>Overig</v>
          </cell>
          <cell r="BX4747">
            <v>159.74</v>
          </cell>
        </row>
        <row r="4748">
          <cell r="AW4748" t="str">
            <v>ALBERT HEIJN MECH ZAANDAM</v>
          </cell>
          <cell r="BP4748">
            <v>42</v>
          </cell>
          <cell r="BR4748" t="str">
            <v>15</v>
          </cell>
          <cell r="BT4748">
            <v>15.2</v>
          </cell>
          <cell r="BU4748" t="str">
            <v>AH</v>
          </cell>
          <cell r="BX4748">
            <v>203.68</v>
          </cell>
        </row>
        <row r="4749">
          <cell r="AW4749" t="str">
            <v>ALBERT HEIJN  LDC GELDERMALSEN</v>
          </cell>
          <cell r="BP4749">
            <v>42</v>
          </cell>
          <cell r="BR4749" t="str">
            <v>41</v>
          </cell>
          <cell r="BT4749" t="str">
            <v/>
          </cell>
          <cell r="BU4749" t="str">
            <v>AH</v>
          </cell>
          <cell r="BX4749" t="str">
            <v/>
          </cell>
        </row>
        <row r="4750">
          <cell r="AW4750" t="str">
            <v>Nettorama DC</v>
          </cell>
          <cell r="BP4750">
            <v>42</v>
          </cell>
          <cell r="BR4750" t="str">
            <v>49</v>
          </cell>
          <cell r="BT4750">
            <v>23.2</v>
          </cell>
          <cell r="BU4750" t="str">
            <v>Superunie</v>
          </cell>
          <cell r="BX4750">
            <v>235.25</v>
          </cell>
        </row>
        <row r="4751">
          <cell r="AW4751" t="str">
            <v>PLUS DC OSS</v>
          </cell>
          <cell r="BP4751">
            <v>42</v>
          </cell>
          <cell r="BR4751" t="str">
            <v>53</v>
          </cell>
          <cell r="BT4751" t="str">
            <v/>
          </cell>
          <cell r="BU4751" t="str">
            <v>Superunie</v>
          </cell>
          <cell r="BX4751" t="str">
            <v/>
          </cell>
        </row>
        <row r="4752">
          <cell r="AW4752" t="str">
            <v>Albert Heijn</v>
          </cell>
          <cell r="BP4752">
            <v>42</v>
          </cell>
          <cell r="BR4752" t="str">
            <v>50</v>
          </cell>
          <cell r="BT4752">
            <v>16.8</v>
          </cell>
          <cell r="BU4752" t="str">
            <v>AH</v>
          </cell>
          <cell r="BX4752">
            <v>196.73</v>
          </cell>
        </row>
        <row r="4753">
          <cell r="AW4753" t="str">
            <v>Action / ID Logistics</v>
          </cell>
          <cell r="BP4753">
            <v>42</v>
          </cell>
          <cell r="BR4753" t="str">
            <v>50</v>
          </cell>
          <cell r="BT4753">
            <v>23.200000000000003</v>
          </cell>
          <cell r="BU4753" t="str">
            <v>Action</v>
          </cell>
          <cell r="BX4753">
            <v>233.63</v>
          </cell>
        </row>
        <row r="4754">
          <cell r="AW4754" t="str">
            <v>Action / ID Logistics</v>
          </cell>
          <cell r="BP4754">
            <v>42</v>
          </cell>
          <cell r="BR4754" t="str">
            <v>50</v>
          </cell>
          <cell r="BT4754" t="str">
            <v/>
          </cell>
          <cell r="BU4754" t="str">
            <v>Action</v>
          </cell>
          <cell r="BX4754" t="str">
            <v/>
          </cell>
        </row>
        <row r="4755">
          <cell r="AW4755" t="str">
            <v>Action / ID Logistics</v>
          </cell>
          <cell r="BP4755">
            <v>42</v>
          </cell>
          <cell r="BR4755" t="str">
            <v>50</v>
          </cell>
          <cell r="BT4755" t="str">
            <v/>
          </cell>
          <cell r="BU4755" t="str">
            <v>Action</v>
          </cell>
          <cell r="BX4755" t="str">
            <v/>
          </cell>
        </row>
        <row r="4756">
          <cell r="AW4756" t="str">
            <v>Plus Retail Zuid</v>
          </cell>
          <cell r="BP4756">
            <v>42</v>
          </cell>
          <cell r="BR4756" t="str">
            <v>60</v>
          </cell>
          <cell r="BT4756" t="str">
            <v/>
          </cell>
          <cell r="BU4756" t="str">
            <v>Superunie</v>
          </cell>
          <cell r="BX4756" t="str">
            <v/>
          </cell>
        </row>
        <row r="4757">
          <cell r="AW4757" t="str">
            <v>Albert Heijn DC OVERIJSSEL</v>
          </cell>
          <cell r="BP4757">
            <v>42</v>
          </cell>
          <cell r="BR4757" t="str">
            <v>80</v>
          </cell>
          <cell r="BT4757">
            <v>16</v>
          </cell>
          <cell r="BU4757" t="str">
            <v>AH</v>
          </cell>
          <cell r="BX4757">
            <v>225.76</v>
          </cell>
        </row>
        <row r="4758">
          <cell r="AW4758" t="str">
            <v>PICNIC DC2 EVEREST</v>
          </cell>
          <cell r="BP4758">
            <v>42</v>
          </cell>
          <cell r="BR4758" t="str">
            <v>73</v>
          </cell>
          <cell r="BT4758">
            <v>4.8</v>
          </cell>
          <cell r="BU4758" t="str">
            <v>Overig</v>
          </cell>
          <cell r="BX4758">
            <v>82.99</v>
          </cell>
        </row>
        <row r="4759">
          <cell r="AW4759" t="str">
            <v>Etos Distributiecentrum</v>
          </cell>
          <cell r="BP4759">
            <v>42</v>
          </cell>
          <cell r="BR4759" t="str">
            <v>19</v>
          </cell>
          <cell r="BT4759">
            <v>13.6</v>
          </cell>
          <cell r="BU4759" t="str">
            <v>Overig</v>
          </cell>
          <cell r="BX4759">
            <v>200.33</v>
          </cell>
        </row>
        <row r="4760">
          <cell r="AW4760" t="str">
            <v>Amsterdam Warehouse Company</v>
          </cell>
          <cell r="BP4760">
            <v>42</v>
          </cell>
          <cell r="BR4760" t="str">
            <v>10</v>
          </cell>
          <cell r="BT4760">
            <v>15.2</v>
          </cell>
          <cell r="BU4760" t="str">
            <v>Overig</v>
          </cell>
          <cell r="BX4760">
            <v>185.14</v>
          </cell>
        </row>
        <row r="4761">
          <cell r="AW4761" t="str">
            <v>Deka DC Velsen laag</v>
          </cell>
          <cell r="BP4761">
            <v>42</v>
          </cell>
          <cell r="BR4761" t="str">
            <v>19</v>
          </cell>
          <cell r="BT4761">
            <v>1.6</v>
          </cell>
          <cell r="BU4761" t="str">
            <v>Superunie</v>
          </cell>
          <cell r="BX4761">
            <v>51.04</v>
          </cell>
        </row>
        <row r="4762">
          <cell r="AW4762" t="str">
            <v>Kruidvat BV</v>
          </cell>
          <cell r="BP4762">
            <v>42</v>
          </cell>
          <cell r="BR4762" t="str">
            <v>66</v>
          </cell>
          <cell r="BT4762">
            <v>21.6</v>
          </cell>
          <cell r="BU4762" t="str">
            <v>Kruidvat</v>
          </cell>
          <cell r="BX4762">
            <v>164.59</v>
          </cell>
        </row>
        <row r="4763">
          <cell r="AW4763" t="str">
            <v>VOMAR RECLAME DC</v>
          </cell>
          <cell r="BP4763">
            <v>42</v>
          </cell>
          <cell r="BR4763" t="str">
            <v>18</v>
          </cell>
          <cell r="BT4763">
            <v>4</v>
          </cell>
          <cell r="BU4763" t="str">
            <v>Superunie</v>
          </cell>
          <cell r="BX4763">
            <v>83.04</v>
          </cell>
        </row>
        <row r="4764">
          <cell r="AW4764" t="str">
            <v>Albert Heijn</v>
          </cell>
          <cell r="BP4764">
            <v>42</v>
          </cell>
          <cell r="BR4764" t="str">
            <v>41</v>
          </cell>
          <cell r="BT4764">
            <v>24.8</v>
          </cell>
          <cell r="BU4764" t="str">
            <v>AH</v>
          </cell>
          <cell r="BX4764">
            <v>144.58000000000001</v>
          </cell>
        </row>
        <row r="4765">
          <cell r="AW4765" t="str">
            <v>Action / ID Logistics</v>
          </cell>
          <cell r="BP4765">
            <v>42</v>
          </cell>
          <cell r="BR4765" t="str">
            <v>50</v>
          </cell>
          <cell r="BT4765">
            <v>20</v>
          </cell>
          <cell r="BU4765" t="str">
            <v>Action</v>
          </cell>
          <cell r="BX4765">
            <v>216.8</v>
          </cell>
        </row>
        <row r="4766">
          <cell r="AW4766" t="str">
            <v>Dirk DC Bleiswijk slow moving</v>
          </cell>
          <cell r="BP4766">
            <v>42</v>
          </cell>
          <cell r="BR4766" t="str">
            <v>26</v>
          </cell>
          <cell r="BT4766">
            <v>14.4</v>
          </cell>
          <cell r="BU4766" t="str">
            <v>Superunie</v>
          </cell>
          <cell r="BX4766">
            <v>200.16</v>
          </cell>
        </row>
        <row r="4767">
          <cell r="AW4767" t="str">
            <v>Plus Retail Zuid</v>
          </cell>
          <cell r="BP4767">
            <v>42</v>
          </cell>
          <cell r="BR4767" t="str">
            <v>60</v>
          </cell>
          <cell r="BT4767">
            <v>0.8</v>
          </cell>
          <cell r="BU4767" t="str">
            <v>Superunie</v>
          </cell>
          <cell r="BX4767">
            <v>31.57</v>
          </cell>
        </row>
        <row r="4768">
          <cell r="AW4768" t="str">
            <v>Albert Heijn</v>
          </cell>
          <cell r="BP4768">
            <v>42</v>
          </cell>
          <cell r="BR4768" t="str">
            <v>41</v>
          </cell>
          <cell r="BT4768">
            <v>20</v>
          </cell>
          <cell r="BU4768" t="str">
            <v>AH</v>
          </cell>
          <cell r="BX4768">
            <v>129.4</v>
          </cell>
        </row>
        <row r="4769">
          <cell r="AW4769" t="str">
            <v>Vomar DC</v>
          </cell>
          <cell r="BP4769">
            <v>42</v>
          </cell>
          <cell r="BR4769" t="str">
            <v>18</v>
          </cell>
          <cell r="BT4769" t="str">
            <v/>
          </cell>
          <cell r="BU4769" t="str">
            <v>Superunie</v>
          </cell>
          <cell r="BX4769" t="str">
            <v/>
          </cell>
        </row>
        <row r="4770">
          <cell r="AW4770" t="str">
            <v>PLUS DC OSS</v>
          </cell>
          <cell r="BP4770">
            <v>42</v>
          </cell>
          <cell r="BR4770" t="str">
            <v>53</v>
          </cell>
          <cell r="BT4770">
            <v>0.8</v>
          </cell>
          <cell r="BU4770" t="str">
            <v>Superunie</v>
          </cell>
          <cell r="BX4770">
            <v>27.26</v>
          </cell>
        </row>
        <row r="4771">
          <cell r="AW4771" t="str">
            <v>Wouters Sales Intermed. BV</v>
          </cell>
          <cell r="BP4771">
            <v>42</v>
          </cell>
          <cell r="BR4771" t="str">
            <v>18</v>
          </cell>
          <cell r="BT4771">
            <v>26.4</v>
          </cell>
          <cell r="BU4771" t="str">
            <v>Overig</v>
          </cell>
          <cell r="BX4771">
            <v>289.33</v>
          </cell>
        </row>
        <row r="4772">
          <cell r="AW4772" t="str">
            <v>Kruidvat BV</v>
          </cell>
          <cell r="BP4772">
            <v>42</v>
          </cell>
          <cell r="BR4772" t="str">
            <v>66</v>
          </cell>
          <cell r="BT4772">
            <v>1.6</v>
          </cell>
          <cell r="BU4772" t="str">
            <v>Kruidvat</v>
          </cell>
          <cell r="BX4772">
            <v>32.35</v>
          </cell>
        </row>
        <row r="4773">
          <cell r="AW4773" t="str">
            <v>Kruidvat BV</v>
          </cell>
          <cell r="BP4773">
            <v>42</v>
          </cell>
          <cell r="BR4773" t="str">
            <v>66</v>
          </cell>
          <cell r="BT4773">
            <v>26.400000000000002</v>
          </cell>
          <cell r="BU4773" t="str">
            <v>Kruidvat</v>
          </cell>
          <cell r="BX4773">
            <v>182.69</v>
          </cell>
        </row>
        <row r="4774">
          <cell r="AW4774" t="str">
            <v>Jumbo DC Nieuwegein</v>
          </cell>
          <cell r="BP4774">
            <v>42</v>
          </cell>
          <cell r="BR4774" t="str">
            <v>34</v>
          </cell>
          <cell r="BT4774">
            <v>26.4</v>
          </cell>
          <cell r="BU4774" t="str">
            <v>Jumbo</v>
          </cell>
          <cell r="BX4774">
            <v>213.57999999999998</v>
          </cell>
        </row>
        <row r="4775">
          <cell r="AW4775" t="str">
            <v>Kruidvat BV</v>
          </cell>
          <cell r="BP4775">
            <v>42</v>
          </cell>
          <cell r="BR4775" t="str">
            <v>66</v>
          </cell>
          <cell r="BT4775">
            <v>24.8</v>
          </cell>
          <cell r="BU4775" t="str">
            <v>Kruidvat</v>
          </cell>
          <cell r="BX4775">
            <v>176.33</v>
          </cell>
        </row>
        <row r="4776">
          <cell r="AW4776" t="str">
            <v>Albert Heijn</v>
          </cell>
          <cell r="BP4776">
            <v>42</v>
          </cell>
          <cell r="BR4776" t="str">
            <v>41</v>
          </cell>
          <cell r="BT4776">
            <v>26.4</v>
          </cell>
          <cell r="BU4776" t="str">
            <v>AH</v>
          </cell>
          <cell r="BX4776">
            <v>149.41</v>
          </cell>
        </row>
        <row r="4777">
          <cell r="AW4777" t="str">
            <v>Jumbo DC Nieuwegein</v>
          </cell>
          <cell r="BP4777">
            <v>42</v>
          </cell>
          <cell r="BR4777" t="str">
            <v>34</v>
          </cell>
          <cell r="BT4777" t="str">
            <v/>
          </cell>
          <cell r="BU4777" t="str">
            <v>Jumbo</v>
          </cell>
          <cell r="BX4777" t="str">
            <v/>
          </cell>
        </row>
        <row r="4778">
          <cell r="AW4778" t="str">
            <v>Kruidvat BV</v>
          </cell>
          <cell r="BP4778">
            <v>42</v>
          </cell>
          <cell r="BR4778" t="str">
            <v>66</v>
          </cell>
          <cell r="BT4778" t="str">
            <v/>
          </cell>
          <cell r="BU4778" t="str">
            <v>Kruidvat</v>
          </cell>
          <cell r="BX4778" t="str">
            <v/>
          </cell>
        </row>
        <row r="4779">
          <cell r="AW4779" t="str">
            <v>Albert Heijn</v>
          </cell>
          <cell r="BP4779">
            <v>42</v>
          </cell>
          <cell r="BR4779" t="str">
            <v>41</v>
          </cell>
          <cell r="BT4779">
            <v>1.6</v>
          </cell>
          <cell r="BU4779" t="str">
            <v>AH</v>
          </cell>
          <cell r="BX4779">
            <v>31.97</v>
          </cell>
        </row>
        <row r="4780">
          <cell r="AW4780" t="str">
            <v>Albert Heijn</v>
          </cell>
          <cell r="BP4780">
            <v>42</v>
          </cell>
          <cell r="BR4780" t="str">
            <v>41</v>
          </cell>
          <cell r="BT4780">
            <v>24.8</v>
          </cell>
          <cell r="BU4780" t="str">
            <v>AH</v>
          </cell>
          <cell r="BX4780">
            <v>144.58000000000001</v>
          </cell>
        </row>
        <row r="4781">
          <cell r="AW4781" t="str">
            <v>HOOGVLIET DC BLEISWIJK</v>
          </cell>
          <cell r="BP4781">
            <v>43</v>
          </cell>
          <cell r="BR4781" t="str">
            <v>26</v>
          </cell>
          <cell r="BT4781">
            <v>8</v>
          </cell>
          <cell r="BU4781" t="str">
            <v>Superunie</v>
          </cell>
          <cell r="BX4781">
            <v>134.17000000000002</v>
          </cell>
        </row>
        <row r="4782">
          <cell r="AW4782" t="str">
            <v>Boni Distributiecentrum</v>
          </cell>
          <cell r="BP4782">
            <v>43</v>
          </cell>
          <cell r="BR4782" t="str">
            <v>38</v>
          </cell>
          <cell r="BT4782">
            <v>9.6</v>
          </cell>
          <cell r="BU4782" t="str">
            <v>Superunie</v>
          </cell>
          <cell r="BX4782">
            <v>153.69999999999999</v>
          </cell>
        </row>
        <row r="4783">
          <cell r="AW4783" t="str">
            <v>Action Distributiecentrum</v>
          </cell>
          <cell r="BP4783">
            <v>43</v>
          </cell>
          <cell r="BR4783" t="str">
            <v>16</v>
          </cell>
          <cell r="BT4783">
            <v>22.4</v>
          </cell>
          <cell r="BU4783" t="str">
            <v>Action</v>
          </cell>
          <cell r="BX4783">
            <v>272.16000000000003</v>
          </cell>
        </row>
        <row r="4784">
          <cell r="AW4784" t="str">
            <v>Action / ID Logistics</v>
          </cell>
          <cell r="BP4784">
            <v>43</v>
          </cell>
          <cell r="BR4784" t="str">
            <v>50</v>
          </cell>
          <cell r="BT4784">
            <v>21.6</v>
          </cell>
          <cell r="BU4784" t="str">
            <v>Action</v>
          </cell>
          <cell r="BX4784">
            <v>225.94000000000003</v>
          </cell>
        </row>
        <row r="4785">
          <cell r="AW4785" t="str">
            <v>Action / ID Logistics</v>
          </cell>
          <cell r="BP4785">
            <v>43</v>
          </cell>
          <cell r="BR4785" t="str">
            <v>50</v>
          </cell>
          <cell r="BT4785">
            <v>22.4</v>
          </cell>
          <cell r="BU4785" t="str">
            <v>Action</v>
          </cell>
          <cell r="BX4785">
            <v>230.05</v>
          </cell>
        </row>
        <row r="4786">
          <cell r="AW4786" t="str">
            <v>Action / ID Logistics</v>
          </cell>
          <cell r="BP4786">
            <v>43</v>
          </cell>
          <cell r="BR4786" t="str">
            <v>50</v>
          </cell>
          <cell r="BT4786" t="str">
            <v/>
          </cell>
          <cell r="BU4786" t="str">
            <v>Action</v>
          </cell>
          <cell r="BX4786" t="str">
            <v/>
          </cell>
        </row>
        <row r="4787">
          <cell r="AW4787" t="str">
            <v>Action / ID Logistics</v>
          </cell>
          <cell r="BP4787">
            <v>43</v>
          </cell>
          <cell r="BR4787" t="str">
            <v>50</v>
          </cell>
          <cell r="BT4787" t="str">
            <v/>
          </cell>
          <cell r="BU4787" t="str">
            <v>Action</v>
          </cell>
          <cell r="BX4787" t="str">
            <v/>
          </cell>
        </row>
        <row r="4788">
          <cell r="AW4788" t="str">
            <v>Action Distributiecentrum</v>
          </cell>
          <cell r="BP4788">
            <v>43</v>
          </cell>
          <cell r="BR4788" t="str">
            <v>61</v>
          </cell>
          <cell r="BT4788">
            <v>25.6</v>
          </cell>
          <cell r="BU4788" t="str">
            <v>Action</v>
          </cell>
          <cell r="BX4788">
            <v>325.89</v>
          </cell>
        </row>
        <row r="4789">
          <cell r="AW4789" t="str">
            <v>Action / ID Logistics</v>
          </cell>
          <cell r="BP4789">
            <v>43</v>
          </cell>
          <cell r="BR4789" t="str">
            <v>50</v>
          </cell>
          <cell r="BT4789">
            <v>20.8</v>
          </cell>
          <cell r="BU4789" t="str">
            <v>Action</v>
          </cell>
          <cell r="BX4789">
            <v>222.14</v>
          </cell>
        </row>
        <row r="4790">
          <cell r="AW4790" t="str">
            <v>ALBERT HEIJN MECH ZAANDAM</v>
          </cell>
          <cell r="BP4790">
            <v>43</v>
          </cell>
          <cell r="BR4790" t="str">
            <v>15</v>
          </cell>
          <cell r="BT4790">
            <v>14.4</v>
          </cell>
          <cell r="BU4790" t="str">
            <v>AH</v>
          </cell>
          <cell r="BX4790">
            <v>197.57</v>
          </cell>
        </row>
        <row r="4791">
          <cell r="AW4791" t="str">
            <v>HOOGVLIET DC BLEISWIJK</v>
          </cell>
          <cell r="BP4791">
            <v>43</v>
          </cell>
          <cell r="BR4791" t="str">
            <v>26</v>
          </cell>
          <cell r="BT4791" t="str">
            <v/>
          </cell>
          <cell r="BU4791" t="str">
            <v>Superunie</v>
          </cell>
          <cell r="BX4791" t="str">
            <v/>
          </cell>
        </row>
        <row r="4792">
          <cell r="AW4792" t="str">
            <v>De Vijzel</v>
          </cell>
          <cell r="BP4792">
            <v>43</v>
          </cell>
          <cell r="BR4792" t="str">
            <v>95</v>
          </cell>
          <cell r="BT4792">
            <v>16.8</v>
          </cell>
          <cell r="BU4792" t="str">
            <v>Pharma</v>
          </cell>
          <cell r="BX4792">
            <v>318.52999999999997</v>
          </cell>
        </row>
        <row r="4793">
          <cell r="AW4793" t="str">
            <v>CoopCodis Distributiecentrum</v>
          </cell>
          <cell r="BP4793">
            <v>43</v>
          </cell>
          <cell r="BR4793" t="str">
            <v>94</v>
          </cell>
          <cell r="BT4793">
            <v>1.6</v>
          </cell>
          <cell r="BU4793" t="str">
            <v>Superunie</v>
          </cell>
          <cell r="BX4793">
            <v>62.78</v>
          </cell>
        </row>
        <row r="4794">
          <cell r="AW4794" t="str">
            <v>Action Distributiecentrum</v>
          </cell>
          <cell r="BP4794">
            <v>43</v>
          </cell>
          <cell r="BR4794" t="str">
            <v>61</v>
          </cell>
          <cell r="BT4794">
            <v>24</v>
          </cell>
          <cell r="BU4794" t="str">
            <v>Action</v>
          </cell>
          <cell r="BX4794">
            <v>317.52</v>
          </cell>
        </row>
        <row r="4795">
          <cell r="AW4795" t="str">
            <v>HOOGVLIET DC BLEISWIJK</v>
          </cell>
          <cell r="BP4795">
            <v>43</v>
          </cell>
          <cell r="BR4795" t="str">
            <v>26</v>
          </cell>
          <cell r="BT4795" t="str">
            <v/>
          </cell>
          <cell r="BU4795" t="str">
            <v>Superunie</v>
          </cell>
          <cell r="BX4795" t="str">
            <v/>
          </cell>
        </row>
        <row r="4796">
          <cell r="AW4796" t="str">
            <v>Vriesia Opslag Stellendam</v>
          </cell>
          <cell r="BP4796">
            <v>43</v>
          </cell>
          <cell r="BR4796" t="str">
            <v>32</v>
          </cell>
          <cell r="BT4796">
            <v>11.2</v>
          </cell>
          <cell r="BU4796" t="str">
            <v>Overig</v>
          </cell>
          <cell r="BX4796">
            <v>178.19</v>
          </cell>
        </row>
        <row r="4797">
          <cell r="AW4797" t="str">
            <v>Action / ID Logistics</v>
          </cell>
          <cell r="BP4797">
            <v>43</v>
          </cell>
          <cell r="BR4797" t="str">
            <v>50</v>
          </cell>
          <cell r="BT4797" t="str">
            <v/>
          </cell>
          <cell r="BU4797" t="str">
            <v>Action</v>
          </cell>
          <cell r="BX4797" t="str">
            <v/>
          </cell>
        </row>
        <row r="4798">
          <cell r="AW4798" t="str">
            <v>HOOGVLIET DC BLEISWIJK</v>
          </cell>
          <cell r="BP4798">
            <v>43</v>
          </cell>
          <cell r="BR4798" t="str">
            <v>26</v>
          </cell>
          <cell r="BT4798" t="str">
            <v/>
          </cell>
          <cell r="BU4798" t="str">
            <v>Superunie</v>
          </cell>
          <cell r="BX4798" t="str">
            <v/>
          </cell>
        </row>
        <row r="4799">
          <cell r="AW4799" t="str">
            <v>Action / ID Logistics</v>
          </cell>
          <cell r="BP4799">
            <v>43</v>
          </cell>
          <cell r="BR4799" t="str">
            <v>50</v>
          </cell>
          <cell r="BT4799" t="str">
            <v/>
          </cell>
          <cell r="BU4799" t="str">
            <v>Action</v>
          </cell>
          <cell r="BX4799" t="str">
            <v/>
          </cell>
        </row>
        <row r="4800">
          <cell r="AW4800" t="str">
            <v>Dirk DC Bleiswijk slow moving</v>
          </cell>
          <cell r="BP4800">
            <v>43</v>
          </cell>
          <cell r="BR4800" t="str">
            <v>26</v>
          </cell>
          <cell r="BT4800">
            <v>0.8</v>
          </cell>
          <cell r="BU4800" t="str">
            <v>Superunie</v>
          </cell>
          <cell r="BX4800">
            <v>28.84</v>
          </cell>
        </row>
        <row r="4801">
          <cell r="AW4801" t="str">
            <v>Poiesz Supermarkten BV</v>
          </cell>
          <cell r="BP4801">
            <v>43</v>
          </cell>
          <cell r="BR4801" t="str">
            <v>86</v>
          </cell>
          <cell r="BT4801">
            <v>0.8</v>
          </cell>
          <cell r="BU4801" t="str">
            <v>Superunie</v>
          </cell>
          <cell r="BX4801">
            <v>39.46</v>
          </cell>
        </row>
        <row r="4802">
          <cell r="AW4802" t="str">
            <v>ID Logistics</v>
          </cell>
          <cell r="BP4802">
            <v>43</v>
          </cell>
          <cell r="BR4802" t="str">
            <v>50</v>
          </cell>
          <cell r="BT4802">
            <v>1.6</v>
          </cell>
          <cell r="BU4802" t="str">
            <v>Overig</v>
          </cell>
          <cell r="BX4802">
            <v>44.37</v>
          </cell>
        </row>
        <row r="4803">
          <cell r="AW4803" t="str">
            <v>Amsterdam Warehouse Company</v>
          </cell>
          <cell r="BP4803">
            <v>43</v>
          </cell>
          <cell r="BR4803" t="str">
            <v>10</v>
          </cell>
          <cell r="BT4803">
            <v>10.4</v>
          </cell>
          <cell r="BU4803" t="str">
            <v>Overig</v>
          </cell>
          <cell r="BX4803">
            <v>145.69999999999999</v>
          </cell>
        </row>
        <row r="4804">
          <cell r="AW4804" t="str">
            <v>Boni Distributiecentrum</v>
          </cell>
          <cell r="BP4804">
            <v>43</v>
          </cell>
          <cell r="BR4804" t="str">
            <v>38</v>
          </cell>
          <cell r="BT4804">
            <v>0.8</v>
          </cell>
          <cell r="BU4804" t="str">
            <v>Superunie</v>
          </cell>
          <cell r="BX4804">
            <v>28.86</v>
          </cell>
        </row>
        <row r="4805">
          <cell r="AW4805" t="str">
            <v>CoopCodis Distributiecentrum</v>
          </cell>
          <cell r="BP4805">
            <v>43</v>
          </cell>
          <cell r="BR4805" t="str">
            <v>94</v>
          </cell>
          <cell r="BT4805" t="str">
            <v/>
          </cell>
          <cell r="BU4805" t="str">
            <v>Superunie</v>
          </cell>
          <cell r="BX4805" t="str">
            <v/>
          </cell>
        </row>
        <row r="4806">
          <cell r="AW4806" t="str">
            <v>Plus Retail Zuid</v>
          </cell>
          <cell r="BP4806">
            <v>43</v>
          </cell>
          <cell r="BR4806" t="str">
            <v>60</v>
          </cell>
          <cell r="BT4806">
            <v>0.8</v>
          </cell>
          <cell r="BU4806" t="str">
            <v>Superunie</v>
          </cell>
          <cell r="BX4806">
            <v>31.57</v>
          </cell>
        </row>
        <row r="4807">
          <cell r="AW4807" t="str">
            <v>Action / ID Logistics</v>
          </cell>
          <cell r="BP4807">
            <v>43</v>
          </cell>
          <cell r="BR4807" t="str">
            <v>50</v>
          </cell>
          <cell r="BT4807">
            <v>26.4</v>
          </cell>
          <cell r="BU4807" t="str">
            <v>Action</v>
          </cell>
          <cell r="BX4807">
            <v>249.74</v>
          </cell>
        </row>
        <row r="4808">
          <cell r="AW4808" t="str">
            <v>Albert Heijn</v>
          </cell>
          <cell r="BP4808">
            <v>43</v>
          </cell>
          <cell r="BR4808" t="str">
            <v>26</v>
          </cell>
          <cell r="BT4808">
            <v>16.8</v>
          </cell>
          <cell r="BU4808" t="str">
            <v>AH</v>
          </cell>
          <cell r="BX4808">
            <v>218.4</v>
          </cell>
        </row>
        <row r="4809">
          <cell r="AW4809" t="str">
            <v>Albert Heijn</v>
          </cell>
          <cell r="BP4809">
            <v>43</v>
          </cell>
          <cell r="BR4809" t="str">
            <v>50</v>
          </cell>
          <cell r="BT4809">
            <v>8</v>
          </cell>
          <cell r="BU4809" t="str">
            <v>AH</v>
          </cell>
          <cell r="BX4809">
            <v>120.56</v>
          </cell>
        </row>
        <row r="4810">
          <cell r="AW4810" t="str">
            <v>Kruidvat BV</v>
          </cell>
          <cell r="BP4810">
            <v>43</v>
          </cell>
          <cell r="BR4810" t="str">
            <v>66</v>
          </cell>
          <cell r="BT4810">
            <v>22.4</v>
          </cell>
          <cell r="BU4810" t="str">
            <v>Kruidvat</v>
          </cell>
          <cell r="BX4810">
            <v>167.55</v>
          </cell>
        </row>
        <row r="4811">
          <cell r="AW4811" t="str">
            <v>Albert Heijn DC OVERIJSSEL</v>
          </cell>
          <cell r="BP4811">
            <v>43</v>
          </cell>
          <cell r="BR4811" t="str">
            <v>80</v>
          </cell>
          <cell r="BT4811">
            <v>8</v>
          </cell>
          <cell r="BU4811" t="str">
            <v>AH</v>
          </cell>
          <cell r="BX4811">
            <v>142.63999999999999</v>
          </cell>
        </row>
        <row r="4812">
          <cell r="AW4812" t="str">
            <v>BOON DC KW DORDRECHT</v>
          </cell>
          <cell r="BP4812">
            <v>43</v>
          </cell>
          <cell r="BR4812" t="str">
            <v>33</v>
          </cell>
          <cell r="BT4812">
            <v>2.4</v>
          </cell>
          <cell r="BU4812" t="str">
            <v>Superunie</v>
          </cell>
          <cell r="BX4812">
            <v>55.66</v>
          </cell>
        </row>
        <row r="4813">
          <cell r="AW4813" t="str">
            <v>CoopCodis Distributiecentrum</v>
          </cell>
          <cell r="BP4813">
            <v>43</v>
          </cell>
          <cell r="BR4813" t="str">
            <v>94</v>
          </cell>
          <cell r="BT4813">
            <v>6.4</v>
          </cell>
          <cell r="BU4813" t="str">
            <v>Superunie</v>
          </cell>
          <cell r="BX4813">
            <v>135.94</v>
          </cell>
        </row>
        <row r="4814">
          <cell r="AW4814" t="str">
            <v>Colgate-Palmolive hoofdkantoor</v>
          </cell>
          <cell r="BP4814">
            <v>43</v>
          </cell>
          <cell r="BR4814" t="str">
            <v>13</v>
          </cell>
          <cell r="BT4814">
            <v>0.8</v>
          </cell>
          <cell r="BU4814" t="str">
            <v>Overig</v>
          </cell>
          <cell r="BX4814">
            <v>28.67</v>
          </cell>
        </row>
        <row r="4815">
          <cell r="AW4815" t="str">
            <v>PLUS DC OSS</v>
          </cell>
          <cell r="BP4815">
            <v>43</v>
          </cell>
          <cell r="BR4815" t="str">
            <v>53</v>
          </cell>
          <cell r="BT4815">
            <v>3.2</v>
          </cell>
          <cell r="BU4815" t="str">
            <v>Superunie</v>
          </cell>
          <cell r="BX4815">
            <v>52.13</v>
          </cell>
        </row>
        <row r="4816">
          <cell r="AW4816" t="str">
            <v>Albert Heijn</v>
          </cell>
          <cell r="BP4816">
            <v>43</v>
          </cell>
          <cell r="BR4816" t="str">
            <v>41</v>
          </cell>
          <cell r="BT4816">
            <v>19.2</v>
          </cell>
          <cell r="BU4816" t="str">
            <v>AH</v>
          </cell>
          <cell r="BX4816">
            <v>126.91</v>
          </cell>
        </row>
        <row r="4817">
          <cell r="AW4817" t="str">
            <v>Action Distributiecentrum</v>
          </cell>
          <cell r="BP4817">
            <v>43</v>
          </cell>
          <cell r="BR4817" t="str">
            <v>16</v>
          </cell>
          <cell r="BT4817">
            <v>24</v>
          </cell>
          <cell r="BU4817" t="str">
            <v>Action</v>
          </cell>
          <cell r="BX4817">
            <v>281.76</v>
          </cell>
        </row>
        <row r="4818">
          <cell r="AW4818" t="str">
            <v>AH DC Hoorn</v>
          </cell>
          <cell r="BP4818">
            <v>43</v>
          </cell>
          <cell r="BR4818" t="str">
            <v>16</v>
          </cell>
          <cell r="BT4818">
            <v>3.2</v>
          </cell>
          <cell r="BU4818" t="str">
            <v>AH</v>
          </cell>
          <cell r="BX4818">
            <v>75.709999999999994</v>
          </cell>
        </row>
        <row r="4819">
          <cell r="AW4819" t="str">
            <v>Etos Distributiecentrum</v>
          </cell>
          <cell r="BP4819">
            <v>43</v>
          </cell>
          <cell r="BR4819" t="str">
            <v>19</v>
          </cell>
          <cell r="BT4819">
            <v>26.4</v>
          </cell>
          <cell r="BU4819" t="str">
            <v>Overig</v>
          </cell>
          <cell r="BX4819">
            <v>287.76</v>
          </cell>
        </row>
        <row r="4820">
          <cell r="AW4820" t="str">
            <v>PLUS DC OSS</v>
          </cell>
          <cell r="BP4820">
            <v>43</v>
          </cell>
          <cell r="BR4820" t="str">
            <v>53</v>
          </cell>
          <cell r="BT4820" t="str">
            <v/>
          </cell>
          <cell r="BU4820" t="str">
            <v>Superunie</v>
          </cell>
          <cell r="BX4820" t="str">
            <v/>
          </cell>
        </row>
        <row r="4821">
          <cell r="AW4821" t="str">
            <v>Action Distributiecentrum</v>
          </cell>
          <cell r="BP4821">
            <v>43</v>
          </cell>
          <cell r="BR4821" t="str">
            <v>61</v>
          </cell>
          <cell r="BT4821">
            <v>26.4</v>
          </cell>
          <cell r="BU4821" t="str">
            <v>Action</v>
          </cell>
          <cell r="BX4821">
            <v>333.96</v>
          </cell>
        </row>
        <row r="4822">
          <cell r="AW4822" t="str">
            <v>Nettorama DC</v>
          </cell>
          <cell r="BP4822">
            <v>43</v>
          </cell>
          <cell r="BR4822" t="str">
            <v>49</v>
          </cell>
          <cell r="BT4822">
            <v>2.4</v>
          </cell>
          <cell r="BU4822" t="str">
            <v>Superunie</v>
          </cell>
          <cell r="BX4822">
            <v>56.11</v>
          </cell>
        </row>
        <row r="4823">
          <cell r="AW4823" t="str">
            <v>Topbrands Europe BV</v>
          </cell>
          <cell r="BP4823">
            <v>43</v>
          </cell>
          <cell r="BR4823" t="str">
            <v>96</v>
          </cell>
          <cell r="BT4823">
            <v>8</v>
          </cell>
          <cell r="BU4823" t="str">
            <v>Overig</v>
          </cell>
          <cell r="BX4823">
            <v>202.4</v>
          </cell>
        </row>
        <row r="4824">
          <cell r="AW4824" t="str">
            <v>Action Distributiecentrum</v>
          </cell>
          <cell r="BP4824">
            <v>43</v>
          </cell>
          <cell r="BR4824" t="str">
            <v>16</v>
          </cell>
          <cell r="BT4824">
            <v>26.4</v>
          </cell>
          <cell r="BU4824" t="str">
            <v>Action</v>
          </cell>
          <cell r="BX4824">
            <v>296.47000000000003</v>
          </cell>
        </row>
        <row r="4825">
          <cell r="AW4825" t="str">
            <v>Action Distributiecentrum</v>
          </cell>
          <cell r="BP4825">
            <v>43</v>
          </cell>
          <cell r="BR4825" t="str">
            <v>61</v>
          </cell>
          <cell r="BT4825">
            <v>25.6</v>
          </cell>
          <cell r="BU4825" t="str">
            <v>Action</v>
          </cell>
          <cell r="BX4825">
            <v>325.89</v>
          </cell>
        </row>
        <row r="4826">
          <cell r="AW4826" t="str">
            <v>Action / ID Logistics</v>
          </cell>
          <cell r="BP4826">
            <v>43</v>
          </cell>
          <cell r="BR4826" t="str">
            <v>50</v>
          </cell>
          <cell r="BT4826" t="str">
            <v/>
          </cell>
          <cell r="BU4826" t="str">
            <v>Action</v>
          </cell>
          <cell r="BX4826" t="str">
            <v/>
          </cell>
        </row>
        <row r="4827">
          <cell r="AW4827" t="str">
            <v>Etos Distributiecentrum</v>
          </cell>
          <cell r="BP4827">
            <v>43</v>
          </cell>
          <cell r="BR4827" t="str">
            <v>19</v>
          </cell>
          <cell r="BT4827" t="str">
            <v/>
          </cell>
          <cell r="BU4827" t="str">
            <v>Overig</v>
          </cell>
          <cell r="BX4827" t="str">
            <v/>
          </cell>
        </row>
        <row r="4828">
          <cell r="AW4828" t="str">
            <v>Albert Heijn</v>
          </cell>
          <cell r="BP4828">
            <v>43</v>
          </cell>
          <cell r="BR4828" t="str">
            <v>41</v>
          </cell>
          <cell r="BT4828">
            <v>19.2</v>
          </cell>
          <cell r="BU4828" t="str">
            <v>AH</v>
          </cell>
          <cell r="BX4828">
            <v>126.91</v>
          </cell>
        </row>
        <row r="4829">
          <cell r="AW4829" t="str">
            <v>ALBERT HEIJN  LDC GELDERMALSEN</v>
          </cell>
          <cell r="BP4829">
            <v>43</v>
          </cell>
          <cell r="BR4829" t="str">
            <v>41</v>
          </cell>
          <cell r="BT4829">
            <v>15.2</v>
          </cell>
          <cell r="BU4829" t="str">
            <v>AH</v>
          </cell>
          <cell r="BX4829">
            <v>149.41999999999999</v>
          </cell>
        </row>
        <row r="4830">
          <cell r="AW4830" t="str">
            <v>Action / ID Logistics</v>
          </cell>
          <cell r="BP4830">
            <v>43</v>
          </cell>
          <cell r="BR4830" t="str">
            <v>50</v>
          </cell>
          <cell r="BT4830">
            <v>20.8</v>
          </cell>
          <cell r="BU4830" t="str">
            <v>Action</v>
          </cell>
          <cell r="BX4830">
            <v>222.14</v>
          </cell>
        </row>
        <row r="4831">
          <cell r="AW4831" t="str">
            <v>Alliance Healthcare</v>
          </cell>
          <cell r="BP4831">
            <v>43</v>
          </cell>
          <cell r="BR4831" t="str">
            <v>79</v>
          </cell>
          <cell r="BT4831">
            <v>0.8</v>
          </cell>
          <cell r="BU4831" t="str">
            <v>Pharma</v>
          </cell>
          <cell r="BX4831">
            <v>54.4</v>
          </cell>
        </row>
        <row r="4832">
          <cell r="AW4832" t="str">
            <v>Mosadex</v>
          </cell>
          <cell r="BP4832">
            <v>43</v>
          </cell>
          <cell r="BR4832" t="str">
            <v>23</v>
          </cell>
          <cell r="BT4832">
            <v>0.8</v>
          </cell>
          <cell r="BU4832" t="str">
            <v>Overig</v>
          </cell>
          <cell r="BX4832">
            <v>54.4</v>
          </cell>
        </row>
        <row r="4833">
          <cell r="AW4833" t="str">
            <v>Brocacef</v>
          </cell>
          <cell r="BP4833">
            <v>43</v>
          </cell>
          <cell r="BR4833" t="str">
            <v>10</v>
          </cell>
          <cell r="BT4833">
            <v>0.8</v>
          </cell>
          <cell r="BU4833" t="str">
            <v>Pharma</v>
          </cell>
          <cell r="BX4833">
            <v>54.4</v>
          </cell>
        </row>
        <row r="4834">
          <cell r="AW4834" t="str">
            <v>Mosadex</v>
          </cell>
          <cell r="BP4834">
            <v>43</v>
          </cell>
          <cell r="BR4834" t="str">
            <v>61</v>
          </cell>
          <cell r="BT4834">
            <v>0.8</v>
          </cell>
          <cell r="BU4834" t="str">
            <v>Overig</v>
          </cell>
          <cell r="BX4834">
            <v>54.4</v>
          </cell>
        </row>
        <row r="4835">
          <cell r="AW4835" t="str">
            <v>ALLIANCE HEALTHCARE</v>
          </cell>
          <cell r="BP4835">
            <v>43</v>
          </cell>
          <cell r="BR4835" t="str">
            <v>52</v>
          </cell>
          <cell r="BT4835">
            <v>0.8</v>
          </cell>
          <cell r="BU4835" t="str">
            <v>Pharma</v>
          </cell>
          <cell r="BX4835">
            <v>54.4</v>
          </cell>
        </row>
        <row r="4836">
          <cell r="AW4836" t="str">
            <v>American Dental Trading BV</v>
          </cell>
          <cell r="BP4836">
            <v>43</v>
          </cell>
          <cell r="BR4836" t="str">
            <v>50</v>
          </cell>
          <cell r="BT4836">
            <v>0.8</v>
          </cell>
          <cell r="BU4836" t="str">
            <v>Pharma</v>
          </cell>
          <cell r="BX4836">
            <v>54.4</v>
          </cell>
        </row>
        <row r="4837">
          <cell r="AW4837" t="str">
            <v>De Tandartsapotheek</v>
          </cell>
          <cell r="BP4837">
            <v>43</v>
          </cell>
          <cell r="BR4837" t="str">
            <v>30</v>
          </cell>
          <cell r="BT4837">
            <v>0.8</v>
          </cell>
          <cell r="BU4837" t="str">
            <v>Pharma</v>
          </cell>
          <cell r="BX4837">
            <v>54.4</v>
          </cell>
        </row>
        <row r="4838">
          <cell r="AW4838" t="str">
            <v>Action / ID Logistics</v>
          </cell>
          <cell r="BP4838">
            <v>43</v>
          </cell>
          <cell r="BR4838" t="str">
            <v>50</v>
          </cell>
          <cell r="BT4838">
            <v>23.2</v>
          </cell>
          <cell r="BU4838" t="str">
            <v>Action</v>
          </cell>
          <cell r="BX4838">
            <v>233.62</v>
          </cell>
        </row>
        <row r="4839">
          <cell r="AW4839" t="str">
            <v>Action / ID Logistics</v>
          </cell>
          <cell r="BP4839">
            <v>43</v>
          </cell>
          <cell r="BR4839" t="str">
            <v>50</v>
          </cell>
          <cell r="BT4839" t="str">
            <v/>
          </cell>
          <cell r="BU4839" t="str">
            <v>Action</v>
          </cell>
          <cell r="BX4839" t="str">
            <v/>
          </cell>
        </row>
        <row r="4840">
          <cell r="AW4840" t="str">
            <v>Action Distributiecentrum</v>
          </cell>
          <cell r="BP4840">
            <v>43</v>
          </cell>
          <cell r="BR4840" t="str">
            <v>16</v>
          </cell>
          <cell r="BT4840">
            <v>24.8</v>
          </cell>
          <cell r="BU4840" t="str">
            <v>Action</v>
          </cell>
          <cell r="BX4840">
            <v>287.18</v>
          </cell>
        </row>
        <row r="4841">
          <cell r="AW4841" t="str">
            <v>Dirk DC Bleiswijk slow moving</v>
          </cell>
          <cell r="BP4841">
            <v>43</v>
          </cell>
          <cell r="BR4841" t="str">
            <v>26</v>
          </cell>
          <cell r="BT4841">
            <v>10.4</v>
          </cell>
          <cell r="BU4841" t="str">
            <v>Superunie</v>
          </cell>
          <cell r="BX4841">
            <v>162.03</v>
          </cell>
        </row>
        <row r="4842">
          <cell r="AW4842" t="str">
            <v>Deka DC Velsen laag</v>
          </cell>
          <cell r="BP4842">
            <v>43</v>
          </cell>
          <cell r="BR4842" t="str">
            <v>19</v>
          </cell>
          <cell r="BT4842">
            <v>2.4</v>
          </cell>
          <cell r="BU4842" t="str">
            <v>Superunie</v>
          </cell>
          <cell r="BX4842">
            <v>64.3</v>
          </cell>
        </row>
        <row r="4843">
          <cell r="AW4843" t="str">
            <v>Jumbo DC Nieuwegein</v>
          </cell>
          <cell r="BP4843">
            <v>43</v>
          </cell>
          <cell r="BR4843" t="str">
            <v>34</v>
          </cell>
          <cell r="BT4843">
            <v>15.200000000000001</v>
          </cell>
          <cell r="BU4843" t="str">
            <v>Jumbo</v>
          </cell>
          <cell r="BX4843">
            <v>158.38</v>
          </cell>
        </row>
        <row r="4844">
          <cell r="AW4844" t="str">
            <v>Action Distributiecentrum</v>
          </cell>
          <cell r="BP4844">
            <v>43</v>
          </cell>
          <cell r="BR4844" t="str">
            <v>61</v>
          </cell>
          <cell r="BT4844">
            <v>26.4</v>
          </cell>
          <cell r="BU4844" t="str">
            <v>Action</v>
          </cell>
          <cell r="BX4844">
            <v>333.96</v>
          </cell>
        </row>
        <row r="4845">
          <cell r="AW4845" t="str">
            <v>American Dental Trading BV</v>
          </cell>
          <cell r="BP4845">
            <v>43</v>
          </cell>
          <cell r="BR4845" t="str">
            <v>50</v>
          </cell>
          <cell r="BT4845">
            <v>0.8</v>
          </cell>
          <cell r="BU4845" t="str">
            <v>Pharma</v>
          </cell>
          <cell r="BX4845">
            <v>27.26</v>
          </cell>
        </row>
        <row r="4846">
          <cell r="AW4846" t="str">
            <v>Albert Heijn</v>
          </cell>
          <cell r="BP4846">
            <v>43</v>
          </cell>
          <cell r="BR4846" t="str">
            <v>41</v>
          </cell>
          <cell r="BT4846" t="str">
            <v/>
          </cell>
          <cell r="BU4846" t="str">
            <v>AH</v>
          </cell>
          <cell r="BX4846" t="str">
            <v/>
          </cell>
        </row>
        <row r="4847">
          <cell r="AW4847" t="str">
            <v>A.S. Watson DC</v>
          </cell>
          <cell r="BP4847">
            <v>43</v>
          </cell>
          <cell r="BR4847" t="str">
            <v>66</v>
          </cell>
          <cell r="BT4847">
            <v>26.4</v>
          </cell>
          <cell r="BU4847" t="str">
            <v>Kruidvat</v>
          </cell>
          <cell r="BX4847">
            <v>182.68</v>
          </cell>
        </row>
        <row r="4848">
          <cell r="AW4848" t="str">
            <v>Jumbo Nieuwegein</v>
          </cell>
          <cell r="BP4848">
            <v>43</v>
          </cell>
          <cell r="BR4848" t="str">
            <v>34</v>
          </cell>
          <cell r="BT4848" t="str">
            <v/>
          </cell>
          <cell r="BU4848" t="str">
            <v>Jumbo</v>
          </cell>
          <cell r="BX4848" t="str">
            <v/>
          </cell>
        </row>
        <row r="4849">
          <cell r="AW4849" t="str">
            <v>Dirk DC Bleiswijk Actie</v>
          </cell>
          <cell r="BP4849">
            <v>43</v>
          </cell>
          <cell r="BR4849" t="str">
            <v>26</v>
          </cell>
          <cell r="BT4849" t="str">
            <v/>
          </cell>
          <cell r="BU4849" t="str">
            <v>Superunie</v>
          </cell>
          <cell r="BX4849" t="str">
            <v/>
          </cell>
        </row>
        <row r="4850">
          <cell r="AW4850" t="str">
            <v>A.S. WATSON DC OOSTERHOUT</v>
          </cell>
          <cell r="BP4850">
            <v>43</v>
          </cell>
          <cell r="BR4850" t="str">
            <v>49</v>
          </cell>
          <cell r="BT4850">
            <v>4</v>
          </cell>
          <cell r="BU4850" t="str">
            <v>Kruidvat</v>
          </cell>
          <cell r="BX4850">
            <v>72.08</v>
          </cell>
        </row>
        <row r="4851">
          <cell r="AW4851" t="str">
            <v>EUROSERVICE VENLO B.V. (FARMALIN</v>
          </cell>
          <cell r="BP4851">
            <v>43</v>
          </cell>
          <cell r="BR4851" t="str">
            <v>59</v>
          </cell>
          <cell r="BT4851">
            <v>3.2</v>
          </cell>
          <cell r="BU4851" t="e">
            <v>#N/A</v>
          </cell>
          <cell r="BX4851">
            <v>70.08</v>
          </cell>
        </row>
        <row r="4852">
          <cell r="AW4852" t="str">
            <v>Kruidvat BV</v>
          </cell>
          <cell r="BP4852">
            <v>43</v>
          </cell>
          <cell r="BR4852" t="str">
            <v>66</v>
          </cell>
          <cell r="BT4852" t="str">
            <v/>
          </cell>
          <cell r="BU4852" t="str">
            <v>Kruidvat</v>
          </cell>
          <cell r="BX4852" t="str">
            <v/>
          </cell>
        </row>
        <row r="4853">
          <cell r="AW4853" t="str">
            <v>Kruidvat BV</v>
          </cell>
          <cell r="BP4853">
            <v>43</v>
          </cell>
          <cell r="BR4853" t="str">
            <v>66</v>
          </cell>
          <cell r="BT4853">
            <v>26.400000000000002</v>
          </cell>
          <cell r="BU4853" t="str">
            <v>Kruidvat</v>
          </cell>
          <cell r="BX4853">
            <v>182.69</v>
          </cell>
        </row>
        <row r="4854">
          <cell r="AW4854" t="str">
            <v>Kruidvat BV</v>
          </cell>
          <cell r="BP4854">
            <v>43</v>
          </cell>
          <cell r="BR4854" t="str">
            <v>66</v>
          </cell>
          <cell r="BT4854" t="str">
            <v/>
          </cell>
          <cell r="BU4854" t="str">
            <v>Kruidvat</v>
          </cell>
          <cell r="BX4854" t="str">
            <v/>
          </cell>
        </row>
        <row r="4855">
          <cell r="AW4855" t="str">
            <v>SPAR Distributiecentrum</v>
          </cell>
          <cell r="BP4855">
            <v>43</v>
          </cell>
          <cell r="BR4855" t="str">
            <v>51</v>
          </cell>
          <cell r="BT4855">
            <v>1.6</v>
          </cell>
          <cell r="BU4855" t="str">
            <v>Superunie</v>
          </cell>
          <cell r="BX4855">
            <v>42.46</v>
          </cell>
        </row>
        <row r="4856">
          <cell r="AW4856" t="str">
            <v>Albert Heijn</v>
          </cell>
          <cell r="BP4856">
            <v>43</v>
          </cell>
          <cell r="BR4856" t="str">
            <v>41</v>
          </cell>
          <cell r="BT4856">
            <v>20</v>
          </cell>
          <cell r="BU4856" t="str">
            <v>AH</v>
          </cell>
          <cell r="BX4856">
            <v>129.4</v>
          </cell>
        </row>
        <row r="4857">
          <cell r="AW4857" t="str">
            <v>Kruidvat BV</v>
          </cell>
          <cell r="BP4857">
            <v>43</v>
          </cell>
          <cell r="BR4857" t="str">
            <v>66</v>
          </cell>
          <cell r="BT4857" t="str">
            <v/>
          </cell>
          <cell r="BU4857" t="str">
            <v>Kruidvat</v>
          </cell>
          <cell r="BX4857" t="str">
            <v/>
          </cell>
        </row>
        <row r="4858">
          <cell r="AW4858" t="str">
            <v>Vriesia Groothandel</v>
          </cell>
          <cell r="BP4858">
            <v>43</v>
          </cell>
          <cell r="BR4858" t="str">
            <v>18</v>
          </cell>
          <cell r="BT4858">
            <v>4</v>
          </cell>
          <cell r="BU4858" t="str">
            <v>Overig</v>
          </cell>
          <cell r="BX4858">
            <v>83.04</v>
          </cell>
        </row>
        <row r="4859">
          <cell r="AW4859" t="str">
            <v>Blokker Distributiecentrum</v>
          </cell>
          <cell r="BP4859">
            <v>43</v>
          </cell>
          <cell r="BR4859" t="str">
            <v>41</v>
          </cell>
          <cell r="BT4859">
            <v>1.6</v>
          </cell>
          <cell r="BU4859" t="str">
            <v>Overig</v>
          </cell>
          <cell r="BX4859">
            <v>31.97</v>
          </cell>
        </row>
        <row r="4860">
          <cell r="AW4860" t="str">
            <v>ALBERT HEIJN MECH ZAANDAM</v>
          </cell>
          <cell r="BP4860">
            <v>43</v>
          </cell>
          <cell r="BR4860" t="str">
            <v>15</v>
          </cell>
          <cell r="BT4860">
            <v>8</v>
          </cell>
          <cell r="BU4860" t="str">
            <v>AH</v>
          </cell>
          <cell r="BX4860">
            <v>132.32</v>
          </cell>
        </row>
        <row r="4861">
          <cell r="AW4861" t="str">
            <v>Albert Heijn DC OVERIJSSEL</v>
          </cell>
          <cell r="BP4861">
            <v>43</v>
          </cell>
          <cell r="BR4861" t="str">
            <v>80</v>
          </cell>
          <cell r="BT4861">
            <v>7.2</v>
          </cell>
          <cell r="BU4861" t="str">
            <v>AH</v>
          </cell>
          <cell r="BX4861">
            <v>132.34</v>
          </cell>
        </row>
        <row r="4862">
          <cell r="AW4862" t="str">
            <v>ID Logistics</v>
          </cell>
          <cell r="BP4862">
            <v>43</v>
          </cell>
          <cell r="BR4862" t="str">
            <v>50</v>
          </cell>
          <cell r="BT4862">
            <v>1.6</v>
          </cell>
          <cell r="BU4862" t="str">
            <v>Overig</v>
          </cell>
          <cell r="BX4862">
            <v>44.37</v>
          </cell>
        </row>
        <row r="4863">
          <cell r="AW4863" t="str">
            <v>Plus Retail Zuid</v>
          </cell>
          <cell r="BP4863">
            <v>43</v>
          </cell>
          <cell r="BR4863" t="str">
            <v>60</v>
          </cell>
          <cell r="BT4863">
            <v>3.2</v>
          </cell>
          <cell r="BU4863" t="str">
            <v>Superunie</v>
          </cell>
          <cell r="BX4863">
            <v>77.760000000000005</v>
          </cell>
        </row>
        <row r="4864">
          <cell r="AW4864" t="str">
            <v>Amsterdam Warehouse Company</v>
          </cell>
          <cell r="BP4864">
            <v>43</v>
          </cell>
          <cell r="BR4864" t="str">
            <v>10</v>
          </cell>
          <cell r="BT4864">
            <v>15.2</v>
          </cell>
          <cell r="BU4864" t="str">
            <v>Overig</v>
          </cell>
          <cell r="BX4864">
            <v>185.14</v>
          </cell>
        </row>
        <row r="4865">
          <cell r="AW4865" t="str">
            <v>Action Distributiecentrum</v>
          </cell>
          <cell r="BP4865">
            <v>43</v>
          </cell>
          <cell r="BR4865" t="str">
            <v>16</v>
          </cell>
          <cell r="BT4865">
            <v>20</v>
          </cell>
          <cell r="BU4865" t="str">
            <v>Action</v>
          </cell>
          <cell r="BX4865">
            <v>257.2</v>
          </cell>
        </row>
        <row r="4866">
          <cell r="AW4866" t="str">
            <v>Sligro (deur 802-807)</v>
          </cell>
          <cell r="BP4866">
            <v>43</v>
          </cell>
          <cell r="BR4866" t="str">
            <v>54</v>
          </cell>
          <cell r="BT4866">
            <v>9.6000000000000014</v>
          </cell>
          <cell r="BU4866" t="str">
            <v>Superunie</v>
          </cell>
          <cell r="BX4866">
            <v>113.57000000000001</v>
          </cell>
        </row>
        <row r="4867">
          <cell r="AW4867" t="str">
            <v>Sligro DC Non Food (deur 701)</v>
          </cell>
          <cell r="BP4867">
            <v>43</v>
          </cell>
          <cell r="BR4867" t="str">
            <v>54</v>
          </cell>
          <cell r="BT4867" t="str">
            <v/>
          </cell>
          <cell r="BU4867" t="str">
            <v>Superunie</v>
          </cell>
          <cell r="BX4867" t="str">
            <v/>
          </cell>
        </row>
        <row r="4868">
          <cell r="AW4868" t="str">
            <v>Sligro DC Non Food (deur 701)</v>
          </cell>
          <cell r="BP4868">
            <v>43</v>
          </cell>
          <cell r="BR4868" t="str">
            <v>54</v>
          </cell>
          <cell r="BT4868" t="str">
            <v/>
          </cell>
          <cell r="BU4868" t="str">
            <v>Superunie</v>
          </cell>
          <cell r="BX4868" t="str">
            <v/>
          </cell>
        </row>
        <row r="4869">
          <cell r="AW4869" t="str">
            <v>Sligro (deur 802-807)</v>
          </cell>
          <cell r="BP4869">
            <v>43</v>
          </cell>
          <cell r="BR4869" t="str">
            <v>54</v>
          </cell>
          <cell r="BT4869" t="str">
            <v/>
          </cell>
          <cell r="BU4869" t="str">
            <v>Superunie</v>
          </cell>
          <cell r="BX4869" t="str">
            <v/>
          </cell>
        </row>
        <row r="4870">
          <cell r="AW4870" t="str">
            <v>Albert Heijn</v>
          </cell>
          <cell r="BP4870">
            <v>43</v>
          </cell>
          <cell r="BR4870" t="str">
            <v>50</v>
          </cell>
          <cell r="BT4870">
            <v>7.2</v>
          </cell>
          <cell r="BU4870" t="str">
            <v>AH</v>
          </cell>
          <cell r="BX4870">
            <v>111.82</v>
          </cell>
        </row>
        <row r="4871">
          <cell r="AW4871" t="str">
            <v>Kruidvat BV</v>
          </cell>
          <cell r="BP4871">
            <v>43</v>
          </cell>
          <cell r="BR4871" t="str">
            <v>66</v>
          </cell>
          <cell r="BT4871">
            <v>15.2</v>
          </cell>
          <cell r="BU4871" t="str">
            <v>Kruidvat</v>
          </cell>
          <cell r="BX4871">
            <v>135.28</v>
          </cell>
        </row>
        <row r="4872">
          <cell r="AW4872" t="str">
            <v>Advion B.V.</v>
          </cell>
          <cell r="BP4872">
            <v>43</v>
          </cell>
          <cell r="BR4872" t="str">
            <v>10</v>
          </cell>
          <cell r="BT4872" t="str">
            <v/>
          </cell>
          <cell r="BU4872" t="str">
            <v>Overig</v>
          </cell>
          <cell r="BX4872" t="str">
            <v/>
          </cell>
        </row>
        <row r="4873">
          <cell r="AW4873" t="str">
            <v>PLUS DC OSS</v>
          </cell>
          <cell r="BP4873">
            <v>43</v>
          </cell>
          <cell r="BR4873" t="str">
            <v>53</v>
          </cell>
          <cell r="BT4873">
            <v>8.8000000000000007</v>
          </cell>
          <cell r="BU4873" t="str">
            <v>Superunie</v>
          </cell>
          <cell r="BX4873">
            <v>105.69</v>
          </cell>
        </row>
        <row r="4874">
          <cell r="AW4874" t="str">
            <v>Kruidvat BV</v>
          </cell>
          <cell r="BP4874">
            <v>43</v>
          </cell>
          <cell r="BR4874" t="str">
            <v>66</v>
          </cell>
          <cell r="BT4874" t="str">
            <v/>
          </cell>
          <cell r="BU4874" t="str">
            <v>Kruidvat</v>
          </cell>
          <cell r="BX4874" t="str">
            <v/>
          </cell>
        </row>
        <row r="4875">
          <cell r="AW4875" t="str">
            <v>PICNIC DC2 EVEREST</v>
          </cell>
          <cell r="BP4875">
            <v>43</v>
          </cell>
          <cell r="BR4875" t="str">
            <v>73</v>
          </cell>
          <cell r="BT4875">
            <v>6.4</v>
          </cell>
          <cell r="BU4875" t="str">
            <v>Overig</v>
          </cell>
          <cell r="BX4875">
            <v>97.34</v>
          </cell>
        </row>
        <row r="4876">
          <cell r="AW4876" t="str">
            <v>Action Distributiecentrum</v>
          </cell>
          <cell r="BP4876">
            <v>43</v>
          </cell>
          <cell r="BR4876" t="str">
            <v>61</v>
          </cell>
          <cell r="BT4876">
            <v>20</v>
          </cell>
          <cell r="BU4876" t="str">
            <v>Action</v>
          </cell>
          <cell r="BX4876">
            <v>290.2</v>
          </cell>
        </row>
        <row r="4877">
          <cell r="AW4877" t="str">
            <v>Deka DC Velsen laag</v>
          </cell>
          <cell r="BP4877">
            <v>43</v>
          </cell>
          <cell r="BR4877" t="str">
            <v>19</v>
          </cell>
          <cell r="BT4877">
            <v>2.4000000000000004</v>
          </cell>
          <cell r="BU4877" t="str">
            <v>Superunie</v>
          </cell>
          <cell r="BX4877">
            <v>64.3</v>
          </cell>
        </row>
        <row r="4878">
          <cell r="AW4878" t="str">
            <v>Albert Heijn</v>
          </cell>
          <cell r="BP4878">
            <v>43</v>
          </cell>
          <cell r="BR4878" t="str">
            <v>41</v>
          </cell>
          <cell r="BT4878">
            <v>17.600000000000001</v>
          </cell>
          <cell r="BU4878" t="str">
            <v>AH</v>
          </cell>
          <cell r="BX4878">
            <v>120.74</v>
          </cell>
        </row>
        <row r="4879">
          <cell r="AW4879" t="str">
            <v>Hofmeester Dental Depot</v>
          </cell>
          <cell r="BP4879">
            <v>43</v>
          </cell>
          <cell r="BR4879" t="str">
            <v>30</v>
          </cell>
          <cell r="BT4879">
            <v>0.8</v>
          </cell>
          <cell r="BU4879" t="str">
            <v>Pharma</v>
          </cell>
          <cell r="BX4879">
            <v>27.26</v>
          </cell>
        </row>
        <row r="4880">
          <cell r="AW4880" t="str">
            <v>Etos Distributiecentrum</v>
          </cell>
          <cell r="BP4880">
            <v>43</v>
          </cell>
          <cell r="BR4880" t="str">
            <v>19</v>
          </cell>
          <cell r="BT4880">
            <v>13.6</v>
          </cell>
          <cell r="BU4880" t="str">
            <v>Overig</v>
          </cell>
          <cell r="BX4880">
            <v>200.33</v>
          </cell>
        </row>
        <row r="4881">
          <cell r="AW4881" t="str">
            <v>Albert Heijn</v>
          </cell>
          <cell r="BP4881">
            <v>43</v>
          </cell>
          <cell r="BR4881" t="str">
            <v>41</v>
          </cell>
          <cell r="BT4881">
            <v>19.2</v>
          </cell>
          <cell r="BU4881" t="str">
            <v>AH</v>
          </cell>
          <cell r="BX4881">
            <v>126.91</v>
          </cell>
        </row>
        <row r="4882">
          <cell r="AW4882" t="str">
            <v>A.S. WATSON DC OOSTERHOUT</v>
          </cell>
          <cell r="BP4882">
            <v>43</v>
          </cell>
          <cell r="BR4882" t="str">
            <v>49</v>
          </cell>
          <cell r="BT4882">
            <v>13.6</v>
          </cell>
          <cell r="BU4882" t="str">
            <v>Kruidvat</v>
          </cell>
          <cell r="BX4882">
            <v>174.9</v>
          </cell>
        </row>
        <row r="4883">
          <cell r="AW4883" t="str">
            <v>Corim Dental Products BV</v>
          </cell>
          <cell r="BP4883">
            <v>43</v>
          </cell>
          <cell r="BR4883" t="str">
            <v>41</v>
          </cell>
          <cell r="BT4883">
            <v>0.8</v>
          </cell>
          <cell r="BU4883" t="str">
            <v>Pharma</v>
          </cell>
          <cell r="BX4883">
            <v>27.26</v>
          </cell>
        </row>
        <row r="4884">
          <cell r="AW4884" t="str">
            <v>Dirk DC Bleiswijk slow moving</v>
          </cell>
          <cell r="BP4884">
            <v>43</v>
          </cell>
          <cell r="BR4884" t="str">
            <v>26</v>
          </cell>
          <cell r="BT4884">
            <v>8</v>
          </cell>
          <cell r="BU4884" t="str">
            <v>Superunie</v>
          </cell>
          <cell r="BX4884">
            <v>134.16</v>
          </cell>
        </row>
        <row r="4885">
          <cell r="AW4885" t="str">
            <v>Deka DC Velsen hoog</v>
          </cell>
          <cell r="BP4885">
            <v>43</v>
          </cell>
          <cell r="BR4885" t="str">
            <v>19</v>
          </cell>
          <cell r="BT4885" t="str">
            <v/>
          </cell>
          <cell r="BU4885" t="str">
            <v>Superunie</v>
          </cell>
          <cell r="BX4885" t="str">
            <v/>
          </cell>
        </row>
        <row r="4886">
          <cell r="AW4886" t="str">
            <v>Kruidvat BV</v>
          </cell>
          <cell r="BP4886">
            <v>43</v>
          </cell>
          <cell r="BR4886" t="str">
            <v>66</v>
          </cell>
          <cell r="BT4886">
            <v>26.400000000000002</v>
          </cell>
          <cell r="BU4886" t="str">
            <v>Kruidvat</v>
          </cell>
          <cell r="BX4886">
            <v>182.69</v>
          </cell>
        </row>
        <row r="4887">
          <cell r="AW4887" t="str">
            <v>Jumbo DC Nieuwegein</v>
          </cell>
          <cell r="BP4887">
            <v>43</v>
          </cell>
          <cell r="BR4887" t="str">
            <v>34</v>
          </cell>
          <cell r="BT4887">
            <v>26.4</v>
          </cell>
          <cell r="BU4887" t="str">
            <v>Jumbo</v>
          </cell>
          <cell r="BX4887">
            <v>213.58</v>
          </cell>
        </row>
        <row r="4888">
          <cell r="AW4888" t="str">
            <v>Kruidvat BV</v>
          </cell>
          <cell r="BP4888">
            <v>43</v>
          </cell>
          <cell r="BR4888" t="str">
            <v>66</v>
          </cell>
          <cell r="BT4888" t="str">
            <v/>
          </cell>
          <cell r="BU4888" t="str">
            <v>Kruidvat</v>
          </cell>
          <cell r="BX4888" t="str">
            <v/>
          </cell>
        </row>
        <row r="4889">
          <cell r="AW4889" t="str">
            <v>Albert Heijn</v>
          </cell>
          <cell r="BP4889">
            <v>43</v>
          </cell>
          <cell r="BR4889" t="str">
            <v>41</v>
          </cell>
          <cell r="BT4889">
            <v>26.4</v>
          </cell>
          <cell r="BU4889" t="str">
            <v>AH</v>
          </cell>
          <cell r="BX4889">
            <v>149.41</v>
          </cell>
        </row>
        <row r="4890">
          <cell r="AW4890" t="str">
            <v>ID Logistics</v>
          </cell>
          <cell r="BP4890">
            <v>44</v>
          </cell>
          <cell r="BR4890" t="str">
            <v>50</v>
          </cell>
          <cell r="BT4890">
            <v>7.2</v>
          </cell>
          <cell r="BU4890" t="str">
            <v>Overig</v>
          </cell>
          <cell r="BX4890">
            <v>111.82</v>
          </cell>
        </row>
        <row r="4891">
          <cell r="AW4891" t="str">
            <v>HOOGVLIET DC BLEISWIJK</v>
          </cell>
          <cell r="BP4891">
            <v>44</v>
          </cell>
          <cell r="BR4891" t="str">
            <v>26</v>
          </cell>
          <cell r="BT4891">
            <v>12</v>
          </cell>
          <cell r="BU4891" t="str">
            <v>Superunie</v>
          </cell>
          <cell r="BX4891">
            <v>177.95999999999998</v>
          </cell>
        </row>
        <row r="4892">
          <cell r="AW4892" t="str">
            <v>Action Distributiecentrum</v>
          </cell>
          <cell r="BP4892">
            <v>44</v>
          </cell>
          <cell r="BR4892" t="str">
            <v>61</v>
          </cell>
          <cell r="BT4892">
            <v>24</v>
          </cell>
          <cell r="BU4892" t="str">
            <v>Action</v>
          </cell>
          <cell r="BX4892">
            <v>317.52</v>
          </cell>
        </row>
        <row r="4893">
          <cell r="AW4893" t="str">
            <v>Action Distributiecentrum</v>
          </cell>
          <cell r="BP4893">
            <v>44</v>
          </cell>
          <cell r="BR4893" t="str">
            <v>61</v>
          </cell>
          <cell r="BT4893">
            <v>24</v>
          </cell>
          <cell r="BU4893" t="str">
            <v>Action</v>
          </cell>
          <cell r="BX4893">
            <v>317.52</v>
          </cell>
        </row>
        <row r="4894">
          <cell r="AW4894" t="str">
            <v>Boni Distributiecentrum</v>
          </cell>
          <cell r="BP4894">
            <v>44</v>
          </cell>
          <cell r="BR4894" t="str">
            <v>38</v>
          </cell>
          <cell r="BT4894">
            <v>2.4</v>
          </cell>
          <cell r="BU4894" t="str">
            <v>Superunie</v>
          </cell>
          <cell r="BX4894">
            <v>62.16</v>
          </cell>
        </row>
        <row r="4895">
          <cell r="AW4895" t="str">
            <v>HOOGVLIET DC BLEISWIJK</v>
          </cell>
          <cell r="BP4895">
            <v>44</v>
          </cell>
          <cell r="BR4895" t="str">
            <v>26</v>
          </cell>
          <cell r="BT4895" t="str">
            <v/>
          </cell>
          <cell r="BU4895" t="str">
            <v>Superunie</v>
          </cell>
          <cell r="BX4895" t="str">
            <v/>
          </cell>
        </row>
        <row r="4896">
          <cell r="AW4896" t="str">
            <v>Amsterdam Warehouse Company</v>
          </cell>
          <cell r="BP4896">
            <v>44</v>
          </cell>
          <cell r="BR4896" t="str">
            <v>10</v>
          </cell>
          <cell r="BT4896">
            <v>1.6</v>
          </cell>
          <cell r="BU4896" t="str">
            <v>Overig</v>
          </cell>
          <cell r="BX4896">
            <v>44.32</v>
          </cell>
        </row>
        <row r="4897">
          <cell r="AW4897" t="str">
            <v>HOOGVLIET DC BLEISWIJK</v>
          </cell>
          <cell r="BP4897">
            <v>44</v>
          </cell>
          <cell r="BR4897" t="str">
            <v>26</v>
          </cell>
          <cell r="BT4897" t="str">
            <v/>
          </cell>
          <cell r="BU4897" t="str">
            <v>Superunie</v>
          </cell>
          <cell r="BX4897" t="str">
            <v/>
          </cell>
        </row>
        <row r="4898">
          <cell r="AW4898" t="str">
            <v>Kruidvat BV</v>
          </cell>
          <cell r="BP4898">
            <v>44</v>
          </cell>
          <cell r="BR4898" t="str">
            <v>66</v>
          </cell>
          <cell r="BT4898">
            <v>18.399999999999999</v>
          </cell>
          <cell r="BU4898" t="str">
            <v>Kruidvat</v>
          </cell>
          <cell r="BX4898">
            <v>151.06</v>
          </cell>
        </row>
        <row r="4899">
          <cell r="AW4899" t="str">
            <v>Kruidvat BV</v>
          </cell>
          <cell r="BP4899">
            <v>44</v>
          </cell>
          <cell r="BR4899" t="str">
            <v>66</v>
          </cell>
          <cell r="BT4899">
            <v>5.6</v>
          </cell>
          <cell r="BU4899" t="str">
            <v>Kruidvat</v>
          </cell>
          <cell r="BX4899">
            <v>64.62</v>
          </cell>
        </row>
        <row r="4900">
          <cell r="AW4900" t="str">
            <v>Sligro (deur 802-807)</v>
          </cell>
          <cell r="BP4900">
            <v>44</v>
          </cell>
          <cell r="BR4900" t="str">
            <v>54</v>
          </cell>
          <cell r="BT4900">
            <v>24</v>
          </cell>
          <cell r="BU4900" t="str">
            <v>Superunie</v>
          </cell>
          <cell r="BX4900">
            <v>195.35999999999999</v>
          </cell>
        </row>
        <row r="4901">
          <cell r="AW4901" t="str">
            <v>ALDI Groningen</v>
          </cell>
          <cell r="BP4901">
            <v>44</v>
          </cell>
          <cell r="BR4901" t="str">
            <v>97</v>
          </cell>
          <cell r="BT4901">
            <v>9.6</v>
          </cell>
          <cell r="BU4901" t="str">
            <v>Aldi</v>
          </cell>
          <cell r="BX4901">
            <v>225.79</v>
          </cell>
        </row>
        <row r="4902">
          <cell r="AW4902" t="str">
            <v>Etos Distributiecentrum</v>
          </cell>
          <cell r="BP4902">
            <v>44</v>
          </cell>
          <cell r="BR4902" t="str">
            <v>19</v>
          </cell>
          <cell r="BT4902">
            <v>15.2</v>
          </cell>
          <cell r="BU4902" t="str">
            <v>Overig</v>
          </cell>
          <cell r="BX4902">
            <v>213.41</v>
          </cell>
        </row>
        <row r="4903">
          <cell r="AW4903" t="str">
            <v>Albert Heijn DC OVERIJSSEL</v>
          </cell>
          <cell r="BP4903">
            <v>44</v>
          </cell>
          <cell r="BR4903" t="str">
            <v>80</v>
          </cell>
          <cell r="BT4903">
            <v>5.6</v>
          </cell>
          <cell r="BU4903" t="str">
            <v>AH</v>
          </cell>
          <cell r="BX4903">
            <v>104.83</v>
          </cell>
        </row>
        <row r="4904">
          <cell r="AW4904" t="str">
            <v>CoopCodis Distributiecentrum</v>
          </cell>
          <cell r="BP4904">
            <v>44</v>
          </cell>
          <cell r="BR4904" t="str">
            <v>94</v>
          </cell>
          <cell r="BT4904">
            <v>5.6</v>
          </cell>
          <cell r="BU4904" t="str">
            <v>Superunie</v>
          </cell>
          <cell r="BX4904">
            <v>125.44</v>
          </cell>
        </row>
        <row r="4905">
          <cell r="AW4905" t="str">
            <v>Action / ID Logistics</v>
          </cell>
          <cell r="BP4905">
            <v>44</v>
          </cell>
          <cell r="BR4905" t="str">
            <v>50</v>
          </cell>
          <cell r="BT4905">
            <v>21.6</v>
          </cell>
          <cell r="BU4905" t="str">
            <v>Action</v>
          </cell>
          <cell r="BX4905">
            <v>225.94</v>
          </cell>
        </row>
        <row r="4906">
          <cell r="AW4906" t="str">
            <v>Vomar DC</v>
          </cell>
          <cell r="BP4906">
            <v>44</v>
          </cell>
          <cell r="BR4906" t="str">
            <v>18</v>
          </cell>
          <cell r="BT4906">
            <v>3.2</v>
          </cell>
          <cell r="BU4906" t="str">
            <v>Superunie</v>
          </cell>
          <cell r="BX4906">
            <v>73.760000000000005</v>
          </cell>
        </row>
        <row r="4907">
          <cell r="AW4907" t="str">
            <v>Action / ID Logistics</v>
          </cell>
          <cell r="BP4907">
            <v>44</v>
          </cell>
          <cell r="BR4907" t="str">
            <v>50</v>
          </cell>
          <cell r="BT4907">
            <v>25.6</v>
          </cell>
          <cell r="BU4907" t="str">
            <v>Action</v>
          </cell>
          <cell r="BX4907">
            <v>243.71000000000004</v>
          </cell>
        </row>
        <row r="4908">
          <cell r="AW4908" t="str">
            <v>TAYLOR MADE CATERING</v>
          </cell>
          <cell r="BP4908">
            <v>44</v>
          </cell>
          <cell r="BR4908" t="str">
            <v>52</v>
          </cell>
          <cell r="BT4908">
            <v>0.8</v>
          </cell>
          <cell r="BU4908" t="e">
            <v>#N/A</v>
          </cell>
          <cell r="BX4908">
            <v>27.26</v>
          </cell>
        </row>
        <row r="4909">
          <cell r="AW4909" t="str">
            <v>Kruidvat BV</v>
          </cell>
          <cell r="BP4909">
            <v>44</v>
          </cell>
          <cell r="BR4909" t="str">
            <v>66</v>
          </cell>
          <cell r="BT4909">
            <v>0.8</v>
          </cell>
          <cell r="BU4909" t="str">
            <v>Kruidvat</v>
          </cell>
          <cell r="BX4909">
            <v>27.26</v>
          </cell>
        </row>
        <row r="4910">
          <cell r="AW4910" t="str">
            <v>Action / ID Logistics</v>
          </cell>
          <cell r="BP4910">
            <v>44</v>
          </cell>
          <cell r="BR4910" t="str">
            <v>50</v>
          </cell>
          <cell r="BT4910" t="str">
            <v/>
          </cell>
          <cell r="BU4910" t="str">
            <v>Action</v>
          </cell>
          <cell r="BX4910" t="str">
            <v/>
          </cell>
        </row>
        <row r="4911">
          <cell r="AW4911" t="str">
            <v>Kruidvat BV</v>
          </cell>
          <cell r="BP4911">
            <v>44</v>
          </cell>
          <cell r="BR4911" t="str">
            <v>66</v>
          </cell>
          <cell r="BT4911">
            <v>3.2</v>
          </cell>
          <cell r="BU4911" t="str">
            <v>Kruidvat</v>
          </cell>
          <cell r="BX4911">
            <v>46.56</v>
          </cell>
        </row>
        <row r="4912">
          <cell r="AW4912" t="str">
            <v>Action / ID Logistics</v>
          </cell>
          <cell r="BP4912">
            <v>44</v>
          </cell>
          <cell r="BR4912" t="str">
            <v>50</v>
          </cell>
          <cell r="BT4912" t="str">
            <v/>
          </cell>
          <cell r="BU4912" t="str">
            <v>Action</v>
          </cell>
          <cell r="BX4912" t="str">
            <v/>
          </cell>
        </row>
        <row r="4913">
          <cell r="AW4913" t="str">
            <v>Nettorama DC</v>
          </cell>
          <cell r="BP4913">
            <v>44</v>
          </cell>
          <cell r="BR4913" t="str">
            <v>49</v>
          </cell>
          <cell r="BT4913">
            <v>1.6</v>
          </cell>
          <cell r="BU4913" t="str">
            <v>Superunie</v>
          </cell>
          <cell r="BX4913">
            <v>44.59</v>
          </cell>
        </row>
        <row r="4914">
          <cell r="AW4914" t="str">
            <v>CoopCodis Distributiecentrum</v>
          </cell>
          <cell r="BP4914">
            <v>44</v>
          </cell>
          <cell r="BR4914" t="str">
            <v>94</v>
          </cell>
          <cell r="BT4914" t="str">
            <v/>
          </cell>
          <cell r="BU4914" t="str">
            <v>Superunie</v>
          </cell>
          <cell r="BX4914" t="str">
            <v/>
          </cell>
        </row>
        <row r="4915">
          <cell r="AW4915" t="str">
            <v>Kruidvat BV</v>
          </cell>
          <cell r="BP4915">
            <v>44</v>
          </cell>
          <cell r="BR4915" t="str">
            <v>66</v>
          </cell>
          <cell r="BT4915">
            <v>24</v>
          </cell>
          <cell r="BU4915" t="str">
            <v>Kruidvat</v>
          </cell>
          <cell r="BX4915">
            <v>173.51999999999998</v>
          </cell>
        </row>
        <row r="4916">
          <cell r="AW4916" t="str">
            <v>BOON DC KW DORDRECHT</v>
          </cell>
          <cell r="BP4916">
            <v>44</v>
          </cell>
          <cell r="BR4916" t="str">
            <v>33</v>
          </cell>
          <cell r="BT4916">
            <v>3.2</v>
          </cell>
          <cell r="BU4916" t="str">
            <v>Superunie</v>
          </cell>
          <cell r="BX4916">
            <v>63.68</v>
          </cell>
        </row>
        <row r="4917">
          <cell r="AW4917" t="str">
            <v>Albert Heijn</v>
          </cell>
          <cell r="BP4917">
            <v>44</v>
          </cell>
          <cell r="BR4917" t="str">
            <v>26</v>
          </cell>
          <cell r="BT4917">
            <v>4</v>
          </cell>
          <cell r="BU4917" t="str">
            <v>AH</v>
          </cell>
          <cell r="BX4917">
            <v>79.88</v>
          </cell>
        </row>
        <row r="4918">
          <cell r="AW4918" t="str">
            <v>Colgate-Palmolive hoofdkantoor</v>
          </cell>
          <cell r="BP4918">
            <v>44</v>
          </cell>
          <cell r="BR4918" t="str">
            <v>13</v>
          </cell>
          <cell r="BT4918">
            <v>0.8</v>
          </cell>
          <cell r="BU4918" t="str">
            <v>Overig</v>
          </cell>
          <cell r="BX4918">
            <v>28.67</v>
          </cell>
        </row>
        <row r="4919">
          <cell r="AW4919" t="str">
            <v>PLUS DC OSS</v>
          </cell>
          <cell r="BP4919">
            <v>44</v>
          </cell>
          <cell r="BR4919" t="str">
            <v>53</v>
          </cell>
          <cell r="BT4919">
            <v>2.4</v>
          </cell>
          <cell r="BU4919" t="str">
            <v>Superunie</v>
          </cell>
          <cell r="BX4919">
            <v>45.6</v>
          </cell>
        </row>
        <row r="4920">
          <cell r="AW4920" t="str">
            <v>Albert Heijn</v>
          </cell>
          <cell r="BP4920">
            <v>44</v>
          </cell>
          <cell r="BR4920" t="str">
            <v>41</v>
          </cell>
          <cell r="BT4920">
            <v>5.6</v>
          </cell>
          <cell r="BU4920" t="str">
            <v>AH</v>
          </cell>
          <cell r="BX4920">
            <v>52.92</v>
          </cell>
        </row>
        <row r="4921">
          <cell r="AW4921" t="str">
            <v>Kruidvat BV</v>
          </cell>
          <cell r="BP4921">
            <v>44</v>
          </cell>
          <cell r="BR4921" t="str">
            <v>66</v>
          </cell>
          <cell r="BT4921" t="str">
            <v/>
          </cell>
          <cell r="BU4921" t="str">
            <v>Kruidvat</v>
          </cell>
          <cell r="BX4921" t="str">
            <v/>
          </cell>
        </row>
        <row r="4922">
          <cell r="AW4922" t="str">
            <v>Albert Heijn</v>
          </cell>
          <cell r="BP4922">
            <v>44</v>
          </cell>
          <cell r="BR4922" t="str">
            <v>50</v>
          </cell>
          <cell r="BT4922">
            <v>5.6</v>
          </cell>
          <cell r="BU4922" t="str">
            <v>AH</v>
          </cell>
          <cell r="BX4922">
            <v>88.65</v>
          </cell>
        </row>
        <row r="4923">
          <cell r="AW4923" t="str">
            <v>Sligro DC Non Food (deur 701)</v>
          </cell>
          <cell r="BP4923">
            <v>44</v>
          </cell>
          <cell r="BR4923" t="str">
            <v>54</v>
          </cell>
          <cell r="BT4923" t="str">
            <v/>
          </cell>
          <cell r="BU4923" t="str">
            <v>Superunie</v>
          </cell>
          <cell r="BX4923" t="str">
            <v/>
          </cell>
        </row>
        <row r="4924">
          <cell r="AW4924" t="str">
            <v>Aldi Roosendaal BV</v>
          </cell>
          <cell r="BP4924">
            <v>44</v>
          </cell>
          <cell r="BR4924" t="str">
            <v>47</v>
          </cell>
          <cell r="BT4924">
            <v>11.2</v>
          </cell>
          <cell r="BU4924" t="str">
            <v>Aldi</v>
          </cell>
          <cell r="BX4924">
            <v>167.1</v>
          </cell>
        </row>
        <row r="4925">
          <cell r="AW4925" t="str">
            <v>Aldi Zoetermeer BV</v>
          </cell>
          <cell r="BP4925">
            <v>44</v>
          </cell>
          <cell r="BR4925" t="str">
            <v>26</v>
          </cell>
          <cell r="BT4925">
            <v>8.8000000000000007</v>
          </cell>
          <cell r="BU4925" t="str">
            <v>Aldi</v>
          </cell>
          <cell r="BX4925">
            <v>144.06</v>
          </cell>
        </row>
        <row r="4926">
          <cell r="AW4926" t="str">
            <v>Aldi</v>
          </cell>
          <cell r="BP4926">
            <v>44</v>
          </cell>
          <cell r="BR4926" t="str">
            <v>74</v>
          </cell>
          <cell r="BT4926">
            <v>8.8000000000000007</v>
          </cell>
          <cell r="BU4926" t="str">
            <v>Aldi</v>
          </cell>
          <cell r="BX4926">
            <v>155.85</v>
          </cell>
        </row>
        <row r="4927">
          <cell r="AW4927" t="str">
            <v>Aldi Roermond BV</v>
          </cell>
          <cell r="BP4927">
            <v>44</v>
          </cell>
          <cell r="BR4927" t="str">
            <v>60</v>
          </cell>
          <cell r="BT4927">
            <v>10.4</v>
          </cell>
          <cell r="BU4927" t="str">
            <v>Aldi</v>
          </cell>
          <cell r="BX4927">
            <v>177.22</v>
          </cell>
        </row>
        <row r="4928">
          <cell r="AW4928" t="str">
            <v>Aldi Culemborg B.V.</v>
          </cell>
          <cell r="BP4928">
            <v>44</v>
          </cell>
          <cell r="BR4928" t="str">
            <v>41</v>
          </cell>
          <cell r="BT4928">
            <v>9.6</v>
          </cell>
          <cell r="BU4928" t="str">
            <v>Aldi</v>
          </cell>
          <cell r="BX4928">
            <v>82.46</v>
          </cell>
        </row>
        <row r="4929">
          <cell r="AW4929" t="str">
            <v>Sligro DC Non Food (deur 701)</v>
          </cell>
          <cell r="BP4929">
            <v>44</v>
          </cell>
          <cell r="BR4929" t="str">
            <v>54</v>
          </cell>
          <cell r="BT4929" t="str">
            <v/>
          </cell>
          <cell r="BU4929" t="str">
            <v>Superunie</v>
          </cell>
          <cell r="BX4929" t="str">
            <v/>
          </cell>
        </row>
        <row r="4930">
          <cell r="AW4930" t="str">
            <v>Action Distributiecentrum</v>
          </cell>
          <cell r="BP4930">
            <v>44</v>
          </cell>
          <cell r="BR4930" t="str">
            <v>61</v>
          </cell>
          <cell r="BT4930">
            <v>26.4</v>
          </cell>
          <cell r="BU4930" t="str">
            <v>Action</v>
          </cell>
          <cell r="BX4930">
            <v>333.96</v>
          </cell>
        </row>
        <row r="4931">
          <cell r="AW4931" t="str">
            <v>Action Distributiecentrum</v>
          </cell>
          <cell r="BP4931">
            <v>44</v>
          </cell>
          <cell r="BR4931" t="str">
            <v>61</v>
          </cell>
          <cell r="BT4931">
            <v>24.8</v>
          </cell>
          <cell r="BU4931" t="str">
            <v>Action</v>
          </cell>
          <cell r="BX4931">
            <v>323.39</v>
          </cell>
        </row>
        <row r="4932">
          <cell r="AW4932" t="str">
            <v>Sligro DC Non Food (deur 701)</v>
          </cell>
          <cell r="BP4932">
            <v>44</v>
          </cell>
          <cell r="BR4932" t="str">
            <v>54</v>
          </cell>
          <cell r="BT4932" t="str">
            <v/>
          </cell>
          <cell r="BU4932" t="str">
            <v>Superunie</v>
          </cell>
          <cell r="BX4932" t="str">
            <v/>
          </cell>
        </row>
        <row r="4933">
          <cell r="AW4933" t="str">
            <v>Action / ID Logistics</v>
          </cell>
          <cell r="BP4933">
            <v>44</v>
          </cell>
          <cell r="BR4933" t="str">
            <v>50</v>
          </cell>
          <cell r="BT4933" t="str">
            <v/>
          </cell>
          <cell r="BU4933" t="str">
            <v>Action</v>
          </cell>
          <cell r="BX4933" t="str">
            <v/>
          </cell>
        </row>
        <row r="4934">
          <cell r="AW4934" t="str">
            <v>Action / ID Logistics</v>
          </cell>
          <cell r="BP4934">
            <v>44</v>
          </cell>
          <cell r="BR4934" t="str">
            <v>50</v>
          </cell>
          <cell r="BT4934" t="str">
            <v/>
          </cell>
          <cell r="BU4934" t="str">
            <v>Action</v>
          </cell>
          <cell r="BX4934" t="str">
            <v/>
          </cell>
        </row>
        <row r="4935">
          <cell r="AW4935" t="str">
            <v>Apotheek Zenderpark BV</v>
          </cell>
          <cell r="BP4935">
            <v>44</v>
          </cell>
          <cell r="BR4935" t="str">
            <v>34</v>
          </cell>
          <cell r="BT4935">
            <v>0.8</v>
          </cell>
          <cell r="BU4935" t="str">
            <v>Pharma</v>
          </cell>
          <cell r="BX4935">
            <v>54.4</v>
          </cell>
        </row>
        <row r="4936">
          <cell r="AW4936" t="str">
            <v>ALLIANCE HEALTHCARE</v>
          </cell>
          <cell r="BP4936">
            <v>44</v>
          </cell>
          <cell r="BR4936" t="str">
            <v>52</v>
          </cell>
          <cell r="BT4936">
            <v>0.8</v>
          </cell>
          <cell r="BU4936" t="str">
            <v>Pharma</v>
          </cell>
          <cell r="BX4936">
            <v>54.4</v>
          </cell>
        </row>
        <row r="4937">
          <cell r="AW4937" t="str">
            <v>De Tandartsapotheek</v>
          </cell>
          <cell r="BP4937">
            <v>44</v>
          </cell>
          <cell r="BR4937" t="str">
            <v>30</v>
          </cell>
          <cell r="BT4937">
            <v>0.8</v>
          </cell>
          <cell r="BU4937" t="str">
            <v>Pharma</v>
          </cell>
          <cell r="BX4937">
            <v>54.4</v>
          </cell>
        </row>
        <row r="4938">
          <cell r="AW4938" t="str">
            <v>Admiraal Apotheek Alphega</v>
          </cell>
          <cell r="BP4938">
            <v>44</v>
          </cell>
          <cell r="BR4938" t="str">
            <v>33</v>
          </cell>
          <cell r="BT4938">
            <v>0.8</v>
          </cell>
          <cell r="BU4938" t="str">
            <v>Pharma</v>
          </cell>
          <cell r="BX4938">
            <v>54.4</v>
          </cell>
        </row>
        <row r="4939">
          <cell r="AW4939" t="str">
            <v>Action Distributiecentrum</v>
          </cell>
          <cell r="BP4939">
            <v>44</v>
          </cell>
          <cell r="BR4939" t="str">
            <v>16</v>
          </cell>
          <cell r="BT4939">
            <v>23.2</v>
          </cell>
          <cell r="BU4939" t="str">
            <v>Action</v>
          </cell>
          <cell r="BX4939">
            <v>277.47000000000003</v>
          </cell>
        </row>
        <row r="4940">
          <cell r="AW4940" t="str">
            <v>Kruidvat BV</v>
          </cell>
          <cell r="BP4940">
            <v>44</v>
          </cell>
          <cell r="BR4940" t="str">
            <v>66</v>
          </cell>
          <cell r="BT4940">
            <v>24.8</v>
          </cell>
          <cell r="BU4940" t="str">
            <v>Kruidvat</v>
          </cell>
          <cell r="BX4940">
            <v>176.32999999999998</v>
          </cell>
        </row>
        <row r="4941">
          <cell r="AW4941" t="str">
            <v>Dentalair (deur 6/7)</v>
          </cell>
          <cell r="BP4941">
            <v>44</v>
          </cell>
          <cell r="BR4941" t="str">
            <v>33</v>
          </cell>
          <cell r="BT4941">
            <v>0.8</v>
          </cell>
          <cell r="BU4941" t="str">
            <v>Pharma</v>
          </cell>
          <cell r="BX4941">
            <v>27.26</v>
          </cell>
        </row>
        <row r="4942">
          <cell r="AW4942" t="str">
            <v>Mosadex</v>
          </cell>
          <cell r="BP4942">
            <v>44</v>
          </cell>
          <cell r="BR4942" t="str">
            <v>61</v>
          </cell>
          <cell r="BT4942">
            <v>0.8</v>
          </cell>
          <cell r="BU4942" t="str">
            <v>Overig</v>
          </cell>
          <cell r="BX4942">
            <v>54.4</v>
          </cell>
        </row>
        <row r="4943">
          <cell r="AW4943" t="str">
            <v>Brocacef</v>
          </cell>
          <cell r="BP4943">
            <v>44</v>
          </cell>
          <cell r="BR4943" t="str">
            <v>10</v>
          </cell>
          <cell r="BT4943">
            <v>0.8</v>
          </cell>
          <cell r="BU4943" t="str">
            <v>Pharma</v>
          </cell>
          <cell r="BX4943">
            <v>54.4</v>
          </cell>
        </row>
        <row r="4944">
          <cell r="AW4944" t="str">
            <v>A.S. Watson DC</v>
          </cell>
          <cell r="BP4944">
            <v>44</v>
          </cell>
          <cell r="BR4944" t="str">
            <v>66</v>
          </cell>
          <cell r="BT4944" t="str">
            <v/>
          </cell>
          <cell r="BU4944" t="str">
            <v>Kruidvat</v>
          </cell>
          <cell r="BX4944" t="str">
            <v/>
          </cell>
        </row>
        <row r="4945">
          <cell r="AW4945" t="str">
            <v>Jumbo Nieuwegein</v>
          </cell>
          <cell r="BP4945">
            <v>44</v>
          </cell>
          <cell r="BR4945" t="str">
            <v>34</v>
          </cell>
          <cell r="BT4945">
            <v>15.200000000000001</v>
          </cell>
          <cell r="BU4945" t="str">
            <v>Jumbo</v>
          </cell>
          <cell r="BX4945">
            <v>158.38</v>
          </cell>
        </row>
        <row r="4946">
          <cell r="AW4946" t="str">
            <v>Alliance Healthcare</v>
          </cell>
          <cell r="BP4946">
            <v>44</v>
          </cell>
          <cell r="BR4946" t="str">
            <v>79</v>
          </cell>
          <cell r="BT4946">
            <v>0.8</v>
          </cell>
          <cell r="BU4946" t="str">
            <v>Pharma</v>
          </cell>
          <cell r="BX4946">
            <v>54.4</v>
          </cell>
        </row>
        <row r="4947">
          <cell r="AW4947" t="str">
            <v>Kruidvat BV</v>
          </cell>
          <cell r="BP4947">
            <v>44</v>
          </cell>
          <cell r="BR4947" t="str">
            <v>66</v>
          </cell>
          <cell r="BT4947">
            <v>20</v>
          </cell>
          <cell r="BU4947" t="str">
            <v>Kruidvat</v>
          </cell>
          <cell r="BX4947">
            <v>158.4</v>
          </cell>
        </row>
        <row r="4948">
          <cell r="AW4948" t="str">
            <v>Albert Heijn</v>
          </cell>
          <cell r="BP4948">
            <v>44</v>
          </cell>
          <cell r="BR4948" t="str">
            <v>41</v>
          </cell>
          <cell r="BT4948">
            <v>18.399999999999999</v>
          </cell>
          <cell r="BU4948" t="str">
            <v>AH</v>
          </cell>
          <cell r="BX4948">
            <v>123.65</v>
          </cell>
        </row>
        <row r="4949">
          <cell r="AW4949" t="str">
            <v>Dirk DC Bleiswijk slow moving</v>
          </cell>
          <cell r="BP4949">
            <v>44</v>
          </cell>
          <cell r="BR4949" t="str">
            <v>26</v>
          </cell>
          <cell r="BT4949">
            <v>12</v>
          </cell>
          <cell r="BU4949" t="str">
            <v>Superunie</v>
          </cell>
          <cell r="BX4949">
            <v>177.96</v>
          </cell>
        </row>
        <row r="4950">
          <cell r="AW4950" t="str">
            <v>Action / ID Logistics</v>
          </cell>
          <cell r="BP4950">
            <v>44</v>
          </cell>
          <cell r="BR4950" t="str">
            <v>50</v>
          </cell>
          <cell r="BT4950">
            <v>21.6</v>
          </cell>
          <cell r="BU4950" t="str">
            <v>Action</v>
          </cell>
          <cell r="BX4950">
            <v>225.94</v>
          </cell>
        </row>
        <row r="4951">
          <cell r="AW4951" t="str">
            <v>Action / ID Logistics</v>
          </cell>
          <cell r="BP4951">
            <v>44</v>
          </cell>
          <cell r="BR4951" t="str">
            <v>50</v>
          </cell>
          <cell r="BT4951" t="str">
            <v/>
          </cell>
          <cell r="BU4951" t="str">
            <v>Action</v>
          </cell>
          <cell r="BX4951" t="str">
            <v/>
          </cell>
        </row>
        <row r="4952">
          <cell r="AW4952" t="str">
            <v>Deka DC Velsen hoog</v>
          </cell>
          <cell r="BP4952">
            <v>44</v>
          </cell>
          <cell r="BR4952" t="str">
            <v>19</v>
          </cell>
          <cell r="BT4952">
            <v>3.2</v>
          </cell>
          <cell r="BU4952" t="str">
            <v>Superunie</v>
          </cell>
          <cell r="BX4952">
            <v>73.509999999999991</v>
          </cell>
        </row>
        <row r="4953">
          <cell r="AW4953" t="str">
            <v>Nettorama DC</v>
          </cell>
          <cell r="BP4953">
            <v>44</v>
          </cell>
          <cell r="BR4953" t="str">
            <v>49</v>
          </cell>
          <cell r="BT4953">
            <v>2.4</v>
          </cell>
          <cell r="BU4953" t="str">
            <v>Superunie</v>
          </cell>
          <cell r="BX4953">
            <v>56.11</v>
          </cell>
        </row>
        <row r="4954">
          <cell r="AW4954" t="str">
            <v>Action / ID Logistics</v>
          </cell>
          <cell r="BP4954">
            <v>44</v>
          </cell>
          <cell r="BR4954" t="str">
            <v>50</v>
          </cell>
          <cell r="BT4954">
            <v>23.2</v>
          </cell>
          <cell r="BU4954" t="str">
            <v>Action</v>
          </cell>
          <cell r="BX4954">
            <v>233.62</v>
          </cell>
        </row>
        <row r="4955">
          <cell r="AW4955" t="str">
            <v>Deka DC Velsen laag</v>
          </cell>
          <cell r="BP4955">
            <v>44</v>
          </cell>
          <cell r="BR4955" t="str">
            <v>19</v>
          </cell>
          <cell r="BT4955" t="str">
            <v/>
          </cell>
          <cell r="BU4955" t="str">
            <v>Superunie</v>
          </cell>
          <cell r="BX4955" t="str">
            <v/>
          </cell>
        </row>
        <row r="4956">
          <cell r="AW4956" t="str">
            <v>Brocacef</v>
          </cell>
          <cell r="BP4956">
            <v>44</v>
          </cell>
          <cell r="BR4956" t="str">
            <v>56</v>
          </cell>
          <cell r="BT4956">
            <v>0.8</v>
          </cell>
          <cell r="BU4956" t="str">
            <v>Pharma</v>
          </cell>
          <cell r="BX4956">
            <v>54.4</v>
          </cell>
        </row>
        <row r="4957">
          <cell r="AW4957" t="str">
            <v>Pluripharm BV</v>
          </cell>
          <cell r="BP4957">
            <v>44</v>
          </cell>
          <cell r="BR4957" t="str">
            <v>18</v>
          </cell>
          <cell r="BT4957">
            <v>0.8</v>
          </cell>
          <cell r="BU4957" t="str">
            <v>Pharma</v>
          </cell>
          <cell r="BX4957">
            <v>54.4</v>
          </cell>
        </row>
        <row r="4958">
          <cell r="AW4958" t="str">
            <v>Blokker Distributiecentrum</v>
          </cell>
          <cell r="BP4958">
            <v>44</v>
          </cell>
          <cell r="BR4958" t="str">
            <v>41</v>
          </cell>
          <cell r="BT4958">
            <v>4.8</v>
          </cell>
          <cell r="BU4958" t="str">
            <v>Overig</v>
          </cell>
          <cell r="BX4958">
            <v>48.91</v>
          </cell>
        </row>
        <row r="4959">
          <cell r="AW4959" t="str">
            <v>SPAR Distributiecentrum</v>
          </cell>
          <cell r="BP4959">
            <v>44</v>
          </cell>
          <cell r="BR4959" t="str">
            <v>51</v>
          </cell>
          <cell r="BT4959">
            <v>0.8</v>
          </cell>
          <cell r="BU4959" t="str">
            <v>Superunie</v>
          </cell>
          <cell r="BX4959">
            <v>27.26</v>
          </cell>
        </row>
        <row r="4960">
          <cell r="AW4960" t="str">
            <v>Dirk DC Bleiswijk Actie</v>
          </cell>
          <cell r="BP4960">
            <v>44</v>
          </cell>
          <cell r="BR4960" t="str">
            <v>26</v>
          </cell>
          <cell r="BT4960" t="str">
            <v/>
          </cell>
          <cell r="BU4960" t="str">
            <v>Superunie</v>
          </cell>
          <cell r="BX4960" t="str">
            <v/>
          </cell>
        </row>
        <row r="4961">
          <cell r="AW4961" t="str">
            <v>Jumbo DC Nieuwegein</v>
          </cell>
          <cell r="BP4961">
            <v>44</v>
          </cell>
          <cell r="BR4961" t="str">
            <v>34</v>
          </cell>
          <cell r="BT4961" t="str">
            <v/>
          </cell>
          <cell r="BU4961" t="str">
            <v>Jumbo</v>
          </cell>
          <cell r="BX4961" t="str">
            <v/>
          </cell>
        </row>
        <row r="4962">
          <cell r="AW4962" t="str">
            <v>Deka DC Velsen laag</v>
          </cell>
          <cell r="BP4962">
            <v>44</v>
          </cell>
          <cell r="BR4962" t="str">
            <v>19</v>
          </cell>
          <cell r="BT4962" t="str">
            <v/>
          </cell>
          <cell r="BU4962" t="str">
            <v>Superunie</v>
          </cell>
          <cell r="BX4962" t="str">
            <v/>
          </cell>
        </row>
        <row r="4963">
          <cell r="AW4963" t="str">
            <v>Action Distributiecentrum</v>
          </cell>
          <cell r="BP4963">
            <v>44</v>
          </cell>
          <cell r="BR4963" t="str">
            <v>61</v>
          </cell>
          <cell r="BT4963">
            <v>23.2</v>
          </cell>
          <cell r="BU4963" t="str">
            <v>Action</v>
          </cell>
          <cell r="BX4963">
            <v>312.27</v>
          </cell>
        </row>
        <row r="4964">
          <cell r="AW4964" t="str">
            <v>Dirk DC Bleiswijk Actie</v>
          </cell>
          <cell r="BP4964">
            <v>44</v>
          </cell>
          <cell r="BR4964" t="str">
            <v>26</v>
          </cell>
          <cell r="BT4964" t="str">
            <v/>
          </cell>
          <cell r="BU4964" t="str">
            <v>Superunie</v>
          </cell>
          <cell r="BX4964" t="str">
            <v/>
          </cell>
        </row>
        <row r="4965">
          <cell r="AW4965" t="str">
            <v>Brocacef</v>
          </cell>
          <cell r="BP4965">
            <v>44</v>
          </cell>
          <cell r="BR4965" t="str">
            <v>56</v>
          </cell>
          <cell r="BT4965">
            <v>0.8</v>
          </cell>
          <cell r="BU4965" t="str">
            <v>Pharma</v>
          </cell>
          <cell r="BX4965">
            <v>27.26</v>
          </cell>
        </row>
        <row r="4966">
          <cell r="AW4966" t="str">
            <v>Vriesia Groothandel</v>
          </cell>
          <cell r="BP4966">
            <v>44</v>
          </cell>
          <cell r="BR4966" t="str">
            <v>18</v>
          </cell>
          <cell r="BT4966">
            <v>0.8</v>
          </cell>
          <cell r="BU4966" t="str">
            <v>Overig</v>
          </cell>
          <cell r="BX4966">
            <v>29.99</v>
          </cell>
        </row>
        <row r="4967">
          <cell r="AW4967" t="str">
            <v>Advion B.V.</v>
          </cell>
          <cell r="BP4967">
            <v>44</v>
          </cell>
          <cell r="BR4967" t="str">
            <v>10</v>
          </cell>
          <cell r="BT4967">
            <v>13.6</v>
          </cell>
          <cell r="BU4967" t="str">
            <v>Overig</v>
          </cell>
          <cell r="BX4967">
            <v>173.94</v>
          </cell>
        </row>
        <row r="4968">
          <cell r="AW4968" t="str">
            <v>ALBERT HEIJN MECH ZAANDAM</v>
          </cell>
          <cell r="BP4968">
            <v>44</v>
          </cell>
          <cell r="BR4968" t="str">
            <v>15</v>
          </cell>
          <cell r="BT4968">
            <v>4.8</v>
          </cell>
          <cell r="BU4968" t="str">
            <v>AH</v>
          </cell>
          <cell r="BX4968">
            <v>89.81</v>
          </cell>
        </row>
        <row r="4969">
          <cell r="AW4969" t="str">
            <v>PLUS DC OSS</v>
          </cell>
          <cell r="BP4969">
            <v>44</v>
          </cell>
          <cell r="BR4969" t="str">
            <v>53</v>
          </cell>
          <cell r="BT4969">
            <v>3.2</v>
          </cell>
          <cell r="BU4969" t="str">
            <v>Superunie</v>
          </cell>
          <cell r="BX4969">
            <v>52.13</v>
          </cell>
        </row>
        <row r="4970">
          <cell r="AW4970" t="str">
            <v>Sligro (deur 802-807)</v>
          </cell>
          <cell r="BP4970">
            <v>44</v>
          </cell>
          <cell r="BR4970" t="str">
            <v>54</v>
          </cell>
          <cell r="BT4970">
            <v>8.7999999999999989</v>
          </cell>
          <cell r="BU4970" t="str">
            <v>Superunie</v>
          </cell>
          <cell r="BX4970">
            <v>106.3</v>
          </cell>
        </row>
        <row r="4971">
          <cell r="AW4971" t="str">
            <v>PICNIC DC2 EVEREST</v>
          </cell>
          <cell r="BP4971">
            <v>44</v>
          </cell>
          <cell r="BR4971" t="str">
            <v>73</v>
          </cell>
          <cell r="BT4971">
            <v>14.4</v>
          </cell>
          <cell r="BU4971" t="str">
            <v>Overig</v>
          </cell>
          <cell r="BX4971">
            <v>182.59</v>
          </cell>
        </row>
        <row r="4972">
          <cell r="AW4972" t="str">
            <v>Plus Retail Zuid</v>
          </cell>
          <cell r="BP4972">
            <v>44</v>
          </cell>
          <cell r="BR4972" t="str">
            <v>60</v>
          </cell>
          <cell r="BT4972">
            <v>0.8</v>
          </cell>
          <cell r="BU4972" t="str">
            <v>Superunie</v>
          </cell>
          <cell r="BX4972">
            <v>31.57</v>
          </cell>
        </row>
        <row r="4973">
          <cell r="AW4973" t="str">
            <v>Plein.NL</v>
          </cell>
          <cell r="BP4973">
            <v>44</v>
          </cell>
          <cell r="BR4973" t="str">
            <v>47</v>
          </cell>
          <cell r="BT4973">
            <v>4</v>
          </cell>
          <cell r="BU4973" t="str">
            <v>Overig</v>
          </cell>
          <cell r="BX4973">
            <v>79.12</v>
          </cell>
        </row>
        <row r="4974">
          <cell r="AW4974" t="str">
            <v>Sligro DC Non Food (deur 701)</v>
          </cell>
          <cell r="BP4974">
            <v>44</v>
          </cell>
          <cell r="BR4974" t="str">
            <v>54</v>
          </cell>
          <cell r="BT4974" t="str">
            <v/>
          </cell>
          <cell r="BU4974" t="str">
            <v>Superunie</v>
          </cell>
          <cell r="BX4974" t="str">
            <v/>
          </cell>
        </row>
        <row r="4975">
          <cell r="AW4975" t="str">
            <v>Sligro (deur 802-807)</v>
          </cell>
          <cell r="BP4975">
            <v>44</v>
          </cell>
          <cell r="BR4975" t="str">
            <v>54</v>
          </cell>
          <cell r="BT4975" t="str">
            <v/>
          </cell>
          <cell r="BU4975" t="str">
            <v>Superunie</v>
          </cell>
          <cell r="BX4975" t="str">
            <v/>
          </cell>
        </row>
        <row r="4976">
          <cell r="AW4976" t="str">
            <v>PICNIC DC2 EVEREST</v>
          </cell>
          <cell r="BP4976">
            <v>44</v>
          </cell>
          <cell r="BR4976" t="str">
            <v>73</v>
          </cell>
          <cell r="BT4976">
            <v>18.399999999999999</v>
          </cell>
          <cell r="BU4976" t="str">
            <v>Overig</v>
          </cell>
          <cell r="BX4976">
            <v>210.13</v>
          </cell>
        </row>
        <row r="4977">
          <cell r="AW4977" t="str">
            <v>Albert Heijn</v>
          </cell>
          <cell r="BP4977">
            <v>44</v>
          </cell>
          <cell r="BR4977" t="str">
            <v>41</v>
          </cell>
          <cell r="BT4977">
            <v>17.600000000000001</v>
          </cell>
          <cell r="BU4977" t="str">
            <v>AH</v>
          </cell>
          <cell r="BX4977">
            <v>120.74</v>
          </cell>
        </row>
        <row r="4978">
          <cell r="AW4978" t="str">
            <v>ALBERT HEIJN  LDC GELDERMALSEN</v>
          </cell>
          <cell r="BP4978">
            <v>44</v>
          </cell>
          <cell r="BR4978" t="str">
            <v>41</v>
          </cell>
          <cell r="BT4978">
            <v>3.2</v>
          </cell>
          <cell r="BU4978" t="str">
            <v>AH</v>
          </cell>
          <cell r="BX4978">
            <v>38.11</v>
          </cell>
        </row>
        <row r="4979">
          <cell r="AW4979" t="str">
            <v>Albert Heijn</v>
          </cell>
          <cell r="BP4979">
            <v>44</v>
          </cell>
          <cell r="BR4979" t="str">
            <v>50</v>
          </cell>
          <cell r="BT4979">
            <v>1.6</v>
          </cell>
          <cell r="BU4979" t="str">
            <v>AH</v>
          </cell>
          <cell r="BX4979">
            <v>44.37</v>
          </cell>
        </row>
        <row r="4980">
          <cell r="AW4980" t="str">
            <v>Vomar DC</v>
          </cell>
          <cell r="BP4980">
            <v>44</v>
          </cell>
          <cell r="BR4980" t="str">
            <v>18</v>
          </cell>
          <cell r="BT4980">
            <v>4.8</v>
          </cell>
          <cell r="BU4980" t="str">
            <v>Superunie</v>
          </cell>
          <cell r="BX4980">
            <v>94.61</v>
          </cell>
        </row>
        <row r="4981">
          <cell r="AW4981" t="str">
            <v>Amsterdam Warehouse Company</v>
          </cell>
          <cell r="BP4981">
            <v>44</v>
          </cell>
          <cell r="BR4981" t="str">
            <v>10</v>
          </cell>
          <cell r="BT4981">
            <v>20.8</v>
          </cell>
          <cell r="BU4981" t="str">
            <v>Overig</v>
          </cell>
          <cell r="BX4981">
            <v>221.73</v>
          </cell>
        </row>
        <row r="4982">
          <cell r="AW4982" t="str">
            <v>Action Distributiecentrum</v>
          </cell>
          <cell r="BP4982">
            <v>44</v>
          </cell>
          <cell r="BR4982" t="str">
            <v>16</v>
          </cell>
          <cell r="BT4982">
            <v>20.8</v>
          </cell>
          <cell r="BU4982" t="str">
            <v>Action</v>
          </cell>
          <cell r="BX4982">
            <v>263.12</v>
          </cell>
        </row>
        <row r="4983">
          <cell r="AW4983" t="str">
            <v>Deka DC Velsen laag</v>
          </cell>
          <cell r="BP4983">
            <v>44</v>
          </cell>
          <cell r="BR4983" t="str">
            <v>19</v>
          </cell>
          <cell r="BT4983">
            <v>1.6</v>
          </cell>
          <cell r="BU4983" t="str">
            <v>Superunie</v>
          </cell>
          <cell r="BX4983">
            <v>51.04</v>
          </cell>
        </row>
        <row r="4984">
          <cell r="AW4984" t="str">
            <v>Topbrands Europe BV</v>
          </cell>
          <cell r="BP4984">
            <v>44</v>
          </cell>
          <cell r="BR4984" t="str">
            <v>96</v>
          </cell>
          <cell r="BT4984">
            <v>21.6</v>
          </cell>
          <cell r="BU4984" t="str">
            <v>Overig</v>
          </cell>
          <cell r="BX4984">
            <v>379.3</v>
          </cell>
        </row>
        <row r="4985">
          <cell r="AW4985" t="str">
            <v>Topbrands Europe BV</v>
          </cell>
          <cell r="BP4985">
            <v>44</v>
          </cell>
          <cell r="BR4985" t="str">
            <v>96</v>
          </cell>
          <cell r="BT4985">
            <v>24</v>
          </cell>
          <cell r="BU4985" t="str">
            <v>Overig</v>
          </cell>
          <cell r="BX4985">
            <v>399.36</v>
          </cell>
        </row>
        <row r="4986">
          <cell r="AW4986" t="str">
            <v>Dirk DC Bleiswijk Actie</v>
          </cell>
          <cell r="BP4986">
            <v>44</v>
          </cell>
          <cell r="BR4986" t="str">
            <v>26</v>
          </cell>
          <cell r="BT4986">
            <v>1.6</v>
          </cell>
          <cell r="BU4986" t="str">
            <v>Superunie</v>
          </cell>
          <cell r="BX4986">
            <v>49.33</v>
          </cell>
        </row>
        <row r="4987">
          <cell r="AW4987" t="str">
            <v>Deka DC Velsen hoog</v>
          </cell>
          <cell r="BP4987">
            <v>44</v>
          </cell>
          <cell r="BR4987" t="str">
            <v>19</v>
          </cell>
          <cell r="BT4987" t="str">
            <v/>
          </cell>
          <cell r="BU4987" t="str">
            <v>Superunie</v>
          </cell>
          <cell r="BX4987" t="str">
            <v/>
          </cell>
        </row>
        <row r="4988">
          <cell r="AW4988" t="str">
            <v>Albert Heijn</v>
          </cell>
          <cell r="BP4988">
            <v>44</v>
          </cell>
          <cell r="BR4988" t="str">
            <v>41</v>
          </cell>
          <cell r="BT4988">
            <v>21.6</v>
          </cell>
          <cell r="BU4988" t="str">
            <v>AH</v>
          </cell>
          <cell r="BX4988">
            <v>134.78</v>
          </cell>
        </row>
        <row r="4989">
          <cell r="AW4989" t="str">
            <v>Dirk DC Bleiswijk slow moving</v>
          </cell>
          <cell r="BP4989">
            <v>44</v>
          </cell>
          <cell r="BR4989" t="str">
            <v>26</v>
          </cell>
          <cell r="BT4989">
            <v>6.4</v>
          </cell>
          <cell r="BU4989" t="str">
            <v>Superunie</v>
          </cell>
          <cell r="BX4989">
            <v>106.82</v>
          </cell>
        </row>
        <row r="4990">
          <cell r="AW4990" t="str">
            <v>Action Distributiecentrum</v>
          </cell>
          <cell r="BP4990">
            <v>44</v>
          </cell>
          <cell r="BR4990" t="str">
            <v>16</v>
          </cell>
          <cell r="BT4990">
            <v>24</v>
          </cell>
          <cell r="BU4990" t="str">
            <v>Action</v>
          </cell>
          <cell r="BX4990">
            <v>281.76</v>
          </cell>
        </row>
        <row r="4991">
          <cell r="AW4991" t="str">
            <v>Albert Heijn</v>
          </cell>
          <cell r="BP4991">
            <v>44</v>
          </cell>
          <cell r="BR4991" t="str">
            <v>41</v>
          </cell>
          <cell r="BT4991">
            <v>17.600000000000001</v>
          </cell>
          <cell r="BU4991" t="str">
            <v>AH</v>
          </cell>
          <cell r="BX4991">
            <v>120.74</v>
          </cell>
        </row>
        <row r="4992">
          <cell r="AW4992" t="str">
            <v>Etos Distributiecentrum</v>
          </cell>
          <cell r="BP4992">
            <v>44</v>
          </cell>
          <cell r="BR4992" t="str">
            <v>19</v>
          </cell>
          <cell r="BT4992">
            <v>26.4</v>
          </cell>
          <cell r="BU4992" t="str">
            <v>Overig</v>
          </cell>
          <cell r="BX4992">
            <v>287.76</v>
          </cell>
        </row>
        <row r="4993">
          <cell r="AW4993" t="str">
            <v>Kruidvat BV</v>
          </cell>
          <cell r="BP4993">
            <v>44</v>
          </cell>
          <cell r="BR4993" t="str">
            <v>66</v>
          </cell>
          <cell r="BT4993">
            <v>26.4</v>
          </cell>
          <cell r="BU4993" t="str">
            <v>Kruidvat</v>
          </cell>
          <cell r="BX4993">
            <v>182.69</v>
          </cell>
        </row>
        <row r="4994">
          <cell r="AW4994" t="str">
            <v>Jumbo DC Nieuwegein</v>
          </cell>
          <cell r="BP4994">
            <v>44</v>
          </cell>
          <cell r="BR4994" t="str">
            <v>34</v>
          </cell>
          <cell r="BT4994">
            <v>26.4</v>
          </cell>
          <cell r="BU4994" t="str">
            <v>Jumbo</v>
          </cell>
          <cell r="BX4994">
            <v>213.58</v>
          </cell>
        </row>
        <row r="4995">
          <cell r="AW4995" t="str">
            <v>Albert Heijn</v>
          </cell>
          <cell r="BP4995">
            <v>44</v>
          </cell>
          <cell r="BR4995" t="str">
            <v>41</v>
          </cell>
          <cell r="BT4995">
            <v>26.4</v>
          </cell>
          <cell r="BU4995" t="str">
            <v>AH</v>
          </cell>
          <cell r="BX4995">
            <v>149.41</v>
          </cell>
        </row>
        <row r="4996">
          <cell r="AW4996" t="str">
            <v>Kruidvat BV</v>
          </cell>
          <cell r="BP4996">
            <v>44</v>
          </cell>
          <cell r="BR4996" t="str">
            <v>66</v>
          </cell>
          <cell r="BT4996">
            <v>26.4</v>
          </cell>
          <cell r="BU4996" t="str">
            <v>Kruidvat</v>
          </cell>
          <cell r="BX4996">
            <v>182.69</v>
          </cell>
        </row>
        <row r="4997">
          <cell r="AW4997" t="str">
            <v>Advion B.V.</v>
          </cell>
          <cell r="BP4997">
            <v>45</v>
          </cell>
          <cell r="BR4997" t="str">
            <v>10</v>
          </cell>
          <cell r="BT4997">
            <v>20.8</v>
          </cell>
          <cell r="BU4997" t="str">
            <v>Overig</v>
          </cell>
          <cell r="BX4997">
            <v>221.73</v>
          </cell>
        </row>
        <row r="4998">
          <cell r="AW4998" t="str">
            <v>Minc Apeldoorn B.V.</v>
          </cell>
          <cell r="BP4998">
            <v>45</v>
          </cell>
          <cell r="BR4998" t="str">
            <v>73</v>
          </cell>
          <cell r="BT4998">
            <v>0.8</v>
          </cell>
          <cell r="BU4998" t="str">
            <v>Overig</v>
          </cell>
          <cell r="BX4998">
            <v>27.26</v>
          </cell>
        </row>
        <row r="4999">
          <cell r="AW4999" t="str">
            <v>Boni Distributiecentrum</v>
          </cell>
          <cell r="BP4999">
            <v>45</v>
          </cell>
          <cell r="BR4999" t="str">
            <v>38</v>
          </cell>
          <cell r="BT4999">
            <v>0.8</v>
          </cell>
          <cell r="BU4999" t="str">
            <v>Superunie</v>
          </cell>
          <cell r="BX4999">
            <v>28.86</v>
          </cell>
        </row>
        <row r="5000">
          <cell r="AW5000" t="str">
            <v>Simon Loos Warehouse BV</v>
          </cell>
          <cell r="BP5000">
            <v>45</v>
          </cell>
          <cell r="BR5000" t="str">
            <v>40</v>
          </cell>
          <cell r="BT5000">
            <v>13.6</v>
          </cell>
          <cell r="BU5000" t="str">
            <v>Overig</v>
          </cell>
          <cell r="BX5000">
            <v>92.89</v>
          </cell>
        </row>
        <row r="5001">
          <cell r="AW5001" t="str">
            <v>Action Distributiecentrum</v>
          </cell>
          <cell r="BP5001">
            <v>45</v>
          </cell>
          <cell r="BR5001" t="str">
            <v>61</v>
          </cell>
          <cell r="BT5001">
            <v>24.8</v>
          </cell>
          <cell r="BU5001" t="str">
            <v>Action</v>
          </cell>
          <cell r="BX5001">
            <v>323.39</v>
          </cell>
        </row>
        <row r="5002">
          <cell r="AW5002" t="str">
            <v>A.S. Watson E-Fulfilment DC</v>
          </cell>
          <cell r="BP5002">
            <v>45</v>
          </cell>
          <cell r="BR5002" t="str">
            <v>67</v>
          </cell>
          <cell r="BT5002">
            <v>6.4</v>
          </cell>
          <cell r="BU5002" t="str">
            <v>Kruidvat</v>
          </cell>
          <cell r="BX5002">
            <v>68.8</v>
          </cell>
        </row>
        <row r="5003">
          <cell r="AW5003" t="str">
            <v>Simon Loos Warehouse BV</v>
          </cell>
          <cell r="BP5003">
            <v>45</v>
          </cell>
          <cell r="BR5003" t="str">
            <v>40</v>
          </cell>
          <cell r="BT5003">
            <v>24.8</v>
          </cell>
          <cell r="BU5003" t="str">
            <v>Overig</v>
          </cell>
          <cell r="BX5003">
            <v>128.96</v>
          </cell>
        </row>
        <row r="5004">
          <cell r="AW5004" t="str">
            <v>Simon Loos Warehouse BV</v>
          </cell>
          <cell r="BP5004">
            <v>45</v>
          </cell>
          <cell r="BR5004" t="str">
            <v>40</v>
          </cell>
          <cell r="BT5004" t="str">
            <v/>
          </cell>
          <cell r="BU5004" t="str">
            <v>Overig</v>
          </cell>
          <cell r="BX5004" t="str">
            <v/>
          </cell>
        </row>
        <row r="5005">
          <cell r="AW5005" t="str">
            <v>Etos Distributiecentrum</v>
          </cell>
          <cell r="BP5005">
            <v>45</v>
          </cell>
          <cell r="BR5005" t="str">
            <v>19</v>
          </cell>
          <cell r="BT5005">
            <v>12</v>
          </cell>
          <cell r="BU5005" t="str">
            <v>Overig</v>
          </cell>
          <cell r="BX5005">
            <v>183.96</v>
          </cell>
        </row>
        <row r="5006">
          <cell r="AW5006" t="str">
            <v>Albert Heijn</v>
          </cell>
          <cell r="BP5006">
            <v>45</v>
          </cell>
          <cell r="BR5006" t="str">
            <v>41</v>
          </cell>
          <cell r="BT5006">
            <v>20</v>
          </cell>
          <cell r="BU5006" t="str">
            <v>AH</v>
          </cell>
          <cell r="BX5006">
            <v>129.4</v>
          </cell>
        </row>
        <row r="5007">
          <cell r="AW5007" t="str">
            <v>Poiesz Supermarkten BV</v>
          </cell>
          <cell r="BP5007">
            <v>45</v>
          </cell>
          <cell r="BR5007" t="str">
            <v>86</v>
          </cell>
          <cell r="BT5007">
            <v>2.4000000000000004</v>
          </cell>
          <cell r="BU5007" t="str">
            <v>Superunie</v>
          </cell>
          <cell r="BX5007">
            <v>84.960000000000008</v>
          </cell>
        </row>
        <row r="5008">
          <cell r="AW5008" t="str">
            <v>Poiesz Supermarkten BV</v>
          </cell>
          <cell r="BP5008">
            <v>45</v>
          </cell>
          <cell r="BR5008" t="str">
            <v>86</v>
          </cell>
          <cell r="BT5008" t="str">
            <v/>
          </cell>
          <cell r="BU5008" t="str">
            <v>Superunie</v>
          </cell>
          <cell r="BX5008" t="str">
            <v/>
          </cell>
        </row>
        <row r="5009">
          <cell r="AW5009" t="str">
            <v>HOOGVLIET DC BLEISWIJK</v>
          </cell>
          <cell r="BP5009">
            <v>45</v>
          </cell>
          <cell r="BR5009" t="str">
            <v>26</v>
          </cell>
          <cell r="BT5009">
            <v>9.6</v>
          </cell>
          <cell r="BU5009" t="str">
            <v>Superunie</v>
          </cell>
          <cell r="BX5009">
            <v>153.69999999999999</v>
          </cell>
        </row>
        <row r="5010">
          <cell r="AW5010" t="str">
            <v>ID Logistics</v>
          </cell>
          <cell r="BP5010">
            <v>45</v>
          </cell>
          <cell r="BR5010" t="str">
            <v>50</v>
          </cell>
          <cell r="BT5010">
            <v>6.4</v>
          </cell>
          <cell r="BU5010" t="str">
            <v>Overig</v>
          </cell>
          <cell r="BX5010">
            <v>96.06</v>
          </cell>
        </row>
        <row r="5011">
          <cell r="AW5011" t="str">
            <v>PLUS DC OSS</v>
          </cell>
          <cell r="BP5011">
            <v>45</v>
          </cell>
          <cell r="BR5011" t="str">
            <v>53</v>
          </cell>
          <cell r="BT5011">
            <v>2.4</v>
          </cell>
          <cell r="BU5011" t="str">
            <v>Superunie</v>
          </cell>
          <cell r="BX5011">
            <v>45.6</v>
          </cell>
        </row>
        <row r="5012">
          <cell r="AW5012" t="str">
            <v>Action Distributiecentrum</v>
          </cell>
          <cell r="BP5012">
            <v>45</v>
          </cell>
          <cell r="BR5012" t="str">
            <v>61</v>
          </cell>
          <cell r="BT5012">
            <v>25.6</v>
          </cell>
          <cell r="BU5012" t="str">
            <v>Action</v>
          </cell>
          <cell r="BX5012">
            <v>325.89</v>
          </cell>
        </row>
        <row r="5013">
          <cell r="AW5013" t="str">
            <v>Vriesia Groothandel</v>
          </cell>
          <cell r="BP5013">
            <v>45</v>
          </cell>
          <cell r="BR5013" t="str">
            <v>18</v>
          </cell>
          <cell r="BT5013">
            <v>3.2</v>
          </cell>
          <cell r="BU5013" t="str">
            <v>Overig</v>
          </cell>
          <cell r="BX5013">
            <v>73.760000000000005</v>
          </cell>
        </row>
        <row r="5014">
          <cell r="AW5014" t="str">
            <v>CoopCodis Distributiecentrum</v>
          </cell>
          <cell r="BP5014">
            <v>45</v>
          </cell>
          <cell r="BR5014" t="str">
            <v>94</v>
          </cell>
          <cell r="BT5014">
            <v>7.2</v>
          </cell>
          <cell r="BU5014" t="str">
            <v>Superunie</v>
          </cell>
          <cell r="BX5014">
            <v>158.4</v>
          </cell>
        </row>
        <row r="5015">
          <cell r="AW5015" t="str">
            <v>Albert Heijn</v>
          </cell>
          <cell r="BP5015">
            <v>45</v>
          </cell>
          <cell r="BR5015" t="str">
            <v>50</v>
          </cell>
          <cell r="BT5015">
            <v>0.8</v>
          </cell>
          <cell r="BU5015" t="str">
            <v>AH</v>
          </cell>
          <cell r="BX5015">
            <v>27.26</v>
          </cell>
        </row>
        <row r="5016">
          <cell r="AW5016" t="str">
            <v>PLUS DC OSS</v>
          </cell>
          <cell r="BP5016">
            <v>45</v>
          </cell>
          <cell r="BR5016" t="str">
            <v>53</v>
          </cell>
          <cell r="BT5016">
            <v>1.6</v>
          </cell>
          <cell r="BU5016" t="str">
            <v>Superunie</v>
          </cell>
          <cell r="BX5016">
            <v>36.22</v>
          </cell>
        </row>
        <row r="5017">
          <cell r="AW5017" t="str">
            <v>Albert Heijn</v>
          </cell>
          <cell r="BP5017">
            <v>45</v>
          </cell>
          <cell r="BR5017" t="str">
            <v>41</v>
          </cell>
          <cell r="BT5017">
            <v>15.2</v>
          </cell>
          <cell r="BU5017" t="str">
            <v>AH</v>
          </cell>
          <cell r="BX5017">
            <v>110.81</v>
          </cell>
        </row>
        <row r="5018">
          <cell r="AW5018" t="str">
            <v>Topbrands Europe BV</v>
          </cell>
          <cell r="BP5018">
            <v>45</v>
          </cell>
          <cell r="BR5018" t="str">
            <v>96</v>
          </cell>
          <cell r="BT5018">
            <v>3.2</v>
          </cell>
          <cell r="BU5018" t="str">
            <v>Overig</v>
          </cell>
          <cell r="BX5018">
            <v>107.17</v>
          </cell>
        </row>
        <row r="5019">
          <cell r="AW5019" t="str">
            <v>Dirk DC Bleiswijk slow moving</v>
          </cell>
          <cell r="BP5019">
            <v>45</v>
          </cell>
          <cell r="BR5019" t="str">
            <v>26</v>
          </cell>
          <cell r="BT5019">
            <v>3.2</v>
          </cell>
          <cell r="BU5019" t="str">
            <v>Superunie</v>
          </cell>
          <cell r="BX5019">
            <v>71.069999999999993</v>
          </cell>
        </row>
        <row r="5020">
          <cell r="AW5020" t="str">
            <v>A.S. Watson DC</v>
          </cell>
          <cell r="BP5020">
            <v>45</v>
          </cell>
          <cell r="BR5020" t="str">
            <v>66</v>
          </cell>
          <cell r="BT5020">
            <v>16</v>
          </cell>
          <cell r="BU5020" t="str">
            <v>Kruidvat</v>
          </cell>
          <cell r="BX5020">
            <v>139.03</v>
          </cell>
        </row>
        <row r="5021">
          <cell r="AW5021" t="str">
            <v>ALBERT HEIJN  LDC GELDERMALSEN</v>
          </cell>
          <cell r="BP5021">
            <v>45</v>
          </cell>
          <cell r="BR5021" t="str">
            <v>41</v>
          </cell>
          <cell r="BT5021" t="str">
            <v/>
          </cell>
          <cell r="BU5021" t="str">
            <v>AH</v>
          </cell>
          <cell r="BX5021" t="str">
            <v/>
          </cell>
        </row>
        <row r="5022">
          <cell r="AW5022" t="str">
            <v>Advion B.V.</v>
          </cell>
          <cell r="BP5022">
            <v>45</v>
          </cell>
          <cell r="BR5022" t="str">
            <v>10</v>
          </cell>
          <cell r="BT5022">
            <v>4</v>
          </cell>
          <cell r="BU5022" t="str">
            <v>Overig</v>
          </cell>
          <cell r="BX5022">
            <v>71.72</v>
          </cell>
        </row>
        <row r="5023">
          <cell r="AW5023" t="str">
            <v>Action Distributiecentrum</v>
          </cell>
          <cell r="BP5023">
            <v>45</v>
          </cell>
          <cell r="BR5023" t="str">
            <v>16</v>
          </cell>
          <cell r="BT5023">
            <v>20</v>
          </cell>
          <cell r="BU5023" t="str">
            <v>Action</v>
          </cell>
          <cell r="BX5023">
            <v>257.2</v>
          </cell>
        </row>
        <row r="5024">
          <cell r="AW5024" t="str">
            <v>BOON DC KW DORDRECHT</v>
          </cell>
          <cell r="BP5024">
            <v>45</v>
          </cell>
          <cell r="BR5024" t="str">
            <v>33</v>
          </cell>
          <cell r="BT5024">
            <v>4</v>
          </cell>
          <cell r="BU5024" t="str">
            <v>Superunie</v>
          </cell>
          <cell r="BX5024">
            <v>71.52</v>
          </cell>
        </row>
        <row r="5025">
          <cell r="AW5025" t="str">
            <v>Vriesia Groothandel</v>
          </cell>
          <cell r="BP5025">
            <v>45</v>
          </cell>
          <cell r="BR5025" t="str">
            <v>18</v>
          </cell>
          <cell r="BT5025" t="str">
            <v/>
          </cell>
          <cell r="BU5025" t="str">
            <v>Overig</v>
          </cell>
          <cell r="BX5025" t="str">
            <v/>
          </cell>
        </row>
        <row r="5026">
          <cell r="AW5026" t="str">
            <v>Action Distributiecentrum</v>
          </cell>
          <cell r="BP5026">
            <v>45</v>
          </cell>
          <cell r="BR5026" t="str">
            <v>61</v>
          </cell>
          <cell r="BT5026">
            <v>24</v>
          </cell>
          <cell r="BU5026" t="str">
            <v>Action</v>
          </cell>
          <cell r="BX5026">
            <v>317.52</v>
          </cell>
        </row>
        <row r="5027">
          <cell r="AW5027" t="str">
            <v>Kruidvat BV</v>
          </cell>
          <cell r="BP5027">
            <v>45</v>
          </cell>
          <cell r="BR5027" t="str">
            <v>66</v>
          </cell>
          <cell r="BT5027" t="str">
            <v/>
          </cell>
          <cell r="BU5027" t="str">
            <v>Kruidvat</v>
          </cell>
          <cell r="BX5027" t="str">
            <v/>
          </cell>
        </row>
        <row r="5028">
          <cell r="AW5028" t="str">
            <v>Wouters Sales Intermed. BV</v>
          </cell>
          <cell r="BP5028">
            <v>45</v>
          </cell>
          <cell r="BR5028" t="str">
            <v>18</v>
          </cell>
          <cell r="BT5028">
            <v>10.4</v>
          </cell>
          <cell r="BU5028" t="str">
            <v>Overig</v>
          </cell>
          <cell r="BX5028">
            <v>168.38</v>
          </cell>
        </row>
        <row r="5029">
          <cell r="AW5029" t="str">
            <v>Kruidvat BV</v>
          </cell>
          <cell r="BP5029">
            <v>45</v>
          </cell>
          <cell r="BR5029" t="str">
            <v>66</v>
          </cell>
          <cell r="BT5029" t="str">
            <v/>
          </cell>
          <cell r="BU5029" t="str">
            <v>Kruidvat</v>
          </cell>
          <cell r="BX5029" t="str">
            <v/>
          </cell>
        </row>
        <row r="5030">
          <cell r="AW5030" t="str">
            <v>Vriesia Groothandel</v>
          </cell>
          <cell r="BP5030">
            <v>45</v>
          </cell>
          <cell r="BR5030" t="str">
            <v>18</v>
          </cell>
          <cell r="BT5030" t="str">
            <v/>
          </cell>
          <cell r="BU5030" t="str">
            <v>Overig</v>
          </cell>
          <cell r="BX5030" t="str">
            <v/>
          </cell>
        </row>
        <row r="5031">
          <cell r="AW5031" t="str">
            <v>CoopCodis Distributiecentrum</v>
          </cell>
          <cell r="BP5031">
            <v>45</v>
          </cell>
          <cell r="BR5031" t="str">
            <v>94</v>
          </cell>
          <cell r="BT5031" t="str">
            <v/>
          </cell>
          <cell r="BU5031" t="str">
            <v>Superunie</v>
          </cell>
          <cell r="BX5031" t="str">
            <v/>
          </cell>
        </row>
        <row r="5032">
          <cell r="AW5032" t="str">
            <v>Nettorama DC</v>
          </cell>
          <cell r="BP5032">
            <v>45</v>
          </cell>
          <cell r="BR5032" t="str">
            <v>49</v>
          </cell>
          <cell r="BT5032">
            <v>3.2</v>
          </cell>
          <cell r="BU5032" t="str">
            <v>Superunie</v>
          </cell>
          <cell r="BX5032">
            <v>64.16</v>
          </cell>
        </row>
        <row r="5033">
          <cell r="AW5033" t="str">
            <v>Albert Heijn</v>
          </cell>
          <cell r="BP5033">
            <v>45</v>
          </cell>
          <cell r="BR5033" t="str">
            <v>26</v>
          </cell>
          <cell r="BT5033">
            <v>8.8000000000000007</v>
          </cell>
          <cell r="BU5033" t="str">
            <v>AH</v>
          </cell>
          <cell r="BX5033">
            <v>144.06</v>
          </cell>
        </row>
        <row r="5034">
          <cell r="AW5034" t="str">
            <v>Action Distributiecentrum</v>
          </cell>
          <cell r="BP5034">
            <v>45</v>
          </cell>
          <cell r="BR5034" t="str">
            <v>16</v>
          </cell>
          <cell r="BT5034">
            <v>22.4</v>
          </cell>
          <cell r="BU5034" t="str">
            <v>Action</v>
          </cell>
          <cell r="BX5034">
            <v>272.16000000000003</v>
          </cell>
        </row>
        <row r="5035">
          <cell r="AW5035" t="str">
            <v>Poiesz Supermarkten BV</v>
          </cell>
          <cell r="BP5035">
            <v>45</v>
          </cell>
          <cell r="BR5035" t="str">
            <v>86</v>
          </cell>
          <cell r="BT5035">
            <v>1.6</v>
          </cell>
          <cell r="BU5035" t="str">
            <v>Superunie</v>
          </cell>
          <cell r="BX5035">
            <v>67.5</v>
          </cell>
        </row>
        <row r="5036">
          <cell r="AW5036" t="str">
            <v>VOMAR RECLAME DC</v>
          </cell>
          <cell r="BP5036">
            <v>45</v>
          </cell>
          <cell r="BR5036" t="str">
            <v>18</v>
          </cell>
          <cell r="BT5036">
            <v>16</v>
          </cell>
          <cell r="BU5036" t="str">
            <v>Superunie</v>
          </cell>
          <cell r="BX5036">
            <v>220.8</v>
          </cell>
        </row>
        <row r="5037">
          <cell r="AW5037" t="str">
            <v>Colgate-Palmolive hoofdkantoor</v>
          </cell>
          <cell r="BP5037">
            <v>45</v>
          </cell>
          <cell r="BR5037" t="str">
            <v>13</v>
          </cell>
          <cell r="BT5037">
            <v>0.8</v>
          </cell>
          <cell r="BU5037" t="str">
            <v>Overig</v>
          </cell>
          <cell r="BX5037">
            <v>28.67</v>
          </cell>
        </row>
        <row r="5038">
          <cell r="AW5038" t="str">
            <v>Boni Distributiecentrum</v>
          </cell>
          <cell r="BP5038">
            <v>45</v>
          </cell>
          <cell r="BR5038" t="str">
            <v>38</v>
          </cell>
          <cell r="BT5038">
            <v>2.4</v>
          </cell>
          <cell r="BU5038" t="str">
            <v>Superunie</v>
          </cell>
          <cell r="BX5038">
            <v>62.16</v>
          </cell>
        </row>
        <row r="5039">
          <cell r="AW5039" t="str">
            <v>Etos Distributiecentrum</v>
          </cell>
          <cell r="BP5039">
            <v>45</v>
          </cell>
          <cell r="BR5039" t="str">
            <v>19</v>
          </cell>
          <cell r="BT5039">
            <v>19.2</v>
          </cell>
          <cell r="BU5039" t="str">
            <v>Overig</v>
          </cell>
          <cell r="BX5039">
            <v>244.42</v>
          </cell>
        </row>
        <row r="5040">
          <cell r="AW5040" t="str">
            <v>ALLIANCE HEALTHCARE</v>
          </cell>
          <cell r="BP5040">
            <v>45</v>
          </cell>
          <cell r="BR5040" t="str">
            <v>52</v>
          </cell>
          <cell r="BT5040">
            <v>0.8</v>
          </cell>
          <cell r="BU5040" t="str">
            <v>Pharma</v>
          </cell>
          <cell r="BX5040">
            <v>54.4</v>
          </cell>
        </row>
        <row r="5041">
          <cell r="AW5041" t="str">
            <v>Action Distributiecentrum</v>
          </cell>
          <cell r="BP5041">
            <v>45</v>
          </cell>
          <cell r="BR5041" t="str">
            <v>16</v>
          </cell>
          <cell r="BT5041">
            <v>26.4</v>
          </cell>
          <cell r="BU5041" t="str">
            <v>Action</v>
          </cell>
          <cell r="BX5041">
            <v>296.47000000000003</v>
          </cell>
        </row>
        <row r="5042">
          <cell r="AW5042" t="str">
            <v>Kruidvat BV</v>
          </cell>
          <cell r="BP5042">
            <v>45</v>
          </cell>
          <cell r="BR5042" t="str">
            <v>66</v>
          </cell>
          <cell r="BT5042">
            <v>24</v>
          </cell>
          <cell r="BU5042" t="str">
            <v>Kruidvat</v>
          </cell>
          <cell r="BX5042">
            <v>173.51999999999998</v>
          </cell>
        </row>
        <row r="5043">
          <cell r="AW5043" t="str">
            <v>Kruidvat BV</v>
          </cell>
          <cell r="BP5043">
            <v>45</v>
          </cell>
          <cell r="BR5043" t="str">
            <v>66</v>
          </cell>
          <cell r="BT5043" t="str">
            <v/>
          </cell>
          <cell r="BU5043" t="str">
            <v>Kruidvat</v>
          </cell>
          <cell r="BX5043" t="str">
            <v/>
          </cell>
        </row>
        <row r="5044">
          <cell r="AW5044" t="str">
            <v>Dirk DC Bleiswijk slow moving</v>
          </cell>
          <cell r="BP5044">
            <v>45</v>
          </cell>
          <cell r="BR5044" t="str">
            <v>26</v>
          </cell>
          <cell r="BT5044">
            <v>1.6</v>
          </cell>
          <cell r="BU5044" t="str">
            <v>Superunie</v>
          </cell>
          <cell r="BX5044">
            <v>49.33</v>
          </cell>
        </row>
        <row r="5045">
          <cell r="AW5045" t="str">
            <v>Action / ID Logistics</v>
          </cell>
          <cell r="BP5045">
            <v>45</v>
          </cell>
          <cell r="BR5045" t="str">
            <v>50</v>
          </cell>
          <cell r="BT5045">
            <v>24</v>
          </cell>
          <cell r="BU5045" t="str">
            <v>Action</v>
          </cell>
          <cell r="BX5045">
            <v>237.84</v>
          </cell>
        </row>
        <row r="5046">
          <cell r="AW5046" t="str">
            <v>Action / ID Logistics</v>
          </cell>
          <cell r="BP5046">
            <v>45</v>
          </cell>
          <cell r="BR5046" t="str">
            <v>50</v>
          </cell>
          <cell r="BT5046">
            <v>25.6</v>
          </cell>
          <cell r="BU5046" t="str">
            <v>Action</v>
          </cell>
          <cell r="BX5046">
            <v>243.71</v>
          </cell>
        </row>
        <row r="5047">
          <cell r="AW5047" t="str">
            <v>Basiq Dental BV</v>
          </cell>
          <cell r="BP5047">
            <v>45</v>
          </cell>
          <cell r="BR5047" t="str">
            <v>50</v>
          </cell>
          <cell r="BT5047">
            <v>0.8</v>
          </cell>
          <cell r="BU5047" t="str">
            <v>Pharma</v>
          </cell>
          <cell r="BX5047">
            <v>54.4</v>
          </cell>
        </row>
        <row r="5048">
          <cell r="AW5048" t="str">
            <v>Apotheek de Betuwe / de Pluk</v>
          </cell>
          <cell r="BP5048">
            <v>45</v>
          </cell>
          <cell r="BR5048" t="str">
            <v>41</v>
          </cell>
          <cell r="BT5048">
            <v>0.8</v>
          </cell>
          <cell r="BU5048" t="str">
            <v>Pharma</v>
          </cell>
          <cell r="BX5048">
            <v>54.4</v>
          </cell>
        </row>
        <row r="5049">
          <cell r="AW5049" t="str">
            <v>Brocacef</v>
          </cell>
          <cell r="BP5049">
            <v>45</v>
          </cell>
          <cell r="BR5049" t="str">
            <v>10</v>
          </cell>
          <cell r="BT5049">
            <v>0.8</v>
          </cell>
          <cell r="BU5049" t="str">
            <v>Pharma</v>
          </cell>
          <cell r="BX5049">
            <v>54.4</v>
          </cell>
        </row>
        <row r="5050">
          <cell r="AW5050" t="str">
            <v>Mosadex</v>
          </cell>
          <cell r="BP5050">
            <v>45</v>
          </cell>
          <cell r="BR5050" t="str">
            <v>23</v>
          </cell>
          <cell r="BT5050">
            <v>0.8</v>
          </cell>
          <cell r="BU5050" t="str">
            <v>Overig</v>
          </cell>
          <cell r="BX5050">
            <v>54.4</v>
          </cell>
        </row>
        <row r="5051">
          <cell r="AW5051" t="str">
            <v>Mosadex</v>
          </cell>
          <cell r="BP5051">
            <v>45</v>
          </cell>
          <cell r="BR5051" t="str">
            <v>61</v>
          </cell>
          <cell r="BT5051">
            <v>0.8</v>
          </cell>
          <cell r="BU5051" t="str">
            <v>Overig</v>
          </cell>
          <cell r="BX5051">
            <v>54.4</v>
          </cell>
        </row>
        <row r="5052">
          <cell r="AW5052" t="str">
            <v>Jumbo Nieuwegein</v>
          </cell>
          <cell r="BP5052">
            <v>45</v>
          </cell>
          <cell r="BR5052" t="str">
            <v>34</v>
          </cell>
          <cell r="BT5052">
            <v>12</v>
          </cell>
          <cell r="BU5052" t="str">
            <v>Jumbo</v>
          </cell>
          <cell r="BX5052">
            <v>136.56</v>
          </cell>
        </row>
        <row r="5053">
          <cell r="AW5053" t="str">
            <v>SPAR Distributiecentrum</v>
          </cell>
          <cell r="BP5053">
            <v>45</v>
          </cell>
          <cell r="BR5053" t="str">
            <v>51</v>
          </cell>
          <cell r="BT5053">
            <v>3.2</v>
          </cell>
          <cell r="BU5053" t="str">
            <v>Superunie</v>
          </cell>
          <cell r="BX5053">
            <v>61.09</v>
          </cell>
        </row>
        <row r="5054">
          <cell r="AW5054" t="str">
            <v>Action / ID Logistics</v>
          </cell>
          <cell r="BP5054">
            <v>45</v>
          </cell>
          <cell r="BR5054" t="str">
            <v>50</v>
          </cell>
          <cell r="BT5054">
            <v>21.6</v>
          </cell>
          <cell r="BU5054" t="str">
            <v>Action</v>
          </cell>
          <cell r="BX5054">
            <v>225.94</v>
          </cell>
        </row>
        <row r="5055">
          <cell r="AW5055" t="str">
            <v>Action / ID Logistics</v>
          </cell>
          <cell r="BP5055">
            <v>45</v>
          </cell>
          <cell r="BR5055" t="str">
            <v>50</v>
          </cell>
          <cell r="BT5055" t="str">
            <v/>
          </cell>
          <cell r="BU5055" t="str">
            <v>Action</v>
          </cell>
          <cell r="BX5055" t="str">
            <v/>
          </cell>
        </row>
        <row r="5056">
          <cell r="AW5056" t="str">
            <v>Action / ID Logistics</v>
          </cell>
          <cell r="BP5056">
            <v>45</v>
          </cell>
          <cell r="BR5056" t="str">
            <v>50</v>
          </cell>
          <cell r="BT5056" t="str">
            <v/>
          </cell>
          <cell r="BU5056" t="str">
            <v>Action</v>
          </cell>
          <cell r="BX5056" t="str">
            <v/>
          </cell>
        </row>
        <row r="5057">
          <cell r="AW5057" t="str">
            <v>Action / ID Logistics</v>
          </cell>
          <cell r="BP5057">
            <v>45</v>
          </cell>
          <cell r="BR5057" t="str">
            <v>50</v>
          </cell>
          <cell r="BT5057" t="str">
            <v/>
          </cell>
          <cell r="BU5057" t="str">
            <v>Action</v>
          </cell>
          <cell r="BX5057" t="str">
            <v/>
          </cell>
        </row>
        <row r="5058">
          <cell r="AW5058" t="str">
            <v>Basiq Dental BV</v>
          </cell>
          <cell r="BP5058">
            <v>45</v>
          </cell>
          <cell r="BR5058" t="str">
            <v>50</v>
          </cell>
          <cell r="BT5058">
            <v>0.8</v>
          </cell>
          <cell r="BU5058" t="str">
            <v>Pharma</v>
          </cell>
          <cell r="BX5058">
            <v>27.26</v>
          </cell>
        </row>
        <row r="5059">
          <cell r="AW5059" t="str">
            <v>Apotheek Zenderpark BV</v>
          </cell>
          <cell r="BP5059">
            <v>45</v>
          </cell>
          <cell r="BR5059" t="str">
            <v>34</v>
          </cell>
          <cell r="BT5059">
            <v>0.8</v>
          </cell>
          <cell r="BU5059" t="str">
            <v>Pharma</v>
          </cell>
          <cell r="BX5059">
            <v>54.4</v>
          </cell>
        </row>
        <row r="5060">
          <cell r="AW5060" t="str">
            <v>Alliance Healthcare</v>
          </cell>
          <cell r="BP5060">
            <v>45</v>
          </cell>
          <cell r="BR5060" t="str">
            <v>79</v>
          </cell>
          <cell r="BT5060">
            <v>0.8</v>
          </cell>
          <cell r="BU5060" t="str">
            <v>Pharma</v>
          </cell>
          <cell r="BX5060">
            <v>54.4</v>
          </cell>
        </row>
        <row r="5061">
          <cell r="AW5061" t="str">
            <v>Action / ID Logistics</v>
          </cell>
          <cell r="BP5061">
            <v>45</v>
          </cell>
          <cell r="BR5061" t="str">
            <v>50</v>
          </cell>
          <cell r="BT5061" t="str">
            <v/>
          </cell>
          <cell r="BU5061" t="str">
            <v>Action</v>
          </cell>
          <cell r="BX5061" t="str">
            <v/>
          </cell>
        </row>
        <row r="5062">
          <cell r="AW5062" t="str">
            <v>Deka DC Velsen laag</v>
          </cell>
          <cell r="BP5062">
            <v>45</v>
          </cell>
          <cell r="BR5062" t="str">
            <v>19</v>
          </cell>
          <cell r="BT5062">
            <v>12</v>
          </cell>
          <cell r="BU5062" t="str">
            <v>Superunie</v>
          </cell>
          <cell r="BX5062">
            <v>183.95999999999998</v>
          </cell>
        </row>
        <row r="5063">
          <cell r="AW5063" t="str">
            <v>Deka DC Velsen laag</v>
          </cell>
          <cell r="BP5063">
            <v>45</v>
          </cell>
          <cell r="BR5063" t="str">
            <v>19</v>
          </cell>
          <cell r="BT5063" t="str">
            <v/>
          </cell>
          <cell r="BU5063" t="str">
            <v>Superunie</v>
          </cell>
          <cell r="BX5063" t="str">
            <v/>
          </cell>
        </row>
        <row r="5064">
          <cell r="AW5064" t="str">
            <v>Amsterdam Warehouse Company</v>
          </cell>
          <cell r="BP5064">
            <v>45</v>
          </cell>
          <cell r="BR5064" t="str">
            <v>10</v>
          </cell>
          <cell r="BT5064">
            <v>0.8</v>
          </cell>
          <cell r="BU5064" t="str">
            <v>Overig</v>
          </cell>
          <cell r="BX5064">
            <v>27.26</v>
          </cell>
        </row>
        <row r="5065">
          <cell r="AW5065" t="str">
            <v>Deka DC Velsen hoog</v>
          </cell>
          <cell r="BP5065">
            <v>45</v>
          </cell>
          <cell r="BR5065" t="str">
            <v>19</v>
          </cell>
          <cell r="BT5065" t="str">
            <v/>
          </cell>
          <cell r="BU5065" t="str">
            <v>Superunie</v>
          </cell>
          <cell r="BX5065" t="str">
            <v/>
          </cell>
        </row>
        <row r="5066">
          <cell r="AW5066" t="str">
            <v>Albert Heijn</v>
          </cell>
          <cell r="BP5066">
            <v>45</v>
          </cell>
          <cell r="BR5066" t="str">
            <v>41</v>
          </cell>
          <cell r="BT5066">
            <v>8</v>
          </cell>
          <cell r="BU5066" t="str">
            <v>AH</v>
          </cell>
          <cell r="BX5066">
            <v>72</v>
          </cell>
        </row>
        <row r="5067">
          <cell r="AW5067" t="str">
            <v>Kruidvat BV</v>
          </cell>
          <cell r="BP5067">
            <v>45</v>
          </cell>
          <cell r="BR5067" t="str">
            <v>66</v>
          </cell>
          <cell r="BT5067">
            <v>5.6</v>
          </cell>
          <cell r="BU5067" t="str">
            <v>Kruidvat</v>
          </cell>
          <cell r="BX5067">
            <v>64.62</v>
          </cell>
        </row>
        <row r="5068">
          <cell r="AW5068" t="str">
            <v>Action Distributiecentrum</v>
          </cell>
          <cell r="BP5068">
            <v>45</v>
          </cell>
          <cell r="BR5068" t="str">
            <v>61</v>
          </cell>
          <cell r="BT5068">
            <v>26.4</v>
          </cell>
          <cell r="BU5068" t="str">
            <v>Action</v>
          </cell>
          <cell r="BX5068">
            <v>333.96</v>
          </cell>
        </row>
        <row r="5069">
          <cell r="AW5069" t="str">
            <v>Jumbo DC Nieuwegein</v>
          </cell>
          <cell r="BP5069">
            <v>45</v>
          </cell>
          <cell r="BR5069" t="str">
            <v>34</v>
          </cell>
          <cell r="BT5069" t="str">
            <v/>
          </cell>
          <cell r="BU5069" t="str">
            <v>Jumbo</v>
          </cell>
          <cell r="BX5069" t="str">
            <v/>
          </cell>
        </row>
        <row r="5070">
          <cell r="AW5070" t="str">
            <v>Action / ID Logistics</v>
          </cell>
          <cell r="BP5070">
            <v>45</v>
          </cell>
          <cell r="BR5070" t="str">
            <v>50</v>
          </cell>
          <cell r="BT5070" t="str">
            <v/>
          </cell>
          <cell r="BU5070" t="str">
            <v>Action</v>
          </cell>
          <cell r="BX5070" t="str">
            <v/>
          </cell>
        </row>
        <row r="5071">
          <cell r="AW5071" t="str">
            <v>Kruidvat BV</v>
          </cell>
          <cell r="BP5071">
            <v>45</v>
          </cell>
          <cell r="BR5071" t="str">
            <v>66</v>
          </cell>
          <cell r="BT5071">
            <v>19.2</v>
          </cell>
          <cell r="BU5071" t="str">
            <v>Kruidvat</v>
          </cell>
          <cell r="BX5071">
            <v>154.75</v>
          </cell>
        </row>
        <row r="5072">
          <cell r="AW5072" t="str">
            <v>Amsterdam Warehouse Company</v>
          </cell>
          <cell r="BP5072">
            <v>45</v>
          </cell>
          <cell r="BR5072" t="str">
            <v>10</v>
          </cell>
          <cell r="BT5072">
            <v>10.4</v>
          </cell>
          <cell r="BU5072" t="str">
            <v>Overig</v>
          </cell>
          <cell r="BX5072">
            <v>173.59</v>
          </cell>
        </row>
        <row r="5073">
          <cell r="AW5073" t="str">
            <v>Kruidvat BV</v>
          </cell>
          <cell r="BP5073">
            <v>45</v>
          </cell>
          <cell r="BR5073" t="str">
            <v>66</v>
          </cell>
          <cell r="BT5073">
            <v>26.4</v>
          </cell>
          <cell r="BU5073" t="str">
            <v>Kruidvat</v>
          </cell>
          <cell r="BX5073">
            <v>182.69</v>
          </cell>
        </row>
        <row r="5074">
          <cell r="AW5074" t="str">
            <v>Sligro DC Non Food (deur 701)</v>
          </cell>
          <cell r="BP5074">
            <v>45</v>
          </cell>
          <cell r="BR5074" t="str">
            <v>54</v>
          </cell>
          <cell r="BT5074">
            <v>6.4</v>
          </cell>
          <cell r="BU5074" t="str">
            <v>Superunie</v>
          </cell>
          <cell r="BX5074">
            <v>78.849999999999994</v>
          </cell>
        </row>
        <row r="5075">
          <cell r="AW5075" t="str">
            <v>Plus Retail Zuid</v>
          </cell>
          <cell r="BP5075">
            <v>45</v>
          </cell>
          <cell r="BR5075" t="str">
            <v>60</v>
          </cell>
          <cell r="BT5075">
            <v>13.600000000000001</v>
          </cell>
          <cell r="BU5075" t="str">
            <v>Superunie</v>
          </cell>
          <cell r="BX5075">
            <v>211.89000000000001</v>
          </cell>
        </row>
        <row r="5076">
          <cell r="AW5076" t="str">
            <v>PICNIC DC2 EVEREST</v>
          </cell>
          <cell r="BP5076">
            <v>45</v>
          </cell>
          <cell r="BR5076" t="str">
            <v>73</v>
          </cell>
          <cell r="BT5076">
            <v>4.8</v>
          </cell>
          <cell r="BU5076" t="str">
            <v>Overig</v>
          </cell>
          <cell r="BX5076">
            <v>82.99</v>
          </cell>
        </row>
        <row r="5077">
          <cell r="AW5077" t="str">
            <v>Albert Heijn</v>
          </cell>
          <cell r="BP5077">
            <v>45</v>
          </cell>
          <cell r="BR5077" t="str">
            <v>50</v>
          </cell>
          <cell r="BT5077">
            <v>6.4</v>
          </cell>
          <cell r="BU5077" t="str">
            <v>AH</v>
          </cell>
          <cell r="BX5077">
            <v>96.06</v>
          </cell>
        </row>
        <row r="5078">
          <cell r="AW5078" t="str">
            <v>Plein.NL</v>
          </cell>
          <cell r="BP5078">
            <v>45</v>
          </cell>
          <cell r="BR5078" t="str">
            <v>47</v>
          </cell>
          <cell r="BT5078">
            <v>4</v>
          </cell>
          <cell r="BU5078" t="str">
            <v>Overig</v>
          </cell>
          <cell r="BX5078">
            <v>79.12</v>
          </cell>
        </row>
        <row r="5079">
          <cell r="AW5079" t="str">
            <v>Albert Heijn DC OVERIJSSEL</v>
          </cell>
          <cell r="BP5079">
            <v>45</v>
          </cell>
          <cell r="BR5079" t="str">
            <v>80</v>
          </cell>
          <cell r="BT5079">
            <v>7.2</v>
          </cell>
          <cell r="BU5079" t="str">
            <v>AH</v>
          </cell>
          <cell r="BX5079">
            <v>132.34</v>
          </cell>
        </row>
        <row r="5080">
          <cell r="AW5080" t="str">
            <v>ALBERT HEIJN MECH ZAANDAM</v>
          </cell>
          <cell r="BP5080">
            <v>45</v>
          </cell>
          <cell r="BR5080" t="str">
            <v>15</v>
          </cell>
          <cell r="BT5080">
            <v>11.2</v>
          </cell>
          <cell r="BU5080" t="str">
            <v>AH</v>
          </cell>
          <cell r="BX5080">
            <v>166.66</v>
          </cell>
        </row>
        <row r="5081">
          <cell r="AW5081" t="str">
            <v>PLUS DC OSS</v>
          </cell>
          <cell r="BP5081">
            <v>45</v>
          </cell>
          <cell r="BR5081" t="str">
            <v>53</v>
          </cell>
          <cell r="BT5081">
            <v>16</v>
          </cell>
          <cell r="BU5081" t="str">
            <v>Superunie</v>
          </cell>
          <cell r="BX5081">
            <v>155.84</v>
          </cell>
        </row>
        <row r="5082">
          <cell r="AW5082" t="str">
            <v>Advion B.V.</v>
          </cell>
          <cell r="BP5082">
            <v>45</v>
          </cell>
          <cell r="BR5082" t="str">
            <v>10</v>
          </cell>
          <cell r="BT5082" t="str">
            <v/>
          </cell>
          <cell r="BU5082" t="str">
            <v>Overig</v>
          </cell>
          <cell r="BX5082" t="str">
            <v/>
          </cell>
        </row>
        <row r="5083">
          <cell r="AW5083" t="str">
            <v>ALBERT HEIJN  LDC GELDERMALSEN</v>
          </cell>
          <cell r="BP5083">
            <v>45</v>
          </cell>
          <cell r="BR5083" t="str">
            <v>41</v>
          </cell>
          <cell r="BT5083">
            <v>9.6</v>
          </cell>
          <cell r="BU5083" t="str">
            <v>AH</v>
          </cell>
          <cell r="BX5083">
            <v>82.46</v>
          </cell>
        </row>
        <row r="5084">
          <cell r="AW5084" t="str">
            <v>Allround Cargo Handl</v>
          </cell>
          <cell r="BP5084">
            <v>45</v>
          </cell>
          <cell r="BR5084" t="str">
            <v>29</v>
          </cell>
          <cell r="BT5084">
            <v>12.8</v>
          </cell>
          <cell r="BU5084" t="e">
            <v>#N/A</v>
          </cell>
          <cell r="BX5084">
            <v>169.20999999999998</v>
          </cell>
        </row>
        <row r="5085">
          <cell r="AW5085" t="str">
            <v>Allround Cargo Handl</v>
          </cell>
          <cell r="BP5085">
            <v>45</v>
          </cell>
          <cell r="BR5085" t="str">
            <v>29</v>
          </cell>
          <cell r="BT5085" t="str">
            <v/>
          </cell>
          <cell r="BU5085" t="e">
            <v>#N/A</v>
          </cell>
          <cell r="BX5085" t="str">
            <v/>
          </cell>
        </row>
        <row r="5086">
          <cell r="AW5086" t="str">
            <v>Sligro (deur 802-807)</v>
          </cell>
          <cell r="BP5086">
            <v>45</v>
          </cell>
          <cell r="BR5086" t="str">
            <v>54</v>
          </cell>
          <cell r="BT5086" t="str">
            <v/>
          </cell>
          <cell r="BU5086" t="str">
            <v>Superunie</v>
          </cell>
          <cell r="BX5086" t="str">
            <v/>
          </cell>
        </row>
        <row r="5087">
          <cell r="AW5087" t="str">
            <v>Action / ID Logistics</v>
          </cell>
          <cell r="BP5087">
            <v>45</v>
          </cell>
          <cell r="BR5087" t="str">
            <v>50</v>
          </cell>
          <cell r="BT5087">
            <v>20.799999999999997</v>
          </cell>
          <cell r="BU5087" t="str">
            <v>Action</v>
          </cell>
          <cell r="BX5087">
            <v>222.14</v>
          </cell>
        </row>
        <row r="5088">
          <cell r="AW5088" t="str">
            <v>Sligro (deur 802-807)</v>
          </cell>
          <cell r="BP5088">
            <v>45</v>
          </cell>
          <cell r="BR5088" t="str">
            <v>54</v>
          </cell>
          <cell r="BT5088" t="str">
            <v/>
          </cell>
          <cell r="BU5088" t="str">
            <v>Superunie</v>
          </cell>
          <cell r="BX5088" t="str">
            <v/>
          </cell>
        </row>
        <row r="5089">
          <cell r="AW5089" t="str">
            <v>Action / ID Logistics</v>
          </cell>
          <cell r="BP5089">
            <v>45</v>
          </cell>
          <cell r="BR5089" t="str">
            <v>50</v>
          </cell>
          <cell r="BT5089" t="str">
            <v/>
          </cell>
          <cell r="BU5089" t="str">
            <v>Action</v>
          </cell>
          <cell r="BX5089" t="str">
            <v/>
          </cell>
        </row>
        <row r="5090">
          <cell r="AW5090" t="str">
            <v>Plus Retail Zuid</v>
          </cell>
          <cell r="BP5090">
            <v>45</v>
          </cell>
          <cell r="BR5090" t="str">
            <v>60</v>
          </cell>
          <cell r="BT5090" t="str">
            <v/>
          </cell>
          <cell r="BU5090" t="str">
            <v>Superunie</v>
          </cell>
          <cell r="BX5090" t="str">
            <v/>
          </cell>
        </row>
        <row r="5091">
          <cell r="AW5091" t="str">
            <v>PLUS DC OSS</v>
          </cell>
          <cell r="BP5091">
            <v>45</v>
          </cell>
          <cell r="BR5091" t="str">
            <v>53</v>
          </cell>
          <cell r="BT5091" t="str">
            <v/>
          </cell>
          <cell r="BU5091" t="str">
            <v>Superunie</v>
          </cell>
          <cell r="BX5091" t="str">
            <v/>
          </cell>
        </row>
        <row r="5092">
          <cell r="AW5092" t="str">
            <v>GT Retail (Brouwer Transport)</v>
          </cell>
          <cell r="BP5092">
            <v>45</v>
          </cell>
          <cell r="BR5092" t="str">
            <v>81</v>
          </cell>
          <cell r="BT5092">
            <v>8.8000000000000007</v>
          </cell>
          <cell r="BU5092" t="str">
            <v>Overig</v>
          </cell>
          <cell r="BX5092">
            <v>147.75</v>
          </cell>
        </row>
        <row r="5093">
          <cell r="AW5093" t="str">
            <v>Advion B.V.</v>
          </cell>
          <cell r="BP5093">
            <v>45</v>
          </cell>
          <cell r="BR5093" t="str">
            <v>10</v>
          </cell>
          <cell r="BT5093" t="str">
            <v/>
          </cell>
          <cell r="BU5093" t="str">
            <v>Overig</v>
          </cell>
          <cell r="BX5093" t="str">
            <v/>
          </cell>
        </row>
        <row r="5094">
          <cell r="AW5094" t="str">
            <v>Deka DC Velsen hoog</v>
          </cell>
          <cell r="BP5094">
            <v>45</v>
          </cell>
          <cell r="BR5094" t="str">
            <v>19</v>
          </cell>
          <cell r="BT5094">
            <v>4.8000000000000007</v>
          </cell>
          <cell r="BU5094" t="str">
            <v>Superunie</v>
          </cell>
          <cell r="BX5094">
            <v>94.18</v>
          </cell>
        </row>
        <row r="5095">
          <cell r="AW5095" t="str">
            <v>Albert Heijn</v>
          </cell>
          <cell r="BP5095">
            <v>45</v>
          </cell>
          <cell r="BR5095" t="str">
            <v>41</v>
          </cell>
          <cell r="BT5095">
            <v>9.6</v>
          </cell>
          <cell r="BU5095" t="str">
            <v>AH</v>
          </cell>
          <cell r="BX5095">
            <v>82.46</v>
          </cell>
        </row>
        <row r="5096">
          <cell r="AW5096" t="str">
            <v>Etos Distributiecentrum</v>
          </cell>
          <cell r="BP5096">
            <v>45</v>
          </cell>
          <cell r="BR5096" t="str">
            <v>19</v>
          </cell>
          <cell r="BT5096">
            <v>16.8</v>
          </cell>
          <cell r="BU5096" t="str">
            <v>Overig</v>
          </cell>
          <cell r="BX5096">
            <v>226.13</v>
          </cell>
        </row>
        <row r="5097">
          <cell r="AW5097" t="str">
            <v>A.S. WATSON OOSTERHOUT DC</v>
          </cell>
          <cell r="BP5097">
            <v>45</v>
          </cell>
          <cell r="BR5097" t="str">
            <v>49</v>
          </cell>
          <cell r="BT5097">
            <v>13.6</v>
          </cell>
          <cell r="BU5097" t="str">
            <v>Kruidvat</v>
          </cell>
          <cell r="BX5097">
            <v>174.9</v>
          </cell>
        </row>
        <row r="5098">
          <cell r="AW5098" t="str">
            <v>Vomar DC</v>
          </cell>
          <cell r="BP5098">
            <v>45</v>
          </cell>
          <cell r="BR5098" t="str">
            <v>18</v>
          </cell>
          <cell r="BT5098">
            <v>4</v>
          </cell>
          <cell r="BU5098" t="str">
            <v>Superunie</v>
          </cell>
          <cell r="BX5098">
            <v>83.04</v>
          </cell>
        </row>
        <row r="5099">
          <cell r="AW5099" t="str">
            <v>Deka DC Velsen laag</v>
          </cell>
          <cell r="BP5099">
            <v>45</v>
          </cell>
          <cell r="BR5099" t="str">
            <v>19</v>
          </cell>
          <cell r="BT5099" t="str">
            <v/>
          </cell>
          <cell r="BU5099" t="str">
            <v>Superunie</v>
          </cell>
          <cell r="BX5099" t="str">
            <v/>
          </cell>
        </row>
        <row r="5100">
          <cell r="AW5100" t="str">
            <v>Amsterdam Warehouse Company</v>
          </cell>
          <cell r="BP5100">
            <v>45</v>
          </cell>
          <cell r="BR5100" t="str">
            <v>10</v>
          </cell>
          <cell r="BT5100">
            <v>14.4</v>
          </cell>
          <cell r="BU5100" t="str">
            <v>Overig</v>
          </cell>
          <cell r="BX5100">
            <v>179.71</v>
          </cell>
        </row>
        <row r="5101">
          <cell r="AW5101" t="str">
            <v>Dirk DC Bleiswijk slow moving</v>
          </cell>
          <cell r="BP5101">
            <v>45</v>
          </cell>
          <cell r="BR5101" t="str">
            <v>26</v>
          </cell>
          <cell r="BT5101">
            <v>4</v>
          </cell>
          <cell r="BU5101" t="str">
            <v>Superunie</v>
          </cell>
          <cell r="BX5101">
            <v>79.88</v>
          </cell>
        </row>
        <row r="5102">
          <cell r="AW5102" t="str">
            <v>Vriesia Opslag Stellendam</v>
          </cell>
          <cell r="BP5102">
            <v>45</v>
          </cell>
          <cell r="BR5102" t="str">
            <v>32</v>
          </cell>
          <cell r="BT5102">
            <v>2.4000000000000004</v>
          </cell>
          <cell r="BU5102" t="str">
            <v>Overig</v>
          </cell>
          <cell r="BX5102">
            <v>65.64</v>
          </cell>
        </row>
        <row r="5103">
          <cell r="AW5103" t="str">
            <v>Vriesia Opslag Stellendam</v>
          </cell>
          <cell r="BP5103">
            <v>45</v>
          </cell>
          <cell r="BR5103" t="str">
            <v>32</v>
          </cell>
          <cell r="BT5103" t="str">
            <v/>
          </cell>
          <cell r="BU5103" t="str">
            <v>Overig</v>
          </cell>
          <cell r="BX5103" t="str">
            <v/>
          </cell>
        </row>
        <row r="5104">
          <cell r="AW5104" t="str">
            <v>EUROSERVICE VENLO B.V. (FARMALIN</v>
          </cell>
          <cell r="BP5104">
            <v>45</v>
          </cell>
          <cell r="BR5104" t="str">
            <v>59</v>
          </cell>
          <cell r="BT5104">
            <v>4</v>
          </cell>
          <cell r="BU5104" t="e">
            <v>#N/A</v>
          </cell>
          <cell r="BX5104">
            <v>78.88</v>
          </cell>
        </row>
        <row r="5105">
          <cell r="AW5105" t="str">
            <v>Plein.NL</v>
          </cell>
          <cell r="BP5105">
            <v>45</v>
          </cell>
          <cell r="BR5105" t="str">
            <v>47</v>
          </cell>
          <cell r="BT5105">
            <v>2.4</v>
          </cell>
          <cell r="BU5105" t="str">
            <v>Overig</v>
          </cell>
          <cell r="BX5105">
            <v>61.56</v>
          </cell>
        </row>
        <row r="5106">
          <cell r="AW5106" t="str">
            <v>Jumbo DC Nieuwegein</v>
          </cell>
          <cell r="BP5106">
            <v>45</v>
          </cell>
          <cell r="BR5106" t="str">
            <v>34</v>
          </cell>
          <cell r="BT5106">
            <v>26.400000000000002</v>
          </cell>
          <cell r="BU5106" t="str">
            <v>Jumbo</v>
          </cell>
          <cell r="BX5106">
            <v>213.57</v>
          </cell>
        </row>
        <row r="5107">
          <cell r="AW5107" t="str">
            <v>Kruidvat BV</v>
          </cell>
          <cell r="BP5107">
            <v>45</v>
          </cell>
          <cell r="BR5107" t="str">
            <v>66</v>
          </cell>
          <cell r="BT5107">
            <v>26.4</v>
          </cell>
          <cell r="BU5107" t="str">
            <v>Kruidvat</v>
          </cell>
          <cell r="BX5107">
            <v>182.69</v>
          </cell>
        </row>
        <row r="5108">
          <cell r="AW5108" t="str">
            <v>Albert Heijn</v>
          </cell>
          <cell r="BP5108">
            <v>45</v>
          </cell>
          <cell r="BR5108" t="str">
            <v>41</v>
          </cell>
          <cell r="BT5108">
            <v>26.4</v>
          </cell>
          <cell r="BU5108" t="str">
            <v>AH</v>
          </cell>
          <cell r="BX5108">
            <v>149.41</v>
          </cell>
        </row>
        <row r="5109">
          <cell r="AW5109" t="str">
            <v>Jumbo DC Nieuwegein</v>
          </cell>
          <cell r="BP5109">
            <v>45</v>
          </cell>
          <cell r="BR5109" t="str">
            <v>34</v>
          </cell>
          <cell r="BT5109" t="str">
            <v/>
          </cell>
          <cell r="BU5109" t="str">
            <v>Jumbo</v>
          </cell>
          <cell r="BX5109" t="str">
            <v/>
          </cell>
        </row>
        <row r="5110">
          <cell r="AW5110" t="str">
            <v>Kruidvat BV</v>
          </cell>
          <cell r="BP5110">
            <v>45</v>
          </cell>
          <cell r="BR5110" t="str">
            <v>66</v>
          </cell>
          <cell r="BT5110">
            <v>26.4</v>
          </cell>
          <cell r="BU5110" t="str">
            <v>Kruidvat</v>
          </cell>
          <cell r="BX5110">
            <v>182.69</v>
          </cell>
        </row>
        <row r="5111">
          <cell r="AW5111" t="str">
            <v>Jumbo DC Nieuwegein</v>
          </cell>
          <cell r="BP5111">
            <v>45</v>
          </cell>
          <cell r="BR5111" t="str">
            <v>34</v>
          </cell>
          <cell r="BT5111" t="str">
            <v/>
          </cell>
          <cell r="BU5111" t="str">
            <v>Jumbo</v>
          </cell>
          <cell r="BX5111" t="str">
            <v/>
          </cell>
        </row>
        <row r="5112">
          <cell r="AW5112" t="str">
            <v>Global Trading</v>
          </cell>
          <cell r="BP5112">
            <v>46</v>
          </cell>
          <cell r="BR5112" t="str">
            <v>89</v>
          </cell>
          <cell r="BT5112">
            <v>20</v>
          </cell>
          <cell r="BU5112" t="str">
            <v>Overig</v>
          </cell>
          <cell r="BX5112">
            <v>340.2</v>
          </cell>
        </row>
        <row r="5113">
          <cell r="AW5113" t="str">
            <v>Boni Distributiecentrum</v>
          </cell>
          <cell r="BP5113">
            <v>46</v>
          </cell>
          <cell r="BR5113" t="str">
            <v>38</v>
          </cell>
          <cell r="BT5113">
            <v>0.8</v>
          </cell>
          <cell r="BU5113" t="str">
            <v>Superunie</v>
          </cell>
          <cell r="BX5113">
            <v>28.86</v>
          </cell>
        </row>
        <row r="5114">
          <cell r="AW5114" t="str">
            <v>Albert Heijn</v>
          </cell>
          <cell r="BP5114">
            <v>46</v>
          </cell>
          <cell r="BR5114" t="str">
            <v>41</v>
          </cell>
          <cell r="BT5114">
            <v>21.6</v>
          </cell>
          <cell r="BU5114" t="str">
            <v>AH</v>
          </cell>
          <cell r="BX5114">
            <v>134.78</v>
          </cell>
        </row>
        <row r="5115">
          <cell r="AW5115" t="str">
            <v>Albert Heijn</v>
          </cell>
          <cell r="BP5115">
            <v>46</v>
          </cell>
          <cell r="BR5115" t="str">
            <v>41</v>
          </cell>
          <cell r="BT5115" t="str">
            <v/>
          </cell>
          <cell r="BU5115" t="str">
            <v>AH</v>
          </cell>
          <cell r="BX5115" t="str">
            <v/>
          </cell>
        </row>
        <row r="5116">
          <cell r="AW5116" t="str">
            <v>Kruidvat BV</v>
          </cell>
          <cell r="BP5116">
            <v>46</v>
          </cell>
          <cell r="BR5116" t="str">
            <v>66</v>
          </cell>
          <cell r="BT5116">
            <v>26.4</v>
          </cell>
          <cell r="BU5116" t="str">
            <v>Kruidvat</v>
          </cell>
          <cell r="BX5116">
            <v>182.69</v>
          </cell>
        </row>
        <row r="5117">
          <cell r="AW5117" t="str">
            <v>Amsterdam Warehouse Company</v>
          </cell>
          <cell r="BP5117">
            <v>46</v>
          </cell>
          <cell r="BR5117" t="str">
            <v>10</v>
          </cell>
          <cell r="BT5117">
            <v>1.6</v>
          </cell>
          <cell r="BU5117" t="str">
            <v>Overig</v>
          </cell>
          <cell r="BX5117">
            <v>44.32</v>
          </cell>
        </row>
        <row r="5118">
          <cell r="AW5118" t="str">
            <v>HOOGVLIET DC BLEISWIJK</v>
          </cell>
          <cell r="BP5118">
            <v>46</v>
          </cell>
          <cell r="BR5118" t="str">
            <v>26</v>
          </cell>
          <cell r="BT5118">
            <v>14.4</v>
          </cell>
          <cell r="BU5118" t="str">
            <v>Superunie</v>
          </cell>
          <cell r="BX5118">
            <v>200.16</v>
          </cell>
        </row>
        <row r="5119">
          <cell r="AW5119" t="str">
            <v>Poiesz Supermarkten BV</v>
          </cell>
          <cell r="BP5119">
            <v>46</v>
          </cell>
          <cell r="BR5119" t="str">
            <v>86</v>
          </cell>
          <cell r="BT5119">
            <v>11.2</v>
          </cell>
          <cell r="BU5119" t="str">
            <v>Superunie</v>
          </cell>
          <cell r="BX5119">
            <v>230.61</v>
          </cell>
        </row>
        <row r="5120">
          <cell r="AW5120" t="str">
            <v>HOOGVLIET DC BLEISWIJK</v>
          </cell>
          <cell r="BP5120">
            <v>46</v>
          </cell>
          <cell r="BR5120" t="str">
            <v>26</v>
          </cell>
          <cell r="BT5120" t="str">
            <v/>
          </cell>
          <cell r="BU5120" t="str">
            <v>Superunie</v>
          </cell>
          <cell r="BX5120" t="str">
            <v/>
          </cell>
        </row>
        <row r="5121">
          <cell r="AW5121" t="str">
            <v>HOOGVLIET DC BLEISWIJK</v>
          </cell>
          <cell r="BP5121">
            <v>46</v>
          </cell>
          <cell r="BR5121" t="str">
            <v>26</v>
          </cell>
          <cell r="BT5121" t="str">
            <v/>
          </cell>
          <cell r="BU5121" t="str">
            <v>Superunie</v>
          </cell>
          <cell r="BX5121" t="str">
            <v/>
          </cell>
        </row>
        <row r="5122">
          <cell r="AW5122" t="str">
            <v>Wouters Sales Intermed. BV</v>
          </cell>
          <cell r="BP5122">
            <v>46</v>
          </cell>
          <cell r="BR5122" t="str">
            <v>18</v>
          </cell>
          <cell r="BT5122">
            <v>12</v>
          </cell>
          <cell r="BU5122" t="str">
            <v>Overig</v>
          </cell>
          <cell r="BX5122">
            <v>184.92</v>
          </cell>
        </row>
        <row r="5123">
          <cell r="AW5123" t="str">
            <v>DC BRAND MASTERS</v>
          </cell>
          <cell r="BP5123">
            <v>46</v>
          </cell>
          <cell r="BR5123" t="str">
            <v>48</v>
          </cell>
          <cell r="BT5123">
            <v>10.4</v>
          </cell>
          <cell r="BU5123" t="str">
            <v>Overig</v>
          </cell>
          <cell r="BX5123">
            <v>156.72999999999999</v>
          </cell>
        </row>
        <row r="5124">
          <cell r="AW5124" t="str">
            <v>Kruidvat BV</v>
          </cell>
          <cell r="BP5124">
            <v>46</v>
          </cell>
          <cell r="BR5124" t="str">
            <v>66</v>
          </cell>
          <cell r="BT5124">
            <v>22.4</v>
          </cell>
          <cell r="BU5124" t="str">
            <v>Kruidvat</v>
          </cell>
          <cell r="BX5124">
            <v>167.55</v>
          </cell>
        </row>
        <row r="5125">
          <cell r="AW5125" t="str">
            <v>Action Distributiecentrum</v>
          </cell>
          <cell r="BP5125">
            <v>46</v>
          </cell>
          <cell r="BR5125" t="str">
            <v>61</v>
          </cell>
          <cell r="BT5125">
            <v>20.8</v>
          </cell>
          <cell r="BU5125" t="str">
            <v>Action</v>
          </cell>
          <cell r="BX5125">
            <v>296.82</v>
          </cell>
        </row>
        <row r="5126">
          <cell r="AW5126" t="str">
            <v>Wouters Sales Intermed. BV</v>
          </cell>
          <cell r="BP5126">
            <v>46</v>
          </cell>
          <cell r="BR5126" t="str">
            <v>18</v>
          </cell>
          <cell r="BT5126">
            <v>22.4</v>
          </cell>
          <cell r="BU5126" t="str">
            <v>Overig</v>
          </cell>
          <cell r="BX5126">
            <v>265.66000000000003</v>
          </cell>
        </row>
        <row r="5127">
          <cell r="AW5127" t="str">
            <v>Boni Distributiecentrum</v>
          </cell>
          <cell r="BP5127">
            <v>46</v>
          </cell>
          <cell r="BR5127" t="str">
            <v>38</v>
          </cell>
          <cell r="BT5127">
            <v>1.6</v>
          </cell>
          <cell r="BU5127" t="str">
            <v>Superunie</v>
          </cell>
          <cell r="BX5127">
            <v>49.36</v>
          </cell>
        </row>
        <row r="5128">
          <cell r="AW5128" t="str">
            <v>Poiesz Supermarkten BV</v>
          </cell>
          <cell r="BP5128">
            <v>46</v>
          </cell>
          <cell r="BR5128" t="str">
            <v>86</v>
          </cell>
          <cell r="BT5128" t="str">
            <v/>
          </cell>
          <cell r="BU5128" t="str">
            <v>Superunie</v>
          </cell>
          <cell r="BX5128" t="str">
            <v/>
          </cell>
        </row>
        <row r="5129">
          <cell r="AW5129" t="str">
            <v>Albert Heijn</v>
          </cell>
          <cell r="BP5129">
            <v>46</v>
          </cell>
          <cell r="BR5129" t="str">
            <v>41</v>
          </cell>
          <cell r="BT5129">
            <v>8</v>
          </cell>
          <cell r="BU5129" t="str">
            <v>AH</v>
          </cell>
          <cell r="BX5129">
            <v>149.41999999999999</v>
          </cell>
        </row>
        <row r="5130">
          <cell r="AW5130" t="str">
            <v>Albert Heijn</v>
          </cell>
          <cell r="BP5130">
            <v>46</v>
          </cell>
          <cell r="BR5130" t="str">
            <v>41</v>
          </cell>
          <cell r="BT5130" t="str">
            <v/>
          </cell>
          <cell r="BU5130" t="str">
            <v>AH</v>
          </cell>
          <cell r="BX5130" t="str">
            <v/>
          </cell>
        </row>
        <row r="5131">
          <cell r="AW5131" t="str">
            <v>BOON DC KW DORDRECHT</v>
          </cell>
          <cell r="BP5131">
            <v>46</v>
          </cell>
          <cell r="BR5131" t="str">
            <v>33</v>
          </cell>
          <cell r="BT5131">
            <v>0.8</v>
          </cell>
          <cell r="BU5131" t="str">
            <v>Superunie</v>
          </cell>
          <cell r="BX5131">
            <v>27.26</v>
          </cell>
        </row>
        <row r="5132">
          <cell r="AW5132" t="str">
            <v>Vomar DC</v>
          </cell>
          <cell r="BP5132">
            <v>46</v>
          </cell>
          <cell r="BR5132" t="str">
            <v>18</v>
          </cell>
          <cell r="BT5132">
            <v>3.2</v>
          </cell>
          <cell r="BU5132" t="str">
            <v>Superunie</v>
          </cell>
          <cell r="BX5132">
            <v>73.760000000000005</v>
          </cell>
        </row>
        <row r="5133">
          <cell r="AW5133" t="str">
            <v>Action Distributiecentrum</v>
          </cell>
          <cell r="BP5133">
            <v>46</v>
          </cell>
          <cell r="BR5133" t="str">
            <v>16</v>
          </cell>
          <cell r="BT5133">
            <v>20</v>
          </cell>
          <cell r="BU5133" t="str">
            <v>Action</v>
          </cell>
          <cell r="BX5133">
            <v>257.2</v>
          </cell>
        </row>
        <row r="5134">
          <cell r="AW5134" t="str">
            <v>CoopCodis Distributiecentrum</v>
          </cell>
          <cell r="BP5134">
            <v>46</v>
          </cell>
          <cell r="BR5134" t="str">
            <v>94</v>
          </cell>
          <cell r="BT5134">
            <v>7.2000000000000011</v>
          </cell>
          <cell r="BU5134" t="str">
            <v>Superunie</v>
          </cell>
          <cell r="BX5134">
            <v>158.4</v>
          </cell>
        </row>
        <row r="5135">
          <cell r="AW5135" t="str">
            <v>Albert Heijn DC OVERIJSSEL</v>
          </cell>
          <cell r="BP5135">
            <v>46</v>
          </cell>
          <cell r="BR5135" t="str">
            <v>80</v>
          </cell>
          <cell r="BT5135">
            <v>2.4</v>
          </cell>
          <cell r="BU5135" t="str">
            <v>AH</v>
          </cell>
          <cell r="BX5135">
            <v>66.02</v>
          </cell>
        </row>
        <row r="5136">
          <cell r="AW5136" t="str">
            <v>Colgate-Palmolive hoofdkantoor</v>
          </cell>
          <cell r="BP5136">
            <v>46</v>
          </cell>
          <cell r="BR5136" t="str">
            <v>13</v>
          </cell>
          <cell r="BT5136">
            <v>0.8</v>
          </cell>
          <cell r="BU5136" t="str">
            <v>Overig</v>
          </cell>
          <cell r="BX5136">
            <v>28.67</v>
          </cell>
        </row>
        <row r="5137">
          <cell r="AW5137" t="str">
            <v>CoopCodis Distributiecentrum</v>
          </cell>
          <cell r="BP5137">
            <v>46</v>
          </cell>
          <cell r="BR5137" t="str">
            <v>94</v>
          </cell>
          <cell r="BT5137" t="str">
            <v/>
          </cell>
          <cell r="BU5137" t="str">
            <v>Superunie</v>
          </cell>
          <cell r="BX5137" t="str">
            <v/>
          </cell>
        </row>
        <row r="5138">
          <cell r="AW5138" t="str">
            <v>Vriesia Opslag Stellendam</v>
          </cell>
          <cell r="BP5138">
            <v>46</v>
          </cell>
          <cell r="BR5138" t="str">
            <v>32</v>
          </cell>
          <cell r="BT5138">
            <v>2.4000000000000004</v>
          </cell>
          <cell r="BU5138" t="str">
            <v>Overig</v>
          </cell>
          <cell r="BX5138">
            <v>65.64</v>
          </cell>
        </row>
        <row r="5139">
          <cell r="AW5139" t="str">
            <v>Vriesia Opslag Stellendam</v>
          </cell>
          <cell r="BP5139">
            <v>46</v>
          </cell>
          <cell r="BR5139" t="str">
            <v>32</v>
          </cell>
          <cell r="BT5139" t="str">
            <v/>
          </cell>
          <cell r="BU5139" t="str">
            <v>Overig</v>
          </cell>
          <cell r="BX5139" t="str">
            <v/>
          </cell>
        </row>
        <row r="5140">
          <cell r="AW5140" t="str">
            <v>Nettorama DC</v>
          </cell>
          <cell r="BP5140">
            <v>46</v>
          </cell>
          <cell r="BR5140" t="str">
            <v>49</v>
          </cell>
          <cell r="BT5140">
            <v>1.6</v>
          </cell>
          <cell r="BU5140" t="str">
            <v>Superunie</v>
          </cell>
          <cell r="BX5140">
            <v>44.59</v>
          </cell>
        </row>
        <row r="5141">
          <cell r="AW5141" t="str">
            <v>CoopCodis Distributiecentrum</v>
          </cell>
          <cell r="BP5141">
            <v>46</v>
          </cell>
          <cell r="BR5141" t="str">
            <v>94</v>
          </cell>
          <cell r="BT5141" t="str">
            <v/>
          </cell>
          <cell r="BU5141" t="str">
            <v>Superunie</v>
          </cell>
          <cell r="BX5141" t="str">
            <v/>
          </cell>
        </row>
        <row r="5142">
          <cell r="AW5142" t="str">
            <v>PLUS DC OSS</v>
          </cell>
          <cell r="BP5142">
            <v>46</v>
          </cell>
          <cell r="BR5142" t="str">
            <v>53</v>
          </cell>
          <cell r="BT5142">
            <v>3.2</v>
          </cell>
          <cell r="BU5142" t="str">
            <v>Superunie</v>
          </cell>
          <cell r="BX5142">
            <v>52.13</v>
          </cell>
        </row>
        <row r="5143">
          <cell r="AW5143" t="str">
            <v>Albert Heijn</v>
          </cell>
          <cell r="BP5143">
            <v>46</v>
          </cell>
          <cell r="BR5143" t="str">
            <v>50</v>
          </cell>
          <cell r="BT5143">
            <v>3.2</v>
          </cell>
          <cell r="BU5143" t="str">
            <v>AH</v>
          </cell>
          <cell r="BX5143">
            <v>63.87</v>
          </cell>
        </row>
        <row r="5144">
          <cell r="AW5144" t="str">
            <v>Vriesia Opslag Stellendam</v>
          </cell>
          <cell r="BP5144">
            <v>46</v>
          </cell>
          <cell r="BR5144" t="str">
            <v>32</v>
          </cell>
          <cell r="BT5144">
            <v>4</v>
          </cell>
          <cell r="BU5144" t="str">
            <v>Overig</v>
          </cell>
          <cell r="BX5144">
            <v>84.36</v>
          </cell>
        </row>
        <row r="5145">
          <cell r="AW5145" t="str">
            <v>Action Distributiecentrum</v>
          </cell>
          <cell r="BP5145">
            <v>46</v>
          </cell>
          <cell r="BR5145" t="str">
            <v>16</v>
          </cell>
          <cell r="BT5145">
            <v>25.6</v>
          </cell>
          <cell r="BU5145" t="str">
            <v>Action</v>
          </cell>
          <cell r="BX5145">
            <v>289.27999999999997</v>
          </cell>
        </row>
        <row r="5146">
          <cell r="AW5146" t="str">
            <v>AH DC Hoorn</v>
          </cell>
          <cell r="BP5146">
            <v>46</v>
          </cell>
          <cell r="BR5146" t="str">
            <v>16</v>
          </cell>
          <cell r="BT5146">
            <v>1.6</v>
          </cell>
          <cell r="BU5146" t="str">
            <v>AH</v>
          </cell>
          <cell r="BX5146">
            <v>52.61</v>
          </cell>
        </row>
        <row r="5147">
          <cell r="AW5147" t="str">
            <v>Etos Distributiecentrum</v>
          </cell>
          <cell r="BP5147">
            <v>46</v>
          </cell>
          <cell r="BR5147" t="str">
            <v>19</v>
          </cell>
          <cell r="BT5147">
            <v>7.2</v>
          </cell>
          <cell r="BU5147" t="str">
            <v>Overig</v>
          </cell>
          <cell r="BX5147">
            <v>128.81</v>
          </cell>
        </row>
        <row r="5148">
          <cell r="AW5148" t="str">
            <v>BOON DC KW DORDRECHT</v>
          </cell>
          <cell r="BP5148">
            <v>46</v>
          </cell>
          <cell r="BR5148" t="str">
            <v>33</v>
          </cell>
          <cell r="BT5148">
            <v>0.8</v>
          </cell>
          <cell r="BU5148" t="str">
            <v>Superunie</v>
          </cell>
          <cell r="BX5148">
            <v>27.26</v>
          </cell>
        </row>
        <row r="5149">
          <cell r="AW5149" t="str">
            <v>Albert Heijn</v>
          </cell>
          <cell r="BP5149">
            <v>46</v>
          </cell>
          <cell r="BR5149" t="str">
            <v>26</v>
          </cell>
          <cell r="BT5149">
            <v>7.2</v>
          </cell>
          <cell r="BU5149" t="str">
            <v>AH</v>
          </cell>
          <cell r="BX5149">
            <v>124.49</v>
          </cell>
        </row>
        <row r="5150">
          <cell r="AW5150" t="str">
            <v>Kruidvat BV</v>
          </cell>
          <cell r="BP5150">
            <v>46</v>
          </cell>
          <cell r="BR5150" t="str">
            <v>66</v>
          </cell>
          <cell r="BT5150">
            <v>24</v>
          </cell>
          <cell r="BU5150" t="str">
            <v>Kruidvat</v>
          </cell>
          <cell r="BX5150">
            <v>173.51999999999998</v>
          </cell>
        </row>
        <row r="5151">
          <cell r="AW5151" t="str">
            <v>Albert Heijn</v>
          </cell>
          <cell r="BP5151">
            <v>46</v>
          </cell>
          <cell r="BR5151" t="str">
            <v>41</v>
          </cell>
          <cell r="BT5151">
            <v>23.2</v>
          </cell>
          <cell r="BU5151" t="str">
            <v>AH</v>
          </cell>
          <cell r="BX5151">
            <v>139.20000000000002</v>
          </cell>
        </row>
        <row r="5152">
          <cell r="AW5152" t="str">
            <v>PLUS DC OSS</v>
          </cell>
          <cell r="BP5152">
            <v>46</v>
          </cell>
          <cell r="BR5152" t="str">
            <v>53</v>
          </cell>
          <cell r="BT5152" t="str">
            <v/>
          </cell>
          <cell r="BU5152" t="str">
            <v>Superunie</v>
          </cell>
          <cell r="BX5152" t="str">
            <v/>
          </cell>
        </row>
        <row r="5153">
          <cell r="AW5153" t="str">
            <v>ALBERT HEIJN  LDC GELDERMALSEN</v>
          </cell>
          <cell r="BP5153">
            <v>46</v>
          </cell>
          <cell r="BR5153" t="str">
            <v>41</v>
          </cell>
          <cell r="BT5153" t="str">
            <v/>
          </cell>
          <cell r="BU5153" t="str">
            <v>AH</v>
          </cell>
          <cell r="BX5153" t="str">
            <v/>
          </cell>
        </row>
        <row r="5154">
          <cell r="AW5154" t="str">
            <v>Action Distributiecentrum</v>
          </cell>
          <cell r="BP5154">
            <v>46</v>
          </cell>
          <cell r="BR5154" t="str">
            <v>61</v>
          </cell>
          <cell r="BT5154">
            <v>25.6</v>
          </cell>
          <cell r="BU5154" t="str">
            <v>Action</v>
          </cell>
          <cell r="BX5154">
            <v>325.89</v>
          </cell>
        </row>
        <row r="5155">
          <cell r="AW5155" t="str">
            <v>Kruidvat BV</v>
          </cell>
          <cell r="BP5155">
            <v>46</v>
          </cell>
          <cell r="BR5155" t="str">
            <v>66</v>
          </cell>
          <cell r="BT5155" t="str">
            <v/>
          </cell>
          <cell r="BU5155" t="str">
            <v>Kruidvat</v>
          </cell>
          <cell r="BX5155" t="str">
            <v/>
          </cell>
        </row>
        <row r="5156">
          <cell r="AW5156" t="str">
            <v>Jumbo DC Nieuwegein</v>
          </cell>
          <cell r="BP5156">
            <v>46</v>
          </cell>
          <cell r="BR5156" t="str">
            <v>34</v>
          </cell>
          <cell r="BT5156">
            <v>25.599999999999998</v>
          </cell>
          <cell r="BU5156" t="str">
            <v>Jumbo</v>
          </cell>
          <cell r="BX5156">
            <v>208.37</v>
          </cell>
        </row>
        <row r="5157">
          <cell r="AW5157" t="str">
            <v>Kruidvat BV</v>
          </cell>
          <cell r="BP5157">
            <v>46</v>
          </cell>
          <cell r="BR5157" t="str">
            <v>66</v>
          </cell>
          <cell r="BT5157">
            <v>26.400000000000002</v>
          </cell>
          <cell r="BU5157" t="str">
            <v>Kruidvat</v>
          </cell>
          <cell r="BX5157">
            <v>219.86999999999998</v>
          </cell>
        </row>
        <row r="5158">
          <cell r="AW5158" t="str">
            <v>Deka DC Velsen hoog</v>
          </cell>
          <cell r="BP5158">
            <v>46</v>
          </cell>
          <cell r="BR5158" t="str">
            <v>19</v>
          </cell>
          <cell r="BT5158">
            <v>1.6</v>
          </cell>
          <cell r="BU5158" t="str">
            <v>Superunie</v>
          </cell>
          <cell r="BX5158">
            <v>51.04</v>
          </cell>
        </row>
        <row r="5159">
          <cell r="AW5159" t="str">
            <v>Jumbo DC Nieuwegein</v>
          </cell>
          <cell r="BP5159">
            <v>46</v>
          </cell>
          <cell r="BR5159" t="str">
            <v>34</v>
          </cell>
          <cell r="BT5159">
            <v>8</v>
          </cell>
          <cell r="BU5159" t="str">
            <v>Jumbo</v>
          </cell>
          <cell r="BX5159">
            <v>102.88</v>
          </cell>
        </row>
        <row r="5160">
          <cell r="AW5160" t="str">
            <v>SPAR Distributiecentrum</v>
          </cell>
          <cell r="BP5160">
            <v>46</v>
          </cell>
          <cell r="BR5160" t="str">
            <v>51</v>
          </cell>
          <cell r="BT5160">
            <v>3.2</v>
          </cell>
          <cell r="BU5160" t="str">
            <v>Superunie</v>
          </cell>
          <cell r="BX5160">
            <v>61.09</v>
          </cell>
        </row>
        <row r="5161">
          <cell r="AW5161" t="str">
            <v>Kruidvat BV</v>
          </cell>
          <cell r="BP5161">
            <v>46</v>
          </cell>
          <cell r="BR5161" t="str">
            <v>66</v>
          </cell>
          <cell r="BT5161" t="str">
            <v/>
          </cell>
          <cell r="BU5161" t="str">
            <v>Kruidvat</v>
          </cell>
          <cell r="BX5161" t="str">
            <v/>
          </cell>
        </row>
        <row r="5162">
          <cell r="AW5162" t="str">
            <v>A.S. Watson DC</v>
          </cell>
          <cell r="BP5162">
            <v>46</v>
          </cell>
          <cell r="BR5162" t="str">
            <v>66</v>
          </cell>
          <cell r="BT5162" t="str">
            <v/>
          </cell>
          <cell r="BU5162" t="str">
            <v>Kruidvat</v>
          </cell>
          <cell r="BX5162" t="str">
            <v/>
          </cell>
        </row>
        <row r="5163">
          <cell r="AW5163" t="str">
            <v>Jumbo Nieuwegein</v>
          </cell>
          <cell r="BP5163">
            <v>46</v>
          </cell>
          <cell r="BR5163" t="str">
            <v>34</v>
          </cell>
          <cell r="BT5163" t="str">
            <v/>
          </cell>
          <cell r="BU5163" t="str">
            <v>Jumbo</v>
          </cell>
          <cell r="BX5163" t="str">
            <v/>
          </cell>
        </row>
        <row r="5164">
          <cell r="AW5164" t="str">
            <v>Brocacef</v>
          </cell>
          <cell r="BP5164">
            <v>46</v>
          </cell>
          <cell r="BR5164" t="str">
            <v>10</v>
          </cell>
          <cell r="BT5164">
            <v>0.8</v>
          </cell>
          <cell r="BU5164" t="str">
            <v>Pharma</v>
          </cell>
          <cell r="BX5164">
            <v>27.26</v>
          </cell>
        </row>
        <row r="5165">
          <cell r="AW5165" t="str">
            <v>Action Distributiecentrum</v>
          </cell>
          <cell r="BP5165">
            <v>46</v>
          </cell>
          <cell r="BR5165" t="str">
            <v>16</v>
          </cell>
          <cell r="BT5165">
            <v>24.8</v>
          </cell>
          <cell r="BU5165" t="str">
            <v>Action</v>
          </cell>
          <cell r="BX5165">
            <v>287.18</v>
          </cell>
        </row>
        <row r="5166">
          <cell r="AW5166" t="str">
            <v>Brocacef</v>
          </cell>
          <cell r="BP5166">
            <v>46</v>
          </cell>
          <cell r="BR5166" t="str">
            <v>56</v>
          </cell>
          <cell r="BT5166">
            <v>1.6</v>
          </cell>
          <cell r="BU5166" t="str">
            <v>Pharma</v>
          </cell>
          <cell r="BX5166">
            <v>108.8</v>
          </cell>
        </row>
        <row r="5167">
          <cell r="AW5167" t="str">
            <v>Jumbo DC Nieuwegein</v>
          </cell>
          <cell r="BP5167">
            <v>46</v>
          </cell>
          <cell r="BR5167" t="str">
            <v>34</v>
          </cell>
          <cell r="BT5167" t="str">
            <v/>
          </cell>
          <cell r="BU5167" t="str">
            <v>Jumbo</v>
          </cell>
          <cell r="BX5167" t="str">
            <v/>
          </cell>
        </row>
        <row r="5168">
          <cell r="AW5168" t="str">
            <v>Action / ID Logistics</v>
          </cell>
          <cell r="BP5168">
            <v>46</v>
          </cell>
          <cell r="BR5168" t="str">
            <v>50</v>
          </cell>
          <cell r="BT5168">
            <v>24</v>
          </cell>
          <cell r="BU5168" t="str">
            <v>Action</v>
          </cell>
          <cell r="BX5168">
            <v>237.83999999999997</v>
          </cell>
        </row>
        <row r="5169">
          <cell r="AW5169" t="str">
            <v>Action Distributiecentrum</v>
          </cell>
          <cell r="BP5169">
            <v>46</v>
          </cell>
          <cell r="BR5169" t="str">
            <v>61</v>
          </cell>
          <cell r="BT5169">
            <v>26.4</v>
          </cell>
          <cell r="BU5169" t="str">
            <v>Action</v>
          </cell>
          <cell r="BX5169">
            <v>333.96</v>
          </cell>
        </row>
        <row r="5170">
          <cell r="AW5170" t="str">
            <v>Dirk DC Bleiswijk Actie</v>
          </cell>
          <cell r="BP5170">
            <v>46</v>
          </cell>
          <cell r="BR5170" t="str">
            <v>26</v>
          </cell>
          <cell r="BT5170">
            <v>24</v>
          </cell>
          <cell r="BU5170" t="str">
            <v>Superunie</v>
          </cell>
          <cell r="BX5170">
            <v>264.48</v>
          </cell>
        </row>
        <row r="5171">
          <cell r="AW5171" t="str">
            <v>Jumbo DC Nieuwegein</v>
          </cell>
          <cell r="BP5171">
            <v>46</v>
          </cell>
          <cell r="BR5171" t="str">
            <v>34</v>
          </cell>
          <cell r="BT5171" t="str">
            <v/>
          </cell>
          <cell r="BU5171" t="str">
            <v>Jumbo</v>
          </cell>
          <cell r="BX5171" t="str">
            <v/>
          </cell>
        </row>
        <row r="5172">
          <cell r="AW5172" t="str">
            <v>SPAR Distributiecentrum</v>
          </cell>
          <cell r="BP5172">
            <v>46</v>
          </cell>
          <cell r="BR5172" t="str">
            <v>51</v>
          </cell>
          <cell r="BT5172" t="str">
            <v/>
          </cell>
          <cell r="BU5172" t="str">
            <v>Superunie</v>
          </cell>
          <cell r="BX5172" t="str">
            <v/>
          </cell>
        </row>
        <row r="5173">
          <cell r="AW5173" t="str">
            <v>Jumbo DC Nieuwegein</v>
          </cell>
          <cell r="BP5173">
            <v>46</v>
          </cell>
          <cell r="BR5173" t="str">
            <v>34</v>
          </cell>
          <cell r="BT5173" t="str">
            <v/>
          </cell>
          <cell r="BU5173" t="str">
            <v>Jumbo</v>
          </cell>
          <cell r="BX5173" t="str">
            <v/>
          </cell>
        </row>
        <row r="5174">
          <cell r="AW5174" t="str">
            <v>Jumbo DC Nieuwegein</v>
          </cell>
          <cell r="BP5174">
            <v>46</v>
          </cell>
          <cell r="BR5174" t="str">
            <v>34</v>
          </cell>
          <cell r="BT5174" t="str">
            <v/>
          </cell>
          <cell r="BU5174" t="str">
            <v>Jumbo</v>
          </cell>
          <cell r="BX5174" t="str">
            <v/>
          </cell>
        </row>
        <row r="5175">
          <cell r="AW5175" t="str">
            <v>Action / ID Logistics</v>
          </cell>
          <cell r="BP5175">
            <v>46</v>
          </cell>
          <cell r="BR5175" t="str">
            <v>50</v>
          </cell>
          <cell r="BT5175" t="str">
            <v/>
          </cell>
          <cell r="BU5175" t="str">
            <v>Action</v>
          </cell>
          <cell r="BX5175" t="str">
            <v/>
          </cell>
        </row>
        <row r="5176">
          <cell r="AW5176" t="str">
            <v>Action / ID Logistics</v>
          </cell>
          <cell r="BP5176">
            <v>46</v>
          </cell>
          <cell r="BR5176" t="str">
            <v>50</v>
          </cell>
          <cell r="BT5176" t="str">
            <v/>
          </cell>
          <cell r="BU5176" t="str">
            <v>Action</v>
          </cell>
          <cell r="BX5176" t="str">
            <v/>
          </cell>
        </row>
        <row r="5177">
          <cell r="AW5177" t="str">
            <v>Pluripharm BV</v>
          </cell>
          <cell r="BP5177">
            <v>46</v>
          </cell>
          <cell r="BR5177" t="str">
            <v>18</v>
          </cell>
          <cell r="BT5177">
            <v>0.8</v>
          </cell>
          <cell r="BU5177" t="str">
            <v>Pharma</v>
          </cell>
          <cell r="BX5177">
            <v>54.4</v>
          </cell>
        </row>
        <row r="5178">
          <cell r="AW5178" t="str">
            <v>American Dental Trading BV</v>
          </cell>
          <cell r="BP5178">
            <v>46</v>
          </cell>
          <cell r="BR5178" t="str">
            <v>50</v>
          </cell>
          <cell r="BT5178">
            <v>0.8</v>
          </cell>
          <cell r="BU5178" t="str">
            <v>Pharma</v>
          </cell>
          <cell r="BX5178">
            <v>54.4</v>
          </cell>
        </row>
        <row r="5179">
          <cell r="AW5179" t="str">
            <v>De Tandartsapotheek</v>
          </cell>
          <cell r="BP5179">
            <v>46</v>
          </cell>
          <cell r="BR5179" t="str">
            <v>30</v>
          </cell>
          <cell r="BT5179">
            <v>0.8</v>
          </cell>
          <cell r="BU5179" t="str">
            <v>Pharma</v>
          </cell>
          <cell r="BX5179">
            <v>54.4</v>
          </cell>
        </row>
        <row r="5180">
          <cell r="AW5180" t="str">
            <v>Brocacef</v>
          </cell>
          <cell r="BP5180">
            <v>46</v>
          </cell>
          <cell r="BR5180" t="str">
            <v>10</v>
          </cell>
          <cell r="BT5180">
            <v>1.6</v>
          </cell>
          <cell r="BU5180" t="str">
            <v>Pharma</v>
          </cell>
          <cell r="BX5180">
            <v>108.8</v>
          </cell>
        </row>
        <row r="5181">
          <cell r="AW5181" t="str">
            <v>Alliance Healthcare</v>
          </cell>
          <cell r="BP5181">
            <v>46</v>
          </cell>
          <cell r="BR5181" t="str">
            <v>79</v>
          </cell>
          <cell r="BT5181">
            <v>0.8</v>
          </cell>
          <cell r="BU5181" t="str">
            <v>Pharma</v>
          </cell>
          <cell r="BX5181">
            <v>54.4</v>
          </cell>
        </row>
        <row r="5182">
          <cell r="AW5182" t="str">
            <v>Brocacef</v>
          </cell>
          <cell r="BP5182">
            <v>46</v>
          </cell>
          <cell r="BR5182" t="str">
            <v>56</v>
          </cell>
          <cell r="BT5182" t="str">
            <v/>
          </cell>
          <cell r="BU5182" t="str">
            <v>Pharma</v>
          </cell>
          <cell r="BX5182" t="str">
            <v/>
          </cell>
        </row>
        <row r="5183">
          <cell r="AW5183" t="str">
            <v>ALLIANCE HEALTHCARE</v>
          </cell>
          <cell r="BP5183">
            <v>46</v>
          </cell>
          <cell r="BR5183" t="str">
            <v>52</v>
          </cell>
          <cell r="BT5183">
            <v>0.8</v>
          </cell>
          <cell r="BU5183" t="str">
            <v>Pharma</v>
          </cell>
          <cell r="BX5183">
            <v>54.4</v>
          </cell>
        </row>
        <row r="5184">
          <cell r="AW5184" t="str">
            <v>Brocacef</v>
          </cell>
          <cell r="BP5184">
            <v>46</v>
          </cell>
          <cell r="BR5184" t="str">
            <v>10</v>
          </cell>
          <cell r="BT5184" t="str">
            <v/>
          </cell>
          <cell r="BU5184" t="str">
            <v>Pharma</v>
          </cell>
          <cell r="BX5184" t="str">
            <v/>
          </cell>
        </row>
        <row r="5185">
          <cell r="AW5185" t="str">
            <v>Mosadex</v>
          </cell>
          <cell r="BP5185">
            <v>46</v>
          </cell>
          <cell r="BR5185" t="str">
            <v>61</v>
          </cell>
          <cell r="BT5185">
            <v>0.8</v>
          </cell>
          <cell r="BU5185" t="str">
            <v>Overig</v>
          </cell>
          <cell r="BX5185">
            <v>54.4</v>
          </cell>
        </row>
        <row r="5186">
          <cell r="AW5186" t="str">
            <v>Topbrands Europe BV</v>
          </cell>
          <cell r="BP5186">
            <v>46</v>
          </cell>
          <cell r="BR5186" t="str">
            <v>96</v>
          </cell>
          <cell r="BT5186">
            <v>16</v>
          </cell>
          <cell r="BU5186" t="str">
            <v>Overig</v>
          </cell>
          <cell r="BX5186">
            <v>320.64</v>
          </cell>
        </row>
        <row r="5187">
          <cell r="AW5187" t="str">
            <v>A.S. WATSON DC OOSTERHOUT</v>
          </cell>
          <cell r="BP5187">
            <v>46</v>
          </cell>
          <cell r="BR5187" t="str">
            <v>49</v>
          </cell>
          <cell r="BT5187">
            <v>12</v>
          </cell>
          <cell r="BU5187" t="str">
            <v>Kruidvat</v>
          </cell>
          <cell r="BX5187">
            <v>160.80000000000001</v>
          </cell>
        </row>
        <row r="5188">
          <cell r="AW5188" t="str">
            <v>A.S. Watson E-Fulfilment DC</v>
          </cell>
          <cell r="BP5188">
            <v>46</v>
          </cell>
          <cell r="BR5188" t="str">
            <v>67</v>
          </cell>
          <cell r="BT5188">
            <v>4.8</v>
          </cell>
          <cell r="BU5188" t="str">
            <v>Kruidvat</v>
          </cell>
          <cell r="BX5188">
            <v>58.56</v>
          </cell>
        </row>
        <row r="5189">
          <cell r="AW5189" t="str">
            <v>Vriesia Opslag Stellendam</v>
          </cell>
          <cell r="BP5189">
            <v>46</v>
          </cell>
          <cell r="BR5189" t="str">
            <v>32</v>
          </cell>
          <cell r="BT5189">
            <v>2.4000000000000004</v>
          </cell>
          <cell r="BU5189" t="str">
            <v>Overig</v>
          </cell>
          <cell r="BX5189">
            <v>65.64</v>
          </cell>
        </row>
        <row r="5190">
          <cell r="AW5190" t="str">
            <v>Vriesia Opslag Stellendam</v>
          </cell>
          <cell r="BP5190">
            <v>46</v>
          </cell>
          <cell r="BR5190" t="str">
            <v>32</v>
          </cell>
          <cell r="BT5190" t="str">
            <v/>
          </cell>
          <cell r="BU5190" t="str">
            <v>Overig</v>
          </cell>
          <cell r="BX5190" t="str">
            <v/>
          </cell>
        </row>
        <row r="5191">
          <cell r="AW5191" t="str">
            <v>Dirk DC Bleiswijk Actie</v>
          </cell>
          <cell r="BP5191">
            <v>46</v>
          </cell>
          <cell r="BR5191" t="str">
            <v>26</v>
          </cell>
          <cell r="BT5191" t="str">
            <v/>
          </cell>
          <cell r="BU5191" t="str">
            <v>Superunie</v>
          </cell>
          <cell r="BX5191" t="str">
            <v/>
          </cell>
        </row>
        <row r="5192">
          <cell r="AW5192" t="str">
            <v>Deka DC Velsen laag</v>
          </cell>
          <cell r="BP5192">
            <v>46</v>
          </cell>
          <cell r="BR5192" t="str">
            <v>19</v>
          </cell>
          <cell r="BT5192" t="str">
            <v/>
          </cell>
          <cell r="BU5192" t="str">
            <v>Superunie</v>
          </cell>
          <cell r="BX5192" t="str">
            <v/>
          </cell>
        </row>
        <row r="5193">
          <cell r="AW5193" t="str">
            <v>Action / ID Logistics</v>
          </cell>
          <cell r="BP5193">
            <v>46</v>
          </cell>
          <cell r="BR5193" t="str">
            <v>50</v>
          </cell>
          <cell r="BT5193" t="str">
            <v/>
          </cell>
          <cell r="BU5193" t="str">
            <v>Action</v>
          </cell>
          <cell r="BX5193" t="str">
            <v/>
          </cell>
        </row>
        <row r="5194">
          <cell r="AW5194" t="str">
            <v>Corim Dental Products BV</v>
          </cell>
          <cell r="BP5194">
            <v>46</v>
          </cell>
          <cell r="BR5194" t="str">
            <v>41</v>
          </cell>
          <cell r="BT5194">
            <v>0.8</v>
          </cell>
          <cell r="BU5194" t="str">
            <v>Pharma</v>
          </cell>
          <cell r="BX5194">
            <v>27.26</v>
          </cell>
        </row>
        <row r="5195">
          <cell r="AW5195" t="str">
            <v>ID Logistics</v>
          </cell>
          <cell r="BP5195">
            <v>46</v>
          </cell>
          <cell r="BR5195" t="str">
            <v>50</v>
          </cell>
          <cell r="BT5195">
            <v>5.6</v>
          </cell>
          <cell r="BU5195" t="str">
            <v>Overig</v>
          </cell>
          <cell r="BX5195">
            <v>88.65</v>
          </cell>
        </row>
        <row r="5196">
          <cell r="AW5196" t="str">
            <v>Sligro (deur 802-807)</v>
          </cell>
          <cell r="BP5196">
            <v>46</v>
          </cell>
          <cell r="BR5196" t="str">
            <v>54</v>
          </cell>
          <cell r="BT5196">
            <v>8</v>
          </cell>
          <cell r="BU5196" t="str">
            <v>Superunie</v>
          </cell>
          <cell r="BX5196">
            <v>98.96</v>
          </cell>
        </row>
        <row r="5197">
          <cell r="AW5197" t="str">
            <v>Sligro DC Non Food (deur 701)</v>
          </cell>
          <cell r="BP5197">
            <v>46</v>
          </cell>
          <cell r="BR5197" t="str">
            <v>54</v>
          </cell>
          <cell r="BT5197" t="str">
            <v/>
          </cell>
          <cell r="BU5197" t="str">
            <v>Superunie</v>
          </cell>
          <cell r="BX5197" t="str">
            <v/>
          </cell>
        </row>
        <row r="5198">
          <cell r="AW5198" t="str">
            <v>Plus Retail Zuid</v>
          </cell>
          <cell r="BP5198">
            <v>46</v>
          </cell>
          <cell r="BR5198" t="str">
            <v>60</v>
          </cell>
          <cell r="BT5198">
            <v>3.2</v>
          </cell>
          <cell r="BU5198" t="str">
            <v>Superunie</v>
          </cell>
          <cell r="BX5198">
            <v>77.760000000000005</v>
          </cell>
        </row>
        <row r="5199">
          <cell r="AW5199" t="str">
            <v>Albert Heijn</v>
          </cell>
          <cell r="BP5199">
            <v>46</v>
          </cell>
          <cell r="BR5199" t="str">
            <v>50</v>
          </cell>
          <cell r="BT5199">
            <v>1.6</v>
          </cell>
          <cell r="BU5199" t="str">
            <v>AH</v>
          </cell>
          <cell r="BX5199">
            <v>44.37</v>
          </cell>
        </row>
        <row r="5200">
          <cell r="AW5200" t="str">
            <v>PLUS DC OSS</v>
          </cell>
          <cell r="BP5200">
            <v>46</v>
          </cell>
          <cell r="BR5200" t="str">
            <v>53</v>
          </cell>
          <cell r="BT5200">
            <v>8.8000000000000007</v>
          </cell>
          <cell r="BU5200" t="str">
            <v>Superunie</v>
          </cell>
          <cell r="BX5200">
            <v>105.69</v>
          </cell>
        </row>
        <row r="5201">
          <cell r="AW5201" t="str">
            <v>Action Distributiecentrum</v>
          </cell>
          <cell r="BP5201">
            <v>46</v>
          </cell>
          <cell r="BR5201" t="str">
            <v>16</v>
          </cell>
          <cell r="BT5201">
            <v>24.8</v>
          </cell>
          <cell r="BU5201" t="str">
            <v>Action</v>
          </cell>
          <cell r="BX5201">
            <v>287.18</v>
          </cell>
        </row>
        <row r="5202">
          <cell r="AW5202" t="str">
            <v>Sligro (deur 802-807)</v>
          </cell>
          <cell r="BP5202">
            <v>46</v>
          </cell>
          <cell r="BR5202" t="str">
            <v>54</v>
          </cell>
          <cell r="BT5202" t="str">
            <v/>
          </cell>
          <cell r="BU5202" t="str">
            <v>Superunie</v>
          </cell>
          <cell r="BX5202" t="str">
            <v/>
          </cell>
        </row>
        <row r="5203">
          <cell r="AW5203" t="str">
            <v>Plus Retail Zuid</v>
          </cell>
          <cell r="BP5203">
            <v>46</v>
          </cell>
          <cell r="BR5203" t="str">
            <v>60</v>
          </cell>
          <cell r="BT5203" t="str">
            <v/>
          </cell>
          <cell r="BU5203" t="str">
            <v>Superunie</v>
          </cell>
          <cell r="BX5203" t="str">
            <v/>
          </cell>
        </row>
        <row r="5204">
          <cell r="AW5204" t="str">
            <v>Amsterdam Warehouse Company</v>
          </cell>
          <cell r="BP5204">
            <v>46</v>
          </cell>
          <cell r="BR5204" t="str">
            <v>10</v>
          </cell>
          <cell r="BT5204">
            <v>5.6</v>
          </cell>
          <cell r="BU5204" t="str">
            <v>Overig</v>
          </cell>
          <cell r="BX5204">
            <v>88.59</v>
          </cell>
        </row>
        <row r="5205">
          <cell r="AW5205" t="str">
            <v>BURO SAMBAL</v>
          </cell>
          <cell r="BP5205">
            <v>46</v>
          </cell>
          <cell r="BR5205" t="str">
            <v>22</v>
          </cell>
          <cell r="BT5205">
            <v>4.8</v>
          </cell>
          <cell r="BU5205" t="e">
            <v>#N/A</v>
          </cell>
          <cell r="BX5205">
            <v>108.30000000000001</v>
          </cell>
        </row>
        <row r="5206">
          <cell r="AW5206" t="str">
            <v>ALBERT HEIJN MECH ZAANDAM</v>
          </cell>
          <cell r="BP5206">
            <v>46</v>
          </cell>
          <cell r="BR5206" t="str">
            <v>15</v>
          </cell>
          <cell r="BT5206">
            <v>3.2</v>
          </cell>
          <cell r="BU5206" t="str">
            <v>AH</v>
          </cell>
          <cell r="BX5206">
            <v>70.180000000000007</v>
          </cell>
        </row>
        <row r="5207">
          <cell r="AW5207" t="str">
            <v>PICNIC DC2 EVEREST</v>
          </cell>
          <cell r="BP5207">
            <v>46</v>
          </cell>
          <cell r="BR5207" t="str">
            <v>73</v>
          </cell>
          <cell r="BT5207">
            <v>5.6</v>
          </cell>
          <cell r="BU5207" t="str">
            <v>Overig</v>
          </cell>
          <cell r="BX5207">
            <v>89.94</v>
          </cell>
        </row>
        <row r="5208">
          <cell r="AW5208" t="str">
            <v>PLUS DC OSS</v>
          </cell>
          <cell r="BP5208">
            <v>46</v>
          </cell>
          <cell r="BR5208" t="str">
            <v>53</v>
          </cell>
          <cell r="BT5208" t="str">
            <v/>
          </cell>
          <cell r="BU5208" t="str">
            <v>Superunie</v>
          </cell>
          <cell r="BX5208" t="str">
            <v/>
          </cell>
        </row>
        <row r="5209">
          <cell r="AW5209" t="str">
            <v>Plein.NL</v>
          </cell>
          <cell r="BP5209">
            <v>46</v>
          </cell>
          <cell r="BR5209" t="str">
            <v>47</v>
          </cell>
          <cell r="BT5209">
            <v>2.4</v>
          </cell>
          <cell r="BU5209" t="str">
            <v>Overig</v>
          </cell>
          <cell r="BX5209">
            <v>61.56</v>
          </cell>
        </row>
        <row r="5210">
          <cell r="AW5210" t="str">
            <v>Advion B.V.</v>
          </cell>
          <cell r="BP5210">
            <v>46</v>
          </cell>
          <cell r="BR5210" t="str">
            <v>10</v>
          </cell>
          <cell r="BT5210">
            <v>18.399999999999999</v>
          </cell>
          <cell r="BU5210" t="str">
            <v>Overig</v>
          </cell>
          <cell r="BX5210">
            <v>207</v>
          </cell>
        </row>
        <row r="5211">
          <cell r="AW5211" t="str">
            <v>FRIENDS OF THE BRANDS</v>
          </cell>
          <cell r="BP5211">
            <v>46</v>
          </cell>
          <cell r="BR5211" t="str">
            <v>11</v>
          </cell>
          <cell r="BT5211" t="str">
            <v/>
          </cell>
          <cell r="BU5211" t="e">
            <v>#N/A</v>
          </cell>
          <cell r="BX5211" t="str">
            <v/>
          </cell>
        </row>
        <row r="5212">
          <cell r="AW5212" t="str">
            <v>Wouters Sales Intermed. BV</v>
          </cell>
          <cell r="BP5212">
            <v>46</v>
          </cell>
          <cell r="BR5212" t="str">
            <v>18</v>
          </cell>
          <cell r="BT5212">
            <v>3.2</v>
          </cell>
          <cell r="BU5212" t="str">
            <v>Overig</v>
          </cell>
          <cell r="BX5212">
            <v>73.760000000000005</v>
          </cell>
        </row>
        <row r="5213">
          <cell r="AW5213" t="str">
            <v>ALBERT HEIJN  LDC GELDERMALSEN</v>
          </cell>
          <cell r="BP5213">
            <v>46</v>
          </cell>
          <cell r="BR5213" t="str">
            <v>41</v>
          </cell>
          <cell r="BT5213">
            <v>7.2</v>
          </cell>
          <cell r="BU5213" t="str">
            <v>AH</v>
          </cell>
          <cell r="BX5213">
            <v>66.89</v>
          </cell>
        </row>
        <row r="5214">
          <cell r="AW5214" t="str">
            <v>VOMAR RECLAME DC</v>
          </cell>
          <cell r="BP5214">
            <v>46</v>
          </cell>
          <cell r="BR5214" t="str">
            <v>18</v>
          </cell>
          <cell r="BT5214">
            <v>2.4</v>
          </cell>
          <cell r="BU5214" t="str">
            <v>Superunie</v>
          </cell>
          <cell r="BX5214">
            <v>64.58</v>
          </cell>
        </row>
        <row r="5215">
          <cell r="AW5215" t="str">
            <v>Albert Heijn</v>
          </cell>
          <cell r="BP5215">
            <v>46</v>
          </cell>
          <cell r="BR5215" t="str">
            <v>41</v>
          </cell>
          <cell r="BT5215">
            <v>15.2</v>
          </cell>
          <cell r="BU5215" t="str">
            <v>AH</v>
          </cell>
          <cell r="BX5215">
            <v>110.81</v>
          </cell>
        </row>
        <row r="5216">
          <cell r="AW5216" t="str">
            <v>Vriesia Opslag Stellendam</v>
          </cell>
          <cell r="BP5216">
            <v>46</v>
          </cell>
          <cell r="BR5216" t="str">
            <v>32</v>
          </cell>
          <cell r="BT5216">
            <v>2.4</v>
          </cell>
          <cell r="BU5216" t="str">
            <v>Overig</v>
          </cell>
          <cell r="BX5216">
            <v>65.64</v>
          </cell>
        </row>
        <row r="5217">
          <cell r="AW5217" t="str">
            <v>Plein.NL</v>
          </cell>
          <cell r="BP5217">
            <v>46</v>
          </cell>
          <cell r="BR5217" t="str">
            <v>47</v>
          </cell>
          <cell r="BT5217">
            <v>2.4</v>
          </cell>
          <cell r="BU5217" t="str">
            <v>Overig</v>
          </cell>
          <cell r="BX5217">
            <v>61.56</v>
          </cell>
        </row>
        <row r="5218">
          <cell r="AW5218" t="str">
            <v>Plein.NL</v>
          </cell>
          <cell r="BP5218">
            <v>46</v>
          </cell>
          <cell r="BR5218" t="str">
            <v>47</v>
          </cell>
          <cell r="BT5218">
            <v>0.8</v>
          </cell>
          <cell r="BU5218" t="str">
            <v>Overig</v>
          </cell>
          <cell r="BX5218">
            <v>28.56</v>
          </cell>
        </row>
        <row r="5219">
          <cell r="AW5219" t="str">
            <v>Amsterdam Warehouse Company</v>
          </cell>
          <cell r="BP5219">
            <v>46</v>
          </cell>
          <cell r="BR5219" t="str">
            <v>10</v>
          </cell>
          <cell r="BT5219">
            <v>17.600000000000001</v>
          </cell>
          <cell r="BU5219" t="str">
            <v>Overig</v>
          </cell>
          <cell r="BX5219">
            <v>201.87</v>
          </cell>
        </row>
        <row r="5220">
          <cell r="AW5220" t="str">
            <v>Action / ID Logistics</v>
          </cell>
          <cell r="BP5220">
            <v>46</v>
          </cell>
          <cell r="BR5220" t="str">
            <v>50</v>
          </cell>
          <cell r="BT5220">
            <v>22.4</v>
          </cell>
          <cell r="BU5220" t="str">
            <v>Action</v>
          </cell>
          <cell r="BX5220">
            <v>230.04999999999998</v>
          </cell>
        </row>
        <row r="5221">
          <cell r="AW5221" t="str">
            <v>Action / ID Logistics</v>
          </cell>
          <cell r="BP5221">
            <v>46</v>
          </cell>
          <cell r="BR5221" t="str">
            <v>50</v>
          </cell>
          <cell r="BT5221" t="str">
            <v/>
          </cell>
          <cell r="BU5221" t="str">
            <v>Action</v>
          </cell>
          <cell r="BX5221" t="str">
            <v/>
          </cell>
        </row>
        <row r="5222">
          <cell r="AW5222" t="str">
            <v>Kruidvat BV</v>
          </cell>
          <cell r="BP5222">
            <v>46</v>
          </cell>
          <cell r="BR5222" t="str">
            <v>66</v>
          </cell>
          <cell r="BT5222">
            <v>18.399999999999999</v>
          </cell>
          <cell r="BU5222" t="str">
            <v>Kruidvat</v>
          </cell>
          <cell r="BX5222">
            <v>151.06</v>
          </cell>
        </row>
        <row r="5223">
          <cell r="AW5223" t="str">
            <v>Dirk DC Bleiswijk slow moving</v>
          </cell>
          <cell r="BP5223">
            <v>46</v>
          </cell>
          <cell r="BR5223" t="str">
            <v>26</v>
          </cell>
          <cell r="BT5223">
            <v>12</v>
          </cell>
          <cell r="BU5223" t="str">
            <v>Superunie</v>
          </cell>
          <cell r="BX5223">
            <v>177.96</v>
          </cell>
        </row>
        <row r="5224">
          <cell r="AW5224" t="str">
            <v>Kruidvat BV</v>
          </cell>
          <cell r="BP5224">
            <v>46</v>
          </cell>
          <cell r="BR5224" t="str">
            <v>66</v>
          </cell>
          <cell r="BT5224">
            <v>22.4</v>
          </cell>
          <cell r="BU5224" t="str">
            <v>Kruidvat</v>
          </cell>
          <cell r="BX5224">
            <v>167.54999999999998</v>
          </cell>
        </row>
        <row r="5225">
          <cell r="AW5225" t="str">
            <v>A.S. Watson E-Fulfilment DC</v>
          </cell>
          <cell r="BP5225">
            <v>46</v>
          </cell>
          <cell r="BR5225" t="str">
            <v>67</v>
          </cell>
          <cell r="BT5225">
            <v>4.8</v>
          </cell>
          <cell r="BU5225" t="str">
            <v>Kruidvat</v>
          </cell>
          <cell r="BX5225">
            <v>58.56</v>
          </cell>
        </row>
        <row r="5226">
          <cell r="AW5226" t="str">
            <v>Deka DC Velsen laag</v>
          </cell>
          <cell r="BP5226">
            <v>46</v>
          </cell>
          <cell r="BR5226" t="str">
            <v>19</v>
          </cell>
          <cell r="BT5226">
            <v>0.8</v>
          </cell>
          <cell r="BU5226" t="str">
            <v>Superunie</v>
          </cell>
          <cell r="BX5226">
            <v>29.83</v>
          </cell>
        </row>
        <row r="5227">
          <cell r="AW5227" t="str">
            <v>Kruidvat BV</v>
          </cell>
          <cell r="BP5227">
            <v>46</v>
          </cell>
          <cell r="BR5227" t="str">
            <v>66</v>
          </cell>
          <cell r="BT5227" t="str">
            <v/>
          </cell>
          <cell r="BU5227" t="str">
            <v>Kruidvat</v>
          </cell>
          <cell r="BX5227" t="str">
            <v/>
          </cell>
        </row>
        <row r="5228">
          <cell r="AW5228" t="str">
            <v>Etos Distributiecentrum</v>
          </cell>
          <cell r="BP5228">
            <v>46</v>
          </cell>
          <cell r="BR5228" t="str">
            <v>19</v>
          </cell>
          <cell r="BT5228">
            <v>21.6</v>
          </cell>
          <cell r="BU5228" t="str">
            <v>Overig</v>
          </cell>
          <cell r="BX5228">
            <v>260.06</v>
          </cell>
        </row>
        <row r="5229">
          <cell r="AW5229" t="str">
            <v>Kruidvat BV</v>
          </cell>
          <cell r="BP5229">
            <v>46</v>
          </cell>
          <cell r="BR5229" t="str">
            <v>66</v>
          </cell>
          <cell r="BT5229">
            <v>26.4</v>
          </cell>
          <cell r="BU5229" t="str">
            <v>Kruidvat</v>
          </cell>
          <cell r="BX5229">
            <v>182.69</v>
          </cell>
        </row>
        <row r="5230">
          <cell r="AW5230" t="str">
            <v>Kruidvat BV</v>
          </cell>
          <cell r="BP5230">
            <v>46</v>
          </cell>
          <cell r="BR5230" t="str">
            <v>66</v>
          </cell>
          <cell r="BT5230">
            <v>26.4</v>
          </cell>
          <cell r="BU5230" t="str">
            <v>Kruidvat</v>
          </cell>
          <cell r="BX5230">
            <v>182.69</v>
          </cell>
        </row>
        <row r="5231">
          <cell r="AW5231" t="str">
            <v>Kruidvat BV</v>
          </cell>
          <cell r="BP5231">
            <v>46</v>
          </cell>
          <cell r="BR5231" t="str">
            <v>66</v>
          </cell>
          <cell r="BT5231" t="str">
            <v/>
          </cell>
          <cell r="BU5231" t="str">
            <v>Kruidvat</v>
          </cell>
          <cell r="BX5231" t="str">
            <v/>
          </cell>
        </row>
        <row r="5232">
          <cell r="AW5232" t="str">
            <v>Jumbo DC Nieuwegein</v>
          </cell>
          <cell r="BP5232">
            <v>46</v>
          </cell>
          <cell r="BR5232" t="str">
            <v>34</v>
          </cell>
          <cell r="BT5232">
            <v>26.4</v>
          </cell>
          <cell r="BU5232" t="str">
            <v>Jumbo</v>
          </cell>
          <cell r="BX5232">
            <v>213.58</v>
          </cell>
        </row>
        <row r="5233">
          <cell r="AW5233" t="str">
            <v>Kruidvat BV</v>
          </cell>
          <cell r="BP5233">
            <v>46</v>
          </cell>
          <cell r="BR5233" t="str">
            <v>66</v>
          </cell>
          <cell r="BT5233">
            <v>26.4</v>
          </cell>
          <cell r="BU5233" t="str">
            <v>Kruidvat</v>
          </cell>
          <cell r="BX5233">
            <v>182.69</v>
          </cell>
        </row>
        <row r="5234">
          <cell r="AW5234" t="str">
            <v>Jumbo DC Nieuwegein</v>
          </cell>
          <cell r="BP5234">
            <v>46</v>
          </cell>
          <cell r="BR5234" t="str">
            <v>34</v>
          </cell>
          <cell r="BT5234" t="str">
            <v/>
          </cell>
          <cell r="BU5234" t="str">
            <v>Jumbo</v>
          </cell>
          <cell r="BX5234" t="str">
            <v/>
          </cell>
        </row>
        <row r="5235">
          <cell r="AW5235" t="str">
            <v>Albert Heijn</v>
          </cell>
          <cell r="BP5235">
            <v>46</v>
          </cell>
          <cell r="BR5235" t="str">
            <v>41</v>
          </cell>
          <cell r="BT5235">
            <v>26.4</v>
          </cell>
          <cell r="BU5235" t="str">
            <v>AH</v>
          </cell>
          <cell r="BX5235">
            <v>149.42000000000002</v>
          </cell>
        </row>
        <row r="5236">
          <cell r="AW5236" t="str">
            <v>Albert Heijn</v>
          </cell>
          <cell r="BP5236">
            <v>46</v>
          </cell>
          <cell r="BR5236" t="str">
            <v>41</v>
          </cell>
          <cell r="BT5236">
            <v>26.4</v>
          </cell>
          <cell r="BU5236" t="str">
            <v>AH</v>
          </cell>
          <cell r="BX5236">
            <v>149.41</v>
          </cell>
        </row>
        <row r="5237">
          <cell r="AW5237" t="str">
            <v>Albert Heijn</v>
          </cell>
          <cell r="BP5237">
            <v>46</v>
          </cell>
          <cell r="BR5237" t="str">
            <v>41</v>
          </cell>
          <cell r="BT5237" t="str">
            <v/>
          </cell>
          <cell r="BU5237" t="str">
            <v>AH</v>
          </cell>
          <cell r="BX5237" t="str">
            <v/>
          </cell>
        </row>
        <row r="5238">
          <cell r="AW5238" t="str">
            <v>Kruidvat BV</v>
          </cell>
          <cell r="BP5238">
            <v>47</v>
          </cell>
          <cell r="BR5238" t="str">
            <v>66</v>
          </cell>
          <cell r="BT5238">
            <v>23.2</v>
          </cell>
          <cell r="BU5238" t="str">
            <v>Kruidvat</v>
          </cell>
          <cell r="BX5238">
            <v>170.29</v>
          </cell>
        </row>
        <row r="5239">
          <cell r="AW5239" t="str">
            <v>Action Distributiecentrum</v>
          </cell>
          <cell r="BP5239">
            <v>47</v>
          </cell>
          <cell r="BR5239" t="str">
            <v>61</v>
          </cell>
          <cell r="BT5239">
            <v>26.4</v>
          </cell>
          <cell r="BU5239" t="str">
            <v>Action</v>
          </cell>
          <cell r="BX5239">
            <v>333.96</v>
          </cell>
        </row>
        <row r="5240">
          <cell r="AW5240" t="str">
            <v>Action / ID Logistics</v>
          </cell>
          <cell r="BP5240">
            <v>47</v>
          </cell>
          <cell r="BR5240" t="str">
            <v>50</v>
          </cell>
          <cell r="BT5240">
            <v>19.2</v>
          </cell>
          <cell r="BU5240" t="str">
            <v>Action</v>
          </cell>
          <cell r="BX5240">
            <v>212.35</v>
          </cell>
        </row>
        <row r="5241">
          <cell r="AW5241" t="str">
            <v>Action / ID Logistics</v>
          </cell>
          <cell r="BP5241">
            <v>47</v>
          </cell>
          <cell r="BR5241" t="str">
            <v>50</v>
          </cell>
          <cell r="BT5241" t="str">
            <v/>
          </cell>
          <cell r="BU5241" t="str">
            <v>Action</v>
          </cell>
          <cell r="BX5241" t="str">
            <v/>
          </cell>
        </row>
        <row r="5242">
          <cell r="AW5242" t="str">
            <v>Sligro (deur 802-807)</v>
          </cell>
          <cell r="BP5242">
            <v>47</v>
          </cell>
          <cell r="BR5242" t="str">
            <v>54</v>
          </cell>
          <cell r="BT5242">
            <v>12</v>
          </cell>
          <cell r="BU5242" t="str">
            <v>Superunie</v>
          </cell>
          <cell r="BX5242">
            <v>131.52000000000001</v>
          </cell>
        </row>
        <row r="5243">
          <cell r="AW5243" t="str">
            <v>Amsterdam Warehouse Company</v>
          </cell>
          <cell r="BP5243">
            <v>47</v>
          </cell>
          <cell r="BR5243" t="str">
            <v>10</v>
          </cell>
          <cell r="BT5243">
            <v>20</v>
          </cell>
          <cell r="BU5243" t="str">
            <v>Overig</v>
          </cell>
          <cell r="BX5243">
            <v>216.8</v>
          </cell>
        </row>
        <row r="5244">
          <cell r="AW5244" t="str">
            <v>Action Distributiecentrum</v>
          </cell>
          <cell r="BP5244">
            <v>47</v>
          </cell>
          <cell r="BR5244" t="str">
            <v>61</v>
          </cell>
          <cell r="BT5244">
            <v>26.4</v>
          </cell>
          <cell r="BU5244" t="str">
            <v>Action</v>
          </cell>
          <cell r="BX5244">
            <v>333.96</v>
          </cell>
        </row>
        <row r="5245">
          <cell r="AW5245" t="str">
            <v>Boni Distributiecentrum</v>
          </cell>
          <cell r="BP5245">
            <v>47</v>
          </cell>
          <cell r="BR5245" t="str">
            <v>38</v>
          </cell>
          <cell r="BT5245">
            <v>1.6</v>
          </cell>
          <cell r="BU5245" t="str">
            <v>Superunie</v>
          </cell>
          <cell r="BX5245">
            <v>49.36</v>
          </cell>
        </row>
        <row r="5246">
          <cell r="AW5246" t="str">
            <v>HOOGVLIET DC BLEISWIJK</v>
          </cell>
          <cell r="BP5246">
            <v>47</v>
          </cell>
          <cell r="BR5246" t="str">
            <v>26</v>
          </cell>
          <cell r="BT5246">
            <v>2.4</v>
          </cell>
          <cell r="BU5246" t="str">
            <v>Superunie</v>
          </cell>
          <cell r="BX5246">
            <v>62.16</v>
          </cell>
        </row>
        <row r="5247">
          <cell r="AW5247" t="str">
            <v>Poiesz Supermarkten BV</v>
          </cell>
          <cell r="BP5247">
            <v>47</v>
          </cell>
          <cell r="BR5247" t="str">
            <v>86</v>
          </cell>
          <cell r="BT5247">
            <v>0.8</v>
          </cell>
          <cell r="BU5247" t="str">
            <v>Superunie</v>
          </cell>
          <cell r="BX5247">
            <v>39.46</v>
          </cell>
        </row>
        <row r="5248">
          <cell r="AW5248" t="str">
            <v>Colgate-Palmolive hoofdkantoor</v>
          </cell>
          <cell r="BP5248">
            <v>47</v>
          </cell>
          <cell r="BR5248" t="str">
            <v>13</v>
          </cell>
          <cell r="BT5248">
            <v>0.8</v>
          </cell>
          <cell r="BU5248" t="str">
            <v>Overig</v>
          </cell>
          <cell r="BX5248">
            <v>28.67</v>
          </cell>
        </row>
        <row r="5249">
          <cell r="AW5249" t="str">
            <v>Amsterdam Warehouse Company</v>
          </cell>
          <cell r="BP5249">
            <v>47</v>
          </cell>
          <cell r="BR5249" t="str">
            <v>10</v>
          </cell>
          <cell r="BT5249" t="str">
            <v/>
          </cell>
          <cell r="BU5249" t="str">
            <v>Overig</v>
          </cell>
          <cell r="BX5249" t="str">
            <v/>
          </cell>
        </row>
        <row r="5250">
          <cell r="AW5250" t="str">
            <v>Kruidvat BV</v>
          </cell>
          <cell r="BP5250">
            <v>47</v>
          </cell>
          <cell r="BR5250" t="str">
            <v>66</v>
          </cell>
          <cell r="BT5250" t="str">
            <v/>
          </cell>
          <cell r="BU5250" t="str">
            <v>Kruidvat</v>
          </cell>
          <cell r="BX5250" t="str">
            <v/>
          </cell>
        </row>
        <row r="5251">
          <cell r="AW5251" t="str">
            <v>A.S. WATSON OOSTERHOUT DC</v>
          </cell>
          <cell r="BP5251">
            <v>47</v>
          </cell>
          <cell r="BR5251" t="str">
            <v>49</v>
          </cell>
          <cell r="BT5251">
            <v>8.8000000000000007</v>
          </cell>
          <cell r="BU5251" t="str">
            <v>Kruidvat</v>
          </cell>
          <cell r="BX5251">
            <v>130.15</v>
          </cell>
        </row>
        <row r="5252">
          <cell r="AW5252" t="str">
            <v>Albert Heijn</v>
          </cell>
          <cell r="BP5252">
            <v>47</v>
          </cell>
          <cell r="BR5252" t="str">
            <v>50</v>
          </cell>
          <cell r="BT5252">
            <v>0.8</v>
          </cell>
          <cell r="BU5252" t="str">
            <v>AH</v>
          </cell>
          <cell r="BX5252">
            <v>27.26</v>
          </cell>
        </row>
        <row r="5253">
          <cell r="AW5253" t="str">
            <v>CoopCodis Distributiecentrum</v>
          </cell>
          <cell r="BP5253">
            <v>47</v>
          </cell>
          <cell r="BR5253" t="str">
            <v>94</v>
          </cell>
          <cell r="BT5253">
            <v>19.2</v>
          </cell>
          <cell r="BU5253" t="str">
            <v>Superunie</v>
          </cell>
          <cell r="BX5253">
            <v>300.48</v>
          </cell>
        </row>
        <row r="5254">
          <cell r="AW5254" t="str">
            <v>Etos Distributiecentrum</v>
          </cell>
          <cell r="BP5254">
            <v>47</v>
          </cell>
          <cell r="BR5254" t="str">
            <v>19</v>
          </cell>
          <cell r="BT5254">
            <v>18.399999999999999</v>
          </cell>
          <cell r="BU5254" t="str">
            <v>Overig</v>
          </cell>
          <cell r="BX5254">
            <v>238.46</v>
          </cell>
        </row>
        <row r="5255">
          <cell r="AW5255" t="str">
            <v>CoopCodis Distributiecentrum</v>
          </cell>
          <cell r="BP5255">
            <v>47</v>
          </cell>
          <cell r="BR5255" t="str">
            <v>94</v>
          </cell>
          <cell r="BT5255" t="str">
            <v/>
          </cell>
          <cell r="BU5255" t="str">
            <v>Superunie</v>
          </cell>
          <cell r="BX5255" t="str">
            <v/>
          </cell>
        </row>
        <row r="5256">
          <cell r="AW5256" t="str">
            <v>PLUS DC OSS</v>
          </cell>
          <cell r="BP5256">
            <v>47</v>
          </cell>
          <cell r="BR5256" t="str">
            <v>53</v>
          </cell>
          <cell r="BT5256">
            <v>7.2</v>
          </cell>
          <cell r="BU5256" t="str">
            <v>Superunie</v>
          </cell>
          <cell r="BX5256">
            <v>91.44</v>
          </cell>
        </row>
        <row r="5257">
          <cell r="AW5257" t="str">
            <v>Nettorama DC</v>
          </cell>
          <cell r="BP5257">
            <v>47</v>
          </cell>
          <cell r="BR5257" t="str">
            <v>49</v>
          </cell>
          <cell r="BT5257">
            <v>4</v>
          </cell>
          <cell r="BU5257" t="str">
            <v>Superunie</v>
          </cell>
          <cell r="BX5257">
            <v>72.08</v>
          </cell>
        </row>
        <row r="5258">
          <cell r="AW5258" t="str">
            <v>Kruidvat BV</v>
          </cell>
          <cell r="BP5258">
            <v>47</v>
          </cell>
          <cell r="BR5258" t="str">
            <v>66</v>
          </cell>
          <cell r="BT5258">
            <v>20.8</v>
          </cell>
          <cell r="BU5258" t="str">
            <v>Kruidvat</v>
          </cell>
          <cell r="BX5258">
            <v>162.03</v>
          </cell>
        </row>
        <row r="5259">
          <cell r="AW5259" t="str">
            <v>Action Distributiecentrum</v>
          </cell>
          <cell r="BP5259">
            <v>47</v>
          </cell>
          <cell r="BR5259" t="str">
            <v>16</v>
          </cell>
          <cell r="BT5259">
            <v>26.4</v>
          </cell>
          <cell r="BU5259" t="str">
            <v>Action</v>
          </cell>
          <cell r="BX5259">
            <v>296.47000000000003</v>
          </cell>
        </row>
        <row r="5260">
          <cell r="AW5260" t="str">
            <v>BOON DC KW DORDRECHT</v>
          </cell>
          <cell r="BP5260">
            <v>47</v>
          </cell>
          <cell r="BR5260" t="str">
            <v>33</v>
          </cell>
          <cell r="BT5260">
            <v>1.6</v>
          </cell>
          <cell r="BU5260" t="str">
            <v>Superunie</v>
          </cell>
          <cell r="BX5260">
            <v>44.19</v>
          </cell>
        </row>
        <row r="5261">
          <cell r="AW5261" t="str">
            <v>Etos Distributiecentrum</v>
          </cell>
          <cell r="BP5261">
            <v>47</v>
          </cell>
          <cell r="BR5261" t="str">
            <v>19</v>
          </cell>
          <cell r="BT5261" t="str">
            <v/>
          </cell>
          <cell r="BU5261" t="str">
            <v>Overig</v>
          </cell>
          <cell r="BX5261" t="str">
            <v/>
          </cell>
        </row>
        <row r="5262">
          <cell r="AW5262" t="str">
            <v>VOMAR RECLAME DC</v>
          </cell>
          <cell r="BP5262">
            <v>47</v>
          </cell>
          <cell r="BR5262" t="str">
            <v>18</v>
          </cell>
          <cell r="BT5262">
            <v>11.200000000000001</v>
          </cell>
          <cell r="BU5262" t="str">
            <v>Superunie</v>
          </cell>
          <cell r="BX5262">
            <v>175.17</v>
          </cell>
        </row>
        <row r="5263">
          <cell r="AW5263" t="str">
            <v>A.S. Watson E-Fulfilment DC</v>
          </cell>
          <cell r="BP5263">
            <v>47</v>
          </cell>
          <cell r="BR5263" t="str">
            <v>67</v>
          </cell>
          <cell r="BT5263">
            <v>4.8</v>
          </cell>
          <cell r="BU5263" t="str">
            <v>Kruidvat</v>
          </cell>
          <cell r="BX5263">
            <v>58.56</v>
          </cell>
        </row>
        <row r="5264">
          <cell r="AW5264" t="str">
            <v>PLUS DC OSS</v>
          </cell>
          <cell r="BP5264">
            <v>47</v>
          </cell>
          <cell r="BR5264" t="str">
            <v>53</v>
          </cell>
          <cell r="BT5264" t="str">
            <v/>
          </cell>
          <cell r="BU5264" t="str">
            <v>Superunie</v>
          </cell>
          <cell r="BX5264" t="str">
            <v/>
          </cell>
        </row>
        <row r="5265">
          <cell r="AW5265" t="str">
            <v>Albert Heijn DC OVERIJSSEL</v>
          </cell>
          <cell r="BP5265">
            <v>47</v>
          </cell>
          <cell r="BR5265" t="str">
            <v>80</v>
          </cell>
          <cell r="BT5265">
            <v>0.8</v>
          </cell>
          <cell r="BU5265" t="str">
            <v>AH</v>
          </cell>
          <cell r="BX5265">
            <v>30.66</v>
          </cell>
        </row>
        <row r="5266">
          <cell r="AW5266" t="str">
            <v>Action Distributiecentrum</v>
          </cell>
          <cell r="BP5266">
            <v>47</v>
          </cell>
          <cell r="BR5266" t="str">
            <v>61</v>
          </cell>
          <cell r="BT5266">
            <v>23.2</v>
          </cell>
          <cell r="BU5266" t="str">
            <v>Action</v>
          </cell>
          <cell r="BX5266">
            <v>312.27</v>
          </cell>
        </row>
        <row r="5267">
          <cell r="AW5267" t="str">
            <v>Action Distributiecentrum</v>
          </cell>
          <cell r="BP5267">
            <v>47</v>
          </cell>
          <cell r="BR5267" t="str">
            <v>16</v>
          </cell>
          <cell r="BT5267">
            <v>26.4</v>
          </cell>
          <cell r="BU5267" t="str">
            <v>Action</v>
          </cell>
          <cell r="BX5267">
            <v>296.47000000000003</v>
          </cell>
        </row>
        <row r="5268">
          <cell r="AW5268" t="str">
            <v>Kruidvat BV</v>
          </cell>
          <cell r="BP5268">
            <v>47</v>
          </cell>
          <cell r="BR5268" t="str">
            <v>66</v>
          </cell>
          <cell r="BT5268" t="str">
            <v/>
          </cell>
          <cell r="BU5268" t="str">
            <v>Kruidvat</v>
          </cell>
          <cell r="BX5268" t="str">
            <v/>
          </cell>
        </row>
        <row r="5269">
          <cell r="AW5269" t="str">
            <v>Vomar DC</v>
          </cell>
          <cell r="BP5269">
            <v>47</v>
          </cell>
          <cell r="BR5269" t="str">
            <v>18</v>
          </cell>
          <cell r="BT5269" t="str">
            <v/>
          </cell>
          <cell r="BU5269" t="str">
            <v>Superunie</v>
          </cell>
          <cell r="BX5269" t="str">
            <v/>
          </cell>
        </row>
        <row r="5270">
          <cell r="AW5270" t="str">
            <v>Action Distributiecentrum</v>
          </cell>
          <cell r="BP5270">
            <v>47</v>
          </cell>
          <cell r="BR5270" t="str">
            <v>61</v>
          </cell>
          <cell r="BT5270">
            <v>26.4</v>
          </cell>
          <cell r="BU5270" t="str">
            <v>Action</v>
          </cell>
          <cell r="BX5270">
            <v>333.96</v>
          </cell>
        </row>
        <row r="5271">
          <cell r="AW5271" t="str">
            <v>CoopCodis Distributiecentrum</v>
          </cell>
          <cell r="BP5271">
            <v>47</v>
          </cell>
          <cell r="BR5271" t="str">
            <v>94</v>
          </cell>
          <cell r="BT5271" t="str">
            <v/>
          </cell>
          <cell r="BU5271" t="str">
            <v>Superunie</v>
          </cell>
          <cell r="BX5271" t="str">
            <v/>
          </cell>
        </row>
        <row r="5272">
          <cell r="AW5272" t="str">
            <v>Vriesia Opslag Stellendam</v>
          </cell>
          <cell r="BP5272">
            <v>47</v>
          </cell>
          <cell r="BR5272" t="str">
            <v>32</v>
          </cell>
          <cell r="BT5272">
            <v>2.4</v>
          </cell>
          <cell r="BU5272" t="str">
            <v>Overig</v>
          </cell>
          <cell r="BX5272">
            <v>65.64</v>
          </cell>
        </row>
        <row r="5273">
          <cell r="AW5273" t="str">
            <v>Albert Heijn</v>
          </cell>
          <cell r="BP5273">
            <v>47</v>
          </cell>
          <cell r="BR5273" t="str">
            <v>41</v>
          </cell>
          <cell r="BT5273">
            <v>12</v>
          </cell>
          <cell r="BU5273" t="str">
            <v>AH</v>
          </cell>
          <cell r="BX5273">
            <v>95.4</v>
          </cell>
        </row>
        <row r="5274">
          <cell r="AW5274" t="str">
            <v>ALBERT HEIJN  LDC GELDERMALSEN</v>
          </cell>
          <cell r="BP5274">
            <v>47</v>
          </cell>
          <cell r="BR5274" t="str">
            <v>41</v>
          </cell>
          <cell r="BT5274">
            <v>21.6</v>
          </cell>
          <cell r="BU5274" t="str">
            <v>AH</v>
          </cell>
          <cell r="BX5274">
            <v>149.41999999999999</v>
          </cell>
        </row>
        <row r="5275">
          <cell r="AW5275" t="str">
            <v>Topbrands Europe BV</v>
          </cell>
          <cell r="BP5275">
            <v>47</v>
          </cell>
          <cell r="BR5275" t="str">
            <v>96</v>
          </cell>
          <cell r="BT5275">
            <v>26.4</v>
          </cell>
          <cell r="BU5275" t="str">
            <v>Overig</v>
          </cell>
          <cell r="BX5275">
            <v>419.5</v>
          </cell>
        </row>
        <row r="5276">
          <cell r="AW5276" t="str">
            <v>Action / ID Logistics</v>
          </cell>
          <cell r="BP5276">
            <v>47</v>
          </cell>
          <cell r="BR5276" t="str">
            <v>50</v>
          </cell>
          <cell r="BT5276">
            <v>24.799999999999997</v>
          </cell>
          <cell r="BU5276" t="str">
            <v>Action</v>
          </cell>
          <cell r="BX5276">
            <v>242.05</v>
          </cell>
        </row>
        <row r="5277">
          <cell r="AW5277" t="str">
            <v>Alliance Healthcare</v>
          </cell>
          <cell r="BP5277">
            <v>47</v>
          </cell>
          <cell r="BR5277" t="str">
            <v>79</v>
          </cell>
          <cell r="BT5277">
            <v>0.8</v>
          </cell>
          <cell r="BU5277" t="str">
            <v>Pharma</v>
          </cell>
          <cell r="BX5277">
            <v>54.4</v>
          </cell>
        </row>
        <row r="5278">
          <cell r="AW5278" t="str">
            <v>Action / ID Logistics</v>
          </cell>
          <cell r="BP5278">
            <v>47</v>
          </cell>
          <cell r="BR5278" t="str">
            <v>50</v>
          </cell>
          <cell r="BT5278" t="str">
            <v/>
          </cell>
          <cell r="BU5278" t="str">
            <v>Action</v>
          </cell>
          <cell r="BX5278" t="str">
            <v/>
          </cell>
        </row>
        <row r="5279">
          <cell r="AW5279" t="str">
            <v>Kruidvat BV</v>
          </cell>
          <cell r="BP5279">
            <v>47</v>
          </cell>
          <cell r="BR5279" t="str">
            <v>66</v>
          </cell>
          <cell r="BT5279">
            <v>20</v>
          </cell>
          <cell r="BU5279" t="str">
            <v>Kruidvat</v>
          </cell>
          <cell r="BX5279">
            <v>158.39999999999998</v>
          </cell>
        </row>
        <row r="5280">
          <cell r="AW5280" t="str">
            <v>American Dental Trading BV</v>
          </cell>
          <cell r="BP5280">
            <v>47</v>
          </cell>
          <cell r="BR5280" t="str">
            <v>50</v>
          </cell>
          <cell r="BT5280">
            <v>0.8</v>
          </cell>
          <cell r="BU5280" t="str">
            <v>Pharma</v>
          </cell>
          <cell r="BX5280">
            <v>54.4</v>
          </cell>
        </row>
        <row r="5281">
          <cell r="AW5281" t="str">
            <v>Brocacef</v>
          </cell>
          <cell r="BP5281">
            <v>47</v>
          </cell>
          <cell r="BR5281" t="str">
            <v>10</v>
          </cell>
          <cell r="BT5281">
            <v>0.8</v>
          </cell>
          <cell r="BU5281" t="str">
            <v>Pharma</v>
          </cell>
          <cell r="BX5281">
            <v>54.4</v>
          </cell>
        </row>
        <row r="5282">
          <cell r="AW5282" t="str">
            <v>Action Distributiecentrum</v>
          </cell>
          <cell r="BP5282">
            <v>47</v>
          </cell>
          <cell r="BR5282" t="str">
            <v>16</v>
          </cell>
          <cell r="BT5282">
            <v>26.4</v>
          </cell>
          <cell r="BU5282" t="str">
            <v>Action</v>
          </cell>
          <cell r="BX5282">
            <v>296.47000000000003</v>
          </cell>
        </row>
        <row r="5283">
          <cell r="AW5283" t="str">
            <v>Action / ID Logistics</v>
          </cell>
          <cell r="BP5283">
            <v>47</v>
          </cell>
          <cell r="BR5283" t="str">
            <v>50</v>
          </cell>
          <cell r="BT5283">
            <v>21.6</v>
          </cell>
          <cell r="BU5283" t="str">
            <v>Action</v>
          </cell>
          <cell r="BX5283">
            <v>225.94</v>
          </cell>
        </row>
        <row r="5284">
          <cell r="AW5284" t="str">
            <v>Action / ID Logistics</v>
          </cell>
          <cell r="BP5284">
            <v>47</v>
          </cell>
          <cell r="BR5284" t="str">
            <v>50</v>
          </cell>
          <cell r="BT5284" t="str">
            <v/>
          </cell>
          <cell r="BU5284" t="str">
            <v>Action</v>
          </cell>
          <cell r="BX5284" t="str">
            <v/>
          </cell>
        </row>
        <row r="5285">
          <cell r="AW5285" t="str">
            <v>Action Distributiecentrum</v>
          </cell>
          <cell r="BP5285">
            <v>47</v>
          </cell>
          <cell r="BR5285" t="str">
            <v>61</v>
          </cell>
          <cell r="BT5285">
            <v>20</v>
          </cell>
          <cell r="BU5285" t="str">
            <v>Action</v>
          </cell>
          <cell r="BX5285">
            <v>290.2</v>
          </cell>
        </row>
        <row r="5286">
          <cell r="AW5286" t="str">
            <v>Action / ID Logistics</v>
          </cell>
          <cell r="BP5286">
            <v>47</v>
          </cell>
          <cell r="BR5286" t="str">
            <v>50</v>
          </cell>
          <cell r="BT5286" t="str">
            <v/>
          </cell>
          <cell r="BU5286" t="str">
            <v>Action</v>
          </cell>
          <cell r="BX5286" t="str">
            <v/>
          </cell>
        </row>
        <row r="5287">
          <cell r="AW5287" t="str">
            <v>American Dental Trading BV</v>
          </cell>
          <cell r="BP5287">
            <v>47</v>
          </cell>
          <cell r="BR5287" t="str">
            <v>50</v>
          </cell>
          <cell r="BT5287">
            <v>0.8</v>
          </cell>
          <cell r="BU5287" t="str">
            <v>Pharma</v>
          </cell>
          <cell r="BX5287">
            <v>27.26</v>
          </cell>
        </row>
        <row r="5288">
          <cell r="AW5288" t="str">
            <v>Dirk DC Bleiswijk Actie</v>
          </cell>
          <cell r="BP5288">
            <v>47</v>
          </cell>
          <cell r="BR5288" t="str">
            <v>26</v>
          </cell>
          <cell r="BT5288">
            <v>24</v>
          </cell>
          <cell r="BU5288" t="str">
            <v>Superunie</v>
          </cell>
          <cell r="BX5288">
            <v>264.48</v>
          </cell>
        </row>
        <row r="5289">
          <cell r="AW5289" t="str">
            <v>Dirk DC Bleiswijk Actie</v>
          </cell>
          <cell r="BP5289">
            <v>47</v>
          </cell>
          <cell r="BR5289" t="str">
            <v>26</v>
          </cell>
          <cell r="BT5289">
            <v>22.4</v>
          </cell>
          <cell r="BU5289" t="str">
            <v>Superunie</v>
          </cell>
          <cell r="BX5289">
            <v>255.81</v>
          </cell>
        </row>
        <row r="5290">
          <cell r="AW5290" t="str">
            <v>Action / ID Logistics</v>
          </cell>
          <cell r="BP5290">
            <v>47</v>
          </cell>
          <cell r="BR5290" t="str">
            <v>50</v>
          </cell>
          <cell r="BT5290">
            <v>24</v>
          </cell>
          <cell r="BU5290" t="str">
            <v>Action</v>
          </cell>
          <cell r="BX5290">
            <v>237.83999999999997</v>
          </cell>
        </row>
        <row r="5291">
          <cell r="AW5291" t="str">
            <v>Action / ID Logistics</v>
          </cell>
          <cell r="BP5291">
            <v>47</v>
          </cell>
          <cell r="BR5291" t="str">
            <v>50</v>
          </cell>
          <cell r="BT5291" t="str">
            <v/>
          </cell>
          <cell r="BU5291" t="str">
            <v>Action</v>
          </cell>
          <cell r="BX5291" t="str">
            <v/>
          </cell>
        </row>
        <row r="5292">
          <cell r="AW5292" t="str">
            <v>A.S. WATSON DC OOSTERHOUT</v>
          </cell>
          <cell r="BP5292">
            <v>47</v>
          </cell>
          <cell r="BR5292" t="str">
            <v>49</v>
          </cell>
          <cell r="BT5292">
            <v>4</v>
          </cell>
          <cell r="BU5292" t="str">
            <v>Kruidvat</v>
          </cell>
          <cell r="BX5292">
            <v>72.08</v>
          </cell>
        </row>
        <row r="5293">
          <cell r="AW5293" t="str">
            <v>Dirk DC Bleiswijk Actie</v>
          </cell>
          <cell r="BP5293">
            <v>47</v>
          </cell>
          <cell r="BR5293" t="str">
            <v>26</v>
          </cell>
          <cell r="BT5293">
            <v>10.4</v>
          </cell>
          <cell r="BU5293" t="str">
            <v>Superunie</v>
          </cell>
          <cell r="BX5293">
            <v>162.03</v>
          </cell>
        </row>
        <row r="5294">
          <cell r="AW5294" t="str">
            <v>Deka DC Velsen laag</v>
          </cell>
          <cell r="BP5294">
            <v>47</v>
          </cell>
          <cell r="BR5294" t="str">
            <v>19</v>
          </cell>
          <cell r="BT5294">
            <v>0.8</v>
          </cell>
          <cell r="BU5294" t="str">
            <v>Superunie</v>
          </cell>
          <cell r="BX5294">
            <v>29.83</v>
          </cell>
        </row>
        <row r="5295">
          <cell r="AW5295" t="str">
            <v>A.S. Watson DC</v>
          </cell>
          <cell r="BP5295">
            <v>47</v>
          </cell>
          <cell r="BR5295" t="str">
            <v>66</v>
          </cell>
          <cell r="BT5295" t="str">
            <v/>
          </cell>
          <cell r="BU5295" t="str">
            <v>Kruidvat</v>
          </cell>
          <cell r="BX5295" t="str">
            <v/>
          </cell>
        </row>
        <row r="5296">
          <cell r="AW5296" t="str">
            <v>Minc Apeldoorn BV</v>
          </cell>
          <cell r="BP5296">
            <v>47</v>
          </cell>
          <cell r="BR5296" t="str">
            <v>73</v>
          </cell>
          <cell r="BT5296">
            <v>12</v>
          </cell>
          <cell r="BU5296" t="str">
            <v>Overig</v>
          </cell>
          <cell r="BX5296">
            <v>162.24</v>
          </cell>
        </row>
        <row r="5297">
          <cell r="AW5297" t="str">
            <v>Action / ID Logistics</v>
          </cell>
          <cell r="BP5297">
            <v>47</v>
          </cell>
          <cell r="BR5297" t="str">
            <v>50</v>
          </cell>
          <cell r="BT5297" t="str">
            <v/>
          </cell>
          <cell r="BU5297" t="str">
            <v>Action</v>
          </cell>
          <cell r="BX5297" t="str">
            <v/>
          </cell>
        </row>
        <row r="5298">
          <cell r="AW5298" t="str">
            <v>Dirk DC Bleiswijk Actie</v>
          </cell>
          <cell r="BP5298">
            <v>47</v>
          </cell>
          <cell r="BR5298" t="str">
            <v>26</v>
          </cell>
          <cell r="BT5298" t="str">
            <v/>
          </cell>
          <cell r="BU5298" t="str">
            <v>Superunie</v>
          </cell>
          <cell r="BX5298" t="str">
            <v/>
          </cell>
        </row>
        <row r="5299">
          <cell r="AW5299" t="str">
            <v>Albert Heijn</v>
          </cell>
          <cell r="BP5299">
            <v>47</v>
          </cell>
          <cell r="BR5299" t="str">
            <v>41</v>
          </cell>
          <cell r="BT5299">
            <v>20</v>
          </cell>
          <cell r="BU5299" t="str">
            <v>AH</v>
          </cell>
          <cell r="BX5299">
            <v>129.4</v>
          </cell>
        </row>
        <row r="5300">
          <cell r="AW5300" t="str">
            <v>Poiesz Supermarkten BV</v>
          </cell>
          <cell r="BP5300">
            <v>47</v>
          </cell>
          <cell r="BR5300" t="str">
            <v>86</v>
          </cell>
          <cell r="BT5300">
            <v>0.8</v>
          </cell>
          <cell r="BU5300" t="str">
            <v>Superunie</v>
          </cell>
          <cell r="BX5300">
            <v>39.46</v>
          </cell>
        </row>
        <row r="5301">
          <cell r="AW5301" t="str">
            <v>Dirk DC Bleiswijk slow moving</v>
          </cell>
          <cell r="BP5301">
            <v>47</v>
          </cell>
          <cell r="BR5301" t="str">
            <v>26</v>
          </cell>
          <cell r="BT5301" t="str">
            <v/>
          </cell>
          <cell r="BU5301" t="str">
            <v>Superunie</v>
          </cell>
          <cell r="BX5301" t="str">
            <v/>
          </cell>
        </row>
        <row r="5302">
          <cell r="AW5302" t="str">
            <v>ID Logistics</v>
          </cell>
          <cell r="BP5302">
            <v>47</v>
          </cell>
          <cell r="BR5302" t="str">
            <v>50</v>
          </cell>
          <cell r="BT5302">
            <v>4</v>
          </cell>
          <cell r="BU5302" t="str">
            <v>Overig</v>
          </cell>
          <cell r="BX5302">
            <v>71.760000000000005</v>
          </cell>
        </row>
        <row r="5303">
          <cell r="AW5303" t="str">
            <v>De Tandartsapotheek</v>
          </cell>
          <cell r="BP5303">
            <v>47</v>
          </cell>
          <cell r="BR5303" t="str">
            <v>30</v>
          </cell>
          <cell r="BT5303">
            <v>0.8</v>
          </cell>
          <cell r="BU5303" t="str">
            <v>Pharma</v>
          </cell>
          <cell r="BX5303">
            <v>54.4</v>
          </cell>
        </row>
        <row r="5304">
          <cell r="AW5304" t="str">
            <v>Mosadex</v>
          </cell>
          <cell r="BP5304">
            <v>47</v>
          </cell>
          <cell r="BR5304" t="str">
            <v>23</v>
          </cell>
          <cell r="BT5304">
            <v>0.8</v>
          </cell>
          <cell r="BU5304" t="str">
            <v>Overig</v>
          </cell>
          <cell r="BX5304">
            <v>54.4</v>
          </cell>
        </row>
        <row r="5305">
          <cell r="AW5305" t="str">
            <v>Admiraal Apotheek Alphega</v>
          </cell>
          <cell r="BP5305">
            <v>47</v>
          </cell>
          <cell r="BR5305" t="str">
            <v>33</v>
          </cell>
          <cell r="BT5305">
            <v>0.8</v>
          </cell>
          <cell r="BU5305" t="str">
            <v>Pharma</v>
          </cell>
          <cell r="BX5305">
            <v>54.4</v>
          </cell>
        </row>
        <row r="5306">
          <cell r="AW5306" t="str">
            <v>ALLIANCE HEALTHCARE</v>
          </cell>
          <cell r="BP5306">
            <v>47</v>
          </cell>
          <cell r="BR5306" t="str">
            <v>52</v>
          </cell>
          <cell r="BT5306">
            <v>0.8</v>
          </cell>
          <cell r="BU5306" t="str">
            <v>Pharma</v>
          </cell>
          <cell r="BX5306">
            <v>54.4</v>
          </cell>
        </row>
        <row r="5307">
          <cell r="AW5307" t="str">
            <v>Albert Heijn</v>
          </cell>
          <cell r="BP5307">
            <v>47</v>
          </cell>
          <cell r="BR5307" t="str">
            <v>41</v>
          </cell>
          <cell r="BT5307" t="str">
            <v/>
          </cell>
          <cell r="BU5307" t="str">
            <v>AH</v>
          </cell>
          <cell r="BX5307" t="str">
            <v/>
          </cell>
        </row>
        <row r="5308">
          <cell r="AW5308" t="str">
            <v>Kruidvat BV</v>
          </cell>
          <cell r="BP5308">
            <v>47</v>
          </cell>
          <cell r="BR5308" t="str">
            <v>66</v>
          </cell>
          <cell r="BT5308">
            <v>3.2</v>
          </cell>
          <cell r="BU5308" t="str">
            <v>Kruidvat</v>
          </cell>
          <cell r="BX5308">
            <v>46.56</v>
          </cell>
        </row>
        <row r="5309">
          <cell r="AW5309" t="str">
            <v>Etos Distributiecentrum</v>
          </cell>
          <cell r="BP5309">
            <v>47</v>
          </cell>
          <cell r="BR5309" t="str">
            <v>19</v>
          </cell>
          <cell r="BT5309">
            <v>22.4</v>
          </cell>
          <cell r="BU5309" t="str">
            <v>Overig</v>
          </cell>
          <cell r="BX5309">
            <v>264.54000000000002</v>
          </cell>
        </row>
        <row r="5310">
          <cell r="AW5310" t="str">
            <v>Kruidvat BV</v>
          </cell>
          <cell r="BP5310">
            <v>47</v>
          </cell>
          <cell r="BR5310" t="str">
            <v>66</v>
          </cell>
          <cell r="BT5310" t="str">
            <v/>
          </cell>
          <cell r="BU5310" t="str">
            <v>Kruidvat</v>
          </cell>
          <cell r="BX5310" t="str">
            <v/>
          </cell>
        </row>
        <row r="5311">
          <cell r="AW5311" t="str">
            <v>PLUS DC OSS</v>
          </cell>
          <cell r="BP5311">
            <v>47</v>
          </cell>
          <cell r="BR5311" t="str">
            <v>53</v>
          </cell>
          <cell r="BT5311">
            <v>22.4</v>
          </cell>
          <cell r="BU5311" t="str">
            <v>Superunie</v>
          </cell>
          <cell r="BX5311">
            <v>187.94</v>
          </cell>
        </row>
        <row r="5312">
          <cell r="AW5312" t="str">
            <v>Plein.NL</v>
          </cell>
          <cell r="BP5312">
            <v>47</v>
          </cell>
          <cell r="BR5312" t="str">
            <v>47</v>
          </cell>
          <cell r="BT5312">
            <v>2.4</v>
          </cell>
          <cell r="BU5312" t="str">
            <v>Overig</v>
          </cell>
          <cell r="BX5312">
            <v>61.56</v>
          </cell>
        </row>
        <row r="5313">
          <cell r="AW5313" t="str">
            <v>ALBERT HEIJN MECH ZAANDAM</v>
          </cell>
          <cell r="BP5313">
            <v>47</v>
          </cell>
          <cell r="BR5313" t="str">
            <v>15</v>
          </cell>
          <cell r="BT5313">
            <v>4</v>
          </cell>
          <cell r="BU5313" t="str">
            <v>AH</v>
          </cell>
          <cell r="BX5313">
            <v>78.88</v>
          </cell>
        </row>
        <row r="5314">
          <cell r="AW5314" t="str">
            <v>Jumbo DC Nieuwegein</v>
          </cell>
          <cell r="BP5314">
            <v>47</v>
          </cell>
          <cell r="BR5314" t="str">
            <v>34</v>
          </cell>
          <cell r="BT5314">
            <v>25.599999999999998</v>
          </cell>
          <cell r="BU5314" t="str">
            <v>Jumbo</v>
          </cell>
          <cell r="BX5314">
            <v>213.57999999999998</v>
          </cell>
        </row>
        <row r="5315">
          <cell r="AW5315" t="str">
            <v>Jumbo DC Nieuwegein</v>
          </cell>
          <cell r="BP5315">
            <v>47</v>
          </cell>
          <cell r="BR5315" t="str">
            <v>34</v>
          </cell>
          <cell r="BT5315" t="str">
            <v/>
          </cell>
          <cell r="BU5315" t="str">
            <v>Jumbo</v>
          </cell>
          <cell r="BX5315" t="str">
            <v/>
          </cell>
        </row>
        <row r="5316">
          <cell r="AW5316" t="str">
            <v>SPAR Distributiecentrum</v>
          </cell>
          <cell r="BP5316">
            <v>47</v>
          </cell>
          <cell r="BR5316" t="str">
            <v>51</v>
          </cell>
          <cell r="BT5316">
            <v>2.4</v>
          </cell>
          <cell r="BU5316" t="str">
            <v>Superunie</v>
          </cell>
          <cell r="BX5316">
            <v>53.47</v>
          </cell>
        </row>
        <row r="5317">
          <cell r="AW5317" t="str">
            <v>Jumbo Nieuwegein</v>
          </cell>
          <cell r="BP5317">
            <v>47</v>
          </cell>
          <cell r="BR5317" t="str">
            <v>34</v>
          </cell>
          <cell r="BT5317" t="str">
            <v/>
          </cell>
          <cell r="BU5317" t="str">
            <v>Jumbo</v>
          </cell>
          <cell r="BX5317" t="str">
            <v/>
          </cell>
        </row>
        <row r="5318">
          <cell r="AW5318" t="str">
            <v>Jumbo DC Nieuwegein</v>
          </cell>
          <cell r="BP5318">
            <v>47</v>
          </cell>
          <cell r="BR5318" t="str">
            <v>34</v>
          </cell>
          <cell r="BT5318" t="str">
            <v/>
          </cell>
          <cell r="BU5318" t="str">
            <v>Jumbo</v>
          </cell>
          <cell r="BX5318" t="str">
            <v/>
          </cell>
        </row>
        <row r="5319">
          <cell r="AW5319" t="str">
            <v>Jumbo DC Nieuwegein</v>
          </cell>
          <cell r="BP5319">
            <v>47</v>
          </cell>
          <cell r="BR5319" t="str">
            <v>34</v>
          </cell>
          <cell r="BT5319" t="str">
            <v/>
          </cell>
          <cell r="BU5319" t="str">
            <v>Jumbo</v>
          </cell>
          <cell r="BX5319" t="str">
            <v/>
          </cell>
        </row>
        <row r="5320">
          <cell r="AW5320" t="str">
            <v>Plein.NL</v>
          </cell>
          <cell r="BP5320">
            <v>47</v>
          </cell>
          <cell r="BR5320" t="str">
            <v>47</v>
          </cell>
          <cell r="BT5320">
            <v>1.6</v>
          </cell>
          <cell r="BU5320" t="str">
            <v>Overig</v>
          </cell>
          <cell r="BX5320">
            <v>48.9</v>
          </cell>
        </row>
        <row r="5321">
          <cell r="AW5321" t="str">
            <v>PICNIC DC2 EVEREST</v>
          </cell>
          <cell r="BP5321">
            <v>47</v>
          </cell>
          <cell r="BR5321" t="str">
            <v>73</v>
          </cell>
          <cell r="BT5321">
            <v>4</v>
          </cell>
          <cell r="BU5321" t="str">
            <v>Overig</v>
          </cell>
          <cell r="BX5321">
            <v>72.8</v>
          </cell>
        </row>
        <row r="5322">
          <cell r="AW5322" t="str">
            <v>Albert Heijn DC OVERIJSSEL</v>
          </cell>
          <cell r="BP5322">
            <v>47</v>
          </cell>
          <cell r="BR5322" t="str">
            <v>80</v>
          </cell>
          <cell r="BT5322">
            <v>1.6</v>
          </cell>
          <cell r="BU5322" t="str">
            <v>AH</v>
          </cell>
          <cell r="BX5322">
            <v>52.45</v>
          </cell>
        </row>
        <row r="5323">
          <cell r="AW5323" t="str">
            <v>Amsterdam Warehouse Company</v>
          </cell>
          <cell r="BP5323">
            <v>47</v>
          </cell>
          <cell r="BR5323" t="str">
            <v>10</v>
          </cell>
          <cell r="BT5323">
            <v>15.999999999999998</v>
          </cell>
          <cell r="BU5323" t="str">
            <v>Overig</v>
          </cell>
          <cell r="BX5323">
            <v>190.89000000000001</v>
          </cell>
        </row>
        <row r="5324">
          <cell r="AW5324" t="str">
            <v>Sligro (deur 802-807)</v>
          </cell>
          <cell r="BP5324">
            <v>47</v>
          </cell>
          <cell r="BR5324" t="str">
            <v>54</v>
          </cell>
          <cell r="BT5324">
            <v>5.6</v>
          </cell>
          <cell r="BU5324" t="str">
            <v>Superunie</v>
          </cell>
          <cell r="BX5324">
            <v>72.73</v>
          </cell>
        </row>
        <row r="5325">
          <cell r="AW5325" t="str">
            <v>Advion B.V.</v>
          </cell>
          <cell r="BP5325">
            <v>47</v>
          </cell>
          <cell r="BR5325" t="str">
            <v>10</v>
          </cell>
          <cell r="BT5325" t="str">
            <v/>
          </cell>
          <cell r="BU5325" t="str">
            <v>Overig</v>
          </cell>
          <cell r="BX5325" t="str">
            <v/>
          </cell>
        </row>
        <row r="5326">
          <cell r="AW5326" t="str">
            <v>Sligro (deur 802-807)</v>
          </cell>
          <cell r="BP5326">
            <v>47</v>
          </cell>
          <cell r="BR5326" t="str">
            <v>54</v>
          </cell>
          <cell r="BT5326" t="str">
            <v/>
          </cell>
          <cell r="BU5326" t="str">
            <v>Superunie</v>
          </cell>
          <cell r="BX5326" t="str">
            <v/>
          </cell>
        </row>
        <row r="5327">
          <cell r="AW5327" t="str">
            <v>Albert Heijn</v>
          </cell>
          <cell r="BP5327">
            <v>47</v>
          </cell>
          <cell r="BR5327" t="str">
            <v>50</v>
          </cell>
          <cell r="BT5327">
            <v>3.2</v>
          </cell>
          <cell r="BU5327" t="str">
            <v>AH</v>
          </cell>
          <cell r="BX5327">
            <v>63.87</v>
          </cell>
        </row>
        <row r="5328">
          <cell r="AW5328" t="str">
            <v>Plus Retail Zuid</v>
          </cell>
          <cell r="BP5328">
            <v>47</v>
          </cell>
          <cell r="BR5328" t="str">
            <v>60</v>
          </cell>
          <cell r="BT5328">
            <v>12</v>
          </cell>
          <cell r="BU5328" t="str">
            <v>Superunie</v>
          </cell>
          <cell r="BX5328">
            <v>194.76</v>
          </cell>
        </row>
        <row r="5329">
          <cell r="AW5329" t="str">
            <v>Amsterdam Warehouse Company</v>
          </cell>
          <cell r="BP5329">
            <v>47</v>
          </cell>
          <cell r="BR5329" t="str">
            <v>10</v>
          </cell>
          <cell r="BT5329" t="str">
            <v/>
          </cell>
          <cell r="BU5329" t="str">
            <v>Overig</v>
          </cell>
          <cell r="BX5329" t="str">
            <v/>
          </cell>
        </row>
        <row r="5330">
          <cell r="AW5330" t="str">
            <v>AGREEMENT BV</v>
          </cell>
          <cell r="BP5330">
            <v>47</v>
          </cell>
          <cell r="BR5330" t="str">
            <v>52</v>
          </cell>
          <cell r="BT5330">
            <v>6.4</v>
          </cell>
          <cell r="BU5330" t="e">
            <v>#N/A</v>
          </cell>
          <cell r="BX5330">
            <v>77.569999999999993</v>
          </cell>
        </row>
        <row r="5331">
          <cell r="AW5331" t="str">
            <v>Action Distributiecentrum</v>
          </cell>
          <cell r="BP5331">
            <v>47</v>
          </cell>
          <cell r="BR5331" t="str">
            <v>61</v>
          </cell>
          <cell r="BT5331">
            <v>26.4</v>
          </cell>
          <cell r="BU5331" t="str">
            <v>Action</v>
          </cell>
          <cell r="BX5331">
            <v>333.96</v>
          </cell>
        </row>
        <row r="5332">
          <cell r="AW5332" t="str">
            <v>Topbrands Europe BV</v>
          </cell>
          <cell r="BP5332">
            <v>47</v>
          </cell>
          <cell r="BR5332" t="str">
            <v>96</v>
          </cell>
          <cell r="BT5332">
            <v>13.6</v>
          </cell>
          <cell r="BU5332" t="str">
            <v>Overig</v>
          </cell>
          <cell r="BX5332">
            <v>292.26</v>
          </cell>
        </row>
        <row r="5333">
          <cell r="AW5333" t="str">
            <v>Action / ID Logistics</v>
          </cell>
          <cell r="BP5333">
            <v>47</v>
          </cell>
          <cell r="BR5333" t="str">
            <v>50</v>
          </cell>
          <cell r="BT5333">
            <v>22.4</v>
          </cell>
          <cell r="BU5333" t="str">
            <v>Action</v>
          </cell>
          <cell r="BX5333">
            <v>230.05</v>
          </cell>
        </row>
        <row r="5334">
          <cell r="AW5334" t="str">
            <v>Action Distributiecentrum</v>
          </cell>
          <cell r="BP5334">
            <v>47</v>
          </cell>
          <cell r="BR5334" t="str">
            <v>16</v>
          </cell>
          <cell r="BT5334">
            <v>22.4</v>
          </cell>
          <cell r="BU5334" t="str">
            <v>Action</v>
          </cell>
          <cell r="BX5334">
            <v>272.16000000000003</v>
          </cell>
        </row>
        <row r="5335">
          <cell r="AW5335" t="str">
            <v>Sligro DC Non Food (deur 701)</v>
          </cell>
          <cell r="BP5335">
            <v>47</v>
          </cell>
          <cell r="BR5335" t="str">
            <v>54</v>
          </cell>
          <cell r="BT5335" t="str">
            <v/>
          </cell>
          <cell r="BU5335" t="str">
            <v>Superunie</v>
          </cell>
          <cell r="BX5335" t="str">
            <v/>
          </cell>
        </row>
        <row r="5336">
          <cell r="AW5336" t="str">
            <v>PLUS DC OSS</v>
          </cell>
          <cell r="BP5336">
            <v>47</v>
          </cell>
          <cell r="BR5336" t="str">
            <v>53</v>
          </cell>
          <cell r="BT5336" t="str">
            <v/>
          </cell>
          <cell r="BU5336" t="str">
            <v>Superunie</v>
          </cell>
          <cell r="BX5336" t="str">
            <v/>
          </cell>
        </row>
        <row r="5337">
          <cell r="AW5337" t="str">
            <v>HOOGVLIET DC BLEISWIJK</v>
          </cell>
          <cell r="BP5337">
            <v>47</v>
          </cell>
          <cell r="BR5337" t="str">
            <v>26</v>
          </cell>
          <cell r="BT5337">
            <v>1.6</v>
          </cell>
          <cell r="BU5337" t="str">
            <v>Superunie</v>
          </cell>
          <cell r="BX5337">
            <v>49.33</v>
          </cell>
        </row>
        <row r="5338">
          <cell r="AW5338" t="str">
            <v>Action Distributiecentrum</v>
          </cell>
          <cell r="BP5338">
            <v>47</v>
          </cell>
          <cell r="BR5338" t="str">
            <v>16</v>
          </cell>
          <cell r="BT5338">
            <v>20</v>
          </cell>
          <cell r="BU5338" t="str">
            <v>Action</v>
          </cell>
          <cell r="BX5338">
            <v>257.2</v>
          </cell>
        </row>
        <row r="5339">
          <cell r="AW5339" t="str">
            <v>Dirk DC Bleiswijk slow moving</v>
          </cell>
          <cell r="BP5339">
            <v>47</v>
          </cell>
          <cell r="BR5339" t="str">
            <v>26</v>
          </cell>
          <cell r="BT5339">
            <v>2.4</v>
          </cell>
          <cell r="BU5339" t="str">
            <v>Superunie</v>
          </cell>
          <cell r="BX5339">
            <v>62.16</v>
          </cell>
        </row>
        <row r="5340">
          <cell r="AW5340" t="str">
            <v>BOON DC KW DORDRECHT</v>
          </cell>
          <cell r="BP5340">
            <v>47</v>
          </cell>
          <cell r="BR5340" t="str">
            <v>33</v>
          </cell>
          <cell r="BT5340">
            <v>0.8</v>
          </cell>
          <cell r="BU5340" t="str">
            <v>Superunie</v>
          </cell>
          <cell r="BX5340">
            <v>27.26</v>
          </cell>
        </row>
        <row r="5341">
          <cell r="AW5341" t="str">
            <v>A.S. WATSON DC OOSTERHOUT</v>
          </cell>
          <cell r="BP5341">
            <v>47</v>
          </cell>
          <cell r="BR5341" t="str">
            <v>49</v>
          </cell>
          <cell r="BT5341">
            <v>18.399999999999999</v>
          </cell>
          <cell r="BU5341" t="str">
            <v>Kruidvat</v>
          </cell>
          <cell r="BX5341">
            <v>208.29</v>
          </cell>
        </row>
        <row r="5342">
          <cell r="AW5342" t="str">
            <v>Deka DC Velsen hoog</v>
          </cell>
          <cell r="BP5342">
            <v>47</v>
          </cell>
          <cell r="BR5342" t="str">
            <v>19</v>
          </cell>
          <cell r="BT5342">
            <v>2.4000000000000004</v>
          </cell>
          <cell r="BU5342" t="str">
            <v>Superunie</v>
          </cell>
          <cell r="BX5342">
            <v>64.289999999999992</v>
          </cell>
        </row>
        <row r="5343">
          <cell r="AW5343" t="str">
            <v>Deka DC Velsen laag</v>
          </cell>
          <cell r="BP5343">
            <v>47</v>
          </cell>
          <cell r="BR5343" t="str">
            <v>19</v>
          </cell>
          <cell r="BT5343" t="str">
            <v/>
          </cell>
          <cell r="BU5343" t="str">
            <v>Superunie</v>
          </cell>
          <cell r="BX5343" t="str">
            <v/>
          </cell>
        </row>
        <row r="5344">
          <cell r="AW5344" t="str">
            <v>Albert Heijn</v>
          </cell>
          <cell r="BP5344">
            <v>47</v>
          </cell>
          <cell r="BR5344" t="str">
            <v>41</v>
          </cell>
          <cell r="BT5344">
            <v>18.399999999999999</v>
          </cell>
          <cell r="BU5344" t="str">
            <v>AH</v>
          </cell>
          <cell r="BX5344">
            <v>123.65</v>
          </cell>
        </row>
        <row r="5345">
          <cell r="AW5345" t="str">
            <v>Jumbo DC Nieuwegein</v>
          </cell>
          <cell r="BP5345">
            <v>47</v>
          </cell>
          <cell r="BR5345" t="str">
            <v>34</v>
          </cell>
          <cell r="BT5345">
            <v>26.4</v>
          </cell>
          <cell r="BU5345" t="str">
            <v>Jumbo</v>
          </cell>
          <cell r="BX5345">
            <v>213.57999999999998</v>
          </cell>
        </row>
        <row r="5346">
          <cell r="AW5346" t="str">
            <v>Kruidvat BV</v>
          </cell>
          <cell r="BP5346">
            <v>47</v>
          </cell>
          <cell r="BR5346" t="str">
            <v>66</v>
          </cell>
          <cell r="BT5346">
            <v>26.4</v>
          </cell>
          <cell r="BU5346" t="str">
            <v>Kruidvat</v>
          </cell>
          <cell r="BX5346">
            <v>182.69</v>
          </cell>
        </row>
        <row r="5347">
          <cell r="AW5347" t="str">
            <v>Jumbo DC Nieuwegein</v>
          </cell>
          <cell r="BP5347">
            <v>47</v>
          </cell>
          <cell r="BR5347" t="str">
            <v>34</v>
          </cell>
          <cell r="BT5347" t="str">
            <v/>
          </cell>
          <cell r="BU5347" t="str">
            <v>Jumbo</v>
          </cell>
          <cell r="BX5347" t="str">
            <v/>
          </cell>
        </row>
        <row r="5348">
          <cell r="AW5348" t="str">
            <v>Kruidvat BV</v>
          </cell>
          <cell r="BP5348">
            <v>47</v>
          </cell>
          <cell r="BR5348" t="str">
            <v>66</v>
          </cell>
          <cell r="BT5348">
            <v>26.4</v>
          </cell>
          <cell r="BU5348" t="str">
            <v>Kruidvat</v>
          </cell>
          <cell r="BX5348">
            <v>182.69</v>
          </cell>
        </row>
        <row r="5349">
          <cell r="AW5349" t="str">
            <v>Albert Heijn</v>
          </cell>
          <cell r="BP5349">
            <v>47</v>
          </cell>
          <cell r="BR5349" t="str">
            <v>41</v>
          </cell>
          <cell r="BT5349">
            <v>26.4</v>
          </cell>
          <cell r="BU5349" t="str">
            <v>AH</v>
          </cell>
          <cell r="BX5349">
            <v>149.41</v>
          </cell>
        </row>
        <row r="5354">
          <cell r="BT5354">
            <v>19.2</v>
          </cell>
          <cell r="BU5354">
            <v>251.71199999999999</v>
          </cell>
        </row>
        <row r="5355">
          <cell r="BT5355">
            <v>25.6</v>
          </cell>
          <cell r="BU5355">
            <v>289.28000000000003</v>
          </cell>
        </row>
        <row r="5356">
          <cell r="BT5356">
            <v>24</v>
          </cell>
          <cell r="BU5356">
            <v>281.76</v>
          </cell>
        </row>
        <row r="5357">
          <cell r="BT5357">
            <v>21.6</v>
          </cell>
          <cell r="BU5357" t="e">
            <v>#N/A</v>
          </cell>
        </row>
        <row r="5358">
          <cell r="BT5358">
            <v>25.6</v>
          </cell>
          <cell r="BU5358">
            <v>289.28000000000003</v>
          </cell>
        </row>
        <row r="5359">
          <cell r="BT5359">
            <v>18.399999999999999</v>
          </cell>
          <cell r="BU5359" t="e">
            <v>#N/A</v>
          </cell>
        </row>
        <row r="5360">
          <cell r="BT5360">
            <v>23.2</v>
          </cell>
          <cell r="BU5360" t="e">
            <v>#N/A</v>
          </cell>
        </row>
        <row r="5361">
          <cell r="BT5361">
            <v>15.2</v>
          </cell>
          <cell r="BU5361" t="e">
            <v>#N/A</v>
          </cell>
        </row>
        <row r="5362">
          <cell r="BT5362">
            <v>20</v>
          </cell>
          <cell r="BU5362">
            <v>257.2</v>
          </cell>
        </row>
        <row r="5363">
          <cell r="BT5363">
            <v>26.4</v>
          </cell>
          <cell r="BU5363">
            <v>296.47199999999998</v>
          </cell>
        </row>
      </sheetData>
      <sheetData sheetId="3"/>
      <sheetData sheetId="4">
        <row r="1">
          <cell r="A1" t="str">
            <v/>
          </cell>
        </row>
        <row r="3">
          <cell r="A3" t="str">
            <v/>
          </cell>
          <cell r="B3" t="str">
            <v/>
          </cell>
          <cell r="C3" t="str">
            <v/>
          </cell>
        </row>
        <row r="4">
          <cell r="A4" t="str">
            <v/>
          </cell>
          <cell r="B4" t="str">
            <v>Min</v>
          </cell>
          <cell r="C4" t="str">
            <v>Max</v>
          </cell>
          <cell r="D4" t="str">
            <v>Repeating</v>
          </cell>
          <cell r="E4">
            <v>1</v>
          </cell>
          <cell r="F4">
            <v>2</v>
          </cell>
          <cell r="G4">
            <v>3</v>
          </cell>
          <cell r="H4">
            <v>4</v>
          </cell>
          <cell r="I4">
            <v>5</v>
          </cell>
          <cell r="J4">
            <v>6</v>
          </cell>
          <cell r="K4">
            <v>7</v>
          </cell>
          <cell r="L4">
            <v>8</v>
          </cell>
          <cell r="M4">
            <v>9</v>
          </cell>
          <cell r="N4">
            <v>10</v>
          </cell>
          <cell r="O4">
            <v>11</v>
          </cell>
          <cell r="P4">
            <v>12</v>
          </cell>
          <cell r="Q4">
            <v>13</v>
          </cell>
          <cell r="R4">
            <v>14</v>
          </cell>
          <cell r="S4">
            <v>15</v>
          </cell>
          <cell r="T4">
            <v>16</v>
          </cell>
          <cell r="U4">
            <v>17</v>
          </cell>
          <cell r="V4">
            <v>18</v>
          </cell>
          <cell r="W4">
            <v>19</v>
          </cell>
          <cell r="X4">
            <v>20</v>
          </cell>
          <cell r="Y4">
            <v>21</v>
          </cell>
          <cell r="Z4">
            <v>22</v>
          </cell>
          <cell r="AA4">
            <v>23</v>
          </cell>
          <cell r="AB4">
            <v>24</v>
          </cell>
          <cell r="AC4">
            <v>25</v>
          </cell>
          <cell r="AD4">
            <v>26</v>
          </cell>
          <cell r="AE4">
            <v>27</v>
          </cell>
          <cell r="AF4">
            <v>28</v>
          </cell>
          <cell r="AG4">
            <v>29</v>
          </cell>
          <cell r="AH4">
            <v>30</v>
          </cell>
          <cell r="AI4">
            <v>31</v>
          </cell>
          <cell r="AJ4">
            <v>32</v>
          </cell>
          <cell r="AK4">
            <v>33</v>
          </cell>
        </row>
        <row r="5">
          <cell r="A5">
            <v>10</v>
          </cell>
          <cell r="B5">
            <v>27.263999999999999</v>
          </cell>
          <cell r="C5">
            <v>249.74</v>
          </cell>
          <cell r="D5" t="str">
            <v>N</v>
          </cell>
          <cell r="E5">
            <v>34.08</v>
          </cell>
          <cell r="F5">
            <v>27.7</v>
          </cell>
          <cell r="G5">
            <v>23.24</v>
          </cell>
          <cell r="H5">
            <v>19.95</v>
          </cell>
          <cell r="I5">
            <v>17.93</v>
          </cell>
          <cell r="J5">
            <v>17.010000000000002</v>
          </cell>
          <cell r="K5">
            <v>15.82</v>
          </cell>
          <cell r="L5">
            <v>14.99</v>
          </cell>
          <cell r="M5">
            <v>15.52</v>
          </cell>
          <cell r="N5">
            <v>15.06</v>
          </cell>
          <cell r="O5">
            <v>14.69</v>
          </cell>
          <cell r="P5">
            <v>14.39</v>
          </cell>
          <cell r="Q5">
            <v>14.01</v>
          </cell>
          <cell r="R5">
            <v>13.52</v>
          </cell>
          <cell r="S5">
            <v>13.32</v>
          </cell>
          <cell r="T5">
            <v>13.16</v>
          </cell>
          <cell r="U5">
            <v>12.79</v>
          </cell>
          <cell r="V5">
            <v>12.48</v>
          </cell>
          <cell r="W5">
            <v>12.18</v>
          </cell>
          <cell r="X5">
            <v>11.93</v>
          </cell>
          <cell r="Y5">
            <v>11.69</v>
          </cell>
          <cell r="Z5">
            <v>11.47</v>
          </cell>
          <cell r="AA5">
            <v>11.25</v>
          </cell>
          <cell r="AB5">
            <v>11.04</v>
          </cell>
          <cell r="AC5">
            <v>10.84</v>
          </cell>
          <cell r="AD5">
            <v>10.66</v>
          </cell>
          <cell r="AE5">
            <v>10.44</v>
          </cell>
          <cell r="AF5">
            <v>10.26</v>
          </cell>
          <cell r="AG5">
            <v>10.07</v>
          </cell>
          <cell r="AH5">
            <v>9.91</v>
          </cell>
          <cell r="AI5">
            <v>9.74</v>
          </cell>
          <cell r="AJ5">
            <v>9.52</v>
          </cell>
          <cell r="AK5">
            <v>9.4600000000000009</v>
          </cell>
        </row>
        <row r="6">
          <cell r="A6">
            <v>11</v>
          </cell>
          <cell r="B6">
            <v>0</v>
          </cell>
          <cell r="C6">
            <v>258.98</v>
          </cell>
          <cell r="D6" t="str">
            <v>N</v>
          </cell>
          <cell r="E6">
            <v>34.08</v>
          </cell>
          <cell r="F6">
            <v>28.76</v>
          </cell>
          <cell r="G6">
            <v>24.14</v>
          </cell>
          <cell r="H6">
            <v>20.69</v>
          </cell>
          <cell r="I6">
            <v>18.62</v>
          </cell>
          <cell r="J6">
            <v>17.66</v>
          </cell>
          <cell r="K6">
            <v>16.43</v>
          </cell>
          <cell r="L6">
            <v>15.57</v>
          </cell>
          <cell r="M6">
            <v>16.13</v>
          </cell>
          <cell r="N6">
            <v>15.63</v>
          </cell>
          <cell r="O6">
            <v>15.26</v>
          </cell>
          <cell r="P6">
            <v>14.93</v>
          </cell>
          <cell r="Q6">
            <v>14.53</v>
          </cell>
          <cell r="R6">
            <v>14.05</v>
          </cell>
          <cell r="S6">
            <v>13.82</v>
          </cell>
          <cell r="T6">
            <v>13.68</v>
          </cell>
          <cell r="U6">
            <v>13.26</v>
          </cell>
          <cell r="V6">
            <v>12.96</v>
          </cell>
          <cell r="W6">
            <v>12.65</v>
          </cell>
          <cell r="X6">
            <v>12.38</v>
          </cell>
          <cell r="Y6">
            <v>12.13</v>
          </cell>
          <cell r="Z6">
            <v>11.91</v>
          </cell>
          <cell r="AA6">
            <v>11.67</v>
          </cell>
          <cell r="AB6">
            <v>11.49</v>
          </cell>
          <cell r="AC6">
            <v>11.27</v>
          </cell>
          <cell r="AD6">
            <v>11.08</v>
          </cell>
          <cell r="AE6">
            <v>10.84</v>
          </cell>
          <cell r="AF6">
            <v>10.65</v>
          </cell>
          <cell r="AG6">
            <v>10.46</v>
          </cell>
          <cell r="AH6">
            <v>10.29</v>
          </cell>
          <cell r="AI6">
            <v>10.119999999999999</v>
          </cell>
          <cell r="AJ6">
            <v>9.8800000000000008</v>
          </cell>
          <cell r="AK6">
            <v>9.81</v>
          </cell>
        </row>
        <row r="7">
          <cell r="A7">
            <v>12</v>
          </cell>
          <cell r="B7">
            <v>0</v>
          </cell>
          <cell r="C7">
            <v>234.96</v>
          </cell>
          <cell r="D7" t="str">
            <v>N</v>
          </cell>
          <cell r="E7">
            <v>34.08</v>
          </cell>
          <cell r="F7">
            <v>26.03</v>
          </cell>
          <cell r="G7">
            <v>21.85</v>
          </cell>
          <cell r="H7">
            <v>18.73</v>
          </cell>
          <cell r="I7">
            <v>16.86</v>
          </cell>
          <cell r="J7">
            <v>16</v>
          </cell>
          <cell r="K7">
            <v>14.88</v>
          </cell>
          <cell r="L7">
            <v>14.09</v>
          </cell>
          <cell r="M7">
            <v>14.59</v>
          </cell>
          <cell r="N7">
            <v>14.15</v>
          </cell>
          <cell r="O7">
            <v>13.82</v>
          </cell>
          <cell r="P7">
            <v>13.52</v>
          </cell>
          <cell r="Q7">
            <v>13.16</v>
          </cell>
          <cell r="R7">
            <v>12.72</v>
          </cell>
          <cell r="S7">
            <v>12.51</v>
          </cell>
          <cell r="T7">
            <v>12.37</v>
          </cell>
          <cell r="U7">
            <v>12.01</v>
          </cell>
          <cell r="V7">
            <v>11.73</v>
          </cell>
          <cell r="W7">
            <v>11.45</v>
          </cell>
          <cell r="X7">
            <v>11.2</v>
          </cell>
          <cell r="Y7">
            <v>11</v>
          </cell>
          <cell r="Z7">
            <v>10.78</v>
          </cell>
          <cell r="AA7">
            <v>10.56</v>
          </cell>
          <cell r="AB7">
            <v>10.38</v>
          </cell>
          <cell r="AC7">
            <v>10.199999999999999</v>
          </cell>
          <cell r="AD7">
            <v>10.02</v>
          </cell>
          <cell r="AE7">
            <v>9.81</v>
          </cell>
          <cell r="AF7">
            <v>9.65</v>
          </cell>
          <cell r="AG7">
            <v>9.4600000000000009</v>
          </cell>
          <cell r="AH7">
            <v>9.3000000000000007</v>
          </cell>
          <cell r="AI7">
            <v>9.18</v>
          </cell>
          <cell r="AJ7">
            <v>8.94</v>
          </cell>
          <cell r="AK7">
            <v>8.9</v>
          </cell>
        </row>
        <row r="8">
          <cell r="A8">
            <v>13</v>
          </cell>
          <cell r="B8">
            <v>0</v>
          </cell>
          <cell r="C8">
            <v>276.67</v>
          </cell>
          <cell r="D8" t="str">
            <v>N</v>
          </cell>
          <cell r="E8">
            <v>35.840000000000003</v>
          </cell>
          <cell r="F8">
            <v>30.65</v>
          </cell>
          <cell r="G8">
            <v>25.72</v>
          </cell>
          <cell r="H8">
            <v>22.06</v>
          </cell>
          <cell r="I8">
            <v>19.829999999999998</v>
          </cell>
          <cell r="J8">
            <v>18.850000000000001</v>
          </cell>
          <cell r="K8">
            <v>17.5</v>
          </cell>
          <cell r="L8">
            <v>16.59</v>
          </cell>
          <cell r="M8">
            <v>17.2</v>
          </cell>
          <cell r="N8">
            <v>16.66</v>
          </cell>
          <cell r="O8">
            <v>16.27</v>
          </cell>
          <cell r="P8">
            <v>15.91</v>
          </cell>
          <cell r="Q8">
            <v>15.48</v>
          </cell>
          <cell r="R8">
            <v>14.96</v>
          </cell>
          <cell r="S8">
            <v>14.75</v>
          </cell>
          <cell r="T8">
            <v>14.56</v>
          </cell>
          <cell r="U8">
            <v>14.15</v>
          </cell>
          <cell r="V8">
            <v>13.81</v>
          </cell>
          <cell r="W8">
            <v>13.47</v>
          </cell>
          <cell r="X8">
            <v>13.2</v>
          </cell>
          <cell r="Y8">
            <v>12.93</v>
          </cell>
          <cell r="Z8">
            <v>12.69</v>
          </cell>
          <cell r="AA8">
            <v>12.45</v>
          </cell>
          <cell r="AB8">
            <v>12.21</v>
          </cell>
          <cell r="AC8">
            <v>11.98</v>
          </cell>
          <cell r="AD8">
            <v>11.81</v>
          </cell>
          <cell r="AE8">
            <v>11.55</v>
          </cell>
          <cell r="AF8">
            <v>11.35</v>
          </cell>
          <cell r="AG8">
            <v>11.13</v>
          </cell>
          <cell r="AH8">
            <v>10.97</v>
          </cell>
          <cell r="AI8">
            <v>10.78</v>
          </cell>
          <cell r="AJ8">
            <v>10.52</v>
          </cell>
          <cell r="AK8">
            <v>10.48</v>
          </cell>
        </row>
        <row r="9">
          <cell r="A9">
            <v>14</v>
          </cell>
          <cell r="B9">
            <v>0</v>
          </cell>
          <cell r="C9">
            <v>276.67</v>
          </cell>
          <cell r="D9" t="str">
            <v>N</v>
          </cell>
          <cell r="E9">
            <v>35.840000000000003</v>
          </cell>
          <cell r="F9">
            <v>30.65</v>
          </cell>
          <cell r="G9">
            <v>25.72</v>
          </cell>
          <cell r="H9">
            <v>22.06</v>
          </cell>
          <cell r="I9">
            <v>19.829999999999998</v>
          </cell>
          <cell r="J9">
            <v>18.84</v>
          </cell>
          <cell r="K9">
            <v>17.5</v>
          </cell>
          <cell r="L9">
            <v>16.59</v>
          </cell>
          <cell r="M9">
            <v>17.2</v>
          </cell>
          <cell r="N9">
            <v>16.649999999999999</v>
          </cell>
          <cell r="O9">
            <v>16.27</v>
          </cell>
          <cell r="P9">
            <v>15.91</v>
          </cell>
          <cell r="Q9">
            <v>15.48</v>
          </cell>
          <cell r="R9">
            <v>14.96</v>
          </cell>
          <cell r="S9">
            <v>14.73</v>
          </cell>
          <cell r="T9">
            <v>14.55</v>
          </cell>
          <cell r="U9">
            <v>14.15</v>
          </cell>
          <cell r="V9">
            <v>13.81</v>
          </cell>
          <cell r="W9">
            <v>13.47</v>
          </cell>
          <cell r="X9">
            <v>13.2</v>
          </cell>
          <cell r="Y9">
            <v>12.93</v>
          </cell>
          <cell r="Z9">
            <v>12.69</v>
          </cell>
          <cell r="AA9">
            <v>12.45</v>
          </cell>
          <cell r="AB9">
            <v>12.21</v>
          </cell>
          <cell r="AC9">
            <v>11.98</v>
          </cell>
          <cell r="AD9">
            <v>11.81</v>
          </cell>
          <cell r="AE9">
            <v>11.55</v>
          </cell>
          <cell r="AF9">
            <v>11.35</v>
          </cell>
          <cell r="AG9">
            <v>11.13</v>
          </cell>
          <cell r="AH9">
            <v>10.97</v>
          </cell>
          <cell r="AI9">
            <v>10.78</v>
          </cell>
          <cell r="AJ9">
            <v>10.52</v>
          </cell>
          <cell r="AK9">
            <v>10.48</v>
          </cell>
        </row>
        <row r="10">
          <cell r="A10">
            <v>15</v>
          </cell>
          <cell r="B10">
            <v>0</v>
          </cell>
          <cell r="C10">
            <v>274.3</v>
          </cell>
          <cell r="D10" t="str">
            <v>N</v>
          </cell>
          <cell r="E10">
            <v>35.61</v>
          </cell>
          <cell r="F10">
            <v>30.46</v>
          </cell>
          <cell r="G10">
            <v>25.56</v>
          </cell>
          <cell r="H10">
            <v>21.93</v>
          </cell>
          <cell r="I10">
            <v>19.72</v>
          </cell>
          <cell r="J10">
            <v>18.71</v>
          </cell>
          <cell r="K10">
            <v>17.38</v>
          </cell>
          <cell r="L10">
            <v>16.489999999999998</v>
          </cell>
          <cell r="M10">
            <v>17.07</v>
          </cell>
          <cell r="N10">
            <v>16.54</v>
          </cell>
          <cell r="O10">
            <v>16.170000000000002</v>
          </cell>
          <cell r="P10">
            <v>15.82</v>
          </cell>
          <cell r="Q10">
            <v>15.4</v>
          </cell>
          <cell r="R10">
            <v>14.88</v>
          </cell>
          <cell r="S10">
            <v>14.63</v>
          </cell>
          <cell r="T10">
            <v>14.46</v>
          </cell>
          <cell r="U10">
            <v>14.06</v>
          </cell>
          <cell r="V10">
            <v>13.72</v>
          </cell>
          <cell r="W10">
            <v>13.4</v>
          </cell>
          <cell r="X10">
            <v>13.11</v>
          </cell>
          <cell r="Y10">
            <v>12.85</v>
          </cell>
          <cell r="Z10">
            <v>12.62</v>
          </cell>
          <cell r="AA10">
            <v>12.35</v>
          </cell>
          <cell r="AB10">
            <v>12.14</v>
          </cell>
          <cell r="AC10">
            <v>11.91</v>
          </cell>
          <cell r="AD10">
            <v>11.73</v>
          </cell>
          <cell r="AE10">
            <v>11.5</v>
          </cell>
          <cell r="AF10">
            <v>11.28</v>
          </cell>
          <cell r="AG10">
            <v>11.06</v>
          </cell>
          <cell r="AH10">
            <v>10.89</v>
          </cell>
          <cell r="AI10">
            <v>10.72</v>
          </cell>
          <cell r="AJ10">
            <v>10.46</v>
          </cell>
          <cell r="AK10">
            <v>10.39</v>
          </cell>
        </row>
        <row r="11">
          <cell r="A11">
            <v>16</v>
          </cell>
          <cell r="B11">
            <v>0</v>
          </cell>
          <cell r="C11">
            <v>296.47000000000003</v>
          </cell>
          <cell r="D11" t="str">
            <v>N</v>
          </cell>
          <cell r="E11">
            <v>38.42</v>
          </cell>
          <cell r="F11">
            <v>32.880000000000003</v>
          </cell>
          <cell r="G11">
            <v>27.58</v>
          </cell>
          <cell r="H11">
            <v>23.66</v>
          </cell>
          <cell r="I11">
            <v>21.28</v>
          </cell>
          <cell r="J11">
            <v>20.21</v>
          </cell>
          <cell r="K11">
            <v>18.760000000000002</v>
          </cell>
          <cell r="L11">
            <v>17.79</v>
          </cell>
          <cell r="M11">
            <v>18.43</v>
          </cell>
          <cell r="N11">
            <v>17.86</v>
          </cell>
          <cell r="O11">
            <v>17.45</v>
          </cell>
          <cell r="P11">
            <v>17.05</v>
          </cell>
          <cell r="Q11">
            <v>16.600000000000001</v>
          </cell>
          <cell r="R11">
            <v>16.05</v>
          </cell>
          <cell r="S11">
            <v>15.81</v>
          </cell>
          <cell r="T11">
            <v>15.61</v>
          </cell>
          <cell r="U11">
            <v>15.17</v>
          </cell>
          <cell r="V11">
            <v>14.8</v>
          </cell>
          <cell r="W11">
            <v>14.46</v>
          </cell>
          <cell r="X11">
            <v>14.15</v>
          </cell>
          <cell r="Y11">
            <v>13.86</v>
          </cell>
          <cell r="Z11">
            <v>13.59</v>
          </cell>
          <cell r="AA11">
            <v>13.34</v>
          </cell>
          <cell r="AB11">
            <v>13.11</v>
          </cell>
          <cell r="AC11">
            <v>12.86</v>
          </cell>
          <cell r="AD11">
            <v>12.65</v>
          </cell>
          <cell r="AE11">
            <v>12.39</v>
          </cell>
          <cell r="AF11">
            <v>12.15</v>
          </cell>
          <cell r="AG11">
            <v>11.96</v>
          </cell>
          <cell r="AH11">
            <v>11.74</v>
          </cell>
          <cell r="AI11">
            <v>11.58</v>
          </cell>
          <cell r="AJ11">
            <v>11.3</v>
          </cell>
          <cell r="AK11">
            <v>11.23</v>
          </cell>
        </row>
        <row r="12">
          <cell r="A12">
            <v>17</v>
          </cell>
          <cell r="B12">
            <v>0</v>
          </cell>
          <cell r="C12">
            <v>353.23</v>
          </cell>
          <cell r="D12" t="str">
            <v>N</v>
          </cell>
          <cell r="E12">
            <v>45.8</v>
          </cell>
          <cell r="F12">
            <v>39.159999999999997</v>
          </cell>
          <cell r="G12">
            <v>32.880000000000003</v>
          </cell>
          <cell r="H12">
            <v>28.19</v>
          </cell>
          <cell r="I12">
            <v>25.34</v>
          </cell>
          <cell r="J12">
            <v>24.07</v>
          </cell>
          <cell r="K12">
            <v>22.38</v>
          </cell>
          <cell r="L12">
            <v>21.19</v>
          </cell>
          <cell r="M12">
            <v>21.95</v>
          </cell>
          <cell r="N12">
            <v>21.29</v>
          </cell>
          <cell r="O12">
            <v>20.79</v>
          </cell>
          <cell r="P12">
            <v>20.329999999999998</v>
          </cell>
          <cell r="Q12">
            <v>19.79</v>
          </cell>
          <cell r="R12">
            <v>19.12</v>
          </cell>
          <cell r="S12">
            <v>18.84</v>
          </cell>
          <cell r="T12">
            <v>18.61</v>
          </cell>
          <cell r="U12">
            <v>18.07</v>
          </cell>
          <cell r="V12">
            <v>17.64</v>
          </cell>
          <cell r="W12">
            <v>17.239999999999998</v>
          </cell>
          <cell r="X12">
            <v>16.86</v>
          </cell>
          <cell r="Y12">
            <v>16.52</v>
          </cell>
          <cell r="Z12">
            <v>16.2</v>
          </cell>
          <cell r="AA12">
            <v>15.89</v>
          </cell>
          <cell r="AB12">
            <v>15.63</v>
          </cell>
          <cell r="AC12">
            <v>15.32</v>
          </cell>
          <cell r="AD12">
            <v>15.09</v>
          </cell>
          <cell r="AE12">
            <v>14.77</v>
          </cell>
          <cell r="AF12">
            <v>14.51</v>
          </cell>
          <cell r="AG12">
            <v>14.23</v>
          </cell>
          <cell r="AH12">
            <v>14.01</v>
          </cell>
          <cell r="AI12">
            <v>13.79</v>
          </cell>
          <cell r="AJ12">
            <v>13.45</v>
          </cell>
          <cell r="AK12">
            <v>13.38</v>
          </cell>
        </row>
        <row r="13">
          <cell r="A13">
            <v>18</v>
          </cell>
          <cell r="B13">
            <v>0</v>
          </cell>
          <cell r="C13">
            <v>289.33</v>
          </cell>
          <cell r="D13" t="str">
            <v>N</v>
          </cell>
          <cell r="E13">
            <v>37.49</v>
          </cell>
          <cell r="F13">
            <v>32.06</v>
          </cell>
          <cell r="G13">
            <v>26.91</v>
          </cell>
          <cell r="H13">
            <v>23.05</v>
          </cell>
          <cell r="I13">
            <v>20.76</v>
          </cell>
          <cell r="J13">
            <v>19.71</v>
          </cell>
          <cell r="K13">
            <v>18.309999999999999</v>
          </cell>
          <cell r="L13">
            <v>17.350000000000001</v>
          </cell>
          <cell r="M13">
            <v>17.96</v>
          </cell>
          <cell r="N13">
            <v>17.41</v>
          </cell>
          <cell r="O13">
            <v>17</v>
          </cell>
          <cell r="P13">
            <v>16.64</v>
          </cell>
          <cell r="Q13">
            <v>16.190000000000001</v>
          </cell>
          <cell r="R13">
            <v>15.64</v>
          </cell>
          <cell r="S13">
            <v>15.41</v>
          </cell>
          <cell r="T13">
            <v>15.22</v>
          </cell>
          <cell r="U13">
            <v>14.8</v>
          </cell>
          <cell r="V13">
            <v>14.42</v>
          </cell>
          <cell r="W13">
            <v>14.1</v>
          </cell>
          <cell r="X13">
            <v>13.8</v>
          </cell>
          <cell r="Y13">
            <v>13.52</v>
          </cell>
          <cell r="Z13">
            <v>13.26</v>
          </cell>
          <cell r="AA13">
            <v>13</v>
          </cell>
          <cell r="AB13">
            <v>12.79</v>
          </cell>
          <cell r="AC13">
            <v>12.55</v>
          </cell>
          <cell r="AD13">
            <v>12.34</v>
          </cell>
          <cell r="AE13">
            <v>12.09</v>
          </cell>
          <cell r="AF13">
            <v>11.86</v>
          </cell>
          <cell r="AG13">
            <v>11.66</v>
          </cell>
          <cell r="AH13">
            <v>11.47</v>
          </cell>
          <cell r="AI13">
            <v>11.28</v>
          </cell>
          <cell r="AJ13">
            <v>11.01</v>
          </cell>
          <cell r="AK13">
            <v>10.96</v>
          </cell>
        </row>
        <row r="14">
          <cell r="A14">
            <v>19</v>
          </cell>
          <cell r="B14">
            <v>0</v>
          </cell>
          <cell r="C14">
            <v>287.76</v>
          </cell>
          <cell r="D14" t="str">
            <v>N</v>
          </cell>
          <cell r="E14">
            <v>37.29</v>
          </cell>
          <cell r="F14">
            <v>31.9</v>
          </cell>
          <cell r="G14">
            <v>26.79</v>
          </cell>
          <cell r="H14">
            <v>22.97</v>
          </cell>
          <cell r="I14">
            <v>20.64</v>
          </cell>
          <cell r="J14">
            <v>19.62</v>
          </cell>
          <cell r="K14">
            <v>18.22</v>
          </cell>
          <cell r="L14">
            <v>17.27</v>
          </cell>
          <cell r="M14">
            <v>17.89</v>
          </cell>
          <cell r="N14">
            <v>17.350000000000001</v>
          </cell>
          <cell r="O14">
            <v>16.93</v>
          </cell>
          <cell r="P14">
            <v>16.55</v>
          </cell>
          <cell r="Q14">
            <v>16.13</v>
          </cell>
          <cell r="R14">
            <v>15.58</v>
          </cell>
          <cell r="S14">
            <v>15.33</v>
          </cell>
          <cell r="T14">
            <v>15.16</v>
          </cell>
          <cell r="U14">
            <v>14.73</v>
          </cell>
          <cell r="V14">
            <v>14.38</v>
          </cell>
          <cell r="W14">
            <v>14.04</v>
          </cell>
          <cell r="X14">
            <v>13.74</v>
          </cell>
          <cell r="Y14">
            <v>13.46</v>
          </cell>
          <cell r="Z14">
            <v>13.2</v>
          </cell>
          <cell r="AA14">
            <v>12.96</v>
          </cell>
          <cell r="AB14">
            <v>12.73</v>
          </cell>
          <cell r="AC14">
            <v>12.49</v>
          </cell>
          <cell r="AD14">
            <v>12.27</v>
          </cell>
          <cell r="AE14">
            <v>12.04</v>
          </cell>
          <cell r="AF14">
            <v>11.81</v>
          </cell>
          <cell r="AG14">
            <v>11.61</v>
          </cell>
          <cell r="AH14">
            <v>11.41</v>
          </cell>
          <cell r="AI14">
            <v>11.23</v>
          </cell>
          <cell r="AJ14">
            <v>10.96</v>
          </cell>
          <cell r="AK14">
            <v>10.9</v>
          </cell>
        </row>
        <row r="15">
          <cell r="A15">
            <v>20</v>
          </cell>
          <cell r="B15">
            <v>0</v>
          </cell>
          <cell r="C15">
            <v>284.58</v>
          </cell>
          <cell r="D15" t="str">
            <v>N</v>
          </cell>
          <cell r="E15">
            <v>36.909999999999997</v>
          </cell>
          <cell r="F15">
            <v>31.57</v>
          </cell>
          <cell r="G15">
            <v>26.5</v>
          </cell>
          <cell r="H15">
            <v>22.73</v>
          </cell>
          <cell r="I15">
            <v>20.440000000000001</v>
          </cell>
          <cell r="J15">
            <v>19.41</v>
          </cell>
          <cell r="K15">
            <v>18.02</v>
          </cell>
          <cell r="L15">
            <v>17.07</v>
          </cell>
          <cell r="M15">
            <v>17.71</v>
          </cell>
          <cell r="N15">
            <v>17.16</v>
          </cell>
          <cell r="O15">
            <v>16.760000000000002</v>
          </cell>
          <cell r="P15">
            <v>16.41</v>
          </cell>
          <cell r="Q15">
            <v>15.94</v>
          </cell>
          <cell r="R15">
            <v>15.41</v>
          </cell>
          <cell r="S15">
            <v>15.18</v>
          </cell>
          <cell r="T15">
            <v>14.99</v>
          </cell>
          <cell r="U15">
            <v>14.57</v>
          </cell>
          <cell r="V15">
            <v>14.22</v>
          </cell>
          <cell r="W15">
            <v>13.87</v>
          </cell>
          <cell r="X15">
            <v>13.57</v>
          </cell>
          <cell r="Y15">
            <v>13.32</v>
          </cell>
          <cell r="Z15">
            <v>13.07</v>
          </cell>
          <cell r="AA15">
            <v>12.81</v>
          </cell>
          <cell r="AB15">
            <v>12.61</v>
          </cell>
          <cell r="AC15">
            <v>12.35</v>
          </cell>
          <cell r="AD15">
            <v>12.15</v>
          </cell>
          <cell r="AE15">
            <v>11.91</v>
          </cell>
          <cell r="AF15">
            <v>11.69</v>
          </cell>
          <cell r="AG15">
            <v>11.49</v>
          </cell>
          <cell r="AH15">
            <v>11.3</v>
          </cell>
          <cell r="AI15">
            <v>11.11</v>
          </cell>
          <cell r="AJ15">
            <v>10.84</v>
          </cell>
          <cell r="AK15">
            <v>10.78</v>
          </cell>
        </row>
        <row r="16">
          <cell r="A16">
            <v>21</v>
          </cell>
          <cell r="B16">
            <v>0</v>
          </cell>
          <cell r="C16">
            <v>301.22000000000003</v>
          </cell>
          <cell r="D16" t="str">
            <v>N</v>
          </cell>
          <cell r="E16">
            <v>39.01</v>
          </cell>
          <cell r="F16">
            <v>33.380000000000003</v>
          </cell>
          <cell r="G16">
            <v>28.02</v>
          </cell>
          <cell r="H16">
            <v>24.02</v>
          </cell>
          <cell r="I16">
            <v>21.6</v>
          </cell>
          <cell r="J16">
            <v>20.5</v>
          </cell>
          <cell r="K16">
            <v>19.07</v>
          </cell>
          <cell r="L16">
            <v>18.059999999999999</v>
          </cell>
          <cell r="M16">
            <v>18.71</v>
          </cell>
          <cell r="N16">
            <v>18.14</v>
          </cell>
          <cell r="O16">
            <v>17.72</v>
          </cell>
          <cell r="P16">
            <v>17.34</v>
          </cell>
          <cell r="Q16">
            <v>16.86</v>
          </cell>
          <cell r="R16">
            <v>16.29</v>
          </cell>
          <cell r="S16">
            <v>16.05</v>
          </cell>
          <cell r="T16">
            <v>15.85</v>
          </cell>
          <cell r="U16">
            <v>15.41</v>
          </cell>
          <cell r="V16">
            <v>15.05</v>
          </cell>
          <cell r="W16">
            <v>14.68</v>
          </cell>
          <cell r="X16">
            <v>14.38</v>
          </cell>
          <cell r="Y16">
            <v>14.08</v>
          </cell>
          <cell r="Z16">
            <v>13.81</v>
          </cell>
          <cell r="AA16">
            <v>13.54</v>
          </cell>
          <cell r="AB16">
            <v>13.32</v>
          </cell>
          <cell r="AC16">
            <v>13.05</v>
          </cell>
          <cell r="AD16">
            <v>12.85</v>
          </cell>
          <cell r="AE16">
            <v>12.61</v>
          </cell>
          <cell r="AF16">
            <v>12.35</v>
          </cell>
          <cell r="AG16">
            <v>12.13</v>
          </cell>
          <cell r="AH16">
            <v>11.93</v>
          </cell>
          <cell r="AI16">
            <v>11.74</v>
          </cell>
          <cell r="AJ16">
            <v>11.45</v>
          </cell>
          <cell r="AK16">
            <v>11.41</v>
          </cell>
        </row>
        <row r="17">
          <cell r="A17">
            <v>22</v>
          </cell>
          <cell r="B17">
            <v>0</v>
          </cell>
          <cell r="C17">
            <v>281.95</v>
          </cell>
          <cell r="D17" t="str">
            <v>N</v>
          </cell>
          <cell r="E17">
            <v>36.56</v>
          </cell>
          <cell r="F17">
            <v>31.29</v>
          </cell>
          <cell r="G17">
            <v>26.25</v>
          </cell>
          <cell r="H17">
            <v>22.5</v>
          </cell>
          <cell r="I17">
            <v>20.260000000000002</v>
          </cell>
          <cell r="J17">
            <v>19.21</v>
          </cell>
          <cell r="K17">
            <v>17.850000000000001</v>
          </cell>
          <cell r="L17">
            <v>16.93</v>
          </cell>
          <cell r="M17">
            <v>17.54</v>
          </cell>
          <cell r="N17">
            <v>17</v>
          </cell>
          <cell r="O17">
            <v>16.59</v>
          </cell>
          <cell r="P17">
            <v>16.239999999999998</v>
          </cell>
          <cell r="Q17">
            <v>15.81</v>
          </cell>
          <cell r="R17">
            <v>15.28</v>
          </cell>
          <cell r="S17">
            <v>15.05</v>
          </cell>
          <cell r="T17">
            <v>14.87</v>
          </cell>
          <cell r="U17">
            <v>14.42</v>
          </cell>
          <cell r="V17">
            <v>14.09</v>
          </cell>
          <cell r="W17">
            <v>13.77</v>
          </cell>
          <cell r="X17">
            <v>13.46</v>
          </cell>
          <cell r="Y17">
            <v>13.2</v>
          </cell>
          <cell r="Z17">
            <v>12.96</v>
          </cell>
          <cell r="AA17">
            <v>12.7</v>
          </cell>
          <cell r="AB17">
            <v>12.48</v>
          </cell>
          <cell r="AC17">
            <v>12.22</v>
          </cell>
          <cell r="AD17">
            <v>12.04</v>
          </cell>
          <cell r="AE17">
            <v>11.79</v>
          </cell>
          <cell r="AF17">
            <v>11.6</v>
          </cell>
          <cell r="AG17">
            <v>11.37</v>
          </cell>
          <cell r="AH17">
            <v>11.17</v>
          </cell>
          <cell r="AI17">
            <v>11.01</v>
          </cell>
          <cell r="AJ17">
            <v>10.74</v>
          </cell>
          <cell r="AK17">
            <v>10.68</v>
          </cell>
        </row>
        <row r="18">
          <cell r="A18">
            <v>23</v>
          </cell>
          <cell r="B18">
            <v>0</v>
          </cell>
          <cell r="C18">
            <v>280.37</v>
          </cell>
          <cell r="D18" t="str">
            <v>N</v>
          </cell>
          <cell r="E18">
            <v>36.369999999999997</v>
          </cell>
          <cell r="F18">
            <v>31.1</v>
          </cell>
          <cell r="G18">
            <v>26.13</v>
          </cell>
          <cell r="H18">
            <v>22.39</v>
          </cell>
          <cell r="I18">
            <v>20.14</v>
          </cell>
          <cell r="J18">
            <v>19.11</v>
          </cell>
          <cell r="K18">
            <v>17.760000000000002</v>
          </cell>
          <cell r="L18">
            <v>16.829999999999998</v>
          </cell>
          <cell r="M18">
            <v>17.45</v>
          </cell>
          <cell r="N18">
            <v>16.899999999999999</v>
          </cell>
          <cell r="O18">
            <v>16.510000000000002</v>
          </cell>
          <cell r="P18">
            <v>16.16</v>
          </cell>
          <cell r="Q18">
            <v>15.71</v>
          </cell>
          <cell r="R18">
            <v>15.18</v>
          </cell>
          <cell r="S18">
            <v>14.94</v>
          </cell>
          <cell r="T18">
            <v>14.77</v>
          </cell>
          <cell r="U18">
            <v>14.35</v>
          </cell>
          <cell r="V18">
            <v>14.03</v>
          </cell>
          <cell r="W18">
            <v>13.7</v>
          </cell>
          <cell r="X18">
            <v>13.4</v>
          </cell>
          <cell r="Y18">
            <v>13.12</v>
          </cell>
          <cell r="Z18">
            <v>12.87</v>
          </cell>
          <cell r="AA18">
            <v>12.63</v>
          </cell>
          <cell r="AB18">
            <v>12.42</v>
          </cell>
          <cell r="AC18">
            <v>12.18</v>
          </cell>
          <cell r="AD18">
            <v>11.97</v>
          </cell>
          <cell r="AE18">
            <v>11.73</v>
          </cell>
          <cell r="AF18">
            <v>11.51</v>
          </cell>
          <cell r="AG18">
            <v>11.32</v>
          </cell>
          <cell r="AH18">
            <v>11.12</v>
          </cell>
          <cell r="AI18">
            <v>10.96</v>
          </cell>
          <cell r="AJ18">
            <v>10.68</v>
          </cell>
          <cell r="AK18">
            <v>10.62</v>
          </cell>
        </row>
        <row r="19">
          <cell r="A19">
            <v>24</v>
          </cell>
          <cell r="B19">
            <v>0</v>
          </cell>
          <cell r="C19">
            <v>269.27</v>
          </cell>
          <cell r="D19" t="str">
            <v>N</v>
          </cell>
          <cell r="E19">
            <v>34.85</v>
          </cell>
          <cell r="F19">
            <v>29.81</v>
          </cell>
          <cell r="G19">
            <v>25.05</v>
          </cell>
          <cell r="H19">
            <v>21.45</v>
          </cell>
          <cell r="I19">
            <v>19.3</v>
          </cell>
          <cell r="J19">
            <v>18.32</v>
          </cell>
          <cell r="K19">
            <v>17.010000000000002</v>
          </cell>
          <cell r="L19">
            <v>16.14</v>
          </cell>
          <cell r="M19">
            <v>16.71</v>
          </cell>
          <cell r="N19">
            <v>16.2</v>
          </cell>
          <cell r="O19">
            <v>15.82</v>
          </cell>
          <cell r="P19">
            <v>15.48</v>
          </cell>
          <cell r="Q19">
            <v>15.07</v>
          </cell>
          <cell r="R19">
            <v>14.56</v>
          </cell>
          <cell r="S19">
            <v>14.34</v>
          </cell>
          <cell r="T19">
            <v>14.16</v>
          </cell>
          <cell r="U19">
            <v>13.77</v>
          </cell>
          <cell r="V19">
            <v>13.44</v>
          </cell>
          <cell r="W19">
            <v>13.11</v>
          </cell>
          <cell r="X19">
            <v>12.85</v>
          </cell>
          <cell r="Y19">
            <v>12.58</v>
          </cell>
          <cell r="Z19">
            <v>12.34</v>
          </cell>
          <cell r="AA19">
            <v>12.1</v>
          </cell>
          <cell r="AB19">
            <v>11.89</v>
          </cell>
          <cell r="AC19">
            <v>11.67</v>
          </cell>
          <cell r="AD19">
            <v>11.49</v>
          </cell>
          <cell r="AE19">
            <v>11.25</v>
          </cell>
          <cell r="AF19">
            <v>11.03</v>
          </cell>
          <cell r="AG19">
            <v>10.84</v>
          </cell>
          <cell r="AH19">
            <v>10.66</v>
          </cell>
          <cell r="AI19">
            <v>10.49</v>
          </cell>
          <cell r="AJ19">
            <v>10.25</v>
          </cell>
          <cell r="AK19">
            <v>10.199999999999999</v>
          </cell>
        </row>
        <row r="20">
          <cell r="A20">
            <v>25</v>
          </cell>
          <cell r="B20">
            <v>0</v>
          </cell>
          <cell r="C20">
            <v>288.29000000000002</v>
          </cell>
          <cell r="D20" t="str">
            <v>N</v>
          </cell>
          <cell r="E20">
            <v>37.43</v>
          </cell>
          <cell r="F20">
            <v>32.01</v>
          </cell>
          <cell r="G20">
            <v>26.88</v>
          </cell>
          <cell r="H20">
            <v>23.03</v>
          </cell>
          <cell r="I20">
            <v>20.72</v>
          </cell>
          <cell r="J20">
            <v>19.68</v>
          </cell>
          <cell r="K20">
            <v>18.28</v>
          </cell>
          <cell r="L20">
            <v>17.34</v>
          </cell>
          <cell r="M20">
            <v>17.95</v>
          </cell>
          <cell r="N20">
            <v>17.399999999999999</v>
          </cell>
          <cell r="O20">
            <v>16.989999999999998</v>
          </cell>
          <cell r="P20">
            <v>16.63</v>
          </cell>
          <cell r="Q20">
            <v>16.18</v>
          </cell>
          <cell r="R20">
            <v>15.63</v>
          </cell>
          <cell r="S20">
            <v>15.4</v>
          </cell>
          <cell r="T20">
            <v>15.2</v>
          </cell>
          <cell r="U20">
            <v>14.79</v>
          </cell>
          <cell r="V20">
            <v>14.41</v>
          </cell>
          <cell r="W20">
            <v>14.09</v>
          </cell>
          <cell r="X20">
            <v>13.79</v>
          </cell>
          <cell r="Y20">
            <v>13.5</v>
          </cell>
          <cell r="Z20">
            <v>13.25</v>
          </cell>
          <cell r="AA20">
            <v>12.99</v>
          </cell>
          <cell r="AB20">
            <v>12.76</v>
          </cell>
          <cell r="AC20">
            <v>12.54</v>
          </cell>
          <cell r="AD20">
            <v>12.33</v>
          </cell>
          <cell r="AE20">
            <v>12.08</v>
          </cell>
          <cell r="AF20">
            <v>11.85</v>
          </cell>
          <cell r="AG20">
            <v>11.65</v>
          </cell>
          <cell r="AH20">
            <v>11.45</v>
          </cell>
          <cell r="AI20">
            <v>11.28</v>
          </cell>
          <cell r="AJ20">
            <v>11</v>
          </cell>
          <cell r="AK20">
            <v>10.92</v>
          </cell>
        </row>
        <row r="21">
          <cell r="A21">
            <v>26</v>
          </cell>
          <cell r="B21">
            <v>0</v>
          </cell>
          <cell r="C21">
            <v>278.26</v>
          </cell>
          <cell r="D21" t="str">
            <v>N</v>
          </cell>
          <cell r="E21">
            <v>36.049999999999997</v>
          </cell>
          <cell r="F21">
            <v>30.83</v>
          </cell>
          <cell r="G21">
            <v>25.9</v>
          </cell>
          <cell r="H21">
            <v>22.21</v>
          </cell>
          <cell r="I21">
            <v>19.97</v>
          </cell>
          <cell r="J21">
            <v>18.96</v>
          </cell>
          <cell r="K21">
            <v>17.61</v>
          </cell>
          <cell r="L21">
            <v>16.690000000000001</v>
          </cell>
          <cell r="M21">
            <v>17.29</v>
          </cell>
          <cell r="N21">
            <v>16.77</v>
          </cell>
          <cell r="O21">
            <v>16.37</v>
          </cell>
          <cell r="P21">
            <v>16.010000000000002</v>
          </cell>
          <cell r="Q21">
            <v>15.58</v>
          </cell>
          <cell r="R21">
            <v>15.07</v>
          </cell>
          <cell r="S21">
            <v>14.83</v>
          </cell>
          <cell r="T21">
            <v>14.64</v>
          </cell>
          <cell r="U21">
            <v>14.23</v>
          </cell>
          <cell r="V21">
            <v>13.9</v>
          </cell>
          <cell r="W21">
            <v>13.56</v>
          </cell>
          <cell r="X21">
            <v>13.26</v>
          </cell>
          <cell r="Y21">
            <v>13</v>
          </cell>
          <cell r="Z21">
            <v>12.76</v>
          </cell>
          <cell r="AA21">
            <v>12.51</v>
          </cell>
          <cell r="AB21">
            <v>12.32</v>
          </cell>
          <cell r="AC21">
            <v>12.08</v>
          </cell>
          <cell r="AD21">
            <v>11.87</v>
          </cell>
          <cell r="AE21">
            <v>11.65</v>
          </cell>
          <cell r="AF21">
            <v>11.42</v>
          </cell>
          <cell r="AG21">
            <v>11.2</v>
          </cell>
          <cell r="AH21">
            <v>11.02</v>
          </cell>
          <cell r="AI21">
            <v>10.85</v>
          </cell>
          <cell r="AJ21">
            <v>10.6</v>
          </cell>
          <cell r="AK21">
            <v>10.54</v>
          </cell>
        </row>
        <row r="22">
          <cell r="A22">
            <v>27</v>
          </cell>
          <cell r="B22">
            <v>0</v>
          </cell>
          <cell r="C22">
            <v>261.36</v>
          </cell>
          <cell r="D22" t="str">
            <v>N</v>
          </cell>
          <cell r="E22">
            <v>34.08</v>
          </cell>
          <cell r="F22">
            <v>28.96</v>
          </cell>
          <cell r="G22">
            <v>24.31</v>
          </cell>
          <cell r="H22">
            <v>20.84</v>
          </cell>
          <cell r="I22">
            <v>18.73</v>
          </cell>
          <cell r="J22">
            <v>17.79</v>
          </cell>
          <cell r="K22">
            <v>16.53</v>
          </cell>
          <cell r="L22">
            <v>15.67</v>
          </cell>
          <cell r="M22">
            <v>16.239999999999998</v>
          </cell>
          <cell r="N22">
            <v>15.73</v>
          </cell>
          <cell r="O22">
            <v>15.37</v>
          </cell>
          <cell r="P22">
            <v>15.05</v>
          </cell>
          <cell r="Q22">
            <v>14.63</v>
          </cell>
          <cell r="R22">
            <v>14.12</v>
          </cell>
          <cell r="S22">
            <v>13.93</v>
          </cell>
          <cell r="T22">
            <v>13.75</v>
          </cell>
          <cell r="U22">
            <v>13.35</v>
          </cell>
          <cell r="V22">
            <v>13.04</v>
          </cell>
          <cell r="W22">
            <v>12.74</v>
          </cell>
          <cell r="X22">
            <v>12.48</v>
          </cell>
          <cell r="Y22">
            <v>12.21</v>
          </cell>
          <cell r="Z22">
            <v>11.98</v>
          </cell>
          <cell r="AA22">
            <v>11.74</v>
          </cell>
          <cell r="AB22">
            <v>11.55</v>
          </cell>
          <cell r="AC22">
            <v>11.34</v>
          </cell>
          <cell r="AD22">
            <v>11.14</v>
          </cell>
          <cell r="AE22">
            <v>10.91</v>
          </cell>
          <cell r="AF22">
            <v>10.73</v>
          </cell>
          <cell r="AG22">
            <v>10.54</v>
          </cell>
          <cell r="AH22">
            <v>10.36</v>
          </cell>
          <cell r="AI22">
            <v>10.199999999999999</v>
          </cell>
          <cell r="AJ22">
            <v>9.94</v>
          </cell>
          <cell r="AK22">
            <v>9.9</v>
          </cell>
        </row>
        <row r="23">
          <cell r="A23">
            <v>28</v>
          </cell>
          <cell r="B23">
            <v>0</v>
          </cell>
          <cell r="C23">
            <v>261.36</v>
          </cell>
          <cell r="D23" t="str">
            <v>N</v>
          </cell>
          <cell r="E23">
            <v>34.08</v>
          </cell>
          <cell r="F23">
            <v>28.97</v>
          </cell>
          <cell r="G23">
            <v>24.34</v>
          </cell>
          <cell r="H23">
            <v>20.85</v>
          </cell>
          <cell r="I23">
            <v>18.739999999999998</v>
          </cell>
          <cell r="J23">
            <v>17.809999999999999</v>
          </cell>
          <cell r="K23">
            <v>16.54</v>
          </cell>
          <cell r="L23">
            <v>15.68</v>
          </cell>
          <cell r="M23">
            <v>16.25</v>
          </cell>
          <cell r="N23">
            <v>15.75</v>
          </cell>
          <cell r="O23">
            <v>15.39</v>
          </cell>
          <cell r="P23">
            <v>15.06</v>
          </cell>
          <cell r="Q23">
            <v>14.63</v>
          </cell>
          <cell r="R23">
            <v>14.15</v>
          </cell>
          <cell r="S23">
            <v>13.93</v>
          </cell>
          <cell r="T23">
            <v>13.77</v>
          </cell>
          <cell r="U23">
            <v>13.38</v>
          </cell>
          <cell r="V23">
            <v>13.05</v>
          </cell>
          <cell r="W23">
            <v>12.75</v>
          </cell>
          <cell r="X23">
            <v>12.48</v>
          </cell>
          <cell r="Y23">
            <v>12.21</v>
          </cell>
          <cell r="Z23">
            <v>12</v>
          </cell>
          <cell r="AA23">
            <v>11.77</v>
          </cell>
          <cell r="AB23">
            <v>11.58</v>
          </cell>
          <cell r="AC23">
            <v>11.34</v>
          </cell>
          <cell r="AD23">
            <v>11.14</v>
          </cell>
          <cell r="AE23">
            <v>10.92</v>
          </cell>
          <cell r="AF23">
            <v>10.73</v>
          </cell>
          <cell r="AG23">
            <v>10.54</v>
          </cell>
          <cell r="AH23">
            <v>10.36</v>
          </cell>
          <cell r="AI23">
            <v>10.199999999999999</v>
          </cell>
          <cell r="AJ23">
            <v>9.9499999999999993</v>
          </cell>
          <cell r="AK23">
            <v>9.9</v>
          </cell>
        </row>
        <row r="24">
          <cell r="A24">
            <v>29</v>
          </cell>
          <cell r="B24">
            <v>0</v>
          </cell>
          <cell r="C24">
            <v>251.33</v>
          </cell>
          <cell r="D24" t="str">
            <v>N</v>
          </cell>
          <cell r="E24">
            <v>34.08</v>
          </cell>
          <cell r="F24">
            <v>27.86</v>
          </cell>
          <cell r="G24">
            <v>23.38</v>
          </cell>
          <cell r="H24">
            <v>20.04</v>
          </cell>
          <cell r="I24">
            <v>18.02</v>
          </cell>
          <cell r="J24">
            <v>17.11</v>
          </cell>
          <cell r="K24">
            <v>15.91</v>
          </cell>
          <cell r="L24">
            <v>15.07</v>
          </cell>
          <cell r="M24">
            <v>15.61</v>
          </cell>
          <cell r="N24">
            <v>15.15</v>
          </cell>
          <cell r="O24">
            <v>14.79</v>
          </cell>
          <cell r="P24">
            <v>14.46</v>
          </cell>
          <cell r="Q24">
            <v>14.08</v>
          </cell>
          <cell r="R24">
            <v>13.59</v>
          </cell>
          <cell r="S24">
            <v>13.4</v>
          </cell>
          <cell r="T24">
            <v>13.22</v>
          </cell>
          <cell r="U24">
            <v>12.86</v>
          </cell>
          <cell r="V24">
            <v>12.55</v>
          </cell>
          <cell r="W24">
            <v>12.24</v>
          </cell>
          <cell r="X24">
            <v>11.98</v>
          </cell>
          <cell r="Y24">
            <v>11.74</v>
          </cell>
          <cell r="Z24">
            <v>11.52</v>
          </cell>
          <cell r="AA24">
            <v>11.32</v>
          </cell>
          <cell r="AB24">
            <v>11.11</v>
          </cell>
          <cell r="AC24">
            <v>10.9</v>
          </cell>
          <cell r="AD24">
            <v>10.73</v>
          </cell>
          <cell r="AE24">
            <v>10.5</v>
          </cell>
          <cell r="AF24">
            <v>10.31</v>
          </cell>
          <cell r="AG24">
            <v>10.119999999999999</v>
          </cell>
          <cell r="AH24">
            <v>9.9499999999999993</v>
          </cell>
          <cell r="AI24">
            <v>9.8000000000000007</v>
          </cell>
          <cell r="AJ24">
            <v>9.5500000000000007</v>
          </cell>
          <cell r="AK24">
            <v>9.52</v>
          </cell>
        </row>
        <row r="25">
          <cell r="A25">
            <v>30</v>
          </cell>
          <cell r="B25">
            <v>0</v>
          </cell>
          <cell r="C25">
            <v>261.10000000000002</v>
          </cell>
          <cell r="D25" t="str">
            <v>N</v>
          </cell>
          <cell r="E25">
            <v>34.08</v>
          </cell>
          <cell r="F25">
            <v>28.92</v>
          </cell>
          <cell r="G25">
            <v>24.27</v>
          </cell>
          <cell r="H25">
            <v>20.81</v>
          </cell>
          <cell r="I25">
            <v>18.72</v>
          </cell>
          <cell r="J25">
            <v>17.78</v>
          </cell>
          <cell r="K25">
            <v>16.52</v>
          </cell>
          <cell r="L25">
            <v>15.65</v>
          </cell>
          <cell r="M25">
            <v>16.23</v>
          </cell>
          <cell r="N25">
            <v>15.71</v>
          </cell>
          <cell r="O25">
            <v>15.34</v>
          </cell>
          <cell r="P25">
            <v>15.04</v>
          </cell>
          <cell r="Q25">
            <v>14.62</v>
          </cell>
          <cell r="R25">
            <v>14.11</v>
          </cell>
          <cell r="S25">
            <v>13.91</v>
          </cell>
          <cell r="T25">
            <v>13.74</v>
          </cell>
          <cell r="U25">
            <v>13.34</v>
          </cell>
          <cell r="V25">
            <v>13.03</v>
          </cell>
          <cell r="W25">
            <v>12.73</v>
          </cell>
          <cell r="X25">
            <v>12.46</v>
          </cell>
          <cell r="Y25">
            <v>12.2</v>
          </cell>
          <cell r="Z25">
            <v>11.97</v>
          </cell>
          <cell r="AA25">
            <v>11.74</v>
          </cell>
          <cell r="AB25">
            <v>11.54</v>
          </cell>
          <cell r="AC25">
            <v>11.33</v>
          </cell>
          <cell r="AD25">
            <v>11.13</v>
          </cell>
          <cell r="AE25">
            <v>10.91</v>
          </cell>
          <cell r="AF25">
            <v>10.72</v>
          </cell>
          <cell r="AG25">
            <v>10.52</v>
          </cell>
          <cell r="AH25">
            <v>10.35</v>
          </cell>
          <cell r="AI25">
            <v>10.19</v>
          </cell>
          <cell r="AJ25">
            <v>9.93</v>
          </cell>
          <cell r="AK25">
            <v>9.89</v>
          </cell>
        </row>
        <row r="26">
          <cell r="A26">
            <v>31</v>
          </cell>
          <cell r="B26">
            <v>0</v>
          </cell>
          <cell r="C26">
            <v>278.26</v>
          </cell>
          <cell r="D26" t="str">
            <v>N</v>
          </cell>
          <cell r="E26">
            <v>36.049999999999997</v>
          </cell>
          <cell r="F26">
            <v>30.83</v>
          </cell>
          <cell r="G26">
            <v>25.9</v>
          </cell>
          <cell r="H26">
            <v>22.21</v>
          </cell>
          <cell r="I26">
            <v>19.97</v>
          </cell>
          <cell r="J26">
            <v>18.96</v>
          </cell>
          <cell r="K26">
            <v>17.61</v>
          </cell>
          <cell r="L26">
            <v>16.690000000000001</v>
          </cell>
          <cell r="M26">
            <v>17.29</v>
          </cell>
          <cell r="N26">
            <v>16.77</v>
          </cell>
          <cell r="O26">
            <v>16.37</v>
          </cell>
          <cell r="P26">
            <v>16.010000000000002</v>
          </cell>
          <cell r="Q26">
            <v>15.58</v>
          </cell>
          <cell r="R26">
            <v>15.07</v>
          </cell>
          <cell r="S26">
            <v>14.83</v>
          </cell>
          <cell r="T26">
            <v>14.64</v>
          </cell>
          <cell r="U26">
            <v>14.23</v>
          </cell>
          <cell r="V26">
            <v>13.9</v>
          </cell>
          <cell r="W26">
            <v>13.56</v>
          </cell>
          <cell r="X26">
            <v>13.26</v>
          </cell>
          <cell r="Y26">
            <v>13</v>
          </cell>
          <cell r="Z26">
            <v>12.76</v>
          </cell>
          <cell r="AA26">
            <v>12.51</v>
          </cell>
          <cell r="AB26">
            <v>12.32</v>
          </cell>
          <cell r="AC26">
            <v>12.08</v>
          </cell>
          <cell r="AD26">
            <v>11.87</v>
          </cell>
          <cell r="AE26">
            <v>11.63</v>
          </cell>
          <cell r="AF26">
            <v>11.42</v>
          </cell>
          <cell r="AG26">
            <v>11.2</v>
          </cell>
          <cell r="AH26">
            <v>11.02</v>
          </cell>
          <cell r="AI26">
            <v>10.85</v>
          </cell>
          <cell r="AJ26">
            <v>10.6</v>
          </cell>
          <cell r="AK26">
            <v>10.54</v>
          </cell>
        </row>
        <row r="27">
          <cell r="A27">
            <v>32</v>
          </cell>
          <cell r="B27">
            <v>0</v>
          </cell>
          <cell r="C27">
            <v>293.57</v>
          </cell>
          <cell r="D27" t="str">
            <v>N</v>
          </cell>
          <cell r="E27">
            <v>38.090000000000003</v>
          </cell>
          <cell r="F27">
            <v>32.590000000000003</v>
          </cell>
          <cell r="G27">
            <v>27.35</v>
          </cell>
          <cell r="H27">
            <v>23.46</v>
          </cell>
          <cell r="I27">
            <v>21.09</v>
          </cell>
          <cell r="J27">
            <v>20.03</v>
          </cell>
          <cell r="K27">
            <v>18.61</v>
          </cell>
          <cell r="L27">
            <v>17.63</v>
          </cell>
          <cell r="M27">
            <v>18.260000000000002</v>
          </cell>
          <cell r="N27">
            <v>17.72</v>
          </cell>
          <cell r="O27">
            <v>17.29</v>
          </cell>
          <cell r="P27">
            <v>16.91</v>
          </cell>
          <cell r="Q27">
            <v>16.47</v>
          </cell>
          <cell r="R27">
            <v>15.91</v>
          </cell>
          <cell r="S27">
            <v>15.65</v>
          </cell>
          <cell r="T27">
            <v>15.48</v>
          </cell>
          <cell r="U27">
            <v>15.05</v>
          </cell>
          <cell r="V27">
            <v>14.68</v>
          </cell>
          <cell r="W27">
            <v>14.34</v>
          </cell>
          <cell r="X27">
            <v>14.04</v>
          </cell>
          <cell r="Y27">
            <v>13.75</v>
          </cell>
          <cell r="Z27">
            <v>13.47</v>
          </cell>
          <cell r="AA27">
            <v>13.22</v>
          </cell>
          <cell r="AB27">
            <v>13</v>
          </cell>
          <cell r="AC27">
            <v>12.75</v>
          </cell>
          <cell r="AD27">
            <v>12.55</v>
          </cell>
          <cell r="AE27">
            <v>12.31</v>
          </cell>
          <cell r="AF27">
            <v>12.07</v>
          </cell>
          <cell r="AG27">
            <v>11.85</v>
          </cell>
          <cell r="AH27">
            <v>11.65</v>
          </cell>
          <cell r="AI27">
            <v>11.47</v>
          </cell>
          <cell r="AJ27">
            <v>11.17</v>
          </cell>
          <cell r="AK27">
            <v>11.12</v>
          </cell>
        </row>
        <row r="28">
          <cell r="A28">
            <v>33</v>
          </cell>
          <cell r="B28">
            <v>0</v>
          </cell>
          <cell r="C28">
            <v>248.95</v>
          </cell>
          <cell r="D28" t="str">
            <v>N</v>
          </cell>
          <cell r="E28">
            <v>34.08</v>
          </cell>
          <cell r="F28">
            <v>27.62</v>
          </cell>
          <cell r="G28">
            <v>23.19</v>
          </cell>
          <cell r="H28">
            <v>19.899999999999999</v>
          </cell>
          <cell r="I28">
            <v>17.88</v>
          </cell>
          <cell r="J28">
            <v>16.98</v>
          </cell>
          <cell r="K28">
            <v>15.77</v>
          </cell>
          <cell r="L28">
            <v>14.94</v>
          </cell>
          <cell r="M28">
            <v>15.5</v>
          </cell>
          <cell r="N28">
            <v>15.04</v>
          </cell>
          <cell r="O28">
            <v>14.67</v>
          </cell>
          <cell r="P28">
            <v>14.34</v>
          </cell>
          <cell r="Q28">
            <v>13.95</v>
          </cell>
          <cell r="R28">
            <v>13.49</v>
          </cell>
          <cell r="S28">
            <v>13.28</v>
          </cell>
          <cell r="T28">
            <v>13.12</v>
          </cell>
          <cell r="U28">
            <v>12.75</v>
          </cell>
          <cell r="V28">
            <v>12.45</v>
          </cell>
          <cell r="W28">
            <v>12.14</v>
          </cell>
          <cell r="X28">
            <v>11.89</v>
          </cell>
          <cell r="Y28">
            <v>11.66</v>
          </cell>
          <cell r="Z28">
            <v>11.44</v>
          </cell>
          <cell r="AA28">
            <v>11.2</v>
          </cell>
          <cell r="AB28">
            <v>11.02</v>
          </cell>
          <cell r="AC28">
            <v>10.81</v>
          </cell>
          <cell r="AD28">
            <v>10.63</v>
          </cell>
          <cell r="AE28">
            <v>10.43</v>
          </cell>
          <cell r="AF28">
            <v>10.25</v>
          </cell>
          <cell r="AG28">
            <v>10.039999999999999</v>
          </cell>
          <cell r="AH28">
            <v>9.89</v>
          </cell>
          <cell r="AI28">
            <v>9.7100000000000009</v>
          </cell>
          <cell r="AJ28">
            <v>9.4700000000000006</v>
          </cell>
          <cell r="AK28">
            <v>9.43</v>
          </cell>
        </row>
        <row r="29">
          <cell r="A29">
            <v>34</v>
          </cell>
          <cell r="B29">
            <v>0</v>
          </cell>
          <cell r="C29">
            <v>213.58</v>
          </cell>
          <cell r="D29" t="str">
            <v>N</v>
          </cell>
          <cell r="E29">
            <v>34.08</v>
          </cell>
          <cell r="F29">
            <v>23.69</v>
          </cell>
          <cell r="G29">
            <v>19.87</v>
          </cell>
          <cell r="H29">
            <v>17.02</v>
          </cell>
          <cell r="I29">
            <v>15.32</v>
          </cell>
          <cell r="J29">
            <v>14.55</v>
          </cell>
          <cell r="K29">
            <v>13.5</v>
          </cell>
          <cell r="L29">
            <v>12.81</v>
          </cell>
          <cell r="M29">
            <v>13.26</v>
          </cell>
          <cell r="N29">
            <v>12.86</v>
          </cell>
          <cell r="O29">
            <v>12.56</v>
          </cell>
          <cell r="P29">
            <v>12.31</v>
          </cell>
          <cell r="Q29">
            <v>11.96</v>
          </cell>
          <cell r="R29">
            <v>11.55</v>
          </cell>
          <cell r="S29">
            <v>11.38</v>
          </cell>
          <cell r="T29">
            <v>11.25</v>
          </cell>
          <cell r="U29">
            <v>10.92</v>
          </cell>
          <cell r="V29">
            <v>10.66</v>
          </cell>
          <cell r="W29">
            <v>10.42</v>
          </cell>
          <cell r="X29">
            <v>10.199999999999999</v>
          </cell>
          <cell r="Y29">
            <v>9.99</v>
          </cell>
          <cell r="Z29">
            <v>9.7799999999999994</v>
          </cell>
          <cell r="AA29">
            <v>9.6199999999999992</v>
          </cell>
          <cell r="AB29">
            <v>9.4499999999999993</v>
          </cell>
          <cell r="AC29">
            <v>9.26</v>
          </cell>
          <cell r="AD29">
            <v>9.1199999999999992</v>
          </cell>
          <cell r="AE29">
            <v>8.94</v>
          </cell>
          <cell r="AF29">
            <v>8.76</v>
          </cell>
          <cell r="AG29">
            <v>8.6</v>
          </cell>
          <cell r="AH29">
            <v>8.4600000000000009</v>
          </cell>
          <cell r="AI29">
            <v>8.33</v>
          </cell>
          <cell r="AJ29">
            <v>8.14</v>
          </cell>
          <cell r="AK29">
            <v>8.09</v>
          </cell>
        </row>
        <row r="30">
          <cell r="A30">
            <v>35</v>
          </cell>
          <cell r="B30">
            <v>0</v>
          </cell>
          <cell r="C30">
            <v>190.87</v>
          </cell>
          <cell r="D30" t="str">
            <v>N</v>
          </cell>
          <cell r="E30">
            <v>34.08</v>
          </cell>
          <cell r="F30">
            <v>21.15</v>
          </cell>
          <cell r="G30">
            <v>17.75</v>
          </cell>
          <cell r="H30">
            <v>15.21</v>
          </cell>
          <cell r="I30">
            <v>13.7</v>
          </cell>
          <cell r="J30">
            <v>12.99</v>
          </cell>
          <cell r="K30">
            <v>12.08</v>
          </cell>
          <cell r="L30">
            <v>11.45</v>
          </cell>
          <cell r="M30">
            <v>11.85</v>
          </cell>
          <cell r="N30">
            <v>11.5</v>
          </cell>
          <cell r="O30">
            <v>11.23</v>
          </cell>
          <cell r="P30">
            <v>10.98</v>
          </cell>
          <cell r="Q30">
            <v>10.68</v>
          </cell>
          <cell r="R30">
            <v>10.32</v>
          </cell>
          <cell r="S30">
            <v>10.17</v>
          </cell>
          <cell r="T30">
            <v>10.039999999999999</v>
          </cell>
          <cell r="U30">
            <v>9.76</v>
          </cell>
          <cell r="V30">
            <v>9.5299999999999994</v>
          </cell>
          <cell r="W30">
            <v>9.3000000000000007</v>
          </cell>
          <cell r="X30">
            <v>9.1199999999999992</v>
          </cell>
          <cell r="Y30">
            <v>8.92</v>
          </cell>
          <cell r="Z30">
            <v>8.75</v>
          </cell>
          <cell r="AA30">
            <v>8.58</v>
          </cell>
          <cell r="AB30">
            <v>8.44</v>
          </cell>
          <cell r="AC30">
            <v>8.2899999999999991</v>
          </cell>
          <cell r="AD30">
            <v>8.16</v>
          </cell>
          <cell r="AE30">
            <v>7.99</v>
          </cell>
          <cell r="AF30">
            <v>7.84</v>
          </cell>
          <cell r="AG30">
            <v>7.68</v>
          </cell>
          <cell r="AH30">
            <v>7.56</v>
          </cell>
          <cell r="AI30">
            <v>7.45</v>
          </cell>
          <cell r="AJ30">
            <v>7.26</v>
          </cell>
          <cell r="AK30">
            <v>7.23</v>
          </cell>
        </row>
        <row r="31">
          <cell r="A31">
            <v>36</v>
          </cell>
          <cell r="B31">
            <v>0</v>
          </cell>
          <cell r="C31">
            <v>242.35</v>
          </cell>
          <cell r="D31" t="str">
            <v>N</v>
          </cell>
          <cell r="E31">
            <v>34.08</v>
          </cell>
          <cell r="F31">
            <v>26.86</v>
          </cell>
          <cell r="G31">
            <v>22.52</v>
          </cell>
          <cell r="H31">
            <v>19.329999999999998</v>
          </cell>
          <cell r="I31">
            <v>17.37</v>
          </cell>
          <cell r="J31">
            <v>16.510000000000002</v>
          </cell>
          <cell r="K31">
            <v>15.33</v>
          </cell>
          <cell r="L31">
            <v>14.53</v>
          </cell>
          <cell r="M31">
            <v>15.06</v>
          </cell>
          <cell r="N31">
            <v>14.58</v>
          </cell>
          <cell r="O31">
            <v>14.26</v>
          </cell>
          <cell r="P31">
            <v>13.94</v>
          </cell>
          <cell r="Q31">
            <v>13.56</v>
          </cell>
          <cell r="R31">
            <v>13.11</v>
          </cell>
          <cell r="S31">
            <v>12.91</v>
          </cell>
          <cell r="T31">
            <v>12.75</v>
          </cell>
          <cell r="U31">
            <v>12.39</v>
          </cell>
          <cell r="V31">
            <v>12.09</v>
          </cell>
          <cell r="W31">
            <v>11.81</v>
          </cell>
          <cell r="X31">
            <v>11.55</v>
          </cell>
          <cell r="Y31">
            <v>11.34</v>
          </cell>
          <cell r="Z31">
            <v>11.11</v>
          </cell>
          <cell r="AA31">
            <v>10.9</v>
          </cell>
          <cell r="AB31">
            <v>10.72</v>
          </cell>
          <cell r="AC31">
            <v>10.5</v>
          </cell>
          <cell r="AD31">
            <v>10.35</v>
          </cell>
          <cell r="AE31">
            <v>10.14</v>
          </cell>
          <cell r="AF31">
            <v>9.94</v>
          </cell>
          <cell r="AG31">
            <v>9.76</v>
          </cell>
          <cell r="AH31">
            <v>9.61</v>
          </cell>
          <cell r="AI31">
            <v>9.4499999999999993</v>
          </cell>
          <cell r="AJ31">
            <v>9.2200000000000006</v>
          </cell>
          <cell r="AK31">
            <v>9.18</v>
          </cell>
        </row>
        <row r="32">
          <cell r="A32">
            <v>37</v>
          </cell>
          <cell r="B32">
            <v>0</v>
          </cell>
          <cell r="C32">
            <v>245.78</v>
          </cell>
          <cell r="D32" t="str">
            <v>N</v>
          </cell>
          <cell r="E32">
            <v>34.08</v>
          </cell>
          <cell r="F32">
            <v>27.29</v>
          </cell>
          <cell r="G32">
            <v>22.88</v>
          </cell>
          <cell r="H32">
            <v>19.64</v>
          </cell>
          <cell r="I32">
            <v>17.649999999999999</v>
          </cell>
          <cell r="J32">
            <v>16.77</v>
          </cell>
          <cell r="K32">
            <v>15.58</v>
          </cell>
          <cell r="L32">
            <v>14.77</v>
          </cell>
          <cell r="M32">
            <v>15.29</v>
          </cell>
          <cell r="N32">
            <v>14.83</v>
          </cell>
          <cell r="O32">
            <v>14.47</v>
          </cell>
          <cell r="P32">
            <v>14.16</v>
          </cell>
          <cell r="Q32">
            <v>13.79</v>
          </cell>
          <cell r="R32">
            <v>13.32</v>
          </cell>
          <cell r="S32">
            <v>13.11</v>
          </cell>
          <cell r="T32">
            <v>12.97</v>
          </cell>
          <cell r="U32">
            <v>12.61</v>
          </cell>
          <cell r="V32">
            <v>12.27</v>
          </cell>
          <cell r="W32">
            <v>12</v>
          </cell>
          <cell r="X32">
            <v>11.74</v>
          </cell>
          <cell r="Y32">
            <v>11.51</v>
          </cell>
          <cell r="Z32">
            <v>11.3</v>
          </cell>
          <cell r="AA32">
            <v>11.06</v>
          </cell>
          <cell r="AB32">
            <v>10.89</v>
          </cell>
          <cell r="AC32">
            <v>10.66</v>
          </cell>
          <cell r="AD32">
            <v>10.5</v>
          </cell>
          <cell r="AE32">
            <v>10.3</v>
          </cell>
          <cell r="AF32">
            <v>10.11</v>
          </cell>
          <cell r="AG32">
            <v>9.91</v>
          </cell>
          <cell r="AH32">
            <v>9.74</v>
          </cell>
          <cell r="AI32">
            <v>9.61</v>
          </cell>
          <cell r="AJ32">
            <v>9.3699999999999992</v>
          </cell>
          <cell r="AK32">
            <v>9.31</v>
          </cell>
        </row>
        <row r="33">
          <cell r="A33">
            <v>38</v>
          </cell>
          <cell r="B33">
            <v>0</v>
          </cell>
          <cell r="C33">
            <v>278.26</v>
          </cell>
          <cell r="D33" t="str">
            <v>N</v>
          </cell>
          <cell r="E33">
            <v>36.08</v>
          </cell>
          <cell r="F33">
            <v>30.85</v>
          </cell>
          <cell r="G33">
            <v>25.9</v>
          </cell>
          <cell r="H33">
            <v>22.21</v>
          </cell>
          <cell r="I33">
            <v>19.97</v>
          </cell>
          <cell r="J33">
            <v>18.96</v>
          </cell>
          <cell r="K33">
            <v>17.61</v>
          </cell>
          <cell r="L33">
            <v>16.690000000000001</v>
          </cell>
          <cell r="M33">
            <v>17.3</v>
          </cell>
          <cell r="N33">
            <v>16.77</v>
          </cell>
          <cell r="O33">
            <v>16.37</v>
          </cell>
          <cell r="P33">
            <v>16.010000000000002</v>
          </cell>
          <cell r="Q33">
            <v>15.58</v>
          </cell>
          <cell r="R33">
            <v>15.07</v>
          </cell>
          <cell r="S33">
            <v>14.83</v>
          </cell>
          <cell r="T33">
            <v>14.64</v>
          </cell>
          <cell r="U33">
            <v>14.23</v>
          </cell>
          <cell r="V33">
            <v>13.9</v>
          </cell>
          <cell r="W33">
            <v>13.56</v>
          </cell>
          <cell r="X33">
            <v>13.28</v>
          </cell>
          <cell r="Y33">
            <v>13.03</v>
          </cell>
          <cell r="Z33">
            <v>12.76</v>
          </cell>
          <cell r="AA33">
            <v>12.51</v>
          </cell>
          <cell r="AB33">
            <v>12.32</v>
          </cell>
          <cell r="AC33">
            <v>12.08</v>
          </cell>
          <cell r="AD33">
            <v>11.87</v>
          </cell>
          <cell r="AE33">
            <v>11.65</v>
          </cell>
          <cell r="AF33">
            <v>11.42</v>
          </cell>
          <cell r="AG33">
            <v>11.2</v>
          </cell>
          <cell r="AH33">
            <v>11.03</v>
          </cell>
          <cell r="AI33">
            <v>10.85</v>
          </cell>
          <cell r="AJ33">
            <v>10.6</v>
          </cell>
          <cell r="AK33">
            <v>10.54</v>
          </cell>
        </row>
        <row r="34">
          <cell r="A34">
            <v>39</v>
          </cell>
          <cell r="B34">
            <v>0</v>
          </cell>
          <cell r="C34">
            <v>183.48</v>
          </cell>
          <cell r="D34" t="str">
            <v>N</v>
          </cell>
          <cell r="E34">
            <v>34.08</v>
          </cell>
          <cell r="F34">
            <v>20.350000000000001</v>
          </cell>
          <cell r="G34">
            <v>17.07</v>
          </cell>
          <cell r="H34">
            <v>14.64</v>
          </cell>
          <cell r="I34">
            <v>13.17</v>
          </cell>
          <cell r="J34">
            <v>12.5</v>
          </cell>
          <cell r="K34">
            <v>11.62</v>
          </cell>
          <cell r="L34">
            <v>11.01</v>
          </cell>
          <cell r="M34">
            <v>11.41</v>
          </cell>
          <cell r="N34">
            <v>11.06</v>
          </cell>
          <cell r="O34">
            <v>10.79</v>
          </cell>
          <cell r="P34">
            <v>10.56</v>
          </cell>
          <cell r="Q34">
            <v>10.29</v>
          </cell>
          <cell r="R34">
            <v>9.94</v>
          </cell>
          <cell r="S34">
            <v>9.77</v>
          </cell>
          <cell r="T34">
            <v>9.66</v>
          </cell>
          <cell r="U34">
            <v>9.39</v>
          </cell>
          <cell r="V34">
            <v>9.18</v>
          </cell>
          <cell r="W34">
            <v>8.9499999999999993</v>
          </cell>
          <cell r="X34">
            <v>8.75</v>
          </cell>
          <cell r="Y34">
            <v>8.59</v>
          </cell>
          <cell r="Z34">
            <v>8.42</v>
          </cell>
          <cell r="AA34">
            <v>8.2799999999999994</v>
          </cell>
          <cell r="AB34">
            <v>8.1199999999999992</v>
          </cell>
          <cell r="AC34">
            <v>7.98</v>
          </cell>
          <cell r="AD34">
            <v>7.84</v>
          </cell>
          <cell r="AE34">
            <v>7.67</v>
          </cell>
          <cell r="AF34">
            <v>7.54</v>
          </cell>
          <cell r="AG34">
            <v>7.38</v>
          </cell>
          <cell r="AH34">
            <v>7.28</v>
          </cell>
          <cell r="AI34">
            <v>7.17</v>
          </cell>
          <cell r="AJ34">
            <v>6.99</v>
          </cell>
          <cell r="AK34">
            <v>6.95</v>
          </cell>
        </row>
        <row r="35">
          <cell r="A35">
            <v>40</v>
          </cell>
          <cell r="B35">
            <v>0</v>
          </cell>
          <cell r="C35">
            <v>133.32</v>
          </cell>
          <cell r="D35" t="str">
            <v>N</v>
          </cell>
          <cell r="E35">
            <v>34.08</v>
          </cell>
          <cell r="F35">
            <v>19.98</v>
          </cell>
          <cell r="G35">
            <v>13.57</v>
          </cell>
          <cell r="H35">
            <v>10.65</v>
          </cell>
          <cell r="I35">
            <v>9.58</v>
          </cell>
          <cell r="J35">
            <v>9.09</v>
          </cell>
          <cell r="K35">
            <v>8.44</v>
          </cell>
          <cell r="L35">
            <v>8.02</v>
          </cell>
          <cell r="M35">
            <v>8.3000000000000007</v>
          </cell>
          <cell r="N35">
            <v>8.0500000000000007</v>
          </cell>
          <cell r="O35">
            <v>7.86</v>
          </cell>
          <cell r="P35">
            <v>7.68</v>
          </cell>
          <cell r="Q35">
            <v>7.48</v>
          </cell>
          <cell r="R35">
            <v>7.23</v>
          </cell>
          <cell r="S35">
            <v>7.11</v>
          </cell>
          <cell r="T35">
            <v>7.02</v>
          </cell>
          <cell r="U35">
            <v>6.83</v>
          </cell>
          <cell r="V35">
            <v>6.68</v>
          </cell>
          <cell r="W35">
            <v>6.5</v>
          </cell>
          <cell r="X35">
            <v>6.37</v>
          </cell>
          <cell r="Y35">
            <v>6.23</v>
          </cell>
          <cell r="Z35">
            <v>6.12</v>
          </cell>
          <cell r="AA35">
            <v>5.99</v>
          </cell>
          <cell r="AB35">
            <v>5.91</v>
          </cell>
          <cell r="AC35">
            <v>5.79</v>
          </cell>
          <cell r="AD35">
            <v>5.71</v>
          </cell>
          <cell r="AE35">
            <v>5.59</v>
          </cell>
          <cell r="AF35">
            <v>5.49</v>
          </cell>
          <cell r="AG35">
            <v>5.39</v>
          </cell>
          <cell r="AH35">
            <v>5.28</v>
          </cell>
          <cell r="AI35">
            <v>5.2</v>
          </cell>
          <cell r="AJ35">
            <v>5.09</v>
          </cell>
          <cell r="AK35">
            <v>5.05</v>
          </cell>
        </row>
        <row r="36">
          <cell r="A36">
            <v>41</v>
          </cell>
          <cell r="B36">
            <v>0</v>
          </cell>
          <cell r="C36">
            <v>149.41</v>
          </cell>
          <cell r="D36" t="str">
            <v>N</v>
          </cell>
          <cell r="E36">
            <v>34.08</v>
          </cell>
          <cell r="F36">
            <v>19.98</v>
          </cell>
          <cell r="G36">
            <v>13.9</v>
          </cell>
          <cell r="H36">
            <v>11.91</v>
          </cell>
          <cell r="I36">
            <v>10.72</v>
          </cell>
          <cell r="J36">
            <v>10.19</v>
          </cell>
          <cell r="K36">
            <v>9.4499999999999993</v>
          </cell>
          <cell r="L36">
            <v>8.9600000000000009</v>
          </cell>
          <cell r="M36">
            <v>9.2899999999999991</v>
          </cell>
          <cell r="N36">
            <v>9</v>
          </cell>
          <cell r="O36">
            <v>8.77</v>
          </cell>
          <cell r="P36">
            <v>8.59</v>
          </cell>
          <cell r="Q36">
            <v>8.36</v>
          </cell>
          <cell r="R36">
            <v>8.09</v>
          </cell>
          <cell r="S36">
            <v>7.95</v>
          </cell>
          <cell r="T36">
            <v>7.87</v>
          </cell>
          <cell r="U36">
            <v>7.63</v>
          </cell>
          <cell r="V36">
            <v>7.46</v>
          </cell>
          <cell r="W36">
            <v>7.29</v>
          </cell>
          <cell r="X36">
            <v>7.12</v>
          </cell>
          <cell r="Y36">
            <v>6.98</v>
          </cell>
          <cell r="Z36">
            <v>6.86</v>
          </cell>
          <cell r="AA36">
            <v>6.72</v>
          </cell>
          <cell r="AB36">
            <v>6.61</v>
          </cell>
          <cell r="AC36">
            <v>6.47</v>
          </cell>
          <cell r="AD36">
            <v>6.37</v>
          </cell>
          <cell r="AE36">
            <v>6.24</v>
          </cell>
          <cell r="AF36">
            <v>6.13</v>
          </cell>
          <cell r="AG36">
            <v>6</v>
          </cell>
          <cell r="AH36">
            <v>5.92</v>
          </cell>
          <cell r="AI36">
            <v>5.83</v>
          </cell>
          <cell r="AJ36">
            <v>5.69</v>
          </cell>
          <cell r="AK36">
            <v>5.66</v>
          </cell>
        </row>
        <row r="37">
          <cell r="A37">
            <v>42</v>
          </cell>
          <cell r="B37">
            <v>0</v>
          </cell>
          <cell r="C37">
            <v>209.09</v>
          </cell>
          <cell r="D37" t="str">
            <v>N</v>
          </cell>
          <cell r="E37">
            <v>34.08</v>
          </cell>
          <cell r="F37">
            <v>23.17</v>
          </cell>
          <cell r="G37">
            <v>19.440000000000001</v>
          </cell>
          <cell r="H37">
            <v>16.670000000000002</v>
          </cell>
          <cell r="I37">
            <v>15.01</v>
          </cell>
          <cell r="J37">
            <v>14.23</v>
          </cell>
          <cell r="K37">
            <v>13.22</v>
          </cell>
          <cell r="L37">
            <v>12.55</v>
          </cell>
          <cell r="M37">
            <v>12.99</v>
          </cell>
          <cell r="N37">
            <v>12.61</v>
          </cell>
          <cell r="O37">
            <v>12.31</v>
          </cell>
          <cell r="P37">
            <v>12.03</v>
          </cell>
          <cell r="Q37">
            <v>11.71</v>
          </cell>
          <cell r="R37">
            <v>11.33</v>
          </cell>
          <cell r="S37">
            <v>11.13</v>
          </cell>
          <cell r="T37">
            <v>11.01</v>
          </cell>
          <cell r="U37">
            <v>10.71</v>
          </cell>
          <cell r="V37">
            <v>10.43</v>
          </cell>
          <cell r="W37">
            <v>10.199999999999999</v>
          </cell>
          <cell r="X37">
            <v>9.9600000000000009</v>
          </cell>
          <cell r="Y37">
            <v>9.77</v>
          </cell>
          <cell r="Z37">
            <v>9.58</v>
          </cell>
          <cell r="AA37">
            <v>9.41</v>
          </cell>
          <cell r="AB37">
            <v>9.25</v>
          </cell>
          <cell r="AC37">
            <v>9.07</v>
          </cell>
          <cell r="AD37">
            <v>8.92</v>
          </cell>
          <cell r="AE37">
            <v>8.73</v>
          </cell>
          <cell r="AF37">
            <v>8.58</v>
          </cell>
          <cell r="AG37">
            <v>8.42</v>
          </cell>
          <cell r="AH37">
            <v>8.2899999999999991</v>
          </cell>
          <cell r="AI37">
            <v>8.16</v>
          </cell>
          <cell r="AJ37">
            <v>7.95</v>
          </cell>
          <cell r="AK37">
            <v>7.92</v>
          </cell>
        </row>
        <row r="38">
          <cell r="A38">
            <v>43</v>
          </cell>
          <cell r="B38">
            <v>0</v>
          </cell>
          <cell r="C38">
            <v>366.17</v>
          </cell>
          <cell r="D38" t="str">
            <v>N</v>
          </cell>
          <cell r="E38">
            <v>47.54</v>
          </cell>
          <cell r="F38">
            <v>40.65</v>
          </cell>
          <cell r="G38">
            <v>34.119999999999997</v>
          </cell>
          <cell r="H38">
            <v>29.26</v>
          </cell>
          <cell r="I38">
            <v>26.31</v>
          </cell>
          <cell r="J38">
            <v>24.98</v>
          </cell>
          <cell r="K38">
            <v>23.22</v>
          </cell>
          <cell r="L38">
            <v>22</v>
          </cell>
          <cell r="M38">
            <v>22.79</v>
          </cell>
          <cell r="N38">
            <v>22.11</v>
          </cell>
          <cell r="O38">
            <v>21.56</v>
          </cell>
          <cell r="P38">
            <v>21.11</v>
          </cell>
          <cell r="Q38">
            <v>20.55</v>
          </cell>
          <cell r="R38">
            <v>19.86</v>
          </cell>
          <cell r="S38">
            <v>19.54</v>
          </cell>
          <cell r="T38">
            <v>19.3</v>
          </cell>
          <cell r="U38">
            <v>18.760000000000002</v>
          </cell>
          <cell r="V38">
            <v>18.309999999999999</v>
          </cell>
          <cell r="W38">
            <v>17.88</v>
          </cell>
          <cell r="X38">
            <v>17.510000000000002</v>
          </cell>
          <cell r="Y38">
            <v>17.16</v>
          </cell>
          <cell r="Z38">
            <v>16.829999999999998</v>
          </cell>
          <cell r="AA38">
            <v>16.510000000000002</v>
          </cell>
          <cell r="AB38">
            <v>16.23</v>
          </cell>
          <cell r="AC38">
            <v>15.91</v>
          </cell>
          <cell r="AD38">
            <v>15.65</v>
          </cell>
          <cell r="AE38">
            <v>15.33</v>
          </cell>
          <cell r="AF38">
            <v>15.06</v>
          </cell>
          <cell r="AG38">
            <v>14.79</v>
          </cell>
          <cell r="AH38">
            <v>14.53</v>
          </cell>
          <cell r="AI38">
            <v>14.3</v>
          </cell>
          <cell r="AJ38">
            <v>13.95</v>
          </cell>
          <cell r="AK38">
            <v>13.87</v>
          </cell>
        </row>
        <row r="39">
          <cell r="A39">
            <v>44</v>
          </cell>
          <cell r="B39">
            <v>0</v>
          </cell>
          <cell r="C39">
            <v>339.24</v>
          </cell>
          <cell r="D39" t="str">
            <v>N</v>
          </cell>
          <cell r="E39">
            <v>43.96</v>
          </cell>
          <cell r="F39">
            <v>37.61</v>
          </cell>
          <cell r="G39">
            <v>31.56</v>
          </cell>
          <cell r="H39">
            <v>27.06</v>
          </cell>
          <cell r="I39">
            <v>24.35</v>
          </cell>
          <cell r="J39">
            <v>23.12</v>
          </cell>
          <cell r="K39">
            <v>21.49</v>
          </cell>
          <cell r="L39">
            <v>20.350000000000001</v>
          </cell>
          <cell r="M39">
            <v>21.08</v>
          </cell>
          <cell r="N39">
            <v>20.440000000000001</v>
          </cell>
          <cell r="O39">
            <v>19.96</v>
          </cell>
          <cell r="P39">
            <v>19.53</v>
          </cell>
          <cell r="Q39">
            <v>19</v>
          </cell>
          <cell r="R39">
            <v>18.350000000000001</v>
          </cell>
          <cell r="S39">
            <v>18.07</v>
          </cell>
          <cell r="T39">
            <v>17.86</v>
          </cell>
          <cell r="U39">
            <v>17.36</v>
          </cell>
          <cell r="V39">
            <v>16.93</v>
          </cell>
          <cell r="W39">
            <v>16.54</v>
          </cell>
          <cell r="X39">
            <v>16.190000000000001</v>
          </cell>
          <cell r="Y39">
            <v>15.87</v>
          </cell>
          <cell r="Z39">
            <v>15.57</v>
          </cell>
          <cell r="AA39">
            <v>15.26</v>
          </cell>
          <cell r="AB39">
            <v>15.01</v>
          </cell>
          <cell r="AC39">
            <v>14.7</v>
          </cell>
          <cell r="AD39">
            <v>14.47</v>
          </cell>
          <cell r="AE39">
            <v>14.2</v>
          </cell>
          <cell r="AF39">
            <v>13.93</v>
          </cell>
          <cell r="AG39">
            <v>13.69</v>
          </cell>
          <cell r="AH39">
            <v>13.45</v>
          </cell>
          <cell r="AI39">
            <v>13.22</v>
          </cell>
          <cell r="AJ39">
            <v>12.91</v>
          </cell>
          <cell r="AK39">
            <v>12.85</v>
          </cell>
        </row>
        <row r="40">
          <cell r="A40">
            <v>45</v>
          </cell>
          <cell r="B40">
            <v>0</v>
          </cell>
          <cell r="C40">
            <v>351.65</v>
          </cell>
          <cell r="D40" t="str">
            <v>N</v>
          </cell>
          <cell r="E40">
            <v>45.61</v>
          </cell>
          <cell r="F40">
            <v>39</v>
          </cell>
          <cell r="G40">
            <v>32.75</v>
          </cell>
          <cell r="H40">
            <v>28.08</v>
          </cell>
          <cell r="I40">
            <v>25.24</v>
          </cell>
          <cell r="J40">
            <v>23.96</v>
          </cell>
          <cell r="K40">
            <v>22.28</v>
          </cell>
          <cell r="L40">
            <v>21.11</v>
          </cell>
          <cell r="M40">
            <v>21.86</v>
          </cell>
          <cell r="N40">
            <v>21.19</v>
          </cell>
          <cell r="O40">
            <v>20.69</v>
          </cell>
          <cell r="P40">
            <v>20.260000000000002</v>
          </cell>
          <cell r="Q40">
            <v>19.71</v>
          </cell>
          <cell r="R40">
            <v>19.04</v>
          </cell>
          <cell r="S40">
            <v>18.739999999999998</v>
          </cell>
          <cell r="T40">
            <v>18.55</v>
          </cell>
          <cell r="U40">
            <v>18</v>
          </cell>
          <cell r="V40">
            <v>17.57</v>
          </cell>
          <cell r="W40">
            <v>17.16</v>
          </cell>
          <cell r="X40">
            <v>16.79</v>
          </cell>
          <cell r="Y40">
            <v>16.47</v>
          </cell>
          <cell r="Z40">
            <v>16.16</v>
          </cell>
          <cell r="AA40">
            <v>15.83</v>
          </cell>
          <cell r="AB40">
            <v>15.57</v>
          </cell>
          <cell r="AC40">
            <v>15.26</v>
          </cell>
          <cell r="AD40">
            <v>15.04</v>
          </cell>
          <cell r="AE40">
            <v>14.7</v>
          </cell>
          <cell r="AF40">
            <v>14.44</v>
          </cell>
          <cell r="AG40">
            <v>14.17</v>
          </cell>
          <cell r="AH40">
            <v>13.94</v>
          </cell>
          <cell r="AI40">
            <v>13.74</v>
          </cell>
          <cell r="AJ40">
            <v>13.4</v>
          </cell>
          <cell r="AK40">
            <v>13.32</v>
          </cell>
        </row>
        <row r="41">
          <cell r="A41">
            <v>46</v>
          </cell>
          <cell r="B41">
            <v>0</v>
          </cell>
          <cell r="C41">
            <v>300.43</v>
          </cell>
          <cell r="D41" t="str">
            <v>N</v>
          </cell>
          <cell r="E41">
            <v>38.94</v>
          </cell>
          <cell r="F41">
            <v>33.31</v>
          </cell>
          <cell r="G41">
            <v>27.98</v>
          </cell>
          <cell r="H41">
            <v>23.98</v>
          </cell>
          <cell r="I41">
            <v>21.56</v>
          </cell>
          <cell r="J41">
            <v>20.47</v>
          </cell>
          <cell r="K41">
            <v>19.010000000000002</v>
          </cell>
          <cell r="L41">
            <v>18.02</v>
          </cell>
          <cell r="M41">
            <v>18.68</v>
          </cell>
          <cell r="N41">
            <v>18.100000000000001</v>
          </cell>
          <cell r="O41">
            <v>17.68</v>
          </cell>
          <cell r="P41">
            <v>17.3</v>
          </cell>
          <cell r="Q41">
            <v>16.829999999999998</v>
          </cell>
          <cell r="R41">
            <v>16.27</v>
          </cell>
          <cell r="S41">
            <v>16.010000000000002</v>
          </cell>
          <cell r="T41">
            <v>15.82</v>
          </cell>
          <cell r="U41">
            <v>15.39</v>
          </cell>
          <cell r="V41">
            <v>15.01</v>
          </cell>
          <cell r="W41">
            <v>14.64</v>
          </cell>
          <cell r="X41">
            <v>14.34</v>
          </cell>
          <cell r="Y41">
            <v>14.06</v>
          </cell>
          <cell r="Z41">
            <v>13.8</v>
          </cell>
          <cell r="AA41">
            <v>13.52</v>
          </cell>
          <cell r="AB41">
            <v>13.28</v>
          </cell>
          <cell r="AC41">
            <v>13.04</v>
          </cell>
          <cell r="AD41">
            <v>12.82</v>
          </cell>
          <cell r="AE41">
            <v>12.56</v>
          </cell>
          <cell r="AF41">
            <v>12.34</v>
          </cell>
          <cell r="AG41">
            <v>12.12</v>
          </cell>
          <cell r="AH41">
            <v>11.91</v>
          </cell>
          <cell r="AI41">
            <v>11.72</v>
          </cell>
          <cell r="AJ41">
            <v>11.44</v>
          </cell>
          <cell r="AK41">
            <v>11.38</v>
          </cell>
        </row>
        <row r="42">
          <cell r="A42">
            <v>47</v>
          </cell>
          <cell r="B42">
            <v>0</v>
          </cell>
          <cell r="C42">
            <v>275.35000000000002</v>
          </cell>
          <cell r="D42" t="str">
            <v>N</v>
          </cell>
          <cell r="E42">
            <v>35.700000000000003</v>
          </cell>
          <cell r="F42">
            <v>30.56</v>
          </cell>
          <cell r="G42">
            <v>25.65</v>
          </cell>
          <cell r="H42">
            <v>21.99</v>
          </cell>
          <cell r="I42">
            <v>19.78</v>
          </cell>
          <cell r="J42">
            <v>18.760000000000002</v>
          </cell>
          <cell r="K42">
            <v>17.45</v>
          </cell>
          <cell r="L42">
            <v>16.53</v>
          </cell>
          <cell r="M42">
            <v>17.12</v>
          </cell>
          <cell r="N42">
            <v>16.600000000000001</v>
          </cell>
          <cell r="O42">
            <v>16.2</v>
          </cell>
          <cell r="P42">
            <v>15.87</v>
          </cell>
          <cell r="Q42">
            <v>15.44</v>
          </cell>
          <cell r="R42">
            <v>14.92</v>
          </cell>
          <cell r="S42">
            <v>14.68</v>
          </cell>
          <cell r="T42">
            <v>14.51</v>
          </cell>
          <cell r="U42">
            <v>14.1</v>
          </cell>
          <cell r="V42">
            <v>13.77</v>
          </cell>
          <cell r="W42">
            <v>13.44</v>
          </cell>
          <cell r="X42">
            <v>13.16</v>
          </cell>
          <cell r="Y42">
            <v>12.88</v>
          </cell>
          <cell r="Z42">
            <v>12.64</v>
          </cell>
          <cell r="AA42">
            <v>12.39</v>
          </cell>
          <cell r="AB42">
            <v>12.19</v>
          </cell>
          <cell r="AC42">
            <v>11.96</v>
          </cell>
          <cell r="AD42">
            <v>11.77</v>
          </cell>
          <cell r="AE42">
            <v>11.52</v>
          </cell>
          <cell r="AF42">
            <v>11.32</v>
          </cell>
          <cell r="AG42">
            <v>11.11</v>
          </cell>
          <cell r="AH42">
            <v>10.91</v>
          </cell>
          <cell r="AI42">
            <v>10.75</v>
          </cell>
          <cell r="AJ42">
            <v>10.49</v>
          </cell>
          <cell r="AK42">
            <v>10.43</v>
          </cell>
        </row>
        <row r="43">
          <cell r="A43">
            <v>48</v>
          </cell>
          <cell r="B43">
            <v>0</v>
          </cell>
          <cell r="C43">
            <v>269.02</v>
          </cell>
          <cell r="D43" t="str">
            <v>N</v>
          </cell>
          <cell r="E43">
            <v>34.840000000000003</v>
          </cell>
          <cell r="F43">
            <v>29.8</v>
          </cell>
          <cell r="G43">
            <v>25.01</v>
          </cell>
          <cell r="H43">
            <v>21.44</v>
          </cell>
          <cell r="I43">
            <v>19.29</v>
          </cell>
          <cell r="J43">
            <v>18.309999999999999</v>
          </cell>
          <cell r="K43">
            <v>17.010000000000002</v>
          </cell>
          <cell r="L43">
            <v>16.14</v>
          </cell>
          <cell r="M43">
            <v>16.71</v>
          </cell>
          <cell r="N43">
            <v>16.2</v>
          </cell>
          <cell r="O43">
            <v>15.82</v>
          </cell>
          <cell r="P43">
            <v>15.48</v>
          </cell>
          <cell r="Q43">
            <v>15.07</v>
          </cell>
          <cell r="R43">
            <v>14.55</v>
          </cell>
          <cell r="S43">
            <v>14.33</v>
          </cell>
          <cell r="T43">
            <v>14.15</v>
          </cell>
          <cell r="U43">
            <v>13.77</v>
          </cell>
          <cell r="V43">
            <v>13.43</v>
          </cell>
          <cell r="W43">
            <v>13.11</v>
          </cell>
          <cell r="X43">
            <v>12.82</v>
          </cell>
          <cell r="Y43">
            <v>12.58</v>
          </cell>
          <cell r="Z43">
            <v>12.34</v>
          </cell>
          <cell r="AA43">
            <v>12.1</v>
          </cell>
          <cell r="AB43">
            <v>11.89</v>
          </cell>
          <cell r="AC43">
            <v>11.66</v>
          </cell>
          <cell r="AD43">
            <v>11.49</v>
          </cell>
          <cell r="AE43">
            <v>11.25</v>
          </cell>
          <cell r="AF43">
            <v>11.03</v>
          </cell>
          <cell r="AG43">
            <v>10.83</v>
          </cell>
          <cell r="AH43">
            <v>10.65</v>
          </cell>
          <cell r="AI43">
            <v>10.49</v>
          </cell>
          <cell r="AJ43">
            <v>10.25</v>
          </cell>
          <cell r="AK43">
            <v>10.19</v>
          </cell>
        </row>
        <row r="44">
          <cell r="A44">
            <v>49</v>
          </cell>
          <cell r="B44">
            <v>0</v>
          </cell>
          <cell r="C44">
            <v>251.33</v>
          </cell>
          <cell r="D44" t="str">
            <v>N</v>
          </cell>
          <cell r="E44">
            <v>34.08</v>
          </cell>
          <cell r="F44">
            <v>27.87</v>
          </cell>
          <cell r="G44">
            <v>23.38</v>
          </cell>
          <cell r="H44">
            <v>20.05</v>
          </cell>
          <cell r="I44">
            <v>18.02</v>
          </cell>
          <cell r="J44">
            <v>17.12</v>
          </cell>
          <cell r="K44">
            <v>15.91</v>
          </cell>
          <cell r="L44">
            <v>15.09</v>
          </cell>
          <cell r="M44">
            <v>15.61</v>
          </cell>
          <cell r="N44">
            <v>15.15</v>
          </cell>
          <cell r="O44">
            <v>14.79</v>
          </cell>
          <cell r="P44">
            <v>14.47</v>
          </cell>
          <cell r="Q44">
            <v>14.08</v>
          </cell>
          <cell r="R44">
            <v>13.59</v>
          </cell>
          <cell r="S44">
            <v>13.4</v>
          </cell>
          <cell r="T44">
            <v>13.22</v>
          </cell>
          <cell r="U44">
            <v>12.86</v>
          </cell>
          <cell r="V44">
            <v>12.55</v>
          </cell>
          <cell r="W44">
            <v>12.24</v>
          </cell>
          <cell r="X44">
            <v>12</v>
          </cell>
          <cell r="Y44">
            <v>11.74</v>
          </cell>
          <cell r="Z44">
            <v>11.52</v>
          </cell>
          <cell r="AA44">
            <v>11.32</v>
          </cell>
          <cell r="AB44">
            <v>11.11</v>
          </cell>
          <cell r="AC44">
            <v>10.9</v>
          </cell>
          <cell r="AD44">
            <v>10.73</v>
          </cell>
          <cell r="AE44">
            <v>10.52</v>
          </cell>
          <cell r="AF44">
            <v>10.31</v>
          </cell>
          <cell r="AG44">
            <v>10.14</v>
          </cell>
          <cell r="AH44">
            <v>9.9499999999999993</v>
          </cell>
          <cell r="AI44">
            <v>9.8000000000000007</v>
          </cell>
          <cell r="AJ44">
            <v>9.57</v>
          </cell>
          <cell r="AK44">
            <v>9.52</v>
          </cell>
        </row>
        <row r="45">
          <cell r="A45">
            <v>50</v>
          </cell>
          <cell r="B45">
            <v>0</v>
          </cell>
          <cell r="C45">
            <v>249.74</v>
          </cell>
          <cell r="D45" t="str">
            <v>N</v>
          </cell>
          <cell r="E45">
            <v>34.08</v>
          </cell>
          <cell r="F45">
            <v>27.73</v>
          </cell>
          <cell r="G45">
            <v>23.27</v>
          </cell>
          <cell r="H45">
            <v>19.96</v>
          </cell>
          <cell r="I45">
            <v>17.940000000000001</v>
          </cell>
          <cell r="J45">
            <v>17.02</v>
          </cell>
          <cell r="K45">
            <v>15.83</v>
          </cell>
          <cell r="L45">
            <v>15.01</v>
          </cell>
          <cell r="M45">
            <v>15.53</v>
          </cell>
          <cell r="N45">
            <v>15.07</v>
          </cell>
          <cell r="O45">
            <v>14.7</v>
          </cell>
          <cell r="P45">
            <v>14.4</v>
          </cell>
          <cell r="Q45">
            <v>14.03</v>
          </cell>
          <cell r="R45">
            <v>13.54</v>
          </cell>
          <cell r="S45">
            <v>13.33</v>
          </cell>
          <cell r="T45">
            <v>13.17</v>
          </cell>
          <cell r="U45">
            <v>12.8</v>
          </cell>
          <cell r="V45">
            <v>12.49</v>
          </cell>
          <cell r="W45">
            <v>12.19</v>
          </cell>
          <cell r="X45">
            <v>11.95</v>
          </cell>
          <cell r="Y45">
            <v>11.71</v>
          </cell>
          <cell r="Z45">
            <v>11.49</v>
          </cell>
          <cell r="AA45">
            <v>11.27</v>
          </cell>
          <cell r="AB45">
            <v>11.06</v>
          </cell>
          <cell r="AC45">
            <v>10.84</v>
          </cell>
          <cell r="AD45">
            <v>10.68</v>
          </cell>
          <cell r="AE45">
            <v>10.46</v>
          </cell>
          <cell r="AF45">
            <v>10.27</v>
          </cell>
          <cell r="AG45">
            <v>10.07</v>
          </cell>
          <cell r="AH45">
            <v>9.91</v>
          </cell>
          <cell r="AI45">
            <v>9.76</v>
          </cell>
          <cell r="AJ45">
            <v>9.52</v>
          </cell>
          <cell r="AK45">
            <v>9.4600000000000009</v>
          </cell>
        </row>
        <row r="46">
          <cell r="A46">
            <v>51</v>
          </cell>
          <cell r="B46">
            <v>0</v>
          </cell>
          <cell r="C46">
            <v>239.45</v>
          </cell>
          <cell r="D46" t="str">
            <v>N</v>
          </cell>
          <cell r="E46">
            <v>34.08</v>
          </cell>
          <cell r="F46">
            <v>26.54</v>
          </cell>
          <cell r="G46">
            <v>22.28</v>
          </cell>
          <cell r="H46">
            <v>19.09</v>
          </cell>
          <cell r="I46">
            <v>17.2</v>
          </cell>
          <cell r="J46">
            <v>16.3</v>
          </cell>
          <cell r="K46">
            <v>15.16</v>
          </cell>
          <cell r="L46">
            <v>14.35</v>
          </cell>
          <cell r="M46">
            <v>14.88</v>
          </cell>
          <cell r="N46">
            <v>14.42</v>
          </cell>
          <cell r="O46">
            <v>14.09</v>
          </cell>
          <cell r="P46">
            <v>13.79</v>
          </cell>
          <cell r="Q46">
            <v>13.41</v>
          </cell>
          <cell r="R46">
            <v>12.97</v>
          </cell>
          <cell r="S46">
            <v>12.75</v>
          </cell>
          <cell r="T46">
            <v>12.62</v>
          </cell>
          <cell r="U46">
            <v>12.24</v>
          </cell>
          <cell r="V46">
            <v>11.96</v>
          </cell>
          <cell r="W46">
            <v>11.67</v>
          </cell>
          <cell r="X46">
            <v>11.42</v>
          </cell>
          <cell r="Y46">
            <v>11.18</v>
          </cell>
          <cell r="Z46">
            <v>10.98</v>
          </cell>
          <cell r="AA46">
            <v>10.77</v>
          </cell>
          <cell r="AB46">
            <v>10.6</v>
          </cell>
          <cell r="AC46">
            <v>10.38</v>
          </cell>
          <cell r="AD46">
            <v>10.24</v>
          </cell>
          <cell r="AE46">
            <v>10.01</v>
          </cell>
          <cell r="AF46">
            <v>9.81</v>
          </cell>
          <cell r="AG46">
            <v>9.65</v>
          </cell>
          <cell r="AH46">
            <v>9.4700000000000006</v>
          </cell>
          <cell r="AI46">
            <v>9.34</v>
          </cell>
          <cell r="AJ46">
            <v>9.1199999999999992</v>
          </cell>
          <cell r="AK46">
            <v>9.07</v>
          </cell>
        </row>
        <row r="47">
          <cell r="A47">
            <v>52</v>
          </cell>
          <cell r="B47">
            <v>0</v>
          </cell>
          <cell r="C47">
            <v>201.96</v>
          </cell>
          <cell r="D47" t="str">
            <v>N</v>
          </cell>
          <cell r="E47">
            <v>34.08</v>
          </cell>
          <cell r="F47">
            <v>22.41</v>
          </cell>
          <cell r="G47">
            <v>18.8</v>
          </cell>
          <cell r="H47">
            <v>16.13</v>
          </cell>
          <cell r="I47">
            <v>14.51</v>
          </cell>
          <cell r="J47">
            <v>13.77</v>
          </cell>
          <cell r="K47">
            <v>12.8</v>
          </cell>
          <cell r="L47">
            <v>12.12</v>
          </cell>
          <cell r="M47">
            <v>12.56</v>
          </cell>
          <cell r="N47">
            <v>12.18</v>
          </cell>
          <cell r="O47">
            <v>11.89</v>
          </cell>
          <cell r="P47">
            <v>11.63</v>
          </cell>
          <cell r="Q47">
            <v>11.33</v>
          </cell>
          <cell r="R47">
            <v>10.92</v>
          </cell>
          <cell r="S47">
            <v>10.77</v>
          </cell>
          <cell r="T47">
            <v>10.63</v>
          </cell>
          <cell r="U47">
            <v>10.35</v>
          </cell>
          <cell r="V47">
            <v>10.08</v>
          </cell>
          <cell r="W47">
            <v>9.85</v>
          </cell>
          <cell r="X47">
            <v>9.65</v>
          </cell>
          <cell r="Y47">
            <v>9.4499999999999993</v>
          </cell>
          <cell r="Z47">
            <v>9.2799999999999994</v>
          </cell>
          <cell r="AA47">
            <v>9.09</v>
          </cell>
          <cell r="AB47">
            <v>8.94</v>
          </cell>
          <cell r="AC47">
            <v>8.76</v>
          </cell>
          <cell r="AD47">
            <v>8.6300000000000008</v>
          </cell>
          <cell r="AE47">
            <v>8.44</v>
          </cell>
          <cell r="AF47">
            <v>8.3000000000000007</v>
          </cell>
          <cell r="AG47">
            <v>8.16</v>
          </cell>
          <cell r="AH47">
            <v>8.02</v>
          </cell>
          <cell r="AI47">
            <v>7.88</v>
          </cell>
          <cell r="AJ47">
            <v>7.68</v>
          </cell>
          <cell r="AK47">
            <v>7.65</v>
          </cell>
        </row>
        <row r="48">
          <cell r="A48">
            <v>53</v>
          </cell>
          <cell r="B48">
            <v>0</v>
          </cell>
          <cell r="C48">
            <v>204.34</v>
          </cell>
          <cell r="D48" t="str">
            <v>N</v>
          </cell>
          <cell r="E48">
            <v>34.08</v>
          </cell>
          <cell r="F48">
            <v>22.64</v>
          </cell>
          <cell r="G48">
            <v>19</v>
          </cell>
          <cell r="H48">
            <v>16.29</v>
          </cell>
          <cell r="I48">
            <v>14.64</v>
          </cell>
          <cell r="J48">
            <v>13.91</v>
          </cell>
          <cell r="K48">
            <v>12.93</v>
          </cell>
          <cell r="L48">
            <v>12.24</v>
          </cell>
          <cell r="M48">
            <v>12.7</v>
          </cell>
          <cell r="N48">
            <v>12.32</v>
          </cell>
          <cell r="O48">
            <v>12.01</v>
          </cell>
          <cell r="P48">
            <v>11.77</v>
          </cell>
          <cell r="Q48">
            <v>11.44</v>
          </cell>
          <cell r="R48">
            <v>11.04</v>
          </cell>
          <cell r="S48">
            <v>10.89</v>
          </cell>
          <cell r="T48">
            <v>10.75</v>
          </cell>
          <cell r="U48">
            <v>10.44</v>
          </cell>
          <cell r="V48">
            <v>10.199999999999999</v>
          </cell>
          <cell r="W48">
            <v>9.9499999999999993</v>
          </cell>
          <cell r="X48">
            <v>9.74</v>
          </cell>
          <cell r="Y48">
            <v>9.5500000000000007</v>
          </cell>
          <cell r="Z48">
            <v>9.3800000000000008</v>
          </cell>
          <cell r="AA48">
            <v>9.19</v>
          </cell>
          <cell r="AB48">
            <v>9.0399999999999991</v>
          </cell>
          <cell r="AC48">
            <v>8.8699999999999992</v>
          </cell>
          <cell r="AD48">
            <v>8.6999999999999993</v>
          </cell>
          <cell r="AE48">
            <v>8.5500000000000007</v>
          </cell>
          <cell r="AF48">
            <v>8.39</v>
          </cell>
          <cell r="AG48">
            <v>8.23</v>
          </cell>
          <cell r="AH48">
            <v>8.09</v>
          </cell>
          <cell r="AI48">
            <v>7.98</v>
          </cell>
          <cell r="AJ48">
            <v>7.79</v>
          </cell>
          <cell r="AK48">
            <v>7.74</v>
          </cell>
        </row>
        <row r="49">
          <cell r="A49">
            <v>54</v>
          </cell>
          <cell r="B49">
            <v>0</v>
          </cell>
          <cell r="C49">
            <v>205.66</v>
          </cell>
          <cell r="D49" t="str">
            <v>N</v>
          </cell>
          <cell r="E49">
            <v>34.08</v>
          </cell>
          <cell r="F49">
            <v>22.75</v>
          </cell>
          <cell r="G49">
            <v>19.09</v>
          </cell>
          <cell r="H49">
            <v>16.39</v>
          </cell>
          <cell r="I49">
            <v>14.73</v>
          </cell>
          <cell r="J49">
            <v>13.99</v>
          </cell>
          <cell r="K49">
            <v>12.99</v>
          </cell>
          <cell r="L49">
            <v>12.32</v>
          </cell>
          <cell r="M49">
            <v>12.75</v>
          </cell>
          <cell r="N49">
            <v>12.37</v>
          </cell>
          <cell r="O49">
            <v>12.08</v>
          </cell>
          <cell r="P49">
            <v>11.83</v>
          </cell>
          <cell r="Q49">
            <v>11.5</v>
          </cell>
          <cell r="R49">
            <v>11.11</v>
          </cell>
          <cell r="S49">
            <v>10.96</v>
          </cell>
          <cell r="T49">
            <v>10.81</v>
          </cell>
          <cell r="U49">
            <v>10.5</v>
          </cell>
          <cell r="V49">
            <v>10.26</v>
          </cell>
          <cell r="W49">
            <v>10.01</v>
          </cell>
          <cell r="X49">
            <v>9.7799999999999994</v>
          </cell>
          <cell r="Y49">
            <v>9.61</v>
          </cell>
          <cell r="Z49">
            <v>9.42</v>
          </cell>
          <cell r="AA49">
            <v>9.25</v>
          </cell>
          <cell r="AB49">
            <v>9.08</v>
          </cell>
          <cell r="AC49">
            <v>8.91</v>
          </cell>
          <cell r="AD49">
            <v>8.75</v>
          </cell>
          <cell r="AE49">
            <v>8.58</v>
          </cell>
          <cell r="AF49">
            <v>8.42</v>
          </cell>
          <cell r="AG49">
            <v>8.2799999999999994</v>
          </cell>
          <cell r="AH49">
            <v>8.14</v>
          </cell>
          <cell r="AI49">
            <v>8.02</v>
          </cell>
          <cell r="AJ49">
            <v>7.82</v>
          </cell>
          <cell r="AK49">
            <v>7.79</v>
          </cell>
        </row>
        <row r="50">
          <cell r="A50">
            <v>55</v>
          </cell>
          <cell r="B50">
            <v>0</v>
          </cell>
          <cell r="C50">
            <v>283.54000000000002</v>
          </cell>
          <cell r="D50" t="str">
            <v>N</v>
          </cell>
          <cell r="E50">
            <v>36.78</v>
          </cell>
          <cell r="F50">
            <v>31.45</v>
          </cell>
          <cell r="G50">
            <v>26.39</v>
          </cell>
          <cell r="H50">
            <v>22.64</v>
          </cell>
          <cell r="I50">
            <v>20.350000000000001</v>
          </cell>
          <cell r="J50">
            <v>19.329999999999998</v>
          </cell>
          <cell r="K50">
            <v>17.95</v>
          </cell>
          <cell r="L50">
            <v>17.010000000000002</v>
          </cell>
          <cell r="M50">
            <v>17.63</v>
          </cell>
          <cell r="N50">
            <v>17.09</v>
          </cell>
          <cell r="O50">
            <v>16.690000000000001</v>
          </cell>
          <cell r="P50">
            <v>16.309999999999999</v>
          </cell>
          <cell r="Q50">
            <v>15.89</v>
          </cell>
          <cell r="R50">
            <v>15.37</v>
          </cell>
          <cell r="S50">
            <v>15.13</v>
          </cell>
          <cell r="T50">
            <v>14.93</v>
          </cell>
          <cell r="U50">
            <v>14.52</v>
          </cell>
          <cell r="V50">
            <v>14.16</v>
          </cell>
          <cell r="W50">
            <v>13.83</v>
          </cell>
          <cell r="X50">
            <v>13.54</v>
          </cell>
          <cell r="Y50">
            <v>13.26</v>
          </cell>
          <cell r="Z50">
            <v>13.03</v>
          </cell>
          <cell r="AA50">
            <v>12.76</v>
          </cell>
          <cell r="AB50">
            <v>12.55</v>
          </cell>
          <cell r="AC50">
            <v>12.32</v>
          </cell>
          <cell r="AD50">
            <v>12.1</v>
          </cell>
          <cell r="AE50">
            <v>11.86</v>
          </cell>
          <cell r="AF50">
            <v>11.65</v>
          </cell>
          <cell r="AG50">
            <v>11.44</v>
          </cell>
          <cell r="AH50">
            <v>11.25</v>
          </cell>
          <cell r="AI50">
            <v>11.06</v>
          </cell>
          <cell r="AJ50">
            <v>10.79</v>
          </cell>
          <cell r="AK50">
            <v>10.74</v>
          </cell>
        </row>
        <row r="51">
          <cell r="A51">
            <v>56</v>
          </cell>
          <cell r="B51">
            <v>0</v>
          </cell>
          <cell r="C51">
            <v>226.25</v>
          </cell>
          <cell r="D51" t="str">
            <v>N</v>
          </cell>
          <cell r="E51">
            <v>34.08</v>
          </cell>
          <cell r="F51">
            <v>25.07</v>
          </cell>
          <cell r="G51">
            <v>21.04</v>
          </cell>
          <cell r="H51">
            <v>18.02</v>
          </cell>
          <cell r="I51">
            <v>16.23</v>
          </cell>
          <cell r="J51">
            <v>15.4</v>
          </cell>
          <cell r="K51">
            <v>14.3</v>
          </cell>
          <cell r="L51">
            <v>13.55</v>
          </cell>
          <cell r="M51">
            <v>14.05</v>
          </cell>
          <cell r="N51">
            <v>13.6</v>
          </cell>
          <cell r="O51">
            <v>13.31</v>
          </cell>
          <cell r="P51">
            <v>13</v>
          </cell>
          <cell r="Q51">
            <v>12.68</v>
          </cell>
          <cell r="R51">
            <v>12.22</v>
          </cell>
          <cell r="S51">
            <v>12.04</v>
          </cell>
          <cell r="T51">
            <v>11.89</v>
          </cell>
          <cell r="U51">
            <v>11.58</v>
          </cell>
          <cell r="V51">
            <v>11.3</v>
          </cell>
          <cell r="W51">
            <v>11.02</v>
          </cell>
          <cell r="X51">
            <v>10.78</v>
          </cell>
          <cell r="Y51">
            <v>10.57</v>
          </cell>
          <cell r="Z51">
            <v>10.37</v>
          </cell>
          <cell r="AA51">
            <v>10.19</v>
          </cell>
          <cell r="AB51">
            <v>10</v>
          </cell>
          <cell r="AC51">
            <v>9.8000000000000007</v>
          </cell>
          <cell r="AD51">
            <v>9.65</v>
          </cell>
          <cell r="AE51">
            <v>9.4499999999999993</v>
          </cell>
          <cell r="AF51">
            <v>9.2799999999999994</v>
          </cell>
          <cell r="AG51">
            <v>9.1199999999999992</v>
          </cell>
          <cell r="AH51">
            <v>8.9600000000000009</v>
          </cell>
          <cell r="AI51">
            <v>8.82</v>
          </cell>
          <cell r="AJ51">
            <v>8.6</v>
          </cell>
          <cell r="AK51">
            <v>8.57</v>
          </cell>
        </row>
        <row r="52">
          <cell r="A52">
            <v>57</v>
          </cell>
          <cell r="B52">
            <v>0</v>
          </cell>
          <cell r="C52">
            <v>283.27</v>
          </cell>
          <cell r="D52" t="str">
            <v>N</v>
          </cell>
          <cell r="E52">
            <v>36.72</v>
          </cell>
          <cell r="F52">
            <v>31.42</v>
          </cell>
          <cell r="G52">
            <v>26.37</v>
          </cell>
          <cell r="H52">
            <v>22.6</v>
          </cell>
          <cell r="I52">
            <v>20.329999999999998</v>
          </cell>
          <cell r="J52">
            <v>19.3</v>
          </cell>
          <cell r="K52">
            <v>17.940000000000001</v>
          </cell>
          <cell r="L52">
            <v>17</v>
          </cell>
          <cell r="M52">
            <v>17.61</v>
          </cell>
          <cell r="N52">
            <v>17.05</v>
          </cell>
          <cell r="O52">
            <v>16.66</v>
          </cell>
          <cell r="P52">
            <v>16.3</v>
          </cell>
          <cell r="Q52">
            <v>15.87</v>
          </cell>
          <cell r="R52">
            <v>15.33</v>
          </cell>
          <cell r="S52">
            <v>15.11</v>
          </cell>
          <cell r="T52">
            <v>14.92</v>
          </cell>
          <cell r="U52">
            <v>14.51</v>
          </cell>
          <cell r="V52">
            <v>14.15</v>
          </cell>
          <cell r="W52">
            <v>13.82</v>
          </cell>
          <cell r="X52">
            <v>13.52</v>
          </cell>
          <cell r="Y52">
            <v>13.25</v>
          </cell>
          <cell r="Z52">
            <v>13</v>
          </cell>
          <cell r="AA52">
            <v>12.75</v>
          </cell>
          <cell r="AB52">
            <v>12.54</v>
          </cell>
          <cell r="AC52">
            <v>12.31</v>
          </cell>
          <cell r="AD52">
            <v>12.09</v>
          </cell>
          <cell r="AE52">
            <v>11.85</v>
          </cell>
          <cell r="AF52">
            <v>11.63</v>
          </cell>
          <cell r="AG52">
            <v>11.42</v>
          </cell>
          <cell r="AH52">
            <v>11.23</v>
          </cell>
          <cell r="AI52">
            <v>11.04</v>
          </cell>
          <cell r="AJ52">
            <v>10.78</v>
          </cell>
          <cell r="AK52">
            <v>10.73</v>
          </cell>
        </row>
        <row r="53">
          <cell r="A53">
            <v>58</v>
          </cell>
          <cell r="B53">
            <v>0</v>
          </cell>
          <cell r="C53">
            <v>254.5</v>
          </cell>
          <cell r="D53" t="str">
            <v>N</v>
          </cell>
          <cell r="E53">
            <v>34.08</v>
          </cell>
          <cell r="F53">
            <v>28.17</v>
          </cell>
          <cell r="G53">
            <v>23.65</v>
          </cell>
          <cell r="H53">
            <v>20.28</v>
          </cell>
          <cell r="I53">
            <v>18.23</v>
          </cell>
          <cell r="J53">
            <v>17.32</v>
          </cell>
          <cell r="K53">
            <v>16.100000000000001</v>
          </cell>
          <cell r="L53">
            <v>15.24</v>
          </cell>
          <cell r="M53">
            <v>15.79</v>
          </cell>
          <cell r="N53">
            <v>15.3</v>
          </cell>
          <cell r="O53">
            <v>14.94</v>
          </cell>
          <cell r="P53">
            <v>14.62</v>
          </cell>
          <cell r="Q53">
            <v>14.23</v>
          </cell>
          <cell r="R53">
            <v>13.75</v>
          </cell>
          <cell r="S53">
            <v>13.54</v>
          </cell>
          <cell r="T53">
            <v>13.38</v>
          </cell>
          <cell r="U53">
            <v>13</v>
          </cell>
          <cell r="V53">
            <v>12.69</v>
          </cell>
          <cell r="W53">
            <v>12.38</v>
          </cell>
          <cell r="X53">
            <v>12.13</v>
          </cell>
          <cell r="Y53">
            <v>11.87</v>
          </cell>
          <cell r="Z53">
            <v>11.66</v>
          </cell>
          <cell r="AA53">
            <v>11.44</v>
          </cell>
          <cell r="AB53">
            <v>11.25</v>
          </cell>
          <cell r="AC53">
            <v>11.02</v>
          </cell>
          <cell r="AD53">
            <v>10.84</v>
          </cell>
          <cell r="AE53">
            <v>10.62</v>
          </cell>
          <cell r="AF53">
            <v>10.43</v>
          </cell>
          <cell r="AG53">
            <v>10.25</v>
          </cell>
          <cell r="AH53">
            <v>10.07</v>
          </cell>
          <cell r="AI53">
            <v>9.91</v>
          </cell>
          <cell r="AJ53">
            <v>9.67</v>
          </cell>
          <cell r="AK53">
            <v>9.64</v>
          </cell>
        </row>
        <row r="54">
          <cell r="A54">
            <v>59</v>
          </cell>
          <cell r="B54">
            <v>0</v>
          </cell>
          <cell r="C54">
            <v>274.3</v>
          </cell>
          <cell r="D54" t="str">
            <v>N</v>
          </cell>
          <cell r="E54">
            <v>35.6</v>
          </cell>
          <cell r="F54">
            <v>30.45</v>
          </cell>
          <cell r="G54">
            <v>25.56</v>
          </cell>
          <cell r="H54">
            <v>21.9</v>
          </cell>
          <cell r="I54">
            <v>19.72</v>
          </cell>
          <cell r="J54">
            <v>18.71</v>
          </cell>
          <cell r="K54">
            <v>17.38</v>
          </cell>
          <cell r="L54">
            <v>16.48</v>
          </cell>
          <cell r="M54">
            <v>17.05</v>
          </cell>
          <cell r="N54">
            <v>16.54</v>
          </cell>
          <cell r="O54">
            <v>16.170000000000002</v>
          </cell>
          <cell r="P54">
            <v>15.81</v>
          </cell>
          <cell r="Q54">
            <v>15.4</v>
          </cell>
          <cell r="R54">
            <v>14.88</v>
          </cell>
          <cell r="S54">
            <v>14.63</v>
          </cell>
          <cell r="T54">
            <v>14.46</v>
          </cell>
          <cell r="U54">
            <v>14.06</v>
          </cell>
          <cell r="V54">
            <v>13.72</v>
          </cell>
          <cell r="W54">
            <v>13.4</v>
          </cell>
          <cell r="X54">
            <v>13.11</v>
          </cell>
          <cell r="Y54">
            <v>12.85</v>
          </cell>
          <cell r="Z54">
            <v>12.62</v>
          </cell>
          <cell r="AA54">
            <v>12.35</v>
          </cell>
          <cell r="AB54">
            <v>12.14</v>
          </cell>
          <cell r="AC54">
            <v>11.91</v>
          </cell>
          <cell r="AD54">
            <v>11.72</v>
          </cell>
          <cell r="AE54">
            <v>11.49</v>
          </cell>
          <cell r="AF54">
            <v>11.28</v>
          </cell>
          <cell r="AG54">
            <v>11.06</v>
          </cell>
          <cell r="AH54">
            <v>10.89</v>
          </cell>
          <cell r="AI54">
            <v>10.72</v>
          </cell>
          <cell r="AJ54">
            <v>10.46</v>
          </cell>
          <cell r="AK54">
            <v>10.39</v>
          </cell>
        </row>
        <row r="55">
          <cell r="A55">
            <v>60</v>
          </cell>
          <cell r="B55">
            <v>0</v>
          </cell>
          <cell r="C55">
            <v>304.13</v>
          </cell>
          <cell r="D55" t="str">
            <v>N</v>
          </cell>
          <cell r="E55">
            <v>39.46</v>
          </cell>
          <cell r="F55">
            <v>33.76</v>
          </cell>
          <cell r="G55">
            <v>28.33</v>
          </cell>
          <cell r="H55">
            <v>24.3</v>
          </cell>
          <cell r="I55">
            <v>21.85</v>
          </cell>
          <cell r="J55">
            <v>20.75</v>
          </cell>
          <cell r="K55">
            <v>19.27</v>
          </cell>
          <cell r="L55">
            <v>18.260000000000002</v>
          </cell>
          <cell r="M55">
            <v>18.920000000000002</v>
          </cell>
          <cell r="N55">
            <v>18.34</v>
          </cell>
          <cell r="O55">
            <v>17.899999999999999</v>
          </cell>
          <cell r="P55">
            <v>17.53</v>
          </cell>
          <cell r="Q55">
            <v>17.04</v>
          </cell>
          <cell r="R55">
            <v>16.48</v>
          </cell>
          <cell r="S55">
            <v>16.23</v>
          </cell>
          <cell r="T55">
            <v>16.03</v>
          </cell>
          <cell r="U55">
            <v>15.58</v>
          </cell>
          <cell r="V55">
            <v>15.2</v>
          </cell>
          <cell r="W55">
            <v>14.85</v>
          </cell>
          <cell r="X55">
            <v>14.53</v>
          </cell>
          <cell r="Y55">
            <v>14.23</v>
          </cell>
          <cell r="Z55">
            <v>13.97</v>
          </cell>
          <cell r="AA55">
            <v>13.71</v>
          </cell>
          <cell r="AB55">
            <v>13.46</v>
          </cell>
          <cell r="AC55">
            <v>13.2</v>
          </cell>
          <cell r="AD55">
            <v>12.99</v>
          </cell>
          <cell r="AE55">
            <v>12.73</v>
          </cell>
          <cell r="AF55">
            <v>12.5</v>
          </cell>
          <cell r="AG55">
            <v>12.26</v>
          </cell>
          <cell r="AH55">
            <v>12.08</v>
          </cell>
          <cell r="AI55">
            <v>11.87</v>
          </cell>
          <cell r="AJ55">
            <v>11.6</v>
          </cell>
          <cell r="AK55">
            <v>11.52</v>
          </cell>
        </row>
        <row r="56">
          <cell r="A56">
            <v>61</v>
          </cell>
          <cell r="B56">
            <v>0</v>
          </cell>
          <cell r="C56">
            <v>333.96</v>
          </cell>
          <cell r="D56" t="str">
            <v>N</v>
          </cell>
          <cell r="E56">
            <v>43.32</v>
          </cell>
          <cell r="F56">
            <v>37.04</v>
          </cell>
          <cell r="G56">
            <v>31.09</v>
          </cell>
          <cell r="H56">
            <v>26.67</v>
          </cell>
          <cell r="I56">
            <v>23.98</v>
          </cell>
          <cell r="J56">
            <v>22.76</v>
          </cell>
          <cell r="K56">
            <v>21.15</v>
          </cell>
          <cell r="L56">
            <v>20.05</v>
          </cell>
          <cell r="M56">
            <v>20.77</v>
          </cell>
          <cell r="N56">
            <v>20.14</v>
          </cell>
          <cell r="O56">
            <v>19.670000000000002</v>
          </cell>
          <cell r="P56">
            <v>19.239999999999998</v>
          </cell>
          <cell r="Q56">
            <v>18.72</v>
          </cell>
          <cell r="R56">
            <v>18.079999999999998</v>
          </cell>
          <cell r="S56">
            <v>17.809999999999999</v>
          </cell>
          <cell r="T56">
            <v>17.600000000000001</v>
          </cell>
          <cell r="U56">
            <v>17.11</v>
          </cell>
          <cell r="V56">
            <v>16.670000000000002</v>
          </cell>
          <cell r="W56">
            <v>16.29</v>
          </cell>
          <cell r="X56">
            <v>15.94</v>
          </cell>
          <cell r="Y56">
            <v>15.63</v>
          </cell>
          <cell r="Z56">
            <v>15.33</v>
          </cell>
          <cell r="AA56">
            <v>15.05</v>
          </cell>
          <cell r="AB56">
            <v>14.79</v>
          </cell>
          <cell r="AC56">
            <v>14.51</v>
          </cell>
          <cell r="AD56">
            <v>14.27</v>
          </cell>
          <cell r="AE56">
            <v>13.99</v>
          </cell>
          <cell r="AF56">
            <v>13.72</v>
          </cell>
          <cell r="AG56">
            <v>13.46</v>
          </cell>
          <cell r="AH56">
            <v>13.23</v>
          </cell>
          <cell r="AI56">
            <v>13.04</v>
          </cell>
          <cell r="AJ56">
            <v>12.73</v>
          </cell>
          <cell r="AK56">
            <v>12.65</v>
          </cell>
        </row>
        <row r="57">
          <cell r="A57">
            <v>62</v>
          </cell>
          <cell r="B57">
            <v>0</v>
          </cell>
          <cell r="C57">
            <v>358.25</v>
          </cell>
          <cell r="D57" t="str">
            <v>N</v>
          </cell>
          <cell r="E57">
            <v>46.51</v>
          </cell>
          <cell r="F57">
            <v>39.79</v>
          </cell>
          <cell r="G57">
            <v>33.4</v>
          </cell>
          <cell r="H57">
            <v>28.63</v>
          </cell>
          <cell r="I57">
            <v>25.77</v>
          </cell>
          <cell r="J57">
            <v>24.46</v>
          </cell>
          <cell r="K57">
            <v>22.73</v>
          </cell>
          <cell r="L57">
            <v>21.52</v>
          </cell>
          <cell r="M57">
            <v>22.31</v>
          </cell>
          <cell r="N57">
            <v>21.63</v>
          </cell>
          <cell r="O57">
            <v>21.11</v>
          </cell>
          <cell r="P57">
            <v>20.64</v>
          </cell>
          <cell r="Q57">
            <v>20.09</v>
          </cell>
          <cell r="R57">
            <v>19.420000000000002</v>
          </cell>
          <cell r="S57">
            <v>19.12</v>
          </cell>
          <cell r="T57">
            <v>18.89</v>
          </cell>
          <cell r="U57">
            <v>18.37</v>
          </cell>
          <cell r="V57">
            <v>17.93</v>
          </cell>
          <cell r="W57">
            <v>17.5</v>
          </cell>
          <cell r="X57">
            <v>17.12</v>
          </cell>
          <cell r="Y57">
            <v>16.78</v>
          </cell>
          <cell r="Z57">
            <v>16.48</v>
          </cell>
          <cell r="AA57">
            <v>16.16</v>
          </cell>
          <cell r="AB57">
            <v>15.87</v>
          </cell>
          <cell r="AC57">
            <v>15.57</v>
          </cell>
          <cell r="AD57">
            <v>15.32</v>
          </cell>
          <cell r="AE57">
            <v>15.01</v>
          </cell>
          <cell r="AF57">
            <v>14.73</v>
          </cell>
          <cell r="AG57">
            <v>14.46</v>
          </cell>
          <cell r="AH57">
            <v>14.22</v>
          </cell>
          <cell r="AI57">
            <v>14.01</v>
          </cell>
          <cell r="AJ57">
            <v>13.68</v>
          </cell>
          <cell r="AK57">
            <v>13.57</v>
          </cell>
        </row>
        <row r="58">
          <cell r="A58">
            <v>63</v>
          </cell>
          <cell r="B58">
            <v>0</v>
          </cell>
          <cell r="C58">
            <v>359.04</v>
          </cell>
          <cell r="D58" t="str">
            <v>N</v>
          </cell>
          <cell r="E58">
            <v>46.57</v>
          </cell>
          <cell r="F58">
            <v>39.86</v>
          </cell>
          <cell r="G58">
            <v>33.43</v>
          </cell>
          <cell r="H58">
            <v>28.67</v>
          </cell>
          <cell r="I58">
            <v>25.79</v>
          </cell>
          <cell r="J58">
            <v>24.49</v>
          </cell>
          <cell r="K58">
            <v>22.75</v>
          </cell>
          <cell r="L58">
            <v>21.56</v>
          </cell>
          <cell r="M58">
            <v>22.35</v>
          </cell>
          <cell r="N58">
            <v>21.65</v>
          </cell>
          <cell r="O58">
            <v>21.14</v>
          </cell>
          <cell r="P58">
            <v>20.68</v>
          </cell>
          <cell r="Q58">
            <v>20.14</v>
          </cell>
          <cell r="R58">
            <v>19.440000000000001</v>
          </cell>
          <cell r="S58">
            <v>19.149999999999999</v>
          </cell>
          <cell r="T58">
            <v>18.920000000000002</v>
          </cell>
          <cell r="U58">
            <v>18.38</v>
          </cell>
          <cell r="V58">
            <v>17.940000000000001</v>
          </cell>
          <cell r="W58">
            <v>17.53</v>
          </cell>
          <cell r="X58">
            <v>17.16</v>
          </cell>
          <cell r="Y58">
            <v>16.809999999999999</v>
          </cell>
          <cell r="Z58">
            <v>16.489999999999998</v>
          </cell>
          <cell r="AA58">
            <v>16.18</v>
          </cell>
          <cell r="AB58">
            <v>15.89</v>
          </cell>
          <cell r="AC58">
            <v>15.58</v>
          </cell>
          <cell r="AD58">
            <v>15.34</v>
          </cell>
          <cell r="AE58">
            <v>15.05</v>
          </cell>
          <cell r="AF58">
            <v>14.76</v>
          </cell>
          <cell r="AG58">
            <v>14.5</v>
          </cell>
          <cell r="AH58">
            <v>14.26</v>
          </cell>
          <cell r="AI58">
            <v>14.03</v>
          </cell>
          <cell r="AJ58">
            <v>13.69</v>
          </cell>
          <cell r="AK58">
            <v>13.6</v>
          </cell>
        </row>
        <row r="59">
          <cell r="A59">
            <v>64</v>
          </cell>
          <cell r="B59">
            <v>0</v>
          </cell>
          <cell r="C59">
            <v>348.48</v>
          </cell>
          <cell r="D59" t="str">
            <v>N</v>
          </cell>
          <cell r="E59">
            <v>45.16</v>
          </cell>
          <cell r="F59">
            <v>38.64</v>
          </cell>
          <cell r="G59">
            <v>32.409999999999997</v>
          </cell>
          <cell r="H59">
            <v>27.8</v>
          </cell>
          <cell r="I59">
            <v>25</v>
          </cell>
          <cell r="J59">
            <v>23.73</v>
          </cell>
          <cell r="K59">
            <v>22.06</v>
          </cell>
          <cell r="L59">
            <v>20.91</v>
          </cell>
          <cell r="M59">
            <v>21.65</v>
          </cell>
          <cell r="N59">
            <v>21</v>
          </cell>
          <cell r="O59">
            <v>20.5</v>
          </cell>
          <cell r="P59">
            <v>20.05</v>
          </cell>
          <cell r="Q59">
            <v>19.5</v>
          </cell>
          <cell r="R59">
            <v>18.86</v>
          </cell>
          <cell r="S59">
            <v>18.59</v>
          </cell>
          <cell r="T59">
            <v>18.34</v>
          </cell>
          <cell r="U59">
            <v>17.84</v>
          </cell>
          <cell r="V59">
            <v>17.38</v>
          </cell>
          <cell r="W59">
            <v>16.989999999999998</v>
          </cell>
          <cell r="X59">
            <v>16.64</v>
          </cell>
          <cell r="Y59">
            <v>16.29</v>
          </cell>
          <cell r="Z59">
            <v>15.98</v>
          </cell>
          <cell r="AA59">
            <v>15.67</v>
          </cell>
          <cell r="AB59">
            <v>15.41</v>
          </cell>
          <cell r="AC59">
            <v>15.12</v>
          </cell>
          <cell r="AD59">
            <v>14.88</v>
          </cell>
          <cell r="AE59">
            <v>14.57</v>
          </cell>
          <cell r="AF59">
            <v>14.29</v>
          </cell>
          <cell r="AG59">
            <v>14.05</v>
          </cell>
          <cell r="AH59">
            <v>13.81</v>
          </cell>
          <cell r="AI59">
            <v>13.59</v>
          </cell>
          <cell r="AJ59">
            <v>13.25</v>
          </cell>
          <cell r="AK59">
            <v>13.2</v>
          </cell>
        </row>
        <row r="60">
          <cell r="A60">
            <v>65</v>
          </cell>
          <cell r="B60">
            <v>0</v>
          </cell>
          <cell r="C60">
            <v>204.6</v>
          </cell>
          <cell r="D60" t="str">
            <v>N</v>
          </cell>
          <cell r="E60">
            <v>34.08</v>
          </cell>
          <cell r="F60">
            <v>22.67</v>
          </cell>
          <cell r="G60">
            <v>19.010000000000002</v>
          </cell>
          <cell r="H60">
            <v>16.3</v>
          </cell>
          <cell r="I60">
            <v>14.67</v>
          </cell>
          <cell r="J60">
            <v>13.93</v>
          </cell>
          <cell r="K60">
            <v>12.96</v>
          </cell>
          <cell r="L60">
            <v>12.26</v>
          </cell>
          <cell r="M60">
            <v>12.72</v>
          </cell>
          <cell r="N60">
            <v>12.32</v>
          </cell>
          <cell r="O60">
            <v>12.03</v>
          </cell>
          <cell r="P60">
            <v>11.77</v>
          </cell>
          <cell r="Q60">
            <v>11.45</v>
          </cell>
          <cell r="R60">
            <v>11.06</v>
          </cell>
          <cell r="S60">
            <v>10.89</v>
          </cell>
          <cell r="T60">
            <v>10.77</v>
          </cell>
          <cell r="U60">
            <v>10.46</v>
          </cell>
          <cell r="V60">
            <v>10.220000000000001</v>
          </cell>
          <cell r="W60">
            <v>9.9600000000000009</v>
          </cell>
          <cell r="X60">
            <v>9.76</v>
          </cell>
          <cell r="Y60">
            <v>9.5500000000000007</v>
          </cell>
          <cell r="Z60">
            <v>9.3800000000000008</v>
          </cell>
          <cell r="AA60">
            <v>9.1999999999999993</v>
          </cell>
          <cell r="AB60">
            <v>9.0399999999999991</v>
          </cell>
          <cell r="AC60">
            <v>8.8800000000000008</v>
          </cell>
          <cell r="AD60">
            <v>8.7100000000000009</v>
          </cell>
          <cell r="AE60">
            <v>8.5500000000000007</v>
          </cell>
          <cell r="AF60">
            <v>8.39</v>
          </cell>
          <cell r="AG60">
            <v>8.23</v>
          </cell>
          <cell r="AH60">
            <v>8.1</v>
          </cell>
          <cell r="AI60">
            <v>7.98</v>
          </cell>
          <cell r="AJ60">
            <v>7.79</v>
          </cell>
          <cell r="AK60">
            <v>7.75</v>
          </cell>
        </row>
        <row r="61">
          <cell r="A61">
            <v>66</v>
          </cell>
          <cell r="B61">
            <v>0</v>
          </cell>
          <cell r="C61">
            <v>182.69</v>
          </cell>
          <cell r="D61" t="str">
            <v>N</v>
          </cell>
          <cell r="E61">
            <v>34.08</v>
          </cell>
          <cell r="F61">
            <v>20.22</v>
          </cell>
          <cell r="G61">
            <v>16.96</v>
          </cell>
          <cell r="H61">
            <v>14.55</v>
          </cell>
          <cell r="I61">
            <v>13.08</v>
          </cell>
          <cell r="J61">
            <v>12.42</v>
          </cell>
          <cell r="K61">
            <v>11.54</v>
          </cell>
          <cell r="L61">
            <v>10.92</v>
          </cell>
          <cell r="M61">
            <v>11.34</v>
          </cell>
          <cell r="N61">
            <v>10.98</v>
          </cell>
          <cell r="O61">
            <v>10.73</v>
          </cell>
          <cell r="P61">
            <v>10.49</v>
          </cell>
          <cell r="Q61">
            <v>10.220000000000001</v>
          </cell>
          <cell r="R61">
            <v>9.8800000000000008</v>
          </cell>
          <cell r="S61">
            <v>9.7100000000000009</v>
          </cell>
          <cell r="T61">
            <v>9.61</v>
          </cell>
          <cell r="U61">
            <v>9.34</v>
          </cell>
          <cell r="V61">
            <v>9.09</v>
          </cell>
          <cell r="W61">
            <v>8.9</v>
          </cell>
          <cell r="X61">
            <v>8.69</v>
          </cell>
          <cell r="Y61">
            <v>8.5399999999999991</v>
          </cell>
          <cell r="Z61">
            <v>8.36</v>
          </cell>
          <cell r="AA61">
            <v>8.2100000000000009</v>
          </cell>
          <cell r="AB61">
            <v>8.06</v>
          </cell>
          <cell r="AC61">
            <v>7.92</v>
          </cell>
          <cell r="AD61">
            <v>7.79</v>
          </cell>
          <cell r="AE61">
            <v>7.62</v>
          </cell>
          <cell r="AF61">
            <v>7.48</v>
          </cell>
          <cell r="AG61">
            <v>7.34</v>
          </cell>
          <cell r="AH61">
            <v>7.23</v>
          </cell>
          <cell r="AI61">
            <v>7.11</v>
          </cell>
          <cell r="AJ61">
            <v>6.94</v>
          </cell>
          <cell r="AK61">
            <v>6.92</v>
          </cell>
        </row>
        <row r="62">
          <cell r="A62">
            <v>67</v>
          </cell>
          <cell r="B62">
            <v>0</v>
          </cell>
          <cell r="C62">
            <v>179.52</v>
          </cell>
          <cell r="D62" t="str">
            <v>N</v>
          </cell>
          <cell r="E62">
            <v>34.08</v>
          </cell>
          <cell r="F62">
            <v>19.899999999999999</v>
          </cell>
          <cell r="G62">
            <v>16.670000000000002</v>
          </cell>
          <cell r="H62">
            <v>14.3</v>
          </cell>
          <cell r="I62">
            <v>12.86</v>
          </cell>
          <cell r="J62">
            <v>12.2</v>
          </cell>
          <cell r="K62">
            <v>11.35</v>
          </cell>
          <cell r="L62">
            <v>10.75</v>
          </cell>
          <cell r="M62">
            <v>11.13</v>
          </cell>
          <cell r="N62">
            <v>10.79</v>
          </cell>
          <cell r="O62">
            <v>10.55</v>
          </cell>
          <cell r="P62">
            <v>10.32</v>
          </cell>
          <cell r="Q62">
            <v>10.039999999999999</v>
          </cell>
          <cell r="R62">
            <v>9.6999999999999993</v>
          </cell>
          <cell r="S62">
            <v>9.5500000000000007</v>
          </cell>
          <cell r="T62">
            <v>9.43</v>
          </cell>
          <cell r="U62">
            <v>9.18</v>
          </cell>
          <cell r="V62">
            <v>8.9499999999999993</v>
          </cell>
          <cell r="W62">
            <v>8.73</v>
          </cell>
          <cell r="X62">
            <v>8.57</v>
          </cell>
          <cell r="Y62">
            <v>8.39</v>
          </cell>
          <cell r="Z62">
            <v>8.2200000000000006</v>
          </cell>
          <cell r="AA62">
            <v>8.07</v>
          </cell>
          <cell r="AB62">
            <v>7.93</v>
          </cell>
          <cell r="AC62">
            <v>7.79</v>
          </cell>
          <cell r="AD62">
            <v>7.65</v>
          </cell>
          <cell r="AE62">
            <v>7.5</v>
          </cell>
          <cell r="AF62">
            <v>7.35</v>
          </cell>
          <cell r="AG62">
            <v>7.23</v>
          </cell>
          <cell r="AH62">
            <v>7.11</v>
          </cell>
          <cell r="AI62">
            <v>6.99</v>
          </cell>
          <cell r="AJ62">
            <v>6.83</v>
          </cell>
          <cell r="AK62">
            <v>6.8</v>
          </cell>
        </row>
        <row r="63">
          <cell r="A63">
            <v>68</v>
          </cell>
          <cell r="B63">
            <v>0</v>
          </cell>
          <cell r="C63">
            <v>219.38</v>
          </cell>
          <cell r="D63" t="str">
            <v>N</v>
          </cell>
          <cell r="E63">
            <v>34.08</v>
          </cell>
          <cell r="F63">
            <v>24.35</v>
          </cell>
          <cell r="G63">
            <v>20.41</v>
          </cell>
          <cell r="H63">
            <v>17.510000000000002</v>
          </cell>
          <cell r="I63">
            <v>15.75</v>
          </cell>
          <cell r="J63">
            <v>14.94</v>
          </cell>
          <cell r="K63">
            <v>13.9</v>
          </cell>
          <cell r="L63">
            <v>13.17</v>
          </cell>
          <cell r="M63">
            <v>13.66</v>
          </cell>
          <cell r="N63">
            <v>13.22</v>
          </cell>
          <cell r="O63">
            <v>12.92</v>
          </cell>
          <cell r="P63">
            <v>12.64</v>
          </cell>
          <cell r="Q63">
            <v>12.31</v>
          </cell>
          <cell r="R63">
            <v>11.87</v>
          </cell>
          <cell r="S63">
            <v>11.71</v>
          </cell>
          <cell r="T63">
            <v>11.55</v>
          </cell>
          <cell r="U63">
            <v>11.23</v>
          </cell>
          <cell r="V63">
            <v>10.97</v>
          </cell>
          <cell r="W63">
            <v>10.71</v>
          </cell>
          <cell r="X63">
            <v>10.48</v>
          </cell>
          <cell r="Y63">
            <v>10.27</v>
          </cell>
          <cell r="Z63">
            <v>10.07</v>
          </cell>
          <cell r="AA63">
            <v>9.89</v>
          </cell>
          <cell r="AB63">
            <v>9.6999999999999993</v>
          </cell>
          <cell r="AC63">
            <v>9.5299999999999994</v>
          </cell>
          <cell r="AD63">
            <v>9.3699999999999992</v>
          </cell>
          <cell r="AE63">
            <v>9.19</v>
          </cell>
          <cell r="AF63">
            <v>9.01</v>
          </cell>
          <cell r="AG63">
            <v>8.84</v>
          </cell>
          <cell r="AH63">
            <v>8.69</v>
          </cell>
          <cell r="AI63">
            <v>8.57</v>
          </cell>
          <cell r="AJ63">
            <v>8.35</v>
          </cell>
          <cell r="AK63">
            <v>8.31</v>
          </cell>
        </row>
        <row r="64">
          <cell r="A64">
            <v>69</v>
          </cell>
          <cell r="B64">
            <v>0</v>
          </cell>
          <cell r="C64">
            <v>242.62</v>
          </cell>
          <cell r="D64" t="str">
            <v>N</v>
          </cell>
          <cell r="E64">
            <v>34.08</v>
          </cell>
          <cell r="F64">
            <v>26.88</v>
          </cell>
          <cell r="G64">
            <v>22.53</v>
          </cell>
          <cell r="H64">
            <v>19.329999999999998</v>
          </cell>
          <cell r="I64">
            <v>17.38</v>
          </cell>
          <cell r="J64">
            <v>16.52</v>
          </cell>
          <cell r="K64">
            <v>15.34</v>
          </cell>
          <cell r="L64">
            <v>14.55</v>
          </cell>
          <cell r="M64">
            <v>15.07</v>
          </cell>
          <cell r="N64">
            <v>14.59</v>
          </cell>
          <cell r="O64">
            <v>14.27</v>
          </cell>
          <cell r="P64">
            <v>13.95</v>
          </cell>
          <cell r="Q64">
            <v>13.56</v>
          </cell>
          <cell r="R64">
            <v>13.12</v>
          </cell>
          <cell r="S64">
            <v>12.92</v>
          </cell>
          <cell r="T64">
            <v>12.75</v>
          </cell>
          <cell r="U64">
            <v>12.39</v>
          </cell>
          <cell r="V64">
            <v>12.1</v>
          </cell>
          <cell r="W64">
            <v>11.83</v>
          </cell>
          <cell r="X64">
            <v>11.58</v>
          </cell>
          <cell r="Y64">
            <v>11.34</v>
          </cell>
          <cell r="Z64">
            <v>11.12</v>
          </cell>
          <cell r="AA64">
            <v>10.9</v>
          </cell>
          <cell r="AB64">
            <v>10.73</v>
          </cell>
          <cell r="AC64">
            <v>10.52</v>
          </cell>
          <cell r="AD64">
            <v>10.35</v>
          </cell>
          <cell r="AE64">
            <v>10.14</v>
          </cell>
          <cell r="AF64">
            <v>9.9499999999999993</v>
          </cell>
          <cell r="AG64">
            <v>9.76</v>
          </cell>
          <cell r="AH64">
            <v>9.61</v>
          </cell>
          <cell r="AI64">
            <v>9.4499999999999993</v>
          </cell>
          <cell r="AJ64">
            <v>9.24</v>
          </cell>
          <cell r="AK64">
            <v>9.19</v>
          </cell>
        </row>
        <row r="65">
          <cell r="A65">
            <v>70</v>
          </cell>
          <cell r="B65">
            <v>0</v>
          </cell>
          <cell r="C65">
            <v>255.82</v>
          </cell>
          <cell r="D65" t="str">
            <v>N</v>
          </cell>
          <cell r="E65">
            <v>34.08</v>
          </cell>
          <cell r="F65">
            <v>28.36</v>
          </cell>
          <cell r="G65">
            <v>23.81</v>
          </cell>
          <cell r="H65">
            <v>20.41</v>
          </cell>
          <cell r="I65">
            <v>18.350000000000001</v>
          </cell>
          <cell r="J65">
            <v>17.41</v>
          </cell>
          <cell r="K65">
            <v>16.190000000000001</v>
          </cell>
          <cell r="L65">
            <v>15.34</v>
          </cell>
          <cell r="M65">
            <v>15.89</v>
          </cell>
          <cell r="N65">
            <v>15.41</v>
          </cell>
          <cell r="O65">
            <v>15.06</v>
          </cell>
          <cell r="P65">
            <v>14.73</v>
          </cell>
          <cell r="Q65">
            <v>14.33</v>
          </cell>
          <cell r="R65">
            <v>13.85</v>
          </cell>
          <cell r="S65">
            <v>13.63</v>
          </cell>
          <cell r="T65">
            <v>13.46</v>
          </cell>
          <cell r="U65">
            <v>13.09</v>
          </cell>
          <cell r="V65">
            <v>12.76</v>
          </cell>
          <cell r="W65">
            <v>12.48</v>
          </cell>
          <cell r="X65">
            <v>12.2</v>
          </cell>
          <cell r="Y65">
            <v>11.97</v>
          </cell>
          <cell r="Z65">
            <v>11.73</v>
          </cell>
          <cell r="AA65">
            <v>11.51</v>
          </cell>
          <cell r="AB65">
            <v>11.33</v>
          </cell>
          <cell r="AC65">
            <v>11.09</v>
          </cell>
          <cell r="AD65">
            <v>10.91</v>
          </cell>
          <cell r="AE65">
            <v>10.71</v>
          </cell>
          <cell r="AF65">
            <v>10.5</v>
          </cell>
          <cell r="AG65">
            <v>10.31</v>
          </cell>
          <cell r="AH65">
            <v>10.14</v>
          </cell>
          <cell r="AI65">
            <v>9.99</v>
          </cell>
          <cell r="AJ65">
            <v>9.73</v>
          </cell>
          <cell r="AK65">
            <v>9.69</v>
          </cell>
        </row>
        <row r="66">
          <cell r="A66">
            <v>71</v>
          </cell>
          <cell r="B66">
            <v>0</v>
          </cell>
          <cell r="C66">
            <v>275.35000000000002</v>
          </cell>
          <cell r="D66" t="str">
            <v>N</v>
          </cell>
          <cell r="E66">
            <v>35.68</v>
          </cell>
          <cell r="F66">
            <v>30.53</v>
          </cell>
          <cell r="G66">
            <v>25.64</v>
          </cell>
          <cell r="H66">
            <v>21.98</v>
          </cell>
          <cell r="I66">
            <v>19.77</v>
          </cell>
          <cell r="J66">
            <v>18.739999999999998</v>
          </cell>
          <cell r="K66">
            <v>17.45</v>
          </cell>
          <cell r="L66">
            <v>16.52</v>
          </cell>
          <cell r="M66">
            <v>17.11</v>
          </cell>
          <cell r="N66">
            <v>16.59</v>
          </cell>
          <cell r="O66">
            <v>16.2</v>
          </cell>
          <cell r="P66">
            <v>15.85</v>
          </cell>
          <cell r="Q66">
            <v>15.42</v>
          </cell>
          <cell r="R66">
            <v>14.9</v>
          </cell>
          <cell r="S66">
            <v>14.68</v>
          </cell>
          <cell r="T66">
            <v>14.51</v>
          </cell>
          <cell r="U66">
            <v>14.09</v>
          </cell>
          <cell r="V66">
            <v>13.75</v>
          </cell>
          <cell r="W66">
            <v>13.43</v>
          </cell>
          <cell r="X66">
            <v>13.14</v>
          </cell>
          <cell r="Y66">
            <v>12.87</v>
          </cell>
          <cell r="Z66">
            <v>12.64</v>
          </cell>
          <cell r="AA66">
            <v>12.38</v>
          </cell>
          <cell r="AB66">
            <v>12.18</v>
          </cell>
          <cell r="AC66">
            <v>11.95</v>
          </cell>
          <cell r="AD66">
            <v>11.74</v>
          </cell>
          <cell r="AE66">
            <v>11.51</v>
          </cell>
          <cell r="AF66">
            <v>11.32</v>
          </cell>
          <cell r="AG66">
            <v>11.09</v>
          </cell>
          <cell r="AH66">
            <v>10.91</v>
          </cell>
          <cell r="AI66">
            <v>10.74</v>
          </cell>
          <cell r="AJ66">
            <v>10.48</v>
          </cell>
          <cell r="AK66">
            <v>10.43</v>
          </cell>
        </row>
        <row r="67">
          <cell r="A67">
            <v>72</v>
          </cell>
          <cell r="B67">
            <v>0</v>
          </cell>
          <cell r="C67">
            <v>302.81</v>
          </cell>
          <cell r="D67" t="str">
            <v>N</v>
          </cell>
          <cell r="E67">
            <v>39.229999999999997</v>
          </cell>
          <cell r="F67">
            <v>33.54</v>
          </cell>
          <cell r="G67">
            <v>28.16</v>
          </cell>
          <cell r="H67">
            <v>24.14</v>
          </cell>
          <cell r="I67">
            <v>21.7</v>
          </cell>
          <cell r="J67">
            <v>20.62</v>
          </cell>
          <cell r="K67">
            <v>19.149999999999999</v>
          </cell>
          <cell r="L67">
            <v>18.149999999999999</v>
          </cell>
          <cell r="M67">
            <v>18.829999999999998</v>
          </cell>
          <cell r="N67">
            <v>18.23</v>
          </cell>
          <cell r="O67">
            <v>17.809999999999999</v>
          </cell>
          <cell r="P67">
            <v>17.41</v>
          </cell>
          <cell r="Q67">
            <v>16.96</v>
          </cell>
          <cell r="R67">
            <v>16.39</v>
          </cell>
          <cell r="S67">
            <v>16.14</v>
          </cell>
          <cell r="T67">
            <v>15.93</v>
          </cell>
          <cell r="U67">
            <v>15.5</v>
          </cell>
          <cell r="V67">
            <v>15.12</v>
          </cell>
          <cell r="W67">
            <v>14.76</v>
          </cell>
          <cell r="X67">
            <v>14.44</v>
          </cell>
          <cell r="Y67">
            <v>14.16</v>
          </cell>
          <cell r="Z67">
            <v>13.9</v>
          </cell>
          <cell r="AA67">
            <v>13.6</v>
          </cell>
          <cell r="AB67">
            <v>13.4</v>
          </cell>
          <cell r="AC67">
            <v>13.12</v>
          </cell>
          <cell r="AD67">
            <v>12.92</v>
          </cell>
          <cell r="AE67">
            <v>12.68</v>
          </cell>
          <cell r="AF67">
            <v>12.43</v>
          </cell>
          <cell r="AG67">
            <v>12.19</v>
          </cell>
          <cell r="AH67">
            <v>12</v>
          </cell>
          <cell r="AI67">
            <v>11.81</v>
          </cell>
          <cell r="AJ67">
            <v>11.52</v>
          </cell>
          <cell r="AK67">
            <v>11.47</v>
          </cell>
        </row>
        <row r="68">
          <cell r="A68">
            <v>73</v>
          </cell>
          <cell r="B68">
            <v>0</v>
          </cell>
          <cell r="C68">
            <v>253.97</v>
          </cell>
          <cell r="D68" t="str">
            <v>N</v>
          </cell>
          <cell r="E68">
            <v>34.08</v>
          </cell>
          <cell r="F68">
            <v>28.14</v>
          </cell>
          <cell r="G68">
            <v>23.59</v>
          </cell>
          <cell r="H68">
            <v>20.25</v>
          </cell>
          <cell r="I68">
            <v>18.2</v>
          </cell>
          <cell r="J68">
            <v>17.29</v>
          </cell>
          <cell r="K68">
            <v>16.059999999999999</v>
          </cell>
          <cell r="L68">
            <v>15.21</v>
          </cell>
          <cell r="M68">
            <v>15.76</v>
          </cell>
          <cell r="N68">
            <v>15.29</v>
          </cell>
          <cell r="O68">
            <v>14.93</v>
          </cell>
          <cell r="P68">
            <v>14.59</v>
          </cell>
          <cell r="Q68">
            <v>14.21</v>
          </cell>
          <cell r="R68">
            <v>13.74</v>
          </cell>
          <cell r="S68">
            <v>13.52</v>
          </cell>
          <cell r="T68">
            <v>13.35</v>
          </cell>
          <cell r="U68">
            <v>12.98</v>
          </cell>
          <cell r="V68">
            <v>12.68</v>
          </cell>
          <cell r="W68">
            <v>12.37</v>
          </cell>
          <cell r="X68">
            <v>12.1</v>
          </cell>
          <cell r="Y68">
            <v>11.86</v>
          </cell>
          <cell r="Z68">
            <v>11.65</v>
          </cell>
          <cell r="AA68">
            <v>11.42</v>
          </cell>
          <cell r="AB68">
            <v>11.2</v>
          </cell>
          <cell r="AC68">
            <v>11.01</v>
          </cell>
          <cell r="AD68">
            <v>10.83</v>
          </cell>
          <cell r="AE68">
            <v>10.61</v>
          </cell>
          <cell r="AF68">
            <v>10.42</v>
          </cell>
          <cell r="AG68">
            <v>10.24</v>
          </cell>
          <cell r="AH68">
            <v>10.050000000000001</v>
          </cell>
          <cell r="AI68">
            <v>9.9</v>
          </cell>
          <cell r="AJ68">
            <v>9.66</v>
          </cell>
          <cell r="AK68">
            <v>9.6199999999999992</v>
          </cell>
        </row>
        <row r="69">
          <cell r="A69">
            <v>74</v>
          </cell>
          <cell r="B69">
            <v>0</v>
          </cell>
          <cell r="C69">
            <v>300.7</v>
          </cell>
          <cell r="D69" t="str">
            <v>N</v>
          </cell>
          <cell r="E69">
            <v>39</v>
          </cell>
          <cell r="F69">
            <v>33.36</v>
          </cell>
          <cell r="G69">
            <v>28.01</v>
          </cell>
          <cell r="H69">
            <v>24.01</v>
          </cell>
          <cell r="I69">
            <v>21.6</v>
          </cell>
          <cell r="J69">
            <v>20.5</v>
          </cell>
          <cell r="K69">
            <v>19.04</v>
          </cell>
          <cell r="L69">
            <v>18.059999999999999</v>
          </cell>
          <cell r="M69">
            <v>18.71</v>
          </cell>
          <cell r="N69">
            <v>18.13</v>
          </cell>
          <cell r="O69">
            <v>17.71</v>
          </cell>
          <cell r="P69">
            <v>17.32</v>
          </cell>
          <cell r="Q69">
            <v>16.86</v>
          </cell>
          <cell r="R69">
            <v>16.29</v>
          </cell>
          <cell r="S69">
            <v>16.05</v>
          </cell>
          <cell r="T69">
            <v>15.85</v>
          </cell>
          <cell r="U69">
            <v>15.41</v>
          </cell>
          <cell r="V69">
            <v>15.04</v>
          </cell>
          <cell r="W69">
            <v>14.68</v>
          </cell>
          <cell r="X69">
            <v>14.38</v>
          </cell>
          <cell r="Y69">
            <v>14.08</v>
          </cell>
          <cell r="Z69">
            <v>13.81</v>
          </cell>
          <cell r="AA69">
            <v>13.54</v>
          </cell>
          <cell r="AB69">
            <v>13.32</v>
          </cell>
          <cell r="AC69">
            <v>13.05</v>
          </cell>
          <cell r="AD69">
            <v>12.85</v>
          </cell>
          <cell r="AE69">
            <v>12.61</v>
          </cell>
          <cell r="AF69">
            <v>12.35</v>
          </cell>
          <cell r="AG69">
            <v>12.13</v>
          </cell>
          <cell r="AH69">
            <v>11.93</v>
          </cell>
          <cell r="AI69">
            <v>11.74</v>
          </cell>
          <cell r="AJ69">
            <v>11.45</v>
          </cell>
          <cell r="AK69">
            <v>11.39</v>
          </cell>
        </row>
        <row r="70">
          <cell r="A70">
            <v>75</v>
          </cell>
          <cell r="B70">
            <v>0</v>
          </cell>
          <cell r="C70">
            <v>321.55</v>
          </cell>
          <cell r="D70" t="str">
            <v>N</v>
          </cell>
          <cell r="E70">
            <v>41.68</v>
          </cell>
          <cell r="F70">
            <v>35.65</v>
          </cell>
          <cell r="G70">
            <v>29.93</v>
          </cell>
          <cell r="H70">
            <v>25.67</v>
          </cell>
          <cell r="I70">
            <v>23.08</v>
          </cell>
          <cell r="J70">
            <v>21.9</v>
          </cell>
          <cell r="K70">
            <v>20.36</v>
          </cell>
          <cell r="L70">
            <v>19.3</v>
          </cell>
          <cell r="M70">
            <v>20.010000000000002</v>
          </cell>
          <cell r="N70">
            <v>19.37</v>
          </cell>
          <cell r="O70">
            <v>18.920000000000002</v>
          </cell>
          <cell r="P70">
            <v>18.54</v>
          </cell>
          <cell r="Q70">
            <v>18.010000000000002</v>
          </cell>
          <cell r="R70">
            <v>17.399999999999999</v>
          </cell>
          <cell r="S70">
            <v>17.13</v>
          </cell>
          <cell r="T70">
            <v>16.93</v>
          </cell>
          <cell r="U70">
            <v>16.47</v>
          </cell>
          <cell r="V70">
            <v>16.059999999999999</v>
          </cell>
          <cell r="W70">
            <v>15.68</v>
          </cell>
          <cell r="X70">
            <v>15.34</v>
          </cell>
          <cell r="Y70">
            <v>15.05</v>
          </cell>
          <cell r="Z70">
            <v>14.76</v>
          </cell>
          <cell r="AA70">
            <v>14.47</v>
          </cell>
          <cell r="AB70">
            <v>14.22</v>
          </cell>
          <cell r="AC70">
            <v>13.95</v>
          </cell>
          <cell r="AD70">
            <v>13.74</v>
          </cell>
          <cell r="AE70">
            <v>13.45</v>
          </cell>
          <cell r="AF70">
            <v>13.2</v>
          </cell>
          <cell r="AG70">
            <v>12.97</v>
          </cell>
          <cell r="AH70">
            <v>12.75</v>
          </cell>
          <cell r="AI70">
            <v>12.55</v>
          </cell>
          <cell r="AJ70">
            <v>12.22</v>
          </cell>
          <cell r="AK70">
            <v>12.18</v>
          </cell>
        </row>
        <row r="71">
          <cell r="A71">
            <v>76</v>
          </cell>
          <cell r="B71">
            <v>0</v>
          </cell>
          <cell r="C71">
            <v>306.77</v>
          </cell>
          <cell r="D71" t="str">
            <v>N</v>
          </cell>
          <cell r="E71">
            <v>39.729999999999997</v>
          </cell>
          <cell r="F71">
            <v>33.99</v>
          </cell>
          <cell r="G71">
            <v>28.52</v>
          </cell>
          <cell r="H71">
            <v>24.47</v>
          </cell>
          <cell r="I71">
            <v>22</v>
          </cell>
          <cell r="J71">
            <v>20.9</v>
          </cell>
          <cell r="K71">
            <v>19.41</v>
          </cell>
          <cell r="L71">
            <v>18.38</v>
          </cell>
          <cell r="M71">
            <v>19.04</v>
          </cell>
          <cell r="N71">
            <v>18.48</v>
          </cell>
          <cell r="O71">
            <v>18.02</v>
          </cell>
          <cell r="P71">
            <v>17.64</v>
          </cell>
          <cell r="Q71">
            <v>17.170000000000002</v>
          </cell>
          <cell r="R71">
            <v>16.59</v>
          </cell>
          <cell r="S71">
            <v>16.34</v>
          </cell>
          <cell r="T71">
            <v>16.14</v>
          </cell>
          <cell r="U71">
            <v>15.68</v>
          </cell>
          <cell r="V71">
            <v>15.3</v>
          </cell>
          <cell r="W71">
            <v>14.94</v>
          </cell>
          <cell r="X71">
            <v>14.63</v>
          </cell>
          <cell r="Y71">
            <v>14.34</v>
          </cell>
          <cell r="Z71">
            <v>14.06</v>
          </cell>
          <cell r="AA71">
            <v>13.8</v>
          </cell>
          <cell r="AB71">
            <v>13.55</v>
          </cell>
          <cell r="AC71">
            <v>13.31</v>
          </cell>
          <cell r="AD71">
            <v>13.08</v>
          </cell>
          <cell r="AE71">
            <v>12.81</v>
          </cell>
          <cell r="AF71">
            <v>12.58</v>
          </cell>
          <cell r="AG71">
            <v>12.35</v>
          </cell>
          <cell r="AH71">
            <v>12.14</v>
          </cell>
          <cell r="AI71">
            <v>11.96</v>
          </cell>
          <cell r="AJ71">
            <v>11.66</v>
          </cell>
          <cell r="AK71">
            <v>11.62</v>
          </cell>
        </row>
        <row r="72">
          <cell r="A72">
            <v>77</v>
          </cell>
          <cell r="B72">
            <v>0</v>
          </cell>
          <cell r="C72">
            <v>305.7</v>
          </cell>
          <cell r="D72" t="str">
            <v>N</v>
          </cell>
          <cell r="E72">
            <v>39.57</v>
          </cell>
          <cell r="F72">
            <v>33.85</v>
          </cell>
          <cell r="G72">
            <v>28.4</v>
          </cell>
          <cell r="H72">
            <v>24.37</v>
          </cell>
          <cell r="I72">
            <v>21.9</v>
          </cell>
          <cell r="J72">
            <v>20.8</v>
          </cell>
          <cell r="K72">
            <v>19.329999999999998</v>
          </cell>
          <cell r="L72">
            <v>18.32</v>
          </cell>
          <cell r="M72">
            <v>18.97</v>
          </cell>
          <cell r="N72">
            <v>18.399999999999999</v>
          </cell>
          <cell r="O72">
            <v>17.96</v>
          </cell>
          <cell r="P72">
            <v>17.59</v>
          </cell>
          <cell r="Q72">
            <v>17.11</v>
          </cell>
          <cell r="R72">
            <v>16.53</v>
          </cell>
          <cell r="S72">
            <v>16.28</v>
          </cell>
          <cell r="T72">
            <v>16.09</v>
          </cell>
          <cell r="U72">
            <v>15.63</v>
          </cell>
          <cell r="V72">
            <v>15.24</v>
          </cell>
          <cell r="W72">
            <v>14.89</v>
          </cell>
          <cell r="X72">
            <v>14.57</v>
          </cell>
          <cell r="Y72">
            <v>14.28</v>
          </cell>
          <cell r="Z72">
            <v>14.03</v>
          </cell>
          <cell r="AA72">
            <v>13.75</v>
          </cell>
          <cell r="AB72">
            <v>13.5</v>
          </cell>
          <cell r="AC72">
            <v>13.23</v>
          </cell>
          <cell r="AD72">
            <v>13.04</v>
          </cell>
          <cell r="AE72">
            <v>12.76</v>
          </cell>
          <cell r="AF72">
            <v>12.54</v>
          </cell>
          <cell r="AG72">
            <v>12.32</v>
          </cell>
          <cell r="AH72">
            <v>12.1</v>
          </cell>
          <cell r="AI72">
            <v>11.91</v>
          </cell>
          <cell r="AJ72">
            <v>11.62</v>
          </cell>
          <cell r="AK72">
            <v>11.58</v>
          </cell>
        </row>
        <row r="73">
          <cell r="A73">
            <v>78</v>
          </cell>
          <cell r="B73">
            <v>0</v>
          </cell>
          <cell r="C73">
            <v>372.77</v>
          </cell>
          <cell r="D73" t="str">
            <v>N</v>
          </cell>
          <cell r="E73">
            <v>48.35</v>
          </cell>
          <cell r="F73">
            <v>41.36</v>
          </cell>
          <cell r="G73">
            <v>34.71</v>
          </cell>
          <cell r="H73">
            <v>29.77</v>
          </cell>
          <cell r="I73">
            <v>26.78</v>
          </cell>
          <cell r="J73">
            <v>25.42</v>
          </cell>
          <cell r="K73">
            <v>23.6</v>
          </cell>
          <cell r="L73">
            <v>22.39</v>
          </cell>
          <cell r="M73">
            <v>23.19</v>
          </cell>
          <cell r="N73">
            <v>22.49</v>
          </cell>
          <cell r="O73">
            <v>21.95</v>
          </cell>
          <cell r="P73">
            <v>21.49</v>
          </cell>
          <cell r="Q73">
            <v>20.91</v>
          </cell>
          <cell r="R73">
            <v>20.2</v>
          </cell>
          <cell r="S73">
            <v>19.899999999999999</v>
          </cell>
          <cell r="T73">
            <v>19.649999999999999</v>
          </cell>
          <cell r="U73">
            <v>19.09</v>
          </cell>
          <cell r="V73">
            <v>18.62</v>
          </cell>
          <cell r="W73">
            <v>18.190000000000001</v>
          </cell>
          <cell r="X73">
            <v>17.809999999999999</v>
          </cell>
          <cell r="Y73">
            <v>17.47</v>
          </cell>
          <cell r="Z73">
            <v>17.12</v>
          </cell>
          <cell r="AA73">
            <v>16.78</v>
          </cell>
          <cell r="AB73">
            <v>16.510000000000002</v>
          </cell>
          <cell r="AC73">
            <v>16.18</v>
          </cell>
          <cell r="AD73">
            <v>15.92</v>
          </cell>
          <cell r="AE73">
            <v>15.6</v>
          </cell>
          <cell r="AF73">
            <v>15.32</v>
          </cell>
          <cell r="AG73">
            <v>15.05</v>
          </cell>
          <cell r="AH73">
            <v>14.79</v>
          </cell>
          <cell r="AI73">
            <v>14.56</v>
          </cell>
          <cell r="AJ73">
            <v>14.2</v>
          </cell>
          <cell r="AK73">
            <v>14.12</v>
          </cell>
        </row>
        <row r="74">
          <cell r="A74">
            <v>79</v>
          </cell>
          <cell r="B74">
            <v>0</v>
          </cell>
          <cell r="C74">
            <v>312.83</v>
          </cell>
          <cell r="D74" t="str">
            <v>N</v>
          </cell>
          <cell r="E74">
            <v>40.53</v>
          </cell>
          <cell r="F74">
            <v>34.659999999999997</v>
          </cell>
          <cell r="G74">
            <v>29.11</v>
          </cell>
          <cell r="H74">
            <v>24.95</v>
          </cell>
          <cell r="I74">
            <v>22.44</v>
          </cell>
          <cell r="J74">
            <v>21.32</v>
          </cell>
          <cell r="K74">
            <v>19.8</v>
          </cell>
          <cell r="L74">
            <v>18.760000000000002</v>
          </cell>
          <cell r="M74">
            <v>19.43</v>
          </cell>
          <cell r="N74">
            <v>18.850000000000001</v>
          </cell>
          <cell r="O74">
            <v>18.399999999999999</v>
          </cell>
          <cell r="P74">
            <v>18.010000000000002</v>
          </cell>
          <cell r="Q74">
            <v>17.53</v>
          </cell>
          <cell r="R74">
            <v>16.93</v>
          </cell>
          <cell r="S74">
            <v>16.66</v>
          </cell>
          <cell r="T74">
            <v>16.48</v>
          </cell>
          <cell r="U74">
            <v>16.010000000000002</v>
          </cell>
          <cell r="V74">
            <v>15.61</v>
          </cell>
          <cell r="W74">
            <v>15.26</v>
          </cell>
          <cell r="X74">
            <v>14.93</v>
          </cell>
          <cell r="Y74">
            <v>14.63</v>
          </cell>
          <cell r="Z74">
            <v>14.35</v>
          </cell>
          <cell r="AA74">
            <v>14.08</v>
          </cell>
          <cell r="AB74">
            <v>13.83</v>
          </cell>
          <cell r="AC74">
            <v>13.56</v>
          </cell>
          <cell r="AD74">
            <v>13.34</v>
          </cell>
          <cell r="AE74">
            <v>13.08</v>
          </cell>
          <cell r="AF74">
            <v>12.85</v>
          </cell>
          <cell r="AG74">
            <v>12.62</v>
          </cell>
          <cell r="AH74">
            <v>12.39</v>
          </cell>
          <cell r="AI74">
            <v>12.2</v>
          </cell>
          <cell r="AJ74">
            <v>11.91</v>
          </cell>
          <cell r="AK74">
            <v>11.85</v>
          </cell>
        </row>
        <row r="75">
          <cell r="A75">
            <v>80</v>
          </cell>
          <cell r="B75">
            <v>0</v>
          </cell>
          <cell r="C75">
            <v>295.14</v>
          </cell>
          <cell r="D75" t="str">
            <v>N</v>
          </cell>
          <cell r="E75">
            <v>38.32</v>
          </cell>
          <cell r="F75">
            <v>32.78</v>
          </cell>
          <cell r="G75">
            <v>27.51</v>
          </cell>
          <cell r="H75">
            <v>23.59</v>
          </cell>
          <cell r="I75">
            <v>21.2</v>
          </cell>
          <cell r="J75">
            <v>20.149999999999999</v>
          </cell>
          <cell r="K75">
            <v>18.72</v>
          </cell>
          <cell r="L75">
            <v>17.75</v>
          </cell>
          <cell r="M75">
            <v>18.38</v>
          </cell>
          <cell r="N75">
            <v>17.829999999999998</v>
          </cell>
          <cell r="O75">
            <v>17.38</v>
          </cell>
          <cell r="P75">
            <v>17.010000000000002</v>
          </cell>
          <cell r="Q75">
            <v>16.55</v>
          </cell>
          <cell r="R75">
            <v>16</v>
          </cell>
          <cell r="S75">
            <v>15.76</v>
          </cell>
          <cell r="T75">
            <v>15.57</v>
          </cell>
          <cell r="U75">
            <v>15.13</v>
          </cell>
          <cell r="V75">
            <v>14.77</v>
          </cell>
          <cell r="W75">
            <v>14.41</v>
          </cell>
          <cell r="X75">
            <v>14.11</v>
          </cell>
          <cell r="Y75">
            <v>13.83</v>
          </cell>
          <cell r="Z75">
            <v>13.56</v>
          </cell>
          <cell r="AA75">
            <v>13.31</v>
          </cell>
          <cell r="AB75">
            <v>13.08</v>
          </cell>
          <cell r="AC75">
            <v>12.82</v>
          </cell>
          <cell r="AD75">
            <v>12.63</v>
          </cell>
          <cell r="AE75">
            <v>12.37</v>
          </cell>
          <cell r="AF75">
            <v>12.13</v>
          </cell>
          <cell r="AG75">
            <v>11.91</v>
          </cell>
          <cell r="AH75">
            <v>11.72</v>
          </cell>
          <cell r="AI75">
            <v>11.54</v>
          </cell>
          <cell r="AJ75">
            <v>11.27</v>
          </cell>
          <cell r="AK75">
            <v>11.18</v>
          </cell>
        </row>
        <row r="76">
          <cell r="A76">
            <v>81</v>
          </cell>
          <cell r="B76">
            <v>0</v>
          </cell>
          <cell r="C76">
            <v>285.38</v>
          </cell>
          <cell r="D76" t="str">
            <v>N</v>
          </cell>
          <cell r="E76">
            <v>37</v>
          </cell>
          <cell r="F76">
            <v>31.66</v>
          </cell>
          <cell r="G76">
            <v>26.55</v>
          </cell>
          <cell r="H76">
            <v>22.78</v>
          </cell>
          <cell r="I76">
            <v>20.48</v>
          </cell>
          <cell r="J76">
            <v>19.440000000000001</v>
          </cell>
          <cell r="K76">
            <v>18.07</v>
          </cell>
          <cell r="L76">
            <v>17.12</v>
          </cell>
          <cell r="M76">
            <v>17.75</v>
          </cell>
          <cell r="N76">
            <v>17.21</v>
          </cell>
          <cell r="O76">
            <v>16.79</v>
          </cell>
          <cell r="P76">
            <v>16.440000000000001</v>
          </cell>
          <cell r="Q76">
            <v>16</v>
          </cell>
          <cell r="R76">
            <v>15.45</v>
          </cell>
          <cell r="S76">
            <v>15.21</v>
          </cell>
          <cell r="T76">
            <v>15.05</v>
          </cell>
          <cell r="U76">
            <v>14.59</v>
          </cell>
          <cell r="V76">
            <v>14.26</v>
          </cell>
          <cell r="W76">
            <v>13.93</v>
          </cell>
          <cell r="X76">
            <v>13.63</v>
          </cell>
          <cell r="Y76">
            <v>13.34</v>
          </cell>
          <cell r="Z76">
            <v>13.09</v>
          </cell>
          <cell r="AA76">
            <v>12.85</v>
          </cell>
          <cell r="AB76">
            <v>12.64</v>
          </cell>
          <cell r="AC76">
            <v>12.38</v>
          </cell>
          <cell r="AD76">
            <v>12.19</v>
          </cell>
          <cell r="AE76">
            <v>11.95</v>
          </cell>
          <cell r="AF76">
            <v>11.72</v>
          </cell>
          <cell r="AG76">
            <v>11.51</v>
          </cell>
          <cell r="AH76">
            <v>11.33</v>
          </cell>
          <cell r="AI76">
            <v>11.13</v>
          </cell>
          <cell r="AJ76">
            <v>10.88</v>
          </cell>
          <cell r="AK76">
            <v>10.81</v>
          </cell>
        </row>
        <row r="77">
          <cell r="A77">
            <v>82</v>
          </cell>
          <cell r="B77">
            <v>0</v>
          </cell>
          <cell r="C77">
            <v>302.81</v>
          </cell>
          <cell r="D77" t="str">
            <v>N</v>
          </cell>
          <cell r="E77">
            <v>39.26</v>
          </cell>
          <cell r="F77">
            <v>33.549999999999997</v>
          </cell>
          <cell r="G77">
            <v>28.17</v>
          </cell>
          <cell r="H77">
            <v>24.15</v>
          </cell>
          <cell r="I77">
            <v>21.73</v>
          </cell>
          <cell r="J77">
            <v>20.63</v>
          </cell>
          <cell r="K77">
            <v>19.18</v>
          </cell>
          <cell r="L77">
            <v>18.149999999999999</v>
          </cell>
          <cell r="M77">
            <v>18.84</v>
          </cell>
          <cell r="N77">
            <v>18.25</v>
          </cell>
          <cell r="O77">
            <v>17.829999999999998</v>
          </cell>
          <cell r="P77">
            <v>17.45</v>
          </cell>
          <cell r="Q77">
            <v>16.96</v>
          </cell>
          <cell r="R77">
            <v>16.39</v>
          </cell>
          <cell r="S77">
            <v>16.14</v>
          </cell>
          <cell r="T77">
            <v>15.93</v>
          </cell>
          <cell r="U77">
            <v>15.5</v>
          </cell>
          <cell r="V77">
            <v>15.13</v>
          </cell>
          <cell r="W77">
            <v>14.77</v>
          </cell>
          <cell r="X77">
            <v>14.46</v>
          </cell>
          <cell r="Y77">
            <v>14.16</v>
          </cell>
          <cell r="Z77">
            <v>13.9</v>
          </cell>
          <cell r="AA77">
            <v>13.63</v>
          </cell>
          <cell r="AB77">
            <v>13.4</v>
          </cell>
          <cell r="AC77">
            <v>13.14</v>
          </cell>
          <cell r="AD77">
            <v>12.93</v>
          </cell>
          <cell r="AE77">
            <v>12.68</v>
          </cell>
          <cell r="AF77">
            <v>12.43</v>
          </cell>
          <cell r="AG77">
            <v>12.2</v>
          </cell>
          <cell r="AH77">
            <v>12</v>
          </cell>
          <cell r="AI77">
            <v>11.81</v>
          </cell>
          <cell r="AJ77">
            <v>11.52</v>
          </cell>
          <cell r="AK77">
            <v>11.47</v>
          </cell>
        </row>
        <row r="78">
          <cell r="A78">
            <v>83</v>
          </cell>
          <cell r="B78">
            <v>0</v>
          </cell>
          <cell r="C78">
            <v>331.32</v>
          </cell>
          <cell r="D78" t="str">
            <v>N</v>
          </cell>
          <cell r="E78">
            <v>42.94</v>
          </cell>
          <cell r="F78">
            <v>36.729999999999997</v>
          </cell>
          <cell r="G78">
            <v>30.82</v>
          </cell>
          <cell r="H78">
            <v>26.44</v>
          </cell>
          <cell r="I78">
            <v>23.77</v>
          </cell>
          <cell r="J78">
            <v>22.58</v>
          </cell>
          <cell r="K78">
            <v>20.99</v>
          </cell>
          <cell r="L78">
            <v>19.899999999999999</v>
          </cell>
          <cell r="M78">
            <v>20.59</v>
          </cell>
          <cell r="N78">
            <v>19.97</v>
          </cell>
          <cell r="O78">
            <v>19.48</v>
          </cell>
          <cell r="P78">
            <v>19.079999999999998</v>
          </cell>
          <cell r="Q78">
            <v>18.57</v>
          </cell>
          <cell r="R78">
            <v>17.940000000000001</v>
          </cell>
          <cell r="S78">
            <v>17.649999999999999</v>
          </cell>
          <cell r="T78">
            <v>17.47</v>
          </cell>
          <cell r="U78">
            <v>16.96</v>
          </cell>
          <cell r="V78">
            <v>16.54</v>
          </cell>
          <cell r="W78">
            <v>16.170000000000002</v>
          </cell>
          <cell r="X78">
            <v>15.82</v>
          </cell>
          <cell r="Y78">
            <v>15.5</v>
          </cell>
          <cell r="Z78">
            <v>15.2</v>
          </cell>
          <cell r="AA78">
            <v>14.9</v>
          </cell>
          <cell r="AB78">
            <v>14.64</v>
          </cell>
          <cell r="AC78">
            <v>14.38</v>
          </cell>
          <cell r="AD78">
            <v>14.15</v>
          </cell>
          <cell r="AE78">
            <v>13.85</v>
          </cell>
          <cell r="AF78">
            <v>13.59</v>
          </cell>
          <cell r="AG78">
            <v>13.34</v>
          </cell>
          <cell r="AH78">
            <v>13.14</v>
          </cell>
          <cell r="AI78">
            <v>12.93</v>
          </cell>
          <cell r="AJ78">
            <v>12.62</v>
          </cell>
          <cell r="AK78">
            <v>12.55</v>
          </cell>
        </row>
        <row r="79">
          <cell r="A79">
            <v>84</v>
          </cell>
          <cell r="B79">
            <v>0</v>
          </cell>
          <cell r="C79">
            <v>386.5</v>
          </cell>
          <cell r="D79" t="str">
            <v>N</v>
          </cell>
          <cell r="E79">
            <v>50.11</v>
          </cell>
          <cell r="F79">
            <v>42.87</v>
          </cell>
          <cell r="G79">
            <v>35.97</v>
          </cell>
          <cell r="H79">
            <v>30.85</v>
          </cell>
          <cell r="I79">
            <v>27.75</v>
          </cell>
          <cell r="J79">
            <v>26.35</v>
          </cell>
          <cell r="K79">
            <v>24.49</v>
          </cell>
          <cell r="L79">
            <v>23.2</v>
          </cell>
          <cell r="M79">
            <v>24.05</v>
          </cell>
          <cell r="N79">
            <v>23.31</v>
          </cell>
          <cell r="O79">
            <v>22.75</v>
          </cell>
          <cell r="P79">
            <v>22.27</v>
          </cell>
          <cell r="Q79">
            <v>21.65</v>
          </cell>
          <cell r="R79">
            <v>20.93</v>
          </cell>
          <cell r="S79">
            <v>20.6</v>
          </cell>
          <cell r="T79">
            <v>20.350000000000001</v>
          </cell>
          <cell r="U79">
            <v>19.79</v>
          </cell>
          <cell r="V79">
            <v>19.3</v>
          </cell>
          <cell r="W79">
            <v>18.86</v>
          </cell>
          <cell r="X79">
            <v>18.45</v>
          </cell>
          <cell r="Y79">
            <v>18.079999999999998</v>
          </cell>
          <cell r="Z79">
            <v>17.75</v>
          </cell>
          <cell r="AA79">
            <v>17.399999999999999</v>
          </cell>
          <cell r="AB79">
            <v>17.11</v>
          </cell>
          <cell r="AC79">
            <v>16.77</v>
          </cell>
          <cell r="AD79">
            <v>16.510000000000002</v>
          </cell>
          <cell r="AE79">
            <v>16.18</v>
          </cell>
          <cell r="AF79">
            <v>15.87</v>
          </cell>
          <cell r="AG79">
            <v>15.58</v>
          </cell>
          <cell r="AH79">
            <v>15.33</v>
          </cell>
          <cell r="AI79">
            <v>15.09</v>
          </cell>
          <cell r="AJ79">
            <v>14.73</v>
          </cell>
          <cell r="AK79">
            <v>14.64</v>
          </cell>
        </row>
        <row r="80">
          <cell r="A80">
            <v>85</v>
          </cell>
          <cell r="B80">
            <v>0</v>
          </cell>
          <cell r="C80">
            <v>350.59</v>
          </cell>
          <cell r="D80" t="str">
            <v>N</v>
          </cell>
          <cell r="E80">
            <v>45.46</v>
          </cell>
          <cell r="F80">
            <v>38.909999999999997</v>
          </cell>
          <cell r="G80">
            <v>32.659999999999997</v>
          </cell>
          <cell r="H80">
            <v>28.01</v>
          </cell>
          <cell r="I80">
            <v>25.18</v>
          </cell>
          <cell r="J80">
            <v>23.9</v>
          </cell>
          <cell r="K80">
            <v>22.21</v>
          </cell>
          <cell r="L80">
            <v>21.05</v>
          </cell>
          <cell r="M80">
            <v>21.8</v>
          </cell>
          <cell r="N80">
            <v>21.14</v>
          </cell>
          <cell r="O80">
            <v>20.63</v>
          </cell>
          <cell r="P80">
            <v>20.2</v>
          </cell>
          <cell r="Q80">
            <v>19.670000000000002</v>
          </cell>
          <cell r="R80">
            <v>18.98</v>
          </cell>
          <cell r="S80">
            <v>18.7</v>
          </cell>
          <cell r="T80">
            <v>18.48</v>
          </cell>
          <cell r="U80">
            <v>17.95</v>
          </cell>
          <cell r="V80">
            <v>17.53</v>
          </cell>
          <cell r="W80">
            <v>17.11</v>
          </cell>
          <cell r="X80">
            <v>16.75</v>
          </cell>
          <cell r="Y80">
            <v>16.420000000000002</v>
          </cell>
          <cell r="Z80">
            <v>16.12</v>
          </cell>
          <cell r="AA80">
            <v>15.79</v>
          </cell>
          <cell r="AB80">
            <v>15.52</v>
          </cell>
          <cell r="AC80">
            <v>15.21</v>
          </cell>
          <cell r="AD80">
            <v>14.97</v>
          </cell>
          <cell r="AE80">
            <v>14.68</v>
          </cell>
          <cell r="AF80">
            <v>14.4</v>
          </cell>
          <cell r="AG80">
            <v>14.15</v>
          </cell>
          <cell r="AH80">
            <v>13.91</v>
          </cell>
          <cell r="AI80">
            <v>13.7</v>
          </cell>
          <cell r="AJ80">
            <v>13.34</v>
          </cell>
          <cell r="AK80">
            <v>13.28</v>
          </cell>
        </row>
        <row r="81">
          <cell r="A81">
            <v>86</v>
          </cell>
          <cell r="B81">
            <v>0</v>
          </cell>
          <cell r="C81">
            <v>380.42</v>
          </cell>
          <cell r="D81" t="str">
            <v>N</v>
          </cell>
          <cell r="E81">
            <v>49.32</v>
          </cell>
          <cell r="F81">
            <v>42.19</v>
          </cell>
          <cell r="G81">
            <v>35.4</v>
          </cell>
          <cell r="H81">
            <v>30.36</v>
          </cell>
          <cell r="I81">
            <v>27.3</v>
          </cell>
          <cell r="J81">
            <v>25.93</v>
          </cell>
          <cell r="K81">
            <v>24.09</v>
          </cell>
          <cell r="L81">
            <v>22.82</v>
          </cell>
          <cell r="M81">
            <v>23.66</v>
          </cell>
          <cell r="N81">
            <v>22.92</v>
          </cell>
          <cell r="O81">
            <v>22.39</v>
          </cell>
          <cell r="P81">
            <v>21.9</v>
          </cell>
          <cell r="Q81">
            <v>21.32</v>
          </cell>
          <cell r="R81">
            <v>20.59</v>
          </cell>
          <cell r="S81">
            <v>20.28</v>
          </cell>
          <cell r="T81">
            <v>20.03</v>
          </cell>
          <cell r="U81">
            <v>19.46</v>
          </cell>
          <cell r="V81">
            <v>19</v>
          </cell>
          <cell r="W81">
            <v>18.57</v>
          </cell>
          <cell r="X81">
            <v>18.149999999999999</v>
          </cell>
          <cell r="Y81">
            <v>17.79</v>
          </cell>
          <cell r="Z81">
            <v>17.48</v>
          </cell>
          <cell r="AA81">
            <v>17.12</v>
          </cell>
          <cell r="AB81">
            <v>16.829999999999998</v>
          </cell>
          <cell r="AC81">
            <v>16.510000000000002</v>
          </cell>
          <cell r="AD81">
            <v>16.239999999999998</v>
          </cell>
          <cell r="AE81">
            <v>15.91</v>
          </cell>
          <cell r="AF81">
            <v>15.61</v>
          </cell>
          <cell r="AG81">
            <v>15.33</v>
          </cell>
          <cell r="AH81">
            <v>15.09</v>
          </cell>
          <cell r="AI81">
            <v>14.85</v>
          </cell>
          <cell r="AJ81">
            <v>14.5</v>
          </cell>
          <cell r="AK81">
            <v>14.41</v>
          </cell>
        </row>
        <row r="82">
          <cell r="A82">
            <v>87</v>
          </cell>
          <cell r="B82">
            <v>0</v>
          </cell>
          <cell r="C82">
            <v>387.29</v>
          </cell>
          <cell r="D82" t="str">
            <v>N</v>
          </cell>
          <cell r="E82">
            <v>50.17</v>
          </cell>
          <cell r="F82">
            <v>42.91</v>
          </cell>
          <cell r="G82">
            <v>36.01</v>
          </cell>
          <cell r="H82">
            <v>30.87</v>
          </cell>
          <cell r="I82">
            <v>27.77</v>
          </cell>
          <cell r="J82">
            <v>26.37</v>
          </cell>
          <cell r="K82">
            <v>24.5</v>
          </cell>
          <cell r="L82">
            <v>23.23</v>
          </cell>
          <cell r="M82">
            <v>24.06</v>
          </cell>
          <cell r="N82">
            <v>23.34</v>
          </cell>
          <cell r="O82">
            <v>22.76</v>
          </cell>
          <cell r="P82">
            <v>22.28</v>
          </cell>
          <cell r="Q82">
            <v>21.68</v>
          </cell>
          <cell r="R82">
            <v>20.96</v>
          </cell>
          <cell r="S82">
            <v>20.63</v>
          </cell>
          <cell r="T82">
            <v>20.38</v>
          </cell>
          <cell r="U82">
            <v>19.8</v>
          </cell>
          <cell r="V82">
            <v>19.329999999999998</v>
          </cell>
          <cell r="W82">
            <v>18.88</v>
          </cell>
          <cell r="X82">
            <v>18.48</v>
          </cell>
          <cell r="Y82">
            <v>18.100000000000001</v>
          </cell>
          <cell r="Z82">
            <v>17.760000000000002</v>
          </cell>
          <cell r="AA82">
            <v>17.41</v>
          </cell>
          <cell r="AB82">
            <v>17.12</v>
          </cell>
          <cell r="AC82">
            <v>16.79</v>
          </cell>
          <cell r="AD82">
            <v>16.52</v>
          </cell>
          <cell r="AE82">
            <v>16.190000000000001</v>
          </cell>
          <cell r="AF82">
            <v>15.89</v>
          </cell>
          <cell r="AG82">
            <v>15.6</v>
          </cell>
          <cell r="AH82">
            <v>15.34</v>
          </cell>
          <cell r="AI82">
            <v>15.11</v>
          </cell>
          <cell r="AJ82">
            <v>14.75</v>
          </cell>
          <cell r="AK82">
            <v>14.67</v>
          </cell>
        </row>
        <row r="83">
          <cell r="A83">
            <v>88</v>
          </cell>
          <cell r="B83">
            <v>0</v>
          </cell>
          <cell r="C83">
            <v>402.86</v>
          </cell>
          <cell r="D83" t="str">
            <v>N</v>
          </cell>
          <cell r="E83">
            <v>52.22</v>
          </cell>
          <cell r="F83">
            <v>44.69</v>
          </cell>
          <cell r="G83">
            <v>37.520000000000003</v>
          </cell>
          <cell r="H83">
            <v>32.159999999999997</v>
          </cell>
          <cell r="I83">
            <v>28.92</v>
          </cell>
          <cell r="J83">
            <v>27.47</v>
          </cell>
          <cell r="K83">
            <v>25.51</v>
          </cell>
          <cell r="L83">
            <v>24.17</v>
          </cell>
          <cell r="M83">
            <v>25.06</v>
          </cell>
          <cell r="N83">
            <v>24.27</v>
          </cell>
          <cell r="O83">
            <v>23.72</v>
          </cell>
          <cell r="P83">
            <v>23.2</v>
          </cell>
          <cell r="Q83">
            <v>22.58</v>
          </cell>
          <cell r="R83">
            <v>21.81</v>
          </cell>
          <cell r="S83">
            <v>21.49</v>
          </cell>
          <cell r="T83">
            <v>21.24</v>
          </cell>
          <cell r="U83">
            <v>20.62</v>
          </cell>
          <cell r="V83">
            <v>20.11</v>
          </cell>
          <cell r="W83">
            <v>19.670000000000002</v>
          </cell>
          <cell r="X83">
            <v>19.239999999999998</v>
          </cell>
          <cell r="Y83">
            <v>18.86</v>
          </cell>
          <cell r="Z83">
            <v>18.489999999999998</v>
          </cell>
          <cell r="AA83">
            <v>18.13</v>
          </cell>
          <cell r="AB83">
            <v>17.829999999999998</v>
          </cell>
          <cell r="AC83">
            <v>17.489999999999998</v>
          </cell>
          <cell r="AD83">
            <v>17.21</v>
          </cell>
          <cell r="AE83">
            <v>16.86</v>
          </cell>
          <cell r="AF83">
            <v>16.54</v>
          </cell>
          <cell r="AG83">
            <v>16.239999999999998</v>
          </cell>
          <cell r="AH83">
            <v>15.95</v>
          </cell>
          <cell r="AI83">
            <v>15.71</v>
          </cell>
          <cell r="AJ83">
            <v>15.33</v>
          </cell>
          <cell r="AK83">
            <v>15.26</v>
          </cell>
        </row>
        <row r="84">
          <cell r="A84">
            <v>89</v>
          </cell>
          <cell r="B84">
            <v>0</v>
          </cell>
          <cell r="C84">
            <v>392.57</v>
          </cell>
          <cell r="D84" t="str">
            <v>N</v>
          </cell>
          <cell r="E84">
            <v>50.84</v>
          </cell>
          <cell r="F84">
            <v>43.5</v>
          </cell>
          <cell r="G84">
            <v>36.5</v>
          </cell>
          <cell r="H84">
            <v>31.3</v>
          </cell>
          <cell r="I84">
            <v>28.16</v>
          </cell>
          <cell r="J84">
            <v>26.72</v>
          </cell>
          <cell r="K84">
            <v>24.84</v>
          </cell>
          <cell r="L84">
            <v>23.53</v>
          </cell>
          <cell r="M84">
            <v>24.39</v>
          </cell>
          <cell r="N84">
            <v>23.65</v>
          </cell>
          <cell r="O84">
            <v>23.08</v>
          </cell>
          <cell r="P84">
            <v>22.58</v>
          </cell>
          <cell r="Q84">
            <v>21.98</v>
          </cell>
          <cell r="R84">
            <v>21.24</v>
          </cell>
          <cell r="S84">
            <v>20.91</v>
          </cell>
          <cell r="T84">
            <v>20.64</v>
          </cell>
          <cell r="U84">
            <v>20.07</v>
          </cell>
          <cell r="V84">
            <v>19.600000000000001</v>
          </cell>
          <cell r="W84">
            <v>19.13</v>
          </cell>
          <cell r="X84">
            <v>18.72</v>
          </cell>
          <cell r="Y84">
            <v>18.350000000000001</v>
          </cell>
          <cell r="Z84">
            <v>18</v>
          </cell>
          <cell r="AA84">
            <v>17.649999999999999</v>
          </cell>
          <cell r="AB84">
            <v>17.350000000000001</v>
          </cell>
          <cell r="AC84">
            <v>17.010000000000002</v>
          </cell>
          <cell r="AD84">
            <v>16.75</v>
          </cell>
          <cell r="AE84">
            <v>16.420000000000002</v>
          </cell>
          <cell r="AF84">
            <v>16.12</v>
          </cell>
          <cell r="AG84">
            <v>15.81</v>
          </cell>
          <cell r="AH84">
            <v>15.56</v>
          </cell>
          <cell r="AI84">
            <v>15.3</v>
          </cell>
          <cell r="AJ84">
            <v>14.93</v>
          </cell>
          <cell r="AK84">
            <v>14.87</v>
          </cell>
        </row>
        <row r="85">
          <cell r="A85">
            <v>90</v>
          </cell>
          <cell r="B85">
            <v>0</v>
          </cell>
          <cell r="C85">
            <v>371.71</v>
          </cell>
          <cell r="D85" t="str">
            <v>N</v>
          </cell>
          <cell r="E85">
            <v>48.17</v>
          </cell>
          <cell r="F85">
            <v>41.18</v>
          </cell>
          <cell r="G85">
            <v>34.58</v>
          </cell>
          <cell r="H85">
            <v>29.64</v>
          </cell>
          <cell r="I85">
            <v>26.67</v>
          </cell>
          <cell r="J85">
            <v>25.31</v>
          </cell>
          <cell r="K85">
            <v>23.52</v>
          </cell>
          <cell r="L85">
            <v>22.3</v>
          </cell>
          <cell r="M85">
            <v>23.09</v>
          </cell>
          <cell r="N85">
            <v>22.39</v>
          </cell>
          <cell r="O85">
            <v>21.86</v>
          </cell>
          <cell r="P85">
            <v>21.39</v>
          </cell>
          <cell r="Q85">
            <v>20.81</v>
          </cell>
          <cell r="R85">
            <v>20.09</v>
          </cell>
          <cell r="S85">
            <v>19.8</v>
          </cell>
          <cell r="T85">
            <v>19.559999999999999</v>
          </cell>
          <cell r="U85">
            <v>19</v>
          </cell>
          <cell r="V85">
            <v>18.559999999999999</v>
          </cell>
          <cell r="W85">
            <v>18.11</v>
          </cell>
          <cell r="X85">
            <v>17.73</v>
          </cell>
          <cell r="Y85">
            <v>17.37</v>
          </cell>
          <cell r="Z85">
            <v>17.04</v>
          </cell>
          <cell r="AA85">
            <v>16.72</v>
          </cell>
          <cell r="AB85">
            <v>16.43</v>
          </cell>
          <cell r="AC85">
            <v>16.13</v>
          </cell>
          <cell r="AD85">
            <v>15.87</v>
          </cell>
          <cell r="AE85">
            <v>15.53</v>
          </cell>
          <cell r="AF85">
            <v>15.24</v>
          </cell>
          <cell r="AG85">
            <v>14.97</v>
          </cell>
          <cell r="AH85">
            <v>14.73</v>
          </cell>
          <cell r="AI85">
            <v>14.5</v>
          </cell>
          <cell r="AJ85">
            <v>14.12</v>
          </cell>
          <cell r="AK85">
            <v>14.08</v>
          </cell>
        </row>
        <row r="86">
          <cell r="A86">
            <v>91</v>
          </cell>
          <cell r="B86">
            <v>0</v>
          </cell>
          <cell r="C86">
            <v>421.87</v>
          </cell>
          <cell r="D86" t="str">
            <v>N</v>
          </cell>
          <cell r="E86">
            <v>54.68</v>
          </cell>
          <cell r="F86">
            <v>46.78</v>
          </cell>
          <cell r="G86">
            <v>39.270000000000003</v>
          </cell>
          <cell r="H86">
            <v>33.67</v>
          </cell>
          <cell r="I86">
            <v>30.3</v>
          </cell>
          <cell r="J86">
            <v>28.74</v>
          </cell>
          <cell r="K86">
            <v>26.71</v>
          </cell>
          <cell r="L86">
            <v>25.31</v>
          </cell>
          <cell r="M86">
            <v>26.23</v>
          </cell>
          <cell r="N86">
            <v>25.43</v>
          </cell>
          <cell r="O86">
            <v>24.83</v>
          </cell>
          <cell r="P86">
            <v>24.3</v>
          </cell>
          <cell r="Q86">
            <v>23.65</v>
          </cell>
          <cell r="R86">
            <v>22.85</v>
          </cell>
          <cell r="S86">
            <v>22.49</v>
          </cell>
          <cell r="T86">
            <v>22.22</v>
          </cell>
          <cell r="U86">
            <v>21.6</v>
          </cell>
          <cell r="V86">
            <v>21.07</v>
          </cell>
          <cell r="W86">
            <v>20.57</v>
          </cell>
          <cell r="X86">
            <v>20.149999999999999</v>
          </cell>
          <cell r="Y86">
            <v>19.73</v>
          </cell>
          <cell r="Z86">
            <v>19.36</v>
          </cell>
          <cell r="AA86">
            <v>18.98</v>
          </cell>
          <cell r="AB86">
            <v>18.670000000000002</v>
          </cell>
          <cell r="AC86">
            <v>18.309999999999999</v>
          </cell>
          <cell r="AD86">
            <v>18.010000000000002</v>
          </cell>
          <cell r="AE86">
            <v>17.64</v>
          </cell>
          <cell r="AF86">
            <v>17.32</v>
          </cell>
          <cell r="AG86">
            <v>17</v>
          </cell>
          <cell r="AH86">
            <v>16.72</v>
          </cell>
          <cell r="AI86">
            <v>16.47</v>
          </cell>
          <cell r="AJ86">
            <v>16.059999999999999</v>
          </cell>
          <cell r="AK86">
            <v>15.98</v>
          </cell>
        </row>
        <row r="87">
          <cell r="A87">
            <v>92</v>
          </cell>
          <cell r="B87">
            <v>0</v>
          </cell>
          <cell r="C87">
            <v>382.01</v>
          </cell>
          <cell r="D87" t="str">
            <v>N</v>
          </cell>
          <cell r="E87">
            <v>49.54</v>
          </cell>
          <cell r="F87">
            <v>42.38</v>
          </cell>
          <cell r="G87">
            <v>35.57</v>
          </cell>
          <cell r="H87">
            <v>30.5</v>
          </cell>
          <cell r="I87">
            <v>27.43</v>
          </cell>
          <cell r="J87">
            <v>26.03</v>
          </cell>
          <cell r="K87">
            <v>24.2</v>
          </cell>
          <cell r="L87">
            <v>22.92</v>
          </cell>
          <cell r="M87">
            <v>23.76</v>
          </cell>
          <cell r="N87">
            <v>23.03</v>
          </cell>
          <cell r="O87">
            <v>22.49</v>
          </cell>
          <cell r="P87">
            <v>22</v>
          </cell>
          <cell r="Q87">
            <v>21.4</v>
          </cell>
          <cell r="R87">
            <v>20.69</v>
          </cell>
          <cell r="S87">
            <v>20.36</v>
          </cell>
          <cell r="T87">
            <v>20.14</v>
          </cell>
          <cell r="U87">
            <v>19.559999999999999</v>
          </cell>
          <cell r="V87">
            <v>19.079999999999998</v>
          </cell>
          <cell r="W87">
            <v>18.64</v>
          </cell>
          <cell r="X87">
            <v>18.25</v>
          </cell>
          <cell r="Y87">
            <v>17.88</v>
          </cell>
          <cell r="Z87">
            <v>17.54</v>
          </cell>
          <cell r="AA87">
            <v>17.21</v>
          </cell>
          <cell r="AB87">
            <v>16.899999999999999</v>
          </cell>
          <cell r="AC87">
            <v>16.579999999999998</v>
          </cell>
          <cell r="AD87">
            <v>16.309999999999999</v>
          </cell>
          <cell r="AE87">
            <v>15.98</v>
          </cell>
          <cell r="AF87">
            <v>15.68</v>
          </cell>
          <cell r="AG87">
            <v>15.41</v>
          </cell>
          <cell r="AH87">
            <v>15.16</v>
          </cell>
          <cell r="AI87">
            <v>14.92</v>
          </cell>
          <cell r="AJ87">
            <v>14.55</v>
          </cell>
          <cell r="AK87">
            <v>14.47</v>
          </cell>
        </row>
        <row r="88">
          <cell r="A88">
            <v>93</v>
          </cell>
          <cell r="B88">
            <v>0</v>
          </cell>
          <cell r="C88">
            <v>398.9</v>
          </cell>
          <cell r="D88" t="str">
            <v>N</v>
          </cell>
          <cell r="E88">
            <v>51.67</v>
          </cell>
          <cell r="F88">
            <v>44.2</v>
          </cell>
          <cell r="G88">
            <v>37.08</v>
          </cell>
          <cell r="H88">
            <v>31.81</v>
          </cell>
          <cell r="I88">
            <v>28.61</v>
          </cell>
          <cell r="J88">
            <v>27.16</v>
          </cell>
          <cell r="K88">
            <v>25.23</v>
          </cell>
          <cell r="L88">
            <v>23.93</v>
          </cell>
          <cell r="M88">
            <v>24.79</v>
          </cell>
          <cell r="N88">
            <v>24.02</v>
          </cell>
          <cell r="O88">
            <v>23.46</v>
          </cell>
          <cell r="P88">
            <v>22.93</v>
          </cell>
          <cell r="Q88">
            <v>22.34</v>
          </cell>
          <cell r="R88">
            <v>21.58</v>
          </cell>
          <cell r="S88">
            <v>21.26</v>
          </cell>
          <cell r="T88">
            <v>21</v>
          </cell>
          <cell r="U88">
            <v>20.39</v>
          </cell>
          <cell r="V88">
            <v>19.920000000000002</v>
          </cell>
          <cell r="W88">
            <v>19.43</v>
          </cell>
          <cell r="X88">
            <v>19.010000000000002</v>
          </cell>
          <cell r="Y88">
            <v>18.66</v>
          </cell>
          <cell r="Z88">
            <v>18.3</v>
          </cell>
          <cell r="AA88">
            <v>17.940000000000001</v>
          </cell>
          <cell r="AB88">
            <v>17.63</v>
          </cell>
          <cell r="AC88">
            <v>17.29</v>
          </cell>
          <cell r="AD88">
            <v>17.010000000000002</v>
          </cell>
          <cell r="AE88">
            <v>16.66</v>
          </cell>
          <cell r="AF88">
            <v>16.37</v>
          </cell>
          <cell r="AG88">
            <v>16.09</v>
          </cell>
          <cell r="AH88">
            <v>15.81</v>
          </cell>
          <cell r="AI88">
            <v>15.56</v>
          </cell>
          <cell r="AJ88">
            <v>15.17</v>
          </cell>
          <cell r="AK88">
            <v>15.11</v>
          </cell>
        </row>
        <row r="89">
          <cell r="A89">
            <v>94</v>
          </cell>
          <cell r="B89">
            <v>0</v>
          </cell>
          <cell r="C89">
            <v>354.02</v>
          </cell>
          <cell r="D89" t="str">
            <v>N</v>
          </cell>
          <cell r="E89">
            <v>45.87</v>
          </cell>
          <cell r="F89">
            <v>39.229999999999997</v>
          </cell>
          <cell r="G89">
            <v>32.909999999999997</v>
          </cell>
          <cell r="H89">
            <v>28.23</v>
          </cell>
          <cell r="I89">
            <v>25.4</v>
          </cell>
          <cell r="J89">
            <v>24.1</v>
          </cell>
          <cell r="K89">
            <v>22.4</v>
          </cell>
          <cell r="L89">
            <v>21.24</v>
          </cell>
          <cell r="M89">
            <v>22</v>
          </cell>
          <cell r="N89">
            <v>21.32</v>
          </cell>
          <cell r="O89">
            <v>20.81</v>
          </cell>
          <cell r="P89">
            <v>20.36</v>
          </cell>
          <cell r="Q89">
            <v>19.82</v>
          </cell>
          <cell r="R89">
            <v>19.149999999999999</v>
          </cell>
          <cell r="S89">
            <v>18.86</v>
          </cell>
          <cell r="T89">
            <v>18.64</v>
          </cell>
          <cell r="U89">
            <v>18.100000000000001</v>
          </cell>
          <cell r="V89">
            <v>17.66</v>
          </cell>
          <cell r="W89">
            <v>17.260000000000002</v>
          </cell>
          <cell r="X89">
            <v>16.88</v>
          </cell>
          <cell r="Y89">
            <v>16.54</v>
          </cell>
          <cell r="Z89">
            <v>16.239999999999998</v>
          </cell>
          <cell r="AA89">
            <v>15.92</v>
          </cell>
          <cell r="AB89">
            <v>15.65</v>
          </cell>
          <cell r="AC89">
            <v>15.34</v>
          </cell>
          <cell r="AD89">
            <v>15.12</v>
          </cell>
          <cell r="AE89">
            <v>14.8</v>
          </cell>
          <cell r="AF89">
            <v>14.52</v>
          </cell>
          <cell r="AG89">
            <v>14.27</v>
          </cell>
          <cell r="AH89">
            <v>14.04</v>
          </cell>
          <cell r="AI89">
            <v>13.81</v>
          </cell>
          <cell r="AJ89">
            <v>13.46</v>
          </cell>
          <cell r="AK89">
            <v>13.41</v>
          </cell>
        </row>
        <row r="90">
          <cell r="A90">
            <v>95</v>
          </cell>
          <cell r="B90">
            <v>0</v>
          </cell>
          <cell r="C90">
            <v>404.98</v>
          </cell>
          <cell r="D90" t="str">
            <v>N</v>
          </cell>
          <cell r="E90">
            <v>52.52</v>
          </cell>
          <cell r="F90">
            <v>44.93</v>
          </cell>
          <cell r="G90">
            <v>37.72</v>
          </cell>
          <cell r="H90">
            <v>32.340000000000003</v>
          </cell>
          <cell r="I90">
            <v>29.1</v>
          </cell>
          <cell r="J90">
            <v>27.61</v>
          </cell>
          <cell r="K90">
            <v>25.66</v>
          </cell>
          <cell r="L90">
            <v>24.34</v>
          </cell>
          <cell r="M90">
            <v>25.19</v>
          </cell>
          <cell r="N90">
            <v>24.43</v>
          </cell>
          <cell r="O90">
            <v>23.85</v>
          </cell>
          <cell r="P90">
            <v>23.34</v>
          </cell>
          <cell r="Q90">
            <v>22.71</v>
          </cell>
          <cell r="R90">
            <v>21.94</v>
          </cell>
          <cell r="S90">
            <v>21.6</v>
          </cell>
          <cell r="T90">
            <v>21.35</v>
          </cell>
          <cell r="U90">
            <v>20.75</v>
          </cell>
          <cell r="V90">
            <v>20.25</v>
          </cell>
          <cell r="W90">
            <v>19.77</v>
          </cell>
          <cell r="X90">
            <v>19.34</v>
          </cell>
          <cell r="Y90">
            <v>18.96</v>
          </cell>
          <cell r="Z90">
            <v>18.61</v>
          </cell>
          <cell r="AA90">
            <v>18.23</v>
          </cell>
          <cell r="AB90">
            <v>17.93</v>
          </cell>
          <cell r="AC90">
            <v>17.59</v>
          </cell>
          <cell r="AD90">
            <v>17.3</v>
          </cell>
          <cell r="AE90">
            <v>16.95</v>
          </cell>
          <cell r="AF90">
            <v>16.64</v>
          </cell>
          <cell r="AG90">
            <v>16.34</v>
          </cell>
          <cell r="AH90">
            <v>16.09</v>
          </cell>
          <cell r="AI90">
            <v>15.82</v>
          </cell>
          <cell r="AJ90">
            <v>15.42</v>
          </cell>
          <cell r="AK90">
            <v>15.34</v>
          </cell>
        </row>
        <row r="91">
          <cell r="A91">
            <v>96</v>
          </cell>
          <cell r="B91">
            <v>0</v>
          </cell>
          <cell r="C91">
            <v>419.5</v>
          </cell>
          <cell r="D91" t="str">
            <v>N</v>
          </cell>
          <cell r="E91">
            <v>54.41</v>
          </cell>
          <cell r="F91">
            <v>46.54</v>
          </cell>
          <cell r="G91">
            <v>39.06</v>
          </cell>
          <cell r="H91">
            <v>33.49</v>
          </cell>
          <cell r="I91">
            <v>30.11</v>
          </cell>
          <cell r="J91">
            <v>28.61</v>
          </cell>
          <cell r="K91">
            <v>26.57</v>
          </cell>
          <cell r="L91">
            <v>25.18</v>
          </cell>
          <cell r="M91">
            <v>26.09</v>
          </cell>
          <cell r="N91">
            <v>25.3</v>
          </cell>
          <cell r="O91">
            <v>24.7</v>
          </cell>
          <cell r="P91">
            <v>24.15</v>
          </cell>
          <cell r="Q91">
            <v>23.51</v>
          </cell>
          <cell r="R91">
            <v>22.73</v>
          </cell>
          <cell r="S91">
            <v>22.38</v>
          </cell>
          <cell r="T91">
            <v>22.11</v>
          </cell>
          <cell r="U91">
            <v>21.49</v>
          </cell>
          <cell r="V91">
            <v>20.97</v>
          </cell>
          <cell r="W91">
            <v>20.47</v>
          </cell>
          <cell r="X91">
            <v>20.04</v>
          </cell>
          <cell r="Y91">
            <v>19.64</v>
          </cell>
          <cell r="Z91">
            <v>19.25</v>
          </cell>
          <cell r="AA91">
            <v>18.89</v>
          </cell>
          <cell r="AB91">
            <v>18.57</v>
          </cell>
          <cell r="AC91">
            <v>18.2</v>
          </cell>
          <cell r="AD91">
            <v>17.93</v>
          </cell>
          <cell r="AE91">
            <v>17.559999999999999</v>
          </cell>
          <cell r="AF91">
            <v>17.239999999999998</v>
          </cell>
          <cell r="AG91">
            <v>16.91</v>
          </cell>
          <cell r="AH91">
            <v>16.64</v>
          </cell>
          <cell r="AI91">
            <v>16.39</v>
          </cell>
          <cell r="AJ91">
            <v>15.95</v>
          </cell>
          <cell r="AK91">
            <v>15.89</v>
          </cell>
        </row>
        <row r="92">
          <cell r="A92">
            <v>97</v>
          </cell>
          <cell r="B92">
            <v>0</v>
          </cell>
          <cell r="C92">
            <v>408.67</v>
          </cell>
          <cell r="D92" t="str">
            <v>N</v>
          </cell>
          <cell r="E92">
            <v>52.95</v>
          </cell>
          <cell r="F92">
            <v>45.29</v>
          </cell>
          <cell r="G92">
            <v>38.01</v>
          </cell>
          <cell r="H92">
            <v>32.61</v>
          </cell>
          <cell r="I92">
            <v>29.33</v>
          </cell>
          <cell r="J92">
            <v>27.84</v>
          </cell>
          <cell r="K92">
            <v>25.86</v>
          </cell>
          <cell r="L92">
            <v>24.52</v>
          </cell>
          <cell r="M92">
            <v>25.4</v>
          </cell>
          <cell r="N92">
            <v>24.62</v>
          </cell>
          <cell r="O92">
            <v>24.05</v>
          </cell>
          <cell r="P92">
            <v>23.52</v>
          </cell>
          <cell r="Q92">
            <v>22.88</v>
          </cell>
          <cell r="R92">
            <v>22.12</v>
          </cell>
          <cell r="S92">
            <v>21.78</v>
          </cell>
          <cell r="T92">
            <v>21.51</v>
          </cell>
          <cell r="U92">
            <v>20.91</v>
          </cell>
          <cell r="V92">
            <v>20.39</v>
          </cell>
          <cell r="W92">
            <v>19.93</v>
          </cell>
          <cell r="X92">
            <v>19.48</v>
          </cell>
          <cell r="Y92">
            <v>19.11</v>
          </cell>
          <cell r="Z92">
            <v>18.739999999999998</v>
          </cell>
          <cell r="AA92">
            <v>18.38</v>
          </cell>
          <cell r="AB92">
            <v>18.07</v>
          </cell>
          <cell r="AC92">
            <v>17.72</v>
          </cell>
          <cell r="AD92">
            <v>17.45</v>
          </cell>
          <cell r="AE92">
            <v>17.09</v>
          </cell>
          <cell r="AF92">
            <v>16.77</v>
          </cell>
          <cell r="AG92">
            <v>16.48</v>
          </cell>
          <cell r="AH92">
            <v>16.190000000000001</v>
          </cell>
          <cell r="AI92">
            <v>15.93</v>
          </cell>
          <cell r="AJ92">
            <v>15.56</v>
          </cell>
          <cell r="AK92">
            <v>15.48</v>
          </cell>
        </row>
        <row r="93">
          <cell r="A93">
            <v>98</v>
          </cell>
          <cell r="B93">
            <v>0</v>
          </cell>
          <cell r="C93">
            <v>413.95</v>
          </cell>
          <cell r="D93" t="str">
            <v>N</v>
          </cell>
          <cell r="E93">
            <v>53.7</v>
          </cell>
          <cell r="F93">
            <v>45.93</v>
          </cell>
          <cell r="G93">
            <v>38.57</v>
          </cell>
          <cell r="H93">
            <v>33.06</v>
          </cell>
          <cell r="I93">
            <v>29.73</v>
          </cell>
          <cell r="J93">
            <v>28.23</v>
          </cell>
          <cell r="K93">
            <v>26.23</v>
          </cell>
          <cell r="L93">
            <v>24.86</v>
          </cell>
          <cell r="M93">
            <v>25.77</v>
          </cell>
          <cell r="N93">
            <v>24.95</v>
          </cell>
          <cell r="O93">
            <v>24.39</v>
          </cell>
          <cell r="P93">
            <v>23.85</v>
          </cell>
          <cell r="Q93">
            <v>23.22</v>
          </cell>
          <cell r="R93">
            <v>22.43</v>
          </cell>
          <cell r="S93">
            <v>22.1</v>
          </cell>
          <cell r="T93">
            <v>21.81</v>
          </cell>
          <cell r="U93">
            <v>21.19</v>
          </cell>
          <cell r="V93">
            <v>20.69</v>
          </cell>
          <cell r="W93">
            <v>20.21</v>
          </cell>
          <cell r="X93">
            <v>19.78</v>
          </cell>
          <cell r="Y93">
            <v>19.37</v>
          </cell>
          <cell r="Z93">
            <v>19</v>
          </cell>
          <cell r="AA93">
            <v>18.66</v>
          </cell>
          <cell r="AB93">
            <v>18.32</v>
          </cell>
          <cell r="AC93">
            <v>17.96</v>
          </cell>
          <cell r="AD93">
            <v>17.68</v>
          </cell>
          <cell r="AE93">
            <v>17.34</v>
          </cell>
          <cell r="AF93">
            <v>17</v>
          </cell>
          <cell r="AG93">
            <v>16.690000000000001</v>
          </cell>
          <cell r="AH93">
            <v>16.43</v>
          </cell>
          <cell r="AI93">
            <v>16.170000000000002</v>
          </cell>
          <cell r="AJ93">
            <v>15.76</v>
          </cell>
          <cell r="AK93">
            <v>15.68</v>
          </cell>
        </row>
        <row r="94">
          <cell r="A94">
            <v>99</v>
          </cell>
          <cell r="B94">
            <v>0</v>
          </cell>
          <cell r="C94">
            <v>435.07</v>
          </cell>
          <cell r="D94" t="str">
            <v>N</v>
          </cell>
          <cell r="E94">
            <v>56.4</v>
          </cell>
          <cell r="F94">
            <v>48.25</v>
          </cell>
          <cell r="G94">
            <v>40.479999999999997</v>
          </cell>
          <cell r="H94">
            <v>34.729999999999997</v>
          </cell>
          <cell r="I94">
            <v>31.22</v>
          </cell>
          <cell r="J94">
            <v>29.64</v>
          </cell>
          <cell r="K94">
            <v>27.55</v>
          </cell>
          <cell r="L94">
            <v>26.1</v>
          </cell>
          <cell r="M94">
            <v>27.04</v>
          </cell>
          <cell r="N94">
            <v>26.22</v>
          </cell>
          <cell r="O94">
            <v>25.6</v>
          </cell>
          <cell r="P94">
            <v>25.06</v>
          </cell>
          <cell r="Q94">
            <v>24.37</v>
          </cell>
          <cell r="R94">
            <v>23.56</v>
          </cell>
          <cell r="S94">
            <v>23.19</v>
          </cell>
          <cell r="T94">
            <v>22.91</v>
          </cell>
          <cell r="U94">
            <v>22.27</v>
          </cell>
          <cell r="V94">
            <v>21.73</v>
          </cell>
          <cell r="W94">
            <v>21.2</v>
          </cell>
          <cell r="X94">
            <v>20.77</v>
          </cell>
          <cell r="Y94">
            <v>20.350000000000001</v>
          </cell>
          <cell r="Z94">
            <v>19.97</v>
          </cell>
          <cell r="AA94">
            <v>19.600000000000001</v>
          </cell>
          <cell r="AB94">
            <v>19.239999999999998</v>
          </cell>
          <cell r="AC94">
            <v>18.88</v>
          </cell>
          <cell r="AD94">
            <v>18.59</v>
          </cell>
          <cell r="AE94">
            <v>18.190000000000001</v>
          </cell>
          <cell r="AF94">
            <v>17.86</v>
          </cell>
          <cell r="AG94">
            <v>17.54</v>
          </cell>
          <cell r="AH94">
            <v>17.25</v>
          </cell>
          <cell r="AI94">
            <v>16.98</v>
          </cell>
          <cell r="AJ94">
            <v>16.55</v>
          </cell>
          <cell r="AK94">
            <v>16.48</v>
          </cell>
        </row>
        <row r="95">
          <cell r="A95" t="str">
            <v/>
          </cell>
          <cell r="B95" t="str">
            <v/>
          </cell>
        </row>
        <row r="96">
          <cell r="A96" t="str">
            <v>Quote</v>
          </cell>
          <cell r="B96" t="str">
            <v/>
          </cell>
        </row>
        <row r="97">
          <cell r="A97" t="str">
            <v>Reference</v>
          </cell>
          <cell r="B97" t="str">
            <v/>
          </cell>
        </row>
        <row r="98">
          <cell r="A98" t="str">
            <v>Relation</v>
          </cell>
          <cell r="B98" t="str">
            <v>COLGATE 3800 DEB.</v>
          </cell>
        </row>
        <row r="99">
          <cell r="A99" t="str">
            <v>Activity</v>
          </cell>
          <cell r="B99" t="str">
            <v>170</v>
          </cell>
        </row>
        <row r="100">
          <cell r="A100" t="str">
            <v>TariffNumber</v>
          </cell>
          <cell r="B100" t="str">
            <v>36622</v>
          </cell>
        </row>
        <row r="101">
          <cell r="A101" t="str">
            <v>TariffCode</v>
          </cell>
          <cell r="B101" t="str">
            <v>10005</v>
          </cell>
        </row>
        <row r="102">
          <cell r="A102" t="str">
            <v>TariffCriteria</v>
          </cell>
          <cell r="B102" t="str">
            <v>KN_NAAR_PCZONE</v>
          </cell>
        </row>
        <row r="103">
          <cell r="A103" t="str">
            <v>Description</v>
          </cell>
          <cell r="B103" t="str">
            <v>Distributie Tiel-NL 4:01-22:00</v>
          </cell>
        </row>
        <row r="104">
          <cell r="A104" t="str">
            <v>Group</v>
          </cell>
          <cell r="B104" t="str">
            <v/>
          </cell>
        </row>
        <row r="105">
          <cell r="A105" t="str">
            <v>FromDate</v>
          </cell>
          <cell r="B105" t="str">
            <v>2023-03-01</v>
          </cell>
        </row>
        <row r="106">
          <cell r="A106" t="str">
            <v>ThruDate</v>
          </cell>
          <cell r="B106" t="str">
            <v>2023-12-31</v>
          </cell>
        </row>
        <row r="107">
          <cell r="A107" t="str">
            <v>ValidityDate</v>
          </cell>
          <cell r="B107" t="str">
            <v/>
          </cell>
        </row>
        <row r="108">
          <cell r="A108" t="str">
            <v>Currency</v>
          </cell>
          <cell r="B108" t="str">
            <v>EUR</v>
          </cell>
        </row>
        <row r="109">
          <cell r="A109" t="str">
            <v>MinMaxIndication</v>
          </cell>
          <cell r="B109" t="str">
            <v>0</v>
          </cell>
        </row>
      </sheetData>
      <sheetData sheetId="5"/>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O:/Shared%20drives/0.%20BNX%20Drive/2_CD/NL/Customers/Ahold/Etos/Stagiare%20bestanden/Afstuderen%20Xinzhen%20Vermeulen/Drop%20frequency%20tool%202023%20recente%20versie.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n Riel, Maarten / Kuehne + Nagel / VEG FD" refreshedDate="45300.648356597223" createdVersion="8" refreshedVersion="8" minRefreshableVersion="3" recordCount="5365" xr:uid="{F40C5716-B72B-4428-B95E-39872F882C09}">
  <cacheSource type="worksheet">
    <worksheetSource ref="A1:BX10000" sheet="Budgets (incl indexatie)" r:id="rId2"/>
  </cacheSource>
  <cacheFields count="76">
    <cacheField name="Debiteur/Crediteur" numFmtId="0">
      <sharedItems containsBlank="1"/>
    </cacheField>
    <cacheField name="Debiteur/Crediteur naam" numFmtId="0">
      <sharedItems containsBlank="1"/>
    </cacheField>
    <cacheField name="Afd" numFmtId="0">
      <sharedItems containsBlank="1"/>
    </cacheField>
    <cacheField name="Ritnummer" numFmtId="0">
      <sharedItems containsString="0" containsBlank="1" containsNumber="1" containsInteger="1" minValue="0" maxValue="101091055886"/>
    </cacheField>
    <cacheField name="Dossiernummer" numFmtId="0">
      <sharedItems containsString="0" containsBlank="1" containsNumber="1" containsInteger="1" minValue="101030159683" maxValue="101030178600"/>
    </cacheField>
    <cacheField name="Status" numFmtId="0">
      <sharedItems containsString="0" containsBlank="1" containsNumber="1" containsInteger="1" minValue="825" maxValue="980"/>
    </cacheField>
    <cacheField name="Status omschrijving" numFmtId="0">
      <sharedItems containsBlank="1"/>
    </cacheField>
    <cacheField name="Referentie" numFmtId="0">
      <sharedItems containsBlank="1"/>
    </cacheField>
    <cacheField name="Type" numFmtId="0">
      <sharedItems containsBlank="1"/>
    </cacheField>
    <cacheField name="Activiteit" numFmtId="0">
      <sharedItems containsString="0" containsBlank="1" containsNumber="1" containsInteger="1" minValue="170" maxValue="200"/>
    </cacheField>
    <cacheField name="Omschrijving" numFmtId="0">
      <sharedItems containsBlank="1"/>
    </cacheField>
    <cacheField name="Mutatie status" numFmtId="0">
      <sharedItems containsBlank="1"/>
    </cacheField>
    <cacheField name="Interne relatie" numFmtId="0">
      <sharedItems containsString="0" containsBlank="1" containsNumber="1" containsInteger="1" minValue="0" maxValue="0"/>
    </cacheField>
    <cacheField name="Interne relatie naam" numFmtId="0">
      <sharedItems containsNonDate="0" containsString="0" containsBlank="1"/>
    </cacheField>
    <cacheField name="Draft factuur datum" numFmtId="0">
      <sharedItems containsNonDate="0" containsDate="1" containsString="0" containsBlank="1" minDate="2023-01-02T00:00:00" maxDate="2023-11-26T00:00:00"/>
    </cacheField>
    <cacheField name="Groep ident." numFmtId="0">
      <sharedItems containsBlank="1"/>
    </cacheField>
    <cacheField name="Groepering waarden" numFmtId="0">
      <sharedItems containsBlank="1"/>
    </cacheField>
    <cacheField name="Verdeel waarde" numFmtId="0">
      <sharedItems containsString="0" containsBlank="1" containsNumber="1" minValue="25.03" maxValue="419.5"/>
    </cacheField>
    <cacheField name="Basis waarde tarief" numFmtId="0">
      <sharedItems containsString="0" containsBlank="1" containsNumber="1" minValue="0.8" maxValue="26.4"/>
    </cacheField>
    <cacheField name="Opmerking" numFmtId="0">
      <sharedItems containsNonDate="0" containsString="0" containsBlank="1"/>
    </cacheField>
    <cacheField name="VK valutakode" numFmtId="0">
      <sharedItems containsBlank="1"/>
    </cacheField>
    <cacheField name="VK bedrag" numFmtId="0">
      <sharedItems containsString="0" containsBlank="1" containsNumber="1" minValue="0" maxValue="419.5"/>
    </cacheField>
    <cacheField name="Valuta" numFmtId="0">
      <sharedItems containsBlank="1"/>
    </cacheField>
    <cacheField name="Werk. in val." numFmtId="0">
      <sharedItems containsString="0" containsBlank="1" containsNumber="1" minValue="0" maxValue="419.5"/>
    </cacheField>
    <cacheField name="Valuta2" numFmtId="0">
      <sharedItems containsBlank="1"/>
    </cacheField>
    <cacheField name="Voorcalc bedrag" numFmtId="0">
      <sharedItems containsString="0" containsBlank="1" containsNumber="1" minValue="0" maxValue="419.5"/>
    </cacheField>
    <cacheField name="Nacalc bedrag" numFmtId="0">
      <sharedItems containsString="0" containsBlank="1" containsNumber="1" minValue="0" maxValue="419.5"/>
    </cacheField>
    <cacheField name="Verschil bedrag" numFmtId="0">
      <sharedItems containsString="0" containsBlank="1" containsNumber="1" minValue="-419.5" maxValue="0"/>
    </cacheField>
    <cacheField name="Handmatig" numFmtId="0">
      <sharedItems containsBlank="1"/>
    </cacheField>
    <cacheField name="Factuurnr." numFmtId="0">
      <sharedItems containsString="0" containsBlank="1" containsNumber="1" containsInteger="1" minValue="1223000132" maxValue="1223000983"/>
    </cacheField>
    <cacheField name="Factuurdat." numFmtId="0">
      <sharedItems containsNonDate="0" containsDate="1" containsString="0" containsBlank="1" minDate="2023-02-16T00:00:00" maxDate="2023-11-10T00:00:00"/>
    </cacheField>
    <cacheField name="FSL-nummer" numFmtId="0">
      <sharedItems containsNonDate="0" containsString="0" containsBlank="1"/>
    </cacheField>
    <cacheField name="Loadingdate" numFmtId="0">
      <sharedItems containsNonDate="0" containsDate="1" containsString="0" containsBlank="1" minDate="2023-01-02T00:00:00" maxDate="2023-11-26T00:00:00"/>
    </cacheField>
    <cacheField name="LaadtijdVan" numFmtId="0">
      <sharedItems containsBlank="1"/>
    </cacheField>
    <cacheField name="LaadtijdTot" numFmtId="0">
      <sharedItems containsBlank="1"/>
    </cacheField>
    <cacheField name="Losdatum" numFmtId="0">
      <sharedItems containsNonDate="0" containsDate="1" containsString="0" containsBlank="1" minDate="2023-01-02T00:00:00" maxDate="2023-11-26T00:00:00"/>
    </cacheField>
    <cacheField name="LostijdVan" numFmtId="0">
      <sharedItems containsBlank="1"/>
    </cacheField>
    <cacheField name="LostijdTot" numFmtId="0">
      <sharedItems containsBlank="1"/>
    </cacheField>
    <cacheField name="AantalVerpakkingen" numFmtId="0">
      <sharedItems containsString="0" containsBlank="1" containsNumber="1" minValue="0" maxValue="33"/>
    </cacheField>
    <cacheField name="TypeVerpakkingen" numFmtId="0">
      <sharedItems containsBlank="1"/>
    </cacheField>
    <cacheField name="Gewicht" numFmtId="0">
      <sharedItems containsString="0" containsBlank="1" containsNumber="1" containsInteger="1" minValue="0" maxValue="26767"/>
    </cacheField>
    <cacheField name="Chep-equivalent" numFmtId="0">
      <sharedItems containsString="0" containsBlank="1" containsNumber="1" minValue="0.8" maxValue="26.4"/>
    </cacheField>
    <cacheField name="Volume" numFmtId="0">
      <sharedItems containsString="0" containsBlank="1" containsNumber="1" containsInteger="1" minValue="0" maxValue="55"/>
    </cacheField>
    <cacheField name="VanAdresNaam" numFmtId="0">
      <sharedItems containsBlank="1"/>
    </cacheField>
    <cacheField name="VanAdresStraat" numFmtId="0">
      <sharedItems containsBlank="1"/>
    </cacheField>
    <cacheField name="VanAdresPlaats" numFmtId="0">
      <sharedItems containsBlank="1"/>
    </cacheField>
    <cacheField name="VanAdresPostcode" numFmtId="0">
      <sharedItems containsBlank="1"/>
    </cacheField>
    <cacheField name="VanAdresLand" numFmtId="0">
      <sharedItems containsBlank="1"/>
    </cacheField>
    <cacheField name="NaarAdresNaam" numFmtId="0">
      <sharedItems containsBlank="1" count="133">
        <s v="Topbrands Europe BV"/>
        <s v="Action Distributiecentrum"/>
        <s v="Albert Heijn"/>
        <s v="HOOGVLIET DC BLEISWIJK"/>
        <s v="Boni Distributiecentrum"/>
        <s v="AH DC Hoorn"/>
        <s v="Plus Retail Beemster"/>
        <s v="ALBERT HEIJN MECH ZAANDAM"/>
        <s v="Global Trading"/>
        <s v="Poiesz Supermarkten BV"/>
        <s v="Advion BV"/>
        <s v="LIDL"/>
        <s v="ADVION ONLINE B.V."/>
        <s v="Albert Heijn DC OVERIJSSEL"/>
        <s v="Kruidvat BV"/>
        <s v="Jan Linders Distributiecentrum"/>
        <s v="Etos Distributiecentrum"/>
        <s v="Sligro (deur 802-807)"/>
        <s v="DRG DC BLEISWIJK ACTIE"/>
        <s v="BOON DC KW DORDRECHT"/>
        <s v="Dentalair (deur 6/7)"/>
        <s v="CoopCodis Distributiecentrum"/>
        <s v="Detailresult Logistiek"/>
        <s v="A.S. Watson DC"/>
        <s v="Jumbo DC Nieuwegein"/>
        <s v="DRG DC Bleiswijk"/>
        <s v="Brocacef"/>
        <s v="Mosadex"/>
        <s v="PICNIC DC2 EVEREST"/>
        <s v="Vomar DC"/>
        <s v="Aldi Zoetermeer BV"/>
        <s v="Aldi Culemborg B.V."/>
        <s v="Plus Retail Zuid"/>
        <s v="Aldi Roosendaal BV"/>
        <s v="Aldi"/>
        <s v="ALLIANCE HEALTHCARE"/>
        <s v="Aldi Roermond BV"/>
        <s v="ALDI Groningen"/>
        <s v="De Tandartsapotheek"/>
        <s v="ALBERT HEIJN  LDC GELDERMALSEN"/>
        <s v="Sligro DC Non Food (deur 701)"/>
        <s v="ID Logistics"/>
        <s v="Plus Retail Oost"/>
        <s v="Plus Retail West"/>
        <s v="Corim Dental Products BV"/>
        <s v="Blokker Distributiecentrum"/>
        <s v="A.S. WATSON DC OOSTERHOUT"/>
        <s v="Hill's Pet Nutrition MFG BV"/>
        <s v="VOMAR RECLAME DC"/>
        <s v="Minc Apeldoorn B.V."/>
        <s v="ACTION SERVICE - DICK VIJN"/>
        <s v="Nettorama DC"/>
        <s v="Colgate Palmolive Ned.Sal."/>
        <s v="A.S. Watson E-Fulfilment DC"/>
        <s v="SPAR Distributiecentrum"/>
        <s v="Jumbo Nieuwegein"/>
        <s v="LOOMA B.V."/>
        <s v="Apotheek de Betuwe / de Pluk"/>
        <s v="Pluripharm BV"/>
        <s v="Apotheek Zenderpark BV"/>
        <s v="Plein.NL"/>
        <s v="Vriesia Opslag Stellendam"/>
        <s v="Basiq Dental BV"/>
        <s v="American Dental Trading BV"/>
        <s v="NA-NOMI"/>
        <s v="A.S. WATSON OOSTERHOUT DC"/>
        <s v="Wouters Sales Intermed. BV"/>
        <s v="Brandmaster"/>
        <s v="Admiraal Apotheek Alphega"/>
        <s v="SGE Apotheek"/>
        <s v="DC BRAND MASTERS"/>
        <s v="GT Retail (Brouwer Transport)"/>
        <s v="Henry Schein"/>
        <s v="Tieleman Transport BV (WTE)"/>
        <s v="DA DC ZWOLLE"/>
        <s v="Dental Union"/>
        <s v="Hofmeester Dental Depot"/>
        <s v="Thermopreen Den Haag BV"/>
        <s v="Simon Loos Warehouse BV"/>
        <s v="PLUS DC OSS"/>
        <s v="Dental Union / Apotheek eFarma"/>
        <s v="Minc Apeldoorn BV"/>
        <s v="DUMMY K&amp;N NL-CO-PACK"/>
        <s v="Handling Service B.V."/>
        <s v="SHARE LOGISTICS"/>
        <s v="MOOI THE AGENCY"/>
        <s v="De Vijzel"/>
        <s v="KUEHNE+NAGEL"/>
        <s v="RODE KRUIS NEDERLAND"/>
        <s v="TOTAL PACK B.V."/>
        <s v="RENE NIPSHAGEN"/>
        <s v="A.S. Watson (Health &amp; Beauty"/>
        <s v="REACT HOOFDKANTOOR"/>
        <s v="EXPOSPACES"/>
        <s v="3PL+T.A.V SCOUPY LIBELLE"/>
        <s v="MOOI Agency"/>
        <s v="KUEHNE &amp; NAGEL"/>
        <s v="Lucas Logistics"/>
        <s v="Vriesia Groothandel"/>
        <s v="NETTORAMA DIST.B.V./LUCAS LOGIST"/>
        <s v="J.U.I.C.E PROMOTIONS"/>
        <s v="Martime logistics"/>
        <s v="PATIJNENBURG MAGAZIJN"/>
        <s v="EXPO SPACES"/>
        <s v="Nettorama"/>
        <s v="Brand Masters Warehousing BV"/>
        <s v="Arthodent BV"/>
        <s v="MOOI"/>
        <s v="ETOS 7819"/>
        <s v="Action / ID Logistics"/>
        <s v="Supermaritme Nederland BV"/>
        <s v="Colgate-Palmolive hoofdkantoor"/>
        <s v="GT Retail / Van Dobbe Transport"/>
        <s v="Dirk DC Bleiswijk slow moving"/>
        <s v="Deka DC Velsen laag"/>
        <s v="Dirk DC Bleiswijk Actie"/>
        <s v="Deka DC Velsen hoog"/>
        <s v="Amsterdam Warehouse Company"/>
        <s v="Advion B.V."/>
        <s v="NIC OUD E-FULFILMENT"/>
        <s v="&amp;C STORE PATRICK HARDER"/>
        <s v="EUROSERVICE VENLO B.V. (FARMALIN"/>
        <s v="FRENDZ B.V."/>
        <s v="BURO SAMBAL"/>
        <s v="KIVITS DRUNEN"/>
        <s v="HEARST MAGAZINES NETHERLA"/>
        <s v="IW4"/>
        <s v="OPVALLERS BART V GEMERT"/>
        <s v="TAYLOR MADE CATERING"/>
        <s v="Allround Cargo Handl"/>
        <s v="FRIENDS OF THE BRANDS"/>
        <s v="AGREEMENT BV"/>
        <m/>
      </sharedItems>
    </cacheField>
    <cacheField name="NaarAdresStraat" numFmtId="0">
      <sharedItems containsBlank="1"/>
    </cacheField>
    <cacheField name="NaarAdresPlaats" numFmtId="0">
      <sharedItems containsBlank="1" count="81">
        <s v="Kolham"/>
        <s v="Echt"/>
        <s v="Zwaagdijk-Oost"/>
        <s v="Tilburg"/>
        <s v="BLEISWIJK"/>
        <s v="Nijkerk"/>
        <s v="Geldermalsen"/>
        <s v="Zaandam"/>
        <s v="Hoorn"/>
        <s v="Middenbeemster"/>
        <s v="Leeuwarden"/>
        <s v="Delfgauw"/>
        <s v="Sneek"/>
        <s v="Amsterdam"/>
        <s v="Waddinxveen"/>
        <s v="Almere"/>
        <s v="ZWOLLE"/>
        <s v="Heteren"/>
        <s v="Nieuw-Bergen"/>
        <s v="Beverwijk"/>
        <s v="Veghel"/>
        <s v="Dordrecht"/>
        <s v="Gieten"/>
        <s v="Oosterhout"/>
        <s v="Heerenveen"/>
        <s v="Velsen-Noord"/>
        <s v="Nieuwegein"/>
        <s v="Weert"/>
        <s v="Etten-Leur"/>
        <s v="Eindhoven"/>
        <s v="Leiden"/>
        <s v="APELDOORN"/>
        <s v="Alkmaar"/>
        <s v="Culemborg"/>
        <s v="Ittervoort"/>
        <s v="Roosendaal"/>
        <s v="Deventer"/>
        <s v="DEN BOSCH"/>
        <s v="Roermond"/>
        <s v="Groningen"/>
        <s v="Rotterdam"/>
        <s v="Haaksbergen"/>
        <s v="Hendrik Ido Ambacht"/>
        <s v="Weesp"/>
        <s v="Ede"/>
        <s v="Waalwijk"/>
        <s v="IJsselstein"/>
        <s v="Moerdijk"/>
        <s v="Stellendam"/>
        <s v="Oisterwijk"/>
        <s v="Elsloo"/>
        <s v="OOSTERHOUT (NB)"/>
        <s v="Klundert"/>
        <s v="Breda"/>
        <s v="Epe"/>
        <s v="Axel"/>
        <s v="Den Haag"/>
        <s v="Tiel"/>
        <s v="Oss"/>
        <s v="RIDDERKERK"/>
        <s v="Nieuw-Buinen"/>
        <s v="LOENEN"/>
        <s v="HEERHUGOWAARD"/>
        <s v="Renswoude"/>
        <s v="OOSTZAAN"/>
        <s v="DONGEN"/>
        <s v="Raamsdonksveer"/>
        <s v="RAAMSDONKVEER"/>
        <s v="Vlissingen"/>
        <s v="NAALDWIJK"/>
        <s v="Meppel"/>
        <s v="Nieuwdorp"/>
        <s v="Aalsmeer"/>
        <s v="SEVENUM"/>
        <s v="DIEMEN"/>
        <s v="NOORWIJKERHOUT"/>
        <s v="VEENENDAAL"/>
        <s v="NOORDWIJKERHOUT"/>
        <s v="AMSTELVEEN"/>
        <s v="HAARSTEEG"/>
        <m/>
      </sharedItems>
    </cacheField>
    <cacheField name="NaarAdresPostcode" numFmtId="0">
      <sharedItems containsBlank="1"/>
    </cacheField>
    <cacheField name="NaarADresLand" numFmtId="0">
      <sharedItems containsBlank="1"/>
    </cacheField>
    <cacheField name="OrdernummerKlant" numFmtId="0">
      <sharedItems containsBlank="1"/>
    </cacheField>
    <cacheField name="Dropnummer" numFmtId="0">
      <sharedItems containsBlank="1"/>
    </cacheField>
    <cacheField name="Dagboek" numFmtId="0">
      <sharedItems containsBlank="1"/>
    </cacheField>
    <cacheField name="BTW-nrKlant" numFmtId="0">
      <sharedItems containsBlank="1"/>
    </cacheField>
    <cacheField name="BTW-code" numFmtId="0">
      <sharedItems containsString="0" containsBlank="1" containsNumber="1" containsInteger="1" minValue="2" maxValue="2"/>
    </cacheField>
    <cacheField name="BTW-bedrag" numFmtId="0">
      <sharedItems containsString="0" containsBlank="1" containsNumber="1" containsInteger="1" minValue="0" maxValue="0"/>
    </cacheField>
    <cacheField name="BTWincl" numFmtId="0">
      <sharedItems containsString="0" containsBlank="1" containsNumber="1" minValue="0" maxValue="419.5"/>
    </cacheField>
    <cacheField name="Instructie" numFmtId="0">
      <sharedItems containsBlank="1"/>
    </cacheField>
    <cacheField name="Vervoerder" numFmtId="0">
      <sharedItems containsBlank="1"/>
    </cacheField>
    <cacheField name="Tariefnummer" numFmtId="0">
      <sharedItems containsString="0" containsBlank="1" containsNumber="1" containsInteger="1" minValue="36622" maxValue="36744"/>
    </cacheField>
    <cacheField name="GeplandeLosdatum" numFmtId="0">
      <sharedItems containsNonDate="0" containsDate="1" containsString="0" containsBlank="1" minDate="2023-01-02T00:00:00" maxDate="2023-11-26T00:00:00"/>
    </cacheField>
    <cacheField name="GeplandeLostijd" numFmtId="0">
      <sharedItems containsBlank="1"/>
    </cacheField>
    <cacheField name="Wachturen" numFmtId="0">
      <sharedItems containsString="0" containsBlank="1" containsNumber="1" containsInteger="1" minValue="0" maxValue="269"/>
    </cacheField>
    <cacheField name="Dag" numFmtId="0">
      <sharedItems containsBlank="1" count="8">
        <s v="ma"/>
        <s v="di"/>
        <s v="wo"/>
        <s v="do"/>
        <s v="vr"/>
        <s v="za"/>
        <s v="zo"/>
        <m/>
      </sharedItems>
    </cacheField>
    <cacheField name="Week" numFmtId="0">
      <sharedItems containsString="0" containsBlank="1" containsNumber="1" containsInteger="1" minValue="1" maxValue="47" count="48">
        <n v="1"/>
        <n v="2"/>
        <n v="3"/>
        <n v="4"/>
        <n v="5"/>
        <n v="6"/>
        <n v="7"/>
        <n v="8"/>
        <n v="9"/>
        <n v="10"/>
        <n v="11"/>
        <n v="12"/>
        <n v="13"/>
        <n v="14"/>
        <n v="15"/>
        <n v="16"/>
        <n v="17"/>
        <n v="18"/>
        <n v="19"/>
        <n v="20"/>
        <n v="21"/>
        <n v="22"/>
        <n v="23"/>
        <n v="24"/>
        <n v="25"/>
        <n v="26"/>
        <n v="27"/>
        <n v="28"/>
        <n v="29"/>
        <n v="30"/>
        <n v="31"/>
        <n v="32"/>
        <n v="33"/>
        <n v="34"/>
        <n v="35"/>
        <n v="36"/>
        <n v="37"/>
        <n v="38"/>
        <n v="39"/>
        <n v="40"/>
        <n v="41"/>
        <n v="42"/>
        <n v="43"/>
        <n v="44"/>
        <n v="45"/>
        <n v="46"/>
        <n v="47"/>
        <m/>
      </sharedItems>
    </cacheField>
    <cacheField name="Maand" numFmtId="0">
      <sharedItems containsString="0" containsBlank="1" containsNumber="1" containsInteger="1" minValue="1" maxValue="11"/>
    </cacheField>
    <cacheField name="Postcode" numFmtId="0">
      <sharedItems containsBlank="1" count="54">
        <s v="96"/>
        <s v="61"/>
        <s v="16"/>
        <s v="50"/>
        <s v="26"/>
        <s v="38"/>
        <s v="41"/>
        <s v="15"/>
        <s v="14"/>
        <s v="89"/>
        <s v="86"/>
        <s v="10"/>
        <s v="27"/>
        <s v="13"/>
        <s v="80"/>
        <s v="66"/>
        <s v="58"/>
        <s v="19"/>
        <s v="54"/>
        <s v="33"/>
        <s v="94"/>
        <s v="84"/>
        <s v="34"/>
        <s v="60"/>
        <s v="48"/>
        <s v="56"/>
        <s v="23"/>
        <s v="73"/>
        <s v="18"/>
        <s v="47"/>
        <s v="74"/>
        <s v="52"/>
        <s v="97"/>
        <s v="30"/>
        <s v="49"/>
        <s v="67"/>
        <s v="51"/>
        <s v="32"/>
        <s v="81"/>
        <s v="45"/>
        <s v="25"/>
        <s v="40"/>
        <s v="53"/>
        <s v="29"/>
        <s v="95"/>
        <s v="17"/>
        <s v="39"/>
        <s v="43"/>
        <s v="79"/>
        <s v="44"/>
        <s v="59"/>
        <s v="11"/>
        <s v="22"/>
        <m/>
      </sharedItems>
    </cacheField>
    <cacheField name="Unique DropID" numFmtId="0">
      <sharedItems containsString="0" containsBlank="1" containsNumber="1" containsInteger="1" minValue="0" maxValue="16"/>
    </cacheField>
    <cacheField name="#ChepEq. Drop" numFmtId="0">
      <sharedItems containsBlank="1" containsMixedTypes="1" containsNumber="1" minValue="0.8" maxValue="35.200000000000003"/>
    </cacheField>
    <cacheField name="Customergroup" numFmtId="0">
      <sharedItems containsBlank="1" containsMixedTypes="1" containsNumber="1" minValue="251.71199999999999" maxValue="296.47199999999998" count="16">
        <s v="Overig"/>
        <s v="Action"/>
        <s v="AH"/>
        <s v="Superunie"/>
        <s v="Lidl"/>
        <s v="Kruidvat"/>
        <s v="Pharma"/>
        <s v="Jumbo"/>
        <s v="Aldi"/>
        <e v="#N/A"/>
        <m/>
        <n v="251.71199999999999"/>
        <n v="289.28000000000003"/>
        <n v="281.76"/>
        <n v="257.2"/>
        <n v="296.47199999999998"/>
      </sharedItems>
    </cacheField>
    <cacheField name="Drop budget" numFmtId="164">
      <sharedItems containsBlank="1" containsMixedTypes="1" containsNumber="1" minValue="5.54" maxValue="419.5"/>
    </cacheField>
    <cacheField name="Nog niet geïndexeerd" numFmtId="0">
      <sharedItems containsString="0" containsBlank="1" containsNumber="1" containsInteger="1" minValue="0" maxValue="1"/>
    </cacheField>
    <cacheField name="Gecorrigeerde Drop  Budget" numFmtId="164">
      <sharedItems containsBlank="1" containsMixedTypes="1" containsNumber="1" minValue="5.54" maxValue="419.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65">
  <r>
    <s v="COLGATE 3800 DEB."/>
    <s v="Colgate-Palmolive Nederland BV"/>
    <s v="101t"/>
    <n v="101090922347"/>
    <n v="101030159713"/>
    <n v="930"/>
    <s v="Inv Booked"/>
    <s v="0002245331"/>
    <s v="Verkoop"/>
    <n v="170"/>
    <s v="Transport drops zone"/>
    <s v="9 - verwerkt"/>
    <n v="0"/>
    <m/>
    <d v="2023-01-02T00:00:00"/>
    <s v="DROP"/>
    <s v="0001010909223470077065_002"/>
    <m/>
    <m/>
    <m/>
    <s v="EUR"/>
    <n v="237.03"/>
    <s v="EUR"/>
    <n v="237.03"/>
    <s v="EUR"/>
    <n v="237.03"/>
    <n v="237.03"/>
    <n v="0"/>
    <s v="N"/>
    <n v="1223000132"/>
    <d v="2023-02-16T00:00:00"/>
    <m/>
    <d v="2023-01-02T00:00:00"/>
    <s v="00:00"/>
    <s v="23:59"/>
    <d v="2023-01-02T00:00:00"/>
    <s v="11:00"/>
    <s v="11:00"/>
    <n v="14.4"/>
    <s v="ce"/>
    <n v="8205"/>
    <n v="14.4"/>
    <n v="21"/>
    <s v="Kuehne+Nagel Tiel 3 Standpl"/>
    <s v="De Diepert 5"/>
    <s v="Tiel"/>
    <s v="4004 MA"/>
    <s v="NL"/>
    <x v="0"/>
    <s v="Henri Fordlaan 6"/>
    <x v="0"/>
    <s v="9615TK"/>
    <s v="NL"/>
    <s v="0002245331"/>
    <s v="0077065_002"/>
    <s v="31V"/>
    <s v="NL001131849B01"/>
    <n v="2"/>
    <n v="0"/>
    <n v="237.03"/>
    <s v="N"/>
    <s v="Peter Appel Transport B.V."/>
    <n v="36622"/>
    <d v="2023-01-02T00:00:00"/>
    <s v="11:21:00"/>
    <n v="0"/>
    <x v="0"/>
    <x v="0"/>
    <n v="1"/>
    <x v="0"/>
    <n v="1"/>
    <n v="20.8"/>
    <x v="0"/>
    <n v="342.37"/>
    <n v="1"/>
    <n v="372.84093000000001"/>
  </r>
  <r>
    <s v="COLGATE 3800 DEB."/>
    <s v="Colgate-Palmolive Nederland BV"/>
    <s v="101t"/>
    <n v="101090922339"/>
    <n v="101030159714"/>
    <n v="930"/>
    <s v="Inv Booked"/>
    <s v="0002245322"/>
    <s v="Verkoop"/>
    <n v="170"/>
    <s v="Transport drops zone"/>
    <s v="9 - verwerkt"/>
    <n v="0"/>
    <m/>
    <d v="2023-01-02T00:00:00"/>
    <s v="DROP"/>
    <s v="0001010909223390077053_002"/>
    <m/>
    <m/>
    <m/>
    <s v="EUR"/>
    <n v="260.74"/>
    <s v="EUR"/>
    <n v="260.74"/>
    <s v="EUR"/>
    <n v="260.74"/>
    <n v="260.74"/>
    <n v="0"/>
    <s v="N"/>
    <n v="1223000132"/>
    <d v="2023-02-16T00:00:00"/>
    <m/>
    <d v="2023-01-02T00:00:00"/>
    <s v="00:00"/>
    <s v="23:59"/>
    <d v="2023-01-02T00:00:00"/>
    <s v="06:00"/>
    <s v="06:00"/>
    <n v="19.2"/>
    <s v="ce"/>
    <n v="22261"/>
    <n v="19.2"/>
    <n v="37"/>
    <s v="Kuehne+Nagel Tiel 3 Standpl"/>
    <s v="De Diepert 5"/>
    <s v="Tiel"/>
    <s v="4004 MA"/>
    <s v="NL"/>
    <x v="1"/>
    <s v="Fahrenheitweg 1"/>
    <x v="1"/>
    <s v="6101WR"/>
    <s v="NL"/>
    <s v="0002245322"/>
    <s v="0077053_002"/>
    <s v="31V"/>
    <s v="NL001131849B01"/>
    <n v="2"/>
    <n v="0"/>
    <n v="260.74"/>
    <s v="N"/>
    <s v="Peter Appel Transport B.V."/>
    <n v="36622"/>
    <d v="2023-01-02T00:00:00"/>
    <s v="06:22:00"/>
    <n v="0"/>
    <x v="0"/>
    <x v="0"/>
    <n v="1"/>
    <x v="1"/>
    <n v="1"/>
    <n v="19.2"/>
    <x v="1"/>
    <n v="260.74"/>
    <n v="1"/>
    <n v="283.94585999999998"/>
  </r>
  <r>
    <s v="COLGATE 3800 DEB."/>
    <s v="Colgate-Palmolive Nederland BV"/>
    <s v="101t"/>
    <n v="101090922362"/>
    <n v="101030159688"/>
    <n v="930"/>
    <s v="Inv Booked"/>
    <s v="0002245319"/>
    <s v="Verkoop"/>
    <n v="170"/>
    <s v="Transport drops zone"/>
    <s v="9 - verwerkt"/>
    <n v="0"/>
    <m/>
    <d v="2023-01-02T00:00:00"/>
    <s v="DROP"/>
    <s v="0001010909223620077075_002"/>
    <m/>
    <m/>
    <m/>
    <s v="EUR"/>
    <n v="231.17"/>
    <s v="EUR"/>
    <n v="231.17"/>
    <s v="EUR"/>
    <n v="231.17"/>
    <n v="231.17"/>
    <n v="0"/>
    <s v="N"/>
    <n v="1223000132"/>
    <d v="2023-02-16T00:00:00"/>
    <m/>
    <d v="2023-01-02T00:00:00"/>
    <s v="00:00"/>
    <s v="23:59"/>
    <d v="2023-01-02T00:00:00"/>
    <s v="17:00"/>
    <s v="17:00"/>
    <n v="19.2"/>
    <s v="ce"/>
    <n v="22261"/>
    <n v="19.2"/>
    <n v="37"/>
    <s v="Kuehne+Nagel Tiel 3 Standpl"/>
    <s v="De Diepert 5"/>
    <s v="Tiel"/>
    <s v="4004 MA"/>
    <s v="NL"/>
    <x v="1"/>
    <s v="Perenmarkt 15"/>
    <x v="2"/>
    <s v="1681PG"/>
    <s v="NL"/>
    <s v="0002245319"/>
    <s v="0077075_002"/>
    <s v="31V"/>
    <s v="NL001131849B01"/>
    <n v="2"/>
    <n v="0"/>
    <n v="231.17"/>
    <s v="N"/>
    <s v="Peter Appel Transport B.V."/>
    <n v="36622"/>
    <d v="2023-01-02T00:00:00"/>
    <s v="15:49:00"/>
    <n v="0"/>
    <x v="0"/>
    <x v="0"/>
    <n v="1"/>
    <x v="2"/>
    <n v="1"/>
    <n v="19.2"/>
    <x v="1"/>
    <n v="231.17"/>
    <n v="1"/>
    <n v="251.74412999999998"/>
  </r>
  <r>
    <s v="COLGATE 3800 DEB."/>
    <s v="Colgate-Palmolive Nederland BV"/>
    <s v="101t"/>
    <n v="101090922341"/>
    <n v="101030159689"/>
    <n v="930"/>
    <s v="Inv Booked"/>
    <s v="0002245315"/>
    <s v="Verkoop"/>
    <n v="170"/>
    <s v="Transport drops zone"/>
    <s v="9 - verwerkt"/>
    <n v="0"/>
    <m/>
    <d v="2023-01-02T00:00:00"/>
    <s v="DROP"/>
    <s v="0001010909223410077055_002"/>
    <m/>
    <m/>
    <m/>
    <s v="EUR"/>
    <n v="204.05"/>
    <s v="EUR"/>
    <n v="204.05"/>
    <s v="EUR"/>
    <n v="204.05"/>
    <n v="204.05"/>
    <n v="0"/>
    <s v="N"/>
    <n v="1223000132"/>
    <d v="2023-02-16T00:00:00"/>
    <m/>
    <d v="2023-01-02T00:00:00"/>
    <s v="00:00"/>
    <s v="23:59"/>
    <d v="2023-01-02T00:00:00"/>
    <s v="06:01"/>
    <s v="07:01"/>
    <n v="20.8"/>
    <s v="ce"/>
    <n v="21086"/>
    <n v="20.8"/>
    <n v="39"/>
    <s v="Kuehne+Nagel Tiel 3 Standpl"/>
    <s v="De Diepert 5"/>
    <s v="Tiel"/>
    <s v="4004 MA"/>
    <s v="NL"/>
    <x v="2"/>
    <s v="Pegasusweg 1"/>
    <x v="3"/>
    <s v="5015BZ"/>
    <s v="NL"/>
    <s v="0002245315"/>
    <s v="0077055_002"/>
    <s v="31V"/>
    <s v="NL001131849B01"/>
    <n v="2"/>
    <n v="0"/>
    <n v="204.05"/>
    <s v="N"/>
    <s v="Peter Appel Transport B.V."/>
    <n v="36622"/>
    <d v="2023-01-02T00:00:00"/>
    <s v="07:26:00"/>
    <n v="0"/>
    <x v="0"/>
    <x v="0"/>
    <n v="1"/>
    <x v="3"/>
    <n v="1"/>
    <n v="20.8"/>
    <x v="2"/>
    <n v="204.05"/>
    <n v="1"/>
    <n v="222.21045000000001"/>
  </r>
  <r>
    <s v="COLGATE 3800 DEB."/>
    <s v="Colgate-Palmolive Nederland BV"/>
    <s v="101t"/>
    <n v="101090922134"/>
    <n v="101030159691"/>
    <n v="930"/>
    <s v="Inv Booked"/>
    <s v="0002245311"/>
    <s v="Verkoop"/>
    <n v="170"/>
    <s v="Transport drops zone"/>
    <s v="9 - verwerkt"/>
    <n v="0"/>
    <m/>
    <d v="2023-01-02T00:00:00"/>
    <s v="DROP"/>
    <s v="0001010909221340077013_002"/>
    <m/>
    <m/>
    <m/>
    <s v="EUR"/>
    <n v="45.3"/>
    <s v="EUR"/>
    <n v="45.3"/>
    <s v="EUR"/>
    <n v="45.3"/>
    <n v="45.3"/>
    <n v="0"/>
    <s v="N"/>
    <n v="1223000132"/>
    <d v="2023-02-16T00:00:00"/>
    <m/>
    <d v="2023-01-02T00:00:00"/>
    <s v="00:00"/>
    <s v="23:59"/>
    <d v="2023-01-02T00:00:00"/>
    <s v="12:00"/>
    <s v="13:00"/>
    <n v="1.6"/>
    <s v="ce"/>
    <n v="506"/>
    <n v="1.6"/>
    <n v="0"/>
    <s v="Kuehne+Nagel Tiel 3 Standpl"/>
    <s v="De Diepert 5"/>
    <s v="Tiel"/>
    <s v="4004 MA"/>
    <s v="NL"/>
    <x v="3"/>
    <s v="FACETLAAN 6"/>
    <x v="4"/>
    <s v="2665 NR"/>
    <s v="NL"/>
    <s v="0002245311"/>
    <s v="0077013_002"/>
    <s v="31V"/>
    <s v="NL001131849B01"/>
    <n v="2"/>
    <n v="0"/>
    <n v="45.3"/>
    <s v="N"/>
    <s v="Peter Appel Transport B.V."/>
    <n v="36622"/>
    <d v="2023-01-02T00:00:00"/>
    <s v="14:59:00"/>
    <n v="0"/>
    <x v="0"/>
    <x v="0"/>
    <n v="1"/>
    <x v="4"/>
    <n v="1"/>
    <n v="1.6"/>
    <x v="3"/>
    <n v="45.3"/>
    <n v="1"/>
    <n v="49.331699999999998"/>
  </r>
  <r>
    <s v="COLGATE 3800 DEB."/>
    <s v="Colgate-Palmolive Nederland BV"/>
    <s v="101t"/>
    <n v="101090922124"/>
    <n v="101030159692"/>
    <n v="930"/>
    <s v="Inv Booked"/>
    <s v="0002245320"/>
    <s v="Verkoop"/>
    <n v="170"/>
    <s v="Transport drops zone"/>
    <s v="9 - verwerkt"/>
    <n v="0"/>
    <m/>
    <d v="2023-01-02T00:00:00"/>
    <s v="DROP"/>
    <s v="0001010909221240077007_002"/>
    <m/>
    <m/>
    <m/>
    <s v="EUR"/>
    <n v="199.3"/>
    <s v="EUR"/>
    <n v="199.3"/>
    <s v="EUR"/>
    <n v="199.3"/>
    <n v="199.3"/>
    <n v="0"/>
    <s v="N"/>
    <n v="1223000132"/>
    <d v="2023-02-16T00:00:00"/>
    <m/>
    <d v="2023-01-02T00:00:00"/>
    <s v="00:00"/>
    <s v="23:59"/>
    <d v="2023-01-02T00:00:00"/>
    <s v="11:00"/>
    <s v="11:00"/>
    <n v="19.2"/>
    <s v="ce"/>
    <n v="22261"/>
    <n v="19.2"/>
    <n v="37"/>
    <s v="Kuehne+Nagel Tiel 3 Standpl"/>
    <s v="De Diepert 5"/>
    <s v="Tiel"/>
    <s v="4004 MA"/>
    <s v="NL"/>
    <x v="1"/>
    <s v="Perenmarkt 15"/>
    <x v="2"/>
    <s v="1681PG"/>
    <s v="NL"/>
    <s v="0002245320"/>
    <s v="0077007_002"/>
    <s v="31V"/>
    <s v="NL001131849B01"/>
    <n v="2"/>
    <n v="0"/>
    <n v="199.3"/>
    <s v="N"/>
    <s v="Peter Appel Transport B.V."/>
    <n v="36622"/>
    <d v="2023-01-02T00:00:00"/>
    <s v="11:44:00"/>
    <n v="0"/>
    <x v="0"/>
    <x v="0"/>
    <n v="1"/>
    <x v="2"/>
    <n v="1"/>
    <n v="25.6"/>
    <x v="1"/>
    <n v="265.73"/>
    <n v="1"/>
    <n v="289.37997000000001"/>
  </r>
  <r>
    <s v="COLGATE 3800 DEB."/>
    <s v="Colgate-Palmolive Nederland BV"/>
    <s v="101t"/>
    <n v="101090922367"/>
    <n v="101030159695"/>
    <n v="930"/>
    <s v="Inv Booked"/>
    <s v="0002245302"/>
    <s v="Verkoop"/>
    <n v="170"/>
    <s v="Transport drops zone"/>
    <s v="9 - verwerkt"/>
    <n v="0"/>
    <m/>
    <d v="2023-01-02T00:00:00"/>
    <s v="DROP"/>
    <s v="0001010909223670077077_003"/>
    <m/>
    <m/>
    <m/>
    <s v="EUR"/>
    <n v="26.5"/>
    <s v="EUR"/>
    <n v="26.5"/>
    <s v="EUR"/>
    <n v="26.5"/>
    <n v="26.5"/>
    <n v="0"/>
    <s v="N"/>
    <n v="1223000132"/>
    <d v="2023-02-16T00:00:00"/>
    <m/>
    <d v="2023-01-02T00:00:00"/>
    <s v="00:00"/>
    <s v="23:59"/>
    <d v="2023-01-02T00:00:00"/>
    <s v="21:00"/>
    <s v="21:00"/>
    <n v="0.8"/>
    <s v="ce"/>
    <n v="347"/>
    <n v="0.8"/>
    <n v="0"/>
    <s v="Kuehne+Nagel Tiel 3 Standpl"/>
    <s v="De Diepert 5"/>
    <s v="Tiel"/>
    <s v="4004 MA"/>
    <s v="NL"/>
    <x v="4"/>
    <s v="Watergoorweg 81"/>
    <x v="5"/>
    <s v="3861MA"/>
    <s v="NL"/>
    <s v="0002245302"/>
    <s v="0077077_003"/>
    <s v="31V"/>
    <s v="NL001131849B01"/>
    <n v="2"/>
    <n v="0"/>
    <n v="26.5"/>
    <s v="N"/>
    <s v="Peter Appel Transport B.V."/>
    <n v="36622"/>
    <d v="2023-01-02T00:00:00"/>
    <s v="21:02:00"/>
    <n v="0"/>
    <x v="0"/>
    <x v="0"/>
    <n v="1"/>
    <x v="5"/>
    <n v="1"/>
    <n v="0.8"/>
    <x v="3"/>
    <n v="26.5"/>
    <n v="1"/>
    <n v="28.858499999999999"/>
  </r>
  <r>
    <s v="COLGATE 3800 DEB."/>
    <s v="Colgate-Palmolive Nederland BV"/>
    <s v="101t"/>
    <n v="101090922356"/>
    <n v="101030159696"/>
    <n v="930"/>
    <s v="Inv Booked"/>
    <s v="0002245305"/>
    <s v="Verkoop"/>
    <n v="170"/>
    <s v="Transport drops zone"/>
    <s v="9 - verwerkt"/>
    <n v="0"/>
    <m/>
    <d v="2023-01-02T00:00:00"/>
    <s v="DROP"/>
    <s v="0001010909223560077069_002"/>
    <m/>
    <m/>
    <m/>
    <s v="EUR"/>
    <n v="72.06"/>
    <s v="EUR"/>
    <n v="72.06"/>
    <s v="EUR"/>
    <n v="72.06"/>
    <n v="72.06"/>
    <n v="0"/>
    <s v="N"/>
    <n v="1223000132"/>
    <d v="2023-02-16T00:00:00"/>
    <m/>
    <d v="2023-01-02T00:00:00"/>
    <s v="00:00"/>
    <s v="23:59"/>
    <d v="2023-01-02T00:00:00"/>
    <s v="10:00"/>
    <s v="11:00"/>
    <n v="12.8"/>
    <s v="ce"/>
    <n v="8493"/>
    <n v="12.8"/>
    <n v="17"/>
    <s v="Kuehne+Nagel Tiel 3 Standpl"/>
    <s v="De Diepert 5"/>
    <s v="Tiel"/>
    <s v="4004 MA"/>
    <s v="NL"/>
    <x v="2"/>
    <s v="Randweg 2"/>
    <x v="6"/>
    <s v="4191 NN"/>
    <s v="NL"/>
    <s v="0002245305"/>
    <s v="0077069_002"/>
    <s v="31V"/>
    <s v="NL001131849B01"/>
    <n v="2"/>
    <n v="0"/>
    <n v="72.06"/>
    <s v="N"/>
    <s v="Peter Appel Transport B.V."/>
    <n v="36622"/>
    <d v="2023-01-02T00:00:00"/>
    <s v="12:34:00"/>
    <n v="0"/>
    <x v="0"/>
    <x v="0"/>
    <n v="1"/>
    <x v="6"/>
    <n v="1"/>
    <n v="22.4"/>
    <x v="2"/>
    <n v="126.11"/>
    <n v="1"/>
    <n v="137.33378999999999"/>
  </r>
  <r>
    <s v="COLGATE 3800 DEB."/>
    <s v="Colgate-Palmolive Nederland BV"/>
    <s v="101t"/>
    <n v="101090922346"/>
    <n v="101030159697"/>
    <n v="930"/>
    <s v="Inv Booked"/>
    <s v="0002245316"/>
    <s v="Verkoop"/>
    <n v="170"/>
    <s v="Transport drops zone"/>
    <s v="9 - verwerkt"/>
    <n v="0"/>
    <m/>
    <d v="2023-01-02T00:00:00"/>
    <s v="DROP"/>
    <s v="0001010909223460077061_006"/>
    <m/>
    <m/>
    <m/>
    <s v="EUR"/>
    <n v="33.94"/>
    <s v="EUR"/>
    <n v="33.94"/>
    <s v="EUR"/>
    <n v="33.94"/>
    <n v="33.94"/>
    <n v="0"/>
    <s v="N"/>
    <n v="1223000132"/>
    <d v="2023-02-16T00:00:00"/>
    <m/>
    <d v="2023-01-02T00:00:00"/>
    <s v="00:00"/>
    <s v="23:59"/>
    <d v="2023-01-02T00:00:00"/>
    <s v="13:01"/>
    <s v="14:01"/>
    <n v="2.4"/>
    <s v="ce"/>
    <n v="2418"/>
    <n v="2.4"/>
    <n v="4"/>
    <s v="Kuehne+Nagel Tiel 3 Standpl"/>
    <s v="De Diepert 5"/>
    <s v="Tiel"/>
    <s v="4004 MA"/>
    <s v="NL"/>
    <x v="2"/>
    <s v="Hoofdtocht 1"/>
    <x v="7"/>
    <s v="1507CJ"/>
    <s v="NL"/>
    <s v="0002245316"/>
    <s v="0077061_006"/>
    <s v="31V"/>
    <s v="NL001131849B01"/>
    <n v="2"/>
    <n v="0"/>
    <n v="33.94"/>
    <s v="N"/>
    <s v="Peter Appel Transport B.V."/>
    <n v="36622"/>
    <d v="2023-01-02T00:00:00"/>
    <s v="13:34:00"/>
    <n v="0"/>
    <x v="0"/>
    <x v="0"/>
    <n v="1"/>
    <x v="7"/>
    <n v="1"/>
    <n v="10.4"/>
    <x v="2"/>
    <n v="147.06"/>
    <n v="1"/>
    <n v="160.14833999999999"/>
  </r>
  <r>
    <s v="COLGATE 3800 DEB."/>
    <s v="Colgate-Palmolive Nederland BV"/>
    <s v="101t"/>
    <n v="101090922349"/>
    <n v="101030159698"/>
    <n v="930"/>
    <s v="Inv Booked"/>
    <s v="0002245326"/>
    <s v="Verkoop"/>
    <n v="170"/>
    <s v="Transport drops zone"/>
    <s v="9 - verwerkt"/>
    <n v="0"/>
    <m/>
    <d v="2023-01-02T00:00:00"/>
    <s v="DROP"/>
    <s v="0001010909223490077066_002"/>
    <m/>
    <m/>
    <m/>
    <s v="EUR"/>
    <n v="282.24"/>
    <s v="EUR"/>
    <n v="282.24"/>
    <s v="EUR"/>
    <n v="282.24"/>
    <n v="282.24"/>
    <n v="0"/>
    <s v="N"/>
    <n v="1223000132"/>
    <d v="2023-02-16T00:00:00"/>
    <m/>
    <d v="2023-01-02T00:00:00"/>
    <s v="00:00"/>
    <s v="23:59"/>
    <d v="2023-01-02T00:00:00"/>
    <s v="11:00"/>
    <s v="11:00"/>
    <n v="22.4"/>
    <s v="ce"/>
    <n v="14987"/>
    <n v="22.4"/>
    <n v="38"/>
    <s v="Kuehne+Nagel Tiel 3 Standpl"/>
    <s v="De Diepert 5"/>
    <s v="Tiel"/>
    <s v="4004 MA"/>
    <s v="NL"/>
    <x v="1"/>
    <s v="Fahrenheitweg 1"/>
    <x v="1"/>
    <s v="6101WR"/>
    <s v="NL"/>
    <s v="0002245326"/>
    <s v="0077066_002"/>
    <s v="31V"/>
    <s v="NL001131849B01"/>
    <n v="2"/>
    <n v="0"/>
    <n v="282.24"/>
    <s v="N"/>
    <s v="Peter Appel Transport B.V."/>
    <n v="36622"/>
    <d v="2023-01-02T00:00:00"/>
    <s v="09:48:00"/>
    <n v="0"/>
    <x v="0"/>
    <x v="0"/>
    <n v="1"/>
    <x v="1"/>
    <n v="1"/>
    <n v="22.4"/>
    <x v="1"/>
    <n v="282.24"/>
    <n v="1"/>
    <n v="307.35935999999998"/>
  </r>
  <r>
    <s v="COLGATE 3800 DEB."/>
    <s v="Colgate-Palmolive Nederland BV"/>
    <s v="101t"/>
    <n v="101090922346"/>
    <n v="101030159699"/>
    <n v="930"/>
    <s v="Inv Booked"/>
    <s v="0002245307"/>
    <s v="Verkoop"/>
    <n v="170"/>
    <s v="Transport drops zone"/>
    <s v="9 - verwerkt"/>
    <n v="0"/>
    <m/>
    <d v="2023-01-02T00:00:00"/>
    <s v="DROP"/>
    <s v="0001010909223460077061_004"/>
    <m/>
    <m/>
    <m/>
    <s v="EUR"/>
    <n v="60.79"/>
    <s v="EUR"/>
    <n v="60.79"/>
    <s v="EUR"/>
    <n v="60.79"/>
    <n v="60.79"/>
    <n v="0"/>
    <s v="N"/>
    <n v="1223000132"/>
    <d v="2023-02-16T00:00:00"/>
    <m/>
    <d v="2023-01-02T00:00:00"/>
    <s v="00:00"/>
    <s v="23:59"/>
    <d v="2023-01-02T00:00:00"/>
    <s v="07:00"/>
    <s v="15:00"/>
    <n v="2.4"/>
    <s v="ce"/>
    <n v="2024"/>
    <n v="2.4"/>
    <n v="3"/>
    <s v="Kuehne+Nagel Tiel 3 Standpl"/>
    <s v="De Diepert 5"/>
    <s v="Tiel"/>
    <s v="4004 MA"/>
    <s v="NL"/>
    <x v="5"/>
    <s v="Kernweg 6"/>
    <x v="8"/>
    <s v="1627 LC"/>
    <s v="NL"/>
    <s v="0002245307"/>
    <s v="0077061_004"/>
    <s v="31V"/>
    <s v="NL001131849B01"/>
    <n v="2"/>
    <n v="0"/>
    <n v="60.79"/>
    <s v="N"/>
    <s v="Peter Appel Transport B.V."/>
    <n v="36622"/>
    <d v="2023-01-02T00:00:00"/>
    <s v="11:05:00"/>
    <n v="0"/>
    <x v="0"/>
    <x v="0"/>
    <n v="1"/>
    <x v="2"/>
    <n v="1"/>
    <n v="2.4"/>
    <x v="2"/>
    <n v="60.79"/>
    <n v="1"/>
    <n v="66.200310000000002"/>
  </r>
  <r>
    <s v="COLGATE 3800 DEB."/>
    <s v="Colgate-Palmolive Nederland BV"/>
    <s v="101t"/>
    <n v="101090922356"/>
    <n v="101030159700"/>
    <n v="930"/>
    <s v="Inv Booked"/>
    <s v="0002245313"/>
    <s v="Verkoop"/>
    <n v="170"/>
    <s v="Transport drops zone"/>
    <s v="9 - verwerkt"/>
    <n v="0"/>
    <m/>
    <d v="2023-01-02T00:00:00"/>
    <s v="DROP"/>
    <s v="0001010909223560077069_002"/>
    <m/>
    <m/>
    <m/>
    <s v="EUR"/>
    <n v="54.05"/>
    <s v="EUR"/>
    <n v="54.05"/>
    <s v="EUR"/>
    <n v="54.05"/>
    <n v="54.05"/>
    <n v="0"/>
    <s v="N"/>
    <n v="1223000132"/>
    <d v="2023-02-16T00:00:00"/>
    <m/>
    <d v="2023-01-02T00:00:00"/>
    <s v="00:00"/>
    <s v="23:59"/>
    <d v="2023-01-02T00:00:00"/>
    <s v="10:00"/>
    <s v="11:00"/>
    <n v="9.6"/>
    <s v="ce"/>
    <n v="7521"/>
    <n v="9.6"/>
    <n v="15"/>
    <s v="Kuehne+Nagel Tiel 3 Standpl"/>
    <s v="De Diepert 5"/>
    <s v="Tiel"/>
    <s v="4004 MA"/>
    <s v="NL"/>
    <x v="2"/>
    <s v="Randweg 2"/>
    <x v="6"/>
    <s v="4191 NN"/>
    <s v="NL"/>
    <s v="0002245313"/>
    <s v="0077069_002"/>
    <s v="31V"/>
    <s v="NL001131849B01"/>
    <n v="2"/>
    <n v="0"/>
    <n v="54.05"/>
    <s v="N"/>
    <s v="Peter Appel Transport B.V."/>
    <n v="36622"/>
    <d v="2023-01-02T00:00:00"/>
    <s v="12:34:00"/>
    <n v="0"/>
    <x v="0"/>
    <x v="0"/>
    <n v="1"/>
    <x v="6"/>
    <n v="0"/>
    <s v=""/>
    <x v="2"/>
    <s v=""/>
    <n v="1"/>
    <e v="#VALUE!"/>
  </r>
  <r>
    <s v="COLGATE 3800 DEB."/>
    <s v="Colgate-Palmolive Nederland BV"/>
    <s v="101t"/>
    <n v="101090922346"/>
    <n v="101030159701"/>
    <n v="930"/>
    <s v="Inv Booked"/>
    <s v="0002245304"/>
    <s v="Verkoop"/>
    <n v="170"/>
    <s v="Transport drops zone"/>
    <s v="9 - verwerkt"/>
    <n v="0"/>
    <m/>
    <d v="2023-01-02T00:00:00"/>
    <s v="DROP"/>
    <s v="0001010909223460077061_005"/>
    <m/>
    <m/>
    <m/>
    <s v="EUR"/>
    <n v="56.69"/>
    <s v="EUR"/>
    <n v="56.69"/>
    <s v="EUR"/>
    <n v="56.69"/>
    <n v="56.69"/>
    <n v="0"/>
    <s v="N"/>
    <n v="1223000132"/>
    <d v="2023-02-16T00:00:00"/>
    <m/>
    <d v="2023-01-02T00:00:00"/>
    <s v="00:00"/>
    <s v="23:59"/>
    <d v="2023-01-02T00:00:00"/>
    <s v="10:45"/>
    <s v="11:45"/>
    <n v="2.4"/>
    <s v="ce"/>
    <n v="1024"/>
    <n v="2.4"/>
    <n v="0"/>
    <s v="Kuehne+Nagel Tiel 3 Standpl"/>
    <s v="De Diepert 5"/>
    <s v="Tiel"/>
    <s v="4004 MA"/>
    <s v="NL"/>
    <x v="6"/>
    <s v="Insulindeweg 1"/>
    <x v="9"/>
    <s v="1462MJ"/>
    <s v="NL"/>
    <s v="0002245304"/>
    <s v="0077061_005"/>
    <s v="31V"/>
    <s v="NL001131849B01"/>
    <n v="2"/>
    <n v="0"/>
    <n v="56.69"/>
    <s v="N"/>
    <s v="Peter Appel Transport B.V."/>
    <n v="36622"/>
    <d v="2023-01-02T00:00:00"/>
    <s v="11:51:00"/>
    <n v="0"/>
    <x v="0"/>
    <x v="0"/>
    <n v="1"/>
    <x v="8"/>
    <n v="1"/>
    <n v="2.4"/>
    <x v="3"/>
    <n v="56.69"/>
    <n v="1"/>
    <n v="61.735409999999995"/>
  </r>
  <r>
    <s v="COLGATE 3800 DEB."/>
    <s v="Colgate-Palmolive Nederland BV"/>
    <s v="101t"/>
    <n v="101090922346"/>
    <n v="101030159703"/>
    <n v="930"/>
    <s v="Inv Booked"/>
    <s v="0002245314"/>
    <s v="Verkoop"/>
    <n v="170"/>
    <s v="Transport drops zone"/>
    <s v="9 - verwerkt"/>
    <n v="0"/>
    <m/>
    <d v="2023-01-02T00:00:00"/>
    <s v="DROP"/>
    <s v="0001010909223460077061_006"/>
    <m/>
    <m/>
    <m/>
    <s v="EUR"/>
    <n v="113.12"/>
    <s v="EUR"/>
    <n v="113.12"/>
    <s v="EUR"/>
    <n v="113.12"/>
    <n v="113.12"/>
    <n v="0"/>
    <s v="N"/>
    <n v="1223000132"/>
    <d v="2023-02-16T00:00:00"/>
    <m/>
    <d v="2023-01-02T00:00:00"/>
    <s v="00:00"/>
    <s v="23:59"/>
    <d v="2023-01-02T00:00:00"/>
    <s v="13:01"/>
    <s v="14:01"/>
    <n v="8"/>
    <s v="ce"/>
    <n v="8069"/>
    <n v="8"/>
    <n v="15"/>
    <s v="Kuehne+Nagel Tiel 3 Standpl"/>
    <s v="De Diepert 5"/>
    <s v="Tiel"/>
    <s v="4004 MA"/>
    <s v="NL"/>
    <x v="7"/>
    <s v="Hoofdtocht 1"/>
    <x v="7"/>
    <s v="1507 CJ"/>
    <s v="NL"/>
    <s v="0002245314"/>
    <s v="0077061_006"/>
    <s v="31V"/>
    <s v="NL001131849B01"/>
    <n v="2"/>
    <n v="0"/>
    <n v="113.12"/>
    <s v="N"/>
    <s v="Peter Appel Transport B.V."/>
    <n v="36622"/>
    <d v="2023-01-02T00:00:00"/>
    <s v="13:34:00"/>
    <n v="0"/>
    <x v="0"/>
    <x v="0"/>
    <n v="1"/>
    <x v="7"/>
    <n v="0"/>
    <s v=""/>
    <x v="2"/>
    <s v=""/>
    <n v="1"/>
    <e v="#VALUE!"/>
  </r>
  <r>
    <s v="COLGATE 3800 DEB."/>
    <s v="Colgate-Palmolive Nederland BV"/>
    <s v="101t"/>
    <n v="101090922350"/>
    <n v="101030159707"/>
    <n v="930"/>
    <s v="Inv Booked"/>
    <s v="0002245332"/>
    <s v="Verkoop"/>
    <n v="170"/>
    <s v="Transport drops zone"/>
    <s v="9 - verwerkt"/>
    <n v="0"/>
    <m/>
    <d v="2023-01-02T00:00:00"/>
    <s v="DROP"/>
    <s v="0001010909223500077063_003"/>
    <m/>
    <m/>
    <m/>
    <s v="EUR"/>
    <n v="86.44"/>
    <s v="EUR"/>
    <n v="86.44"/>
    <s v="EUR"/>
    <n v="86.44"/>
    <n v="86.44"/>
    <n v="0"/>
    <s v="N"/>
    <n v="1223000132"/>
    <d v="2023-02-16T00:00:00"/>
    <m/>
    <d v="2023-01-02T00:00:00"/>
    <s v="00:00"/>
    <s v="23:59"/>
    <d v="2023-01-02T00:00:00"/>
    <s v="08:00"/>
    <s v="15:00"/>
    <n v="4"/>
    <s v="ce"/>
    <n v="3702"/>
    <n v="4"/>
    <n v="5"/>
    <s v="Kuehne+Nagel Tiel 3 Standpl"/>
    <s v="De Diepert 5"/>
    <s v="Tiel"/>
    <s v="4004 MA"/>
    <s v="NL"/>
    <x v="8"/>
    <s v="Orionweg 2"/>
    <x v="10"/>
    <s v="8938 AH"/>
    <s v="NL"/>
    <s v="0002245332"/>
    <s v="0077063_003"/>
    <s v="31V"/>
    <s v="NL001131849B01"/>
    <n v="2"/>
    <n v="0"/>
    <n v="86.44"/>
    <s v="N"/>
    <s v="Peter Appel Transport B.V."/>
    <n v="36622"/>
    <d v="2023-01-02T00:00:00"/>
    <s v="12:26:00"/>
    <n v="0"/>
    <x v="0"/>
    <x v="0"/>
    <n v="1"/>
    <x v="9"/>
    <n v="1"/>
    <n v="6.4"/>
    <x v="0"/>
    <n v="138.30000000000001"/>
    <n v="1"/>
    <n v="150.6087"/>
  </r>
  <r>
    <s v="COLGATE 3800 DEB."/>
    <s v="Colgate-Palmolive Nederland BV"/>
    <s v="101t"/>
    <n v="101090922461"/>
    <n v="101030159710"/>
    <n v="930"/>
    <s v="Inv Booked"/>
    <s v="0002245327"/>
    <s v="Verkoop"/>
    <n v="170"/>
    <s v="Transport drops zone"/>
    <s v="9 - verwerkt"/>
    <n v="0"/>
    <m/>
    <d v="2023-01-02T00:00:00"/>
    <s v="DROP"/>
    <s v="0001010909224610077194_002"/>
    <m/>
    <m/>
    <m/>
    <s v="EUR"/>
    <n v="185.92"/>
    <s v="EUR"/>
    <n v="185.92"/>
    <s v="EUR"/>
    <n v="185.92"/>
    <n v="185.92"/>
    <n v="0"/>
    <s v="N"/>
    <n v="1223000132"/>
    <d v="2023-02-16T00:00:00"/>
    <m/>
    <d v="2023-01-02T00:00:00"/>
    <s v="00:00"/>
    <s v="23:59"/>
    <d v="2023-01-02T00:00:00"/>
    <s v="08:00"/>
    <s v="08:00"/>
    <n v="11.2"/>
    <s v="ce"/>
    <n v="7708"/>
    <n v="11.2"/>
    <n v="19"/>
    <s v="Kuehne+Nagel Tiel 3 Standpl"/>
    <s v="De Diepert 5"/>
    <s v="Tiel"/>
    <s v="4004 MA"/>
    <s v="NL"/>
    <x v="1"/>
    <s v="Fahrenheitweg 1"/>
    <x v="1"/>
    <s v="6101WR"/>
    <s v="NL"/>
    <s v="0002245327"/>
    <s v="0077194_002"/>
    <s v="31V"/>
    <s v="NL001131849B01"/>
    <n v="2"/>
    <n v="0"/>
    <n v="185.92"/>
    <s v="N"/>
    <s v="Peter Appel Transport B.V."/>
    <n v="36622"/>
    <d v="2023-01-02T00:00:00"/>
    <s v="08:30:00"/>
    <n v="0"/>
    <x v="0"/>
    <x v="0"/>
    <n v="1"/>
    <x v="1"/>
    <n v="1"/>
    <n v="11.2"/>
    <x v="1"/>
    <n v="185.92"/>
    <n v="1"/>
    <n v="202.46687999999997"/>
  </r>
  <r>
    <s v="COLGATE 3800 DEB."/>
    <s v="Colgate-Palmolive Nederland BV"/>
    <s v="101t"/>
    <n v="101090922350"/>
    <n v="101030159711"/>
    <n v="930"/>
    <s v="Inv Booked"/>
    <s v="0002245333"/>
    <s v="Verkoop"/>
    <n v="170"/>
    <s v="Transport drops zone"/>
    <s v="9 - verwerkt"/>
    <n v="0"/>
    <m/>
    <d v="2023-01-02T00:00:00"/>
    <s v="DROP"/>
    <s v="0001010909223500077063_003"/>
    <m/>
    <m/>
    <m/>
    <s v="EUR"/>
    <n v="51.86"/>
    <s v="EUR"/>
    <n v="51.86"/>
    <s v="EUR"/>
    <n v="51.86"/>
    <n v="51.86"/>
    <n v="0"/>
    <s v="N"/>
    <n v="1223000132"/>
    <d v="2023-02-16T00:00:00"/>
    <m/>
    <d v="2023-01-02T00:00:00"/>
    <s v="00:00"/>
    <s v="23:59"/>
    <d v="2023-01-02T00:00:00"/>
    <s v="08:00"/>
    <s v="15:00"/>
    <n v="2.4"/>
    <s v="ce"/>
    <n v="2173"/>
    <n v="2.4"/>
    <n v="3"/>
    <s v="Kuehne+Nagel Tiel 3 Standpl"/>
    <s v="De Diepert 5"/>
    <s v="Tiel"/>
    <s v="4004 MA"/>
    <s v="NL"/>
    <x v="8"/>
    <s v="Orionweg 2"/>
    <x v="10"/>
    <s v="8938 AH"/>
    <s v="NL"/>
    <s v="0002245333"/>
    <s v="0077063_003"/>
    <s v="31V"/>
    <s v="NL001131849B01"/>
    <n v="2"/>
    <n v="0"/>
    <n v="51.86"/>
    <s v="N"/>
    <s v="Peter Appel Transport B.V."/>
    <n v="36622"/>
    <d v="2023-01-02T00:00:00"/>
    <s v="12:26:00"/>
    <n v="0"/>
    <x v="0"/>
    <x v="0"/>
    <n v="1"/>
    <x v="9"/>
    <n v="0"/>
    <s v=""/>
    <x v="0"/>
    <s v=""/>
    <n v="1"/>
    <e v="#VALUE!"/>
  </r>
  <r>
    <s v="COLGATE 3800 DEB."/>
    <s v="Colgate-Palmolive Nederland BV"/>
    <s v="101t"/>
    <n v="101090922080"/>
    <n v="101030159712"/>
    <n v="930"/>
    <s v="Inv Booked"/>
    <s v="0002245312"/>
    <s v="Verkoop"/>
    <n v="170"/>
    <s v="Transport drops zone"/>
    <s v="9 - verwerkt"/>
    <n v="0"/>
    <m/>
    <d v="2023-01-02T00:00:00"/>
    <s v="DROP"/>
    <s v="0001010909220800076960_002"/>
    <m/>
    <m/>
    <m/>
    <s v="EUR"/>
    <n v="132.26"/>
    <s v="EUR"/>
    <n v="132.26"/>
    <s v="EUR"/>
    <n v="132.26"/>
    <n v="132.26"/>
    <n v="0"/>
    <s v="N"/>
    <n v="1223000132"/>
    <d v="2023-02-16T00:00:00"/>
    <m/>
    <d v="2023-01-02T00:00:00"/>
    <s v="00:00"/>
    <s v="23:59"/>
    <d v="2023-01-02T00:00:00"/>
    <s v="06:01"/>
    <s v="07:01"/>
    <n v="8.8000000000000007"/>
    <s v="ce"/>
    <n v="8463"/>
    <n v="8.8000000000000007"/>
    <n v="15"/>
    <s v="Kuehne+Nagel Tiel 3 Standpl"/>
    <s v="De Diepert 5"/>
    <s v="Tiel"/>
    <s v="4004 MA"/>
    <s v="NL"/>
    <x v="2"/>
    <s v="Laan van Ruyven 1"/>
    <x v="11"/>
    <s v="2645EE"/>
    <s v="NL"/>
    <s v="0002245312"/>
    <s v="0076960_002"/>
    <s v="31V"/>
    <s v="NL001131849B01"/>
    <n v="2"/>
    <n v="0"/>
    <n v="132.26"/>
    <s v="N"/>
    <s v="Peter Appel Transport B.V."/>
    <n v="36622"/>
    <d v="2023-01-02T00:00:00"/>
    <s v="04:21:00"/>
    <n v="0"/>
    <x v="0"/>
    <x v="0"/>
    <n v="1"/>
    <x v="4"/>
    <n v="1"/>
    <n v="8.8000000000000007"/>
    <x v="2"/>
    <n v="132.26"/>
    <n v="1"/>
    <n v="144.03113999999999"/>
  </r>
  <r>
    <s v="COLGATE 3800 DEB."/>
    <s v="Colgate-Palmolive Nederland BV"/>
    <s v="101t"/>
    <n v="101090922350"/>
    <n v="101030159715"/>
    <n v="930"/>
    <s v="Inv Booked"/>
    <s v="0002245324"/>
    <s v="Verkoop"/>
    <n v="170"/>
    <s v="Transport drops zone"/>
    <s v="9 - verwerkt"/>
    <n v="0"/>
    <m/>
    <d v="2023-01-02T00:00:00"/>
    <s v="DROP"/>
    <s v="0001010909223500077063_004"/>
    <m/>
    <m/>
    <m/>
    <s v="EUR"/>
    <n v="100.28"/>
    <s v="EUR"/>
    <n v="100.28"/>
    <s v="EUR"/>
    <n v="100.28"/>
    <n v="100.28"/>
    <n v="0"/>
    <s v="N"/>
    <n v="1223000132"/>
    <d v="2023-02-16T00:00:00"/>
    <m/>
    <d v="2023-01-02T00:00:00"/>
    <s v="00:00"/>
    <s v="23:59"/>
    <d v="2023-01-02T00:00:00"/>
    <s v="13:00"/>
    <s v="17:30"/>
    <n v="4"/>
    <s v="ce"/>
    <n v="3666"/>
    <n v="4"/>
    <n v="7"/>
    <s v="Kuehne+Nagel Tiel 3 Standpl"/>
    <s v="De Diepert 5"/>
    <s v="Tiel"/>
    <s v="4004 MA"/>
    <s v="NL"/>
    <x v="9"/>
    <s v="Edisonstraat 3"/>
    <x v="12"/>
    <s v="8606JH"/>
    <s v="NL"/>
    <s v="0002245324"/>
    <s v="0077063_004"/>
    <s v="31V"/>
    <s v="NL001131849B01"/>
    <n v="2"/>
    <n v="0"/>
    <n v="100.28"/>
    <s v="N"/>
    <s v="Peter Appel Transport B.V."/>
    <n v="36622"/>
    <d v="2023-01-02T00:00:00"/>
    <s v="13:40:00"/>
    <n v="0"/>
    <x v="0"/>
    <x v="0"/>
    <n v="1"/>
    <x v="10"/>
    <n v="1"/>
    <n v="4"/>
    <x v="3"/>
    <n v="100.28"/>
    <n v="1"/>
    <n v="109.20492"/>
  </r>
  <r>
    <s v="COLGATE 3800 DEB."/>
    <s v="Colgate-Palmolive Nederland BV"/>
    <s v="101t"/>
    <n v="101090922343"/>
    <n v="101030159686"/>
    <n v="930"/>
    <s v="Inv Booked"/>
    <s v="0002245330"/>
    <s v="Verkoop"/>
    <n v="170"/>
    <s v="Transport drops zone"/>
    <s v="9 - verwerkt"/>
    <n v="0"/>
    <m/>
    <d v="2023-01-02T00:00:00"/>
    <s v="DROP"/>
    <s v="0001010909223430077058_002"/>
    <m/>
    <m/>
    <m/>
    <s v="EUR"/>
    <n v="373.24"/>
    <s v="EUR"/>
    <n v="373.24"/>
    <s v="EUR"/>
    <n v="373.24"/>
    <n v="373.24"/>
    <n v="0"/>
    <s v="N"/>
    <n v="1223000132"/>
    <d v="2023-02-16T00:00:00"/>
    <m/>
    <d v="2023-01-02T00:00:00"/>
    <s v="00:00"/>
    <s v="23:59"/>
    <d v="2023-01-02T00:00:00"/>
    <s v="10:00"/>
    <s v="10:00"/>
    <n v="24.8"/>
    <s v="ce"/>
    <n v="25272"/>
    <n v="24.8"/>
    <n v="46"/>
    <s v="Kuehne+Nagel Tiel 3 Standpl"/>
    <s v="De Diepert 5"/>
    <s v="Tiel"/>
    <s v="4004 MA"/>
    <s v="NL"/>
    <x v="0"/>
    <s v="Henri Fordlaan 6"/>
    <x v="0"/>
    <s v="9615TK"/>
    <s v="NL"/>
    <s v="0002245330"/>
    <s v="0077058_002"/>
    <s v="31V"/>
    <s v="NL001131849B01"/>
    <n v="2"/>
    <n v="0"/>
    <n v="373.24"/>
    <s v="N"/>
    <s v="Peter Appel Transport B.V."/>
    <n v="36622"/>
    <d v="2023-01-02T00:00:00"/>
    <s v="10:18:00"/>
    <n v="0"/>
    <x v="0"/>
    <x v="0"/>
    <n v="1"/>
    <x v="0"/>
    <n v="1"/>
    <n v="24.8"/>
    <x v="0"/>
    <n v="373.24"/>
    <n v="1"/>
    <n v="406.45835999999997"/>
  </r>
  <r>
    <s v="COLGATE 3800 DEB."/>
    <s v="Colgate-Palmolive Nederland BV"/>
    <s v="101t"/>
    <n v="101090922124"/>
    <n v="101030159687"/>
    <n v="930"/>
    <s v="Inv Booked"/>
    <s v="0002245318"/>
    <s v="Verkoop"/>
    <n v="170"/>
    <s v="Transport drops zone"/>
    <s v="9 - verwerkt"/>
    <n v="0"/>
    <m/>
    <d v="2023-01-02T00:00:00"/>
    <s v="DROP"/>
    <s v="0001010909221240077007_002"/>
    <m/>
    <m/>
    <m/>
    <s v="EUR"/>
    <n v="66.430000000000007"/>
    <s v="EUR"/>
    <n v="66.430000000000007"/>
    <s v="EUR"/>
    <n v="66.430000000000007"/>
    <n v="66.430000000000007"/>
    <n v="0"/>
    <s v="N"/>
    <n v="1223000132"/>
    <d v="2023-02-16T00:00:00"/>
    <m/>
    <d v="2023-01-02T00:00:00"/>
    <s v="00:00"/>
    <s v="23:59"/>
    <d v="2023-01-02T00:00:00"/>
    <s v="11:00"/>
    <s v="11:00"/>
    <n v="6.4"/>
    <s v="ce"/>
    <n v="6684"/>
    <n v="6.4"/>
    <n v="11"/>
    <s v="Kuehne+Nagel Tiel 3 Standpl"/>
    <s v="De Diepert 5"/>
    <s v="Tiel"/>
    <s v="4004 MA"/>
    <s v="NL"/>
    <x v="1"/>
    <s v="Perenmarkt 15"/>
    <x v="2"/>
    <s v="1681PG"/>
    <s v="NL"/>
    <s v="0002245318"/>
    <s v="0077007_002"/>
    <s v="31V"/>
    <s v="NL001131849B01"/>
    <n v="2"/>
    <n v="0"/>
    <n v="66.430000000000007"/>
    <s v="N"/>
    <s v="Peter Appel Transport B.V."/>
    <n v="36622"/>
    <d v="2023-01-02T00:00:00"/>
    <s v="11:44:00"/>
    <n v="0"/>
    <x v="0"/>
    <x v="0"/>
    <n v="1"/>
    <x v="2"/>
    <n v="0"/>
    <s v=""/>
    <x v="1"/>
    <s v=""/>
    <n v="1"/>
    <e v="#VALUE!"/>
  </r>
  <r>
    <s v="COLGATE 3800 DEB."/>
    <s v="Colgate-Palmolive Nederland BV"/>
    <s v="101t"/>
    <n v="101090922346"/>
    <n v="101030159693"/>
    <n v="930"/>
    <s v="Inv Booked"/>
    <s v="0002245303"/>
    <s v="Verkoop"/>
    <n v="170"/>
    <s v="Transport drops zone"/>
    <s v="9 - verwerkt"/>
    <n v="0"/>
    <m/>
    <d v="2023-01-02T00:00:00"/>
    <s v="DROP"/>
    <s v="0001010909223460077061_002"/>
    <m/>
    <m/>
    <m/>
    <s v="EUR"/>
    <n v="12.5"/>
    <s v="EUR"/>
    <n v="12.5"/>
    <s v="EUR"/>
    <n v="12.5"/>
    <n v="12.5"/>
    <n v="0"/>
    <s v="N"/>
    <n v="1223000132"/>
    <d v="2023-02-16T00:00:00"/>
    <m/>
    <d v="2023-01-02T00:00:00"/>
    <s v="00:00"/>
    <s v="23:59"/>
    <d v="2023-01-02T00:00:00"/>
    <s v="07:00"/>
    <s v="10:00"/>
    <n v="0.8"/>
    <s v="ce"/>
    <n v="111"/>
    <n v="0.8"/>
    <n v="0"/>
    <s v="Kuehne+Nagel Tiel 3 Standpl"/>
    <s v="De Diepert 5"/>
    <s v="Tiel"/>
    <s v="4004 MA"/>
    <s v="NL"/>
    <x v="10"/>
    <s v="Slego 1a"/>
    <x v="13"/>
    <s v="1046BM"/>
    <s v="NL"/>
    <s v="0002245303"/>
    <s v="0077061_002"/>
    <s v="31V"/>
    <s v="NL001131849B01"/>
    <n v="2"/>
    <n v="0"/>
    <n v="12.5"/>
    <s v="N"/>
    <s v="Peter Appel Transport B.V."/>
    <n v="36622"/>
    <d v="2023-01-02T00:00:00"/>
    <s v="09:35:00"/>
    <n v="0"/>
    <x v="0"/>
    <x v="0"/>
    <n v="1"/>
    <x v="11"/>
    <n v="1"/>
    <n v="4.8"/>
    <x v="0"/>
    <n v="74.97999999999999"/>
    <n v="1"/>
    <n v="81.65321999999999"/>
  </r>
  <r>
    <s v="COLGATE 3800 DEB."/>
    <s v="Colgate-Palmolive Nederland BV"/>
    <s v="101t"/>
    <n v="101090922335"/>
    <n v="101030159694"/>
    <n v="930"/>
    <s v="Inv Booked"/>
    <s v="0002245321"/>
    <s v="Verkoop"/>
    <n v="170"/>
    <s v="Transport drops zone"/>
    <s v="9 - verwerkt"/>
    <n v="0"/>
    <m/>
    <d v="2023-01-02T00:00:00"/>
    <s v="DROP"/>
    <s v="0001010909223350077056_002"/>
    <m/>
    <m/>
    <m/>
    <s v="EUR"/>
    <n v="260.74"/>
    <s v="EUR"/>
    <n v="260.74"/>
    <s v="EUR"/>
    <n v="260.74"/>
    <n v="260.74"/>
    <n v="0"/>
    <s v="N"/>
    <n v="1223000132"/>
    <d v="2023-02-16T00:00:00"/>
    <m/>
    <d v="2023-01-02T00:00:00"/>
    <s v="00:00"/>
    <s v="23:59"/>
    <d v="2023-01-02T00:00:00"/>
    <s v="07:00"/>
    <s v="07:00"/>
    <n v="19.2"/>
    <s v="ce"/>
    <n v="22261"/>
    <n v="19.2"/>
    <n v="37"/>
    <s v="Kuehne+Nagel Tiel 3 Standpl"/>
    <s v="De Diepert 5"/>
    <s v="Tiel"/>
    <s v="4004 MA"/>
    <s v="NL"/>
    <x v="1"/>
    <s v="Fahrenheitweg 1"/>
    <x v="1"/>
    <s v="6101WR"/>
    <s v="NL"/>
    <s v="0002245321"/>
    <s v="0077056_002"/>
    <s v="31V"/>
    <s v="NL001131849B01"/>
    <n v="2"/>
    <n v="0"/>
    <n v="260.74"/>
    <s v="N"/>
    <s v="Peter Appel Transport B.V."/>
    <n v="36622"/>
    <d v="2023-01-02T00:00:00"/>
    <s v="07:40:00"/>
    <n v="0"/>
    <x v="0"/>
    <x v="0"/>
    <n v="1"/>
    <x v="1"/>
    <n v="1"/>
    <n v="19.2"/>
    <x v="1"/>
    <n v="260.74"/>
    <n v="1"/>
    <n v="283.94585999999998"/>
  </r>
  <r>
    <s v="COLGATE 3800 DEB."/>
    <s v="Colgate-Palmolive Nederland BV"/>
    <s v="101t"/>
    <n v="101090922347"/>
    <n v="101030159702"/>
    <n v="930"/>
    <s v="Inv Booked"/>
    <s v="0002245325"/>
    <s v="Verkoop"/>
    <n v="170"/>
    <s v="Transport drops zone"/>
    <s v="9 - verwerkt"/>
    <n v="0"/>
    <m/>
    <d v="2023-01-02T00:00:00"/>
    <s v="DROP"/>
    <s v="0001010909223470077065_002"/>
    <m/>
    <m/>
    <m/>
    <s v="EUR"/>
    <n v="105.34"/>
    <s v="EUR"/>
    <n v="105.34"/>
    <s v="EUR"/>
    <n v="105.34"/>
    <n v="105.34"/>
    <n v="0"/>
    <s v="N"/>
    <n v="1223000132"/>
    <d v="2023-02-16T00:00:00"/>
    <m/>
    <d v="2023-01-02T00:00:00"/>
    <s v="00:00"/>
    <s v="23:59"/>
    <d v="2023-01-02T00:00:00"/>
    <s v="08:00"/>
    <s v="17:00"/>
    <n v="6.4"/>
    <s v="ce"/>
    <n v="6508"/>
    <n v="6.4"/>
    <n v="11"/>
    <s v="Kuehne+Nagel Tiel 3 Standpl"/>
    <s v="De Diepert 5"/>
    <s v="Tiel"/>
    <s v="4004 MA"/>
    <s v="NL"/>
    <x v="0"/>
    <s v="Henri Fordlaan 6"/>
    <x v="0"/>
    <s v="9615TK"/>
    <s v="NL"/>
    <s v="0002245325"/>
    <s v="0077065_002"/>
    <s v="31V"/>
    <s v="NL001131849B01"/>
    <n v="2"/>
    <n v="0"/>
    <n v="105.34"/>
    <s v="N"/>
    <s v="Peter Appel Transport B.V."/>
    <n v="36622"/>
    <d v="2023-01-02T00:00:00"/>
    <s v="11:21:00"/>
    <n v="0"/>
    <x v="0"/>
    <x v="0"/>
    <n v="1"/>
    <x v="0"/>
    <n v="0"/>
    <s v=""/>
    <x v="0"/>
    <s v=""/>
    <n v="1"/>
    <e v="#VALUE!"/>
  </r>
  <r>
    <s v="COLGATE 3800 DEB."/>
    <s v="Colgate-Palmolive Nederland BV"/>
    <s v="101t"/>
    <n v="101090922352"/>
    <n v="101030159708"/>
    <n v="930"/>
    <s v="Inv Booked"/>
    <s v="0002245334"/>
    <s v="Verkoop"/>
    <n v="170"/>
    <s v="Transport drops zone"/>
    <s v="9 - verwerkt"/>
    <n v="0"/>
    <m/>
    <d v="2023-01-02T00:00:00"/>
    <s v="DROP"/>
    <s v="0001010909223520077064_003"/>
    <m/>
    <m/>
    <m/>
    <s v="EUR"/>
    <n v="42.54"/>
    <s v="EUR"/>
    <n v="42.54"/>
    <s v="EUR"/>
    <n v="42.54"/>
    <n v="42.54"/>
    <n v="0"/>
    <s v="N"/>
    <n v="1223000132"/>
    <d v="2023-02-16T00:00:00"/>
    <m/>
    <d v="2023-01-02T00:00:00"/>
    <s v="00:00"/>
    <s v="23:59"/>
    <d v="2023-01-02T00:00:00"/>
    <s v="09:45"/>
    <s v="09:45"/>
    <n v="1.6"/>
    <s v="ce"/>
    <n v="1473"/>
    <n v="1.6"/>
    <n v="2"/>
    <s v="Kuehne+Nagel Tiel 3 Standpl"/>
    <s v="De Diepert 5"/>
    <s v="Tiel"/>
    <s v="4004 MA"/>
    <s v="NL"/>
    <x v="11"/>
    <s v="Louis Dobbelmannweg 1"/>
    <x v="14"/>
    <s v="2742 JZ"/>
    <s v="NL"/>
    <s v="0002245334"/>
    <s v="0077064_003"/>
    <s v="31V"/>
    <s v="NL001131849B01"/>
    <n v="2"/>
    <n v="0"/>
    <n v="42.54"/>
    <s v="N"/>
    <s v="Peter Appel Transport B.V."/>
    <n v="36622"/>
    <d v="2023-01-02T00:00:00"/>
    <s v="11:37:00"/>
    <n v="0"/>
    <x v="0"/>
    <x v="0"/>
    <n v="1"/>
    <x v="12"/>
    <n v="1"/>
    <n v="1.6"/>
    <x v="4"/>
    <n v="42.54"/>
    <n v="1"/>
    <n v="46.326059999999998"/>
  </r>
  <r>
    <s v="COLGATE 3800 DEB."/>
    <s v="Colgate-Palmolive Nederland BV"/>
    <s v="101t"/>
    <n v="101090922346"/>
    <n v="101030159709"/>
    <n v="930"/>
    <s v="Inv Booked"/>
    <s v="0002245323"/>
    <s v="Verkoop"/>
    <n v="170"/>
    <s v="Transport drops zone"/>
    <s v="9 - verwerkt"/>
    <n v="0"/>
    <m/>
    <d v="2023-01-02T00:00:00"/>
    <s v="DROP"/>
    <s v="0001010909223460077061_002"/>
    <m/>
    <m/>
    <m/>
    <s v="EUR"/>
    <n v="62.48"/>
    <s v="EUR"/>
    <n v="62.48"/>
    <s v="EUR"/>
    <n v="62.48"/>
    <n v="62.48"/>
    <n v="0"/>
    <s v="N"/>
    <n v="1223000132"/>
    <d v="2023-02-16T00:00:00"/>
    <m/>
    <d v="2023-01-02T00:00:00"/>
    <s v="00:00"/>
    <s v="23:59"/>
    <d v="2023-01-02T00:00:00"/>
    <s v="07:00"/>
    <s v="10:00"/>
    <n v="4"/>
    <s v="ce"/>
    <n v="2278"/>
    <n v="4"/>
    <n v="2"/>
    <s v="Kuehne+Nagel Tiel 3 Standpl"/>
    <s v="De Diepert 5"/>
    <s v="Tiel"/>
    <s v="4004 MA"/>
    <s v="NL"/>
    <x v="12"/>
    <s v="SLEGO 1"/>
    <x v="13"/>
    <s v="1046 BM"/>
    <s v="NL"/>
    <s v="0002245323"/>
    <s v="0077061_002"/>
    <s v="31V"/>
    <s v="NL001131849B01"/>
    <n v="2"/>
    <n v="0"/>
    <n v="62.48"/>
    <s v="N"/>
    <s v="Peter Appel Transport B.V."/>
    <n v="36622"/>
    <d v="2023-01-02T00:00:00"/>
    <s v="09:34:00"/>
    <n v="0"/>
    <x v="0"/>
    <x v="0"/>
    <n v="1"/>
    <x v="11"/>
    <n v="0"/>
    <s v=""/>
    <x v="0"/>
    <s v=""/>
    <n v="1"/>
    <e v="#VALUE!"/>
  </r>
  <r>
    <s v="COLGATE 3800 DEB."/>
    <s v="Colgate-Palmolive Nederland BV"/>
    <s v="101t"/>
    <n v="101090922080"/>
    <n v="101030159716"/>
    <n v="930"/>
    <s v="Inv Booked"/>
    <s v="0002245329"/>
    <s v="Verkoop"/>
    <n v="170"/>
    <s v="Transport drops zone"/>
    <s v="9 - verwerkt"/>
    <n v="0"/>
    <m/>
    <d v="2023-01-02T00:00:00"/>
    <s v="DROP"/>
    <s v="0001010909220800076960_003"/>
    <m/>
    <m/>
    <m/>
    <s v="EUR"/>
    <n v="45.02"/>
    <s v="EUR"/>
    <n v="45.02"/>
    <s v="EUR"/>
    <n v="45.02"/>
    <n v="45.02"/>
    <n v="0"/>
    <s v="N"/>
    <n v="1223000132"/>
    <d v="2023-02-16T00:00:00"/>
    <m/>
    <d v="2023-01-02T00:00:00"/>
    <s v="00:00"/>
    <s v="23:59"/>
    <d v="2023-01-02T00:00:00"/>
    <s v="12:00"/>
    <s v="12:00"/>
    <n v="1.6"/>
    <s v="ce"/>
    <n v="1473"/>
    <n v="1.6"/>
    <n v="2"/>
    <s v="Kuehne+Nagel Tiel 3 Standpl"/>
    <s v="De Diepert 5"/>
    <s v="Tiel"/>
    <s v="4004 MA"/>
    <s v="NL"/>
    <x v="11"/>
    <s v="Brigitten 1"/>
    <x v="15"/>
    <s v="1358 CE"/>
    <s v="NL"/>
    <s v="0002245329"/>
    <s v="0076960_003"/>
    <s v="31V"/>
    <s v="NL001131849B01"/>
    <n v="2"/>
    <n v="0"/>
    <n v="45.02"/>
    <s v="N"/>
    <s v="Peter Appel Transport B.V."/>
    <n v="36622"/>
    <d v="2023-01-02T00:00:00"/>
    <s v="10:46:00"/>
    <n v="0"/>
    <x v="0"/>
    <x v="0"/>
    <n v="1"/>
    <x v="13"/>
    <n v="1"/>
    <n v="1.6"/>
    <x v="4"/>
    <n v="45.02"/>
    <n v="1"/>
    <n v="49.026780000000002"/>
  </r>
  <r>
    <s v="COLGATE 3800 DEB."/>
    <s v="Colgate-Palmolive Nederland BV"/>
    <s v="101t"/>
    <n v="101090922080"/>
    <n v="101030159683"/>
    <n v="930"/>
    <s v="Inv Booked"/>
    <s v="0002245317"/>
    <s v="Verkoop"/>
    <n v="170"/>
    <s v="Transport drops zone"/>
    <s v="9 - verwerkt"/>
    <n v="0"/>
    <m/>
    <d v="2023-01-02T00:00:00"/>
    <s v="DROP"/>
    <s v="0001010909220800076960_004"/>
    <m/>
    <m/>
    <m/>
    <s v="EUR"/>
    <n v="149.94999999999999"/>
    <s v="EUR"/>
    <n v="149.94999999999999"/>
    <s v="EUR"/>
    <n v="149.94999999999999"/>
    <n v="149.94999999999999"/>
    <n v="0"/>
    <s v="N"/>
    <n v="1223000132"/>
    <d v="2023-02-16T00:00:00"/>
    <m/>
    <d v="2023-01-02T00:00:00"/>
    <s v="00:00"/>
    <s v="23:59"/>
    <d v="2023-01-02T00:00:00"/>
    <s v="12:00"/>
    <s v="13:00"/>
    <n v="9.6"/>
    <s v="ce"/>
    <n v="9672"/>
    <n v="9.6"/>
    <n v="18"/>
    <s v="Kuehne+Nagel Tiel 3 Standpl"/>
    <s v="De Diepert 5"/>
    <s v="Tiel"/>
    <s v="4004 MA"/>
    <s v="NL"/>
    <x v="13"/>
    <s v="GALVANIWEG 1"/>
    <x v="16"/>
    <s v="8013 RG"/>
    <s v="NL"/>
    <s v="0002245317"/>
    <s v="0076960_004"/>
    <s v="31V"/>
    <s v="NL001131849B01"/>
    <n v="2"/>
    <n v="0"/>
    <n v="149.94999999999999"/>
    <s v="N"/>
    <s v="Peter Appel Transport B.V."/>
    <n v="36622"/>
    <d v="2023-01-02T00:00:00"/>
    <s v="12:38:00"/>
    <n v="0"/>
    <x v="0"/>
    <x v="0"/>
    <n v="1"/>
    <x v="14"/>
    <n v="1"/>
    <n v="9.6"/>
    <x v="2"/>
    <n v="149.94999999999999"/>
    <n v="1"/>
    <n v="163.29554999999999"/>
  </r>
  <r>
    <s v="COLGATE 3800 DEB."/>
    <s v="Colgate-Palmolive Nederland BV"/>
    <s v="101t"/>
    <n v="101090922360"/>
    <n v="101030159684"/>
    <n v="930"/>
    <s v="Inv Booked"/>
    <s v="0002245301"/>
    <s v="Verkoop"/>
    <n v="170"/>
    <s v="Transport drops zone"/>
    <s v="9 - verwerkt"/>
    <n v="0"/>
    <m/>
    <d v="2023-01-02T00:00:00"/>
    <s v="DROP"/>
    <s v="0001010909223600077074_002"/>
    <m/>
    <m/>
    <m/>
    <s v="EUR"/>
    <n v="12.29"/>
    <s v="EUR"/>
    <n v="12.29"/>
    <s v="EUR"/>
    <n v="12.29"/>
    <n v="12.29"/>
    <n v="0"/>
    <s v="N"/>
    <n v="1223000132"/>
    <d v="2023-02-16T00:00:00"/>
    <m/>
    <d v="2023-01-02T00:00:00"/>
    <s v="00:00"/>
    <s v="23:59"/>
    <d v="2023-01-02T00:00:00"/>
    <s v="14:00"/>
    <s v="14:00"/>
    <n v="1.6"/>
    <s v="ce"/>
    <n v="832"/>
    <n v="1.6"/>
    <n v="1"/>
    <s v="Kuehne+Nagel Tiel 3 Standpl"/>
    <s v="De Diepert 5"/>
    <s v="Tiel"/>
    <s v="4004 MA"/>
    <s v="NL"/>
    <x v="14"/>
    <s v="Rood 24"/>
    <x v="17"/>
    <s v="6666LT"/>
    <s v="NL"/>
    <s v="0002245301"/>
    <s v="0077074_002"/>
    <s v="31V"/>
    <s v="NL001131849B01"/>
    <n v="2"/>
    <n v="0"/>
    <n v="12.29"/>
    <s v="N"/>
    <s v="Peter Appel Transport B.V."/>
    <n v="36622"/>
    <d v="2023-01-02T00:00:00"/>
    <s v="15:25:00"/>
    <n v="0"/>
    <x v="0"/>
    <x v="0"/>
    <n v="1"/>
    <x v="15"/>
    <n v="1"/>
    <n v="17.600000000000001"/>
    <x v="5"/>
    <n v="135.16999999999999"/>
    <n v="1"/>
    <n v="147.20012999999997"/>
  </r>
  <r>
    <s v="COLGATE 3800 DEB."/>
    <s v="Colgate-Palmolive Nederland BV"/>
    <s v="101t"/>
    <n v="101090922360"/>
    <n v="101030159685"/>
    <n v="930"/>
    <s v="Inv Booked"/>
    <s v="0002245328"/>
    <s v="Verkoop"/>
    <n v="170"/>
    <s v="Transport drops zone"/>
    <s v="9 - verwerkt"/>
    <n v="0"/>
    <m/>
    <d v="2023-01-02T00:00:00"/>
    <s v="DROP"/>
    <s v="0001010909223600077074_002"/>
    <m/>
    <m/>
    <m/>
    <s v="EUR"/>
    <n v="122.88"/>
    <s v="EUR"/>
    <n v="122.88"/>
    <s v="EUR"/>
    <n v="122.88"/>
    <n v="122.88"/>
    <n v="0"/>
    <s v="N"/>
    <n v="1223000132"/>
    <d v="2023-02-16T00:00:00"/>
    <m/>
    <d v="2023-01-02T00:00:00"/>
    <s v="00:00"/>
    <s v="23:59"/>
    <d v="2023-01-02T00:00:00"/>
    <s v="14:00"/>
    <s v="14:00"/>
    <n v="16"/>
    <s v="ce"/>
    <n v="14225"/>
    <n v="16"/>
    <n v="28"/>
    <s v="Kuehne+Nagel Tiel 3 Standpl"/>
    <s v="De Diepert 5"/>
    <s v="Tiel"/>
    <s v="4004 MA"/>
    <s v="NL"/>
    <x v="14"/>
    <s v="Rood 24"/>
    <x v="17"/>
    <s v="6666LT"/>
    <s v="NL"/>
    <s v="0002245328"/>
    <s v="0077074_002"/>
    <s v="31V"/>
    <s v="NL001131849B01"/>
    <n v="2"/>
    <n v="0"/>
    <n v="122.88"/>
    <s v="N"/>
    <s v="Peter Appel Transport B.V."/>
    <n v="36622"/>
    <d v="2023-01-02T00:00:00"/>
    <s v="15:25:00"/>
    <n v="0"/>
    <x v="0"/>
    <x v="0"/>
    <n v="1"/>
    <x v="15"/>
    <n v="0"/>
    <s v=""/>
    <x v="5"/>
    <s v=""/>
    <n v="1"/>
    <e v="#VALUE!"/>
  </r>
  <r>
    <s v="COLGATE 3800 DEB."/>
    <s v="Colgate-Palmolive Nederland BV"/>
    <s v="101t"/>
    <n v="101090922606"/>
    <n v="101030159778"/>
    <n v="930"/>
    <s v="Inv Booked"/>
    <s v="0002245350"/>
    <s v="Verkoop"/>
    <n v="170"/>
    <s v="Transport drops zone"/>
    <s v="9 - verwerkt"/>
    <n v="0"/>
    <m/>
    <d v="2023-01-03T00:00:00"/>
    <s v="DROP"/>
    <s v="0001010909226060077247_002"/>
    <m/>
    <m/>
    <m/>
    <s v="EUR"/>
    <n v="185.92"/>
    <s v="EUR"/>
    <n v="185.92"/>
    <s v="EUR"/>
    <n v="185.92"/>
    <n v="185.92"/>
    <n v="0"/>
    <s v="N"/>
    <n v="1223000132"/>
    <d v="2023-02-16T00:00:00"/>
    <m/>
    <d v="2023-01-03T00:00:00"/>
    <s v="00:00"/>
    <s v="23:59"/>
    <d v="2023-01-03T00:00:00"/>
    <s v="07:00"/>
    <s v="07:00"/>
    <n v="11.2"/>
    <s v="ce"/>
    <n v="5783"/>
    <n v="11.2"/>
    <n v="12"/>
    <s v="Kuehne+Nagel Tiel 3 Standpl"/>
    <s v="De Diepert 5"/>
    <s v="Tiel"/>
    <s v="4004 MA"/>
    <s v="NL"/>
    <x v="1"/>
    <s v="Fahrenheitweg 1"/>
    <x v="1"/>
    <s v="6101WR"/>
    <s v="NL"/>
    <s v="0002245350"/>
    <s v="0077247_002"/>
    <s v="31V"/>
    <s v="NL001131849B01"/>
    <n v="2"/>
    <n v="0"/>
    <n v="185.92"/>
    <s v="N"/>
    <s v="Peter Appel Transport B.V."/>
    <n v="36622"/>
    <d v="2023-01-03T00:00:00"/>
    <s v="07:24:00"/>
    <n v="0"/>
    <x v="1"/>
    <x v="0"/>
    <n v="1"/>
    <x v="1"/>
    <n v="1"/>
    <n v="11.2"/>
    <x v="1"/>
    <n v="185.92"/>
    <n v="1"/>
    <n v="202.46687999999997"/>
  </r>
  <r>
    <s v="COLGATE 3800 DEB."/>
    <s v="Colgate-Palmolive Nederland BV"/>
    <s v="101t"/>
    <n v="101090922606"/>
    <n v="101030159779"/>
    <n v="930"/>
    <s v="Inv Booked"/>
    <s v="0002245343"/>
    <s v="Verkoop"/>
    <n v="170"/>
    <s v="Transport drops zone"/>
    <s v="9 - verwerkt"/>
    <n v="0"/>
    <m/>
    <d v="2023-01-03T00:00:00"/>
    <s v="DROP"/>
    <s v="0001010909226060077247_003"/>
    <m/>
    <m/>
    <m/>
    <s v="EUR"/>
    <n v="29.79"/>
    <s v="EUR"/>
    <n v="29.79"/>
    <s v="EUR"/>
    <n v="29.79"/>
    <n v="29.79"/>
    <n v="0"/>
    <s v="N"/>
    <n v="1223000132"/>
    <d v="2023-02-16T00:00:00"/>
    <m/>
    <d v="2023-01-03T00:00:00"/>
    <s v="00:00"/>
    <s v="23:59"/>
    <d v="2023-01-03T00:00:00"/>
    <s v="07:00"/>
    <s v="16:00"/>
    <n v="1.6"/>
    <s v="ce"/>
    <n v="889"/>
    <n v="1.6"/>
    <n v="0"/>
    <s v="Kuehne+Nagel Tiel 3 Standpl"/>
    <s v="De Diepert 5"/>
    <s v="Tiel"/>
    <s v="4004 MA"/>
    <s v="NL"/>
    <x v="15"/>
    <s v="De Flammert 1211"/>
    <x v="18"/>
    <s v="5854 NE"/>
    <s v="NL"/>
    <s v="0002245343"/>
    <s v="0077247_003"/>
    <s v="31V"/>
    <s v="NL001131849B01"/>
    <n v="2"/>
    <n v="0"/>
    <n v="29.79"/>
    <s v="N"/>
    <s v="Peter Appel Transport B.V."/>
    <n v="36622"/>
    <d v="2023-01-03T00:00:00"/>
    <s v="09:02:00"/>
    <n v="0"/>
    <x v="1"/>
    <x v="0"/>
    <n v="1"/>
    <x v="16"/>
    <n v="1"/>
    <n v="3.2"/>
    <x v="3"/>
    <n v="59.58"/>
    <n v="1"/>
    <n v="64.882620000000003"/>
  </r>
  <r>
    <s v="COLGATE 3800 DEB."/>
    <s v="Colgate-Palmolive Nederland BV"/>
    <s v="101t"/>
    <n v="101090922605"/>
    <n v="101030159780"/>
    <n v="930"/>
    <s v="Inv Booked"/>
    <s v="0002245356"/>
    <s v="Verkoop"/>
    <n v="170"/>
    <s v="Transport drops zone"/>
    <s v="9 - verwerkt"/>
    <n v="0"/>
    <m/>
    <d v="2023-01-03T00:00:00"/>
    <s v="DROP"/>
    <s v="0001010909226050077246_002"/>
    <m/>
    <m/>
    <m/>
    <s v="EUR"/>
    <n v="306.77"/>
    <s v="EUR"/>
    <n v="306.77"/>
    <s v="EUR"/>
    <n v="306.77"/>
    <n v="306.77"/>
    <n v="0"/>
    <s v="N"/>
    <n v="1223000132"/>
    <d v="2023-02-16T00:00:00"/>
    <m/>
    <d v="2023-01-03T00:00:00"/>
    <s v="00:00"/>
    <s v="23:59"/>
    <d v="2023-01-03T00:00:00"/>
    <s v="07:00"/>
    <s v="07:00"/>
    <n v="26.4"/>
    <s v="ce"/>
    <n v="19734"/>
    <n v="26.4"/>
    <n v="47"/>
    <s v="Kuehne+Nagel Tiel 3 Standpl"/>
    <s v="De Diepert 5"/>
    <s v="Tiel"/>
    <s v="4004 MA"/>
    <s v="NL"/>
    <x v="1"/>
    <s v="Fahrenheitweg 1"/>
    <x v="1"/>
    <s v="6101WR"/>
    <s v="NL"/>
    <s v="0002245356"/>
    <s v="0077246_002"/>
    <s v="31V"/>
    <s v="NL001131849B01"/>
    <n v="2"/>
    <n v="0"/>
    <n v="306.77"/>
    <s v="N"/>
    <s v="Peter Appel Transport B.V."/>
    <n v="36622"/>
    <d v="2023-01-03T00:00:00"/>
    <s v="08:33:00"/>
    <n v="9"/>
    <x v="1"/>
    <x v="0"/>
    <n v="1"/>
    <x v="1"/>
    <n v="1"/>
    <n v="26.4"/>
    <x v="1"/>
    <n v="306.77"/>
    <n v="1"/>
    <n v="334.07252999999997"/>
  </r>
  <r>
    <s v="COLGATE 3800 DEB."/>
    <s v="Colgate-Palmolive Nederland BV"/>
    <s v="101t"/>
    <n v="101090922615"/>
    <n v="101030159781"/>
    <n v="930"/>
    <s v="Inv Booked"/>
    <s v="0002245345"/>
    <s v="Verkoop"/>
    <n v="170"/>
    <s v="Transport drops zone"/>
    <s v="9 - verwerkt"/>
    <n v="0"/>
    <m/>
    <d v="2023-01-03T00:00:00"/>
    <s v="DROP"/>
    <s v="0001010909226150077257_002"/>
    <m/>
    <m/>
    <m/>
    <s v="EUR"/>
    <n v="213.2"/>
    <s v="EUR"/>
    <n v="213.2"/>
    <s v="EUR"/>
    <n v="213.2"/>
    <n v="213.2"/>
    <n v="0"/>
    <s v="N"/>
    <n v="1223000132"/>
    <d v="2023-02-16T00:00:00"/>
    <m/>
    <d v="2023-01-03T00:00:00"/>
    <s v="00:00"/>
    <s v="23:59"/>
    <d v="2023-01-03T00:00:00"/>
    <s v="12:00"/>
    <s v="13:00"/>
    <n v="20"/>
    <s v="ce"/>
    <n v="10866"/>
    <n v="20"/>
    <n v="13"/>
    <s v="Kuehne+Nagel Tiel 3 Standpl"/>
    <s v="De Diepert 5"/>
    <s v="Tiel"/>
    <s v="4004 MA"/>
    <s v="NL"/>
    <x v="16"/>
    <s v="Rijnland 4"/>
    <x v="19"/>
    <s v="1948RL"/>
    <s v="NL"/>
    <s v="0002245345"/>
    <s v="0077257_002"/>
    <s v="31V"/>
    <s v="NL001131849B01"/>
    <n v="2"/>
    <n v="0"/>
    <n v="213.2"/>
    <s v="N"/>
    <s v="Peter Appel Transport B.V."/>
    <n v="36622"/>
    <d v="2023-01-03T00:00:00"/>
    <s v="14:05:00"/>
    <n v="35"/>
    <x v="1"/>
    <x v="0"/>
    <n v="1"/>
    <x v="17"/>
    <n v="1"/>
    <n v="23.2"/>
    <x v="0"/>
    <n v="247.31"/>
    <n v="1"/>
    <n v="269.32058999999998"/>
  </r>
  <r>
    <s v="COLGATE 3800 DEB."/>
    <s v="Colgate-Palmolive Nederland BV"/>
    <s v="101t"/>
    <n v="101090922610"/>
    <n v="101030159784"/>
    <n v="930"/>
    <s v="Inv Booked"/>
    <s v="0002245361"/>
    <s v="Verkoop"/>
    <n v="170"/>
    <s v="Transport drops zone"/>
    <s v="9 - verwerkt"/>
    <n v="0"/>
    <m/>
    <d v="2023-01-03T00:00:00"/>
    <s v="DROP"/>
    <s v="0001010909226100077251_002"/>
    <m/>
    <m/>
    <m/>
    <s v="EUR"/>
    <n v="40.700000000000003"/>
    <s v="EUR"/>
    <n v="40.700000000000003"/>
    <s v="EUR"/>
    <n v="40.700000000000003"/>
    <n v="40.700000000000003"/>
    <n v="0"/>
    <s v="N"/>
    <n v="1223000132"/>
    <d v="2023-02-16T00:00:00"/>
    <m/>
    <d v="2023-01-03T00:00:00"/>
    <s v="00:00"/>
    <s v="23:59"/>
    <d v="2023-01-03T00:00:00"/>
    <s v="07:00"/>
    <s v="10:00"/>
    <n v="1.6"/>
    <s v="ce"/>
    <n v="641"/>
    <n v="1.6"/>
    <n v="1"/>
    <s v="Kuehne+Nagel Tiel 3 Standpl"/>
    <s v="De Diepert 5"/>
    <s v="Tiel"/>
    <s v="4004 MA"/>
    <s v="NL"/>
    <x v="10"/>
    <s v="Slego 1a"/>
    <x v="13"/>
    <s v="1046BM"/>
    <s v="NL"/>
    <s v="0002245361"/>
    <s v="0077251_002"/>
    <s v="31V"/>
    <s v="NL001131849B01"/>
    <n v="2"/>
    <n v="0"/>
    <n v="40.700000000000003"/>
    <s v="N"/>
    <s v="Peter Appel Transport B.V."/>
    <n v="36622"/>
    <d v="2023-01-03T00:00:00"/>
    <s v="10:05:00"/>
    <n v="0"/>
    <x v="1"/>
    <x v="0"/>
    <n v="1"/>
    <x v="11"/>
    <n v="1"/>
    <n v="1.6"/>
    <x v="0"/>
    <n v="40.700000000000003"/>
    <n v="1"/>
    <n v="44.322299999999998"/>
  </r>
  <r>
    <s v="COLGATE 3800 DEB."/>
    <s v="Colgate-Palmolive Nederland BV"/>
    <s v="101t"/>
    <n v="101090922609"/>
    <n v="101030159785"/>
    <n v="930"/>
    <s v="Inv Booked"/>
    <s v="0002245362"/>
    <s v="Verkoop"/>
    <n v="170"/>
    <s v="Transport drops zone"/>
    <s v="9 - verwerkt"/>
    <n v="0"/>
    <m/>
    <d v="2023-01-03T00:00:00"/>
    <s v="DROP"/>
    <s v="0001010909226090077249_002"/>
    <m/>
    <m/>
    <m/>
    <s v="EUR"/>
    <n v="302.89999999999998"/>
    <s v="EUR"/>
    <n v="302.89999999999998"/>
    <s v="EUR"/>
    <n v="302.89999999999998"/>
    <n v="302.89999999999998"/>
    <n v="0"/>
    <s v="N"/>
    <n v="1223000132"/>
    <d v="2023-02-16T00:00:00"/>
    <m/>
    <d v="2023-01-03T00:00:00"/>
    <s v="00:00"/>
    <s v="23:59"/>
    <d v="2023-01-03T00:00:00"/>
    <s v="10:00"/>
    <s v="10:00"/>
    <n v="16.8"/>
    <s v="ce"/>
    <n v="10564"/>
    <n v="16.8"/>
    <n v="20"/>
    <s v="Kuehne+Nagel Tiel 3 Standpl"/>
    <s v="De Diepert 5"/>
    <s v="Tiel"/>
    <s v="4004 MA"/>
    <s v="NL"/>
    <x v="0"/>
    <s v="Henri Fordlaan 6"/>
    <x v="0"/>
    <s v="9615TK"/>
    <s v="NL"/>
    <s v="0002245362"/>
    <s v="0077249_002"/>
    <s v="31V"/>
    <s v="NL001131849B01"/>
    <n v="2"/>
    <n v="0"/>
    <n v="302.89999999999998"/>
    <s v="N"/>
    <s v="Peter Appel Transport B.V."/>
    <n v="36622"/>
    <d v="2023-01-03T00:00:00"/>
    <s v="11:48:00"/>
    <n v="41"/>
    <x v="1"/>
    <x v="0"/>
    <n v="1"/>
    <x v="0"/>
    <n v="1"/>
    <n v="16.8"/>
    <x v="0"/>
    <n v="302.89999999999998"/>
    <n v="1"/>
    <n v="329.85809999999998"/>
  </r>
  <r>
    <s v="COLGATE 3800 DEB."/>
    <s v="Colgate-Palmolive Nederland BV"/>
    <s v="101t"/>
    <n v="101090922606"/>
    <n v="101030159786"/>
    <n v="930"/>
    <s v="Inv Booked"/>
    <s v="0002245357"/>
    <s v="Verkoop"/>
    <n v="170"/>
    <s v="Transport drops zone"/>
    <s v="9 - verwerkt"/>
    <n v="0"/>
    <m/>
    <d v="2023-01-03T00:00:00"/>
    <s v="DROP"/>
    <s v="0001010909226060077247_004"/>
    <m/>
    <m/>
    <m/>
    <s v="EUR"/>
    <n v="104.26"/>
    <s v="EUR"/>
    <n v="104.26"/>
    <s v="EUR"/>
    <n v="104.26"/>
    <n v="104.26"/>
    <n v="0"/>
    <s v="N"/>
    <n v="1223000132"/>
    <d v="2023-02-16T00:00:00"/>
    <m/>
    <d v="2023-01-03T00:00:00"/>
    <s v="00:00"/>
    <s v="23:59"/>
    <d v="2023-01-03T00:00:00"/>
    <s v="07:00"/>
    <s v="13:00"/>
    <n v="9.6"/>
    <s v="ce"/>
    <n v="12518"/>
    <n v="9.6"/>
    <n v="19"/>
    <s v="Kuehne+Nagel Tiel 3 Standpl"/>
    <s v="De Diepert 5"/>
    <s v="Tiel"/>
    <s v="4004 MA"/>
    <s v="NL"/>
    <x v="17"/>
    <s v="Doornhoek 4050"/>
    <x v="20"/>
    <s v="5465TD"/>
    <s v="NL"/>
    <s v="0002245357"/>
    <s v="0077247_004"/>
    <s v="31V"/>
    <s v="NL001131849B01"/>
    <n v="2"/>
    <n v="0"/>
    <n v="104.26"/>
    <s v="N"/>
    <s v="Peter Appel Transport B.V."/>
    <n v="36622"/>
    <d v="2023-01-03T00:00:00"/>
    <s v="10:40:00"/>
    <n v="0"/>
    <x v="1"/>
    <x v="0"/>
    <n v="1"/>
    <x v="18"/>
    <n v="1"/>
    <n v="9.6"/>
    <x v="3"/>
    <n v="104.26"/>
    <n v="1"/>
    <n v="113.53914"/>
  </r>
  <r>
    <s v="COLGATE 3800 DEB."/>
    <s v="Colgate-Palmolive Nederland BV"/>
    <s v="101t"/>
    <n v="101090922610"/>
    <n v="101030159787"/>
    <n v="930"/>
    <s v="Inv Booked"/>
    <s v="0002245342"/>
    <s v="Verkoop"/>
    <n v="170"/>
    <s v="Transport drops zone"/>
    <s v="9 - verwerkt"/>
    <n v="0"/>
    <m/>
    <d v="2023-01-03T00:00:00"/>
    <s v="DROP"/>
    <s v="0001010909226100077251_004"/>
    <m/>
    <m/>
    <m/>
    <s v="EUR"/>
    <n v="101.5"/>
    <s v="EUR"/>
    <n v="101.5"/>
    <s v="EUR"/>
    <n v="101.5"/>
    <n v="101.5"/>
    <n v="0"/>
    <s v="N"/>
    <n v="1223000132"/>
    <d v="2023-02-16T00:00:00"/>
    <m/>
    <d v="2023-01-03T00:00:00"/>
    <s v="00:00"/>
    <s v="23:59"/>
    <d v="2023-01-03T00:00:00"/>
    <s v="12:00"/>
    <s v="13:00"/>
    <n v="6.4"/>
    <s v="ce"/>
    <n v="2498"/>
    <n v="6.4"/>
    <n v="1"/>
    <s v="Kuehne+Nagel Tiel 3 Standpl"/>
    <s v="De Diepert 5"/>
    <s v="Tiel"/>
    <s v="4004 MA"/>
    <s v="NL"/>
    <x v="16"/>
    <s v="Rijnland 4"/>
    <x v="19"/>
    <s v="1948RL"/>
    <s v="NL"/>
    <s v="0002245342"/>
    <s v="0077251_004"/>
    <s v="31V"/>
    <s v="NL001131849B01"/>
    <n v="2"/>
    <n v="0"/>
    <n v="101.5"/>
    <s v="N"/>
    <s v="Peter Appel Transport B.V."/>
    <n v="36622"/>
    <d v="2023-01-03T00:00:00"/>
    <s v="13:53:00"/>
    <n v="23"/>
    <x v="1"/>
    <x v="0"/>
    <n v="1"/>
    <x v="17"/>
    <n v="1"/>
    <n v="6.4"/>
    <x v="0"/>
    <n v="101.5"/>
    <n v="1"/>
    <n v="110.5335"/>
  </r>
  <r>
    <s v="COLGATE 3800 DEB."/>
    <s v="Colgate-Palmolive Nederland BV"/>
    <s v="101t"/>
    <n v="101090922898"/>
    <n v="101030159788"/>
    <n v="930"/>
    <s v="Inv Booked"/>
    <s v="0002245353"/>
    <s v="Verkoop"/>
    <n v="170"/>
    <s v="Transport drops zone"/>
    <s v="9 - verwerkt"/>
    <n v="0"/>
    <m/>
    <d v="2023-01-03T00:00:00"/>
    <s v="DROP"/>
    <s v="0001010909228980077420_002"/>
    <m/>
    <m/>
    <m/>
    <s v="EUR"/>
    <n v="128.4"/>
    <s v="EUR"/>
    <n v="128.4"/>
    <s v="EUR"/>
    <n v="128.4"/>
    <n v="128.4"/>
    <n v="0"/>
    <s v="N"/>
    <n v="1223000132"/>
    <d v="2023-02-16T00:00:00"/>
    <m/>
    <d v="2023-01-03T00:00:00"/>
    <s v="00:00"/>
    <s v="23:59"/>
    <d v="2023-01-03T00:00:00"/>
    <s v="08:00"/>
    <s v="08:00"/>
    <n v="12"/>
    <s v="ce"/>
    <n v="11969"/>
    <n v="12"/>
    <n v="18"/>
    <s v="Kuehne+Nagel Tiel 3 Standpl"/>
    <s v="De Diepert 5"/>
    <s v="Tiel"/>
    <s v="4004 MA"/>
    <s v="NL"/>
    <x v="18"/>
    <s v="HOLLANDWEG 30"/>
    <x v="4"/>
    <s v="2665 MT"/>
    <s v="NL"/>
    <s v="0002245353"/>
    <s v="0077420_002"/>
    <s v="31V"/>
    <s v="NL001131849B01"/>
    <n v="2"/>
    <n v="0"/>
    <n v="128.4"/>
    <s v="N"/>
    <s v="Peter Appel Transport B.V."/>
    <n v="36622"/>
    <d v="2023-01-03T00:00:00"/>
    <s v="08:38:00"/>
    <n v="0"/>
    <x v="1"/>
    <x v="0"/>
    <n v="1"/>
    <x v="4"/>
    <n v="1"/>
    <n v="21.6"/>
    <x v="0"/>
    <n v="231.12"/>
    <n v="1"/>
    <n v="251.68968000000001"/>
  </r>
  <r>
    <s v="COLGATE 3800 DEB."/>
    <s v="Colgate-Palmolive Nederland BV"/>
    <s v="101t"/>
    <n v="101090922612"/>
    <n v="101030159765"/>
    <n v="930"/>
    <s v="Inv Booked"/>
    <s v="0002245347"/>
    <s v="Verkoop"/>
    <n v="170"/>
    <s v="Transport drops zone"/>
    <s v="9 - verwerkt"/>
    <n v="0"/>
    <m/>
    <d v="2023-01-03T00:00:00"/>
    <s v="DROP"/>
    <s v="0001010909226120077253_002"/>
    <m/>
    <m/>
    <m/>
    <s v="EUR"/>
    <n v="258.72000000000003"/>
    <s v="EUR"/>
    <n v="258.72000000000003"/>
    <s v="EUR"/>
    <n v="258.72000000000003"/>
    <n v="258.72000000000003"/>
    <n v="0"/>
    <s v="N"/>
    <n v="1223000132"/>
    <d v="2023-02-16T00:00:00"/>
    <m/>
    <d v="2023-01-03T00:00:00"/>
    <s v="00:00"/>
    <s v="23:59"/>
    <d v="2023-01-03T00:00:00"/>
    <s v="11:00"/>
    <s v="11:00"/>
    <n v="24"/>
    <s v="ce"/>
    <n v="11515"/>
    <n v="24"/>
    <n v="21"/>
    <s v="Kuehne+Nagel Tiel 3 Standpl"/>
    <s v="De Diepert 5"/>
    <s v="Tiel"/>
    <s v="4004 MA"/>
    <s v="NL"/>
    <x v="1"/>
    <s v="Perenmarkt 15"/>
    <x v="2"/>
    <s v="1681PG"/>
    <s v="NL"/>
    <s v="0002245347"/>
    <s v="0077253_002"/>
    <s v="31V"/>
    <s v="NL001131849B01"/>
    <n v="2"/>
    <n v="0"/>
    <n v="258.72000000000003"/>
    <s v="N"/>
    <s v="Peter Appel Transport B.V."/>
    <n v="36622"/>
    <d v="2023-01-03T00:00:00"/>
    <s v="10:58:00"/>
    <n v="0"/>
    <x v="1"/>
    <x v="0"/>
    <n v="1"/>
    <x v="2"/>
    <n v="1"/>
    <n v="24"/>
    <x v="1"/>
    <n v="258.72000000000003"/>
    <n v="1"/>
    <n v="281.74608000000001"/>
  </r>
  <r>
    <s v="COLGATE 3800 DEB."/>
    <s v="Colgate-Palmolive Nederland BV"/>
    <s v="101t"/>
    <n v="101090922606"/>
    <n v="101030159766"/>
    <n v="930"/>
    <s v="Inv Booked"/>
    <s v="0002245341"/>
    <s v="Verkoop"/>
    <n v="170"/>
    <s v="Transport drops zone"/>
    <s v="9 - verwerkt"/>
    <n v="0"/>
    <m/>
    <d v="2023-01-03T00:00:00"/>
    <s v="DROP"/>
    <s v="0001010909226060077247_003"/>
    <m/>
    <m/>
    <m/>
    <s v="EUR"/>
    <n v="29.79"/>
    <s v="EUR"/>
    <n v="29.79"/>
    <s v="EUR"/>
    <n v="29.79"/>
    <n v="29.79"/>
    <n v="0"/>
    <s v="N"/>
    <n v="1223000132"/>
    <d v="2023-02-16T00:00:00"/>
    <m/>
    <d v="2023-01-03T00:00:00"/>
    <s v="00:00"/>
    <s v="23:59"/>
    <d v="2023-01-03T00:00:00"/>
    <s v="07:00"/>
    <s v="16:00"/>
    <n v="1.6"/>
    <s v="ce"/>
    <n v="776"/>
    <n v="1.6"/>
    <n v="0"/>
    <s v="Kuehne+Nagel Tiel 3 Standpl"/>
    <s v="De Diepert 5"/>
    <s v="Tiel"/>
    <s v="4004 MA"/>
    <s v="NL"/>
    <x v="15"/>
    <s v="De Flammert 1211"/>
    <x v="18"/>
    <s v="5854 NE"/>
    <s v="NL"/>
    <s v="0002245341"/>
    <s v="0077247_003"/>
    <s v="31V"/>
    <s v="NL001131849B01"/>
    <n v="2"/>
    <n v="0"/>
    <n v="29.79"/>
    <s v="N"/>
    <s v="Peter Appel Transport B.V."/>
    <n v="36622"/>
    <d v="2023-01-03T00:00:00"/>
    <s v="09:02:00"/>
    <n v="0"/>
    <x v="1"/>
    <x v="0"/>
    <n v="1"/>
    <x v="16"/>
    <n v="0"/>
    <s v=""/>
    <x v="3"/>
    <s v=""/>
    <n v="1"/>
    <e v="#VALUE!"/>
  </r>
  <r>
    <s v="COLGATE 3800 DEB."/>
    <s v="Colgate-Palmolive Nederland BV"/>
    <s v="101t"/>
    <n v="101090922607"/>
    <n v="101030159767"/>
    <n v="930"/>
    <s v="Inv Booked"/>
    <s v="0002245349"/>
    <s v="Verkoop"/>
    <n v="170"/>
    <s v="Transport drops zone"/>
    <s v="9 - verwerkt"/>
    <n v="0"/>
    <m/>
    <d v="2023-01-03T00:00:00"/>
    <s v="DROP"/>
    <s v="0001010909226070077248_002"/>
    <m/>
    <m/>
    <m/>
    <s v="EUR"/>
    <n v="245.81"/>
    <s v="EUR"/>
    <n v="245.81"/>
    <s v="EUR"/>
    <n v="245.81"/>
    <n v="245.81"/>
    <n v="0"/>
    <s v="N"/>
    <n v="1223000132"/>
    <d v="2023-02-16T00:00:00"/>
    <m/>
    <d v="2023-01-03T00:00:00"/>
    <s v="00:00"/>
    <s v="23:59"/>
    <d v="2023-01-03T00:00:00"/>
    <s v="09:00"/>
    <s v="09:00"/>
    <n v="21.6"/>
    <s v="ce"/>
    <n v="11257"/>
    <n v="21.6"/>
    <n v="29"/>
    <s v="Kuehne+Nagel Tiel 3 Standpl"/>
    <s v="De Diepert 5"/>
    <s v="Tiel"/>
    <s v="4004 MA"/>
    <s v="NL"/>
    <x v="1"/>
    <s v="Perenmarkt 15"/>
    <x v="2"/>
    <s v="1681PG"/>
    <s v="NL"/>
    <s v="0002245349"/>
    <s v="0077248_002"/>
    <s v="31V"/>
    <s v="NL001131849B01"/>
    <n v="2"/>
    <n v="0"/>
    <n v="245.81"/>
    <s v="N"/>
    <s v="Peter Appel Transport B.V."/>
    <n v="36622"/>
    <d v="2023-01-03T00:00:00"/>
    <s v="08:52:00"/>
    <n v="0"/>
    <x v="1"/>
    <x v="0"/>
    <n v="1"/>
    <x v="2"/>
    <n v="1"/>
    <n v="21.6"/>
    <x v="1"/>
    <n v="245.81"/>
    <n v="1"/>
    <n v="267.68709000000001"/>
  </r>
  <r>
    <s v="COLGATE 3800 DEB."/>
    <s v="Colgate-Palmolive Nederland BV"/>
    <s v="101t"/>
    <n v="101090922615"/>
    <n v="101030159768"/>
    <n v="930"/>
    <s v="Inv Booked"/>
    <s v="0002245355"/>
    <s v="Verkoop"/>
    <n v="170"/>
    <s v="Transport drops zone"/>
    <s v="9 - verwerkt"/>
    <n v="0"/>
    <m/>
    <d v="2023-01-03T00:00:00"/>
    <s v="DROP"/>
    <s v="0001010909226150077257_002"/>
    <m/>
    <m/>
    <m/>
    <s v="EUR"/>
    <n v="34.11"/>
    <s v="EUR"/>
    <n v="34.11"/>
    <s v="EUR"/>
    <n v="34.11"/>
    <n v="34.11"/>
    <n v="0"/>
    <s v="N"/>
    <n v="1223000132"/>
    <d v="2023-02-16T00:00:00"/>
    <m/>
    <d v="2023-01-03T00:00:00"/>
    <s v="00:00"/>
    <s v="23:59"/>
    <d v="2023-01-03T00:00:00"/>
    <s v="12:00"/>
    <s v="13:00"/>
    <n v="3.2"/>
    <s v="ce"/>
    <n v="1507"/>
    <n v="3.2"/>
    <n v="2"/>
    <s v="Kuehne+Nagel Tiel 3 Standpl"/>
    <s v="De Diepert 5"/>
    <s v="Tiel"/>
    <s v="4004 MA"/>
    <s v="NL"/>
    <x v="16"/>
    <s v="Rijnland 4"/>
    <x v="19"/>
    <s v="1948RL"/>
    <s v="NL"/>
    <s v="0002245355"/>
    <s v="0077257_002"/>
    <s v="31V"/>
    <s v="NL001131849B01"/>
    <n v="2"/>
    <n v="0"/>
    <n v="34.11"/>
    <s v="N"/>
    <s v="Peter Appel Transport B.V."/>
    <n v="36622"/>
    <d v="2023-01-03T00:00:00"/>
    <s v="14:05:00"/>
    <n v="0"/>
    <x v="1"/>
    <x v="0"/>
    <n v="1"/>
    <x v="17"/>
    <n v="0"/>
    <s v=""/>
    <x v="0"/>
    <s v=""/>
    <n v="1"/>
    <e v="#VALUE!"/>
  </r>
  <r>
    <s v="COLGATE 3800 DEB."/>
    <s v="Colgate-Palmolive Nederland BV"/>
    <s v="101t"/>
    <n v="101090922896"/>
    <n v="101030159769"/>
    <n v="930"/>
    <s v="Inv Booked"/>
    <s v="0002245339"/>
    <s v="Verkoop"/>
    <n v="170"/>
    <s v="Transport drops zone"/>
    <s v="9 - verwerkt"/>
    <n v="0"/>
    <m/>
    <d v="2023-01-03T00:00:00"/>
    <s v="DROP"/>
    <s v="0001010909228960077418_002"/>
    <m/>
    <m/>
    <m/>
    <s v="EUR"/>
    <n v="25.03"/>
    <s v="EUR"/>
    <n v="25.03"/>
    <s v="EUR"/>
    <n v="25.03"/>
    <n v="25.03"/>
    <n v="0"/>
    <s v="N"/>
    <n v="1223000132"/>
    <d v="2023-02-16T00:00:00"/>
    <m/>
    <d v="2023-01-03T00:00:00"/>
    <s v="00:00"/>
    <s v="23:59"/>
    <d v="2023-01-03T00:00:00"/>
    <s v="05:00"/>
    <s v="05:00"/>
    <n v="0.8"/>
    <s v="ce"/>
    <n v="476"/>
    <n v="0.8"/>
    <n v="0"/>
    <s v="Kuehne+Nagel Tiel 3 Standpl"/>
    <s v="De Diepert 5"/>
    <s v="Tiel"/>
    <s v="4004 MA"/>
    <s v="NL"/>
    <x v="19"/>
    <s v="SAFFIER  300"/>
    <x v="21"/>
    <s v="3316 LN"/>
    <s v="NL"/>
    <s v="0002245339"/>
    <s v="0077418_002"/>
    <s v="31V"/>
    <s v="NL001131849B01"/>
    <n v="2"/>
    <n v="0"/>
    <n v="25.03"/>
    <s v="N"/>
    <s v="Peter Appel Transport B.V."/>
    <n v="36622"/>
    <d v="2023-01-03T00:00:00"/>
    <s v="06:00:00"/>
    <n v="0"/>
    <x v="1"/>
    <x v="0"/>
    <n v="1"/>
    <x v="19"/>
    <n v="1"/>
    <n v="0.8"/>
    <x v="3"/>
    <n v="25.03"/>
    <n v="1"/>
    <n v="27.257670000000001"/>
  </r>
  <r>
    <s v="COLGATE 3800 DEB."/>
    <s v="Colgate-Palmolive Nederland BV"/>
    <s v="101t"/>
    <n v="101090922901"/>
    <n v="101030159770"/>
    <n v="930"/>
    <s v="Inv Booked"/>
    <s v="0002245337"/>
    <s v="Verkoop"/>
    <n v="170"/>
    <s v="Transport drops zone"/>
    <s v="9 - verwerkt"/>
    <n v="0"/>
    <m/>
    <d v="2023-01-03T00:00:00"/>
    <s v="DROP"/>
    <s v="0001010909229010077423_002"/>
    <m/>
    <m/>
    <m/>
    <s v="EUR"/>
    <n v="72.44"/>
    <s v="EUR"/>
    <n v="72.44"/>
    <s v="EUR"/>
    <n v="72.44"/>
    <n v="72.44"/>
    <n v="0"/>
    <s v="N"/>
    <n v="1223000132"/>
    <d v="2023-02-16T00:00:00"/>
    <m/>
    <d v="2023-01-03T00:00:00"/>
    <s v="00:00"/>
    <s v="23:59"/>
    <d v="2023-01-03T00:00:00"/>
    <s v="08:00"/>
    <s v="09:00"/>
    <n v="4"/>
    <s v="ce"/>
    <n v="3793"/>
    <n v="4"/>
    <n v="7"/>
    <s v="Kuehne+Nagel Tiel 3 Standpl"/>
    <s v="De Diepert 5"/>
    <s v="Tiel"/>
    <s v="4004 MA"/>
    <s v="NL"/>
    <x v="2"/>
    <s v="Hoofdtocht 1"/>
    <x v="7"/>
    <s v="1507CJ"/>
    <s v="NL"/>
    <s v="0002245337"/>
    <s v="0077423_002"/>
    <s v="31V"/>
    <s v="NL001131849B01"/>
    <n v="2"/>
    <n v="0"/>
    <n v="72.44"/>
    <s v="N"/>
    <s v="Peter Appel Transport B.V."/>
    <n v="36622"/>
    <d v="2023-01-03T00:00:00"/>
    <s v="10:01:00"/>
    <n v="27"/>
    <x v="1"/>
    <x v="0"/>
    <n v="1"/>
    <x v="7"/>
    <n v="1"/>
    <n v="4"/>
    <x v="2"/>
    <n v="72.44"/>
    <n v="1"/>
    <n v="78.887159999999994"/>
  </r>
  <r>
    <s v="COLGATE 3800 DEB."/>
    <s v="Colgate-Palmolive Nederland BV"/>
    <s v="101t"/>
    <n v="101090922604"/>
    <n v="101030159771"/>
    <n v="930"/>
    <s v="Inv Booked"/>
    <s v="0002245344"/>
    <s v="Verkoop"/>
    <n v="170"/>
    <s v="Transport drops zone"/>
    <s v="9 - verwerkt"/>
    <n v="0"/>
    <m/>
    <d v="2023-01-03T00:00:00"/>
    <s v="DROP"/>
    <s v="0001010909226040077245_003"/>
    <m/>
    <m/>
    <m/>
    <s v="EUR"/>
    <n v="25.03"/>
    <s v="EUR"/>
    <n v="25.03"/>
    <s v="EUR"/>
    <n v="25.03"/>
    <n v="25.03"/>
    <n v="0"/>
    <s v="N"/>
    <n v="1223000132"/>
    <d v="2023-02-16T00:00:00"/>
    <m/>
    <d v="2023-01-03T00:00:00"/>
    <s v="00:00"/>
    <s v="23:59"/>
    <d v="2023-01-03T00:00:00"/>
    <s v="08:00"/>
    <s v="16:00"/>
    <n v="0.8"/>
    <s v="ce"/>
    <n v="64"/>
    <n v="0.8"/>
    <n v="0"/>
    <s v="Kuehne+Nagel Tiel 3 Standpl"/>
    <s v="De Diepert 5"/>
    <s v="Tiel"/>
    <s v="4004 MA"/>
    <s v="NL"/>
    <x v="20"/>
    <s v="Wieldrechtseweg 26"/>
    <x v="21"/>
    <s v="3316GB"/>
    <s v="NL"/>
    <s v="0002245344"/>
    <s v="0077245_003"/>
    <s v="31V"/>
    <s v="NL001131849B01"/>
    <n v="2"/>
    <n v="0"/>
    <n v="25.03"/>
    <s v="N"/>
    <s v="Peter Appel Transport B.V."/>
    <n v="36622"/>
    <d v="2023-01-03T00:00:00"/>
    <s v="09:26:00"/>
    <n v="0"/>
    <x v="1"/>
    <x v="0"/>
    <n v="1"/>
    <x v="19"/>
    <n v="1"/>
    <n v="0.8"/>
    <x v="6"/>
    <n v="25.03"/>
    <n v="1"/>
    <n v="27.257670000000001"/>
  </r>
  <r>
    <s v="COLGATE 3800 DEB."/>
    <s v="Colgate-Palmolive Nederland BV"/>
    <s v="101t"/>
    <n v="101090922900"/>
    <n v="101030159772"/>
    <n v="930"/>
    <s v="Inv Booked"/>
    <s v="0002245346"/>
    <s v="Verkoop"/>
    <n v="170"/>
    <s v="Transport drops zone"/>
    <s v="9 - verwerkt"/>
    <n v="0"/>
    <m/>
    <d v="2023-01-03T00:00:00"/>
    <s v="DROP"/>
    <s v="0001010909229000077421_002"/>
    <m/>
    <m/>
    <m/>
    <s v="EUR"/>
    <n v="92.54"/>
    <s v="EUR"/>
    <n v="92.54"/>
    <s v="EUR"/>
    <n v="92.54"/>
    <n v="92.54"/>
    <n v="0"/>
    <s v="N"/>
    <n v="1223000132"/>
    <d v="2023-02-16T00:00:00"/>
    <m/>
    <d v="2023-01-03T00:00:00"/>
    <s v="00:00"/>
    <s v="23:59"/>
    <d v="2023-01-03T00:00:00"/>
    <s v="06:00"/>
    <s v="07:00"/>
    <n v="12.8"/>
    <s v="ce"/>
    <n v="6887"/>
    <n v="12.8"/>
    <n v="15"/>
    <s v="Kuehne+Nagel Tiel 3 Standpl"/>
    <s v="De Diepert 5"/>
    <s v="Tiel"/>
    <s v="4004 MA"/>
    <s v="NL"/>
    <x v="2"/>
    <s v="Randweg 2"/>
    <x v="6"/>
    <s v="4191 NN"/>
    <s v="NL"/>
    <s v="0002245346"/>
    <s v="0077421_002"/>
    <s v="31V"/>
    <s v="NL001131849B01"/>
    <n v="2"/>
    <n v="0"/>
    <n v="92.54"/>
    <s v="N"/>
    <s v="Peter Appel Transport B.V."/>
    <n v="36622"/>
    <d v="2023-01-03T00:00:00"/>
    <s v="08:28:00"/>
    <n v="0"/>
    <x v="1"/>
    <x v="0"/>
    <n v="1"/>
    <x v="6"/>
    <n v="1"/>
    <n v="12.8"/>
    <x v="2"/>
    <n v="92.54"/>
    <n v="1"/>
    <n v="100.77606"/>
  </r>
  <r>
    <s v="COLGATE 3800 DEB."/>
    <s v="Colgate-Palmolive Nederland BV"/>
    <s v="101t"/>
    <n v="101090922903"/>
    <n v="101030159773"/>
    <n v="930"/>
    <s v="Inv Booked"/>
    <s v="0002245351"/>
    <s v="Verkoop"/>
    <n v="170"/>
    <s v="Transport drops zone"/>
    <s v="9 - verwerkt"/>
    <n v="0"/>
    <m/>
    <d v="2023-01-03T00:00:00"/>
    <s v="DROP"/>
    <s v="0001010909229030077425_003"/>
    <m/>
    <m/>
    <m/>
    <s v="EUR"/>
    <n v="25.09"/>
    <s v="EUR"/>
    <n v="25.09"/>
    <s v="EUR"/>
    <n v="25.09"/>
    <n v="25.09"/>
    <n v="0"/>
    <s v="N"/>
    <n v="1223000132"/>
    <d v="2023-02-16T00:00:00"/>
    <m/>
    <d v="2023-01-03T00:00:00"/>
    <s v="00:00"/>
    <s v="23:59"/>
    <d v="2023-01-03T00:00:00"/>
    <s v="14:00"/>
    <s v="14:00"/>
    <n v="3.2"/>
    <s v="ce"/>
    <n v="2920"/>
    <n v="3.2"/>
    <n v="5"/>
    <s v="Kuehne+Nagel Tiel 3 Standpl"/>
    <s v="De Diepert 5"/>
    <s v="Tiel"/>
    <s v="4004 MA"/>
    <s v="NL"/>
    <x v="14"/>
    <s v="Rood 24"/>
    <x v="17"/>
    <s v="6666LT"/>
    <s v="NL"/>
    <s v="0002245351"/>
    <s v="0077425_003"/>
    <s v="31V"/>
    <s v="NL001131849B01"/>
    <n v="2"/>
    <n v="0"/>
    <n v="25.09"/>
    <s v="N"/>
    <s v="Peter Appel Transport B.V."/>
    <n v="36622"/>
    <d v="2023-01-03T00:00:00"/>
    <s v="14:49:00"/>
    <n v="0"/>
    <x v="1"/>
    <x v="0"/>
    <n v="1"/>
    <x v="15"/>
    <n v="1"/>
    <n v="16.8"/>
    <x v="5"/>
    <n v="131.71"/>
    <n v="1"/>
    <n v="143.43218999999999"/>
  </r>
  <r>
    <s v="COLGATE 3800 DEB."/>
    <s v="Colgate-Palmolive Nederland BV"/>
    <s v="101t"/>
    <n v="101090922604"/>
    <n v="101030159774"/>
    <n v="930"/>
    <s v="Inv Booked"/>
    <s v="0002245336"/>
    <s v="Verkoop"/>
    <n v="170"/>
    <s v="Transport drops zone"/>
    <s v="9 - verwerkt"/>
    <n v="0"/>
    <m/>
    <d v="2023-01-03T00:00:00"/>
    <s v="DROP"/>
    <s v="0001010909226040077245_002"/>
    <m/>
    <m/>
    <m/>
    <s v="EUR"/>
    <n v="26.48"/>
    <s v="EUR"/>
    <n v="26.48"/>
    <s v="EUR"/>
    <n v="26.48"/>
    <n v="26.48"/>
    <n v="0"/>
    <s v="N"/>
    <n v="1223000132"/>
    <d v="2023-02-16T00:00:00"/>
    <m/>
    <d v="2023-01-03T00:00:00"/>
    <s v="00:00"/>
    <s v="23:59"/>
    <d v="2023-01-03T00:00:00"/>
    <s v="09:00"/>
    <s v="10:00"/>
    <n v="0.8"/>
    <s v="ce"/>
    <n v="816"/>
    <n v="0.8"/>
    <n v="1"/>
    <s v="Kuehne+Nagel Tiel 3 Standpl"/>
    <s v="De Diepert 5"/>
    <s v="Tiel"/>
    <s v="4004 MA"/>
    <s v="NL"/>
    <x v="2"/>
    <s v="Laan van Ruyven 1"/>
    <x v="11"/>
    <s v="2645EE"/>
    <s v="NL"/>
    <s v="0002245336"/>
    <s v="0077245_002"/>
    <s v="31V"/>
    <s v="NL001131849B01"/>
    <n v="2"/>
    <n v="0"/>
    <n v="26.48"/>
    <s v="N"/>
    <s v="Peter Appel Transport B.V."/>
    <n v="36622"/>
    <d v="2023-01-03T00:00:00"/>
    <s v="10:24:00"/>
    <n v="0"/>
    <x v="1"/>
    <x v="0"/>
    <n v="1"/>
    <x v="4"/>
    <n v="1"/>
    <n v="0.8"/>
    <x v="2"/>
    <n v="26.48"/>
    <n v="1"/>
    <n v="28.83672"/>
  </r>
  <r>
    <s v="COLGATE 3800 DEB."/>
    <s v="Colgate-Palmolive Nederland BV"/>
    <s v="101t"/>
    <n v="101090922903"/>
    <n v="101030159763"/>
    <n v="930"/>
    <s v="Inv Booked"/>
    <s v="0002245340"/>
    <s v="Verkoop"/>
    <n v="170"/>
    <s v="Transport drops zone"/>
    <s v="9 - verwerkt"/>
    <n v="0"/>
    <m/>
    <d v="2023-01-03T00:00:00"/>
    <s v="DROP"/>
    <s v="0001010909229030077425_003"/>
    <m/>
    <m/>
    <m/>
    <s v="EUR"/>
    <n v="106.62"/>
    <s v="EUR"/>
    <n v="106.62"/>
    <s v="EUR"/>
    <n v="106.62"/>
    <n v="106.62"/>
    <n v="0"/>
    <s v="N"/>
    <n v="1223000132"/>
    <d v="2023-02-16T00:00:00"/>
    <m/>
    <d v="2023-01-03T00:00:00"/>
    <s v="00:00"/>
    <s v="23:59"/>
    <d v="2023-01-03T00:00:00"/>
    <s v="14:00"/>
    <s v="14:00"/>
    <n v="13.6"/>
    <s v="ce"/>
    <n v="10092"/>
    <n v="13.6"/>
    <n v="20"/>
    <s v="Kuehne+Nagel Tiel 3 Standpl"/>
    <s v="De Diepert 5"/>
    <s v="Tiel"/>
    <s v="4004 MA"/>
    <s v="NL"/>
    <x v="14"/>
    <s v="Rood 24"/>
    <x v="17"/>
    <s v="6666LT"/>
    <s v="NL"/>
    <s v="0002245340"/>
    <s v="0077425_003"/>
    <s v="31V"/>
    <s v="NL001131849B01"/>
    <n v="2"/>
    <n v="0"/>
    <n v="106.62"/>
    <s v="N"/>
    <s v="Peter Appel Transport B.V."/>
    <n v="36622"/>
    <d v="2023-01-03T00:00:00"/>
    <s v="14:49:00"/>
    <n v="0"/>
    <x v="1"/>
    <x v="0"/>
    <n v="1"/>
    <x v="15"/>
    <n v="0"/>
    <s v=""/>
    <x v="5"/>
    <s v=""/>
    <n v="1"/>
    <e v="#VALUE!"/>
  </r>
  <r>
    <s v="COLGATE 3800 DEB."/>
    <s v="Colgate-Palmolive Nederland BV"/>
    <s v="101t"/>
    <n v="101090922896"/>
    <n v="101030159764"/>
    <n v="930"/>
    <s v="Inv Booked"/>
    <s v="0002245352"/>
    <s v="Verkoop"/>
    <n v="170"/>
    <s v="Transport drops zone"/>
    <s v="9 - verwerkt"/>
    <n v="0"/>
    <m/>
    <d v="2023-01-03T00:00:00"/>
    <s v="DROP"/>
    <s v="0001010909228960077418_003"/>
    <m/>
    <m/>
    <m/>
    <s v="EUR"/>
    <n v="141.12"/>
    <s v="EUR"/>
    <n v="141.12"/>
    <s v="EUR"/>
    <n v="141.12"/>
    <n v="141.12"/>
    <n v="0"/>
    <s v="N"/>
    <n v="1223000132"/>
    <d v="2023-02-16T00:00:00"/>
    <m/>
    <d v="2023-01-03T00:00:00"/>
    <s v="00:00"/>
    <s v="23:59"/>
    <d v="2023-01-03T00:00:00"/>
    <s v="08:00"/>
    <s v="08:00"/>
    <n v="9.6"/>
    <s v="ce"/>
    <n v="10645"/>
    <n v="9.6"/>
    <n v="18"/>
    <s v="Kuehne+Nagel Tiel 3 Standpl"/>
    <s v="De Diepert 5"/>
    <s v="Tiel"/>
    <s v="4004 MA"/>
    <s v="NL"/>
    <x v="18"/>
    <s v="HOLLANDWEG 30"/>
    <x v="4"/>
    <s v="2665 MT"/>
    <s v="NL"/>
    <s v="0002245352"/>
    <s v="0077418_003"/>
    <s v="31V"/>
    <s v="NL001131849B01"/>
    <n v="2"/>
    <n v="0"/>
    <n v="141.12"/>
    <s v="N"/>
    <s v="Peter Appel Transport B.V."/>
    <n v="36622"/>
    <d v="2023-01-03T00:00:00"/>
    <s v="07:34:00"/>
    <n v="0"/>
    <x v="1"/>
    <x v="0"/>
    <n v="1"/>
    <x v="4"/>
    <n v="1"/>
    <n v="9.6"/>
    <x v="0"/>
    <n v="141.12"/>
    <n v="1"/>
    <n v="153.67967999999999"/>
  </r>
  <r>
    <s v="COLGATE 3800 DEB."/>
    <s v="Colgate-Palmolive Nederland BV"/>
    <s v="101t"/>
    <n v="101090922607"/>
    <n v="101030159782"/>
    <n v="930"/>
    <s v="Inv Booked"/>
    <s v="0002245335"/>
    <s v="Verkoop"/>
    <n v="170"/>
    <s v="Transport drops zone"/>
    <s v="9 - verwerkt"/>
    <n v="0"/>
    <m/>
    <d v="2023-01-03T00:00:00"/>
    <s v="DROP"/>
    <s v="0001010909226070077248_003"/>
    <m/>
    <m/>
    <m/>
    <s v="EUR"/>
    <n v="69.540000000000006"/>
    <s v="EUR"/>
    <n v="69.540000000000006"/>
    <s v="EUR"/>
    <n v="69.540000000000006"/>
    <n v="69.540000000000006"/>
    <n v="0"/>
    <s v="N"/>
    <n v="1223000132"/>
    <d v="2023-02-16T00:00:00"/>
    <m/>
    <d v="2023-01-03T00:00:00"/>
    <s v="00:00"/>
    <s v="23:59"/>
    <d v="2023-01-03T00:00:00"/>
    <s v="10:00"/>
    <s v="11:00"/>
    <n v="3.2"/>
    <s v="ce"/>
    <n v="3261"/>
    <n v="3.2"/>
    <n v="5"/>
    <s v="Kuehne+Nagel Tiel 3 Standpl"/>
    <s v="De Diepert 5"/>
    <s v="Tiel"/>
    <s v="4004 MA"/>
    <s v="NL"/>
    <x v="5"/>
    <s v="Kernweg 6"/>
    <x v="8"/>
    <s v="1627 LC"/>
    <s v="NL"/>
    <s v="0002245335"/>
    <s v="0077248_003"/>
    <s v="31V"/>
    <s v="NL001131849B01"/>
    <n v="2"/>
    <n v="0"/>
    <n v="69.540000000000006"/>
    <s v="N"/>
    <s v="Peter Appel Transport B.V."/>
    <n v="36622"/>
    <d v="2023-01-03T00:00:00"/>
    <s v="09:25:00"/>
    <n v="0"/>
    <x v="1"/>
    <x v="0"/>
    <n v="1"/>
    <x v="2"/>
    <n v="1"/>
    <n v="3.2"/>
    <x v="2"/>
    <n v="69.540000000000006"/>
    <n v="1"/>
    <n v="75.729060000000004"/>
  </r>
  <r>
    <s v="COLGATE 3800 DEB."/>
    <s v="Colgate-Palmolive Nederland BV"/>
    <s v="101t"/>
    <n v="101090922614"/>
    <n v="101030159783"/>
    <n v="930"/>
    <s v="Inv Booked"/>
    <s v="0002245348"/>
    <s v="Verkoop"/>
    <n v="170"/>
    <s v="Transport drops zone"/>
    <s v="9 - verwerkt"/>
    <n v="0"/>
    <m/>
    <d v="2023-01-03T00:00:00"/>
    <s v="DROP"/>
    <s v="0001010909226140077256_002"/>
    <m/>
    <m/>
    <m/>
    <s v="EUR"/>
    <n v="265.73"/>
    <s v="EUR"/>
    <n v="265.73"/>
    <s v="EUR"/>
    <n v="265.73"/>
    <n v="265.73"/>
    <n v="0"/>
    <s v="N"/>
    <n v="1223000132"/>
    <d v="2023-02-16T00:00:00"/>
    <m/>
    <d v="2023-01-03T00:00:00"/>
    <s v="00:00"/>
    <s v="23:59"/>
    <d v="2023-01-03T00:00:00"/>
    <s v="13:00"/>
    <s v="13:00"/>
    <n v="25.6"/>
    <s v="ce"/>
    <n v="16439"/>
    <n v="25.6"/>
    <n v="41"/>
    <s v="Kuehne+Nagel Tiel 3 Standpl"/>
    <s v="De Diepert 5"/>
    <s v="Tiel"/>
    <s v="4004 MA"/>
    <s v="NL"/>
    <x v="1"/>
    <s v="Perenmarkt 15"/>
    <x v="2"/>
    <s v="1681PG"/>
    <s v="NL"/>
    <s v="0002245348"/>
    <s v="0077256_002"/>
    <s v="31V"/>
    <s v="NL001131849B01"/>
    <n v="2"/>
    <n v="0"/>
    <n v="265.73"/>
    <s v="N"/>
    <s v="Peter Appel Transport B.V."/>
    <n v="36622"/>
    <d v="2023-01-03T00:00:00"/>
    <s v="13:45:00"/>
    <n v="0"/>
    <x v="1"/>
    <x v="0"/>
    <n v="1"/>
    <x v="2"/>
    <n v="1"/>
    <n v="25.6"/>
    <x v="1"/>
    <n v="265.73"/>
    <n v="1"/>
    <n v="289.37997000000001"/>
  </r>
  <r>
    <s v="COLGATE 3800 DEB."/>
    <s v="Colgate-Palmolive Nederland BV"/>
    <s v="101t"/>
    <n v="101090922611"/>
    <n v="101030159762"/>
    <n v="930"/>
    <s v="Inv Booked"/>
    <s v="0002245358"/>
    <s v="Verkoop"/>
    <n v="170"/>
    <s v="Transport drops zone"/>
    <s v="9 - verwerkt"/>
    <n v="0"/>
    <m/>
    <d v="2023-01-03T00:00:00"/>
    <s v="DROP"/>
    <s v="0001010909226110077252_004"/>
    <m/>
    <m/>
    <m/>
    <s v="EUR"/>
    <n v="178.18"/>
    <s v="EUR"/>
    <n v="178.18"/>
    <s v="EUR"/>
    <n v="178.18"/>
    <n v="178.18"/>
    <n v="0"/>
    <s v="N"/>
    <n v="1223000132"/>
    <d v="2023-02-16T00:00:00"/>
    <m/>
    <d v="2023-01-03T00:00:00"/>
    <s v="00:00"/>
    <s v="23:59"/>
    <d v="2023-01-03T00:00:00"/>
    <s v="12:00"/>
    <s v="13:00"/>
    <n v="12.8"/>
    <s v="ce"/>
    <n v="10885"/>
    <n v="12.8"/>
    <n v="20"/>
    <s v="Kuehne+Nagel Tiel 3 Standpl"/>
    <s v="De Diepert 5"/>
    <s v="Tiel"/>
    <s v="4004 MA"/>
    <s v="NL"/>
    <x v="16"/>
    <s v="Rijnland 4"/>
    <x v="19"/>
    <s v="1948RL"/>
    <s v="NL"/>
    <s v="0002245358"/>
    <s v="0077252_004"/>
    <s v="31V"/>
    <s v="NL001131849B01"/>
    <n v="2"/>
    <n v="0"/>
    <n v="178.18"/>
    <s v="N"/>
    <s v="Peter Appel Transport B.V."/>
    <n v="36622"/>
    <d v="2023-01-03T00:00:00"/>
    <s v="14:05:00"/>
    <n v="0"/>
    <x v="1"/>
    <x v="0"/>
    <n v="1"/>
    <x v="17"/>
    <n v="1"/>
    <n v="12.8"/>
    <x v="0"/>
    <n v="178.18"/>
    <n v="1"/>
    <n v="194.03801999999999"/>
  </r>
  <r>
    <s v="COLGATE 3800 DEB."/>
    <s v="Colgate-Palmolive Nederland BV"/>
    <s v="101t"/>
    <n v="101090922898"/>
    <n v="101030159775"/>
    <n v="930"/>
    <s v="Inv Booked"/>
    <s v="0002245354"/>
    <s v="Verkoop"/>
    <n v="170"/>
    <s v="Transport drops zone"/>
    <s v="9 - verwerkt"/>
    <n v="0"/>
    <m/>
    <d v="2023-01-03T00:00:00"/>
    <s v="DROP"/>
    <s v="0001010909228980077420_002"/>
    <m/>
    <m/>
    <m/>
    <s v="EUR"/>
    <n v="102.72"/>
    <s v="EUR"/>
    <n v="102.72"/>
    <s v="EUR"/>
    <n v="102.72"/>
    <n v="102.72"/>
    <n v="0"/>
    <s v="N"/>
    <n v="1223000132"/>
    <d v="2023-02-16T00:00:00"/>
    <m/>
    <d v="2023-01-03T00:00:00"/>
    <s v="00:00"/>
    <s v="23:59"/>
    <d v="2023-01-03T00:00:00"/>
    <s v="08:00"/>
    <s v="08:00"/>
    <n v="9.6"/>
    <s v="ce"/>
    <n v="11499"/>
    <n v="9.6"/>
    <n v="20"/>
    <s v="Kuehne+Nagel Tiel 3 Standpl"/>
    <s v="De Diepert 5"/>
    <s v="Tiel"/>
    <s v="4004 MA"/>
    <s v="NL"/>
    <x v="18"/>
    <s v="HOLLANDWEG 30"/>
    <x v="4"/>
    <s v="2665 MT"/>
    <s v="NL"/>
    <s v="0002245354"/>
    <s v="0077420_002"/>
    <s v="31V"/>
    <s v="NL001131849B01"/>
    <n v="2"/>
    <n v="0"/>
    <n v="102.72"/>
    <s v="N"/>
    <s v="Peter Appel Transport B.V."/>
    <n v="36622"/>
    <d v="2023-01-03T00:00:00"/>
    <s v="08:38:00"/>
    <n v="0"/>
    <x v="1"/>
    <x v="0"/>
    <n v="1"/>
    <x v="4"/>
    <n v="0"/>
    <s v=""/>
    <x v="0"/>
    <s v=""/>
    <n v="1"/>
    <e v="#VALUE!"/>
  </r>
  <r>
    <s v="COLGATE 3800 DEB."/>
    <s v="Colgate-Palmolive Nederland BV"/>
    <s v="101t"/>
    <n v="101090922609"/>
    <n v="101030159776"/>
    <n v="930"/>
    <s v="Inv Booked"/>
    <s v="0002245338"/>
    <s v="Verkoop"/>
    <n v="170"/>
    <s v="Transport drops zone"/>
    <s v="9 - verwerkt"/>
    <n v="0"/>
    <m/>
    <d v="2023-01-03T00:00:00"/>
    <s v="DROP"/>
    <s v="0001010909226090077249_003"/>
    <m/>
    <m/>
    <m/>
    <s v="EUR"/>
    <n v="82.94"/>
    <s v="EUR"/>
    <n v="82.94"/>
    <s v="EUR"/>
    <n v="82.94"/>
    <n v="82.94"/>
    <n v="0"/>
    <s v="N"/>
    <n v="1223000132"/>
    <d v="2023-02-16T00:00:00"/>
    <m/>
    <d v="2023-01-03T00:00:00"/>
    <s v="00:00"/>
    <s v="23:59"/>
    <d v="2023-01-03T00:00:00"/>
    <s v="12:00"/>
    <s v="17:00"/>
    <n v="3.2"/>
    <s v="ce"/>
    <n v="1906"/>
    <n v="3.2"/>
    <n v="1"/>
    <s v="Kuehne+Nagel Tiel 3 Standpl"/>
    <s v="De Diepert 5"/>
    <s v="Tiel"/>
    <s v="4004 MA"/>
    <s v="NL"/>
    <x v="21"/>
    <s v="Bloemakkers 4"/>
    <x v="22"/>
    <s v="9461GX"/>
    <s v="NL"/>
    <s v="0002245338"/>
    <s v="0077249_003"/>
    <s v="31V"/>
    <s v="NL001131849B01"/>
    <n v="2"/>
    <n v="0"/>
    <n v="82.94"/>
    <s v="N"/>
    <s v="Peter Appel Transport B.V."/>
    <n v="36622"/>
    <d v="2023-01-03T00:00:00"/>
    <s v="13:28:00"/>
    <n v="0"/>
    <x v="1"/>
    <x v="0"/>
    <n v="1"/>
    <x v="20"/>
    <n v="1"/>
    <n v="3.2"/>
    <x v="3"/>
    <n v="82.94"/>
    <n v="1"/>
    <n v="90.321659999999994"/>
  </r>
  <r>
    <s v="COLGATE 3800 DEB."/>
    <s v="Colgate-Palmolive Nederland BV"/>
    <s v="101t"/>
    <n v="101090922903"/>
    <n v="101030159777"/>
    <n v="930"/>
    <s v="Inv Booked"/>
    <s v="0002245360"/>
    <s v="Verkoop"/>
    <n v="170"/>
    <s v="Transport drops zone"/>
    <s v="9 - verwerkt"/>
    <n v="0"/>
    <m/>
    <d v="2023-01-03T00:00:00"/>
    <s v="DROP"/>
    <s v="0001010909229030077425_002"/>
    <m/>
    <m/>
    <m/>
    <s v="EUR"/>
    <n v="29.71"/>
    <s v="EUR"/>
    <n v="29.71"/>
    <s v="EUR"/>
    <n v="29.71"/>
    <n v="29.71"/>
    <n v="0"/>
    <s v="N"/>
    <n v="1223000132"/>
    <d v="2023-02-16T00:00:00"/>
    <m/>
    <d v="2023-01-03T00:00:00"/>
    <s v="00:00"/>
    <s v="23:59"/>
    <d v="2023-01-03T00:00:00"/>
    <s v="13:00"/>
    <s v="13:00"/>
    <n v="1.6"/>
    <s v="ce"/>
    <n v="1095"/>
    <n v="1.6"/>
    <n v="2"/>
    <s v="Kuehne+Nagel Tiel 3 Standpl"/>
    <s v="De Diepert 5"/>
    <s v="Tiel"/>
    <s v="4004 MA"/>
    <s v="NL"/>
    <x v="11"/>
    <s v="Rietgraaf 1"/>
    <x v="23"/>
    <s v="6678 PJ"/>
    <s v="NL"/>
    <s v="0002245360"/>
    <s v="0077425_002"/>
    <s v="31V"/>
    <s v="NL001131849B01"/>
    <n v="2"/>
    <n v="0"/>
    <n v="29.71"/>
    <s v="N"/>
    <s v="Peter Appel Transport B.V."/>
    <n v="36622"/>
    <d v="2023-01-03T00:00:00"/>
    <s v="13:24:00"/>
    <n v="0"/>
    <x v="1"/>
    <x v="0"/>
    <n v="1"/>
    <x v="15"/>
    <n v="1"/>
    <n v="1.6"/>
    <x v="4"/>
    <n v="29.71"/>
    <n v="1"/>
    <n v="32.354190000000003"/>
  </r>
  <r>
    <s v="COLGATE 3800 DEB."/>
    <s v="Colgate-Palmolive Nederland BV"/>
    <s v="101t"/>
    <n v="101090922863"/>
    <n v="101030159789"/>
    <n v="930"/>
    <s v="Inv Booked"/>
    <s v="0002245363"/>
    <s v="Verkoop"/>
    <n v="170"/>
    <s v="Transport drops zone"/>
    <s v="9 - verwerkt"/>
    <n v="0"/>
    <m/>
    <d v="2023-01-03T00:00:00"/>
    <s v="DROP"/>
    <s v="0001010909228630077383_003"/>
    <m/>
    <m/>
    <m/>
    <s v="EUR"/>
    <n v="259.83999999999997"/>
    <s v="EUR"/>
    <n v="259.83999999999997"/>
    <s v="EUR"/>
    <n v="259.83999999999997"/>
    <n v="259.83999999999997"/>
    <n v="0"/>
    <s v="N"/>
    <n v="1223000132"/>
    <d v="2023-02-16T00:00:00"/>
    <m/>
    <d v="2023-01-03T00:00:00"/>
    <s v="00:00"/>
    <s v="23:59"/>
    <d v="2023-01-03T00:00:00"/>
    <s v="11:00"/>
    <s v="11:00"/>
    <n v="12.8"/>
    <s v="ce"/>
    <n v="13825"/>
    <n v="12.8"/>
    <n v="25"/>
    <s v="Kuehne+Nagel Tiel 3 Standpl"/>
    <s v="De Diepert 5"/>
    <s v="Tiel"/>
    <s v="4004 MA"/>
    <s v="NL"/>
    <x v="0"/>
    <s v="Henri Fordlaan 6"/>
    <x v="0"/>
    <s v="9615TK"/>
    <s v="NL"/>
    <s v="0002245363"/>
    <s v="0077383_003"/>
    <s v="31V"/>
    <s v="NL001131849B01"/>
    <n v="2"/>
    <n v="0"/>
    <n v="259.83999999999997"/>
    <s v="N"/>
    <s v="Peter Appel Transport B.V."/>
    <n v="36622"/>
    <d v="2023-01-03T00:00:00"/>
    <s v="11:31:00"/>
    <n v="0"/>
    <x v="1"/>
    <x v="0"/>
    <n v="1"/>
    <x v="0"/>
    <n v="1"/>
    <n v="12.8"/>
    <x v="0"/>
    <n v="259.83999999999997"/>
    <n v="1"/>
    <n v="282.96575999999999"/>
  </r>
  <r>
    <s v="COLGATE 3800 DEB."/>
    <s v="Colgate-Palmolive Nederland BV"/>
    <s v="101t"/>
    <n v="101090922604"/>
    <n v="101030159790"/>
    <n v="930"/>
    <s v="Inv Booked"/>
    <s v="0002245359"/>
    <s v="Verkoop"/>
    <n v="170"/>
    <s v="Transport drops zone"/>
    <s v="9 - verwerkt"/>
    <n v="0"/>
    <m/>
    <d v="2023-01-03T00:00:00"/>
    <s v="DROP"/>
    <s v="0001010909226040077245_006"/>
    <m/>
    <m/>
    <m/>
    <s v="EUR"/>
    <n v="62.99"/>
    <s v="EUR"/>
    <n v="62.99"/>
    <s v="EUR"/>
    <n v="62.99"/>
    <n v="62.99"/>
    <n v="0"/>
    <s v="N"/>
    <n v="1223000132"/>
    <d v="2023-02-16T00:00:00"/>
    <m/>
    <d v="2023-01-03T00:00:00"/>
    <s v="00:00"/>
    <s v="23:59"/>
    <d v="2023-01-03T00:00:00"/>
    <s v="09:30"/>
    <s v="09:30"/>
    <n v="1.6"/>
    <s v="ce"/>
    <n v="1095"/>
    <n v="1.6"/>
    <n v="2"/>
    <s v="Kuehne+Nagel Tiel 3 Standpl"/>
    <s v="De Diepert 5"/>
    <s v="Tiel"/>
    <s v="4004 MA"/>
    <s v="NL"/>
    <x v="11"/>
    <s v="Minerva 1"/>
    <x v="24"/>
    <s v="8448 CT"/>
    <s v="NL"/>
    <s v="0002245359"/>
    <s v="0077245_006"/>
    <s v="31V"/>
    <s v="NL001131849B01"/>
    <n v="2"/>
    <n v="0"/>
    <n v="62.99"/>
    <s v="N"/>
    <s v="Peter Appel Transport B.V."/>
    <n v="36622"/>
    <d v="2023-01-03T00:00:00"/>
    <s v="10:16:00"/>
    <n v="0"/>
    <x v="1"/>
    <x v="0"/>
    <n v="1"/>
    <x v="21"/>
    <n v="1"/>
    <n v="1.6"/>
    <x v="4"/>
    <n v="62.99"/>
    <n v="1"/>
    <n v="68.596109999999996"/>
  </r>
  <r>
    <s v="COLGATE 3800 DEB."/>
    <s v="Colgate-Palmolive Nederland BV"/>
    <s v="101t"/>
    <n v="101090923394"/>
    <n v="101030159853"/>
    <n v="930"/>
    <s v="Inv Booked"/>
    <s v="0002245372"/>
    <s v="Verkoop"/>
    <n v="170"/>
    <s v="Transport drops zone"/>
    <s v="9 - verwerkt"/>
    <n v="0"/>
    <m/>
    <d v="2023-01-04T00:00:00"/>
    <s v="DROP"/>
    <s v="0001010909233940077721_003"/>
    <m/>
    <m/>
    <m/>
    <s v="EUR"/>
    <n v="88.2"/>
    <s v="EUR"/>
    <n v="88.2"/>
    <s v="EUR"/>
    <n v="88.2"/>
    <n v="88.2"/>
    <n v="0"/>
    <s v="N"/>
    <n v="1223000132"/>
    <d v="2023-02-16T00:00:00"/>
    <m/>
    <d v="2023-01-04T00:00:00"/>
    <s v="00:00"/>
    <s v="23:59"/>
    <d v="2023-01-04T00:00:00"/>
    <s v="10:00"/>
    <s v="10:00"/>
    <n v="7.2"/>
    <s v="ce"/>
    <n v="7391"/>
    <n v="7.2"/>
    <n v="11"/>
    <s v="Kuehne+Nagel Tiel 3 Standpl"/>
    <s v="De Diepert 5"/>
    <s v="Tiel"/>
    <s v="4004 MA"/>
    <s v="NL"/>
    <x v="1"/>
    <s v="Perenmarkt 15"/>
    <x v="2"/>
    <s v="1681PG"/>
    <s v="NL"/>
    <s v="0002245372"/>
    <s v="0077721_003"/>
    <s v="31V"/>
    <s v="NL001131849B01"/>
    <n v="2"/>
    <n v="0"/>
    <n v="88.2"/>
    <s v="N"/>
    <s v="Peter Appel Transport B.V."/>
    <n v="36622"/>
    <d v="2023-01-04T00:00:00"/>
    <s v="10:08:00"/>
    <n v="0"/>
    <x v="2"/>
    <x v="0"/>
    <n v="1"/>
    <x v="2"/>
    <n v="1"/>
    <n v="18.399999999999999"/>
    <x v="1"/>
    <n v="225.39999999999998"/>
    <n v="1"/>
    <n v="245.46059999999997"/>
  </r>
  <r>
    <s v="COLGATE 3800 DEB."/>
    <s v="Colgate-Palmolive Nederland BV"/>
    <s v="101t"/>
    <n v="101090924623"/>
    <n v="101030159855"/>
    <n v="930"/>
    <s v="Inv Booked"/>
    <s v="0002245365"/>
    <s v="Verkoop"/>
    <n v="170"/>
    <s v="Transport drops zone"/>
    <s v="9 - verwerkt"/>
    <n v="0"/>
    <m/>
    <d v="2023-01-04T00:00:00"/>
    <s v="DROP"/>
    <s v="0001010909246230077734_002"/>
    <m/>
    <m/>
    <m/>
    <s v="EUR"/>
    <n v="260.74"/>
    <s v="EUR"/>
    <n v="260.74"/>
    <s v="EUR"/>
    <n v="260.74"/>
    <n v="260.74"/>
    <n v="0"/>
    <s v="N"/>
    <n v="1223000132"/>
    <d v="2023-02-16T00:00:00"/>
    <m/>
    <d v="2023-01-04T00:00:00"/>
    <s v="00:00"/>
    <s v="23:59"/>
    <d v="2023-01-04T00:00:00"/>
    <s v="16:00"/>
    <s v="16:00"/>
    <n v="19.2"/>
    <s v="ce"/>
    <n v="22213"/>
    <n v="19.2"/>
    <n v="37"/>
    <s v="Kuehne+Nagel Tiel 3 Standpl"/>
    <s v="De Diepert 5"/>
    <s v="Tiel"/>
    <s v="4004 MA"/>
    <s v="NL"/>
    <x v="1"/>
    <s v="Fahrenheitweg 1"/>
    <x v="1"/>
    <s v="6101WR"/>
    <s v="NL"/>
    <s v="0002245365"/>
    <s v="0077734_002"/>
    <s v="31V"/>
    <s v="NL001131849B01"/>
    <n v="2"/>
    <n v="0"/>
    <n v="260.74"/>
    <s v="N"/>
    <s v="Peter Appel Transport B.V."/>
    <n v="36622"/>
    <d v="2023-01-04T00:00:00"/>
    <s v="15:25:00"/>
    <n v="0"/>
    <x v="2"/>
    <x v="0"/>
    <n v="1"/>
    <x v="1"/>
    <n v="1"/>
    <n v="19.2"/>
    <x v="1"/>
    <n v="260.74"/>
    <n v="1"/>
    <n v="283.94585999999998"/>
  </r>
  <r>
    <s v="COLGATE 3800 DEB."/>
    <s v="Colgate-Palmolive Nederland BV"/>
    <s v="101t"/>
    <n v="101090922993"/>
    <n v="101030159856"/>
    <n v="930"/>
    <s v="Inv Booked"/>
    <s v="0002245374"/>
    <s v="Verkoop"/>
    <n v="170"/>
    <s v="Transport drops zone"/>
    <s v="9 - verwerkt"/>
    <n v="0"/>
    <m/>
    <d v="2023-01-04T00:00:00"/>
    <s v="DROP"/>
    <s v="0001010909229930077505_002"/>
    <m/>
    <m/>
    <m/>
    <s v="EUR"/>
    <n v="23.7"/>
    <s v="EUR"/>
    <n v="23.7"/>
    <s v="EUR"/>
    <n v="23.7"/>
    <n v="23.7"/>
    <n v="0"/>
    <s v="N"/>
    <n v="1223000132"/>
    <d v="2023-02-16T00:00:00"/>
    <m/>
    <d v="2023-01-04T00:00:00"/>
    <s v="00:00"/>
    <s v="23:59"/>
    <d v="2023-01-04T00:00:00"/>
    <s v="10:00"/>
    <s v="11:00"/>
    <n v="1.6"/>
    <s v="ce"/>
    <n v="562"/>
    <n v="1.6"/>
    <n v="0"/>
    <s v="Kuehne+Nagel Tiel 3 Standpl"/>
    <s v="De Diepert 5"/>
    <s v="Tiel"/>
    <s v="4004 MA"/>
    <s v="NL"/>
    <x v="22"/>
    <s v="Basisweg 7"/>
    <x v="25"/>
    <s v="1951NG"/>
    <s v="NL"/>
    <s v="0002245374"/>
    <s v="0077505_002"/>
    <s v="31V"/>
    <s v="NL001131849B01"/>
    <n v="2"/>
    <n v="0"/>
    <n v="23.7"/>
    <s v="N"/>
    <s v="Peter Appel Transport B.V."/>
    <n v="36622"/>
    <d v="2023-01-04T00:00:00"/>
    <s v="10:21:00"/>
    <n v="0"/>
    <x v="2"/>
    <x v="0"/>
    <n v="1"/>
    <x v="17"/>
    <n v="1"/>
    <n v="10.4"/>
    <x v="0"/>
    <n v="154.01999999999998"/>
    <n v="1"/>
    <n v="167.72777999999997"/>
  </r>
  <r>
    <s v="COLGATE 3800 DEB."/>
    <s v="Colgate-Palmolive Nederland BV"/>
    <s v="101t"/>
    <n v="101090923399"/>
    <n v="101030159857"/>
    <n v="930"/>
    <s v="Inv Booked"/>
    <s v="0002245364"/>
    <s v="Verkoop"/>
    <n v="170"/>
    <s v="Transport drops zone"/>
    <s v="9 - verwerkt"/>
    <n v="0"/>
    <m/>
    <d v="2023-01-04T00:00:00"/>
    <s v="DROP"/>
    <s v="0001010909233990077722_002"/>
    <m/>
    <m/>
    <m/>
    <s v="EUR"/>
    <n v="260.74"/>
    <s v="EUR"/>
    <n v="260.74"/>
    <s v="EUR"/>
    <n v="260.74"/>
    <n v="260.74"/>
    <n v="0"/>
    <s v="N"/>
    <n v="1223000132"/>
    <d v="2023-02-16T00:00:00"/>
    <m/>
    <d v="2023-01-04T00:00:00"/>
    <s v="00:00"/>
    <s v="23:59"/>
    <d v="2023-01-04T00:00:00"/>
    <s v="07:00"/>
    <s v="07:00"/>
    <n v="19.2"/>
    <s v="ce"/>
    <n v="22213"/>
    <n v="19.2"/>
    <n v="37"/>
    <s v="Kuehne+Nagel Tiel 3 Standpl"/>
    <s v="De Diepert 5"/>
    <s v="Tiel"/>
    <s v="4004 MA"/>
    <s v="NL"/>
    <x v="1"/>
    <s v="Fahrenheitweg 1"/>
    <x v="1"/>
    <s v="6101WR"/>
    <s v="NL"/>
    <s v="0002245364"/>
    <s v="0077722_002"/>
    <s v="31V"/>
    <s v="NL001131849B01"/>
    <n v="2"/>
    <n v="0"/>
    <n v="260.74"/>
    <s v="N"/>
    <s v="Peter Appel Transport B.V."/>
    <n v="36622"/>
    <d v="2023-01-04T00:00:00"/>
    <s v="07:40:00"/>
    <n v="0"/>
    <x v="2"/>
    <x v="0"/>
    <n v="1"/>
    <x v="1"/>
    <n v="1"/>
    <n v="19.2"/>
    <x v="1"/>
    <n v="260.74"/>
    <n v="1"/>
    <n v="283.94585999999998"/>
  </r>
  <r>
    <s v="COLGATE 3800 DEB."/>
    <s v="Colgate-Palmolive Nederland BV"/>
    <s v="101t"/>
    <n v="101090922997"/>
    <n v="101030159858"/>
    <n v="930"/>
    <s v="Inv Booked"/>
    <s v="0001332612"/>
    <s v="Verkoop"/>
    <n v="170"/>
    <s v="Transport drops zone"/>
    <s v="9 - verwerkt"/>
    <n v="0"/>
    <m/>
    <d v="2023-01-04T00:00:00"/>
    <s v="DROP"/>
    <s v="0001010909229970077506_002"/>
    <m/>
    <m/>
    <m/>
    <s v="EUR"/>
    <n v="42.75"/>
    <s v="EUR"/>
    <n v="42.75"/>
    <s v="EUR"/>
    <n v="42.75"/>
    <n v="42.75"/>
    <n v="0"/>
    <s v="N"/>
    <n v="1223000132"/>
    <d v="2023-02-16T00:00:00"/>
    <m/>
    <d v="2023-01-04T00:00:00"/>
    <s v="00:00"/>
    <s v="23:59"/>
    <d v="2023-01-04T00:00:00"/>
    <s v="14:00"/>
    <s v="14:00"/>
    <n v="3.2"/>
    <s v="ce"/>
    <n v="2868"/>
    <n v="3.2"/>
    <n v="4"/>
    <s v="Kuehne+Nagel Tiel 3 Standpl"/>
    <s v="De Diepert 5"/>
    <s v="Tiel"/>
    <s v="4004 MA"/>
    <s v="NL"/>
    <x v="23"/>
    <s v="Rood 24"/>
    <x v="17"/>
    <s v="6666 LT"/>
    <s v="NL"/>
    <s v="0001332612"/>
    <s v="0077506_002"/>
    <s v="31V"/>
    <s v="NL001131849B01"/>
    <n v="2"/>
    <n v="0"/>
    <n v="42.75"/>
    <s v="N"/>
    <s v="Peter Appel Transport B.V."/>
    <n v="36622"/>
    <d v="2023-01-04T00:00:00"/>
    <s v="13:39:00"/>
    <n v="0"/>
    <x v="2"/>
    <x v="0"/>
    <n v="1"/>
    <x v="15"/>
    <n v="1"/>
    <n v="3.2"/>
    <x v="5"/>
    <n v="42.75"/>
    <n v="1"/>
    <n v="46.554749999999999"/>
  </r>
  <r>
    <s v="COLGATE 3800 DEB."/>
    <s v="Colgate-Palmolive Nederland BV"/>
    <s v="101t"/>
    <n v="0"/>
    <n v="101030159859"/>
    <n v="980"/>
    <s v="Cancel No In"/>
    <s v="0002245384"/>
    <s v="Verkoop"/>
    <n v="170"/>
    <s v="Transport drops zone"/>
    <s v="0 - ingevoerd"/>
    <n v="0"/>
    <m/>
    <d v="2023-01-04T00:00:00"/>
    <m/>
    <m/>
    <n v="31.82"/>
    <n v="0.8"/>
    <m/>
    <s v="EUR"/>
    <n v="31.82"/>
    <s v="EUR"/>
    <n v="0"/>
    <s v="EUR"/>
    <n v="31.82"/>
    <n v="0"/>
    <n v="-31.82"/>
    <s v="N"/>
    <m/>
    <m/>
    <m/>
    <d v="2023-01-04T00:00:00"/>
    <s v="00:00"/>
    <s v="23:59"/>
    <d v="2023-01-04T00:00:00"/>
    <s v="08:00"/>
    <s v="16:00"/>
    <n v="0.8"/>
    <s v="ce"/>
    <n v="431"/>
    <n v="0.8"/>
    <n v="0"/>
    <s v="Kuehne+Nagel Tiel 3 Standpl"/>
    <s v="De Diepert 5"/>
    <s v="Tiel"/>
    <s v="4004 MA"/>
    <s v="NL"/>
    <x v="1"/>
    <s v="Fahrenheitweg 1"/>
    <x v="1"/>
    <s v="6101WR"/>
    <s v="NL"/>
    <s v="0002245384"/>
    <m/>
    <m/>
    <s v="NL001131849B01"/>
    <n v="2"/>
    <n v="0"/>
    <n v="0"/>
    <s v="N"/>
    <m/>
    <n v="36622"/>
    <d v="2023-01-04T00:00:00"/>
    <s v="16:00:00"/>
    <n v="0"/>
    <x v="2"/>
    <x v="0"/>
    <n v="1"/>
    <x v="1"/>
    <n v="0"/>
    <s v=""/>
    <x v="1"/>
    <s v=""/>
    <n v="1"/>
    <e v="#VALUE!"/>
  </r>
  <r>
    <s v="COLGATE 3800 DEB."/>
    <s v="Colgate-Palmolive Nederland BV"/>
    <s v="101t"/>
    <n v="101090922995"/>
    <n v="101030159851"/>
    <n v="930"/>
    <s v="Inv Booked"/>
    <s v="0002245375"/>
    <s v="Verkoop"/>
    <n v="170"/>
    <s v="Transport drops zone"/>
    <s v="9 - verwerkt"/>
    <n v="0"/>
    <m/>
    <d v="2023-01-04T00:00:00"/>
    <s v="DROP"/>
    <s v="0001010909229950077507_004"/>
    <m/>
    <m/>
    <m/>
    <s v="EUR"/>
    <n v="12.86"/>
    <s v="EUR"/>
    <n v="12.86"/>
    <s v="EUR"/>
    <n v="12.86"/>
    <n v="12.86"/>
    <n v="0"/>
    <s v="N"/>
    <n v="1223000132"/>
    <d v="2023-02-16T00:00:00"/>
    <m/>
    <d v="2023-01-04T00:00:00"/>
    <s v="00:00"/>
    <s v="23:59"/>
    <d v="2023-01-04T00:00:00"/>
    <s v="16:30"/>
    <s v="16:30"/>
    <n v="1.6"/>
    <s v="ce"/>
    <n v="488"/>
    <n v="1.6"/>
    <n v="0"/>
    <s v="Kuehne+Nagel Tiel 3 Standpl"/>
    <s v="De Diepert 5"/>
    <s v="Tiel"/>
    <s v="4004 MA"/>
    <s v="NL"/>
    <x v="24"/>
    <s v="Ravenswade 14"/>
    <x v="26"/>
    <s v="3439 LD"/>
    <s v="NL"/>
    <s v="0002245375"/>
    <s v="0077507_004"/>
    <s v="31V"/>
    <s v="NL001131849B01"/>
    <n v="2"/>
    <n v="0"/>
    <n v="12.86"/>
    <s v="N"/>
    <s v="Peter Appel Transport B.V."/>
    <n v="36622"/>
    <d v="2023-01-04T00:00:00"/>
    <s v="18:45:00"/>
    <n v="27"/>
    <x v="2"/>
    <x v="0"/>
    <n v="1"/>
    <x v="22"/>
    <n v="1"/>
    <n v="22.4"/>
    <x v="7"/>
    <n v="180.1"/>
    <n v="1"/>
    <n v="196.12889999999999"/>
  </r>
  <r>
    <s v="COLGATE 3800 DEB."/>
    <s v="Colgate-Palmolive Nederland BV"/>
    <s v="101t"/>
    <n v="101090922988"/>
    <n v="101030159852"/>
    <n v="930"/>
    <s v="Inv Booked"/>
    <s v="0002245367"/>
    <s v="Verkoop"/>
    <n v="170"/>
    <s v="Transport drops zone"/>
    <s v="9 - verwerkt"/>
    <n v="0"/>
    <m/>
    <d v="2023-01-04T00:00:00"/>
    <s v="DROP"/>
    <s v="0001010909229880077499_002"/>
    <m/>
    <m/>
    <m/>
    <s v="EUR"/>
    <n v="254.74"/>
    <s v="EUR"/>
    <n v="254.74"/>
    <s v="EUR"/>
    <n v="254.74"/>
    <n v="254.74"/>
    <n v="0"/>
    <s v="N"/>
    <n v="1223000132"/>
    <d v="2023-02-16T00:00:00"/>
    <m/>
    <d v="2023-01-04T00:00:00"/>
    <s v="00:00"/>
    <s v="23:59"/>
    <d v="2023-01-04T00:00:00"/>
    <s v="06:00"/>
    <s v="06:00"/>
    <n v="23.2"/>
    <s v="ce"/>
    <n v="22741"/>
    <n v="23.2"/>
    <n v="43"/>
    <s v="Kuehne+Nagel Tiel 3 Standpl"/>
    <s v="De Diepert 5"/>
    <s v="Tiel"/>
    <s v="4004 MA"/>
    <s v="NL"/>
    <x v="1"/>
    <s v="Perenmarkt 15"/>
    <x v="2"/>
    <s v="1681PG"/>
    <s v="NL"/>
    <s v="0002245367"/>
    <s v="0077499_002"/>
    <s v="31V"/>
    <s v="NL001131849B01"/>
    <n v="2"/>
    <n v="0"/>
    <n v="254.74"/>
    <s v="N"/>
    <s v="Peter Appel Transport B.V."/>
    <n v="36622"/>
    <d v="2023-01-04T00:00:00"/>
    <s v="06:49:00"/>
    <n v="0"/>
    <x v="2"/>
    <x v="0"/>
    <n v="1"/>
    <x v="2"/>
    <n v="1"/>
    <n v="23.2"/>
    <x v="1"/>
    <n v="254.74"/>
    <n v="1"/>
    <n v="277.41185999999999"/>
  </r>
  <r>
    <s v="COLGATE 3800 DEB."/>
    <s v="Colgate-Palmolive Nederland BV"/>
    <s v="101t"/>
    <n v="101090922987"/>
    <n v="101030159842"/>
    <n v="930"/>
    <s v="Inv Booked"/>
    <s v="0002245366"/>
    <s v="Verkoop"/>
    <n v="170"/>
    <s v="Transport drops zone"/>
    <s v="9 - verwerkt"/>
    <n v="0"/>
    <m/>
    <d v="2023-01-04T00:00:00"/>
    <s v="DROP"/>
    <s v="0001010909229870077492_009"/>
    <m/>
    <m/>
    <m/>
    <s v="EUR"/>
    <n v="49.6"/>
    <s v="EUR"/>
    <n v="49.6"/>
    <s v="EUR"/>
    <n v="49.6"/>
    <n v="49.6"/>
    <n v="0"/>
    <s v="N"/>
    <n v="1223000132"/>
    <d v="2023-02-16T00:00:00"/>
    <m/>
    <d v="2023-01-04T00:00:00"/>
    <s v="00:00"/>
    <s v="23:59"/>
    <d v="2023-01-04T00:00:00"/>
    <s v="11:15"/>
    <s v="11:15"/>
    <n v="1.6"/>
    <s v="ce"/>
    <n v="717"/>
    <n v="1.6"/>
    <n v="0"/>
    <s v="Kuehne+Nagel Tiel 3 Standpl"/>
    <s v="De Diepert 5"/>
    <s v="Tiel"/>
    <s v="4004 MA"/>
    <s v="NL"/>
    <x v="11"/>
    <s v="Oude Graaf 16"/>
    <x v="27"/>
    <s v="6002 NL"/>
    <s v="NL"/>
    <s v="0002245366"/>
    <s v="0077492_009"/>
    <s v="31V"/>
    <s v="NL001131849B01"/>
    <n v="2"/>
    <n v="0"/>
    <n v="49.6"/>
    <s v="N"/>
    <s v="Peter Appel Transport B.V."/>
    <n v="36622"/>
    <d v="2023-01-04T00:00:00"/>
    <s v="10:31:00"/>
    <n v="0"/>
    <x v="2"/>
    <x v="0"/>
    <n v="1"/>
    <x v="23"/>
    <n v="1"/>
    <n v="1.6"/>
    <x v="4"/>
    <n v="49.6"/>
    <n v="1"/>
    <n v="54.014400000000002"/>
  </r>
  <r>
    <s v="COLGATE 3800 DEB."/>
    <s v="Colgate-Palmolive Nederland BV"/>
    <s v="101t"/>
    <n v="101090923402"/>
    <n v="101030159843"/>
    <n v="930"/>
    <s v="Inv Booked"/>
    <s v="0002245383"/>
    <s v="Verkoop"/>
    <n v="170"/>
    <s v="Transport drops zone"/>
    <s v="9 - verwerkt"/>
    <n v="0"/>
    <m/>
    <d v="2023-01-04T00:00:00"/>
    <s v="DROP"/>
    <s v="0001010909234020077730_002"/>
    <m/>
    <m/>
    <m/>
    <s v="EUR"/>
    <n v="113.53"/>
    <s v="EUR"/>
    <n v="113.53"/>
    <s v="EUR"/>
    <n v="113.53"/>
    <n v="113.53"/>
    <n v="0"/>
    <s v="N"/>
    <n v="1223000132"/>
    <d v="2023-02-16T00:00:00"/>
    <m/>
    <d v="2023-01-04T00:00:00"/>
    <s v="00:00"/>
    <s v="23:59"/>
    <d v="2023-01-04T00:00:00"/>
    <s v="08:00"/>
    <s v="09:00"/>
    <n v="18.399999999999999"/>
    <s v="ce"/>
    <n v="11931"/>
    <n v="18.399999999999999"/>
    <n v="25"/>
    <s v="Kuehne+Nagel Tiel 3 Standpl"/>
    <s v="De Diepert 5"/>
    <s v="Tiel"/>
    <s v="4004 MA"/>
    <s v="NL"/>
    <x v="2"/>
    <s v="Randweg 2"/>
    <x v="6"/>
    <s v="4191 NN"/>
    <s v="NL"/>
    <s v="0002245383"/>
    <s v="0077730_002"/>
    <s v="31V"/>
    <s v="NL001131849B01"/>
    <n v="2"/>
    <n v="0"/>
    <n v="113.53"/>
    <s v="N"/>
    <s v="Peter Appel Transport B.V."/>
    <n v="36622"/>
    <d v="2023-01-04T00:00:00"/>
    <s v="08:57:00"/>
    <n v="0"/>
    <x v="2"/>
    <x v="0"/>
    <n v="1"/>
    <x v="6"/>
    <n v="1"/>
    <n v="18.399999999999999"/>
    <x v="2"/>
    <n v="113.53"/>
    <n v="1"/>
    <n v="123.63417"/>
  </r>
  <r>
    <s v="COLGATE 3800 DEB."/>
    <s v="Colgate-Palmolive Nederland BV"/>
    <s v="101t"/>
    <n v="101090923401"/>
    <n v="101030159844"/>
    <n v="930"/>
    <s v="Inv Booked"/>
    <s v="0002245369"/>
    <s v="Verkoop"/>
    <n v="170"/>
    <s v="Transport drops zone"/>
    <s v="9 - verwerkt"/>
    <n v="0"/>
    <m/>
    <d v="2023-01-04T00:00:00"/>
    <s v="DROP"/>
    <s v="0001010909234010077728_002"/>
    <m/>
    <m/>
    <m/>
    <s v="EUR"/>
    <n v="190.07"/>
    <s v="EUR"/>
    <n v="190.07"/>
    <s v="EUR"/>
    <n v="190.07"/>
    <n v="190.07"/>
    <n v="0"/>
    <s v="N"/>
    <n v="1223000132"/>
    <d v="2023-02-16T00:00:00"/>
    <m/>
    <d v="2023-01-04T00:00:00"/>
    <s v="00:00"/>
    <s v="23:59"/>
    <d v="2023-01-04T00:00:00"/>
    <s v="07:00"/>
    <s v="10:00"/>
    <n v="18.399999999999999"/>
    <s v="ce"/>
    <n v="11783"/>
    <n v="18.399999999999999"/>
    <n v="25"/>
    <s v="Kuehne+Nagel Tiel 3 Standpl"/>
    <s v="De Diepert 5"/>
    <s v="Tiel"/>
    <s v="4004 MA"/>
    <s v="NL"/>
    <x v="10"/>
    <s v="Slego 1a"/>
    <x v="13"/>
    <s v="1046BM"/>
    <s v="NL"/>
    <s v="0002245369"/>
    <s v="0077728_002"/>
    <s v="31V"/>
    <s v="NL001131849B01"/>
    <n v="2"/>
    <n v="0"/>
    <n v="190.07"/>
    <s v="N"/>
    <s v="Peter Appel Transport B.V."/>
    <n v="36622"/>
    <d v="2023-01-04T00:00:00"/>
    <s v="08:43:00"/>
    <n v="0"/>
    <x v="2"/>
    <x v="0"/>
    <n v="1"/>
    <x v="11"/>
    <n v="1"/>
    <n v="18.399999999999999"/>
    <x v="0"/>
    <n v="190.07"/>
    <n v="1"/>
    <n v="206.98622999999998"/>
  </r>
  <r>
    <s v="COLGATE 3800 DEB."/>
    <s v="Colgate-Palmolive Nederland BV"/>
    <s v="101t"/>
    <n v="101090922990"/>
    <n v="101030159846"/>
    <n v="930"/>
    <s v="Inv Booked"/>
    <s v="0002245368"/>
    <s v="Verkoop"/>
    <n v="170"/>
    <s v="Transport drops zone"/>
    <s v="9 - verwerkt"/>
    <n v="0"/>
    <m/>
    <d v="2023-01-04T00:00:00"/>
    <s v="DROP"/>
    <s v="0001010909229900077500_002"/>
    <m/>
    <m/>
    <m/>
    <s v="EUR"/>
    <n v="375.04"/>
    <s v="EUR"/>
    <n v="375.04"/>
    <s v="EUR"/>
    <n v="375.04"/>
    <n v="375.04"/>
    <n v="0"/>
    <s v="N"/>
    <n v="1223000132"/>
    <d v="2023-02-16T00:00:00"/>
    <m/>
    <d v="2023-01-04T00:00:00"/>
    <s v="00:00"/>
    <s v="23:59"/>
    <d v="2023-01-04T00:00:00"/>
    <s v="10:00"/>
    <s v="10:00"/>
    <n v="25.6"/>
    <s v="ce"/>
    <n v="19569"/>
    <n v="25.6"/>
    <n v="36"/>
    <s v="Kuehne+Nagel Tiel 3 Standpl"/>
    <s v="De Diepert 5"/>
    <s v="Tiel"/>
    <s v="4004 MA"/>
    <s v="NL"/>
    <x v="0"/>
    <s v="Henri Fordlaan 6"/>
    <x v="0"/>
    <s v="9615TK"/>
    <s v="NL"/>
    <s v="0002245368"/>
    <s v="0077500_002"/>
    <s v="31V"/>
    <s v="NL001131849B01"/>
    <n v="2"/>
    <n v="0"/>
    <n v="375.04"/>
    <s v="N"/>
    <s v="Peter Appel Transport B.V."/>
    <n v="36622"/>
    <d v="2023-01-04T00:00:00"/>
    <s v="10:48:00"/>
    <n v="0"/>
    <x v="2"/>
    <x v="0"/>
    <n v="1"/>
    <x v="0"/>
    <n v="1"/>
    <n v="25.6"/>
    <x v="0"/>
    <n v="375.04"/>
    <n v="1"/>
    <n v="408.41856000000001"/>
  </r>
  <r>
    <s v="COLGATE 3800 DEB."/>
    <s v="Colgate-Palmolive Nederland BV"/>
    <s v="101t"/>
    <n v="101090922994"/>
    <n v="101030159847"/>
    <n v="930"/>
    <s v="Inv Booked"/>
    <s v="0002245373"/>
    <s v="Verkoop"/>
    <n v="170"/>
    <s v="Transport drops zone"/>
    <s v="9 - verwerkt"/>
    <n v="0"/>
    <m/>
    <d v="2023-01-04T00:00:00"/>
    <s v="DROP"/>
    <s v="0001010909229940077503_003"/>
    <m/>
    <m/>
    <m/>
    <s v="EUR"/>
    <n v="57.07"/>
    <s v="EUR"/>
    <n v="57.07"/>
    <s v="EUR"/>
    <n v="57.07"/>
    <n v="57.07"/>
    <n v="0"/>
    <s v="N"/>
    <n v="1223000132"/>
    <d v="2023-02-16T00:00:00"/>
    <m/>
    <d v="2023-01-04T00:00:00"/>
    <s v="00:00"/>
    <s v="23:59"/>
    <d v="2023-01-04T00:00:00"/>
    <s v="12:00"/>
    <s v="12:00"/>
    <n v="2.4"/>
    <s v="ce"/>
    <n v="1165"/>
    <n v="2.4"/>
    <n v="0"/>
    <s v="Kuehne+Nagel Tiel 3 Standpl"/>
    <s v="De Diepert 5"/>
    <s v="Tiel"/>
    <s v="4004 MA"/>
    <s v="NL"/>
    <x v="25"/>
    <s v="Hollandweg 30"/>
    <x v="4"/>
    <s v="2665 MT"/>
    <s v="NL"/>
    <s v="0002245373"/>
    <s v="0077503_003"/>
    <s v="31V"/>
    <s v="NL001131849B01"/>
    <n v="2"/>
    <n v="0"/>
    <n v="57.07"/>
    <s v="N"/>
    <s v="Peter Appel Transport B.V."/>
    <n v="36622"/>
    <d v="2023-01-04T00:00:00"/>
    <s v="12:17:00"/>
    <n v="0"/>
    <x v="2"/>
    <x v="0"/>
    <n v="1"/>
    <x v="4"/>
    <n v="1"/>
    <n v="2.4"/>
    <x v="0"/>
    <n v="57.07"/>
    <n v="1"/>
    <n v="62.149229999999996"/>
  </r>
  <r>
    <s v="COLGATE 3800 DEB."/>
    <s v="Colgate-Palmolive Nederland BV"/>
    <s v="101t"/>
    <n v="101090922993"/>
    <n v="101030159854"/>
    <n v="930"/>
    <s v="Inv Booked"/>
    <s v="0002245377"/>
    <s v="Verkoop"/>
    <n v="170"/>
    <s v="Transport drops zone"/>
    <s v="9 - verwerkt"/>
    <n v="0"/>
    <m/>
    <d v="2023-01-04T00:00:00"/>
    <s v="DROP"/>
    <s v="0001010909229930077505_002"/>
    <m/>
    <m/>
    <m/>
    <s v="EUR"/>
    <n v="130.32"/>
    <s v="EUR"/>
    <n v="130.32"/>
    <s v="EUR"/>
    <n v="130.32"/>
    <n v="130.32"/>
    <n v="0"/>
    <s v="N"/>
    <n v="1223000132"/>
    <d v="2023-02-16T00:00:00"/>
    <m/>
    <d v="2023-01-04T00:00:00"/>
    <s v="00:00"/>
    <s v="23:59"/>
    <d v="2023-01-04T00:00:00"/>
    <s v="10:00"/>
    <s v="11:00"/>
    <n v="8.8000000000000007"/>
    <s v="ce"/>
    <n v="5311"/>
    <n v="8.8000000000000007"/>
    <n v="9"/>
    <s v="Kuehne+Nagel Tiel 3 Standpl"/>
    <s v="De Diepert 5"/>
    <s v="Tiel"/>
    <s v="4004 MA"/>
    <s v="NL"/>
    <x v="22"/>
    <s v="Basisweg 7"/>
    <x v="25"/>
    <s v="1951NG"/>
    <s v="NL"/>
    <s v="0002245377"/>
    <s v="0077505_002"/>
    <s v="31V"/>
    <s v="NL001131849B01"/>
    <n v="2"/>
    <n v="0"/>
    <n v="130.32"/>
    <s v="N"/>
    <s v="Peter Appel Transport B.V."/>
    <n v="36622"/>
    <d v="2023-01-04T00:00:00"/>
    <s v="10:21:00"/>
    <n v="0"/>
    <x v="2"/>
    <x v="0"/>
    <n v="1"/>
    <x v="17"/>
    <n v="0"/>
    <s v=""/>
    <x v="0"/>
    <s v=""/>
    <n v="1"/>
    <e v="#VALUE!"/>
  </r>
  <r>
    <s v="COLGATE 3800 DEB."/>
    <s v="Colgate-Palmolive Nederland BV"/>
    <s v="101t"/>
    <n v="101090922995"/>
    <n v="101030159845"/>
    <n v="930"/>
    <s v="Inv Booked"/>
    <s v="0002245376"/>
    <s v="Verkoop"/>
    <n v="170"/>
    <s v="Transport drops zone"/>
    <s v="9 - verwerkt"/>
    <n v="0"/>
    <m/>
    <d v="2023-01-04T00:00:00"/>
    <s v="DROP"/>
    <s v="0001010909229950077507_004"/>
    <m/>
    <m/>
    <m/>
    <s v="EUR"/>
    <n v="19.3"/>
    <s v="EUR"/>
    <n v="19.3"/>
    <s v="EUR"/>
    <n v="19.3"/>
    <n v="19.3"/>
    <n v="0"/>
    <s v="N"/>
    <n v="1223000132"/>
    <d v="2023-02-16T00:00:00"/>
    <m/>
    <d v="2023-01-04T00:00:00"/>
    <s v="00:00"/>
    <s v="23:59"/>
    <d v="2023-01-04T00:00:00"/>
    <s v="16:30"/>
    <s v="16:30"/>
    <n v="2.4"/>
    <s v="ce"/>
    <n v="2300"/>
    <n v="2.4"/>
    <n v="4"/>
    <s v="Kuehne+Nagel Tiel 3 Standpl"/>
    <s v="De Diepert 5"/>
    <s v="Tiel"/>
    <s v="4004 MA"/>
    <s v="NL"/>
    <x v="24"/>
    <s v="Ravenswade 14"/>
    <x v="26"/>
    <s v="3439 LD"/>
    <s v="NL"/>
    <s v="0002245376"/>
    <s v="0077507_004"/>
    <s v="31V"/>
    <s v="NL001131849B01"/>
    <n v="2"/>
    <n v="0"/>
    <n v="19.3"/>
    <s v="N"/>
    <s v="Peter Appel Transport B.V."/>
    <n v="36622"/>
    <d v="2023-01-04T00:00:00"/>
    <s v="18:45:00"/>
    <n v="0"/>
    <x v="2"/>
    <x v="0"/>
    <n v="1"/>
    <x v="22"/>
    <n v="0"/>
    <s v=""/>
    <x v="7"/>
    <s v=""/>
    <n v="1"/>
    <e v="#VALUE!"/>
  </r>
  <r>
    <s v="COLGATE 3800 DEB."/>
    <s v="Colgate-Palmolive Nederland BV"/>
    <s v="101t"/>
    <n v="101090922995"/>
    <n v="101030159848"/>
    <n v="930"/>
    <s v="Inv Booked"/>
    <s v="0002245378"/>
    <s v="Verkoop"/>
    <n v="170"/>
    <s v="Transport drops zone"/>
    <s v="9 - verwerkt"/>
    <n v="0"/>
    <m/>
    <d v="2023-01-04T00:00:00"/>
    <s v="DROP"/>
    <s v="0001010909229950077507_004"/>
    <m/>
    <m/>
    <m/>
    <s v="EUR"/>
    <n v="70.75"/>
    <s v="EUR"/>
    <n v="70.75"/>
    <s v="EUR"/>
    <n v="70.75"/>
    <n v="70.75"/>
    <n v="0"/>
    <s v="N"/>
    <n v="1223000132"/>
    <d v="2023-02-16T00:00:00"/>
    <m/>
    <d v="2023-01-04T00:00:00"/>
    <s v="00:00"/>
    <s v="23:59"/>
    <d v="2023-01-04T00:00:00"/>
    <s v="16:30"/>
    <s v="16:30"/>
    <n v="8.8000000000000007"/>
    <s v="ce"/>
    <n v="6949"/>
    <n v="8.8000000000000007"/>
    <n v="13"/>
    <s v="Kuehne+Nagel Tiel 3 Standpl"/>
    <s v="De Diepert 5"/>
    <s v="Tiel"/>
    <s v="4004 MA"/>
    <s v="NL"/>
    <x v="24"/>
    <s v="Ravenswade 14"/>
    <x v="26"/>
    <s v="3439 LD"/>
    <s v="NL"/>
    <s v="0002245378"/>
    <s v="0077507_004"/>
    <s v="31V"/>
    <s v="NL001131849B01"/>
    <n v="2"/>
    <n v="0"/>
    <n v="70.75"/>
    <s v="N"/>
    <s v="Peter Appel Transport B.V."/>
    <n v="36622"/>
    <d v="2023-01-04T00:00:00"/>
    <s v="18:45:00"/>
    <n v="0"/>
    <x v="2"/>
    <x v="0"/>
    <n v="1"/>
    <x v="22"/>
    <n v="0"/>
    <s v=""/>
    <x v="7"/>
    <s v=""/>
    <n v="1"/>
    <e v="#VALUE!"/>
  </r>
  <r>
    <s v="COLGATE 3800 DEB."/>
    <s v="Colgate-Palmolive Nederland BV"/>
    <s v="101t"/>
    <n v="101090922987"/>
    <n v="101030159849"/>
    <n v="930"/>
    <s v="Inv Booked"/>
    <s v="0002245382"/>
    <s v="Verkoop"/>
    <n v="170"/>
    <s v="Transport drops zone"/>
    <s v="9 - verwerkt"/>
    <n v="0"/>
    <m/>
    <d v="2023-01-04T00:00:00"/>
    <s v="DROP"/>
    <s v="0001010909229870077492_004"/>
    <m/>
    <m/>
    <m/>
    <s v="EUR"/>
    <n v="56.69"/>
    <s v="EUR"/>
    <n v="56.69"/>
    <s v="EUR"/>
    <n v="56.69"/>
    <n v="56.69"/>
    <n v="0"/>
    <s v="N"/>
    <n v="1223000132"/>
    <d v="2023-02-16T00:00:00"/>
    <m/>
    <d v="2023-01-04T00:00:00"/>
    <s v="00:00"/>
    <s v="23:59"/>
    <d v="2023-01-04T00:00:00"/>
    <s v="10:15"/>
    <s v="11:15"/>
    <n v="2.4"/>
    <s v="ce"/>
    <n v="2547"/>
    <n v="2.4"/>
    <n v="4"/>
    <s v="Kuehne+Nagel Tiel 3 Standpl"/>
    <s v="De Diepert 5"/>
    <s v="Tiel"/>
    <s v="4004 MA"/>
    <s v="NL"/>
    <x v="6"/>
    <s v="Insulindeweg 1"/>
    <x v="9"/>
    <s v="1462MJ"/>
    <s v="NL"/>
    <s v="0002245382"/>
    <s v="0077492_004"/>
    <s v="31V"/>
    <s v="NL001131849B01"/>
    <n v="2"/>
    <n v="0"/>
    <n v="56.69"/>
    <s v="N"/>
    <s v="Peter Appel Transport B.V."/>
    <n v="36622"/>
    <d v="2023-01-04T00:00:00"/>
    <s v="10:05:00"/>
    <n v="0"/>
    <x v="2"/>
    <x v="0"/>
    <n v="1"/>
    <x v="8"/>
    <n v="1"/>
    <n v="2.4"/>
    <x v="3"/>
    <n v="56.69"/>
    <n v="1"/>
    <n v="61.735409999999995"/>
  </r>
  <r>
    <s v="COLGATE 3800 DEB."/>
    <s v="Colgate-Palmolive Nederland BV"/>
    <s v="101t"/>
    <n v="101090922987"/>
    <n v="101030159850"/>
    <n v="930"/>
    <s v="Inv Booked"/>
    <s v="0002245370"/>
    <s v="Verkoop"/>
    <n v="170"/>
    <s v="Transport drops zone"/>
    <s v="9 - verwerkt"/>
    <n v="0"/>
    <m/>
    <d v="2023-01-04T00:00:00"/>
    <s v="DROP"/>
    <s v="0001010909229870077492_002"/>
    <m/>
    <m/>
    <m/>
    <s v="EUR"/>
    <n v="43.78"/>
    <s v="EUR"/>
    <n v="43.78"/>
    <s v="EUR"/>
    <n v="43.78"/>
    <n v="43.78"/>
    <n v="0"/>
    <s v="N"/>
    <n v="1223000132"/>
    <d v="2023-02-16T00:00:00"/>
    <m/>
    <d v="2023-01-04T00:00:00"/>
    <s v="00:00"/>
    <s v="23:59"/>
    <d v="2023-01-04T00:00:00"/>
    <s v="09:15"/>
    <s v="09:15"/>
    <n v="1.6"/>
    <s v="ce"/>
    <n v="717"/>
    <n v="1.6"/>
    <n v="0"/>
    <s v="Kuehne+Nagel Tiel 3 Standpl"/>
    <s v="De Diepert 5"/>
    <s v="Tiel"/>
    <s v="4004 MA"/>
    <s v="NL"/>
    <x v="11"/>
    <s v="Zwarthoofd 5"/>
    <x v="28"/>
    <s v="4878 AL"/>
    <s v="NL"/>
    <s v="0002245370"/>
    <s v="0077492_002"/>
    <s v="31V"/>
    <s v="NL001131849B01"/>
    <n v="2"/>
    <n v="0"/>
    <n v="43.78"/>
    <s v="N"/>
    <s v="Peter Appel Transport B.V."/>
    <n v="36622"/>
    <d v="2023-01-04T00:00:00"/>
    <s v="06:26:00"/>
    <n v="0"/>
    <x v="2"/>
    <x v="0"/>
    <n v="1"/>
    <x v="24"/>
    <n v="1"/>
    <n v="1.6"/>
    <x v="4"/>
    <n v="43.78"/>
    <n v="1"/>
    <n v="47.67642"/>
  </r>
  <r>
    <s v="COLGATE 3800 DEB."/>
    <s v="Colgate-Palmolive Nederland BV"/>
    <s v="101t"/>
    <n v="101090923394"/>
    <n v="101030159840"/>
    <n v="930"/>
    <s v="Inv Booked"/>
    <s v="0002245371"/>
    <s v="Verkoop"/>
    <n v="170"/>
    <s v="Transport drops zone"/>
    <s v="9 - verwerkt"/>
    <n v="0"/>
    <m/>
    <d v="2023-01-04T00:00:00"/>
    <s v="DROP"/>
    <s v="0001010909233940077721_003"/>
    <m/>
    <m/>
    <m/>
    <s v="EUR"/>
    <n v="137.19999999999999"/>
    <s v="EUR"/>
    <n v="137.19999999999999"/>
    <s v="EUR"/>
    <n v="137.19999999999999"/>
    <n v="137.19999999999999"/>
    <n v="0"/>
    <s v="N"/>
    <n v="1223000132"/>
    <d v="2023-02-16T00:00:00"/>
    <m/>
    <d v="2023-01-04T00:00:00"/>
    <s v="00:00"/>
    <s v="23:59"/>
    <d v="2023-01-04T00:00:00"/>
    <s v="10:00"/>
    <s v="10:00"/>
    <n v="11.2"/>
    <s v="ce"/>
    <n v="9325"/>
    <n v="11.2"/>
    <n v="18"/>
    <s v="Kuehne+Nagel Tiel 3 Standpl"/>
    <s v="De Diepert 5"/>
    <s v="Tiel"/>
    <s v="4004 MA"/>
    <s v="NL"/>
    <x v="1"/>
    <s v="Perenmarkt 15"/>
    <x v="2"/>
    <s v="1681PG"/>
    <s v="NL"/>
    <s v="0002245371"/>
    <s v="0077721_003"/>
    <s v="31V"/>
    <s v="NL001131849B01"/>
    <n v="2"/>
    <n v="0"/>
    <n v="137.19999999999999"/>
    <s v="N"/>
    <s v="Peter Appel Transport B.V."/>
    <n v="36622"/>
    <d v="2023-01-04T00:00:00"/>
    <s v="10:08:00"/>
    <n v="0"/>
    <x v="2"/>
    <x v="0"/>
    <n v="1"/>
    <x v="2"/>
    <n v="0"/>
    <s v=""/>
    <x v="1"/>
    <s v=""/>
    <n v="1"/>
    <e v="#VALUE!"/>
  </r>
  <r>
    <s v="COLGATE 3800 DEB."/>
    <s v="Colgate-Palmolive Nederland BV"/>
    <s v="101t"/>
    <n v="101090922995"/>
    <n v="101030159841"/>
    <n v="930"/>
    <s v="Inv Booked"/>
    <s v="0002245380"/>
    <s v="Verkoop"/>
    <n v="170"/>
    <s v="Transport drops zone"/>
    <s v="9 - verwerkt"/>
    <n v="0"/>
    <m/>
    <d v="2023-01-04T00:00:00"/>
    <s v="DROP"/>
    <s v="0001010909229950077507_004"/>
    <m/>
    <m/>
    <m/>
    <s v="EUR"/>
    <n v="77.19"/>
    <s v="EUR"/>
    <n v="77.19"/>
    <s v="EUR"/>
    <n v="77.19"/>
    <n v="77.19"/>
    <n v="0"/>
    <s v="N"/>
    <n v="1223000132"/>
    <d v="2023-02-16T00:00:00"/>
    <m/>
    <d v="2023-01-04T00:00:00"/>
    <s v="00:00"/>
    <s v="23:59"/>
    <d v="2023-01-04T00:00:00"/>
    <s v="16:30"/>
    <s v="16:30"/>
    <n v="9.6"/>
    <s v="ce"/>
    <n v="7933"/>
    <n v="9.6"/>
    <n v="14"/>
    <s v="Kuehne+Nagel Tiel 3 Standpl"/>
    <s v="De Diepert 5"/>
    <s v="Tiel"/>
    <s v="4004 MA"/>
    <s v="NL"/>
    <x v="24"/>
    <s v="Ravenswade 14"/>
    <x v="26"/>
    <s v="3439 LD"/>
    <s v="NL"/>
    <s v="0002245380"/>
    <s v="0077507_004"/>
    <s v="31V"/>
    <s v="NL001131849B01"/>
    <n v="2"/>
    <n v="0"/>
    <n v="77.19"/>
    <s v="N"/>
    <s v="Peter Appel Transport B.V."/>
    <n v="36622"/>
    <d v="2023-01-04T00:00:00"/>
    <s v="18:45:00"/>
    <n v="0"/>
    <x v="2"/>
    <x v="0"/>
    <n v="1"/>
    <x v="22"/>
    <n v="0"/>
    <s v=""/>
    <x v="7"/>
    <s v=""/>
    <n v="1"/>
    <e v="#VALUE!"/>
  </r>
  <r>
    <s v="COLGATE 3800 DEB."/>
    <s v="Colgate-Palmolive Nederland BV"/>
    <s v="101t"/>
    <n v="101090923401"/>
    <n v="101030159891"/>
    <n v="930"/>
    <s v="Inv Booked"/>
    <s v="0002245385"/>
    <s v="Verkoop"/>
    <n v="170"/>
    <s v="Transport drops zone"/>
    <s v="9 - verwerkt"/>
    <n v="0"/>
    <m/>
    <d v="2023-01-04T00:00:00"/>
    <s v="DROP"/>
    <s v="0001010909234010077728_003"/>
    <m/>
    <m/>
    <m/>
    <s v="EUR"/>
    <n v="72.84"/>
    <s v="EUR"/>
    <n v="72.84"/>
    <s v="EUR"/>
    <n v="72.84"/>
    <n v="72.84"/>
    <n v="0"/>
    <s v="N"/>
    <n v="1223000132"/>
    <d v="2023-02-16T00:00:00"/>
    <m/>
    <d v="2023-01-04T00:00:00"/>
    <s v="00:00"/>
    <s v="23:59"/>
    <d v="2023-01-04T00:00:00"/>
    <s v="10:15"/>
    <s v="11:15"/>
    <n v="4"/>
    <s v="ce"/>
    <n v="1421"/>
    <n v="4"/>
    <n v="0"/>
    <s v="Kuehne+Nagel Tiel 3 Standpl"/>
    <s v="De Diepert 5"/>
    <s v="Tiel"/>
    <s v="4004 MA"/>
    <s v="NL"/>
    <x v="6"/>
    <s v="Insulindeweg 1"/>
    <x v="9"/>
    <s v="1462MJ"/>
    <s v="NL"/>
    <s v="0002245385"/>
    <s v="0077728_003"/>
    <s v="31V"/>
    <s v="NL001131849B01"/>
    <n v="2"/>
    <n v="0"/>
    <n v="72.84"/>
    <s v="N"/>
    <s v="Peter Appel Transport B.V."/>
    <n v="36622"/>
    <d v="2023-01-04T00:00:00"/>
    <s v="10:06:00"/>
    <n v="0"/>
    <x v="2"/>
    <x v="0"/>
    <n v="1"/>
    <x v="8"/>
    <n v="1"/>
    <n v="4"/>
    <x v="3"/>
    <n v="72.84"/>
    <n v="1"/>
    <n v="79.322760000000002"/>
  </r>
  <r>
    <s v="COLGATE 3800 DEB."/>
    <s v="Colgate-Palmolive Nederland BV"/>
    <s v="101t"/>
    <n v="101090923425"/>
    <n v="101030159908"/>
    <n v="930"/>
    <s v="Inv Booked"/>
    <s v="0002245389"/>
    <s v="Verkoop"/>
    <n v="200"/>
    <s v="Transport drops"/>
    <s v="9 - verwerkt"/>
    <n v="0"/>
    <m/>
    <d v="2023-01-05T00:00:00"/>
    <s v="DROP"/>
    <s v="0001010909234250077738_002"/>
    <m/>
    <m/>
    <m/>
    <s v="EUR"/>
    <n v="49.95"/>
    <s v="EUR"/>
    <n v="49.95"/>
    <s v="EUR"/>
    <n v="49.95"/>
    <n v="49.95"/>
    <n v="0"/>
    <s v="N"/>
    <n v="1223000132"/>
    <d v="2023-02-16T00:00:00"/>
    <m/>
    <d v="2023-01-05T00:00:00"/>
    <s v="00:00"/>
    <s v="23:59"/>
    <d v="2023-01-05T00:00:00"/>
    <s v="07:00"/>
    <s v="12:00"/>
    <n v="0.8"/>
    <s v="ce"/>
    <n v="67"/>
    <n v="0.8"/>
    <n v="0"/>
    <s v="Kuehne+Nagel Tiel 3 Standpl"/>
    <s v="De Diepert 5"/>
    <s v="Tiel"/>
    <s v="4004 MA"/>
    <s v="NL"/>
    <x v="26"/>
    <s v="Park Forum 1129"/>
    <x v="29"/>
    <s v="5657 HK"/>
    <s v="NL"/>
    <s v="0002245389"/>
    <s v="0077738_002"/>
    <s v="31V"/>
    <s v="NL001131849B01"/>
    <n v="2"/>
    <n v="0"/>
    <n v="49.95"/>
    <s v="N"/>
    <s v="Peter Appel Transport B.V."/>
    <n v="36744"/>
    <d v="2023-01-05T00:00:00"/>
    <s v="07:16:00"/>
    <n v="0"/>
    <x v="3"/>
    <x v="0"/>
    <n v="1"/>
    <x v="25"/>
    <n v="1"/>
    <n v="0.8"/>
    <x v="6"/>
    <n v="49.95"/>
    <n v="1"/>
    <n v="54.39555"/>
  </r>
  <r>
    <s v="COLGATE 3800 DEB."/>
    <s v="Colgate-Palmolive Nederland BV"/>
    <s v="101t"/>
    <n v="101090923425"/>
    <n v="101030159909"/>
    <n v="930"/>
    <s v="Inv Booked"/>
    <s v="0002245388"/>
    <s v="Verkoop"/>
    <n v="200"/>
    <s v="Transport drops"/>
    <s v="9 - verwerkt"/>
    <n v="0"/>
    <m/>
    <d v="2023-01-05T00:00:00"/>
    <s v="DROP"/>
    <s v="0001010909234250077738_003"/>
    <m/>
    <m/>
    <m/>
    <s v="EUR"/>
    <n v="49.95"/>
    <s v="EUR"/>
    <n v="49.95"/>
    <s v="EUR"/>
    <n v="49.95"/>
    <n v="49.95"/>
    <n v="0"/>
    <s v="N"/>
    <n v="1223000132"/>
    <d v="2023-02-16T00:00:00"/>
    <m/>
    <d v="2023-01-05T00:00:00"/>
    <s v="00:00"/>
    <s v="23:59"/>
    <d v="2023-01-05T00:00:00"/>
    <s v="07:00"/>
    <s v="12:00"/>
    <n v="0.8"/>
    <s v="ce"/>
    <n v="84"/>
    <n v="0.8"/>
    <n v="0"/>
    <s v="Kuehne+Nagel Tiel 3 Standpl"/>
    <s v="De Diepert 5"/>
    <s v="Tiel"/>
    <s v="4004 MA"/>
    <s v="NL"/>
    <x v="26"/>
    <s v="Bornhout 4"/>
    <x v="13"/>
    <s v="1046 BE"/>
    <s v="NL"/>
    <s v="0002245388"/>
    <s v="0077738_003"/>
    <s v="31V"/>
    <s v="NL001131849B01"/>
    <n v="2"/>
    <n v="0"/>
    <n v="49.95"/>
    <s v="N"/>
    <s v="Peter Appel Transport B.V."/>
    <n v="36744"/>
    <d v="2023-01-05T00:00:00"/>
    <s v="09:39:00"/>
    <n v="0"/>
    <x v="3"/>
    <x v="0"/>
    <n v="1"/>
    <x v="11"/>
    <n v="1"/>
    <n v="0.8"/>
    <x v="6"/>
    <n v="49.95"/>
    <n v="1"/>
    <n v="54.39555"/>
  </r>
  <r>
    <s v="COLGATE 3800 DEB."/>
    <s v="Colgate-Palmolive Nederland BV"/>
    <s v="101t"/>
    <n v="101090923425"/>
    <n v="101030159910"/>
    <n v="930"/>
    <s v="Inv Booked"/>
    <s v="0002245386"/>
    <s v="Verkoop"/>
    <n v="200"/>
    <s v="Transport drops"/>
    <s v="9 - verwerkt"/>
    <n v="0"/>
    <m/>
    <d v="2023-01-05T00:00:00"/>
    <s v="DROP"/>
    <s v="0001010909234250077738_004"/>
    <m/>
    <m/>
    <m/>
    <s v="EUR"/>
    <n v="49.95"/>
    <s v="EUR"/>
    <n v="49.95"/>
    <s v="EUR"/>
    <n v="49.95"/>
    <n v="49.95"/>
    <n v="0"/>
    <s v="N"/>
    <n v="1223000132"/>
    <d v="2023-02-16T00:00:00"/>
    <m/>
    <d v="2023-01-05T00:00:00"/>
    <s v="00:00"/>
    <s v="23:59"/>
    <d v="2023-01-05T00:00:00"/>
    <s v="08:00"/>
    <s v="16:00"/>
    <n v="0.8"/>
    <s v="ce"/>
    <n v="58"/>
    <n v="0.8"/>
    <n v="0"/>
    <s v="Kuehne+Nagel Tiel 3 Standpl"/>
    <s v="De Diepert 5"/>
    <s v="Tiel"/>
    <s v="4004 MA"/>
    <s v="NL"/>
    <x v="27"/>
    <s v="Nieuwehuizenweg 17"/>
    <x v="30"/>
    <s v="2314XP"/>
    <s v="NL"/>
    <s v="0002245386"/>
    <s v="0077738_004"/>
    <s v="31V"/>
    <s v="NL001131849B01"/>
    <n v="2"/>
    <n v="0"/>
    <n v="49.95"/>
    <s v="N"/>
    <s v="Peter Appel Transport B.V."/>
    <n v="36744"/>
    <d v="2023-01-05T00:00:00"/>
    <s v="10:36:00"/>
    <n v="0"/>
    <x v="3"/>
    <x v="0"/>
    <n v="1"/>
    <x v="26"/>
    <n v="1"/>
    <n v="0.8"/>
    <x v="0"/>
    <n v="49.95"/>
    <n v="1"/>
    <n v="54.39555"/>
  </r>
  <r>
    <s v="COLGATE 3800 DEB."/>
    <s v="Colgate-Palmolive Nederland BV"/>
    <s v="101t"/>
    <n v="101090923980"/>
    <n v="101030159934"/>
    <n v="930"/>
    <s v="Inv Booked"/>
    <s v="0002245423"/>
    <s v="Verkoop"/>
    <n v="170"/>
    <s v="Transport drops zone"/>
    <s v="9 - verwerkt"/>
    <n v="0"/>
    <m/>
    <d v="2023-01-05T00:00:00"/>
    <s v="DROP"/>
    <s v="0001010909239800078115_002"/>
    <m/>
    <m/>
    <m/>
    <s v="EUR"/>
    <n v="23.5"/>
    <s v="EUR"/>
    <n v="23.5"/>
    <s v="EUR"/>
    <n v="23.5"/>
    <n v="23.5"/>
    <n v="0"/>
    <s v="N"/>
    <n v="1223000132"/>
    <d v="2023-02-16T00:00:00"/>
    <m/>
    <d v="2023-01-05T00:00:00"/>
    <s v="00:00"/>
    <s v="23:59"/>
    <d v="2023-01-05T00:00:00"/>
    <s v="07:00"/>
    <s v="10:00"/>
    <n v="2.4"/>
    <s v="ce"/>
    <n v="1639"/>
    <n v="2.4"/>
    <n v="3"/>
    <s v="Kuehne+Nagel Tiel 3 Standpl"/>
    <s v="De Diepert 5"/>
    <s v="Tiel"/>
    <s v="4004 MA"/>
    <s v="NL"/>
    <x v="10"/>
    <s v="Slego 1a"/>
    <x v="13"/>
    <s v="1046BM"/>
    <s v="NL"/>
    <s v="0002245423"/>
    <s v="0078115_002"/>
    <s v="31V"/>
    <s v="NL001131849B01"/>
    <n v="2"/>
    <n v="0"/>
    <n v="23.5"/>
    <s v="N"/>
    <s v="Peter Appel Transport B.V."/>
    <n v="36622"/>
    <d v="2023-01-05T00:00:00"/>
    <s v="10:28:00"/>
    <n v="0"/>
    <x v="3"/>
    <x v="0"/>
    <n v="1"/>
    <x v="11"/>
    <n v="1"/>
    <n v="20.8"/>
    <x v="0"/>
    <n v="203.63"/>
    <n v="1"/>
    <n v="221.75306999999998"/>
  </r>
  <r>
    <s v="COLGATE 3800 DEB."/>
    <s v="Colgate-Palmolive Nederland BV"/>
    <s v="101t"/>
    <n v="101090923983"/>
    <n v="101030159939"/>
    <n v="930"/>
    <s v="Inv Booked"/>
    <s v="0002245415"/>
    <s v="Verkoop"/>
    <n v="170"/>
    <s v="Transport drops zone"/>
    <s v="9 - verwerkt"/>
    <n v="0"/>
    <m/>
    <d v="2023-01-05T00:00:00"/>
    <s v="DROP"/>
    <s v="0001010909239830078119_002"/>
    <m/>
    <m/>
    <m/>
    <s v="EUR"/>
    <n v="214.6"/>
    <s v="EUR"/>
    <n v="214.6"/>
    <s v="EUR"/>
    <n v="214.6"/>
    <n v="214.6"/>
    <n v="0"/>
    <s v="N"/>
    <n v="1223000132"/>
    <d v="2023-02-16T00:00:00"/>
    <m/>
    <d v="2023-01-05T00:00:00"/>
    <s v="00:00"/>
    <s v="23:59"/>
    <d v="2023-01-05T00:00:00"/>
    <s v="09:00"/>
    <s v="10:00"/>
    <n v="23.2"/>
    <s v="ce"/>
    <n v="23020"/>
    <n v="23.2"/>
    <n v="42"/>
    <s v="Kuehne+Nagel Tiel 3 Standpl"/>
    <s v="De Diepert 5"/>
    <s v="Tiel"/>
    <s v="4004 MA"/>
    <s v="NL"/>
    <x v="2"/>
    <s v="Pegasusweg 1"/>
    <x v="3"/>
    <s v="5015BZ"/>
    <s v="NL"/>
    <s v="0002245415"/>
    <s v="0078119_002"/>
    <s v="31V"/>
    <s v="NL001131849B01"/>
    <n v="2"/>
    <n v="0"/>
    <n v="214.6"/>
    <s v="N"/>
    <s v="Peter Appel Transport B.V."/>
    <n v="36622"/>
    <d v="2023-01-05T00:00:00"/>
    <s v="09:09:00"/>
    <n v="0"/>
    <x v="3"/>
    <x v="0"/>
    <n v="1"/>
    <x v="3"/>
    <n v="1"/>
    <n v="23.2"/>
    <x v="2"/>
    <n v="214.6"/>
    <n v="1"/>
    <n v="233.6994"/>
  </r>
  <r>
    <s v="COLGATE 3800 DEB."/>
    <s v="Colgate-Palmolive Nederland BV"/>
    <s v="101t"/>
    <n v="101090923970"/>
    <n v="101030159940"/>
    <n v="930"/>
    <s v="Inv Booked"/>
    <s v="0002245411"/>
    <s v="Verkoop"/>
    <n v="170"/>
    <s v="Transport drops zone"/>
    <s v="9 - verwerkt"/>
    <n v="0"/>
    <m/>
    <d v="2023-01-05T00:00:00"/>
    <s v="DROP"/>
    <s v="0001010909239700078107_003"/>
    <m/>
    <m/>
    <m/>
    <s v="EUR"/>
    <n v="19.02"/>
    <s v="EUR"/>
    <n v="19.02"/>
    <s v="EUR"/>
    <n v="19.02"/>
    <n v="19.02"/>
    <n v="0"/>
    <s v="N"/>
    <n v="1223000132"/>
    <d v="2023-02-16T00:00:00"/>
    <m/>
    <d v="2023-01-05T00:00:00"/>
    <s v="00:00"/>
    <s v="23:59"/>
    <d v="2023-01-05T00:00:00"/>
    <s v="07:00"/>
    <s v="15:00"/>
    <n v="0.8"/>
    <s v="ce"/>
    <n v="71"/>
    <n v="0.8"/>
    <n v="0"/>
    <s v="Kuehne+Nagel Tiel 3 Standpl"/>
    <s v="De Diepert 5"/>
    <s v="Tiel"/>
    <s v="4004 MA"/>
    <s v="NL"/>
    <x v="3"/>
    <s v="FACETLAAN 6"/>
    <x v="4"/>
    <s v="2665 NR"/>
    <s v="NL"/>
    <s v="0002245411"/>
    <s v="0078107_003"/>
    <s v="31V"/>
    <s v="NL001131849B01"/>
    <n v="2"/>
    <n v="0"/>
    <n v="19.02"/>
    <s v="N"/>
    <s v="Peter Appel Transport B.V."/>
    <n v="36622"/>
    <d v="2023-01-05T00:00:00"/>
    <s v="09:02:00"/>
    <n v="0"/>
    <x v="3"/>
    <x v="0"/>
    <n v="1"/>
    <x v="4"/>
    <n v="1"/>
    <n v="2.4000000000000004"/>
    <x v="3"/>
    <n v="57.069999999999993"/>
    <n v="1"/>
    <n v="62.149229999999989"/>
  </r>
  <r>
    <s v="COLGATE 3800 DEB."/>
    <s v="Colgate-Palmolive Nederland BV"/>
    <s v="101t"/>
    <n v="0"/>
    <n v="101030159941"/>
    <n v="980"/>
    <s v="Cancel No In"/>
    <s v="0002245414"/>
    <s v="Verkoop"/>
    <n v="170"/>
    <s v="Transport drops zone"/>
    <s v="0 - ingevoerd"/>
    <n v="0"/>
    <m/>
    <d v="2023-01-05T00:00:00"/>
    <m/>
    <m/>
    <n v="104.18"/>
    <n v="7.2"/>
    <m/>
    <s v="EUR"/>
    <n v="104.18"/>
    <s v="EUR"/>
    <n v="0"/>
    <s v="EUR"/>
    <n v="104.18"/>
    <n v="0"/>
    <n v="-104.18"/>
    <s v="N"/>
    <m/>
    <m/>
    <m/>
    <d v="2023-01-05T00:00:00"/>
    <s v="00:00"/>
    <s v="23:59"/>
    <d v="2023-01-05T00:00:00"/>
    <s v="10:00"/>
    <s v="12:00"/>
    <n v="7.2"/>
    <s v="ce"/>
    <n v="4116"/>
    <n v="7.2"/>
    <n v="5"/>
    <s v="Kuehne+Nagel Tiel 3 Standpl"/>
    <s v="De Diepert 5"/>
    <s v="Tiel"/>
    <s v="4004 MA"/>
    <s v="NL"/>
    <x v="28"/>
    <s v="ECOFACTORIJ  20"/>
    <x v="31"/>
    <s v="7325 WC"/>
    <s v="NL"/>
    <s v="0002245414"/>
    <m/>
    <m/>
    <s v="NL001131849B01"/>
    <n v="2"/>
    <n v="0"/>
    <n v="0"/>
    <s v="N"/>
    <m/>
    <n v="36622"/>
    <d v="2023-01-05T00:00:00"/>
    <s v="12:00:00"/>
    <n v="0"/>
    <x v="3"/>
    <x v="0"/>
    <n v="1"/>
    <x v="27"/>
    <n v="0"/>
    <s v=""/>
    <x v="0"/>
    <s v=""/>
    <n v="1"/>
    <e v="#VALUE!"/>
  </r>
  <r>
    <s v="COLGATE 3800 DEB."/>
    <s v="Colgate-Palmolive Nederland BV"/>
    <s v="101t"/>
    <n v="101090923982"/>
    <n v="101030159923"/>
    <n v="930"/>
    <s v="Inv Booked"/>
    <s v="0002245409"/>
    <s v="Verkoop"/>
    <n v="170"/>
    <s v="Transport drops zone"/>
    <s v="9 - verwerkt"/>
    <n v="0"/>
    <m/>
    <d v="2023-01-05T00:00:00"/>
    <s v="DROP"/>
    <s v="0001010909239820078114_003"/>
    <m/>
    <m/>
    <m/>
    <s v="EUR"/>
    <n v="59.3"/>
    <s v="EUR"/>
    <n v="59.3"/>
    <s v="EUR"/>
    <n v="59.3"/>
    <n v="59.3"/>
    <n v="0"/>
    <s v="N"/>
    <n v="1223000132"/>
    <d v="2023-02-16T00:00:00"/>
    <m/>
    <d v="2023-01-05T00:00:00"/>
    <s v="00:00"/>
    <s v="23:59"/>
    <d v="2023-01-05T00:00:00"/>
    <s v="08:00"/>
    <s v="14:00"/>
    <n v="2.4"/>
    <s v="ce"/>
    <n v="1898"/>
    <n v="2.4"/>
    <n v="3"/>
    <s v="Kuehne+Nagel Tiel 3 Standpl"/>
    <s v="De Diepert 5"/>
    <s v="Tiel"/>
    <s v="4004 MA"/>
    <s v="NL"/>
    <x v="29"/>
    <s v="Opaalstraat 15"/>
    <x v="32"/>
    <s v="1812RH"/>
    <s v="NL"/>
    <s v="0002245409"/>
    <s v="0078114_003"/>
    <s v="31V"/>
    <s v="NL001131849B01"/>
    <n v="2"/>
    <n v="0"/>
    <n v="59.3"/>
    <s v="N"/>
    <s v="Peter Appel Transport B.V."/>
    <n v="36622"/>
    <d v="2023-01-05T00:00:00"/>
    <s v="10:40:00"/>
    <n v="0"/>
    <x v="3"/>
    <x v="0"/>
    <n v="1"/>
    <x v="28"/>
    <n v="1"/>
    <n v="2.4"/>
    <x v="3"/>
    <n v="59.3"/>
    <n v="1"/>
    <n v="64.577699999999993"/>
  </r>
  <r>
    <s v="COLGATE 3800 DEB."/>
    <s v="Colgate-Palmolive Nederland BV"/>
    <s v="101t"/>
    <n v="101090923980"/>
    <n v="101030159924"/>
    <n v="930"/>
    <s v="Inv Booked"/>
    <s v="0002245393"/>
    <s v="Verkoop"/>
    <n v="170"/>
    <s v="Transport drops zone"/>
    <s v="9 - verwerkt"/>
    <n v="0"/>
    <m/>
    <d v="2023-01-05T00:00:00"/>
    <s v="DROP"/>
    <s v="0001010909239800078115_002"/>
    <m/>
    <m/>
    <m/>
    <s v="EUR"/>
    <n v="15.66"/>
    <s v="EUR"/>
    <n v="15.66"/>
    <s v="EUR"/>
    <n v="15.66"/>
    <n v="15.66"/>
    <n v="0"/>
    <s v="N"/>
    <n v="1223000132"/>
    <d v="2023-02-16T00:00:00"/>
    <m/>
    <d v="2023-01-05T00:00:00"/>
    <s v="00:00"/>
    <s v="23:59"/>
    <d v="2023-01-05T00:00:00"/>
    <s v="07:00"/>
    <s v="10:00"/>
    <n v="1.6"/>
    <s v="ce"/>
    <n v="641"/>
    <n v="1.6"/>
    <n v="1"/>
    <s v="Kuehne+Nagel Tiel 3 Standpl"/>
    <s v="De Diepert 5"/>
    <s v="Tiel"/>
    <s v="4004 MA"/>
    <s v="NL"/>
    <x v="10"/>
    <s v="Slego 1a"/>
    <x v="13"/>
    <s v="1046BM"/>
    <s v="NL"/>
    <s v="0002245393"/>
    <s v="0078115_002"/>
    <s v="31V"/>
    <s v="NL001131849B01"/>
    <n v="2"/>
    <n v="0"/>
    <n v="15.66"/>
    <s v="N"/>
    <s v="Peter Appel Transport B.V."/>
    <n v="36622"/>
    <d v="2023-01-05T00:00:00"/>
    <s v="10:26:00"/>
    <n v="0"/>
    <x v="3"/>
    <x v="0"/>
    <n v="1"/>
    <x v="11"/>
    <n v="0"/>
    <s v=""/>
    <x v="0"/>
    <s v=""/>
    <n v="1"/>
    <e v="#VALUE!"/>
  </r>
  <r>
    <s v="COLGATE 3800 DEB."/>
    <s v="Colgate-Palmolive Nederland BV"/>
    <s v="101t"/>
    <n v="101090923970"/>
    <n v="101030159925"/>
    <n v="930"/>
    <s v="Inv Booked"/>
    <s v="0002245407"/>
    <s v="Verkoop"/>
    <n v="170"/>
    <s v="Transport drops zone"/>
    <s v="9 - verwerkt"/>
    <n v="0"/>
    <m/>
    <d v="2023-01-05T00:00:00"/>
    <s v="DROP"/>
    <s v="0001010909239700078107_004"/>
    <m/>
    <m/>
    <m/>
    <s v="EUR"/>
    <n v="64.680000000000007"/>
    <s v="EUR"/>
    <n v="64.680000000000007"/>
    <s v="EUR"/>
    <n v="64.680000000000007"/>
    <n v="64.680000000000007"/>
    <n v="0"/>
    <s v="N"/>
    <n v="1223000132"/>
    <d v="2023-02-16T00:00:00"/>
    <m/>
    <d v="2023-01-05T00:00:00"/>
    <s v="00:00"/>
    <s v="23:59"/>
    <d v="2023-01-05T00:00:00"/>
    <s v="06:00"/>
    <s v="14:00"/>
    <n v="4"/>
    <s v="ce"/>
    <n v="1796"/>
    <n v="4"/>
    <n v="1"/>
    <s v="Kuehne+Nagel Tiel 3 Standpl"/>
    <s v="De Diepert 5"/>
    <s v="Tiel"/>
    <s v="4004 MA"/>
    <s v="NL"/>
    <x v="30"/>
    <s v="Brandpuntlaan Zuid 1"/>
    <x v="4"/>
    <s v="2665NZ"/>
    <s v="NL"/>
    <s v="0002245407"/>
    <s v="0078107_004"/>
    <s v="31V"/>
    <s v="NL001131849B01"/>
    <n v="2"/>
    <n v="0"/>
    <n v="64.680000000000007"/>
    <s v="N"/>
    <s v="Peter Appel Transport B.V."/>
    <n v="36622"/>
    <d v="2023-01-05T00:00:00"/>
    <s v="10:18:00"/>
    <n v="0"/>
    <x v="3"/>
    <x v="0"/>
    <n v="1"/>
    <x v="4"/>
    <n v="1"/>
    <n v="5.6"/>
    <x v="8"/>
    <n v="90.550000000000011"/>
    <n v="1"/>
    <n v="98.608950000000007"/>
  </r>
  <r>
    <s v="COLGATE 3800 DEB."/>
    <s v="Colgate-Palmolive Nederland BV"/>
    <s v="101t"/>
    <n v="101090923972"/>
    <n v="101030159926"/>
    <n v="930"/>
    <s v="Inv Booked"/>
    <s v="0002245402"/>
    <s v="Verkoop"/>
    <n v="170"/>
    <s v="Transport drops zone"/>
    <s v="9 - verwerkt"/>
    <n v="0"/>
    <m/>
    <d v="2023-01-05T00:00:00"/>
    <s v="DROP"/>
    <s v="0001010909239720078110_004"/>
    <m/>
    <m/>
    <m/>
    <s v="EUR"/>
    <n v="34.72"/>
    <s v="EUR"/>
    <n v="34.72"/>
    <s v="EUR"/>
    <n v="34.72"/>
    <n v="34.72"/>
    <n v="0"/>
    <s v="N"/>
    <n v="1223000132"/>
    <d v="2023-02-16T00:00:00"/>
    <m/>
    <d v="2023-01-05T00:00:00"/>
    <s v="00:00"/>
    <s v="23:59"/>
    <d v="2023-01-05T00:00:00"/>
    <s v="06:00"/>
    <s v="14:00"/>
    <n v="4"/>
    <s v="ce"/>
    <n v="1721"/>
    <n v="4"/>
    <n v="1"/>
    <s v="Kuehne+Nagel Tiel 3 Standpl"/>
    <s v="De Diepert 5"/>
    <s v="Tiel"/>
    <s v="4004 MA"/>
    <s v="NL"/>
    <x v="31"/>
    <s v="Ohmweg 3"/>
    <x v="33"/>
    <s v="4104BM"/>
    <s v="NL"/>
    <s v="0002245402"/>
    <s v="0078110_004"/>
    <s v="31V"/>
    <s v="NL001131849B01"/>
    <n v="2"/>
    <n v="0"/>
    <n v="34.72"/>
    <s v="N"/>
    <s v="Peter Appel Transport B.V."/>
    <n v="36622"/>
    <d v="2023-01-05T00:00:00"/>
    <s v="10:59:00"/>
    <n v="42"/>
    <x v="3"/>
    <x v="0"/>
    <n v="1"/>
    <x v="6"/>
    <n v="1"/>
    <n v="5.6"/>
    <x v="8"/>
    <n v="48.61"/>
    <n v="1"/>
    <n v="52.93629"/>
  </r>
  <r>
    <s v="COLGATE 3800 DEB."/>
    <s v="Colgate-Palmolive Nederland BV"/>
    <s v="101t"/>
    <n v="101090923980"/>
    <n v="101030159927"/>
    <n v="930"/>
    <s v="Inv Booked"/>
    <s v="0002245416"/>
    <s v="Verkoop"/>
    <n v="170"/>
    <s v="Transport drops zone"/>
    <s v="9 - verwerkt"/>
    <n v="0"/>
    <m/>
    <d v="2023-01-05T00:00:00"/>
    <s v="DROP"/>
    <s v="0001010909239800078115_002"/>
    <m/>
    <m/>
    <m/>
    <s v="EUR"/>
    <n v="23.5"/>
    <s v="EUR"/>
    <n v="23.5"/>
    <s v="EUR"/>
    <n v="23.5"/>
    <n v="23.5"/>
    <n v="0"/>
    <s v="N"/>
    <n v="1223000132"/>
    <d v="2023-02-16T00:00:00"/>
    <m/>
    <d v="2023-01-05T00:00:00"/>
    <s v="00:00"/>
    <s v="23:59"/>
    <d v="2023-01-05T00:00:00"/>
    <s v="07:00"/>
    <s v="10:00"/>
    <n v="2.4"/>
    <s v="ce"/>
    <n v="1428"/>
    <n v="2.4"/>
    <n v="1"/>
    <s v="Kuehne+Nagel Tiel 3 Standpl"/>
    <s v="De Diepert 5"/>
    <s v="Tiel"/>
    <s v="4004 MA"/>
    <s v="NL"/>
    <x v="12"/>
    <s v="SLEGO 1"/>
    <x v="13"/>
    <s v="1046 BM"/>
    <s v="NL"/>
    <s v="0002245416"/>
    <s v="0078115_002"/>
    <s v="31V"/>
    <s v="NL001131849B01"/>
    <n v="2"/>
    <n v="0"/>
    <n v="23.5"/>
    <s v="N"/>
    <s v="Peter Appel Transport B.V."/>
    <n v="36622"/>
    <d v="2023-01-05T00:00:00"/>
    <s v="10:27:00"/>
    <n v="0"/>
    <x v="3"/>
    <x v="0"/>
    <n v="1"/>
    <x v="11"/>
    <n v="0"/>
    <s v=""/>
    <x v="0"/>
    <s v=""/>
    <n v="1"/>
    <e v="#VALUE!"/>
  </r>
  <r>
    <s v="COLGATE 3800 DEB."/>
    <s v="Colgate-Palmolive Nederland BV"/>
    <s v="101t"/>
    <n v="101090923987"/>
    <n v="101030159928"/>
    <n v="930"/>
    <s v="Inv Booked"/>
    <s v="0002245408"/>
    <s v="Verkoop"/>
    <n v="170"/>
    <s v="Transport drops zone"/>
    <s v="9 - verwerkt"/>
    <n v="0"/>
    <m/>
    <d v="2023-01-05T00:00:00"/>
    <s v="DROP"/>
    <s v="0001010909239870078125_002"/>
    <m/>
    <m/>
    <m/>
    <s v="EUR"/>
    <n v="184.75"/>
    <s v="EUR"/>
    <n v="184.75"/>
    <s v="EUR"/>
    <n v="184.75"/>
    <n v="184.75"/>
    <n v="0"/>
    <s v="N"/>
    <n v="1223000132"/>
    <d v="2023-02-16T00:00:00"/>
    <m/>
    <d v="2023-01-05T00:00:00"/>
    <s v="00:00"/>
    <s v="23:59"/>
    <d v="2023-01-05T00:00:00"/>
    <s v="12:15"/>
    <s v="13:15"/>
    <n v="14.4"/>
    <s v="ce"/>
    <n v="13137"/>
    <n v="14.4"/>
    <n v="19"/>
    <s v="Kuehne+Nagel Tiel 3 Standpl"/>
    <s v="De Diepert 5"/>
    <s v="Tiel"/>
    <s v="4004 MA"/>
    <s v="NL"/>
    <x v="32"/>
    <s v="Afrikastraat 10"/>
    <x v="34"/>
    <s v="6014CG"/>
    <s v="NL"/>
    <s v="0002245408"/>
    <s v="0078125_002"/>
    <s v="31V"/>
    <s v="NL001131849B01"/>
    <n v="2"/>
    <n v="0"/>
    <n v="184.75"/>
    <s v="N"/>
    <s v="Peter Appel Transport B.V."/>
    <n v="36622"/>
    <d v="2023-01-05T00:00:00"/>
    <s v="12:14:00"/>
    <n v="0"/>
    <x v="3"/>
    <x v="0"/>
    <n v="1"/>
    <x v="23"/>
    <n v="1"/>
    <n v="17.600000000000001"/>
    <x v="3"/>
    <n v="225.81"/>
    <n v="1"/>
    <n v="245.90708999999998"/>
  </r>
  <r>
    <s v="COLGATE 3800 DEB."/>
    <s v="Colgate-Palmolive Nederland BV"/>
    <s v="101t"/>
    <n v="101090923975"/>
    <n v="101030159929"/>
    <n v="930"/>
    <s v="Inv Booked"/>
    <s v="0002245399"/>
    <s v="Verkoop"/>
    <n v="170"/>
    <s v="Transport drops zone"/>
    <s v="9 - verwerkt"/>
    <n v="0"/>
    <m/>
    <d v="2023-01-05T00:00:00"/>
    <s v="DROP"/>
    <s v="0001010909239750078111_004"/>
    <m/>
    <m/>
    <m/>
    <s v="EUR"/>
    <n v="25.63"/>
    <s v="EUR"/>
    <n v="25.63"/>
    <s v="EUR"/>
    <n v="25.63"/>
    <n v="25.63"/>
    <n v="0"/>
    <s v="N"/>
    <n v="1223000132"/>
    <d v="2023-02-16T00:00:00"/>
    <m/>
    <d v="2023-01-05T00:00:00"/>
    <s v="00:00"/>
    <s v="23:59"/>
    <d v="2023-01-05T00:00:00"/>
    <s v="06:00"/>
    <s v="14:00"/>
    <n v="1.6"/>
    <s v="ce"/>
    <n v="529"/>
    <n v="1.6"/>
    <n v="0"/>
    <s v="Kuehne+Nagel Tiel 3 Standpl"/>
    <s v="De Diepert 5"/>
    <s v="Tiel"/>
    <s v="4004 MA"/>
    <s v="NL"/>
    <x v="33"/>
    <s v="Tussenriemer 40"/>
    <x v="35"/>
    <s v="4704SR"/>
    <s v="NL"/>
    <s v="0002245399"/>
    <s v="0078111_004"/>
    <s v="31V"/>
    <s v="NL001131849B01"/>
    <n v="2"/>
    <n v="0"/>
    <n v="25.63"/>
    <s v="N"/>
    <s v="Peter Appel Transport B.V."/>
    <n v="36622"/>
    <d v="2023-01-05T00:00:00"/>
    <s v="10:05:00"/>
    <n v="0"/>
    <x v="3"/>
    <x v="0"/>
    <n v="1"/>
    <x v="29"/>
    <n v="1"/>
    <n v="5.6"/>
    <x v="8"/>
    <n v="89.71"/>
    <n v="1"/>
    <n v="97.694189999999992"/>
  </r>
  <r>
    <s v="COLGATE 3800 DEB."/>
    <s v="Colgate-Palmolive Nederland BV"/>
    <s v="101t"/>
    <n v="101090923970"/>
    <n v="101030159930"/>
    <n v="930"/>
    <s v="Inv Booked"/>
    <s v="0002245401"/>
    <s v="Verkoop"/>
    <n v="170"/>
    <s v="Transport drops zone"/>
    <s v="9 - verwerkt"/>
    <n v="0"/>
    <m/>
    <d v="2023-01-05T00:00:00"/>
    <s v="DROP"/>
    <s v="0001010909239700078107_004"/>
    <m/>
    <m/>
    <m/>
    <s v="EUR"/>
    <n v="25.87"/>
    <s v="EUR"/>
    <n v="25.87"/>
    <s v="EUR"/>
    <n v="25.87"/>
    <n v="25.87"/>
    <n v="0"/>
    <s v="N"/>
    <n v="1223000132"/>
    <d v="2023-02-16T00:00:00"/>
    <m/>
    <d v="2023-01-05T00:00:00"/>
    <s v="00:00"/>
    <s v="23:59"/>
    <d v="2023-01-05T00:00:00"/>
    <s v="06:00"/>
    <s v="14:00"/>
    <n v="1.6"/>
    <s v="ce"/>
    <n v="594"/>
    <n v="1.6"/>
    <n v="0"/>
    <s v="Kuehne+Nagel Tiel 3 Standpl"/>
    <s v="De Diepert 5"/>
    <s v="Tiel"/>
    <s v="4004 MA"/>
    <s v="NL"/>
    <x v="30"/>
    <s v="Brandpuntlaan Zuid 1"/>
    <x v="4"/>
    <s v="2665NZ"/>
    <s v="NL"/>
    <s v="0002245401"/>
    <s v="0078107_004"/>
    <s v="31V"/>
    <s v="NL001131849B01"/>
    <n v="2"/>
    <n v="0"/>
    <n v="25.87"/>
    <s v="N"/>
    <s v="Peter Appel Transport B.V."/>
    <n v="36622"/>
    <d v="2023-01-05T00:00:00"/>
    <s v="10:18:00"/>
    <n v="0"/>
    <x v="3"/>
    <x v="0"/>
    <n v="1"/>
    <x v="4"/>
    <n v="0"/>
    <s v=""/>
    <x v="8"/>
    <s v=""/>
    <n v="1"/>
    <e v="#VALUE!"/>
  </r>
  <r>
    <s v="COLGATE 3800 DEB."/>
    <s v="Colgate-Palmolive Nederland BV"/>
    <s v="101t"/>
    <n v="101090923981"/>
    <n v="101030159931"/>
    <n v="930"/>
    <s v="Inv Booked"/>
    <s v="0002245398"/>
    <s v="Verkoop"/>
    <n v="170"/>
    <s v="Transport drops zone"/>
    <s v="9 - verwerkt"/>
    <n v="0"/>
    <m/>
    <d v="2023-01-05T00:00:00"/>
    <s v="DROP"/>
    <s v="0001010909239810078120_002"/>
    <m/>
    <m/>
    <m/>
    <s v="EUR"/>
    <n v="26.53"/>
    <s v="EUR"/>
    <n v="26.53"/>
    <s v="EUR"/>
    <n v="26.53"/>
    <n v="26.53"/>
    <n v="0"/>
    <s v="N"/>
    <n v="1223000132"/>
    <d v="2023-02-16T00:00:00"/>
    <m/>
    <d v="2023-01-05T00:00:00"/>
    <s v="00:00"/>
    <s v="23:59"/>
    <d v="2023-01-05T00:00:00"/>
    <s v="06:00"/>
    <s v="14:30"/>
    <n v="1.6"/>
    <s v="ce"/>
    <n v="594"/>
    <n v="1.6"/>
    <n v="0"/>
    <s v="Kuehne+Nagel Tiel 3 Standpl"/>
    <s v="De Diepert 5"/>
    <s v="Tiel"/>
    <s v="4004 MA"/>
    <s v="NL"/>
    <x v="34"/>
    <s v="Birnieweg 13"/>
    <x v="36"/>
    <s v="7418 HH"/>
    <s v="NL"/>
    <s v="0002245398"/>
    <s v="0078120_002"/>
    <s v="31V"/>
    <s v="NL001131849B01"/>
    <n v="2"/>
    <n v="0"/>
    <n v="26.53"/>
    <s v="N"/>
    <s v="Peter Appel Transport B.V."/>
    <n v="36622"/>
    <d v="2023-01-05T00:00:00"/>
    <s v="12:07:00"/>
    <n v="0"/>
    <x v="3"/>
    <x v="0"/>
    <n v="1"/>
    <x v="30"/>
    <n v="1"/>
    <n v="6.4"/>
    <x v="8"/>
    <n v="106.11"/>
    <n v="1"/>
    <n v="115.55378999999999"/>
  </r>
  <r>
    <s v="COLGATE 3800 DEB."/>
    <s v="Colgate-Palmolive Nederland BV"/>
    <s v="101t"/>
    <n v="101090923988"/>
    <n v="101030159984"/>
    <n v="930"/>
    <s v="Inv Booked"/>
    <s v="0002245442"/>
    <s v="Verkoop"/>
    <n v="170"/>
    <s v="Transport drops zone"/>
    <s v="9 - verwerkt"/>
    <n v="0"/>
    <m/>
    <d v="2023-01-05T00:00:00"/>
    <s v="DROP"/>
    <s v="0001010909239880078126_002"/>
    <m/>
    <m/>
    <m/>
    <s v="EUR"/>
    <n v="10.78"/>
    <s v="EUR"/>
    <n v="10.78"/>
    <s v="EUR"/>
    <n v="10.78"/>
    <n v="10.78"/>
    <n v="0"/>
    <s v="N"/>
    <n v="1223000132"/>
    <d v="2023-02-16T00:00:00"/>
    <m/>
    <d v="2023-01-05T00:00:00"/>
    <s v="00:00"/>
    <s v="23:59"/>
    <d v="2023-01-05T00:00:00"/>
    <s v="14:00"/>
    <s v="14:00"/>
    <n v="1.6"/>
    <s v="ce"/>
    <n v="1547"/>
    <n v="1.6"/>
    <n v="2"/>
    <s v="Kuehne+Nagel Tiel 3 Standpl"/>
    <s v="De Diepert 5"/>
    <s v="Tiel"/>
    <s v="4004 MA"/>
    <s v="NL"/>
    <x v="14"/>
    <s v="Rood 24"/>
    <x v="17"/>
    <s v="6666LT"/>
    <s v="NL"/>
    <s v="0002245442"/>
    <s v="0078126_002"/>
    <s v="31V"/>
    <s v="NL001131849B01"/>
    <n v="2"/>
    <n v="0"/>
    <n v="10.78"/>
    <s v="N"/>
    <s v="Peter Appel Transport B.V."/>
    <n v="36622"/>
    <d v="2023-01-05T00:00:00"/>
    <s v="14:41:00"/>
    <n v="0"/>
    <x v="3"/>
    <x v="0"/>
    <n v="1"/>
    <x v="15"/>
    <n v="1"/>
    <n v="23.200000000000003"/>
    <x v="5"/>
    <n v="156.35999999999999"/>
    <n v="1"/>
    <n v="170.27603999999997"/>
  </r>
  <r>
    <s v="COLGATE 3800 DEB."/>
    <s v="Colgate-Palmolive Nederland BV"/>
    <s v="101t"/>
    <n v="101090923425"/>
    <n v="101030159912"/>
    <n v="930"/>
    <s v="Inv Booked"/>
    <s v="0002245390"/>
    <s v="Verkoop"/>
    <n v="200"/>
    <s v="Transport drops"/>
    <s v="9 - verwerkt"/>
    <n v="0"/>
    <m/>
    <d v="2023-01-05T00:00:00"/>
    <s v="DROP"/>
    <s v="0001010909234250077738_005"/>
    <m/>
    <m/>
    <m/>
    <s v="EUR"/>
    <n v="49.95"/>
    <s v="EUR"/>
    <n v="49.95"/>
    <s v="EUR"/>
    <n v="49.95"/>
    <n v="49.95"/>
    <n v="0"/>
    <s v="N"/>
    <n v="1223000132"/>
    <d v="2023-02-16T00:00:00"/>
    <m/>
    <d v="2023-01-05T00:00:00"/>
    <s v="00:00"/>
    <s v="23:59"/>
    <d v="2023-01-05T00:00:00"/>
    <s v="07:00"/>
    <s v="13:00"/>
    <n v="0.8"/>
    <s v="ce"/>
    <n v="64"/>
    <n v="0.8"/>
    <n v="0"/>
    <s v="Kuehne+Nagel Tiel 3 Standpl"/>
    <s v="De Diepert 5"/>
    <s v="Tiel"/>
    <s v="4004 MA"/>
    <s v="NL"/>
    <x v="35"/>
    <s v="POMPHOEKWEG 1"/>
    <x v="37"/>
    <s v="5222 BE"/>
    <s v="NL"/>
    <s v="0002245390"/>
    <s v="0077738_005"/>
    <s v="31V"/>
    <s v="NL001131849B01"/>
    <n v="2"/>
    <n v="0"/>
    <n v="49.95"/>
    <s v="N"/>
    <s v="Peter Appel Transport B.V."/>
    <n v="36744"/>
    <d v="2023-01-05T00:00:00"/>
    <s v="12:23:00"/>
    <n v="0"/>
    <x v="3"/>
    <x v="0"/>
    <n v="1"/>
    <x v="31"/>
    <n v="1"/>
    <n v="0.8"/>
    <x v="6"/>
    <n v="49.95"/>
    <n v="1"/>
    <n v="54.39555"/>
  </r>
  <r>
    <s v="COLGATE 3800 DEB."/>
    <s v="Colgate-Palmolive Nederland BV"/>
    <s v="101t"/>
    <n v="101090923986"/>
    <n v="101030159913"/>
    <n v="930"/>
    <s v="Inv Booked"/>
    <s v="0002245396"/>
    <s v="Verkoop"/>
    <n v="170"/>
    <s v="Transport drops zone"/>
    <s v="9 - verwerkt"/>
    <n v="0"/>
    <m/>
    <d v="2023-01-05T00:00:00"/>
    <s v="DROP"/>
    <s v="0001010909239860078121_004"/>
    <m/>
    <m/>
    <m/>
    <s v="EUR"/>
    <n v="32.1"/>
    <s v="EUR"/>
    <n v="32.1"/>
    <s v="EUR"/>
    <n v="32.1"/>
    <n v="32.1"/>
    <n v="0"/>
    <s v="N"/>
    <n v="1223000132"/>
    <d v="2023-02-16T00:00:00"/>
    <m/>
    <d v="2023-01-05T00:00:00"/>
    <s v="00:00"/>
    <s v="23:59"/>
    <d v="2023-01-05T00:00:00"/>
    <s v="06:00"/>
    <s v="14:00"/>
    <n v="1.6"/>
    <s v="ce"/>
    <n v="529"/>
    <n v="1.6"/>
    <n v="0"/>
    <s v="Kuehne+Nagel Tiel 3 Standpl"/>
    <s v="De Diepert 5"/>
    <s v="Tiel"/>
    <s v="4004 MA"/>
    <s v="NL"/>
    <x v="36"/>
    <s v="Ada Byronweg 19"/>
    <x v="38"/>
    <s v="6045GM"/>
    <s v="NL"/>
    <s v="0002245396"/>
    <s v="0078121_004"/>
    <s v="31V"/>
    <s v="NL001131849B01"/>
    <n v="2"/>
    <n v="0"/>
    <n v="32.1"/>
    <s v="N"/>
    <s v="Peter Appel Transport B.V."/>
    <n v="36622"/>
    <d v="2023-01-05T00:00:00"/>
    <s v="14:45:00"/>
    <n v="0"/>
    <x v="3"/>
    <x v="0"/>
    <n v="1"/>
    <x v="23"/>
    <n v="1"/>
    <n v="4"/>
    <x v="8"/>
    <n v="80.240000000000009"/>
    <n v="1"/>
    <n v="87.381360000000001"/>
  </r>
  <r>
    <s v="COLGATE 3800 DEB."/>
    <s v="Colgate-Palmolive Nederland BV"/>
    <s v="101t"/>
    <n v="101090923972"/>
    <n v="101030159914"/>
    <n v="930"/>
    <s v="Inv Booked"/>
    <s v="0002245392"/>
    <s v="Verkoop"/>
    <n v="170"/>
    <s v="Transport drops zone"/>
    <s v="9 - verwerkt"/>
    <n v="0"/>
    <m/>
    <d v="2023-01-05T00:00:00"/>
    <s v="DROP"/>
    <s v="0001010909239720078110_004"/>
    <m/>
    <m/>
    <m/>
    <s v="EUR"/>
    <n v="13.89"/>
    <s v="EUR"/>
    <n v="13.89"/>
    <s v="EUR"/>
    <n v="13.89"/>
    <n v="13.89"/>
    <n v="0"/>
    <s v="N"/>
    <n v="1223000132"/>
    <d v="2023-02-16T00:00:00"/>
    <m/>
    <d v="2023-01-05T00:00:00"/>
    <s v="00:00"/>
    <s v="23:59"/>
    <d v="2023-01-05T00:00:00"/>
    <s v="06:00"/>
    <s v="14:00"/>
    <n v="1.6"/>
    <s v="ce"/>
    <n v="529"/>
    <n v="1.6"/>
    <n v="0"/>
    <s v="Kuehne+Nagel Tiel 3 Standpl"/>
    <s v="De Diepert 5"/>
    <s v="Tiel"/>
    <s v="4004 MA"/>
    <s v="NL"/>
    <x v="31"/>
    <s v="Ohmweg 3"/>
    <x v="33"/>
    <s v="4104BM"/>
    <s v="NL"/>
    <s v="0002245392"/>
    <s v="0078110_004"/>
    <s v="31V"/>
    <s v="NL001131849B01"/>
    <n v="2"/>
    <n v="0"/>
    <n v="13.89"/>
    <s v="N"/>
    <s v="Peter Appel Transport B.V."/>
    <n v="36622"/>
    <d v="2023-01-05T00:00:00"/>
    <s v="10:59:00"/>
    <n v="0"/>
    <x v="3"/>
    <x v="0"/>
    <n v="1"/>
    <x v="6"/>
    <n v="0"/>
    <s v=""/>
    <x v="8"/>
    <s v=""/>
    <n v="1"/>
    <e v="#VALUE!"/>
  </r>
  <r>
    <s v="COLGATE 3800 DEB."/>
    <s v="Colgate-Palmolive Nederland BV"/>
    <s v="101t"/>
    <n v="101090923470"/>
    <n v="101030159915"/>
    <n v="930"/>
    <s v="Inv Booked"/>
    <s v="0002245404"/>
    <s v="Verkoop"/>
    <n v="170"/>
    <s v="Transport drops zone"/>
    <s v="9 - verwerkt"/>
    <n v="0"/>
    <m/>
    <d v="2023-01-05T00:00:00"/>
    <s v="DROP"/>
    <s v="0001010909234700077788_002"/>
    <m/>
    <m/>
    <m/>
    <s v="EUR"/>
    <n v="81.790000000000006"/>
    <s v="EUR"/>
    <n v="81.790000000000006"/>
    <s v="EUR"/>
    <n v="81.790000000000006"/>
    <n v="81.790000000000006"/>
    <n v="0"/>
    <s v="N"/>
    <n v="1223000132"/>
    <d v="2023-02-16T00:00:00"/>
    <m/>
    <d v="2023-01-05T00:00:00"/>
    <s v="00:00"/>
    <s v="23:59"/>
    <d v="2023-01-05T00:00:00"/>
    <s v="06:00"/>
    <s v="14:30"/>
    <n v="3.2"/>
    <s v="ce"/>
    <n v="1584"/>
    <n v="3.2"/>
    <n v="2"/>
    <s v="Kuehne+Nagel Tiel 3 Standpl"/>
    <s v="De Diepert 5"/>
    <s v="Tiel"/>
    <s v="4004 MA"/>
    <s v="NL"/>
    <x v="37"/>
    <s v="Dublinweg 3"/>
    <x v="39"/>
    <s v="9744 VB"/>
    <s v="NL"/>
    <s v="0002245404"/>
    <s v="0077788_002"/>
    <s v="31V"/>
    <s v="NL001131849B01"/>
    <n v="2"/>
    <n v="0"/>
    <n v="81.790000000000006"/>
    <s v="N"/>
    <s v="Peter Appel Transport B.V."/>
    <n v="36622"/>
    <d v="2023-01-05T00:00:00"/>
    <s v="12:56:00"/>
    <n v="0"/>
    <x v="3"/>
    <x v="0"/>
    <n v="1"/>
    <x v="32"/>
    <n v="1"/>
    <n v="4.8000000000000007"/>
    <x v="8"/>
    <n v="122.69"/>
    <n v="1"/>
    <n v="133.60941"/>
  </r>
  <r>
    <s v="COLGATE 3800 DEB."/>
    <s v="Colgate-Palmolive Nederland BV"/>
    <s v="101t"/>
    <n v="101090923986"/>
    <n v="101030159916"/>
    <n v="930"/>
    <s v="Inv Booked"/>
    <s v="0002245405"/>
    <s v="Verkoop"/>
    <n v="170"/>
    <s v="Transport drops zone"/>
    <s v="9 - verwerkt"/>
    <n v="0"/>
    <m/>
    <d v="2023-01-05T00:00:00"/>
    <s v="DROP"/>
    <s v="0001010909239860078121_004"/>
    <m/>
    <m/>
    <m/>
    <s v="EUR"/>
    <n v="48.14"/>
    <s v="EUR"/>
    <n v="48.14"/>
    <s v="EUR"/>
    <n v="48.14"/>
    <n v="48.14"/>
    <n v="0"/>
    <s v="N"/>
    <n v="1223000132"/>
    <d v="2023-02-16T00:00:00"/>
    <m/>
    <d v="2023-01-05T00:00:00"/>
    <s v="00:00"/>
    <s v="23:59"/>
    <d v="2023-01-05T00:00:00"/>
    <s v="06:00"/>
    <s v="14:00"/>
    <n v="2.4"/>
    <s v="ce"/>
    <n v="1319"/>
    <n v="2.4"/>
    <n v="1"/>
    <s v="Kuehne+Nagel Tiel 3 Standpl"/>
    <s v="De Diepert 5"/>
    <s v="Tiel"/>
    <s v="4004 MA"/>
    <s v="NL"/>
    <x v="36"/>
    <s v="Ada Byronweg 19"/>
    <x v="38"/>
    <s v="6045GM"/>
    <s v="NL"/>
    <s v="0002245405"/>
    <s v="0078121_004"/>
    <s v="31V"/>
    <s v="NL001131849B01"/>
    <n v="2"/>
    <n v="0"/>
    <n v="48.14"/>
    <s v="N"/>
    <s v="Peter Appel Transport B.V."/>
    <n v="36622"/>
    <d v="2023-01-05T00:00:00"/>
    <s v="14:45:00"/>
    <n v="0"/>
    <x v="3"/>
    <x v="0"/>
    <n v="1"/>
    <x v="23"/>
    <n v="0"/>
    <s v=""/>
    <x v="8"/>
    <s v=""/>
    <n v="1"/>
    <e v="#VALUE!"/>
  </r>
  <r>
    <s v="COLGATE 3800 DEB."/>
    <s v="Colgate-Palmolive Nederland BV"/>
    <s v="101t"/>
    <n v="101090923980"/>
    <n v="101030159917"/>
    <n v="930"/>
    <s v="Inv Booked"/>
    <s v="0002245400"/>
    <s v="Verkoop"/>
    <n v="170"/>
    <s v="Transport drops zone"/>
    <s v="9 - verwerkt"/>
    <n v="0"/>
    <m/>
    <d v="2023-01-05T00:00:00"/>
    <s v="DROP"/>
    <s v="0001010909239800078115_002"/>
    <m/>
    <m/>
    <m/>
    <s v="EUR"/>
    <n v="140.97"/>
    <s v="EUR"/>
    <n v="140.97"/>
    <s v="EUR"/>
    <n v="140.97"/>
    <n v="140.97"/>
    <n v="0"/>
    <s v="N"/>
    <n v="1223000132"/>
    <d v="2023-02-16T00:00:00"/>
    <m/>
    <d v="2023-01-05T00:00:00"/>
    <s v="00:00"/>
    <s v="23:59"/>
    <d v="2023-01-05T00:00:00"/>
    <s v="07:00"/>
    <s v="10:00"/>
    <n v="14.4"/>
    <s v="ce"/>
    <n v="14272"/>
    <n v="14.4"/>
    <n v="27"/>
    <s v="Kuehne+Nagel Tiel 3 Standpl"/>
    <s v="De Diepert 5"/>
    <s v="Tiel"/>
    <s v="4004 MA"/>
    <s v="NL"/>
    <x v="10"/>
    <s v="Slego 1a"/>
    <x v="13"/>
    <s v="1046BM"/>
    <s v="NL"/>
    <s v="0002245400"/>
    <s v="0078115_002"/>
    <s v="31V"/>
    <s v="NL001131849B01"/>
    <n v="2"/>
    <n v="0"/>
    <n v="140.97"/>
    <s v="N"/>
    <s v="Peter Appel Transport B.V."/>
    <n v="36622"/>
    <d v="2023-01-05T00:00:00"/>
    <s v="10:26:00"/>
    <n v="0"/>
    <x v="3"/>
    <x v="0"/>
    <n v="1"/>
    <x v="11"/>
    <n v="0"/>
    <s v=""/>
    <x v="0"/>
    <s v=""/>
    <n v="1"/>
    <e v="#VALUE!"/>
  </r>
  <r>
    <s v="COLGATE 3800 DEB."/>
    <s v="Colgate-Palmolive Nederland BV"/>
    <s v="101t"/>
    <n v="101090923981"/>
    <n v="101030159918"/>
    <n v="930"/>
    <s v="Inv Booked"/>
    <s v="0002245403"/>
    <s v="Verkoop"/>
    <n v="170"/>
    <s v="Transport drops zone"/>
    <s v="9 - verwerkt"/>
    <n v="0"/>
    <m/>
    <d v="2023-01-05T00:00:00"/>
    <s v="DROP"/>
    <s v="0001010909239810078120_002"/>
    <m/>
    <m/>
    <m/>
    <s v="EUR"/>
    <n v="79.58"/>
    <s v="EUR"/>
    <n v="79.58"/>
    <s v="EUR"/>
    <n v="79.58"/>
    <n v="79.58"/>
    <n v="0"/>
    <s v="N"/>
    <n v="1223000132"/>
    <d v="2023-02-16T00:00:00"/>
    <m/>
    <d v="2023-01-05T00:00:00"/>
    <s v="00:00"/>
    <s v="23:59"/>
    <d v="2023-01-05T00:00:00"/>
    <s v="06:00"/>
    <s v="14:30"/>
    <n v="4.8"/>
    <s v="ce"/>
    <n v="2025"/>
    <n v="4.8"/>
    <n v="2"/>
    <s v="Kuehne+Nagel Tiel 3 Standpl"/>
    <s v="De Diepert 5"/>
    <s v="Tiel"/>
    <s v="4004 MA"/>
    <s v="NL"/>
    <x v="34"/>
    <s v="Birnieweg 13"/>
    <x v="36"/>
    <s v="7418 HH"/>
    <s v="NL"/>
    <s v="0002245403"/>
    <s v="0078120_002"/>
    <s v="31V"/>
    <s v="NL001131849B01"/>
    <n v="2"/>
    <n v="0"/>
    <n v="79.58"/>
    <s v="N"/>
    <s v="Peter Appel Transport B.V."/>
    <n v="36622"/>
    <d v="2023-01-05T00:00:00"/>
    <s v="12:07:00"/>
    <n v="0"/>
    <x v="3"/>
    <x v="0"/>
    <n v="1"/>
    <x v="30"/>
    <n v="0"/>
    <s v=""/>
    <x v="8"/>
    <s v=""/>
    <n v="1"/>
    <e v="#VALUE!"/>
  </r>
  <r>
    <s v="COLGATE 3800 DEB."/>
    <s v="Colgate-Palmolive Nederland BV"/>
    <s v="101t"/>
    <n v="101090923970"/>
    <n v="101030159919"/>
    <n v="930"/>
    <s v="Inv Booked"/>
    <s v="0002245413"/>
    <s v="Verkoop"/>
    <n v="170"/>
    <s v="Transport drops zone"/>
    <s v="9 - verwerkt"/>
    <n v="0"/>
    <m/>
    <d v="2023-01-05T00:00:00"/>
    <s v="DROP"/>
    <s v="0001010909239700078107_003"/>
    <m/>
    <m/>
    <m/>
    <s v="EUR"/>
    <n v="38.049999999999997"/>
    <s v="EUR"/>
    <n v="38.049999999999997"/>
    <s v="EUR"/>
    <n v="38.049999999999997"/>
    <n v="38.049999999999997"/>
    <n v="0"/>
    <s v="N"/>
    <n v="1223000132"/>
    <d v="2023-02-16T00:00:00"/>
    <m/>
    <d v="2023-01-05T00:00:00"/>
    <s v="00:00"/>
    <s v="23:59"/>
    <d v="2023-01-05T00:00:00"/>
    <s v="07:00"/>
    <s v="15:00"/>
    <n v="1.6"/>
    <s v="ce"/>
    <n v="685"/>
    <n v="1.6"/>
    <n v="0"/>
    <s v="Kuehne+Nagel Tiel 3 Standpl"/>
    <s v="De Diepert 5"/>
    <s v="Tiel"/>
    <s v="4004 MA"/>
    <s v="NL"/>
    <x v="3"/>
    <s v="FACETLAAN 6"/>
    <x v="4"/>
    <s v="2665 NR"/>
    <s v="NL"/>
    <s v="0002245413"/>
    <s v="0078107_003"/>
    <s v="31V"/>
    <s v="NL001131849B01"/>
    <n v="2"/>
    <n v="0"/>
    <n v="38.049999999999997"/>
    <s v="N"/>
    <s v="Peter Appel Transport B.V."/>
    <n v="36622"/>
    <d v="2023-01-05T00:00:00"/>
    <s v="09:02:00"/>
    <n v="0"/>
    <x v="3"/>
    <x v="0"/>
    <n v="1"/>
    <x v="4"/>
    <n v="0"/>
    <s v=""/>
    <x v="3"/>
    <s v=""/>
    <n v="1"/>
    <e v="#VALUE!"/>
  </r>
  <r>
    <s v="COLGATE 3800 DEB."/>
    <s v="Colgate-Palmolive Nederland BV"/>
    <s v="101t"/>
    <n v="101090923970"/>
    <n v="101030159920"/>
    <n v="930"/>
    <s v="Inv Booked"/>
    <s v="0002245420"/>
    <s v="Verkoop"/>
    <n v="170"/>
    <s v="Transport drops zone"/>
    <s v="9 - verwerkt"/>
    <n v="0"/>
    <m/>
    <d v="2023-01-05T00:00:00"/>
    <s v="DROP"/>
    <s v="0001010909239700078107_002"/>
    <m/>
    <m/>
    <m/>
    <s v="EUR"/>
    <n v="194.88"/>
    <s v="EUR"/>
    <n v="194.88"/>
    <s v="EUR"/>
    <n v="194.88"/>
    <n v="194.88"/>
    <n v="0"/>
    <s v="N"/>
    <n v="1223000132"/>
    <d v="2023-02-16T00:00:00"/>
    <m/>
    <d v="2023-01-05T00:00:00"/>
    <s v="00:00"/>
    <s v="23:59"/>
    <d v="2023-01-05T00:00:00"/>
    <s v="06:00"/>
    <s v="07:00"/>
    <n v="16"/>
    <s v="ce"/>
    <n v="15036"/>
    <n v="16"/>
    <n v="27"/>
    <s v="Kuehne+Nagel Tiel 3 Standpl"/>
    <s v="De Diepert 5"/>
    <s v="Tiel"/>
    <s v="4004 MA"/>
    <s v="NL"/>
    <x v="2"/>
    <s v="Laan van Ruyven 1"/>
    <x v="11"/>
    <s v="2645EE"/>
    <s v="NL"/>
    <s v="0002245420"/>
    <s v="0078107_002"/>
    <s v="31V"/>
    <s v="NL001131849B01"/>
    <n v="2"/>
    <n v="0"/>
    <n v="194.88"/>
    <s v="N"/>
    <s v="Peter Appel Transport B.V."/>
    <n v="36622"/>
    <d v="2023-01-05T00:00:00"/>
    <s v="08:07:00"/>
    <n v="37"/>
    <x v="3"/>
    <x v="0"/>
    <n v="1"/>
    <x v="4"/>
    <n v="1"/>
    <n v="16"/>
    <x v="2"/>
    <n v="194.88"/>
    <n v="1"/>
    <n v="212.22431999999998"/>
  </r>
  <r>
    <s v="COLGATE 3800 DEB."/>
    <s v="Colgate-Palmolive Nederland BV"/>
    <s v="101t"/>
    <n v="101090923425"/>
    <n v="101030159911"/>
    <n v="930"/>
    <s v="Inv Booked"/>
    <s v="0002245387"/>
    <s v="Verkoop"/>
    <n v="200"/>
    <s v="Transport drops"/>
    <s v="9 - verwerkt"/>
    <n v="0"/>
    <m/>
    <d v="2023-01-05T00:00:00"/>
    <s v="DROP"/>
    <s v="0001010909234250077738_006"/>
    <m/>
    <m/>
    <m/>
    <s v="EUR"/>
    <n v="49.95"/>
    <s v="EUR"/>
    <n v="49.95"/>
    <s v="EUR"/>
    <n v="49.95"/>
    <n v="49.95"/>
    <n v="0"/>
    <s v="N"/>
    <n v="1223000132"/>
    <d v="2023-02-16T00:00:00"/>
    <m/>
    <d v="2023-01-05T00:00:00"/>
    <s v="00:00"/>
    <s v="23:59"/>
    <d v="2023-01-05T00:00:00"/>
    <s v="09:00"/>
    <s v="16:00"/>
    <n v="0"/>
    <s v="ce"/>
    <n v="1"/>
    <n v="0.8"/>
    <n v="0"/>
    <s v="Kuehne+Nagel Tiel 3 Standpl"/>
    <s v="De Diepert 5"/>
    <s v="Tiel"/>
    <s v="4004 MA"/>
    <s v="NL"/>
    <x v="38"/>
    <s v="Andries Copierhof 2"/>
    <x v="40"/>
    <s v="3059 LM"/>
    <s v="NL"/>
    <s v="0002245387"/>
    <s v="0077738_006"/>
    <s v="31V"/>
    <s v="NL001131849B01"/>
    <n v="2"/>
    <n v="0"/>
    <n v="49.95"/>
    <s v="N"/>
    <s v="Peter Appel Transport B.V."/>
    <n v="36744"/>
    <d v="2023-01-05T00:00:00"/>
    <s v="14:07:00"/>
    <n v="0"/>
    <x v="3"/>
    <x v="0"/>
    <n v="1"/>
    <x v="33"/>
    <n v="1"/>
    <n v="0.8"/>
    <x v="6"/>
    <n v="49.95"/>
    <n v="1"/>
    <n v="54.39555"/>
  </r>
  <r>
    <s v="COLGATE 3800 DEB."/>
    <s v="Colgate-Palmolive Nederland BV"/>
    <s v="101t"/>
    <n v="101090923470"/>
    <n v="101030159944"/>
    <n v="930"/>
    <s v="Inv Booked"/>
    <s v="0002245397"/>
    <s v="Verkoop"/>
    <n v="170"/>
    <s v="Transport drops zone"/>
    <s v="9 - verwerkt"/>
    <n v="0"/>
    <m/>
    <d v="2023-01-05T00:00:00"/>
    <s v="DROP"/>
    <s v="0001010909234700077788_002"/>
    <m/>
    <m/>
    <m/>
    <s v="EUR"/>
    <n v="40.9"/>
    <s v="EUR"/>
    <n v="40.9"/>
    <s v="EUR"/>
    <n v="40.9"/>
    <n v="40.9"/>
    <n v="0"/>
    <s v="N"/>
    <n v="1223000132"/>
    <d v="2023-02-16T00:00:00"/>
    <m/>
    <d v="2023-01-05T00:00:00"/>
    <s v="00:00"/>
    <s v="23:59"/>
    <d v="2023-01-05T00:00:00"/>
    <s v="06:00"/>
    <s v="14:30"/>
    <n v="1.6"/>
    <s v="ce"/>
    <n v="529"/>
    <n v="1.6"/>
    <n v="0"/>
    <s v="Kuehne+Nagel Tiel 3 Standpl"/>
    <s v="De Diepert 5"/>
    <s v="Tiel"/>
    <s v="4004 MA"/>
    <s v="NL"/>
    <x v="37"/>
    <s v="Dublinweg 3"/>
    <x v="39"/>
    <s v="9744 VB"/>
    <s v="NL"/>
    <s v="0002245397"/>
    <s v="0077788_002"/>
    <s v="31V"/>
    <s v="NL001131849B01"/>
    <n v="2"/>
    <n v="0"/>
    <n v="40.9"/>
    <s v="N"/>
    <s v="Peter Appel Transport B.V."/>
    <n v="36622"/>
    <d v="2023-01-05T00:00:00"/>
    <s v="12:56:00"/>
    <n v="6"/>
    <x v="3"/>
    <x v="0"/>
    <n v="1"/>
    <x v="32"/>
    <n v="0"/>
    <s v=""/>
    <x v="8"/>
    <s v=""/>
    <n v="1"/>
    <e v="#VALUE!"/>
  </r>
  <r>
    <s v="COLGATE 3800 DEB."/>
    <s v="Colgate-Palmolive Nederland BV"/>
    <s v="101t"/>
    <n v="101090923977"/>
    <n v="101030159945"/>
    <n v="930"/>
    <s v="Inv Booked"/>
    <s v="0002245419"/>
    <s v="Verkoop"/>
    <n v="170"/>
    <s v="Transport drops zone"/>
    <s v="9 - verwerkt"/>
    <n v="0"/>
    <m/>
    <d v="2023-01-05T00:00:00"/>
    <s v="DROP"/>
    <s v="0001010909239770078113_002"/>
    <m/>
    <m/>
    <m/>
    <s v="EUR"/>
    <n v="110.88"/>
    <s v="EUR"/>
    <n v="110.88"/>
    <s v="EUR"/>
    <n v="110.88"/>
    <n v="110.88"/>
    <n v="0"/>
    <s v="N"/>
    <n v="1223000132"/>
    <d v="2023-02-16T00:00:00"/>
    <m/>
    <d v="2023-01-05T00:00:00"/>
    <s v="00:00"/>
    <s v="23:59"/>
    <d v="2023-01-05T00:00:00"/>
    <s v="06:00"/>
    <s v="07:00"/>
    <n v="17.600000000000001"/>
    <s v="ce"/>
    <n v="11163"/>
    <n v="17.600000000000001"/>
    <n v="24"/>
    <s v="Kuehne+Nagel Tiel 3 Standpl"/>
    <s v="De Diepert 5"/>
    <s v="Tiel"/>
    <s v="4004 MA"/>
    <s v="NL"/>
    <x v="2"/>
    <s v="Randweg 2"/>
    <x v="6"/>
    <s v="4191 NN"/>
    <s v="NL"/>
    <s v="0002245419"/>
    <s v="0078113_002"/>
    <s v="31V"/>
    <s v="NL001131849B01"/>
    <n v="2"/>
    <n v="0"/>
    <n v="110.88"/>
    <s v="N"/>
    <s v="Peter Appel Transport B.V."/>
    <n v="36622"/>
    <d v="2023-01-05T00:00:00"/>
    <s v="07:28:00"/>
    <n v="0"/>
    <x v="3"/>
    <x v="0"/>
    <n v="1"/>
    <x v="6"/>
    <n v="1"/>
    <n v="17.600000000000001"/>
    <x v="2"/>
    <n v="110.88"/>
    <n v="1"/>
    <n v="120.74831999999999"/>
  </r>
  <r>
    <s v="COLGATE 3800 DEB."/>
    <s v="Colgate-Palmolive Nederland BV"/>
    <s v="101t"/>
    <n v="101090923972"/>
    <n v="101030159946"/>
    <n v="930"/>
    <s v="Inv Booked"/>
    <s v="0001332627"/>
    <s v="Verkoop"/>
    <n v="170"/>
    <s v="Transport drops zone"/>
    <s v="9 - verwerkt"/>
    <n v="0"/>
    <m/>
    <d v="2023-01-05T00:00:00"/>
    <s v="DROP"/>
    <s v="0001010909239720078110_002"/>
    <m/>
    <m/>
    <m/>
    <s v="EUR"/>
    <n v="35.01"/>
    <s v="EUR"/>
    <n v="35.01"/>
    <s v="EUR"/>
    <n v="35.01"/>
    <n v="35.01"/>
    <n v="0"/>
    <s v="N"/>
    <n v="1223000132"/>
    <d v="2023-02-16T00:00:00"/>
    <m/>
    <d v="2023-01-05T00:00:00"/>
    <s v="00:00"/>
    <s v="23:59"/>
    <d v="2023-01-05T00:00:00"/>
    <s v="06:00"/>
    <s v="07:00"/>
    <n v="3.2"/>
    <s v="ce"/>
    <n v="2556"/>
    <n v="3.2"/>
    <n v="2"/>
    <s v="Kuehne+Nagel Tiel 3 Standpl"/>
    <s v="De Diepert 5"/>
    <s v="Tiel"/>
    <s v="4004 MA"/>
    <s v="NL"/>
    <x v="39"/>
    <s v="RANDWEG 2"/>
    <x v="6"/>
    <s v="4191 NN"/>
    <s v="NL"/>
    <s v="0001332627"/>
    <s v="0078110_002"/>
    <s v="31V"/>
    <s v="NL001131849B01"/>
    <n v="2"/>
    <n v="0"/>
    <n v="35.01"/>
    <s v="N"/>
    <s v="Peter Appel Transport B.V."/>
    <n v="36622"/>
    <d v="2023-01-05T00:00:00"/>
    <s v="07:15:00"/>
    <n v="0"/>
    <x v="3"/>
    <x v="0"/>
    <n v="1"/>
    <x v="6"/>
    <n v="1"/>
    <n v="3.2"/>
    <x v="2"/>
    <n v="35.01"/>
    <n v="1"/>
    <n v="38.125889999999998"/>
  </r>
  <r>
    <s v="COLGATE 3800 DEB."/>
    <s v="Colgate-Palmolive Nederland BV"/>
    <s v="101t"/>
    <n v="101090923988"/>
    <n v="101030159947"/>
    <n v="930"/>
    <s v="Inv Booked"/>
    <s v="0002245424"/>
    <s v="Verkoop"/>
    <n v="170"/>
    <s v="Transport drops zone"/>
    <s v="9 - verwerkt"/>
    <n v="0"/>
    <m/>
    <d v="2023-01-05T00:00:00"/>
    <s v="DROP"/>
    <s v="0001010909239880078126_002"/>
    <m/>
    <m/>
    <m/>
    <s v="EUR"/>
    <n v="140.19"/>
    <s v="EUR"/>
    <n v="140.19"/>
    <s v="EUR"/>
    <n v="140.19"/>
    <n v="140.19"/>
    <n v="0"/>
    <s v="N"/>
    <n v="1223000132"/>
    <d v="2023-02-16T00:00:00"/>
    <m/>
    <d v="2023-01-05T00:00:00"/>
    <s v="00:00"/>
    <s v="23:59"/>
    <d v="2023-01-05T00:00:00"/>
    <s v="14:00"/>
    <s v="14:00"/>
    <n v="20.8"/>
    <s v="ce"/>
    <n v="16972"/>
    <n v="20.8"/>
    <n v="36"/>
    <s v="Kuehne+Nagel Tiel 3 Standpl"/>
    <s v="De Diepert 5"/>
    <s v="Tiel"/>
    <s v="4004 MA"/>
    <s v="NL"/>
    <x v="14"/>
    <s v="Rood 24"/>
    <x v="17"/>
    <s v="6666LT"/>
    <s v="NL"/>
    <s v="0002245424"/>
    <s v="0078126_002"/>
    <s v="31V"/>
    <s v="NL001131849B01"/>
    <n v="2"/>
    <n v="0"/>
    <n v="140.19"/>
    <s v="N"/>
    <s v="Peter Appel Transport B.V."/>
    <n v="36622"/>
    <d v="2023-01-05T00:00:00"/>
    <s v="14:41:00"/>
    <n v="0"/>
    <x v="3"/>
    <x v="0"/>
    <n v="1"/>
    <x v="15"/>
    <n v="0"/>
    <s v=""/>
    <x v="5"/>
    <s v=""/>
    <n v="1"/>
    <e v="#VALUE!"/>
  </r>
  <r>
    <s v="COLGATE 3800 DEB."/>
    <s v="Colgate-Palmolive Nederland BV"/>
    <s v="101t"/>
    <n v="101090923987"/>
    <n v="101030159932"/>
    <n v="930"/>
    <s v="Inv Booked"/>
    <s v="0002245391"/>
    <s v="Verkoop"/>
    <n v="170"/>
    <s v="Transport drops zone"/>
    <s v="9 - verwerkt"/>
    <n v="0"/>
    <m/>
    <d v="2023-01-05T00:00:00"/>
    <s v="DROP"/>
    <s v="0001010909239870078125_003"/>
    <m/>
    <m/>
    <m/>
    <s v="EUR"/>
    <n v="88.08"/>
    <s v="EUR"/>
    <n v="88.08"/>
    <s v="EUR"/>
    <n v="88.08"/>
    <n v="88.08"/>
    <n v="0"/>
    <s v="N"/>
    <n v="1223000132"/>
    <d v="2023-02-16T00:00:00"/>
    <m/>
    <d v="2023-01-05T00:00:00"/>
    <s v="00:00"/>
    <s v="23:59"/>
    <d v="2023-01-05T00:00:00"/>
    <s v="13:30"/>
    <s v="14:30"/>
    <n v="4"/>
    <s v="ce"/>
    <n v="4620"/>
    <n v="4"/>
    <n v="7"/>
    <s v="Kuehne+Nagel Tiel 3 Standpl"/>
    <s v="De Diepert 5"/>
    <s v="Tiel"/>
    <s v="4004 MA"/>
    <s v="NL"/>
    <x v="1"/>
    <s v="Fahrenheitweg 1"/>
    <x v="1"/>
    <s v="6101WR"/>
    <s v="NL"/>
    <s v="0002245391"/>
    <s v="0078125_003"/>
    <s v="31V"/>
    <s v="NL001131849B01"/>
    <n v="2"/>
    <n v="0"/>
    <n v="88.08"/>
    <s v="N"/>
    <s v="Peter Appel Transport B.V."/>
    <n v="36622"/>
    <d v="2023-01-05T00:00:00"/>
    <s v="13:10:00"/>
    <n v="0"/>
    <x v="3"/>
    <x v="0"/>
    <n v="1"/>
    <x v="1"/>
    <n v="1"/>
    <n v="4"/>
    <x v="1"/>
    <n v="88.08"/>
    <n v="1"/>
    <n v="95.919119999999992"/>
  </r>
  <r>
    <s v="COLGATE 3800 DEB."/>
    <s v="Colgate-Palmolive Nederland BV"/>
    <s v="101t"/>
    <n v="101090923986"/>
    <n v="101030159933"/>
    <n v="930"/>
    <s v="Inv Booked"/>
    <s v="0002245406"/>
    <s v="Verkoop"/>
    <n v="170"/>
    <s v="Transport drops zone"/>
    <s v="9 - verwerkt"/>
    <n v="0"/>
    <m/>
    <d v="2023-01-05T00:00:00"/>
    <s v="DROP"/>
    <s v="0001010909239860078121_002"/>
    <m/>
    <m/>
    <m/>
    <s v="EUR"/>
    <n v="12.04"/>
    <s v="EUR"/>
    <n v="12.04"/>
    <s v="EUR"/>
    <n v="12.04"/>
    <n v="12.04"/>
    <n v="0"/>
    <s v="N"/>
    <n v="1223000132"/>
    <d v="2023-02-16T00:00:00"/>
    <m/>
    <d v="2023-01-05T00:00:00"/>
    <s v="00:00"/>
    <s v="23:59"/>
    <d v="2023-01-05T00:00:00"/>
    <s v="08:00"/>
    <s v="16:00"/>
    <n v="0.8"/>
    <s v="ce"/>
    <n v="286"/>
    <n v="0.8"/>
    <n v="0"/>
    <s v="Kuehne+Nagel Tiel 3 Standpl"/>
    <s v="De Diepert 5"/>
    <s v="Tiel"/>
    <s v="4004 MA"/>
    <s v="NL"/>
    <x v="40"/>
    <s v="Doornhoek 4050"/>
    <x v="20"/>
    <s v="5465TD"/>
    <s v="NL"/>
    <s v="0002245406"/>
    <s v="0078121_002"/>
    <s v="31V"/>
    <s v="NL001131849B01"/>
    <n v="2"/>
    <n v="0"/>
    <n v="12.04"/>
    <s v="N"/>
    <s v="Peter Appel Transport B.V."/>
    <n v="36622"/>
    <d v="2023-01-05T00:00:00"/>
    <s v="10:10:00"/>
    <n v="0"/>
    <x v="3"/>
    <x v="0"/>
    <n v="1"/>
    <x v="18"/>
    <n v="1"/>
    <n v="3.2"/>
    <x v="3"/>
    <n v="48.16"/>
    <n v="1"/>
    <n v="52.446239999999996"/>
  </r>
  <r>
    <s v="COLGATE 3800 DEB."/>
    <s v="Colgate-Palmolive Nederland BV"/>
    <s v="101t"/>
    <n v="101090923978"/>
    <n v="101030159936"/>
    <n v="930"/>
    <s v="Inv Booked"/>
    <s v="0002245395"/>
    <s v="Verkoop"/>
    <n v="170"/>
    <s v="Transport drops zone"/>
    <s v="9 - verwerkt"/>
    <n v="0"/>
    <m/>
    <d v="2023-01-05T00:00:00"/>
    <s v="DROP"/>
    <s v="0001010909239780078118_002"/>
    <m/>
    <m/>
    <m/>
    <s v="EUR"/>
    <n v="201.86"/>
    <s v="EUR"/>
    <n v="201.86"/>
    <s v="EUR"/>
    <n v="201.86"/>
    <n v="201.86"/>
    <n v="0"/>
    <s v="N"/>
    <n v="1223000132"/>
    <d v="2023-02-16T00:00:00"/>
    <m/>
    <d v="2023-01-05T00:00:00"/>
    <s v="00:00"/>
    <s v="23:59"/>
    <d v="2023-01-05T00:00:00"/>
    <s v="11:00"/>
    <s v="11:00"/>
    <n v="15.2"/>
    <s v="ce"/>
    <n v="14965"/>
    <n v="15.2"/>
    <n v="25"/>
    <s v="Kuehne+Nagel Tiel 3 Standpl"/>
    <s v="De Diepert 5"/>
    <s v="Tiel"/>
    <s v="4004 MA"/>
    <s v="NL"/>
    <x v="1"/>
    <s v="Perenmarkt 15"/>
    <x v="2"/>
    <s v="1681PG"/>
    <s v="NL"/>
    <s v="0002245395"/>
    <s v="0078118_002"/>
    <s v="31V"/>
    <s v="NL001131849B01"/>
    <n v="2"/>
    <n v="0"/>
    <n v="201.86"/>
    <s v="N"/>
    <s v="Peter Appel Transport B.V."/>
    <n v="36622"/>
    <d v="2023-01-05T00:00:00"/>
    <s v="09:38:00"/>
    <n v="0"/>
    <x v="3"/>
    <x v="0"/>
    <n v="1"/>
    <x v="2"/>
    <n v="1"/>
    <n v="15.2"/>
    <x v="1"/>
    <n v="201.86"/>
    <n v="1"/>
    <n v="219.82554000000002"/>
  </r>
  <r>
    <s v="COLGATE 3800 DEB."/>
    <s v="Colgate-Palmolive Nederland BV"/>
    <s v="101t"/>
    <n v="101090923987"/>
    <n v="101030159937"/>
    <n v="930"/>
    <s v="Inv Booked"/>
    <s v="0002245422"/>
    <s v="Verkoop"/>
    <n v="170"/>
    <s v="Transport drops zone"/>
    <s v="9 - verwerkt"/>
    <n v="0"/>
    <m/>
    <d v="2023-01-05T00:00:00"/>
    <s v="DROP"/>
    <s v="0001010909239870078125_002"/>
    <m/>
    <m/>
    <m/>
    <s v="EUR"/>
    <n v="41.06"/>
    <s v="EUR"/>
    <n v="41.06"/>
    <s v="EUR"/>
    <n v="41.06"/>
    <n v="41.06"/>
    <n v="0"/>
    <s v="N"/>
    <n v="1223000132"/>
    <d v="2023-02-16T00:00:00"/>
    <m/>
    <d v="2023-01-05T00:00:00"/>
    <s v="00:00"/>
    <s v="23:59"/>
    <d v="2023-01-05T00:00:00"/>
    <s v="12:15"/>
    <s v="13:15"/>
    <n v="3.2"/>
    <s v="ce"/>
    <n v="1990"/>
    <n v="3.2"/>
    <n v="3"/>
    <s v="Kuehne+Nagel Tiel 3 Standpl"/>
    <s v="De Diepert 5"/>
    <s v="Tiel"/>
    <s v="4004 MA"/>
    <s v="NL"/>
    <x v="32"/>
    <s v="Afrikastraat 10"/>
    <x v="34"/>
    <s v="6014CG"/>
    <s v="NL"/>
    <s v="0002245422"/>
    <s v="0078125_002"/>
    <s v="31V"/>
    <s v="NL001131849B01"/>
    <n v="2"/>
    <n v="0"/>
    <n v="41.06"/>
    <s v="N"/>
    <s v="Peter Appel Transport B.V."/>
    <n v="36622"/>
    <d v="2023-01-05T00:00:00"/>
    <s v="12:14:00"/>
    <n v="0"/>
    <x v="3"/>
    <x v="0"/>
    <n v="1"/>
    <x v="23"/>
    <n v="0"/>
    <s v=""/>
    <x v="3"/>
    <s v=""/>
    <n v="1"/>
    <e v="#VALUE!"/>
  </r>
  <r>
    <s v="COLGATE 3800 DEB."/>
    <s v="Colgate-Palmolive Nederland BV"/>
    <s v="101t"/>
    <n v="101090923988"/>
    <n v="101030159938"/>
    <n v="930"/>
    <s v="Inv Booked"/>
    <s v="0002245418"/>
    <s v="Verkoop"/>
    <n v="170"/>
    <s v="Transport drops zone"/>
    <s v="9 - verwerkt"/>
    <n v="0"/>
    <m/>
    <d v="2023-01-05T00:00:00"/>
    <s v="DROP"/>
    <s v="0001010909239880078126_002"/>
    <m/>
    <m/>
    <m/>
    <s v="EUR"/>
    <n v="5.39"/>
    <s v="EUR"/>
    <n v="5.39"/>
    <s v="EUR"/>
    <n v="5.39"/>
    <n v="5.39"/>
    <n v="0"/>
    <s v="N"/>
    <n v="1223000132"/>
    <d v="2023-02-16T00:00:00"/>
    <m/>
    <d v="2023-01-05T00:00:00"/>
    <s v="00:00"/>
    <s v="23:59"/>
    <d v="2023-01-05T00:00:00"/>
    <s v="14:00"/>
    <s v="14:00"/>
    <n v="0.8"/>
    <s v="ce"/>
    <n v="55"/>
    <n v="0.8"/>
    <n v="0"/>
    <s v="Kuehne+Nagel Tiel 3 Standpl"/>
    <s v="De Diepert 5"/>
    <s v="Tiel"/>
    <s v="4004 MA"/>
    <s v="NL"/>
    <x v="14"/>
    <s v="Rood 24"/>
    <x v="17"/>
    <s v="6666LT"/>
    <s v="NL"/>
    <s v="0002245418"/>
    <s v="0078126_002"/>
    <s v="31V"/>
    <s v="NL001131849B01"/>
    <n v="2"/>
    <n v="0"/>
    <n v="5.39"/>
    <s v="N"/>
    <s v="Peter Appel Transport B.V."/>
    <n v="36622"/>
    <d v="2023-01-05T00:00:00"/>
    <s v="14:41:00"/>
    <n v="0"/>
    <x v="3"/>
    <x v="0"/>
    <n v="1"/>
    <x v="15"/>
    <n v="0"/>
    <s v=""/>
    <x v="5"/>
    <s v=""/>
    <n v="1"/>
    <e v="#VALUE!"/>
  </r>
  <r>
    <s v="COLGATE 3800 DEB."/>
    <s v="Colgate-Palmolive Nederland BV"/>
    <s v="101t"/>
    <n v="101090923976"/>
    <n v="101030159942"/>
    <n v="930"/>
    <s v="Inv Booked"/>
    <s v="0002245394"/>
    <s v="Verkoop"/>
    <n v="170"/>
    <s v="Transport drops zone"/>
    <s v="9 - verwerkt"/>
    <n v="0"/>
    <m/>
    <d v="2023-01-05T00:00:00"/>
    <s v="DROP"/>
    <s v="0001010909239760078116_002"/>
    <m/>
    <m/>
    <m/>
    <s v="EUR"/>
    <n v="236.2"/>
    <s v="EUR"/>
    <n v="236.2"/>
    <s v="EUR"/>
    <n v="236.2"/>
    <n v="236.2"/>
    <n v="0"/>
    <s v="N"/>
    <n v="1223000132"/>
    <d v="2023-02-16T00:00:00"/>
    <m/>
    <d v="2023-01-05T00:00:00"/>
    <s v="00:00"/>
    <s v="23:59"/>
    <d v="2023-01-05T00:00:00"/>
    <s v="09:00"/>
    <s v="09:00"/>
    <n v="20"/>
    <s v="ce"/>
    <n v="13821"/>
    <n v="20"/>
    <n v="35"/>
    <s v="Kuehne+Nagel Tiel 3 Standpl"/>
    <s v="De Diepert 5"/>
    <s v="Tiel"/>
    <s v="4004 MA"/>
    <s v="NL"/>
    <x v="1"/>
    <s v="Perenmarkt 15"/>
    <x v="2"/>
    <s v="1681PG"/>
    <s v="NL"/>
    <s v="0002245394"/>
    <s v="0078116_002"/>
    <s v="31V"/>
    <s v="NL001131849B01"/>
    <n v="2"/>
    <n v="0"/>
    <n v="236.2"/>
    <s v="N"/>
    <s v="Peter Appel Transport B.V."/>
    <n v="36622"/>
    <d v="2023-01-05T00:00:00"/>
    <s v="09:35:00"/>
    <n v="0"/>
    <x v="3"/>
    <x v="0"/>
    <n v="1"/>
    <x v="2"/>
    <n v="1"/>
    <n v="20"/>
    <x v="1"/>
    <n v="236.2"/>
    <n v="1"/>
    <n v="257.22179999999997"/>
  </r>
  <r>
    <s v="COLGATE 3800 DEB."/>
    <s v="Colgate-Palmolive Nederland BV"/>
    <s v="101t"/>
    <n v="101090923975"/>
    <n v="101030159943"/>
    <n v="930"/>
    <s v="Inv Booked"/>
    <s v="0002245410"/>
    <s v="Verkoop"/>
    <n v="170"/>
    <s v="Transport drops zone"/>
    <s v="9 - verwerkt"/>
    <n v="0"/>
    <m/>
    <d v="2023-01-05T00:00:00"/>
    <s v="DROP"/>
    <s v="0001010909239750078111_004"/>
    <m/>
    <m/>
    <m/>
    <s v="EUR"/>
    <n v="64.08"/>
    <s v="EUR"/>
    <n v="64.08"/>
    <s v="EUR"/>
    <n v="64.08"/>
    <n v="64.08"/>
    <n v="0"/>
    <s v="N"/>
    <n v="1223000132"/>
    <d v="2023-02-16T00:00:00"/>
    <m/>
    <d v="2023-01-05T00:00:00"/>
    <s v="00:00"/>
    <s v="23:59"/>
    <d v="2023-01-05T00:00:00"/>
    <s v="06:00"/>
    <s v="14:00"/>
    <n v="4"/>
    <s v="ce"/>
    <n v="1814"/>
    <n v="4"/>
    <n v="2"/>
    <s v="Kuehne+Nagel Tiel 3 Standpl"/>
    <s v="De Diepert 5"/>
    <s v="Tiel"/>
    <s v="4004 MA"/>
    <s v="NL"/>
    <x v="33"/>
    <s v="Tussenriemer 40"/>
    <x v="35"/>
    <s v="4704SR"/>
    <s v="NL"/>
    <s v="0002245410"/>
    <s v="0078111_004"/>
    <s v="31V"/>
    <s v="NL001131849B01"/>
    <n v="2"/>
    <n v="0"/>
    <n v="64.08"/>
    <s v="N"/>
    <s v="Peter Appel Transport B.V."/>
    <n v="36622"/>
    <d v="2023-01-05T00:00:00"/>
    <s v="10:05:00"/>
    <n v="0"/>
    <x v="3"/>
    <x v="0"/>
    <n v="1"/>
    <x v="29"/>
    <n v="0"/>
    <s v=""/>
    <x v="8"/>
    <s v=""/>
    <n v="1"/>
    <e v="#VALUE!"/>
  </r>
  <r>
    <s v="COLGATE 3800 DEB."/>
    <s v="Colgate-Palmolive Nederland BV"/>
    <s v="101t"/>
    <n v="101090923986"/>
    <n v="101030159935"/>
    <n v="930"/>
    <s v="Inv Booked"/>
    <s v="0002245412"/>
    <s v="Verkoop"/>
    <n v="170"/>
    <s v="Transport drops zone"/>
    <s v="9 - verwerkt"/>
    <n v="0"/>
    <m/>
    <d v="2023-01-05T00:00:00"/>
    <s v="DROP"/>
    <s v="0001010909239860078121_002"/>
    <m/>
    <m/>
    <m/>
    <s v="EUR"/>
    <n v="36.119999999999997"/>
    <s v="EUR"/>
    <n v="36.119999999999997"/>
    <s v="EUR"/>
    <n v="36.119999999999997"/>
    <n v="36.119999999999997"/>
    <n v="0"/>
    <s v="N"/>
    <n v="1223000132"/>
    <d v="2023-02-16T00:00:00"/>
    <m/>
    <d v="2023-01-05T00:00:00"/>
    <s v="00:00"/>
    <s v="23:59"/>
    <d v="2023-01-05T00:00:00"/>
    <s v="07:00"/>
    <s v="14:00"/>
    <n v="2.4"/>
    <s v="ce"/>
    <n v="2345"/>
    <n v="2.4"/>
    <n v="4"/>
    <s v="Kuehne+Nagel Tiel 3 Standpl"/>
    <s v="De Diepert 5"/>
    <s v="Tiel"/>
    <s v="4004 MA"/>
    <s v="NL"/>
    <x v="17"/>
    <s v="Doornhoek 4050"/>
    <x v="20"/>
    <s v="5465TD"/>
    <s v="NL"/>
    <s v="0002245412"/>
    <s v="0078121_002"/>
    <s v="31V"/>
    <s v="NL001131849B01"/>
    <n v="2"/>
    <n v="0"/>
    <n v="36.119999999999997"/>
    <s v="N"/>
    <s v="Peter Appel Transport B.V."/>
    <n v="36622"/>
    <d v="2023-01-05T00:00:00"/>
    <s v="10:10:00"/>
    <n v="0"/>
    <x v="3"/>
    <x v="0"/>
    <n v="1"/>
    <x v="18"/>
    <n v="0"/>
    <s v=""/>
    <x v="3"/>
    <s v=""/>
    <n v="1"/>
    <e v="#VALUE!"/>
  </r>
  <r>
    <s v="COLGATE 3800 DEB."/>
    <s v="Colgate-Palmolive Nederland BV"/>
    <s v="101t"/>
    <n v="101090924015"/>
    <n v="101030159921"/>
    <n v="930"/>
    <s v="Inv Booked"/>
    <s v="0002245417"/>
    <s v="Verkoop"/>
    <n v="170"/>
    <s v="Transport drops zone"/>
    <s v="9 - verwerkt"/>
    <n v="0"/>
    <m/>
    <d v="2023-01-05T00:00:00"/>
    <s v="DROP"/>
    <s v="0001010909240150078131_002"/>
    <m/>
    <m/>
    <m/>
    <s v="EUR"/>
    <n v="201.1"/>
    <s v="EUR"/>
    <n v="201.1"/>
    <s v="EUR"/>
    <n v="201.1"/>
    <n v="201.1"/>
    <n v="0"/>
    <s v="N"/>
    <n v="1223000132"/>
    <d v="2023-02-16T00:00:00"/>
    <m/>
    <d v="2023-01-05T00:00:00"/>
    <s v="00:00"/>
    <s v="23:59"/>
    <d v="2023-01-05T00:00:00"/>
    <s v="07:00"/>
    <s v="08:00"/>
    <n v="15.2"/>
    <s v="ce"/>
    <n v="14869"/>
    <n v="15.2"/>
    <n v="27"/>
    <s v="Kuehne+Nagel Tiel 3 Standpl"/>
    <s v="De Diepert 5"/>
    <s v="Tiel"/>
    <s v="4004 MA"/>
    <s v="NL"/>
    <x v="13"/>
    <s v="GALVANIWEG 1"/>
    <x v="16"/>
    <s v="8013 RG"/>
    <s v="NL"/>
    <s v="0002245417"/>
    <s v="0078131_002"/>
    <s v="31V"/>
    <s v="NL001131849B01"/>
    <n v="2"/>
    <n v="0"/>
    <n v="201.1"/>
    <s v="N"/>
    <s v="Peter Appel Transport B.V."/>
    <n v="36622"/>
    <d v="2023-01-05T00:00:00"/>
    <s v="07:31:00"/>
    <n v="0"/>
    <x v="3"/>
    <x v="0"/>
    <n v="1"/>
    <x v="14"/>
    <n v="1"/>
    <n v="15.2"/>
    <x v="2"/>
    <n v="201.1"/>
    <n v="1"/>
    <n v="218.99789999999999"/>
  </r>
  <r>
    <s v="COLGATE 3800 DEB."/>
    <s v="Colgate-Palmolive Nederland BV"/>
    <s v="101t"/>
    <n v="101090923982"/>
    <n v="101030159922"/>
    <n v="930"/>
    <s v="Inv Booked"/>
    <s v="0002245421"/>
    <s v="Verkoop"/>
    <n v="170"/>
    <s v="Transport drops zone"/>
    <s v="9 - verwerkt"/>
    <n v="0"/>
    <m/>
    <d v="2023-01-05T00:00:00"/>
    <s v="DROP"/>
    <s v="0001010909239820078114_002"/>
    <m/>
    <m/>
    <m/>
    <s v="EUR"/>
    <n v="235.71"/>
    <s v="EUR"/>
    <n v="235.71"/>
    <s v="EUR"/>
    <n v="235.71"/>
    <n v="235.71"/>
    <n v="0"/>
    <s v="N"/>
    <n v="1223000132"/>
    <d v="2023-02-16T00:00:00"/>
    <m/>
    <d v="2023-01-05T00:00:00"/>
    <s v="00:00"/>
    <s v="23:59"/>
    <d v="2023-01-05T00:00:00"/>
    <s v="08:00"/>
    <s v="09:00"/>
    <n v="23.2"/>
    <s v="ce"/>
    <n v="21835"/>
    <n v="23.2"/>
    <n v="40"/>
    <s v="Kuehne+Nagel Tiel 3 Standpl"/>
    <s v="De Diepert 5"/>
    <s v="Tiel"/>
    <s v="4004 MA"/>
    <s v="NL"/>
    <x v="7"/>
    <s v="HOOFDTOCHT 1"/>
    <x v="7"/>
    <s v="1507 CJ"/>
    <s v="NL"/>
    <s v="0002245421"/>
    <s v="0078114_002"/>
    <s v="31V"/>
    <s v="NL001131849B01"/>
    <n v="2"/>
    <n v="0"/>
    <n v="235.71"/>
    <s v="N"/>
    <s v="Peter Appel Transport B.V."/>
    <n v="36622"/>
    <d v="2023-01-05T00:00:00"/>
    <s v="09:30:00"/>
    <n v="0"/>
    <x v="3"/>
    <x v="0"/>
    <n v="1"/>
    <x v="7"/>
    <n v="1"/>
    <n v="23.2"/>
    <x v="2"/>
    <n v="235.71"/>
    <n v="1"/>
    <n v="256.68819000000002"/>
  </r>
  <r>
    <s v="COLGATE 3800 DEB."/>
    <s v="Colgate-Palmolive Nederland BV"/>
    <s v="101t"/>
    <n v="101090924147"/>
    <n v="101030160018"/>
    <n v="930"/>
    <s v="Inv Booked"/>
    <s v="0002245465"/>
    <s v="Verkoop"/>
    <n v="170"/>
    <s v="Transport drops zone"/>
    <s v="9 - verwerkt"/>
    <n v="0"/>
    <m/>
    <d v="2023-01-06T00:00:00"/>
    <s v="DROP"/>
    <s v="0001010909241470078219_002"/>
    <m/>
    <m/>
    <m/>
    <s v="EUR"/>
    <n v="25.03"/>
    <s v="EUR"/>
    <n v="25.03"/>
    <s v="EUR"/>
    <n v="25.03"/>
    <n v="25.03"/>
    <n v="0"/>
    <s v="N"/>
    <n v="1223000132"/>
    <d v="2023-02-16T00:00:00"/>
    <m/>
    <d v="2023-01-06T00:00:00"/>
    <s v="00:00"/>
    <s v="23:59"/>
    <d v="2023-01-06T00:00:00"/>
    <s v="06:00"/>
    <s v="06:00"/>
    <n v="0.8"/>
    <s v="ce"/>
    <n v="425"/>
    <n v="0.8"/>
    <n v="0"/>
    <s v="Kuehne+Nagel Tiel 3 Standpl"/>
    <s v="De Diepert 5"/>
    <s v="Tiel"/>
    <s v="4004 MA"/>
    <s v="NL"/>
    <x v="41"/>
    <s v="Asteriastraat 9"/>
    <x v="3"/>
    <s v="5047 RM"/>
    <s v="NL"/>
    <s v="0002245465"/>
    <s v="0078219_002"/>
    <s v="31V"/>
    <s v="NL001131849B01"/>
    <n v="2"/>
    <n v="0"/>
    <n v="25.03"/>
    <s v="N"/>
    <s v="Peter Appel Transport B.V."/>
    <n v="36622"/>
    <d v="2023-01-06T00:00:00"/>
    <s v="06:56:00"/>
    <n v="0"/>
    <x v="4"/>
    <x v="0"/>
    <n v="1"/>
    <x v="3"/>
    <n v="1"/>
    <n v="0.8"/>
    <x v="0"/>
    <n v="25.03"/>
    <n v="1"/>
    <n v="27.257670000000001"/>
  </r>
  <r>
    <s v="COLGATE 3800 DEB."/>
    <s v="Colgate-Palmolive Nederland BV"/>
    <s v="101t"/>
    <n v="101090924407"/>
    <n v="101030160023"/>
    <n v="930"/>
    <s v="Inv Booked"/>
    <s v="0002245469"/>
    <s v="Verkoop"/>
    <n v="170"/>
    <s v="Transport drops zone"/>
    <s v="9 - verwerkt"/>
    <n v="0"/>
    <m/>
    <d v="2023-01-06T00:00:00"/>
    <s v="DROP"/>
    <s v="0001010909244070078370_002"/>
    <m/>
    <m/>
    <m/>
    <s v="EUR"/>
    <n v="23.28"/>
    <s v="EUR"/>
    <n v="23.28"/>
    <s v="EUR"/>
    <n v="23.28"/>
    <n v="23.28"/>
    <n v="0"/>
    <s v="N"/>
    <n v="1223000132"/>
    <d v="2023-02-16T00:00:00"/>
    <m/>
    <d v="2023-01-06T00:00:00"/>
    <s v="00:00"/>
    <s v="23:59"/>
    <d v="2023-01-06T00:00:00"/>
    <s v="13:15"/>
    <s v="14:15"/>
    <n v="1.6"/>
    <s v="ce"/>
    <n v="690"/>
    <n v="1.6"/>
    <n v="0"/>
    <s v="Kuehne+Nagel Tiel 3 Standpl"/>
    <s v="De Diepert 5"/>
    <s v="Tiel"/>
    <s v="4004 MA"/>
    <s v="NL"/>
    <x v="42"/>
    <s v="Industriestraat 67"/>
    <x v="41"/>
    <s v="7482EW"/>
    <s v="NL"/>
    <s v="0002245469"/>
    <s v="0078370_002"/>
    <s v="31V"/>
    <s v="NL001131849B01"/>
    <n v="2"/>
    <n v="0"/>
    <n v="23.28"/>
    <s v="N"/>
    <s v="Peter Appel Transport B.V."/>
    <n v="36622"/>
    <d v="2023-01-06T00:00:00"/>
    <s v="12:25:00"/>
    <n v="0"/>
    <x v="4"/>
    <x v="0"/>
    <n v="1"/>
    <x v="30"/>
    <n v="1"/>
    <n v="12.799999999999999"/>
    <x v="3"/>
    <n v="186.24"/>
    <n v="1"/>
    <n v="202.81536"/>
  </r>
  <r>
    <s v="COLGATE 3800 DEB."/>
    <s v="Colgate-Palmolive Nederland BV"/>
    <s v="101t"/>
    <n v="101090924411"/>
    <n v="101030160024"/>
    <n v="930"/>
    <s v="Inv Booked"/>
    <s v="0002245457"/>
    <s v="Verkoop"/>
    <n v="170"/>
    <s v="Transport drops zone"/>
    <s v="9 - verwerkt"/>
    <n v="0"/>
    <m/>
    <d v="2023-01-06T00:00:00"/>
    <s v="DROP"/>
    <s v="0001010909244110078368_002"/>
    <m/>
    <m/>
    <m/>
    <s v="EUR"/>
    <n v="156.25"/>
    <s v="EUR"/>
    <n v="156.25"/>
    <s v="EUR"/>
    <n v="156.25"/>
    <n v="156.25"/>
    <n v="0"/>
    <s v="N"/>
    <n v="1223000132"/>
    <d v="2023-02-16T00:00:00"/>
    <m/>
    <d v="2023-01-06T00:00:00"/>
    <s v="00:00"/>
    <s v="23:59"/>
    <d v="2023-01-06T00:00:00"/>
    <s v="13:30"/>
    <s v="13:30"/>
    <n v="15.2"/>
    <s v="ce"/>
    <n v="13325"/>
    <n v="15.2"/>
    <n v="18"/>
    <s v="Kuehne+Nagel Tiel 3 Standpl"/>
    <s v="De Diepert 5"/>
    <s v="Tiel"/>
    <s v="4004 MA"/>
    <s v="NL"/>
    <x v="43"/>
    <s v="Nijverheidsweg 61"/>
    <x v="42"/>
    <s v="3341LJ"/>
    <s v="NL"/>
    <s v="0002245457"/>
    <s v="0078368_002"/>
    <s v="31V"/>
    <s v="NL001131849B01"/>
    <n v="2"/>
    <n v="0"/>
    <n v="156.25"/>
    <s v="N"/>
    <s v="Peter Appel Transport B.V."/>
    <n v="36622"/>
    <d v="2023-01-06T00:00:00"/>
    <s v="14:44:00"/>
    <n v="0"/>
    <x v="4"/>
    <x v="0"/>
    <n v="1"/>
    <x v="19"/>
    <n v="1"/>
    <n v="18.399999999999999"/>
    <x v="3"/>
    <n v="189.15"/>
    <n v="1"/>
    <n v="205.98435000000001"/>
  </r>
  <r>
    <s v="COLGATE 3800 DEB."/>
    <s v="Colgate-Palmolive Nederland BV"/>
    <s v="101t"/>
    <n v="101090924153"/>
    <n v="101030160030"/>
    <n v="930"/>
    <s v="Inv Booked"/>
    <s v="0002245471"/>
    <s v="Verkoop"/>
    <n v="170"/>
    <s v="Transport drops zone"/>
    <s v="9 - verwerkt"/>
    <n v="0"/>
    <m/>
    <d v="2023-01-06T00:00:00"/>
    <s v="DROP"/>
    <s v="0001010909241530078225_002"/>
    <m/>
    <m/>
    <m/>
    <s v="EUR"/>
    <n v="19.77"/>
    <s v="EUR"/>
    <n v="19.77"/>
    <s v="EUR"/>
    <n v="19.77"/>
    <n v="19.77"/>
    <n v="0"/>
    <s v="N"/>
    <n v="1223000132"/>
    <d v="2023-02-16T00:00:00"/>
    <m/>
    <d v="2023-01-06T00:00:00"/>
    <s v="00:00"/>
    <s v="23:59"/>
    <d v="2023-01-06T00:00:00"/>
    <s v="08:00"/>
    <s v="14:00"/>
    <n v="0.8"/>
    <s v="ce"/>
    <n v="283"/>
    <n v="0.8"/>
    <n v="0"/>
    <s v="Kuehne+Nagel Tiel 3 Standpl"/>
    <s v="De Diepert 5"/>
    <s v="Tiel"/>
    <s v="4004 MA"/>
    <s v="NL"/>
    <x v="29"/>
    <s v="Opaalstraat 15"/>
    <x v="32"/>
    <s v="1812RH"/>
    <s v="NL"/>
    <s v="0002245471"/>
    <s v="0078225_002"/>
    <s v="31V"/>
    <s v="NL001131849B01"/>
    <n v="2"/>
    <n v="0"/>
    <n v="19.77"/>
    <s v="N"/>
    <s v="Peter Appel Transport B.V."/>
    <n v="36622"/>
    <d v="2023-01-06T00:00:00"/>
    <s v="11:12:00"/>
    <n v="0"/>
    <x v="4"/>
    <x v="0"/>
    <n v="1"/>
    <x v="28"/>
    <n v="1"/>
    <n v="2.4000000000000004"/>
    <x v="3"/>
    <n v="59.3"/>
    <n v="1"/>
    <n v="64.577699999999993"/>
  </r>
  <r>
    <s v="COLGATE 3800 DEB."/>
    <s v="Colgate-Palmolive Nederland BV"/>
    <s v="101t"/>
    <n v="101090924155"/>
    <n v="101030160017"/>
    <n v="930"/>
    <s v="Inv Booked"/>
    <s v="0002245458"/>
    <s v="Verkoop"/>
    <n v="170"/>
    <s v="Transport drops zone"/>
    <s v="9 - verwerkt"/>
    <n v="0"/>
    <m/>
    <d v="2023-01-06T00:00:00"/>
    <s v="DROP"/>
    <s v="0001010909241550078224_002"/>
    <m/>
    <m/>
    <m/>
    <s v="EUR"/>
    <n v="54.96"/>
    <s v="EUR"/>
    <n v="54.96"/>
    <s v="EUR"/>
    <n v="54.96"/>
    <n v="54.96"/>
    <n v="0"/>
    <s v="N"/>
    <n v="1223000132"/>
    <d v="2023-02-16T00:00:00"/>
    <m/>
    <d v="2023-01-06T00:00:00"/>
    <s v="00:00"/>
    <s v="23:59"/>
    <d v="2023-01-06T00:00:00"/>
    <s v="10:00"/>
    <s v="11:00"/>
    <n v="4"/>
    <s v="ce"/>
    <n v="3836"/>
    <n v="4"/>
    <n v="6"/>
    <s v="Kuehne+Nagel Tiel 3 Standpl"/>
    <s v="De Diepert 5"/>
    <s v="Tiel"/>
    <s v="4004 MA"/>
    <s v="NL"/>
    <x v="6"/>
    <s v="Insulindeweg 1"/>
    <x v="9"/>
    <s v="1462MJ"/>
    <s v="NL"/>
    <s v="0002245458"/>
    <s v="0078224_002"/>
    <s v="31V"/>
    <s v="NL001131849B01"/>
    <n v="2"/>
    <n v="0"/>
    <n v="54.96"/>
    <s v="N"/>
    <s v="Peter Appel Transport B.V."/>
    <n v="36622"/>
    <d v="2023-01-06T00:00:00"/>
    <s v="10:55:00"/>
    <n v="0"/>
    <x v="4"/>
    <x v="0"/>
    <n v="1"/>
    <x v="8"/>
    <n v="1"/>
    <n v="11.2"/>
    <x v="3"/>
    <n v="153.88999999999999"/>
    <n v="1"/>
    <n v="167.58620999999999"/>
  </r>
  <r>
    <s v="COLGATE 3800 DEB."/>
    <s v="Colgate-Palmolive Nederland BV"/>
    <s v="101t"/>
    <n v="101090924155"/>
    <n v="101030160029"/>
    <n v="930"/>
    <s v="Inv Booked"/>
    <s v="0002245470"/>
    <s v="Verkoop"/>
    <n v="170"/>
    <s v="Transport drops zone"/>
    <s v="9 - verwerkt"/>
    <n v="0"/>
    <m/>
    <d v="2023-01-06T00:00:00"/>
    <s v="DROP"/>
    <s v="0001010909241550078224_003"/>
    <m/>
    <m/>
    <m/>
    <s v="EUR"/>
    <n v="142.16999999999999"/>
    <s v="EUR"/>
    <n v="142.16999999999999"/>
    <s v="EUR"/>
    <n v="142.16999999999999"/>
    <n v="142.16999999999999"/>
    <n v="0"/>
    <s v="N"/>
    <n v="1223000132"/>
    <d v="2023-02-16T00:00:00"/>
    <m/>
    <d v="2023-01-06T00:00:00"/>
    <s v="00:00"/>
    <s v="23:59"/>
    <d v="2023-01-06T00:00:00"/>
    <s v="12:00"/>
    <s v="13:00"/>
    <n v="9.6"/>
    <s v="ce"/>
    <n v="5821"/>
    <n v="9.6"/>
    <n v="5"/>
    <s v="Kuehne+Nagel Tiel 3 Standpl"/>
    <s v="De Diepert 5"/>
    <s v="Tiel"/>
    <s v="4004 MA"/>
    <s v="NL"/>
    <x v="16"/>
    <s v="Rijnland 4"/>
    <x v="19"/>
    <s v="1948RL"/>
    <s v="NL"/>
    <s v="0002245470"/>
    <s v="0078224_003"/>
    <s v="31V"/>
    <s v="NL001131849B01"/>
    <n v="2"/>
    <n v="0"/>
    <n v="142.16999999999999"/>
    <s v="N"/>
    <s v="Peter Appel Transport B.V."/>
    <n v="36622"/>
    <d v="2023-01-06T00:00:00"/>
    <s v="12:45:00"/>
    <n v="0"/>
    <x v="4"/>
    <x v="0"/>
    <n v="1"/>
    <x v="17"/>
    <n v="1"/>
    <n v="10.4"/>
    <x v="0"/>
    <n v="154.01999999999998"/>
    <n v="1"/>
    <n v="167.72777999999997"/>
  </r>
  <r>
    <s v="COLGATE 3800 DEB."/>
    <s v="Colgate-Palmolive Nederland BV"/>
    <s v="101t"/>
    <n v="101090924147"/>
    <n v="101030160021"/>
    <n v="930"/>
    <s v="Inv Booked"/>
    <s v="0002245452 REFUSED"/>
    <s v="Verkoop"/>
    <n v="170"/>
    <s v="Transport drops zone"/>
    <s v="9 - verwerkt"/>
    <n v="0"/>
    <m/>
    <d v="2023-01-06T00:00:00"/>
    <s v="DROP"/>
    <s v="0001010909241470078219_003"/>
    <m/>
    <m/>
    <m/>
    <s v="EUR"/>
    <n v="44.9"/>
    <s v="EUR"/>
    <n v="44.9"/>
    <s v="EUR"/>
    <n v="44.9"/>
    <n v="44.9"/>
    <n v="0"/>
    <s v="N"/>
    <n v="1223000132"/>
    <d v="2023-02-16T00:00:00"/>
    <m/>
    <d v="2023-01-06T00:00:00"/>
    <s v="00:00"/>
    <s v="23:59"/>
    <d v="2023-01-06T00:00:00"/>
    <s v="06:00"/>
    <s v="14:00"/>
    <n v="1.6"/>
    <s v="ce"/>
    <n v="529"/>
    <n v="1.6"/>
    <n v="0"/>
    <s v="Kuehne+Nagel Tiel 3 Standpl"/>
    <s v="De Diepert 5"/>
    <s v="Tiel"/>
    <s v="4004 MA"/>
    <s v="NL"/>
    <x v="33"/>
    <s v="Tussenriemer 40"/>
    <x v="35"/>
    <s v="4704SR"/>
    <s v="NL"/>
    <s v="0002245452 REFUSED"/>
    <s v="0078219_003"/>
    <s v="31V"/>
    <s v="NL001131849B01"/>
    <n v="2"/>
    <n v="0"/>
    <n v="44.9"/>
    <s v="N"/>
    <s v="Peter Appel Transport B.V."/>
    <n v="36622"/>
    <d v="2023-01-06T00:00:00"/>
    <s v="09:35:00"/>
    <n v="19"/>
    <x v="4"/>
    <x v="0"/>
    <n v="1"/>
    <x v="29"/>
    <n v="1"/>
    <n v="1.6"/>
    <x v="8"/>
    <n v="44.9"/>
    <n v="1"/>
    <n v="48.896099999999997"/>
  </r>
  <r>
    <s v="COLGATE 3800 DEB."/>
    <s v="Colgate-Palmolive Nederland BV"/>
    <s v="101t"/>
    <n v="101090924410"/>
    <n v="101030160022"/>
    <n v="930"/>
    <s v="Inv Booked"/>
    <s v="0002245447"/>
    <s v="Verkoop"/>
    <n v="170"/>
    <s v="Transport drops zone"/>
    <s v="9 - verwerkt"/>
    <n v="0"/>
    <m/>
    <d v="2023-01-06T00:00:00"/>
    <s v="DROP"/>
    <s v="0001010909244100078373_002"/>
    <m/>
    <m/>
    <m/>
    <s v="EUR"/>
    <n v="101.58"/>
    <s v="EUR"/>
    <n v="101.58"/>
    <s v="EUR"/>
    <n v="101.58"/>
    <n v="101.58"/>
    <n v="0"/>
    <s v="N"/>
    <n v="1223000132"/>
    <d v="2023-02-16T00:00:00"/>
    <m/>
    <d v="2023-01-06T00:00:00"/>
    <s v="00:00"/>
    <s v="23:59"/>
    <d v="2023-01-06T00:00:00"/>
    <s v="15:00"/>
    <s v="15:00"/>
    <n v="11.2"/>
    <s v="ce"/>
    <n v="12338"/>
    <n v="11.2"/>
    <n v="20"/>
    <s v="Kuehne+Nagel Tiel 3 Standpl"/>
    <s v="De Diepert 5"/>
    <s v="Tiel"/>
    <s v="4004 MA"/>
    <s v="NL"/>
    <x v="14"/>
    <s v="Rood 24"/>
    <x v="17"/>
    <s v="6666LT"/>
    <s v="NL"/>
    <s v="0002245447"/>
    <s v="0078373_002"/>
    <s v="31V"/>
    <s v="NL001131849B01"/>
    <n v="2"/>
    <n v="0"/>
    <n v="101.58"/>
    <s v="N"/>
    <s v="Peter Appel Transport B.V."/>
    <n v="36622"/>
    <d v="2023-01-06T00:00:00"/>
    <s v="16:10:00"/>
    <n v="0"/>
    <x v="4"/>
    <x v="0"/>
    <n v="1"/>
    <x v="15"/>
    <n v="1"/>
    <n v="11.2"/>
    <x v="5"/>
    <n v="101.58"/>
    <n v="1"/>
    <n v="110.62061999999999"/>
  </r>
  <r>
    <s v="COLGATE 3800 DEB."/>
    <s v="Colgate-Palmolive Nederland BV"/>
    <s v="101t"/>
    <n v="101090924155"/>
    <n v="101030160025"/>
    <n v="930"/>
    <s v="Inv Booked"/>
    <s v="0002245456"/>
    <s v="Verkoop"/>
    <n v="170"/>
    <s v="Transport drops zone"/>
    <s v="9 - verwerkt"/>
    <n v="0"/>
    <m/>
    <d v="2023-01-06T00:00:00"/>
    <s v="DROP"/>
    <s v="0001010909241550078224_002"/>
    <m/>
    <m/>
    <m/>
    <s v="EUR"/>
    <n v="21.98"/>
    <s v="EUR"/>
    <n v="21.98"/>
    <s v="EUR"/>
    <n v="21.98"/>
    <n v="21.98"/>
    <n v="0"/>
    <s v="N"/>
    <n v="1223000132"/>
    <d v="2023-02-16T00:00:00"/>
    <m/>
    <d v="2023-01-06T00:00:00"/>
    <s v="00:00"/>
    <s v="23:59"/>
    <d v="2023-01-06T00:00:00"/>
    <s v="10:00"/>
    <s v="11:00"/>
    <n v="1.6"/>
    <s v="ce"/>
    <n v="1271"/>
    <n v="1.6"/>
    <n v="2"/>
    <s v="Kuehne+Nagel Tiel 3 Standpl"/>
    <s v="De Diepert 5"/>
    <s v="Tiel"/>
    <s v="4004 MA"/>
    <s v="NL"/>
    <x v="6"/>
    <s v="Insulindeweg 1"/>
    <x v="9"/>
    <s v="1462MJ"/>
    <s v="NL"/>
    <s v="0002245456"/>
    <s v="0078224_002"/>
    <s v="31V"/>
    <s v="NL001131849B01"/>
    <n v="2"/>
    <n v="0"/>
    <n v="21.98"/>
    <s v="N"/>
    <s v="Peter Appel Transport B.V."/>
    <n v="36622"/>
    <d v="2023-01-06T00:00:00"/>
    <s v="10:55:00"/>
    <n v="0"/>
    <x v="4"/>
    <x v="0"/>
    <n v="1"/>
    <x v="8"/>
    <n v="0"/>
    <s v=""/>
    <x v="3"/>
    <s v=""/>
    <n v="1"/>
    <e v="#VALUE!"/>
  </r>
  <r>
    <s v="COLGATE 3800 DEB."/>
    <s v="Colgate-Palmolive Nederland BV"/>
    <s v="101t"/>
    <n v="101090924146"/>
    <n v="101030160026"/>
    <n v="930"/>
    <s v="Inv Booked"/>
    <s v="0002245461"/>
    <s v="Verkoop"/>
    <n v="170"/>
    <s v="Transport drops zone"/>
    <s v="9 - verwerkt"/>
    <n v="0"/>
    <m/>
    <d v="2023-01-06T00:00:00"/>
    <s v="DROP"/>
    <s v="0001010909241460078218_006"/>
    <m/>
    <m/>
    <m/>
    <s v="EUR"/>
    <n v="59.04"/>
    <s v="EUR"/>
    <n v="59.04"/>
    <s v="EUR"/>
    <n v="59.04"/>
    <n v="59.04"/>
    <n v="0"/>
    <s v="N"/>
    <n v="1223000132"/>
    <d v="2023-02-16T00:00:00"/>
    <m/>
    <d v="2023-01-06T00:00:00"/>
    <s v="00:00"/>
    <s v="23:59"/>
    <d v="2023-01-06T00:00:00"/>
    <s v="07:00"/>
    <s v="14:00"/>
    <n v="2.4"/>
    <s v="ce"/>
    <n v="897"/>
    <n v="2.4"/>
    <n v="0"/>
    <s v="Kuehne+Nagel Tiel 3 Standpl"/>
    <s v="De Diepert 5"/>
    <s v="Tiel"/>
    <s v="4004 MA"/>
    <s v="NL"/>
    <x v="22"/>
    <s v="Basisweg 7"/>
    <x v="25"/>
    <s v="1951NG"/>
    <s v="NL"/>
    <s v="0002245461"/>
    <s v="0078218_006"/>
    <s v="31V"/>
    <s v="NL001131849B01"/>
    <n v="2"/>
    <n v="0"/>
    <n v="59.04"/>
    <s v="N"/>
    <s v="Peter Appel Transport B.V."/>
    <n v="36622"/>
    <d v="2023-01-06T00:00:00"/>
    <s v="12:12:00"/>
    <n v="0"/>
    <x v="4"/>
    <x v="0"/>
    <n v="1"/>
    <x v="17"/>
    <n v="1"/>
    <n v="2.4"/>
    <x v="0"/>
    <n v="59.04"/>
    <n v="1"/>
    <n v="64.294560000000004"/>
  </r>
  <r>
    <s v="COLGATE 3800 DEB."/>
    <s v="Colgate-Palmolive Nederland BV"/>
    <s v="101t"/>
    <n v="101090924411"/>
    <n v="101030160027"/>
    <n v="930"/>
    <s v="Inv Booked"/>
    <s v="0002245468"/>
    <s v="Verkoop"/>
    <n v="170"/>
    <s v="Transport drops zone"/>
    <s v="9 - verwerkt"/>
    <n v="0"/>
    <m/>
    <d v="2023-01-06T00:00:00"/>
    <s v="DROP"/>
    <s v="0001010909244110078368_002"/>
    <m/>
    <m/>
    <m/>
    <s v="EUR"/>
    <n v="32.9"/>
    <s v="EUR"/>
    <n v="32.9"/>
    <s v="EUR"/>
    <n v="32.9"/>
    <n v="32.9"/>
    <n v="0"/>
    <s v="N"/>
    <n v="1223000132"/>
    <d v="2023-02-16T00:00:00"/>
    <m/>
    <d v="2023-01-06T00:00:00"/>
    <s v="00:00"/>
    <s v="23:59"/>
    <d v="2023-01-06T00:00:00"/>
    <s v="13:30"/>
    <s v="13:30"/>
    <n v="3.2"/>
    <s v="ce"/>
    <n v="2324"/>
    <n v="3.2"/>
    <n v="4"/>
    <s v="Kuehne+Nagel Tiel 3 Standpl"/>
    <s v="De Diepert 5"/>
    <s v="Tiel"/>
    <s v="4004 MA"/>
    <s v="NL"/>
    <x v="43"/>
    <s v="Nijverheidsweg 61"/>
    <x v="42"/>
    <s v="3341LJ"/>
    <s v="NL"/>
    <s v="0002245468"/>
    <s v="0078368_002"/>
    <s v="31V"/>
    <s v="NL001131849B01"/>
    <n v="2"/>
    <n v="0"/>
    <n v="32.9"/>
    <s v="N"/>
    <s v="Peter Appel Transport B.V."/>
    <n v="36622"/>
    <d v="2023-01-06T00:00:00"/>
    <s v="14:44:00"/>
    <n v="0"/>
    <x v="4"/>
    <x v="0"/>
    <n v="1"/>
    <x v="19"/>
    <n v="0"/>
    <s v=""/>
    <x v="3"/>
    <s v=""/>
    <n v="1"/>
    <e v="#VALUE!"/>
  </r>
  <r>
    <s v="COLGATE 3800 DEB."/>
    <s v="Colgate-Palmolive Nederland BV"/>
    <s v="101t"/>
    <n v="101090924146"/>
    <n v="101030160028"/>
    <n v="930"/>
    <s v="Inv Booked"/>
    <s v="0002245466"/>
    <s v="Verkoop"/>
    <n v="170"/>
    <s v="Transport drops zone"/>
    <s v="9 - verwerkt"/>
    <n v="0"/>
    <m/>
    <d v="2023-01-06T00:00:00"/>
    <s v="DROP"/>
    <s v="0001010909241460078218_007"/>
    <m/>
    <m/>
    <m/>
    <s v="EUR"/>
    <n v="25.03"/>
    <s v="EUR"/>
    <n v="25.03"/>
    <s v="EUR"/>
    <n v="25.03"/>
    <n v="25.03"/>
    <n v="0"/>
    <s v="N"/>
    <n v="1223000132"/>
    <d v="2023-02-16T00:00:00"/>
    <m/>
    <d v="2023-01-06T00:00:00"/>
    <s v="00:00"/>
    <s v="23:59"/>
    <d v="2023-01-06T00:00:00"/>
    <s v="08:00"/>
    <s v="16:00"/>
    <n v="0.8"/>
    <s v="ce"/>
    <n v="44"/>
    <n v="0.8"/>
    <n v="0"/>
    <s v="Kuehne+Nagel Tiel 3 Standpl"/>
    <s v="De Diepert 5"/>
    <s v="Tiel"/>
    <s v="4004 MA"/>
    <s v="NL"/>
    <x v="44"/>
    <s v="De Panoven 21"/>
    <x v="6"/>
    <s v="4191GW"/>
    <s v="NL"/>
    <s v="0002245466"/>
    <s v="0078218_007"/>
    <s v="31V"/>
    <s v="NL001131849B01"/>
    <n v="2"/>
    <n v="0"/>
    <n v="25.03"/>
    <s v="N"/>
    <s v="Peter Appel Transport B.V."/>
    <n v="36622"/>
    <d v="2023-01-06T00:00:00"/>
    <s v="13:40:00"/>
    <n v="0"/>
    <x v="4"/>
    <x v="0"/>
    <n v="1"/>
    <x v="6"/>
    <n v="1"/>
    <n v="0.8"/>
    <x v="6"/>
    <n v="25.03"/>
    <n v="1"/>
    <n v="27.257670000000001"/>
  </r>
  <r>
    <s v="COLGATE 3800 DEB."/>
    <s v="Colgate-Palmolive Nederland BV"/>
    <s v="101t"/>
    <n v="101090924149"/>
    <n v="101030160015"/>
    <n v="930"/>
    <s v="Inv Booked"/>
    <s v="0002245443 REFUSED"/>
    <s v="Verkoop"/>
    <n v="170"/>
    <s v="Transport drops zone"/>
    <s v="9 - verwerkt"/>
    <n v="0"/>
    <m/>
    <d v="2023-01-06T00:00:00"/>
    <s v="DROP"/>
    <s v="0001010909241490078221_003"/>
    <m/>
    <m/>
    <m/>
    <s v="EUR"/>
    <n v="131.1"/>
    <s v="EUR"/>
    <n v="131.1"/>
    <s v="EUR"/>
    <n v="131.1"/>
    <n v="131.1"/>
    <n v="0"/>
    <s v="N"/>
    <n v="1223000132"/>
    <d v="2023-02-16T00:00:00"/>
    <m/>
    <d v="2023-01-06T00:00:00"/>
    <s v="00:00"/>
    <s v="23:59"/>
    <d v="2023-01-06T00:00:00"/>
    <s v="07:00"/>
    <s v="07:00"/>
    <n v="13.6"/>
    <s v="ce"/>
    <n v="16853"/>
    <n v="13.6"/>
    <n v="28"/>
    <s v="Kuehne+Nagel Tiel 3 Standpl"/>
    <s v="De Diepert 5"/>
    <s v="Tiel"/>
    <s v="4004 MA"/>
    <s v="NL"/>
    <x v="17"/>
    <s v="Doornhoek 4050"/>
    <x v="20"/>
    <s v="5465TD"/>
    <s v="NL"/>
    <s v="0002245443 REFUSED"/>
    <s v="0078221_003"/>
    <s v="31V"/>
    <s v="NL001131849B01"/>
    <n v="2"/>
    <n v="0"/>
    <n v="131.1"/>
    <s v="N"/>
    <s v="Peter Appel Transport B.V."/>
    <n v="36622"/>
    <d v="2023-01-06T00:00:00"/>
    <s v="14:15:00"/>
    <n v="0"/>
    <x v="4"/>
    <x v="0"/>
    <n v="1"/>
    <x v="18"/>
    <n v="1"/>
    <n v="13.6"/>
    <x v="3"/>
    <n v="131.1"/>
    <n v="1"/>
    <n v="142.7679"/>
  </r>
  <r>
    <s v="COLGATE 3800 DEB."/>
    <s v="Colgate-Palmolive Nederland BV"/>
    <s v="101t"/>
    <n v="101090924154"/>
    <n v="101030160016"/>
    <n v="930"/>
    <s v="Inv Booked"/>
    <s v="0002245451 REFUSED"/>
    <s v="Verkoop"/>
    <n v="170"/>
    <s v="Transport drops zone"/>
    <s v="9 - verwerkt"/>
    <n v="0"/>
    <m/>
    <d v="2023-01-06T00:00:00"/>
    <s v="DROP"/>
    <s v="0001010909241540078227_003"/>
    <m/>
    <m/>
    <m/>
    <s v="EUR"/>
    <n v="49.6"/>
    <s v="EUR"/>
    <n v="49.6"/>
    <s v="EUR"/>
    <n v="49.6"/>
    <n v="49.6"/>
    <n v="0"/>
    <s v="N"/>
    <n v="1223000132"/>
    <d v="2023-02-16T00:00:00"/>
    <m/>
    <d v="2023-01-06T00:00:00"/>
    <s v="00:00"/>
    <s v="23:59"/>
    <d v="2023-01-06T00:00:00"/>
    <s v="06:00"/>
    <s v="14:00"/>
    <n v="1.6"/>
    <s v="ce"/>
    <n v="529"/>
    <n v="1.6"/>
    <n v="0"/>
    <s v="Kuehne+Nagel Tiel 3 Standpl"/>
    <s v="De Diepert 5"/>
    <s v="Tiel"/>
    <s v="4004 MA"/>
    <s v="NL"/>
    <x v="36"/>
    <s v="Ada Byronweg 19"/>
    <x v="38"/>
    <s v="6045GM"/>
    <s v="NL"/>
    <s v="0002245451 REFUSED"/>
    <s v="0078227_003"/>
    <s v="31V"/>
    <s v="NL001131849B01"/>
    <n v="2"/>
    <n v="0"/>
    <n v="49.6"/>
    <s v="N"/>
    <s v="Peter Appel Transport B.V."/>
    <n v="36622"/>
    <d v="2023-01-06T00:00:00"/>
    <s v="12:19:00"/>
    <n v="0"/>
    <x v="4"/>
    <x v="0"/>
    <n v="1"/>
    <x v="23"/>
    <n v="1"/>
    <n v="1.6"/>
    <x v="8"/>
    <n v="49.6"/>
    <n v="1"/>
    <n v="54.014400000000002"/>
  </r>
  <r>
    <s v="COLGATE 3800 DEB."/>
    <s v="Colgate-Palmolive Nederland BV"/>
    <s v="101t"/>
    <n v="101090924146"/>
    <n v="101030160019"/>
    <n v="930"/>
    <s v="Inv Booked"/>
    <s v="0002245467"/>
    <s v="Verkoop"/>
    <n v="190"/>
    <s v="Transport Zone ritpr"/>
    <s v="9 - verwerkt"/>
    <n v="0"/>
    <m/>
    <d v="2023-01-06T00:00:00"/>
    <s v="DROP"/>
    <s v="0001010909241460078218_002"/>
    <m/>
    <m/>
    <m/>
    <s v="EUR"/>
    <n v="137.28"/>
    <s v="EUR"/>
    <n v="137.28"/>
    <s v="EUR"/>
    <n v="137.28"/>
    <n v="137.28"/>
    <n v="0"/>
    <s v="N"/>
    <n v="1223000132"/>
    <d v="2023-02-16T00:00:00"/>
    <m/>
    <d v="2023-01-06T00:00:00"/>
    <s v="00:00"/>
    <s v="23:59"/>
    <d v="2023-01-06T00:00:00"/>
    <s v="03:00"/>
    <s v="04:00"/>
    <n v="4.8"/>
    <s v="ce"/>
    <n v="2355"/>
    <n v="4.8"/>
    <n v="4"/>
    <s v="Kuehne+Nagel Tiel 3 Standpl"/>
    <s v="De Diepert 5"/>
    <s v="Tiel"/>
    <s v="4004 MA"/>
    <s v="NL"/>
    <x v="2"/>
    <s v="Randweg 2"/>
    <x v="6"/>
    <s v="4191 NN"/>
    <s v="NL"/>
    <s v="0002245467"/>
    <s v="0078218_002"/>
    <s v="31V"/>
    <s v="NL001131849B01"/>
    <n v="2"/>
    <n v="0"/>
    <n v="137.28"/>
    <s v="N"/>
    <s v="Peter Appel Transport B.V."/>
    <n v="36624"/>
    <d v="2023-01-06T00:00:00"/>
    <s v="04:05:00"/>
    <n v="0"/>
    <x v="4"/>
    <x v="0"/>
    <n v="1"/>
    <x v="6"/>
    <n v="1"/>
    <n v="4.8"/>
    <x v="2"/>
    <n v="137.28"/>
    <n v="1"/>
    <n v="149.49791999999999"/>
  </r>
  <r>
    <s v="COLGATE 3800 DEB."/>
    <s v="Colgate-Palmolive Nederland BV"/>
    <s v="101t"/>
    <n v="101090924146"/>
    <n v="101030160020"/>
    <n v="930"/>
    <s v="Inv Booked"/>
    <s v="0002245455"/>
    <s v="Verkoop"/>
    <n v="170"/>
    <s v="Transport drops zone"/>
    <s v="9 - verwerkt"/>
    <n v="0"/>
    <m/>
    <d v="2023-01-06T00:00:00"/>
    <s v="DROP"/>
    <s v="0001010909241460078218_008"/>
    <m/>
    <m/>
    <m/>
    <s v="EUR"/>
    <n v="30.62"/>
    <s v="EUR"/>
    <n v="30.62"/>
    <s v="EUR"/>
    <n v="30.62"/>
    <n v="30.62"/>
    <n v="0"/>
    <s v="N"/>
    <n v="1223000132"/>
    <d v="2023-02-16T00:00:00"/>
    <m/>
    <d v="2023-01-06T00:00:00"/>
    <s v="00:00"/>
    <s v="23:59"/>
    <d v="2023-01-06T00:00:00"/>
    <s v="13:15"/>
    <s v="13:15"/>
    <n v="2.4"/>
    <s v="ce"/>
    <n v="1985"/>
    <n v="2.4"/>
    <n v="1"/>
    <s v="Kuehne+Nagel Tiel 3 Standpl"/>
    <s v="De Diepert 5"/>
    <s v="Tiel"/>
    <s v="4004 MA"/>
    <s v="NL"/>
    <x v="45"/>
    <s v="Poppenbouwing 30"/>
    <x v="6"/>
    <s v="4191NZ"/>
    <s v="NL"/>
    <s v="0002245455"/>
    <s v="0078218_008"/>
    <s v="31V"/>
    <s v="NL001131849B01"/>
    <n v="2"/>
    <n v="0"/>
    <n v="30.62"/>
    <s v="N"/>
    <s v="Peter Appel Transport B.V."/>
    <n v="36622"/>
    <d v="2023-01-06T00:00:00"/>
    <s v="13:53:00"/>
    <n v="0"/>
    <x v="4"/>
    <x v="0"/>
    <n v="1"/>
    <x v="6"/>
    <n v="1"/>
    <n v="2.4"/>
    <x v="0"/>
    <n v="30.62"/>
    <n v="1"/>
    <n v="33.345179999999999"/>
  </r>
  <r>
    <s v="COLGATE 3800 DEB."/>
    <s v="Colgate-Palmolive Nederland BV"/>
    <s v="101t"/>
    <n v="101090924155"/>
    <n v="101030160011"/>
    <n v="930"/>
    <s v="Inv Booked"/>
    <s v="0002245464"/>
    <s v="Verkoop"/>
    <n v="170"/>
    <s v="Transport drops zone"/>
    <s v="9 - verwerkt"/>
    <n v="0"/>
    <m/>
    <d v="2023-01-06T00:00:00"/>
    <s v="DROP"/>
    <s v="0001010909241550078224_003"/>
    <m/>
    <m/>
    <m/>
    <s v="EUR"/>
    <n v="11.85"/>
    <s v="EUR"/>
    <n v="11.85"/>
    <s v="EUR"/>
    <n v="11.85"/>
    <n v="11.85"/>
    <n v="0"/>
    <s v="N"/>
    <n v="1223000132"/>
    <d v="2023-02-16T00:00:00"/>
    <m/>
    <d v="2023-01-06T00:00:00"/>
    <s v="00:00"/>
    <s v="23:59"/>
    <d v="2023-01-06T00:00:00"/>
    <s v="12:00"/>
    <s v="13:00"/>
    <n v="0.8"/>
    <s v="ce"/>
    <n v="386"/>
    <n v="0.8"/>
    <n v="0"/>
    <s v="Kuehne+Nagel Tiel 3 Standpl"/>
    <s v="De Diepert 5"/>
    <s v="Tiel"/>
    <s v="4004 MA"/>
    <s v="NL"/>
    <x v="16"/>
    <s v="Rijnland 4"/>
    <x v="19"/>
    <s v="1948RL"/>
    <s v="NL"/>
    <s v="0002245464"/>
    <s v="0078224_003"/>
    <s v="31V"/>
    <s v="NL001131849B01"/>
    <n v="2"/>
    <n v="0"/>
    <n v="11.85"/>
    <s v="N"/>
    <s v="Peter Appel Transport B.V."/>
    <n v="36622"/>
    <d v="2023-01-06T00:00:00"/>
    <s v="12:45:00"/>
    <n v="0"/>
    <x v="4"/>
    <x v="0"/>
    <n v="1"/>
    <x v="17"/>
    <n v="0"/>
    <s v=""/>
    <x v="0"/>
    <s v=""/>
    <n v="1"/>
    <e v="#VALUE!"/>
  </r>
  <r>
    <s v="COLGATE 3800 DEB."/>
    <s v="Colgate-Palmolive Nederland BV"/>
    <s v="101t"/>
    <n v="101090924407"/>
    <n v="101030160009"/>
    <n v="930"/>
    <s v="Inv Booked"/>
    <s v="0002245454"/>
    <s v="Verkoop"/>
    <n v="170"/>
    <s v="Transport drops zone"/>
    <s v="9 - verwerkt"/>
    <n v="0"/>
    <m/>
    <d v="2023-01-06T00:00:00"/>
    <s v="DROP"/>
    <s v="0001010909244070078370_002"/>
    <m/>
    <m/>
    <m/>
    <s v="EUR"/>
    <n v="162.96"/>
    <s v="EUR"/>
    <n v="162.96"/>
    <s v="EUR"/>
    <n v="162.96"/>
    <n v="162.96"/>
    <n v="0"/>
    <s v="N"/>
    <n v="1223000132"/>
    <d v="2023-02-16T00:00:00"/>
    <m/>
    <d v="2023-01-06T00:00:00"/>
    <s v="00:00"/>
    <s v="23:59"/>
    <d v="2023-01-06T00:00:00"/>
    <s v="13:15"/>
    <s v="14:15"/>
    <n v="11.2"/>
    <s v="ce"/>
    <n v="9455"/>
    <n v="11.2"/>
    <n v="12"/>
    <s v="Kuehne+Nagel Tiel 3 Standpl"/>
    <s v="De Diepert 5"/>
    <s v="Tiel"/>
    <s v="4004 MA"/>
    <s v="NL"/>
    <x v="42"/>
    <s v="Industriestraat 67"/>
    <x v="41"/>
    <s v="7482EW"/>
    <s v="NL"/>
    <s v="0002245454"/>
    <s v="0078370_002"/>
    <s v="31V"/>
    <s v="NL001131849B01"/>
    <n v="2"/>
    <n v="0"/>
    <n v="162.96"/>
    <s v="N"/>
    <s v="Peter Appel Transport B.V."/>
    <n v="36622"/>
    <d v="2023-01-06T00:00:00"/>
    <s v="12:25:00"/>
    <n v="0"/>
    <x v="4"/>
    <x v="0"/>
    <n v="1"/>
    <x v="30"/>
    <n v="0"/>
    <s v=""/>
    <x v="3"/>
    <s v=""/>
    <n v="1"/>
    <e v="#VALUE!"/>
  </r>
  <r>
    <s v="COLGATE 3800 DEB."/>
    <s v="Colgate-Palmolive Nederland BV"/>
    <s v="101t"/>
    <n v="101090924157"/>
    <n v="101030160010"/>
    <n v="930"/>
    <s v="Inv Booked"/>
    <s v="0002245449"/>
    <s v="Verkoop"/>
    <n v="170"/>
    <s v="Transport drops zone"/>
    <s v="9 - verwerkt"/>
    <n v="0"/>
    <m/>
    <d v="2023-01-06T00:00:00"/>
    <s v="DROP"/>
    <s v="0001010909241570078230_002"/>
    <m/>
    <m/>
    <m/>
    <s v="EUR"/>
    <n v="272.18"/>
    <s v="EUR"/>
    <n v="272.18"/>
    <s v="EUR"/>
    <n v="272.18"/>
    <n v="272.18"/>
    <n v="0"/>
    <s v="N"/>
    <n v="1223000132"/>
    <d v="2023-02-16T00:00:00"/>
    <m/>
    <d v="2023-01-06T00:00:00"/>
    <s v="00:00"/>
    <s v="23:59"/>
    <d v="2023-01-06T00:00:00"/>
    <s v="15:00"/>
    <s v="15:00"/>
    <n v="26.4"/>
    <s v="ce"/>
    <n v="21561"/>
    <n v="26.4"/>
    <n v="48"/>
    <s v="Kuehne+Nagel Tiel 3 Standpl"/>
    <s v="De Diepert 5"/>
    <s v="Tiel"/>
    <s v="4004 MA"/>
    <s v="NL"/>
    <x v="1"/>
    <s v="Perenmarkt 15"/>
    <x v="2"/>
    <s v="1681PG"/>
    <s v="NL"/>
    <s v="0002245449"/>
    <s v="0078230_002"/>
    <s v="31V"/>
    <s v="NL001131849B01"/>
    <n v="2"/>
    <n v="0"/>
    <n v="272.18"/>
    <s v="N"/>
    <s v="Peter Appel Transport B.V."/>
    <n v="36622"/>
    <d v="2023-01-06T00:00:00"/>
    <s v="14:13:00"/>
    <n v="0"/>
    <x v="4"/>
    <x v="0"/>
    <n v="1"/>
    <x v="2"/>
    <n v="1"/>
    <n v="26.4"/>
    <x v="1"/>
    <n v="272.18"/>
    <n v="1"/>
    <n v="296.40402"/>
  </r>
  <r>
    <s v="COLGATE 3800 DEB."/>
    <s v="Colgate-Palmolive Nederland BV"/>
    <s v="101t"/>
    <n v="101090924147"/>
    <n v="101030160012"/>
    <n v="930"/>
    <s v="Inv Booked"/>
    <s v="0002245445"/>
    <s v="Verkoop"/>
    <n v="170"/>
    <s v="Transport drops zone"/>
    <s v="9 - verwerkt"/>
    <n v="0"/>
    <m/>
    <d v="2023-01-06T00:00:00"/>
    <s v="DROP"/>
    <s v="0001010909241470078219_006"/>
    <m/>
    <m/>
    <m/>
    <s v="EUR"/>
    <n v="155.38999999999999"/>
    <s v="EUR"/>
    <n v="155.38999999999999"/>
    <s v="EUR"/>
    <n v="155.38999999999999"/>
    <n v="155.38999999999999"/>
    <n v="0"/>
    <s v="N"/>
    <n v="1223000132"/>
    <d v="2023-02-16T00:00:00"/>
    <m/>
    <d v="2023-01-06T00:00:00"/>
    <s v="00:00"/>
    <s v="23:59"/>
    <d v="2023-01-06T00:00:00"/>
    <s v="10:00"/>
    <s v="10:00"/>
    <n v="12.8"/>
    <s v="ce"/>
    <n v="15332"/>
    <n v="12.8"/>
    <n v="27"/>
    <s v="Kuehne+Nagel Tiel 3 Standpl"/>
    <s v="De Diepert 5"/>
    <s v="Tiel"/>
    <s v="4004 MA"/>
    <s v="NL"/>
    <x v="46"/>
    <s v="FLORIJNSTRAAT  4C"/>
    <x v="23"/>
    <s v="4903 RM"/>
    <s v="NL"/>
    <s v="0002245445"/>
    <s v="0078219_006"/>
    <s v="31V"/>
    <s v="NL001131849B01"/>
    <n v="2"/>
    <n v="0"/>
    <n v="155.38999999999999"/>
    <s v="N"/>
    <s v="Peter Appel Transport B.V."/>
    <n v="36622"/>
    <d v="2023-01-06T00:00:00"/>
    <s v="11:37:00"/>
    <n v="0"/>
    <x v="4"/>
    <x v="0"/>
    <n v="1"/>
    <x v="34"/>
    <n v="1"/>
    <n v="12.8"/>
    <x v="5"/>
    <n v="155.38999999999999"/>
    <n v="1"/>
    <n v="169.21970999999999"/>
  </r>
  <r>
    <s v="COLGATE 3800 DEB."/>
    <s v="Colgate-Palmolive Nederland BV"/>
    <s v="101t"/>
    <n v="101090924146"/>
    <n v="101030160013"/>
    <n v="930"/>
    <s v="Inv Booked"/>
    <s v="0002245448 REFUSED"/>
    <s v="Verkoop"/>
    <n v="170"/>
    <s v="Transport drops zone"/>
    <s v="9 - verwerkt"/>
    <n v="0"/>
    <m/>
    <d v="2023-01-06T00:00:00"/>
    <s v="DROP"/>
    <s v="0001010909241460078218_005"/>
    <m/>
    <m/>
    <m/>
    <s v="EUR"/>
    <n v="49.01"/>
    <s v="EUR"/>
    <n v="49.01"/>
    <s v="EUR"/>
    <n v="49.01"/>
    <n v="49.01"/>
    <n v="0"/>
    <s v="N"/>
    <n v="1223000132"/>
    <d v="2023-02-16T00:00:00"/>
    <m/>
    <d v="2023-01-06T00:00:00"/>
    <s v="00:00"/>
    <s v="23:59"/>
    <d v="2023-01-06T00:00:00"/>
    <s v="06:00"/>
    <s v="14:30"/>
    <n v="1.6"/>
    <s v="ce"/>
    <n v="594"/>
    <n v="1.6"/>
    <n v="0"/>
    <s v="Kuehne+Nagel Tiel 3 Standpl"/>
    <s v="De Diepert 5"/>
    <s v="Tiel"/>
    <s v="4004 MA"/>
    <s v="NL"/>
    <x v="34"/>
    <s v="Birnieweg 13"/>
    <x v="36"/>
    <s v="7418 HH"/>
    <s v="NL"/>
    <s v="0002245448 REFUSED"/>
    <s v="0078218_005"/>
    <s v="31V"/>
    <s v="NL001131849B01"/>
    <n v="2"/>
    <n v="0"/>
    <n v="49.01"/>
    <s v="N"/>
    <s v="Peter Appel Transport B.V."/>
    <n v="36622"/>
    <d v="2023-01-06T00:00:00"/>
    <s v="10:37:00"/>
    <n v="0"/>
    <x v="4"/>
    <x v="0"/>
    <n v="1"/>
    <x v="30"/>
    <n v="1"/>
    <n v="1.6"/>
    <x v="8"/>
    <n v="49.01"/>
    <n v="1"/>
    <n v="53.371889999999993"/>
  </r>
  <r>
    <s v="COLGATE 3800 DEB."/>
    <s v="Colgate-Palmolive Nederland BV"/>
    <s v="101t"/>
    <n v="101090924148"/>
    <n v="101030160014"/>
    <n v="930"/>
    <s v="Inv Booked"/>
    <s v="0002245450"/>
    <s v="Verkoop"/>
    <n v="170"/>
    <s v="Transport drops zone"/>
    <s v="9 - verwerkt"/>
    <n v="0"/>
    <m/>
    <d v="2023-01-06T00:00:00"/>
    <s v="DROP"/>
    <s v="0001010909241480078220_003"/>
    <m/>
    <m/>
    <m/>
    <s v="EUR"/>
    <n v="66.540000000000006"/>
    <s v="EUR"/>
    <n v="66.540000000000006"/>
    <s v="EUR"/>
    <n v="66.540000000000006"/>
    <n v="66.540000000000006"/>
    <n v="0"/>
    <s v="N"/>
    <n v="1223000132"/>
    <d v="2023-02-16T00:00:00"/>
    <m/>
    <d v="2023-01-06T00:00:00"/>
    <s v="00:00"/>
    <s v="23:59"/>
    <d v="2023-01-06T00:00:00"/>
    <s v="06:00"/>
    <s v="14:30"/>
    <n v="1.6"/>
    <s v="ce"/>
    <n v="529"/>
    <n v="1.6"/>
    <n v="0"/>
    <s v="Kuehne+Nagel Tiel 3 Standpl"/>
    <s v="De Diepert 5"/>
    <s v="Tiel"/>
    <s v="4004 MA"/>
    <s v="NL"/>
    <x v="37"/>
    <s v="Dublinweg 3"/>
    <x v="39"/>
    <s v="9744 VB"/>
    <s v="NL"/>
    <s v="0002245450"/>
    <s v="0078220_003"/>
    <s v="31V"/>
    <s v="NL001131849B01"/>
    <n v="2"/>
    <n v="0"/>
    <n v="66.540000000000006"/>
    <s v="N"/>
    <s v="Peter Appel Transport B.V."/>
    <n v="36622"/>
    <d v="2023-01-06T00:00:00"/>
    <s v="09:36:00"/>
    <n v="0"/>
    <x v="4"/>
    <x v="0"/>
    <n v="1"/>
    <x v="32"/>
    <n v="1"/>
    <n v="1.6"/>
    <x v="8"/>
    <n v="66.540000000000006"/>
    <n v="1"/>
    <n v="72.462060000000008"/>
  </r>
  <r>
    <s v="COLGATE 3800 DEB."/>
    <s v="Colgate-Palmolive Nederland BV"/>
    <s v="101t"/>
    <n v="101090924146"/>
    <n v="101030160002"/>
    <n v="930"/>
    <s v="Inv Booked"/>
    <s v="0002245446"/>
    <s v="Verkoop"/>
    <n v="170"/>
    <s v="Transport drops zone"/>
    <s v="9 - verwerkt"/>
    <n v="0"/>
    <m/>
    <d v="2023-01-06T00:00:00"/>
    <s v="DROP"/>
    <s v="0001010909241460078218_004"/>
    <m/>
    <m/>
    <m/>
    <s v="EUR"/>
    <n v="29.36"/>
    <s v="EUR"/>
    <n v="29.36"/>
    <s v="EUR"/>
    <n v="29.36"/>
    <n v="29.36"/>
    <n v="0"/>
    <s v="N"/>
    <n v="1223000132"/>
    <d v="2023-02-16T00:00:00"/>
    <m/>
    <d v="2023-01-06T00:00:00"/>
    <s v="00:00"/>
    <s v="23:59"/>
    <d v="2023-01-06T00:00:00"/>
    <s v="06:00"/>
    <s v="14:00"/>
    <n v="1.6"/>
    <s v="ce"/>
    <n v="529"/>
    <n v="1.6"/>
    <n v="0"/>
    <s v="Kuehne+Nagel Tiel 3 Standpl"/>
    <s v="De Diepert 5"/>
    <s v="Tiel"/>
    <s v="4004 MA"/>
    <s v="NL"/>
    <x v="31"/>
    <s v="Ohmweg 3"/>
    <x v="33"/>
    <s v="4104BM"/>
    <s v="NL"/>
    <s v="0002245446"/>
    <s v="0078218_004"/>
    <s v="31V"/>
    <s v="NL001131849B01"/>
    <n v="2"/>
    <n v="0"/>
    <n v="29.36"/>
    <s v="N"/>
    <s v="Peter Appel Transport B.V."/>
    <n v="36622"/>
    <d v="2023-01-06T00:00:00"/>
    <s v="14:00:00"/>
    <n v="0"/>
    <x v="4"/>
    <x v="0"/>
    <n v="1"/>
    <x v="6"/>
    <n v="1"/>
    <n v="1.6"/>
    <x v="8"/>
    <n v="29.36"/>
    <n v="1"/>
    <n v="31.973039999999997"/>
  </r>
  <r>
    <s v="COLGATE 3800 DEB."/>
    <s v="Colgate-Palmolive Nederland BV"/>
    <s v="101t"/>
    <n v="101090924156"/>
    <n v="101030160003"/>
    <n v="930"/>
    <s v="Inv Booked"/>
    <s v="0002245460"/>
    <s v="Verkoop"/>
    <n v="170"/>
    <s v="Transport drops zone"/>
    <s v="9 - verwerkt"/>
    <n v="0"/>
    <m/>
    <d v="2023-01-06T00:00:00"/>
    <s v="DROP"/>
    <s v="0001010909241560078229_003"/>
    <m/>
    <m/>
    <m/>
    <s v="EUR"/>
    <n v="123.2"/>
    <s v="EUR"/>
    <n v="123.2"/>
    <s v="EUR"/>
    <n v="123.2"/>
    <n v="123.2"/>
    <n v="0"/>
    <s v="N"/>
    <n v="1223000132"/>
    <d v="2023-02-16T00:00:00"/>
    <m/>
    <d v="2023-01-06T00:00:00"/>
    <s v="00:00"/>
    <s v="23:59"/>
    <d v="2023-01-06T00:00:00"/>
    <s v="12:00"/>
    <s v="12:00"/>
    <n v="8"/>
    <s v="ce"/>
    <n v="6980"/>
    <n v="8"/>
    <n v="11"/>
    <s v="Kuehne+Nagel Tiel 3 Standpl"/>
    <s v="De Diepert 5"/>
    <s v="Tiel"/>
    <s v="4004 MA"/>
    <s v="NL"/>
    <x v="25"/>
    <s v="Hollandweg 30"/>
    <x v="4"/>
    <s v="2665 MT"/>
    <s v="NL"/>
    <s v="0002245460"/>
    <s v="0078229_003"/>
    <s v="31V"/>
    <s v="NL001131849B01"/>
    <n v="2"/>
    <n v="0"/>
    <n v="123.2"/>
    <s v="N"/>
    <s v="Peter Appel Transport B.V."/>
    <n v="36622"/>
    <d v="2023-01-06T00:00:00"/>
    <s v="13:40:00"/>
    <n v="0"/>
    <x v="4"/>
    <x v="0"/>
    <n v="1"/>
    <x v="4"/>
    <n v="1"/>
    <n v="8"/>
    <x v="0"/>
    <n v="123.2"/>
    <n v="1"/>
    <n v="134.16479999999999"/>
  </r>
  <r>
    <s v="COLGATE 3800 DEB."/>
    <s v="Colgate-Palmolive Nederland BV"/>
    <s v="101t"/>
    <n v="101090924147"/>
    <n v="101030160004"/>
    <n v="930"/>
    <s v="Inv Booked"/>
    <s v="0002245462"/>
    <s v="Verkoop"/>
    <n v="170"/>
    <s v="Transport drops zone"/>
    <s v="9 - verwerkt"/>
    <n v="0"/>
    <m/>
    <d v="2023-01-06T00:00:00"/>
    <s v="DROP"/>
    <s v="0001010909241470078219_005"/>
    <m/>
    <m/>
    <m/>
    <s v="EUR"/>
    <n v="25.59"/>
    <s v="EUR"/>
    <n v="25.59"/>
    <s v="EUR"/>
    <n v="25.59"/>
    <n v="25.59"/>
    <n v="0"/>
    <s v="N"/>
    <n v="1223000132"/>
    <d v="2023-02-16T00:00:00"/>
    <m/>
    <d v="2023-01-06T00:00:00"/>
    <s v="00:00"/>
    <s v="23:59"/>
    <d v="2023-01-06T00:00:00"/>
    <s v="08:00"/>
    <s v="12:00"/>
    <n v="0.8"/>
    <s v="ce"/>
    <n v="85"/>
    <n v="0.8"/>
    <n v="0"/>
    <s v="Kuehne+Nagel Tiel 3 Standpl"/>
    <s v="De Diepert 5"/>
    <s v="Tiel"/>
    <s v="4004 MA"/>
    <s v="NL"/>
    <x v="47"/>
    <s v="Zeedijk 23"/>
    <x v="28"/>
    <s v="4871NM"/>
    <s v="NL"/>
    <s v="0002245462"/>
    <s v="0078219_005"/>
    <s v="31V"/>
    <s v="NL001131849B01"/>
    <n v="2"/>
    <n v="0"/>
    <n v="25.59"/>
    <s v="N"/>
    <s v="Peter Appel Transport B.V."/>
    <n v="36622"/>
    <d v="2023-01-06T00:00:00"/>
    <s v="10:10:00"/>
    <n v="0"/>
    <x v="4"/>
    <x v="0"/>
    <n v="1"/>
    <x v="24"/>
    <n v="1"/>
    <n v="0.8"/>
    <x v="0"/>
    <n v="25.59"/>
    <n v="1"/>
    <n v="27.867509999999999"/>
  </r>
  <r>
    <s v="COLGATE 3800 DEB."/>
    <s v="Colgate-Palmolive Nederland BV"/>
    <s v="101t"/>
    <n v="101090924148"/>
    <n v="101030160005"/>
    <n v="930"/>
    <s v="Inv Booked"/>
    <s v="0002245459"/>
    <s v="Verkoop"/>
    <n v="170"/>
    <s v="Transport drops zone"/>
    <s v="9 - verwerkt"/>
    <n v="0"/>
    <m/>
    <d v="2023-01-06T00:00:00"/>
    <s v="DROP"/>
    <s v="0001010909241480078220_002"/>
    <m/>
    <m/>
    <m/>
    <s v="EUR"/>
    <n v="366.72"/>
    <s v="EUR"/>
    <n v="366.72"/>
    <s v="EUR"/>
    <n v="366.72"/>
    <n v="366.72"/>
    <n v="0"/>
    <s v="N"/>
    <n v="1223000132"/>
    <d v="2023-02-16T00:00:00"/>
    <m/>
    <d v="2023-01-06T00:00:00"/>
    <s v="00:00"/>
    <s v="23:59"/>
    <d v="2023-01-06T00:00:00"/>
    <s v="08:00"/>
    <s v="17:00"/>
    <n v="24"/>
    <s v="ce"/>
    <n v="16552"/>
    <n v="24"/>
    <n v="42"/>
    <s v="Kuehne+Nagel Tiel 3 Standpl"/>
    <s v="De Diepert 5"/>
    <s v="Tiel"/>
    <s v="4004 MA"/>
    <s v="NL"/>
    <x v="0"/>
    <s v="Henri Fordlaan 6"/>
    <x v="0"/>
    <s v="9615TK"/>
    <s v="NL"/>
    <s v="0002245459"/>
    <s v="0078220_002"/>
    <s v="31V"/>
    <s v="NL001131849B01"/>
    <n v="2"/>
    <n v="0"/>
    <n v="366.72"/>
    <s v="N"/>
    <s v="Peter Appel Transport B.V."/>
    <n v="36622"/>
    <d v="2023-01-06T00:00:00"/>
    <s v="08:12:00"/>
    <n v="0"/>
    <x v="4"/>
    <x v="0"/>
    <n v="1"/>
    <x v="0"/>
    <n v="1"/>
    <n v="24"/>
    <x v="0"/>
    <n v="366.72"/>
    <n v="1"/>
    <n v="399.35808000000003"/>
  </r>
  <r>
    <s v="COLGATE 3800 DEB."/>
    <s v="Colgate-Palmolive Nederland BV"/>
    <s v="101t"/>
    <n v="101090924146"/>
    <n v="101030160006"/>
    <n v="930"/>
    <s v="Inv Booked"/>
    <s v="0002245453 REFUSED"/>
    <s v="Verkoop"/>
    <n v="170"/>
    <s v="Transport drops zone"/>
    <s v="9 - verwerkt"/>
    <n v="0"/>
    <m/>
    <d v="2023-01-06T00:00:00"/>
    <s v="DROP"/>
    <s v="0001010909241460078218_003"/>
    <m/>
    <m/>
    <m/>
    <s v="EUR"/>
    <n v="45.3"/>
    <s v="EUR"/>
    <n v="45.3"/>
    <s v="EUR"/>
    <n v="45.3"/>
    <n v="45.3"/>
    <n v="0"/>
    <s v="N"/>
    <n v="1223000132"/>
    <d v="2023-02-16T00:00:00"/>
    <m/>
    <d v="2023-01-06T00:00:00"/>
    <s v="00:00"/>
    <s v="23:59"/>
    <d v="2023-01-06T00:00:00"/>
    <s v="06:00"/>
    <s v="14:00"/>
    <n v="1.6"/>
    <s v="ce"/>
    <n v="594"/>
    <n v="1.6"/>
    <n v="0"/>
    <s v="Kuehne+Nagel Tiel 3 Standpl"/>
    <s v="De Diepert 5"/>
    <s v="Tiel"/>
    <s v="4004 MA"/>
    <s v="NL"/>
    <x v="30"/>
    <s v="Brandpuntlaan Zuid 1"/>
    <x v="4"/>
    <s v="2665NZ"/>
    <s v="NL"/>
    <s v="0002245453 REFUSED"/>
    <s v="0078218_003"/>
    <s v="31V"/>
    <s v="NL001131849B01"/>
    <n v="2"/>
    <n v="0"/>
    <n v="45.3"/>
    <s v="N"/>
    <s v="Peter Appel Transport B.V."/>
    <n v="36622"/>
    <d v="2023-01-06T00:00:00"/>
    <s v="10:44:00"/>
    <n v="0"/>
    <x v="4"/>
    <x v="0"/>
    <n v="1"/>
    <x v="4"/>
    <n v="1"/>
    <n v="1.6"/>
    <x v="8"/>
    <n v="45.3"/>
    <n v="1"/>
    <n v="49.331699999999998"/>
  </r>
  <r>
    <s v="COLGATE 3800 DEB."/>
    <s v="Colgate-Palmolive Nederland BV"/>
    <s v="101t"/>
    <n v="101090924155"/>
    <n v="101030160007"/>
    <n v="930"/>
    <s v="Inv Booked"/>
    <s v="0002245463"/>
    <s v="Verkoop"/>
    <n v="170"/>
    <s v="Transport drops zone"/>
    <s v="9 - verwerkt"/>
    <n v="0"/>
    <m/>
    <d v="2023-01-06T00:00:00"/>
    <s v="DROP"/>
    <s v="0001010909241550078224_002"/>
    <m/>
    <m/>
    <m/>
    <s v="EUR"/>
    <n v="76.95"/>
    <s v="EUR"/>
    <n v="76.95"/>
    <s v="EUR"/>
    <n v="76.95"/>
    <n v="76.95"/>
    <n v="0"/>
    <s v="N"/>
    <n v="1223000132"/>
    <d v="2023-02-16T00:00:00"/>
    <m/>
    <d v="2023-01-06T00:00:00"/>
    <s v="00:00"/>
    <s v="23:59"/>
    <d v="2023-01-06T00:00:00"/>
    <s v="10:00"/>
    <s v="11:00"/>
    <n v="5.6"/>
    <s v="ce"/>
    <n v="2904"/>
    <n v="5.6"/>
    <n v="3"/>
    <s v="Kuehne+Nagel Tiel 3 Standpl"/>
    <s v="De Diepert 5"/>
    <s v="Tiel"/>
    <s v="4004 MA"/>
    <s v="NL"/>
    <x v="6"/>
    <s v="Insulindeweg 1"/>
    <x v="9"/>
    <s v="1462MJ"/>
    <s v="NL"/>
    <s v="0002245463"/>
    <s v="0078224_002"/>
    <s v="31V"/>
    <s v="NL001131849B01"/>
    <n v="2"/>
    <n v="0"/>
    <n v="76.95"/>
    <s v="N"/>
    <s v="Peter Appel Transport B.V."/>
    <n v="36622"/>
    <d v="2023-01-06T00:00:00"/>
    <s v="10:55:00"/>
    <n v="0"/>
    <x v="4"/>
    <x v="0"/>
    <n v="1"/>
    <x v="8"/>
    <n v="0"/>
    <s v=""/>
    <x v="3"/>
    <s v=""/>
    <n v="1"/>
    <e v="#VALUE!"/>
  </r>
  <r>
    <s v="COLGATE 3800 DEB."/>
    <s v="Colgate-Palmolive Nederland BV"/>
    <s v="101t"/>
    <n v="101090924153"/>
    <n v="101030160008"/>
    <n v="930"/>
    <s v="Inv Booked"/>
    <s v="0002245444"/>
    <s v="Verkoop"/>
    <n v="170"/>
    <s v="Transport drops zone"/>
    <s v="9 - verwerkt"/>
    <n v="0"/>
    <m/>
    <d v="2023-01-06T00:00:00"/>
    <s v="DROP"/>
    <s v="0001010909241530078225_002"/>
    <m/>
    <m/>
    <m/>
    <s v="EUR"/>
    <n v="39.53"/>
    <s v="EUR"/>
    <n v="39.53"/>
    <s v="EUR"/>
    <n v="39.53"/>
    <n v="39.53"/>
    <n v="0"/>
    <s v="N"/>
    <n v="1223000132"/>
    <d v="2023-02-16T00:00:00"/>
    <m/>
    <d v="2023-01-06T00:00:00"/>
    <s v="00:00"/>
    <s v="23:59"/>
    <d v="2023-01-06T00:00:00"/>
    <s v="08:00"/>
    <s v="14:00"/>
    <n v="1.6"/>
    <s v="ce"/>
    <n v="224"/>
    <n v="1.6"/>
    <n v="0"/>
    <s v="Kuehne+Nagel Tiel 3 Standpl"/>
    <s v="De Diepert 5"/>
    <s v="Tiel"/>
    <s v="4004 MA"/>
    <s v="NL"/>
    <x v="48"/>
    <s v="OPAALSTRAAT  2"/>
    <x v="32"/>
    <s v="1812 RH"/>
    <s v="NL"/>
    <s v="0002245444"/>
    <s v="0078225_002"/>
    <s v="31V"/>
    <s v="NL001131849B01"/>
    <n v="2"/>
    <n v="0"/>
    <n v="39.53"/>
    <s v="N"/>
    <s v="Peter Appel Transport B.V."/>
    <n v="36622"/>
    <d v="2023-01-06T00:00:00"/>
    <s v="11:32:00"/>
    <n v="0"/>
    <x v="4"/>
    <x v="0"/>
    <n v="1"/>
    <x v="28"/>
    <n v="0"/>
    <s v=""/>
    <x v="3"/>
    <s v=""/>
    <n v="1"/>
    <e v="#VALUE!"/>
  </r>
  <r>
    <s v="COLGATE 3800 DEB."/>
    <s v="Colgate-Palmolive Nederland BV"/>
    <s v="101t"/>
    <n v="101090924715"/>
    <n v="101030160095"/>
    <n v="930"/>
    <s v="Inv Booked"/>
    <s v="0002245507"/>
    <s v="Verkoop"/>
    <n v="170"/>
    <s v="Transport drops zone"/>
    <s v="9 - verwerkt"/>
    <n v="0"/>
    <m/>
    <d v="2023-01-07T00:00:00"/>
    <s v="DROP"/>
    <s v="0001010909247150078556_002"/>
    <m/>
    <m/>
    <m/>
    <s v="EUR"/>
    <n v="137.28"/>
    <s v="EUR"/>
    <n v="137.28"/>
    <s v="EUR"/>
    <n v="137.28"/>
    <n v="137.28"/>
    <n v="0"/>
    <s v="Y"/>
    <n v="1223000132"/>
    <d v="2023-02-16T00:00:00"/>
    <m/>
    <d v="2023-01-07T00:00:00"/>
    <s v="00:00"/>
    <s v="23:59"/>
    <d v="2023-01-07T00:00:00"/>
    <s v="06:00"/>
    <s v="07:00"/>
    <n v="26"/>
    <s v="ce"/>
    <n v="12989"/>
    <n v="26.4"/>
    <n v="29"/>
    <s v="Kuehne+Nagel Tiel 3 Standpl"/>
    <s v="De Diepert 5"/>
    <s v="Tiel"/>
    <s v="4004 MA"/>
    <s v="NL"/>
    <x v="2"/>
    <s v="Randweg 2"/>
    <x v="6"/>
    <s v="4191 NN"/>
    <s v="NL"/>
    <s v="0002245507"/>
    <s v="0078556_002"/>
    <s v="31V"/>
    <s v="NL001131849B01"/>
    <n v="2"/>
    <n v="0"/>
    <n v="137.28"/>
    <s v="N"/>
    <s v="Peter Appel Transport B.V."/>
    <n v="36622"/>
    <d v="2023-01-07T00:00:00"/>
    <s v="06:57:00"/>
    <n v="0"/>
    <x v="5"/>
    <x v="0"/>
    <n v="1"/>
    <x v="6"/>
    <n v="1"/>
    <n v="26.4"/>
    <x v="2"/>
    <n v="137.28"/>
    <n v="1"/>
    <n v="149.49791999999999"/>
  </r>
  <r>
    <s v="COLGATE 3800 DEB."/>
    <s v="Colgate-Palmolive Nederland BV"/>
    <s v="101t"/>
    <n v="101090924714"/>
    <n v="101030160096"/>
    <n v="930"/>
    <s v="Inv Booked"/>
    <s v="0002245493"/>
    <s v="Verkoop"/>
    <n v="170"/>
    <s v="Transport drops zone"/>
    <s v="9 - verwerkt"/>
    <n v="0"/>
    <m/>
    <d v="2023-01-07T00:00:00"/>
    <s v="DROP"/>
    <s v="0001010909247140078558_002"/>
    <m/>
    <m/>
    <m/>
    <s v="EUR"/>
    <n v="23.78"/>
    <s v="EUR"/>
    <n v="23.78"/>
    <s v="EUR"/>
    <n v="23.78"/>
    <n v="23.78"/>
    <n v="0"/>
    <s v="Y"/>
    <n v="1223000132"/>
    <d v="2023-02-16T00:00:00"/>
    <m/>
    <d v="2023-01-07T00:00:00"/>
    <s v="00:00"/>
    <s v="23:59"/>
    <d v="2023-01-07T00:00:00"/>
    <s v="11:30"/>
    <s v="12:30"/>
    <n v="3.2"/>
    <s v="ce"/>
    <n v="1881"/>
    <n v="3.2"/>
    <n v="3"/>
    <s v="Kuehne+Nagel Tiel 3 Standpl"/>
    <s v="De Diepert 5"/>
    <s v="Tiel"/>
    <s v="4004 MA"/>
    <s v="NL"/>
    <x v="24"/>
    <s v="Ravenswade 14"/>
    <x v="26"/>
    <s v="3439 LD"/>
    <s v="NL"/>
    <s v="0002245493"/>
    <s v="0078558_002"/>
    <s v="31V"/>
    <s v="NL001131849B01"/>
    <n v="2"/>
    <n v="0"/>
    <n v="23.78"/>
    <s v="N"/>
    <s v="Peter Appel Transport B.V."/>
    <n v="36622"/>
    <d v="2023-01-07T00:00:00"/>
    <s v="12:50:00"/>
    <n v="0"/>
    <x v="5"/>
    <x v="0"/>
    <n v="1"/>
    <x v="22"/>
    <n v="1"/>
    <n v="26.4"/>
    <x v="7"/>
    <n v="196.16"/>
    <n v="1"/>
    <n v="213.61823999999999"/>
  </r>
  <r>
    <s v="COLGATE 3800 DEB."/>
    <s v="Colgate-Palmolive Nederland BV"/>
    <s v="101t"/>
    <n v="101090924714"/>
    <n v="101030160103"/>
    <n v="930"/>
    <s v="Inv Booked"/>
    <s v="0002245495"/>
    <s v="Verkoop"/>
    <n v="170"/>
    <s v="Transport drops zone"/>
    <s v="9 - verwerkt"/>
    <n v="0"/>
    <m/>
    <d v="2023-01-07T00:00:00"/>
    <s v="DROP"/>
    <s v="0001010909247140078558_002"/>
    <m/>
    <m/>
    <m/>
    <s v="EUR"/>
    <n v="172.38"/>
    <s v="EUR"/>
    <n v="172.38"/>
    <s v="EUR"/>
    <n v="172.38"/>
    <n v="172.38"/>
    <n v="0"/>
    <s v="Y"/>
    <n v="1223000132"/>
    <d v="2023-02-16T00:00:00"/>
    <m/>
    <d v="2023-01-07T00:00:00"/>
    <s v="00:00"/>
    <s v="23:59"/>
    <d v="2023-01-07T00:00:00"/>
    <s v="11:30"/>
    <s v="12:30"/>
    <n v="23"/>
    <s v="ce"/>
    <n v="7404"/>
    <n v="23.2"/>
    <n v="15"/>
    <s v="Kuehne+Nagel Tiel 3 Standpl"/>
    <s v="De Diepert 5"/>
    <s v="Tiel"/>
    <s v="4004 MA"/>
    <s v="NL"/>
    <x v="24"/>
    <s v="Ravenswade 14"/>
    <x v="26"/>
    <s v="3439 LD"/>
    <s v="NL"/>
    <s v="0002245495"/>
    <s v="0078558_002"/>
    <s v="31V"/>
    <s v="NL001131849B01"/>
    <n v="2"/>
    <n v="0"/>
    <n v="172.38"/>
    <s v="N"/>
    <s v="Peter Appel Transport B.V."/>
    <n v="36622"/>
    <d v="2023-01-07T00:00:00"/>
    <s v="12:50:00"/>
    <n v="0"/>
    <x v="5"/>
    <x v="0"/>
    <n v="1"/>
    <x v="22"/>
    <n v="0"/>
    <s v=""/>
    <x v="7"/>
    <s v=""/>
    <n v="1"/>
    <e v="#VALUE!"/>
  </r>
  <r>
    <s v="COLGATE 3800 DEB."/>
    <s v="Colgate-Palmolive Nederland BV"/>
    <s v="101t"/>
    <n v="101090924722"/>
    <n v="101030160109"/>
    <n v="930"/>
    <s v="Inv Booked"/>
    <s v="0002245483"/>
    <s v="Verkoop"/>
    <n v="170"/>
    <s v="Transport drops zone"/>
    <s v="9 - verwerkt"/>
    <n v="0"/>
    <m/>
    <d v="2023-01-09T00:00:00"/>
    <s v="DROP"/>
    <s v="0001010909247220078561_003"/>
    <m/>
    <m/>
    <m/>
    <s v="EUR"/>
    <n v="144.66999999999999"/>
    <s v="EUR"/>
    <n v="144.66999999999999"/>
    <s v="EUR"/>
    <n v="144.66999999999999"/>
    <n v="144.66999999999999"/>
    <n v="0"/>
    <s v="N"/>
    <n v="1223000132"/>
    <d v="2023-02-16T00:00:00"/>
    <m/>
    <d v="2023-01-09T00:00:00"/>
    <s v="00:00"/>
    <s v="23:59"/>
    <d v="2023-01-09T00:00:00"/>
    <s v="06:00"/>
    <s v="14:00"/>
    <n v="8.8000000000000007"/>
    <s v="ce"/>
    <n v="7390"/>
    <n v="8.8000000000000007"/>
    <n v="13"/>
    <s v="Kuehne+Nagel Tiel 3 Standpl"/>
    <s v="De Diepert 5"/>
    <s v="Tiel"/>
    <s v="4004 MA"/>
    <s v="NL"/>
    <x v="36"/>
    <s v="Ada Byronweg 19"/>
    <x v="38"/>
    <s v="6045GM"/>
    <s v="NL"/>
    <s v="0002245483"/>
    <s v="0078561_003"/>
    <s v="31V"/>
    <s v="NL001131849B01"/>
    <n v="2"/>
    <n v="0"/>
    <n v="144.66999999999999"/>
    <s v="N"/>
    <s v="Peter Appel Transport B.V."/>
    <n v="36622"/>
    <d v="2023-01-09T00:00:00"/>
    <s v="09:23:00"/>
    <n v="35"/>
    <x v="0"/>
    <x v="1"/>
    <n v="1"/>
    <x v="23"/>
    <n v="1"/>
    <n v="8.8000000000000007"/>
    <x v="8"/>
    <n v="144.66999999999999"/>
    <n v="1"/>
    <n v="157.54562999999999"/>
  </r>
  <r>
    <s v="COLGATE 3800 DEB."/>
    <s v="Colgate-Palmolive Nederland BV"/>
    <s v="101t"/>
    <n v="101090924803"/>
    <n v="101030160090"/>
    <n v="930"/>
    <s v="Inv Booked"/>
    <s v="0002245484"/>
    <s v="Verkoop"/>
    <n v="170"/>
    <s v="Transport drops zone"/>
    <s v="9 - verwerkt"/>
    <n v="0"/>
    <m/>
    <d v="2023-01-09T00:00:00"/>
    <s v="DROP"/>
    <s v="0001010909248030078653_003"/>
    <m/>
    <m/>
    <m/>
    <s v="EUR"/>
    <n v="254.29"/>
    <s v="EUR"/>
    <n v="254.29"/>
    <s v="EUR"/>
    <n v="254.29"/>
    <n v="254.29"/>
    <n v="0"/>
    <s v="N"/>
    <n v="1223000132"/>
    <d v="2023-02-16T00:00:00"/>
    <m/>
    <d v="2023-01-09T00:00:00"/>
    <s v="00:00"/>
    <s v="23:59"/>
    <d v="2023-01-09T00:00:00"/>
    <s v="08:00"/>
    <s v="08:00"/>
    <n v="18.399999999999999"/>
    <s v="ce"/>
    <n v="15167"/>
    <n v="18.399999999999999"/>
    <n v="30"/>
    <s v="Kuehne+Nagel Tiel 3 Standpl"/>
    <s v="De Diepert 5"/>
    <s v="Tiel"/>
    <s v="4004 MA"/>
    <s v="NL"/>
    <x v="1"/>
    <s v="Fahrenheitweg 1"/>
    <x v="1"/>
    <s v="6101WR"/>
    <s v="NL"/>
    <s v="0002245484"/>
    <s v="0078653_003"/>
    <s v="31V"/>
    <s v="NL001131849B01"/>
    <n v="2"/>
    <n v="0"/>
    <n v="254.29"/>
    <s v="N"/>
    <s v="Peter Appel Transport B.V."/>
    <n v="36622"/>
    <d v="2023-01-09T00:00:00"/>
    <s v="08:40:00"/>
    <n v="0"/>
    <x v="0"/>
    <x v="1"/>
    <n v="1"/>
    <x v="1"/>
    <n v="1"/>
    <n v="18.399999999999999"/>
    <x v="1"/>
    <n v="254.29"/>
    <n v="1"/>
    <n v="276.92180999999999"/>
  </r>
  <r>
    <s v="COLGATE 3800 DEB."/>
    <s v="Colgate-Palmolive Nederland BV"/>
    <s v="101t"/>
    <n v="101090925057"/>
    <n v="101030160091"/>
    <n v="930"/>
    <s v="Inv Booked"/>
    <s v="0002245489"/>
    <s v="Verkoop"/>
    <n v="170"/>
    <s v="Transport drops zone"/>
    <s v="9 - verwerkt"/>
    <n v="0"/>
    <m/>
    <d v="2023-01-09T00:00:00"/>
    <s v="DROP"/>
    <s v="0001010909250570078754_003"/>
    <m/>
    <m/>
    <m/>
    <s v="EUR"/>
    <n v="219.65"/>
    <s v="EUR"/>
    <n v="219.65"/>
    <s v="EUR"/>
    <n v="219.65"/>
    <n v="219.65"/>
    <n v="0"/>
    <s v="N"/>
    <n v="1223000132"/>
    <d v="2023-02-16T00:00:00"/>
    <m/>
    <d v="2023-01-09T00:00:00"/>
    <s v="00:00"/>
    <s v="23:59"/>
    <d v="2023-01-09T00:00:00"/>
    <s v="11:00"/>
    <s v="11:00"/>
    <n v="17.600000000000001"/>
    <s v="ce"/>
    <n v="19727"/>
    <n v="17.600000000000001"/>
    <n v="33"/>
    <s v="Kuehne+Nagel Tiel 3 Standpl"/>
    <s v="De Diepert 5"/>
    <s v="Tiel"/>
    <s v="4004 MA"/>
    <s v="NL"/>
    <x v="1"/>
    <s v="Perenmarkt 15"/>
    <x v="2"/>
    <s v="1681PG"/>
    <s v="NL"/>
    <s v="0002245489"/>
    <s v="0078754_003"/>
    <s v="31V"/>
    <s v="NL001131849B01"/>
    <n v="2"/>
    <n v="0"/>
    <n v="219.65"/>
    <s v="N"/>
    <s v="Peter Appel Transport B.V."/>
    <n v="36622"/>
    <d v="2023-01-09T00:00:00"/>
    <s v="12:11:00"/>
    <n v="0"/>
    <x v="0"/>
    <x v="1"/>
    <n v="1"/>
    <x v="2"/>
    <n v="1"/>
    <n v="17.600000000000001"/>
    <x v="1"/>
    <n v="219.65"/>
    <n v="1"/>
    <n v="239.19884999999999"/>
  </r>
  <r>
    <s v="COLGATE 3800 DEB."/>
    <s v="Colgate-Palmolive Nederland BV"/>
    <s v="101t"/>
    <n v="101090924731"/>
    <n v="101030160106"/>
    <n v="930"/>
    <s v="Inv Booked"/>
    <s v="0002245486"/>
    <s v="Verkoop"/>
    <n v="170"/>
    <s v="Transport drops zone"/>
    <s v="9 - verwerkt"/>
    <n v="0"/>
    <m/>
    <d v="2023-01-09T00:00:00"/>
    <s v="DROP"/>
    <s v="0001010909247310078571_002"/>
    <m/>
    <m/>
    <m/>
    <s v="EUR"/>
    <n v="282.24"/>
    <s v="EUR"/>
    <n v="282.24"/>
    <s v="EUR"/>
    <n v="282.24"/>
    <n v="282.24"/>
    <n v="0"/>
    <s v="N"/>
    <n v="1223000132"/>
    <d v="2023-02-16T00:00:00"/>
    <m/>
    <d v="2023-01-09T00:00:00"/>
    <s v="00:00"/>
    <s v="23:59"/>
    <d v="2023-01-09T00:00:00"/>
    <s v="11:00"/>
    <s v="11:00"/>
    <n v="22.4"/>
    <s v="ce"/>
    <n v="16919"/>
    <n v="22.4"/>
    <n v="33"/>
    <s v="Kuehne+Nagel Tiel 3 Standpl"/>
    <s v="De Diepert 5"/>
    <s v="Tiel"/>
    <s v="4004 MA"/>
    <s v="NL"/>
    <x v="1"/>
    <s v="Fahrenheitweg 1"/>
    <x v="1"/>
    <s v="6101WR"/>
    <s v="NL"/>
    <s v="0002245486"/>
    <s v="0078571_002"/>
    <s v="31V"/>
    <s v="NL001131849B01"/>
    <n v="2"/>
    <n v="0"/>
    <n v="282.24"/>
    <s v="N"/>
    <s v="Peter Appel Transport B.V."/>
    <n v="36622"/>
    <d v="2023-01-09T00:00:00"/>
    <s v="12:27:00"/>
    <n v="27"/>
    <x v="0"/>
    <x v="1"/>
    <n v="1"/>
    <x v="1"/>
    <n v="1"/>
    <n v="22.4"/>
    <x v="1"/>
    <n v="282.24"/>
    <n v="1"/>
    <n v="307.35935999999998"/>
  </r>
  <r>
    <s v="COLGATE 3800 DEB."/>
    <s v="Colgate-Palmolive Nederland BV"/>
    <s v="101t"/>
    <n v="101090924726"/>
    <n v="101030160116"/>
    <n v="930"/>
    <s v="Inv Booked"/>
    <s v="0002245506"/>
    <s v="Verkoop"/>
    <n v="170"/>
    <s v="Transport drops zone"/>
    <s v="9 - verwerkt"/>
    <n v="0"/>
    <m/>
    <d v="2023-01-09T00:00:00"/>
    <s v="DROP"/>
    <s v="0001010909247260078564_002"/>
    <m/>
    <m/>
    <m/>
    <s v="EUR"/>
    <n v="121.61"/>
    <s v="EUR"/>
    <n v="121.61"/>
    <s v="EUR"/>
    <n v="121.61"/>
    <n v="121.61"/>
    <n v="0"/>
    <s v="N"/>
    <n v="1223000132"/>
    <d v="2023-02-16T00:00:00"/>
    <m/>
    <d v="2023-01-09T00:00:00"/>
    <s v="00:00"/>
    <s v="23:59"/>
    <d v="2023-01-09T00:00:00"/>
    <s v="05:00"/>
    <s v="06:00"/>
    <n v="21.6"/>
    <s v="ce"/>
    <n v="13506"/>
    <n v="21.6"/>
    <n v="29"/>
    <s v="Kuehne+Nagel Tiel 3 Standpl"/>
    <s v="De Diepert 5"/>
    <s v="Tiel"/>
    <s v="4004 MA"/>
    <s v="NL"/>
    <x v="2"/>
    <s v="Randweg 2"/>
    <x v="6"/>
    <s v="4191 NN"/>
    <s v="NL"/>
    <s v="0002245506"/>
    <s v="0078564_002"/>
    <s v="31V"/>
    <s v="NL001131849B01"/>
    <n v="2"/>
    <n v="0"/>
    <n v="121.61"/>
    <s v="N"/>
    <s v="Peter Appel Transport B.V."/>
    <n v="36622"/>
    <d v="2023-01-09T00:00:00"/>
    <s v="06:23:00"/>
    <n v="0"/>
    <x v="0"/>
    <x v="1"/>
    <n v="1"/>
    <x v="6"/>
    <n v="1"/>
    <n v="22.400000000000002"/>
    <x v="2"/>
    <n v="126.11"/>
    <n v="1"/>
    <n v="137.33378999999999"/>
  </r>
  <r>
    <s v="COLGATE 3800 DEB."/>
    <s v="Colgate-Palmolive Nederland BV"/>
    <s v="101t"/>
    <n v="101090924728"/>
    <n v="101030160094"/>
    <n v="930"/>
    <s v="Inv Booked"/>
    <s v="0002245475"/>
    <s v="Verkoop"/>
    <n v="170"/>
    <s v="Transport drops zone"/>
    <s v="9 - verwerkt"/>
    <n v="0"/>
    <m/>
    <d v="2023-01-09T00:00:00"/>
    <s v="DROP"/>
    <s v="0001010909247280078567_003"/>
    <m/>
    <m/>
    <m/>
    <s v="EUR"/>
    <n v="334.2"/>
    <s v="EUR"/>
    <n v="334.2"/>
    <s v="EUR"/>
    <n v="334.2"/>
    <n v="334.2"/>
    <n v="0"/>
    <s v="N"/>
    <n v="1223000132"/>
    <d v="2023-02-16T00:00:00"/>
    <m/>
    <d v="2023-01-09T00:00:00"/>
    <s v="00:00"/>
    <s v="23:59"/>
    <d v="2023-01-09T00:00:00"/>
    <s v="13:00"/>
    <s v="13:00"/>
    <n v="20"/>
    <s v="ce"/>
    <n v="20357"/>
    <n v="20"/>
    <n v="37"/>
    <s v="Kuehne+Nagel Tiel 3 Standpl"/>
    <s v="De Diepert 5"/>
    <s v="Tiel"/>
    <s v="4004 MA"/>
    <s v="NL"/>
    <x v="0"/>
    <s v="Henri Fordlaan 6"/>
    <x v="0"/>
    <s v="9615TK"/>
    <s v="NL"/>
    <s v="0002245475"/>
    <s v="0078567_003"/>
    <s v="31V"/>
    <s v="NL001131849B01"/>
    <n v="2"/>
    <n v="0"/>
    <n v="334.2"/>
    <s v="N"/>
    <s v="Peter Appel Transport B.V."/>
    <n v="36622"/>
    <d v="2023-01-09T00:00:00"/>
    <s v="14:12:00"/>
    <n v="0"/>
    <x v="0"/>
    <x v="1"/>
    <n v="1"/>
    <x v="0"/>
    <n v="1"/>
    <n v="20"/>
    <x v="0"/>
    <n v="334.2"/>
    <n v="1"/>
    <n v="363.94379999999995"/>
  </r>
  <r>
    <s v="COLGATE 3800 DEB."/>
    <s v="Colgate-Palmolive Nederland BV"/>
    <s v="101t"/>
    <n v="101090924721"/>
    <n v="101030160085"/>
    <n v="930"/>
    <s v="Inv Booked"/>
    <s v="0002245478"/>
    <s v="Verkoop"/>
    <n v="170"/>
    <s v="Transport drops zone"/>
    <s v="9 - verwerkt"/>
    <n v="0"/>
    <m/>
    <d v="2023-01-09T00:00:00"/>
    <s v="DROP"/>
    <s v="0001010909247210078560_002"/>
    <m/>
    <m/>
    <m/>
    <s v="EUR"/>
    <n v="207.36"/>
    <s v="EUR"/>
    <n v="207.36"/>
    <s v="EUR"/>
    <n v="207.36"/>
    <n v="207.36"/>
    <n v="0"/>
    <s v="N"/>
    <n v="1223000132"/>
    <d v="2023-02-16T00:00:00"/>
    <m/>
    <d v="2023-01-09T00:00:00"/>
    <s v="00:00"/>
    <s v="23:59"/>
    <d v="2023-01-09T00:00:00"/>
    <s v="06:00"/>
    <s v="14:30"/>
    <n v="9.6"/>
    <s v="ce"/>
    <n v="8037"/>
    <n v="9.6"/>
    <n v="14"/>
    <s v="Kuehne+Nagel Tiel 3 Standpl"/>
    <s v="De Diepert 5"/>
    <s v="Tiel"/>
    <s v="4004 MA"/>
    <s v="NL"/>
    <x v="37"/>
    <s v="Dublinweg 3"/>
    <x v="39"/>
    <s v="9744 VB"/>
    <s v="NL"/>
    <s v="0002245478"/>
    <s v="0078560_002"/>
    <s v="31V"/>
    <s v="NL001131849B01"/>
    <n v="2"/>
    <n v="0"/>
    <n v="207.36"/>
    <s v="N"/>
    <s v="Peter Appel Transport B.V."/>
    <n v="36622"/>
    <d v="2023-01-09T00:00:00"/>
    <s v="08:34:00"/>
    <n v="70"/>
    <x v="0"/>
    <x v="1"/>
    <n v="1"/>
    <x v="32"/>
    <n v="1"/>
    <n v="9.6"/>
    <x v="8"/>
    <n v="207.36"/>
    <n v="1"/>
    <n v="225.81504000000001"/>
  </r>
  <r>
    <s v="COLGATE 3800 DEB."/>
    <s v="Colgate-Palmolive Nederland BV"/>
    <s v="101t"/>
    <n v="101090924803"/>
    <n v="101030160086"/>
    <n v="930"/>
    <s v="Inv Booked"/>
    <s v="0002245505"/>
    <s v="Verkoop"/>
    <n v="170"/>
    <s v="Transport drops zone"/>
    <s v="9 - verwerkt"/>
    <n v="0"/>
    <m/>
    <d v="2023-01-09T00:00:00"/>
    <s v="DROP"/>
    <s v="0001010909248030078653_002"/>
    <m/>
    <m/>
    <m/>
    <s v="EUR"/>
    <n v="88.19"/>
    <s v="EUR"/>
    <n v="88.19"/>
    <s v="EUR"/>
    <n v="88.19"/>
    <n v="88.19"/>
    <n v="0"/>
    <s v="N"/>
    <n v="1223000132"/>
    <d v="2023-02-16T00:00:00"/>
    <m/>
    <d v="2023-01-09T00:00:00"/>
    <s v="00:00"/>
    <s v="23:59"/>
    <d v="2023-01-09T00:00:00"/>
    <s v="06:00"/>
    <s v="06:00"/>
    <n v="6.4"/>
    <s v="ce"/>
    <n v="5847"/>
    <n v="6.4"/>
    <n v="8"/>
    <s v="Kuehne+Nagel Tiel 3 Standpl"/>
    <s v="De Diepert 5"/>
    <s v="Tiel"/>
    <s v="4004 MA"/>
    <s v="NL"/>
    <x v="41"/>
    <s v="Asteriastraat 9"/>
    <x v="3"/>
    <s v="5047 RM"/>
    <s v="NL"/>
    <s v="0002245505"/>
    <s v="0078653_002"/>
    <s v="31V"/>
    <s v="NL001131849B01"/>
    <n v="2"/>
    <n v="0"/>
    <n v="88.19"/>
    <s v="N"/>
    <s v="Peter Appel Transport B.V."/>
    <n v="36622"/>
    <d v="2023-01-09T00:00:00"/>
    <s v="06:36:00"/>
    <n v="0"/>
    <x v="0"/>
    <x v="1"/>
    <n v="1"/>
    <x v="3"/>
    <n v="1"/>
    <n v="6.4"/>
    <x v="0"/>
    <n v="88.19"/>
    <n v="1"/>
    <n v="96.038910000000001"/>
  </r>
  <r>
    <s v="COLGATE 3800 DEB."/>
    <s v="Colgate-Palmolive Nederland BV"/>
    <s v="101t"/>
    <n v="101090924720"/>
    <n v="101030160087"/>
    <n v="930"/>
    <s v="Inv Booked"/>
    <s v="0002245502"/>
    <s v="Verkoop"/>
    <n v="170"/>
    <s v="Transport drops zone"/>
    <s v="9 - verwerkt"/>
    <n v="0"/>
    <m/>
    <d v="2023-01-09T00:00:00"/>
    <s v="DROP"/>
    <s v="0001010909247200078559_006"/>
    <m/>
    <m/>
    <m/>
    <s v="EUR"/>
    <n v="26.74"/>
    <s v="EUR"/>
    <n v="26.74"/>
    <s v="EUR"/>
    <n v="26.74"/>
    <n v="26.74"/>
    <n v="0"/>
    <s v="N"/>
    <n v="1223000132"/>
    <d v="2023-02-16T00:00:00"/>
    <m/>
    <d v="2023-01-09T00:00:00"/>
    <s v="00:00"/>
    <s v="23:59"/>
    <d v="2023-01-09T00:00:00"/>
    <s v="08:30"/>
    <s v="16:00"/>
    <n v="1.6"/>
    <s v="ce"/>
    <n v="306"/>
    <n v="1.6"/>
    <n v="0"/>
    <s v="Kuehne+Nagel Tiel 3 Standpl"/>
    <s v="De Diepert 5"/>
    <s v="Tiel"/>
    <s v="4004 MA"/>
    <s v="NL"/>
    <x v="49"/>
    <s v="Oude Berghuizerweg 30"/>
    <x v="31"/>
    <s v="7336 AW"/>
    <s v="NL"/>
    <s v="0002245502"/>
    <s v="0078559_006"/>
    <s v="31V"/>
    <s v="NL001131849B01"/>
    <n v="2"/>
    <n v="0"/>
    <n v="26.74"/>
    <s v="N"/>
    <s v="Peter Appel Transport B.V."/>
    <n v="36622"/>
    <d v="2023-01-09T00:00:00"/>
    <s v="10:11:00"/>
    <n v="0"/>
    <x v="0"/>
    <x v="1"/>
    <n v="1"/>
    <x v="27"/>
    <n v="1"/>
    <n v="4"/>
    <x v="0"/>
    <n v="66.84"/>
    <n v="1"/>
    <n v="72.788759999999996"/>
  </r>
  <r>
    <s v="COLGATE 3800 DEB."/>
    <s v="Colgate-Palmolive Nederland BV"/>
    <s v="101t"/>
    <n v="101090924720"/>
    <n v="101030160088"/>
    <n v="930"/>
    <s v="Inv Booked"/>
    <s v="0002245500"/>
    <s v="Verkoop"/>
    <n v="170"/>
    <s v="Transport drops zone"/>
    <s v="9 - verwerkt"/>
    <n v="0"/>
    <m/>
    <d v="2023-01-09T00:00:00"/>
    <s v="DROP"/>
    <s v="0001010909247200078559_007"/>
    <m/>
    <m/>
    <m/>
    <s v="EUR"/>
    <n v="57.07"/>
    <s v="EUR"/>
    <n v="57.07"/>
    <s v="EUR"/>
    <n v="57.07"/>
    <n v="57.07"/>
    <n v="0"/>
    <s v="N"/>
    <n v="1223000132"/>
    <d v="2023-02-16T00:00:00"/>
    <m/>
    <d v="2023-01-09T00:00:00"/>
    <s v="00:00"/>
    <s v="23:59"/>
    <d v="2023-01-09T00:00:00"/>
    <s v="13:00"/>
    <s v="21:30"/>
    <n v="2.4"/>
    <s v="ce"/>
    <n v="1028"/>
    <n v="2.4"/>
    <n v="0"/>
    <s v="Kuehne+Nagel Tiel 3 Standpl"/>
    <s v="De Diepert 5"/>
    <s v="Tiel"/>
    <s v="4004 MA"/>
    <s v="NL"/>
    <x v="4"/>
    <s v="Watergoorweg 81"/>
    <x v="5"/>
    <s v="3861MA"/>
    <s v="NL"/>
    <s v="0002245500"/>
    <s v="0078559_007"/>
    <s v="31V"/>
    <s v="NL001131849B01"/>
    <n v="2"/>
    <n v="0"/>
    <n v="57.07"/>
    <s v="N"/>
    <s v="Peter Appel Transport B.V."/>
    <n v="36622"/>
    <d v="2023-01-09T00:00:00"/>
    <s v="14:04:00"/>
    <n v="0"/>
    <x v="0"/>
    <x v="1"/>
    <n v="1"/>
    <x v="5"/>
    <n v="1"/>
    <n v="2.4"/>
    <x v="3"/>
    <n v="57.07"/>
    <n v="1"/>
    <n v="62.149229999999996"/>
  </r>
  <r>
    <s v="COLGATE 3800 DEB."/>
    <s v="Colgate-Palmolive Nederland BV"/>
    <s v="101t"/>
    <n v="101090925046"/>
    <n v="101030160089"/>
    <n v="930"/>
    <s v="Inv Booked"/>
    <s v="0002245491"/>
    <s v="Verkoop"/>
    <n v="170"/>
    <s v="Transport drops zone"/>
    <s v="9 - verwerkt"/>
    <n v="0"/>
    <m/>
    <d v="2023-01-09T00:00:00"/>
    <s v="DROP"/>
    <s v="0001010909250460078742_002"/>
    <m/>
    <m/>
    <m/>
    <s v="EUR"/>
    <n v="260.74"/>
    <s v="EUR"/>
    <n v="260.74"/>
    <s v="EUR"/>
    <n v="260.74"/>
    <n v="260.74"/>
    <n v="0"/>
    <s v="N"/>
    <n v="1223000132"/>
    <d v="2023-02-16T00:00:00"/>
    <m/>
    <d v="2023-01-09T00:00:00"/>
    <s v="00:00"/>
    <s v="23:59"/>
    <d v="2023-01-09T00:00:00"/>
    <s v="07:00"/>
    <s v="07:00"/>
    <n v="19.2"/>
    <s v="ce"/>
    <n v="22261"/>
    <n v="19.2"/>
    <n v="37"/>
    <s v="Kuehne+Nagel Tiel 3 Standpl"/>
    <s v="De Diepert 5"/>
    <s v="Tiel"/>
    <s v="4004 MA"/>
    <s v="NL"/>
    <x v="50"/>
    <s v="Fahrenheitweg 24"/>
    <x v="1"/>
    <s v="6101WR"/>
    <s v="NL"/>
    <s v="0002245491"/>
    <s v="0078742_002"/>
    <s v="31V"/>
    <s v="NL001131849B01"/>
    <n v="2"/>
    <n v="0"/>
    <n v="260.74"/>
    <s v="N"/>
    <s v="Peter Appel Transport B.V."/>
    <n v="36622"/>
    <d v="2023-01-09T00:00:00"/>
    <s v="08:15:00"/>
    <n v="0"/>
    <x v="0"/>
    <x v="1"/>
    <n v="1"/>
    <x v="1"/>
    <n v="1"/>
    <n v="19.2"/>
    <x v="1"/>
    <n v="260.74"/>
    <n v="1"/>
    <n v="283.94585999999998"/>
  </r>
  <r>
    <s v="COLGATE 3800 DEB."/>
    <s v="Colgate-Palmolive Nederland BV"/>
    <s v="101t"/>
    <n v="101090924735"/>
    <n v="101030160092"/>
    <n v="930"/>
    <s v="Inv Booked"/>
    <s v="0002245494"/>
    <s v="Verkoop"/>
    <n v="170"/>
    <s v="Transport drops zone"/>
    <s v="9 - verwerkt"/>
    <n v="0"/>
    <m/>
    <d v="2023-01-09T00:00:00"/>
    <s v="DROP"/>
    <s v="0001010909247350078577_003"/>
    <m/>
    <m/>
    <m/>
    <s v="EUR"/>
    <n v="83.57"/>
    <s v="EUR"/>
    <n v="83.57"/>
    <s v="EUR"/>
    <n v="83.57"/>
    <n v="83.57"/>
    <n v="0"/>
    <s v="N"/>
    <n v="1223000132"/>
    <d v="2023-02-16T00:00:00"/>
    <m/>
    <d v="2023-01-09T00:00:00"/>
    <s v="00:00"/>
    <s v="23:59"/>
    <d v="2023-01-09T00:00:00"/>
    <s v="14:30"/>
    <s v="14:30"/>
    <n v="4.8"/>
    <s v="ce"/>
    <n v="3061"/>
    <n v="4.8"/>
    <n v="4"/>
    <s v="Kuehne+Nagel Tiel 3 Standpl"/>
    <s v="De Diepert 5"/>
    <s v="Tiel"/>
    <s v="4004 MA"/>
    <s v="NL"/>
    <x v="3"/>
    <s v="FACETLAAN 6"/>
    <x v="4"/>
    <s v="2665 NR"/>
    <s v="NL"/>
    <s v="0002245494"/>
    <s v="0078577_003"/>
    <s v="31V"/>
    <s v="NL001131849B01"/>
    <n v="2"/>
    <n v="0"/>
    <n v="83.57"/>
    <s v="N"/>
    <s v="Peter Appel Transport B.V."/>
    <n v="36622"/>
    <d v="2023-01-09T00:00:00"/>
    <s v="15:47:00"/>
    <n v="0"/>
    <x v="0"/>
    <x v="1"/>
    <n v="1"/>
    <x v="4"/>
    <n v="1"/>
    <n v="4.8"/>
    <x v="3"/>
    <n v="83.57"/>
    <n v="1"/>
    <n v="91.007729999999995"/>
  </r>
  <r>
    <s v="COLGATE 3800 DEB."/>
    <s v="Colgate-Palmolive Nederland BV"/>
    <s v="101t"/>
    <n v="101090924720"/>
    <n v="101030160093"/>
    <n v="930"/>
    <s v="Inv Booked"/>
    <s v="0002245498"/>
    <s v="Verkoop"/>
    <n v="170"/>
    <s v="Transport drops zone"/>
    <s v="9 - verwerkt"/>
    <n v="0"/>
    <m/>
    <d v="2023-01-09T00:00:00"/>
    <s v="DROP"/>
    <s v="0001010909247200078559_002"/>
    <m/>
    <m/>
    <m/>
    <s v="EUR"/>
    <n v="28.65"/>
    <s v="EUR"/>
    <n v="28.65"/>
    <s v="EUR"/>
    <n v="28.65"/>
    <n v="28.65"/>
    <n v="0"/>
    <s v="N"/>
    <n v="1223000132"/>
    <d v="2023-02-16T00:00:00"/>
    <m/>
    <d v="2023-01-09T00:00:00"/>
    <s v="00:00"/>
    <s v="23:59"/>
    <d v="2023-01-09T00:00:00"/>
    <s v="08:45"/>
    <s v="09:45"/>
    <n v="0.8"/>
    <s v="ce"/>
    <n v="409"/>
    <n v="0.8"/>
    <n v="0"/>
    <s v="Kuehne+Nagel Tiel 3 Standpl"/>
    <s v="De Diepert 5"/>
    <s v="Tiel"/>
    <s v="4004 MA"/>
    <s v="NL"/>
    <x v="42"/>
    <s v="Industriestraat 67"/>
    <x v="41"/>
    <s v="7482EW"/>
    <s v="NL"/>
    <s v="0002245498"/>
    <s v="0078559_002"/>
    <s v="31V"/>
    <s v="NL001131849B01"/>
    <n v="2"/>
    <n v="0"/>
    <n v="28.65"/>
    <s v="N"/>
    <s v="Peter Appel Transport B.V."/>
    <n v="36622"/>
    <d v="2023-01-09T00:00:00"/>
    <s v="08:40:00"/>
    <n v="0"/>
    <x v="0"/>
    <x v="1"/>
    <n v="1"/>
    <x v="30"/>
    <n v="1"/>
    <n v="0.8"/>
    <x v="3"/>
    <n v="28.65"/>
    <n v="1"/>
    <n v="31.199849999999998"/>
  </r>
  <r>
    <s v="COLGATE 3800 DEB."/>
    <s v="Colgate-Palmolive Nederland BV"/>
    <s v="101t"/>
    <n v="101090924723"/>
    <n v="101030160105"/>
    <n v="930"/>
    <s v="Inv Booked"/>
    <s v="0002245480"/>
    <s v="Verkoop"/>
    <n v="170"/>
    <s v="Transport drops zone"/>
    <s v="9 - verwerkt"/>
    <n v="0"/>
    <m/>
    <d v="2023-01-09T00:00:00"/>
    <s v="DROP"/>
    <s v="0001010909247230078562_002"/>
    <m/>
    <m/>
    <m/>
    <s v="EUR"/>
    <n v="130.94"/>
    <s v="EUR"/>
    <n v="130.94"/>
    <s v="EUR"/>
    <n v="130.94"/>
    <n v="130.94"/>
    <n v="0"/>
    <s v="N"/>
    <n v="1223000132"/>
    <d v="2023-02-16T00:00:00"/>
    <m/>
    <d v="2023-01-09T00:00:00"/>
    <s v="00:00"/>
    <s v="23:59"/>
    <d v="2023-01-09T00:00:00"/>
    <s v="06:00"/>
    <s v="14:00"/>
    <n v="8.8000000000000007"/>
    <s v="ce"/>
    <n v="7699"/>
    <n v="8.8000000000000007"/>
    <n v="13"/>
    <s v="Kuehne+Nagel Tiel 3 Standpl"/>
    <s v="De Diepert 5"/>
    <s v="Tiel"/>
    <s v="4004 MA"/>
    <s v="NL"/>
    <x v="33"/>
    <s v="Tussenriemer 40"/>
    <x v="35"/>
    <s v="4704SR"/>
    <s v="NL"/>
    <s v="0002245480"/>
    <s v="0078562_002"/>
    <s v="31V"/>
    <s v="NL001131849B01"/>
    <n v="2"/>
    <n v="0"/>
    <n v="130.94"/>
    <s v="N"/>
    <s v="Peter Appel Transport B.V."/>
    <n v="36622"/>
    <d v="2023-01-09T00:00:00"/>
    <s v="11:42:00"/>
    <n v="0"/>
    <x v="0"/>
    <x v="1"/>
    <n v="1"/>
    <x v="29"/>
    <n v="1"/>
    <n v="8.8000000000000007"/>
    <x v="8"/>
    <n v="130.94"/>
    <n v="1"/>
    <n v="142.59366"/>
  </r>
  <r>
    <s v="COLGATE 3800 DEB."/>
    <s v="Colgate-Palmolive Nederland BV"/>
    <s v="101t"/>
    <n v="101090924733"/>
    <n v="101030160107"/>
    <n v="930"/>
    <s v="Inv Booked"/>
    <s v="0002245488"/>
    <s v="Verkoop"/>
    <n v="170"/>
    <s v="Transport drops zone"/>
    <s v="9 - verwerkt"/>
    <n v="0"/>
    <m/>
    <d v="2023-01-09T00:00:00"/>
    <s v="DROP"/>
    <s v="0001010909247330078572_002"/>
    <m/>
    <m/>
    <m/>
    <s v="EUR"/>
    <n v="277.56"/>
    <s v="EUR"/>
    <n v="277.56"/>
    <s v="EUR"/>
    <n v="277.56"/>
    <n v="277.56"/>
    <n v="0"/>
    <s v="N"/>
    <n v="1223000132"/>
    <d v="2023-02-16T00:00:00"/>
    <m/>
    <d v="2023-01-09T00:00:00"/>
    <s v="00:00"/>
    <s v="23:59"/>
    <d v="2023-01-09T00:00:00"/>
    <s v="12:00"/>
    <s v="12:00"/>
    <n v="21.6"/>
    <s v="ce"/>
    <n v="22476"/>
    <n v="21.6"/>
    <n v="37"/>
    <s v="Kuehne+Nagel Tiel 3 Standpl"/>
    <s v="De Diepert 5"/>
    <s v="Tiel"/>
    <s v="4004 MA"/>
    <s v="NL"/>
    <x v="1"/>
    <s v="Fahrenheitweg 1"/>
    <x v="1"/>
    <s v="6101WR"/>
    <s v="NL"/>
    <s v="0002245488"/>
    <s v="0078572_002"/>
    <s v="31V"/>
    <s v="NL001131849B01"/>
    <n v="2"/>
    <n v="0"/>
    <n v="277.56"/>
    <s v="N"/>
    <s v="Peter Appel Transport B.V."/>
    <n v="36622"/>
    <d v="2023-01-09T00:00:00"/>
    <s v="13:15:00"/>
    <n v="0"/>
    <x v="0"/>
    <x v="1"/>
    <n v="1"/>
    <x v="1"/>
    <n v="1"/>
    <n v="21.6"/>
    <x v="1"/>
    <n v="277.56"/>
    <n v="1"/>
    <n v="302.26283999999998"/>
  </r>
  <r>
    <s v="COLGATE 3800 DEB."/>
    <s v="Colgate-Palmolive Nederland BV"/>
    <s v="101t"/>
    <n v="101090925045"/>
    <n v="101030160108"/>
    <n v="930"/>
    <s v="Inv Booked"/>
    <s v="0002245490"/>
    <s v="Verkoop"/>
    <n v="170"/>
    <s v="Transport drops zone"/>
    <s v="9 - verwerkt"/>
    <n v="0"/>
    <m/>
    <d v="2023-01-09T00:00:00"/>
    <s v="DROP"/>
    <s v="0001010909250450078740_002"/>
    <m/>
    <m/>
    <m/>
    <s v="EUR"/>
    <n v="260.74"/>
    <s v="EUR"/>
    <n v="260.74"/>
    <s v="EUR"/>
    <n v="260.74"/>
    <n v="260.74"/>
    <n v="0"/>
    <s v="N"/>
    <n v="1223000132"/>
    <d v="2023-02-16T00:00:00"/>
    <m/>
    <d v="2023-01-09T00:00:00"/>
    <s v="00:00"/>
    <s v="23:59"/>
    <d v="2023-01-09T00:00:00"/>
    <s v="07:00"/>
    <s v="07:00"/>
    <n v="19.2"/>
    <s v="ce"/>
    <n v="22261"/>
    <n v="19.2"/>
    <n v="37"/>
    <s v="Kuehne+Nagel Tiel 3 Standpl"/>
    <s v="De Diepert 5"/>
    <s v="Tiel"/>
    <s v="4004 MA"/>
    <s v="NL"/>
    <x v="50"/>
    <s v="Fahrenheitweg 24"/>
    <x v="1"/>
    <s v="6101WR"/>
    <s v="NL"/>
    <s v="0002245490"/>
    <s v="0078740_002"/>
    <s v="31V"/>
    <s v="NL001131849B01"/>
    <n v="2"/>
    <n v="0"/>
    <n v="260.74"/>
    <s v="N"/>
    <s v="Peter Appel Transport B.V."/>
    <n v="36622"/>
    <d v="2023-01-09T00:00:00"/>
    <s v="07:10:00"/>
    <n v="0"/>
    <x v="0"/>
    <x v="1"/>
    <n v="1"/>
    <x v="1"/>
    <n v="1"/>
    <n v="19.2"/>
    <x v="1"/>
    <n v="260.74"/>
    <n v="1"/>
    <n v="283.94585999999998"/>
  </r>
  <r>
    <s v="COLGATE 3800 DEB."/>
    <s v="Colgate-Palmolive Nederland BV"/>
    <s v="101t"/>
    <n v="101090924720"/>
    <n v="101030160110"/>
    <n v="930"/>
    <s v="Inv Booked"/>
    <s v="0002245496"/>
    <s v="Verkoop"/>
    <n v="170"/>
    <s v="Transport drops zone"/>
    <s v="9 - verwerkt"/>
    <n v="0"/>
    <m/>
    <d v="2023-01-09T00:00:00"/>
    <s v="DROP"/>
    <s v="0001010909247200078559_003"/>
    <m/>
    <m/>
    <m/>
    <s v="EUR"/>
    <n v="40.58"/>
    <s v="EUR"/>
    <n v="40.58"/>
    <s v="EUR"/>
    <n v="40.58"/>
    <n v="40.58"/>
    <n v="0"/>
    <s v="N"/>
    <n v="1223000132"/>
    <d v="2023-02-16T00:00:00"/>
    <m/>
    <d v="2023-01-09T00:00:00"/>
    <s v="00:00"/>
    <s v="23:59"/>
    <d v="2023-01-09T00:00:00"/>
    <s v="08:00"/>
    <s v="09:00"/>
    <n v="1.6"/>
    <s v="ce"/>
    <n v="573"/>
    <n v="1.6"/>
    <n v="0"/>
    <s v="Kuehne+Nagel Tiel 3 Standpl"/>
    <s v="De Diepert 5"/>
    <s v="Tiel"/>
    <s v="4004 MA"/>
    <s v="NL"/>
    <x v="43"/>
    <s v="Nijverheidsweg 61"/>
    <x v="42"/>
    <s v="3341LJ"/>
    <s v="NL"/>
    <s v="0002245496"/>
    <s v="0078559_003"/>
    <s v="31V"/>
    <s v="NL001131849B01"/>
    <n v="2"/>
    <n v="0"/>
    <n v="40.58"/>
    <s v="N"/>
    <s v="Peter Appel Transport B.V."/>
    <n v="36622"/>
    <d v="2023-01-09T00:00:00"/>
    <s v="08:46:00"/>
    <n v="0"/>
    <x v="0"/>
    <x v="1"/>
    <n v="1"/>
    <x v="19"/>
    <n v="1"/>
    <n v="1.6"/>
    <x v="3"/>
    <n v="40.58"/>
    <n v="1"/>
    <n v="44.19162"/>
  </r>
  <r>
    <s v="COLGATE 3800 DEB."/>
    <s v="Colgate-Palmolive Nederland BV"/>
    <s v="101t"/>
    <n v="101090925043"/>
    <n v="101030160111"/>
    <n v="930"/>
    <s v="Inv Booked"/>
    <s v="0002245497"/>
    <s v="Verkoop"/>
    <n v="170"/>
    <s v="Transport drops zone"/>
    <s v="9 - verwerkt"/>
    <n v="0"/>
    <m/>
    <d v="2023-01-09T00:00:00"/>
    <s v="DROP"/>
    <s v="0001010909250430078741_002"/>
    <m/>
    <m/>
    <m/>
    <s v="EUR"/>
    <n v="75.040000000000006"/>
    <s v="EUR"/>
    <n v="75.040000000000006"/>
    <s v="EUR"/>
    <n v="75.040000000000006"/>
    <n v="75.040000000000006"/>
    <n v="0"/>
    <s v="N"/>
    <n v="1223000132"/>
    <d v="2023-02-16T00:00:00"/>
    <m/>
    <d v="2023-01-09T00:00:00"/>
    <s v="00:00"/>
    <s v="23:59"/>
    <d v="2023-01-09T00:00:00"/>
    <s v="07:00"/>
    <s v="07:00"/>
    <n v="8"/>
    <s v="ce"/>
    <n v="4144"/>
    <n v="8"/>
    <n v="10"/>
    <s v="Kuehne+Nagel Tiel 3 Standpl"/>
    <s v="De Diepert 5"/>
    <s v="Tiel"/>
    <s v="4004 MA"/>
    <s v="NL"/>
    <x v="14"/>
    <s v="Rood 24"/>
    <x v="17"/>
    <s v="6666LT"/>
    <s v="NL"/>
    <s v="0002245497"/>
    <s v="0078741_002"/>
    <s v="31V"/>
    <s v="NL001131849B01"/>
    <n v="2"/>
    <n v="0"/>
    <n v="75.040000000000006"/>
    <s v="N"/>
    <s v="Peter Appel Transport B.V."/>
    <n v="36622"/>
    <d v="2023-01-09T00:00:00"/>
    <s v="08:11:00"/>
    <n v="0"/>
    <x v="0"/>
    <x v="1"/>
    <n v="1"/>
    <x v="15"/>
    <n v="1"/>
    <n v="10.4"/>
    <x v="5"/>
    <n v="97.550000000000011"/>
    <n v="1"/>
    <n v="106.23195000000001"/>
  </r>
  <r>
    <s v="COLGATE 3800 DEB."/>
    <s v="Colgate-Palmolive Nederland BV"/>
    <s v="101t"/>
    <n v="101090925055"/>
    <n v="101030160112"/>
    <n v="930"/>
    <s v="Inv Booked"/>
    <s v="0002245508"/>
    <s v="Verkoop"/>
    <n v="170"/>
    <s v="Transport drops zone"/>
    <s v="9 - verwerkt"/>
    <n v="0"/>
    <m/>
    <d v="2023-01-09T00:00:00"/>
    <s v="DROP"/>
    <s v="0001010909250550078753_002"/>
    <m/>
    <m/>
    <m/>
    <s v="EUR"/>
    <n v="162.36000000000001"/>
    <s v="EUR"/>
    <n v="162.36000000000001"/>
    <s v="EUR"/>
    <n v="162.36000000000001"/>
    <n v="162.36000000000001"/>
    <n v="0"/>
    <s v="N"/>
    <n v="1223000132"/>
    <d v="2023-02-16T00:00:00"/>
    <m/>
    <d v="2023-01-09T00:00:00"/>
    <s v="00:00"/>
    <s v="23:59"/>
    <d v="2023-01-09T00:00:00"/>
    <s v="11:15"/>
    <s v="12:15"/>
    <n v="12"/>
    <s v="ce"/>
    <n v="7482"/>
    <n v="12"/>
    <n v="11"/>
    <s v="Kuehne+Nagel Tiel 3 Standpl"/>
    <s v="De Diepert 5"/>
    <s v="Tiel"/>
    <s v="4004 MA"/>
    <s v="NL"/>
    <x v="6"/>
    <s v="Insulindeweg 1"/>
    <x v="9"/>
    <s v="1462MJ"/>
    <s v="NL"/>
    <s v="0002245508"/>
    <s v="0078753_002"/>
    <s v="31V"/>
    <s v="NL001131849B01"/>
    <n v="2"/>
    <n v="0"/>
    <n v="162.36000000000001"/>
    <s v="N"/>
    <s v="Peter Appel Transport B.V."/>
    <n v="36622"/>
    <d v="2023-01-09T00:00:00"/>
    <s v="12:08:00"/>
    <n v="0"/>
    <x v="0"/>
    <x v="1"/>
    <n v="1"/>
    <x v="8"/>
    <n v="1"/>
    <n v="12"/>
    <x v="3"/>
    <n v="162.36000000000001"/>
    <n v="1"/>
    <n v="176.81004000000001"/>
  </r>
  <r>
    <s v="COLGATE 3800 DEB."/>
    <s v="Colgate-Palmolive Nederland BV"/>
    <s v="101t"/>
    <n v="101090924724"/>
    <n v="101030160113"/>
    <n v="930"/>
    <s v="Inv Booked"/>
    <s v="0002245479"/>
    <s v="Verkoop"/>
    <n v="170"/>
    <s v="Transport drops zone"/>
    <s v="9 - verwerkt"/>
    <n v="0"/>
    <m/>
    <d v="2023-01-09T00:00:00"/>
    <s v="DROP"/>
    <s v="0001010909247240078563_002"/>
    <m/>
    <m/>
    <m/>
    <s v="EUR"/>
    <n v="160.99"/>
    <s v="EUR"/>
    <n v="160.99"/>
    <s v="EUR"/>
    <n v="160.99"/>
    <n v="160.99"/>
    <n v="0"/>
    <s v="N"/>
    <n v="1223000132"/>
    <d v="2023-02-16T00:00:00"/>
    <m/>
    <d v="2023-01-09T00:00:00"/>
    <s v="00:00"/>
    <s v="23:59"/>
    <d v="2023-01-09T00:00:00"/>
    <s v="06:00"/>
    <s v="14:30"/>
    <n v="10.4"/>
    <s v="ce"/>
    <n v="8928"/>
    <n v="10.4"/>
    <n v="16"/>
    <s v="Kuehne+Nagel Tiel 3 Standpl"/>
    <s v="De Diepert 5"/>
    <s v="Tiel"/>
    <s v="4004 MA"/>
    <s v="NL"/>
    <x v="34"/>
    <s v="Birnieweg 13"/>
    <x v="36"/>
    <s v="7418 HH"/>
    <s v="NL"/>
    <s v="0002245479"/>
    <s v="0078563_002"/>
    <s v="31V"/>
    <s v="NL001131849B01"/>
    <n v="2"/>
    <n v="0"/>
    <n v="160.99"/>
    <s v="N"/>
    <s v="Peter Appel Transport B.V."/>
    <n v="36622"/>
    <d v="2023-01-09T00:00:00"/>
    <s v="08:41:00"/>
    <n v="38"/>
    <x v="0"/>
    <x v="1"/>
    <n v="1"/>
    <x v="30"/>
    <n v="1"/>
    <n v="10.4"/>
    <x v="8"/>
    <n v="160.99"/>
    <n v="1"/>
    <n v="175.31811000000002"/>
  </r>
  <r>
    <s v="COLGATE 3800 DEB."/>
    <s v="Colgate-Palmolive Nederland BV"/>
    <s v="101t"/>
    <n v="101090925053"/>
    <n v="101030160114"/>
    <n v="930"/>
    <s v="Inv Booked"/>
    <s v="0002245476"/>
    <s v="Verkoop"/>
    <n v="170"/>
    <s v="Transport drops zone"/>
    <s v="9 - verwerkt"/>
    <n v="0"/>
    <m/>
    <d v="2023-01-09T00:00:00"/>
    <s v="DROP"/>
    <s v="0001010909250530078752_002"/>
    <m/>
    <m/>
    <m/>
    <s v="EUR"/>
    <n v="188.42"/>
    <s v="EUR"/>
    <n v="188.42"/>
    <s v="EUR"/>
    <n v="188.42"/>
    <n v="188.42"/>
    <n v="0"/>
    <s v="N"/>
    <n v="1223000132"/>
    <d v="2023-02-16T00:00:00"/>
    <m/>
    <d v="2023-01-09T00:00:00"/>
    <s v="00:00"/>
    <s v="23:59"/>
    <d v="2023-01-09T00:00:00"/>
    <s v="11:15"/>
    <s v="11:15"/>
    <n v="12.8"/>
    <s v="ce"/>
    <n v="14810"/>
    <n v="12.8"/>
    <n v="24"/>
    <s v="Kuehne+Nagel Tiel 3 Standpl"/>
    <s v="De Diepert 5"/>
    <s v="Tiel"/>
    <s v="4004 MA"/>
    <s v="NL"/>
    <x v="11"/>
    <s v="Oude Graaf 16"/>
    <x v="27"/>
    <s v="6002 NL"/>
    <s v="NL"/>
    <s v="0002245476"/>
    <s v="0078752_002"/>
    <s v="31V"/>
    <s v="NL001131849B01"/>
    <n v="2"/>
    <n v="0"/>
    <n v="188.42"/>
    <s v="N"/>
    <s v="Peter Appel Transport B.V."/>
    <n v="36622"/>
    <d v="2023-01-09T00:00:00"/>
    <s v="12:00:00"/>
    <n v="0"/>
    <x v="0"/>
    <x v="1"/>
    <n v="1"/>
    <x v="23"/>
    <n v="1"/>
    <n v="12.8"/>
    <x v="4"/>
    <n v="188.42"/>
    <n v="1"/>
    <n v="205.18937999999997"/>
  </r>
  <r>
    <s v="COLGATE 3800 DEB."/>
    <s v="Colgate-Palmolive Nederland BV"/>
    <s v="101t"/>
    <n v="101090924722"/>
    <n v="101030160115"/>
    <n v="930"/>
    <s v="Inv Booked"/>
    <s v="0002245499"/>
    <s v="Verkoop"/>
    <n v="170"/>
    <s v="Transport drops zone"/>
    <s v="9 - verwerkt"/>
    <n v="0"/>
    <m/>
    <d v="2023-01-09T00:00:00"/>
    <s v="DROP"/>
    <s v="0001010909247220078561_002"/>
    <m/>
    <m/>
    <m/>
    <s v="EUR"/>
    <n v="28.98"/>
    <s v="EUR"/>
    <n v="28.98"/>
    <s v="EUR"/>
    <n v="28.98"/>
    <n v="28.98"/>
    <n v="0"/>
    <s v="N"/>
    <n v="1223000132"/>
    <d v="2023-02-16T00:00:00"/>
    <m/>
    <d v="2023-01-09T00:00:00"/>
    <s v="00:00"/>
    <s v="23:59"/>
    <d v="2023-01-09T00:00:00"/>
    <s v="06:00"/>
    <s v="07:00"/>
    <n v="0.8"/>
    <s v="ce"/>
    <n v="409"/>
    <n v="0.8"/>
    <n v="0"/>
    <s v="Kuehne+Nagel Tiel 3 Standpl"/>
    <s v="De Diepert 5"/>
    <s v="Tiel"/>
    <s v="4004 MA"/>
    <s v="NL"/>
    <x v="32"/>
    <s v="Afrikastraat 10"/>
    <x v="34"/>
    <s v="6014CG"/>
    <s v="NL"/>
    <s v="0002245499"/>
    <s v="0078561_002"/>
    <s v="31V"/>
    <s v="NL001131849B01"/>
    <n v="2"/>
    <n v="0"/>
    <n v="28.98"/>
    <s v="N"/>
    <s v="Peter Appel Transport B.V."/>
    <n v="36622"/>
    <d v="2023-01-09T00:00:00"/>
    <s v="06:53:00"/>
    <n v="0"/>
    <x v="0"/>
    <x v="1"/>
    <n v="1"/>
    <x v="23"/>
    <n v="1"/>
    <n v="0.8"/>
    <x v="3"/>
    <n v="28.98"/>
    <n v="1"/>
    <n v="31.55922"/>
  </r>
  <r>
    <s v="COLGATE 3800 DEB."/>
    <s v="Colgate-Palmolive Nederland BV"/>
    <s v="101t"/>
    <n v="101090924727"/>
    <n v="101030160117"/>
    <n v="930"/>
    <s v="Inv Booked"/>
    <s v="0002245492"/>
    <s v="Verkoop"/>
    <n v="170"/>
    <s v="Transport drops zone"/>
    <s v="9 - verwerkt"/>
    <n v="0"/>
    <m/>
    <d v="2023-01-09T00:00:00"/>
    <s v="DROP"/>
    <s v="0001010909247270078566_002"/>
    <m/>
    <m/>
    <m/>
    <s v="EUR"/>
    <n v="258.72000000000003"/>
    <s v="EUR"/>
    <n v="258.72000000000003"/>
    <s v="EUR"/>
    <n v="258.72000000000003"/>
    <n v="258.72000000000003"/>
    <n v="0"/>
    <s v="N"/>
    <n v="1223000132"/>
    <d v="2023-02-16T00:00:00"/>
    <m/>
    <d v="2023-01-09T00:00:00"/>
    <s v="00:00"/>
    <s v="23:59"/>
    <d v="2023-01-09T00:00:00"/>
    <s v="09:00"/>
    <s v="09:00"/>
    <n v="24"/>
    <s v="ce"/>
    <n v="18863"/>
    <n v="24"/>
    <n v="41"/>
    <s v="Kuehne+Nagel Tiel 3 Standpl"/>
    <s v="De Diepert 5"/>
    <s v="Tiel"/>
    <s v="4004 MA"/>
    <s v="NL"/>
    <x v="1"/>
    <s v="Perenmarkt 15"/>
    <x v="2"/>
    <s v="1681PG"/>
    <s v="NL"/>
    <s v="0002245492"/>
    <s v="0078566_002"/>
    <s v="31V"/>
    <s v="NL001131849B01"/>
    <n v="2"/>
    <n v="0"/>
    <n v="258.72000000000003"/>
    <s v="N"/>
    <s v="Peter Appel Transport B.V."/>
    <n v="36622"/>
    <d v="2023-01-09T00:00:00"/>
    <s v="09:36:00"/>
    <n v="0"/>
    <x v="0"/>
    <x v="1"/>
    <n v="1"/>
    <x v="2"/>
    <n v="1"/>
    <n v="24"/>
    <x v="1"/>
    <n v="258.72000000000003"/>
    <n v="1"/>
    <n v="281.74608000000001"/>
  </r>
  <r>
    <s v="COLGATE 3800 DEB."/>
    <s v="Colgate-Palmolive Nederland BV"/>
    <s v="101t"/>
    <n v="101090924735"/>
    <n v="101030160118"/>
    <n v="930"/>
    <s v="Inv Booked"/>
    <s v="0002245481"/>
    <s v="Verkoop"/>
    <n v="170"/>
    <s v="Transport drops zone"/>
    <s v="9 - verwerkt"/>
    <n v="0"/>
    <m/>
    <d v="2023-01-09T00:00:00"/>
    <s v="DROP"/>
    <s v="0001010909247350078577_002"/>
    <m/>
    <m/>
    <m/>
    <s v="EUR"/>
    <n v="123.2"/>
    <s v="EUR"/>
    <n v="123.2"/>
    <s v="EUR"/>
    <n v="123.2"/>
    <n v="123.2"/>
    <n v="0"/>
    <s v="N"/>
    <n v="1223000132"/>
    <d v="2023-02-16T00:00:00"/>
    <m/>
    <d v="2023-01-09T00:00:00"/>
    <s v="00:00"/>
    <s v="23:59"/>
    <d v="2023-01-09T00:00:00"/>
    <s v="06:00"/>
    <s v="14:00"/>
    <n v="8"/>
    <s v="ce"/>
    <n v="6989"/>
    <n v="8"/>
    <n v="13"/>
    <s v="Kuehne+Nagel Tiel 3 Standpl"/>
    <s v="De Diepert 5"/>
    <s v="Tiel"/>
    <s v="4004 MA"/>
    <s v="NL"/>
    <x v="30"/>
    <s v="Brandpuntlaan Zuid 1"/>
    <x v="4"/>
    <s v="2665NZ"/>
    <s v="NL"/>
    <s v="0002245481"/>
    <s v="0078577_002"/>
    <s v="31V"/>
    <s v="NL001131849B01"/>
    <n v="2"/>
    <n v="0"/>
    <n v="123.2"/>
    <s v="N"/>
    <s v="Peter Appel Transport B.V."/>
    <n v="36622"/>
    <d v="2023-01-09T00:00:00"/>
    <s v="14:47:00"/>
    <n v="5"/>
    <x v="0"/>
    <x v="1"/>
    <n v="1"/>
    <x v="4"/>
    <n v="1"/>
    <n v="8"/>
    <x v="8"/>
    <n v="123.2"/>
    <n v="1"/>
    <n v="134.16479999999999"/>
  </r>
  <r>
    <s v="COLGATE 3800 DEB."/>
    <s v="Colgate-Palmolive Nederland BV"/>
    <s v="101t"/>
    <n v="101090924736"/>
    <n v="101030160097"/>
    <n v="930"/>
    <s v="Inv Booked"/>
    <s v="0002245485"/>
    <s v="Verkoop"/>
    <n v="170"/>
    <s v="Transport drops zone"/>
    <s v="9 - verwerkt"/>
    <n v="0"/>
    <m/>
    <d v="2023-01-09T00:00:00"/>
    <s v="DROP"/>
    <s v="0001010909247360078575_002"/>
    <m/>
    <m/>
    <m/>
    <s v="EUR"/>
    <n v="184.01"/>
    <s v="EUR"/>
    <n v="184.01"/>
    <s v="EUR"/>
    <n v="184.01"/>
    <n v="184.01"/>
    <n v="0"/>
    <s v="N"/>
    <n v="1223000132"/>
    <d v="2023-02-16T00:00:00"/>
    <m/>
    <d v="2023-01-09T00:00:00"/>
    <s v="00:00"/>
    <s v="23:59"/>
    <d v="2023-01-09T00:00:00"/>
    <s v="12:00"/>
    <s v="13:00"/>
    <n v="13.6"/>
    <s v="ce"/>
    <n v="10079"/>
    <n v="13.6"/>
    <n v="16"/>
    <s v="Kuehne+Nagel Tiel 3 Standpl"/>
    <s v="De Diepert 5"/>
    <s v="Tiel"/>
    <s v="4004 MA"/>
    <s v="NL"/>
    <x v="16"/>
    <s v="Rijnland 4"/>
    <x v="19"/>
    <s v="1948RL"/>
    <s v="NL"/>
    <s v="0002245485"/>
    <s v="0078575_002"/>
    <s v="31V"/>
    <s v="NL001131849B01"/>
    <n v="2"/>
    <n v="0"/>
    <n v="184.01"/>
    <s v="N"/>
    <s v="Peter Appel Transport B.V."/>
    <n v="36622"/>
    <d v="2023-01-09T00:00:00"/>
    <s v="13:47:00"/>
    <n v="0"/>
    <x v="0"/>
    <x v="1"/>
    <n v="1"/>
    <x v="17"/>
    <n v="1"/>
    <n v="13.6"/>
    <x v="0"/>
    <n v="184.01"/>
    <n v="1"/>
    <n v="200.38688999999999"/>
  </r>
  <r>
    <s v="COLGATE 3800 DEB."/>
    <s v="Colgate-Palmolive Nederland BV"/>
    <s v="101t"/>
    <n v="101090924730"/>
    <n v="101030160098"/>
    <n v="930"/>
    <s v="Inv Booked"/>
    <s v="0002245487"/>
    <s v="Verkoop"/>
    <n v="170"/>
    <s v="Transport drops zone"/>
    <s v="9 - verwerkt"/>
    <n v="0"/>
    <m/>
    <d v="2023-01-09T00:00:00"/>
    <s v="DROP"/>
    <s v="0001010909247300078570_002"/>
    <m/>
    <m/>
    <m/>
    <s v="EUR"/>
    <n v="306.77"/>
    <s v="EUR"/>
    <n v="306.77"/>
    <s v="EUR"/>
    <n v="306.77"/>
    <n v="306.77"/>
    <n v="0"/>
    <s v="N"/>
    <n v="1223000132"/>
    <d v="2023-02-16T00:00:00"/>
    <m/>
    <d v="2023-01-09T00:00:00"/>
    <s v="00:00"/>
    <s v="23:59"/>
    <d v="2023-01-09T00:00:00"/>
    <s v="10:00"/>
    <s v="10:00"/>
    <n v="26.4"/>
    <s v="ce"/>
    <n v="15081"/>
    <n v="26.4"/>
    <n v="33"/>
    <s v="Kuehne+Nagel Tiel 3 Standpl"/>
    <s v="De Diepert 5"/>
    <s v="Tiel"/>
    <s v="4004 MA"/>
    <s v="NL"/>
    <x v="1"/>
    <s v="Fahrenheitweg 1"/>
    <x v="1"/>
    <s v="6101WR"/>
    <s v="NL"/>
    <s v="0002245487"/>
    <s v="0078570_002"/>
    <s v="31V"/>
    <s v="NL001131849B01"/>
    <n v="2"/>
    <n v="0"/>
    <n v="306.77"/>
    <s v="N"/>
    <s v="Peter Appel Transport B.V."/>
    <n v="36622"/>
    <d v="2023-01-09T00:00:00"/>
    <s v="10:32:00"/>
    <n v="0"/>
    <x v="0"/>
    <x v="1"/>
    <n v="1"/>
    <x v="1"/>
    <n v="1"/>
    <n v="26.4"/>
    <x v="1"/>
    <n v="306.77"/>
    <n v="1"/>
    <n v="334.07252999999997"/>
  </r>
  <r>
    <s v="COLGATE 3800 DEB."/>
    <s v="Colgate-Palmolive Nederland BV"/>
    <s v="101t"/>
    <n v="101090924720"/>
    <n v="101030160099"/>
    <n v="930"/>
    <s v="Inv Booked"/>
    <s v="0002245503"/>
    <s v="Verkoop"/>
    <n v="170"/>
    <s v="Transport drops zone"/>
    <s v="9 - verwerkt"/>
    <n v="0"/>
    <m/>
    <d v="2023-01-09T00:00:00"/>
    <s v="DROP"/>
    <s v="0001010909247200078559_006"/>
    <m/>
    <m/>
    <m/>
    <s v="EUR"/>
    <n v="40.1"/>
    <s v="EUR"/>
    <n v="40.1"/>
    <s v="EUR"/>
    <n v="40.1"/>
    <n v="40.1"/>
    <n v="0"/>
    <s v="N"/>
    <n v="1223000132"/>
    <d v="2023-02-16T00:00:00"/>
    <m/>
    <d v="2023-01-09T00:00:00"/>
    <s v="00:00"/>
    <s v="23:59"/>
    <d v="2023-01-09T00:00:00"/>
    <s v="08:30"/>
    <s v="16:00"/>
    <n v="2.4"/>
    <s v="ce"/>
    <n v="1170"/>
    <n v="2.4"/>
    <n v="2"/>
    <s v="Kuehne+Nagel Tiel 3 Standpl"/>
    <s v="De Diepert 5"/>
    <s v="Tiel"/>
    <s v="4004 MA"/>
    <s v="NL"/>
    <x v="49"/>
    <s v="Oude Berghuizerweg 30"/>
    <x v="31"/>
    <s v="7336 AW"/>
    <s v="NL"/>
    <s v="0002245503"/>
    <s v="0078559_006"/>
    <s v="31V"/>
    <s v="NL001131849B01"/>
    <n v="2"/>
    <n v="0"/>
    <n v="40.1"/>
    <s v="N"/>
    <s v="Peter Appel Transport B.V."/>
    <n v="36622"/>
    <d v="2023-01-09T00:00:00"/>
    <s v="10:11:00"/>
    <n v="0"/>
    <x v="0"/>
    <x v="1"/>
    <n v="1"/>
    <x v="27"/>
    <n v="0"/>
    <s v=""/>
    <x v="0"/>
    <s v=""/>
    <n v="1"/>
    <e v="#VALUE!"/>
  </r>
  <r>
    <s v="COLGATE 3800 DEB."/>
    <s v="Colgate-Palmolive Nederland BV"/>
    <s v="101t"/>
    <n v="101090924725"/>
    <n v="101030160100"/>
    <n v="930"/>
    <s v="Inv Booked"/>
    <s v="0002245477"/>
    <s v="Verkoop"/>
    <n v="170"/>
    <s v="Transport drops zone"/>
    <s v="9 - verwerkt"/>
    <n v="0"/>
    <m/>
    <d v="2023-01-09T00:00:00"/>
    <s v="DROP"/>
    <s v="0001010909247250078565_002"/>
    <m/>
    <m/>
    <m/>
    <s v="EUR"/>
    <n v="75.739999999999995"/>
    <s v="EUR"/>
    <n v="75.739999999999995"/>
    <s v="EUR"/>
    <n v="75.739999999999995"/>
    <n v="75.739999999999995"/>
    <n v="0"/>
    <s v="N"/>
    <n v="1223000132"/>
    <d v="2023-02-16T00:00:00"/>
    <m/>
    <d v="2023-01-09T00:00:00"/>
    <s v="00:00"/>
    <s v="23:59"/>
    <d v="2023-01-09T00:00:00"/>
    <s v="06:00"/>
    <s v="14:00"/>
    <n v="9.6"/>
    <s v="ce"/>
    <n v="7728"/>
    <n v="9.6"/>
    <n v="13"/>
    <s v="Kuehne+Nagel Tiel 3 Standpl"/>
    <s v="De Diepert 5"/>
    <s v="Tiel"/>
    <s v="4004 MA"/>
    <s v="NL"/>
    <x v="31"/>
    <s v="Ohmweg 3"/>
    <x v="33"/>
    <s v="4104BM"/>
    <s v="NL"/>
    <s v="0002245477"/>
    <s v="0078565_002"/>
    <s v="31V"/>
    <s v="NL001131849B01"/>
    <n v="2"/>
    <n v="0"/>
    <n v="75.739999999999995"/>
    <s v="N"/>
    <s v="Peter Appel Transport B.V."/>
    <n v="36622"/>
    <d v="2023-01-09T00:00:00"/>
    <s v="09:49:00"/>
    <n v="2"/>
    <x v="0"/>
    <x v="1"/>
    <n v="1"/>
    <x v="6"/>
    <n v="1"/>
    <n v="9.6"/>
    <x v="8"/>
    <n v="75.739999999999995"/>
    <n v="1"/>
    <n v="82.480859999999993"/>
  </r>
  <r>
    <s v="COLGATE 3800 DEB."/>
    <s v="Colgate-Palmolive Nederland BV"/>
    <s v="101t"/>
    <n v="101090924720"/>
    <n v="101030160101"/>
    <n v="930"/>
    <s v="Inv Booked"/>
    <s v="0002245482"/>
    <s v="Verkoop"/>
    <n v="170"/>
    <s v="Transport drops zone"/>
    <s v="9 - verwerkt"/>
    <n v="0"/>
    <m/>
    <d v="2023-01-09T00:00:00"/>
    <s v="DROP"/>
    <s v="0001010909247200078559_005"/>
    <m/>
    <m/>
    <m/>
    <s v="EUR"/>
    <n v="103.44"/>
    <s v="EUR"/>
    <n v="103.44"/>
    <s v="EUR"/>
    <n v="103.44"/>
    <n v="103.44"/>
    <n v="0"/>
    <s v="N"/>
    <n v="1223000132"/>
    <d v="2023-02-16T00:00:00"/>
    <m/>
    <d v="2023-01-09T00:00:00"/>
    <s v="00:00"/>
    <s v="23:59"/>
    <d v="2023-01-09T00:00:00"/>
    <s v="08:00"/>
    <s v="15:00"/>
    <n v="4"/>
    <s v="ce"/>
    <n v="4158"/>
    <n v="4"/>
    <n v="6"/>
    <s v="Kuehne+Nagel Tiel 3 Standpl"/>
    <s v="De Diepert 5"/>
    <s v="Tiel"/>
    <s v="4004 MA"/>
    <s v="NL"/>
    <x v="8"/>
    <s v="Orionweg 2"/>
    <x v="10"/>
    <s v="8938 AH"/>
    <s v="NL"/>
    <s v="0002245482"/>
    <s v="0078559_005"/>
    <s v="31V"/>
    <s v="NL001131849B01"/>
    <n v="2"/>
    <n v="0"/>
    <n v="103.44"/>
    <s v="N"/>
    <s v="Peter Appel Transport B.V."/>
    <n v="36622"/>
    <d v="2023-01-09T00:00:00"/>
    <s v="13:00:00"/>
    <n v="0"/>
    <x v="0"/>
    <x v="1"/>
    <n v="1"/>
    <x v="9"/>
    <n v="1"/>
    <n v="4"/>
    <x v="0"/>
    <n v="103.44"/>
    <n v="1"/>
    <n v="112.64615999999999"/>
  </r>
  <r>
    <s v="COLGATE 3800 DEB."/>
    <s v="Colgate-Palmolive Nederland BV"/>
    <s v="101t"/>
    <n v="101090924726"/>
    <n v="101030160102"/>
    <n v="930"/>
    <s v="Inv Booked"/>
    <s v="0002245501"/>
    <s v="Verkoop"/>
    <n v="170"/>
    <s v="Transport drops zone"/>
    <s v="9 - verwerkt"/>
    <n v="0"/>
    <m/>
    <d v="2023-01-09T00:00:00"/>
    <s v="DROP"/>
    <s v="0001010909247260078564_002"/>
    <m/>
    <m/>
    <m/>
    <s v="EUR"/>
    <n v="4.5"/>
    <s v="EUR"/>
    <n v="4.5"/>
    <s v="EUR"/>
    <n v="4.5"/>
    <n v="4.5"/>
    <n v="0"/>
    <s v="N"/>
    <n v="1223000132"/>
    <d v="2023-02-16T00:00:00"/>
    <m/>
    <d v="2023-01-09T00:00:00"/>
    <s v="00:00"/>
    <s v="23:59"/>
    <d v="2023-01-09T00:00:00"/>
    <s v="05:00"/>
    <s v="06:00"/>
    <n v="0.8"/>
    <s v="ce"/>
    <n v="772"/>
    <n v="0.8"/>
    <n v="1"/>
    <s v="Kuehne+Nagel Tiel 3 Standpl"/>
    <s v="De Diepert 5"/>
    <s v="Tiel"/>
    <s v="4004 MA"/>
    <s v="NL"/>
    <x v="2"/>
    <s v="Randweg 2"/>
    <x v="6"/>
    <s v="4191 NN"/>
    <s v="NL"/>
    <s v="0002245501"/>
    <s v="0078564_002"/>
    <s v="31V"/>
    <s v="NL001131849B01"/>
    <n v="2"/>
    <n v="0"/>
    <n v="4.5"/>
    <s v="N"/>
    <s v="Peter Appel Transport B.V."/>
    <n v="36622"/>
    <d v="2023-01-09T00:00:00"/>
    <s v="06:23:00"/>
    <n v="0"/>
    <x v="0"/>
    <x v="1"/>
    <n v="1"/>
    <x v="6"/>
    <n v="0"/>
    <s v=""/>
    <x v="2"/>
    <s v=""/>
    <n v="1"/>
    <e v="#VALUE!"/>
  </r>
  <r>
    <s v="COLGATE 3800 DEB."/>
    <s v="Colgate-Palmolive Nederland BV"/>
    <s v="101t"/>
    <n v="101090925057"/>
    <n v="101030160104"/>
    <n v="930"/>
    <s v="Inv Booked"/>
    <s v="0002245504"/>
    <s v="Verkoop"/>
    <n v="170"/>
    <s v="Transport drops zone"/>
    <s v="9 - verwerkt"/>
    <n v="0"/>
    <m/>
    <d v="2023-01-09T00:00:00"/>
    <s v="DROP"/>
    <s v="0001010909250570078754_002"/>
    <m/>
    <m/>
    <m/>
    <s v="EUR"/>
    <n v="40.700000000000003"/>
    <s v="EUR"/>
    <n v="40.700000000000003"/>
    <s v="EUR"/>
    <n v="40.700000000000003"/>
    <n v="40.700000000000003"/>
    <n v="0"/>
    <s v="N"/>
    <n v="1223000132"/>
    <d v="2023-02-16T00:00:00"/>
    <m/>
    <d v="2023-01-09T00:00:00"/>
    <s v="00:00"/>
    <s v="23:59"/>
    <d v="2023-01-09T00:00:00"/>
    <s v="07:00"/>
    <s v="10:00"/>
    <n v="1.6"/>
    <s v="ce"/>
    <n v="1224"/>
    <n v="1.6"/>
    <n v="2"/>
    <s v="Kuehne+Nagel Tiel 3 Standpl"/>
    <s v="De Diepert 5"/>
    <s v="Tiel"/>
    <s v="4004 MA"/>
    <s v="NL"/>
    <x v="10"/>
    <s v="Slego 1a"/>
    <x v="13"/>
    <s v="1046BM"/>
    <s v="NL"/>
    <s v="0002245504"/>
    <s v="0078754_002"/>
    <s v="31V"/>
    <s v="NL001131849B01"/>
    <n v="2"/>
    <n v="0"/>
    <n v="40.700000000000003"/>
    <s v="N"/>
    <s v="Peter Appel Transport B.V."/>
    <n v="36622"/>
    <d v="2023-01-09T00:00:00"/>
    <s v="10:30:00"/>
    <n v="0"/>
    <x v="0"/>
    <x v="1"/>
    <n v="1"/>
    <x v="11"/>
    <n v="1"/>
    <n v="1.6"/>
    <x v="0"/>
    <n v="40.700000000000003"/>
    <n v="1"/>
    <n v="44.322299999999998"/>
  </r>
  <r>
    <s v="COLGATE 3800 DEB."/>
    <s v="Colgate-Palmolive Nederland BV"/>
    <s v="101t"/>
    <n v="101090925043"/>
    <n v="101030160152"/>
    <n v="930"/>
    <s v="Inv Booked"/>
    <s v="0002245530"/>
    <s v="Verkoop"/>
    <n v="170"/>
    <s v="Transport drops zone"/>
    <s v="9 - verwerkt"/>
    <n v="0"/>
    <m/>
    <d v="2023-01-09T00:00:00"/>
    <s v="DROP"/>
    <s v="0001010909250430078741_002"/>
    <m/>
    <m/>
    <m/>
    <s v="EUR"/>
    <n v="22.51"/>
    <s v="EUR"/>
    <n v="22.51"/>
    <s v="EUR"/>
    <n v="22.51"/>
    <n v="22.51"/>
    <n v="0"/>
    <s v="N"/>
    <n v="1223000132"/>
    <d v="2023-02-16T00:00:00"/>
    <m/>
    <d v="2023-01-09T00:00:00"/>
    <s v="00:00"/>
    <s v="23:59"/>
    <d v="2023-01-09T00:00:00"/>
    <s v="07:00"/>
    <s v="07:00"/>
    <n v="2.4"/>
    <s v="ce"/>
    <n v="807"/>
    <n v="2.4"/>
    <n v="2"/>
    <s v="Kuehne+Nagel Tiel 3 Standpl"/>
    <s v="De Diepert 5"/>
    <s v="Tiel"/>
    <s v="4004 MA"/>
    <s v="NL"/>
    <x v="14"/>
    <s v="Rood 24"/>
    <x v="17"/>
    <s v="6666LT"/>
    <s v="NL"/>
    <s v="0002245530"/>
    <s v="0078741_002"/>
    <s v="31V"/>
    <s v="NL001131849B01"/>
    <n v="2"/>
    <n v="0"/>
    <n v="22.51"/>
    <s v="N"/>
    <s v="Peter Appel Transport B.V."/>
    <n v="36622"/>
    <d v="2023-01-09T00:00:00"/>
    <s v="08:11:00"/>
    <n v="0"/>
    <x v="0"/>
    <x v="1"/>
    <n v="1"/>
    <x v="15"/>
    <n v="0"/>
    <s v=""/>
    <x v="5"/>
    <s v=""/>
    <n v="1"/>
    <e v="#VALUE!"/>
  </r>
  <r>
    <s v="COLGATE 3800 DEB."/>
    <s v="Colgate-Palmolive Nederland BV"/>
    <s v="101t"/>
    <n v="101090925330"/>
    <n v="101030160203"/>
    <n v="930"/>
    <s v="Inv Booked"/>
    <s v="0002245521"/>
    <s v="Verkoop"/>
    <n v="170"/>
    <s v="Transport drops zone"/>
    <s v="9 - verwerkt"/>
    <n v="0"/>
    <m/>
    <d v="2023-01-10T00:00:00"/>
    <s v="DROP"/>
    <s v="0001010909253300078919_002"/>
    <m/>
    <m/>
    <m/>
    <s v="EUR"/>
    <n v="249.98"/>
    <s v="EUR"/>
    <n v="249.98"/>
    <s v="EUR"/>
    <n v="249.98"/>
    <n v="249.98"/>
    <n v="0"/>
    <s v="N"/>
    <n v="1223000132"/>
    <d v="2023-02-16T00:00:00"/>
    <m/>
    <d v="2023-01-10T00:00:00"/>
    <s v="00:00"/>
    <s v="23:59"/>
    <d v="2023-01-10T00:00:00"/>
    <s v="11:00"/>
    <s v="11:00"/>
    <n v="22.4"/>
    <s v="ce"/>
    <n v="14412"/>
    <n v="22.4"/>
    <n v="29"/>
    <s v="Kuehne+Nagel Tiel 3 Standpl"/>
    <s v="De Diepert 5"/>
    <s v="Tiel"/>
    <s v="4004 MA"/>
    <s v="NL"/>
    <x v="1"/>
    <s v="Perenmarkt 15"/>
    <x v="2"/>
    <s v="1681PG"/>
    <s v="NL"/>
    <s v="0002245521"/>
    <s v="0078919_002"/>
    <s v="31V"/>
    <s v="NL001131849B01"/>
    <n v="2"/>
    <n v="0"/>
    <n v="249.98"/>
    <s v="N"/>
    <s v="Peter Appel Transport B.V."/>
    <n v="36622"/>
    <d v="2023-01-10T00:00:00"/>
    <s v="12:03:00"/>
    <n v="3"/>
    <x v="1"/>
    <x v="1"/>
    <n v="1"/>
    <x v="2"/>
    <n v="1"/>
    <n v="22.4"/>
    <x v="1"/>
    <n v="249.98"/>
    <n v="1"/>
    <n v="272.22821999999996"/>
  </r>
  <r>
    <s v="COLGATE 3800 DEB."/>
    <s v="Colgate-Palmolive Nederland BV"/>
    <s v="101t"/>
    <n v="101090925328"/>
    <n v="101030160204"/>
    <n v="930"/>
    <s v="Inv Booked"/>
    <s v="0002245526"/>
    <s v="Verkoop"/>
    <n v="170"/>
    <s v="Transport drops zone"/>
    <s v="9 - verwerkt"/>
    <n v="0"/>
    <m/>
    <d v="2023-01-10T00:00:00"/>
    <s v="DROP"/>
    <s v="0001010909253280078915_002"/>
    <m/>
    <m/>
    <m/>
    <s v="EUR"/>
    <n v="72.44"/>
    <s v="EUR"/>
    <n v="72.44"/>
    <s v="EUR"/>
    <n v="72.44"/>
    <n v="72.44"/>
    <n v="0"/>
    <s v="N"/>
    <n v="1223000132"/>
    <d v="2023-02-16T00:00:00"/>
    <m/>
    <d v="2023-01-10T00:00:00"/>
    <s v="00:00"/>
    <s v="23:59"/>
    <d v="2023-01-10T00:00:00"/>
    <s v="08:00"/>
    <s v="09:00"/>
    <n v="4"/>
    <s v="ce"/>
    <n v="3793"/>
    <n v="4"/>
    <n v="7"/>
    <s v="Kuehne+Nagel Tiel 3 Standpl"/>
    <s v="De Diepert 5"/>
    <s v="Tiel"/>
    <s v="4004 MA"/>
    <s v="NL"/>
    <x v="2"/>
    <s v="Hoofdtocht 1"/>
    <x v="7"/>
    <s v="1507CJ"/>
    <s v="NL"/>
    <s v="0002245526"/>
    <s v="0078915_002"/>
    <s v="31V"/>
    <s v="NL001131849B01"/>
    <n v="2"/>
    <n v="0"/>
    <n v="72.44"/>
    <s v="N"/>
    <s v="Peter Appel Transport B.V."/>
    <n v="36622"/>
    <d v="2023-01-10T00:00:00"/>
    <s v="11:01:00"/>
    <n v="0"/>
    <x v="1"/>
    <x v="1"/>
    <n v="1"/>
    <x v="7"/>
    <n v="1"/>
    <n v="4"/>
    <x v="2"/>
    <n v="72.44"/>
    <n v="1"/>
    <n v="78.887159999999994"/>
  </r>
  <r>
    <s v="COLGATE 3800 DEB."/>
    <s v="Colgate-Palmolive Nederland BV"/>
    <s v="101t"/>
    <n v="101090925323"/>
    <n v="101030160205"/>
    <n v="930"/>
    <s v="Inv Booked"/>
    <s v="0002245533"/>
    <s v="Verkoop"/>
    <n v="170"/>
    <s v="Transport drops zone"/>
    <s v="9 - verwerkt"/>
    <n v="0"/>
    <m/>
    <d v="2023-01-10T00:00:00"/>
    <s v="DROP"/>
    <s v="0001010909253230078912_002"/>
    <m/>
    <m/>
    <m/>
    <s v="EUR"/>
    <n v="91.73"/>
    <s v="EUR"/>
    <n v="91.73"/>
    <s v="EUR"/>
    <n v="91.73"/>
    <n v="91.73"/>
    <n v="0"/>
    <s v="N"/>
    <n v="1223000132"/>
    <d v="2023-02-16T00:00:00"/>
    <m/>
    <d v="2023-01-10T00:00:00"/>
    <s v="00:00"/>
    <s v="23:59"/>
    <d v="2023-01-10T00:00:00"/>
    <s v="07:00"/>
    <s v="07:00"/>
    <n v="10.4"/>
    <s v="ce"/>
    <n v="11891"/>
    <n v="10.4"/>
    <n v="20"/>
    <s v="Kuehne+Nagel Tiel 3 Standpl"/>
    <s v="De Diepert 5"/>
    <s v="Tiel"/>
    <s v="4004 MA"/>
    <s v="NL"/>
    <x v="14"/>
    <s v="Rood 24"/>
    <x v="17"/>
    <s v="6666LT"/>
    <s v="NL"/>
    <s v="0002245533"/>
    <s v="0078912_002"/>
    <s v="31V"/>
    <s v="NL001131849B01"/>
    <n v="2"/>
    <n v="0"/>
    <n v="91.73"/>
    <s v="N"/>
    <s v="Peter Appel Transport B.V."/>
    <n v="36622"/>
    <d v="2023-01-10T00:00:00"/>
    <s v="08:10:00"/>
    <n v="0"/>
    <x v="1"/>
    <x v="1"/>
    <n v="1"/>
    <x v="15"/>
    <n v="1"/>
    <n v="12.8"/>
    <x v="5"/>
    <n v="112.9"/>
    <n v="1"/>
    <n v="122.9481"/>
  </r>
  <r>
    <s v="COLGATE 3800 DEB."/>
    <s v="Colgate-Palmolive Nederland BV"/>
    <s v="101t"/>
    <n v="101090925219"/>
    <n v="101030160253"/>
    <n v="930"/>
    <s v="Inv Booked"/>
    <s v="0002245443 2E DEL"/>
    <s v="Verkoop"/>
    <n v="170"/>
    <s v="Transport drops zone"/>
    <s v="9 - verwerkt"/>
    <n v="0"/>
    <m/>
    <d v="2023-01-10T00:00:00"/>
    <s v="DROP"/>
    <s v="0001010909252190078924_002"/>
    <m/>
    <m/>
    <m/>
    <s v="EUR"/>
    <n v="131.1"/>
    <s v="EUR"/>
    <n v="131.1"/>
    <s v="EUR"/>
    <n v="131.1"/>
    <n v="131.1"/>
    <n v="0"/>
    <s v="N"/>
    <n v="1223000132"/>
    <d v="2023-02-16T00:00:00"/>
    <m/>
    <d v="2023-01-10T00:00:00"/>
    <s v="00:00"/>
    <s v="23:59"/>
    <d v="2023-01-10T00:00:00"/>
    <s v="07:00"/>
    <s v="14:00"/>
    <n v="13.6"/>
    <s v="ce"/>
    <n v="16853"/>
    <n v="13.6"/>
    <n v="28"/>
    <s v="Kuehne+Nagel Tiel 3 Standpl"/>
    <s v="De Diepert 5"/>
    <s v="Tiel"/>
    <s v="4004 MA"/>
    <s v="NL"/>
    <x v="17"/>
    <s v="Doornhoek 4050"/>
    <x v="20"/>
    <s v="5465TD"/>
    <s v="NL"/>
    <s v="0002245443 2E DEL"/>
    <s v="0078924_002"/>
    <s v="31V"/>
    <s v="NL001131849B01"/>
    <n v="2"/>
    <n v="0"/>
    <n v="131.1"/>
    <s v="N"/>
    <s v="Peter Appel Transport B.V."/>
    <n v="36622"/>
    <d v="2023-01-10T00:00:00"/>
    <s v="10:00:00"/>
    <n v="82"/>
    <x v="1"/>
    <x v="1"/>
    <n v="1"/>
    <x v="18"/>
    <n v="1"/>
    <n v="13.6"/>
    <x v="3"/>
    <n v="131.1"/>
    <n v="1"/>
    <n v="142.7679"/>
  </r>
  <r>
    <s v="COLGATE 3800 DEB."/>
    <s v="Colgate-Palmolive Nederland BV"/>
    <s v="101t"/>
    <n v="101090925326"/>
    <n v="101030160194"/>
    <n v="930"/>
    <s v="Inv Booked"/>
    <s v="0002245516"/>
    <s v="Verkoop"/>
    <n v="170"/>
    <s v="Transport drops zone"/>
    <s v="9 - verwerkt"/>
    <n v="0"/>
    <m/>
    <d v="2023-01-10T00:00:00"/>
    <s v="DROP"/>
    <s v="0001010909253260078914_002"/>
    <m/>
    <m/>
    <m/>
    <s v="EUR"/>
    <n v="11.49"/>
    <s v="EUR"/>
    <n v="11.49"/>
    <s v="EUR"/>
    <n v="11.49"/>
    <n v="11.49"/>
    <n v="0"/>
    <s v="N"/>
    <n v="1223000132"/>
    <d v="2023-02-16T00:00:00"/>
    <m/>
    <d v="2023-01-10T00:00:00"/>
    <s v="00:00"/>
    <s v="23:59"/>
    <d v="2023-01-10T00:00:00"/>
    <s v="07:00"/>
    <s v="14:00"/>
    <n v="0.8"/>
    <s v="ce"/>
    <n v="72"/>
    <n v="0.8"/>
    <n v="0"/>
    <s v="Kuehne+Nagel Tiel 3 Standpl"/>
    <s v="De Diepert 5"/>
    <s v="Tiel"/>
    <s v="4004 MA"/>
    <s v="NL"/>
    <x v="29"/>
    <s v="Opaalstraat 15"/>
    <x v="32"/>
    <s v="1812RH"/>
    <s v="NL"/>
    <s v="0002245516"/>
    <s v="0078914_002"/>
    <s v="31V"/>
    <s v="NL001131849B01"/>
    <n v="2"/>
    <n v="0"/>
    <n v="11.49"/>
    <s v="N"/>
    <s v="Peter Appel Transport B.V."/>
    <n v="36622"/>
    <d v="2023-01-10T00:00:00"/>
    <s v="08:38:00"/>
    <n v="0"/>
    <x v="1"/>
    <x v="1"/>
    <n v="1"/>
    <x v="28"/>
    <n v="1"/>
    <n v="11.200000000000001"/>
    <x v="3"/>
    <n v="160.83000000000001"/>
    <n v="1"/>
    <n v="175.14387000000002"/>
  </r>
  <r>
    <s v="COLGATE 3800 DEB."/>
    <s v="Colgate-Palmolive Nederland BV"/>
    <s v="101t"/>
    <n v="101090925317"/>
    <n v="101030160201"/>
    <n v="930"/>
    <s v="Inv Booked"/>
    <s v="0002245531"/>
    <s v="Verkoop"/>
    <n v="170"/>
    <s v="Transport drops zone"/>
    <s v="9 - verwerkt"/>
    <n v="0"/>
    <m/>
    <d v="2023-01-10T00:00:00"/>
    <s v="DROP"/>
    <s v="0001010909253170078901_003"/>
    <m/>
    <m/>
    <m/>
    <s v="EUR"/>
    <n v="90.55"/>
    <s v="EUR"/>
    <n v="90.55"/>
    <s v="EUR"/>
    <n v="90.55"/>
    <n v="90.55"/>
    <n v="0"/>
    <s v="N"/>
    <n v="1223000132"/>
    <d v="2023-02-16T00:00:00"/>
    <m/>
    <d v="2023-01-10T00:00:00"/>
    <s v="00:00"/>
    <s v="23:59"/>
    <d v="2023-01-10T00:00:00"/>
    <s v="06:00"/>
    <s v="07:00"/>
    <n v="5.6"/>
    <s v="ce"/>
    <n v="5140"/>
    <n v="5.6"/>
    <n v="9"/>
    <s v="Kuehne+Nagel Tiel 3 Standpl"/>
    <s v="De Diepert 5"/>
    <s v="Tiel"/>
    <s v="4004 MA"/>
    <s v="NL"/>
    <x v="2"/>
    <s v="Laan van Ruyven 1"/>
    <x v="11"/>
    <s v="2645EE"/>
    <s v="NL"/>
    <s v="0002245531"/>
    <s v="0078901_003"/>
    <s v="31V"/>
    <s v="NL001131849B01"/>
    <n v="2"/>
    <n v="0"/>
    <n v="90.55"/>
    <s v="N"/>
    <s v="Peter Appel Transport B.V."/>
    <n v="36622"/>
    <d v="2023-01-10T00:00:00"/>
    <s v="07:22:00"/>
    <n v="0"/>
    <x v="1"/>
    <x v="1"/>
    <n v="1"/>
    <x v="4"/>
    <n v="1"/>
    <n v="5.6"/>
    <x v="2"/>
    <n v="90.55"/>
    <n v="1"/>
    <n v="98.608949999999993"/>
  </r>
  <r>
    <s v="COLGATE 3800 DEB."/>
    <s v="Colgate-Palmolive Nederland BV"/>
    <s v="101t"/>
    <n v="101090925320"/>
    <n v="101030160202"/>
    <n v="930"/>
    <s v="Inv Booked"/>
    <s v="0002245513"/>
    <s v="Verkoop"/>
    <n v="170"/>
    <s v="Transport drops zone"/>
    <s v="9 - verwerkt"/>
    <n v="0"/>
    <m/>
    <d v="2023-01-10T00:00:00"/>
    <s v="DROP"/>
    <s v="0001010909253200078909_002"/>
    <m/>
    <m/>
    <m/>
    <s v="EUR"/>
    <n v="203.63"/>
    <s v="EUR"/>
    <n v="203.63"/>
    <s v="EUR"/>
    <n v="203.63"/>
    <n v="203.63"/>
    <n v="0"/>
    <s v="N"/>
    <n v="1223000132"/>
    <d v="2023-02-16T00:00:00"/>
    <m/>
    <d v="2023-01-10T00:00:00"/>
    <s v="00:00"/>
    <s v="23:59"/>
    <d v="2023-01-10T00:00:00"/>
    <s v="07:00"/>
    <s v="10:00"/>
    <n v="20.8"/>
    <s v="ce"/>
    <n v="17027"/>
    <n v="20.8"/>
    <n v="31"/>
    <s v="Kuehne+Nagel Tiel 3 Standpl"/>
    <s v="De Diepert 5"/>
    <s v="Tiel"/>
    <s v="4004 MA"/>
    <s v="NL"/>
    <x v="10"/>
    <s v="Slego 1a"/>
    <x v="13"/>
    <s v="1046BM"/>
    <s v="NL"/>
    <s v="0002245513"/>
    <s v="0078909_002"/>
    <s v="31V"/>
    <s v="NL001131849B01"/>
    <n v="2"/>
    <n v="0"/>
    <n v="203.63"/>
    <s v="N"/>
    <s v="Peter Appel Transport B.V."/>
    <n v="36622"/>
    <d v="2023-01-10T00:00:00"/>
    <s v="07:55:00"/>
    <n v="0"/>
    <x v="1"/>
    <x v="1"/>
    <n v="1"/>
    <x v="11"/>
    <n v="1"/>
    <n v="20.8"/>
    <x v="0"/>
    <n v="203.63"/>
    <n v="1"/>
    <n v="221.75306999999998"/>
  </r>
  <r>
    <s v="COLGATE 3800 DEB."/>
    <s v="Colgate-Palmolive Nederland BV"/>
    <s v="101t"/>
    <n v="101090925705"/>
    <n v="101030160183"/>
    <n v="930"/>
    <s v="Inv Booked"/>
    <s v="0002245527"/>
    <s v="Verkoop"/>
    <n v="170"/>
    <s v="Transport drops zone"/>
    <s v="9 - verwerkt"/>
    <n v="0"/>
    <m/>
    <d v="2023-01-10T00:00:00"/>
    <s v="DROP"/>
    <s v="0001010909257050079164_002"/>
    <m/>
    <m/>
    <m/>
    <s v="EUR"/>
    <n v="180.6"/>
    <s v="EUR"/>
    <n v="180.6"/>
    <s v="EUR"/>
    <n v="180.6"/>
    <n v="180.6"/>
    <n v="0"/>
    <s v="N"/>
    <n v="1223000132"/>
    <d v="2023-02-16T00:00:00"/>
    <m/>
    <d v="2023-01-10T00:00:00"/>
    <s v="00:00"/>
    <s v="23:59"/>
    <d v="2023-01-10T00:00:00"/>
    <s v="12:00"/>
    <s v="13:00"/>
    <n v="16.8"/>
    <s v="ce"/>
    <n v="16131"/>
    <n v="16.8"/>
    <n v="29"/>
    <s v="Kuehne+Nagel Tiel 3 Standpl"/>
    <s v="De Diepert 5"/>
    <s v="Tiel"/>
    <s v="4004 MA"/>
    <s v="NL"/>
    <x v="2"/>
    <s v="Pegasusweg 1"/>
    <x v="3"/>
    <s v="5015BZ"/>
    <s v="NL"/>
    <s v="0002245527"/>
    <s v="0079164_002"/>
    <s v="31V"/>
    <s v="NL001131849B01"/>
    <n v="2"/>
    <n v="0"/>
    <n v="180.6"/>
    <s v="N"/>
    <s v="Peter Appel Transport B.V."/>
    <n v="36622"/>
    <d v="2023-01-10T00:00:00"/>
    <s v="13:07:00"/>
    <n v="0"/>
    <x v="1"/>
    <x v="1"/>
    <n v="1"/>
    <x v="3"/>
    <n v="1"/>
    <n v="16.8"/>
    <x v="2"/>
    <n v="180.6"/>
    <n v="1"/>
    <n v="196.67339999999999"/>
  </r>
  <r>
    <s v="COLGATE 3800 DEB."/>
    <s v="Colgate-Palmolive Nederland BV"/>
    <s v="101t"/>
    <n v="101090925317"/>
    <n v="101030160184"/>
    <n v="930"/>
    <s v="Inv Booked"/>
    <s v="0002245523"/>
    <s v="Verkoop"/>
    <n v="170"/>
    <s v="Transport drops zone"/>
    <s v="9 - verwerkt"/>
    <n v="0"/>
    <m/>
    <d v="2023-01-10T00:00:00"/>
    <s v="DROP"/>
    <s v="0001010909253170078901_002"/>
    <m/>
    <m/>
    <m/>
    <s v="EUR"/>
    <n v="25.03"/>
    <s v="EUR"/>
    <n v="25.03"/>
    <s v="EUR"/>
    <n v="25.03"/>
    <n v="25.03"/>
    <n v="0"/>
    <s v="N"/>
    <n v="1223000132"/>
    <d v="2023-02-16T00:00:00"/>
    <m/>
    <d v="2023-01-10T00:00:00"/>
    <s v="00:00"/>
    <s v="23:59"/>
    <d v="2023-01-10T00:00:00"/>
    <s v="05:00"/>
    <s v="05:00"/>
    <n v="0.8"/>
    <s v="ce"/>
    <n v="45"/>
    <n v="0.8"/>
    <n v="0"/>
    <s v="Kuehne+Nagel Tiel 3 Standpl"/>
    <s v="De Diepert 5"/>
    <s v="Tiel"/>
    <s v="4004 MA"/>
    <s v="NL"/>
    <x v="19"/>
    <s v="SAFFIER  300"/>
    <x v="21"/>
    <s v="3316 LN"/>
    <s v="NL"/>
    <s v="0002245523"/>
    <s v="0078901_002"/>
    <s v="31V"/>
    <s v="NL001131849B01"/>
    <n v="2"/>
    <n v="0"/>
    <n v="25.03"/>
    <s v="N"/>
    <s v="Peter Appel Transport B.V."/>
    <n v="36622"/>
    <d v="2023-01-10T00:00:00"/>
    <s v="06:02:00"/>
    <n v="0"/>
    <x v="1"/>
    <x v="1"/>
    <n v="1"/>
    <x v="19"/>
    <n v="1"/>
    <n v="0.8"/>
    <x v="3"/>
    <n v="25.03"/>
    <n v="1"/>
    <n v="27.257670000000001"/>
  </r>
  <r>
    <s v="COLGATE 3800 DEB."/>
    <s v="Colgate-Palmolive Nederland BV"/>
    <s v="101t"/>
    <n v="101090925316"/>
    <n v="101030160185"/>
    <n v="930"/>
    <s v="Inv Booked"/>
    <s v="0002245514"/>
    <s v="Verkoop"/>
    <n v="170"/>
    <s v="Transport drops zone"/>
    <s v="9 - verwerkt"/>
    <n v="0"/>
    <m/>
    <d v="2023-01-10T00:00:00"/>
    <s v="DROP"/>
    <s v="0001010909253160078905_002"/>
    <m/>
    <m/>
    <m/>
    <s v="EUR"/>
    <n v="148.82"/>
    <s v="EUR"/>
    <n v="148.82"/>
    <s v="EUR"/>
    <n v="148.82"/>
    <n v="148.82"/>
    <n v="0"/>
    <s v="N"/>
    <n v="1223000132"/>
    <d v="2023-02-16T00:00:00"/>
    <m/>
    <d v="2023-01-10T00:00:00"/>
    <s v="00:00"/>
    <s v="23:59"/>
    <d v="2023-01-10T00:00:00"/>
    <s v="08:00"/>
    <s v="09:00"/>
    <n v="10.4"/>
    <s v="ce"/>
    <n v="6423"/>
    <n v="10.4"/>
    <n v="13"/>
    <s v="Kuehne+Nagel Tiel 3 Standpl"/>
    <s v="De Diepert 5"/>
    <s v="Tiel"/>
    <s v="4004 MA"/>
    <s v="NL"/>
    <x v="18"/>
    <s v="HOLLANDWEG 30"/>
    <x v="4"/>
    <s v="2665 MT"/>
    <s v="NL"/>
    <s v="0002245514"/>
    <s v="0078905_002"/>
    <s v="31V"/>
    <s v="NL001131849B01"/>
    <n v="2"/>
    <n v="0"/>
    <n v="148.82"/>
    <s v="N"/>
    <s v="Peter Appel Transport B.V."/>
    <n v="36622"/>
    <d v="2023-01-10T00:00:00"/>
    <s v="09:36:00"/>
    <n v="0"/>
    <x v="1"/>
    <x v="1"/>
    <n v="1"/>
    <x v="4"/>
    <n v="1"/>
    <n v="10.4"/>
    <x v="0"/>
    <n v="148.82"/>
    <n v="1"/>
    <n v="162.06497999999999"/>
  </r>
  <r>
    <s v="COLGATE 3800 DEB."/>
    <s v="Colgate-Palmolive Nederland BV"/>
    <s v="101t"/>
    <n v="101090925315"/>
    <n v="101030160186"/>
    <n v="930"/>
    <s v="Inv Booked"/>
    <s v="0002245519"/>
    <s v="Verkoop"/>
    <n v="170"/>
    <s v="Transport drops zone"/>
    <s v="9 - verwerkt"/>
    <n v="0"/>
    <m/>
    <d v="2023-01-10T00:00:00"/>
    <s v="DROP"/>
    <s v="0001010909253150078903_002"/>
    <m/>
    <m/>
    <m/>
    <s v="EUR"/>
    <n v="266.39999999999998"/>
    <s v="EUR"/>
    <n v="266.39999999999998"/>
    <s v="EUR"/>
    <n v="266.39999999999998"/>
    <n v="266.39999999999998"/>
    <n v="0"/>
    <s v="N"/>
    <n v="1223000132"/>
    <d v="2023-02-16T00:00:00"/>
    <m/>
    <d v="2023-01-10T00:00:00"/>
    <s v="00:00"/>
    <s v="23:59"/>
    <d v="2023-01-10T00:00:00"/>
    <s v="07:00"/>
    <s v="07:00"/>
    <n v="20"/>
    <s v="ce"/>
    <n v="15973"/>
    <n v="20"/>
    <n v="33"/>
    <s v="Kuehne+Nagel Tiel 3 Standpl"/>
    <s v="De Diepert 5"/>
    <s v="Tiel"/>
    <s v="4004 MA"/>
    <s v="NL"/>
    <x v="1"/>
    <s v="Fahrenheitweg 1"/>
    <x v="1"/>
    <s v="6101WR"/>
    <s v="NL"/>
    <s v="0002245519"/>
    <s v="0078903_002"/>
    <s v="31V"/>
    <s v="NL001131849B01"/>
    <n v="2"/>
    <n v="0"/>
    <n v="266.39999999999998"/>
    <s v="N"/>
    <s v="Peter Appel Transport B.V."/>
    <n v="36622"/>
    <d v="2023-01-10T00:00:00"/>
    <s v="08:24:00"/>
    <n v="0"/>
    <x v="1"/>
    <x v="1"/>
    <n v="1"/>
    <x v="1"/>
    <n v="1"/>
    <n v="20"/>
    <x v="1"/>
    <n v="266.39999999999998"/>
    <n v="1"/>
    <n v="290.10959999999994"/>
  </r>
  <r>
    <s v="COLGATE 3800 DEB."/>
    <s v="Colgate-Palmolive Nederland BV"/>
    <s v="101t"/>
    <n v="101090925322"/>
    <n v="101030160187"/>
    <n v="930"/>
    <s v="Inv Booked"/>
    <s v="0002245522"/>
    <s v="Verkoop"/>
    <n v="170"/>
    <s v="Transport drops zone"/>
    <s v="9 - verwerkt"/>
    <n v="0"/>
    <m/>
    <d v="2023-01-10T00:00:00"/>
    <s v="DROP"/>
    <s v="0001010909253220078910_003"/>
    <m/>
    <m/>
    <m/>
    <s v="EUR"/>
    <n v="59.58"/>
    <s v="EUR"/>
    <n v="59.58"/>
    <s v="EUR"/>
    <n v="59.58"/>
    <n v="59.58"/>
    <n v="0"/>
    <s v="N"/>
    <n v="1223000132"/>
    <d v="2023-02-16T00:00:00"/>
    <m/>
    <d v="2023-01-10T00:00:00"/>
    <s v="00:00"/>
    <s v="23:59"/>
    <d v="2023-01-10T00:00:00"/>
    <s v="07:00"/>
    <s v="16:00"/>
    <n v="3.2"/>
    <s v="ce"/>
    <n v="1671"/>
    <n v="3.2"/>
    <n v="0"/>
    <s v="Kuehne+Nagel Tiel 3 Standpl"/>
    <s v="De Diepert 5"/>
    <s v="Tiel"/>
    <s v="4004 MA"/>
    <s v="NL"/>
    <x v="15"/>
    <s v="De Flammert 1211"/>
    <x v="18"/>
    <s v="5854 NE"/>
    <s v="NL"/>
    <s v="0002245522"/>
    <s v="0078910_003"/>
    <s v="31V"/>
    <s v="NL001131849B01"/>
    <n v="2"/>
    <n v="0"/>
    <n v="59.58"/>
    <s v="N"/>
    <s v="Peter Appel Transport B.V."/>
    <n v="36622"/>
    <d v="2023-01-10T00:00:00"/>
    <s v="11:28:00"/>
    <n v="0"/>
    <x v="1"/>
    <x v="1"/>
    <n v="1"/>
    <x v="16"/>
    <n v="1"/>
    <n v="3.2"/>
    <x v="3"/>
    <n v="59.58"/>
    <n v="1"/>
    <n v="64.882620000000003"/>
  </r>
  <r>
    <s v="COLGATE 3800 DEB."/>
    <s v="Colgate-Palmolive Nederland BV"/>
    <s v="101t"/>
    <n v="101090925326"/>
    <n v="101030160190"/>
    <n v="930"/>
    <s v="Inv Booked"/>
    <s v="0002245520"/>
    <s v="Verkoop"/>
    <n v="170"/>
    <s v="Transport drops zone"/>
    <s v="9 - verwerkt"/>
    <n v="0"/>
    <m/>
    <d v="2023-01-10T00:00:00"/>
    <s v="DROP"/>
    <s v="0001010909253260078914_002"/>
    <m/>
    <m/>
    <m/>
    <s v="EUR"/>
    <n v="149.34"/>
    <s v="EUR"/>
    <n v="149.34"/>
    <s v="EUR"/>
    <n v="149.34"/>
    <n v="149.34"/>
    <n v="0"/>
    <s v="N"/>
    <n v="1223000132"/>
    <d v="2023-02-16T00:00:00"/>
    <m/>
    <d v="2023-01-10T00:00:00"/>
    <s v="00:00"/>
    <s v="23:59"/>
    <d v="2023-01-10T00:00:00"/>
    <s v="10:00"/>
    <s v="10:00"/>
    <n v="10.4"/>
    <s v="ce"/>
    <n v="10599"/>
    <n v="10.4"/>
    <n v="19"/>
    <s v="Kuehne+Nagel Tiel 3 Standpl"/>
    <s v="De Diepert 5"/>
    <s v="Tiel"/>
    <s v="4004 MA"/>
    <s v="NL"/>
    <x v="48"/>
    <s v="OPAALSTRAAT  2"/>
    <x v="32"/>
    <s v="1812 RH"/>
    <s v="NL"/>
    <s v="0002245520"/>
    <s v="0078914_002"/>
    <s v="31V"/>
    <s v="NL001131849B01"/>
    <n v="2"/>
    <n v="0"/>
    <n v="149.34"/>
    <s v="N"/>
    <s v="Peter Appel Transport B.V."/>
    <n v="36622"/>
    <d v="2023-01-10T00:00:00"/>
    <s v="08:56:00"/>
    <n v="0"/>
    <x v="1"/>
    <x v="1"/>
    <n v="1"/>
    <x v="28"/>
    <n v="0"/>
    <s v=""/>
    <x v="3"/>
    <s v=""/>
    <n v="1"/>
    <e v="#VALUE!"/>
  </r>
  <r>
    <s v="COLGATE 3800 DEB."/>
    <s v="Colgate-Palmolive Nederland BV"/>
    <s v="101t"/>
    <n v="101090925333"/>
    <n v="101030160191"/>
    <n v="930"/>
    <s v="Inv Booked"/>
    <s v="0002245515"/>
    <s v="Verkoop"/>
    <n v="170"/>
    <s v="Transport drops zone"/>
    <s v="9 - verwerkt"/>
    <n v="0"/>
    <m/>
    <d v="2023-01-10T00:00:00"/>
    <s v="DROP"/>
    <s v="0001010909253330078921_002"/>
    <m/>
    <m/>
    <m/>
    <s v="EUR"/>
    <n v="282.24"/>
    <s v="EUR"/>
    <n v="282.24"/>
    <s v="EUR"/>
    <n v="282.24"/>
    <n v="282.24"/>
    <n v="0"/>
    <s v="N"/>
    <n v="1223000132"/>
    <d v="2023-02-16T00:00:00"/>
    <m/>
    <d v="2023-01-10T00:00:00"/>
    <s v="00:00"/>
    <s v="23:59"/>
    <d v="2023-01-10T00:00:00"/>
    <s v="13:00"/>
    <s v="13:00"/>
    <n v="22.4"/>
    <s v="ce"/>
    <n v="21946"/>
    <n v="22.4"/>
    <n v="42"/>
    <s v="Kuehne+Nagel Tiel 3 Standpl"/>
    <s v="De Diepert 5"/>
    <s v="Tiel"/>
    <s v="4004 MA"/>
    <s v="NL"/>
    <x v="50"/>
    <s v="Fahrenheitweg 24"/>
    <x v="1"/>
    <s v="6101WR"/>
    <s v="NL"/>
    <s v="0002245515"/>
    <s v="0078921_002"/>
    <s v="31V"/>
    <s v="NL001131849B01"/>
    <n v="2"/>
    <n v="0"/>
    <n v="282.24"/>
    <s v="N"/>
    <s v="Peter Appel Transport B.V."/>
    <n v="36622"/>
    <d v="2023-01-10T00:00:00"/>
    <s v="13:11:00"/>
    <n v="0"/>
    <x v="1"/>
    <x v="1"/>
    <n v="1"/>
    <x v="1"/>
    <n v="1"/>
    <n v="22.4"/>
    <x v="1"/>
    <n v="282.24"/>
    <n v="1"/>
    <n v="307.35935999999998"/>
  </r>
  <r>
    <s v="COLGATE 3800 DEB."/>
    <s v="Colgate-Palmolive Nederland BV"/>
    <s v="101t"/>
    <n v="101090925321"/>
    <n v="101030160192"/>
    <n v="930"/>
    <s v="Inv Booked"/>
    <s v="0002245532"/>
    <s v="Verkoop"/>
    <n v="170"/>
    <s v="Transport drops zone"/>
    <s v="9 - verwerkt"/>
    <n v="0"/>
    <m/>
    <d v="2023-01-10T00:00:00"/>
    <s v="DROP"/>
    <s v="0001010909253210078908_002"/>
    <m/>
    <m/>
    <m/>
    <s v="EUR"/>
    <n v="118.8"/>
    <s v="EUR"/>
    <n v="118.8"/>
    <s v="EUR"/>
    <n v="118.8"/>
    <n v="118.8"/>
    <n v="0"/>
    <s v="N"/>
    <n v="1223000132"/>
    <d v="2023-02-16T00:00:00"/>
    <m/>
    <d v="2023-01-10T00:00:00"/>
    <s v="00:00"/>
    <s v="23:59"/>
    <d v="2023-01-10T00:00:00"/>
    <s v="06:00"/>
    <s v="07:00"/>
    <n v="20"/>
    <s v="ce"/>
    <n v="12750"/>
    <n v="20"/>
    <n v="24"/>
    <s v="Kuehne+Nagel Tiel 3 Standpl"/>
    <s v="De Diepert 5"/>
    <s v="Tiel"/>
    <s v="4004 MA"/>
    <s v="NL"/>
    <x v="2"/>
    <s v="Randweg 2"/>
    <x v="6"/>
    <s v="4191 NN"/>
    <s v="NL"/>
    <s v="0002245532"/>
    <s v="0078908_002"/>
    <s v="31V"/>
    <s v="NL001131849B01"/>
    <n v="2"/>
    <n v="0"/>
    <n v="118.8"/>
    <s v="N"/>
    <s v="Peter Appel Transport B.V."/>
    <n v="36622"/>
    <d v="2023-01-10T00:00:00"/>
    <s v="08:07:00"/>
    <n v="13"/>
    <x v="1"/>
    <x v="1"/>
    <n v="1"/>
    <x v="6"/>
    <n v="1"/>
    <n v="20"/>
    <x v="2"/>
    <n v="118.8"/>
    <n v="1"/>
    <n v="129.3732"/>
  </r>
  <r>
    <s v="COLGATE 3800 DEB."/>
    <s v="Colgate-Palmolive Nederland BV"/>
    <s v="101t"/>
    <n v="101090925427"/>
    <n v="101030160198"/>
    <n v="930"/>
    <s v="Inv Booked"/>
    <s v="0002245525"/>
    <s v="Verkoop"/>
    <n v="170"/>
    <s v="Transport drops zone"/>
    <s v="9 - verwerkt"/>
    <n v="0"/>
    <m/>
    <d v="2023-01-10T00:00:00"/>
    <s v="DROP"/>
    <s v="0001010909254270079012_003"/>
    <m/>
    <m/>
    <m/>
    <s v="EUR"/>
    <n v="69.540000000000006"/>
    <s v="EUR"/>
    <n v="69.540000000000006"/>
    <s v="EUR"/>
    <n v="69.540000000000006"/>
    <n v="69.540000000000006"/>
    <n v="0"/>
    <s v="N"/>
    <n v="1223000132"/>
    <d v="2023-02-16T00:00:00"/>
    <m/>
    <d v="2023-01-10T00:00:00"/>
    <s v="00:00"/>
    <s v="23:59"/>
    <d v="2023-01-10T00:00:00"/>
    <s v="07:00"/>
    <s v="15:00"/>
    <n v="3.2"/>
    <s v="ce"/>
    <n v="2584"/>
    <n v="3.2"/>
    <n v="4"/>
    <s v="Kuehne+Nagel Tiel 3 Standpl"/>
    <s v="De Diepert 5"/>
    <s v="Tiel"/>
    <s v="4004 MA"/>
    <s v="NL"/>
    <x v="5"/>
    <s v="Kernweg 6"/>
    <x v="8"/>
    <s v="1627 LC"/>
    <s v="NL"/>
    <s v="0002245525"/>
    <s v="0079012_003"/>
    <s v="31V"/>
    <s v="NL001131849B01"/>
    <n v="2"/>
    <n v="0"/>
    <n v="69.540000000000006"/>
    <s v="N"/>
    <s v="Peter Appel Transport B.V."/>
    <n v="36622"/>
    <d v="2023-01-10T00:00:00"/>
    <s v="12:09:00"/>
    <n v="0"/>
    <x v="1"/>
    <x v="1"/>
    <n v="1"/>
    <x v="2"/>
    <n v="1"/>
    <n v="3.2"/>
    <x v="2"/>
    <n v="69.540000000000006"/>
    <n v="1"/>
    <n v="75.729060000000004"/>
  </r>
  <r>
    <s v="COLGATE 3800 DEB."/>
    <s v="Colgate-Palmolive Nederland BV"/>
    <s v="101t"/>
    <n v="101090925329"/>
    <n v="101030160199"/>
    <n v="930"/>
    <s v="Inv Booked"/>
    <s v="0002245517"/>
    <s v="Verkoop"/>
    <n v="170"/>
    <s v="Transport drops zone"/>
    <s v="9 - verwerkt"/>
    <n v="0"/>
    <m/>
    <d v="2023-01-10T00:00:00"/>
    <s v="DROP"/>
    <s v="0001010909253290078917_002"/>
    <m/>
    <m/>
    <m/>
    <s v="EUR"/>
    <n v="58.91"/>
    <s v="EUR"/>
    <n v="58.91"/>
    <s v="EUR"/>
    <n v="58.91"/>
    <n v="58.91"/>
    <n v="0"/>
    <s v="N"/>
    <n v="1223000132"/>
    <d v="2023-02-16T00:00:00"/>
    <m/>
    <d v="2023-01-10T00:00:00"/>
    <s v="00:00"/>
    <s v="23:59"/>
    <d v="2023-01-10T00:00:00"/>
    <s v="09:00"/>
    <s v="09:00"/>
    <n v="3.2"/>
    <s v="ce"/>
    <n v="1619"/>
    <n v="3.2"/>
    <n v="3"/>
    <s v="Kuehne+Nagel Tiel 3 Standpl"/>
    <s v="De Diepert 5"/>
    <s v="Tiel"/>
    <s v="4004 MA"/>
    <s v="NL"/>
    <x v="51"/>
    <s v="Wilhelminakanaal Zuid 120"/>
    <x v="23"/>
    <s v="4903RA"/>
    <s v="NL"/>
    <s v="0002245517"/>
    <s v="0078917_002"/>
    <s v="31V"/>
    <s v="NL001131849B01"/>
    <n v="2"/>
    <n v="0"/>
    <n v="58.91"/>
    <s v="N"/>
    <s v="Peter Appel Transport B.V."/>
    <n v="36622"/>
    <d v="2023-01-10T00:00:00"/>
    <s v="09:28:00"/>
    <n v="0"/>
    <x v="1"/>
    <x v="1"/>
    <n v="1"/>
    <x v="34"/>
    <n v="1"/>
    <n v="3.2"/>
    <x v="3"/>
    <n v="58.91"/>
    <n v="1"/>
    <n v="64.152989999999988"/>
  </r>
  <r>
    <s v="COLGATE 3800 DEB."/>
    <s v="Colgate-Palmolive Nederland BV"/>
    <s v="101t"/>
    <n v="101090925323"/>
    <n v="101030160200"/>
    <n v="930"/>
    <s v="Inv Booked"/>
    <s v="0002245518"/>
    <s v="Verkoop"/>
    <n v="170"/>
    <s v="Transport drops zone"/>
    <s v="9 - verwerkt"/>
    <n v="0"/>
    <m/>
    <d v="2023-01-10T00:00:00"/>
    <s v="DROP"/>
    <s v="0001010909253230078912_002"/>
    <m/>
    <m/>
    <m/>
    <s v="EUR"/>
    <n v="21.17"/>
    <s v="EUR"/>
    <n v="21.17"/>
    <s v="EUR"/>
    <n v="21.17"/>
    <n v="21.17"/>
    <n v="0"/>
    <s v="N"/>
    <n v="1223000132"/>
    <d v="2023-02-16T00:00:00"/>
    <m/>
    <d v="2023-01-10T00:00:00"/>
    <s v="00:00"/>
    <s v="23:59"/>
    <d v="2023-01-10T00:00:00"/>
    <s v="07:00"/>
    <s v="07:00"/>
    <n v="2.4"/>
    <s v="ce"/>
    <n v="2296"/>
    <n v="2.4"/>
    <n v="3"/>
    <s v="Kuehne+Nagel Tiel 3 Standpl"/>
    <s v="De Diepert 5"/>
    <s v="Tiel"/>
    <s v="4004 MA"/>
    <s v="NL"/>
    <x v="14"/>
    <s v="Rood 24"/>
    <x v="17"/>
    <s v="6666LT"/>
    <s v="NL"/>
    <s v="0002245518"/>
    <s v="0078912_002"/>
    <s v="31V"/>
    <s v="NL001131849B01"/>
    <n v="2"/>
    <n v="0"/>
    <n v="21.17"/>
    <s v="N"/>
    <s v="Peter Appel Transport B.V."/>
    <n v="36622"/>
    <d v="2023-01-10T00:00:00"/>
    <s v="08:10:00"/>
    <n v="0"/>
    <x v="1"/>
    <x v="1"/>
    <n v="1"/>
    <x v="15"/>
    <n v="0"/>
    <s v=""/>
    <x v="5"/>
    <s v=""/>
    <n v="1"/>
    <e v="#VALUE!"/>
  </r>
  <r>
    <s v="COLGATE 3800 DEB."/>
    <s v="Colgate-Palmolive Nederland BV"/>
    <s v="101t"/>
    <n v="101090925327"/>
    <n v="101030160188"/>
    <n v="930"/>
    <s v="Inv Booked"/>
    <s v="0002245511"/>
    <s v="Verkoop"/>
    <n v="170"/>
    <s v="Transport drops zone"/>
    <s v="9 - verwerkt"/>
    <n v="0"/>
    <m/>
    <d v="2023-01-10T00:00:00"/>
    <s v="DROP"/>
    <s v="0001010909253270078913_002"/>
    <m/>
    <m/>
    <m/>
    <s v="EUR"/>
    <n v="231.17"/>
    <s v="EUR"/>
    <n v="231.17"/>
    <s v="EUR"/>
    <n v="231.17"/>
    <n v="231.17"/>
    <n v="0"/>
    <s v="N"/>
    <n v="1223000132"/>
    <d v="2023-02-16T00:00:00"/>
    <m/>
    <d v="2023-01-10T00:00:00"/>
    <s v="00:00"/>
    <s v="23:59"/>
    <d v="2023-01-10T00:00:00"/>
    <s v="09:00"/>
    <s v="09:00"/>
    <n v="19.2"/>
    <s v="ce"/>
    <n v="22249"/>
    <n v="19.2"/>
    <n v="37"/>
    <s v="Kuehne+Nagel Tiel 3 Standpl"/>
    <s v="De Diepert 5"/>
    <s v="Tiel"/>
    <s v="4004 MA"/>
    <s v="NL"/>
    <x v="1"/>
    <s v="Perenmarkt 15"/>
    <x v="2"/>
    <s v="1681PG"/>
    <s v="NL"/>
    <s v="0002245511"/>
    <s v="0078913_002"/>
    <s v="31V"/>
    <s v="NL001131849B01"/>
    <n v="2"/>
    <n v="0"/>
    <n v="231.17"/>
    <s v="N"/>
    <s v="Peter Appel Transport B.V."/>
    <n v="36622"/>
    <d v="2023-01-10T00:00:00"/>
    <s v="10:14:00"/>
    <n v="14"/>
    <x v="1"/>
    <x v="1"/>
    <n v="1"/>
    <x v="2"/>
    <n v="1"/>
    <n v="19.2"/>
    <x v="1"/>
    <n v="231.17"/>
    <n v="1"/>
    <n v="251.74412999999998"/>
  </r>
  <r>
    <s v="COLGATE 3800 DEB."/>
    <s v="Colgate-Palmolive Nederland BV"/>
    <s v="101t"/>
    <n v="101090925314"/>
    <n v="101030160189"/>
    <n v="930"/>
    <s v="Inv Booked"/>
    <s v="0002245510"/>
    <s v="Verkoop"/>
    <n v="170"/>
    <s v="Transport drops zone"/>
    <s v="9 - verwerkt"/>
    <n v="0"/>
    <m/>
    <d v="2023-01-10T00:00:00"/>
    <s v="DROP"/>
    <s v="0001010909253140078904_002"/>
    <m/>
    <m/>
    <m/>
    <s v="EUR"/>
    <n v="260.74"/>
    <s v="EUR"/>
    <n v="260.74"/>
    <s v="EUR"/>
    <n v="260.74"/>
    <n v="260.74"/>
    <n v="0"/>
    <s v="N"/>
    <n v="1223000132"/>
    <d v="2023-02-16T00:00:00"/>
    <m/>
    <d v="2023-01-10T00:00:00"/>
    <s v="00:00"/>
    <s v="23:59"/>
    <d v="2023-01-10T00:00:00"/>
    <s v="07:00"/>
    <s v="07:00"/>
    <n v="19.2"/>
    <s v="ce"/>
    <n v="22251"/>
    <n v="19.2"/>
    <n v="37"/>
    <s v="Kuehne+Nagel Tiel 3 Standpl"/>
    <s v="De Diepert 5"/>
    <s v="Tiel"/>
    <s v="4004 MA"/>
    <s v="NL"/>
    <x v="1"/>
    <s v="Fahrenheitweg 1"/>
    <x v="1"/>
    <s v="6101WR"/>
    <s v="NL"/>
    <s v="0002245510"/>
    <s v="0078904_002"/>
    <s v="31V"/>
    <s v="NL001131849B01"/>
    <n v="2"/>
    <n v="0"/>
    <n v="260.74"/>
    <s v="N"/>
    <s v="Peter Appel Transport B.V."/>
    <n v="36622"/>
    <d v="2023-01-10T00:00:00"/>
    <s v="08:13:00"/>
    <n v="0"/>
    <x v="1"/>
    <x v="1"/>
    <n v="1"/>
    <x v="1"/>
    <n v="1"/>
    <n v="19.2"/>
    <x v="1"/>
    <n v="260.74"/>
    <n v="1"/>
    <n v="283.94585999999998"/>
  </r>
  <r>
    <s v="COLGATE 3800 DEB."/>
    <s v="Colgate-Palmolive Nederland BV"/>
    <s v="101t"/>
    <n v="101090925319"/>
    <n v="101030160193"/>
    <n v="930"/>
    <s v="Inv Booked"/>
    <s v="0002245512"/>
    <s v="Verkoop"/>
    <n v="170"/>
    <s v="Transport drops zone"/>
    <s v="9 - verwerkt"/>
    <n v="0"/>
    <m/>
    <d v="2023-01-10T00:00:00"/>
    <s v="DROP"/>
    <s v="0001010909253190078907_002"/>
    <m/>
    <m/>
    <m/>
    <s v="EUR"/>
    <n v="306.77"/>
    <s v="EUR"/>
    <n v="306.77"/>
    <s v="EUR"/>
    <n v="306.77"/>
    <n v="306.77"/>
    <n v="0"/>
    <s v="N"/>
    <n v="1223000132"/>
    <d v="2023-02-16T00:00:00"/>
    <m/>
    <d v="2023-01-10T00:00:00"/>
    <s v="00:00"/>
    <s v="23:59"/>
    <d v="2023-01-10T00:00:00"/>
    <s v="08:00"/>
    <s v="08:00"/>
    <n v="26"/>
    <s v="ce"/>
    <n v="13244"/>
    <n v="26.4"/>
    <n v="27"/>
    <s v="Kuehne+Nagel Tiel 3 Standpl"/>
    <s v="De Diepert 5"/>
    <s v="Tiel"/>
    <s v="4004 MA"/>
    <s v="NL"/>
    <x v="1"/>
    <s v="Fahrenheitweg 1"/>
    <x v="1"/>
    <s v="6101WR"/>
    <s v="NL"/>
    <s v="0002245512"/>
    <s v="0078907_002"/>
    <s v="31V"/>
    <s v="NL001131849B01"/>
    <n v="2"/>
    <n v="0"/>
    <n v="306.77"/>
    <s v="N"/>
    <s v="Peter Appel Transport B.V."/>
    <n v="36622"/>
    <d v="2023-01-10T00:00:00"/>
    <s v="09:29:00"/>
    <n v="5"/>
    <x v="1"/>
    <x v="1"/>
    <n v="1"/>
    <x v="1"/>
    <n v="1"/>
    <n v="26.4"/>
    <x v="1"/>
    <n v="306.77"/>
    <n v="1"/>
    <n v="334.07252999999997"/>
  </r>
  <r>
    <s v="COLGATE 3800 DEB."/>
    <s v="Colgate-Palmolive Nederland BV"/>
    <s v="101t"/>
    <n v="101090925556"/>
    <n v="101030160195"/>
    <n v="930"/>
    <s v="Inv Booked"/>
    <s v="0002245528"/>
    <s v="Verkoop"/>
    <n v="170"/>
    <s v="Transport drops zone"/>
    <s v="9 - verwerkt"/>
    <n v="0"/>
    <m/>
    <d v="2023-01-10T00:00:00"/>
    <s v="DROP"/>
    <s v="0001010909255560079026_003"/>
    <m/>
    <m/>
    <m/>
    <s v="EUR"/>
    <n v="145.44"/>
    <s v="EUR"/>
    <n v="145.44"/>
    <s v="EUR"/>
    <n v="145.44"/>
    <n v="145.44"/>
    <n v="0"/>
    <s v="N"/>
    <n v="1223000132"/>
    <d v="2023-02-16T00:00:00"/>
    <m/>
    <d v="2023-01-10T00:00:00"/>
    <s v="00:00"/>
    <s v="23:59"/>
    <d v="2023-01-10T00:00:00"/>
    <s v="11:00"/>
    <s v="12:00"/>
    <n v="7.2"/>
    <s v="ce"/>
    <n v="5191"/>
    <n v="7.2"/>
    <n v="7"/>
    <s v="Kuehne+Nagel Tiel 3 Standpl"/>
    <s v="De Diepert 5"/>
    <s v="Tiel"/>
    <s v="4004 MA"/>
    <s v="NL"/>
    <x v="21"/>
    <s v="Bloemakkers 4"/>
    <x v="22"/>
    <s v="9461GX"/>
    <s v="NL"/>
    <s v="0002245528"/>
    <s v="0079026_003"/>
    <s v="31V"/>
    <s v="NL001131849B01"/>
    <n v="2"/>
    <n v="0"/>
    <n v="145.44"/>
    <s v="N"/>
    <s v="Peter Appel Transport B.V."/>
    <n v="36622"/>
    <d v="2023-01-10T00:00:00"/>
    <s v="11:28:00"/>
    <n v="0"/>
    <x v="1"/>
    <x v="1"/>
    <n v="1"/>
    <x v="20"/>
    <n v="1"/>
    <n v="7.2"/>
    <x v="3"/>
    <n v="145.44"/>
    <n v="1"/>
    <n v="158.38415999999998"/>
  </r>
  <r>
    <s v="COLGATE 3800 DEB."/>
    <s v="Colgate-Palmolive Nederland BV"/>
    <s v="101t"/>
    <n v="101090925323"/>
    <n v="101030160196"/>
    <n v="930"/>
    <s v="Inv Booked"/>
    <s v="0002245529"/>
    <s v="Verkoop"/>
    <n v="170"/>
    <s v="Transport drops zone"/>
    <s v="9 - verwerkt"/>
    <n v="0"/>
    <m/>
    <d v="2023-01-10T00:00:00"/>
    <s v="DROP"/>
    <s v="0001010909253230078912_003"/>
    <m/>
    <m/>
    <m/>
    <s v="EUR"/>
    <n v="121.54"/>
    <s v="EUR"/>
    <n v="121.54"/>
    <s v="EUR"/>
    <n v="121.54"/>
    <n v="121.54"/>
    <n v="0"/>
    <s v="N"/>
    <n v="1223000132"/>
    <d v="2023-02-16T00:00:00"/>
    <m/>
    <d v="2023-01-10T00:00:00"/>
    <s v="00:00"/>
    <s v="23:59"/>
    <d v="2023-01-10T00:00:00"/>
    <s v="10:00"/>
    <s v="10:00"/>
    <n v="7.2"/>
    <s v="ce"/>
    <n v="6771"/>
    <n v="7.2"/>
    <n v="12"/>
    <s v="Kuehne+Nagel Tiel 3 Standpl"/>
    <s v="De Diepert 5"/>
    <s v="Tiel"/>
    <s v="4004 MA"/>
    <s v="NL"/>
    <x v="13"/>
    <s v="GALVANIWEG 1"/>
    <x v="16"/>
    <s v="8013 RG"/>
    <s v="NL"/>
    <s v="0002245529"/>
    <s v="0078912_003"/>
    <s v="31V"/>
    <s v="NL001131849B01"/>
    <n v="2"/>
    <n v="0"/>
    <n v="121.54"/>
    <s v="N"/>
    <s v="Peter Appel Transport B.V."/>
    <n v="36622"/>
    <d v="2023-01-10T00:00:00"/>
    <s v="10:40:00"/>
    <n v="0"/>
    <x v="1"/>
    <x v="1"/>
    <n v="1"/>
    <x v="14"/>
    <n v="1"/>
    <n v="7.2"/>
    <x v="2"/>
    <n v="121.54"/>
    <n v="1"/>
    <n v="132.35705999999999"/>
  </r>
  <r>
    <s v="COLGATE 3800 DEB."/>
    <s v="Colgate-Palmolive Nederland BV"/>
    <s v="101t"/>
    <n v="101090925328"/>
    <n v="101030160197"/>
    <n v="930"/>
    <s v="Inv Booked"/>
    <s v="0002245524"/>
    <s v="Verkoop"/>
    <n v="170"/>
    <s v="Transport drops zone"/>
    <s v="9 - verwerkt"/>
    <n v="0"/>
    <m/>
    <d v="2023-01-10T00:00:00"/>
    <s v="DROP"/>
    <s v="0001010909253280078915_003"/>
    <m/>
    <m/>
    <m/>
    <s v="EUR"/>
    <n v="93.69"/>
    <s v="EUR"/>
    <n v="93.69"/>
    <s v="EUR"/>
    <n v="93.69"/>
    <n v="93.69"/>
    <n v="0"/>
    <s v="N"/>
    <n v="1223000132"/>
    <d v="2023-02-16T00:00:00"/>
    <m/>
    <d v="2023-01-10T00:00:00"/>
    <s v="00:00"/>
    <s v="23:59"/>
    <d v="2023-01-10T00:00:00"/>
    <s v="12:00"/>
    <s v="13:00"/>
    <n v="5.6"/>
    <s v="ce"/>
    <n v="3378"/>
    <n v="5.6"/>
    <n v="4"/>
    <s v="Kuehne+Nagel Tiel 3 Standpl"/>
    <s v="De Diepert 5"/>
    <s v="Tiel"/>
    <s v="4004 MA"/>
    <s v="NL"/>
    <x v="16"/>
    <s v="Rijnland 4"/>
    <x v="19"/>
    <s v="1948RL"/>
    <s v="NL"/>
    <s v="0002245524"/>
    <s v="0078915_003"/>
    <s v="31V"/>
    <s v="NL001131849B01"/>
    <n v="2"/>
    <n v="0"/>
    <n v="93.69"/>
    <s v="N"/>
    <s v="Peter Appel Transport B.V."/>
    <n v="36622"/>
    <d v="2023-01-10T00:00:00"/>
    <s v="12:47:00"/>
    <n v="0"/>
    <x v="1"/>
    <x v="1"/>
    <n v="1"/>
    <x v="17"/>
    <n v="1"/>
    <n v="5.6"/>
    <x v="0"/>
    <n v="93.69"/>
    <n v="1"/>
    <n v="102.02840999999999"/>
  </r>
  <r>
    <s v="COLGATE 3800 DEB."/>
    <s v="Colgate-Palmolive Nederland BV"/>
    <s v="101t"/>
    <n v="101090925910"/>
    <n v="101030160284"/>
    <n v="930"/>
    <s v="Inv Booked"/>
    <s v="0002245546"/>
    <s v="Verkoop"/>
    <n v="170"/>
    <s v="Transport drops zone"/>
    <s v="9 - verwerkt"/>
    <n v="0"/>
    <m/>
    <d v="2023-01-11T00:00:00"/>
    <s v="DROP"/>
    <s v="0001010909259100079311_005"/>
    <m/>
    <m/>
    <m/>
    <s v="EUR"/>
    <n v="45.3"/>
    <s v="EUR"/>
    <n v="45.3"/>
    <s v="EUR"/>
    <n v="45.3"/>
    <n v="45.3"/>
    <n v="0"/>
    <s v="N"/>
    <n v="1223000132"/>
    <d v="2023-02-16T00:00:00"/>
    <m/>
    <d v="2023-01-11T00:00:00"/>
    <s v="00:00"/>
    <s v="23:59"/>
    <d v="2023-01-11T00:00:00"/>
    <s v="12:00"/>
    <s v="12:00"/>
    <n v="1.6"/>
    <s v="ce"/>
    <n v="452"/>
    <n v="1.6"/>
    <n v="0"/>
    <s v="Kuehne+Nagel Tiel 3 Standpl"/>
    <s v="De Diepert 5"/>
    <s v="Tiel"/>
    <s v="4004 MA"/>
    <s v="NL"/>
    <x v="25"/>
    <s v="Hollandweg 30"/>
    <x v="4"/>
    <s v="2665 MT"/>
    <s v="NL"/>
    <s v="0002245546"/>
    <s v="0079311_005"/>
    <s v="31V"/>
    <s v="NL001131849B01"/>
    <n v="2"/>
    <n v="0"/>
    <n v="45.3"/>
    <s v="N"/>
    <s v="Peter Appel Transport B.V."/>
    <n v="36622"/>
    <d v="2023-01-11T00:00:00"/>
    <s v="10:30:00"/>
    <n v="0"/>
    <x v="2"/>
    <x v="1"/>
    <n v="1"/>
    <x v="4"/>
    <n v="1"/>
    <n v="1.6"/>
    <x v="0"/>
    <n v="45.3"/>
    <n v="1"/>
    <n v="49.331699999999998"/>
  </r>
  <r>
    <s v="COLGATE 3800 DEB."/>
    <s v="Colgate-Palmolive Nederland BV"/>
    <s v="101t"/>
    <n v="101090925955"/>
    <n v="101030160285"/>
    <n v="930"/>
    <s v="Inv Booked"/>
    <s v="0002245550"/>
    <s v="Verkoop"/>
    <n v="170"/>
    <s v="Transport drops zone"/>
    <s v="9 - verwerkt"/>
    <n v="0"/>
    <m/>
    <d v="2023-01-11T00:00:00"/>
    <s v="DROP"/>
    <s v="0001010909259550079316_002"/>
    <m/>
    <m/>
    <m/>
    <s v="EUR"/>
    <n v="260.74"/>
    <s v="EUR"/>
    <n v="260.74"/>
    <s v="EUR"/>
    <n v="260.74"/>
    <n v="260.74"/>
    <n v="0"/>
    <s v="N"/>
    <n v="1223000132"/>
    <d v="2023-02-16T00:00:00"/>
    <m/>
    <d v="2023-01-11T00:00:00"/>
    <s v="00:00"/>
    <s v="23:59"/>
    <d v="2023-01-11T00:00:00"/>
    <s v="07:00"/>
    <s v="07:00"/>
    <n v="19.2"/>
    <s v="ce"/>
    <n v="22226"/>
    <n v="19.2"/>
    <n v="37"/>
    <s v="Kuehne+Nagel Tiel 3 Standpl"/>
    <s v="De Diepert 5"/>
    <s v="Tiel"/>
    <s v="4004 MA"/>
    <s v="NL"/>
    <x v="1"/>
    <s v="Fahrenheitweg 1"/>
    <x v="1"/>
    <s v="6101WR"/>
    <s v="NL"/>
    <s v="0002245550"/>
    <s v="0079316_002"/>
    <s v="31V"/>
    <s v="NL001131849B01"/>
    <n v="2"/>
    <n v="0"/>
    <n v="260.74"/>
    <s v="N"/>
    <s v="Peter Appel Transport B.V."/>
    <n v="36622"/>
    <d v="2023-01-11T00:00:00"/>
    <s v="07:24:00"/>
    <n v="0"/>
    <x v="2"/>
    <x v="1"/>
    <n v="1"/>
    <x v="1"/>
    <n v="1"/>
    <n v="19.2"/>
    <x v="1"/>
    <n v="260.74"/>
    <n v="1"/>
    <n v="283.94585999999998"/>
  </r>
  <r>
    <s v="COLGATE 3800 DEB."/>
    <s v="Colgate-Palmolive Nederland BV"/>
    <s v="101t"/>
    <n v="101090925961"/>
    <n v="101030160286"/>
    <n v="930"/>
    <s v="Inv Booked"/>
    <s v="0002245551"/>
    <s v="Verkoop"/>
    <n v="170"/>
    <s v="Transport drops zone"/>
    <s v="9 - verwerkt"/>
    <n v="0"/>
    <m/>
    <d v="2023-01-11T00:00:00"/>
    <s v="DROP"/>
    <s v="0001010909259610079322_002"/>
    <m/>
    <m/>
    <m/>
    <s v="EUR"/>
    <n v="291.60000000000002"/>
    <s v="EUR"/>
    <n v="291.60000000000002"/>
    <s v="EUR"/>
    <n v="291.60000000000002"/>
    <n v="291.60000000000002"/>
    <n v="0"/>
    <s v="N"/>
    <n v="1223000132"/>
    <d v="2023-02-16T00:00:00"/>
    <m/>
    <d v="2023-01-11T00:00:00"/>
    <s v="00:00"/>
    <s v="23:59"/>
    <d v="2023-01-11T00:00:00"/>
    <s v="13:30"/>
    <s v="13:30"/>
    <n v="24"/>
    <s v="ce"/>
    <n v="18083"/>
    <n v="24"/>
    <n v="39"/>
    <s v="Kuehne+Nagel Tiel 3 Standpl"/>
    <s v="De Diepert 5"/>
    <s v="Tiel"/>
    <s v="4004 MA"/>
    <s v="NL"/>
    <x v="1"/>
    <s v="Fahrenheitweg 1"/>
    <x v="1"/>
    <s v="6101WR"/>
    <s v="NL"/>
    <s v="0002245551"/>
    <s v="0079322_002"/>
    <s v="31V"/>
    <s v="NL001131849B01"/>
    <n v="2"/>
    <n v="0"/>
    <n v="291.60000000000002"/>
    <s v="N"/>
    <s v="Peter Appel Transport B.V."/>
    <n v="36622"/>
    <d v="2023-01-11T00:00:00"/>
    <s v="14:22:00"/>
    <n v="0"/>
    <x v="2"/>
    <x v="1"/>
    <n v="1"/>
    <x v="1"/>
    <n v="1"/>
    <n v="24"/>
    <x v="1"/>
    <n v="291.60000000000002"/>
    <n v="1"/>
    <n v="317.55240000000003"/>
  </r>
  <r>
    <s v="COLGATE 3800 DEB."/>
    <s v="Colgate-Palmolive Nederland BV"/>
    <s v="101t"/>
    <n v="101090925910"/>
    <n v="101030160287"/>
    <n v="930"/>
    <s v="Inv Booked"/>
    <s v="0002245538"/>
    <s v="Verkoop"/>
    <n v="170"/>
    <s v="Transport drops zone"/>
    <s v="9 - verwerkt"/>
    <n v="0"/>
    <m/>
    <d v="2023-01-11T00:00:00"/>
    <s v="DROP"/>
    <s v="0001010909259100079311_003"/>
    <m/>
    <m/>
    <m/>
    <s v="EUR"/>
    <n v="26.33"/>
    <s v="EUR"/>
    <n v="26.33"/>
    <s v="EUR"/>
    <n v="26.33"/>
    <n v="26.33"/>
    <n v="0"/>
    <s v="N"/>
    <n v="1223000132"/>
    <d v="2023-02-16T00:00:00"/>
    <m/>
    <d v="2023-01-11T00:00:00"/>
    <s v="00:00"/>
    <s v="23:59"/>
    <d v="2023-01-11T00:00:00"/>
    <s v="08:00"/>
    <s v="12:00"/>
    <n v="0.8"/>
    <s v="ce"/>
    <n v="55"/>
    <n v="0.8"/>
    <n v="0"/>
    <s v="Kuehne+Nagel Tiel 3 Standpl"/>
    <s v="De Diepert 5"/>
    <s v="Tiel"/>
    <s v="4004 MA"/>
    <s v="NL"/>
    <x v="52"/>
    <s v="Leeuwenveldseweg 3F"/>
    <x v="43"/>
    <s v="1382 LV"/>
    <s v="NL"/>
    <s v="0002245538"/>
    <s v="0079311_003"/>
    <s v="31V"/>
    <s v="NL001131849B01"/>
    <n v="2"/>
    <n v="0"/>
    <n v="26.33"/>
    <s v="N"/>
    <s v="Peter Appel Transport B.V."/>
    <n v="36622"/>
    <d v="2023-01-11T00:00:00"/>
    <s v="09:46:00"/>
    <n v="0"/>
    <x v="2"/>
    <x v="1"/>
    <n v="1"/>
    <x v="13"/>
    <n v="1"/>
    <n v="0.8"/>
    <x v="0"/>
    <n v="26.33"/>
    <n v="1"/>
    <n v="28.673369999999998"/>
  </r>
  <r>
    <s v="COLGATE 3800 DEB."/>
    <s v="Colgate-Palmolive Nederland BV"/>
    <s v="101t"/>
    <n v="101090926207"/>
    <n v="101030160288"/>
    <n v="930"/>
    <s v="Inv Booked"/>
    <s v="0002245553"/>
    <s v="Verkoop"/>
    <n v="170"/>
    <s v="Transport drops zone"/>
    <s v="9 - verwerkt"/>
    <n v="0"/>
    <m/>
    <d v="2023-01-11T00:00:00"/>
    <s v="DROP"/>
    <s v="0001010909262070079476_002"/>
    <m/>
    <m/>
    <m/>
    <s v="EUR"/>
    <n v="36.74"/>
    <s v="EUR"/>
    <n v="36.74"/>
    <s v="EUR"/>
    <n v="36.74"/>
    <n v="36.74"/>
    <n v="0"/>
    <s v="N"/>
    <n v="1223000132"/>
    <d v="2023-02-16T00:00:00"/>
    <m/>
    <d v="2023-01-11T00:00:00"/>
    <s v="00:00"/>
    <s v="23:59"/>
    <d v="2023-01-11T00:00:00"/>
    <s v="20:00"/>
    <s v="20:00"/>
    <n v="2.4"/>
    <s v="ce"/>
    <n v="2686"/>
    <n v="2.4"/>
    <n v="4"/>
    <s v="Kuehne+Nagel Tiel 3 Standpl"/>
    <s v="De Diepert 5"/>
    <s v="Tiel"/>
    <s v="4004 MA"/>
    <s v="NL"/>
    <x v="53"/>
    <s v="Celsiusstraat 37"/>
    <x v="44"/>
    <s v="6716 BZ"/>
    <s v="NL"/>
    <s v="0002245553"/>
    <s v="0079476_002"/>
    <s v="31V"/>
    <s v="NL001131849B01"/>
    <n v="2"/>
    <n v="0"/>
    <n v="36.74"/>
    <s v="N"/>
    <s v="Peter Appel Transport B.V."/>
    <n v="36622"/>
    <d v="2023-01-11T00:00:00"/>
    <s v="21:16:00"/>
    <n v="0"/>
    <x v="2"/>
    <x v="1"/>
    <n v="1"/>
    <x v="35"/>
    <n v="1"/>
    <n v="2.4"/>
    <x v="5"/>
    <n v="36.74"/>
    <n v="1"/>
    <n v="40.009860000000003"/>
  </r>
  <r>
    <s v="COLGATE 3800 DEB."/>
    <s v="Colgate-Palmolive Nederland BV"/>
    <s v="101t"/>
    <n v="101090925958"/>
    <n v="101030160289"/>
    <n v="930"/>
    <s v="Inv Booked"/>
    <s v="0002245556"/>
    <s v="Verkoop"/>
    <n v="170"/>
    <s v="Transport drops zone"/>
    <s v="9 - verwerkt"/>
    <n v="0"/>
    <m/>
    <d v="2023-01-11T00:00:00"/>
    <s v="DROP"/>
    <s v="0001010909259580079319_003"/>
    <m/>
    <m/>
    <m/>
    <s v="EUR"/>
    <n v="147.78"/>
    <s v="EUR"/>
    <n v="147.78"/>
    <s v="EUR"/>
    <n v="147.78"/>
    <n v="147.78"/>
    <n v="0"/>
    <s v="N"/>
    <n v="1223000132"/>
    <d v="2023-02-16T00:00:00"/>
    <m/>
    <d v="2023-01-11T00:00:00"/>
    <s v="00:00"/>
    <s v="23:59"/>
    <d v="2023-01-11T00:00:00"/>
    <s v="12:00"/>
    <s v="12:00"/>
    <n v="10.4"/>
    <s v="ce"/>
    <n v="11570"/>
    <n v="10.4"/>
    <n v="19"/>
    <s v="Kuehne+Nagel Tiel 3 Standpl"/>
    <s v="De Diepert 5"/>
    <s v="Tiel"/>
    <s v="4004 MA"/>
    <s v="NL"/>
    <x v="11"/>
    <s v="Brigitten 1"/>
    <x v="15"/>
    <s v="1358 CE"/>
    <s v="NL"/>
    <s v="0002245556"/>
    <s v="0079319_003"/>
    <s v="31V"/>
    <s v="NL001131849B01"/>
    <n v="2"/>
    <n v="0"/>
    <n v="147.78"/>
    <s v="N"/>
    <s v="Peter Appel Transport B.V."/>
    <n v="36622"/>
    <d v="2023-01-11T00:00:00"/>
    <s v="11:21:00"/>
    <n v="0"/>
    <x v="2"/>
    <x v="1"/>
    <n v="1"/>
    <x v="13"/>
    <n v="1"/>
    <n v="10.4"/>
    <x v="4"/>
    <n v="147.78"/>
    <n v="1"/>
    <n v="160.93242000000001"/>
  </r>
  <r>
    <s v="COLGATE 3800 DEB."/>
    <s v="Colgate-Palmolive Nederland BV"/>
    <s v="101t"/>
    <n v="101090925963"/>
    <n v="101030160291"/>
    <n v="930"/>
    <s v="Inv Booked"/>
    <s v="0002245544"/>
    <s v="Verkoop"/>
    <n v="170"/>
    <s v="Transport drops zone"/>
    <s v="9 - verwerkt"/>
    <n v="0"/>
    <m/>
    <d v="2023-01-11T00:00:00"/>
    <s v="DROP"/>
    <s v="0001010909259630079324_002"/>
    <m/>
    <m/>
    <m/>
    <s v="EUR"/>
    <n v="69.52"/>
    <s v="EUR"/>
    <n v="69.52"/>
    <s v="EUR"/>
    <n v="69.52"/>
    <n v="69.52"/>
    <n v="0"/>
    <s v="N"/>
    <n v="1223000132"/>
    <d v="2023-02-16T00:00:00"/>
    <m/>
    <d v="2023-01-11T00:00:00"/>
    <s v="00:00"/>
    <s v="23:59"/>
    <d v="2023-01-11T00:00:00"/>
    <s v="14:45"/>
    <s v="15:45"/>
    <n v="8.8000000000000007"/>
    <s v="ce"/>
    <n v="7688"/>
    <n v="8.8000000000000007"/>
    <n v="14"/>
    <s v="Kuehne+Nagel Tiel 3 Standpl"/>
    <s v="De Diepert 5"/>
    <s v="Tiel"/>
    <s v="4004 MA"/>
    <s v="NL"/>
    <x v="24"/>
    <s v="Ravenswade 14"/>
    <x v="26"/>
    <s v="3439 LD"/>
    <s v="NL"/>
    <s v="0002245544"/>
    <s v="0079324_002"/>
    <s v="31V"/>
    <s v="NL001131849B01"/>
    <n v="2"/>
    <n v="0"/>
    <n v="69.52"/>
    <s v="N"/>
    <s v="Peter Appel Transport B.V."/>
    <n v="36622"/>
    <d v="2023-01-11T00:00:00"/>
    <s v="16:44:00"/>
    <n v="0"/>
    <x v="2"/>
    <x v="1"/>
    <n v="1"/>
    <x v="22"/>
    <n v="1"/>
    <n v="23.200000000000003"/>
    <x v="7"/>
    <n v="183.28000000000003"/>
    <n v="1"/>
    <n v="199.59192000000002"/>
  </r>
  <r>
    <s v="COLGATE 3800 DEB."/>
    <s v="Colgate-Palmolive Nederland BV"/>
    <s v="101t"/>
    <n v="101090925910"/>
    <n v="101030160292"/>
    <n v="930"/>
    <s v="Inv Booked"/>
    <s v="0002245547"/>
    <s v="Verkoop"/>
    <n v="170"/>
    <s v="Transport drops zone"/>
    <s v="9 - verwerkt"/>
    <n v="0"/>
    <m/>
    <d v="2023-01-11T00:00:00"/>
    <s v="DROP"/>
    <s v="0001010909259100079311_002"/>
    <m/>
    <m/>
    <m/>
    <s v="EUR"/>
    <n v="38.99"/>
    <s v="EUR"/>
    <n v="38.99"/>
    <s v="EUR"/>
    <n v="38.99"/>
    <n v="38.99"/>
    <n v="0"/>
    <s v="N"/>
    <n v="1223000132"/>
    <d v="2023-02-16T00:00:00"/>
    <m/>
    <d v="2023-01-11T00:00:00"/>
    <s v="00:00"/>
    <s v="23:59"/>
    <d v="2023-01-11T00:00:00"/>
    <s v="07:00"/>
    <s v="14:00"/>
    <n v="1.6"/>
    <s v="ce"/>
    <n v="591"/>
    <n v="1.6"/>
    <n v="0"/>
    <s v="Kuehne+Nagel Tiel 3 Standpl"/>
    <s v="De Diepert 5"/>
    <s v="Tiel"/>
    <s v="4004 MA"/>
    <s v="NL"/>
    <x v="54"/>
    <s v="Zijlweg 18"/>
    <x v="45"/>
    <s v="5145NR"/>
    <s v="NL"/>
    <s v="0002245547"/>
    <s v="0079311_002"/>
    <s v="31V"/>
    <s v="NL001131849B01"/>
    <n v="2"/>
    <n v="0"/>
    <n v="38.99"/>
    <s v="N"/>
    <s v="Peter Appel Transport B.V."/>
    <n v="36622"/>
    <d v="2023-01-11T00:00:00"/>
    <s v="07:05:00"/>
    <n v="0"/>
    <x v="2"/>
    <x v="1"/>
    <n v="1"/>
    <x v="36"/>
    <n v="1"/>
    <n v="1.6"/>
    <x v="3"/>
    <n v="38.99"/>
    <n v="1"/>
    <n v="42.46011"/>
  </r>
  <r>
    <s v="COLGATE 3800 DEB."/>
    <s v="Colgate-Palmolive Nederland BV"/>
    <s v="101t"/>
    <n v="101090925962"/>
    <n v="101030160293"/>
    <n v="930"/>
    <s v="Inv Booked"/>
    <s v="0002245540"/>
    <s v="Verkoop"/>
    <n v="170"/>
    <s v="Transport drops zone"/>
    <s v="9 - verwerkt"/>
    <n v="0"/>
    <m/>
    <d v="2023-01-11T00:00:00"/>
    <s v="DROP"/>
    <s v="0001010909259620079323_002"/>
    <m/>
    <m/>
    <m/>
    <s v="EUR"/>
    <n v="142.08000000000001"/>
    <s v="EUR"/>
    <n v="142.08000000000001"/>
    <s v="EUR"/>
    <n v="142.08000000000001"/>
    <n v="142.08000000000001"/>
    <n v="0"/>
    <s v="N"/>
    <n v="1223000132"/>
    <d v="2023-02-16T00:00:00"/>
    <m/>
    <d v="2023-01-11T00:00:00"/>
    <s v="00:00"/>
    <s v="23:59"/>
    <d v="2023-01-11T00:00:00"/>
    <s v="14:00"/>
    <s v="14:00"/>
    <n v="19.2"/>
    <s v="ce"/>
    <n v="12221"/>
    <n v="19.2"/>
    <n v="29"/>
    <s v="Kuehne+Nagel Tiel 3 Standpl"/>
    <s v="De Diepert 5"/>
    <s v="Tiel"/>
    <s v="4004 MA"/>
    <s v="NL"/>
    <x v="14"/>
    <s v="Rood 24"/>
    <x v="17"/>
    <s v="6666LT"/>
    <s v="NL"/>
    <s v="0002245540"/>
    <s v="0079323_002"/>
    <s v="31V"/>
    <s v="NL001131849B01"/>
    <n v="2"/>
    <n v="0"/>
    <n v="142.08000000000001"/>
    <s v="N"/>
    <s v="Peter Appel Transport B.V."/>
    <n v="36622"/>
    <d v="2023-01-11T00:00:00"/>
    <s v="15:28:00"/>
    <n v="0"/>
    <x v="2"/>
    <x v="1"/>
    <n v="1"/>
    <x v="15"/>
    <n v="1"/>
    <n v="19.2"/>
    <x v="5"/>
    <n v="142.08000000000001"/>
    <n v="1"/>
    <n v="154.72512"/>
  </r>
  <r>
    <s v="COLGATE 3800 DEB."/>
    <s v="Colgate-Palmolive Nederland BV"/>
    <s v="101t"/>
    <n v="101090926201"/>
    <n v="101030160297"/>
    <n v="930"/>
    <s v="Inv Booked"/>
    <s v="0002245535"/>
    <s v="Verkoop"/>
    <n v="170"/>
    <s v="Transport drops zone"/>
    <s v="9 - verwerkt"/>
    <n v="0"/>
    <m/>
    <d v="2023-01-11T00:00:00"/>
    <s v="DROP"/>
    <s v="0001010909262010079475_002"/>
    <m/>
    <m/>
    <m/>
    <s v="EUR"/>
    <n v="177.76"/>
    <s v="EUR"/>
    <n v="177.76"/>
    <s v="EUR"/>
    <n v="177.76"/>
    <n v="177.76"/>
    <n v="0"/>
    <s v="N"/>
    <n v="1223000132"/>
    <d v="2023-02-16T00:00:00"/>
    <m/>
    <d v="2023-01-11T00:00:00"/>
    <s v="00:00"/>
    <s v="23:59"/>
    <d v="2023-01-11T00:00:00"/>
    <s v="08:30"/>
    <s v="16:00"/>
    <n v="16"/>
    <s v="ce"/>
    <n v="9356"/>
    <n v="16"/>
    <n v="27"/>
    <s v="Kuehne+Nagel Tiel 3 Standpl"/>
    <s v="De Diepert 5"/>
    <s v="Tiel"/>
    <s v="4004 MA"/>
    <s v="NL"/>
    <x v="49"/>
    <s v="Oude Berghuizerweg 30"/>
    <x v="31"/>
    <s v="7336 AW"/>
    <s v="NL"/>
    <s v="0002245535"/>
    <s v="0079475_002"/>
    <s v="31V"/>
    <s v="NL001131849B01"/>
    <n v="2"/>
    <n v="0"/>
    <n v="177.76"/>
    <s v="N"/>
    <s v="Peter Appel Transport B.V."/>
    <n v="36622"/>
    <d v="2023-01-11T00:00:00"/>
    <s v="10:44:00"/>
    <n v="0"/>
    <x v="2"/>
    <x v="1"/>
    <n v="1"/>
    <x v="27"/>
    <n v="1"/>
    <n v="16"/>
    <x v="0"/>
    <n v="177.76"/>
    <n v="1"/>
    <n v="193.58063999999999"/>
  </r>
  <r>
    <s v="COLGATE 3800 DEB."/>
    <s v="Colgate-Palmolive Nederland BV"/>
    <s v="101t"/>
    <n v="101090925958"/>
    <n v="101030160298"/>
    <n v="930"/>
    <s v="Inv Booked"/>
    <s v="0002245554"/>
    <s v="Verkoop"/>
    <n v="170"/>
    <s v="Transport drops zone"/>
    <s v="9 - verwerkt"/>
    <n v="0"/>
    <m/>
    <d v="2023-01-11T00:00:00"/>
    <s v="DROP"/>
    <s v="0001010909259580079319_002"/>
    <m/>
    <m/>
    <m/>
    <s v="EUR"/>
    <n v="165.02"/>
    <s v="EUR"/>
    <n v="165.02"/>
    <s v="EUR"/>
    <n v="165.02"/>
    <n v="165.02"/>
    <n v="0"/>
    <s v="N"/>
    <n v="1223000132"/>
    <d v="2023-02-16T00:00:00"/>
    <m/>
    <d v="2023-01-11T00:00:00"/>
    <s v="00:00"/>
    <s v="23:59"/>
    <d v="2023-01-11T00:00:00"/>
    <s v="07:00"/>
    <s v="10:00"/>
    <n v="14.4"/>
    <s v="ce"/>
    <n v="12276"/>
    <n v="14.4"/>
    <n v="24"/>
    <s v="Kuehne+Nagel Tiel 3 Standpl"/>
    <s v="De Diepert 5"/>
    <s v="Tiel"/>
    <s v="4004 MA"/>
    <s v="NL"/>
    <x v="10"/>
    <s v="Slego 1a"/>
    <x v="13"/>
    <s v="1046BM"/>
    <s v="NL"/>
    <s v="0002245554"/>
    <s v="0079319_002"/>
    <s v="31V"/>
    <s v="NL001131849B01"/>
    <n v="2"/>
    <n v="0"/>
    <n v="165.02"/>
    <s v="N"/>
    <s v="Peter Appel Transport B.V."/>
    <n v="36622"/>
    <d v="2023-01-11T00:00:00"/>
    <s v="09:33:00"/>
    <n v="0"/>
    <x v="2"/>
    <x v="1"/>
    <n v="1"/>
    <x v="11"/>
    <n v="1"/>
    <n v="14.4"/>
    <x v="0"/>
    <n v="165.02"/>
    <n v="1"/>
    <n v="179.70678000000001"/>
  </r>
  <r>
    <s v="COLGATE 3800 DEB."/>
    <s v="Colgate-Palmolive Nederland BV"/>
    <s v="101t"/>
    <n v="101090925957"/>
    <n v="101030160299"/>
    <n v="930"/>
    <s v="Inv Booked"/>
    <s v="0002245539"/>
    <s v="Verkoop"/>
    <n v="170"/>
    <s v="Transport drops zone"/>
    <s v="9 - verwerkt"/>
    <n v="0"/>
    <m/>
    <d v="2023-01-11T00:00:00"/>
    <s v="DROP"/>
    <s v="0001010909259570079317_002"/>
    <m/>
    <m/>
    <m/>
    <s v="EUR"/>
    <n v="121.68"/>
    <s v="EUR"/>
    <n v="121.68"/>
    <s v="EUR"/>
    <n v="121.68"/>
    <n v="121.68"/>
    <n v="0"/>
    <s v="N"/>
    <n v="1223000132"/>
    <d v="2023-02-16T00:00:00"/>
    <m/>
    <d v="2023-01-11T00:00:00"/>
    <s v="00:00"/>
    <s v="23:59"/>
    <d v="2023-01-11T00:00:00"/>
    <s v="06:00"/>
    <s v="07:00"/>
    <n v="20.8"/>
    <s v="ce"/>
    <n v="12083"/>
    <n v="20.8"/>
    <n v="26"/>
    <s v="Kuehne+Nagel Tiel 3 Standpl"/>
    <s v="De Diepert 5"/>
    <s v="Tiel"/>
    <s v="4004 MA"/>
    <s v="NL"/>
    <x v="2"/>
    <s v="Randweg 2"/>
    <x v="6"/>
    <s v="4191 NN"/>
    <s v="NL"/>
    <s v="0002245539"/>
    <s v="0079317_002"/>
    <s v="31V"/>
    <s v="NL001131849B01"/>
    <n v="2"/>
    <n v="0"/>
    <n v="121.68"/>
    <s v="N"/>
    <s v="Peter Appel Transport B.V."/>
    <n v="36622"/>
    <d v="2023-01-11T00:00:00"/>
    <s v="07:44:00"/>
    <n v="0"/>
    <x v="2"/>
    <x v="1"/>
    <n v="1"/>
    <x v="6"/>
    <n v="1"/>
    <n v="20.8"/>
    <x v="2"/>
    <n v="121.68"/>
    <n v="1"/>
    <n v="132.50952000000001"/>
  </r>
  <r>
    <s v="COLGATE 3800 DEB."/>
    <s v="Colgate-Palmolive Nederland BV"/>
    <s v="101t"/>
    <n v="101090925956"/>
    <n v="101030160303"/>
    <n v="930"/>
    <s v="Inv Booked"/>
    <s v="0002245541"/>
    <s v="Verkoop"/>
    <n v="170"/>
    <s v="Transport drops zone"/>
    <s v="9 - verwerkt"/>
    <n v="0"/>
    <m/>
    <d v="2023-01-11T00:00:00"/>
    <s v="DROP"/>
    <s v="0001010909259560079318_005"/>
    <m/>
    <m/>
    <m/>
    <s v="EUR"/>
    <n v="65.680000000000007"/>
    <s v="EUR"/>
    <n v="65.680000000000007"/>
    <s v="EUR"/>
    <n v="65.680000000000007"/>
    <n v="65.680000000000007"/>
    <n v="0"/>
    <s v="N"/>
    <n v="1223000132"/>
    <d v="2023-02-16T00:00:00"/>
    <m/>
    <d v="2023-01-11T00:00:00"/>
    <s v="00:00"/>
    <s v="23:59"/>
    <d v="2023-01-11T00:00:00"/>
    <s v="11:00"/>
    <s v="12:00"/>
    <n v="4"/>
    <s v="ce"/>
    <n v="2222"/>
    <n v="4"/>
    <n v="3"/>
    <s v="Kuehne+Nagel Tiel 3 Standpl"/>
    <s v="De Diepert 5"/>
    <s v="Tiel"/>
    <s v="4004 MA"/>
    <s v="NL"/>
    <x v="43"/>
    <s v="Nijverheidsweg 61"/>
    <x v="42"/>
    <s v="3341LJ"/>
    <s v="NL"/>
    <s v="0002245541"/>
    <s v="0079318_005"/>
    <s v="31V"/>
    <s v="NL001131849B01"/>
    <n v="2"/>
    <n v="0"/>
    <n v="65.680000000000007"/>
    <s v="N"/>
    <s v="Peter Appel Transport B.V."/>
    <n v="36622"/>
    <d v="2023-01-11T00:00:00"/>
    <s v="11:49:00"/>
    <n v="0"/>
    <x v="2"/>
    <x v="1"/>
    <n v="1"/>
    <x v="19"/>
    <n v="1"/>
    <n v="4"/>
    <x v="3"/>
    <n v="65.680000000000007"/>
    <n v="1"/>
    <n v="71.52552"/>
  </r>
  <r>
    <s v="COLGATE 3800 DEB."/>
    <s v="Colgate-Palmolive Nederland BV"/>
    <s v="101t"/>
    <n v="101090925956"/>
    <n v="101030160304"/>
    <n v="930"/>
    <s v="Inv Booked"/>
    <s v="0002245555"/>
    <s v="Verkoop"/>
    <n v="170"/>
    <s v="Transport drops zone"/>
    <s v="9 - verwerkt"/>
    <n v="0"/>
    <m/>
    <d v="2023-01-11T00:00:00"/>
    <s v="DROP"/>
    <s v="0001010909259560079318_004"/>
    <m/>
    <m/>
    <m/>
    <s v="EUR"/>
    <n v="157.91999999999999"/>
    <s v="EUR"/>
    <n v="157.91999999999999"/>
    <s v="EUR"/>
    <n v="157.91999999999999"/>
    <n v="157.91999999999999"/>
    <n v="0"/>
    <s v="N"/>
    <n v="1223000132"/>
    <d v="2023-02-16T00:00:00"/>
    <m/>
    <d v="2023-01-11T00:00:00"/>
    <s v="00:00"/>
    <s v="23:59"/>
    <d v="2023-01-11T00:00:00"/>
    <s v="10:15"/>
    <s v="10:15"/>
    <n v="12"/>
    <s v="ce"/>
    <n v="13884"/>
    <n v="12"/>
    <n v="23"/>
    <s v="Kuehne+Nagel Tiel 3 Standpl"/>
    <s v="De Diepert 5"/>
    <s v="Tiel"/>
    <s v="4004 MA"/>
    <s v="NL"/>
    <x v="11"/>
    <s v="Zwarthoofd 5"/>
    <x v="28"/>
    <s v="4878 AL"/>
    <s v="NL"/>
    <s v="0002245555"/>
    <s v="0079318_004"/>
    <s v="31V"/>
    <s v="NL001131849B01"/>
    <n v="2"/>
    <n v="0"/>
    <n v="157.91999999999999"/>
    <s v="N"/>
    <s v="Peter Appel Transport B.V."/>
    <n v="36622"/>
    <d v="2023-01-11T00:00:00"/>
    <s v="10:47:00"/>
    <n v="0"/>
    <x v="2"/>
    <x v="1"/>
    <n v="1"/>
    <x v="24"/>
    <n v="1"/>
    <n v="12"/>
    <x v="4"/>
    <n v="157.91999999999999"/>
    <n v="1"/>
    <n v="171.97487999999998"/>
  </r>
  <r>
    <s v="COLGATE 3800 DEB."/>
    <s v="Colgate-Palmolive Nederland BV"/>
    <s v="101t"/>
    <n v="101090925963"/>
    <n v="101030160305"/>
    <n v="930"/>
    <s v="Inv Booked"/>
    <s v="0002245545"/>
    <s v="Verkoop"/>
    <n v="170"/>
    <s v="Transport drops zone"/>
    <s v="9 - verwerkt"/>
    <n v="0"/>
    <m/>
    <d v="2023-01-11T00:00:00"/>
    <s v="DROP"/>
    <s v="0001010909259630079324_002"/>
    <m/>
    <m/>
    <m/>
    <s v="EUR"/>
    <n v="6.32"/>
    <s v="EUR"/>
    <n v="6.32"/>
    <s v="EUR"/>
    <n v="6.32"/>
    <n v="6.32"/>
    <n v="0"/>
    <s v="N"/>
    <n v="1223000132"/>
    <d v="2023-02-16T00:00:00"/>
    <m/>
    <d v="2023-01-11T00:00:00"/>
    <s v="00:00"/>
    <s v="23:59"/>
    <d v="2023-01-11T00:00:00"/>
    <s v="14:45"/>
    <s v="15:45"/>
    <n v="0.8"/>
    <s v="ce"/>
    <n v="463"/>
    <n v="0.8"/>
    <n v="0"/>
    <s v="Kuehne+Nagel Tiel 3 Standpl"/>
    <s v="De Diepert 5"/>
    <s v="Tiel"/>
    <s v="4004 MA"/>
    <s v="NL"/>
    <x v="24"/>
    <s v="Ravenswade 14"/>
    <x v="26"/>
    <s v="3439 LD"/>
    <s v="NL"/>
    <s v="0002245545"/>
    <s v="0079324_002"/>
    <s v="31V"/>
    <s v="NL001131849B01"/>
    <n v="2"/>
    <n v="0"/>
    <n v="6.32"/>
    <s v="N"/>
    <s v="Peter Appel Transport B.V."/>
    <n v="36622"/>
    <d v="2023-01-11T00:00:00"/>
    <s v="16:44:00"/>
    <n v="0"/>
    <x v="2"/>
    <x v="1"/>
    <n v="1"/>
    <x v="22"/>
    <n v="0"/>
    <s v=""/>
    <x v="7"/>
    <s v=""/>
    <n v="1"/>
    <e v="#VALUE!"/>
  </r>
  <r>
    <s v="COLGATE 3800 DEB."/>
    <s v="Colgate-Palmolive Nederland BV"/>
    <s v="101t"/>
    <n v="101090925963"/>
    <n v="101030160306"/>
    <n v="930"/>
    <s v="Inv Booked"/>
    <s v="0001332704"/>
    <s v="Verkoop"/>
    <n v="170"/>
    <s v="Transport drops zone"/>
    <s v="9 - verwerkt"/>
    <n v="0"/>
    <m/>
    <d v="2023-01-11T00:00:00"/>
    <s v="DROP"/>
    <s v="0001010909259630079324_002"/>
    <m/>
    <m/>
    <m/>
    <s v="EUR"/>
    <n v="12.64"/>
    <s v="EUR"/>
    <n v="12.64"/>
    <s v="EUR"/>
    <n v="12.64"/>
    <n v="12.64"/>
    <n v="0"/>
    <s v="N"/>
    <n v="1223000132"/>
    <d v="2023-02-16T00:00:00"/>
    <m/>
    <d v="2023-01-11T00:00:00"/>
    <s v="00:00"/>
    <s v="23:59"/>
    <d v="2023-01-11T00:00:00"/>
    <s v="14:45"/>
    <s v="15:45"/>
    <n v="1.6"/>
    <s v="ce"/>
    <n v="654"/>
    <n v="1.6"/>
    <n v="0"/>
    <s v="Kuehne+Nagel Tiel 3 Standpl"/>
    <s v="De Diepert 5"/>
    <s v="Tiel"/>
    <s v="4004 MA"/>
    <s v="NL"/>
    <x v="55"/>
    <s v="Ravenswade 14"/>
    <x v="26"/>
    <s v="3439 LD"/>
    <s v="NL"/>
    <s v="0001332704"/>
    <s v="0079324_002"/>
    <s v="31V"/>
    <s v="NL001131849B01"/>
    <n v="2"/>
    <n v="0"/>
    <n v="12.64"/>
    <s v="N"/>
    <s v="Peter Appel Transport B.V."/>
    <n v="36622"/>
    <d v="2023-01-11T00:00:00"/>
    <s v="16:44:00"/>
    <n v="30"/>
    <x v="2"/>
    <x v="1"/>
    <n v="1"/>
    <x v="22"/>
    <n v="0"/>
    <s v=""/>
    <x v="7"/>
    <s v=""/>
    <n v="1"/>
    <e v="#VALUE!"/>
  </r>
  <r>
    <s v="COLGATE 3800 DEB."/>
    <s v="Colgate-Palmolive Nederland BV"/>
    <s v="101t"/>
    <n v="101090925963"/>
    <n v="101030160290"/>
    <n v="930"/>
    <s v="Inv Booked"/>
    <s v="0002245542"/>
    <s v="Verkoop"/>
    <n v="170"/>
    <s v="Transport drops zone"/>
    <s v="9 - verwerkt"/>
    <n v="0"/>
    <m/>
    <d v="2023-01-11T00:00:00"/>
    <s v="DROP"/>
    <s v="0001010909259630079324_002"/>
    <m/>
    <m/>
    <m/>
    <s v="EUR"/>
    <n v="6.32"/>
    <s v="EUR"/>
    <n v="6.32"/>
    <s v="EUR"/>
    <n v="6.32"/>
    <n v="6.32"/>
    <n v="0"/>
    <s v="N"/>
    <n v="1223000132"/>
    <d v="2023-02-16T00:00:00"/>
    <m/>
    <d v="2023-01-11T00:00:00"/>
    <s v="00:00"/>
    <s v="23:59"/>
    <d v="2023-01-11T00:00:00"/>
    <s v="14:45"/>
    <s v="15:45"/>
    <n v="0.8"/>
    <s v="ce"/>
    <n v="541"/>
    <n v="0.8"/>
    <n v="0"/>
    <s v="Kuehne+Nagel Tiel 3 Standpl"/>
    <s v="De Diepert 5"/>
    <s v="Tiel"/>
    <s v="4004 MA"/>
    <s v="NL"/>
    <x v="24"/>
    <s v="Ravenswade 14"/>
    <x v="26"/>
    <s v="3439 LD"/>
    <s v="NL"/>
    <s v="0002245542"/>
    <s v="0079324_002"/>
    <s v="31V"/>
    <s v="NL001131849B01"/>
    <n v="2"/>
    <n v="0"/>
    <n v="6.32"/>
    <s v="N"/>
    <s v="Peter Appel Transport B.V."/>
    <n v="36622"/>
    <d v="2023-01-11T00:00:00"/>
    <s v="16:44:00"/>
    <n v="0"/>
    <x v="2"/>
    <x v="1"/>
    <n v="1"/>
    <x v="22"/>
    <n v="0"/>
    <s v=""/>
    <x v="7"/>
    <s v=""/>
    <n v="1"/>
    <e v="#VALUE!"/>
  </r>
  <r>
    <s v="COLGATE 3800 DEB."/>
    <s v="Colgate-Palmolive Nederland BV"/>
    <s v="101t"/>
    <n v="101090925960"/>
    <n v="101030160294"/>
    <n v="930"/>
    <s v="Inv Booked"/>
    <s v="0002245548"/>
    <s v="Verkoop"/>
    <n v="170"/>
    <s v="Transport drops zone"/>
    <s v="9 - verwerkt"/>
    <n v="0"/>
    <m/>
    <d v="2023-01-11T00:00:00"/>
    <s v="DROP"/>
    <s v="0001010909259600079321_002"/>
    <m/>
    <m/>
    <m/>
    <s v="EUR"/>
    <n v="62.42"/>
    <s v="EUR"/>
    <n v="62.42"/>
    <s v="EUR"/>
    <n v="62.42"/>
    <n v="62.42"/>
    <n v="0"/>
    <s v="N"/>
    <n v="1223000132"/>
    <d v="2023-02-16T00:00:00"/>
    <m/>
    <d v="2023-01-11T00:00:00"/>
    <s v="00:00"/>
    <s v="23:59"/>
    <d v="2023-01-11T00:00:00"/>
    <s v="12:00"/>
    <s v="13:00"/>
    <n v="2.4"/>
    <s v="ce"/>
    <n v="1146"/>
    <n v="2.4"/>
    <n v="2"/>
    <s v="Kuehne+Nagel Tiel 3 Standpl"/>
    <s v="De Diepert 5"/>
    <s v="Tiel"/>
    <s v="4004 MA"/>
    <s v="NL"/>
    <x v="32"/>
    <s v="Afrikastraat 10"/>
    <x v="34"/>
    <s v="6014CG"/>
    <s v="NL"/>
    <s v="0002245548"/>
    <s v="0079321_002"/>
    <s v="31V"/>
    <s v="NL001131849B01"/>
    <n v="2"/>
    <n v="0"/>
    <n v="62.42"/>
    <s v="N"/>
    <s v="Peter Appel Transport B.V."/>
    <n v="36622"/>
    <d v="2023-01-11T00:00:00"/>
    <s v="12:06:00"/>
    <n v="0"/>
    <x v="2"/>
    <x v="1"/>
    <n v="1"/>
    <x v="23"/>
    <n v="1"/>
    <n v="2.4"/>
    <x v="3"/>
    <n v="62.42"/>
    <n v="1"/>
    <n v="67.975380000000001"/>
  </r>
  <r>
    <s v="COLGATE 3800 DEB."/>
    <s v="Colgate-Palmolive Nederland BV"/>
    <s v="101t"/>
    <n v="101090926211"/>
    <n v="101030160296"/>
    <n v="930"/>
    <s v="Inv Booked"/>
    <s v="0002245552"/>
    <s v="Verkoop"/>
    <n v="170"/>
    <s v="Transport drops zone"/>
    <s v="9 - verwerkt"/>
    <n v="0"/>
    <m/>
    <d v="2023-01-11T00:00:00"/>
    <s v="DROP"/>
    <s v="0001010909262110079480_002"/>
    <m/>
    <m/>
    <m/>
    <s v="EUR"/>
    <n v="138.74"/>
    <s v="EUR"/>
    <n v="138.74"/>
    <s v="EUR"/>
    <n v="138.74"/>
    <n v="138.74"/>
    <n v="0"/>
    <s v="N"/>
    <n v="1223000132"/>
    <d v="2023-02-16T00:00:00"/>
    <m/>
    <d v="2023-01-11T00:00:00"/>
    <s v="00:00"/>
    <s v="23:59"/>
    <d v="2023-01-11T00:00:00"/>
    <s v="07:00"/>
    <s v="07:00"/>
    <n v="18.399999999999999"/>
    <s v="ce"/>
    <n v="14872"/>
    <n v="18.399999999999999"/>
    <n v="24"/>
    <s v="Kuehne+Nagel Tiel 3 Standpl"/>
    <s v="De Diepert 5"/>
    <s v="Tiel"/>
    <s v="4004 MA"/>
    <s v="NL"/>
    <x v="14"/>
    <s v="Rood 24"/>
    <x v="17"/>
    <s v="6666LT"/>
    <s v="NL"/>
    <s v="0002245552"/>
    <s v="0079480_002"/>
    <s v="31V"/>
    <s v="NL001131849B01"/>
    <n v="2"/>
    <n v="0"/>
    <n v="138.74"/>
    <s v="N"/>
    <s v="Peter Appel Transport B.V."/>
    <n v="36622"/>
    <d v="2023-01-11T00:00:00"/>
    <s v="08:06:00"/>
    <n v="0"/>
    <x v="2"/>
    <x v="1"/>
    <n v="1"/>
    <x v="15"/>
    <n v="1"/>
    <n v="18.399999999999999"/>
    <x v="5"/>
    <n v="138.74"/>
    <n v="1"/>
    <n v="151.08786000000001"/>
  </r>
  <r>
    <s v="COLGATE 3800 DEB."/>
    <s v="Colgate-Palmolive Nederland BV"/>
    <s v="101t"/>
    <n v="101090926212"/>
    <n v="101030160330"/>
    <n v="930"/>
    <s v="Inv Booked"/>
    <s v="0002245576"/>
    <s v="Verkoop"/>
    <n v="170"/>
    <s v="Transport drops zone"/>
    <s v="9 - verwerkt"/>
    <n v="0"/>
    <m/>
    <d v="2023-01-11T00:00:00"/>
    <s v="DROP"/>
    <s v="0001010909262120079481_002"/>
    <m/>
    <m/>
    <m/>
    <s v="EUR"/>
    <n v="25.03"/>
    <s v="EUR"/>
    <n v="25.03"/>
    <s v="EUR"/>
    <n v="25.03"/>
    <n v="25.03"/>
    <n v="0"/>
    <s v="N"/>
    <n v="1223000132"/>
    <d v="2023-02-16T00:00:00"/>
    <m/>
    <d v="2023-01-11T00:00:00"/>
    <s v="00:00"/>
    <s v="23:59"/>
    <d v="2023-01-11T00:00:00"/>
    <s v="10:15"/>
    <s v="10:15"/>
    <n v="0.8"/>
    <s v="ce"/>
    <n v="377"/>
    <n v="0.8"/>
    <n v="0"/>
    <s v="Kuehne+Nagel Tiel 3 Standpl"/>
    <s v="De Diepert 5"/>
    <s v="Tiel"/>
    <s v="4004 MA"/>
    <s v="NL"/>
    <x v="11"/>
    <s v="Louis Dobbelmannweg 1"/>
    <x v="14"/>
    <s v="2742 JZ"/>
    <s v="NL"/>
    <s v="0002245576"/>
    <s v="0079481_002"/>
    <s v="31V"/>
    <s v="NL001131849B01"/>
    <n v="2"/>
    <n v="0"/>
    <n v="25.03"/>
    <s v="N"/>
    <s v="Peter Appel Transport B.V."/>
    <n v="36622"/>
    <d v="2023-01-11T00:00:00"/>
    <s v="12:40:00"/>
    <n v="0"/>
    <x v="2"/>
    <x v="1"/>
    <n v="1"/>
    <x v="12"/>
    <n v="1"/>
    <n v="0.8"/>
    <x v="4"/>
    <n v="25.03"/>
    <n v="1"/>
    <n v="27.257670000000001"/>
  </r>
  <r>
    <s v="COLGATE 3800 DEB."/>
    <s v="Colgate-Palmolive Nederland BV"/>
    <s v="101t"/>
    <n v="101090926200"/>
    <n v="101030160327"/>
    <n v="930"/>
    <s v="Inv Booked"/>
    <s v="0002245577"/>
    <s v="Verkoop"/>
    <n v="170"/>
    <s v="Transport drops zone"/>
    <s v="9 - verwerkt"/>
    <n v="0"/>
    <m/>
    <d v="2023-01-11T00:00:00"/>
    <s v="DROP"/>
    <s v="0001010909262000079471_002"/>
    <m/>
    <m/>
    <m/>
    <s v="EUR"/>
    <n v="25.59"/>
    <s v="EUR"/>
    <n v="25.59"/>
    <s v="EUR"/>
    <n v="25.59"/>
    <n v="25.59"/>
    <n v="0"/>
    <s v="N"/>
    <n v="1223000132"/>
    <d v="2023-02-16T00:00:00"/>
    <m/>
    <d v="2023-01-11T00:00:00"/>
    <s v="00:00"/>
    <s v="23:59"/>
    <d v="2023-01-11T00:00:00"/>
    <s v="10:15"/>
    <s v="10:15"/>
    <n v="0.8"/>
    <s v="ce"/>
    <n v="377"/>
    <n v="0.8"/>
    <n v="0"/>
    <s v="Kuehne+Nagel Tiel 3 Standpl"/>
    <s v="De Diepert 5"/>
    <s v="Tiel"/>
    <s v="4004 MA"/>
    <s v="NL"/>
    <x v="11"/>
    <s v="Zwarthoofd 5"/>
    <x v="28"/>
    <s v="4878 AL"/>
    <s v="NL"/>
    <s v="0002245577"/>
    <s v="0079471_002"/>
    <s v="31V"/>
    <s v="NL001131849B01"/>
    <n v="2"/>
    <n v="0"/>
    <n v="25.59"/>
    <s v="N"/>
    <s v="Peter Appel Transport B.V."/>
    <n v="36622"/>
    <d v="2023-01-11T00:00:00"/>
    <s v="08:44:00"/>
    <n v="0"/>
    <x v="2"/>
    <x v="1"/>
    <n v="1"/>
    <x v="24"/>
    <n v="1"/>
    <n v="0.8"/>
    <x v="4"/>
    <n v="25.59"/>
    <n v="1"/>
    <n v="27.867509999999999"/>
  </r>
  <r>
    <s v="COLGATE 3800 DEB."/>
    <s v="Colgate-Palmolive Nederland BV"/>
    <s v="101t"/>
    <n v="101090926203"/>
    <n v="101030160328"/>
    <n v="930"/>
    <s v="Inv Booked"/>
    <s v="0002245575"/>
    <s v="Verkoop"/>
    <n v="170"/>
    <s v="Transport drops zone"/>
    <s v="9 - verwerkt"/>
    <n v="0"/>
    <m/>
    <d v="2023-01-11T00:00:00"/>
    <s v="DROP"/>
    <s v="0001010909262030079473_002"/>
    <m/>
    <m/>
    <m/>
    <s v="EUR"/>
    <n v="26.33"/>
    <s v="EUR"/>
    <n v="26.33"/>
    <s v="EUR"/>
    <n v="26.33"/>
    <n v="26.33"/>
    <n v="0"/>
    <s v="N"/>
    <n v="1223000132"/>
    <d v="2023-02-16T00:00:00"/>
    <m/>
    <d v="2023-01-11T00:00:00"/>
    <s v="00:00"/>
    <s v="23:59"/>
    <d v="2023-01-11T00:00:00"/>
    <s v="12:00"/>
    <s v="12:00"/>
    <n v="0.8"/>
    <s v="ce"/>
    <n v="377"/>
    <n v="0.8"/>
    <n v="0"/>
    <s v="Kuehne+Nagel Tiel 3 Standpl"/>
    <s v="De Diepert 5"/>
    <s v="Tiel"/>
    <s v="4004 MA"/>
    <s v="NL"/>
    <x v="11"/>
    <s v="Brigitten 1"/>
    <x v="15"/>
    <s v="1358 CE"/>
    <s v="NL"/>
    <s v="0002245575"/>
    <s v="0079473_002"/>
    <s v="31V"/>
    <s v="NL001131849B01"/>
    <n v="2"/>
    <n v="0"/>
    <n v="26.33"/>
    <s v="N"/>
    <s v="Peter Appel Transport B.V."/>
    <n v="36622"/>
    <d v="2023-01-11T00:00:00"/>
    <s v="12:46:00"/>
    <n v="0"/>
    <x v="2"/>
    <x v="1"/>
    <n v="1"/>
    <x v="13"/>
    <n v="1"/>
    <n v="0.8"/>
    <x v="4"/>
    <n v="26.33"/>
    <n v="1"/>
    <n v="28.673369999999998"/>
  </r>
  <r>
    <s v="COLGATE 3800 DEB."/>
    <s v="Colgate-Palmolive Nederland BV"/>
    <s v="101t"/>
    <n v="101090926202"/>
    <n v="101030160329"/>
    <n v="930"/>
    <s v="Inv Booked"/>
    <s v="0002245578"/>
    <s v="Verkoop"/>
    <n v="170"/>
    <s v="Transport drops zone"/>
    <s v="9 - verwerkt"/>
    <n v="0"/>
    <m/>
    <d v="2023-01-11T00:00:00"/>
    <s v="DROP"/>
    <s v="0001010909262020079472_002"/>
    <m/>
    <m/>
    <m/>
    <s v="EUR"/>
    <n v="28.98"/>
    <s v="EUR"/>
    <n v="28.98"/>
    <s v="EUR"/>
    <n v="28.98"/>
    <n v="28.98"/>
    <n v="0"/>
    <s v="N"/>
    <n v="1223000132"/>
    <d v="2023-02-16T00:00:00"/>
    <m/>
    <d v="2023-01-11T00:00:00"/>
    <s v="00:00"/>
    <s v="23:59"/>
    <d v="2023-01-11T00:00:00"/>
    <s v="11:15"/>
    <s v="11:15"/>
    <n v="0.8"/>
    <s v="ce"/>
    <n v="377"/>
    <n v="0.8"/>
    <n v="0"/>
    <s v="Kuehne+Nagel Tiel 3 Standpl"/>
    <s v="De Diepert 5"/>
    <s v="Tiel"/>
    <s v="4004 MA"/>
    <s v="NL"/>
    <x v="11"/>
    <s v="Oude Graaf 16"/>
    <x v="27"/>
    <s v="6002 NL"/>
    <s v="NL"/>
    <s v="0002245578"/>
    <s v="0079472_002"/>
    <s v="31V"/>
    <s v="NL001131849B01"/>
    <n v="2"/>
    <n v="0"/>
    <n v="28.98"/>
    <s v="N"/>
    <s v="Peter Appel Transport B.V."/>
    <n v="36622"/>
    <d v="2023-01-11T00:00:00"/>
    <s v="11:11:00"/>
    <n v="0"/>
    <x v="2"/>
    <x v="1"/>
    <n v="1"/>
    <x v="23"/>
    <n v="1"/>
    <n v="0.8"/>
    <x v="4"/>
    <n v="28.98"/>
    <n v="1"/>
    <n v="31.55922"/>
  </r>
  <r>
    <s v="COLGATE 3800 DEB."/>
    <s v="Colgate-Palmolive Nederland BV"/>
    <s v="101t"/>
    <n v="101090925963"/>
    <n v="101030160295"/>
    <n v="930"/>
    <s v="Inv Booked"/>
    <s v="0002245543"/>
    <s v="Verkoop"/>
    <n v="170"/>
    <s v="Transport drops zone"/>
    <s v="9 - verwerkt"/>
    <n v="0"/>
    <m/>
    <d v="2023-01-11T00:00:00"/>
    <s v="DROP"/>
    <s v="0001010909259630079324_002"/>
    <m/>
    <m/>
    <m/>
    <s v="EUR"/>
    <n v="88.48"/>
    <s v="EUR"/>
    <n v="88.48"/>
    <s v="EUR"/>
    <n v="88.48"/>
    <n v="88.48"/>
    <n v="0"/>
    <s v="N"/>
    <n v="1223000132"/>
    <d v="2023-02-16T00:00:00"/>
    <m/>
    <d v="2023-01-11T00:00:00"/>
    <s v="00:00"/>
    <s v="23:59"/>
    <d v="2023-01-11T00:00:00"/>
    <s v="14:45"/>
    <s v="15:45"/>
    <n v="11.2"/>
    <s v="ce"/>
    <n v="9114"/>
    <n v="11.2"/>
    <n v="18"/>
    <s v="Kuehne+Nagel Tiel 3 Standpl"/>
    <s v="De Diepert 5"/>
    <s v="Tiel"/>
    <s v="4004 MA"/>
    <s v="NL"/>
    <x v="24"/>
    <s v="Ravenswade 14"/>
    <x v="26"/>
    <s v="3439 LD"/>
    <s v="NL"/>
    <s v="0002245543"/>
    <s v="0079324_002"/>
    <s v="31V"/>
    <s v="NL001131849B01"/>
    <n v="2"/>
    <n v="0"/>
    <n v="88.48"/>
    <s v="N"/>
    <s v="Peter Appel Transport B.V."/>
    <n v="36622"/>
    <d v="2023-01-11T00:00:00"/>
    <s v="16:44:00"/>
    <n v="0"/>
    <x v="2"/>
    <x v="1"/>
    <n v="1"/>
    <x v="22"/>
    <n v="0"/>
    <s v=""/>
    <x v="7"/>
    <s v=""/>
    <n v="1"/>
    <e v="#VALUE!"/>
  </r>
  <r>
    <s v="COLGATE 3800 DEB."/>
    <s v="Colgate-Palmolive Nederland BV"/>
    <s v="101t"/>
    <n v="101090925956"/>
    <n v="101030160300"/>
    <n v="930"/>
    <s v="Inv Booked"/>
    <s v="0002245534"/>
    <s v="Verkoop"/>
    <n v="170"/>
    <s v="Transport drops zone"/>
    <s v="9 - verwerkt"/>
    <n v="0"/>
    <m/>
    <d v="2023-01-11T00:00:00"/>
    <s v="DROP"/>
    <s v="0001010909259560079318_003"/>
    <m/>
    <m/>
    <m/>
    <s v="EUR"/>
    <n v="26.22"/>
    <s v="EUR"/>
    <n v="26.22"/>
    <s v="EUR"/>
    <n v="26.22"/>
    <n v="26.22"/>
    <n v="0"/>
    <s v="N"/>
    <n v="1223000132"/>
    <d v="2023-02-16T00:00:00"/>
    <m/>
    <d v="2023-01-11T00:00:00"/>
    <s v="00:00"/>
    <s v="23:59"/>
    <d v="2023-01-11T00:00:00"/>
    <s v="09:00"/>
    <s v="15:00"/>
    <n v="0.8"/>
    <s v="ce"/>
    <n v="362"/>
    <n v="0.8"/>
    <n v="0"/>
    <s v="Kuehne+Nagel Tiel 3 Standpl"/>
    <s v="De Diepert 5"/>
    <s v="Tiel"/>
    <s v="4004 MA"/>
    <s v="NL"/>
    <x v="56"/>
    <s v="HOGE BERGEN 3"/>
    <x v="35"/>
    <s v="4704 RH"/>
    <s v="NL"/>
    <s v="0002245534"/>
    <s v="0079318_003"/>
    <s v="31V"/>
    <s v="NL001131849B01"/>
    <n v="2"/>
    <n v="0"/>
    <n v="26.22"/>
    <s v="N"/>
    <s v="Peter Appel Transport B.V."/>
    <n v="36622"/>
    <d v="2023-01-11T00:00:00"/>
    <s v="09:14:00"/>
    <n v="0"/>
    <x v="2"/>
    <x v="1"/>
    <n v="1"/>
    <x v="29"/>
    <n v="1"/>
    <n v="0.8"/>
    <x v="0"/>
    <n v="26.22"/>
    <n v="1"/>
    <n v="28.553579999999997"/>
  </r>
  <r>
    <s v="COLGATE 3800 DEB."/>
    <s v="Colgate-Palmolive Nederland BV"/>
    <s v="101t"/>
    <n v="101090925910"/>
    <n v="101030160301"/>
    <n v="930"/>
    <s v="Inv Booked"/>
    <s v="0002245537"/>
    <s v="Verkoop"/>
    <n v="170"/>
    <s v="Transport drops zone"/>
    <s v="9 - verwerkt"/>
    <n v="0"/>
    <m/>
    <d v="2023-01-11T00:00:00"/>
    <s v="DROP"/>
    <s v="0001010909259100079311_004"/>
    <m/>
    <m/>
    <m/>
    <s v="EUR"/>
    <n v="97.47"/>
    <s v="EUR"/>
    <n v="97.47"/>
    <s v="EUR"/>
    <n v="97.47"/>
    <n v="97.47"/>
    <n v="0"/>
    <s v="N"/>
    <n v="1223000132"/>
    <d v="2023-02-16T00:00:00"/>
    <m/>
    <d v="2023-01-11T00:00:00"/>
    <s v="00:00"/>
    <s v="23:59"/>
    <d v="2023-01-11T00:00:00"/>
    <s v="08:30"/>
    <s v="09:30"/>
    <n v="6.4"/>
    <s v="ce"/>
    <n v="4688"/>
    <n v="6.4"/>
    <n v="7"/>
    <s v="Kuehne+Nagel Tiel 3 Standpl"/>
    <s v="De Diepert 5"/>
    <s v="Tiel"/>
    <s v="4004 MA"/>
    <s v="NL"/>
    <x v="6"/>
    <s v="Insulindeweg 1"/>
    <x v="9"/>
    <s v="1462MJ"/>
    <s v="NL"/>
    <s v="0002245537"/>
    <s v="0079311_004"/>
    <s v="31V"/>
    <s v="NL001131849B01"/>
    <n v="2"/>
    <n v="0"/>
    <n v="97.47"/>
    <s v="N"/>
    <s v="Peter Appel Transport B.V."/>
    <n v="36622"/>
    <d v="2023-01-11T00:00:00"/>
    <s v="12:45:00"/>
    <n v="0"/>
    <x v="2"/>
    <x v="1"/>
    <n v="1"/>
    <x v="8"/>
    <n v="1"/>
    <n v="6.4"/>
    <x v="3"/>
    <n v="97.47"/>
    <n v="1"/>
    <n v="106.14483"/>
  </r>
  <r>
    <s v="COLGATE 3800 DEB."/>
    <s v="Colgate-Palmolive Nederland BV"/>
    <s v="101t"/>
    <n v="101090925887"/>
    <n v="101030160302"/>
    <n v="930"/>
    <s v="Inv Booked"/>
    <s v="0002245549"/>
    <s v="Verkoop"/>
    <n v="170"/>
    <s v="Transport drops zone"/>
    <s v="9 - verwerkt"/>
    <n v="0"/>
    <m/>
    <d v="2023-01-11T00:00:00"/>
    <s v="DROP"/>
    <s v="0001010909258870079290_002"/>
    <m/>
    <m/>
    <m/>
    <s v="EUR"/>
    <n v="299.26"/>
    <s v="EUR"/>
    <n v="299.26"/>
    <s v="EUR"/>
    <n v="299.26"/>
    <n v="299.26"/>
    <n v="0"/>
    <s v="N"/>
    <n v="1223000132"/>
    <d v="2023-02-16T00:00:00"/>
    <m/>
    <d v="2023-01-11T00:00:00"/>
    <s v="00:00"/>
    <s v="23:59"/>
    <d v="2023-01-11T00:00:00"/>
    <s v="14:30"/>
    <s v="14:30"/>
    <n v="25.6"/>
    <s v="ce"/>
    <n v="19780"/>
    <n v="25.6"/>
    <n v="42"/>
    <s v="Kuehne+Nagel Tiel 3 Standpl"/>
    <s v="De Diepert 5"/>
    <s v="Tiel"/>
    <s v="4004 MA"/>
    <s v="NL"/>
    <x v="1"/>
    <s v="Fahrenheitweg 1"/>
    <x v="1"/>
    <s v="6101WR"/>
    <s v="NL"/>
    <s v="0002245549"/>
    <s v="0079290_002"/>
    <s v="31V"/>
    <s v="NL001131849B01"/>
    <n v="2"/>
    <n v="0"/>
    <n v="299.26"/>
    <s v="N"/>
    <s v="Peter Appel Transport B.V."/>
    <n v="36622"/>
    <d v="2023-01-11T00:00:00"/>
    <s v="15:41:00"/>
    <n v="11"/>
    <x v="2"/>
    <x v="1"/>
    <n v="1"/>
    <x v="1"/>
    <n v="1"/>
    <n v="25.6"/>
    <x v="1"/>
    <n v="299.26"/>
    <n v="1"/>
    <n v="325.89413999999999"/>
  </r>
  <r>
    <s v="COLGATE 3800 DEB."/>
    <s v="Colgate-Palmolive Nederland BV"/>
    <s v="101t"/>
    <n v="101090926445"/>
    <n v="101030160356"/>
    <n v="930"/>
    <s v="Inv Booked"/>
    <s v="0002245602"/>
    <s v="Verkoop"/>
    <n v="170"/>
    <s v="Transport drops zone"/>
    <s v="9 - verwerkt"/>
    <n v="0"/>
    <m/>
    <d v="2023-01-12T00:00:00"/>
    <s v="DROP"/>
    <s v="0001010909264450079641_002"/>
    <m/>
    <m/>
    <m/>
    <s v="EUR"/>
    <n v="60.62"/>
    <s v="EUR"/>
    <n v="60.62"/>
    <s v="EUR"/>
    <n v="60.62"/>
    <n v="60.62"/>
    <n v="0"/>
    <s v="N"/>
    <n v="1223000132"/>
    <d v="2023-02-16T00:00:00"/>
    <m/>
    <d v="2023-01-12T00:00:00"/>
    <s v="00:00"/>
    <s v="23:59"/>
    <d v="2023-01-12T00:00:00"/>
    <s v="09:00"/>
    <s v="10:00"/>
    <n v="2.4"/>
    <s v="ce"/>
    <n v="1680"/>
    <n v="2.4"/>
    <n v="2"/>
    <s v="Kuehne+Nagel Tiel 3 Standpl"/>
    <s v="De Diepert 5"/>
    <s v="Tiel"/>
    <s v="4004 MA"/>
    <s v="NL"/>
    <x v="13"/>
    <s v="GALVANIWEG 1"/>
    <x v="16"/>
    <s v="8013 RG"/>
    <s v="NL"/>
    <s v="0002245602"/>
    <s v="0079641_002"/>
    <s v="31V"/>
    <s v="NL001131849B01"/>
    <n v="2"/>
    <n v="0"/>
    <n v="60.62"/>
    <s v="N"/>
    <s v="Peter Appel Transport B.V."/>
    <n v="36622"/>
    <d v="2023-01-12T00:00:00"/>
    <s v="10:15:00"/>
    <n v="0"/>
    <x v="3"/>
    <x v="1"/>
    <n v="1"/>
    <x v="14"/>
    <n v="1"/>
    <n v="2.4"/>
    <x v="2"/>
    <n v="60.62"/>
    <n v="1"/>
    <n v="66.015180000000001"/>
  </r>
  <r>
    <s v="COLGATE 3800 DEB."/>
    <s v="Colgate-Palmolive Nederland BV"/>
    <s v="101t"/>
    <n v="101090926228"/>
    <n v="101030160357"/>
    <n v="930"/>
    <s v="Inv Booked"/>
    <s v="0002245584"/>
    <s v="Verkoop"/>
    <n v="200"/>
    <s v="Transport drops"/>
    <s v="9 - verwerkt"/>
    <n v="0"/>
    <m/>
    <d v="2023-01-12T00:00:00"/>
    <s v="DROP"/>
    <s v="0001010909262280079504_002"/>
    <m/>
    <m/>
    <m/>
    <s v="EUR"/>
    <n v="49.95"/>
    <s v="EUR"/>
    <n v="49.95"/>
    <s v="EUR"/>
    <n v="49.95"/>
    <n v="49.95"/>
    <n v="0"/>
    <s v="N"/>
    <n v="1223000132"/>
    <d v="2023-02-16T00:00:00"/>
    <m/>
    <d v="2023-01-12T00:00:00"/>
    <s v="00:00"/>
    <s v="23:59"/>
    <d v="2023-01-12T00:00:00"/>
    <s v="08:00"/>
    <s v="16:00"/>
    <n v="0.8"/>
    <s v="ce"/>
    <n v="13"/>
    <n v="0.8"/>
    <n v="0"/>
    <s v="Kuehne+Nagel Tiel 3 Standpl"/>
    <s v="De Diepert 5"/>
    <s v="Tiel"/>
    <s v="4004 MA"/>
    <s v="NL"/>
    <x v="57"/>
    <s v="Rijkstraatweg 64-23"/>
    <x v="6"/>
    <s v="4191SG"/>
    <s v="NL"/>
    <s v="0002245584"/>
    <s v="0079504_002"/>
    <s v="31V"/>
    <s v="NL001131849B01"/>
    <n v="2"/>
    <n v="0"/>
    <n v="49.95"/>
    <s v="N"/>
    <s v="Peter Appel Transport B.V."/>
    <n v="36744"/>
    <d v="2023-01-12T00:00:00"/>
    <s v="08:16:00"/>
    <n v="0"/>
    <x v="3"/>
    <x v="1"/>
    <n v="1"/>
    <x v="6"/>
    <n v="1"/>
    <n v="0.8"/>
    <x v="6"/>
    <n v="49.95"/>
    <n v="1"/>
    <n v="54.39555"/>
  </r>
  <r>
    <s v="COLGATE 3800 DEB."/>
    <s v="Colgate-Palmolive Nederland BV"/>
    <s v="101t"/>
    <n v="101090926228"/>
    <n v="101030160364"/>
    <n v="930"/>
    <s v="Inv Booked"/>
    <s v="0002245587"/>
    <s v="Verkoop"/>
    <n v="200"/>
    <s v="Transport drops"/>
    <s v="9 - verwerkt"/>
    <n v="0"/>
    <m/>
    <d v="2023-01-12T00:00:00"/>
    <s v="DROP"/>
    <s v="0001010909262280079504_004"/>
    <m/>
    <m/>
    <m/>
    <s v="EUR"/>
    <n v="49.95"/>
    <s v="EUR"/>
    <n v="49.95"/>
    <s v="EUR"/>
    <n v="49.95"/>
    <n v="49.95"/>
    <n v="0"/>
    <s v="N"/>
    <n v="1223000132"/>
    <d v="2023-02-16T00:00:00"/>
    <m/>
    <d v="2023-01-12T00:00:00"/>
    <s v="00:00"/>
    <s v="23:59"/>
    <d v="2023-01-12T00:00:00"/>
    <s v="08:00"/>
    <s v="16:00"/>
    <n v="0.8"/>
    <s v="ce"/>
    <n v="30"/>
    <n v="0.8"/>
    <n v="0"/>
    <s v="Kuehne+Nagel Tiel 3 Standpl"/>
    <s v="De Diepert 5"/>
    <s v="Tiel"/>
    <s v="4004 MA"/>
    <s v="NL"/>
    <x v="58"/>
    <s v="Phoenixstraat 21"/>
    <x v="32"/>
    <s v="1812PP"/>
    <s v="NL"/>
    <s v="0002245587"/>
    <s v="0079504_004"/>
    <s v="31V"/>
    <s v="NL001131849B01"/>
    <n v="2"/>
    <n v="0"/>
    <n v="49.95"/>
    <s v="N"/>
    <s v="Peter Appel Transport B.V."/>
    <n v="36744"/>
    <d v="2023-01-12T00:00:00"/>
    <s v="10:57:00"/>
    <n v="0"/>
    <x v="3"/>
    <x v="1"/>
    <n v="1"/>
    <x v="28"/>
    <n v="1"/>
    <n v="0.8"/>
    <x v="6"/>
    <n v="49.95"/>
    <n v="1"/>
    <n v="54.39555"/>
  </r>
  <r>
    <s v="COLGATE 3800 DEB."/>
    <s v="Colgate-Palmolive Nederland BV"/>
    <s v="101t"/>
    <n v="101090926447"/>
    <n v="101030160365"/>
    <n v="930"/>
    <s v="Inv Booked"/>
    <s v="0002245595"/>
    <s v="Verkoop"/>
    <n v="170"/>
    <s v="Transport drops zone"/>
    <s v="9 - verwerkt"/>
    <n v="0"/>
    <m/>
    <d v="2023-01-12T00:00:00"/>
    <s v="DROP"/>
    <s v="0001010909264470079643_002"/>
    <m/>
    <m/>
    <m/>
    <s v="EUR"/>
    <n v="28.6"/>
    <s v="EUR"/>
    <n v="28.6"/>
    <s v="EUR"/>
    <n v="28.6"/>
    <n v="28.6"/>
    <n v="0"/>
    <s v="N"/>
    <n v="1223000132"/>
    <d v="2023-02-16T00:00:00"/>
    <m/>
    <d v="2023-01-12T00:00:00"/>
    <s v="00:00"/>
    <s v="23:59"/>
    <d v="2023-01-12T00:00:00"/>
    <s v="07:00"/>
    <s v="14:00"/>
    <n v="4"/>
    <s v="ce"/>
    <n v="3650"/>
    <n v="4"/>
    <n v="5"/>
    <s v="Kuehne+Nagel Tiel 3 Standpl"/>
    <s v="De Diepert 5"/>
    <s v="Tiel"/>
    <s v="4004 MA"/>
    <s v="NL"/>
    <x v="17"/>
    <s v="Doornhoek 4050"/>
    <x v="20"/>
    <s v="5465TD"/>
    <s v="NL"/>
    <s v="0002245595"/>
    <s v="0079643_002"/>
    <s v="31V"/>
    <s v="NL001131849B01"/>
    <n v="2"/>
    <n v="0"/>
    <n v="28.6"/>
    <s v="N"/>
    <s v="Peter Appel Transport B.V."/>
    <n v="36622"/>
    <d v="2023-01-12T00:00:00"/>
    <s v="08:34:00"/>
    <n v="0"/>
    <x v="3"/>
    <x v="1"/>
    <n v="1"/>
    <x v="18"/>
    <n v="1"/>
    <n v="26.4"/>
    <x v="3"/>
    <n v="188.76"/>
    <n v="1"/>
    <n v="205.55963999999997"/>
  </r>
  <r>
    <s v="COLGATE 3800 DEB."/>
    <s v="Colgate-Palmolive Nederland BV"/>
    <s v="101t"/>
    <n v="101090926741"/>
    <n v="101030160362"/>
    <n v="930"/>
    <s v="Inv Booked"/>
    <s v="0002245591"/>
    <s v="Verkoop"/>
    <n v="170"/>
    <s v="Transport drops zone"/>
    <s v="9 - verwerkt"/>
    <n v="0"/>
    <m/>
    <d v="2023-01-12T00:00:00"/>
    <s v="DROP"/>
    <s v="0001010909267410079787_004"/>
    <m/>
    <m/>
    <m/>
    <s v="EUR"/>
    <n v="260.74"/>
    <s v="EUR"/>
    <n v="260.74"/>
    <s v="EUR"/>
    <n v="260.74"/>
    <n v="260.74"/>
    <n v="0"/>
    <s v="N"/>
    <n v="1223000132"/>
    <d v="2023-02-16T00:00:00"/>
    <m/>
    <d v="2023-01-12T00:00:00"/>
    <s v="00:00"/>
    <s v="23:59"/>
    <d v="2023-01-12T00:00:00"/>
    <s v="11:00"/>
    <s v="11:00"/>
    <n v="19.2"/>
    <s v="ce"/>
    <n v="22261"/>
    <n v="19.2"/>
    <n v="37"/>
    <s v="Kuehne+Nagel Tiel 3 Standpl"/>
    <s v="De Diepert 5"/>
    <s v="Tiel"/>
    <s v="4004 MA"/>
    <s v="NL"/>
    <x v="1"/>
    <s v="Fahrenheitweg 1"/>
    <x v="1"/>
    <s v="6101WR"/>
    <s v="NL"/>
    <s v="0002245591"/>
    <s v="0079787_004"/>
    <s v="31V"/>
    <s v="NL001131849B01"/>
    <n v="2"/>
    <n v="0"/>
    <n v="260.74"/>
    <s v="N"/>
    <s v="Peter Appel Transport B.V."/>
    <n v="36622"/>
    <d v="2023-01-12T00:00:00"/>
    <s v="12:10:00"/>
    <n v="0"/>
    <x v="3"/>
    <x v="1"/>
    <n v="1"/>
    <x v="1"/>
    <n v="1"/>
    <n v="19.2"/>
    <x v="1"/>
    <n v="260.74"/>
    <n v="1"/>
    <n v="283.94585999999998"/>
  </r>
  <r>
    <s v="COLGATE 3800 DEB."/>
    <s v="Colgate-Palmolive Nederland BV"/>
    <s v="101t"/>
    <n v="101090926228"/>
    <n v="101030160363"/>
    <n v="930"/>
    <s v="Inv Booked"/>
    <s v="0002245590"/>
    <s v="Verkoop"/>
    <n v="200"/>
    <s v="Transport drops"/>
    <s v="9 - verwerkt"/>
    <n v="0"/>
    <m/>
    <d v="2023-01-12T00:00:00"/>
    <s v="DROP"/>
    <s v="0001010909262280079504_003"/>
    <m/>
    <m/>
    <m/>
    <s v="EUR"/>
    <n v="49.95"/>
    <s v="EUR"/>
    <n v="49.95"/>
    <s v="EUR"/>
    <n v="49.95"/>
    <n v="49.95"/>
    <n v="0"/>
    <s v="N"/>
    <n v="1223000132"/>
    <d v="2023-02-16T00:00:00"/>
    <m/>
    <d v="2023-01-12T00:00:00"/>
    <s v="00:00"/>
    <s v="23:59"/>
    <d v="2023-01-12T00:00:00"/>
    <s v="08:00"/>
    <s v="16:00"/>
    <n v="0"/>
    <s v="ce"/>
    <n v="1"/>
    <n v="0.8"/>
    <n v="0"/>
    <s v="Kuehne+Nagel Tiel 3 Standpl"/>
    <s v="De Diepert 5"/>
    <s v="Tiel"/>
    <s v="4004 MA"/>
    <s v="NL"/>
    <x v="59"/>
    <s v="Tiranastraat 1"/>
    <x v="46"/>
    <s v="3404CJ"/>
    <s v="NL"/>
    <s v="0002245590"/>
    <s v="0079504_003"/>
    <s v="31V"/>
    <s v="NL001131849B01"/>
    <n v="2"/>
    <n v="0"/>
    <n v="49.95"/>
    <s v="N"/>
    <s v="Peter Appel Transport B.V."/>
    <n v="36744"/>
    <d v="2023-01-12T00:00:00"/>
    <s v="09:12:00"/>
    <n v="0"/>
    <x v="3"/>
    <x v="1"/>
    <n v="1"/>
    <x v="22"/>
    <n v="1"/>
    <n v="0.8"/>
    <x v="6"/>
    <n v="49.95"/>
    <n v="1"/>
    <n v="54.39555"/>
  </r>
  <r>
    <s v="COLGATE 3800 DEB."/>
    <s v="Colgate-Palmolive Nederland BV"/>
    <s v="101t"/>
    <n v="101090926446"/>
    <n v="101030160366"/>
    <n v="930"/>
    <s v="Inv Booked"/>
    <s v="0002245604"/>
    <s v="Verkoop"/>
    <n v="170"/>
    <s v="Transport drops zone"/>
    <s v="9 - verwerkt"/>
    <n v="0"/>
    <m/>
    <d v="2023-01-12T00:00:00"/>
    <s v="DROP"/>
    <s v="0001010909264460079642_003"/>
    <m/>
    <m/>
    <m/>
    <s v="EUR"/>
    <n v="195.07"/>
    <s v="EUR"/>
    <n v="195.07"/>
    <s v="EUR"/>
    <n v="195.07"/>
    <n v="195.07"/>
    <n v="0"/>
    <s v="N"/>
    <n v="1223000132"/>
    <d v="2023-02-16T00:00:00"/>
    <m/>
    <d v="2023-01-12T00:00:00"/>
    <s v="00:00"/>
    <s v="23:59"/>
    <d v="2023-01-12T00:00:00"/>
    <s v="09:00"/>
    <s v="10:00"/>
    <n v="19.2"/>
    <s v="ce"/>
    <n v="19065"/>
    <n v="19.2"/>
    <n v="34"/>
    <s v="Kuehne+Nagel Tiel 3 Standpl"/>
    <s v="De Diepert 5"/>
    <s v="Tiel"/>
    <s v="4004 MA"/>
    <s v="NL"/>
    <x v="2"/>
    <s v="Pegasusweg 1"/>
    <x v="3"/>
    <s v="5015BZ"/>
    <s v="NL"/>
    <s v="0002245604"/>
    <s v="0079642_003"/>
    <s v="31V"/>
    <s v="NL001131849B01"/>
    <n v="2"/>
    <n v="0"/>
    <n v="195.07"/>
    <s v="N"/>
    <s v="Peter Appel Transport B.V."/>
    <n v="36622"/>
    <d v="2023-01-12T00:00:00"/>
    <s v="07:52:00"/>
    <n v="0"/>
    <x v="3"/>
    <x v="1"/>
    <n v="1"/>
    <x v="3"/>
    <n v="1"/>
    <n v="19.2"/>
    <x v="2"/>
    <n v="195.07"/>
    <n v="1"/>
    <n v="212.43123"/>
  </r>
  <r>
    <s v="COLGATE 3800 DEB."/>
    <s v="Colgate-Palmolive Nederland BV"/>
    <s v="101t"/>
    <n v="101090926451"/>
    <n v="101030160367"/>
    <n v="930"/>
    <s v="Inv Booked"/>
    <s v="0002245605"/>
    <s v="Verkoop"/>
    <n v="170"/>
    <s v="Transport drops zone"/>
    <s v="9 - verwerkt"/>
    <n v="0"/>
    <m/>
    <d v="2023-01-12T00:00:00"/>
    <s v="DROP"/>
    <s v="0001010909264510079646_003"/>
    <m/>
    <m/>
    <m/>
    <s v="EUR"/>
    <n v="44.9"/>
    <s v="EUR"/>
    <n v="44.9"/>
    <s v="EUR"/>
    <n v="44.9"/>
    <n v="44.9"/>
    <n v="0"/>
    <s v="N"/>
    <n v="1223000132"/>
    <d v="2023-02-16T00:00:00"/>
    <m/>
    <d v="2023-01-12T00:00:00"/>
    <s v="00:00"/>
    <s v="23:59"/>
    <d v="2023-01-12T00:00:00"/>
    <s v="08:30"/>
    <s v="17:00"/>
    <n v="1.6"/>
    <s v="ce"/>
    <n v="807"/>
    <n v="1.6"/>
    <n v="0"/>
    <s v="Kuehne+Nagel Tiel 3 Standpl"/>
    <s v="De Diepert 5"/>
    <s v="Tiel"/>
    <s v="4004 MA"/>
    <s v="NL"/>
    <x v="60"/>
    <s v="Orionweg 6"/>
    <x v="47"/>
    <s v="4782 SC"/>
    <s v="NL"/>
    <s v="0002245605"/>
    <s v="0079646_003"/>
    <s v="31V"/>
    <s v="NL001131849B01"/>
    <n v="2"/>
    <n v="0"/>
    <n v="44.9"/>
    <s v="N"/>
    <s v="Peter Appel Transport B.V."/>
    <n v="36622"/>
    <d v="2023-01-12T00:00:00"/>
    <s v="13:59:00"/>
    <n v="0"/>
    <x v="3"/>
    <x v="1"/>
    <n v="1"/>
    <x v="29"/>
    <n v="1"/>
    <n v="1.6"/>
    <x v="0"/>
    <n v="44.9"/>
    <n v="1"/>
    <n v="48.896099999999997"/>
  </r>
  <r>
    <s v="COLGATE 3800 DEB."/>
    <s v="Colgate-Palmolive Nederland BV"/>
    <s v="101t"/>
    <n v="101090926738"/>
    <n v="101030160368"/>
    <n v="930"/>
    <s v="Inv Booked"/>
    <s v="0002245603"/>
    <s v="Verkoop"/>
    <n v="170"/>
    <s v="Transport drops zone"/>
    <s v="9 - verwerkt"/>
    <n v="0"/>
    <m/>
    <d v="2023-01-12T00:00:00"/>
    <s v="DROP"/>
    <s v="0001010909267380079785_002"/>
    <m/>
    <m/>
    <m/>
    <s v="EUR"/>
    <n v="116.54"/>
    <s v="EUR"/>
    <n v="116.54"/>
    <s v="EUR"/>
    <n v="116.54"/>
    <n v="116.54"/>
    <n v="0"/>
    <s v="N"/>
    <n v="1223000132"/>
    <d v="2023-02-16T00:00:00"/>
    <m/>
    <d v="2023-01-12T00:00:00"/>
    <s v="00:00"/>
    <s v="23:59"/>
    <d v="2023-01-12T00:00:00"/>
    <s v="06:00"/>
    <s v="07:00"/>
    <n v="19.2"/>
    <s v="ce"/>
    <n v="11943"/>
    <n v="19.2"/>
    <n v="25"/>
    <s v="Kuehne+Nagel Tiel 3 Standpl"/>
    <s v="De Diepert 5"/>
    <s v="Tiel"/>
    <s v="4004 MA"/>
    <s v="NL"/>
    <x v="2"/>
    <s v="Randweg 2"/>
    <x v="6"/>
    <s v="4191 NN"/>
    <s v="NL"/>
    <s v="0002245603"/>
    <s v="0079785_002"/>
    <s v="31V"/>
    <s v="NL001131849B01"/>
    <n v="2"/>
    <n v="0"/>
    <n v="116.54"/>
    <s v="N"/>
    <s v="Peter Appel Transport B.V."/>
    <n v="36622"/>
    <d v="2023-01-12T00:00:00"/>
    <s v="06:45:00"/>
    <n v="0"/>
    <x v="3"/>
    <x v="1"/>
    <n v="1"/>
    <x v="6"/>
    <n v="1"/>
    <n v="19.2"/>
    <x v="2"/>
    <n v="116.54"/>
    <n v="1"/>
    <n v="126.91206"/>
  </r>
  <r>
    <s v="COLGATE 3800 DEB."/>
    <s v="Colgate-Palmolive Nederland BV"/>
    <s v="101t"/>
    <n v="101090926740"/>
    <n v="101030160369"/>
    <n v="930"/>
    <s v="Inv Booked"/>
    <s v="0002245609"/>
    <s v="Verkoop"/>
    <n v="170"/>
    <s v="Transport drops zone"/>
    <s v="9 - verwerkt"/>
    <n v="0"/>
    <m/>
    <d v="2023-01-12T00:00:00"/>
    <s v="DROP"/>
    <s v="0001010909267400079788_002"/>
    <m/>
    <m/>
    <m/>
    <s v="EUR"/>
    <n v="20.81"/>
    <s v="EUR"/>
    <n v="20.81"/>
    <s v="EUR"/>
    <n v="20.81"/>
    <n v="20.81"/>
    <n v="0"/>
    <s v="N"/>
    <n v="1223000132"/>
    <d v="2023-02-16T00:00:00"/>
    <m/>
    <d v="2023-01-12T00:00:00"/>
    <s v="00:00"/>
    <s v="23:59"/>
    <d v="2023-01-12T00:00:00"/>
    <s v="11:00"/>
    <s v="12:00"/>
    <n v="0.8"/>
    <s v="ce"/>
    <n v="482"/>
    <n v="0.8"/>
    <n v="0"/>
    <s v="Kuehne+Nagel Tiel 3 Standpl"/>
    <s v="De Diepert 5"/>
    <s v="Tiel"/>
    <s v="4004 MA"/>
    <s v="NL"/>
    <x v="32"/>
    <s v="Afrikastraat 10"/>
    <x v="34"/>
    <s v="6014CG"/>
    <s v="NL"/>
    <s v="0002245609"/>
    <s v="0079788_002"/>
    <s v="31V"/>
    <s v="NL001131849B01"/>
    <n v="2"/>
    <n v="0"/>
    <n v="20.81"/>
    <s v="N"/>
    <s v="Peter Appel Transport B.V."/>
    <n v="36622"/>
    <d v="2023-01-12T00:00:00"/>
    <s v="11:08:00"/>
    <n v="0"/>
    <x v="3"/>
    <x v="1"/>
    <n v="1"/>
    <x v="23"/>
    <n v="1"/>
    <n v="2.4000000000000004"/>
    <x v="3"/>
    <n v="62.42"/>
    <n v="1"/>
    <n v="67.975380000000001"/>
  </r>
  <r>
    <s v="COLGATE 3800 DEB."/>
    <s v="Colgate-Palmolive Nederland BV"/>
    <s v="101t"/>
    <n v="101090926447"/>
    <n v="101030160377"/>
    <n v="930"/>
    <s v="Inv Booked"/>
    <s v="0002245598"/>
    <s v="Verkoop"/>
    <n v="170"/>
    <s v="Transport drops zone"/>
    <s v="9 - verwerkt"/>
    <n v="0"/>
    <m/>
    <d v="2023-01-12T00:00:00"/>
    <s v="DROP"/>
    <s v="0001010909264470079643_002"/>
    <m/>
    <m/>
    <m/>
    <s v="EUR"/>
    <n v="11.44"/>
    <s v="EUR"/>
    <n v="11.44"/>
    <s v="EUR"/>
    <n v="11.44"/>
    <n v="11.44"/>
    <n v="0"/>
    <s v="N"/>
    <n v="1223000132"/>
    <d v="2023-02-16T00:00:00"/>
    <m/>
    <d v="2023-01-12T00:00:00"/>
    <s v="00:00"/>
    <s v="23:59"/>
    <d v="2023-01-12T00:00:00"/>
    <s v="08:00"/>
    <s v="16:00"/>
    <n v="1.6"/>
    <s v="ce"/>
    <n v="507"/>
    <n v="1.6"/>
    <n v="0"/>
    <s v="Kuehne+Nagel Tiel 3 Standpl"/>
    <s v="De Diepert 5"/>
    <s v="Tiel"/>
    <s v="4004 MA"/>
    <s v="NL"/>
    <x v="40"/>
    <s v="Doornhoek 4050"/>
    <x v="20"/>
    <s v="5465TD"/>
    <s v="NL"/>
    <s v="0002245598"/>
    <s v="0079643_002"/>
    <s v="31V"/>
    <s v="NL001131849B01"/>
    <n v="2"/>
    <n v="0"/>
    <n v="11.44"/>
    <s v="N"/>
    <s v="Peter Appel Transport B.V."/>
    <n v="36622"/>
    <d v="2023-01-12T00:00:00"/>
    <s v="08:34:00"/>
    <n v="0"/>
    <x v="3"/>
    <x v="1"/>
    <n v="1"/>
    <x v="18"/>
    <n v="0"/>
    <s v=""/>
    <x v="3"/>
    <s v=""/>
    <n v="1"/>
    <e v="#VALUE!"/>
  </r>
  <r>
    <s v="COLGATE 3800 DEB."/>
    <s v="Colgate-Palmolive Nederland BV"/>
    <s v="101t"/>
    <n v="101090926445"/>
    <n v="101030160378"/>
    <n v="930"/>
    <s v="Inv Booked"/>
    <s v="0002245592"/>
    <s v="Verkoop"/>
    <n v="170"/>
    <s v="Transport drops zone"/>
    <s v="9 - verwerkt"/>
    <n v="0"/>
    <m/>
    <d v="2023-01-12T00:00:00"/>
    <s v="DROP"/>
    <s v="0001010909264450079641_007"/>
    <m/>
    <m/>
    <m/>
    <s v="EUR"/>
    <n v="47.89"/>
    <s v="EUR"/>
    <n v="47.89"/>
    <s v="EUR"/>
    <n v="47.89"/>
    <n v="47.89"/>
    <n v="0"/>
    <s v="N"/>
    <n v="1223000132"/>
    <d v="2023-02-16T00:00:00"/>
    <m/>
    <d v="2023-01-12T00:00:00"/>
    <s v="00:00"/>
    <s v="23:59"/>
    <d v="2023-01-12T00:00:00"/>
    <s v="09:00"/>
    <s v="17:00"/>
    <n v="1.6"/>
    <s v="ce"/>
    <n v="610"/>
    <n v="1.6"/>
    <n v="0"/>
    <s v="Kuehne+Nagel Tiel 3 Standpl"/>
    <s v="De Diepert 5"/>
    <s v="Tiel"/>
    <s v="4004 MA"/>
    <s v="NL"/>
    <x v="61"/>
    <s v="Nijverheidsweg 14"/>
    <x v="48"/>
    <s v="3251 LP"/>
    <s v="NL"/>
    <s v="0002245592"/>
    <s v="0079641_007"/>
    <s v="31V"/>
    <s v="NL001131849B01"/>
    <n v="2"/>
    <n v="0"/>
    <n v="47.89"/>
    <s v="N"/>
    <s v="Peter Appel Transport B.V."/>
    <n v="36622"/>
    <d v="2023-01-12T00:00:00"/>
    <s v="12:10:00"/>
    <n v="0"/>
    <x v="3"/>
    <x v="1"/>
    <n v="1"/>
    <x v="37"/>
    <n v="1"/>
    <n v="1.6"/>
    <x v="0"/>
    <n v="47.89"/>
    <n v="1"/>
    <n v="52.152209999999997"/>
  </r>
  <r>
    <s v="COLGATE 3800 DEB."/>
    <s v="Colgate-Palmolive Nederland BV"/>
    <s v="101t"/>
    <n v="101090926448"/>
    <n v="101030160379"/>
    <n v="930"/>
    <s v="Inv Booked"/>
    <s v="0002245611"/>
    <s v="Verkoop"/>
    <n v="170"/>
    <s v="Transport drops zone"/>
    <s v="9 - verwerkt"/>
    <n v="0"/>
    <m/>
    <d v="2023-01-12T00:00:00"/>
    <s v="DROP"/>
    <s v="0001010909264480079644_003"/>
    <m/>
    <m/>
    <m/>
    <s v="EUR"/>
    <n v="11.4"/>
    <s v="EUR"/>
    <n v="11.4"/>
    <s v="EUR"/>
    <n v="11.4"/>
    <n v="11.4"/>
    <n v="0"/>
    <s v="N"/>
    <n v="1223000132"/>
    <d v="2023-02-16T00:00:00"/>
    <m/>
    <d v="2023-01-12T00:00:00"/>
    <s v="00:00"/>
    <s v="23:59"/>
    <d v="2023-01-12T00:00:00"/>
    <s v="07:00"/>
    <s v="12:00"/>
    <n v="0.8"/>
    <s v="ce"/>
    <n v="105"/>
    <n v="0.8"/>
    <n v="0"/>
    <s v="Kuehne+Nagel Tiel 3 Standpl"/>
    <s v="De Diepert 5"/>
    <s v="Tiel"/>
    <s v="4004 MA"/>
    <s v="NL"/>
    <x v="10"/>
    <s v="Slego 1a"/>
    <x v="13"/>
    <s v="1046BM"/>
    <s v="NL"/>
    <s v="0002245611"/>
    <s v="0079644_003"/>
    <s v="31V"/>
    <s v="NL001131849B01"/>
    <n v="2"/>
    <n v="0"/>
    <n v="11.4"/>
    <s v="N"/>
    <s v="Peter Appel Transport B.V."/>
    <n v="36622"/>
    <d v="2023-01-12T00:00:00"/>
    <s v="11:53:00"/>
    <n v="0"/>
    <x v="3"/>
    <x v="1"/>
    <n v="1"/>
    <x v="11"/>
    <n v="1"/>
    <n v="7.2"/>
    <x v="0"/>
    <n v="102.60000000000001"/>
    <n v="1"/>
    <n v="111.73140000000001"/>
  </r>
  <r>
    <s v="COLGATE 3800 DEB."/>
    <s v="Colgate-Palmolive Nederland BV"/>
    <s v="101t"/>
    <n v="101090926447"/>
    <n v="101030160380"/>
    <n v="930"/>
    <s v="Inv Booked"/>
    <s v="0002245600"/>
    <s v="Verkoop"/>
    <n v="170"/>
    <s v="Transport drops zone"/>
    <s v="9 - verwerkt"/>
    <n v="0"/>
    <m/>
    <d v="2023-01-12T00:00:00"/>
    <s v="DROP"/>
    <s v="0001010909264470079643_002"/>
    <m/>
    <m/>
    <m/>
    <s v="EUR"/>
    <n v="137.28"/>
    <s v="EUR"/>
    <n v="137.28"/>
    <s v="EUR"/>
    <n v="137.28"/>
    <n v="137.28"/>
    <n v="0"/>
    <s v="N"/>
    <n v="1223000132"/>
    <d v="2023-02-16T00:00:00"/>
    <m/>
    <d v="2023-01-12T00:00:00"/>
    <s v="00:00"/>
    <s v="23:59"/>
    <d v="2023-01-12T00:00:00"/>
    <s v="07:00"/>
    <s v="14:00"/>
    <n v="19.2"/>
    <s v="ce"/>
    <n v="19624"/>
    <n v="19.2"/>
    <n v="33"/>
    <s v="Kuehne+Nagel Tiel 3 Standpl"/>
    <s v="De Diepert 5"/>
    <s v="Tiel"/>
    <s v="4004 MA"/>
    <s v="NL"/>
    <x v="17"/>
    <s v="Doornhoek 4050"/>
    <x v="20"/>
    <s v="5465TD"/>
    <s v="NL"/>
    <s v="0002245600"/>
    <s v="0079643_002"/>
    <s v="31V"/>
    <s v="NL001131849B01"/>
    <n v="2"/>
    <n v="0"/>
    <n v="137.28"/>
    <s v="N"/>
    <s v="Peter Appel Transport B.V."/>
    <n v="36622"/>
    <d v="2023-01-12T00:00:00"/>
    <s v="08:34:00"/>
    <n v="0"/>
    <x v="3"/>
    <x v="1"/>
    <n v="1"/>
    <x v="18"/>
    <n v="0"/>
    <s v=""/>
    <x v="3"/>
    <s v=""/>
    <n v="1"/>
    <e v="#VALUE!"/>
  </r>
  <r>
    <s v="COLGATE 3800 DEB."/>
    <s v="Colgate-Palmolive Nederland BV"/>
    <s v="101t"/>
    <n v="101090926228"/>
    <n v="101030160381"/>
    <n v="930"/>
    <s v="Inv Booked"/>
    <s v="0002245586"/>
    <s v="Verkoop"/>
    <n v="200"/>
    <s v="Transport drops"/>
    <s v="9 - verwerkt"/>
    <n v="0"/>
    <m/>
    <d v="2023-01-12T00:00:00"/>
    <s v="DROP"/>
    <s v="0001010909262280079504_008"/>
    <m/>
    <m/>
    <m/>
    <s v="EUR"/>
    <n v="49.95"/>
    <s v="EUR"/>
    <n v="49.95"/>
    <s v="EUR"/>
    <n v="49.95"/>
    <n v="49.95"/>
    <n v="0"/>
    <s v="N"/>
    <n v="1223000132"/>
    <d v="2023-02-16T00:00:00"/>
    <m/>
    <d v="2023-01-12T00:00:00"/>
    <s v="00:00"/>
    <s v="23:59"/>
    <d v="2023-01-12T00:00:00"/>
    <s v="08:00"/>
    <s v="19:00"/>
    <n v="0.8"/>
    <s v="ce"/>
    <n v="8"/>
    <n v="0.8"/>
    <n v="0"/>
    <s v="Kuehne+Nagel Tiel 3 Standpl"/>
    <s v="De Diepert 5"/>
    <s v="Tiel"/>
    <s v="4004 MA"/>
    <s v="NL"/>
    <x v="62"/>
    <s v="Veldweg 5"/>
    <x v="49"/>
    <s v="5061KJ"/>
    <s v="NL"/>
    <s v="0002245586"/>
    <s v="0079504_008"/>
    <s v="31V"/>
    <s v="NL001131849B01"/>
    <n v="2"/>
    <n v="0"/>
    <n v="49.95"/>
    <s v="N"/>
    <s v="Peter Appel Transport B.V."/>
    <n v="36744"/>
    <d v="2023-01-12T00:00:00"/>
    <s v="18:40:00"/>
    <n v="0"/>
    <x v="3"/>
    <x v="1"/>
    <n v="1"/>
    <x v="3"/>
    <n v="1"/>
    <n v="1.6"/>
    <x v="6"/>
    <n v="99.9"/>
    <n v="1"/>
    <n v="108.7911"/>
  </r>
  <r>
    <s v="COLGATE 3800 DEB."/>
    <s v="Colgate-Palmolive Nederland BV"/>
    <s v="101t"/>
    <n v="101090926365"/>
    <n v="101030160382"/>
    <n v="930"/>
    <s v="Inv Booked"/>
    <s v="0002245620"/>
    <s v="Verkoop"/>
    <n v="200"/>
    <s v="Transport drops"/>
    <s v="9 - verwerkt"/>
    <n v="0"/>
    <m/>
    <d v="2023-01-12T00:00:00"/>
    <s v="DROP"/>
    <s v="0001010909263650079504_008"/>
    <m/>
    <m/>
    <m/>
    <s v="EUR"/>
    <n v="49.95"/>
    <s v="EUR"/>
    <n v="49.95"/>
    <s v="EUR"/>
    <n v="49.95"/>
    <n v="49.95"/>
    <n v="0"/>
    <s v="N"/>
    <n v="1223000132"/>
    <d v="2023-02-16T00:00:00"/>
    <m/>
    <d v="2023-01-12T00:00:00"/>
    <s v="00:00"/>
    <s v="23:59"/>
    <d v="2023-01-12T00:00:00"/>
    <s v="08:00"/>
    <s v="16:00"/>
    <n v="0.8"/>
    <s v="ce"/>
    <n v="283"/>
    <n v="0.8"/>
    <n v="0"/>
    <s v="Kuehne+Nagel Tiel 3 Standpl"/>
    <s v="De Diepert 5"/>
    <s v="Tiel"/>
    <s v="4004 MA"/>
    <s v="NL"/>
    <x v="62"/>
    <s v="Veldweg 5"/>
    <x v="49"/>
    <s v="5061KJ"/>
    <s v="NL"/>
    <s v="0002245620"/>
    <s v="0079504_008"/>
    <s v="31V"/>
    <s v="NL001131849B01"/>
    <n v="2"/>
    <n v="0"/>
    <n v="49.95"/>
    <s v="N"/>
    <s v="Peter Appel Transport B.V."/>
    <n v="36744"/>
    <d v="2023-01-12T00:00:00"/>
    <s v="14:44:00"/>
    <n v="0"/>
    <x v="3"/>
    <x v="1"/>
    <n v="1"/>
    <x v="3"/>
    <n v="0"/>
    <s v=""/>
    <x v="6"/>
    <s v=""/>
    <n v="1"/>
    <e v="#VALUE!"/>
  </r>
  <r>
    <s v="COLGATE 3800 DEB."/>
    <s v="Colgate-Palmolive Nederland BV"/>
    <s v="101t"/>
    <n v="101090926741"/>
    <n v="101030160358"/>
    <n v="930"/>
    <s v="Inv Booked"/>
    <s v="0002245593"/>
    <s v="Verkoop"/>
    <n v="170"/>
    <s v="Transport drops zone"/>
    <s v="9 - verwerkt"/>
    <n v="0"/>
    <m/>
    <d v="2023-01-12T00:00:00"/>
    <s v="DROP"/>
    <s v="0001010909267410079787_003"/>
    <m/>
    <m/>
    <m/>
    <s v="EUR"/>
    <n v="28.98"/>
    <s v="EUR"/>
    <n v="28.98"/>
    <s v="EUR"/>
    <n v="28.98"/>
    <n v="28.98"/>
    <n v="0"/>
    <s v="N"/>
    <n v="1223000132"/>
    <d v="2023-02-16T00:00:00"/>
    <m/>
    <d v="2023-01-12T00:00:00"/>
    <s v="00:00"/>
    <s v="23:59"/>
    <d v="2023-01-12T00:00:00"/>
    <s v="10:15"/>
    <s v="10:15"/>
    <n v="0.8"/>
    <s v="ce"/>
    <n v="377"/>
    <n v="0.8"/>
    <n v="0"/>
    <s v="Kuehne+Nagel Tiel 3 Standpl"/>
    <s v="De Diepert 5"/>
    <s v="Tiel"/>
    <s v="4004 MA"/>
    <s v="NL"/>
    <x v="11"/>
    <s v="Oude Graaf 16"/>
    <x v="27"/>
    <s v="6002 NL"/>
    <s v="NL"/>
    <s v="0002245593"/>
    <s v="0079787_003"/>
    <s v="31V"/>
    <s v="NL001131849B01"/>
    <n v="2"/>
    <n v="0"/>
    <n v="28.98"/>
    <s v="N"/>
    <s v="Peter Appel Transport B.V."/>
    <n v="36622"/>
    <d v="2023-01-12T00:00:00"/>
    <s v="10:34:00"/>
    <n v="0"/>
    <x v="3"/>
    <x v="1"/>
    <n v="1"/>
    <x v="23"/>
    <n v="1"/>
    <n v="0.8"/>
    <x v="4"/>
    <n v="28.98"/>
    <n v="1"/>
    <n v="31.55922"/>
  </r>
  <r>
    <s v="COLGATE 3800 DEB."/>
    <s v="Colgate-Palmolive Nederland BV"/>
    <s v="101t"/>
    <n v="101090926453"/>
    <n v="101030160359"/>
    <n v="930"/>
    <s v="Inv Booked"/>
    <s v="0002245599"/>
    <s v="Verkoop"/>
    <n v="170"/>
    <s v="Transport drops zone"/>
    <s v="9 - verwerkt"/>
    <n v="0"/>
    <m/>
    <d v="2023-01-12T00:00:00"/>
    <s v="DROP"/>
    <s v="0001010909264530079649_003"/>
    <m/>
    <m/>
    <m/>
    <s v="EUR"/>
    <n v="25.03"/>
    <s v="EUR"/>
    <n v="25.03"/>
    <s v="EUR"/>
    <n v="25.03"/>
    <n v="25.03"/>
    <n v="0"/>
    <s v="N"/>
    <n v="1223000132"/>
    <d v="2023-02-16T00:00:00"/>
    <m/>
    <d v="2023-01-12T00:00:00"/>
    <s v="00:00"/>
    <s v="23:59"/>
    <d v="2023-01-12T00:00:00"/>
    <s v="08:00"/>
    <s v="16:00"/>
    <n v="0.8"/>
    <s v="ce"/>
    <n v="17"/>
    <n v="0.8"/>
    <n v="0"/>
    <s v="Kuehne+Nagel Tiel 3 Standpl"/>
    <s v="De Diepert 5"/>
    <s v="Tiel"/>
    <s v="4004 MA"/>
    <s v="NL"/>
    <x v="63"/>
    <s v="Laarakkerweg 5"/>
    <x v="49"/>
    <s v="5061JR"/>
    <s v="NL"/>
    <s v="0002245599"/>
    <s v="0079649_003"/>
    <s v="31V"/>
    <s v="NL001131849B01"/>
    <n v="2"/>
    <n v="0"/>
    <n v="25.03"/>
    <s v="N"/>
    <s v="Peter Appel Transport B.V."/>
    <n v="36622"/>
    <d v="2023-01-12T00:00:00"/>
    <s v="14:23:00"/>
    <n v="0"/>
    <x v="3"/>
    <x v="1"/>
    <n v="1"/>
    <x v="3"/>
    <n v="1"/>
    <n v="0.8"/>
    <x v="6"/>
    <n v="25.03"/>
    <n v="1"/>
    <n v="27.257670000000001"/>
  </r>
  <r>
    <s v="COLGATE 3800 DEB."/>
    <s v="Colgate-Palmolive Nederland BV"/>
    <s v="101t"/>
    <n v="101090926449"/>
    <n v="101030160360"/>
    <n v="930"/>
    <s v="Inv Booked"/>
    <s v="0002245606"/>
    <s v="Verkoop"/>
    <n v="170"/>
    <s v="Transport drops zone"/>
    <s v="9 - verwerkt"/>
    <n v="0"/>
    <m/>
    <d v="2023-01-12T00:00:00"/>
    <s v="DROP"/>
    <s v="0001010909264490079645_005"/>
    <m/>
    <m/>
    <m/>
    <s v="EUR"/>
    <n v="83.57"/>
    <s v="EUR"/>
    <n v="83.57"/>
    <s v="EUR"/>
    <n v="83.57"/>
    <n v="83.57"/>
    <n v="0"/>
    <s v="N"/>
    <n v="1223000132"/>
    <d v="2023-02-16T00:00:00"/>
    <m/>
    <d v="2023-01-12T00:00:00"/>
    <s v="00:00"/>
    <s v="23:59"/>
    <d v="2023-01-12T00:00:00"/>
    <s v="13:00"/>
    <s v="14:00"/>
    <n v="4.8"/>
    <s v="ce"/>
    <n v="4126"/>
    <n v="4.8"/>
    <n v="7"/>
    <s v="Kuehne+Nagel Tiel 3 Standpl"/>
    <s v="De Diepert 5"/>
    <s v="Tiel"/>
    <s v="4004 MA"/>
    <s v="NL"/>
    <x v="2"/>
    <s v="Laan van Ruyven 1"/>
    <x v="11"/>
    <s v="2645EE"/>
    <s v="NL"/>
    <s v="0002245606"/>
    <s v="0079645_005"/>
    <s v="31V"/>
    <s v="NL001131849B01"/>
    <n v="2"/>
    <n v="0"/>
    <n v="83.57"/>
    <s v="N"/>
    <s v="Peter Appel Transport B.V."/>
    <n v="36622"/>
    <d v="2023-01-12T00:00:00"/>
    <s v="13:37:00"/>
    <n v="0"/>
    <x v="3"/>
    <x v="1"/>
    <n v="1"/>
    <x v="4"/>
    <n v="1"/>
    <n v="4.8"/>
    <x v="2"/>
    <n v="83.57"/>
    <n v="1"/>
    <n v="91.007729999999995"/>
  </r>
  <r>
    <s v="COLGATE 3800 DEB."/>
    <s v="Colgate-Palmolive Nederland BV"/>
    <s v="101t"/>
    <n v="101090926448"/>
    <n v="101030160361"/>
    <n v="930"/>
    <s v="Inv Booked"/>
    <s v="0002245601"/>
    <s v="Verkoop"/>
    <n v="170"/>
    <s v="Transport drops zone"/>
    <s v="9 - verwerkt"/>
    <n v="0"/>
    <m/>
    <d v="2023-01-12T00:00:00"/>
    <s v="DROP"/>
    <s v="0001010909264480079644_002"/>
    <m/>
    <m/>
    <m/>
    <s v="EUR"/>
    <n v="56.33"/>
    <s v="EUR"/>
    <n v="56.33"/>
    <s v="EUR"/>
    <n v="56.33"/>
    <n v="56.33"/>
    <n v="0"/>
    <s v="N"/>
    <n v="1223000132"/>
    <d v="2023-02-16T00:00:00"/>
    <m/>
    <d v="2023-01-12T00:00:00"/>
    <s v="00:00"/>
    <s v="23:59"/>
    <d v="2023-01-12T00:00:00"/>
    <s v="14:00"/>
    <s v="15:00"/>
    <n v="2.4"/>
    <s v="ce"/>
    <n v="1680"/>
    <n v="2.4"/>
    <n v="2"/>
    <s v="Kuehne+Nagel Tiel 3 Standpl"/>
    <s v="De Diepert 5"/>
    <s v="Tiel"/>
    <s v="4004 MA"/>
    <s v="NL"/>
    <x v="7"/>
    <s v="HOOFDTOCHT 1"/>
    <x v="7"/>
    <s v="1507 CJ"/>
    <s v="NL"/>
    <s v="0002245601"/>
    <s v="0079644_002"/>
    <s v="31V"/>
    <s v="NL001131849B01"/>
    <n v="2"/>
    <n v="0"/>
    <n v="56.33"/>
    <s v="N"/>
    <s v="Peter Appel Transport B.V."/>
    <n v="36622"/>
    <d v="2023-01-12T00:00:00"/>
    <s v="15:22:00"/>
    <n v="0"/>
    <x v="3"/>
    <x v="1"/>
    <n v="1"/>
    <x v="7"/>
    <n v="1"/>
    <n v="2.4"/>
    <x v="2"/>
    <n v="56.33"/>
    <n v="1"/>
    <n v="61.343369999999993"/>
  </r>
  <r>
    <s v="COLGATE 3800 DEB."/>
    <s v="Colgate-Palmolive Nederland BV"/>
    <s v="101t"/>
    <n v="101090926447"/>
    <n v="101030160370"/>
    <n v="930"/>
    <s v="Inv Booked"/>
    <s v="0002245596"/>
    <s v="Verkoop"/>
    <n v="170"/>
    <s v="Transport drops zone"/>
    <s v="9 - verwerkt"/>
    <n v="0"/>
    <m/>
    <d v="2023-01-12T00:00:00"/>
    <s v="DROP"/>
    <s v="0001010909264470079643_002"/>
    <m/>
    <m/>
    <m/>
    <s v="EUR"/>
    <n v="11.44"/>
    <s v="EUR"/>
    <n v="11.44"/>
    <s v="EUR"/>
    <n v="11.44"/>
    <n v="11.44"/>
    <n v="0"/>
    <s v="N"/>
    <n v="1223000132"/>
    <d v="2023-02-16T00:00:00"/>
    <m/>
    <d v="2023-01-12T00:00:00"/>
    <s v="00:00"/>
    <s v="23:59"/>
    <d v="2023-01-12T00:00:00"/>
    <s v="08:00"/>
    <s v="16:00"/>
    <n v="1.6"/>
    <s v="ce"/>
    <n v="507"/>
    <n v="1.6"/>
    <n v="0"/>
    <s v="Kuehne+Nagel Tiel 3 Standpl"/>
    <s v="De Diepert 5"/>
    <s v="Tiel"/>
    <s v="4004 MA"/>
    <s v="NL"/>
    <x v="40"/>
    <s v="Doornhoek 4050"/>
    <x v="20"/>
    <s v="5465TD"/>
    <s v="NL"/>
    <s v="0002245596"/>
    <s v="0079643_002"/>
    <s v="31V"/>
    <s v="NL001131849B01"/>
    <n v="2"/>
    <n v="0"/>
    <n v="11.44"/>
    <s v="N"/>
    <s v="Peter Appel Transport B.V."/>
    <n v="36622"/>
    <d v="2023-01-12T00:00:00"/>
    <s v="08:34:00"/>
    <n v="0"/>
    <x v="3"/>
    <x v="1"/>
    <n v="1"/>
    <x v="18"/>
    <n v="0"/>
    <s v=""/>
    <x v="3"/>
    <s v=""/>
    <n v="1"/>
    <e v="#VALUE!"/>
  </r>
  <r>
    <s v="COLGATE 3800 DEB."/>
    <s v="Colgate-Palmolive Nederland BV"/>
    <s v="101t"/>
    <n v="101090926408"/>
    <n v="101030160371"/>
    <n v="930"/>
    <s v="Inv Booked"/>
    <s v="0002245594"/>
    <s v="Verkoop"/>
    <n v="170"/>
    <s v="Transport drops zone"/>
    <s v="9 - verwerkt"/>
    <n v="0"/>
    <m/>
    <d v="2023-01-12T00:00:00"/>
    <s v="DROP"/>
    <s v="0001010909264080079605_002"/>
    <m/>
    <m/>
    <m/>
    <s v="EUR"/>
    <n v="163.07"/>
    <s v="EUR"/>
    <n v="163.07"/>
    <s v="EUR"/>
    <n v="163.07"/>
    <n v="163.07"/>
    <n v="0"/>
    <s v="N"/>
    <n v="1223000132"/>
    <d v="2023-02-16T00:00:00"/>
    <m/>
    <d v="2023-01-12T00:00:00"/>
    <s v="00:00"/>
    <s v="23:59"/>
    <d v="2023-01-12T00:00:00"/>
    <s v="09:00"/>
    <s v="09:00"/>
    <n v="25.6"/>
    <s v="ce"/>
    <n v="19334"/>
    <n v="25.6"/>
    <n v="49"/>
    <s v="Kuehne+Nagel Tiel 3 Standpl"/>
    <s v="De Diepert 5"/>
    <s v="Tiel"/>
    <s v="4004 MA"/>
    <s v="NL"/>
    <x v="64"/>
    <s v="Rietgraafsingel 2"/>
    <x v="23"/>
    <s v="6678 PH"/>
    <s v="NL"/>
    <s v="0002245594"/>
    <s v="0079605_002"/>
    <s v="31V"/>
    <s v="NL001131849B01"/>
    <n v="2"/>
    <n v="0"/>
    <n v="163.07"/>
    <s v="N"/>
    <s v="Peter Appel Transport B.V."/>
    <n v="36622"/>
    <d v="2023-01-12T00:00:00"/>
    <s v="09:48:00"/>
    <n v="0"/>
    <x v="3"/>
    <x v="1"/>
    <n v="1"/>
    <x v="15"/>
    <n v="1"/>
    <n v="25.6"/>
    <x v="0"/>
    <n v="163.07"/>
    <n v="1"/>
    <n v="177.58322999999999"/>
  </r>
  <r>
    <s v="COLGATE 3800 DEB."/>
    <s v="Colgate-Palmolive Nederland BV"/>
    <s v="101t"/>
    <n v="101090926228"/>
    <n v="101030160372"/>
    <n v="930"/>
    <s v="Inv Booked"/>
    <s v="0002245588"/>
    <s v="Verkoop"/>
    <n v="200"/>
    <s v="Transport drops"/>
    <s v="9 - verwerkt"/>
    <n v="0"/>
    <m/>
    <d v="2023-01-12T00:00:00"/>
    <s v="DROP"/>
    <s v="0001010909262280079504_005"/>
    <m/>
    <m/>
    <m/>
    <s v="EUR"/>
    <n v="49.95"/>
    <s v="EUR"/>
    <n v="49.95"/>
    <s v="EUR"/>
    <n v="49.95"/>
    <n v="49.95"/>
    <n v="0"/>
    <s v="N"/>
    <n v="1223000132"/>
    <d v="2023-02-16T00:00:00"/>
    <m/>
    <d v="2023-01-12T00:00:00"/>
    <s v="00:00"/>
    <s v="23:59"/>
    <d v="2023-01-12T00:00:00"/>
    <s v="08:00"/>
    <s v="17:00"/>
    <n v="0"/>
    <s v="ce"/>
    <n v="2"/>
    <n v="0.8"/>
    <n v="0"/>
    <s v="Kuehne+Nagel Tiel 3 Standpl"/>
    <s v="De Diepert 5"/>
    <s v="Tiel"/>
    <s v="4004 MA"/>
    <s v="NL"/>
    <x v="38"/>
    <s v="Andries Copierhof 2"/>
    <x v="40"/>
    <s v="3059 LM"/>
    <s v="NL"/>
    <s v="0002245588"/>
    <s v="0079504_005"/>
    <s v="31V"/>
    <s v="NL001131849B01"/>
    <n v="2"/>
    <n v="0"/>
    <n v="49.95"/>
    <s v="N"/>
    <s v="Peter Appel Transport B.V."/>
    <n v="36744"/>
    <d v="2023-01-12T00:00:00"/>
    <s v="12:56:00"/>
    <n v="0"/>
    <x v="3"/>
    <x v="1"/>
    <n v="1"/>
    <x v="33"/>
    <n v="1"/>
    <n v="0.8"/>
    <x v="6"/>
    <n v="49.95"/>
    <n v="1"/>
    <n v="54.39555"/>
  </r>
  <r>
    <s v="COLGATE 3800 DEB."/>
    <s v="Colgate-Palmolive Nederland BV"/>
    <s v="101t"/>
    <n v="101090926228"/>
    <n v="101030160373"/>
    <n v="930"/>
    <s v="Inv Booked"/>
    <s v="0002245589"/>
    <s v="Verkoop"/>
    <n v="200"/>
    <s v="Transport drops"/>
    <s v="9 - verwerkt"/>
    <n v="0"/>
    <m/>
    <d v="2023-01-12T00:00:00"/>
    <s v="DROP"/>
    <s v="0001010909262280079504_006"/>
    <m/>
    <m/>
    <m/>
    <s v="EUR"/>
    <n v="49.95"/>
    <s v="EUR"/>
    <n v="49.95"/>
    <s v="EUR"/>
    <n v="49.95"/>
    <n v="49.95"/>
    <n v="0"/>
    <s v="N"/>
    <n v="1223000132"/>
    <d v="2023-02-16T00:00:00"/>
    <m/>
    <d v="2023-01-12T00:00:00"/>
    <s v="00:00"/>
    <s v="23:59"/>
    <d v="2023-01-12T00:00:00"/>
    <s v="07:00"/>
    <s v="15:00"/>
    <n v="0.8"/>
    <s v="ce"/>
    <n v="58"/>
    <n v="0.8"/>
    <n v="0"/>
    <s v="Kuehne+Nagel Tiel 3 Standpl"/>
    <s v="De Diepert 5"/>
    <s v="Tiel"/>
    <s v="4004 MA"/>
    <s v="NL"/>
    <x v="35"/>
    <s v="POMPHOEKWEG 1"/>
    <x v="37"/>
    <s v="5222 BE"/>
    <s v="NL"/>
    <s v="0002245589"/>
    <s v="0079504_006"/>
    <s v="31V"/>
    <s v="NL001131849B01"/>
    <n v="2"/>
    <n v="0"/>
    <n v="49.95"/>
    <s v="N"/>
    <s v="Peter Appel Transport B.V."/>
    <n v="36744"/>
    <d v="2023-01-12T00:00:00"/>
    <s v="14:40:00"/>
    <n v="0"/>
    <x v="3"/>
    <x v="1"/>
    <n v="1"/>
    <x v="31"/>
    <n v="1"/>
    <n v="0.8"/>
    <x v="6"/>
    <n v="49.95"/>
    <n v="1"/>
    <n v="54.39555"/>
  </r>
  <r>
    <s v="COLGATE 3800 DEB."/>
    <s v="Colgate-Palmolive Nederland BV"/>
    <s v="101t"/>
    <n v="101090926740"/>
    <n v="101030160374"/>
    <n v="930"/>
    <s v="Inv Booked"/>
    <s v="0002245597"/>
    <s v="Verkoop"/>
    <n v="170"/>
    <s v="Transport drops zone"/>
    <s v="9 - verwerkt"/>
    <n v="0"/>
    <m/>
    <d v="2023-01-12T00:00:00"/>
    <s v="DROP"/>
    <s v="0001010909267400079788_002"/>
    <m/>
    <m/>
    <m/>
    <s v="EUR"/>
    <n v="41.61"/>
    <s v="EUR"/>
    <n v="41.61"/>
    <s v="EUR"/>
    <n v="41.61"/>
    <n v="41.61"/>
    <n v="0"/>
    <s v="N"/>
    <n v="1223000132"/>
    <d v="2023-02-16T00:00:00"/>
    <m/>
    <d v="2023-01-12T00:00:00"/>
    <s v="00:00"/>
    <s v="23:59"/>
    <d v="2023-01-12T00:00:00"/>
    <s v="11:00"/>
    <s v="12:00"/>
    <n v="1.6"/>
    <s v="ce"/>
    <n v="516"/>
    <n v="1.6"/>
    <n v="0"/>
    <s v="Kuehne+Nagel Tiel 3 Standpl"/>
    <s v="De Diepert 5"/>
    <s v="Tiel"/>
    <s v="4004 MA"/>
    <s v="NL"/>
    <x v="32"/>
    <s v="Afrikastraat 10"/>
    <x v="34"/>
    <s v="6014CG"/>
    <s v="NL"/>
    <s v="0002245597"/>
    <s v="0079788_002"/>
    <s v="31V"/>
    <s v="NL001131849B01"/>
    <n v="2"/>
    <n v="0"/>
    <n v="41.61"/>
    <s v="N"/>
    <s v="Peter Appel Transport B.V."/>
    <n v="36622"/>
    <d v="2023-01-12T00:00:00"/>
    <s v="11:08:00"/>
    <n v="0"/>
    <x v="3"/>
    <x v="1"/>
    <n v="1"/>
    <x v="23"/>
    <n v="0"/>
    <s v=""/>
    <x v="3"/>
    <s v=""/>
    <n v="1"/>
    <e v="#VALUE!"/>
  </r>
  <r>
    <s v="COLGATE 3800 DEB."/>
    <s v="Colgate-Palmolive Nederland BV"/>
    <s v="101t"/>
    <n v="101090926228"/>
    <n v="101030160375"/>
    <n v="930"/>
    <s v="Inv Booked"/>
    <s v="0002245585"/>
    <s v="Verkoop"/>
    <n v="200"/>
    <s v="Transport drops"/>
    <s v="9 - verwerkt"/>
    <n v="0"/>
    <m/>
    <d v="2023-01-12T00:00:00"/>
    <s v="DROP"/>
    <s v="0001010909262280079504_007"/>
    <m/>
    <m/>
    <m/>
    <s v="EUR"/>
    <n v="49.95"/>
    <s v="EUR"/>
    <n v="49.95"/>
    <s v="EUR"/>
    <n v="49.95"/>
    <n v="49.95"/>
    <n v="0"/>
    <s v="N"/>
    <n v="1223000132"/>
    <d v="2023-02-16T00:00:00"/>
    <m/>
    <d v="2023-01-12T00:00:00"/>
    <s v="00:00"/>
    <s v="23:59"/>
    <d v="2023-01-12T00:00:00"/>
    <s v="08:00"/>
    <s v="17:00"/>
    <n v="0"/>
    <s v="ce"/>
    <n v="1"/>
    <n v="0.8"/>
    <n v="0"/>
    <s v="Kuehne+Nagel Tiel 3 Standpl"/>
    <s v="De Diepert 5"/>
    <s v="Tiel"/>
    <s v="4004 MA"/>
    <s v="NL"/>
    <x v="27"/>
    <s v="Business Park Stein 192"/>
    <x v="50"/>
    <s v="6181MA"/>
    <s v="NL"/>
    <s v="0002245585"/>
    <s v="0079504_007"/>
    <s v="31V"/>
    <s v="NL001131849B01"/>
    <n v="2"/>
    <n v="0"/>
    <n v="49.95"/>
    <s v="N"/>
    <s v="Peter Appel Transport B.V."/>
    <n v="36744"/>
    <d v="2023-01-12T00:00:00"/>
    <s v="16:41:00"/>
    <n v="0"/>
    <x v="3"/>
    <x v="1"/>
    <n v="1"/>
    <x v="1"/>
    <n v="1"/>
    <n v="0.8"/>
    <x v="0"/>
    <n v="49.95"/>
    <n v="1"/>
    <n v="54.39555"/>
  </r>
  <r>
    <s v="COLGATE 3800 DEB."/>
    <s v="Colgate-Palmolive Nederland BV"/>
    <s v="101t"/>
    <n v="101090926448"/>
    <n v="101030160376"/>
    <n v="930"/>
    <s v="Inv Booked"/>
    <s v="0002245607"/>
    <s v="Verkoop"/>
    <n v="170"/>
    <s v="Transport drops zone"/>
    <s v="9 - verwerkt"/>
    <n v="0"/>
    <m/>
    <d v="2023-01-12T00:00:00"/>
    <s v="DROP"/>
    <s v="0001010909264480079644_003"/>
    <m/>
    <m/>
    <m/>
    <s v="EUR"/>
    <n v="91.2"/>
    <s v="EUR"/>
    <n v="91.2"/>
    <s v="EUR"/>
    <n v="91.2"/>
    <n v="91.2"/>
    <n v="0"/>
    <s v="N"/>
    <n v="1223000132"/>
    <d v="2023-02-16T00:00:00"/>
    <m/>
    <d v="2023-01-12T00:00:00"/>
    <s v="00:00"/>
    <s v="23:59"/>
    <d v="2023-01-12T00:00:00"/>
    <s v="07:00"/>
    <s v="12:00"/>
    <n v="6.4"/>
    <s v="ce"/>
    <n v="3906"/>
    <n v="6.4"/>
    <n v="4"/>
    <s v="Kuehne+Nagel Tiel 3 Standpl"/>
    <s v="De Diepert 5"/>
    <s v="Tiel"/>
    <s v="4004 MA"/>
    <s v="NL"/>
    <x v="12"/>
    <s v="SLEGO 1"/>
    <x v="13"/>
    <s v="1046 BM"/>
    <s v="NL"/>
    <s v="0002245607"/>
    <s v="0079644_003"/>
    <s v="31V"/>
    <s v="NL001131849B01"/>
    <n v="2"/>
    <n v="0"/>
    <n v="91.2"/>
    <s v="N"/>
    <s v="Peter Appel Transport B.V."/>
    <n v="36622"/>
    <d v="2023-01-12T00:00:00"/>
    <s v="11:51:00"/>
    <n v="0"/>
    <x v="3"/>
    <x v="1"/>
    <n v="1"/>
    <x v="11"/>
    <n v="0"/>
    <s v=""/>
    <x v="0"/>
    <s v=""/>
    <n v="1"/>
    <e v="#VALUE!"/>
  </r>
  <r>
    <s v="COLGATE 3800 DEB."/>
    <s v="Colgate-Palmolive Nederland BV"/>
    <s v="101t"/>
    <n v="101090926888"/>
    <n v="101030160441"/>
    <n v="930"/>
    <s v="Inv Booked"/>
    <s v="0002245624"/>
    <s v="Verkoop"/>
    <n v="170"/>
    <s v="Transport drops zone"/>
    <s v="9 - verwerkt"/>
    <n v="0"/>
    <m/>
    <d v="2023-01-13T00:00:00"/>
    <s v="DROP"/>
    <s v="0001010909268880079887_004"/>
    <m/>
    <m/>
    <m/>
    <s v="EUR"/>
    <n v="12.94"/>
    <s v="EUR"/>
    <n v="12.94"/>
    <s v="EUR"/>
    <n v="12.94"/>
    <n v="12.94"/>
    <n v="0"/>
    <s v="N"/>
    <n v="1223000132"/>
    <d v="2023-02-16T00:00:00"/>
    <m/>
    <d v="2023-01-13T00:00:00"/>
    <s v="00:00"/>
    <s v="23:59"/>
    <d v="2023-01-13T00:00:00"/>
    <s v="07:00"/>
    <s v="15:00"/>
    <n v="0.8"/>
    <s v="ce"/>
    <n v="326"/>
    <n v="0.8"/>
    <n v="0"/>
    <s v="Kuehne+Nagel Tiel 3 Standpl"/>
    <s v="De Diepert 5"/>
    <s v="Tiel"/>
    <s v="4004 MA"/>
    <s v="NL"/>
    <x v="3"/>
    <s v="FACETLAAN 6"/>
    <x v="4"/>
    <s v="2665 NR"/>
    <s v="NL"/>
    <s v="0002245624"/>
    <s v="0079887_004"/>
    <s v="31V"/>
    <s v="NL001131849B01"/>
    <n v="2"/>
    <n v="0"/>
    <n v="12.94"/>
    <s v="N"/>
    <s v="Peter Appel Transport B.V."/>
    <n v="36622"/>
    <d v="2023-01-13T00:00:00"/>
    <s v="14:34:00"/>
    <n v="0"/>
    <x v="4"/>
    <x v="1"/>
    <n v="1"/>
    <x v="4"/>
    <n v="1"/>
    <n v="5.6"/>
    <x v="3"/>
    <n v="90.55"/>
    <n v="1"/>
    <n v="98.608949999999993"/>
  </r>
  <r>
    <s v="COLGATE 3800 DEB."/>
    <s v="Colgate-Palmolive Nederland BV"/>
    <s v="101t"/>
    <n v="101090926886"/>
    <n v="101030160452"/>
    <n v="930"/>
    <s v="Inv Booked"/>
    <s v="0002245622"/>
    <s v="Verkoop"/>
    <n v="170"/>
    <s v="Transport drops zone"/>
    <s v="9 - verwerkt"/>
    <n v="0"/>
    <m/>
    <d v="2023-01-13T00:00:00"/>
    <s v="DROP"/>
    <s v="0001010909268860079884_006"/>
    <m/>
    <m/>
    <m/>
    <s v="EUR"/>
    <n v="29.23"/>
    <s v="EUR"/>
    <n v="29.23"/>
    <s v="EUR"/>
    <n v="29.23"/>
    <n v="29.23"/>
    <n v="0"/>
    <s v="N"/>
    <n v="1223000132"/>
    <d v="2023-02-16T00:00:00"/>
    <m/>
    <d v="2023-01-13T00:00:00"/>
    <s v="00:00"/>
    <s v="23:59"/>
    <d v="2023-01-13T00:00:00"/>
    <s v="11:00"/>
    <s v="12:00"/>
    <n v="1.6"/>
    <s v="ce"/>
    <n v="779"/>
    <n v="1.6"/>
    <n v="0"/>
    <s v="Kuehne+Nagel Tiel 3 Standpl"/>
    <s v="De Diepert 5"/>
    <s v="Tiel"/>
    <s v="4004 MA"/>
    <s v="NL"/>
    <x v="43"/>
    <s v="Nijverheidsweg 61"/>
    <x v="42"/>
    <s v="3341LJ"/>
    <s v="NL"/>
    <s v="0002245622"/>
    <s v="0079884_006"/>
    <s v="31V"/>
    <s v="NL001131849B01"/>
    <n v="2"/>
    <n v="0"/>
    <n v="29.23"/>
    <s v="N"/>
    <s v="Peter Appel Transport B.V."/>
    <n v="36622"/>
    <d v="2023-01-13T00:00:00"/>
    <s v="09:56:00"/>
    <n v="0"/>
    <x v="4"/>
    <x v="1"/>
    <n v="1"/>
    <x v="19"/>
    <n v="1"/>
    <n v="3.2"/>
    <x v="3"/>
    <n v="58.46"/>
    <n v="1"/>
    <n v="63.662939999999999"/>
  </r>
  <r>
    <s v="COLGATE 3800 DEB."/>
    <s v="Colgate-Palmolive Nederland BV"/>
    <s v="101t"/>
    <n v="101090927295"/>
    <n v="101030160457"/>
    <n v="930"/>
    <s v="Inv Booked"/>
    <s v="0002245637"/>
    <s v="Verkoop"/>
    <n v="170"/>
    <s v="Transport drops zone"/>
    <s v="9 - verwerkt"/>
    <n v="0"/>
    <m/>
    <d v="2023-01-13T00:00:00"/>
    <s v="DROP"/>
    <s v="0001010909272950080108_002"/>
    <m/>
    <m/>
    <m/>
    <s v="EUR"/>
    <n v="207.84"/>
    <s v="EUR"/>
    <n v="207.84"/>
    <s v="EUR"/>
    <n v="207.84"/>
    <n v="207.84"/>
    <n v="0"/>
    <s v="N"/>
    <n v="1223000132"/>
    <d v="2023-02-16T00:00:00"/>
    <m/>
    <d v="2023-01-13T00:00:00"/>
    <s v="00:00"/>
    <s v="23:59"/>
    <d v="2023-01-13T00:00:00"/>
    <s v="10:00"/>
    <s v="11:00"/>
    <n v="16"/>
    <s v="ce"/>
    <n v="12240"/>
    <n v="16"/>
    <n v="28"/>
    <s v="Kuehne+Nagel Tiel 3 Standpl"/>
    <s v="De Diepert 5"/>
    <s v="Tiel"/>
    <s v="4004 MA"/>
    <s v="NL"/>
    <x v="1"/>
    <s v="Perenmarkt 15"/>
    <x v="2"/>
    <s v="1681PG"/>
    <s v="NL"/>
    <s v="0002245637"/>
    <s v="0080108_002"/>
    <s v="31V"/>
    <s v="NL001131849B01"/>
    <n v="2"/>
    <n v="0"/>
    <n v="207.84"/>
    <s v="N"/>
    <s v="Peter Appel Transport B.V."/>
    <n v="36622"/>
    <d v="2023-01-13T00:00:00"/>
    <s v="11:57:00"/>
    <n v="0"/>
    <x v="4"/>
    <x v="1"/>
    <n v="1"/>
    <x v="2"/>
    <n v="1"/>
    <n v="16"/>
    <x v="1"/>
    <n v="207.84"/>
    <n v="1"/>
    <n v="226.33776"/>
  </r>
  <r>
    <s v="COLGATE 3800 DEB."/>
    <s v="Colgate-Palmolive Nederland BV"/>
    <s v="101t"/>
    <n v="101090927291"/>
    <n v="101030160443"/>
    <n v="930"/>
    <s v="Inv Booked"/>
    <s v="0002245641"/>
    <s v="Verkoop"/>
    <n v="170"/>
    <s v="Transport drops zone"/>
    <s v="9 - verwerkt"/>
    <n v="0"/>
    <m/>
    <d v="2023-01-13T00:00:00"/>
    <s v="DROP"/>
    <s v="0001010909272910080107_002"/>
    <m/>
    <m/>
    <m/>
    <s v="EUR"/>
    <n v="107.04"/>
    <s v="EUR"/>
    <n v="107.04"/>
    <s v="EUR"/>
    <n v="107.04"/>
    <n v="107.04"/>
    <n v="0"/>
    <s v="N"/>
    <n v="1223000132"/>
    <d v="2023-02-16T00:00:00"/>
    <m/>
    <d v="2023-01-13T00:00:00"/>
    <s v="00:00"/>
    <s v="23:59"/>
    <d v="2023-01-13T00:00:00"/>
    <s v="11:45"/>
    <s v="11:45"/>
    <n v="12"/>
    <s v="ce"/>
    <n v="13885"/>
    <n v="12"/>
    <n v="23"/>
    <s v="Kuehne+Nagel Tiel 3 Standpl"/>
    <s v="De Diepert 5"/>
    <s v="Tiel"/>
    <s v="4004 MA"/>
    <s v="NL"/>
    <x v="11"/>
    <s v="Rietgraaf 1"/>
    <x v="23"/>
    <s v="6678 PJ"/>
    <s v="NL"/>
    <s v="0002245641"/>
    <s v="0080107_002"/>
    <s v="31V"/>
    <s v="NL001131849B01"/>
    <n v="2"/>
    <n v="0"/>
    <n v="107.04"/>
    <s v="N"/>
    <s v="Peter Appel Transport B.V."/>
    <n v="36622"/>
    <d v="2023-01-13T00:00:00"/>
    <s v="11:50:00"/>
    <n v="0"/>
    <x v="4"/>
    <x v="1"/>
    <n v="1"/>
    <x v="15"/>
    <n v="1"/>
    <n v="12"/>
    <x v="4"/>
    <n v="107.04"/>
    <n v="1"/>
    <n v="116.56656000000001"/>
  </r>
  <r>
    <s v="COLGATE 3800 DEB."/>
    <s v="Colgate-Palmolive Nederland BV"/>
    <s v="101t"/>
    <n v="101090927299"/>
    <n v="101030160444"/>
    <n v="980"/>
    <s v="Cancel No In"/>
    <s v="0002245638 REFUSED"/>
    <s v="Verkoop"/>
    <n v="170"/>
    <s v="Transport drops zone"/>
    <s v="0 - ingevoerd"/>
    <n v="0"/>
    <m/>
    <d v="2023-01-13T00:00:00"/>
    <s v="DROP"/>
    <s v="0001010909272990080155_002"/>
    <n v="247.81"/>
    <n v="17.600000000000001"/>
    <m/>
    <s v="EUR"/>
    <n v="247.81"/>
    <s v="EUR"/>
    <n v="0"/>
    <s v="EUR"/>
    <n v="247.81"/>
    <n v="0"/>
    <n v="-247.81"/>
    <s v="N"/>
    <m/>
    <m/>
    <m/>
    <d v="2023-01-13T00:00:00"/>
    <s v="00:00"/>
    <s v="23:59"/>
    <d v="2023-01-13T00:00:00"/>
    <s v="06:00"/>
    <s v="06:00"/>
    <n v="17.600000000000001"/>
    <s v="ce"/>
    <n v="12070"/>
    <n v="17.600000000000001"/>
    <n v="31"/>
    <s v="Kuehne+Nagel Tiel 3 Standpl"/>
    <s v="De Diepert 5"/>
    <s v="Tiel"/>
    <s v="4004 MA"/>
    <s v="NL"/>
    <x v="1"/>
    <s v="Fahrenheitweg 1"/>
    <x v="1"/>
    <s v="6101WR"/>
    <s v="NL"/>
    <s v="0002245638 REFUSED"/>
    <s v="0080155_002"/>
    <m/>
    <s v="NL001131849B01"/>
    <n v="2"/>
    <n v="0"/>
    <n v="0"/>
    <s v="N"/>
    <s v="Peter Appel Transport B.V."/>
    <n v="36622"/>
    <d v="2023-01-13T00:00:00"/>
    <s v="09:35:00"/>
    <n v="0"/>
    <x v="4"/>
    <x v="1"/>
    <n v="1"/>
    <x v="1"/>
    <n v="1"/>
    <n v="17.600000000000001"/>
    <x v="1"/>
    <n v="247.81"/>
    <n v="1"/>
    <n v="269.86509000000001"/>
  </r>
  <r>
    <s v="COLGATE 3800 DEB."/>
    <s v="Colgate-Palmolive Nederland BV"/>
    <s v="101t"/>
    <n v="101090926893"/>
    <n v="101030160445"/>
    <n v="930"/>
    <s v="Inv Booked"/>
    <s v="0002245629"/>
    <s v="Verkoop"/>
    <n v="170"/>
    <s v="Transport drops zone"/>
    <s v="9 - verwerkt"/>
    <n v="0"/>
    <m/>
    <d v="2023-01-13T00:00:00"/>
    <s v="DROP"/>
    <s v="0001010909268930079891_002"/>
    <m/>
    <m/>
    <m/>
    <s v="EUR"/>
    <n v="266.39999999999998"/>
    <s v="EUR"/>
    <n v="266.39999999999998"/>
    <s v="EUR"/>
    <n v="266.39999999999998"/>
    <n v="266.39999999999998"/>
    <n v="0"/>
    <s v="N"/>
    <n v="1223000132"/>
    <d v="2023-02-16T00:00:00"/>
    <m/>
    <d v="2023-01-13T00:00:00"/>
    <s v="00:00"/>
    <s v="23:59"/>
    <d v="2023-01-13T00:00:00"/>
    <s v="13:00"/>
    <s v="13:00"/>
    <n v="20"/>
    <s v="ce"/>
    <n v="18090"/>
    <n v="20"/>
    <n v="34"/>
    <s v="Kuehne+Nagel Tiel 3 Standpl"/>
    <s v="De Diepert 5"/>
    <s v="Tiel"/>
    <s v="4004 MA"/>
    <s v="NL"/>
    <x v="50"/>
    <s v="Fahrenheitweg 24"/>
    <x v="1"/>
    <s v="6101WR"/>
    <s v="NL"/>
    <s v="0002245629"/>
    <s v="0079891_002"/>
    <s v="31V"/>
    <s v="NL001131849B01"/>
    <n v="2"/>
    <n v="0"/>
    <n v="266.39999999999998"/>
    <s v="N"/>
    <s v="Peter Appel Transport B.V."/>
    <n v="36622"/>
    <d v="2023-01-13T00:00:00"/>
    <s v="12:54:00"/>
    <n v="0"/>
    <x v="4"/>
    <x v="1"/>
    <n v="1"/>
    <x v="1"/>
    <n v="1"/>
    <n v="20"/>
    <x v="1"/>
    <n v="266.39999999999998"/>
    <n v="1"/>
    <n v="290.10959999999994"/>
  </r>
  <r>
    <s v="COLGATE 3800 DEB."/>
    <s v="Colgate-Palmolive Nederland BV"/>
    <s v="101t"/>
    <n v="101090926887"/>
    <n v="101030160446"/>
    <n v="930"/>
    <s v="Inv Booked"/>
    <s v="0002245636"/>
    <s v="Verkoop"/>
    <n v="170"/>
    <s v="Transport drops zone"/>
    <s v="9 - verwerkt"/>
    <n v="0"/>
    <m/>
    <d v="2023-01-13T00:00:00"/>
    <s v="DROP"/>
    <s v="0001010909268870079885_002"/>
    <m/>
    <m/>
    <m/>
    <s v="EUR"/>
    <n v="260.74"/>
    <s v="EUR"/>
    <n v="260.74"/>
    <s v="EUR"/>
    <n v="260.74"/>
    <n v="260.74"/>
    <n v="0"/>
    <s v="N"/>
    <n v="1223000132"/>
    <d v="2023-02-16T00:00:00"/>
    <m/>
    <d v="2023-01-13T00:00:00"/>
    <s v="00:00"/>
    <s v="23:59"/>
    <d v="2023-01-13T00:00:00"/>
    <s v="07:00"/>
    <s v="07:00"/>
    <n v="19.2"/>
    <s v="ce"/>
    <n v="17113"/>
    <n v="19.2"/>
    <n v="31"/>
    <s v="Kuehne+Nagel Tiel 3 Standpl"/>
    <s v="De Diepert 5"/>
    <s v="Tiel"/>
    <s v="4004 MA"/>
    <s v="NL"/>
    <x v="50"/>
    <s v="Fahrenheitweg 24"/>
    <x v="1"/>
    <s v="6101WR"/>
    <s v="NL"/>
    <s v="0002245636"/>
    <s v="0079885_002"/>
    <s v="31V"/>
    <s v="NL001131849B01"/>
    <n v="2"/>
    <n v="0"/>
    <n v="260.74"/>
    <s v="N"/>
    <s v="Peter Appel Transport B.V."/>
    <n v="36622"/>
    <d v="2023-01-13T00:00:00"/>
    <s v="07:36:00"/>
    <n v="0"/>
    <x v="4"/>
    <x v="1"/>
    <n v="1"/>
    <x v="1"/>
    <n v="1"/>
    <n v="19.2"/>
    <x v="1"/>
    <n v="260.74"/>
    <n v="1"/>
    <n v="283.94585999999998"/>
  </r>
  <r>
    <s v="COLGATE 3800 DEB."/>
    <s v="Colgate-Palmolive Nederland BV"/>
    <s v="101t"/>
    <n v="101090926886"/>
    <n v="101030160447"/>
    <n v="930"/>
    <s v="Inv Booked"/>
    <s v="0002245623"/>
    <s v="Verkoop"/>
    <n v="170"/>
    <s v="Transport drops zone"/>
    <s v="9 - verwerkt"/>
    <n v="0"/>
    <m/>
    <d v="2023-01-13T00:00:00"/>
    <s v="DROP"/>
    <s v="0001010909268860079884_004"/>
    <m/>
    <m/>
    <m/>
    <s v="EUR"/>
    <n v="25.03"/>
    <s v="EUR"/>
    <n v="25.03"/>
    <s v="EUR"/>
    <n v="25.03"/>
    <n v="25.03"/>
    <n v="0"/>
    <s v="N"/>
    <n v="1223000132"/>
    <d v="2023-02-16T00:00:00"/>
    <m/>
    <d v="2023-01-13T00:00:00"/>
    <s v="00:00"/>
    <s v="23:59"/>
    <d v="2023-01-13T00:00:00"/>
    <s v="08:00"/>
    <s v="16:00"/>
    <n v="0.8"/>
    <s v="ce"/>
    <n v="16"/>
    <n v="0.8"/>
    <n v="0"/>
    <s v="Kuehne+Nagel Tiel 3 Standpl"/>
    <s v="De Diepert 5"/>
    <s v="Tiel"/>
    <s v="4004 MA"/>
    <s v="NL"/>
    <x v="20"/>
    <s v="Wieldrechtseweg 26"/>
    <x v="21"/>
    <s v="3316GB"/>
    <s v="NL"/>
    <s v="0002245623"/>
    <s v="0079884_004"/>
    <s v="31V"/>
    <s v="NL001131849B01"/>
    <n v="2"/>
    <n v="0"/>
    <n v="25.03"/>
    <s v="N"/>
    <s v="Peter Appel Transport B.V."/>
    <n v="36622"/>
    <d v="2023-01-13T00:00:00"/>
    <s v="12:41:00"/>
    <n v="0"/>
    <x v="4"/>
    <x v="1"/>
    <n v="1"/>
    <x v="19"/>
    <n v="1"/>
    <n v="0.8"/>
    <x v="6"/>
    <n v="25.03"/>
    <n v="1"/>
    <n v="27.257670000000001"/>
  </r>
  <r>
    <s v="COLGATE 3800 DEB."/>
    <s v="Colgate-Palmolive Nederland BV"/>
    <s v="101t"/>
    <n v="101090927101"/>
    <n v="101030160448"/>
    <n v="930"/>
    <s v="Inv Booked"/>
    <s v="0002245635"/>
    <s v="Verkoop"/>
    <n v="170"/>
    <s v="Transport drops zone"/>
    <s v="9 - verwerkt"/>
    <n v="0"/>
    <m/>
    <d v="2023-01-13T00:00:00"/>
    <s v="DROP"/>
    <s v="0001010909271010079984_002"/>
    <m/>
    <m/>
    <m/>
    <s v="EUR"/>
    <n v="168.96"/>
    <s v="EUR"/>
    <n v="168.96"/>
    <s v="EUR"/>
    <n v="168.96"/>
    <n v="168.96"/>
    <n v="0"/>
    <s v="N"/>
    <n v="1223000132"/>
    <d v="2023-02-16T00:00:00"/>
    <m/>
    <d v="2023-01-13T00:00:00"/>
    <s v="00:00"/>
    <s v="23:59"/>
    <d v="2023-01-13T00:00:00"/>
    <s v="12:00"/>
    <s v="13:00"/>
    <n v="12"/>
    <s v="ce"/>
    <n v="9147"/>
    <n v="12"/>
    <n v="14"/>
    <s v="Kuehne+Nagel Tiel 3 Standpl"/>
    <s v="De Diepert 5"/>
    <s v="Tiel"/>
    <s v="4004 MA"/>
    <s v="NL"/>
    <x v="16"/>
    <s v="Rijnland 4"/>
    <x v="19"/>
    <s v="1948RL"/>
    <s v="NL"/>
    <s v="0002245635"/>
    <s v="0079984_002"/>
    <s v="31V"/>
    <s v="NL001131849B01"/>
    <n v="2"/>
    <n v="0"/>
    <n v="168.96"/>
    <s v="N"/>
    <s v="Peter Appel Transport B.V."/>
    <n v="36622"/>
    <d v="2023-01-13T00:00:00"/>
    <s v="13:05:00"/>
    <n v="0"/>
    <x v="4"/>
    <x v="1"/>
    <n v="1"/>
    <x v="17"/>
    <n v="1"/>
    <n v="12"/>
    <x v="0"/>
    <n v="168.96"/>
    <n v="1"/>
    <n v="183.99744000000001"/>
  </r>
  <r>
    <s v="COLGATE 3800 DEB."/>
    <s v="Colgate-Palmolive Nederland BV"/>
    <s v="101t"/>
    <n v="101090927290"/>
    <n v="101030160449"/>
    <n v="930"/>
    <s v="Inv Booked"/>
    <s v="0002245642"/>
    <s v="Verkoop"/>
    <n v="170"/>
    <s v="Transport drops zone"/>
    <s v="9 - verwerkt"/>
    <n v="0"/>
    <m/>
    <d v="2023-01-13T00:00:00"/>
    <s v="DROP"/>
    <s v="0001010909272900080104_002"/>
    <m/>
    <m/>
    <m/>
    <s v="EUR"/>
    <n v="215.26"/>
    <s v="EUR"/>
    <n v="215.26"/>
    <s v="EUR"/>
    <n v="215.26"/>
    <n v="215.26"/>
    <n v="0"/>
    <s v="N"/>
    <n v="1223000132"/>
    <d v="2023-02-16T00:00:00"/>
    <m/>
    <d v="2023-01-13T00:00:00"/>
    <s v="00:00"/>
    <s v="23:59"/>
    <d v="2023-01-13T00:00:00"/>
    <s v="10:30"/>
    <s v="10:30"/>
    <n v="11.2"/>
    <s v="ce"/>
    <n v="12960"/>
    <n v="11.2"/>
    <n v="21"/>
    <s v="Kuehne+Nagel Tiel 3 Standpl"/>
    <s v="De Diepert 5"/>
    <s v="Tiel"/>
    <s v="4004 MA"/>
    <s v="NL"/>
    <x v="11"/>
    <s v="Minerva 1"/>
    <x v="24"/>
    <s v="8448 CT"/>
    <s v="NL"/>
    <s v="0002245642"/>
    <s v="0080104_002"/>
    <s v="31V"/>
    <s v="NL001131849B01"/>
    <n v="2"/>
    <n v="0"/>
    <n v="215.26"/>
    <s v="N"/>
    <s v="Peter Appel Transport B.V."/>
    <n v="36622"/>
    <d v="2023-01-13T00:00:00"/>
    <s v="10:09:00"/>
    <n v="0"/>
    <x v="4"/>
    <x v="1"/>
    <n v="1"/>
    <x v="21"/>
    <n v="1"/>
    <n v="11.2"/>
    <x v="4"/>
    <n v="215.26"/>
    <n v="1"/>
    <n v="234.41813999999999"/>
  </r>
  <r>
    <s v="COLGATE 3800 DEB."/>
    <s v="Colgate-Palmolive Nederland BV"/>
    <s v="101t"/>
    <n v="101090926889"/>
    <n v="101030160450"/>
    <n v="930"/>
    <s v="Inv Booked"/>
    <s v="0002245630"/>
    <s v="Verkoop"/>
    <n v="170"/>
    <s v="Transport drops zone"/>
    <s v="9 - verwerkt"/>
    <n v="0"/>
    <m/>
    <d v="2023-01-13T00:00:00"/>
    <s v="DROP"/>
    <s v="0001010909268890079886_002"/>
    <m/>
    <m/>
    <m/>
    <s v="EUR"/>
    <n v="110.88"/>
    <s v="EUR"/>
    <n v="110.88"/>
    <s v="EUR"/>
    <n v="110.88"/>
    <n v="110.88"/>
    <n v="0"/>
    <s v="N"/>
    <n v="1223000132"/>
    <d v="2023-02-16T00:00:00"/>
    <m/>
    <d v="2023-01-13T00:00:00"/>
    <s v="00:00"/>
    <s v="23:59"/>
    <d v="2023-01-13T00:00:00"/>
    <s v="05:00"/>
    <s v="06:00"/>
    <n v="17.600000000000001"/>
    <s v="ce"/>
    <n v="11867"/>
    <n v="17.600000000000001"/>
    <n v="24"/>
    <s v="Kuehne+Nagel Tiel 3 Standpl"/>
    <s v="De Diepert 5"/>
    <s v="Tiel"/>
    <s v="4004 MA"/>
    <s v="NL"/>
    <x v="2"/>
    <s v="Randweg 2"/>
    <x v="6"/>
    <s v="4191 NN"/>
    <s v="NL"/>
    <s v="0002245630"/>
    <s v="0079886_002"/>
    <s v="31V"/>
    <s v="NL001131849B01"/>
    <n v="2"/>
    <n v="0"/>
    <n v="110.88"/>
    <s v="N"/>
    <s v="Peter Appel Transport B.V."/>
    <n v="36622"/>
    <d v="2023-01-13T00:00:00"/>
    <s v="07:25:00"/>
    <n v="25"/>
    <x v="4"/>
    <x v="1"/>
    <n v="1"/>
    <x v="6"/>
    <n v="1"/>
    <n v="17.600000000000001"/>
    <x v="2"/>
    <n v="110.88"/>
    <n v="1"/>
    <n v="120.74831999999999"/>
  </r>
  <r>
    <s v="COLGATE 3800 DEB."/>
    <s v="Colgate-Palmolive Nederland BV"/>
    <s v="101t"/>
    <n v="101090926886"/>
    <n v="101030160451"/>
    <n v="930"/>
    <s v="Inv Booked"/>
    <s v="0002245634"/>
    <s v="Verkoop"/>
    <n v="170"/>
    <s v="Transport drops zone"/>
    <s v="9 - verwerkt"/>
    <n v="0"/>
    <m/>
    <d v="2023-01-13T00:00:00"/>
    <s v="DROP"/>
    <s v="0001010909268860079884_005"/>
    <m/>
    <m/>
    <m/>
    <s v="EUR"/>
    <n v="15.86"/>
    <s v="EUR"/>
    <n v="15.86"/>
    <s v="EUR"/>
    <n v="15.86"/>
    <n v="15.86"/>
    <n v="0"/>
    <s v="N"/>
    <n v="1223000132"/>
    <d v="2023-02-16T00:00:00"/>
    <m/>
    <d v="2023-01-13T00:00:00"/>
    <s v="00:00"/>
    <s v="23:59"/>
    <d v="2023-01-13T00:00:00"/>
    <s v="09:45"/>
    <s v="10:45"/>
    <n v="0.8"/>
    <s v="ce"/>
    <n v="342"/>
    <n v="0.8"/>
    <n v="0"/>
    <s v="Kuehne+Nagel Tiel 3 Standpl"/>
    <s v="De Diepert 5"/>
    <s v="Tiel"/>
    <s v="4004 MA"/>
    <s v="NL"/>
    <x v="42"/>
    <s v="Industriestraat 67"/>
    <x v="41"/>
    <s v="7482EW"/>
    <s v="NL"/>
    <s v="0002245634"/>
    <s v="0079884_005"/>
    <s v="31V"/>
    <s v="NL001131849B01"/>
    <n v="2"/>
    <n v="0"/>
    <n v="15.86"/>
    <s v="N"/>
    <s v="Peter Appel Transport B.V."/>
    <n v="36622"/>
    <d v="2023-01-13T00:00:00"/>
    <s v="10:23:00"/>
    <n v="0"/>
    <x v="4"/>
    <x v="1"/>
    <n v="1"/>
    <x v="30"/>
    <n v="1"/>
    <n v="4"/>
    <x v="3"/>
    <n v="79.319999999999993"/>
    <n v="1"/>
    <n v="86.379479999999987"/>
  </r>
  <r>
    <s v="COLGATE 3800 DEB."/>
    <s v="Colgate-Palmolive Nederland BV"/>
    <s v="101t"/>
    <n v="101090927289"/>
    <n v="101030160440"/>
    <n v="930"/>
    <s v="Inv Booked"/>
    <s v="0001332734"/>
    <s v="Verkoop"/>
    <n v="170"/>
    <s v="Transport drops zone"/>
    <s v="9 - verwerkt"/>
    <n v="0"/>
    <m/>
    <d v="2023-01-13T00:00:00"/>
    <s v="DROP"/>
    <s v="0001010909272890080102_002"/>
    <m/>
    <m/>
    <m/>
    <s v="EUR"/>
    <n v="135.43"/>
    <s v="EUR"/>
    <n v="135.43"/>
    <s v="EUR"/>
    <n v="135.43"/>
    <n v="135.43"/>
    <n v="0"/>
    <s v="N"/>
    <n v="1223000132"/>
    <d v="2023-02-16T00:00:00"/>
    <m/>
    <d v="2023-01-13T00:00:00"/>
    <s v="00:00"/>
    <s v="23:59"/>
    <d v="2023-01-13T00:00:00"/>
    <s v="06:00"/>
    <s v="06:00"/>
    <n v="12.8"/>
    <s v="ce"/>
    <n v="15819"/>
    <n v="12.8"/>
    <n v="25"/>
    <s v="Kuehne+Nagel Tiel 3 Standpl"/>
    <s v="De Diepert 5"/>
    <s v="Tiel"/>
    <s v="4004 MA"/>
    <s v="NL"/>
    <x v="65"/>
    <s v="FLORIJNSTRAAT 4C"/>
    <x v="51"/>
    <s v="4903 RM"/>
    <s v="NL"/>
    <s v="0001332734"/>
    <s v="0080102_002"/>
    <s v="31V"/>
    <s v="NL001131849B01"/>
    <n v="2"/>
    <n v="0"/>
    <n v="135.43"/>
    <s v="N"/>
    <s v="Peter Appel Transport B.V."/>
    <n v="36622"/>
    <d v="2023-01-13T00:00:00"/>
    <s v="08:48:00"/>
    <n v="0"/>
    <x v="4"/>
    <x v="1"/>
    <n v="1"/>
    <x v="34"/>
    <n v="1"/>
    <n v="17.600000000000001"/>
    <x v="5"/>
    <n v="186.21"/>
    <n v="1"/>
    <n v="202.78269"/>
  </r>
  <r>
    <s v="COLGATE 3800 DEB."/>
    <s v="Colgate-Palmolive Nederland BV"/>
    <s v="101t"/>
    <n v="101090926888"/>
    <n v="101030160442"/>
    <n v="930"/>
    <s v="Inv Booked"/>
    <s v="0002245626"/>
    <s v="Verkoop"/>
    <n v="170"/>
    <s v="Transport drops zone"/>
    <s v="9 - verwerkt"/>
    <n v="0"/>
    <m/>
    <d v="2023-01-13T00:00:00"/>
    <s v="DROP"/>
    <s v="0001010909268880079887_003"/>
    <m/>
    <m/>
    <m/>
    <s v="EUR"/>
    <n v="65.25"/>
    <s v="EUR"/>
    <n v="65.25"/>
    <s v="EUR"/>
    <n v="65.25"/>
    <n v="65.25"/>
    <n v="0"/>
    <s v="N"/>
    <n v="1223000132"/>
    <d v="2023-02-16T00:00:00"/>
    <m/>
    <d v="2023-01-13T00:00:00"/>
    <s v="00:00"/>
    <s v="23:59"/>
    <d v="2023-01-13T00:00:00"/>
    <s v="07:00"/>
    <s v="15:00"/>
    <n v="3.2"/>
    <s v="ce"/>
    <n v="1809"/>
    <n v="3.2"/>
    <n v="2"/>
    <s v="Kuehne+Nagel Tiel 3 Standpl"/>
    <s v="De Diepert 5"/>
    <s v="Tiel"/>
    <s v="4004 MA"/>
    <s v="NL"/>
    <x v="25"/>
    <s v="Hollandweg 30"/>
    <x v="4"/>
    <s v="2665 MT"/>
    <s v="NL"/>
    <s v="0002245626"/>
    <s v="0079887_003"/>
    <s v="31V"/>
    <s v="NL001131849B01"/>
    <n v="2"/>
    <n v="0"/>
    <n v="65.25"/>
    <s v="N"/>
    <s v="Peter Appel Transport B.V."/>
    <n v="36622"/>
    <d v="2023-01-13T00:00:00"/>
    <s v="13:43:00"/>
    <n v="0"/>
    <x v="4"/>
    <x v="1"/>
    <n v="1"/>
    <x v="4"/>
    <n v="1"/>
    <n v="3.2"/>
    <x v="0"/>
    <n v="65.25"/>
    <n v="1"/>
    <n v="71.057249999999996"/>
  </r>
  <r>
    <s v="COLGATE 3800 DEB."/>
    <s v="Colgate-Palmolive Nederland BV"/>
    <s v="101t"/>
    <n v="101090926894"/>
    <n v="101030160462"/>
    <n v="930"/>
    <s v="Inv Booked"/>
    <s v="0002245632"/>
    <s v="Verkoop"/>
    <n v="170"/>
    <s v="Transport drops zone"/>
    <s v="9 - verwerkt"/>
    <n v="0"/>
    <m/>
    <d v="2023-01-13T00:00:00"/>
    <s v="DROP"/>
    <s v="0001010909268940079892_002"/>
    <m/>
    <m/>
    <m/>
    <s v="EUR"/>
    <n v="140.19"/>
    <s v="EUR"/>
    <n v="140.19"/>
    <s v="EUR"/>
    <n v="140.19"/>
    <n v="140.19"/>
    <n v="0"/>
    <s v="N"/>
    <n v="1223000132"/>
    <d v="2023-02-16T00:00:00"/>
    <m/>
    <d v="2023-01-13T00:00:00"/>
    <s v="00:00"/>
    <s v="23:59"/>
    <d v="2023-01-13T00:00:00"/>
    <s v="14:00"/>
    <s v="14:00"/>
    <n v="20.8"/>
    <s v="ce"/>
    <n v="18947"/>
    <n v="20.8"/>
    <n v="39"/>
    <s v="Kuehne+Nagel Tiel 3 Standpl"/>
    <s v="De Diepert 5"/>
    <s v="Tiel"/>
    <s v="4004 MA"/>
    <s v="NL"/>
    <x v="14"/>
    <s v="Rood 24"/>
    <x v="17"/>
    <s v="6666LT"/>
    <s v="NL"/>
    <s v="0002245632"/>
    <s v="0079892_002"/>
    <s v="31V"/>
    <s v="NL001131849B01"/>
    <n v="2"/>
    <n v="0"/>
    <n v="140.19"/>
    <s v="N"/>
    <s v="Peter Appel Transport B.V."/>
    <n v="36622"/>
    <d v="2023-01-13T00:00:00"/>
    <s v="14:25:00"/>
    <n v="0"/>
    <x v="4"/>
    <x v="1"/>
    <n v="1"/>
    <x v="15"/>
    <n v="1"/>
    <n v="23.2"/>
    <x v="5"/>
    <n v="156.37"/>
    <n v="1"/>
    <n v="170.28693000000001"/>
  </r>
  <r>
    <s v="COLGATE 3800 DEB."/>
    <s v="Colgate-Palmolive Nederland BV"/>
    <s v="101t"/>
    <n v="101090926888"/>
    <n v="101030160459"/>
    <n v="930"/>
    <s v="Inv Booked"/>
    <s v="0002245625"/>
    <s v="Verkoop"/>
    <n v="170"/>
    <s v="Transport drops zone"/>
    <s v="9 - verwerkt"/>
    <n v="0"/>
    <m/>
    <d v="2023-01-13T00:00:00"/>
    <s v="DROP"/>
    <s v="0001010909268880079887_004"/>
    <m/>
    <m/>
    <m/>
    <s v="EUR"/>
    <n v="77.61"/>
    <s v="EUR"/>
    <n v="77.61"/>
    <s v="EUR"/>
    <n v="77.61"/>
    <n v="77.61"/>
    <n v="0"/>
    <s v="N"/>
    <n v="1223000132"/>
    <d v="2023-02-16T00:00:00"/>
    <m/>
    <d v="2023-01-13T00:00:00"/>
    <s v="00:00"/>
    <s v="23:59"/>
    <d v="2023-01-13T00:00:00"/>
    <s v="07:00"/>
    <s v="15:00"/>
    <n v="4.8"/>
    <s v="ce"/>
    <n v="3975"/>
    <n v="4.8"/>
    <n v="6"/>
    <s v="Kuehne+Nagel Tiel 3 Standpl"/>
    <s v="De Diepert 5"/>
    <s v="Tiel"/>
    <s v="4004 MA"/>
    <s v="NL"/>
    <x v="3"/>
    <s v="FACETLAAN 6"/>
    <x v="4"/>
    <s v="2665 NR"/>
    <s v="NL"/>
    <s v="0002245625"/>
    <s v="0079887_004"/>
    <s v="31V"/>
    <s v="NL001131849B01"/>
    <n v="2"/>
    <n v="0"/>
    <n v="77.61"/>
    <s v="N"/>
    <s v="Peter Appel Transport B.V."/>
    <n v="36622"/>
    <d v="2023-01-13T00:00:00"/>
    <s v="14:34:00"/>
    <n v="0"/>
    <x v="4"/>
    <x v="1"/>
    <n v="1"/>
    <x v="4"/>
    <n v="0"/>
    <s v=""/>
    <x v="3"/>
    <s v=""/>
    <n v="1"/>
    <e v="#VALUE!"/>
  </r>
  <r>
    <s v="COLGATE 3800 DEB."/>
    <s v="Colgate-Palmolive Nederland BV"/>
    <s v="101t"/>
    <n v="101090927289"/>
    <n v="101030160460"/>
    <n v="930"/>
    <s v="Inv Booked"/>
    <s v="0002245639"/>
    <s v="Verkoop"/>
    <n v="170"/>
    <s v="Transport drops zone"/>
    <s v="9 - verwerkt"/>
    <n v="0"/>
    <m/>
    <d v="2023-01-13T00:00:00"/>
    <s v="DROP"/>
    <s v="0001010909272890080102_002"/>
    <m/>
    <m/>
    <m/>
    <s v="EUR"/>
    <n v="50.78"/>
    <s v="EUR"/>
    <n v="50.78"/>
    <s v="EUR"/>
    <n v="50.78"/>
    <n v="50.78"/>
    <n v="0"/>
    <s v="N"/>
    <n v="1223000132"/>
    <d v="2023-02-16T00:00:00"/>
    <m/>
    <d v="2023-01-13T00:00:00"/>
    <s v="00:00"/>
    <s v="23:59"/>
    <d v="2023-01-13T00:00:00"/>
    <s v="06:00"/>
    <s v="06:00"/>
    <n v="4.8"/>
    <s v="ce"/>
    <n v="3071"/>
    <n v="4.8"/>
    <n v="4"/>
    <s v="Kuehne+Nagel Tiel 3 Standpl"/>
    <s v="De Diepert 5"/>
    <s v="Tiel"/>
    <s v="4004 MA"/>
    <s v="NL"/>
    <x v="46"/>
    <s v="FLORIJNSTRAAT  4C"/>
    <x v="23"/>
    <s v="4903 RM"/>
    <s v="NL"/>
    <s v="0002245639"/>
    <s v="0080102_002"/>
    <s v="31V"/>
    <s v="NL001131849B01"/>
    <n v="2"/>
    <n v="0"/>
    <n v="50.78"/>
    <s v="N"/>
    <s v="Peter Appel Transport B.V."/>
    <n v="36622"/>
    <d v="2023-01-13T00:00:00"/>
    <s v="08:48:00"/>
    <n v="0"/>
    <x v="4"/>
    <x v="1"/>
    <n v="1"/>
    <x v="34"/>
    <n v="0"/>
    <s v=""/>
    <x v="5"/>
    <s v=""/>
    <n v="1"/>
    <e v="#VALUE!"/>
  </r>
  <r>
    <s v="COLGATE 3800 DEB."/>
    <s v="Colgate-Palmolive Nederland BV"/>
    <s v="101t"/>
    <n v="101090926888"/>
    <n v="101030160461"/>
    <n v="930"/>
    <s v="Inv Booked"/>
    <s v="0002245640"/>
    <s v="Verkoop"/>
    <n v="170"/>
    <s v="Transport drops zone"/>
    <s v="9 - verwerkt"/>
    <n v="0"/>
    <m/>
    <d v="2023-01-13T00:00:00"/>
    <s v="DROP"/>
    <s v="0001010909268880079887_002"/>
    <m/>
    <m/>
    <m/>
    <s v="EUR"/>
    <n v="153.47999999999999"/>
    <s v="EUR"/>
    <n v="153.47999999999999"/>
    <s v="EUR"/>
    <n v="153.47999999999999"/>
    <n v="153.47999999999999"/>
    <n v="0"/>
    <s v="N"/>
    <n v="1223000132"/>
    <d v="2023-02-16T00:00:00"/>
    <m/>
    <d v="2023-01-13T00:00:00"/>
    <s v="00:00"/>
    <s v="23:59"/>
    <d v="2023-01-13T00:00:00"/>
    <s v="09:15"/>
    <s v="09:15"/>
    <n v="12"/>
    <s v="ce"/>
    <n v="13884"/>
    <n v="12"/>
    <n v="23"/>
    <s v="Kuehne+Nagel Tiel 3 Standpl"/>
    <s v="De Diepert 5"/>
    <s v="Tiel"/>
    <s v="4004 MA"/>
    <s v="NL"/>
    <x v="11"/>
    <s v="Louis Dobbelmannweg 1"/>
    <x v="14"/>
    <s v="2742 JZ"/>
    <s v="NL"/>
    <s v="0002245640"/>
    <s v="0079887_002"/>
    <s v="31V"/>
    <s v="NL001131849B01"/>
    <n v="2"/>
    <n v="0"/>
    <n v="153.47999999999999"/>
    <s v="N"/>
    <s v="Peter Appel Transport B.V."/>
    <n v="36622"/>
    <d v="2023-01-13T00:00:00"/>
    <s v="10:26:00"/>
    <n v="3"/>
    <x v="4"/>
    <x v="1"/>
    <n v="1"/>
    <x v="12"/>
    <n v="1"/>
    <n v="12"/>
    <x v="4"/>
    <n v="153.47999999999999"/>
    <n v="1"/>
    <n v="167.13971999999998"/>
  </r>
  <r>
    <s v="COLGATE 3800 DEB."/>
    <s v="Colgate-Palmolive Nederland BV"/>
    <s v="101t"/>
    <n v="101090926886"/>
    <n v="101030160453"/>
    <n v="930"/>
    <s v="Inv Booked"/>
    <s v="0002245631"/>
    <s v="Verkoop"/>
    <n v="170"/>
    <s v="Transport drops zone"/>
    <s v="9 - verwerkt"/>
    <n v="0"/>
    <m/>
    <d v="2023-01-13T00:00:00"/>
    <s v="DROP"/>
    <s v="0001010909268860079884_006"/>
    <m/>
    <m/>
    <m/>
    <s v="EUR"/>
    <n v="29.23"/>
    <s v="EUR"/>
    <n v="29.23"/>
    <s v="EUR"/>
    <n v="29.23"/>
    <n v="29.23"/>
    <n v="0"/>
    <s v="N"/>
    <n v="1223000132"/>
    <d v="2023-02-16T00:00:00"/>
    <m/>
    <d v="2023-01-13T00:00:00"/>
    <s v="00:00"/>
    <s v="23:59"/>
    <d v="2023-01-13T00:00:00"/>
    <s v="11:00"/>
    <s v="12:00"/>
    <n v="1.6"/>
    <s v="ce"/>
    <n v="571"/>
    <n v="1.6"/>
    <n v="0"/>
    <s v="Kuehne+Nagel Tiel 3 Standpl"/>
    <s v="De Diepert 5"/>
    <s v="Tiel"/>
    <s v="4004 MA"/>
    <s v="NL"/>
    <x v="43"/>
    <s v="Nijverheidsweg 61"/>
    <x v="42"/>
    <s v="3341LJ"/>
    <s v="NL"/>
    <s v="0002245631"/>
    <s v="0079884_006"/>
    <s v="31V"/>
    <s v="NL001131849B01"/>
    <n v="2"/>
    <n v="0"/>
    <n v="29.23"/>
    <s v="N"/>
    <s v="Peter Appel Transport B.V."/>
    <n v="36622"/>
    <d v="2023-01-13T00:00:00"/>
    <s v="09:56:00"/>
    <n v="0"/>
    <x v="4"/>
    <x v="1"/>
    <n v="1"/>
    <x v="19"/>
    <n v="0"/>
    <s v=""/>
    <x v="3"/>
    <s v=""/>
    <n v="1"/>
    <e v="#VALUE!"/>
  </r>
  <r>
    <s v="COLGATE 3800 DEB."/>
    <s v="Colgate-Palmolive Nederland BV"/>
    <s v="101t"/>
    <n v="101090927288"/>
    <n v="101030160454"/>
    <n v="930"/>
    <s v="Inv Booked"/>
    <s v="0002245628"/>
    <s v="Verkoop"/>
    <n v="170"/>
    <s v="Transport drops zone"/>
    <s v="9 - verwerkt"/>
    <n v="0"/>
    <m/>
    <d v="2023-01-13T00:00:00"/>
    <s v="DROP"/>
    <s v="0001010909272880080103_002"/>
    <m/>
    <m/>
    <m/>
    <s v="EUR"/>
    <n v="47.1"/>
    <s v="EUR"/>
    <n v="47.1"/>
    <s v="EUR"/>
    <n v="47.1"/>
    <n v="47.1"/>
    <n v="0"/>
    <s v="N"/>
    <n v="1223000132"/>
    <d v="2023-02-16T00:00:00"/>
    <m/>
    <d v="2023-01-13T00:00:00"/>
    <s v="00:00"/>
    <s v="23:59"/>
    <d v="2023-01-13T00:00:00"/>
    <s v="08:00"/>
    <s v="08:00"/>
    <n v="1.6"/>
    <s v="ce"/>
    <n v="1107"/>
    <n v="1.6"/>
    <n v="1"/>
    <s v="Kuehne+Nagel Tiel 3 Standpl"/>
    <s v="De Diepert 5"/>
    <s v="Tiel"/>
    <s v="4004 MA"/>
    <s v="NL"/>
    <x v="29"/>
    <s v="Opaalstraat 15"/>
    <x v="32"/>
    <s v="1812RH"/>
    <s v="NL"/>
    <s v="0002245628"/>
    <s v="0080103_002"/>
    <s v="31V"/>
    <s v="NL001131849B01"/>
    <n v="2"/>
    <n v="0"/>
    <n v="47.1"/>
    <s v="N"/>
    <s v="Peter Appel Transport B.V."/>
    <n v="36622"/>
    <d v="2023-01-13T00:00:00"/>
    <s v="08:47:00"/>
    <n v="0"/>
    <x v="4"/>
    <x v="1"/>
    <n v="1"/>
    <x v="28"/>
    <n v="1"/>
    <n v="1.6"/>
    <x v="3"/>
    <n v="47.1"/>
    <n v="1"/>
    <n v="51.291899999999998"/>
  </r>
  <r>
    <s v="COLGATE 3800 DEB."/>
    <s v="Colgate-Palmolive Nederland BV"/>
    <s v="101t"/>
    <n v="101090926891"/>
    <n v="101030160455"/>
    <n v="930"/>
    <s v="Inv Booked"/>
    <s v="0002245633"/>
    <s v="Verkoop"/>
    <n v="170"/>
    <s v="Transport drops zone"/>
    <s v="9 - verwerkt"/>
    <n v="0"/>
    <m/>
    <d v="2023-01-13T00:00:00"/>
    <s v="DROP"/>
    <s v="0001010909268910079890_002"/>
    <m/>
    <m/>
    <m/>
    <s v="EUR"/>
    <n v="282.24"/>
    <s v="EUR"/>
    <n v="282.24"/>
    <s v="EUR"/>
    <n v="282.24"/>
    <n v="282.24"/>
    <n v="0"/>
    <s v="N"/>
    <n v="1223000132"/>
    <d v="2023-02-16T00:00:00"/>
    <m/>
    <d v="2023-01-13T00:00:00"/>
    <s v="00:00"/>
    <s v="23:59"/>
    <d v="2023-01-13T00:00:00"/>
    <s v="12:00"/>
    <s v="12:00"/>
    <n v="22.4"/>
    <s v="ce"/>
    <n v="20535"/>
    <n v="22.4"/>
    <n v="35"/>
    <s v="Kuehne+Nagel Tiel 3 Standpl"/>
    <s v="De Diepert 5"/>
    <s v="Tiel"/>
    <s v="4004 MA"/>
    <s v="NL"/>
    <x v="50"/>
    <s v="Fahrenheitweg 24"/>
    <x v="1"/>
    <s v="6101WR"/>
    <s v="NL"/>
    <s v="0002245633"/>
    <s v="0079890_002"/>
    <s v="31V"/>
    <s v="NL001131849B01"/>
    <n v="2"/>
    <n v="0"/>
    <n v="282.24"/>
    <s v="N"/>
    <s v="Peter Appel Transport B.V."/>
    <n v="36622"/>
    <d v="2023-01-13T00:00:00"/>
    <s v="13:00:00"/>
    <n v="0"/>
    <x v="4"/>
    <x v="1"/>
    <n v="1"/>
    <x v="1"/>
    <n v="1"/>
    <n v="22.4"/>
    <x v="1"/>
    <n v="282.24"/>
    <n v="1"/>
    <n v="307.35935999999998"/>
  </r>
  <r>
    <s v="COLGATE 3800 DEB."/>
    <s v="Colgate-Palmolive Nederland BV"/>
    <s v="101t"/>
    <n v="101090926894"/>
    <n v="101030160456"/>
    <n v="930"/>
    <s v="Inv Booked"/>
    <s v="0002245621"/>
    <s v="Verkoop"/>
    <n v="170"/>
    <s v="Transport drops zone"/>
    <s v="9 - verwerkt"/>
    <n v="0"/>
    <m/>
    <d v="2023-01-13T00:00:00"/>
    <s v="DROP"/>
    <s v="0001010909268940079892_002"/>
    <m/>
    <m/>
    <m/>
    <s v="EUR"/>
    <n v="16.18"/>
    <s v="EUR"/>
    <n v="16.18"/>
    <s v="EUR"/>
    <n v="16.18"/>
    <n v="16.18"/>
    <n v="0"/>
    <s v="N"/>
    <n v="1223000132"/>
    <d v="2023-02-16T00:00:00"/>
    <m/>
    <d v="2023-01-13T00:00:00"/>
    <s v="00:00"/>
    <s v="23:59"/>
    <d v="2023-01-13T00:00:00"/>
    <s v="14:00"/>
    <s v="14:00"/>
    <n v="2.4"/>
    <s v="ce"/>
    <n v="2578"/>
    <n v="2.4"/>
    <n v="4"/>
    <s v="Kuehne+Nagel Tiel 3 Standpl"/>
    <s v="De Diepert 5"/>
    <s v="Tiel"/>
    <s v="4004 MA"/>
    <s v="NL"/>
    <x v="14"/>
    <s v="Rood 24"/>
    <x v="17"/>
    <s v="6666LT"/>
    <s v="NL"/>
    <s v="0002245621"/>
    <s v="0079892_002"/>
    <s v="31V"/>
    <s v="NL001131849B01"/>
    <n v="2"/>
    <n v="0"/>
    <n v="16.18"/>
    <s v="N"/>
    <s v="Peter Appel Transport B.V."/>
    <n v="36622"/>
    <d v="2023-01-13T00:00:00"/>
    <s v="14:25:00"/>
    <n v="0"/>
    <x v="4"/>
    <x v="1"/>
    <n v="1"/>
    <x v="15"/>
    <n v="0"/>
    <s v=""/>
    <x v="5"/>
    <s v=""/>
    <n v="1"/>
    <e v="#VALUE!"/>
  </r>
  <r>
    <s v="COLGATE 3800 DEB."/>
    <s v="Colgate-Palmolive Nederland BV"/>
    <s v="101t"/>
    <n v="101090926886"/>
    <n v="101030160458"/>
    <n v="930"/>
    <s v="Inv Booked"/>
    <s v="0002245627"/>
    <s v="Verkoop"/>
    <n v="170"/>
    <s v="Transport drops zone"/>
    <s v="9 - verwerkt"/>
    <n v="0"/>
    <m/>
    <d v="2023-01-13T00:00:00"/>
    <s v="DROP"/>
    <s v="0001010909268860079884_005"/>
    <m/>
    <m/>
    <m/>
    <s v="EUR"/>
    <n v="63.46"/>
    <s v="EUR"/>
    <n v="63.46"/>
    <s v="EUR"/>
    <n v="63.46"/>
    <n v="63.46"/>
    <n v="0"/>
    <s v="N"/>
    <n v="1223000132"/>
    <d v="2023-02-16T00:00:00"/>
    <m/>
    <d v="2023-01-13T00:00:00"/>
    <s v="00:00"/>
    <s v="23:59"/>
    <d v="2023-01-13T00:00:00"/>
    <s v="09:45"/>
    <s v="10:45"/>
    <n v="3.2"/>
    <s v="ce"/>
    <n v="1587"/>
    <n v="3.2"/>
    <n v="2"/>
    <s v="Kuehne+Nagel Tiel 3 Standpl"/>
    <s v="De Diepert 5"/>
    <s v="Tiel"/>
    <s v="4004 MA"/>
    <s v="NL"/>
    <x v="42"/>
    <s v="Industriestraat 67"/>
    <x v="41"/>
    <s v="7482EW"/>
    <s v="NL"/>
    <s v="0002245627"/>
    <s v="0079884_005"/>
    <s v="31V"/>
    <s v="NL001131849B01"/>
    <n v="2"/>
    <n v="0"/>
    <n v="63.46"/>
    <s v="N"/>
    <s v="Peter Appel Transport B.V."/>
    <n v="36622"/>
    <d v="2023-01-13T00:00:00"/>
    <s v="10:23:00"/>
    <n v="0"/>
    <x v="4"/>
    <x v="1"/>
    <n v="1"/>
    <x v="30"/>
    <n v="0"/>
    <s v=""/>
    <x v="3"/>
    <s v=""/>
    <n v="1"/>
    <e v="#VALUE!"/>
  </r>
  <r>
    <s v="COLGATE 3800 DEB."/>
    <s v="Colgate-Palmolive Nederland BV"/>
    <s v="101t"/>
    <n v="101090927474"/>
    <n v="101030160502"/>
    <n v="930"/>
    <s v="Inv Booked"/>
    <s v="0002245647"/>
    <s v="Verkoop"/>
    <n v="170"/>
    <s v="Transport drops zone"/>
    <s v="9 - verwerkt"/>
    <n v="0"/>
    <m/>
    <d v="2023-01-14T00:00:00"/>
    <s v="DROP"/>
    <s v="0001010909274740080244_002"/>
    <m/>
    <m/>
    <m/>
    <s v="EUR"/>
    <n v="29.72"/>
    <s v="EUR"/>
    <n v="29.72"/>
    <s v="EUR"/>
    <n v="29.72"/>
    <n v="29.72"/>
    <n v="0"/>
    <s v="Y"/>
    <n v="1223000132"/>
    <d v="2023-02-16T00:00:00"/>
    <m/>
    <d v="2023-01-14T00:00:00"/>
    <s v="00:00"/>
    <s v="23:59"/>
    <d v="2023-01-14T00:00:00"/>
    <s v="09:00"/>
    <s v="10:00"/>
    <n v="4"/>
    <s v="ce"/>
    <n v="2252"/>
    <n v="4"/>
    <n v="3"/>
    <s v="Kuehne+Nagel Tiel 3 Standpl"/>
    <s v="De Diepert 5"/>
    <s v="Tiel"/>
    <s v="4004 MA"/>
    <s v="NL"/>
    <x v="24"/>
    <s v="Ravenswade 14"/>
    <x v="26"/>
    <s v="3439 LD"/>
    <s v="NL"/>
    <s v="0002245647"/>
    <s v="0080244_002"/>
    <s v="31V"/>
    <s v="NL001131849B01"/>
    <n v="2"/>
    <n v="0"/>
    <n v="29.72"/>
    <s v="N"/>
    <s v="Peter Appel Transport B.V."/>
    <n v="36622"/>
    <d v="2023-01-14T00:00:00"/>
    <s v="10:18:00"/>
    <n v="0"/>
    <x v="5"/>
    <x v="1"/>
    <n v="1"/>
    <x v="22"/>
    <n v="1"/>
    <n v="26.4"/>
    <x v="7"/>
    <n v="196.15"/>
    <n v="1"/>
    <n v="213.60735"/>
  </r>
  <r>
    <s v="COLGATE 3800 DEB."/>
    <s v="Colgate-Palmolive Nederland BV"/>
    <s v="101t"/>
    <n v="101090927471"/>
    <n v="101030160506"/>
    <n v="930"/>
    <s v="Inv Booked"/>
    <s v="0002245659"/>
    <s v="Verkoop"/>
    <n v="170"/>
    <s v="Transport drops zone"/>
    <s v="9 - verwerkt"/>
    <n v="0"/>
    <m/>
    <d v="2023-01-14T00:00:00"/>
    <s v="DROP"/>
    <s v="0001010909274710080242_002"/>
    <m/>
    <m/>
    <m/>
    <s v="EUR"/>
    <n v="137.28"/>
    <s v="EUR"/>
    <n v="137.28"/>
    <s v="EUR"/>
    <n v="137.28"/>
    <n v="137.28"/>
    <n v="0"/>
    <s v="Y"/>
    <n v="1223000132"/>
    <d v="2023-02-16T00:00:00"/>
    <m/>
    <d v="2023-01-14T00:00:00"/>
    <s v="00:00"/>
    <s v="23:59"/>
    <d v="2023-01-14T00:00:00"/>
    <s v="06:00"/>
    <s v="07:00"/>
    <n v="26"/>
    <s v="ce"/>
    <n v="11416"/>
    <n v="26.4"/>
    <n v="23"/>
    <s v="Kuehne+Nagel Tiel 3 Standpl"/>
    <s v="De Diepert 5"/>
    <s v="Tiel"/>
    <s v="4004 MA"/>
    <s v="NL"/>
    <x v="2"/>
    <s v="Randweg 2"/>
    <x v="6"/>
    <s v="4191 NN"/>
    <s v="NL"/>
    <s v="0002245659"/>
    <s v="0080242_002"/>
    <s v="31V"/>
    <s v="NL001131849B01"/>
    <n v="2"/>
    <n v="0"/>
    <n v="137.28"/>
    <s v="N"/>
    <s v="Peter Appel Transport B.V."/>
    <n v="36622"/>
    <d v="2023-01-14T00:00:00"/>
    <s v="06:58:00"/>
    <n v="0"/>
    <x v="5"/>
    <x v="1"/>
    <n v="1"/>
    <x v="6"/>
    <n v="1"/>
    <n v="26.4"/>
    <x v="2"/>
    <n v="137.28"/>
    <n v="1"/>
    <n v="149.49791999999999"/>
  </r>
  <r>
    <s v="COLGATE 3800 DEB."/>
    <s v="Colgate-Palmolive Nederland BV"/>
    <s v="101t"/>
    <n v="101090927473"/>
    <n v="101030160507"/>
    <n v="930"/>
    <s v="Inv Booked"/>
    <s v="0002245661"/>
    <s v="Verkoop"/>
    <n v="170"/>
    <s v="Transport drops zone"/>
    <s v="9 - verwerkt"/>
    <n v="0"/>
    <m/>
    <d v="2023-01-14T00:00:00"/>
    <s v="DROP"/>
    <s v="0001010909274730080246_002"/>
    <m/>
    <m/>
    <m/>
    <s v="EUR"/>
    <n v="66.56"/>
    <s v="EUR"/>
    <n v="66.56"/>
    <s v="EUR"/>
    <n v="66.56"/>
    <n v="66.56"/>
    <n v="0"/>
    <s v="Y"/>
    <n v="1223000132"/>
    <d v="2023-02-16T00:00:00"/>
    <m/>
    <d v="2023-01-14T00:00:00"/>
    <s v="00:00"/>
    <s v="23:59"/>
    <d v="2023-01-14T00:00:00"/>
    <s v="13:00"/>
    <s v="14:00"/>
    <n v="13"/>
    <s v="ce"/>
    <n v="7729"/>
    <n v="12.8"/>
    <n v="15"/>
    <s v="Kuehne+Nagel Tiel 3 Standpl"/>
    <s v="De Diepert 5"/>
    <s v="Tiel"/>
    <s v="4004 MA"/>
    <s v="NL"/>
    <x v="2"/>
    <s v="Randweg 2"/>
    <x v="6"/>
    <s v="4191 NN"/>
    <s v="NL"/>
    <s v="0002245661"/>
    <s v="0080246_002"/>
    <s v="31V"/>
    <s v="NL001131849B01"/>
    <n v="2"/>
    <n v="0"/>
    <n v="66.56"/>
    <s v="N"/>
    <s v="Peter Appel Transport B.V."/>
    <n v="36622"/>
    <d v="2023-01-14T00:00:00"/>
    <s v="13:11:00"/>
    <n v="0"/>
    <x v="5"/>
    <x v="1"/>
    <n v="1"/>
    <x v="6"/>
    <n v="1"/>
    <n v="26.4"/>
    <x v="2"/>
    <n v="137.28"/>
    <n v="1"/>
    <n v="149.49791999999999"/>
  </r>
  <r>
    <s v="COLGATE 3800 DEB."/>
    <s v="Colgate-Palmolive Nederland BV"/>
    <s v="101t"/>
    <n v="101090927474"/>
    <n v="101030160515"/>
    <n v="930"/>
    <s v="Inv Booked"/>
    <s v="0002245649"/>
    <s v="Verkoop"/>
    <n v="170"/>
    <s v="Transport drops zone"/>
    <s v="9 - verwerkt"/>
    <n v="0"/>
    <m/>
    <d v="2023-01-14T00:00:00"/>
    <s v="DROP"/>
    <s v="0001010909274740080244_002"/>
    <m/>
    <m/>
    <m/>
    <s v="EUR"/>
    <n v="166.43"/>
    <s v="EUR"/>
    <n v="166.43"/>
    <s v="EUR"/>
    <n v="166.43"/>
    <n v="166.43"/>
    <n v="0"/>
    <s v="Y"/>
    <n v="1223000132"/>
    <d v="2023-02-16T00:00:00"/>
    <m/>
    <d v="2023-01-14T00:00:00"/>
    <s v="00:00"/>
    <s v="23:59"/>
    <d v="2023-01-14T00:00:00"/>
    <s v="09:00"/>
    <s v="10:00"/>
    <n v="22"/>
    <s v="ce"/>
    <n v="8178"/>
    <n v="22.4"/>
    <n v="16"/>
    <s v="Kuehne+Nagel Tiel 3 Standpl"/>
    <s v="De Diepert 5"/>
    <s v="Tiel"/>
    <s v="4004 MA"/>
    <s v="NL"/>
    <x v="24"/>
    <s v="Ravenswade 14"/>
    <x v="26"/>
    <s v="3439 LD"/>
    <s v="NL"/>
    <s v="0002245649"/>
    <s v="0080244_002"/>
    <s v="31V"/>
    <s v="NL001131849B01"/>
    <n v="2"/>
    <n v="0"/>
    <n v="166.43"/>
    <s v="N"/>
    <s v="Peter Appel Transport B.V."/>
    <n v="36622"/>
    <d v="2023-01-14T00:00:00"/>
    <s v="10:18:00"/>
    <n v="0"/>
    <x v="5"/>
    <x v="1"/>
    <n v="1"/>
    <x v="22"/>
    <n v="0"/>
    <s v=""/>
    <x v="7"/>
    <s v=""/>
    <n v="1"/>
    <e v="#VALUE!"/>
  </r>
  <r>
    <s v="COLGATE 3800 DEB."/>
    <s v="Colgate-Palmolive Nederland BV"/>
    <s v="101t"/>
    <n v="101090927473"/>
    <n v="101030160517"/>
    <n v="930"/>
    <s v="Inv Booked"/>
    <s v="0002245658"/>
    <s v="Verkoop"/>
    <n v="170"/>
    <s v="Transport drops zone"/>
    <s v="9 - verwerkt"/>
    <n v="0"/>
    <m/>
    <d v="2023-01-14T00:00:00"/>
    <s v="DROP"/>
    <s v="0001010909274730080246_002"/>
    <m/>
    <m/>
    <m/>
    <s v="EUR"/>
    <n v="58.24"/>
    <s v="EUR"/>
    <n v="58.24"/>
    <s v="EUR"/>
    <n v="58.24"/>
    <n v="58.24"/>
    <n v="0"/>
    <s v="Y"/>
    <n v="1223000132"/>
    <d v="2023-02-16T00:00:00"/>
    <m/>
    <d v="2023-01-14T00:00:00"/>
    <s v="00:00"/>
    <s v="23:59"/>
    <d v="2023-01-14T00:00:00"/>
    <s v="13:00"/>
    <s v="14:00"/>
    <n v="11.2"/>
    <s v="ce"/>
    <n v="6355"/>
    <n v="11.2"/>
    <n v="13"/>
    <s v="Kuehne+Nagel Tiel 3 Standpl"/>
    <s v="De Diepert 5"/>
    <s v="Tiel"/>
    <s v="4004 MA"/>
    <s v="NL"/>
    <x v="2"/>
    <s v="Randweg 2"/>
    <x v="6"/>
    <s v="4191 NN"/>
    <s v="NL"/>
    <s v="0002245658"/>
    <s v="0080246_002"/>
    <s v="31V"/>
    <s v="NL001131849B01"/>
    <n v="2"/>
    <n v="0"/>
    <n v="58.24"/>
    <s v="N"/>
    <s v="Peter Appel Transport B.V."/>
    <n v="36622"/>
    <d v="2023-01-14T00:00:00"/>
    <s v="13:11:00"/>
    <n v="0"/>
    <x v="5"/>
    <x v="1"/>
    <n v="1"/>
    <x v="6"/>
    <n v="0"/>
    <s v=""/>
    <x v="2"/>
    <s v=""/>
    <n v="1"/>
    <e v="#VALUE!"/>
  </r>
  <r>
    <s v="COLGATE 3800 DEB."/>
    <s v="Colgate-Palmolive Nederland BV"/>
    <s v="101t"/>
    <n v="101090927472"/>
    <n v="101030160501"/>
    <n v="930"/>
    <s v="Inv Booked"/>
    <s v="0002245655"/>
    <s v="Verkoop"/>
    <n v="170"/>
    <s v="Transport drops zone"/>
    <s v="9 - verwerkt"/>
    <n v="0"/>
    <m/>
    <d v="2023-01-14T00:00:00"/>
    <s v="DROP"/>
    <s v="0001010909274720080243_002"/>
    <m/>
    <m/>
    <m/>
    <s v="EUR"/>
    <n v="167.64"/>
    <s v="EUR"/>
    <n v="167.64"/>
    <s v="EUR"/>
    <n v="167.64"/>
    <n v="167.64"/>
    <n v="0"/>
    <s v="Y"/>
    <n v="1223000132"/>
    <d v="2023-02-16T00:00:00"/>
    <m/>
    <d v="2023-01-14T00:00:00"/>
    <s v="00:00"/>
    <s v="23:59"/>
    <d v="2023-01-14T00:00:00"/>
    <s v="07:00"/>
    <s v="07:00"/>
    <n v="26"/>
    <s v="ce"/>
    <n v="13156"/>
    <n v="26.4"/>
    <n v="29"/>
    <s v="Kuehne+Nagel Tiel 3 Standpl"/>
    <s v="De Diepert 5"/>
    <s v="Tiel"/>
    <s v="4004 MA"/>
    <s v="NL"/>
    <x v="14"/>
    <s v="Rood 24"/>
    <x v="17"/>
    <s v="6666LT"/>
    <s v="NL"/>
    <s v="0002245655"/>
    <s v="0080243_002"/>
    <s v="31V"/>
    <s v="NL001131849B01"/>
    <n v="2"/>
    <n v="0"/>
    <n v="167.64"/>
    <s v="N"/>
    <s v="Peter Appel Transport B.V."/>
    <n v="36622"/>
    <d v="2023-01-14T00:00:00"/>
    <s v="07:33:00"/>
    <n v="0"/>
    <x v="5"/>
    <x v="1"/>
    <n v="1"/>
    <x v="15"/>
    <n v="1"/>
    <n v="26.4"/>
    <x v="5"/>
    <n v="167.64"/>
    <n v="1"/>
    <n v="182.55995999999999"/>
  </r>
  <r>
    <s v="COLGATE 3800 DEB."/>
    <s v="Colgate-Palmolive Nederland BV"/>
    <s v="101t"/>
    <n v="101090927473"/>
    <n v="101030160508"/>
    <n v="930"/>
    <s v="Inv Booked"/>
    <s v="0002245650"/>
    <s v="Verkoop"/>
    <n v="170"/>
    <s v="Transport drops zone"/>
    <s v="9 - verwerkt"/>
    <n v="0"/>
    <m/>
    <d v="2023-01-14T00:00:00"/>
    <s v="DROP"/>
    <s v="0001010909274730080246_002"/>
    <m/>
    <m/>
    <m/>
    <s v="EUR"/>
    <n v="12.48"/>
    <s v="EUR"/>
    <n v="12.48"/>
    <s v="EUR"/>
    <n v="12.48"/>
    <n v="12.48"/>
    <n v="0"/>
    <s v="Y"/>
    <n v="1223000132"/>
    <d v="2023-02-16T00:00:00"/>
    <m/>
    <d v="2023-01-14T00:00:00"/>
    <s v="00:00"/>
    <s v="23:59"/>
    <d v="2023-01-14T00:00:00"/>
    <s v="13:00"/>
    <s v="14:00"/>
    <n v="2.4"/>
    <s v="ce"/>
    <n v="2430"/>
    <n v="2.4"/>
    <n v="4"/>
    <s v="Kuehne+Nagel Tiel 3 Standpl"/>
    <s v="De Diepert 5"/>
    <s v="Tiel"/>
    <s v="4004 MA"/>
    <s v="NL"/>
    <x v="2"/>
    <s v="Randweg 2"/>
    <x v="6"/>
    <s v="4191 NN"/>
    <s v="NL"/>
    <s v="0002245650"/>
    <s v="0080246_002"/>
    <s v="31V"/>
    <s v="NL001131849B01"/>
    <n v="2"/>
    <n v="0"/>
    <n v="12.48"/>
    <s v="N"/>
    <s v="Peter Appel Transport B.V."/>
    <n v="36622"/>
    <d v="2023-01-14T00:00:00"/>
    <s v="13:11:00"/>
    <n v="0"/>
    <x v="5"/>
    <x v="1"/>
    <n v="1"/>
    <x v="6"/>
    <n v="0"/>
    <s v=""/>
    <x v="2"/>
    <s v=""/>
    <n v="1"/>
    <e v="#VALUE!"/>
  </r>
  <r>
    <s v="COLGATE 3800 DEB."/>
    <s v="Colgate-Palmolive Nederland BV"/>
    <s v="101t"/>
    <n v="101090927862"/>
    <n v="101030160503"/>
    <n v="930"/>
    <s v="Inv Booked"/>
    <s v="0002245663"/>
    <s v="Verkoop"/>
    <n v="170"/>
    <s v="Transport drops zone"/>
    <s v="9 - verwerkt"/>
    <n v="0"/>
    <m/>
    <d v="2023-01-16T00:00:00"/>
    <s v="DROP"/>
    <s v="0001010909278620080498_002"/>
    <m/>
    <m/>
    <m/>
    <s v="EUR"/>
    <n v="121.3"/>
    <s v="EUR"/>
    <n v="121.3"/>
    <s v="EUR"/>
    <n v="121.3"/>
    <n v="121.3"/>
    <n v="0"/>
    <s v="N"/>
    <n v="1223000132"/>
    <d v="2023-02-16T00:00:00"/>
    <m/>
    <d v="2023-01-16T00:00:00"/>
    <s v="00:00"/>
    <s v="23:59"/>
    <d v="2023-01-16T00:00:00"/>
    <s v="14:00"/>
    <s v="14:00"/>
    <n v="15.2"/>
    <s v="ce"/>
    <n v="11303"/>
    <n v="15.2"/>
    <n v="24"/>
    <s v="Kuehne+Nagel Tiel 3 Standpl"/>
    <s v="De Diepert 5"/>
    <s v="Tiel"/>
    <s v="4004 MA"/>
    <s v="NL"/>
    <x v="14"/>
    <s v="Rood 24"/>
    <x v="17"/>
    <s v="6666LT"/>
    <s v="NL"/>
    <s v="0002245663"/>
    <s v="0080498_002"/>
    <s v="31V"/>
    <s v="NL001131849B01"/>
    <n v="2"/>
    <n v="0"/>
    <n v="121.3"/>
    <s v="N"/>
    <s v="Peter Appel Transport B.V."/>
    <n v="36622"/>
    <d v="2023-01-16T00:00:00"/>
    <s v="14:14:00"/>
    <n v="0"/>
    <x v="0"/>
    <x v="2"/>
    <n v="1"/>
    <x v="15"/>
    <n v="1"/>
    <n v="16"/>
    <x v="5"/>
    <n v="127.67999999999999"/>
    <n v="1"/>
    <n v="139.04352"/>
  </r>
  <r>
    <s v="COLGATE 3800 DEB."/>
    <s v="Colgate-Palmolive Nederland BV"/>
    <s v="101t"/>
    <n v="101090927499"/>
    <n v="101030160504"/>
    <n v="930"/>
    <s v="Inv Booked"/>
    <s v="0002245645"/>
    <s v="Verkoop"/>
    <n v="170"/>
    <s v="Transport drops zone"/>
    <s v="9 - verwerkt"/>
    <n v="0"/>
    <m/>
    <d v="2023-01-16T00:00:00"/>
    <s v="DROP"/>
    <s v="0001010909274990080270_002"/>
    <m/>
    <m/>
    <m/>
    <s v="EUR"/>
    <n v="375.04"/>
    <s v="EUR"/>
    <n v="375.04"/>
    <s v="EUR"/>
    <n v="375.04"/>
    <n v="375.04"/>
    <n v="0"/>
    <s v="N"/>
    <n v="1223000132"/>
    <d v="2023-02-16T00:00:00"/>
    <m/>
    <d v="2023-01-16T00:00:00"/>
    <s v="00:00"/>
    <s v="23:59"/>
    <d v="2023-01-16T00:00:00"/>
    <s v="11:00"/>
    <s v="11:00"/>
    <n v="25.6"/>
    <s v="ce"/>
    <n v="26094"/>
    <n v="25.6"/>
    <n v="47"/>
    <s v="Kuehne+Nagel Tiel 3 Standpl"/>
    <s v="De Diepert 5"/>
    <s v="Tiel"/>
    <s v="4004 MA"/>
    <s v="NL"/>
    <x v="0"/>
    <s v="Henri Fordlaan 6"/>
    <x v="0"/>
    <s v="9615TK"/>
    <s v="NL"/>
    <s v="0002245645"/>
    <s v="0080270_002"/>
    <s v="31V"/>
    <s v="NL001131849B01"/>
    <n v="2"/>
    <n v="0"/>
    <n v="375.04"/>
    <s v="N"/>
    <s v="Peter Appel Transport B.V."/>
    <n v="36622"/>
    <d v="2023-01-16T00:00:00"/>
    <s v="11:29:00"/>
    <n v="0"/>
    <x v="0"/>
    <x v="2"/>
    <n v="1"/>
    <x v="0"/>
    <n v="1"/>
    <n v="25.6"/>
    <x v="0"/>
    <n v="375.04"/>
    <n v="1"/>
    <n v="408.41856000000001"/>
  </r>
  <r>
    <s v="COLGATE 3800 DEB."/>
    <s v="Colgate-Palmolive Nederland BV"/>
    <s v="101t"/>
    <n v="101090927551"/>
    <n v="101030160505"/>
    <n v="930"/>
    <s v="Inv Booked"/>
    <s v="0002245656"/>
    <s v="Verkoop"/>
    <n v="170"/>
    <s v="Transport drops zone"/>
    <s v="9 - verwerkt"/>
    <n v="0"/>
    <m/>
    <d v="2023-01-16T00:00:00"/>
    <s v="DROP"/>
    <s v="0001010909275510080329_002"/>
    <m/>
    <m/>
    <m/>
    <s v="EUR"/>
    <n v="190.66"/>
    <s v="EUR"/>
    <n v="190.66"/>
    <s v="EUR"/>
    <n v="190.66"/>
    <n v="190.66"/>
    <n v="0"/>
    <s v="N"/>
    <n v="1223000132"/>
    <d v="2023-02-16T00:00:00"/>
    <m/>
    <d v="2023-01-16T00:00:00"/>
    <s v="00:00"/>
    <s v="23:59"/>
    <d v="2023-01-16T00:00:00"/>
    <s v="09:00"/>
    <s v="16:00"/>
    <n v="14.4"/>
    <s v="ce"/>
    <n v="8233"/>
    <n v="14.4"/>
    <n v="16"/>
    <s v="Kuehne+Nagel Tiel 3 Standpl"/>
    <s v="De Diepert 5"/>
    <s v="Tiel"/>
    <s v="4004 MA"/>
    <s v="NL"/>
    <x v="66"/>
    <s v="Hazenkoog 20a"/>
    <x v="32"/>
    <s v="1822BS"/>
    <s v="NL"/>
    <s v="0002245656"/>
    <s v="0080329_002"/>
    <s v="31V"/>
    <s v="NL001131849B01"/>
    <n v="2"/>
    <n v="0"/>
    <n v="190.66"/>
    <s v="N"/>
    <s v="Peter Appel Transport B.V."/>
    <n v="36622"/>
    <d v="2023-01-16T00:00:00"/>
    <s v="11:12:00"/>
    <n v="0"/>
    <x v="0"/>
    <x v="2"/>
    <n v="1"/>
    <x v="28"/>
    <n v="1"/>
    <n v="14.4"/>
    <x v="0"/>
    <n v="190.66"/>
    <n v="1"/>
    <n v="207.62873999999999"/>
  </r>
  <r>
    <s v="COLGATE 3800 DEB."/>
    <s v="Colgate-Palmolive Nederland BV"/>
    <s v="101t"/>
    <n v="101090927858"/>
    <n v="101030160510"/>
    <n v="930"/>
    <s v="Inv Booked"/>
    <s v="0002245653"/>
    <s v="Verkoop"/>
    <n v="170"/>
    <s v="Transport drops zone"/>
    <s v="9 - verwerkt"/>
    <n v="0"/>
    <m/>
    <d v="2023-01-16T00:00:00"/>
    <s v="DROP"/>
    <s v="0001010909278580080495_002"/>
    <m/>
    <m/>
    <m/>
    <s v="EUR"/>
    <n v="17.100000000000001"/>
    <s v="EUR"/>
    <n v="17.100000000000001"/>
    <s v="EUR"/>
    <n v="17.100000000000001"/>
    <n v="17.100000000000001"/>
    <n v="0"/>
    <s v="N"/>
    <n v="1223000132"/>
    <d v="2023-02-16T00:00:00"/>
    <m/>
    <d v="2023-01-16T00:00:00"/>
    <s v="00:00"/>
    <s v="23:59"/>
    <d v="2023-01-16T00:00:00"/>
    <s v="06:00"/>
    <s v="06:00"/>
    <n v="0.8"/>
    <s v="ce"/>
    <n v="287"/>
    <n v="0.8"/>
    <n v="0"/>
    <s v="Kuehne+Nagel Tiel 3 Standpl"/>
    <s v="De Diepert 5"/>
    <s v="Tiel"/>
    <s v="4004 MA"/>
    <s v="NL"/>
    <x v="41"/>
    <s v="Asteriastraat 9"/>
    <x v="3"/>
    <s v="5047 RM"/>
    <s v="NL"/>
    <s v="0002245653"/>
    <s v="0080495_002"/>
    <s v="31V"/>
    <s v="NL001131849B01"/>
    <n v="2"/>
    <n v="0"/>
    <n v="17.100000000000001"/>
    <s v="N"/>
    <s v="Peter Appel Transport B.V."/>
    <n v="36622"/>
    <d v="2023-01-16T00:00:00"/>
    <s v="06:16:00"/>
    <n v="0"/>
    <x v="0"/>
    <x v="2"/>
    <n v="1"/>
    <x v="3"/>
    <n v="1"/>
    <n v="2.4000000000000004"/>
    <x v="0"/>
    <n v="51.29"/>
    <n v="1"/>
    <n v="55.854810000000001"/>
  </r>
  <r>
    <s v="COLGATE 3800 DEB."/>
    <s v="Colgate-Palmolive Nederland BV"/>
    <s v="101t"/>
    <n v="0"/>
    <n v="101030160511"/>
    <n v="980"/>
    <s v="Cancel No In"/>
    <s v="0002245648"/>
    <s v="Verkoop"/>
    <n v="170"/>
    <s v="Transport drops zone"/>
    <s v="0 - ingevoerd"/>
    <n v="0"/>
    <m/>
    <d v="2023-01-16T00:00:00"/>
    <m/>
    <m/>
    <n v="187.57"/>
    <n v="15.2"/>
    <m/>
    <s v="EUR"/>
    <n v="187.57"/>
    <s v="EUR"/>
    <n v="0"/>
    <s v="EUR"/>
    <n v="187.57"/>
    <n v="0"/>
    <n v="-187.57"/>
    <s v="N"/>
    <m/>
    <m/>
    <m/>
    <d v="2023-01-16T00:00:00"/>
    <s v="00:00"/>
    <s v="23:59"/>
    <d v="2023-01-16T00:00:00"/>
    <s v="08:00"/>
    <s v="15:00"/>
    <n v="15.2"/>
    <s v="ce"/>
    <n v="11505"/>
    <n v="15.2"/>
    <n v="25"/>
    <s v="Kuehne+Nagel Tiel 3 Standpl"/>
    <s v="De Diepert 5"/>
    <s v="Tiel"/>
    <s v="4004 MA"/>
    <s v="NL"/>
    <x v="67"/>
    <s v="Magajouli 1"/>
    <x v="52"/>
    <s v="4791 RX"/>
    <s v="NL"/>
    <s v="0002245648"/>
    <m/>
    <m/>
    <s v="NL001131849B01"/>
    <n v="2"/>
    <n v="0"/>
    <n v="0"/>
    <s v="N"/>
    <m/>
    <n v="36622"/>
    <d v="2023-01-16T00:00:00"/>
    <s v="15:00:00"/>
    <n v="0"/>
    <x v="0"/>
    <x v="2"/>
    <n v="1"/>
    <x v="29"/>
    <n v="0"/>
    <s v=""/>
    <x v="9"/>
    <s v=""/>
    <n v="1"/>
    <e v="#VALUE!"/>
  </r>
  <r>
    <s v="COLGATE 3800 DEB."/>
    <s v="Colgate-Palmolive Nederland BV"/>
    <s v="101t"/>
    <n v="101090927858"/>
    <n v="101030160512"/>
    <n v="930"/>
    <s v="Inv Booked"/>
    <s v="0002245646"/>
    <s v="Verkoop"/>
    <n v="170"/>
    <s v="Transport drops zone"/>
    <s v="9 - verwerkt"/>
    <n v="0"/>
    <m/>
    <d v="2023-01-16T00:00:00"/>
    <s v="DROP"/>
    <s v="0001010909278580080495_002"/>
    <m/>
    <m/>
    <m/>
    <s v="EUR"/>
    <n v="34.19"/>
    <s v="EUR"/>
    <n v="34.19"/>
    <s v="EUR"/>
    <n v="34.19"/>
    <n v="34.19"/>
    <n v="0"/>
    <s v="N"/>
    <n v="1223000132"/>
    <d v="2023-02-16T00:00:00"/>
    <m/>
    <d v="2023-01-16T00:00:00"/>
    <s v="00:00"/>
    <s v="23:59"/>
    <d v="2023-01-16T00:00:00"/>
    <s v="06:00"/>
    <s v="06:00"/>
    <n v="1.6"/>
    <s v="ce"/>
    <n v="1205"/>
    <n v="1.6"/>
    <n v="1"/>
    <s v="Kuehne+Nagel Tiel 3 Standpl"/>
    <s v="De Diepert 5"/>
    <s v="Tiel"/>
    <s v="4004 MA"/>
    <s v="NL"/>
    <x v="41"/>
    <s v="Asteriastraat 9"/>
    <x v="3"/>
    <s v="5047 RM"/>
    <s v="NL"/>
    <s v="0002245646"/>
    <s v="0080495_002"/>
    <s v="31V"/>
    <s v="NL001131849B01"/>
    <n v="2"/>
    <n v="0"/>
    <n v="34.19"/>
    <s v="N"/>
    <s v="Peter Appel Transport B.V."/>
    <n v="36622"/>
    <d v="2023-01-16T00:00:00"/>
    <s v="06:16:00"/>
    <n v="0"/>
    <x v="0"/>
    <x v="2"/>
    <n v="1"/>
    <x v="3"/>
    <n v="0"/>
    <s v=""/>
    <x v="0"/>
    <s v=""/>
    <n v="1"/>
    <e v="#VALUE!"/>
  </r>
  <r>
    <s v="COLGATE 3800 DEB."/>
    <s v="Colgate-Palmolive Nederland BV"/>
    <s v="101t"/>
    <n v="101090927480"/>
    <n v="101030160513"/>
    <n v="930"/>
    <s v="Inv Booked"/>
    <s v="0002245654"/>
    <s v="Verkoop"/>
    <n v="170"/>
    <s v="Transport drops zone"/>
    <s v="9 - verwerkt"/>
    <n v="0"/>
    <m/>
    <d v="2023-01-16T00:00:00"/>
    <s v="DROP"/>
    <s v="0001010909274800080250_008"/>
    <m/>
    <m/>
    <m/>
    <s v="EUR"/>
    <n v="25.03"/>
    <s v="EUR"/>
    <n v="25.03"/>
    <s v="EUR"/>
    <n v="25.03"/>
    <n v="25.03"/>
    <n v="0"/>
    <s v="N"/>
    <n v="1223000132"/>
    <d v="2023-02-16T00:00:00"/>
    <m/>
    <d v="2023-01-16T00:00:00"/>
    <s v="00:00"/>
    <s v="23:59"/>
    <d v="2023-01-16T00:00:00"/>
    <s v="08:00"/>
    <s v="16:00"/>
    <n v="0.8"/>
    <s v="ce"/>
    <n v="64"/>
    <n v="0.8"/>
    <n v="0"/>
    <s v="Kuehne+Nagel Tiel 3 Standpl"/>
    <s v="De Diepert 5"/>
    <s v="Tiel"/>
    <s v="4004 MA"/>
    <s v="NL"/>
    <x v="44"/>
    <s v="De Panoven 21"/>
    <x v="6"/>
    <s v="4191GW"/>
    <s v="NL"/>
    <s v="0002245654"/>
    <s v="0080250_008"/>
    <s v="31V"/>
    <s v="NL001131849B01"/>
    <n v="2"/>
    <n v="0"/>
    <n v="25.03"/>
    <s v="N"/>
    <s v="Peter Appel Transport B.V."/>
    <n v="36622"/>
    <d v="2023-01-16T00:00:00"/>
    <s v="16:00:00"/>
    <n v="0"/>
    <x v="0"/>
    <x v="2"/>
    <n v="1"/>
    <x v="6"/>
    <n v="1"/>
    <n v="0.8"/>
    <x v="6"/>
    <n v="25.03"/>
    <n v="1"/>
    <n v="27.257670000000001"/>
  </r>
  <r>
    <s v="COLGATE 3800 DEB."/>
    <s v="Colgate-Palmolive Nederland BV"/>
    <s v="101t"/>
    <n v="101090927480"/>
    <n v="101030160514"/>
    <n v="930"/>
    <s v="Inv Booked"/>
    <s v="0002245651"/>
    <s v="Verkoop"/>
    <n v="170"/>
    <s v="Transport drops zone"/>
    <s v="9 - verwerkt"/>
    <n v="0"/>
    <m/>
    <d v="2023-01-16T00:00:00"/>
    <s v="DROP"/>
    <s v="0001010909274800080250_013"/>
    <m/>
    <m/>
    <m/>
    <s v="EUR"/>
    <n v="45.33"/>
    <s v="EUR"/>
    <n v="45.33"/>
    <s v="EUR"/>
    <n v="45.33"/>
    <n v="45.33"/>
    <n v="0"/>
    <s v="N"/>
    <n v="1223000132"/>
    <d v="2023-02-16T00:00:00"/>
    <m/>
    <d v="2023-01-16T00:00:00"/>
    <s v="00:00"/>
    <s v="23:59"/>
    <d v="2023-01-16T00:00:00"/>
    <s v="13:00"/>
    <s v="21:00"/>
    <n v="1.6"/>
    <s v="ce"/>
    <n v="822"/>
    <n v="1.6"/>
    <n v="0"/>
    <s v="Kuehne+Nagel Tiel 3 Standpl"/>
    <s v="De Diepert 5"/>
    <s v="Tiel"/>
    <s v="4004 MA"/>
    <s v="NL"/>
    <x v="4"/>
    <s v="Watergoorweg 81"/>
    <x v="5"/>
    <s v="3861MA"/>
    <s v="NL"/>
    <s v="0002245651"/>
    <s v="0080250_013"/>
    <s v="31V"/>
    <s v="NL001131849B01"/>
    <n v="2"/>
    <n v="0"/>
    <n v="45.33"/>
    <s v="N"/>
    <s v="Peter Appel Transport B.V."/>
    <n v="36622"/>
    <d v="2023-01-16T00:00:00"/>
    <s v="21:00:00"/>
    <n v="0"/>
    <x v="0"/>
    <x v="2"/>
    <n v="1"/>
    <x v="5"/>
    <n v="1"/>
    <n v="1.6"/>
    <x v="3"/>
    <n v="45.33"/>
    <n v="1"/>
    <n v="49.364369999999994"/>
  </r>
  <r>
    <s v="COLGATE 3800 DEB."/>
    <s v="Colgate-Palmolive Nederland BV"/>
    <s v="101t"/>
    <n v="101090927480"/>
    <n v="101030160516"/>
    <n v="930"/>
    <s v="Inv Booked"/>
    <s v="0002245652"/>
    <s v="Verkoop"/>
    <n v="170"/>
    <s v="Transport drops zone"/>
    <s v="9 - verwerkt"/>
    <n v="0"/>
    <m/>
    <d v="2023-01-16T00:00:00"/>
    <s v="DROP"/>
    <s v="0001010909274800080250_012"/>
    <m/>
    <m/>
    <m/>
    <s v="EUR"/>
    <n v="36.229999999999997"/>
    <s v="EUR"/>
    <n v="36.229999999999997"/>
    <s v="EUR"/>
    <n v="36.229999999999997"/>
    <n v="36.229999999999997"/>
    <n v="0"/>
    <s v="N"/>
    <n v="1223000132"/>
    <d v="2023-02-16T00:00:00"/>
    <m/>
    <d v="2023-01-16T00:00:00"/>
    <s v="00:00"/>
    <s v="23:59"/>
    <d v="2023-01-16T00:00:00"/>
    <s v="13:00"/>
    <s v="17:30"/>
    <n v="0.8"/>
    <s v="ce"/>
    <n v="293"/>
    <n v="0.8"/>
    <n v="0"/>
    <s v="Kuehne+Nagel Tiel 3 Standpl"/>
    <s v="De Diepert 5"/>
    <s v="Tiel"/>
    <s v="4004 MA"/>
    <s v="NL"/>
    <x v="9"/>
    <s v="Edisonstraat 3"/>
    <x v="12"/>
    <s v="8606JH"/>
    <s v="NL"/>
    <s v="0002245652"/>
    <s v="0080250_012"/>
    <s v="31V"/>
    <s v="NL001131849B01"/>
    <n v="2"/>
    <n v="0"/>
    <n v="36.229999999999997"/>
    <s v="N"/>
    <s v="Peter Appel Transport B.V."/>
    <n v="36622"/>
    <d v="2023-01-16T00:00:00"/>
    <s v="17:30:00"/>
    <n v="0"/>
    <x v="0"/>
    <x v="2"/>
    <n v="1"/>
    <x v="10"/>
    <n v="1"/>
    <n v="0.8"/>
    <x v="3"/>
    <n v="36.229999999999997"/>
    <n v="1"/>
    <n v="39.454469999999993"/>
  </r>
  <r>
    <s v="COLGATE 3800 DEB."/>
    <s v="Colgate-Palmolive Nederland BV"/>
    <s v="101t"/>
    <n v="101090927480"/>
    <n v="101030160499"/>
    <n v="930"/>
    <s v="Inv Booked"/>
    <s v="0002245660"/>
    <s v="Verkoop"/>
    <n v="170"/>
    <s v="Transport drops zone"/>
    <s v="9 - verwerkt"/>
    <n v="0"/>
    <m/>
    <d v="2023-01-16T00:00:00"/>
    <s v="DROP"/>
    <s v="0001010909274800080250_007"/>
    <m/>
    <m/>
    <m/>
    <s v="EUR"/>
    <n v="34.15"/>
    <s v="EUR"/>
    <n v="34.15"/>
    <s v="EUR"/>
    <n v="34.15"/>
    <n v="34.15"/>
    <n v="0"/>
    <s v="N"/>
    <n v="1223000132"/>
    <d v="2023-02-16T00:00:00"/>
    <m/>
    <d v="2023-01-16T00:00:00"/>
    <s v="00:00"/>
    <s v="23:59"/>
    <d v="2023-01-16T00:00:00"/>
    <s v="07:00"/>
    <s v="10:00"/>
    <n v="1.6"/>
    <s v="ce"/>
    <n v="306"/>
    <n v="1.6"/>
    <n v="0"/>
    <s v="Kuehne+Nagel Tiel 3 Standpl"/>
    <s v="De Diepert 5"/>
    <s v="Tiel"/>
    <s v="4004 MA"/>
    <s v="NL"/>
    <x v="10"/>
    <s v="Slego 1a"/>
    <x v="13"/>
    <s v="1046BM"/>
    <s v="NL"/>
    <s v="0002245660"/>
    <s v="0080250_007"/>
    <s v="31V"/>
    <s v="NL001131849B01"/>
    <n v="2"/>
    <n v="0"/>
    <n v="34.15"/>
    <s v="N"/>
    <s v="Peter Appel Transport B.V."/>
    <n v="36622"/>
    <d v="2023-01-16T00:00:00"/>
    <s v="10:00:00"/>
    <n v="0"/>
    <x v="0"/>
    <x v="2"/>
    <n v="1"/>
    <x v="11"/>
    <n v="1"/>
    <n v="2.4000000000000004"/>
    <x v="0"/>
    <n v="51.22"/>
    <n v="1"/>
    <n v="55.778579999999998"/>
  </r>
  <r>
    <s v="COLGATE 3800 DEB."/>
    <s v="Colgate-Palmolive Nederland BV"/>
    <s v="101t"/>
    <n v="101090927480"/>
    <n v="101030160500"/>
    <n v="930"/>
    <s v="Inv Booked"/>
    <s v="0002245662"/>
    <s v="Verkoop"/>
    <n v="170"/>
    <s v="Transport drops zone"/>
    <s v="9 - verwerkt"/>
    <n v="0"/>
    <m/>
    <d v="2023-01-16T00:00:00"/>
    <s v="DROP"/>
    <s v="0001010909274800080250_007"/>
    <m/>
    <m/>
    <m/>
    <s v="EUR"/>
    <n v="17.07"/>
    <s v="EUR"/>
    <n v="17.07"/>
    <s v="EUR"/>
    <n v="17.07"/>
    <n v="17.07"/>
    <n v="0"/>
    <s v="N"/>
    <n v="1223000132"/>
    <d v="2023-02-16T00:00:00"/>
    <m/>
    <d v="2023-01-16T00:00:00"/>
    <s v="00:00"/>
    <s v="23:59"/>
    <d v="2023-01-16T00:00:00"/>
    <s v="07:00"/>
    <s v="10:00"/>
    <n v="0.8"/>
    <s v="ce"/>
    <n v="392"/>
    <n v="0.8"/>
    <n v="0"/>
    <s v="Kuehne+Nagel Tiel 3 Standpl"/>
    <s v="De Diepert 5"/>
    <s v="Tiel"/>
    <s v="4004 MA"/>
    <s v="NL"/>
    <x v="10"/>
    <s v="Slego 1a"/>
    <x v="13"/>
    <s v="1046BM"/>
    <s v="NL"/>
    <s v="0002245662"/>
    <s v="0080250_007"/>
    <s v="31V"/>
    <s v="NL001131849B01"/>
    <n v="2"/>
    <n v="0"/>
    <n v="17.07"/>
    <s v="N"/>
    <s v="Peter Appel Transport B.V."/>
    <n v="36622"/>
    <d v="2023-01-16T00:00:00"/>
    <s v="10:00:00"/>
    <n v="0"/>
    <x v="0"/>
    <x v="2"/>
    <n v="1"/>
    <x v="11"/>
    <n v="0"/>
    <s v=""/>
    <x v="0"/>
    <s v=""/>
    <n v="1"/>
    <e v="#VALUE!"/>
  </r>
  <r>
    <s v="COLGATE 3800 DEB."/>
    <s v="Colgate-Palmolive Nederland BV"/>
    <s v="101t"/>
    <n v="101090927862"/>
    <n v="101030160552"/>
    <n v="930"/>
    <s v="Inv Booked"/>
    <s v="0002245665"/>
    <s v="Verkoop"/>
    <n v="170"/>
    <s v="Transport drops zone"/>
    <s v="9 - verwerkt"/>
    <n v="0"/>
    <m/>
    <d v="2023-01-16T00:00:00"/>
    <s v="DROP"/>
    <s v="0001010909278620080498_002"/>
    <m/>
    <m/>
    <m/>
    <s v="EUR"/>
    <n v="6.38"/>
    <s v="EUR"/>
    <n v="6.38"/>
    <s v="EUR"/>
    <n v="6.38"/>
    <n v="6.38"/>
    <n v="0"/>
    <s v="N"/>
    <n v="1223000132"/>
    <d v="2023-02-16T00:00:00"/>
    <m/>
    <d v="2023-01-16T00:00:00"/>
    <s v="00:00"/>
    <s v="23:59"/>
    <d v="2023-01-16T00:00:00"/>
    <s v="14:00"/>
    <s v="14:00"/>
    <n v="0.8"/>
    <s v="ce"/>
    <n v="322"/>
    <n v="0.8"/>
    <n v="0"/>
    <s v="Kuehne+Nagel Tiel 3 Standpl"/>
    <s v="De Diepert 5"/>
    <s v="Tiel"/>
    <s v="4004 MA"/>
    <s v="NL"/>
    <x v="14"/>
    <s v="Rood 24"/>
    <x v="17"/>
    <s v="6666LT"/>
    <s v="NL"/>
    <s v="0002245665"/>
    <s v="0080498_002"/>
    <s v="31V"/>
    <s v="NL001131849B01"/>
    <n v="2"/>
    <n v="0"/>
    <n v="6.38"/>
    <s v="N"/>
    <s v="Peter Appel Transport B.V."/>
    <n v="36622"/>
    <d v="2023-01-16T00:00:00"/>
    <s v="14:14:00"/>
    <n v="0"/>
    <x v="0"/>
    <x v="2"/>
    <n v="1"/>
    <x v="15"/>
    <n v="0"/>
    <s v=""/>
    <x v="5"/>
    <s v=""/>
    <n v="1"/>
    <e v="#VALUE!"/>
  </r>
  <r>
    <s v="COLGATE 3800 DEB."/>
    <s v="Colgate-Palmolive Nederland BV"/>
    <s v="101t"/>
    <n v="101090927480"/>
    <n v="101030160509"/>
    <n v="930"/>
    <s v="Inv Booked"/>
    <s v="0002245657"/>
    <s v="Verkoop"/>
    <n v="170"/>
    <s v="Transport drops zone"/>
    <s v="9 - verwerkt"/>
    <n v="0"/>
    <m/>
    <d v="2023-01-16T00:00:00"/>
    <s v="DROP"/>
    <s v="0001010909274800080250_010"/>
    <m/>
    <m/>
    <m/>
    <s v="EUR"/>
    <n v="26.33"/>
    <s v="EUR"/>
    <n v="26.33"/>
    <s v="EUR"/>
    <n v="26.33"/>
    <n v="26.33"/>
    <n v="0"/>
    <s v="N"/>
    <n v="1223000132"/>
    <d v="2023-02-16T00:00:00"/>
    <m/>
    <d v="2023-01-16T00:00:00"/>
    <s v="00:00"/>
    <s v="23:59"/>
    <d v="2023-01-16T00:00:00"/>
    <s v="10:00"/>
    <s v="11:00"/>
    <n v="0.8"/>
    <s v="ce"/>
    <n v="154"/>
    <n v="0.8"/>
    <n v="0"/>
    <s v="Kuehne+Nagel Tiel 3 Standpl"/>
    <s v="De Diepert 5"/>
    <s v="Tiel"/>
    <s v="4004 MA"/>
    <s v="NL"/>
    <x v="6"/>
    <s v="Insulindeweg 1"/>
    <x v="9"/>
    <s v="1462MJ"/>
    <s v="NL"/>
    <s v="0002245657"/>
    <s v="0080250_010"/>
    <s v="31V"/>
    <s v="NL001131849B01"/>
    <n v="2"/>
    <n v="0"/>
    <n v="26.33"/>
    <s v="N"/>
    <s v="Peter Appel Transport B.V."/>
    <n v="36622"/>
    <d v="2023-01-16T00:00:00"/>
    <s v="11:00:00"/>
    <n v="0"/>
    <x v="0"/>
    <x v="2"/>
    <n v="1"/>
    <x v="8"/>
    <n v="1"/>
    <n v="0.8"/>
    <x v="3"/>
    <n v="26.33"/>
    <n v="1"/>
    <n v="28.673369999999998"/>
  </r>
  <r>
    <s v="COLGATE 3800 DEB."/>
    <s v="Colgate-Palmolive Nederland BV"/>
    <s v="101t"/>
    <n v="101090928435"/>
    <n v="101030160587"/>
    <n v="930"/>
    <s v="Inv Booked"/>
    <s v="0002245679"/>
    <s v="Verkoop"/>
    <n v="170"/>
    <s v="Transport drops zone"/>
    <s v="9 - verwerkt"/>
    <n v="0"/>
    <m/>
    <d v="2023-01-17T00:00:00"/>
    <s v="DROP"/>
    <s v="0001010909284350080799_002"/>
    <m/>
    <m/>
    <m/>
    <s v="EUR"/>
    <n v="26.48"/>
    <s v="EUR"/>
    <n v="26.48"/>
    <s v="EUR"/>
    <n v="26.48"/>
    <n v="26.48"/>
    <n v="0"/>
    <s v="N"/>
    <n v="1223000132"/>
    <d v="2023-02-16T00:00:00"/>
    <m/>
    <d v="2023-01-17T00:00:00"/>
    <s v="00:00"/>
    <s v="23:59"/>
    <d v="2023-01-17T00:00:00"/>
    <s v="06:00"/>
    <s v="07:00"/>
    <n v="0.8"/>
    <s v="ce"/>
    <n v="814"/>
    <n v="0.8"/>
    <n v="1"/>
    <s v="Kuehne+Nagel Tiel 3 Standpl"/>
    <s v="De Diepert 5"/>
    <s v="Tiel"/>
    <s v="4004 MA"/>
    <s v="NL"/>
    <x v="2"/>
    <s v="Laan van Ruyven 1"/>
    <x v="11"/>
    <s v="2645EE"/>
    <s v="NL"/>
    <s v="0002245679"/>
    <s v="0080799_002"/>
    <s v="31V"/>
    <s v="NL001131849B01"/>
    <n v="2"/>
    <n v="0"/>
    <n v="26.48"/>
    <s v="N"/>
    <s v="Peter Appel Transport B.V."/>
    <n v="36622"/>
    <d v="2023-01-17T00:00:00"/>
    <s v="07:00:00"/>
    <n v="0"/>
    <x v="1"/>
    <x v="2"/>
    <n v="1"/>
    <x v="4"/>
    <n v="1"/>
    <n v="0.8"/>
    <x v="2"/>
    <n v="26.48"/>
    <n v="1"/>
    <n v="28.83672"/>
  </r>
  <r>
    <s v="COLGATE 3800 DEB."/>
    <s v="Colgate-Palmolive Nederland BV"/>
    <s v="101t"/>
    <n v="101090928436"/>
    <n v="101030160588"/>
    <n v="930"/>
    <s v="Inv Booked"/>
    <s v="0002245677"/>
    <s v="Verkoop"/>
    <n v="170"/>
    <s v="Transport drops zone"/>
    <s v="9 - verwerkt"/>
    <n v="0"/>
    <m/>
    <d v="2023-01-17T00:00:00"/>
    <s v="DROP"/>
    <s v="0001010909284360080798_002"/>
    <m/>
    <m/>
    <m/>
    <s v="EUR"/>
    <n v="113.53"/>
    <s v="EUR"/>
    <n v="113.53"/>
    <s v="EUR"/>
    <n v="113.53"/>
    <n v="113.53"/>
    <n v="0"/>
    <s v="N"/>
    <n v="1223000132"/>
    <d v="2023-02-16T00:00:00"/>
    <m/>
    <d v="2023-01-17T00:00:00"/>
    <s v="00:00"/>
    <s v="23:59"/>
    <d v="2023-01-17T00:00:00"/>
    <s v="06:00"/>
    <s v="07:00"/>
    <n v="18.399999999999999"/>
    <s v="ce"/>
    <n v="11560"/>
    <n v="18.399999999999999"/>
    <n v="23"/>
    <s v="Kuehne+Nagel Tiel 3 Standpl"/>
    <s v="De Diepert 5"/>
    <s v="Tiel"/>
    <s v="4004 MA"/>
    <s v="NL"/>
    <x v="2"/>
    <s v="Randweg 2"/>
    <x v="6"/>
    <s v="4191 NN"/>
    <s v="NL"/>
    <s v="0002245677"/>
    <s v="0080798_002"/>
    <s v="31V"/>
    <s v="NL001131849B01"/>
    <n v="2"/>
    <n v="0"/>
    <n v="113.53"/>
    <s v="N"/>
    <s v="Peter Appel Transport B.V."/>
    <n v="36622"/>
    <d v="2023-01-17T00:00:00"/>
    <s v="07:57:00"/>
    <n v="0"/>
    <x v="1"/>
    <x v="2"/>
    <n v="1"/>
    <x v="6"/>
    <n v="1"/>
    <n v="18.399999999999999"/>
    <x v="2"/>
    <n v="113.53"/>
    <n v="1"/>
    <n v="123.63417"/>
  </r>
  <r>
    <s v="COLGATE 3800 DEB."/>
    <s v="Colgate-Palmolive Nederland BV"/>
    <s v="101t"/>
    <n v="101090928064"/>
    <n v="101030160583"/>
    <n v="930"/>
    <s v="Inv Booked"/>
    <s v="0002245666"/>
    <s v="Verkoop"/>
    <n v="170"/>
    <s v="Transport drops zone"/>
    <s v="9 - verwerkt"/>
    <n v="0"/>
    <m/>
    <d v="2023-01-17T00:00:00"/>
    <s v="DROP"/>
    <s v="0001010909280640080592_002"/>
    <m/>
    <m/>
    <m/>
    <s v="EUR"/>
    <n v="375.04"/>
    <s v="EUR"/>
    <n v="375.04"/>
    <s v="EUR"/>
    <n v="375.04"/>
    <n v="375.04"/>
    <n v="0"/>
    <s v="N"/>
    <n v="1223000132"/>
    <d v="2023-02-16T00:00:00"/>
    <m/>
    <d v="2023-01-17T00:00:00"/>
    <s v="00:00"/>
    <s v="23:59"/>
    <d v="2023-01-17T00:00:00"/>
    <s v="11:00"/>
    <s v="11:00"/>
    <n v="25.6"/>
    <s v="ce"/>
    <n v="26058"/>
    <n v="25.6"/>
    <n v="47"/>
    <s v="Kuehne+Nagel Tiel 3 Standpl"/>
    <s v="De Diepert 5"/>
    <s v="Tiel"/>
    <s v="4004 MA"/>
    <s v="NL"/>
    <x v="0"/>
    <s v="Henri Fordlaan 6"/>
    <x v="0"/>
    <s v="9615TK"/>
    <s v="NL"/>
    <s v="0002245666"/>
    <s v="0080592_002"/>
    <s v="31V"/>
    <s v="NL001131849B01"/>
    <n v="2"/>
    <n v="0"/>
    <n v="375.04"/>
    <s v="N"/>
    <s v="Peter Appel Transport B.V."/>
    <n v="36622"/>
    <d v="2023-01-17T00:00:00"/>
    <s v="11:29:00"/>
    <n v="0"/>
    <x v="1"/>
    <x v="2"/>
    <n v="1"/>
    <x v="0"/>
    <n v="1"/>
    <n v="25.6"/>
    <x v="0"/>
    <n v="375.04"/>
    <n v="1"/>
    <n v="408.41856000000001"/>
  </r>
  <r>
    <s v="COLGATE 3800 DEB."/>
    <s v="Colgate-Palmolive Nederland BV"/>
    <s v="101t"/>
    <n v="101090928055"/>
    <n v="101030160584"/>
    <n v="930"/>
    <s v="Inv Booked"/>
    <s v="0002245674"/>
    <s v="Verkoop"/>
    <n v="170"/>
    <s v="Transport drops zone"/>
    <s v="9 - verwerkt"/>
    <n v="0"/>
    <m/>
    <d v="2023-01-17T00:00:00"/>
    <s v="DROP"/>
    <s v="0001010909280550080583_003"/>
    <m/>
    <m/>
    <m/>
    <s v="EUR"/>
    <n v="178.18"/>
    <s v="EUR"/>
    <n v="178.18"/>
    <s v="EUR"/>
    <n v="178.18"/>
    <n v="178.18"/>
    <n v="0"/>
    <s v="N"/>
    <n v="1223000132"/>
    <d v="2023-02-16T00:00:00"/>
    <m/>
    <d v="2023-01-17T00:00:00"/>
    <s v="00:00"/>
    <s v="23:59"/>
    <d v="2023-01-17T00:00:00"/>
    <s v="16:00"/>
    <s v="17:00"/>
    <n v="12.8"/>
    <s v="ce"/>
    <n v="10707"/>
    <n v="12.8"/>
    <n v="19"/>
    <s v="Kuehne+Nagel Tiel 3 Standpl"/>
    <s v="De Diepert 5"/>
    <s v="Tiel"/>
    <s v="4004 MA"/>
    <s v="NL"/>
    <x v="16"/>
    <s v="Rijnland 4"/>
    <x v="19"/>
    <s v="1948RL"/>
    <s v="NL"/>
    <s v="0002245674"/>
    <s v="0080583_003"/>
    <s v="31V"/>
    <s v="NL001131849B01"/>
    <n v="2"/>
    <n v="0"/>
    <n v="178.18"/>
    <s v="N"/>
    <s v="Peter Appel Transport B.V."/>
    <n v="36622"/>
    <d v="2023-01-17T00:00:00"/>
    <s v="13:06:00"/>
    <n v="0"/>
    <x v="1"/>
    <x v="2"/>
    <n v="1"/>
    <x v="17"/>
    <n v="1"/>
    <n v="12.8"/>
    <x v="0"/>
    <n v="178.18"/>
    <n v="1"/>
    <n v="194.03801999999999"/>
  </r>
  <r>
    <s v="COLGATE 3800 DEB."/>
    <s v="Colgate-Palmolive Nederland BV"/>
    <s v="101t"/>
    <n v="101090928054"/>
    <n v="101030160585"/>
    <n v="930"/>
    <s v="Inv Booked"/>
    <s v="0002245668"/>
    <s v="Verkoop"/>
    <n v="170"/>
    <s v="Transport drops zone"/>
    <s v="9 - verwerkt"/>
    <n v="0"/>
    <m/>
    <d v="2023-01-17T00:00:00"/>
    <s v="DROP"/>
    <s v="0001010909280540080582_003"/>
    <m/>
    <m/>
    <m/>
    <s v="EUR"/>
    <n v="272.48"/>
    <s v="EUR"/>
    <n v="272.48"/>
    <s v="EUR"/>
    <n v="272.48"/>
    <n v="272.48"/>
    <n v="0"/>
    <s v="N"/>
    <n v="1223000132"/>
    <d v="2023-02-16T00:00:00"/>
    <m/>
    <d v="2023-01-17T00:00:00"/>
    <s v="00:00"/>
    <s v="23:59"/>
    <d v="2023-01-17T00:00:00"/>
    <s v="13:00"/>
    <s v="13:00"/>
    <n v="20.8"/>
    <s v="ce"/>
    <n v="19034"/>
    <n v="20.8"/>
    <n v="34"/>
    <s v="Kuehne+Nagel Tiel 3 Standpl"/>
    <s v="De Diepert 5"/>
    <s v="Tiel"/>
    <s v="4004 MA"/>
    <s v="NL"/>
    <x v="50"/>
    <s v="Fahrenheitweg 24"/>
    <x v="1"/>
    <s v="6101WR"/>
    <s v="NL"/>
    <s v="0002245668"/>
    <s v="0080582_003"/>
    <s v="31V"/>
    <s v="NL001131849B01"/>
    <n v="2"/>
    <n v="0"/>
    <n v="272.48"/>
    <s v="N"/>
    <s v="Peter Appel Transport B.V."/>
    <n v="36622"/>
    <d v="2023-01-17T00:00:00"/>
    <s v="14:51:00"/>
    <n v="0"/>
    <x v="1"/>
    <x v="2"/>
    <n v="1"/>
    <x v="1"/>
    <n v="1"/>
    <n v="20.8"/>
    <x v="1"/>
    <n v="272.48"/>
    <n v="1"/>
    <n v="296.73072000000002"/>
  </r>
  <r>
    <s v="COLGATE 3800 DEB."/>
    <s v="Colgate-Palmolive Nederland BV"/>
    <s v="101t"/>
    <n v="101090928050"/>
    <n v="101030160586"/>
    <n v="930"/>
    <s v="Inv Booked"/>
    <s v="0002245681"/>
    <s v="Verkoop"/>
    <n v="170"/>
    <s v="Transport drops zone"/>
    <s v="9 - verwerkt"/>
    <n v="0"/>
    <m/>
    <d v="2023-01-17T00:00:00"/>
    <s v="DROP"/>
    <s v="0001010909280500080578_003"/>
    <m/>
    <m/>
    <m/>
    <s v="EUR"/>
    <n v="26.33"/>
    <s v="EUR"/>
    <n v="26.33"/>
    <s v="EUR"/>
    <n v="26.33"/>
    <n v="26.33"/>
    <n v="0"/>
    <s v="N"/>
    <n v="1223000132"/>
    <d v="2023-02-16T00:00:00"/>
    <m/>
    <d v="2023-01-17T00:00:00"/>
    <s v="00:00"/>
    <s v="23:59"/>
    <d v="2023-01-17T00:00:00"/>
    <s v="09:00"/>
    <s v="16:00"/>
    <n v="0.8"/>
    <s v="ce"/>
    <n v="108"/>
    <n v="0.8"/>
    <n v="0"/>
    <s v="Kuehne+Nagel Tiel 3 Standpl"/>
    <s v="De Diepert 5"/>
    <s v="Tiel"/>
    <s v="4004 MA"/>
    <s v="NL"/>
    <x v="52"/>
    <s v="Leeuwenveldseweg 3F"/>
    <x v="43"/>
    <s v="1382 LV"/>
    <s v="NL"/>
    <s v="0002245681"/>
    <s v="0080578_003"/>
    <s v="31V"/>
    <s v="NL001131849B01"/>
    <n v="2"/>
    <n v="0"/>
    <n v="26.33"/>
    <s v="N"/>
    <s v="Peter Appel Transport B.V."/>
    <n v="36622"/>
    <d v="2023-01-17T00:00:00"/>
    <s v="14:25:00"/>
    <n v="0"/>
    <x v="1"/>
    <x v="2"/>
    <n v="1"/>
    <x v="13"/>
    <n v="1"/>
    <n v="0.8"/>
    <x v="0"/>
    <n v="26.33"/>
    <n v="1"/>
    <n v="28.673369999999998"/>
  </r>
  <r>
    <s v="COLGATE 3800 DEB."/>
    <s v="Colgate-Palmolive Nederland BV"/>
    <s v="101t"/>
    <n v="101090928052"/>
    <n v="101030160573"/>
    <n v="930"/>
    <s v="Inv Booked"/>
    <s v="0002245675"/>
    <s v="Verkoop"/>
    <n v="170"/>
    <s v="Transport drops zone"/>
    <s v="9 - verwerkt"/>
    <n v="0"/>
    <m/>
    <d v="2023-01-17T00:00:00"/>
    <s v="DROP"/>
    <s v="0001010909280520080579_002"/>
    <m/>
    <m/>
    <m/>
    <s v="EUR"/>
    <n v="286.75"/>
    <s v="EUR"/>
    <n v="286.75"/>
    <s v="EUR"/>
    <n v="286.75"/>
    <n v="286.75"/>
    <n v="0"/>
    <s v="N"/>
    <n v="1223000132"/>
    <d v="2023-02-16T00:00:00"/>
    <m/>
    <d v="2023-01-17T00:00:00"/>
    <s v="00:00"/>
    <s v="23:59"/>
    <d v="2023-01-17T00:00:00"/>
    <s v="07:00"/>
    <s v="07:00"/>
    <n v="23.2"/>
    <s v="ce"/>
    <n v="22284"/>
    <n v="23.2"/>
    <n v="43"/>
    <s v="Kuehne+Nagel Tiel 3 Standpl"/>
    <s v="De Diepert 5"/>
    <s v="Tiel"/>
    <s v="4004 MA"/>
    <s v="NL"/>
    <x v="1"/>
    <s v="Fahrenheitweg 1"/>
    <x v="1"/>
    <s v="6101WR"/>
    <s v="NL"/>
    <s v="0002245675"/>
    <s v="0080579_002"/>
    <s v="31V"/>
    <s v="NL001131849B01"/>
    <n v="2"/>
    <n v="0"/>
    <n v="286.75"/>
    <s v="N"/>
    <s v="Peter Appel Transport B.V."/>
    <n v="36622"/>
    <d v="2023-01-17T00:00:00"/>
    <s v="08:25:00"/>
    <n v="25"/>
    <x v="1"/>
    <x v="2"/>
    <n v="1"/>
    <x v="1"/>
    <n v="1"/>
    <n v="23.2"/>
    <x v="1"/>
    <n v="286.75"/>
    <n v="1"/>
    <n v="312.27074999999996"/>
  </r>
  <r>
    <s v="COLGATE 3800 DEB."/>
    <s v="Colgate-Palmolive Nederland BV"/>
    <s v="101t"/>
    <n v="101090928437"/>
    <n v="101030160574"/>
    <n v="930"/>
    <s v="Inv Booked"/>
    <s v="0002245667"/>
    <s v="Verkoop"/>
    <n v="170"/>
    <s v="Transport drops zone"/>
    <s v="9 - verwerkt"/>
    <n v="0"/>
    <m/>
    <d v="2023-01-17T00:00:00"/>
    <s v="DROP"/>
    <s v="0001010909284370080800_002"/>
    <m/>
    <m/>
    <m/>
    <s v="EUR"/>
    <n v="241.7"/>
    <s v="EUR"/>
    <n v="241.7"/>
    <s v="EUR"/>
    <n v="241.7"/>
    <n v="241.7"/>
    <n v="0"/>
    <s v="N"/>
    <n v="1223000132"/>
    <d v="2023-02-16T00:00:00"/>
    <m/>
    <d v="2023-01-17T00:00:00"/>
    <s v="00:00"/>
    <s v="23:59"/>
    <d v="2023-01-17T00:00:00"/>
    <s v="09:00"/>
    <s v="09:00"/>
    <n v="20.8"/>
    <s v="ce"/>
    <n v="14462"/>
    <n v="20.8"/>
    <n v="25"/>
    <s v="Kuehne+Nagel Tiel 3 Standpl"/>
    <s v="De Diepert 5"/>
    <s v="Tiel"/>
    <s v="4004 MA"/>
    <s v="NL"/>
    <x v="1"/>
    <s v="Perenmarkt 15"/>
    <x v="2"/>
    <s v="1681PG"/>
    <s v="NL"/>
    <s v="0002245667"/>
    <s v="0080800_002"/>
    <s v="31V"/>
    <s v="NL001131849B01"/>
    <n v="2"/>
    <n v="0"/>
    <n v="241.7"/>
    <s v="N"/>
    <s v="Peter Appel Transport B.V."/>
    <n v="36622"/>
    <d v="2023-01-17T00:00:00"/>
    <s v="09:50:00"/>
    <n v="0"/>
    <x v="1"/>
    <x v="2"/>
    <n v="1"/>
    <x v="2"/>
    <n v="1"/>
    <n v="20.8"/>
    <x v="1"/>
    <n v="241.7"/>
    <n v="1"/>
    <n v="263.21129999999999"/>
  </r>
  <r>
    <s v="COLGATE 3800 DEB."/>
    <s v="Colgate-Palmolive Nederland BV"/>
    <s v="101t"/>
    <n v="101090928071"/>
    <n v="101030160575"/>
    <n v="930"/>
    <s v="Inv Booked"/>
    <s v="0002245673 FREIGHT ERROR"/>
    <s v="Verkoop"/>
    <n v="170"/>
    <s v="Transport drops zone"/>
    <s v="9 - verwerkt"/>
    <n v="0"/>
    <m/>
    <d v="2023-01-17T00:00:00"/>
    <s v="DROP"/>
    <s v="0001010909280710080602_002"/>
    <m/>
    <m/>
    <m/>
    <s v="EUR"/>
    <n v="112.4"/>
    <s v="EUR"/>
    <n v="112.4"/>
    <s v="EUR"/>
    <n v="112.4"/>
    <n v="112.4"/>
    <n v="0"/>
    <s v="N"/>
    <n v="1223000132"/>
    <d v="2023-02-16T00:00:00"/>
    <m/>
    <d v="2023-01-17T00:00:00"/>
    <s v="00:00"/>
    <s v="23:59"/>
    <d v="2023-01-17T00:00:00"/>
    <s v="07:00"/>
    <s v="16:00"/>
    <n v="8"/>
    <s v="ce"/>
    <n v="6951"/>
    <n v="8"/>
    <n v="13"/>
    <s v="Kuehne+Nagel Tiel 3 Standpl"/>
    <s v="De Diepert 5"/>
    <s v="Tiel"/>
    <s v="4004 MA"/>
    <s v="NL"/>
    <x v="15"/>
    <s v="De Flammert 1211"/>
    <x v="18"/>
    <s v="5854 NE"/>
    <s v="NL"/>
    <s v="0002245673 FREIGHT ERROR"/>
    <s v="0080602_002"/>
    <s v="31V"/>
    <s v="NL001131849B01"/>
    <n v="2"/>
    <n v="0"/>
    <n v="112.4"/>
    <s v="N"/>
    <s v="Peter Appel Transport B.V."/>
    <n v="36622"/>
    <d v="2023-01-17T00:00:00"/>
    <s v="15:13:00"/>
    <n v="0"/>
    <x v="1"/>
    <x v="2"/>
    <n v="1"/>
    <x v="16"/>
    <n v="1"/>
    <n v="8"/>
    <x v="3"/>
    <n v="112.4"/>
    <n v="1"/>
    <n v="122.4036"/>
  </r>
  <r>
    <s v="COLGATE 3800 DEB."/>
    <s v="Colgate-Palmolive Nederland BV"/>
    <s v="101t"/>
    <n v="101090928071"/>
    <n v="101030160576"/>
    <n v="930"/>
    <s v="Inv Booked"/>
    <s v="0002245671 FREIGHT ERROR"/>
    <s v="Verkoop"/>
    <n v="170"/>
    <s v="Transport drops zone"/>
    <s v="9 - verwerkt"/>
    <n v="0"/>
    <m/>
    <d v="2023-01-17T00:00:00"/>
    <s v="DROP"/>
    <s v="0001010909280710080602_003"/>
    <m/>
    <m/>
    <m/>
    <s v="EUR"/>
    <n v="247.81"/>
    <s v="EUR"/>
    <n v="247.81"/>
    <s v="EUR"/>
    <n v="247.81"/>
    <n v="247.81"/>
    <n v="0"/>
    <s v="N"/>
    <n v="1223000132"/>
    <d v="2023-02-16T00:00:00"/>
    <m/>
    <d v="2023-01-17T00:00:00"/>
    <s v="00:00"/>
    <s v="23:59"/>
    <d v="2023-01-17T00:00:00"/>
    <s v="17:00"/>
    <s v="17:00"/>
    <n v="17.600000000000001"/>
    <s v="ce"/>
    <n v="16959"/>
    <n v="17.600000000000001"/>
    <n v="32"/>
    <s v="Kuehne+Nagel Tiel 3 Standpl"/>
    <s v="De Diepert 5"/>
    <s v="Tiel"/>
    <s v="4004 MA"/>
    <s v="NL"/>
    <x v="50"/>
    <s v="Fahrenheitweg 24"/>
    <x v="1"/>
    <s v="6101WR"/>
    <s v="NL"/>
    <s v="0002245671 FREIGHT ERROR"/>
    <s v="0080602_003"/>
    <s v="31V"/>
    <s v="NL001131849B01"/>
    <n v="2"/>
    <n v="0"/>
    <n v="247.81"/>
    <s v="N"/>
    <s v="Peter Appel Transport B.V."/>
    <n v="36622"/>
    <d v="2023-01-17T00:00:00"/>
    <s v="17:15:00"/>
    <n v="0"/>
    <x v="1"/>
    <x v="2"/>
    <n v="1"/>
    <x v="1"/>
    <n v="1"/>
    <n v="17.600000000000001"/>
    <x v="1"/>
    <n v="247.81"/>
    <n v="1"/>
    <n v="269.86509000000001"/>
  </r>
  <r>
    <s v="COLGATE 3800 DEB."/>
    <s v="Colgate-Palmolive Nederland BV"/>
    <s v="101t"/>
    <n v="101090928070"/>
    <n v="101030160577"/>
    <n v="930"/>
    <s v="Inv Booked"/>
    <s v="0002245672"/>
    <s v="Verkoop"/>
    <n v="170"/>
    <s v="Transport drops zone"/>
    <s v="9 - verwerkt"/>
    <n v="0"/>
    <m/>
    <d v="2023-01-17T00:00:00"/>
    <s v="DROP"/>
    <s v="0001010909280700080597_002"/>
    <m/>
    <m/>
    <m/>
    <s v="EUR"/>
    <n v="272.18"/>
    <s v="EUR"/>
    <n v="272.18"/>
    <s v="EUR"/>
    <n v="272.18"/>
    <n v="272.18"/>
    <n v="0"/>
    <s v="N"/>
    <n v="1223000132"/>
    <d v="2023-02-16T00:00:00"/>
    <m/>
    <d v="2023-01-17T00:00:00"/>
    <s v="00:00"/>
    <s v="23:59"/>
    <d v="2023-01-17T00:00:00"/>
    <s v="11:00"/>
    <s v="11:00"/>
    <n v="26.4"/>
    <s v="ce"/>
    <n v="21933"/>
    <n v="26.4"/>
    <n v="47"/>
    <s v="Kuehne+Nagel Tiel 3 Standpl"/>
    <s v="De Diepert 5"/>
    <s v="Tiel"/>
    <s v="4004 MA"/>
    <s v="NL"/>
    <x v="1"/>
    <s v="Perenmarkt 15"/>
    <x v="2"/>
    <s v="1681PG"/>
    <s v="NL"/>
    <s v="0002245672"/>
    <s v="0080597_002"/>
    <s v="31V"/>
    <s v="NL001131849B01"/>
    <n v="2"/>
    <n v="0"/>
    <n v="272.18"/>
    <s v="N"/>
    <s v="Peter Appel Transport B.V."/>
    <n v="36622"/>
    <d v="2023-01-17T00:00:00"/>
    <s v="11:30:00"/>
    <n v="0"/>
    <x v="1"/>
    <x v="2"/>
    <n v="1"/>
    <x v="2"/>
    <n v="1"/>
    <n v="26.4"/>
    <x v="1"/>
    <n v="272.18"/>
    <n v="1"/>
    <n v="296.40402"/>
  </r>
  <r>
    <s v="COLGATE 3800 DEB."/>
    <s v="Colgate-Palmolive Nederland BV"/>
    <s v="101t"/>
    <n v="101090928440"/>
    <n v="101030160578"/>
    <n v="930"/>
    <s v="Inv Booked"/>
    <s v="0002245678"/>
    <s v="Verkoop"/>
    <n v="170"/>
    <s v="Transport drops zone"/>
    <s v="9 - verwerkt"/>
    <n v="0"/>
    <m/>
    <d v="2023-01-17T00:00:00"/>
    <s v="DROP"/>
    <s v="0001010909284400080801_002"/>
    <m/>
    <m/>
    <m/>
    <s v="EUR"/>
    <n v="127.44"/>
    <s v="EUR"/>
    <n v="127.44"/>
    <s v="EUR"/>
    <n v="127.44"/>
    <n v="127.44"/>
    <n v="0"/>
    <s v="N"/>
    <n v="1223000132"/>
    <d v="2023-02-16T00:00:00"/>
    <m/>
    <d v="2023-01-17T00:00:00"/>
    <s v="00:00"/>
    <s v="23:59"/>
    <d v="2023-01-17T00:00:00"/>
    <s v="12:00"/>
    <s v="13:00"/>
    <n v="8"/>
    <s v="ce"/>
    <n v="4455"/>
    <n v="8"/>
    <n v="7"/>
    <s v="Kuehne+Nagel Tiel 3 Standpl"/>
    <s v="De Diepert 5"/>
    <s v="Tiel"/>
    <s v="4004 MA"/>
    <s v="NL"/>
    <x v="16"/>
    <s v="Rijnland 4"/>
    <x v="19"/>
    <s v="1948RL"/>
    <s v="NL"/>
    <s v="0002245678"/>
    <s v="0080801_002"/>
    <s v="31V"/>
    <s v="NL001131849B01"/>
    <n v="2"/>
    <n v="0"/>
    <n v="127.44"/>
    <s v="N"/>
    <s v="Peter Appel Transport B.V."/>
    <n v="36622"/>
    <d v="2023-01-17T00:00:00"/>
    <s v="11:56:00"/>
    <n v="0"/>
    <x v="1"/>
    <x v="2"/>
    <n v="1"/>
    <x v="17"/>
    <n v="1"/>
    <n v="8"/>
    <x v="0"/>
    <n v="127.44"/>
    <n v="1"/>
    <n v="138.78216"/>
  </r>
  <r>
    <s v="COLGATE 3800 DEB."/>
    <s v="Colgate-Palmolive Nederland BV"/>
    <s v="101t"/>
    <n v="101090928056"/>
    <n v="101030160579"/>
    <n v="930"/>
    <s v="Inv Booked"/>
    <s v="0002245676"/>
    <s v="Verkoop"/>
    <n v="170"/>
    <s v="Transport drops zone"/>
    <s v="9 - verwerkt"/>
    <n v="0"/>
    <m/>
    <d v="2023-01-17T00:00:00"/>
    <s v="DROP"/>
    <s v="0001010909280560080584_002"/>
    <m/>
    <m/>
    <m/>
    <s v="EUR"/>
    <n v="40.58"/>
    <s v="EUR"/>
    <n v="40.58"/>
    <s v="EUR"/>
    <n v="40.58"/>
    <n v="40.58"/>
    <n v="0"/>
    <s v="N"/>
    <n v="1223000132"/>
    <d v="2023-02-16T00:00:00"/>
    <m/>
    <d v="2023-01-17T00:00:00"/>
    <s v="00:00"/>
    <s v="23:59"/>
    <d v="2023-01-17T00:00:00"/>
    <s v="05:00"/>
    <s v="05:00"/>
    <n v="1.6"/>
    <s v="ce"/>
    <n v="1137"/>
    <n v="1.6"/>
    <n v="1"/>
    <s v="Kuehne+Nagel Tiel 3 Standpl"/>
    <s v="De Diepert 5"/>
    <s v="Tiel"/>
    <s v="4004 MA"/>
    <s v="NL"/>
    <x v="19"/>
    <s v="SAFFIER  300"/>
    <x v="21"/>
    <s v="3316 LN"/>
    <s v="NL"/>
    <s v="0002245676"/>
    <s v="0080584_002"/>
    <s v="31V"/>
    <s v="NL001131849B01"/>
    <n v="2"/>
    <n v="0"/>
    <n v="40.58"/>
    <s v="N"/>
    <s v="Peter Appel Transport B.V."/>
    <n v="36622"/>
    <d v="2023-01-17T00:00:00"/>
    <s v="06:18:00"/>
    <n v="0"/>
    <x v="1"/>
    <x v="2"/>
    <n v="1"/>
    <x v="19"/>
    <n v="1"/>
    <n v="1.6"/>
    <x v="3"/>
    <n v="40.58"/>
    <n v="1"/>
    <n v="44.19162"/>
  </r>
  <r>
    <s v="COLGATE 3800 DEB."/>
    <s v="Colgate-Palmolive Nederland BV"/>
    <s v="101t"/>
    <n v="101090928057"/>
    <n v="101030160580"/>
    <n v="930"/>
    <s v="Inv Booked"/>
    <s v="0002245670"/>
    <s v="Verkoop"/>
    <n v="170"/>
    <s v="Transport drops zone"/>
    <s v="9 - verwerkt"/>
    <n v="0"/>
    <m/>
    <d v="2023-01-17T00:00:00"/>
    <s v="DROP"/>
    <s v="0001010909280570080585_002"/>
    <m/>
    <m/>
    <m/>
    <s v="EUR"/>
    <n v="299.26"/>
    <s v="EUR"/>
    <n v="299.26"/>
    <s v="EUR"/>
    <n v="299.26"/>
    <n v="299.26"/>
    <n v="0"/>
    <s v="N"/>
    <n v="1223000132"/>
    <d v="2023-02-16T00:00:00"/>
    <m/>
    <d v="2023-01-17T00:00:00"/>
    <s v="00:00"/>
    <s v="23:59"/>
    <d v="2023-01-17T00:00:00"/>
    <s v="07:00"/>
    <s v="07:00"/>
    <n v="25.6"/>
    <s v="ce"/>
    <n v="21336"/>
    <n v="25.6"/>
    <n v="43"/>
    <s v="Kuehne+Nagel Tiel 3 Standpl"/>
    <s v="De Diepert 5"/>
    <s v="Tiel"/>
    <s v="4004 MA"/>
    <s v="NL"/>
    <x v="1"/>
    <s v="Fahrenheitweg 1"/>
    <x v="1"/>
    <s v="6101WR"/>
    <s v="NL"/>
    <s v="0002245670"/>
    <s v="0080585_002"/>
    <s v="31V"/>
    <s v="NL001131849B01"/>
    <n v="2"/>
    <n v="0"/>
    <n v="299.26"/>
    <s v="N"/>
    <s v="Peter Appel Transport B.V."/>
    <n v="36622"/>
    <d v="2023-01-17T00:00:00"/>
    <s v="08:12:00"/>
    <n v="0"/>
    <x v="1"/>
    <x v="2"/>
    <n v="1"/>
    <x v="1"/>
    <n v="1"/>
    <n v="25.6"/>
    <x v="1"/>
    <n v="299.26"/>
    <n v="1"/>
    <n v="325.89413999999999"/>
  </r>
  <r>
    <s v="COLGATE 3800 DEB."/>
    <s v="Colgate-Palmolive Nederland BV"/>
    <s v="101t"/>
    <n v="101090928050"/>
    <n v="101030160581"/>
    <n v="930"/>
    <s v="Inv Booked"/>
    <s v="0002245680"/>
    <s v="Verkoop"/>
    <n v="170"/>
    <s v="Transport drops zone"/>
    <s v="9 - verwerkt"/>
    <n v="0"/>
    <m/>
    <d v="2023-01-17T00:00:00"/>
    <s v="DROP"/>
    <s v="0001010909280500080578_006"/>
    <m/>
    <m/>
    <m/>
    <s v="EUR"/>
    <n v="93.28"/>
    <s v="EUR"/>
    <n v="93.28"/>
    <s v="EUR"/>
    <n v="93.28"/>
    <n v="93.28"/>
    <n v="0"/>
    <s v="N"/>
    <n v="1223000132"/>
    <d v="2023-02-16T00:00:00"/>
    <m/>
    <d v="2023-01-17T00:00:00"/>
    <s v="00:00"/>
    <s v="23:59"/>
    <d v="2023-01-17T00:00:00"/>
    <s v="09:30"/>
    <s v="10:30"/>
    <n v="4"/>
    <s v="ce"/>
    <n v="2278"/>
    <n v="4"/>
    <n v="3"/>
    <s v="Kuehne+Nagel Tiel 3 Standpl"/>
    <s v="De Diepert 5"/>
    <s v="Tiel"/>
    <s v="4004 MA"/>
    <s v="NL"/>
    <x v="21"/>
    <s v="Bloemakkers 4"/>
    <x v="22"/>
    <s v="9461GX"/>
    <s v="NL"/>
    <s v="0002245680"/>
    <s v="0080578_006"/>
    <s v="31V"/>
    <s v="NL001131849B01"/>
    <n v="2"/>
    <n v="0"/>
    <n v="93.28"/>
    <s v="N"/>
    <s v="Peter Appel Transport B.V."/>
    <n v="36622"/>
    <d v="2023-01-17T00:00:00"/>
    <s v="11:00:00"/>
    <n v="0"/>
    <x v="1"/>
    <x v="2"/>
    <n v="1"/>
    <x v="20"/>
    <n v="1"/>
    <n v="4"/>
    <x v="3"/>
    <n v="93.28"/>
    <n v="1"/>
    <n v="101.58192"/>
  </r>
  <r>
    <s v="COLGATE 3800 DEB."/>
    <s v="Colgate-Palmolive Nederland BV"/>
    <s v="101t"/>
    <n v="101090928054"/>
    <n v="101030160582"/>
    <n v="930"/>
    <s v="Inv Booked"/>
    <s v="0002245669"/>
    <s v="Verkoop"/>
    <n v="170"/>
    <s v="Transport drops zone"/>
    <s v="9 - verwerkt"/>
    <n v="0"/>
    <m/>
    <d v="2023-01-17T00:00:00"/>
    <s v="DROP"/>
    <s v="0001010909280540080582_002"/>
    <m/>
    <m/>
    <m/>
    <s v="EUR"/>
    <n v="28.98"/>
    <s v="EUR"/>
    <n v="28.98"/>
    <s v="EUR"/>
    <n v="28.98"/>
    <n v="28.98"/>
    <n v="0"/>
    <s v="N"/>
    <n v="1223000132"/>
    <d v="2023-02-16T00:00:00"/>
    <m/>
    <d v="2023-01-17T00:00:00"/>
    <s v="00:00"/>
    <s v="23:59"/>
    <d v="2023-01-17T00:00:00"/>
    <s v="10:15"/>
    <s v="10:15"/>
    <n v="0.8"/>
    <s v="ce"/>
    <n v="474"/>
    <n v="0.8"/>
    <n v="0"/>
    <s v="Kuehne+Nagel Tiel 3 Standpl"/>
    <s v="De Diepert 5"/>
    <s v="Tiel"/>
    <s v="4004 MA"/>
    <s v="NL"/>
    <x v="11"/>
    <s v="Oude Graaf 16"/>
    <x v="27"/>
    <s v="6002 NL"/>
    <s v="NL"/>
    <s v="0002245669"/>
    <s v="0080582_002"/>
    <s v="31V"/>
    <s v="NL001131849B01"/>
    <n v="2"/>
    <n v="0"/>
    <n v="28.98"/>
    <s v="N"/>
    <s v="Peter Appel Transport B.V."/>
    <n v="36622"/>
    <d v="2023-01-17T00:00:00"/>
    <s v="11:27:00"/>
    <n v="0"/>
    <x v="1"/>
    <x v="2"/>
    <n v="1"/>
    <x v="23"/>
    <n v="1"/>
    <n v="0.8"/>
    <x v="4"/>
    <n v="28.98"/>
    <n v="1"/>
    <n v="31.55922"/>
  </r>
  <r>
    <s v="COLGATE 3800 DEB."/>
    <s v="Colgate-Palmolive Nederland BV"/>
    <s v="101t"/>
    <n v="101090929017"/>
    <n v="101030160657"/>
    <n v="930"/>
    <s v="Inv Booked"/>
    <s v="0002245688"/>
    <s v="Verkoop"/>
    <n v="170"/>
    <s v="Transport drops zone"/>
    <s v="9 - verwerkt"/>
    <n v="0"/>
    <m/>
    <d v="2023-01-18T00:00:00"/>
    <s v="DROP"/>
    <s v="0001010909290170080920_002"/>
    <m/>
    <m/>
    <m/>
    <s v="EUR"/>
    <n v="86.33"/>
    <s v="EUR"/>
    <n v="86.33"/>
    <s v="EUR"/>
    <n v="86.33"/>
    <n v="86.33"/>
    <n v="0"/>
    <s v="N"/>
    <n v="1223000132"/>
    <d v="2023-02-16T00:00:00"/>
    <m/>
    <d v="2023-01-18T00:00:00"/>
    <s v="00:00"/>
    <s v="23:59"/>
    <d v="2023-01-18T00:00:00"/>
    <s v="07:00"/>
    <s v="10:00"/>
    <n v="6.4"/>
    <s v="ce"/>
    <n v="5286"/>
    <n v="6.4"/>
    <n v="11"/>
    <s v="Kuehne+Nagel Tiel 3 Standpl"/>
    <s v="De Diepert 5"/>
    <s v="Tiel"/>
    <s v="4004 MA"/>
    <s v="NL"/>
    <x v="10"/>
    <s v="Slego 1a"/>
    <x v="13"/>
    <s v="1046BM"/>
    <s v="NL"/>
    <s v="0002245688"/>
    <s v="0080920_002"/>
    <s v="31V"/>
    <s v="NL001131849B01"/>
    <n v="2"/>
    <n v="0"/>
    <n v="86.33"/>
    <s v="N"/>
    <s v="Peter Appel Transport B.V."/>
    <n v="36622"/>
    <d v="2023-01-18T00:00:00"/>
    <s v="07:55:00"/>
    <n v="0"/>
    <x v="2"/>
    <x v="2"/>
    <n v="1"/>
    <x v="11"/>
    <n v="1"/>
    <n v="8.8000000000000007"/>
    <x v="0"/>
    <n v="118.71000000000001"/>
    <n v="1"/>
    <n v="129.27519000000001"/>
  </r>
  <r>
    <s v="COLGATE 3800 DEB."/>
    <s v="Colgate-Palmolive Nederland BV"/>
    <s v="101t"/>
    <n v="101090928582"/>
    <n v="101030160658"/>
    <n v="930"/>
    <s v="Inv Booked"/>
    <s v="0002245697"/>
    <s v="Verkoop"/>
    <n v="170"/>
    <s v="Transport drops zone"/>
    <s v="9 - verwerkt"/>
    <n v="0"/>
    <m/>
    <d v="2023-01-18T00:00:00"/>
    <s v="DROP"/>
    <s v="0001010909285820080936_002"/>
    <m/>
    <m/>
    <m/>
    <s v="EUR"/>
    <n v="94.8"/>
    <s v="EUR"/>
    <n v="94.8"/>
    <s v="EUR"/>
    <n v="94.8"/>
    <n v="94.8"/>
    <n v="0"/>
    <s v="N"/>
    <n v="1223000132"/>
    <d v="2023-02-16T00:00:00"/>
    <m/>
    <d v="2023-01-18T00:00:00"/>
    <s v="00:00"/>
    <s v="23:59"/>
    <d v="2023-01-18T00:00:00"/>
    <s v="18:00"/>
    <s v="19:00"/>
    <n v="12"/>
    <s v="ce"/>
    <n v="9567"/>
    <n v="12"/>
    <n v="18"/>
    <s v="Kuehne+Nagel Tiel 3 Standpl"/>
    <s v="De Diepert 5"/>
    <s v="Tiel"/>
    <s v="4004 MA"/>
    <s v="NL"/>
    <x v="24"/>
    <s v="Ravenswade 14"/>
    <x v="26"/>
    <s v="3439 LD"/>
    <s v="NL"/>
    <s v="0002245697"/>
    <s v="0080936_002"/>
    <s v="31V"/>
    <s v="NL001131849B01"/>
    <n v="2"/>
    <n v="0"/>
    <n v="94.8"/>
    <s v="N"/>
    <s v="Peter Appel Transport B.V."/>
    <n v="36622"/>
    <d v="2023-01-18T00:00:00"/>
    <s v="20:26:00"/>
    <n v="0"/>
    <x v="2"/>
    <x v="2"/>
    <n v="1"/>
    <x v="22"/>
    <n v="1"/>
    <n v="23.200000000000003"/>
    <x v="7"/>
    <n v="183.27999999999997"/>
    <n v="1"/>
    <n v="199.59191999999996"/>
  </r>
  <r>
    <s v="COLGATE 3800 DEB."/>
    <s v="Colgate-Palmolive Nederland BV"/>
    <s v="101t"/>
    <n v="101090928575"/>
    <n v="101030160671"/>
    <n v="930"/>
    <s v="Inv Booked"/>
    <s v="0002245703"/>
    <s v="Verkoop"/>
    <n v="170"/>
    <s v="Transport drops zone"/>
    <s v="9 - verwerkt"/>
    <n v="0"/>
    <m/>
    <d v="2023-01-18T00:00:00"/>
    <s v="DROP"/>
    <s v="0001010909285750080921_002"/>
    <m/>
    <m/>
    <m/>
    <s v="EUR"/>
    <n v="137.28"/>
    <s v="EUR"/>
    <n v="137.28"/>
    <s v="EUR"/>
    <n v="137.28"/>
    <n v="137.28"/>
    <n v="0"/>
    <s v="N"/>
    <n v="1223000132"/>
    <d v="2023-02-16T00:00:00"/>
    <m/>
    <d v="2023-01-18T00:00:00"/>
    <s v="00:00"/>
    <s v="23:59"/>
    <d v="2023-01-18T00:00:00"/>
    <s v="06:00"/>
    <s v="07:00"/>
    <n v="26"/>
    <s v="ce"/>
    <n v="17404"/>
    <n v="26.4"/>
    <n v="35"/>
    <s v="Kuehne+Nagel Tiel 3 Standpl"/>
    <s v="De Diepert 5"/>
    <s v="Tiel"/>
    <s v="4004 MA"/>
    <s v="NL"/>
    <x v="2"/>
    <s v="Randweg 2"/>
    <x v="6"/>
    <s v="4191 NN"/>
    <s v="NL"/>
    <s v="0002245703"/>
    <s v="0080921_002"/>
    <s v="31V"/>
    <s v="NL001131849B01"/>
    <n v="2"/>
    <n v="0"/>
    <n v="137.28"/>
    <s v="N"/>
    <s v="Peter Appel Transport B.V."/>
    <n v="36622"/>
    <d v="2023-01-18T00:00:00"/>
    <s v="07:11:00"/>
    <n v="0"/>
    <x v="2"/>
    <x v="2"/>
    <n v="1"/>
    <x v="6"/>
    <n v="1"/>
    <n v="26.4"/>
    <x v="2"/>
    <n v="137.28"/>
    <n v="1"/>
    <n v="149.49791999999999"/>
  </r>
  <r>
    <s v="COLGATE 3800 DEB."/>
    <s v="Colgate-Palmolive Nederland BV"/>
    <s v="101t"/>
    <n v="101090929539"/>
    <n v="101030160652"/>
    <n v="930"/>
    <s v="Inv Booked"/>
    <s v="0002245690"/>
    <s v="Verkoop"/>
    <n v="170"/>
    <s v="Transport drops zone"/>
    <s v="9 - verwerkt"/>
    <n v="0"/>
    <m/>
    <d v="2023-01-18T00:00:00"/>
    <s v="DROP"/>
    <s v="0001010909295390080915_004"/>
    <m/>
    <m/>
    <m/>
    <s v="EUR"/>
    <n v="27.54"/>
    <s v="EUR"/>
    <n v="27.54"/>
    <s v="EUR"/>
    <n v="27.54"/>
    <n v="27.54"/>
    <n v="0"/>
    <s v="N"/>
    <n v="1223000132"/>
    <d v="2023-02-16T00:00:00"/>
    <m/>
    <d v="2023-01-18T00:00:00"/>
    <s v="00:00"/>
    <s v="23:59"/>
    <d v="2023-01-18T00:00:00"/>
    <s v="08:00"/>
    <s v="08:00"/>
    <n v="0.8"/>
    <s v="ce"/>
    <n v="32"/>
    <n v="0.8"/>
    <n v="0"/>
    <s v="Kuehne+Nagel Tiel 3 Standpl"/>
    <s v="De Diepert 5"/>
    <s v="Tiel"/>
    <s v="4004 MA"/>
    <s v="NL"/>
    <x v="29"/>
    <s v="Opaalstraat 15"/>
    <x v="32"/>
    <s v="1812RH"/>
    <s v="NL"/>
    <s v="0002245690"/>
    <s v="0080915_004"/>
    <s v="31V"/>
    <s v="NL001131849B01"/>
    <n v="2"/>
    <n v="0"/>
    <n v="27.54"/>
    <s v="N"/>
    <s v="Peter Appel Transport B.V."/>
    <n v="36622"/>
    <d v="2023-01-18T00:00:00"/>
    <s v="07:02:00"/>
    <n v="0"/>
    <x v="2"/>
    <x v="2"/>
    <n v="1"/>
    <x v="28"/>
    <n v="1"/>
    <n v="0.8"/>
    <x v="3"/>
    <n v="27.54"/>
    <n v="1"/>
    <n v="29.991059999999997"/>
  </r>
  <r>
    <s v="COLGATE 3800 DEB."/>
    <s v="Colgate-Palmolive Nederland BV"/>
    <s v="101t"/>
    <n v="101090928836"/>
    <n v="101030160653"/>
    <n v="930"/>
    <s v="Inv Booked"/>
    <s v="0002245701"/>
    <s v="Verkoop"/>
    <n v="170"/>
    <s v="Transport drops zone"/>
    <s v="9 - verwerkt"/>
    <n v="0"/>
    <m/>
    <d v="2023-01-18T00:00:00"/>
    <s v="DROP"/>
    <s v="0001010909288360081062_002"/>
    <m/>
    <m/>
    <m/>
    <s v="EUR"/>
    <n v="94.1"/>
    <s v="EUR"/>
    <n v="94.1"/>
    <s v="EUR"/>
    <n v="94.1"/>
    <n v="94.1"/>
    <n v="0"/>
    <s v="N"/>
    <n v="1223000132"/>
    <d v="2023-02-16T00:00:00"/>
    <m/>
    <d v="2023-01-18T00:00:00"/>
    <s v="00:00"/>
    <s v="23:59"/>
    <d v="2023-01-18T00:00:00"/>
    <s v="10:00"/>
    <s v="11:00"/>
    <n v="7.2"/>
    <s v="ce"/>
    <n v="6807"/>
    <n v="7.2"/>
    <n v="12"/>
    <s v="Kuehne+Nagel Tiel 3 Standpl"/>
    <s v="De Diepert 5"/>
    <s v="Tiel"/>
    <s v="4004 MA"/>
    <s v="NL"/>
    <x v="18"/>
    <s v="HOLLANDWEG 30"/>
    <x v="4"/>
    <s v="2665 MT"/>
    <s v="NL"/>
    <s v="0002245701"/>
    <s v="0081062_002"/>
    <s v="31V"/>
    <s v="NL001131849B01"/>
    <n v="2"/>
    <n v="0"/>
    <n v="94.1"/>
    <s v="N"/>
    <s v="Peter Appel Transport B.V."/>
    <n v="36622"/>
    <d v="2023-01-18T00:00:00"/>
    <s v="12:42:00"/>
    <n v="0"/>
    <x v="2"/>
    <x v="2"/>
    <n v="1"/>
    <x v="4"/>
    <n v="1"/>
    <n v="13.600000000000001"/>
    <x v="0"/>
    <n v="177.75"/>
    <n v="1"/>
    <n v="193.56975"/>
  </r>
  <r>
    <s v="COLGATE 3800 DEB."/>
    <s v="Colgate-Palmolive Nederland BV"/>
    <s v="101t"/>
    <n v="101090928836"/>
    <n v="101030160654"/>
    <n v="930"/>
    <s v="Inv Booked"/>
    <s v="0002245692"/>
    <s v="Verkoop"/>
    <n v="170"/>
    <s v="Transport drops zone"/>
    <s v="9 - verwerkt"/>
    <n v="0"/>
    <m/>
    <d v="2023-01-18T00:00:00"/>
    <s v="DROP"/>
    <s v="0001010909288360081062_002"/>
    <m/>
    <m/>
    <m/>
    <s v="EUR"/>
    <n v="31.37"/>
    <s v="EUR"/>
    <n v="31.37"/>
    <s v="EUR"/>
    <n v="31.37"/>
    <n v="31.37"/>
    <n v="0"/>
    <s v="N"/>
    <n v="1223000132"/>
    <d v="2023-02-16T00:00:00"/>
    <m/>
    <d v="2023-01-18T00:00:00"/>
    <s v="00:00"/>
    <s v="23:59"/>
    <d v="2023-01-18T00:00:00"/>
    <s v="10:00"/>
    <s v="11:00"/>
    <n v="2.4"/>
    <s v="ce"/>
    <n v="1018"/>
    <n v="2.4"/>
    <n v="0"/>
    <s v="Kuehne+Nagel Tiel 3 Standpl"/>
    <s v="De Diepert 5"/>
    <s v="Tiel"/>
    <s v="4004 MA"/>
    <s v="NL"/>
    <x v="25"/>
    <s v="Hollandweg 30"/>
    <x v="4"/>
    <s v="2665 MT"/>
    <s v="NL"/>
    <s v="0002245692"/>
    <s v="0081062_002"/>
    <s v="31V"/>
    <s v="NL001131849B01"/>
    <n v="2"/>
    <n v="0"/>
    <n v="31.37"/>
    <s v="N"/>
    <s v="Peter Appel Transport B.V."/>
    <n v="36622"/>
    <d v="2023-01-18T00:00:00"/>
    <s v="12:42:00"/>
    <n v="0"/>
    <x v="2"/>
    <x v="2"/>
    <n v="1"/>
    <x v="4"/>
    <n v="0"/>
    <s v=""/>
    <x v="0"/>
    <s v=""/>
    <n v="1"/>
    <e v="#VALUE!"/>
  </r>
  <r>
    <s v="COLGATE 3800 DEB."/>
    <s v="Colgate-Palmolive Nederland BV"/>
    <s v="101t"/>
    <n v="101090928836"/>
    <n v="101030160655"/>
    <n v="930"/>
    <s v="Inv Booked"/>
    <s v="0002245691"/>
    <s v="Verkoop"/>
    <n v="170"/>
    <s v="Transport drops zone"/>
    <s v="9 - verwerkt"/>
    <n v="0"/>
    <m/>
    <d v="2023-01-18T00:00:00"/>
    <s v="DROP"/>
    <s v="0001010909288360081062_002"/>
    <m/>
    <m/>
    <m/>
    <s v="EUR"/>
    <n v="10.46"/>
    <s v="EUR"/>
    <n v="10.46"/>
    <s v="EUR"/>
    <n v="10.46"/>
    <n v="10.46"/>
    <n v="0"/>
    <s v="N"/>
    <n v="1223000132"/>
    <d v="2023-02-16T00:00:00"/>
    <m/>
    <d v="2023-01-18T00:00:00"/>
    <s v="00:00"/>
    <s v="23:59"/>
    <d v="2023-01-18T00:00:00"/>
    <s v="10:00"/>
    <s v="11:00"/>
    <n v="0.8"/>
    <s v="ce"/>
    <n v="355"/>
    <n v="0.8"/>
    <n v="0"/>
    <s v="Kuehne+Nagel Tiel 3 Standpl"/>
    <s v="De Diepert 5"/>
    <s v="Tiel"/>
    <s v="4004 MA"/>
    <s v="NL"/>
    <x v="25"/>
    <s v="Hollandweg 30"/>
    <x v="4"/>
    <s v="2665 MT"/>
    <s v="NL"/>
    <s v="0002245691"/>
    <s v="0081062_002"/>
    <s v="31V"/>
    <s v="NL001131849B01"/>
    <n v="2"/>
    <n v="0"/>
    <n v="10.46"/>
    <s v="N"/>
    <s v="Peter Appel Transport B.V."/>
    <n v="36622"/>
    <d v="2023-01-18T00:00:00"/>
    <s v="12:42:00"/>
    <n v="0"/>
    <x v="2"/>
    <x v="2"/>
    <n v="1"/>
    <x v="4"/>
    <n v="0"/>
    <s v=""/>
    <x v="0"/>
    <s v=""/>
    <n v="1"/>
    <e v="#VALUE!"/>
  </r>
  <r>
    <s v="COLGATE 3800 DEB."/>
    <s v="Colgate-Palmolive Nederland BV"/>
    <s v="101t"/>
    <n v="101090928820"/>
    <n v="101030160656"/>
    <n v="930"/>
    <s v="Inv Booked"/>
    <s v="0002245687"/>
    <s v="Verkoop"/>
    <n v="170"/>
    <s v="Transport drops zone"/>
    <s v="9 - verwerkt"/>
    <n v="0"/>
    <m/>
    <d v="2023-01-18T00:00:00"/>
    <s v="DROP"/>
    <s v="0001010909288200081052_002"/>
    <m/>
    <m/>
    <m/>
    <s v="EUR"/>
    <n v="260.74"/>
    <s v="EUR"/>
    <n v="260.74"/>
    <s v="EUR"/>
    <n v="260.74"/>
    <n v="260.74"/>
    <n v="0"/>
    <s v="N"/>
    <n v="1223000132"/>
    <d v="2023-02-16T00:00:00"/>
    <m/>
    <d v="2023-01-18T00:00:00"/>
    <s v="00:00"/>
    <s v="23:59"/>
    <d v="2023-01-18T00:00:00"/>
    <s v="07:00"/>
    <s v="07:00"/>
    <n v="19.2"/>
    <s v="ce"/>
    <n v="22261"/>
    <n v="19.2"/>
    <n v="37"/>
    <s v="Kuehne+Nagel Tiel 3 Standpl"/>
    <s v="De Diepert 5"/>
    <s v="Tiel"/>
    <s v="4004 MA"/>
    <s v="NL"/>
    <x v="1"/>
    <s v="Fahrenheitweg 1"/>
    <x v="1"/>
    <s v="6101WR"/>
    <s v="NL"/>
    <s v="0002245687"/>
    <s v="0081052_002"/>
    <s v="31V"/>
    <s v="NL001131849B01"/>
    <n v="2"/>
    <n v="0"/>
    <n v="260.74"/>
    <s v="N"/>
    <s v="Peter Appel Transport B.V."/>
    <n v="36622"/>
    <d v="2023-01-18T00:00:00"/>
    <s v="07:10:00"/>
    <n v="0"/>
    <x v="2"/>
    <x v="2"/>
    <n v="1"/>
    <x v="1"/>
    <n v="1"/>
    <n v="19.2"/>
    <x v="1"/>
    <n v="260.74"/>
    <n v="1"/>
    <n v="283.94585999999998"/>
  </r>
  <r>
    <s v="COLGATE 3800 DEB."/>
    <s v="Colgate-Palmolive Nederland BV"/>
    <s v="101t"/>
    <n v="101090928836"/>
    <n v="101030160659"/>
    <n v="930"/>
    <s v="Inv Booked"/>
    <s v="0002245695"/>
    <s v="Verkoop"/>
    <n v="170"/>
    <s v="Transport drops zone"/>
    <s v="9 - verwerkt"/>
    <n v="0"/>
    <m/>
    <d v="2023-01-18T00:00:00"/>
    <s v="DROP"/>
    <s v="0001010909288360081062_002"/>
    <m/>
    <m/>
    <m/>
    <s v="EUR"/>
    <n v="41.82"/>
    <s v="EUR"/>
    <n v="41.82"/>
    <s v="EUR"/>
    <n v="41.82"/>
    <n v="41.82"/>
    <n v="0"/>
    <s v="N"/>
    <n v="1223000132"/>
    <d v="2023-02-16T00:00:00"/>
    <m/>
    <d v="2023-01-18T00:00:00"/>
    <s v="00:00"/>
    <s v="23:59"/>
    <d v="2023-01-18T00:00:00"/>
    <s v="10:00"/>
    <s v="11:00"/>
    <n v="3.2"/>
    <s v="ce"/>
    <n v="1974"/>
    <n v="3.2"/>
    <n v="5"/>
    <s v="Kuehne+Nagel Tiel 3 Standpl"/>
    <s v="De Diepert 5"/>
    <s v="Tiel"/>
    <s v="4004 MA"/>
    <s v="NL"/>
    <x v="18"/>
    <s v="HOLLANDWEG 30"/>
    <x v="4"/>
    <s v="2665 MT"/>
    <s v="NL"/>
    <s v="0002245695"/>
    <s v="0081062_002"/>
    <s v="31V"/>
    <s v="NL001131849B01"/>
    <n v="2"/>
    <n v="0"/>
    <n v="41.82"/>
    <s v="N"/>
    <s v="Peter Appel Transport B.V."/>
    <n v="36622"/>
    <d v="2023-01-18T00:00:00"/>
    <s v="12:42:00"/>
    <n v="16"/>
    <x v="2"/>
    <x v="2"/>
    <n v="1"/>
    <x v="4"/>
    <n v="0"/>
    <s v=""/>
    <x v="0"/>
    <s v=""/>
    <n v="1"/>
    <e v="#VALUE!"/>
  </r>
  <r>
    <s v="COLGATE 3800 DEB."/>
    <s v="Colgate-Palmolive Nederland BV"/>
    <s v="101t"/>
    <n v="101090928705"/>
    <n v="101030160660"/>
    <n v="930"/>
    <s v="Inv Booked"/>
    <s v="0002245684"/>
    <s v="Verkoop"/>
    <n v="170"/>
    <s v="Transport drops zone"/>
    <s v="9 - verwerkt"/>
    <n v="0"/>
    <m/>
    <d v="2023-01-18T00:00:00"/>
    <s v="DROP"/>
    <s v="0001010909287050081029_002"/>
    <m/>
    <m/>
    <m/>
    <s v="EUR"/>
    <n v="319.24"/>
    <s v="EUR"/>
    <n v="319.24"/>
    <s v="EUR"/>
    <n v="319.24"/>
    <n v="319.24"/>
    <n v="0"/>
    <s v="N"/>
    <n v="1223000132"/>
    <d v="2023-02-16T00:00:00"/>
    <m/>
    <d v="2023-01-18T00:00:00"/>
    <s v="00:00"/>
    <s v="23:59"/>
    <d v="2023-01-18T00:00:00"/>
    <s v="12:00"/>
    <s v="12:00"/>
    <n v="18.399999999999999"/>
    <s v="ce"/>
    <n v="12061"/>
    <n v="18.399999999999999"/>
    <n v="29"/>
    <s v="Kuehne+Nagel Tiel 3 Standpl"/>
    <s v="De Diepert 5"/>
    <s v="Tiel"/>
    <s v="4004 MA"/>
    <s v="NL"/>
    <x v="0"/>
    <s v="Henri Fordlaan 6"/>
    <x v="0"/>
    <s v="9615TK"/>
    <s v="NL"/>
    <s v="0002245684"/>
    <s v="0081029_002"/>
    <s v="31V"/>
    <s v="NL001131849B01"/>
    <n v="2"/>
    <n v="0"/>
    <n v="319.24"/>
    <s v="N"/>
    <s v="Peter Appel Transport B.V."/>
    <n v="36622"/>
    <d v="2023-01-18T00:00:00"/>
    <s v="11:45:00"/>
    <n v="0"/>
    <x v="2"/>
    <x v="2"/>
    <n v="1"/>
    <x v="0"/>
    <n v="1"/>
    <n v="18.399999999999999"/>
    <x v="0"/>
    <n v="319.24"/>
    <n v="1"/>
    <n v="347.65235999999999"/>
  </r>
  <r>
    <s v="COLGATE 3800 DEB."/>
    <s v="Colgate-Palmolive Nederland BV"/>
    <s v="101t"/>
    <n v="101090928581"/>
    <n v="101030160661"/>
    <n v="930"/>
    <s v="Inv Booked"/>
    <s v="0002245702"/>
    <s v="Verkoop"/>
    <n v="170"/>
    <s v="Transport drops zone"/>
    <s v="9 - verwerkt"/>
    <n v="0"/>
    <m/>
    <d v="2023-01-18T00:00:00"/>
    <s v="DROP"/>
    <s v="0001010909285810080934_002"/>
    <m/>
    <m/>
    <m/>
    <s v="EUR"/>
    <n v="129.41"/>
    <s v="EUR"/>
    <n v="129.41"/>
    <s v="EUR"/>
    <n v="129.41"/>
    <n v="129.41"/>
    <n v="0"/>
    <s v="N"/>
    <n v="1223000132"/>
    <d v="2023-02-16T00:00:00"/>
    <m/>
    <d v="2023-01-18T00:00:00"/>
    <s v="00:00"/>
    <s v="23:59"/>
    <d v="2023-01-18T00:00:00"/>
    <s v="14:00"/>
    <s v="14:00"/>
    <n v="19.2"/>
    <s v="ce"/>
    <n v="16715"/>
    <n v="19.2"/>
    <n v="34"/>
    <s v="Kuehne+Nagel Tiel 3 Standpl"/>
    <s v="De Diepert 5"/>
    <s v="Tiel"/>
    <s v="4004 MA"/>
    <s v="NL"/>
    <x v="14"/>
    <s v="Rood 24"/>
    <x v="17"/>
    <s v="6666LT"/>
    <s v="NL"/>
    <s v="0002245702"/>
    <s v="0080934_002"/>
    <s v="31V"/>
    <s v="NL001131849B01"/>
    <n v="2"/>
    <n v="0"/>
    <n v="129.41"/>
    <s v="N"/>
    <s v="Peter Appel Transport B.V."/>
    <n v="36622"/>
    <d v="2023-01-18T00:00:00"/>
    <s v="15:43:00"/>
    <n v="0"/>
    <x v="2"/>
    <x v="2"/>
    <n v="1"/>
    <x v="15"/>
    <n v="1"/>
    <n v="23.2"/>
    <x v="5"/>
    <n v="156.36999999999998"/>
    <n v="1"/>
    <n v="170.28692999999996"/>
  </r>
  <r>
    <s v="COLGATE 3800 DEB."/>
    <s v="Colgate-Palmolive Nederland BV"/>
    <s v="101t"/>
    <n v="101090929017"/>
    <n v="101030160662"/>
    <n v="930"/>
    <s v="Inv Booked"/>
    <s v="0002245683"/>
    <s v="Verkoop"/>
    <n v="170"/>
    <s v="Transport drops zone"/>
    <s v="9 - verwerkt"/>
    <n v="0"/>
    <m/>
    <d v="2023-01-18T00:00:00"/>
    <s v="DROP"/>
    <s v="0001010909290170080920_003"/>
    <m/>
    <m/>
    <m/>
    <s v="EUR"/>
    <n v="189.45"/>
    <s v="EUR"/>
    <n v="189.45"/>
    <s v="EUR"/>
    <n v="189.45"/>
    <n v="189.45"/>
    <n v="0"/>
    <s v="N"/>
    <n v="1223000132"/>
    <d v="2023-02-16T00:00:00"/>
    <m/>
    <d v="2023-01-18T00:00:00"/>
    <s v="00:00"/>
    <s v="23:59"/>
    <d v="2023-01-18T00:00:00"/>
    <s v="09:00"/>
    <s v="09:00"/>
    <n v="13.6"/>
    <s v="ce"/>
    <n v="15271"/>
    <n v="13.6"/>
    <n v="25"/>
    <s v="Kuehne+Nagel Tiel 3 Standpl"/>
    <s v="De Diepert 5"/>
    <s v="Tiel"/>
    <s v="4004 MA"/>
    <s v="NL"/>
    <x v="1"/>
    <s v="Perenmarkt 15"/>
    <x v="2"/>
    <s v="1681PG"/>
    <s v="NL"/>
    <s v="0002245683"/>
    <s v="0080920_003"/>
    <s v="31V"/>
    <s v="NL001131849B01"/>
    <n v="2"/>
    <n v="0"/>
    <n v="189.45"/>
    <s v="N"/>
    <s v="Peter Appel Transport B.V."/>
    <n v="36622"/>
    <d v="2023-01-18T00:00:00"/>
    <s v="07:55:00"/>
    <n v="7"/>
    <x v="2"/>
    <x v="2"/>
    <n v="1"/>
    <x v="2"/>
    <n v="1"/>
    <n v="13.6"/>
    <x v="1"/>
    <n v="189.45"/>
    <n v="1"/>
    <n v="206.31104999999999"/>
  </r>
  <r>
    <s v="COLGATE 3800 DEB."/>
    <s v="Colgate-Palmolive Nederland BV"/>
    <s v="101t"/>
    <n v="101090929221"/>
    <n v="101030160663"/>
    <n v="930"/>
    <s v="Inv Booked"/>
    <s v="0002245685"/>
    <s v="Verkoop"/>
    <n v="170"/>
    <s v="Transport drops zone"/>
    <s v="9 - verwerkt"/>
    <n v="0"/>
    <m/>
    <d v="2023-01-18T00:00:00"/>
    <s v="DROP"/>
    <s v="0001010909292210080926_002"/>
    <m/>
    <m/>
    <m/>
    <s v="EUR"/>
    <n v="375.04"/>
    <s v="EUR"/>
    <n v="375.04"/>
    <s v="EUR"/>
    <n v="375.04"/>
    <n v="375.04"/>
    <n v="0"/>
    <s v="N"/>
    <n v="1223000132"/>
    <d v="2023-02-16T00:00:00"/>
    <m/>
    <d v="2023-01-18T00:00:00"/>
    <s v="00:00"/>
    <s v="23:59"/>
    <d v="2023-01-18T00:00:00"/>
    <s v="12:00"/>
    <s v="13:00"/>
    <n v="25.6"/>
    <s v="ce"/>
    <n v="18057"/>
    <n v="25.6"/>
    <n v="45"/>
    <s v="Kuehne+Nagel Tiel 3 Standpl"/>
    <s v="De Diepert 5"/>
    <s v="Tiel"/>
    <s v="4004 MA"/>
    <s v="NL"/>
    <x v="0"/>
    <s v="Henri Fordlaan 6"/>
    <x v="0"/>
    <s v="9615TK"/>
    <s v="NL"/>
    <s v="0002245685"/>
    <s v="0080926_002"/>
    <s v="31V"/>
    <s v="NL001131849B01"/>
    <n v="2"/>
    <n v="0"/>
    <n v="375.04"/>
    <s v="N"/>
    <s v="Peter Appel Transport B.V."/>
    <n v="36622"/>
    <d v="2023-01-18T00:00:00"/>
    <s v="12:59:00"/>
    <n v="0"/>
    <x v="2"/>
    <x v="2"/>
    <n v="1"/>
    <x v="0"/>
    <n v="1"/>
    <n v="25.6"/>
    <x v="0"/>
    <n v="375.04"/>
    <n v="1"/>
    <n v="408.41856000000001"/>
  </r>
  <r>
    <s v="COLGATE 3800 DEB."/>
    <s v="Colgate-Palmolive Nederland BV"/>
    <s v="101t"/>
    <n v="101090928581"/>
    <n v="101030160665"/>
    <n v="930"/>
    <s v="Inv Booked"/>
    <s v="0002245699"/>
    <s v="Verkoop"/>
    <n v="170"/>
    <s v="Transport drops zone"/>
    <s v="9 - verwerkt"/>
    <n v="0"/>
    <m/>
    <d v="2023-01-18T00:00:00"/>
    <s v="DROP"/>
    <s v="0001010909285810080934_002"/>
    <m/>
    <m/>
    <m/>
    <s v="EUR"/>
    <n v="5.39"/>
    <s v="EUR"/>
    <n v="5.39"/>
    <s v="EUR"/>
    <n v="5.39"/>
    <n v="5.39"/>
    <n v="0"/>
    <s v="N"/>
    <n v="1223000132"/>
    <d v="2023-02-16T00:00:00"/>
    <m/>
    <d v="2023-01-18T00:00:00"/>
    <s v="00:00"/>
    <s v="23:59"/>
    <d v="2023-01-18T00:00:00"/>
    <s v="14:00"/>
    <s v="14:00"/>
    <n v="0.8"/>
    <s v="ce"/>
    <n v="276"/>
    <n v="0.8"/>
    <n v="0"/>
    <s v="Kuehne+Nagel Tiel 3 Standpl"/>
    <s v="De Diepert 5"/>
    <s v="Tiel"/>
    <s v="4004 MA"/>
    <s v="NL"/>
    <x v="14"/>
    <s v="Rood 24"/>
    <x v="17"/>
    <s v="6666LT"/>
    <s v="NL"/>
    <s v="0002245699"/>
    <s v="0080934_002"/>
    <s v="31V"/>
    <s v="NL001131849B01"/>
    <n v="2"/>
    <n v="0"/>
    <n v="5.39"/>
    <s v="N"/>
    <s v="Peter Appel Transport B.V."/>
    <n v="36622"/>
    <d v="2023-01-18T00:00:00"/>
    <s v="15:43:00"/>
    <n v="0"/>
    <x v="2"/>
    <x v="2"/>
    <n v="1"/>
    <x v="15"/>
    <n v="0"/>
    <s v=""/>
    <x v="5"/>
    <s v=""/>
    <n v="1"/>
    <e v="#VALUE!"/>
  </r>
  <r>
    <s v="COLGATE 3800 DEB."/>
    <s v="Colgate-Palmolive Nederland BV"/>
    <s v="101t"/>
    <n v="101090928836"/>
    <n v="101030160666"/>
    <n v="930"/>
    <s v="Inv Booked"/>
    <s v="0002245693"/>
    <s v="Verkoop"/>
    <n v="170"/>
    <s v="Transport drops zone"/>
    <s v="9 - verwerkt"/>
    <n v="0"/>
    <m/>
    <d v="2023-01-18T00:00:00"/>
    <s v="DROP"/>
    <s v="0001010909288360081062_003"/>
    <m/>
    <m/>
    <m/>
    <s v="EUR"/>
    <n v="52.58"/>
    <s v="EUR"/>
    <n v="52.58"/>
    <s v="EUR"/>
    <n v="52.58"/>
    <n v="52.58"/>
    <n v="0"/>
    <s v="N"/>
    <n v="1223000132"/>
    <d v="2023-02-16T00:00:00"/>
    <m/>
    <d v="2023-01-18T00:00:00"/>
    <s v="00:00"/>
    <s v="23:59"/>
    <d v="2023-01-18T00:00:00"/>
    <s v="07:00"/>
    <s v="15:00"/>
    <n v="3.2"/>
    <s v="ce"/>
    <n v="1757"/>
    <n v="3.2"/>
    <n v="3"/>
    <s v="Kuehne+Nagel Tiel 3 Standpl"/>
    <s v="De Diepert 5"/>
    <s v="Tiel"/>
    <s v="4004 MA"/>
    <s v="NL"/>
    <x v="22"/>
    <s v="Basisweg 7"/>
    <x v="25"/>
    <s v="1951NG"/>
    <s v="NL"/>
    <s v="0002245693"/>
    <s v="0081062_003"/>
    <s v="31V"/>
    <s v="NL001131849B01"/>
    <n v="2"/>
    <n v="0"/>
    <n v="52.58"/>
    <s v="N"/>
    <s v="Peter Appel Transport B.V."/>
    <n v="36622"/>
    <d v="2023-01-18T00:00:00"/>
    <s v="15:23:00"/>
    <n v="0"/>
    <x v="2"/>
    <x v="2"/>
    <n v="1"/>
    <x v="17"/>
    <n v="1"/>
    <n v="7.2"/>
    <x v="0"/>
    <n v="118.3"/>
    <n v="1"/>
    <n v="128.8287"/>
  </r>
  <r>
    <s v="COLGATE 3800 DEB."/>
    <s v="Colgate-Palmolive Nederland BV"/>
    <s v="101t"/>
    <n v="101090928582"/>
    <n v="101030160667"/>
    <n v="930"/>
    <s v="Inv Booked"/>
    <s v="0002245696"/>
    <s v="Verkoop"/>
    <n v="170"/>
    <s v="Transport drops zone"/>
    <s v="9 - verwerkt"/>
    <n v="0"/>
    <m/>
    <d v="2023-01-18T00:00:00"/>
    <s v="DROP"/>
    <s v="0001010909285820080936_002"/>
    <m/>
    <m/>
    <m/>
    <s v="EUR"/>
    <n v="75.84"/>
    <s v="EUR"/>
    <n v="75.84"/>
    <s v="EUR"/>
    <n v="75.84"/>
    <n v="75.84"/>
    <n v="0"/>
    <s v="N"/>
    <n v="1223000132"/>
    <d v="2023-02-16T00:00:00"/>
    <m/>
    <d v="2023-01-18T00:00:00"/>
    <s v="00:00"/>
    <s v="23:59"/>
    <d v="2023-01-18T00:00:00"/>
    <s v="18:00"/>
    <s v="19:00"/>
    <n v="9.6"/>
    <s v="ce"/>
    <n v="8976"/>
    <n v="9.6"/>
    <n v="18"/>
    <s v="Kuehne+Nagel Tiel 3 Standpl"/>
    <s v="De Diepert 5"/>
    <s v="Tiel"/>
    <s v="4004 MA"/>
    <s v="NL"/>
    <x v="24"/>
    <s v="Ravenswade 14"/>
    <x v="26"/>
    <s v="3439 LD"/>
    <s v="NL"/>
    <s v="0002245696"/>
    <s v="0080936_002"/>
    <s v="31V"/>
    <s v="NL001131849B01"/>
    <n v="2"/>
    <n v="0"/>
    <n v="75.84"/>
    <s v="N"/>
    <s v="Peter Appel Transport B.V."/>
    <n v="36622"/>
    <d v="2023-01-18T00:00:00"/>
    <s v="20:26:00"/>
    <n v="0"/>
    <x v="2"/>
    <x v="2"/>
    <n v="1"/>
    <x v="22"/>
    <n v="0"/>
    <s v=""/>
    <x v="7"/>
    <s v=""/>
    <n v="1"/>
    <e v="#VALUE!"/>
  </r>
  <r>
    <s v="COLGATE 3800 DEB."/>
    <s v="Colgate-Palmolive Nederland BV"/>
    <s v="101t"/>
    <n v="101090928836"/>
    <n v="101030160668"/>
    <n v="930"/>
    <s v="Inv Booked"/>
    <s v="0002245694"/>
    <s v="Verkoop"/>
    <n v="170"/>
    <s v="Transport drops zone"/>
    <s v="9 - verwerkt"/>
    <n v="0"/>
    <m/>
    <d v="2023-01-18T00:00:00"/>
    <s v="DROP"/>
    <s v="0001010909288360081062_003"/>
    <m/>
    <m/>
    <m/>
    <s v="EUR"/>
    <n v="65.72"/>
    <s v="EUR"/>
    <n v="65.72"/>
    <s v="EUR"/>
    <n v="65.72"/>
    <n v="65.72"/>
    <n v="0"/>
    <s v="N"/>
    <n v="1223000132"/>
    <d v="2023-02-16T00:00:00"/>
    <m/>
    <d v="2023-01-18T00:00:00"/>
    <s v="00:00"/>
    <s v="23:59"/>
    <d v="2023-01-18T00:00:00"/>
    <s v="07:00"/>
    <s v="15:00"/>
    <n v="4"/>
    <s v="ce"/>
    <n v="2371"/>
    <n v="4"/>
    <n v="3"/>
    <s v="Kuehne+Nagel Tiel 3 Standpl"/>
    <s v="De Diepert 5"/>
    <s v="Tiel"/>
    <s v="4004 MA"/>
    <s v="NL"/>
    <x v="22"/>
    <s v="Basisweg 7"/>
    <x v="25"/>
    <s v="1951NG"/>
    <s v="NL"/>
    <s v="0002245694"/>
    <s v="0081062_003"/>
    <s v="31V"/>
    <s v="NL001131849B01"/>
    <n v="2"/>
    <n v="0"/>
    <n v="65.72"/>
    <s v="N"/>
    <s v="Peter Appel Transport B.V."/>
    <n v="36622"/>
    <d v="2023-01-18T00:00:00"/>
    <s v="15:23:00"/>
    <n v="0"/>
    <x v="2"/>
    <x v="2"/>
    <n v="1"/>
    <x v="17"/>
    <n v="0"/>
    <s v=""/>
    <x v="0"/>
    <s v=""/>
    <n v="1"/>
    <e v="#VALUE!"/>
  </r>
  <r>
    <s v="COLGATE 3800 DEB."/>
    <s v="Colgate-Palmolive Nederland BV"/>
    <s v="101t"/>
    <n v="101090929015"/>
    <n v="101030160669"/>
    <n v="930"/>
    <s v="Inv Booked"/>
    <s v="0002245686"/>
    <s v="Verkoop"/>
    <n v="170"/>
    <s v="Transport drops zone"/>
    <s v="9 - verwerkt"/>
    <n v="0"/>
    <m/>
    <d v="2023-01-18T00:00:00"/>
    <s v="DROP"/>
    <s v="0001010909290150080917_002"/>
    <m/>
    <m/>
    <m/>
    <s v="EUR"/>
    <n v="236.2"/>
    <s v="EUR"/>
    <n v="236.2"/>
    <s v="EUR"/>
    <n v="236.2"/>
    <n v="236.2"/>
    <n v="0"/>
    <s v="N"/>
    <n v="1223000132"/>
    <d v="2023-02-16T00:00:00"/>
    <m/>
    <d v="2023-01-18T00:00:00"/>
    <s v="00:00"/>
    <s v="23:59"/>
    <d v="2023-01-18T00:00:00"/>
    <s v="06:00"/>
    <s v="06:00"/>
    <n v="20"/>
    <s v="ce"/>
    <n v="22343"/>
    <n v="20"/>
    <n v="37"/>
    <s v="Kuehne+Nagel Tiel 3 Standpl"/>
    <s v="De Diepert 5"/>
    <s v="Tiel"/>
    <s v="4004 MA"/>
    <s v="NL"/>
    <x v="1"/>
    <s v="Perenmarkt 15"/>
    <x v="2"/>
    <s v="1681PG"/>
    <s v="NL"/>
    <s v="0002245686"/>
    <s v="0080917_002"/>
    <s v="31V"/>
    <s v="NL001131849B01"/>
    <n v="2"/>
    <n v="0"/>
    <n v="236.2"/>
    <s v="N"/>
    <s v="Peter Appel Transport B.V."/>
    <n v="36622"/>
    <d v="2023-01-18T00:00:00"/>
    <s v="06:48:00"/>
    <n v="0"/>
    <x v="2"/>
    <x v="2"/>
    <n v="1"/>
    <x v="2"/>
    <n v="1"/>
    <n v="20"/>
    <x v="1"/>
    <n v="236.2"/>
    <n v="1"/>
    <n v="257.22179999999997"/>
  </r>
  <r>
    <s v="COLGATE 3800 DEB."/>
    <s v="Colgate-Palmolive Nederland BV"/>
    <s v="101t"/>
    <n v="101090929017"/>
    <n v="101030160670"/>
    <n v="930"/>
    <s v="Inv Booked"/>
    <s v="0002245698"/>
    <s v="Verkoop"/>
    <n v="170"/>
    <s v="Transport drops zone"/>
    <s v="9 - verwerkt"/>
    <n v="0"/>
    <m/>
    <d v="2023-01-18T00:00:00"/>
    <s v="DROP"/>
    <s v="0001010909290170080920_002"/>
    <m/>
    <m/>
    <m/>
    <s v="EUR"/>
    <n v="32.380000000000003"/>
    <s v="EUR"/>
    <n v="32.380000000000003"/>
    <s v="EUR"/>
    <n v="32.380000000000003"/>
    <n v="32.380000000000003"/>
    <n v="0"/>
    <s v="N"/>
    <n v="1223000132"/>
    <d v="2023-02-16T00:00:00"/>
    <m/>
    <d v="2023-01-18T00:00:00"/>
    <s v="00:00"/>
    <s v="23:59"/>
    <d v="2023-01-18T00:00:00"/>
    <s v="07:00"/>
    <s v="10:00"/>
    <n v="2.4"/>
    <s v="ce"/>
    <n v="1003"/>
    <n v="2.4"/>
    <n v="2"/>
    <s v="Kuehne+Nagel Tiel 3 Standpl"/>
    <s v="De Diepert 5"/>
    <s v="Tiel"/>
    <s v="4004 MA"/>
    <s v="NL"/>
    <x v="10"/>
    <s v="Slego 1a"/>
    <x v="13"/>
    <s v="1046BM"/>
    <s v="NL"/>
    <s v="0002245698"/>
    <s v="0080920_002"/>
    <s v="31V"/>
    <s v="NL001131849B01"/>
    <n v="2"/>
    <n v="0"/>
    <n v="32.380000000000003"/>
    <s v="N"/>
    <s v="Peter Appel Transport B.V."/>
    <n v="36622"/>
    <d v="2023-01-18T00:00:00"/>
    <s v="07:55:00"/>
    <n v="0"/>
    <x v="2"/>
    <x v="2"/>
    <n v="1"/>
    <x v="11"/>
    <n v="0"/>
    <s v=""/>
    <x v="0"/>
    <s v=""/>
    <n v="1"/>
    <e v="#VALUE!"/>
  </r>
  <r>
    <s v="COLGATE 3800 DEB."/>
    <s v="Colgate-Palmolive Nederland BV"/>
    <s v="101t"/>
    <n v="101090928582"/>
    <n v="101030160672"/>
    <n v="930"/>
    <s v="Inv Booked"/>
    <s v="0001332804"/>
    <s v="Verkoop"/>
    <n v="170"/>
    <s v="Transport drops zone"/>
    <s v="9 - verwerkt"/>
    <n v="0"/>
    <m/>
    <d v="2023-01-18T00:00:00"/>
    <s v="DROP"/>
    <s v="0001010909285820080936_002"/>
    <m/>
    <m/>
    <m/>
    <s v="EUR"/>
    <n v="12.64"/>
    <s v="EUR"/>
    <n v="12.64"/>
    <s v="EUR"/>
    <n v="12.64"/>
    <n v="12.64"/>
    <n v="0"/>
    <s v="N"/>
    <n v="1223000132"/>
    <d v="2023-02-16T00:00:00"/>
    <m/>
    <d v="2023-01-18T00:00:00"/>
    <s v="00:00"/>
    <s v="23:59"/>
    <d v="2023-01-18T00:00:00"/>
    <s v="18:00"/>
    <s v="19:00"/>
    <n v="1.6"/>
    <s v="ce"/>
    <n v="891"/>
    <n v="1.6"/>
    <n v="0"/>
    <s v="Kuehne+Nagel Tiel 3 Standpl"/>
    <s v="De Diepert 5"/>
    <s v="Tiel"/>
    <s v="4004 MA"/>
    <s v="NL"/>
    <x v="55"/>
    <s v="Ravenswade 14"/>
    <x v="26"/>
    <s v="3439 LD"/>
    <s v="NL"/>
    <s v="0001332804"/>
    <s v="0080936_002"/>
    <s v="31V"/>
    <s v="NL001131849B01"/>
    <n v="2"/>
    <n v="0"/>
    <n v="12.64"/>
    <s v="N"/>
    <s v="Peter Appel Transport B.V."/>
    <n v="36622"/>
    <d v="2023-01-18T00:00:00"/>
    <s v="20:26:00"/>
    <n v="56"/>
    <x v="2"/>
    <x v="2"/>
    <n v="1"/>
    <x v="22"/>
    <n v="0"/>
    <s v=""/>
    <x v="7"/>
    <s v=""/>
    <n v="1"/>
    <e v="#VALUE!"/>
  </r>
  <r>
    <s v="COLGATE 3800 DEB."/>
    <s v="Colgate-Palmolive Nederland BV"/>
    <s v="101t"/>
    <n v="101090928581"/>
    <n v="101030160673"/>
    <n v="930"/>
    <s v="Inv Booked"/>
    <s v="0001332803"/>
    <s v="Verkoop"/>
    <n v="170"/>
    <s v="Transport drops zone"/>
    <s v="9 - verwerkt"/>
    <n v="0"/>
    <m/>
    <d v="2023-01-18T00:00:00"/>
    <s v="DROP"/>
    <s v="0001010909285810080934_002"/>
    <m/>
    <m/>
    <m/>
    <s v="EUR"/>
    <n v="21.57"/>
    <s v="EUR"/>
    <n v="21.57"/>
    <s v="EUR"/>
    <n v="21.57"/>
    <n v="21.57"/>
    <n v="0"/>
    <s v="N"/>
    <n v="1223000132"/>
    <d v="2023-02-16T00:00:00"/>
    <m/>
    <d v="2023-01-18T00:00:00"/>
    <s v="00:00"/>
    <s v="23:59"/>
    <d v="2023-01-18T00:00:00"/>
    <s v="14:00"/>
    <s v="14:00"/>
    <n v="3.2"/>
    <s v="ce"/>
    <n v="2619"/>
    <n v="3.2"/>
    <n v="3"/>
    <s v="Kuehne+Nagel Tiel 3 Standpl"/>
    <s v="De Diepert 5"/>
    <s v="Tiel"/>
    <s v="4004 MA"/>
    <s v="NL"/>
    <x v="23"/>
    <s v="Rood 24"/>
    <x v="17"/>
    <s v="6666 LT"/>
    <s v="NL"/>
    <s v="0001332803"/>
    <s v="0080934_002"/>
    <s v="31V"/>
    <s v="NL001131849B01"/>
    <n v="2"/>
    <n v="0"/>
    <n v="21.57"/>
    <s v="N"/>
    <s v="Peter Appel Transport B.V."/>
    <n v="36622"/>
    <d v="2023-01-18T00:00:00"/>
    <s v="15:43:00"/>
    <n v="42"/>
    <x v="2"/>
    <x v="2"/>
    <n v="1"/>
    <x v="15"/>
    <n v="0"/>
    <s v=""/>
    <x v="5"/>
    <s v=""/>
    <n v="1"/>
    <e v="#VALUE!"/>
  </r>
  <r>
    <s v="COLGATE 3800 DEB."/>
    <s v="Colgate-Palmolive Nederland BV"/>
    <s v="101t"/>
    <n v="101090928798"/>
    <n v="101030160706"/>
    <n v="930"/>
    <s v="Inv Booked"/>
    <s v="0002245673 2E DEL"/>
    <s v="Verkoop"/>
    <n v="170"/>
    <s v="Transport drops zone"/>
    <s v="9 - verwerkt"/>
    <n v="0"/>
    <m/>
    <d v="2023-01-18T00:00:00"/>
    <s v="DROP"/>
    <s v="0001010909287980081157_002"/>
    <m/>
    <m/>
    <m/>
    <s v="EUR"/>
    <n v="112.4"/>
    <s v="EUR"/>
    <n v="112.4"/>
    <s v="EUR"/>
    <n v="112.4"/>
    <n v="112.4"/>
    <n v="0"/>
    <s v="N"/>
    <n v="1223000132"/>
    <d v="2023-02-16T00:00:00"/>
    <m/>
    <d v="2023-01-18T00:00:00"/>
    <s v="00:00"/>
    <s v="23:59"/>
    <d v="2023-01-18T00:00:00"/>
    <s v="07:00"/>
    <s v="16:00"/>
    <n v="8"/>
    <s v="ce"/>
    <n v="6951"/>
    <n v="8"/>
    <n v="13"/>
    <s v="Kuehne+Nagel Tiel 3 Standpl"/>
    <s v="De Diepert 5"/>
    <s v="Tiel"/>
    <s v="4004 MA"/>
    <s v="NL"/>
    <x v="15"/>
    <s v="De Flammert 1211"/>
    <x v="18"/>
    <s v="5854 NE"/>
    <s v="NL"/>
    <s v="0002245673 2E DEL"/>
    <s v="0081157_002"/>
    <s v="31V"/>
    <s v="NL001131849B01"/>
    <n v="2"/>
    <n v="0"/>
    <n v="112.4"/>
    <s v="N"/>
    <s v="Peter Appel Transport B.V."/>
    <n v="36622"/>
    <d v="2023-01-18T00:00:00"/>
    <s v="09:19:00"/>
    <n v="0"/>
    <x v="2"/>
    <x v="2"/>
    <n v="1"/>
    <x v="16"/>
    <n v="1"/>
    <n v="8"/>
    <x v="3"/>
    <n v="112.4"/>
    <n v="1"/>
    <n v="122.4036"/>
  </r>
  <r>
    <s v="COLGATE 3800 DEB."/>
    <s v="Colgate-Palmolive Nederland BV"/>
    <s v="101t"/>
    <n v="101090928574"/>
    <n v="101030160664"/>
    <n v="930"/>
    <s v="Inv Booked"/>
    <s v="0002245689"/>
    <s v="Verkoop"/>
    <n v="170"/>
    <s v="Transport drops zone"/>
    <s v="9 - verwerkt"/>
    <n v="0"/>
    <m/>
    <d v="2023-01-18T00:00:00"/>
    <s v="DROP"/>
    <s v="0001010909285740080919_002"/>
    <m/>
    <m/>
    <m/>
    <s v="EUR"/>
    <n v="286.75"/>
    <s v="EUR"/>
    <n v="286.75"/>
    <s v="EUR"/>
    <n v="286.75"/>
    <n v="286.75"/>
    <n v="0"/>
    <s v="N"/>
    <n v="1223000132"/>
    <d v="2023-02-16T00:00:00"/>
    <m/>
    <d v="2023-01-18T00:00:00"/>
    <s v="00:00"/>
    <s v="23:59"/>
    <d v="2023-01-18T00:00:00"/>
    <s v="08:00"/>
    <s v="08:00"/>
    <n v="23.2"/>
    <s v="ce"/>
    <n v="11432"/>
    <n v="23.2"/>
    <n v="28"/>
    <s v="Kuehne+Nagel Tiel 3 Standpl"/>
    <s v="De Diepert 5"/>
    <s v="Tiel"/>
    <s v="4004 MA"/>
    <s v="NL"/>
    <x v="1"/>
    <s v="Fahrenheitweg 1"/>
    <x v="1"/>
    <s v="6101WR"/>
    <s v="NL"/>
    <s v="0002245689"/>
    <s v="0080919_002"/>
    <s v="31V"/>
    <s v="NL001131849B01"/>
    <n v="2"/>
    <n v="0"/>
    <n v="286.75"/>
    <s v="N"/>
    <s v="Peter Appel Transport B.V."/>
    <n v="36622"/>
    <d v="2023-01-18T00:00:00"/>
    <s v="09:41:00"/>
    <n v="18"/>
    <x v="2"/>
    <x v="2"/>
    <n v="1"/>
    <x v="1"/>
    <n v="1"/>
    <n v="23.2"/>
    <x v="1"/>
    <n v="286.75"/>
    <n v="1"/>
    <n v="312.27074999999996"/>
  </r>
  <r>
    <s v="COLGATE 3800 DEB."/>
    <s v="Colgate-Palmolive Nederland BV"/>
    <s v="101t"/>
    <n v="101090928961"/>
    <n v="101030160739"/>
    <n v="930"/>
    <s v="Inv Booked"/>
    <s v="0002245712"/>
    <s v="Verkoop"/>
    <n v="170"/>
    <s v="Transport drops zone"/>
    <s v="9 - verwerkt"/>
    <n v="0"/>
    <m/>
    <d v="2023-01-19T00:00:00"/>
    <s v="DROP"/>
    <s v="0001010909289610081174_002"/>
    <m/>
    <m/>
    <m/>
    <s v="EUR"/>
    <n v="249.98"/>
    <s v="EUR"/>
    <n v="249.98"/>
    <s v="EUR"/>
    <n v="249.98"/>
    <n v="249.98"/>
    <n v="0"/>
    <s v="N"/>
    <n v="1223000132"/>
    <d v="2023-02-16T00:00:00"/>
    <m/>
    <d v="2023-01-19T00:00:00"/>
    <s v="00:00"/>
    <s v="23:59"/>
    <d v="2023-01-19T00:00:00"/>
    <s v="09:00"/>
    <s v="09:00"/>
    <n v="22.4"/>
    <s v="ce"/>
    <n v="12985"/>
    <n v="22.4"/>
    <n v="31"/>
    <s v="Kuehne+Nagel Tiel 3 Standpl"/>
    <s v="De Diepert 5"/>
    <s v="Tiel"/>
    <s v="4004 MA"/>
    <s v="NL"/>
    <x v="1"/>
    <s v="Perenmarkt 15"/>
    <x v="2"/>
    <s v="1681PG"/>
    <s v="NL"/>
    <s v="0002245712"/>
    <s v="0081174_002"/>
    <s v="31V"/>
    <s v="NL001131849B01"/>
    <n v="2"/>
    <n v="0"/>
    <n v="249.98"/>
    <s v="N"/>
    <s v="Peter Appel Transport B.V."/>
    <n v="36622"/>
    <d v="2023-01-19T00:00:00"/>
    <s v="09:41:00"/>
    <n v="0"/>
    <x v="3"/>
    <x v="2"/>
    <n v="1"/>
    <x v="2"/>
    <n v="1"/>
    <n v="22.4"/>
    <x v="1"/>
    <n v="249.98"/>
    <n v="1"/>
    <n v="272.22821999999996"/>
  </r>
  <r>
    <s v="COLGATE 3800 DEB."/>
    <s v="Colgate-Palmolive Nederland BV"/>
    <s v="101t"/>
    <n v="101090928956"/>
    <n v="101030160720"/>
    <n v="930"/>
    <s v="Inv Booked"/>
    <s v="0002245708"/>
    <s v="Verkoop"/>
    <n v="200"/>
    <s v="Transport drops"/>
    <s v="9 - verwerkt"/>
    <n v="0"/>
    <m/>
    <d v="2023-01-19T00:00:00"/>
    <s v="DROP"/>
    <s v="0001010909289560081163_002"/>
    <m/>
    <m/>
    <m/>
    <s v="EUR"/>
    <n v="49.95"/>
    <s v="EUR"/>
    <n v="49.95"/>
    <s v="EUR"/>
    <n v="49.95"/>
    <n v="49.95"/>
    <n v="0"/>
    <s v="N"/>
    <n v="1223000132"/>
    <d v="2023-02-16T00:00:00"/>
    <m/>
    <d v="2023-01-19T00:00:00"/>
    <s v="00:00"/>
    <s v="23:59"/>
    <d v="2023-01-19T00:00:00"/>
    <s v="08:00"/>
    <s v="16:00"/>
    <n v="0"/>
    <s v="ce"/>
    <n v="4"/>
    <n v="0.8"/>
    <n v="0"/>
    <s v="Kuehne+Nagel Tiel 3 Standpl"/>
    <s v="De Diepert 5"/>
    <s v="Tiel"/>
    <s v="4004 MA"/>
    <s v="NL"/>
    <x v="68"/>
    <s v="Admiraalsplein 15"/>
    <x v="21"/>
    <s v="3317BA"/>
    <s v="NL"/>
    <s v="0002245708"/>
    <s v="0081163_002"/>
    <s v="31V"/>
    <s v="NL001131849B01"/>
    <n v="2"/>
    <n v="0"/>
    <n v="49.95"/>
    <s v="N"/>
    <s v="Peter Appel Transport B.V."/>
    <n v="36744"/>
    <d v="2023-01-19T00:00:00"/>
    <s v="08:15:00"/>
    <n v="0"/>
    <x v="3"/>
    <x v="2"/>
    <n v="1"/>
    <x v="19"/>
    <n v="1"/>
    <n v="0.8"/>
    <x v="6"/>
    <n v="49.95"/>
    <n v="1"/>
    <n v="54.39555"/>
  </r>
  <r>
    <s v="COLGATE 3800 DEB."/>
    <s v="Colgate-Palmolive Nederland BV"/>
    <s v="101t"/>
    <n v="101090928950"/>
    <n v="101030160721"/>
    <n v="930"/>
    <s v="Inv Booked"/>
    <s v="0002245707"/>
    <s v="Verkoop"/>
    <n v="200"/>
    <s v="Transport drops"/>
    <s v="9 - verwerkt"/>
    <n v="0"/>
    <m/>
    <d v="2023-01-19T00:00:00"/>
    <s v="DROP"/>
    <s v="0001010909289500081160_002"/>
    <m/>
    <m/>
    <m/>
    <s v="EUR"/>
    <n v="49.95"/>
    <s v="EUR"/>
    <n v="49.95"/>
    <s v="EUR"/>
    <n v="49.95"/>
    <n v="49.95"/>
    <n v="0"/>
    <s v="N"/>
    <n v="1223000132"/>
    <d v="2023-02-16T00:00:00"/>
    <m/>
    <d v="2023-01-19T00:00:00"/>
    <s v="00:00"/>
    <s v="23:59"/>
    <d v="2023-01-19T00:00:00"/>
    <s v="07:00"/>
    <s v="12:00"/>
    <n v="0.8"/>
    <s v="ce"/>
    <n v="71"/>
    <n v="0.8"/>
    <n v="0"/>
    <s v="Kuehne+Nagel Tiel 3 Standpl"/>
    <s v="De Diepert 5"/>
    <s v="Tiel"/>
    <s v="4004 MA"/>
    <s v="NL"/>
    <x v="26"/>
    <s v="Bornhout 4"/>
    <x v="13"/>
    <s v="1046 BE"/>
    <s v="NL"/>
    <s v="0002245707"/>
    <s v="0081160_002"/>
    <s v="31V"/>
    <s v="NL001131849B01"/>
    <n v="2"/>
    <n v="0"/>
    <n v="49.95"/>
    <s v="N"/>
    <s v="Peter Appel Transport B.V."/>
    <n v="36744"/>
    <d v="2023-01-19T00:00:00"/>
    <s v="12:14:00"/>
    <n v="0"/>
    <x v="3"/>
    <x v="2"/>
    <n v="1"/>
    <x v="11"/>
    <n v="1"/>
    <n v="0.8"/>
    <x v="6"/>
    <n v="49.95"/>
    <n v="1"/>
    <n v="54.39555"/>
  </r>
  <r>
    <s v="COLGATE 3800 DEB."/>
    <s v="Colgate-Palmolive Nederland BV"/>
    <s v="101t"/>
    <n v="101090928950"/>
    <n v="101030160722"/>
    <n v="930"/>
    <s v="Inv Booked"/>
    <s v="0002245705"/>
    <s v="Verkoop"/>
    <n v="200"/>
    <s v="Transport drops"/>
    <s v="9 - verwerkt"/>
    <n v="0"/>
    <m/>
    <d v="2023-01-19T00:00:00"/>
    <s v="DROP"/>
    <s v="0001010909289500081160_005"/>
    <m/>
    <m/>
    <m/>
    <s v="EUR"/>
    <n v="49.95"/>
    <s v="EUR"/>
    <n v="49.95"/>
    <s v="EUR"/>
    <n v="49.95"/>
    <n v="49.95"/>
    <n v="0"/>
    <s v="N"/>
    <n v="1223000132"/>
    <d v="2023-02-16T00:00:00"/>
    <m/>
    <d v="2023-01-19T00:00:00"/>
    <s v="00:00"/>
    <s v="23:59"/>
    <d v="2023-01-19T00:00:00"/>
    <s v="08:00"/>
    <s v="17:00"/>
    <n v="0.8"/>
    <s v="ce"/>
    <n v="39"/>
    <n v="0.8"/>
    <n v="0"/>
    <s v="Kuehne+Nagel Tiel 3 Standpl"/>
    <s v="De Diepert 5"/>
    <s v="Tiel"/>
    <s v="4004 MA"/>
    <s v="NL"/>
    <x v="27"/>
    <s v="Business Park Stein 192"/>
    <x v="50"/>
    <s v="6181MA"/>
    <s v="NL"/>
    <s v="0002245705"/>
    <s v="0081160_005"/>
    <s v="31V"/>
    <s v="NL001131849B01"/>
    <n v="2"/>
    <n v="0"/>
    <n v="49.95"/>
    <s v="N"/>
    <s v="Peter Appel Transport B.V."/>
    <n v="36744"/>
    <d v="2023-01-19T00:00:00"/>
    <s v="17:10:00"/>
    <n v="0"/>
    <x v="3"/>
    <x v="2"/>
    <n v="1"/>
    <x v="1"/>
    <n v="1"/>
    <n v="0.8"/>
    <x v="0"/>
    <n v="49.95"/>
    <n v="1"/>
    <n v="54.39555"/>
  </r>
  <r>
    <s v="COLGATE 3800 DEB."/>
    <s v="Colgate-Palmolive Nederland BV"/>
    <s v="101t"/>
    <n v="101090928956"/>
    <n v="101030160723"/>
    <n v="930"/>
    <s v="Inv Booked"/>
    <s v="0002245706"/>
    <s v="Verkoop"/>
    <n v="200"/>
    <s v="Transport drops"/>
    <s v="9 - verwerkt"/>
    <n v="0"/>
    <m/>
    <d v="2023-01-19T00:00:00"/>
    <s v="DROP"/>
    <s v="0001010909289560081163_003"/>
    <m/>
    <m/>
    <m/>
    <s v="EUR"/>
    <n v="49.95"/>
    <s v="EUR"/>
    <n v="49.95"/>
    <s v="EUR"/>
    <n v="49.95"/>
    <n v="49.95"/>
    <n v="0"/>
    <s v="N"/>
    <n v="1223000132"/>
    <d v="2023-02-16T00:00:00"/>
    <m/>
    <d v="2023-01-19T00:00:00"/>
    <s v="00:00"/>
    <s v="23:59"/>
    <d v="2023-01-19T00:00:00"/>
    <s v="08:30"/>
    <s v="17:00"/>
    <n v="0"/>
    <s v="ce"/>
    <n v="2"/>
    <n v="0.8"/>
    <n v="0"/>
    <s v="Kuehne+Nagel Tiel 3 Standpl"/>
    <s v="De Diepert 5"/>
    <s v="Tiel"/>
    <s v="4004 MA"/>
    <s v="NL"/>
    <x v="69"/>
    <s v="Avignonlaan 10"/>
    <x v="29"/>
    <s v="5627 GA"/>
    <s v="NL"/>
    <s v="0002245706"/>
    <s v="0081163_003"/>
    <s v="31V"/>
    <s v="NL001131849B01"/>
    <n v="2"/>
    <n v="0"/>
    <n v="49.95"/>
    <s v="N"/>
    <s v="Peter Appel Transport B.V."/>
    <n v="36744"/>
    <d v="2023-01-19T00:00:00"/>
    <s v="09:57:00"/>
    <n v="0"/>
    <x v="3"/>
    <x v="2"/>
    <n v="1"/>
    <x v="25"/>
    <n v="1"/>
    <n v="0.8"/>
    <x v="6"/>
    <n v="49.95"/>
    <n v="1"/>
    <n v="54.39555"/>
  </r>
  <r>
    <s v="COLGATE 3800 DEB."/>
    <s v="Colgate-Palmolive Nederland BV"/>
    <s v="101t"/>
    <n v="101090928950"/>
    <n v="101030160724"/>
    <n v="930"/>
    <s v="Inv Booked"/>
    <s v="0002245704"/>
    <s v="Verkoop"/>
    <n v="200"/>
    <s v="Transport drops"/>
    <s v="9 - verwerkt"/>
    <n v="0"/>
    <m/>
    <d v="2023-01-19T00:00:00"/>
    <s v="DROP"/>
    <s v="0001010909289500081160_003"/>
    <m/>
    <m/>
    <m/>
    <s v="EUR"/>
    <n v="49.95"/>
    <s v="EUR"/>
    <n v="49.95"/>
    <s v="EUR"/>
    <n v="49.95"/>
    <n v="49.95"/>
    <n v="0"/>
    <s v="N"/>
    <n v="1223000132"/>
    <d v="2023-02-16T00:00:00"/>
    <m/>
    <d v="2023-01-19T00:00:00"/>
    <s v="00:00"/>
    <s v="23:59"/>
    <d v="2023-01-19T00:00:00"/>
    <s v="08:00"/>
    <s v="16:00"/>
    <n v="0.8"/>
    <s v="ce"/>
    <n v="50"/>
    <n v="0.8"/>
    <n v="0"/>
    <s v="Kuehne+Nagel Tiel 3 Standpl"/>
    <s v="De Diepert 5"/>
    <s v="Tiel"/>
    <s v="4004 MA"/>
    <s v="NL"/>
    <x v="27"/>
    <s v="Nieuwehuizenweg 17"/>
    <x v="30"/>
    <s v="2314XP"/>
    <s v="NL"/>
    <s v="0002245704"/>
    <s v="0081160_003"/>
    <s v="31V"/>
    <s v="NL001131849B01"/>
    <n v="2"/>
    <n v="0"/>
    <n v="49.95"/>
    <s v="N"/>
    <s v="Peter Appel Transport B.V."/>
    <n v="36744"/>
    <d v="2023-01-19T00:00:00"/>
    <s v="13:11:00"/>
    <n v="0"/>
    <x v="3"/>
    <x v="2"/>
    <n v="1"/>
    <x v="26"/>
    <n v="1"/>
    <n v="0.8"/>
    <x v="0"/>
    <n v="49.95"/>
    <n v="1"/>
    <n v="54.39555"/>
  </r>
  <r>
    <s v="COLGATE 3800 DEB."/>
    <s v="Colgate-Palmolive Nederland BV"/>
    <s v="101t"/>
    <n v="101090928950"/>
    <n v="101030160725"/>
    <n v="930"/>
    <s v="Inv Booked"/>
    <s v="0002245709"/>
    <s v="Verkoop"/>
    <n v="200"/>
    <s v="Transport drops"/>
    <s v="9 - verwerkt"/>
    <n v="0"/>
    <m/>
    <d v="2023-01-19T00:00:00"/>
    <s v="DROP"/>
    <s v="0001010909289500081160_004"/>
    <m/>
    <m/>
    <m/>
    <s v="EUR"/>
    <n v="49.95"/>
    <s v="EUR"/>
    <n v="49.95"/>
    <s v="EUR"/>
    <n v="49.95"/>
    <n v="49.95"/>
    <n v="0"/>
    <s v="N"/>
    <n v="1223000132"/>
    <d v="2023-02-16T00:00:00"/>
    <m/>
    <d v="2023-01-19T00:00:00"/>
    <s v="00:00"/>
    <s v="23:59"/>
    <d v="2023-01-19T00:00:00"/>
    <s v="07:00"/>
    <s v="12:00"/>
    <n v="0.8"/>
    <s v="ce"/>
    <n v="71"/>
    <n v="0.8"/>
    <n v="0"/>
    <s v="Kuehne+Nagel Tiel 3 Standpl"/>
    <s v="De Diepert 5"/>
    <s v="Tiel"/>
    <s v="4004 MA"/>
    <s v="NL"/>
    <x v="26"/>
    <s v="Park Forum 1129"/>
    <x v="29"/>
    <s v="5657 HK"/>
    <s v="NL"/>
    <s v="0002245709"/>
    <s v="0081160_004"/>
    <s v="31V"/>
    <s v="NL001131849B01"/>
    <n v="2"/>
    <n v="0"/>
    <n v="49.95"/>
    <s v="N"/>
    <s v="Peter Appel Transport B.V."/>
    <n v="36744"/>
    <d v="2023-01-19T00:00:00"/>
    <s v="15:31:00"/>
    <n v="0"/>
    <x v="3"/>
    <x v="2"/>
    <n v="1"/>
    <x v="25"/>
    <n v="1"/>
    <n v="0.8"/>
    <x v="6"/>
    <n v="49.95"/>
    <n v="1"/>
    <n v="54.39555"/>
  </r>
  <r>
    <s v="COLGATE 3800 DEB."/>
    <s v="Colgate-Palmolive Nederland BV"/>
    <s v="101t"/>
    <n v="101090928960"/>
    <n v="101030160728"/>
    <n v="930"/>
    <s v="Inv Booked"/>
    <s v="0001332819"/>
    <s v="Verkoop"/>
    <n v="170"/>
    <s v="Transport drops zone"/>
    <s v="9 - verwerkt"/>
    <n v="0"/>
    <m/>
    <d v="2023-01-19T00:00:00"/>
    <s v="DROP"/>
    <s v="0001010909289600081168_007"/>
    <m/>
    <m/>
    <m/>
    <s v="EUR"/>
    <n v="61.42"/>
    <s v="EUR"/>
    <n v="61.42"/>
    <s v="EUR"/>
    <n v="61.42"/>
    <n v="61.42"/>
    <n v="0"/>
    <s v="N"/>
    <n v="1223000132"/>
    <d v="2023-02-16T00:00:00"/>
    <m/>
    <d v="2023-01-19T00:00:00"/>
    <s v="00:00"/>
    <s v="23:59"/>
    <d v="2023-01-19T00:00:00"/>
    <s v="15:00"/>
    <s v="16:00"/>
    <n v="7.2"/>
    <s v="ce"/>
    <n v="7171"/>
    <n v="7.2"/>
    <n v="11"/>
    <s v="Kuehne+Nagel Tiel 3 Standpl"/>
    <s v="De Diepert 5"/>
    <s v="Tiel"/>
    <s v="4004 MA"/>
    <s v="NL"/>
    <x v="39"/>
    <s v="RANDWEG 2"/>
    <x v="6"/>
    <s v="4191 NN"/>
    <s v="NL"/>
    <s v="0001332819"/>
    <s v="0081168_007"/>
    <s v="31V"/>
    <s v="NL001131849B01"/>
    <n v="2"/>
    <n v="0"/>
    <n v="61.42"/>
    <s v="N"/>
    <s v="Peter Appel Transport B.V."/>
    <n v="36622"/>
    <d v="2023-01-19T00:00:00"/>
    <s v="15:29:00"/>
    <n v="0"/>
    <x v="3"/>
    <x v="2"/>
    <n v="1"/>
    <x v="6"/>
    <n v="1"/>
    <n v="7.2"/>
    <x v="2"/>
    <n v="61.42"/>
    <n v="1"/>
    <n v="66.886380000000003"/>
  </r>
  <r>
    <s v="COLGATE 3800 DEB."/>
    <s v="Colgate-Palmolive Nederland BV"/>
    <s v="101t"/>
    <n v="101090928966"/>
    <n v="101030160729"/>
    <n v="930"/>
    <s v="Inv Booked"/>
    <s v="0002245721"/>
    <s v="Verkoop"/>
    <n v="170"/>
    <s v="Transport drops zone"/>
    <s v="9 - verwerkt"/>
    <n v="0"/>
    <m/>
    <d v="2023-01-19T00:00:00"/>
    <s v="DROP"/>
    <s v="0001010909289660081178_002"/>
    <m/>
    <m/>
    <m/>
    <s v="EUR"/>
    <n v="11.4"/>
    <s v="EUR"/>
    <n v="11.4"/>
    <s v="EUR"/>
    <n v="11.4"/>
    <n v="11.4"/>
    <n v="0"/>
    <s v="N"/>
    <n v="1223000132"/>
    <d v="2023-02-16T00:00:00"/>
    <m/>
    <d v="2023-01-19T00:00:00"/>
    <s v="00:00"/>
    <s v="23:59"/>
    <d v="2023-01-19T00:00:00"/>
    <s v="07:00"/>
    <s v="10:00"/>
    <n v="0.8"/>
    <s v="ce"/>
    <n v="189"/>
    <n v="0.8"/>
    <n v="0"/>
    <s v="Kuehne+Nagel Tiel 3 Standpl"/>
    <s v="De Diepert 5"/>
    <s v="Tiel"/>
    <s v="4004 MA"/>
    <s v="NL"/>
    <x v="10"/>
    <s v="Slego 1a"/>
    <x v="13"/>
    <s v="1046BM"/>
    <s v="NL"/>
    <s v="0002245721"/>
    <s v="0081178_002"/>
    <s v="31V"/>
    <s v="NL001131849B01"/>
    <n v="2"/>
    <n v="0"/>
    <n v="11.4"/>
    <s v="N"/>
    <s v="Peter Appel Transport B.V."/>
    <n v="36622"/>
    <d v="2023-01-19T00:00:00"/>
    <s v="10:49:00"/>
    <n v="0"/>
    <x v="3"/>
    <x v="2"/>
    <n v="1"/>
    <x v="11"/>
    <n v="1"/>
    <n v="7.2"/>
    <x v="0"/>
    <n v="102.60000000000001"/>
    <n v="1"/>
    <n v="111.73140000000001"/>
  </r>
  <r>
    <s v="COLGATE 3800 DEB."/>
    <s v="Colgate-Palmolive Nederland BV"/>
    <s v="101t"/>
    <n v="101090928965"/>
    <n v="101030160730"/>
    <n v="930"/>
    <s v="Inv Booked"/>
    <s v="0002245713"/>
    <s v="Verkoop"/>
    <n v="170"/>
    <s v="Transport drops zone"/>
    <s v="9 - verwerkt"/>
    <n v="0"/>
    <m/>
    <d v="2023-01-19T00:00:00"/>
    <s v="DROP"/>
    <s v="0001010909289650081177_002"/>
    <m/>
    <m/>
    <m/>
    <s v="EUR"/>
    <n v="385.18"/>
    <s v="EUR"/>
    <n v="385.18"/>
    <s v="EUR"/>
    <n v="385.18"/>
    <n v="385.18"/>
    <n v="0"/>
    <s v="N"/>
    <n v="1223000132"/>
    <d v="2023-02-16T00:00:00"/>
    <m/>
    <d v="2023-01-19T00:00:00"/>
    <s v="00:00"/>
    <s v="23:59"/>
    <d v="2023-01-19T00:00:00"/>
    <s v="11:00"/>
    <s v="11:00"/>
    <n v="26"/>
    <s v="ce"/>
    <n v="17284"/>
    <n v="26.4"/>
    <n v="30"/>
    <s v="Kuehne+Nagel Tiel 3 Standpl"/>
    <s v="De Diepert 5"/>
    <s v="Tiel"/>
    <s v="4004 MA"/>
    <s v="NL"/>
    <x v="0"/>
    <s v="Henri Fordlaan 6"/>
    <x v="0"/>
    <s v="9615TK"/>
    <s v="NL"/>
    <s v="0002245713"/>
    <s v="0081177_002"/>
    <s v="31V"/>
    <s v="NL001131849B01"/>
    <n v="2"/>
    <n v="0"/>
    <n v="385.18"/>
    <s v="N"/>
    <s v="Peter Appel Transport B.V."/>
    <n v="36622"/>
    <d v="2023-01-19T00:00:00"/>
    <s v="11:30:00"/>
    <n v="0"/>
    <x v="3"/>
    <x v="2"/>
    <n v="1"/>
    <x v="0"/>
    <n v="1"/>
    <n v="26.4"/>
    <x v="0"/>
    <n v="385.18"/>
    <n v="1"/>
    <n v="419.46102000000002"/>
  </r>
  <r>
    <s v="COLGATE 3800 DEB."/>
    <s v="Colgate-Palmolive Nederland BV"/>
    <s v="101t"/>
    <n v="101090928962"/>
    <n v="101030160731"/>
    <n v="930"/>
    <s v="Inv Booked"/>
    <s v="0002245718"/>
    <s v="Verkoop"/>
    <n v="170"/>
    <s v="Transport drops zone"/>
    <s v="9 - verwerkt"/>
    <n v="0"/>
    <m/>
    <d v="2023-01-19T00:00:00"/>
    <s v="DROP"/>
    <s v="0001010909289620081170_002"/>
    <m/>
    <m/>
    <m/>
    <s v="EUR"/>
    <n v="140.28"/>
    <s v="EUR"/>
    <n v="140.28"/>
    <s v="EUR"/>
    <n v="140.28"/>
    <n v="140.28"/>
    <n v="0"/>
    <s v="N"/>
    <n v="1223000132"/>
    <d v="2023-02-16T00:00:00"/>
    <m/>
    <d v="2023-01-19T00:00:00"/>
    <s v="00:00"/>
    <s v="23:59"/>
    <d v="2023-01-19T00:00:00"/>
    <s v="07:00"/>
    <s v="07:00"/>
    <n v="12"/>
    <s v="ce"/>
    <n v="15301"/>
    <n v="12"/>
    <n v="25"/>
    <s v="Kuehne+Nagel Tiel 3 Standpl"/>
    <s v="De Diepert 5"/>
    <s v="Tiel"/>
    <s v="4004 MA"/>
    <s v="NL"/>
    <x v="50"/>
    <s v="Fahrenheitweg 24"/>
    <x v="1"/>
    <s v="6101WR"/>
    <s v="NL"/>
    <s v="0002245718"/>
    <s v="0081170_002"/>
    <s v="31V"/>
    <s v="NL001131849B01"/>
    <n v="2"/>
    <n v="0"/>
    <n v="140.28"/>
    <s v="N"/>
    <s v="Peter Appel Transport B.V."/>
    <n v="36622"/>
    <d v="2023-01-19T00:00:00"/>
    <s v="07:06:00"/>
    <n v="0"/>
    <x v="3"/>
    <x v="2"/>
    <n v="1"/>
    <x v="1"/>
    <n v="1"/>
    <n v="25.6"/>
    <x v="1"/>
    <n v="299.26"/>
    <n v="1"/>
    <n v="325.89413999999999"/>
  </r>
  <r>
    <s v="COLGATE 3800 DEB."/>
    <s v="Colgate-Palmolive Nederland BV"/>
    <s v="101t"/>
    <n v="101090929380"/>
    <n v="101030160732"/>
    <n v="930"/>
    <s v="Inv Booked"/>
    <s v="0002245719"/>
    <s v="Verkoop"/>
    <n v="170"/>
    <s v="Transport drops zone"/>
    <s v="9 - verwerkt"/>
    <n v="0"/>
    <m/>
    <d v="2023-01-19T00:00:00"/>
    <s v="DROP"/>
    <s v="0001010909293800081387_002"/>
    <m/>
    <m/>
    <m/>
    <s v="EUR"/>
    <n v="42.07"/>
    <s v="EUR"/>
    <n v="42.07"/>
    <s v="EUR"/>
    <n v="42.07"/>
    <n v="42.07"/>
    <n v="0"/>
    <s v="N"/>
    <n v="1223000132"/>
    <d v="2023-02-16T00:00:00"/>
    <m/>
    <d v="2023-01-19T00:00:00"/>
    <s v="00:00"/>
    <s v="23:59"/>
    <d v="2023-01-19T00:00:00"/>
    <s v="08:00"/>
    <s v="16:00"/>
    <n v="2.4"/>
    <s v="ce"/>
    <n v="852"/>
    <n v="2.4"/>
    <n v="0"/>
    <s v="Kuehne+Nagel Tiel 3 Standpl"/>
    <s v="De Diepert 5"/>
    <s v="Tiel"/>
    <s v="4004 MA"/>
    <s v="NL"/>
    <x v="40"/>
    <s v="Doornhoek 4050"/>
    <x v="20"/>
    <s v="5465TD"/>
    <s v="NL"/>
    <s v="0002245719"/>
    <s v="0081387_002"/>
    <s v="31V"/>
    <s v="NL001131849B01"/>
    <n v="2"/>
    <n v="0"/>
    <n v="42.07"/>
    <s v="N"/>
    <s v="Peter Appel Transport B.V."/>
    <n v="36622"/>
    <d v="2023-01-19T00:00:00"/>
    <s v="10:07:00"/>
    <n v="0"/>
    <x v="3"/>
    <x v="2"/>
    <n v="1"/>
    <x v="18"/>
    <n v="1"/>
    <n v="2.4"/>
    <x v="3"/>
    <n v="42.07"/>
    <n v="1"/>
    <n v="45.814230000000002"/>
  </r>
  <r>
    <s v="COLGATE 3800 DEB."/>
    <s v="Colgate-Palmolive Nederland BV"/>
    <s v="101t"/>
    <n v="101090928960"/>
    <n v="101030160733"/>
    <n v="930"/>
    <s v="Inv Booked"/>
    <s v="0002245716"/>
    <s v="Verkoop"/>
    <n v="170"/>
    <s v="Transport drops zone"/>
    <s v="9 - verwerkt"/>
    <n v="0"/>
    <m/>
    <d v="2023-01-19T00:00:00"/>
    <s v="DROP"/>
    <s v="0001010909289600081168_006"/>
    <m/>
    <m/>
    <m/>
    <s v="EUR"/>
    <n v="29.42"/>
    <s v="EUR"/>
    <n v="29.42"/>
    <s v="EUR"/>
    <n v="29.42"/>
    <n v="29.42"/>
    <n v="0"/>
    <s v="N"/>
    <n v="1223000132"/>
    <d v="2023-02-16T00:00:00"/>
    <m/>
    <d v="2023-01-19T00:00:00"/>
    <s v="00:00"/>
    <s v="23:59"/>
    <d v="2023-01-19T00:00:00"/>
    <s v="09:00"/>
    <s v="17:00"/>
    <n v="1.6"/>
    <s v="ce"/>
    <n v="763"/>
    <n v="1.6"/>
    <n v="0"/>
    <s v="Kuehne+Nagel Tiel 3 Standpl"/>
    <s v="De Diepert 5"/>
    <s v="Tiel"/>
    <s v="4004 MA"/>
    <s v="NL"/>
    <x v="61"/>
    <s v="Nijverheidsweg 14"/>
    <x v="48"/>
    <s v="3251 LP"/>
    <s v="NL"/>
    <s v="0002245716"/>
    <s v="0081168_006"/>
    <s v="31V"/>
    <s v="NL001131849B01"/>
    <n v="2"/>
    <n v="0"/>
    <n v="29.42"/>
    <s v="N"/>
    <s v="Peter Appel Transport B.V."/>
    <n v="36622"/>
    <d v="2023-01-19T00:00:00"/>
    <s v="11:01:00"/>
    <n v="0"/>
    <x v="3"/>
    <x v="2"/>
    <n v="1"/>
    <x v="37"/>
    <n v="1"/>
    <n v="4.8000000000000007"/>
    <x v="0"/>
    <n v="88.27000000000001"/>
    <n v="1"/>
    <n v="96.126030000000014"/>
  </r>
  <r>
    <s v="COLGATE 3800 DEB."/>
    <s v="Colgate-Palmolive Nederland BV"/>
    <s v="101t"/>
    <n v="101090929380"/>
    <n v="101030160734"/>
    <n v="930"/>
    <s v="Inv Booked"/>
    <s v="0002245711"/>
    <s v="Verkoop"/>
    <n v="170"/>
    <s v="Transport drops zone"/>
    <s v="9 - verwerkt"/>
    <n v="0"/>
    <m/>
    <d v="2023-01-19T00:00:00"/>
    <s v="DROP"/>
    <s v="0001010909293800081387_003"/>
    <m/>
    <m/>
    <m/>
    <s v="EUR"/>
    <n v="227.39"/>
    <s v="EUR"/>
    <n v="227.39"/>
    <s v="EUR"/>
    <n v="227.39"/>
    <n v="227.39"/>
    <n v="0"/>
    <s v="N"/>
    <n v="1223000132"/>
    <d v="2023-02-16T00:00:00"/>
    <m/>
    <d v="2023-01-19T00:00:00"/>
    <s v="00:00"/>
    <s v="23:59"/>
    <d v="2023-01-19T00:00:00"/>
    <s v="12:00"/>
    <s v="12:00"/>
    <n v="15.2"/>
    <s v="ce"/>
    <n v="13385"/>
    <n v="15.2"/>
    <n v="25"/>
    <s v="Kuehne+Nagel Tiel 3 Standpl"/>
    <s v="De Diepert 5"/>
    <s v="Tiel"/>
    <s v="4004 MA"/>
    <s v="NL"/>
    <x v="50"/>
    <s v="Fahrenheitweg 24"/>
    <x v="1"/>
    <s v="6101WR"/>
    <s v="NL"/>
    <s v="0002245711"/>
    <s v="0081387_003"/>
    <s v="31V"/>
    <s v="NL001131849B01"/>
    <n v="2"/>
    <n v="0"/>
    <n v="227.39"/>
    <s v="N"/>
    <s v="Peter Appel Transport B.V."/>
    <n v="36622"/>
    <d v="2023-01-19T00:00:00"/>
    <s v="13:35:00"/>
    <n v="0"/>
    <x v="3"/>
    <x v="2"/>
    <n v="1"/>
    <x v="1"/>
    <n v="1"/>
    <n v="15.2"/>
    <x v="1"/>
    <n v="227.39"/>
    <n v="1"/>
    <n v="247.62770999999998"/>
  </r>
  <r>
    <s v="COLGATE 3800 DEB."/>
    <s v="Colgate-Palmolive Nederland BV"/>
    <s v="101t"/>
    <n v="101090928962"/>
    <n v="101030160735"/>
    <n v="930"/>
    <s v="Inv Booked"/>
    <s v="0002245714"/>
    <s v="Verkoop"/>
    <n v="170"/>
    <s v="Transport drops zone"/>
    <s v="9 - verwerkt"/>
    <n v="0"/>
    <m/>
    <d v="2023-01-19T00:00:00"/>
    <s v="DROP"/>
    <s v="0001010909289620081170_002"/>
    <m/>
    <m/>
    <m/>
    <s v="EUR"/>
    <n v="158.97999999999999"/>
    <s v="EUR"/>
    <n v="158.97999999999999"/>
    <s v="EUR"/>
    <n v="158.97999999999999"/>
    <n v="158.97999999999999"/>
    <n v="0"/>
    <s v="N"/>
    <n v="1223000132"/>
    <d v="2023-02-16T00:00:00"/>
    <m/>
    <d v="2023-01-19T00:00:00"/>
    <s v="00:00"/>
    <s v="23:59"/>
    <d v="2023-01-19T00:00:00"/>
    <s v="07:00"/>
    <s v="07:00"/>
    <n v="13.6"/>
    <s v="ce"/>
    <n v="15119"/>
    <n v="13.6"/>
    <n v="25"/>
    <s v="Kuehne+Nagel Tiel 3 Standpl"/>
    <s v="De Diepert 5"/>
    <s v="Tiel"/>
    <s v="4004 MA"/>
    <s v="NL"/>
    <x v="50"/>
    <s v="Fahrenheitweg 24"/>
    <x v="1"/>
    <s v="6101WR"/>
    <s v="NL"/>
    <s v="0002245714"/>
    <s v="0081170_002"/>
    <s v="31V"/>
    <s v="NL001131849B01"/>
    <n v="2"/>
    <n v="0"/>
    <n v="158.97999999999999"/>
    <s v="N"/>
    <s v="Peter Appel Transport B.V."/>
    <n v="36622"/>
    <d v="2023-01-19T00:00:00"/>
    <s v="07:06:00"/>
    <n v="0"/>
    <x v="3"/>
    <x v="2"/>
    <n v="1"/>
    <x v="1"/>
    <n v="0"/>
    <s v=""/>
    <x v="1"/>
    <s v=""/>
    <n v="1"/>
    <e v="#VALUE!"/>
  </r>
  <r>
    <s v="COLGATE 3800 DEB."/>
    <s v="Colgate-Palmolive Nederland BV"/>
    <s v="101t"/>
    <n v="101090928960"/>
    <n v="101030160736"/>
    <n v="930"/>
    <s v="Inv Booked"/>
    <s v="0002245717"/>
    <s v="Verkoop"/>
    <n v="170"/>
    <s v="Transport drops zone"/>
    <s v="9 - verwerkt"/>
    <n v="0"/>
    <m/>
    <d v="2023-01-19T00:00:00"/>
    <s v="DROP"/>
    <s v="0001010909289600081168_006"/>
    <m/>
    <m/>
    <m/>
    <s v="EUR"/>
    <n v="58.85"/>
    <s v="EUR"/>
    <n v="58.85"/>
    <s v="EUR"/>
    <n v="58.85"/>
    <n v="58.85"/>
    <n v="0"/>
    <s v="N"/>
    <n v="1223000132"/>
    <d v="2023-02-16T00:00:00"/>
    <m/>
    <d v="2023-01-19T00:00:00"/>
    <s v="00:00"/>
    <s v="23:59"/>
    <d v="2023-01-19T00:00:00"/>
    <s v="09:00"/>
    <s v="17:00"/>
    <n v="3.2"/>
    <s v="ce"/>
    <n v="1963"/>
    <n v="3.2"/>
    <n v="2"/>
    <s v="Kuehne+Nagel Tiel 3 Standpl"/>
    <s v="De Diepert 5"/>
    <s v="Tiel"/>
    <s v="4004 MA"/>
    <s v="NL"/>
    <x v="61"/>
    <s v="Nijverheidsweg 14"/>
    <x v="48"/>
    <s v="3251 LP"/>
    <s v="NL"/>
    <s v="0002245717"/>
    <s v="0081168_006"/>
    <s v="31V"/>
    <s v="NL001131849B01"/>
    <n v="2"/>
    <n v="0"/>
    <n v="58.85"/>
    <s v="N"/>
    <s v="Peter Appel Transport B.V."/>
    <n v="36622"/>
    <d v="2023-01-19T00:00:00"/>
    <s v="11:01:00"/>
    <n v="0"/>
    <x v="3"/>
    <x v="2"/>
    <n v="1"/>
    <x v="37"/>
    <n v="0"/>
    <s v=""/>
    <x v="0"/>
    <s v=""/>
    <n v="1"/>
    <e v="#VALUE!"/>
  </r>
  <r>
    <s v="COLGATE 3800 DEB."/>
    <s v="Colgate-Palmolive Nederland BV"/>
    <s v="101t"/>
    <n v="101090928968"/>
    <n v="101030160737"/>
    <n v="930"/>
    <s v="Inv Booked"/>
    <s v="0002245722"/>
    <s v="Verkoop"/>
    <n v="170"/>
    <s v="Transport drops zone"/>
    <s v="9 - verwerkt"/>
    <n v="0"/>
    <m/>
    <d v="2023-01-19T00:00:00"/>
    <s v="DROP"/>
    <s v="0001010909289680081182_002"/>
    <m/>
    <m/>
    <m/>
    <s v="EUR"/>
    <n v="28.98"/>
    <s v="EUR"/>
    <n v="28.98"/>
    <s v="EUR"/>
    <n v="28.98"/>
    <n v="28.98"/>
    <n v="0"/>
    <s v="N"/>
    <n v="1223000132"/>
    <d v="2023-02-16T00:00:00"/>
    <m/>
    <d v="2023-01-19T00:00:00"/>
    <s v="00:00"/>
    <s v="23:59"/>
    <d v="2023-01-19T00:00:00"/>
    <s v="11:00"/>
    <s v="12:00"/>
    <n v="0.8"/>
    <s v="ce"/>
    <n v="785"/>
    <n v="0.8"/>
    <n v="1"/>
    <s v="Kuehne+Nagel Tiel 3 Standpl"/>
    <s v="De Diepert 5"/>
    <s v="Tiel"/>
    <s v="4004 MA"/>
    <s v="NL"/>
    <x v="32"/>
    <s v="Afrikastraat 10"/>
    <x v="34"/>
    <s v="6014CG"/>
    <s v="NL"/>
    <s v="0002245722"/>
    <s v="0081182_002"/>
    <s v="31V"/>
    <s v="NL001131849B01"/>
    <n v="2"/>
    <n v="0"/>
    <n v="28.98"/>
    <s v="N"/>
    <s v="Peter Appel Transport B.V."/>
    <n v="36622"/>
    <d v="2023-01-19T00:00:00"/>
    <s v="12:36:00"/>
    <n v="0"/>
    <x v="3"/>
    <x v="2"/>
    <n v="1"/>
    <x v="23"/>
    <n v="1"/>
    <n v="0.8"/>
    <x v="3"/>
    <n v="28.98"/>
    <n v="1"/>
    <n v="31.55922"/>
  </r>
  <r>
    <s v="COLGATE 3800 DEB."/>
    <s v="Colgate-Palmolive Nederland BV"/>
    <s v="101t"/>
    <n v="101090928966"/>
    <n v="101030160740"/>
    <n v="930"/>
    <s v="Inv Booked"/>
    <s v="0002245723"/>
    <s v="Verkoop"/>
    <n v="170"/>
    <s v="Transport drops zone"/>
    <s v="9 - verwerkt"/>
    <n v="0"/>
    <m/>
    <d v="2023-01-19T00:00:00"/>
    <s v="DROP"/>
    <s v="0001010909289660081178_002"/>
    <m/>
    <m/>
    <m/>
    <s v="EUR"/>
    <n v="91.2"/>
    <s v="EUR"/>
    <n v="91.2"/>
    <s v="EUR"/>
    <n v="91.2"/>
    <n v="91.2"/>
    <n v="0"/>
    <s v="N"/>
    <n v="1223000132"/>
    <d v="2023-02-16T00:00:00"/>
    <m/>
    <d v="2023-01-19T00:00:00"/>
    <s v="00:00"/>
    <s v="23:59"/>
    <d v="2023-01-19T00:00:00"/>
    <s v="07:00"/>
    <s v="10:00"/>
    <n v="6.4"/>
    <s v="ce"/>
    <n v="4965"/>
    <n v="6.4"/>
    <n v="5"/>
    <s v="Kuehne+Nagel Tiel 3 Standpl"/>
    <s v="De Diepert 5"/>
    <s v="Tiel"/>
    <s v="4004 MA"/>
    <s v="NL"/>
    <x v="12"/>
    <s v="SLEGO 1"/>
    <x v="13"/>
    <s v="1046 BM"/>
    <s v="NL"/>
    <s v="0002245723"/>
    <s v="0081178_002"/>
    <s v="31V"/>
    <s v="NL001131849B01"/>
    <n v="2"/>
    <n v="0"/>
    <n v="91.2"/>
    <s v="N"/>
    <s v="Peter Appel Transport B.V."/>
    <n v="36622"/>
    <d v="2023-01-19T00:00:00"/>
    <s v="10:50:00"/>
    <n v="0"/>
    <x v="3"/>
    <x v="2"/>
    <n v="1"/>
    <x v="11"/>
    <n v="0"/>
    <s v=""/>
    <x v="0"/>
    <s v=""/>
    <n v="1"/>
    <e v="#VALUE!"/>
  </r>
  <r>
    <s v="COLGATE 3800 DEB."/>
    <s v="Colgate-Palmolive Nederland BV"/>
    <s v="101t"/>
    <n v="101090928972"/>
    <n v="101030160726"/>
    <n v="930"/>
    <s v="Inv Booked"/>
    <s v="0002245715"/>
    <s v="Verkoop"/>
    <n v="170"/>
    <s v="Transport drops zone"/>
    <s v="9 - verwerkt"/>
    <n v="0"/>
    <m/>
    <d v="2023-01-19T00:00:00"/>
    <s v="DROP"/>
    <s v="0001010909289720081186_002"/>
    <m/>
    <m/>
    <m/>
    <s v="EUR"/>
    <n v="286.75"/>
    <s v="EUR"/>
    <n v="286.75"/>
    <s v="EUR"/>
    <n v="286.75"/>
    <n v="286.75"/>
    <n v="0"/>
    <s v="N"/>
    <n v="1223000132"/>
    <d v="2023-02-16T00:00:00"/>
    <m/>
    <d v="2023-01-19T00:00:00"/>
    <s v="00:00"/>
    <s v="23:59"/>
    <d v="2023-01-19T00:00:00"/>
    <s v="13:00"/>
    <s v="13:00"/>
    <n v="23.2"/>
    <s v="ce"/>
    <n v="20004"/>
    <n v="23.2"/>
    <n v="37"/>
    <s v="Kuehne+Nagel Tiel 3 Standpl"/>
    <s v="De Diepert 5"/>
    <s v="Tiel"/>
    <s v="4004 MA"/>
    <s v="NL"/>
    <x v="50"/>
    <s v="Fahrenheitweg 24"/>
    <x v="1"/>
    <s v="6101WR"/>
    <s v="NL"/>
    <s v="0002245715"/>
    <s v="0081186_002"/>
    <s v="31V"/>
    <s v="NL001131849B01"/>
    <n v="2"/>
    <n v="0"/>
    <n v="286.75"/>
    <s v="N"/>
    <s v="Peter Appel Transport B.V."/>
    <n v="36622"/>
    <d v="2023-01-19T00:00:00"/>
    <s v="13:25:00"/>
    <n v="0"/>
    <x v="3"/>
    <x v="2"/>
    <n v="1"/>
    <x v="1"/>
    <n v="1"/>
    <n v="23.2"/>
    <x v="1"/>
    <n v="286.75"/>
    <n v="1"/>
    <n v="312.27074999999996"/>
  </r>
  <r>
    <s v="COLGATE 3800 DEB."/>
    <s v="Colgate-Palmolive Nederland BV"/>
    <s v="101t"/>
    <n v="101090928976"/>
    <n v="101030160727"/>
    <n v="930"/>
    <s v="Inv Booked"/>
    <s v="0002245710"/>
    <s v="Verkoop"/>
    <n v="170"/>
    <s v="Transport drops zone"/>
    <s v="9 - verwerkt"/>
    <n v="0"/>
    <m/>
    <d v="2023-01-19T00:00:00"/>
    <s v="DROP"/>
    <s v="0001010909289760081187_002"/>
    <m/>
    <m/>
    <m/>
    <s v="EUR"/>
    <n v="112.9"/>
    <s v="EUR"/>
    <n v="112.9"/>
    <s v="EUR"/>
    <n v="112.9"/>
    <n v="112.9"/>
    <n v="0"/>
    <s v="N"/>
    <n v="1223000132"/>
    <d v="2023-02-16T00:00:00"/>
    <m/>
    <d v="2023-01-19T00:00:00"/>
    <s v="00:00"/>
    <s v="23:59"/>
    <d v="2023-01-19T00:00:00"/>
    <s v="12:00"/>
    <s v="12:00"/>
    <n v="12.8"/>
    <s v="ce"/>
    <n v="12052"/>
    <n v="12.8"/>
    <n v="21"/>
    <s v="Kuehne+Nagel Tiel 3 Standpl"/>
    <s v="De Diepert 5"/>
    <s v="Tiel"/>
    <s v="4004 MA"/>
    <s v="NL"/>
    <x v="14"/>
    <s v="Rood 24"/>
    <x v="17"/>
    <s v="6666LT"/>
    <s v="NL"/>
    <s v="0002245710"/>
    <s v="0081187_002"/>
    <s v="31V"/>
    <s v="NL001131849B01"/>
    <n v="2"/>
    <n v="0"/>
    <n v="112.9"/>
    <s v="N"/>
    <s v="Peter Appel Transport B.V."/>
    <n v="36622"/>
    <d v="2023-01-19T00:00:00"/>
    <s v="11:57:00"/>
    <n v="0"/>
    <x v="3"/>
    <x v="2"/>
    <n v="1"/>
    <x v="15"/>
    <n v="1"/>
    <n v="12.8"/>
    <x v="5"/>
    <n v="112.9"/>
    <n v="1"/>
    <n v="122.9481"/>
  </r>
  <r>
    <s v="COLGATE 3800 DEB."/>
    <s v="Colgate-Palmolive Nederland BV"/>
    <s v="101t"/>
    <n v="101090928960"/>
    <n v="101030160738"/>
    <n v="930"/>
    <s v="Inv Booked"/>
    <s v="0002245720"/>
    <s v="Verkoop"/>
    <n v="170"/>
    <s v="Transport drops zone"/>
    <s v="9 - verwerkt"/>
    <n v="0"/>
    <m/>
    <d v="2023-01-19T00:00:00"/>
    <s v="DROP"/>
    <s v="0001010909289600081168_003"/>
    <m/>
    <m/>
    <m/>
    <s v="EUR"/>
    <n v="28.15"/>
    <s v="EUR"/>
    <n v="28.15"/>
    <s v="EUR"/>
    <n v="28.15"/>
    <n v="28.15"/>
    <n v="0"/>
    <s v="N"/>
    <n v="1223000132"/>
    <d v="2023-02-16T00:00:00"/>
    <m/>
    <d v="2023-01-19T00:00:00"/>
    <s v="00:00"/>
    <s v="23:59"/>
    <d v="2023-01-19T00:00:00"/>
    <s v="06:00"/>
    <s v="18:00"/>
    <n v="0.8"/>
    <s v="ce"/>
    <n v="560"/>
    <n v="0.8"/>
    <n v="0"/>
    <s v="Kuehne+Nagel Tiel 3 Standpl"/>
    <s v="De Diepert 5"/>
    <s v="Tiel"/>
    <s v="4004 MA"/>
    <s v="NL"/>
    <x v="13"/>
    <s v="GALVANIWEG 1"/>
    <x v="16"/>
    <s v="8013 RG"/>
    <s v="NL"/>
    <s v="0002245720"/>
    <s v="0081168_003"/>
    <s v="31V"/>
    <s v="NL001131849B01"/>
    <n v="2"/>
    <n v="0"/>
    <n v="28.15"/>
    <s v="N"/>
    <s v="Peter Appel Transport B.V."/>
    <n v="36622"/>
    <d v="2023-01-19T00:00:00"/>
    <s v="10:15:00"/>
    <n v="0"/>
    <x v="3"/>
    <x v="2"/>
    <n v="1"/>
    <x v="14"/>
    <n v="1"/>
    <n v="0.8"/>
    <x v="2"/>
    <n v="28.15"/>
    <n v="1"/>
    <n v="30.655349999999999"/>
  </r>
  <r>
    <s v="COLGATE 3800 DEB."/>
    <s v="Colgate-Palmolive Nederland BV"/>
    <s v="101t"/>
    <n v="101090929681"/>
    <n v="101030160844"/>
    <n v="930"/>
    <s v="Inv Booked"/>
    <s v="0002245742"/>
    <s v="Verkoop"/>
    <n v="170"/>
    <s v="Transport drops zone"/>
    <s v="9 - verwerkt"/>
    <n v="0"/>
    <m/>
    <d v="2023-01-20T00:00:00"/>
    <s v="DROP"/>
    <s v="0001010909296810081645_004"/>
    <m/>
    <m/>
    <m/>
    <s v="EUR"/>
    <n v="213.66"/>
    <s v="EUR"/>
    <n v="213.66"/>
    <s v="EUR"/>
    <n v="213.66"/>
    <n v="213.66"/>
    <n v="0"/>
    <s v="N"/>
    <n v="1223000132"/>
    <d v="2023-02-16T00:00:00"/>
    <m/>
    <d v="2023-01-20T00:00:00"/>
    <s v="00:00"/>
    <s v="23:59"/>
    <d v="2023-01-20T00:00:00"/>
    <s v="11:00"/>
    <s v="11:00"/>
    <n v="13.6"/>
    <s v="ce"/>
    <n v="15301"/>
    <n v="13.6"/>
    <n v="25"/>
    <s v="Kuehne+Nagel Tiel 3 Standpl"/>
    <s v="De Diepert 5"/>
    <s v="Tiel"/>
    <s v="4004 MA"/>
    <s v="NL"/>
    <x v="50"/>
    <s v="Fahrenheitweg 24"/>
    <x v="1"/>
    <s v="6101WR"/>
    <s v="NL"/>
    <s v="0002245742"/>
    <s v="0081645_004"/>
    <s v="31V"/>
    <s v="NL001131849B01"/>
    <n v="2"/>
    <n v="0"/>
    <n v="213.66"/>
    <s v="N"/>
    <s v="Peter Appel Transport B.V."/>
    <n v="36622"/>
    <d v="2023-01-20T00:00:00"/>
    <s v="11:23:00"/>
    <n v="0"/>
    <x v="4"/>
    <x v="2"/>
    <n v="1"/>
    <x v="1"/>
    <n v="1"/>
    <n v="13.6"/>
    <x v="1"/>
    <n v="213.66"/>
    <n v="1"/>
    <n v="232.67573999999999"/>
  </r>
  <r>
    <s v="COLGATE 3800 DEB."/>
    <s v="Colgate-Palmolive Nederland BV"/>
    <s v="101t"/>
    <n v="101090929682"/>
    <n v="101030160849"/>
    <n v="930"/>
    <s v="Inv Booked"/>
    <s v="0002245750"/>
    <s v="Verkoop"/>
    <n v="170"/>
    <s v="Transport drops zone"/>
    <s v="9 - verwerkt"/>
    <n v="0"/>
    <m/>
    <d v="2023-01-20T00:00:00"/>
    <s v="DROP"/>
    <s v="0001010909296820081648_002"/>
    <m/>
    <m/>
    <m/>
    <s v="EUR"/>
    <n v="22.4"/>
    <s v="EUR"/>
    <n v="22.4"/>
    <s v="EUR"/>
    <n v="22.4"/>
    <n v="22.4"/>
    <n v="0"/>
    <s v="N"/>
    <n v="1223000132"/>
    <d v="2023-02-16T00:00:00"/>
    <m/>
    <d v="2023-01-20T00:00:00"/>
    <s v="00:00"/>
    <s v="23:59"/>
    <d v="2023-01-20T00:00:00"/>
    <s v="18:00"/>
    <s v="18:00"/>
    <n v="3.2"/>
    <s v="ce"/>
    <n v="3266"/>
    <n v="3.2"/>
    <n v="4"/>
    <s v="Kuehne+Nagel Tiel 3 Standpl"/>
    <s v="De Diepert 5"/>
    <s v="Tiel"/>
    <s v="4004 MA"/>
    <s v="NL"/>
    <x v="14"/>
    <s v="Rood 24"/>
    <x v="17"/>
    <s v="6666LT"/>
    <s v="NL"/>
    <s v="0002245750"/>
    <s v="0081648_002"/>
    <s v="31V"/>
    <s v="NL001131849B01"/>
    <n v="2"/>
    <n v="0"/>
    <n v="22.4"/>
    <s v="N"/>
    <s v="Peter Appel Transport B.V."/>
    <n v="36622"/>
    <d v="2023-01-20T00:00:00"/>
    <s v="18:55:00"/>
    <n v="0"/>
    <x v="4"/>
    <x v="2"/>
    <n v="1"/>
    <x v="15"/>
    <n v="1"/>
    <n v="21.599999999999998"/>
    <x v="5"/>
    <n v="151.20000000000002"/>
    <n v="1"/>
    <n v="164.6568"/>
  </r>
  <r>
    <s v="COLGATE 3800 DEB."/>
    <s v="Colgate-Palmolive Nederland BV"/>
    <s v="101t"/>
    <n v="101090929996"/>
    <n v="101030160835"/>
    <n v="930"/>
    <s v="Inv Booked"/>
    <s v="0002245740"/>
    <s v="Verkoop"/>
    <n v="170"/>
    <s v="Transport drops zone"/>
    <s v="9 - verwerkt"/>
    <n v="0"/>
    <m/>
    <d v="2023-01-20T00:00:00"/>
    <s v="DROP"/>
    <s v="0001010909299960081790_002"/>
    <m/>
    <m/>
    <m/>
    <s v="EUR"/>
    <n v="25.03"/>
    <s v="EUR"/>
    <n v="25.03"/>
    <s v="EUR"/>
    <n v="25.03"/>
    <n v="25.03"/>
    <n v="0"/>
    <s v="N"/>
    <n v="1223000132"/>
    <d v="2023-02-16T00:00:00"/>
    <m/>
    <d v="2023-01-20T00:00:00"/>
    <s v="00:00"/>
    <s v="23:59"/>
    <d v="2023-01-20T00:00:00"/>
    <s v="06:00"/>
    <s v="14:00"/>
    <n v="0.8"/>
    <s v="ce"/>
    <n v="474"/>
    <n v="0.8"/>
    <n v="0"/>
    <s v="Kuehne+Nagel Tiel 3 Standpl"/>
    <s v="De Diepert 5"/>
    <s v="Tiel"/>
    <s v="4004 MA"/>
    <s v="NL"/>
    <x v="11"/>
    <s v="Louis Dobbelmannweg 1"/>
    <x v="14"/>
    <s v="2742 JZ"/>
    <s v="NL"/>
    <s v="0002245740"/>
    <s v="0081790_002"/>
    <s v="31V"/>
    <s v="NL001131849B01"/>
    <n v="2"/>
    <n v="0"/>
    <n v="25.03"/>
    <s v="N"/>
    <s v="Peter Appel Transport B.V."/>
    <n v="36622"/>
    <d v="2023-01-20T00:00:00"/>
    <s v="09:47:00"/>
    <n v="0"/>
    <x v="4"/>
    <x v="2"/>
    <n v="1"/>
    <x v="12"/>
    <n v="1"/>
    <n v="0.8"/>
    <x v="4"/>
    <n v="25.03"/>
    <n v="1"/>
    <n v="27.257670000000001"/>
  </r>
  <r>
    <s v="COLGATE 3800 DEB."/>
    <s v="Colgate-Palmolive Nederland BV"/>
    <s v="101t"/>
    <n v="101090929682"/>
    <n v="101030160836"/>
    <n v="930"/>
    <s v="Inv Booked"/>
    <s v="0002245739"/>
    <s v="Verkoop"/>
    <n v="170"/>
    <s v="Transport drops zone"/>
    <s v="9 - verwerkt"/>
    <n v="0"/>
    <m/>
    <d v="2023-01-20T00:00:00"/>
    <s v="DROP"/>
    <s v="0001010909296820081648_002"/>
    <m/>
    <m/>
    <m/>
    <s v="EUR"/>
    <n v="89.6"/>
    <s v="EUR"/>
    <n v="89.6"/>
    <s v="EUR"/>
    <n v="89.6"/>
    <n v="89.6"/>
    <n v="0"/>
    <s v="N"/>
    <n v="1223000132"/>
    <d v="2023-02-16T00:00:00"/>
    <m/>
    <d v="2023-01-20T00:00:00"/>
    <s v="00:00"/>
    <s v="23:59"/>
    <d v="2023-01-20T00:00:00"/>
    <s v="18:00"/>
    <s v="18:00"/>
    <n v="12.8"/>
    <s v="ce"/>
    <n v="12052"/>
    <n v="12.8"/>
    <n v="21"/>
    <s v="Kuehne+Nagel Tiel 3 Standpl"/>
    <s v="De Diepert 5"/>
    <s v="Tiel"/>
    <s v="4004 MA"/>
    <s v="NL"/>
    <x v="14"/>
    <s v="Rood 24"/>
    <x v="17"/>
    <s v="6666LT"/>
    <s v="NL"/>
    <s v="0002245739"/>
    <s v="0081648_002"/>
    <s v="31V"/>
    <s v="NL001131849B01"/>
    <n v="2"/>
    <n v="0"/>
    <n v="89.6"/>
    <s v="N"/>
    <s v="Peter Appel Transport B.V."/>
    <n v="36622"/>
    <d v="2023-01-20T00:00:00"/>
    <s v="18:55:00"/>
    <n v="0"/>
    <x v="4"/>
    <x v="2"/>
    <n v="1"/>
    <x v="15"/>
    <n v="0"/>
    <s v=""/>
    <x v="5"/>
    <s v=""/>
    <n v="1"/>
    <e v="#VALUE!"/>
  </r>
  <r>
    <s v="COLGATE 3800 DEB."/>
    <s v="Colgate-Palmolive Nederland BV"/>
    <s v="101t"/>
    <n v="101090930016"/>
    <n v="101030160839"/>
    <n v="930"/>
    <s v="Inv Booked"/>
    <s v="0002245747"/>
    <s v="Verkoop"/>
    <n v="170"/>
    <s v="Transport drops zone"/>
    <s v="9 - verwerkt"/>
    <n v="0"/>
    <m/>
    <d v="2023-01-20T00:00:00"/>
    <s v="DROP"/>
    <s v="0001010909300160081783_002"/>
    <m/>
    <m/>
    <m/>
    <s v="EUR"/>
    <n v="46.86"/>
    <s v="EUR"/>
    <n v="46.86"/>
    <s v="EUR"/>
    <n v="46.86"/>
    <n v="46.86"/>
    <n v="0"/>
    <s v="N"/>
    <n v="1223000132"/>
    <d v="2023-02-16T00:00:00"/>
    <m/>
    <d v="2023-01-20T00:00:00"/>
    <s v="00:00"/>
    <s v="23:59"/>
    <d v="2023-01-20T00:00:00"/>
    <s v="08:00"/>
    <s v="15:00"/>
    <n v="1.6"/>
    <s v="ce"/>
    <n v="414"/>
    <n v="1.6"/>
    <n v="0"/>
    <s v="Kuehne+Nagel Tiel 3 Standpl"/>
    <s v="De Diepert 5"/>
    <s v="Tiel"/>
    <s v="4004 MA"/>
    <s v="NL"/>
    <x v="22"/>
    <s v="Basisweg 7"/>
    <x v="25"/>
    <s v="1951NG"/>
    <s v="NL"/>
    <s v="0002245747"/>
    <s v="0081783_002"/>
    <s v="31V"/>
    <s v="NL001131849B01"/>
    <n v="2"/>
    <n v="0"/>
    <n v="46.86"/>
    <s v="N"/>
    <s v="Peter Appel Transport B.V."/>
    <n v="36622"/>
    <d v="2023-01-20T00:00:00"/>
    <s v="15:00:00"/>
    <n v="0"/>
    <x v="4"/>
    <x v="2"/>
    <n v="1"/>
    <x v="17"/>
    <n v="1"/>
    <n v="1.6"/>
    <x v="0"/>
    <n v="46.86"/>
    <n v="1"/>
    <n v="51.030539999999995"/>
  </r>
  <r>
    <s v="COLGATE 3800 DEB."/>
    <s v="Colgate-Palmolive Nederland BV"/>
    <s v="101t"/>
    <n v="101090929484"/>
    <n v="101030160832"/>
    <n v="930"/>
    <s v="Inv Booked"/>
    <s v="0002245738"/>
    <s v="Verkoop"/>
    <n v="170"/>
    <s v="Transport drops zone"/>
    <s v="9 - verwerkt"/>
    <n v="0"/>
    <m/>
    <d v="2023-01-20T00:00:00"/>
    <s v="DROP"/>
    <s v="0001010909294840081486_005"/>
    <m/>
    <m/>
    <m/>
    <s v="EUR"/>
    <n v="173.76"/>
    <s v="EUR"/>
    <n v="173.76"/>
    <s v="EUR"/>
    <n v="173.76"/>
    <n v="173.76"/>
    <n v="0"/>
    <s v="N"/>
    <n v="1223000132"/>
    <d v="2023-02-16T00:00:00"/>
    <m/>
    <d v="2023-01-20T00:00:00"/>
    <s v="00:00"/>
    <s v="23:59"/>
    <d v="2023-01-20T00:00:00"/>
    <s v="08:00"/>
    <s v="15:00"/>
    <n v="8"/>
    <s v="ce"/>
    <n v="8334"/>
    <n v="8"/>
    <n v="13"/>
    <s v="Kuehne+Nagel Tiel 3 Standpl"/>
    <s v="De Diepert 5"/>
    <s v="Tiel"/>
    <s v="4004 MA"/>
    <s v="NL"/>
    <x v="8"/>
    <s v="Orionweg 2"/>
    <x v="10"/>
    <s v="8938 AH"/>
    <s v="NL"/>
    <s v="0002245738"/>
    <s v="0081486_005"/>
    <s v="31V"/>
    <s v="NL001131849B01"/>
    <n v="2"/>
    <n v="0"/>
    <n v="173.76"/>
    <s v="N"/>
    <s v="Peter Appel Transport B.V."/>
    <n v="36622"/>
    <d v="2023-01-20T00:00:00"/>
    <s v="11:27:00"/>
    <n v="0"/>
    <x v="4"/>
    <x v="2"/>
    <n v="1"/>
    <x v="9"/>
    <n v="1"/>
    <n v="8"/>
    <x v="0"/>
    <n v="173.76"/>
    <n v="1"/>
    <n v="189.22463999999999"/>
  </r>
  <r>
    <s v="COLGATE 3800 DEB."/>
    <s v="Colgate-Palmolive Nederland BV"/>
    <s v="101t"/>
    <n v="101090929642"/>
    <n v="101030160833"/>
    <n v="930"/>
    <s v="Inv Booked"/>
    <s v="0001332851"/>
    <s v="Verkoop"/>
    <n v="170"/>
    <s v="Transport drops zone"/>
    <s v="9 - verwerkt"/>
    <n v="0"/>
    <m/>
    <d v="2023-01-20T00:00:00"/>
    <s v="DROP"/>
    <s v="0001010909296420081603_002"/>
    <m/>
    <m/>
    <m/>
    <s v="EUR"/>
    <n v="70.319999999999993"/>
    <s v="EUR"/>
    <n v="70.319999999999993"/>
    <s v="EUR"/>
    <n v="70.319999999999993"/>
    <n v="70.319999999999993"/>
    <n v="0"/>
    <s v="N"/>
    <n v="1223000132"/>
    <d v="2023-02-16T00:00:00"/>
    <m/>
    <d v="2023-01-20T00:00:00"/>
    <s v="00:00"/>
    <s v="23:59"/>
    <d v="2023-01-20T00:00:00"/>
    <s v="08:00"/>
    <s v="08:00"/>
    <n v="8"/>
    <s v="ce"/>
    <n v="7708"/>
    <n v="8"/>
    <n v="13"/>
    <s v="Kuehne+Nagel Tiel 3 Standpl"/>
    <s v="De Diepert 5"/>
    <s v="Tiel"/>
    <s v="4004 MA"/>
    <s v="NL"/>
    <x v="65"/>
    <s v="FLORIJNSTRAAT 4C"/>
    <x v="51"/>
    <s v="4903 RM"/>
    <s v="NL"/>
    <s v="0001332851"/>
    <s v="0081603_002"/>
    <s v="31V"/>
    <s v="NL001131849B01"/>
    <n v="2"/>
    <n v="0"/>
    <n v="70.319999999999993"/>
    <s v="N"/>
    <s v="Peter Appel Transport B.V."/>
    <n v="36622"/>
    <d v="2023-01-20T00:00:00"/>
    <s v="08:37:00"/>
    <n v="0"/>
    <x v="4"/>
    <x v="2"/>
    <n v="1"/>
    <x v="34"/>
    <n v="1"/>
    <n v="25.6"/>
    <x v="5"/>
    <n v="225.01999999999998"/>
    <n v="1"/>
    <n v="245.04677999999998"/>
  </r>
  <r>
    <s v="COLGATE 3800 DEB."/>
    <s v="Colgate-Palmolive Nederland BV"/>
    <s v="101t"/>
    <n v="101090929642"/>
    <n v="101030160834"/>
    <n v="930"/>
    <s v="Inv Booked"/>
    <s v="0001332850"/>
    <s v="Verkoop"/>
    <n v="170"/>
    <s v="Transport drops zone"/>
    <s v="9 - verwerkt"/>
    <n v="0"/>
    <m/>
    <d v="2023-01-20T00:00:00"/>
    <s v="DROP"/>
    <s v="0001010909296420081603_002"/>
    <m/>
    <m/>
    <m/>
    <s v="EUR"/>
    <n v="154.69999999999999"/>
    <s v="EUR"/>
    <n v="154.69999999999999"/>
    <s v="EUR"/>
    <n v="154.69999999999999"/>
    <n v="154.69999999999999"/>
    <n v="0"/>
    <s v="N"/>
    <n v="1223000132"/>
    <d v="2023-02-16T00:00:00"/>
    <m/>
    <d v="2023-01-20T00:00:00"/>
    <s v="00:00"/>
    <s v="23:59"/>
    <d v="2023-01-20T00:00:00"/>
    <s v="08:00"/>
    <s v="08:00"/>
    <n v="17.600000000000001"/>
    <s v="ce"/>
    <n v="16943"/>
    <n v="17.600000000000001"/>
    <n v="29"/>
    <s v="Kuehne+Nagel Tiel 3 Standpl"/>
    <s v="De Diepert 5"/>
    <s v="Tiel"/>
    <s v="4004 MA"/>
    <s v="NL"/>
    <x v="65"/>
    <s v="FLORIJNSTRAAT 4C"/>
    <x v="51"/>
    <s v="4903 RM"/>
    <s v="NL"/>
    <s v="0001332850"/>
    <s v="0081603_002"/>
    <s v="31V"/>
    <s v="NL001131849B01"/>
    <n v="2"/>
    <n v="0"/>
    <n v="154.69999999999999"/>
    <s v="N"/>
    <s v="Peter Appel Transport B.V."/>
    <n v="36622"/>
    <d v="2023-01-20T00:00:00"/>
    <s v="08:37:00"/>
    <n v="0"/>
    <x v="4"/>
    <x v="2"/>
    <n v="1"/>
    <x v="34"/>
    <n v="0"/>
    <s v=""/>
    <x v="5"/>
    <s v=""/>
    <n v="1"/>
    <e v="#VALUE!"/>
  </r>
  <r>
    <s v="COLGATE 3800 DEB."/>
    <s v="Colgate-Palmolive Nederland BV"/>
    <s v="101t"/>
    <n v="101090929678"/>
    <n v="101030160840"/>
    <n v="930"/>
    <s v="Inv Booked"/>
    <s v="0002245748"/>
    <s v="Verkoop"/>
    <n v="170"/>
    <s v="Transport drops zone"/>
    <s v="9 - verwerkt"/>
    <n v="0"/>
    <m/>
    <d v="2023-01-20T00:00:00"/>
    <s v="DROP"/>
    <s v="0001010909296780081643_003"/>
    <m/>
    <m/>
    <m/>
    <s v="EUR"/>
    <n v="67.739999999999995"/>
    <s v="EUR"/>
    <n v="67.739999999999995"/>
    <s v="EUR"/>
    <n v="67.739999999999995"/>
    <n v="67.739999999999995"/>
    <n v="0"/>
    <s v="N"/>
    <n v="1223000132"/>
    <d v="2023-02-16T00:00:00"/>
    <m/>
    <d v="2023-01-20T00:00:00"/>
    <s v="00:00"/>
    <s v="23:59"/>
    <d v="2023-01-20T00:00:00"/>
    <s v="08:00"/>
    <s v="15:00"/>
    <n v="3.2"/>
    <s v="ce"/>
    <n v="1837"/>
    <n v="3.2"/>
    <n v="1"/>
    <s v="Kuehne+Nagel Tiel 3 Standpl"/>
    <s v="De Diepert 5"/>
    <s v="Tiel"/>
    <s v="4004 MA"/>
    <s v="NL"/>
    <x v="29"/>
    <s v="Opaalstraat 15"/>
    <x v="32"/>
    <s v="1812RH"/>
    <s v="NL"/>
    <s v="0002245748"/>
    <s v="0081643_003"/>
    <s v="31V"/>
    <s v="NL001131849B01"/>
    <n v="2"/>
    <n v="0"/>
    <n v="67.739999999999995"/>
    <s v="N"/>
    <s v="Peter Appel Transport B.V."/>
    <n v="36622"/>
    <d v="2023-01-20T00:00:00"/>
    <s v="09:41:00"/>
    <n v="0"/>
    <x v="4"/>
    <x v="2"/>
    <n v="1"/>
    <x v="28"/>
    <n v="1"/>
    <n v="3.2"/>
    <x v="3"/>
    <n v="67.739999999999995"/>
    <n v="1"/>
    <n v="73.768859999999989"/>
  </r>
  <r>
    <s v="COLGATE 3800 DEB."/>
    <s v="Colgate-Palmolive Nederland BV"/>
    <s v="101t"/>
    <n v="101090929682"/>
    <n v="101030160841"/>
    <n v="930"/>
    <s v="Inv Booked"/>
    <s v="0002245753"/>
    <s v="Verkoop"/>
    <n v="170"/>
    <s v="Transport drops zone"/>
    <s v="9 - verwerkt"/>
    <n v="0"/>
    <m/>
    <d v="2023-01-20T00:00:00"/>
    <s v="DROP"/>
    <s v="0001010909296820081648_002"/>
    <m/>
    <m/>
    <m/>
    <s v="EUR"/>
    <n v="22.4"/>
    <s v="EUR"/>
    <n v="22.4"/>
    <s v="EUR"/>
    <n v="22.4"/>
    <n v="22.4"/>
    <n v="0"/>
    <s v="N"/>
    <n v="1223000132"/>
    <d v="2023-02-16T00:00:00"/>
    <m/>
    <d v="2023-01-20T00:00:00"/>
    <s v="00:00"/>
    <s v="23:59"/>
    <d v="2023-01-20T00:00:00"/>
    <s v="18:00"/>
    <s v="18:00"/>
    <n v="3.2"/>
    <s v="ce"/>
    <n v="2565"/>
    <n v="3.2"/>
    <n v="4"/>
    <s v="Kuehne+Nagel Tiel 3 Standpl"/>
    <s v="De Diepert 5"/>
    <s v="Tiel"/>
    <s v="4004 MA"/>
    <s v="NL"/>
    <x v="14"/>
    <s v="Rood 24"/>
    <x v="17"/>
    <s v="6666LT"/>
    <s v="NL"/>
    <s v="0002245753"/>
    <s v="0081648_002"/>
    <s v="31V"/>
    <s v="NL001131849B01"/>
    <n v="2"/>
    <n v="0"/>
    <n v="22.4"/>
    <s v="N"/>
    <s v="Peter Appel Transport B.V."/>
    <n v="36622"/>
    <d v="2023-01-20T00:00:00"/>
    <s v="18:55:00"/>
    <n v="0"/>
    <x v="4"/>
    <x v="2"/>
    <n v="1"/>
    <x v="15"/>
    <n v="0"/>
    <s v=""/>
    <x v="5"/>
    <s v=""/>
    <n v="1"/>
    <e v="#VALUE!"/>
  </r>
  <r>
    <s v="COLGATE 3800 DEB."/>
    <s v="Colgate-Palmolive Nederland BV"/>
    <s v="101t"/>
    <n v="101090929680"/>
    <n v="101030160842"/>
    <n v="930"/>
    <s v="Inv Booked"/>
    <s v="0002245752"/>
    <s v="Verkoop"/>
    <n v="170"/>
    <s v="Transport drops zone"/>
    <s v="9 - verwerkt"/>
    <n v="0"/>
    <m/>
    <d v="2023-01-20T00:00:00"/>
    <s v="DROP"/>
    <s v="0001010909296800081646_004"/>
    <m/>
    <m/>
    <m/>
    <s v="EUR"/>
    <n v="25.03"/>
    <s v="EUR"/>
    <n v="25.03"/>
    <s v="EUR"/>
    <n v="25.03"/>
    <n v="25.03"/>
    <n v="0"/>
    <s v="N"/>
    <n v="1223000132"/>
    <d v="2023-02-16T00:00:00"/>
    <m/>
    <d v="2023-01-20T00:00:00"/>
    <s v="00:00"/>
    <s v="23:59"/>
    <d v="2023-01-20T00:00:00"/>
    <s v="09:00"/>
    <s v="15:00"/>
    <n v="0.8"/>
    <s v="ce"/>
    <n v="14"/>
    <n v="0.8"/>
    <n v="0"/>
    <s v="Kuehne+Nagel Tiel 3 Standpl"/>
    <s v="De Diepert 5"/>
    <s v="Tiel"/>
    <s v="4004 MA"/>
    <s v="NL"/>
    <x v="44"/>
    <s v="De Panoven 21"/>
    <x v="6"/>
    <s v="4191GW"/>
    <s v="NL"/>
    <s v="0002245752"/>
    <s v="0081646_004"/>
    <s v="31V"/>
    <s v="NL001131849B01"/>
    <n v="2"/>
    <n v="0"/>
    <n v="25.03"/>
    <s v="N"/>
    <s v="Peter Appel Transport B.V."/>
    <n v="36622"/>
    <d v="2023-01-20T00:00:00"/>
    <s v="10:41:00"/>
    <n v="0"/>
    <x v="4"/>
    <x v="2"/>
    <n v="1"/>
    <x v="6"/>
    <n v="1"/>
    <n v="0.8"/>
    <x v="6"/>
    <n v="25.03"/>
    <n v="1"/>
    <n v="27.257670000000001"/>
  </r>
  <r>
    <s v="COLGATE 3800 DEB."/>
    <s v="Colgate-Palmolive Nederland BV"/>
    <s v="101t"/>
    <n v="101090930016"/>
    <n v="101030160843"/>
    <n v="930"/>
    <s v="Inv Booked"/>
    <s v="0002245751"/>
    <s v="Verkoop"/>
    <n v="170"/>
    <s v="Transport drops zone"/>
    <s v="9 - verwerkt"/>
    <n v="0"/>
    <m/>
    <d v="2023-01-20T00:00:00"/>
    <s v="DROP"/>
    <s v="0001010909300160081783_003"/>
    <m/>
    <m/>
    <m/>
    <s v="EUR"/>
    <n v="93.69"/>
    <s v="EUR"/>
    <n v="93.69"/>
    <s v="EUR"/>
    <n v="93.69"/>
    <n v="93.69"/>
    <n v="0"/>
    <s v="N"/>
    <n v="1223000132"/>
    <d v="2023-02-16T00:00:00"/>
    <m/>
    <d v="2023-01-20T00:00:00"/>
    <s v="00:00"/>
    <s v="23:59"/>
    <d v="2023-01-20T00:00:00"/>
    <s v="12:00"/>
    <s v="13:00"/>
    <n v="5.6"/>
    <s v="ce"/>
    <n v="2620"/>
    <n v="5.6"/>
    <n v="4"/>
    <s v="Kuehne+Nagel Tiel 3 Standpl"/>
    <s v="De Diepert 5"/>
    <s v="Tiel"/>
    <s v="4004 MA"/>
    <s v="NL"/>
    <x v="16"/>
    <s v="Rijnland 4"/>
    <x v="19"/>
    <s v="1948RL"/>
    <s v="NL"/>
    <s v="0002245751"/>
    <s v="0081783_003"/>
    <s v="31V"/>
    <s v="NL001131849B01"/>
    <n v="2"/>
    <n v="0"/>
    <n v="93.69"/>
    <s v="N"/>
    <s v="Peter Appel Transport B.V."/>
    <n v="36622"/>
    <d v="2023-01-20T00:00:00"/>
    <s v="14:27:00"/>
    <n v="0"/>
    <x v="4"/>
    <x v="2"/>
    <n v="1"/>
    <x v="17"/>
    <n v="1"/>
    <n v="5.6"/>
    <x v="0"/>
    <n v="93.69"/>
    <n v="1"/>
    <n v="102.02840999999999"/>
  </r>
  <r>
    <s v="COLGATE 3800 DEB."/>
    <s v="Colgate-Palmolive Nederland BV"/>
    <s v="101t"/>
    <n v="101090929484"/>
    <n v="101030160845"/>
    <n v="930"/>
    <s v="Inv Booked"/>
    <s v="0002245754"/>
    <s v="Verkoop"/>
    <n v="170"/>
    <s v="Transport drops zone"/>
    <s v="9 - verwerkt"/>
    <n v="0"/>
    <m/>
    <d v="2023-01-20T00:00:00"/>
    <s v="DROP"/>
    <s v="0001010909294840081486_006"/>
    <m/>
    <m/>
    <m/>
    <s v="EUR"/>
    <n v="49.01"/>
    <s v="EUR"/>
    <n v="49.01"/>
    <s v="EUR"/>
    <n v="49.01"/>
    <n v="49.01"/>
    <n v="0"/>
    <s v="N"/>
    <n v="1223000132"/>
    <d v="2023-02-16T00:00:00"/>
    <m/>
    <d v="2023-01-20T00:00:00"/>
    <s v="00:00"/>
    <s v="23:59"/>
    <d v="2023-01-20T00:00:00"/>
    <s v="09:00"/>
    <s v="10:00"/>
    <n v="1.6"/>
    <s v="ce"/>
    <n v="1378"/>
    <n v="1.6"/>
    <n v="2"/>
    <s v="Kuehne+Nagel Tiel 3 Standpl"/>
    <s v="De Diepert 5"/>
    <s v="Tiel"/>
    <s v="4004 MA"/>
    <s v="NL"/>
    <x v="42"/>
    <s v="Industriestraat 67"/>
    <x v="41"/>
    <s v="7482EW"/>
    <s v="NL"/>
    <s v="0002245754"/>
    <s v="0081486_006"/>
    <s v="31V"/>
    <s v="NL001131849B01"/>
    <n v="2"/>
    <n v="0"/>
    <n v="49.01"/>
    <s v="N"/>
    <s v="Peter Appel Transport B.V."/>
    <n v="36622"/>
    <d v="2023-01-20T00:00:00"/>
    <s v="08:13:00"/>
    <n v="0"/>
    <x v="4"/>
    <x v="2"/>
    <n v="1"/>
    <x v="30"/>
    <n v="1"/>
    <n v="1.6"/>
    <x v="3"/>
    <n v="49.01"/>
    <n v="1"/>
    <n v="53.371889999999993"/>
  </r>
  <r>
    <s v="COLGATE 3800 DEB."/>
    <s v="Colgate-Palmolive Nederland BV"/>
    <s v="101t"/>
    <n v="101090929680"/>
    <n v="101030160846"/>
    <n v="930"/>
    <s v="Inv Booked"/>
    <s v="0002245755"/>
    <s v="Verkoop"/>
    <n v="170"/>
    <s v="Transport drops zone"/>
    <s v="9 - verwerkt"/>
    <n v="0"/>
    <m/>
    <d v="2023-01-20T00:00:00"/>
    <s v="DROP"/>
    <s v="0001010909296800081646_002"/>
    <m/>
    <m/>
    <m/>
    <s v="EUR"/>
    <n v="83.22"/>
    <s v="EUR"/>
    <n v="83.22"/>
    <s v="EUR"/>
    <n v="83.22"/>
    <n v="83.22"/>
    <n v="0"/>
    <s v="N"/>
    <n v="1223000132"/>
    <d v="2023-02-16T00:00:00"/>
    <m/>
    <d v="2023-01-20T00:00:00"/>
    <s v="00:00"/>
    <s v="23:59"/>
    <d v="2023-01-20T00:00:00"/>
    <s v="08:00"/>
    <s v="09:00"/>
    <n v="11.2"/>
    <s v="ce"/>
    <n v="7534"/>
    <n v="11.2"/>
    <n v="15"/>
    <s v="Kuehne+Nagel Tiel 3 Standpl"/>
    <s v="De Diepert 5"/>
    <s v="Tiel"/>
    <s v="4004 MA"/>
    <s v="NL"/>
    <x v="2"/>
    <s v="Randweg 2"/>
    <x v="6"/>
    <s v="4191 NN"/>
    <s v="NL"/>
    <s v="0002245755"/>
    <s v="0081646_002"/>
    <s v="31V"/>
    <s v="NL001131849B01"/>
    <n v="2"/>
    <n v="0"/>
    <n v="83.22"/>
    <s v="N"/>
    <s v="Peter Appel Transport B.V."/>
    <n v="36622"/>
    <d v="2023-01-20T00:00:00"/>
    <s v="08:33:00"/>
    <n v="0"/>
    <x v="4"/>
    <x v="2"/>
    <n v="1"/>
    <x v="6"/>
    <n v="1"/>
    <n v="11.2"/>
    <x v="2"/>
    <n v="83.22"/>
    <n v="1"/>
    <n v="90.62657999999999"/>
  </r>
  <r>
    <s v="COLGATE 3800 DEB."/>
    <s v="Colgate-Palmolive Nederland BV"/>
    <s v="101t"/>
    <n v="101090929678"/>
    <n v="101030160847"/>
    <n v="930"/>
    <s v="Inv Booked"/>
    <s v="0002245744"/>
    <s v="Verkoop"/>
    <n v="170"/>
    <s v="Transport drops zone"/>
    <s v="9 - verwerkt"/>
    <n v="0"/>
    <m/>
    <d v="2023-01-20T00:00:00"/>
    <s v="DROP"/>
    <s v="0001010909296780081643_002"/>
    <m/>
    <m/>
    <m/>
    <s v="EUR"/>
    <n v="138.99"/>
    <s v="EUR"/>
    <n v="138.99"/>
    <s v="EUR"/>
    <n v="138.99"/>
    <n v="138.99"/>
    <n v="0"/>
    <s v="N"/>
    <n v="1223000132"/>
    <d v="2023-02-16T00:00:00"/>
    <m/>
    <d v="2023-01-20T00:00:00"/>
    <s v="00:00"/>
    <s v="23:59"/>
    <d v="2023-01-20T00:00:00"/>
    <s v="07:00"/>
    <s v="10:00"/>
    <n v="11.2"/>
    <s v="ce"/>
    <n v="13134"/>
    <n v="11.2"/>
    <n v="22"/>
    <s v="Kuehne+Nagel Tiel 3 Standpl"/>
    <s v="De Diepert 5"/>
    <s v="Tiel"/>
    <s v="4004 MA"/>
    <s v="NL"/>
    <x v="10"/>
    <s v="Slego 1a"/>
    <x v="13"/>
    <s v="1046BM"/>
    <s v="NL"/>
    <s v="0002245744"/>
    <s v="0081643_002"/>
    <s v="31V"/>
    <s v="NL001131849B01"/>
    <n v="2"/>
    <n v="0"/>
    <n v="138.99"/>
    <s v="N"/>
    <s v="Peter Appel Transport B.V."/>
    <n v="36622"/>
    <d v="2023-01-20T00:00:00"/>
    <s v="07:45:00"/>
    <n v="0"/>
    <x v="4"/>
    <x v="2"/>
    <n v="1"/>
    <x v="11"/>
    <n v="1"/>
    <n v="11.2"/>
    <x v="0"/>
    <n v="138.99"/>
    <n v="1"/>
    <n v="151.36010999999999"/>
  </r>
  <r>
    <s v="COLGATE 3800 DEB."/>
    <s v="Colgate-Palmolive Nederland BV"/>
    <s v="101t"/>
    <n v="101090929682"/>
    <n v="101030160850"/>
    <n v="930"/>
    <s v="Inv Booked"/>
    <s v="0002245757"/>
    <s v="Verkoop"/>
    <n v="170"/>
    <s v="Transport drops zone"/>
    <s v="9 - verwerkt"/>
    <n v="0"/>
    <m/>
    <d v="2023-01-20T00:00:00"/>
    <s v="DROP"/>
    <s v="0001010909296820081648_002"/>
    <m/>
    <m/>
    <m/>
    <s v="EUR"/>
    <n v="16.8"/>
    <s v="EUR"/>
    <n v="16.8"/>
    <s v="EUR"/>
    <n v="16.8"/>
    <n v="16.8"/>
    <n v="0"/>
    <s v="N"/>
    <n v="1223000132"/>
    <d v="2023-02-16T00:00:00"/>
    <m/>
    <d v="2023-01-20T00:00:00"/>
    <s v="00:00"/>
    <s v="23:59"/>
    <d v="2023-01-20T00:00:00"/>
    <s v="18:00"/>
    <s v="18:00"/>
    <n v="2.4"/>
    <s v="ce"/>
    <n v="1360"/>
    <n v="2.4"/>
    <n v="3"/>
    <s v="Kuehne+Nagel Tiel 3 Standpl"/>
    <s v="De Diepert 5"/>
    <s v="Tiel"/>
    <s v="4004 MA"/>
    <s v="NL"/>
    <x v="14"/>
    <s v="Rood 24"/>
    <x v="17"/>
    <s v="6666LT"/>
    <s v="NL"/>
    <s v="0002245757"/>
    <s v="0081648_002"/>
    <s v="31V"/>
    <s v="NL001131849B01"/>
    <n v="2"/>
    <n v="0"/>
    <n v="16.8"/>
    <s v="N"/>
    <s v="Peter Appel Transport B.V."/>
    <n v="36622"/>
    <d v="2023-01-20T00:00:00"/>
    <s v="18:55:00"/>
    <n v="0"/>
    <x v="4"/>
    <x v="2"/>
    <n v="1"/>
    <x v="15"/>
    <n v="0"/>
    <s v=""/>
    <x v="5"/>
    <s v=""/>
    <n v="1"/>
    <e v="#VALUE!"/>
  </r>
  <r>
    <s v="COLGATE 3800 DEB."/>
    <s v="Colgate-Palmolive Nederland BV"/>
    <s v="101t"/>
    <n v="101090929996"/>
    <n v="101030160851"/>
    <n v="930"/>
    <s v="Inv Booked"/>
    <s v="0002245756"/>
    <s v="Verkoop"/>
    <n v="170"/>
    <s v="Transport drops zone"/>
    <s v="9 - verwerkt"/>
    <n v="0"/>
    <m/>
    <d v="2023-01-20T00:00:00"/>
    <s v="DROP"/>
    <s v="0001010909299960081790_003"/>
    <m/>
    <m/>
    <m/>
    <s v="EUR"/>
    <n v="57.07"/>
    <s v="EUR"/>
    <n v="57.07"/>
    <s v="EUR"/>
    <n v="57.07"/>
    <n v="57.07"/>
    <n v="0"/>
    <s v="N"/>
    <n v="1223000132"/>
    <d v="2023-02-16T00:00:00"/>
    <m/>
    <d v="2023-01-20T00:00:00"/>
    <s v="00:00"/>
    <s v="23:59"/>
    <d v="2023-01-20T00:00:00"/>
    <s v="07:00"/>
    <s v="14:00"/>
    <n v="2.4"/>
    <s v="ce"/>
    <n v="1052"/>
    <n v="2.4"/>
    <n v="0"/>
    <s v="Kuehne+Nagel Tiel 3 Standpl"/>
    <s v="De Diepert 5"/>
    <s v="Tiel"/>
    <s v="4004 MA"/>
    <s v="NL"/>
    <x v="25"/>
    <s v="Hollandweg 30"/>
    <x v="4"/>
    <s v="2665 MT"/>
    <s v="NL"/>
    <s v="0002245756"/>
    <s v="0081790_003"/>
    <s v="31V"/>
    <s v="NL001131849B01"/>
    <n v="2"/>
    <n v="0"/>
    <n v="57.07"/>
    <s v="N"/>
    <s v="Peter Appel Transport B.V."/>
    <n v="36622"/>
    <d v="2023-01-20T00:00:00"/>
    <s v="11:30:00"/>
    <n v="0"/>
    <x v="4"/>
    <x v="2"/>
    <n v="1"/>
    <x v="4"/>
    <n v="1"/>
    <n v="2.4"/>
    <x v="0"/>
    <n v="57.07"/>
    <n v="1"/>
    <n v="62.149229999999996"/>
  </r>
  <r>
    <s v="COLGATE 3800 DEB."/>
    <s v="Colgate-Palmolive Nederland BV"/>
    <s v="101t"/>
    <n v="101090929985"/>
    <n v="101030160848"/>
    <n v="930"/>
    <s v="Inv Booked"/>
    <s v="0002245749"/>
    <s v="Verkoop"/>
    <n v="170"/>
    <s v="Transport drops zone"/>
    <s v="9 - verwerkt"/>
    <n v="0"/>
    <m/>
    <d v="2023-01-20T00:00:00"/>
    <s v="DROP"/>
    <s v="0001010909299850081784_002"/>
    <m/>
    <m/>
    <m/>
    <s v="EUR"/>
    <n v="260.74"/>
    <s v="EUR"/>
    <n v="260.74"/>
    <s v="EUR"/>
    <n v="260.74"/>
    <n v="260.74"/>
    <n v="0"/>
    <s v="N"/>
    <n v="1223000132"/>
    <d v="2023-02-16T00:00:00"/>
    <m/>
    <d v="2023-01-20T00:00:00"/>
    <s v="00:00"/>
    <s v="23:59"/>
    <d v="2023-01-20T00:00:00"/>
    <s v="08:00"/>
    <s v="08:00"/>
    <n v="19.2"/>
    <s v="ce"/>
    <n v="16803"/>
    <n v="19.2"/>
    <n v="29"/>
    <s v="Kuehne+Nagel Tiel 3 Standpl"/>
    <s v="De Diepert 5"/>
    <s v="Tiel"/>
    <s v="4004 MA"/>
    <s v="NL"/>
    <x v="50"/>
    <s v="Fahrenheitweg 24"/>
    <x v="1"/>
    <s v="6101WR"/>
    <s v="NL"/>
    <s v="0002245749"/>
    <s v="0081784_002"/>
    <s v="31V"/>
    <s v="NL001131849B01"/>
    <n v="2"/>
    <n v="0"/>
    <n v="260.74"/>
    <s v="N"/>
    <s v="Peter Appel Transport B.V."/>
    <n v="36622"/>
    <d v="2023-01-20T00:00:00"/>
    <s v="07:34:00"/>
    <n v="0"/>
    <x v="4"/>
    <x v="2"/>
    <n v="1"/>
    <x v="1"/>
    <n v="1"/>
    <n v="19.2"/>
    <x v="1"/>
    <n v="260.74"/>
    <n v="1"/>
    <n v="283.94585999999998"/>
  </r>
  <r>
    <s v="COLGATE 3800 DEB."/>
    <s v="Colgate-Palmolive Nederland BV"/>
    <s v="101t"/>
    <n v="101090929484"/>
    <n v="101030160837"/>
    <n v="930"/>
    <s v="Inv Booked"/>
    <s v="0002245741"/>
    <s v="Verkoop"/>
    <n v="170"/>
    <s v="Transport drops zone"/>
    <s v="9 - verwerkt"/>
    <n v="0"/>
    <m/>
    <d v="2023-01-20T00:00:00"/>
    <s v="DROP"/>
    <s v="0001010909294840081486_004"/>
    <m/>
    <m/>
    <m/>
    <s v="EUR"/>
    <n v="63.17"/>
    <s v="EUR"/>
    <n v="63.17"/>
    <s v="EUR"/>
    <n v="63.17"/>
    <n v="63.17"/>
    <n v="0"/>
    <s v="N"/>
    <n v="1223000132"/>
    <d v="2023-02-16T00:00:00"/>
    <m/>
    <d v="2023-01-20T00:00:00"/>
    <s v="00:00"/>
    <s v="23:59"/>
    <d v="2023-01-20T00:00:00"/>
    <s v="08:00"/>
    <s v="14:00"/>
    <n v="6.4"/>
    <s v="ce"/>
    <n v="8251"/>
    <n v="6.4"/>
    <n v="12"/>
    <s v="Kuehne+Nagel Tiel 3 Standpl"/>
    <s v="De Diepert 5"/>
    <s v="Tiel"/>
    <s v="4004 MA"/>
    <s v="NL"/>
    <x v="53"/>
    <s v="Celsiusstraat 37"/>
    <x v="44"/>
    <s v="6716 BZ"/>
    <s v="NL"/>
    <s v="0002245741"/>
    <s v="0081486_004"/>
    <s v="31V"/>
    <s v="NL001131849B01"/>
    <n v="2"/>
    <n v="0"/>
    <n v="63.17"/>
    <s v="N"/>
    <s v="Peter Appel Transport B.V."/>
    <n v="36622"/>
    <d v="2023-01-20T00:00:00"/>
    <s v="12:48:00"/>
    <n v="0"/>
    <x v="4"/>
    <x v="2"/>
    <n v="1"/>
    <x v="35"/>
    <n v="1"/>
    <n v="6.4"/>
    <x v="5"/>
    <n v="63.17"/>
    <n v="1"/>
    <n v="68.79213"/>
  </r>
  <r>
    <s v="COLGATE 3800 DEB."/>
    <s v="Colgate-Palmolive Nederland BV"/>
    <s v="101t"/>
    <n v="101090929983"/>
    <n v="101030160838"/>
    <n v="930"/>
    <s v="Inv Booked"/>
    <s v="0002245745"/>
    <s v="Verkoop"/>
    <n v="170"/>
    <s v="Transport drops zone"/>
    <s v="9 - verwerkt"/>
    <n v="0"/>
    <m/>
    <d v="2023-01-20T00:00:00"/>
    <s v="DROP"/>
    <s v="0001010909299830081781_002"/>
    <m/>
    <m/>
    <m/>
    <s v="EUR"/>
    <n v="227.39"/>
    <s v="EUR"/>
    <n v="227.39"/>
    <s v="EUR"/>
    <n v="227.39"/>
    <n v="227.39"/>
    <n v="0"/>
    <s v="N"/>
    <n v="1223000132"/>
    <d v="2023-02-16T00:00:00"/>
    <m/>
    <d v="2023-01-20T00:00:00"/>
    <s v="00:00"/>
    <s v="23:59"/>
    <d v="2023-01-20T00:00:00"/>
    <s v="07:00"/>
    <s v="07:00"/>
    <n v="15.2"/>
    <s v="ce"/>
    <n v="15832"/>
    <n v="15.2"/>
    <n v="27"/>
    <s v="Kuehne+Nagel Tiel 3 Standpl"/>
    <s v="De Diepert 5"/>
    <s v="Tiel"/>
    <s v="4004 MA"/>
    <s v="NL"/>
    <x v="50"/>
    <s v="Fahrenheitweg 24"/>
    <x v="1"/>
    <s v="6101WR"/>
    <s v="NL"/>
    <s v="0002245745"/>
    <s v="0081781_002"/>
    <s v="31V"/>
    <s v="NL001131849B01"/>
    <n v="2"/>
    <n v="0"/>
    <n v="227.39"/>
    <s v="N"/>
    <s v="Peter Appel Transport B.V."/>
    <n v="36622"/>
    <d v="2023-01-20T00:00:00"/>
    <s v="06:51:00"/>
    <n v="0"/>
    <x v="4"/>
    <x v="2"/>
    <n v="1"/>
    <x v="1"/>
    <n v="1"/>
    <n v="15.2"/>
    <x v="1"/>
    <n v="227.39"/>
    <n v="1"/>
    <n v="247.62770999999998"/>
  </r>
  <r>
    <s v="COLGATE 3800 DEB."/>
    <s v="Colgate-Palmolive Nederland BV"/>
    <s v="101t"/>
    <n v="101090930192"/>
    <n v="101030160905"/>
    <n v="930"/>
    <s v="Inv Booked"/>
    <s v="0002245779"/>
    <s v="Verkoop"/>
    <n v="170"/>
    <s v="Transport drops zone"/>
    <s v="9 - verwerkt"/>
    <n v="0"/>
    <m/>
    <d v="2023-01-21T00:00:00"/>
    <s v="DROP"/>
    <s v="0001010909301920081919_002"/>
    <m/>
    <m/>
    <m/>
    <s v="EUR"/>
    <n v="196.15"/>
    <s v="EUR"/>
    <n v="196.15"/>
    <s v="EUR"/>
    <n v="196.15"/>
    <n v="196.15"/>
    <n v="0"/>
    <s v="Y"/>
    <n v="1223000132"/>
    <d v="2023-02-16T00:00:00"/>
    <m/>
    <d v="2023-01-21T00:00:00"/>
    <s v="00:00"/>
    <s v="23:59"/>
    <d v="2023-01-21T00:00:00"/>
    <s v="09:30"/>
    <s v="10:30"/>
    <n v="26"/>
    <s v="ce"/>
    <n v="9323"/>
    <n v="26.4"/>
    <n v="18"/>
    <s v="Kuehne+Nagel Tiel 3 Standpl"/>
    <s v="De Diepert 5"/>
    <s v="Tiel"/>
    <s v="4004 MA"/>
    <s v="NL"/>
    <x v="24"/>
    <s v="Ravenswade 14"/>
    <x v="26"/>
    <s v="3439 LD"/>
    <s v="NL"/>
    <s v="0002245779"/>
    <s v="0081919_002"/>
    <s v="31V"/>
    <s v="NL001131849B01"/>
    <n v="2"/>
    <n v="0"/>
    <n v="196.15"/>
    <s v="N"/>
    <s v="Peter Appel Transport B.V."/>
    <n v="36622"/>
    <d v="2023-01-21T00:00:00"/>
    <s v="14:31:00"/>
    <n v="0"/>
    <x v="5"/>
    <x v="2"/>
    <n v="1"/>
    <x v="22"/>
    <n v="1"/>
    <n v="26.4"/>
    <x v="7"/>
    <n v="196.15"/>
    <n v="1"/>
    <n v="213.60735"/>
  </r>
  <r>
    <s v="COLGATE 3800 DEB."/>
    <s v="Colgate-Palmolive Nederland BV"/>
    <s v="101t"/>
    <n v="101090930190"/>
    <n v="101030160917"/>
    <n v="930"/>
    <s v="Inv Booked"/>
    <s v="0002245771"/>
    <s v="Verkoop"/>
    <n v="170"/>
    <s v="Transport drops zone"/>
    <s v="9 - verwerkt"/>
    <n v="0"/>
    <m/>
    <d v="2023-01-21T00:00:00"/>
    <s v="DROP"/>
    <s v="0001010909301900081918_002"/>
    <m/>
    <m/>
    <m/>
    <s v="EUR"/>
    <n v="137.28"/>
    <s v="EUR"/>
    <n v="137.28"/>
    <s v="EUR"/>
    <n v="137.28"/>
    <n v="137.28"/>
    <n v="0"/>
    <s v="Y"/>
    <n v="1223000132"/>
    <d v="2023-02-16T00:00:00"/>
    <m/>
    <d v="2023-01-21T00:00:00"/>
    <s v="00:00"/>
    <s v="23:59"/>
    <d v="2023-01-21T00:00:00"/>
    <s v="06:00"/>
    <s v="07:00"/>
    <n v="26"/>
    <s v="ce"/>
    <n v="12489"/>
    <n v="26.4"/>
    <n v="25"/>
    <s v="Kuehne+Nagel Tiel 3 Standpl"/>
    <s v="De Diepert 5"/>
    <s v="Tiel"/>
    <s v="4004 MA"/>
    <s v="NL"/>
    <x v="2"/>
    <s v="Randweg 2"/>
    <x v="6"/>
    <s v="4191 NN"/>
    <s v="NL"/>
    <s v="0002245771"/>
    <s v="0081918_002"/>
    <s v="31V"/>
    <s v="NL001131849B01"/>
    <n v="2"/>
    <n v="0"/>
    <n v="137.28"/>
    <s v="N"/>
    <s v="Peter Appel Transport B.V."/>
    <n v="36622"/>
    <d v="2023-01-21T00:00:00"/>
    <s v="06:58:00"/>
    <n v="0"/>
    <x v="5"/>
    <x v="2"/>
    <n v="1"/>
    <x v="6"/>
    <n v="1"/>
    <n v="26.4"/>
    <x v="2"/>
    <n v="137.28"/>
    <n v="1"/>
    <n v="149.49791999999999"/>
  </r>
  <r>
    <s v="COLGATE 3800 DEB."/>
    <s v="Colgate-Palmolive Nederland BV"/>
    <s v="101t"/>
    <n v="101090930191"/>
    <n v="101030160924"/>
    <n v="930"/>
    <s v="Inv Booked"/>
    <s v="0002245770"/>
    <s v="Verkoop"/>
    <n v="170"/>
    <s v="Transport drops zone"/>
    <s v="9 - verwerkt"/>
    <n v="0"/>
    <m/>
    <d v="2023-01-22T00:00:00"/>
    <s v="DROP"/>
    <s v="0001010909301910081920_002"/>
    <m/>
    <m/>
    <m/>
    <s v="EUR"/>
    <n v="137.28"/>
    <s v="EUR"/>
    <n v="137.28"/>
    <s v="EUR"/>
    <n v="137.28"/>
    <n v="137.28"/>
    <n v="0"/>
    <s v="Y"/>
    <n v="1223000132"/>
    <d v="2023-02-16T00:00:00"/>
    <m/>
    <d v="2023-01-22T00:00:00"/>
    <s v="00:00"/>
    <s v="23:59"/>
    <d v="2023-01-22T00:00:00"/>
    <s v="06:00"/>
    <s v="07:00"/>
    <n v="26"/>
    <s v="ce"/>
    <n v="14632"/>
    <n v="26.4"/>
    <n v="30"/>
    <s v="Kuehne+Nagel Tiel 3 Standpl"/>
    <s v="De Diepert 5"/>
    <s v="Tiel"/>
    <s v="4004 MA"/>
    <s v="NL"/>
    <x v="2"/>
    <s v="Randweg 2"/>
    <x v="6"/>
    <s v="4191 NN"/>
    <s v="NL"/>
    <s v="0002245770"/>
    <s v="0081920_002"/>
    <s v="31V"/>
    <s v="NL001131849B01"/>
    <n v="2"/>
    <n v="0"/>
    <n v="137.28"/>
    <s v="N"/>
    <s v="Peter Appel Transport B.V."/>
    <n v="36622"/>
    <d v="2023-01-21T00:00:00"/>
    <s v="07:00:00"/>
    <n v="0"/>
    <x v="6"/>
    <x v="3"/>
    <n v="1"/>
    <x v="6"/>
    <n v="1"/>
    <n v="26.4"/>
    <x v="2"/>
    <n v="137.28"/>
    <n v="1"/>
    <n v="149.49791999999999"/>
  </r>
  <r>
    <s v="COLGATE 3800 DEB."/>
    <s v="Colgate-Palmolive Nederland BV"/>
    <s v="101t"/>
    <n v="101090930383"/>
    <n v="101030160718"/>
    <n v="930"/>
    <s v="Inv Booked"/>
    <s v="0002245671"/>
    <s v="Verkoop"/>
    <n v="170"/>
    <s v="Transport drops zone"/>
    <s v="9 - verwerkt"/>
    <n v="0"/>
    <m/>
    <d v="2023-01-23T00:00:00"/>
    <s v="DROP"/>
    <s v="0001010909303830082109_002"/>
    <m/>
    <m/>
    <m/>
    <s v="EUR"/>
    <n v="247.81"/>
    <s v="EUR"/>
    <n v="247.81"/>
    <s v="EUR"/>
    <n v="247.81"/>
    <n v="247.81"/>
    <n v="0"/>
    <s v="N"/>
    <n v="1223000132"/>
    <d v="2023-02-16T00:00:00"/>
    <m/>
    <d v="2023-01-23T00:00:00"/>
    <s v="00:00"/>
    <s v="23:59"/>
    <d v="2023-01-23T00:00:00"/>
    <s v="08:00"/>
    <s v="08:00"/>
    <n v="17.600000000000001"/>
    <s v="ce"/>
    <n v="16959"/>
    <n v="17.600000000000001"/>
    <n v="32"/>
    <s v="Kuehne+Nagel Tiel 3 Standpl"/>
    <s v="De Diepert 5"/>
    <s v="Tiel"/>
    <s v="4004 MA"/>
    <s v="NL"/>
    <x v="50"/>
    <s v="Fahrenheitweg 24"/>
    <x v="1"/>
    <s v="6101WR"/>
    <s v="NL"/>
    <s v="0002245671"/>
    <s v="0082109_002"/>
    <s v="31V"/>
    <s v="NL001131849B01"/>
    <n v="2"/>
    <n v="0"/>
    <n v="247.81"/>
    <s v="N"/>
    <s v="Peter Appel Transport B.V."/>
    <n v="36622"/>
    <d v="2023-01-23T00:00:00"/>
    <s v="07:49:00"/>
    <n v="0"/>
    <x v="0"/>
    <x v="3"/>
    <n v="1"/>
    <x v="1"/>
    <n v="1"/>
    <n v="17.600000000000001"/>
    <x v="1"/>
    <n v="247.81"/>
    <n v="1"/>
    <n v="269.86509000000001"/>
  </r>
  <r>
    <s v="COLGATE 3800 DEB."/>
    <s v="Colgate-Palmolive Nederland BV"/>
    <s v="101t"/>
    <n v="101090930188"/>
    <n v="101030160907"/>
    <n v="930"/>
    <s v="Inv Booked"/>
    <s v="0002245767"/>
    <s v="Verkoop"/>
    <n v="170"/>
    <s v="Transport drops zone"/>
    <s v="9 - verwerkt"/>
    <n v="0"/>
    <m/>
    <d v="2023-01-23T00:00:00"/>
    <s v="DROP"/>
    <s v="0001010909301880081917_012"/>
    <m/>
    <m/>
    <m/>
    <s v="EUR"/>
    <n v="36.229999999999997"/>
    <s v="EUR"/>
    <n v="36.229999999999997"/>
    <s v="EUR"/>
    <n v="36.229999999999997"/>
    <n v="36.229999999999997"/>
    <n v="0"/>
    <s v="N"/>
    <n v="1223000132"/>
    <d v="2023-02-16T00:00:00"/>
    <m/>
    <d v="2023-01-23T00:00:00"/>
    <s v="00:00"/>
    <s v="23:59"/>
    <d v="2023-01-23T00:00:00"/>
    <s v="13:00"/>
    <s v="17:00"/>
    <n v="0.8"/>
    <s v="ce"/>
    <n v="415"/>
    <n v="0.8"/>
    <n v="0"/>
    <s v="Kuehne+Nagel Tiel 3 Standpl"/>
    <s v="De Diepert 5"/>
    <s v="Tiel"/>
    <s v="4004 MA"/>
    <s v="NL"/>
    <x v="9"/>
    <s v="Edisonstraat 3"/>
    <x v="12"/>
    <s v="8606JH"/>
    <s v="NL"/>
    <s v="0002245767"/>
    <s v="0081917_012"/>
    <s v="31V"/>
    <s v="NL001131849B01"/>
    <n v="2"/>
    <n v="0"/>
    <n v="36.229999999999997"/>
    <s v="N"/>
    <s v="Peter Appel Transport B.V."/>
    <n v="36622"/>
    <d v="2023-01-23T00:00:00"/>
    <s v="17:09:00"/>
    <n v="0"/>
    <x v="0"/>
    <x v="3"/>
    <n v="1"/>
    <x v="10"/>
    <n v="1"/>
    <n v="0.8"/>
    <x v="3"/>
    <n v="36.229999999999997"/>
    <n v="1"/>
    <n v="39.454469999999993"/>
  </r>
  <r>
    <s v="COLGATE 3800 DEB."/>
    <s v="Colgate-Palmolive Nederland BV"/>
    <s v="101t"/>
    <n v="101090930188"/>
    <n v="101030160908"/>
    <n v="930"/>
    <s v="Inv Booked"/>
    <s v="0002245763"/>
    <s v="Verkoop"/>
    <n v="170"/>
    <s v="Transport drops zone"/>
    <s v="9 - verwerkt"/>
    <n v="0"/>
    <m/>
    <d v="2023-01-23T00:00:00"/>
    <s v="DROP"/>
    <s v="0001010909301880081917_010"/>
    <m/>
    <m/>
    <m/>
    <s v="EUR"/>
    <n v="26.33"/>
    <s v="EUR"/>
    <n v="26.33"/>
    <s v="EUR"/>
    <n v="26.33"/>
    <n v="26.33"/>
    <n v="0"/>
    <s v="N"/>
    <n v="1223000132"/>
    <d v="2023-02-16T00:00:00"/>
    <m/>
    <d v="2023-01-23T00:00:00"/>
    <s v="00:00"/>
    <s v="23:59"/>
    <d v="2023-01-23T00:00:00"/>
    <s v="10:30"/>
    <s v="11:30"/>
    <n v="0.8"/>
    <s v="ce"/>
    <n v="284"/>
    <n v="0.8"/>
    <n v="0"/>
    <s v="Kuehne+Nagel Tiel 3 Standpl"/>
    <s v="De Diepert 5"/>
    <s v="Tiel"/>
    <s v="4004 MA"/>
    <s v="NL"/>
    <x v="6"/>
    <s v="Insulindeweg 1"/>
    <x v="9"/>
    <s v="1462MJ"/>
    <s v="NL"/>
    <s v="0002245763"/>
    <s v="0081917_010"/>
    <s v="31V"/>
    <s v="NL001131849B01"/>
    <n v="2"/>
    <n v="0"/>
    <n v="26.33"/>
    <s v="N"/>
    <s v="Peter Appel Transport B.V."/>
    <n v="36622"/>
    <d v="2023-01-23T00:00:00"/>
    <s v="08:14:00"/>
    <n v="0"/>
    <x v="0"/>
    <x v="3"/>
    <n v="1"/>
    <x v="8"/>
    <n v="1"/>
    <n v="0.8"/>
    <x v="3"/>
    <n v="26.33"/>
    <n v="1"/>
    <n v="28.673369999999998"/>
  </r>
  <r>
    <s v="COLGATE 3800 DEB."/>
    <s v="Colgate-Palmolive Nederland BV"/>
    <s v="101t"/>
    <n v="101090930188"/>
    <n v="101030160919"/>
    <n v="930"/>
    <s v="Inv Booked"/>
    <s v="0002245768"/>
    <s v="Verkoop"/>
    <n v="170"/>
    <s v="Transport drops zone"/>
    <s v="9 - verwerkt"/>
    <n v="0"/>
    <m/>
    <d v="2023-01-23T00:00:00"/>
    <s v="DROP"/>
    <s v="0001010909301880081917_011"/>
    <m/>
    <m/>
    <m/>
    <s v="EUR"/>
    <n v="66.08"/>
    <s v="EUR"/>
    <n v="66.08"/>
    <s v="EUR"/>
    <n v="66.08"/>
    <n v="66.08"/>
    <n v="0"/>
    <s v="N"/>
    <n v="1223000132"/>
    <d v="2023-02-16T00:00:00"/>
    <m/>
    <d v="2023-01-23T00:00:00"/>
    <s v="00:00"/>
    <s v="23:59"/>
    <d v="2023-01-23T00:00:00"/>
    <s v="13:00"/>
    <s v="14:00"/>
    <n v="8"/>
    <s v="ce"/>
    <n v="6347"/>
    <n v="8"/>
    <n v="10"/>
    <s v="Kuehne+Nagel Tiel 3 Standpl"/>
    <s v="De Diepert 5"/>
    <s v="Tiel"/>
    <s v="4004 MA"/>
    <s v="NL"/>
    <x v="2"/>
    <s v="Randweg 2"/>
    <x v="6"/>
    <s v="4191 NN"/>
    <s v="NL"/>
    <s v="0002245768"/>
    <s v="0081917_011"/>
    <s v="31V"/>
    <s v="NL001131849B01"/>
    <n v="2"/>
    <n v="0"/>
    <n v="66.08"/>
    <s v="N"/>
    <s v="Peter Appel Transport B.V."/>
    <n v="36622"/>
    <d v="2023-01-23T00:00:00"/>
    <s v="14:22:00"/>
    <n v="0"/>
    <x v="0"/>
    <x v="3"/>
    <n v="1"/>
    <x v="6"/>
    <n v="1"/>
    <n v="8"/>
    <x v="2"/>
    <n v="66.08"/>
    <n v="1"/>
    <n v="71.961119999999994"/>
  </r>
  <r>
    <s v="COLGATE 3800 DEB."/>
    <s v="Colgate-Palmolive Nederland BV"/>
    <s v="101t"/>
    <n v="101090930547"/>
    <n v="101030160920"/>
    <n v="930"/>
    <s v="Inv Booked"/>
    <s v="0002245785"/>
    <s v="Verkoop"/>
    <n v="170"/>
    <s v="Transport drops zone"/>
    <s v="9 - verwerkt"/>
    <n v="0"/>
    <m/>
    <d v="2023-01-23T00:00:00"/>
    <s v="DROP"/>
    <s v="0001010909305470082114_002"/>
    <m/>
    <m/>
    <m/>
    <s v="EUR"/>
    <n v="183.01"/>
    <s v="EUR"/>
    <n v="183.01"/>
    <s v="EUR"/>
    <n v="183.01"/>
    <n v="183.01"/>
    <n v="0"/>
    <s v="N"/>
    <n v="1223000132"/>
    <d v="2023-02-16T00:00:00"/>
    <m/>
    <d v="2023-01-23T00:00:00"/>
    <s v="00:00"/>
    <s v="23:59"/>
    <d v="2023-01-23T00:00:00"/>
    <s v="08:00"/>
    <s v="10:00"/>
    <n v="15.2"/>
    <s v="ce"/>
    <n v="11505"/>
    <n v="15.2"/>
    <n v="25"/>
    <s v="Kuehne+Nagel Tiel 3 Standpl"/>
    <s v="De Diepert 5"/>
    <s v="Tiel"/>
    <s v="4004 MA"/>
    <s v="NL"/>
    <x v="70"/>
    <s v="Steenen Hoofd 50"/>
    <x v="53"/>
    <s v="4825 AK"/>
    <s v="NL"/>
    <s v="0002245785"/>
    <s v="0082114_002"/>
    <s v="31V"/>
    <s v="NL001131849B01"/>
    <n v="2"/>
    <n v="0"/>
    <n v="183.01"/>
    <s v="N"/>
    <s v="Peter Appel Transport B.V."/>
    <n v="36622"/>
    <d v="2023-01-23T00:00:00"/>
    <s v="10:16:00"/>
    <n v="0"/>
    <x v="0"/>
    <x v="3"/>
    <n v="1"/>
    <x v="24"/>
    <n v="1"/>
    <n v="15.2"/>
    <x v="0"/>
    <n v="183.01"/>
    <n v="1"/>
    <n v="199.29789"/>
  </r>
  <r>
    <s v="COLGATE 3800 DEB."/>
    <s v="Colgate-Palmolive Nederland BV"/>
    <s v="101t"/>
    <n v="101090930543"/>
    <n v="101030160921"/>
    <n v="930"/>
    <s v="Inv Booked"/>
    <s v="0002245784"/>
    <s v="Verkoop"/>
    <n v="170"/>
    <s v="Transport drops zone"/>
    <s v="9 - verwerkt"/>
    <n v="0"/>
    <m/>
    <d v="2023-01-23T00:00:00"/>
    <s v="DROP"/>
    <s v="0001010909305430082110_002"/>
    <m/>
    <m/>
    <m/>
    <s v="EUR"/>
    <n v="247.81"/>
    <s v="EUR"/>
    <n v="247.81"/>
    <s v="EUR"/>
    <n v="247.81"/>
    <n v="247.81"/>
    <n v="0"/>
    <s v="N"/>
    <n v="1223000132"/>
    <d v="2023-02-16T00:00:00"/>
    <m/>
    <d v="2023-01-23T00:00:00"/>
    <s v="00:00"/>
    <s v="23:59"/>
    <d v="2023-01-23T00:00:00"/>
    <s v="08:00"/>
    <s v="08:00"/>
    <n v="17.600000000000001"/>
    <s v="ce"/>
    <n v="18036"/>
    <n v="17.600000000000001"/>
    <n v="31"/>
    <s v="Kuehne+Nagel Tiel 3 Standpl"/>
    <s v="De Diepert 5"/>
    <s v="Tiel"/>
    <s v="4004 MA"/>
    <s v="NL"/>
    <x v="1"/>
    <s v="Fahrenheitweg 1"/>
    <x v="1"/>
    <s v="6101WR"/>
    <s v="NL"/>
    <s v="0002245784"/>
    <s v="0082110_002"/>
    <s v="31V"/>
    <s v="NL001131849B01"/>
    <n v="2"/>
    <n v="0"/>
    <n v="247.81"/>
    <s v="N"/>
    <s v="Peter Appel Transport B.V."/>
    <n v="36622"/>
    <d v="2023-01-23T00:00:00"/>
    <s v="07:55:00"/>
    <n v="0"/>
    <x v="0"/>
    <x v="3"/>
    <n v="1"/>
    <x v="1"/>
    <n v="1"/>
    <n v="17.600000000000001"/>
    <x v="1"/>
    <n v="247.81"/>
    <n v="1"/>
    <n v="269.86509000000001"/>
  </r>
  <r>
    <s v="COLGATE 3800 DEB."/>
    <s v="Colgate-Palmolive Nederland BV"/>
    <s v="101t"/>
    <n v="101090930307"/>
    <n v="101030160922"/>
    <n v="930"/>
    <s v="Inv Booked"/>
    <s v="0002245777"/>
    <s v="Verkoop"/>
    <n v="170"/>
    <s v="Transport drops zone"/>
    <s v="9 - verwerkt"/>
    <n v="0"/>
    <m/>
    <d v="2023-01-23T00:00:00"/>
    <s v="DROP"/>
    <s v="0001010909303070082008_003"/>
    <m/>
    <m/>
    <m/>
    <s v="EUR"/>
    <n v="86.24"/>
    <s v="EUR"/>
    <n v="86.24"/>
    <s v="EUR"/>
    <n v="86.24"/>
    <n v="86.24"/>
    <n v="0"/>
    <s v="N"/>
    <n v="1223000132"/>
    <d v="2023-02-16T00:00:00"/>
    <m/>
    <d v="2023-01-23T00:00:00"/>
    <s v="00:00"/>
    <s v="23:59"/>
    <d v="2023-01-23T00:00:00"/>
    <s v="14:30"/>
    <s v="14:30"/>
    <n v="5.6"/>
    <s v="ce"/>
    <n v="5116"/>
    <n v="5.6"/>
    <n v="7"/>
    <s v="Kuehne+Nagel Tiel 3 Standpl"/>
    <s v="De Diepert 5"/>
    <s v="Tiel"/>
    <s v="4004 MA"/>
    <s v="NL"/>
    <x v="3"/>
    <s v="FACETLAAN 6"/>
    <x v="4"/>
    <s v="2665 NR"/>
    <s v="NL"/>
    <s v="0002245777"/>
    <s v="0082008_003"/>
    <s v="31V"/>
    <s v="NL001131849B01"/>
    <n v="2"/>
    <n v="0"/>
    <n v="86.24"/>
    <s v="N"/>
    <s v="Peter Appel Transport B.V."/>
    <n v="36622"/>
    <d v="2023-01-23T00:00:00"/>
    <s v="15:07:00"/>
    <n v="0"/>
    <x v="0"/>
    <x v="3"/>
    <n v="1"/>
    <x v="4"/>
    <n v="1"/>
    <n v="8"/>
    <x v="3"/>
    <n v="123.19999999999999"/>
    <n v="1"/>
    <n v="134.16479999999999"/>
  </r>
  <r>
    <s v="COLGATE 3800 DEB."/>
    <s v="Colgate-Palmolive Nederland BV"/>
    <s v="101t"/>
    <n v="101090930510"/>
    <n v="101030160949"/>
    <n v="930"/>
    <s v="Inv Booked"/>
    <s v="0002245788"/>
    <s v="Verkoop"/>
    <n v="170"/>
    <s v="Transport drops zone"/>
    <s v="9 - verwerkt"/>
    <n v="0"/>
    <m/>
    <d v="2023-01-23T00:00:00"/>
    <s v="DROP"/>
    <s v="0001010909305100082068_003"/>
    <m/>
    <m/>
    <m/>
    <s v="EUR"/>
    <n v="26.33"/>
    <s v="EUR"/>
    <n v="26.33"/>
    <s v="EUR"/>
    <n v="26.33"/>
    <n v="26.33"/>
    <n v="0"/>
    <s v="N"/>
    <n v="1223000132"/>
    <d v="2023-02-16T00:00:00"/>
    <m/>
    <d v="2023-01-23T00:00:00"/>
    <s v="00:00"/>
    <s v="23:59"/>
    <d v="2023-01-23T00:00:00"/>
    <s v="10:30"/>
    <s v="11:30"/>
    <n v="0.8"/>
    <s v="ce"/>
    <n v="231"/>
    <n v="0.8"/>
    <n v="0"/>
    <s v="Kuehne+Nagel Tiel 3 Standpl"/>
    <s v="De Diepert 5"/>
    <s v="Tiel"/>
    <s v="4004 MA"/>
    <s v="NL"/>
    <x v="6"/>
    <s v="Insulindeweg 1"/>
    <x v="9"/>
    <s v="1462MJ"/>
    <s v="NL"/>
    <s v="0002245788"/>
    <s v="0082068_003"/>
    <s v="31V"/>
    <s v="NL001131849B01"/>
    <n v="2"/>
    <n v="0"/>
    <n v="26.33"/>
    <s v="N"/>
    <s v="Peter Appel Transport B.V."/>
    <n v="36622"/>
    <d v="2023-01-23T00:00:00"/>
    <s v="08:14:00"/>
    <n v="0"/>
    <x v="0"/>
    <x v="3"/>
    <n v="1"/>
    <x v="8"/>
    <n v="1"/>
    <n v="0.8"/>
    <x v="3"/>
    <n v="26.33"/>
    <n v="1"/>
    <n v="28.673369999999998"/>
  </r>
  <r>
    <s v="COLGATE 3800 DEB."/>
    <s v="Colgate-Palmolive Nederland BV"/>
    <s v="101t"/>
    <n v="101090930308"/>
    <n v="101030160909"/>
    <n v="930"/>
    <s v="Inv Booked"/>
    <s v="0002245764"/>
    <s v="Verkoop"/>
    <n v="170"/>
    <s v="Transport drops zone"/>
    <s v="9 - verwerkt"/>
    <n v="0"/>
    <m/>
    <d v="2023-01-23T00:00:00"/>
    <s v="DROP"/>
    <s v="0001010909303080082010_002"/>
    <m/>
    <m/>
    <m/>
    <s v="EUR"/>
    <n v="15.94"/>
    <s v="EUR"/>
    <n v="15.94"/>
    <s v="EUR"/>
    <n v="15.94"/>
    <n v="15.94"/>
    <n v="0"/>
    <s v="N"/>
    <n v="1223000132"/>
    <d v="2023-02-16T00:00:00"/>
    <m/>
    <d v="2023-01-23T00:00:00"/>
    <s v="00:00"/>
    <s v="23:59"/>
    <d v="2023-01-23T00:00:00"/>
    <s v="14:00"/>
    <s v="14:00"/>
    <n v="2.4"/>
    <s v="ce"/>
    <n v="3094"/>
    <n v="2.4"/>
    <n v="4"/>
    <s v="Kuehne+Nagel Tiel 3 Standpl"/>
    <s v="De Diepert 5"/>
    <s v="Tiel"/>
    <s v="4004 MA"/>
    <s v="NL"/>
    <x v="14"/>
    <s v="Rood 24"/>
    <x v="17"/>
    <s v="6666LT"/>
    <s v="NL"/>
    <s v="0002245764"/>
    <s v="0082010_002"/>
    <s v="31V"/>
    <s v="NL001131849B01"/>
    <n v="2"/>
    <n v="0"/>
    <n v="15.94"/>
    <s v="N"/>
    <s v="Peter Appel Transport B.V."/>
    <n v="36622"/>
    <d v="2023-01-23T00:00:00"/>
    <s v="15:40:00"/>
    <n v="0"/>
    <x v="0"/>
    <x v="3"/>
    <n v="1"/>
    <x v="15"/>
    <n v="1"/>
    <n v="24"/>
    <x v="5"/>
    <n v="159.35999999999999"/>
    <n v="1"/>
    <n v="173.54303999999999"/>
  </r>
  <r>
    <s v="COLGATE 3800 DEB."/>
    <s v="Colgate-Palmolive Nederland BV"/>
    <s v="101t"/>
    <n v="101090930305"/>
    <n v="101030160901"/>
    <n v="930"/>
    <s v="Inv Booked"/>
    <s v="0002245773"/>
    <s v="Verkoop"/>
    <n v="170"/>
    <s v="Transport drops zone"/>
    <s v="9 - verwerkt"/>
    <n v="0"/>
    <m/>
    <d v="2023-01-23T00:00:00"/>
    <s v="DROP"/>
    <s v="0001010909303050082006_003"/>
    <m/>
    <m/>
    <m/>
    <s v="EUR"/>
    <n v="92.9"/>
    <s v="EUR"/>
    <n v="92.9"/>
    <s v="EUR"/>
    <n v="92.9"/>
    <n v="92.9"/>
    <n v="0"/>
    <s v="N"/>
    <n v="1223000132"/>
    <d v="2023-02-16T00:00:00"/>
    <m/>
    <d v="2023-01-23T00:00:00"/>
    <s v="00:00"/>
    <s v="23:59"/>
    <d v="2023-01-23T00:00:00"/>
    <s v="08:00"/>
    <s v="16:00"/>
    <n v="5.6"/>
    <s v="ce"/>
    <n v="6161"/>
    <n v="5.6"/>
    <n v="9"/>
    <s v="Kuehne+Nagel Tiel 3 Standpl"/>
    <s v="De Diepert 5"/>
    <s v="Tiel"/>
    <s v="4004 MA"/>
    <s v="NL"/>
    <x v="71"/>
    <s v="Hammerstaat 9"/>
    <x v="54"/>
    <s v="8161 PH"/>
    <s v="NL"/>
    <s v="0002245773"/>
    <s v="0082006_003"/>
    <s v="31V"/>
    <s v="NL001131849B01"/>
    <n v="2"/>
    <n v="0"/>
    <n v="92.9"/>
    <s v="N"/>
    <s v="Peter Appel Transport B.V."/>
    <n v="36622"/>
    <d v="2023-01-23T00:00:00"/>
    <s v="13:17:00"/>
    <n v="0"/>
    <x v="0"/>
    <x v="3"/>
    <n v="1"/>
    <x v="38"/>
    <n v="1"/>
    <n v="5.6"/>
    <x v="0"/>
    <n v="92.9"/>
    <n v="1"/>
    <n v="101.16810000000001"/>
  </r>
  <r>
    <s v="COLGATE 3800 DEB."/>
    <s v="Colgate-Palmolive Nederland BV"/>
    <s v="101t"/>
    <n v="101090930307"/>
    <n v="101030160902"/>
    <n v="930"/>
    <s v="Inv Booked"/>
    <s v="0002245776"/>
    <s v="Verkoop"/>
    <n v="170"/>
    <s v="Transport drops zone"/>
    <s v="9 - verwerkt"/>
    <n v="0"/>
    <m/>
    <d v="2023-01-23T00:00:00"/>
    <s v="DROP"/>
    <s v="0001010909303070082008_003"/>
    <m/>
    <m/>
    <m/>
    <s v="EUR"/>
    <n v="36.96"/>
    <s v="EUR"/>
    <n v="36.96"/>
    <s v="EUR"/>
    <n v="36.96"/>
    <n v="36.96"/>
    <n v="0"/>
    <s v="N"/>
    <n v="1223000132"/>
    <d v="2023-02-16T00:00:00"/>
    <m/>
    <d v="2023-01-23T00:00:00"/>
    <s v="00:00"/>
    <s v="23:59"/>
    <d v="2023-01-23T00:00:00"/>
    <s v="14:30"/>
    <s v="14:30"/>
    <n v="2.4"/>
    <s v="ce"/>
    <n v="1311"/>
    <n v="2.4"/>
    <n v="1"/>
    <s v="Kuehne+Nagel Tiel 3 Standpl"/>
    <s v="De Diepert 5"/>
    <s v="Tiel"/>
    <s v="4004 MA"/>
    <s v="NL"/>
    <x v="3"/>
    <s v="FACETLAAN 6"/>
    <x v="4"/>
    <s v="2665 NR"/>
    <s v="NL"/>
    <s v="0002245776"/>
    <s v="0082008_003"/>
    <s v="31V"/>
    <s v="NL001131849B01"/>
    <n v="2"/>
    <n v="0"/>
    <n v="36.96"/>
    <s v="N"/>
    <s v="Peter Appel Transport B.V."/>
    <n v="36622"/>
    <d v="2023-01-23T00:00:00"/>
    <s v="15:07:00"/>
    <n v="0"/>
    <x v="0"/>
    <x v="3"/>
    <n v="1"/>
    <x v="4"/>
    <n v="0"/>
    <s v=""/>
    <x v="3"/>
    <s v=""/>
    <n v="1"/>
    <e v="#VALUE!"/>
  </r>
  <r>
    <s v="COLGATE 3800 DEB."/>
    <s v="Colgate-Palmolive Nederland BV"/>
    <s v="101t"/>
    <n v="101090930301"/>
    <n v="101030160903"/>
    <n v="930"/>
    <s v="Inv Booked"/>
    <s v="0002245786"/>
    <s v="Verkoop"/>
    <n v="170"/>
    <s v="Transport drops zone"/>
    <s v="9 - verwerkt"/>
    <n v="0"/>
    <m/>
    <d v="2023-01-23T00:00:00"/>
    <s v="DROP"/>
    <s v="0001010909303010082005_003"/>
    <m/>
    <m/>
    <m/>
    <s v="EUR"/>
    <n v="268.33"/>
    <s v="EUR"/>
    <n v="268.33"/>
    <s v="EUR"/>
    <n v="268.33"/>
    <n v="268.33"/>
    <n v="0"/>
    <s v="N"/>
    <n v="1223000132"/>
    <d v="2023-02-16T00:00:00"/>
    <m/>
    <d v="2023-01-23T00:00:00"/>
    <s v="00:00"/>
    <s v="23:59"/>
    <d v="2023-01-23T00:00:00"/>
    <s v="11:00"/>
    <s v="11:00"/>
    <n v="13.6"/>
    <s v="ce"/>
    <n v="13225"/>
    <n v="13.6"/>
    <n v="25"/>
    <s v="Kuehne+Nagel Tiel 3 Standpl"/>
    <s v="De Diepert 5"/>
    <s v="Tiel"/>
    <s v="4004 MA"/>
    <s v="NL"/>
    <x v="0"/>
    <s v="Henri Fordlaan 6"/>
    <x v="0"/>
    <s v="9615TK"/>
    <s v="NL"/>
    <s v="0002245786"/>
    <s v="0082005_003"/>
    <s v="31V"/>
    <s v="NL001131849B01"/>
    <n v="2"/>
    <n v="0"/>
    <n v="268.33"/>
    <s v="N"/>
    <s v="Peter Appel Transport B.V."/>
    <n v="36622"/>
    <d v="2023-01-23T00:00:00"/>
    <s v="09:53:00"/>
    <n v="0"/>
    <x v="0"/>
    <x v="3"/>
    <n v="1"/>
    <x v="0"/>
    <n v="1"/>
    <n v="13.6"/>
    <x v="0"/>
    <n v="268.33"/>
    <n v="1"/>
    <n v="292.21136999999999"/>
  </r>
  <r>
    <s v="COLGATE 3800 DEB."/>
    <s v="Colgate-Palmolive Nederland BV"/>
    <s v="101t"/>
    <n v="101090930188"/>
    <n v="101030160904"/>
    <n v="930"/>
    <s v="Inv Booked"/>
    <s v="0002245766"/>
    <s v="Verkoop"/>
    <n v="170"/>
    <s v="Transport drops zone"/>
    <s v="9 - verwerkt"/>
    <n v="0"/>
    <m/>
    <d v="2023-01-23T00:00:00"/>
    <s v="DROP"/>
    <s v="0001010909301880081917_006"/>
    <m/>
    <m/>
    <m/>
    <s v="EUR"/>
    <n v="25.03"/>
    <s v="EUR"/>
    <n v="25.03"/>
    <s v="EUR"/>
    <n v="25.03"/>
    <n v="25.03"/>
    <n v="0"/>
    <s v="N"/>
    <n v="1223000132"/>
    <d v="2023-02-16T00:00:00"/>
    <m/>
    <d v="2023-01-23T00:00:00"/>
    <s v="00:00"/>
    <s v="23:59"/>
    <d v="2023-01-23T00:00:00"/>
    <s v="07:00"/>
    <s v="12:00"/>
    <n v="0.8"/>
    <s v="ce"/>
    <n v="89"/>
    <n v="0.8"/>
    <n v="0"/>
    <s v="Kuehne+Nagel Tiel 3 Standpl"/>
    <s v="De Diepert 5"/>
    <s v="Tiel"/>
    <s v="4004 MA"/>
    <s v="NL"/>
    <x v="10"/>
    <s v="Slego 1a"/>
    <x v="13"/>
    <s v="1046BM"/>
    <s v="NL"/>
    <s v="0002245766"/>
    <s v="0081917_006"/>
    <s v="31V"/>
    <s v="NL001131849B01"/>
    <n v="2"/>
    <n v="0"/>
    <n v="25.03"/>
    <s v="N"/>
    <s v="Peter Appel Transport B.V."/>
    <n v="36622"/>
    <d v="2023-01-23T00:00:00"/>
    <s v="10:53:00"/>
    <n v="0"/>
    <x v="0"/>
    <x v="3"/>
    <n v="1"/>
    <x v="11"/>
    <n v="1"/>
    <n v="0.8"/>
    <x v="0"/>
    <n v="25.03"/>
    <n v="1"/>
    <n v="27.257670000000001"/>
  </r>
  <r>
    <s v="COLGATE 3800 DEB."/>
    <s v="Colgate-Palmolive Nederland BV"/>
    <s v="101t"/>
    <n v="101090930188"/>
    <n v="101030160906"/>
    <n v="930"/>
    <s v="Inv Booked"/>
    <s v="0002245765"/>
    <s v="Verkoop"/>
    <n v="170"/>
    <s v="Transport drops zone"/>
    <s v="9 - verwerkt"/>
    <n v="0"/>
    <m/>
    <d v="2023-01-23T00:00:00"/>
    <s v="DROP"/>
    <s v="0001010909301880081917_008"/>
    <m/>
    <m/>
    <m/>
    <s v="EUR"/>
    <n v="26.33"/>
    <s v="EUR"/>
    <n v="26.33"/>
    <s v="EUR"/>
    <n v="26.33"/>
    <n v="26.33"/>
    <n v="0"/>
    <s v="N"/>
    <n v="1223000132"/>
    <d v="2023-02-16T00:00:00"/>
    <m/>
    <d v="2023-01-23T00:00:00"/>
    <s v="00:00"/>
    <s v="23:59"/>
    <d v="2023-01-23T00:00:00"/>
    <s v="08:00"/>
    <s v="15:00"/>
    <n v="0.8"/>
    <s v="ce"/>
    <n v="32"/>
    <n v="0.8"/>
    <n v="0"/>
    <s v="Kuehne+Nagel Tiel 3 Standpl"/>
    <s v="De Diepert 5"/>
    <s v="Tiel"/>
    <s v="4004 MA"/>
    <s v="NL"/>
    <x v="72"/>
    <s v="Veluwezoom 16"/>
    <x v="15"/>
    <s v="1327AG"/>
    <s v="NL"/>
    <s v="0002245765"/>
    <s v="0081917_008"/>
    <s v="31V"/>
    <s v="NL001131849B01"/>
    <n v="2"/>
    <n v="0"/>
    <n v="26.33"/>
    <s v="N"/>
    <s v="Peter Appel Transport B.V."/>
    <n v="36622"/>
    <d v="2023-01-23T00:00:00"/>
    <s v="08:26:00"/>
    <n v="0"/>
    <x v="0"/>
    <x v="3"/>
    <n v="1"/>
    <x v="13"/>
    <n v="1"/>
    <n v="0.8"/>
    <x v="0"/>
    <n v="26.33"/>
    <n v="1"/>
    <n v="28.673369999999998"/>
  </r>
  <r>
    <s v="COLGATE 3800 DEB."/>
    <s v="Colgate-Palmolive Nederland BV"/>
    <s v="101t"/>
    <n v="101090930604"/>
    <n v="101030160910"/>
    <n v="930"/>
    <s v="Inv Booked"/>
    <s v="0002245772"/>
    <s v="Verkoop"/>
    <n v="170"/>
    <s v="Transport drops zone"/>
    <s v="9 - verwerkt"/>
    <n v="0"/>
    <m/>
    <d v="2023-01-23T00:00:00"/>
    <s v="DROP"/>
    <s v="0001010909306040082171_002"/>
    <m/>
    <m/>
    <m/>
    <s v="EUR"/>
    <n v="14.67"/>
    <s v="EUR"/>
    <n v="14.67"/>
    <s v="EUR"/>
    <n v="14.67"/>
    <n v="14.67"/>
    <n v="0"/>
    <s v="N"/>
    <n v="1223000132"/>
    <d v="2023-02-16T00:00:00"/>
    <m/>
    <d v="2023-01-23T00:00:00"/>
    <s v="00:00"/>
    <s v="23:59"/>
    <d v="2023-01-23T00:00:00"/>
    <s v="14:00"/>
    <s v="14:00"/>
    <n v="0.8"/>
    <s v="ce"/>
    <n v="602"/>
    <n v="0.8"/>
    <n v="0"/>
    <s v="Kuehne+Nagel Tiel 3 Standpl"/>
    <s v="De Diepert 5"/>
    <s v="Tiel"/>
    <s v="4004 MA"/>
    <s v="NL"/>
    <x v="41"/>
    <s v="Asteriastraat 9"/>
    <x v="3"/>
    <s v="5047 RM"/>
    <s v="NL"/>
    <s v="0002245772"/>
    <s v="0082171_002"/>
    <s v="31V"/>
    <s v="NL001131849B01"/>
    <n v="2"/>
    <n v="0"/>
    <n v="14.67"/>
    <s v="N"/>
    <s v="Peter Appel Transport B.V."/>
    <n v="36622"/>
    <d v="2023-01-23T00:00:00"/>
    <s v="12:48:00"/>
    <n v="0"/>
    <x v="0"/>
    <x v="3"/>
    <n v="1"/>
    <x v="3"/>
    <n v="1"/>
    <n v="3.2"/>
    <x v="0"/>
    <n v="58.67"/>
    <n v="1"/>
    <n v="63.891629999999999"/>
  </r>
  <r>
    <s v="COLGATE 3800 DEB."/>
    <s v="Colgate-Palmolive Nederland BV"/>
    <s v="101t"/>
    <n v="101090930188"/>
    <n v="101030160911"/>
    <n v="930"/>
    <s v="Inv Booked"/>
    <s v="0002245769"/>
    <s v="Verkoop"/>
    <n v="170"/>
    <s v="Transport drops zone"/>
    <s v="9 - verwerkt"/>
    <n v="0"/>
    <m/>
    <d v="2023-01-23T00:00:00"/>
    <s v="DROP"/>
    <s v="0001010909301880081917_007"/>
    <m/>
    <m/>
    <m/>
    <s v="EUR"/>
    <n v="27.54"/>
    <s v="EUR"/>
    <n v="27.54"/>
    <s v="EUR"/>
    <n v="27.54"/>
    <n v="27.54"/>
    <n v="0"/>
    <s v="N"/>
    <n v="1223000132"/>
    <d v="2023-02-16T00:00:00"/>
    <m/>
    <d v="2023-01-23T00:00:00"/>
    <s v="00:00"/>
    <s v="23:59"/>
    <d v="2023-01-23T00:00:00"/>
    <s v="07:00"/>
    <s v="14:00"/>
    <n v="0.8"/>
    <s v="ce"/>
    <n v="128"/>
    <n v="0.8"/>
    <n v="0"/>
    <s v="Kuehne+Nagel Tiel 3 Standpl"/>
    <s v="De Diepert 5"/>
    <s v="Tiel"/>
    <s v="4004 MA"/>
    <s v="NL"/>
    <x v="29"/>
    <s v="Opaalstraat 15"/>
    <x v="32"/>
    <s v="1812RH"/>
    <s v="NL"/>
    <s v="0002245769"/>
    <s v="0081917_007"/>
    <s v="31V"/>
    <s v="NL001131849B01"/>
    <n v="2"/>
    <n v="0"/>
    <n v="27.54"/>
    <s v="N"/>
    <s v="Peter Appel Transport B.V."/>
    <n v="36622"/>
    <d v="2023-01-23T00:00:00"/>
    <s v="11:29:00"/>
    <n v="17"/>
    <x v="0"/>
    <x v="3"/>
    <n v="1"/>
    <x v="28"/>
    <n v="1"/>
    <n v="0.8"/>
    <x v="3"/>
    <n v="27.54"/>
    <n v="1"/>
    <n v="29.991059999999997"/>
  </r>
  <r>
    <s v="COLGATE 3800 DEB."/>
    <s v="Colgate-Palmolive Nederland BV"/>
    <s v="101t"/>
    <n v="101090930235"/>
    <n v="101030160912"/>
    <n v="930"/>
    <s v="Inv Booked"/>
    <s v="0002245780"/>
    <s v="Verkoop"/>
    <n v="170"/>
    <s v="Transport drops zone"/>
    <s v="9 - verwerkt"/>
    <n v="0"/>
    <m/>
    <d v="2023-01-23T00:00:00"/>
    <s v="DROP"/>
    <s v="0001010909302350081964_002"/>
    <m/>
    <m/>
    <m/>
    <s v="EUR"/>
    <n v="140.22"/>
    <s v="EUR"/>
    <n v="140.22"/>
    <s v="EUR"/>
    <n v="140.22"/>
    <n v="140.22"/>
    <n v="0"/>
    <s v="Y"/>
    <n v="1223000132"/>
    <d v="2023-02-16T00:00:00"/>
    <m/>
    <d v="2023-01-23T00:00:00"/>
    <s v="00:00"/>
    <s v="23:59"/>
    <d v="2023-01-23T00:00:00"/>
    <s v="15:30"/>
    <s v="15:30"/>
    <n v="13.6"/>
    <s v="ce"/>
    <n v="15301"/>
    <n v="13.6"/>
    <n v="25"/>
    <s v="Kuehne+Nagel Tiel 3 Standpl"/>
    <s v="De Diepert 5"/>
    <s v="Tiel"/>
    <s v="4004 MA"/>
    <s v="NL"/>
    <x v="1"/>
    <s v="Perenmarkt 15"/>
    <x v="2"/>
    <s v="1681PG"/>
    <s v="NL"/>
    <s v="0002245780"/>
    <s v="0081964_002"/>
    <s v="31V"/>
    <s v="NL001131849B01"/>
    <n v="2"/>
    <n v="0"/>
    <n v="140.22"/>
    <s v="N"/>
    <s v="Peter Appel Transport B.V."/>
    <n v="36622"/>
    <d v="2023-01-23T00:00:00"/>
    <s v="16:20:00"/>
    <n v="0"/>
    <x v="0"/>
    <x v="3"/>
    <n v="1"/>
    <x v="2"/>
    <n v="1"/>
    <n v="26.4"/>
    <x v="1"/>
    <n v="272.19"/>
    <n v="1"/>
    <n v="296.41490999999996"/>
  </r>
  <r>
    <s v="COLGATE 3800 DEB."/>
    <s v="Colgate-Palmolive Nederland BV"/>
    <s v="101t"/>
    <n v="101090930604"/>
    <n v="101030160913"/>
    <n v="930"/>
    <s v="Inv Booked"/>
    <s v="0002245774"/>
    <s v="Verkoop"/>
    <n v="170"/>
    <s v="Transport drops zone"/>
    <s v="9 - verwerkt"/>
    <n v="0"/>
    <m/>
    <d v="2023-01-23T00:00:00"/>
    <s v="DROP"/>
    <s v="0001010909306040082171_002"/>
    <m/>
    <m/>
    <m/>
    <s v="EUR"/>
    <n v="44"/>
    <s v="EUR"/>
    <n v="44"/>
    <s v="EUR"/>
    <n v="44"/>
    <n v="44"/>
    <n v="0"/>
    <s v="N"/>
    <n v="1223000132"/>
    <d v="2023-02-16T00:00:00"/>
    <m/>
    <d v="2023-01-23T00:00:00"/>
    <s v="00:00"/>
    <s v="23:59"/>
    <d v="2023-01-23T00:00:00"/>
    <s v="14:00"/>
    <s v="14:00"/>
    <n v="2.4"/>
    <s v="ce"/>
    <n v="1302"/>
    <n v="2.4"/>
    <n v="0"/>
    <s v="Kuehne+Nagel Tiel 3 Standpl"/>
    <s v="De Diepert 5"/>
    <s v="Tiel"/>
    <s v="4004 MA"/>
    <s v="NL"/>
    <x v="41"/>
    <s v="Asteriastraat 9"/>
    <x v="3"/>
    <s v="5047 RM"/>
    <s v="NL"/>
    <s v="0002245774"/>
    <s v="0082171_002"/>
    <s v="31V"/>
    <s v="NL001131849B01"/>
    <n v="2"/>
    <n v="0"/>
    <n v="44"/>
    <s v="N"/>
    <s v="Peter Appel Transport B.V."/>
    <n v="36622"/>
    <d v="2023-01-23T00:00:00"/>
    <s v="12:48:00"/>
    <n v="0"/>
    <x v="0"/>
    <x v="3"/>
    <n v="1"/>
    <x v="3"/>
    <n v="0"/>
    <s v=""/>
    <x v="0"/>
    <s v=""/>
    <n v="1"/>
    <e v="#VALUE!"/>
  </r>
  <r>
    <s v="COLGATE 3800 DEB."/>
    <s v="Colgate-Palmolive Nederland BV"/>
    <s v="101t"/>
    <n v="101090930302"/>
    <n v="101030160914"/>
    <n v="930"/>
    <s v="Inv Booked"/>
    <s v="0002245781"/>
    <s v="Verkoop"/>
    <n v="170"/>
    <s v="Transport drops zone"/>
    <s v="9 - verwerkt"/>
    <n v="0"/>
    <m/>
    <d v="2023-01-23T00:00:00"/>
    <s v="DROP"/>
    <s v="0001010909303020082004_002"/>
    <m/>
    <m/>
    <m/>
    <s v="EUR"/>
    <n v="189.45"/>
    <s v="EUR"/>
    <n v="189.45"/>
    <s v="EUR"/>
    <n v="189.45"/>
    <n v="189.45"/>
    <n v="0"/>
    <s v="N"/>
    <n v="1223000132"/>
    <d v="2023-02-16T00:00:00"/>
    <m/>
    <d v="2023-01-23T00:00:00"/>
    <s v="00:00"/>
    <s v="23:59"/>
    <d v="2023-01-23T00:00:00"/>
    <s v="11:00"/>
    <s v="11:00"/>
    <n v="13.6"/>
    <s v="ce"/>
    <n v="15287"/>
    <n v="13.6"/>
    <n v="25"/>
    <s v="Kuehne+Nagel Tiel 3 Standpl"/>
    <s v="De Diepert 5"/>
    <s v="Tiel"/>
    <s v="4004 MA"/>
    <s v="NL"/>
    <x v="1"/>
    <s v="Perenmarkt 15"/>
    <x v="2"/>
    <s v="1681PG"/>
    <s v="NL"/>
    <s v="0002245781"/>
    <s v="0082004_002"/>
    <s v="31V"/>
    <s v="NL001131849B01"/>
    <n v="2"/>
    <n v="0"/>
    <n v="189.45"/>
    <s v="N"/>
    <s v="Peter Appel Transport B.V."/>
    <n v="36622"/>
    <d v="2023-01-23T00:00:00"/>
    <s v="13:16:00"/>
    <n v="0"/>
    <x v="0"/>
    <x v="3"/>
    <n v="1"/>
    <x v="2"/>
    <n v="1"/>
    <n v="13.6"/>
    <x v="1"/>
    <n v="189.45"/>
    <n v="1"/>
    <n v="206.31104999999999"/>
  </r>
  <r>
    <s v="COLGATE 3800 DEB."/>
    <s v="Colgate-Palmolive Nederland BV"/>
    <s v="101t"/>
    <n v="101090930549"/>
    <n v="101030160915"/>
    <n v="930"/>
    <s v="Inv Booked"/>
    <s v="0002245783"/>
    <s v="Verkoop"/>
    <n v="170"/>
    <s v="Transport drops zone"/>
    <s v="9 - verwerkt"/>
    <n v="0"/>
    <m/>
    <d v="2023-01-23T00:00:00"/>
    <s v="DROP"/>
    <s v="0001010909305490082118_002"/>
    <m/>
    <m/>
    <m/>
    <s v="EUR"/>
    <n v="277.56"/>
    <s v="EUR"/>
    <n v="277.56"/>
    <s v="EUR"/>
    <n v="277.56"/>
    <n v="277.56"/>
    <n v="0"/>
    <s v="N"/>
    <n v="1223000132"/>
    <d v="2023-02-16T00:00:00"/>
    <m/>
    <d v="2023-01-23T00:00:00"/>
    <s v="00:00"/>
    <s v="23:59"/>
    <d v="2023-01-23T00:00:00"/>
    <s v="11:00"/>
    <s v="11:00"/>
    <n v="21.6"/>
    <s v="ce"/>
    <n v="18313"/>
    <n v="21.6"/>
    <n v="36"/>
    <s v="Kuehne+Nagel Tiel 3 Standpl"/>
    <s v="De Diepert 5"/>
    <s v="Tiel"/>
    <s v="4004 MA"/>
    <s v="NL"/>
    <x v="1"/>
    <s v="Fahrenheitweg 1"/>
    <x v="1"/>
    <s v="6101WR"/>
    <s v="NL"/>
    <s v="0002245783"/>
    <s v="0082118_002"/>
    <s v="31V"/>
    <s v="NL001131849B01"/>
    <n v="2"/>
    <n v="0"/>
    <n v="277.56"/>
    <s v="N"/>
    <s v="Peter Appel Transport B.V."/>
    <n v="36622"/>
    <d v="2023-01-23T00:00:00"/>
    <s v="11:01:00"/>
    <n v="0"/>
    <x v="0"/>
    <x v="3"/>
    <n v="1"/>
    <x v="1"/>
    <n v="1"/>
    <n v="21.6"/>
    <x v="1"/>
    <n v="277.56"/>
    <n v="1"/>
    <n v="302.26283999999998"/>
  </r>
  <r>
    <s v="COLGATE 3800 DEB."/>
    <s v="Colgate-Palmolive Nederland BV"/>
    <s v="101t"/>
    <n v="101090930235"/>
    <n v="101030160916"/>
    <n v="930"/>
    <s v="Inv Booked"/>
    <s v="0002245778"/>
    <s v="Verkoop"/>
    <n v="170"/>
    <s v="Transport drops zone"/>
    <s v="9 - verwerkt"/>
    <n v="0"/>
    <m/>
    <d v="2023-01-23T00:00:00"/>
    <s v="DROP"/>
    <s v="0001010909302350081964_002"/>
    <m/>
    <m/>
    <m/>
    <s v="EUR"/>
    <n v="131.97"/>
    <s v="EUR"/>
    <n v="131.97"/>
    <s v="EUR"/>
    <n v="131.97"/>
    <n v="131.97"/>
    <n v="0"/>
    <s v="Y"/>
    <n v="1223000132"/>
    <d v="2023-02-16T00:00:00"/>
    <m/>
    <d v="2023-01-23T00:00:00"/>
    <s v="00:00"/>
    <s v="23:59"/>
    <d v="2023-01-23T00:00:00"/>
    <s v="16:30"/>
    <s v="16:30"/>
    <n v="13.6"/>
    <s v="ce"/>
    <n v="15301"/>
    <n v="12.8"/>
    <n v="25"/>
    <s v="Kuehne+Nagel Tiel 3 Standpl"/>
    <s v="De Diepert 5"/>
    <s v="Tiel"/>
    <s v="4004 MA"/>
    <s v="NL"/>
    <x v="1"/>
    <s v="Perenmarkt 15"/>
    <x v="2"/>
    <s v="1681PG"/>
    <s v="NL"/>
    <s v="0002245778"/>
    <s v="0081964_002"/>
    <s v="31V"/>
    <s v="NL001131849B01"/>
    <n v="2"/>
    <n v="0"/>
    <n v="131.97"/>
    <s v="N"/>
    <s v="Peter Appel Transport B.V."/>
    <n v="36622"/>
    <d v="2023-01-23T00:00:00"/>
    <s v="16:20:00"/>
    <n v="0"/>
    <x v="0"/>
    <x v="3"/>
    <n v="1"/>
    <x v="2"/>
    <n v="0"/>
    <s v=""/>
    <x v="1"/>
    <s v=""/>
    <n v="1"/>
    <e v="#VALUE!"/>
  </r>
  <r>
    <s v="COLGATE 3800 DEB."/>
    <s v="Colgate-Palmolive Nederland BV"/>
    <s v="101t"/>
    <n v="101090930308"/>
    <n v="101030160918"/>
    <n v="930"/>
    <s v="Inv Booked"/>
    <s v="0002245775"/>
    <s v="Verkoop"/>
    <n v="170"/>
    <s v="Transport drops zone"/>
    <s v="9 - verwerkt"/>
    <n v="0"/>
    <m/>
    <d v="2023-01-23T00:00:00"/>
    <s v="DROP"/>
    <s v="0001010909303080082010_002"/>
    <m/>
    <m/>
    <m/>
    <s v="EUR"/>
    <n v="143.41999999999999"/>
    <s v="EUR"/>
    <n v="143.41999999999999"/>
    <s v="EUR"/>
    <n v="143.41999999999999"/>
    <n v="143.41999999999999"/>
    <n v="0"/>
    <s v="N"/>
    <n v="1223000132"/>
    <d v="2023-02-16T00:00:00"/>
    <m/>
    <d v="2023-01-23T00:00:00"/>
    <s v="00:00"/>
    <s v="23:59"/>
    <d v="2023-01-23T00:00:00"/>
    <s v="14:00"/>
    <s v="14:00"/>
    <n v="21.6"/>
    <s v="ce"/>
    <n v="17605"/>
    <n v="21.6"/>
    <n v="36"/>
    <s v="Kuehne+Nagel Tiel 3 Standpl"/>
    <s v="De Diepert 5"/>
    <s v="Tiel"/>
    <s v="4004 MA"/>
    <s v="NL"/>
    <x v="14"/>
    <s v="Rood 24"/>
    <x v="17"/>
    <s v="6666LT"/>
    <s v="NL"/>
    <s v="0002245775"/>
    <s v="0082010_002"/>
    <s v="31V"/>
    <s v="NL001131849B01"/>
    <n v="2"/>
    <n v="0"/>
    <n v="143.41999999999999"/>
    <s v="N"/>
    <s v="Peter Appel Transport B.V."/>
    <n v="36622"/>
    <d v="2023-01-23T00:00:00"/>
    <s v="15:40:00"/>
    <n v="27"/>
    <x v="0"/>
    <x v="3"/>
    <n v="1"/>
    <x v="15"/>
    <n v="0"/>
    <s v=""/>
    <x v="5"/>
    <s v=""/>
    <n v="1"/>
    <e v="#VALUE!"/>
  </r>
  <r>
    <s v="COLGATE 3800 DEB."/>
    <s v="Colgate-Palmolive Nederland BV"/>
    <s v="101t"/>
    <n v="101090930546"/>
    <n v="101030160923"/>
    <n v="930"/>
    <s v="Inv Booked"/>
    <s v="0002245782"/>
    <s v="Verkoop"/>
    <n v="170"/>
    <s v="Transport drops zone"/>
    <s v="9 - verwerkt"/>
    <n v="0"/>
    <m/>
    <d v="2023-01-23T00:00:00"/>
    <s v="DROP"/>
    <s v="0001010909305460082113_002"/>
    <m/>
    <m/>
    <m/>
    <s v="EUR"/>
    <n v="234.24"/>
    <s v="EUR"/>
    <n v="234.24"/>
    <s v="EUR"/>
    <n v="234.24"/>
    <n v="234.24"/>
    <n v="0"/>
    <s v="N"/>
    <n v="1223000132"/>
    <d v="2023-02-16T00:00:00"/>
    <m/>
    <d v="2023-01-23T00:00:00"/>
    <s v="00:00"/>
    <s v="23:59"/>
    <d v="2023-01-23T00:00:00"/>
    <s v="09:00"/>
    <s v="09:00"/>
    <n v="16"/>
    <s v="ce"/>
    <n v="17675"/>
    <n v="16"/>
    <n v="30"/>
    <s v="Kuehne+Nagel Tiel 3 Standpl"/>
    <s v="De Diepert 5"/>
    <s v="Tiel"/>
    <s v="4004 MA"/>
    <s v="NL"/>
    <x v="1"/>
    <s v="Fahrenheitweg 1"/>
    <x v="1"/>
    <s v="6101WR"/>
    <s v="NL"/>
    <s v="0002245782"/>
    <s v="0082113_002"/>
    <s v="31V"/>
    <s v="NL001131849B01"/>
    <n v="2"/>
    <n v="0"/>
    <n v="234.24"/>
    <s v="N"/>
    <s v="Peter Appel Transport B.V."/>
    <n v="36622"/>
    <d v="2023-01-23T00:00:00"/>
    <s v="10:39:00"/>
    <n v="0"/>
    <x v="0"/>
    <x v="3"/>
    <n v="1"/>
    <x v="1"/>
    <n v="1"/>
    <n v="16"/>
    <x v="1"/>
    <n v="234.24"/>
    <n v="1"/>
    <n v="255.08735999999999"/>
  </r>
  <r>
    <s v="COLGATE 3800 DEB."/>
    <s v="Colgate-Palmolive Nederland BV"/>
    <s v="101t"/>
    <n v="101090930765"/>
    <n v="101030160972"/>
    <n v="930"/>
    <s v="Inv Booked"/>
    <s v="0002245790"/>
    <s v="Verkoop"/>
    <n v="170"/>
    <s v="Transport drops zone"/>
    <s v="9 - verwerkt"/>
    <n v="0"/>
    <m/>
    <d v="2023-01-24T00:00:00"/>
    <s v="DROP"/>
    <s v="0001010909307650082249_002"/>
    <m/>
    <m/>
    <m/>
    <s v="EUR"/>
    <n v="176.9"/>
    <s v="EUR"/>
    <n v="176.9"/>
    <s v="EUR"/>
    <n v="176.9"/>
    <n v="176.9"/>
    <n v="0"/>
    <s v="N"/>
    <n v="1223000132"/>
    <d v="2023-02-16T00:00:00"/>
    <m/>
    <d v="2023-01-24T00:00:00"/>
    <s v="00:00"/>
    <s v="23:59"/>
    <d v="2023-01-24T00:00:00"/>
    <s v="08:00"/>
    <s v="15:00"/>
    <n v="12.8"/>
    <s v="ce"/>
    <n v="14411"/>
    <n v="12.8"/>
    <n v="23"/>
    <s v="Kuehne+Nagel Tiel 3 Standpl"/>
    <s v="De Diepert 5"/>
    <s v="Tiel"/>
    <s v="4004 MA"/>
    <s v="NL"/>
    <x v="71"/>
    <s v="Hammerstaat 9"/>
    <x v="54"/>
    <s v="8161 PH"/>
    <s v="NL"/>
    <s v="0002245790"/>
    <s v="0082249_002"/>
    <s v="31V"/>
    <s v="NL001131849B01"/>
    <n v="2"/>
    <n v="0"/>
    <n v="176.9"/>
    <s v="N"/>
    <s v="Peter Appel Transport B.V."/>
    <n v="36622"/>
    <d v="2023-01-24T00:00:00"/>
    <s v="13:28:00"/>
    <n v="0"/>
    <x v="1"/>
    <x v="3"/>
    <n v="1"/>
    <x v="38"/>
    <n v="1"/>
    <n v="12.8"/>
    <x v="0"/>
    <n v="176.9"/>
    <n v="1"/>
    <n v="192.64410000000001"/>
  </r>
  <r>
    <s v="COLGATE 3800 DEB."/>
    <s v="Colgate-Palmolive Nederland BV"/>
    <s v="101t"/>
    <n v="101090931138"/>
    <n v="101030160981"/>
    <n v="930"/>
    <s v="Inv Booked"/>
    <s v="0002245809"/>
    <s v="Verkoop"/>
    <n v="170"/>
    <s v="Transport drops zone"/>
    <s v="9 - verwerkt"/>
    <n v="0"/>
    <m/>
    <d v="2023-01-24T00:00:00"/>
    <s v="DROP"/>
    <s v="0001010909311380082474_002"/>
    <m/>
    <m/>
    <m/>
    <s v="EUR"/>
    <n v="29.36"/>
    <s v="EUR"/>
    <n v="29.36"/>
    <s v="EUR"/>
    <n v="29.36"/>
    <n v="29.36"/>
    <n v="0"/>
    <s v="N"/>
    <n v="1223000132"/>
    <d v="2023-02-16T00:00:00"/>
    <m/>
    <d v="2023-01-24T00:00:00"/>
    <s v="00:00"/>
    <s v="23:59"/>
    <d v="2023-01-24T00:00:00"/>
    <s v="06:00"/>
    <s v="07:00"/>
    <n v="1.6"/>
    <s v="ce"/>
    <n v="924"/>
    <n v="1.6"/>
    <n v="2"/>
    <s v="Kuehne+Nagel Tiel 3 Standpl"/>
    <s v="De Diepert 5"/>
    <s v="Tiel"/>
    <s v="4004 MA"/>
    <s v="NL"/>
    <x v="2"/>
    <s v="Randweg 2"/>
    <x v="6"/>
    <s v="4191 NN"/>
    <s v="NL"/>
    <s v="0002245809"/>
    <s v="0082474_002"/>
    <s v="31V"/>
    <s v="NL001131849B01"/>
    <n v="2"/>
    <n v="0"/>
    <n v="29.36"/>
    <s v="N"/>
    <s v="Peter Appel Transport B.V."/>
    <n v="36622"/>
    <d v="2023-01-24T00:00:00"/>
    <s v="08:31:00"/>
    <n v="56"/>
    <x v="1"/>
    <x v="3"/>
    <n v="1"/>
    <x v="6"/>
    <n v="1"/>
    <n v="1.6"/>
    <x v="2"/>
    <n v="29.36"/>
    <n v="1"/>
    <n v="31.973039999999997"/>
  </r>
  <r>
    <s v="COLGATE 3800 DEB."/>
    <s v="Colgate-Palmolive Nederland BV"/>
    <s v="101t"/>
    <n v="101090930760"/>
    <n v="101030160976"/>
    <n v="930"/>
    <s v="Inv Booked"/>
    <s v="0002245792"/>
    <s v="Verkoop"/>
    <n v="170"/>
    <s v="Transport drops zone"/>
    <s v="9 - verwerkt"/>
    <n v="0"/>
    <m/>
    <d v="2023-01-24T00:00:00"/>
    <s v="DROP"/>
    <s v="0001010909307600082244_002"/>
    <m/>
    <m/>
    <m/>
    <s v="EUR"/>
    <n v="148.74"/>
    <s v="EUR"/>
    <n v="148.74"/>
    <s v="EUR"/>
    <n v="148.74"/>
    <n v="148.74"/>
    <n v="0"/>
    <s v="Y"/>
    <n v="1223000132"/>
    <d v="2023-02-16T00:00:00"/>
    <m/>
    <d v="2023-01-24T00:00:00"/>
    <s v="00:00"/>
    <s v="23:59"/>
    <d v="2023-01-24T00:00:00"/>
    <s v="07:00"/>
    <s v="07:00"/>
    <n v="12"/>
    <s v="ce"/>
    <n v="15574"/>
    <n v="12.8"/>
    <n v="31"/>
    <s v="Kuehne+Nagel Tiel 3 Standpl"/>
    <s v="De Diepert 5"/>
    <s v="Tiel"/>
    <s v="4004 MA"/>
    <s v="NL"/>
    <x v="1"/>
    <s v="Fahrenheitweg 1"/>
    <x v="1"/>
    <s v="6101WR"/>
    <s v="NL"/>
    <s v="0002245792"/>
    <s v="0082244_002"/>
    <s v="31V"/>
    <s v="NL001131849B01"/>
    <n v="2"/>
    <n v="0"/>
    <n v="148.74"/>
    <s v="N"/>
    <s v="Peter Appel Transport B.V."/>
    <n v="36622"/>
    <d v="2023-01-24T00:00:00"/>
    <s v="08:04:00"/>
    <n v="0"/>
    <x v="1"/>
    <x v="3"/>
    <n v="1"/>
    <x v="1"/>
    <n v="1"/>
    <n v="26.4"/>
    <x v="1"/>
    <n v="306.77"/>
    <n v="1"/>
    <n v="334.07252999999997"/>
  </r>
  <r>
    <s v="COLGATE 3800 DEB."/>
    <s v="Colgate-Palmolive Nederland BV"/>
    <s v="101t"/>
    <n v="101090931145"/>
    <n v="101030160987"/>
    <n v="930"/>
    <s v="Inv Booked"/>
    <s v="0002245808"/>
    <s v="Verkoop"/>
    <n v="170"/>
    <s v="Transport drops zone"/>
    <s v="9 - verwerkt"/>
    <n v="0"/>
    <m/>
    <d v="2023-01-24T00:00:00"/>
    <s v="DROP"/>
    <s v="0001010909311450082483_002"/>
    <m/>
    <m/>
    <m/>
    <s v="EUR"/>
    <n v="178.18"/>
    <s v="EUR"/>
    <n v="178.18"/>
    <s v="EUR"/>
    <n v="178.18"/>
    <n v="178.18"/>
    <n v="0"/>
    <s v="N"/>
    <n v="1223000132"/>
    <d v="2023-02-16T00:00:00"/>
    <m/>
    <d v="2023-01-24T00:00:00"/>
    <s v="00:00"/>
    <s v="23:59"/>
    <d v="2023-01-24T00:00:00"/>
    <s v="12:00"/>
    <s v="13:00"/>
    <n v="12.8"/>
    <s v="ce"/>
    <n v="7948"/>
    <n v="12.8"/>
    <n v="13"/>
    <s v="Kuehne+Nagel Tiel 3 Standpl"/>
    <s v="De Diepert 5"/>
    <s v="Tiel"/>
    <s v="4004 MA"/>
    <s v="NL"/>
    <x v="16"/>
    <s v="Rijnland 4"/>
    <x v="19"/>
    <s v="1948RL"/>
    <s v="NL"/>
    <s v="0002245808"/>
    <s v="0082483_002"/>
    <s v="31V"/>
    <s v="NL001131849B01"/>
    <n v="2"/>
    <n v="0"/>
    <n v="178.18"/>
    <s v="N"/>
    <s v="Peter Appel Transport B.V."/>
    <n v="36622"/>
    <d v="2023-01-24T00:00:00"/>
    <s v="13:30:00"/>
    <n v="0"/>
    <x v="1"/>
    <x v="3"/>
    <n v="1"/>
    <x v="17"/>
    <n v="1"/>
    <n v="12.8"/>
    <x v="0"/>
    <n v="178.18"/>
    <n v="1"/>
    <n v="194.03801999999999"/>
  </r>
  <r>
    <s v="COLGATE 3800 DEB."/>
    <s v="Colgate-Palmolive Nederland BV"/>
    <s v="101t"/>
    <n v="101090931339"/>
    <n v="101030160988"/>
    <n v="930"/>
    <s v="Inv Booked"/>
    <s v="0002245806"/>
    <s v="Verkoop"/>
    <n v="170"/>
    <s v="Transport drops zone"/>
    <s v="9 - verwerkt"/>
    <n v="0"/>
    <m/>
    <d v="2023-01-24T00:00:00"/>
    <s v="DROP"/>
    <s v="0001010909313390082183_004"/>
    <m/>
    <m/>
    <m/>
    <s v="EUR"/>
    <n v="26.48"/>
    <s v="EUR"/>
    <n v="26.48"/>
    <s v="EUR"/>
    <n v="26.48"/>
    <n v="26.48"/>
    <n v="0"/>
    <s v="N"/>
    <n v="1223000132"/>
    <d v="2023-02-16T00:00:00"/>
    <m/>
    <d v="2023-01-24T00:00:00"/>
    <s v="00:00"/>
    <s v="23:59"/>
    <d v="2023-01-24T00:00:00"/>
    <s v="09:00"/>
    <s v="10:00"/>
    <n v="0.8"/>
    <s v="ce"/>
    <n v="816"/>
    <n v="0.8"/>
    <n v="1"/>
    <s v="Kuehne+Nagel Tiel 3 Standpl"/>
    <s v="De Diepert 5"/>
    <s v="Tiel"/>
    <s v="4004 MA"/>
    <s v="NL"/>
    <x v="2"/>
    <s v="Laan van Ruyven 1"/>
    <x v="11"/>
    <s v="2645EE"/>
    <s v="NL"/>
    <s v="0002245806"/>
    <s v="0082183_004"/>
    <s v="31V"/>
    <s v="NL001131849B01"/>
    <n v="2"/>
    <n v="0"/>
    <n v="26.48"/>
    <s v="N"/>
    <s v="Peter Appel Transport B.V."/>
    <n v="36622"/>
    <d v="2023-01-24T00:00:00"/>
    <s v="09:31:00"/>
    <n v="0"/>
    <x v="1"/>
    <x v="3"/>
    <n v="1"/>
    <x v="4"/>
    <n v="1"/>
    <n v="0.8"/>
    <x v="2"/>
    <n v="26.48"/>
    <n v="1"/>
    <n v="28.83672"/>
  </r>
  <r>
    <s v="COLGATE 3800 DEB."/>
    <s v="Colgate-Palmolive Nederland BV"/>
    <s v="101t"/>
    <n v="101090931144"/>
    <n v="101030160989"/>
    <n v="930"/>
    <s v="Inv Booked"/>
    <s v="0002245794"/>
    <s v="Verkoop"/>
    <n v="170"/>
    <s v="Transport drops zone"/>
    <s v="9 - verwerkt"/>
    <n v="0"/>
    <m/>
    <d v="2023-01-24T00:00:00"/>
    <s v="DROP"/>
    <s v="0001010909311440082484_002"/>
    <m/>
    <m/>
    <m/>
    <s v="EUR"/>
    <n v="277.56"/>
    <s v="EUR"/>
    <n v="277.56"/>
    <s v="EUR"/>
    <n v="277.56"/>
    <n v="277.56"/>
    <n v="0"/>
    <s v="N"/>
    <n v="1223000132"/>
    <d v="2023-02-16T00:00:00"/>
    <m/>
    <d v="2023-01-24T00:00:00"/>
    <s v="00:00"/>
    <s v="23:59"/>
    <d v="2023-01-24T00:00:00"/>
    <s v="10:30"/>
    <s v="10:30"/>
    <n v="21.6"/>
    <s v="ce"/>
    <n v="17737"/>
    <n v="21.6"/>
    <n v="36"/>
    <s v="Kuehne+Nagel Tiel 3 Standpl"/>
    <s v="De Diepert 5"/>
    <s v="Tiel"/>
    <s v="4004 MA"/>
    <s v="NL"/>
    <x v="1"/>
    <s v="Fahrenheitweg 1"/>
    <x v="1"/>
    <s v="6101WR"/>
    <s v="NL"/>
    <s v="0002245794"/>
    <s v="0082484_002"/>
    <s v="31V"/>
    <s v="NL001131849B01"/>
    <n v="2"/>
    <n v="0"/>
    <n v="277.56"/>
    <s v="N"/>
    <s v="Peter Appel Transport B.V."/>
    <n v="36622"/>
    <d v="2023-01-24T00:00:00"/>
    <s v="11:23:00"/>
    <n v="0"/>
    <x v="1"/>
    <x v="3"/>
    <n v="1"/>
    <x v="1"/>
    <n v="1"/>
    <n v="21.6"/>
    <x v="1"/>
    <n v="277.56"/>
    <n v="1"/>
    <n v="302.26283999999998"/>
  </r>
  <r>
    <s v="COLGATE 3800 DEB."/>
    <s v="Colgate-Palmolive Nederland BV"/>
    <s v="101t"/>
    <n v="101090930762"/>
    <n v="101030160990"/>
    <n v="930"/>
    <s v="Inv Booked"/>
    <s v="0002245802"/>
    <s v="Verkoop"/>
    <n v="170"/>
    <s v="Transport drops zone"/>
    <s v="9 - verwerkt"/>
    <n v="0"/>
    <m/>
    <d v="2023-01-24T00:00:00"/>
    <s v="DROP"/>
    <s v="0001010909307620082245_002"/>
    <m/>
    <m/>
    <m/>
    <s v="EUR"/>
    <n v="272.18"/>
    <s v="EUR"/>
    <n v="272.18"/>
    <s v="EUR"/>
    <n v="272.18"/>
    <n v="272.18"/>
    <n v="0"/>
    <s v="Y"/>
    <n v="1223000132"/>
    <d v="2023-02-16T00:00:00"/>
    <m/>
    <d v="2023-01-24T00:00:00"/>
    <s v="00:00"/>
    <s v="23:59"/>
    <d v="2023-01-24T00:00:00"/>
    <s v="08:00"/>
    <s v="08:00"/>
    <n v="26"/>
    <s v="ce"/>
    <n v="18243"/>
    <n v="26.4"/>
    <n v="37"/>
    <s v="Kuehne+Nagel Tiel 3 Standpl"/>
    <s v="De Diepert 5"/>
    <s v="Tiel"/>
    <s v="4004 MA"/>
    <s v="NL"/>
    <x v="1"/>
    <s v="Perenmarkt 15"/>
    <x v="2"/>
    <s v="1681PG"/>
    <s v="NL"/>
    <s v="0002245802"/>
    <s v="0082245_002"/>
    <s v="31V"/>
    <s v="NL001131849B01"/>
    <n v="2"/>
    <n v="0"/>
    <n v="272.18"/>
    <s v="N"/>
    <s v="Peter Appel Transport B.V."/>
    <n v="36622"/>
    <d v="2023-01-24T00:00:00"/>
    <s v="09:10:00"/>
    <n v="10"/>
    <x v="1"/>
    <x v="3"/>
    <n v="1"/>
    <x v="2"/>
    <n v="1"/>
    <n v="26.4"/>
    <x v="1"/>
    <n v="272.18"/>
    <n v="1"/>
    <n v="296.40402"/>
  </r>
  <r>
    <s v="COLGATE 3800 DEB."/>
    <s v="Colgate-Palmolive Nederland BV"/>
    <s v="101t"/>
    <n v="101090931339"/>
    <n v="101030160991"/>
    <n v="930"/>
    <s v="Inv Booked"/>
    <s v="0002245800"/>
    <s v="Verkoop"/>
    <n v="170"/>
    <s v="Transport drops zone"/>
    <s v="9 - verwerkt"/>
    <n v="0"/>
    <m/>
    <d v="2023-01-24T00:00:00"/>
    <s v="DROP"/>
    <s v="0001010909313390082183_006"/>
    <m/>
    <m/>
    <m/>
    <s v="EUR"/>
    <n v="52.13"/>
    <s v="EUR"/>
    <n v="52.13"/>
    <s v="EUR"/>
    <n v="52.13"/>
    <n v="52.13"/>
    <n v="0"/>
    <s v="N"/>
    <n v="1223000132"/>
    <d v="2023-02-16T00:00:00"/>
    <m/>
    <d v="2023-01-24T00:00:00"/>
    <s v="00:00"/>
    <s v="23:59"/>
    <d v="2023-01-24T00:00:00"/>
    <s v="07:00"/>
    <s v="16:00"/>
    <n v="2.4"/>
    <s v="ce"/>
    <n v="1773"/>
    <n v="2.4"/>
    <n v="3"/>
    <s v="Kuehne+Nagel Tiel 3 Standpl"/>
    <s v="De Diepert 5"/>
    <s v="Tiel"/>
    <s v="4004 MA"/>
    <s v="NL"/>
    <x v="15"/>
    <s v="De Flammert 1211"/>
    <x v="18"/>
    <s v="5854 NE"/>
    <s v="NL"/>
    <s v="0002245800"/>
    <s v="0082183_006"/>
    <s v="31V"/>
    <s v="NL001131849B01"/>
    <n v="2"/>
    <n v="0"/>
    <n v="52.13"/>
    <s v="N"/>
    <s v="Peter Appel Transport B.V."/>
    <n v="36622"/>
    <d v="2023-01-24T00:00:00"/>
    <s v="12:44:00"/>
    <n v="0"/>
    <x v="1"/>
    <x v="3"/>
    <n v="1"/>
    <x v="16"/>
    <n v="1"/>
    <n v="2.4"/>
    <x v="3"/>
    <n v="52.13"/>
    <n v="1"/>
    <n v="56.769570000000002"/>
  </r>
  <r>
    <s v="COLGATE 3800 DEB."/>
    <s v="Colgate-Palmolive Nederland BV"/>
    <s v="101t"/>
    <n v="101090930768"/>
    <n v="101030160992"/>
    <n v="930"/>
    <s v="Inv Booked"/>
    <s v="0002245801"/>
    <s v="Verkoop"/>
    <n v="170"/>
    <s v="Transport drops zone"/>
    <s v="9 - verwerkt"/>
    <n v="0"/>
    <m/>
    <d v="2023-01-24T00:00:00"/>
    <s v="DROP"/>
    <s v="0001010909307680082252_004"/>
    <m/>
    <m/>
    <m/>
    <s v="EUR"/>
    <n v="67.739999999999995"/>
    <s v="EUR"/>
    <n v="67.739999999999995"/>
    <s v="EUR"/>
    <n v="67.739999999999995"/>
    <n v="67.739999999999995"/>
    <n v="0"/>
    <s v="N"/>
    <n v="1223000132"/>
    <d v="2023-02-16T00:00:00"/>
    <m/>
    <d v="2023-01-24T00:00:00"/>
    <s v="00:00"/>
    <s v="23:59"/>
    <d v="2023-01-24T00:00:00"/>
    <s v="07:00"/>
    <s v="14:00"/>
    <n v="3.2"/>
    <s v="ce"/>
    <n v="1558"/>
    <n v="3.2"/>
    <n v="1"/>
    <s v="Kuehne+Nagel Tiel 3 Standpl"/>
    <s v="De Diepert 5"/>
    <s v="Tiel"/>
    <s v="4004 MA"/>
    <s v="NL"/>
    <x v="29"/>
    <s v="Opaalstraat 15"/>
    <x v="32"/>
    <s v="1812RH"/>
    <s v="NL"/>
    <s v="0002245801"/>
    <s v="0082252_004"/>
    <s v="31V"/>
    <s v="NL001131849B01"/>
    <n v="2"/>
    <n v="0"/>
    <n v="67.739999999999995"/>
    <s v="N"/>
    <s v="Peter Appel Transport B.V."/>
    <n v="36622"/>
    <d v="2023-01-24T00:00:00"/>
    <s v="12:56:00"/>
    <n v="0"/>
    <x v="1"/>
    <x v="3"/>
    <n v="1"/>
    <x v="28"/>
    <n v="1"/>
    <n v="3.2"/>
    <x v="3"/>
    <n v="67.739999999999995"/>
    <n v="1"/>
    <n v="73.768859999999989"/>
  </r>
  <r>
    <s v="COLGATE 3800 DEB."/>
    <s v="Colgate-Palmolive Nederland BV"/>
    <s v="101t"/>
    <n v="101090930771"/>
    <n v="101030160993"/>
    <n v="930"/>
    <s v="Inv Booked"/>
    <s v="0001332900"/>
    <s v="Verkoop"/>
    <n v="170"/>
    <s v="Transport drops zone"/>
    <s v="9 - verwerkt"/>
    <n v="0"/>
    <m/>
    <d v="2023-01-24T00:00:00"/>
    <s v="DROP"/>
    <s v="0001010909307710082255_003"/>
    <m/>
    <m/>
    <m/>
    <s v="EUR"/>
    <n v="58.91"/>
    <s v="EUR"/>
    <n v="58.91"/>
    <s v="EUR"/>
    <n v="58.91"/>
    <n v="58.91"/>
    <n v="0"/>
    <s v="N"/>
    <n v="1223000132"/>
    <d v="2023-02-16T00:00:00"/>
    <m/>
    <d v="2023-01-24T00:00:00"/>
    <s v="00:00"/>
    <s v="23:59"/>
    <d v="2023-01-24T00:00:00"/>
    <s v="06:00"/>
    <s v="12:00"/>
    <n v="3.2"/>
    <s v="ce"/>
    <n v="2499"/>
    <n v="3.2"/>
    <n v="3"/>
    <s v="Kuehne+Nagel Tiel 3 Standpl"/>
    <s v="De Diepert 5"/>
    <s v="Tiel"/>
    <s v="4004 MA"/>
    <s v="NL"/>
    <x v="65"/>
    <s v="FLORIJNSTRAAT 4C"/>
    <x v="51"/>
    <s v="4903 RM"/>
    <s v="NL"/>
    <s v="0001332900"/>
    <s v="0082255_003"/>
    <s v="31V"/>
    <s v="NL001131849B01"/>
    <n v="2"/>
    <n v="0"/>
    <n v="58.91"/>
    <s v="N"/>
    <s v="Peter Appel Transport B.V."/>
    <n v="36622"/>
    <d v="2023-01-24T00:00:00"/>
    <s v="12:24:00"/>
    <n v="0"/>
    <x v="1"/>
    <x v="3"/>
    <n v="1"/>
    <x v="34"/>
    <n v="1"/>
    <n v="3.2"/>
    <x v="5"/>
    <n v="58.91"/>
    <n v="1"/>
    <n v="64.152989999999988"/>
  </r>
  <r>
    <s v="COLGATE 3800 DEB."/>
    <s v="Colgate-Palmolive Nederland BV"/>
    <s v="101t"/>
    <n v="101090930769"/>
    <n v="101030160982"/>
    <n v="930"/>
    <s v="Inv Booked"/>
    <s v="0002245796"/>
    <s v="Verkoop"/>
    <n v="170"/>
    <s v="Transport drops zone"/>
    <s v="9 - verwerkt"/>
    <n v="0"/>
    <m/>
    <d v="2023-01-24T00:00:00"/>
    <s v="DROP"/>
    <s v="0001010909307690082250_002"/>
    <m/>
    <m/>
    <m/>
    <s v="EUR"/>
    <n v="131.97"/>
    <s v="EUR"/>
    <n v="131.97"/>
    <s v="EUR"/>
    <n v="131.97"/>
    <n v="131.97"/>
    <n v="0"/>
    <s v="Y"/>
    <n v="1223000132"/>
    <d v="2023-02-16T00:00:00"/>
    <m/>
    <d v="2023-01-24T00:00:00"/>
    <s v="00:00"/>
    <s v="23:59"/>
    <d v="2023-01-24T00:00:00"/>
    <s v="11:00"/>
    <s v="11:00"/>
    <n v="12"/>
    <s v="ce"/>
    <n v="14739"/>
    <n v="12.8"/>
    <n v="25"/>
    <s v="Kuehne+Nagel Tiel 3 Standpl"/>
    <s v="De Diepert 5"/>
    <s v="Tiel"/>
    <s v="4004 MA"/>
    <s v="NL"/>
    <x v="1"/>
    <s v="Perenmarkt 15"/>
    <x v="2"/>
    <s v="1681PG"/>
    <s v="NL"/>
    <s v="0002245796"/>
    <s v="0082250_002"/>
    <s v="31V"/>
    <s v="NL001131849B01"/>
    <n v="2"/>
    <n v="0"/>
    <n v="131.97"/>
    <s v="N"/>
    <s v="Peter Appel Transport B.V."/>
    <n v="36622"/>
    <d v="2023-01-24T00:00:00"/>
    <s v="11:43:00"/>
    <n v="0"/>
    <x v="1"/>
    <x v="3"/>
    <n v="1"/>
    <x v="2"/>
    <n v="1"/>
    <n v="26.4"/>
    <x v="1"/>
    <n v="272.19"/>
    <n v="1"/>
    <n v="296.41490999999996"/>
  </r>
  <r>
    <s v="COLGATE 3800 DEB."/>
    <s v="Colgate-Palmolive Nederland BV"/>
    <s v="101t"/>
    <n v="0"/>
    <n v="101030160983"/>
    <n v="930"/>
    <s v="Inv Booked"/>
    <s v="0002245797"/>
    <s v="Verkoop"/>
    <n v="170"/>
    <s v="Transport drops zone"/>
    <s v="9 - verwerkt"/>
    <n v="0"/>
    <m/>
    <d v="2023-01-24T00:00:00"/>
    <m/>
    <m/>
    <m/>
    <m/>
    <m/>
    <s v="EUR"/>
    <n v="145.44"/>
    <s v="EUR"/>
    <n v="145.44"/>
    <s v="EUR"/>
    <n v="145.44"/>
    <n v="145.44"/>
    <n v="0"/>
    <s v="N"/>
    <n v="1223000132"/>
    <d v="2023-02-16T00:00:00"/>
    <m/>
    <d v="2023-01-24T00:00:00"/>
    <s v="00:00"/>
    <s v="23:59"/>
    <d v="2023-01-24T00:00:00"/>
    <s v="12:00"/>
    <s v="17:00"/>
    <n v="7.2"/>
    <s v="ce"/>
    <n v="6813"/>
    <n v="7.2"/>
    <n v="7"/>
    <s v="Kuehne+Nagel Tiel 3 Standpl"/>
    <s v="De Diepert 5"/>
    <s v="Tiel"/>
    <s v="4004 MA"/>
    <s v="NL"/>
    <x v="21"/>
    <s v="Bloemakkers 4"/>
    <x v="22"/>
    <s v="9461GX"/>
    <s v="NL"/>
    <s v="0002245797"/>
    <s v="0082249_003"/>
    <s v="31V"/>
    <s v="NL001131849B01"/>
    <n v="2"/>
    <n v="0"/>
    <n v="145.44"/>
    <s v="N"/>
    <m/>
    <n v="36622"/>
    <d v="2023-01-24T00:00:00"/>
    <s v="12:32:00"/>
    <n v="0"/>
    <x v="1"/>
    <x v="3"/>
    <n v="1"/>
    <x v="20"/>
    <n v="1"/>
    <n v="7.2"/>
    <x v="3"/>
    <n v="145.44"/>
    <n v="1"/>
    <n v="158.38415999999998"/>
  </r>
  <r>
    <s v="COLGATE 3800 DEB."/>
    <s v="Colgate-Palmolive Nederland BV"/>
    <s v="101t"/>
    <n v="101090931339"/>
    <n v="101030160984"/>
    <n v="930"/>
    <s v="Inv Booked"/>
    <s v="0002245805"/>
    <s v="Verkoop"/>
    <n v="170"/>
    <s v="Transport drops zone"/>
    <s v="9 - verwerkt"/>
    <n v="0"/>
    <m/>
    <d v="2023-01-24T00:00:00"/>
    <s v="DROP"/>
    <s v="0001010909313390082183_002"/>
    <m/>
    <m/>
    <m/>
    <s v="EUR"/>
    <n v="40.58"/>
    <s v="EUR"/>
    <n v="40.58"/>
    <s v="EUR"/>
    <n v="40.58"/>
    <n v="40.58"/>
    <n v="0"/>
    <s v="N"/>
    <n v="1223000132"/>
    <d v="2023-02-16T00:00:00"/>
    <m/>
    <d v="2023-01-24T00:00:00"/>
    <s v="00:00"/>
    <s v="23:59"/>
    <d v="2023-01-24T00:00:00"/>
    <s v="05:00"/>
    <s v="12:00"/>
    <n v="1.6"/>
    <s v="ce"/>
    <n v="753"/>
    <n v="1.6"/>
    <n v="1"/>
    <s v="Kuehne+Nagel Tiel 3 Standpl"/>
    <s v="De Diepert 5"/>
    <s v="Tiel"/>
    <s v="4004 MA"/>
    <s v="NL"/>
    <x v="19"/>
    <s v="SAFFIER  300"/>
    <x v="21"/>
    <s v="3316 LN"/>
    <s v="NL"/>
    <s v="0002245805"/>
    <s v="0082183_002"/>
    <s v="31V"/>
    <s v="NL001131849B01"/>
    <n v="2"/>
    <n v="0"/>
    <n v="40.58"/>
    <s v="N"/>
    <s v="Peter Appel Transport B.V."/>
    <n v="36622"/>
    <d v="2023-01-24T00:00:00"/>
    <s v="08:08:00"/>
    <n v="0"/>
    <x v="1"/>
    <x v="3"/>
    <n v="1"/>
    <x v="19"/>
    <n v="1"/>
    <n v="1.6"/>
    <x v="3"/>
    <n v="40.58"/>
    <n v="1"/>
    <n v="44.19162"/>
  </r>
  <r>
    <s v="COLGATE 3800 DEB."/>
    <s v="Colgate-Palmolive Nederland BV"/>
    <s v="101t"/>
    <n v="101090931139"/>
    <n v="101030160985"/>
    <n v="930"/>
    <s v="Inv Booked"/>
    <s v="0002245795"/>
    <s v="Verkoop"/>
    <n v="170"/>
    <s v="Transport drops zone"/>
    <s v="9 - verwerkt"/>
    <n v="0"/>
    <m/>
    <d v="2023-01-24T00:00:00"/>
    <s v="DROP"/>
    <s v="0001010909311390082473_002"/>
    <m/>
    <m/>
    <m/>
    <s v="EUR"/>
    <n v="175.2"/>
    <s v="EUR"/>
    <n v="175.2"/>
    <s v="EUR"/>
    <n v="175.2"/>
    <n v="175.2"/>
    <n v="0"/>
    <s v="N"/>
    <n v="1223000132"/>
    <d v="2023-02-16T00:00:00"/>
    <m/>
    <d v="2023-01-24T00:00:00"/>
    <s v="00:00"/>
    <s v="23:59"/>
    <d v="2023-01-24T00:00:00"/>
    <s v="07:00"/>
    <s v="10:00"/>
    <n v="16"/>
    <s v="ce"/>
    <n v="16894"/>
    <n v="16"/>
    <n v="30"/>
    <s v="Kuehne+Nagel Tiel 3 Standpl"/>
    <s v="De Diepert 5"/>
    <s v="Tiel"/>
    <s v="4004 MA"/>
    <s v="NL"/>
    <x v="10"/>
    <s v="Slego 1a"/>
    <x v="13"/>
    <s v="1046BM"/>
    <s v="NL"/>
    <s v="0002245795"/>
    <s v="0082473_002"/>
    <s v="31V"/>
    <s v="NL001131849B01"/>
    <n v="2"/>
    <n v="0"/>
    <n v="175.2"/>
    <s v="N"/>
    <s v="Peter Appel Transport B.V."/>
    <n v="36622"/>
    <d v="2023-01-24T00:00:00"/>
    <s v="10:10:00"/>
    <n v="0"/>
    <x v="1"/>
    <x v="3"/>
    <n v="1"/>
    <x v="11"/>
    <n v="1"/>
    <n v="16"/>
    <x v="0"/>
    <n v="175.2"/>
    <n v="1"/>
    <n v="190.79279999999997"/>
  </r>
  <r>
    <s v="COLGATE 3800 DEB."/>
    <s v="Colgate-Palmolive Nederland BV"/>
    <s v="101t"/>
    <n v="101090931157"/>
    <n v="101030160986"/>
    <n v="930"/>
    <s v="Inv Booked"/>
    <s v="0002245810"/>
    <s v="Verkoop"/>
    <n v="170"/>
    <s v="Transport drops zone"/>
    <s v="9 - verwerkt"/>
    <n v="0"/>
    <m/>
    <d v="2023-01-24T00:00:00"/>
    <s v="DROP"/>
    <s v="0001010909311570082493_002"/>
    <m/>
    <m/>
    <m/>
    <s v="EUR"/>
    <n v="54.29"/>
    <s v="EUR"/>
    <n v="54.29"/>
    <s v="EUR"/>
    <n v="54.29"/>
    <n v="54.29"/>
    <n v="0"/>
    <s v="N"/>
    <n v="1223000132"/>
    <d v="2023-02-16T00:00:00"/>
    <m/>
    <d v="2023-01-24T00:00:00"/>
    <s v="00:00"/>
    <s v="23:59"/>
    <d v="2023-01-24T00:00:00"/>
    <s v="14:00"/>
    <s v="14:00"/>
    <n v="7.2"/>
    <s v="ce"/>
    <n v="5167"/>
    <n v="7.2"/>
    <n v="11"/>
    <s v="Kuehne+Nagel Tiel 3 Standpl"/>
    <s v="De Diepert 5"/>
    <s v="Tiel"/>
    <s v="4004 MA"/>
    <s v="NL"/>
    <x v="14"/>
    <s v="Rood 24"/>
    <x v="17"/>
    <s v="6666LT"/>
    <s v="NL"/>
    <s v="0002245810"/>
    <s v="0082493_002"/>
    <s v="31V"/>
    <s v="NL001131849B01"/>
    <n v="2"/>
    <n v="0"/>
    <n v="54.29"/>
    <s v="N"/>
    <s v="Peter Appel Transport B.V."/>
    <n v="36622"/>
    <d v="2023-01-24T00:00:00"/>
    <s v="12:38:00"/>
    <n v="0"/>
    <x v="1"/>
    <x v="3"/>
    <n v="1"/>
    <x v="15"/>
    <n v="1"/>
    <n v="18.399999999999999"/>
    <x v="5"/>
    <n v="138.74"/>
    <n v="1"/>
    <n v="151.08786000000001"/>
  </r>
  <r>
    <s v="COLGATE 3800 DEB."/>
    <s v="Colgate-Palmolive Nederland BV"/>
    <s v="101t"/>
    <n v="101090931339"/>
    <n v="101030160973"/>
    <n v="930"/>
    <s v="Inv Booked"/>
    <s v="0002245803"/>
    <s v="Verkoop"/>
    <n v="170"/>
    <s v="Transport drops zone"/>
    <s v="9 - verwerkt"/>
    <n v="0"/>
    <m/>
    <d v="2023-01-24T00:00:00"/>
    <s v="DROP"/>
    <s v="0001010909313390082183_011"/>
    <m/>
    <m/>
    <m/>
    <s v="EUR"/>
    <n v="25.03"/>
    <s v="EUR"/>
    <n v="25.03"/>
    <s v="EUR"/>
    <n v="25.03"/>
    <n v="25.03"/>
    <n v="0"/>
    <s v="N"/>
    <n v="1223000132"/>
    <d v="2023-02-16T00:00:00"/>
    <m/>
    <d v="2023-01-24T00:00:00"/>
    <s v="00:00"/>
    <s v="23:59"/>
    <d v="2023-01-24T00:00:00"/>
    <s v="08:00"/>
    <s v="15:00"/>
    <n v="0.8"/>
    <s v="ce"/>
    <n v="31"/>
    <n v="0.8"/>
    <n v="0"/>
    <s v="Kuehne+Nagel Tiel 3 Standpl"/>
    <s v="De Diepert 5"/>
    <s v="Tiel"/>
    <s v="4004 MA"/>
    <s v="NL"/>
    <x v="63"/>
    <s v="Laarakkerweg 5"/>
    <x v="49"/>
    <s v="5061JR"/>
    <s v="NL"/>
    <s v="0002245803"/>
    <s v="0082183_011"/>
    <s v="31V"/>
    <s v="NL001131849B01"/>
    <n v="2"/>
    <n v="0"/>
    <n v="25.03"/>
    <s v="N"/>
    <s v="Peter Appel Transport B.V."/>
    <n v="36622"/>
    <d v="2023-01-24T00:00:00"/>
    <s v="09:18:00"/>
    <n v="0"/>
    <x v="1"/>
    <x v="3"/>
    <n v="1"/>
    <x v="3"/>
    <n v="1"/>
    <n v="0.8"/>
    <x v="6"/>
    <n v="25.03"/>
    <n v="1"/>
    <n v="27.257670000000001"/>
  </r>
  <r>
    <s v="COLGATE 3800 DEB."/>
    <s v="Colgate-Palmolive Nederland BV"/>
    <s v="101t"/>
    <n v="101090930769"/>
    <n v="101030160974"/>
    <n v="930"/>
    <s v="Inv Booked"/>
    <s v="0002245793"/>
    <s v="Verkoop"/>
    <n v="170"/>
    <s v="Transport drops zone"/>
    <s v="9 - verwerkt"/>
    <n v="0"/>
    <m/>
    <d v="2023-01-24T00:00:00"/>
    <s v="DROP"/>
    <s v="0001010909307690082250_002"/>
    <m/>
    <m/>
    <m/>
    <s v="EUR"/>
    <n v="140.22"/>
    <s v="EUR"/>
    <n v="140.22"/>
    <s v="EUR"/>
    <n v="140.22"/>
    <n v="140.22"/>
    <n v="0"/>
    <s v="Y"/>
    <n v="1223000132"/>
    <d v="2023-02-16T00:00:00"/>
    <m/>
    <d v="2023-01-24T00:00:00"/>
    <s v="00:00"/>
    <s v="23:59"/>
    <d v="2023-01-24T00:00:00"/>
    <s v="11:00"/>
    <s v="11:00"/>
    <n v="13"/>
    <s v="ce"/>
    <n v="15271"/>
    <n v="13.6"/>
    <n v="25"/>
    <s v="Kuehne+Nagel Tiel 3 Standpl"/>
    <s v="De Diepert 5"/>
    <s v="Tiel"/>
    <s v="4004 MA"/>
    <s v="NL"/>
    <x v="1"/>
    <s v="Perenmarkt 15"/>
    <x v="2"/>
    <s v="1681PG"/>
    <s v="NL"/>
    <s v="0002245793"/>
    <s v="0082250_002"/>
    <s v="31V"/>
    <s v="NL001131849B01"/>
    <n v="2"/>
    <n v="0"/>
    <n v="140.22"/>
    <s v="N"/>
    <s v="Peter Appel Transport B.V."/>
    <n v="36622"/>
    <d v="2023-01-24T00:00:00"/>
    <s v="11:43:00"/>
    <n v="0"/>
    <x v="1"/>
    <x v="3"/>
    <n v="1"/>
    <x v="2"/>
    <n v="0"/>
    <s v=""/>
    <x v="1"/>
    <s v=""/>
    <n v="1"/>
    <e v="#VALUE!"/>
  </r>
  <r>
    <s v="COLGATE 3800 DEB."/>
    <s v="Colgate-Palmolive Nederland BV"/>
    <s v="101t"/>
    <n v="101090930760"/>
    <n v="101030160975"/>
    <n v="930"/>
    <s v="Inv Booked"/>
    <s v="0002245798"/>
    <s v="Verkoop"/>
    <n v="170"/>
    <s v="Transport drops zone"/>
    <s v="9 - verwerkt"/>
    <n v="0"/>
    <m/>
    <d v="2023-01-24T00:00:00"/>
    <s v="DROP"/>
    <s v="0001010909307600082244_002"/>
    <m/>
    <m/>
    <m/>
    <s v="EUR"/>
    <n v="158.03"/>
    <s v="EUR"/>
    <n v="158.03"/>
    <s v="EUR"/>
    <n v="158.03"/>
    <n v="158.03"/>
    <n v="0"/>
    <s v="Y"/>
    <n v="1223000132"/>
    <d v="2023-02-16T00:00:00"/>
    <m/>
    <d v="2023-01-24T00:00:00"/>
    <s v="00:00"/>
    <s v="23:59"/>
    <d v="2023-01-24T00:00:00"/>
    <s v="07:00"/>
    <s v="07:00"/>
    <n v="13"/>
    <s v="ce"/>
    <n v="15301"/>
    <n v="13.6"/>
    <n v="25"/>
    <s v="Kuehne+Nagel Tiel 3 Standpl"/>
    <s v="De Diepert 5"/>
    <s v="Tiel"/>
    <s v="4004 MA"/>
    <s v="NL"/>
    <x v="1"/>
    <s v="Fahrenheitweg 1"/>
    <x v="1"/>
    <s v="6101WR"/>
    <s v="NL"/>
    <s v="0002245798"/>
    <s v="0082244_002"/>
    <s v="31V"/>
    <s v="NL001131849B01"/>
    <n v="2"/>
    <n v="0"/>
    <n v="158.03"/>
    <s v="N"/>
    <s v="Peter Appel Transport B.V."/>
    <n v="36622"/>
    <d v="2023-01-24T00:00:00"/>
    <s v="08:04:00"/>
    <n v="0"/>
    <x v="1"/>
    <x v="3"/>
    <n v="1"/>
    <x v="1"/>
    <n v="0"/>
    <s v=""/>
    <x v="1"/>
    <s v=""/>
    <n v="1"/>
    <e v="#VALUE!"/>
  </r>
  <r>
    <s v="COLGATE 3800 DEB."/>
    <s v="Colgate-Palmolive Nederland BV"/>
    <s v="101t"/>
    <n v="101090931339"/>
    <n v="101030160977"/>
    <n v="930"/>
    <s v="Inv Booked"/>
    <s v="0002245807"/>
    <s v="Verkoop"/>
    <n v="170"/>
    <s v="Transport drops zone"/>
    <s v="9 - verwerkt"/>
    <n v="0"/>
    <m/>
    <d v="2023-01-24T00:00:00"/>
    <s v="DROP"/>
    <s v="0001010909313390082183_008"/>
    <m/>
    <m/>
    <m/>
    <s v="EUR"/>
    <n v="26.33"/>
    <s v="EUR"/>
    <n v="26.33"/>
    <s v="EUR"/>
    <n v="26.33"/>
    <n v="26.33"/>
    <n v="0"/>
    <s v="N"/>
    <n v="1223000132"/>
    <d v="2023-02-16T00:00:00"/>
    <m/>
    <d v="2023-01-24T00:00:00"/>
    <s v="00:00"/>
    <s v="23:59"/>
    <d v="2023-01-24T00:00:00"/>
    <s v="08:00"/>
    <s v="16:00"/>
    <n v="0.8"/>
    <s v="ce"/>
    <n v="110"/>
    <n v="0.8"/>
    <n v="0"/>
    <s v="Kuehne+Nagel Tiel 3 Standpl"/>
    <s v="De Diepert 5"/>
    <s v="Tiel"/>
    <s v="4004 MA"/>
    <s v="NL"/>
    <x v="52"/>
    <s v="Leeuwenveldseweg 3F"/>
    <x v="43"/>
    <s v="1382 LV"/>
    <s v="NL"/>
    <s v="0002245807"/>
    <s v="0082183_008"/>
    <s v="31V"/>
    <s v="NL001131849B01"/>
    <n v="2"/>
    <n v="0"/>
    <n v="26.33"/>
    <s v="N"/>
    <s v="Peter Appel Transport B.V."/>
    <n v="36622"/>
    <d v="2023-01-24T00:00:00"/>
    <s v="11:35:00"/>
    <n v="0"/>
    <x v="1"/>
    <x v="3"/>
    <n v="1"/>
    <x v="13"/>
    <n v="1"/>
    <n v="0.8"/>
    <x v="0"/>
    <n v="26.33"/>
    <n v="1"/>
    <n v="28.673369999999998"/>
  </r>
  <r>
    <s v="COLGATE 3800 DEB."/>
    <s v="Colgate-Palmolive Nederland BV"/>
    <s v="101t"/>
    <n v="101090931339"/>
    <n v="101030160978"/>
    <n v="930"/>
    <s v="Inv Booked"/>
    <s v="0002245804"/>
    <s v="Verkoop"/>
    <n v="170"/>
    <s v="Transport drops zone"/>
    <s v="9 - verwerkt"/>
    <n v="0"/>
    <m/>
    <d v="2023-01-24T00:00:00"/>
    <s v="DROP"/>
    <s v="0001010909313390082183_014"/>
    <m/>
    <m/>
    <m/>
    <s v="EUR"/>
    <n v="25.03"/>
    <s v="EUR"/>
    <n v="25.03"/>
    <s v="EUR"/>
    <n v="25.03"/>
    <n v="25.03"/>
    <n v="0"/>
    <s v="N"/>
    <n v="1223000132"/>
    <d v="2023-02-16T00:00:00"/>
    <m/>
    <d v="2023-01-24T00:00:00"/>
    <s v="00:00"/>
    <s v="23:59"/>
    <d v="2023-01-24T00:00:00"/>
    <s v="06:00"/>
    <s v="07:00"/>
    <n v="0.8"/>
    <s v="ce"/>
    <n v="560"/>
    <n v="0.8"/>
    <n v="0"/>
    <s v="Kuehne+Nagel Tiel 3 Standpl"/>
    <s v="De Diepert 5"/>
    <s v="Tiel"/>
    <s v="4004 MA"/>
    <s v="NL"/>
    <x v="2"/>
    <s v="Pegasusweg 1"/>
    <x v="3"/>
    <s v="5015BZ"/>
    <s v="NL"/>
    <s v="0002245804"/>
    <s v="0082183_014"/>
    <s v="31V"/>
    <s v="NL001131849B01"/>
    <n v="2"/>
    <n v="0"/>
    <n v="25.03"/>
    <s v="N"/>
    <s v="Peter Appel Transport B.V."/>
    <n v="36622"/>
    <d v="2023-01-24T00:00:00"/>
    <s v="07:21:00"/>
    <n v="0"/>
    <x v="1"/>
    <x v="3"/>
    <n v="1"/>
    <x v="3"/>
    <n v="1"/>
    <n v="0.8"/>
    <x v="2"/>
    <n v="25.03"/>
    <n v="1"/>
    <n v="27.257670000000001"/>
  </r>
  <r>
    <s v="COLGATE 3800 DEB."/>
    <s v="Colgate-Palmolive Nederland BV"/>
    <s v="101t"/>
    <n v="101090930771"/>
    <n v="101030160979"/>
    <n v="930"/>
    <s v="Inv Booked"/>
    <s v="0002245799"/>
    <s v="Verkoop"/>
    <n v="170"/>
    <s v="Transport drops zone"/>
    <s v="9 - verwerkt"/>
    <n v="0"/>
    <m/>
    <d v="2023-01-24T00:00:00"/>
    <s v="DROP"/>
    <s v="0001010909307710082255_004"/>
    <m/>
    <m/>
    <m/>
    <s v="EUR"/>
    <n v="103.18"/>
    <s v="EUR"/>
    <n v="103.18"/>
    <s v="EUR"/>
    <n v="103.18"/>
    <n v="103.18"/>
    <n v="0"/>
    <s v="N"/>
    <n v="1223000132"/>
    <d v="2023-02-16T00:00:00"/>
    <m/>
    <d v="2023-01-24T00:00:00"/>
    <s v="00:00"/>
    <s v="23:59"/>
    <d v="2023-01-24T00:00:00"/>
    <s v="07:00"/>
    <s v="15:00"/>
    <n v="7.2"/>
    <s v="ce"/>
    <n v="4527"/>
    <n v="7.2"/>
    <n v="9"/>
    <s v="Kuehne+Nagel Tiel 3 Standpl"/>
    <s v="De Diepert 5"/>
    <s v="Tiel"/>
    <s v="4004 MA"/>
    <s v="NL"/>
    <x v="51"/>
    <s v="Wilhelminakanaal Zuid 120"/>
    <x v="23"/>
    <s v="4903RA"/>
    <s v="NL"/>
    <s v="0002245799"/>
    <s v="0082255_004"/>
    <s v="31V"/>
    <s v="NL001131849B01"/>
    <n v="2"/>
    <n v="0"/>
    <n v="103.18"/>
    <s v="N"/>
    <s v="Peter Appel Transport B.V."/>
    <n v="36622"/>
    <d v="2023-01-24T00:00:00"/>
    <s v="15:09:00"/>
    <n v="63"/>
    <x v="1"/>
    <x v="3"/>
    <n v="1"/>
    <x v="34"/>
    <n v="1"/>
    <n v="7.2"/>
    <x v="3"/>
    <n v="103.18"/>
    <n v="1"/>
    <n v="112.36302000000001"/>
  </r>
  <r>
    <s v="COLGATE 3800 DEB."/>
    <s v="Colgate-Palmolive Nederland BV"/>
    <s v="101t"/>
    <n v="101090931157"/>
    <n v="101030160980"/>
    <n v="930"/>
    <s v="Inv Booked"/>
    <s v="0002245791"/>
    <s v="Verkoop"/>
    <n v="170"/>
    <s v="Transport drops zone"/>
    <s v="9 - verwerkt"/>
    <n v="0"/>
    <m/>
    <d v="2023-01-24T00:00:00"/>
    <s v="DROP"/>
    <s v="0001010909311570082493_002"/>
    <m/>
    <m/>
    <m/>
    <s v="EUR"/>
    <n v="84.45"/>
    <s v="EUR"/>
    <n v="84.45"/>
    <s v="EUR"/>
    <n v="84.45"/>
    <n v="84.45"/>
    <n v="0"/>
    <s v="N"/>
    <n v="1223000132"/>
    <d v="2023-02-16T00:00:00"/>
    <m/>
    <d v="2023-01-24T00:00:00"/>
    <s v="00:00"/>
    <s v="23:59"/>
    <d v="2023-01-24T00:00:00"/>
    <s v="14:00"/>
    <s v="14:00"/>
    <n v="11.2"/>
    <s v="ce"/>
    <n v="10289"/>
    <n v="11.2"/>
    <n v="18"/>
    <s v="Kuehne+Nagel Tiel 3 Standpl"/>
    <s v="De Diepert 5"/>
    <s v="Tiel"/>
    <s v="4004 MA"/>
    <s v="NL"/>
    <x v="14"/>
    <s v="Rood 24"/>
    <x v="17"/>
    <s v="6666LT"/>
    <s v="NL"/>
    <s v="0002245791"/>
    <s v="0082493_002"/>
    <s v="31V"/>
    <s v="NL001131849B01"/>
    <n v="2"/>
    <n v="0"/>
    <n v="84.45"/>
    <s v="N"/>
    <s v="Peter Appel Transport B.V."/>
    <n v="36622"/>
    <d v="2023-01-24T00:00:00"/>
    <s v="12:38:00"/>
    <n v="0"/>
    <x v="1"/>
    <x v="3"/>
    <n v="1"/>
    <x v="15"/>
    <n v="0"/>
    <s v=""/>
    <x v="5"/>
    <s v=""/>
    <n v="1"/>
    <e v="#VALUE!"/>
  </r>
  <r>
    <s v="COLGATE 3800 DEB."/>
    <s v="Colgate-Palmolive Nederland BV"/>
    <s v="101t"/>
    <n v="101090931192"/>
    <n v="101030161084"/>
    <n v="930"/>
    <s v="Inv Booked"/>
    <s v="0002245834"/>
    <s v="Verkoop"/>
    <n v="170"/>
    <s v="Transport drops zone"/>
    <s v="9 - verwerkt"/>
    <n v="0"/>
    <m/>
    <d v="2023-01-25T00:00:00"/>
    <s v="DROP"/>
    <s v="0001010909311920082527_002"/>
    <m/>
    <m/>
    <m/>
    <s v="EUR"/>
    <n v="81.28"/>
    <s v="EUR"/>
    <n v="81.28"/>
    <s v="EUR"/>
    <n v="81.28"/>
    <n v="81.28"/>
    <n v="0"/>
    <s v="Y"/>
    <n v="1223000132"/>
    <d v="2023-02-16T00:00:00"/>
    <m/>
    <d v="2023-01-25T00:00:00"/>
    <s v="00:00"/>
    <s v="23:59"/>
    <d v="2023-01-25T00:00:00"/>
    <s v="15:00"/>
    <s v="15:00"/>
    <n v="12.8"/>
    <s v="ce"/>
    <n v="7694"/>
    <n v="12.8"/>
    <n v="19"/>
    <s v="Kuehne+Nagel Tiel 3 Standpl"/>
    <s v="De Diepert 5"/>
    <s v="Tiel"/>
    <s v="4004 MA"/>
    <s v="NL"/>
    <x v="14"/>
    <s v="Rood 24"/>
    <x v="17"/>
    <s v="6666LT"/>
    <s v="NL"/>
    <s v="0002245834"/>
    <s v="0082527_002"/>
    <s v="31V"/>
    <s v="NL001131849B01"/>
    <n v="2"/>
    <n v="0"/>
    <n v="81.28"/>
    <s v="N"/>
    <s v="Peter Appel Transport B.V."/>
    <n v="36622"/>
    <d v="2023-01-25T00:00:00"/>
    <s v="15:08:00"/>
    <n v="0"/>
    <x v="2"/>
    <x v="3"/>
    <n v="1"/>
    <x v="15"/>
    <n v="1"/>
    <n v="26.4"/>
    <x v="5"/>
    <n v="167.64"/>
    <n v="1"/>
    <n v="182.55995999999999"/>
  </r>
  <r>
    <s v="COLGATE 3800 DEB."/>
    <s v="Colgate-Palmolive Nederland BV"/>
    <s v="101t"/>
    <n v="101090931192"/>
    <n v="101030161085"/>
    <n v="930"/>
    <s v="Inv Booked"/>
    <s v="0002245833"/>
    <s v="Verkoop"/>
    <n v="170"/>
    <s v="Transport drops zone"/>
    <s v="9 - verwerkt"/>
    <n v="0"/>
    <m/>
    <d v="2023-01-25T00:00:00"/>
    <s v="DROP"/>
    <s v="0001010909311920082527_002"/>
    <m/>
    <m/>
    <m/>
    <s v="EUR"/>
    <n v="15.24"/>
    <s v="EUR"/>
    <n v="15.24"/>
    <s v="EUR"/>
    <n v="15.24"/>
    <n v="15.24"/>
    <n v="0"/>
    <s v="Y"/>
    <n v="1223000132"/>
    <d v="2023-02-16T00:00:00"/>
    <m/>
    <d v="2023-01-25T00:00:00"/>
    <s v="00:00"/>
    <s v="23:59"/>
    <d v="2023-01-25T00:00:00"/>
    <s v="15:00"/>
    <s v="15:00"/>
    <n v="2.4"/>
    <s v="ce"/>
    <n v="3094"/>
    <n v="2.4"/>
    <n v="4"/>
    <s v="Kuehne+Nagel Tiel 3 Standpl"/>
    <s v="De Diepert 5"/>
    <s v="Tiel"/>
    <s v="4004 MA"/>
    <s v="NL"/>
    <x v="14"/>
    <s v="Rood 24"/>
    <x v="17"/>
    <s v="6666LT"/>
    <s v="NL"/>
    <s v="0002245833"/>
    <s v="0082527_002"/>
    <s v="31V"/>
    <s v="NL001131849B01"/>
    <n v="2"/>
    <n v="0"/>
    <n v="15.24"/>
    <s v="N"/>
    <s v="Peter Appel Transport B.V."/>
    <n v="36622"/>
    <d v="2023-01-25T00:00:00"/>
    <s v="15:08:00"/>
    <n v="0"/>
    <x v="2"/>
    <x v="3"/>
    <n v="1"/>
    <x v="15"/>
    <n v="0"/>
    <s v=""/>
    <x v="5"/>
    <s v=""/>
    <n v="1"/>
    <e v="#VALUE!"/>
  </r>
  <r>
    <s v="COLGATE 3800 DEB."/>
    <s v="Colgate-Palmolive Nederland BV"/>
    <s v="101t"/>
    <n v="101090931180"/>
    <n v="101030161088"/>
    <n v="930"/>
    <s v="Inv Booked"/>
    <s v="0001332918"/>
    <s v="Verkoop"/>
    <n v="170"/>
    <s v="Transport drops zone"/>
    <s v="9 - verwerkt"/>
    <n v="0"/>
    <m/>
    <d v="2023-01-25T00:00:00"/>
    <s v="DROP"/>
    <s v="0001010909311800082503_010"/>
    <m/>
    <m/>
    <m/>
    <s v="EUR"/>
    <n v="42.75"/>
    <s v="EUR"/>
    <n v="42.75"/>
    <s v="EUR"/>
    <n v="42.75"/>
    <n v="42.75"/>
    <n v="0"/>
    <s v="N"/>
    <n v="1223000132"/>
    <d v="2023-02-16T00:00:00"/>
    <m/>
    <d v="2023-01-25T00:00:00"/>
    <s v="00:00"/>
    <s v="23:59"/>
    <d v="2023-01-25T00:00:00"/>
    <s v="06:00"/>
    <s v="18:00"/>
    <n v="3.2"/>
    <s v="ce"/>
    <n v="2883"/>
    <n v="3.2"/>
    <n v="4"/>
    <s v="Kuehne+Nagel Tiel 3 Standpl"/>
    <s v="De Diepert 5"/>
    <s v="Tiel"/>
    <s v="4004 MA"/>
    <s v="NL"/>
    <x v="23"/>
    <s v="Rood 24"/>
    <x v="17"/>
    <s v="6666 LT"/>
    <s v="NL"/>
    <s v="0001332918"/>
    <s v="0082503_010"/>
    <s v="31V"/>
    <s v="NL001131849B01"/>
    <n v="2"/>
    <n v="0"/>
    <n v="42.75"/>
    <s v="N"/>
    <s v="Peter Appel Transport B.V."/>
    <n v="36622"/>
    <d v="2023-01-25T00:00:00"/>
    <s v="14:08:00"/>
    <n v="0"/>
    <x v="2"/>
    <x v="3"/>
    <n v="1"/>
    <x v="15"/>
    <n v="1"/>
    <n v="3.2"/>
    <x v="5"/>
    <n v="42.75"/>
    <n v="1"/>
    <n v="46.554749999999999"/>
  </r>
  <r>
    <s v="COLGATE 3800 DEB."/>
    <s v="Colgate-Palmolive Nederland BV"/>
    <s v="101t"/>
    <n v="101090931646"/>
    <n v="101030161089"/>
    <n v="930"/>
    <s v="Inv Booked"/>
    <s v="0001332919"/>
    <s v="Verkoop"/>
    <n v="170"/>
    <s v="Transport drops zone"/>
    <s v="9 - verwerkt"/>
    <n v="0"/>
    <m/>
    <d v="2023-01-25T00:00:00"/>
    <s v="DROP"/>
    <s v="0001010909316460082760_002"/>
    <m/>
    <m/>
    <m/>
    <s v="EUR"/>
    <n v="8.02"/>
    <s v="EUR"/>
    <n v="8.02"/>
    <s v="EUR"/>
    <n v="8.02"/>
    <n v="8.02"/>
    <n v="0"/>
    <s v="N"/>
    <n v="1223000132"/>
    <d v="2023-02-16T00:00:00"/>
    <m/>
    <d v="2023-01-25T00:00:00"/>
    <s v="00:00"/>
    <s v="23:59"/>
    <d v="2023-01-25T00:00:00"/>
    <s v="15:45"/>
    <s v="15:45"/>
    <n v="0.8"/>
    <s v="ce"/>
    <n v="683"/>
    <n v="0.8"/>
    <n v="0"/>
    <s v="Kuehne+Nagel Tiel 3 Standpl"/>
    <s v="De Diepert 5"/>
    <s v="Tiel"/>
    <s v="4004 MA"/>
    <s v="NL"/>
    <x v="55"/>
    <s v="Ravenswade 14"/>
    <x v="26"/>
    <s v="3439 LD"/>
    <s v="NL"/>
    <s v="0001332919"/>
    <s v="0082760_002"/>
    <s v="31V"/>
    <s v="NL001131849B01"/>
    <n v="2"/>
    <n v="0"/>
    <n v="8.02"/>
    <s v="N"/>
    <s v="Peter Appel Transport B.V."/>
    <n v="36622"/>
    <d v="2023-01-25T00:00:00"/>
    <s v="06:30:00"/>
    <n v="0"/>
    <x v="2"/>
    <x v="3"/>
    <n v="1"/>
    <x v="22"/>
    <n v="1"/>
    <n v="13.600000000000001"/>
    <x v="7"/>
    <n v="136.4"/>
    <n v="1"/>
    <n v="148.53960000000001"/>
  </r>
  <r>
    <s v="COLGATE 3800 DEB."/>
    <s v="Colgate-Palmolive Nederland BV"/>
    <s v="101t"/>
    <n v="101090931623"/>
    <n v="101030161090"/>
    <n v="930"/>
    <s v="Inv Booked"/>
    <s v="0001332917"/>
    <s v="Verkoop"/>
    <n v="170"/>
    <s v="Transport drops zone"/>
    <s v="9 - verwerkt"/>
    <n v="0"/>
    <m/>
    <d v="2023-01-25T00:00:00"/>
    <s v="DROP"/>
    <s v="0001010909316230082746_002"/>
    <m/>
    <m/>
    <m/>
    <s v="EUR"/>
    <n v="9.8699999999999992"/>
    <s v="EUR"/>
    <n v="9.8699999999999992"/>
    <s v="EUR"/>
    <n v="9.8699999999999992"/>
    <n v="9.8699999999999992"/>
    <n v="0"/>
    <s v="N"/>
    <n v="1223000132"/>
    <d v="2023-02-16T00:00:00"/>
    <m/>
    <d v="2023-01-25T00:00:00"/>
    <s v="00:00"/>
    <s v="23:59"/>
    <d v="2023-01-25T00:00:00"/>
    <s v="07:00"/>
    <s v="08:00"/>
    <n v="1.6"/>
    <s v="ce"/>
    <n v="1026"/>
    <n v="1.6"/>
    <n v="2"/>
    <s v="Kuehne+Nagel Tiel 3 Standpl"/>
    <s v="De Diepert 5"/>
    <s v="Tiel"/>
    <s v="4004 MA"/>
    <s v="NL"/>
    <x v="39"/>
    <s v="RANDWEG 2"/>
    <x v="6"/>
    <s v="4191 NN"/>
    <s v="NL"/>
    <s v="0001332917"/>
    <s v="0082746_002"/>
    <s v="31V"/>
    <s v="NL001131849B01"/>
    <n v="2"/>
    <n v="0"/>
    <n v="9.8699999999999992"/>
    <s v="N"/>
    <s v="Peter Appel Transport B.V."/>
    <n v="36622"/>
    <d v="2023-01-25T00:00:00"/>
    <s v="08:11:00"/>
    <n v="0"/>
    <x v="2"/>
    <x v="3"/>
    <n v="1"/>
    <x v="6"/>
    <n v="1"/>
    <n v="18.400000000000002"/>
    <x v="2"/>
    <n v="113.53"/>
    <n v="1"/>
    <n v="123.63417"/>
  </r>
  <r>
    <s v="COLGATE 3800 DEB."/>
    <s v="Colgate-Palmolive Nederland BV"/>
    <s v="101t"/>
    <n v="101090931188"/>
    <n v="101030161091"/>
    <n v="930"/>
    <s v="Inv Booked"/>
    <s v="0002245837"/>
    <s v="Verkoop"/>
    <n v="170"/>
    <s v="Transport drops zone"/>
    <s v="9 - verwerkt"/>
    <n v="0"/>
    <m/>
    <d v="2023-01-25T00:00:00"/>
    <s v="DROP"/>
    <s v="0001010909311880082525_002"/>
    <m/>
    <m/>
    <m/>
    <s v="EUR"/>
    <n v="45.3"/>
    <s v="EUR"/>
    <n v="45.3"/>
    <s v="EUR"/>
    <n v="45.3"/>
    <n v="45.3"/>
    <n v="0"/>
    <s v="N"/>
    <n v="1223000132"/>
    <d v="2023-02-16T00:00:00"/>
    <m/>
    <d v="2023-01-25T00:00:00"/>
    <s v="00:00"/>
    <s v="23:59"/>
    <d v="2023-01-25T00:00:00"/>
    <s v="12:00"/>
    <s v="12:00"/>
    <n v="1.6"/>
    <s v="ce"/>
    <n v="1439"/>
    <n v="1.6"/>
    <n v="2"/>
    <s v="Kuehne+Nagel Tiel 3 Standpl"/>
    <s v="De Diepert 5"/>
    <s v="Tiel"/>
    <s v="4004 MA"/>
    <s v="NL"/>
    <x v="3"/>
    <s v="FACETLAAN 6"/>
    <x v="4"/>
    <s v="2665 NR"/>
    <s v="NL"/>
    <s v="0002245837"/>
    <s v="0082525_002"/>
    <s v="31V"/>
    <s v="NL001131849B01"/>
    <n v="2"/>
    <n v="0"/>
    <n v="45.3"/>
    <s v="N"/>
    <s v="Peter Appel Transport B.V."/>
    <n v="36622"/>
    <d v="2023-01-25T00:00:00"/>
    <s v="12:28:00"/>
    <n v="0"/>
    <x v="2"/>
    <x v="3"/>
    <n v="1"/>
    <x v="4"/>
    <n v="1"/>
    <n v="1.6"/>
    <x v="3"/>
    <n v="45.3"/>
    <n v="1"/>
    <n v="49.331699999999998"/>
  </r>
  <r>
    <s v="COLGATE 3800 DEB."/>
    <s v="Colgate-Palmolive Nederland BV"/>
    <s v="101t"/>
    <n v="101090931634"/>
    <n v="101030161072"/>
    <n v="930"/>
    <s v="Inv Booked"/>
    <s v="0002245823"/>
    <s v="Verkoop"/>
    <n v="170"/>
    <s v="Transport drops zone"/>
    <s v="9 - verwerkt"/>
    <n v="0"/>
    <m/>
    <d v="2023-01-25T00:00:00"/>
    <s v="DROP"/>
    <s v="0001010909316340082751_003"/>
    <m/>
    <m/>
    <m/>
    <s v="EUR"/>
    <n v="178.78"/>
    <s v="EUR"/>
    <n v="178.78"/>
    <s v="EUR"/>
    <n v="178.78"/>
    <n v="178.78"/>
    <n v="0"/>
    <s v="N"/>
    <n v="1223000132"/>
    <d v="2023-02-16T00:00:00"/>
    <m/>
    <d v="2023-01-25T00:00:00"/>
    <s v="00:00"/>
    <s v="23:59"/>
    <d v="2023-01-25T00:00:00"/>
    <s v="13:00"/>
    <s v="13:00"/>
    <n v="10.4"/>
    <s v="ce"/>
    <n v="8929"/>
    <n v="10.4"/>
    <n v="16"/>
    <s v="Kuehne+Nagel Tiel 3 Standpl"/>
    <s v="De Diepert 5"/>
    <s v="Tiel"/>
    <s v="4004 MA"/>
    <s v="NL"/>
    <x v="50"/>
    <s v="Fahrenheitweg 24"/>
    <x v="1"/>
    <s v="6101WR"/>
    <s v="NL"/>
    <s v="0002245823"/>
    <s v="0082751_003"/>
    <s v="31V"/>
    <s v="NL001131849B01"/>
    <n v="2"/>
    <n v="0"/>
    <n v="178.78"/>
    <s v="N"/>
    <s v="Peter Appel Transport B.V."/>
    <n v="36622"/>
    <d v="2023-01-25T00:00:00"/>
    <s v="13:49:00"/>
    <n v="0"/>
    <x v="2"/>
    <x v="3"/>
    <n v="1"/>
    <x v="1"/>
    <n v="1"/>
    <n v="17.600000000000001"/>
    <x v="1"/>
    <n v="280.14999999999998"/>
    <n v="1"/>
    <n v="305.08334999999994"/>
  </r>
  <r>
    <s v="COLGATE 3800 DEB."/>
    <s v="Colgate-Palmolive Nederland BV"/>
    <s v="101t"/>
    <n v="101090931628"/>
    <n v="101030161073"/>
    <n v="930"/>
    <s v="Inv Booked"/>
    <s v="0002245824"/>
    <s v="Verkoop"/>
    <n v="170"/>
    <s v="Transport drops zone"/>
    <s v="9 - verwerkt"/>
    <n v="0"/>
    <m/>
    <d v="2023-01-25T00:00:00"/>
    <s v="DROP"/>
    <s v="0001010909316280082745_003"/>
    <m/>
    <m/>
    <m/>
    <s v="EUR"/>
    <n v="19.02"/>
    <s v="EUR"/>
    <n v="19.02"/>
    <s v="EUR"/>
    <n v="19.02"/>
    <n v="19.02"/>
    <n v="0"/>
    <s v="N"/>
    <n v="1223000132"/>
    <d v="2023-02-16T00:00:00"/>
    <m/>
    <d v="2023-01-25T00:00:00"/>
    <s v="00:00"/>
    <s v="23:59"/>
    <d v="2023-01-25T00:00:00"/>
    <s v="09:00"/>
    <s v="09:00"/>
    <n v="0.8"/>
    <s v="ce"/>
    <n v="356"/>
    <n v="0.8"/>
    <n v="0"/>
    <s v="Kuehne+Nagel Tiel 3 Standpl"/>
    <s v="De Diepert 5"/>
    <s v="Tiel"/>
    <s v="4004 MA"/>
    <s v="NL"/>
    <x v="25"/>
    <s v="Hollandweg 30"/>
    <x v="4"/>
    <s v="2665 MT"/>
    <s v="NL"/>
    <s v="0002245824"/>
    <s v="0082745_003"/>
    <s v="31V"/>
    <s v="NL001131849B01"/>
    <n v="2"/>
    <n v="0"/>
    <n v="19.02"/>
    <s v="N"/>
    <s v="Peter Appel Transport B.V."/>
    <n v="36622"/>
    <d v="2023-01-25T00:00:00"/>
    <s v="11:07:00"/>
    <n v="0"/>
    <x v="2"/>
    <x v="3"/>
    <n v="1"/>
    <x v="4"/>
    <n v="1"/>
    <n v="2.4000000000000004"/>
    <x v="0"/>
    <n v="57.069999999999993"/>
    <n v="1"/>
    <n v="62.149229999999989"/>
  </r>
  <r>
    <s v="COLGATE 3800 DEB."/>
    <s v="Colgate-Palmolive Nederland BV"/>
    <s v="101t"/>
    <n v="101090931182"/>
    <n v="101030161074"/>
    <n v="930"/>
    <s v="Inv Booked"/>
    <s v="0002245820"/>
    <s v="Verkoop"/>
    <n v="170"/>
    <s v="Transport drops zone"/>
    <s v="9 - verwerkt"/>
    <n v="0"/>
    <m/>
    <d v="2023-01-25T00:00:00"/>
    <s v="DROP"/>
    <s v="0001010909311820082518_002"/>
    <m/>
    <m/>
    <m/>
    <s v="EUR"/>
    <n v="314.88"/>
    <s v="EUR"/>
    <n v="314.88"/>
    <s v="EUR"/>
    <n v="314.88"/>
    <n v="314.88"/>
    <n v="0"/>
    <s v="N"/>
    <n v="1223000132"/>
    <d v="2023-02-16T00:00:00"/>
    <m/>
    <d v="2023-01-25T00:00:00"/>
    <s v="00:00"/>
    <s v="23:59"/>
    <d v="2023-01-25T00:00:00"/>
    <s v="08:00"/>
    <s v="08:00"/>
    <n v="25.6"/>
    <s v="ce"/>
    <n v="22553"/>
    <n v="25.6"/>
    <n v="42"/>
    <s v="Kuehne+Nagel Tiel 3 Standpl"/>
    <s v="De Diepert 5"/>
    <s v="Tiel"/>
    <s v="4004 MA"/>
    <s v="NL"/>
    <x v="73"/>
    <s v="Meerkrapweg 12"/>
    <x v="55"/>
    <s v="4571 RX"/>
    <s v="NL"/>
    <s v="0002245820"/>
    <s v="0082518_002"/>
    <s v="31V"/>
    <s v="NL001131849B01"/>
    <n v="2"/>
    <n v="0"/>
    <n v="314.88"/>
    <s v="N"/>
    <s v="Peter Appel Transport B.V."/>
    <n v="36622"/>
    <d v="2023-01-25T00:00:00"/>
    <s v="08:29:00"/>
    <n v="0"/>
    <x v="2"/>
    <x v="3"/>
    <n v="1"/>
    <x v="39"/>
    <n v="1"/>
    <n v="25.6"/>
    <x v="0"/>
    <n v="314.88"/>
    <n v="1"/>
    <n v="342.90431999999998"/>
  </r>
  <r>
    <s v="COLGATE 3800 DEB."/>
    <s v="Colgate-Palmolive Nederland BV"/>
    <s v="101t"/>
    <n v="101090931180"/>
    <n v="101030161075"/>
    <n v="930"/>
    <s v="Inv Booked"/>
    <s v="0002245826"/>
    <s v="Verkoop"/>
    <n v="170"/>
    <s v="Transport drops zone"/>
    <s v="9 - verwerkt"/>
    <n v="0"/>
    <m/>
    <d v="2023-01-25T00:00:00"/>
    <s v="DROP"/>
    <s v="0001010909311800082503_004"/>
    <m/>
    <m/>
    <m/>
    <s v="EUR"/>
    <n v="26.77"/>
    <s v="EUR"/>
    <n v="26.77"/>
    <s v="EUR"/>
    <n v="26.77"/>
    <n v="26.77"/>
    <n v="0"/>
    <s v="N"/>
    <n v="1223000132"/>
    <d v="2023-02-16T00:00:00"/>
    <m/>
    <d v="2023-01-25T00:00:00"/>
    <s v="00:00"/>
    <s v="23:59"/>
    <d v="2023-01-25T00:00:00"/>
    <s v="07:00"/>
    <s v="14:00"/>
    <n v="1.6"/>
    <s v="ce"/>
    <n v="540"/>
    <n v="1.6"/>
    <n v="0"/>
    <s v="Kuehne+Nagel Tiel 3 Standpl"/>
    <s v="De Diepert 5"/>
    <s v="Tiel"/>
    <s v="4004 MA"/>
    <s v="NL"/>
    <x v="22"/>
    <s v="Basisweg 7"/>
    <x v="25"/>
    <s v="1951NG"/>
    <s v="NL"/>
    <s v="0002245826"/>
    <s v="0082503_004"/>
    <s v="31V"/>
    <s v="NL001131849B01"/>
    <n v="2"/>
    <n v="0"/>
    <n v="26.77"/>
    <s v="N"/>
    <s v="Peter Appel Transport B.V."/>
    <n v="36622"/>
    <d v="2023-01-25T00:00:00"/>
    <s v="12:13:00"/>
    <n v="0"/>
    <x v="2"/>
    <x v="3"/>
    <n v="1"/>
    <x v="17"/>
    <n v="1"/>
    <n v="5.6"/>
    <x v="0"/>
    <n v="93.69"/>
    <n v="1"/>
    <n v="102.02840999999999"/>
  </r>
  <r>
    <s v="COLGATE 3800 DEB."/>
    <s v="Colgate-Palmolive Nederland BV"/>
    <s v="101t"/>
    <n v="101090931623"/>
    <n v="101030161076"/>
    <n v="930"/>
    <s v="Inv Booked"/>
    <s v="0002245832"/>
    <s v="Verkoop"/>
    <n v="170"/>
    <s v="Transport drops zone"/>
    <s v="9 - verwerkt"/>
    <n v="0"/>
    <m/>
    <d v="2023-01-25T00:00:00"/>
    <s v="DROP"/>
    <s v="0001010909316230082746_002"/>
    <m/>
    <m/>
    <m/>
    <s v="EUR"/>
    <n v="103.66"/>
    <s v="EUR"/>
    <n v="103.66"/>
    <s v="EUR"/>
    <n v="103.66"/>
    <n v="103.66"/>
    <n v="0"/>
    <s v="N"/>
    <n v="1223000132"/>
    <d v="2023-02-16T00:00:00"/>
    <m/>
    <d v="2023-01-25T00:00:00"/>
    <s v="00:00"/>
    <s v="23:59"/>
    <d v="2023-01-25T00:00:00"/>
    <s v="07:00"/>
    <s v="08:00"/>
    <n v="16.8"/>
    <s v="ce"/>
    <n v="11200"/>
    <n v="16.8"/>
    <n v="24"/>
    <s v="Kuehne+Nagel Tiel 3 Standpl"/>
    <s v="De Diepert 5"/>
    <s v="Tiel"/>
    <s v="4004 MA"/>
    <s v="NL"/>
    <x v="2"/>
    <s v="Randweg 2"/>
    <x v="6"/>
    <s v="4191 NN"/>
    <s v="NL"/>
    <s v="0002245832"/>
    <s v="0082746_002"/>
    <s v="31V"/>
    <s v="NL001131849B01"/>
    <n v="2"/>
    <n v="0"/>
    <n v="103.66"/>
    <s v="N"/>
    <s v="Peter Appel Transport B.V."/>
    <n v="36622"/>
    <d v="2023-01-25T00:00:00"/>
    <s v="08:11:00"/>
    <n v="0"/>
    <x v="2"/>
    <x v="3"/>
    <n v="1"/>
    <x v="6"/>
    <n v="0"/>
    <s v=""/>
    <x v="2"/>
    <s v=""/>
    <n v="1"/>
    <e v="#VALUE!"/>
  </r>
  <r>
    <s v="COLGATE 3800 DEB."/>
    <s v="Colgate-Palmolive Nederland BV"/>
    <s v="101t"/>
    <n v="101090931187"/>
    <n v="101030161077"/>
    <n v="930"/>
    <s v="Inv Booked"/>
    <s v="0002245813"/>
    <s v="Verkoop"/>
    <n v="170"/>
    <s v="Transport drops zone"/>
    <s v="9 - verwerkt"/>
    <n v="0"/>
    <m/>
    <d v="2023-01-25T00:00:00"/>
    <s v="DROP"/>
    <s v="0001010909311870082516_002"/>
    <m/>
    <m/>
    <m/>
    <s v="EUR"/>
    <n v="124.56"/>
    <s v="EUR"/>
    <n v="124.56"/>
    <s v="EUR"/>
    <n v="124.56"/>
    <n v="124.56"/>
    <n v="0"/>
    <s v="N"/>
    <n v="1223000132"/>
    <d v="2023-02-16T00:00:00"/>
    <m/>
    <d v="2023-01-25T00:00:00"/>
    <s v="00:00"/>
    <s v="23:59"/>
    <d v="2023-01-25T00:00:00"/>
    <s v="09:00"/>
    <s v="09:00"/>
    <n v="12"/>
    <s v="ce"/>
    <n v="15271"/>
    <n v="12"/>
    <n v="25"/>
    <s v="Kuehne+Nagel Tiel 3 Standpl"/>
    <s v="De Diepert 5"/>
    <s v="Tiel"/>
    <s v="4004 MA"/>
    <s v="NL"/>
    <x v="1"/>
    <s v="Perenmarkt 15"/>
    <x v="2"/>
    <s v="1681PG"/>
    <s v="NL"/>
    <s v="0002245813"/>
    <s v="0082516_002"/>
    <s v="31V"/>
    <s v="NL001131849B01"/>
    <n v="2"/>
    <n v="0"/>
    <n v="124.56"/>
    <s v="N"/>
    <s v="Peter Appel Transport B.V."/>
    <n v="36622"/>
    <d v="2023-01-25T00:00:00"/>
    <s v="10:36:00"/>
    <n v="0"/>
    <x v="2"/>
    <x v="3"/>
    <n v="1"/>
    <x v="2"/>
    <n v="1"/>
    <n v="25.6"/>
    <x v="1"/>
    <n v="265.73"/>
    <n v="1"/>
    <n v="289.37997000000001"/>
  </r>
  <r>
    <s v="COLGATE 3800 DEB."/>
    <s v="Colgate-Palmolive Nederland BV"/>
    <s v="101t"/>
    <n v="0"/>
    <n v="101030161078"/>
    <n v="980"/>
    <s v="Cancel No In"/>
    <s v="0002245816"/>
    <s v="Verkoop"/>
    <n v="170"/>
    <s v="Transport drops zone"/>
    <s v="0 - ingevoerd"/>
    <n v="0"/>
    <m/>
    <d v="2023-01-25T00:00:00"/>
    <m/>
    <m/>
    <n v="247.81"/>
    <n v="17.600000000000001"/>
    <m/>
    <s v="EUR"/>
    <n v="90.11"/>
    <s v="EUR"/>
    <n v="0"/>
    <s v="EUR"/>
    <n v="90.11"/>
    <n v="0"/>
    <n v="-90.11"/>
    <s v="N"/>
    <m/>
    <m/>
    <m/>
    <d v="2023-01-25T00:00:00"/>
    <s v="00:00"/>
    <s v="23:59"/>
    <d v="2023-01-25T00:00:00"/>
    <s v="12:00"/>
    <s v="13:00"/>
    <n v="6.4"/>
    <s v="ce"/>
    <n v="5332"/>
    <n v="6.4"/>
    <n v="6"/>
    <s v="Kuehne+Nagel Tiel 3 Standpl"/>
    <s v="De Diepert 5"/>
    <s v="Tiel"/>
    <s v="4004 MA"/>
    <s v="NL"/>
    <x v="1"/>
    <s v="Fahrenheitweg 1"/>
    <x v="1"/>
    <s v="6101WR"/>
    <s v="NL"/>
    <s v="0002245816"/>
    <s v="0082751_003"/>
    <m/>
    <s v="NL001131849B01"/>
    <n v="2"/>
    <n v="0"/>
    <n v="0"/>
    <s v="N"/>
    <m/>
    <n v="36622"/>
    <d v="2023-01-25T00:00:00"/>
    <s v="13:15:00"/>
    <n v="0"/>
    <x v="2"/>
    <x v="3"/>
    <n v="1"/>
    <x v="1"/>
    <n v="0"/>
    <s v=""/>
    <x v="1"/>
    <s v=""/>
    <n v="1"/>
    <e v="#VALUE!"/>
  </r>
  <r>
    <s v="COLGATE 3800 DEB."/>
    <s v="Colgate-Palmolive Nederland BV"/>
    <s v="101t"/>
    <n v="101090931634"/>
    <n v="101030161079"/>
    <n v="930"/>
    <s v="Inv Booked"/>
    <s v="0002245821"/>
    <s v="Verkoop"/>
    <n v="170"/>
    <s v="Transport drops zone"/>
    <s v="9 - verwerkt"/>
    <n v="0"/>
    <m/>
    <d v="2023-01-25T00:00:00"/>
    <s v="DROP"/>
    <s v="0001010909316340082751_002"/>
    <m/>
    <m/>
    <m/>
    <s v="EUR"/>
    <n v="49.1"/>
    <s v="EUR"/>
    <n v="49.1"/>
    <s v="EUR"/>
    <n v="49.1"/>
    <n v="49.1"/>
    <n v="0"/>
    <s v="N"/>
    <n v="1223000132"/>
    <d v="2023-02-16T00:00:00"/>
    <m/>
    <d v="2023-01-25T00:00:00"/>
    <s v="00:00"/>
    <s v="23:59"/>
    <d v="2023-01-25T00:00:00"/>
    <s v="07:00"/>
    <s v="07:00"/>
    <n v="2.4"/>
    <s v="ce"/>
    <n v="2013"/>
    <n v="2.4"/>
    <n v="3"/>
    <s v="Kuehne+Nagel Tiel 3 Standpl"/>
    <s v="De Diepert 5"/>
    <s v="Tiel"/>
    <s v="4004 MA"/>
    <s v="NL"/>
    <x v="54"/>
    <s v="Zijlweg 18"/>
    <x v="45"/>
    <s v="5145NR"/>
    <s v="NL"/>
    <s v="0002245821"/>
    <s v="0082751_002"/>
    <s v="31V"/>
    <s v="NL001131849B01"/>
    <n v="2"/>
    <n v="0"/>
    <n v="49.1"/>
    <s v="N"/>
    <s v="Peter Appel Transport B.V."/>
    <n v="36622"/>
    <d v="2023-01-25T00:00:00"/>
    <s v="11:44:00"/>
    <n v="0"/>
    <x v="2"/>
    <x v="3"/>
    <n v="1"/>
    <x v="36"/>
    <n v="1"/>
    <n v="2.4"/>
    <x v="3"/>
    <n v="49.1"/>
    <n v="1"/>
    <n v="53.469900000000003"/>
  </r>
  <r>
    <s v="COLGATE 3800 DEB."/>
    <s v="Colgate-Palmolive Nederland BV"/>
    <s v="101t"/>
    <n v="101090931184"/>
    <n v="101030161080"/>
    <n v="930"/>
    <s v="Inv Booked"/>
    <s v="0002245817"/>
    <s v="Verkoop"/>
    <n v="170"/>
    <s v="Transport drops zone"/>
    <s v="9 - verwerkt"/>
    <n v="0"/>
    <m/>
    <d v="2023-01-25T00:00:00"/>
    <s v="DROP"/>
    <s v="0001010909311840082520_002"/>
    <m/>
    <m/>
    <m/>
    <s v="EUR"/>
    <n v="265.73"/>
    <s v="EUR"/>
    <n v="265.73"/>
    <s v="EUR"/>
    <n v="265.73"/>
    <n v="265.73"/>
    <n v="0"/>
    <s v="N"/>
    <n v="1223000132"/>
    <d v="2023-02-16T00:00:00"/>
    <m/>
    <d v="2023-01-25T00:00:00"/>
    <s v="00:00"/>
    <s v="23:59"/>
    <d v="2023-01-25T00:00:00"/>
    <s v="08:00"/>
    <s v="08:00"/>
    <n v="25.6"/>
    <s v="ce"/>
    <n v="17788"/>
    <n v="25.6"/>
    <n v="33"/>
    <s v="Kuehne+Nagel Tiel 3 Standpl"/>
    <s v="De Diepert 5"/>
    <s v="Tiel"/>
    <s v="4004 MA"/>
    <s v="NL"/>
    <x v="1"/>
    <s v="Perenmarkt 15"/>
    <x v="2"/>
    <s v="1681PG"/>
    <s v="NL"/>
    <s v="0002245817"/>
    <s v="0082520_002"/>
    <s v="31V"/>
    <s v="NL001131849B01"/>
    <n v="2"/>
    <n v="0"/>
    <n v="265.73"/>
    <s v="N"/>
    <s v="Peter Appel Transport B.V."/>
    <n v="36622"/>
    <d v="2023-01-25T00:00:00"/>
    <s v="08:50:00"/>
    <n v="0"/>
    <x v="2"/>
    <x v="3"/>
    <n v="1"/>
    <x v="2"/>
    <n v="1"/>
    <n v="25.6"/>
    <x v="1"/>
    <n v="265.73"/>
    <n v="1"/>
    <n v="289.37997000000001"/>
  </r>
  <r>
    <s v="COLGATE 3800 DEB."/>
    <s v="Colgate-Palmolive Nederland BV"/>
    <s v="101t"/>
    <n v="101090931180"/>
    <n v="101030161081"/>
    <n v="930"/>
    <s v="Inv Booked"/>
    <s v="0002245818"/>
    <s v="Verkoop"/>
    <n v="170"/>
    <s v="Transport drops zone"/>
    <s v="9 - verwerkt"/>
    <n v="0"/>
    <m/>
    <d v="2023-01-25T00:00:00"/>
    <s v="DROP"/>
    <s v="0001010909311800082503_002"/>
    <m/>
    <m/>
    <m/>
    <s v="EUR"/>
    <n v="58.62"/>
    <s v="EUR"/>
    <n v="58.62"/>
    <s v="EUR"/>
    <n v="58.62"/>
    <n v="58.62"/>
    <n v="0"/>
    <s v="N"/>
    <n v="1223000132"/>
    <d v="2023-02-16T00:00:00"/>
    <m/>
    <d v="2023-01-25T00:00:00"/>
    <s v="00:00"/>
    <s v="23:59"/>
    <d v="2023-01-25T00:00:00"/>
    <s v="09:00"/>
    <s v="12:00"/>
    <n v="3.2"/>
    <s v="ce"/>
    <n v="3490"/>
    <n v="3.2"/>
    <n v="6"/>
    <s v="Kuehne+Nagel Tiel 3 Standpl"/>
    <s v="De Diepert 5"/>
    <s v="Tiel"/>
    <s v="4004 MA"/>
    <s v="NL"/>
    <x v="10"/>
    <s v="Slego 1a"/>
    <x v="13"/>
    <s v="1046BM"/>
    <s v="NL"/>
    <s v="0002245818"/>
    <s v="0082503_002"/>
    <s v="31V"/>
    <s v="NL001131849B01"/>
    <n v="2"/>
    <n v="0"/>
    <n v="58.62"/>
    <s v="N"/>
    <s v="Peter Appel Transport B.V."/>
    <n v="36622"/>
    <d v="2023-01-25T00:00:00"/>
    <s v="11:15:00"/>
    <n v="0"/>
    <x v="2"/>
    <x v="3"/>
    <n v="1"/>
    <x v="11"/>
    <n v="1"/>
    <n v="3.2"/>
    <x v="0"/>
    <n v="58.62"/>
    <n v="1"/>
    <n v="63.837179999999996"/>
  </r>
  <r>
    <s v="COLGATE 3800 DEB."/>
    <s v="Colgate-Palmolive Nederland BV"/>
    <s v="101t"/>
    <n v="101090931648"/>
    <n v="101030161082"/>
    <n v="930"/>
    <s v="Inv Booked"/>
    <s v="0002245819"/>
    <s v="Verkoop"/>
    <n v="170"/>
    <s v="Transport drops zone"/>
    <s v="9 - verwerkt"/>
    <n v="0"/>
    <m/>
    <d v="2023-01-25T00:00:00"/>
    <s v="DROP"/>
    <s v="0001010909316480082762_002"/>
    <m/>
    <m/>
    <m/>
    <s v="EUR"/>
    <n v="167.64"/>
    <s v="EUR"/>
    <n v="167.64"/>
    <s v="EUR"/>
    <n v="167.64"/>
    <n v="167.64"/>
    <n v="0"/>
    <s v="N"/>
    <n v="1223000132"/>
    <d v="2023-02-16T00:00:00"/>
    <m/>
    <d v="2023-01-25T00:00:00"/>
    <s v="00:00"/>
    <s v="23:59"/>
    <d v="2023-01-25T00:00:00"/>
    <s v="08:00"/>
    <s v="16:00"/>
    <n v="12"/>
    <s v="ce"/>
    <n v="7641"/>
    <n v="12"/>
    <n v="19"/>
    <s v="Kuehne+Nagel Tiel 3 Standpl"/>
    <s v="De Diepert 5"/>
    <s v="Tiel"/>
    <s v="4004 MA"/>
    <s v="NL"/>
    <x v="71"/>
    <s v="Hammerstaat 9"/>
    <x v="54"/>
    <s v="8161 PH"/>
    <s v="NL"/>
    <s v="0002245819"/>
    <s v="0082762_002"/>
    <s v="31V"/>
    <s v="NL001131849B01"/>
    <n v="2"/>
    <n v="0"/>
    <n v="167.64"/>
    <s v="N"/>
    <s v="Peter Appel Transport B.V."/>
    <n v="36622"/>
    <d v="2023-01-25T00:00:00"/>
    <s v="14:30:00"/>
    <n v="0"/>
    <x v="2"/>
    <x v="3"/>
    <n v="1"/>
    <x v="38"/>
    <n v="1"/>
    <n v="12"/>
    <x v="0"/>
    <n v="167.64"/>
    <n v="1"/>
    <n v="182.55995999999999"/>
  </r>
  <r>
    <s v="COLGATE 3800 DEB."/>
    <s v="Colgate-Palmolive Nederland BV"/>
    <s v="101t"/>
    <n v="101090931646"/>
    <n v="101030161083"/>
    <n v="930"/>
    <s v="Inv Booked"/>
    <s v="0002245828"/>
    <s v="Verkoop"/>
    <n v="170"/>
    <s v="Transport drops zone"/>
    <s v="9 - verwerkt"/>
    <n v="0"/>
    <m/>
    <d v="2023-01-25T00:00:00"/>
    <s v="DROP"/>
    <s v="0001010909316460082760_002"/>
    <m/>
    <m/>
    <m/>
    <s v="EUR"/>
    <n v="24.07"/>
    <s v="EUR"/>
    <n v="24.07"/>
    <s v="EUR"/>
    <n v="24.07"/>
    <n v="24.07"/>
    <n v="0"/>
    <s v="N"/>
    <n v="1223000132"/>
    <d v="2023-02-16T00:00:00"/>
    <m/>
    <d v="2023-01-25T00:00:00"/>
    <s v="00:00"/>
    <s v="23:59"/>
    <d v="2023-01-25T00:00:00"/>
    <s v="15:45"/>
    <s v="15:45"/>
    <n v="2.4"/>
    <s v="ce"/>
    <n v="1964"/>
    <n v="2.4"/>
    <n v="3"/>
    <s v="Kuehne+Nagel Tiel 3 Standpl"/>
    <s v="De Diepert 5"/>
    <s v="Tiel"/>
    <s v="4004 MA"/>
    <s v="NL"/>
    <x v="24"/>
    <s v="Ravenswade 14"/>
    <x v="26"/>
    <s v="3439 LD"/>
    <s v="NL"/>
    <s v="0002245828"/>
    <s v="0082760_002"/>
    <s v="31V"/>
    <s v="NL001131849B01"/>
    <n v="2"/>
    <n v="0"/>
    <n v="24.07"/>
    <s v="N"/>
    <s v="Peter Appel Transport B.V."/>
    <n v="36622"/>
    <d v="2023-01-25T00:00:00"/>
    <s v="06:30:00"/>
    <n v="0"/>
    <x v="2"/>
    <x v="3"/>
    <n v="1"/>
    <x v="22"/>
    <n v="0"/>
    <s v=""/>
    <x v="7"/>
    <s v=""/>
    <n v="1"/>
    <e v="#VALUE!"/>
  </r>
  <r>
    <s v="COLGATE 3800 DEB."/>
    <s v="Colgate-Palmolive Nederland BV"/>
    <s v="101t"/>
    <n v="101090931180"/>
    <n v="101030161064"/>
    <n v="930"/>
    <s v="Inv Booked"/>
    <s v="0002245811"/>
    <s v="Verkoop"/>
    <n v="170"/>
    <s v="Transport drops zone"/>
    <s v="9 - verwerkt"/>
    <n v="0"/>
    <m/>
    <d v="2023-01-25T00:00:00"/>
    <s v="DROP"/>
    <s v="0001010909311800082503_008"/>
    <m/>
    <m/>
    <m/>
    <s v="EUR"/>
    <n v="93.28"/>
    <s v="EUR"/>
    <n v="93.28"/>
    <s v="EUR"/>
    <n v="93.28"/>
    <n v="93.28"/>
    <n v="0"/>
    <s v="N"/>
    <n v="1223000132"/>
    <d v="2023-02-16T00:00:00"/>
    <m/>
    <d v="2023-01-25T00:00:00"/>
    <s v="00:00"/>
    <s v="23:59"/>
    <d v="2023-01-25T00:00:00"/>
    <s v="10:00"/>
    <s v="17:00"/>
    <n v="4"/>
    <s v="ce"/>
    <n v="2801"/>
    <n v="4"/>
    <n v="3"/>
    <s v="Kuehne+Nagel Tiel 3 Standpl"/>
    <s v="De Diepert 5"/>
    <s v="Tiel"/>
    <s v="4004 MA"/>
    <s v="NL"/>
    <x v="21"/>
    <s v="Bloemakkers 4"/>
    <x v="22"/>
    <s v="9461GX"/>
    <s v="NL"/>
    <s v="0002245811"/>
    <s v="0082503_008"/>
    <s v="31V"/>
    <s v="NL001131849B01"/>
    <n v="2"/>
    <n v="0"/>
    <n v="93.28"/>
    <s v="N"/>
    <s v="Peter Appel Transport B.V."/>
    <n v="36622"/>
    <d v="2023-01-25T00:00:00"/>
    <s v="12:39:00"/>
    <n v="0"/>
    <x v="2"/>
    <x v="3"/>
    <n v="1"/>
    <x v="20"/>
    <n v="1"/>
    <n v="4"/>
    <x v="3"/>
    <n v="93.28"/>
    <n v="1"/>
    <n v="101.58192"/>
  </r>
  <r>
    <s v="COLGATE 3800 DEB."/>
    <s v="Colgate-Palmolive Nederland BV"/>
    <s v="101t"/>
    <n v="101090931180"/>
    <n v="101030161065"/>
    <n v="930"/>
    <s v="Inv Booked"/>
    <s v="0002245829"/>
    <s v="Verkoop"/>
    <n v="170"/>
    <s v="Transport drops zone"/>
    <s v="9 - verwerkt"/>
    <n v="0"/>
    <m/>
    <d v="2023-01-25T00:00:00"/>
    <s v="DROP"/>
    <s v="0001010909311800082503_009"/>
    <m/>
    <m/>
    <m/>
    <s v="EUR"/>
    <n v="26.33"/>
    <s v="EUR"/>
    <n v="26.33"/>
    <s v="EUR"/>
    <n v="26.33"/>
    <n v="26.33"/>
    <n v="0"/>
    <s v="N"/>
    <n v="1223000132"/>
    <d v="2023-02-16T00:00:00"/>
    <m/>
    <d v="2023-01-25T00:00:00"/>
    <s v="00:00"/>
    <s v="23:59"/>
    <d v="2023-01-25T00:00:00"/>
    <s v="08:15"/>
    <s v="11:15"/>
    <n v="0.8"/>
    <s v="ce"/>
    <n v="60"/>
    <n v="0.8"/>
    <n v="0"/>
    <s v="Kuehne+Nagel Tiel 3 Standpl"/>
    <s v="De Diepert 5"/>
    <s v="Tiel"/>
    <s v="4004 MA"/>
    <s v="NL"/>
    <x v="6"/>
    <s v="Insulindeweg 1"/>
    <x v="9"/>
    <s v="1462MJ"/>
    <s v="NL"/>
    <s v="0002245829"/>
    <s v="0082503_009"/>
    <s v="31V"/>
    <s v="NL001131849B01"/>
    <n v="2"/>
    <n v="0"/>
    <n v="26.33"/>
    <s v="N"/>
    <s v="Peter Appel Transport B.V."/>
    <n v="36622"/>
    <d v="2023-01-25T00:00:00"/>
    <s v="10:13:00"/>
    <n v="0"/>
    <x v="2"/>
    <x v="3"/>
    <n v="1"/>
    <x v="8"/>
    <n v="1"/>
    <n v="0.8"/>
    <x v="3"/>
    <n v="26.33"/>
    <n v="1"/>
    <n v="28.673369999999998"/>
  </r>
  <r>
    <s v="COLGATE 3800 DEB."/>
    <s v="Colgate-Palmolive Nederland BV"/>
    <s v="101t"/>
    <n v="101090931180"/>
    <n v="101030161066"/>
    <n v="930"/>
    <s v="Inv Booked"/>
    <s v="0002245827"/>
    <s v="Verkoop"/>
    <n v="170"/>
    <s v="Transport drops zone"/>
    <s v="9 - verwerkt"/>
    <n v="0"/>
    <m/>
    <d v="2023-01-25T00:00:00"/>
    <s v="DROP"/>
    <s v="0001010909311800082503_004"/>
    <m/>
    <m/>
    <m/>
    <s v="EUR"/>
    <n v="66.92"/>
    <s v="EUR"/>
    <n v="66.92"/>
    <s v="EUR"/>
    <n v="66.92"/>
    <n v="66.92"/>
    <n v="0"/>
    <s v="N"/>
    <n v="1223000132"/>
    <d v="2023-02-16T00:00:00"/>
    <m/>
    <d v="2023-01-25T00:00:00"/>
    <s v="00:00"/>
    <s v="23:59"/>
    <d v="2023-01-25T00:00:00"/>
    <s v="07:00"/>
    <s v="14:00"/>
    <n v="4"/>
    <s v="ce"/>
    <n v="3344"/>
    <n v="4"/>
    <n v="5"/>
    <s v="Kuehne+Nagel Tiel 3 Standpl"/>
    <s v="De Diepert 5"/>
    <s v="Tiel"/>
    <s v="4004 MA"/>
    <s v="NL"/>
    <x v="22"/>
    <s v="Basisweg 7"/>
    <x v="25"/>
    <s v="1951NG"/>
    <s v="NL"/>
    <s v="0002245827"/>
    <s v="0082503_004"/>
    <s v="31V"/>
    <s v="NL001131849B01"/>
    <n v="2"/>
    <n v="0"/>
    <n v="66.92"/>
    <s v="N"/>
    <s v="Peter Appel Transport B.V."/>
    <n v="36622"/>
    <d v="2023-01-25T00:00:00"/>
    <s v="12:13:00"/>
    <n v="0"/>
    <x v="2"/>
    <x v="3"/>
    <n v="1"/>
    <x v="17"/>
    <n v="0"/>
    <s v=""/>
    <x v="0"/>
    <s v=""/>
    <n v="1"/>
    <e v="#VALUE!"/>
  </r>
  <r>
    <s v="COLGATE 3800 DEB."/>
    <s v="Colgate-Palmolive Nederland BV"/>
    <s v="101t"/>
    <n v="101090931646"/>
    <n v="101030161067"/>
    <n v="930"/>
    <s v="Inv Booked"/>
    <s v="0002245830"/>
    <s v="Verkoop"/>
    <n v="170"/>
    <s v="Transport drops zone"/>
    <s v="9 - verwerkt"/>
    <n v="0"/>
    <m/>
    <d v="2023-01-25T00:00:00"/>
    <s v="DROP"/>
    <s v="0001010909316460082760_002"/>
    <m/>
    <m/>
    <m/>
    <s v="EUR"/>
    <n v="104.31"/>
    <s v="EUR"/>
    <n v="104.31"/>
    <s v="EUR"/>
    <n v="104.31"/>
    <n v="104.31"/>
    <n v="0"/>
    <s v="N"/>
    <n v="1223000132"/>
    <d v="2023-02-16T00:00:00"/>
    <m/>
    <d v="2023-01-25T00:00:00"/>
    <s v="00:00"/>
    <s v="23:59"/>
    <d v="2023-01-25T00:00:00"/>
    <s v="15:45"/>
    <s v="15:45"/>
    <n v="10.4"/>
    <s v="ce"/>
    <n v="8158"/>
    <n v="10.4"/>
    <n v="15"/>
    <s v="Kuehne+Nagel Tiel 3 Standpl"/>
    <s v="De Diepert 5"/>
    <s v="Tiel"/>
    <s v="4004 MA"/>
    <s v="NL"/>
    <x v="24"/>
    <s v="Ravenswade 14"/>
    <x v="26"/>
    <s v="3439 LD"/>
    <s v="NL"/>
    <s v="0002245830"/>
    <s v="0082760_002"/>
    <s v="31V"/>
    <s v="NL001131849B01"/>
    <n v="2"/>
    <n v="0"/>
    <n v="104.31"/>
    <s v="N"/>
    <s v="Peter Appel Transport B.V."/>
    <n v="36622"/>
    <d v="2023-01-25T00:00:00"/>
    <s v="06:30:00"/>
    <n v="0"/>
    <x v="2"/>
    <x v="3"/>
    <n v="1"/>
    <x v="22"/>
    <n v="0"/>
    <s v=""/>
    <x v="7"/>
    <s v=""/>
    <n v="1"/>
    <e v="#VALUE!"/>
  </r>
  <r>
    <s v="COLGATE 3800 DEB."/>
    <s v="Colgate-Palmolive Nederland BV"/>
    <s v="101t"/>
    <n v="101090931994"/>
    <n v="101030161068"/>
    <n v="930"/>
    <s v="Inv Booked"/>
    <s v="0002245814 FREIGHT ERROR"/>
    <s v="Verkoop"/>
    <n v="170"/>
    <s v="Transport drops zone"/>
    <s v="9 - verwerkt"/>
    <n v="0"/>
    <m/>
    <d v="2023-01-25T00:00:00"/>
    <s v="DROP"/>
    <s v="0001010909319940082527_002"/>
    <m/>
    <m/>
    <m/>
    <s v="EUR"/>
    <n v="71.12"/>
    <s v="EUR"/>
    <n v="71.12"/>
    <s v="EUR"/>
    <n v="71.12"/>
    <n v="71.12"/>
    <n v="0"/>
    <s v="Y"/>
    <n v="1223000132"/>
    <d v="2023-02-16T00:00:00"/>
    <m/>
    <d v="2023-01-25T00:00:00"/>
    <s v="00:00"/>
    <s v="23:59"/>
    <d v="2023-01-25T00:00:00"/>
    <s v="15:00"/>
    <s v="15:00"/>
    <n v="11.2"/>
    <s v="ce"/>
    <n v="10418"/>
    <n v="11.2"/>
    <n v="18"/>
    <s v="Kuehne+Nagel Tiel 3 Standpl"/>
    <s v="De Diepert 5"/>
    <s v="Tiel"/>
    <s v="4004 MA"/>
    <s v="NL"/>
    <x v="14"/>
    <s v="Rood 24"/>
    <x v="17"/>
    <s v="6666LT"/>
    <s v="NL"/>
    <s v="0002245814 FREIGHT ERROR"/>
    <s v="0082527_002"/>
    <s v="31V"/>
    <s v="NL001131849B01"/>
    <n v="2"/>
    <n v="0"/>
    <n v="71.12"/>
    <s v="N"/>
    <m/>
    <n v="36622"/>
    <d v="2023-01-25T00:00:00"/>
    <s v="15:23:00"/>
    <n v="0"/>
    <x v="2"/>
    <x v="3"/>
    <n v="1"/>
    <x v="15"/>
    <n v="0"/>
    <s v=""/>
    <x v="5"/>
    <s v=""/>
    <n v="1"/>
    <e v="#VALUE!"/>
  </r>
  <r>
    <s v="COLGATE 3800 DEB."/>
    <s v="Colgate-Palmolive Nederland BV"/>
    <s v="101t"/>
    <n v="101090931180"/>
    <n v="101030161069"/>
    <n v="930"/>
    <s v="Inv Booked"/>
    <s v="0002245812"/>
    <s v="Verkoop"/>
    <n v="170"/>
    <s v="Transport drops zone"/>
    <s v="9 - verwerkt"/>
    <n v="0"/>
    <m/>
    <d v="2023-01-25T00:00:00"/>
    <s v="DROP"/>
    <s v="0001010909311800082503_005"/>
    <m/>
    <m/>
    <m/>
    <s v="EUR"/>
    <n v="28.15"/>
    <s v="EUR"/>
    <n v="28.15"/>
    <s v="EUR"/>
    <n v="28.15"/>
    <n v="28.15"/>
    <n v="0"/>
    <s v="N"/>
    <n v="1223000132"/>
    <d v="2023-02-16T00:00:00"/>
    <m/>
    <d v="2023-01-25T00:00:00"/>
    <s v="00:00"/>
    <s v="23:59"/>
    <d v="2023-01-25T00:00:00"/>
    <s v="07:00"/>
    <s v="12:00"/>
    <n v="0.8"/>
    <s v="ce"/>
    <n v="111"/>
    <n v="0.8"/>
    <n v="0"/>
    <s v="Kuehne+Nagel Tiel 3 Standpl"/>
    <s v="De Diepert 5"/>
    <s v="Tiel"/>
    <s v="4004 MA"/>
    <s v="NL"/>
    <x v="74"/>
    <s v="BENJAMIN FRANKLINSTRAAT 2"/>
    <x v="16"/>
    <s v="8013 NC"/>
    <s v="NL"/>
    <s v="0002245812"/>
    <s v="0082503_005"/>
    <s v="31V"/>
    <s v="NL001131849B01"/>
    <n v="2"/>
    <n v="0"/>
    <n v="28.15"/>
    <s v="N"/>
    <s v="Peter Appel Transport B.V."/>
    <n v="36622"/>
    <d v="2023-01-25T00:00:00"/>
    <s v="08:40:00"/>
    <n v="0"/>
    <x v="2"/>
    <x v="3"/>
    <n v="1"/>
    <x v="14"/>
    <n v="1"/>
    <n v="0.8"/>
    <x v="6"/>
    <n v="28.15"/>
    <n v="1"/>
    <n v="30.655349999999999"/>
  </r>
  <r>
    <s v="COLGATE 3800 DEB."/>
    <s v="Colgate-Palmolive Nederland BV"/>
    <s v="101t"/>
    <n v="101090931446"/>
    <n v="101030161121"/>
    <n v="930"/>
    <s v="Inv Booked"/>
    <s v="0002245841"/>
    <s v="Verkoop"/>
    <n v="170"/>
    <s v="Transport drops zone"/>
    <s v="9 - verwerkt"/>
    <n v="0"/>
    <m/>
    <d v="2023-01-25T00:00:00"/>
    <s v="DROP"/>
    <s v="0001010909314460082694_002"/>
    <m/>
    <m/>
    <m/>
    <s v="EUR"/>
    <n v="25.03"/>
    <s v="EUR"/>
    <n v="25.03"/>
    <s v="EUR"/>
    <n v="25.03"/>
    <n v="25.03"/>
    <n v="0"/>
    <s v="Y"/>
    <n v="1223000132"/>
    <d v="2023-02-16T00:00:00"/>
    <m/>
    <d v="2023-01-25T00:00:00"/>
    <s v="00:00"/>
    <s v="23:59"/>
    <d v="2023-01-25T00:00:00"/>
    <s v="08:30"/>
    <s v="17:00"/>
    <n v="0"/>
    <s v="ce"/>
    <n v="5"/>
    <n v="0.8"/>
    <n v="0"/>
    <s v="Kuehne+Nagel Tiel 3 Standpl"/>
    <s v="De Diepert 5"/>
    <s v="Tiel"/>
    <s v="4004 MA"/>
    <s v="NL"/>
    <x v="75"/>
    <s v="Ravenswade 54 K"/>
    <x v="26"/>
    <s v="3439 LD"/>
    <s v="NL"/>
    <s v="0002245841"/>
    <s v="0082694_002"/>
    <s v="31V"/>
    <s v="NL001131849B01"/>
    <n v="2"/>
    <n v="0"/>
    <n v="25.03"/>
    <s v="N"/>
    <s v="Peter Appel Transport B.V."/>
    <n v="36622"/>
    <d v="2023-01-25T00:00:00"/>
    <s v="17:12:00"/>
    <n v="0"/>
    <x v="2"/>
    <x v="3"/>
    <n v="1"/>
    <x v="22"/>
    <n v="1"/>
    <n v="0.8"/>
    <x v="6"/>
    <n v="25.03"/>
    <n v="1"/>
    <n v="27.257670000000001"/>
  </r>
  <r>
    <s v="COLGATE 3800 DEB."/>
    <s v="Colgate-Palmolive Nederland BV"/>
    <s v="101t"/>
    <n v="101090931628"/>
    <n v="101030161070"/>
    <n v="930"/>
    <s v="Inv Booked"/>
    <s v="0002245825"/>
    <s v="Verkoop"/>
    <n v="170"/>
    <s v="Transport drops zone"/>
    <s v="9 - verwerkt"/>
    <n v="0"/>
    <m/>
    <d v="2023-01-25T00:00:00"/>
    <s v="DROP"/>
    <s v="0001010909316280082745_003"/>
    <m/>
    <m/>
    <m/>
    <s v="EUR"/>
    <n v="38.049999999999997"/>
    <s v="EUR"/>
    <n v="38.049999999999997"/>
    <s v="EUR"/>
    <n v="38.049999999999997"/>
    <n v="38.049999999999997"/>
    <n v="0"/>
    <s v="N"/>
    <n v="1223000132"/>
    <d v="2023-02-16T00:00:00"/>
    <m/>
    <d v="2023-01-25T00:00:00"/>
    <s v="00:00"/>
    <s v="23:59"/>
    <d v="2023-01-25T00:00:00"/>
    <s v="09:00"/>
    <s v="09:00"/>
    <n v="1.6"/>
    <s v="ce"/>
    <n v="848"/>
    <n v="1.6"/>
    <n v="1"/>
    <s v="Kuehne+Nagel Tiel 3 Standpl"/>
    <s v="De Diepert 5"/>
    <s v="Tiel"/>
    <s v="4004 MA"/>
    <s v="NL"/>
    <x v="25"/>
    <s v="Hollandweg 30"/>
    <x v="4"/>
    <s v="2665 MT"/>
    <s v="NL"/>
    <s v="0002245825"/>
    <s v="0082745_003"/>
    <s v="31V"/>
    <s v="NL001131849B01"/>
    <n v="2"/>
    <n v="0"/>
    <n v="38.049999999999997"/>
    <s v="N"/>
    <s v="Peter Appel Transport B.V."/>
    <n v="36622"/>
    <d v="2023-01-25T00:00:00"/>
    <s v="11:07:00"/>
    <n v="13"/>
    <x v="2"/>
    <x v="3"/>
    <n v="1"/>
    <x v="4"/>
    <n v="0"/>
    <s v=""/>
    <x v="0"/>
    <s v=""/>
    <n v="1"/>
    <e v="#VALUE!"/>
  </r>
  <r>
    <s v="COLGATE 3800 DEB."/>
    <s v="Colgate-Palmolive Nederland BV"/>
    <s v="101t"/>
    <n v="101090931187"/>
    <n v="101030161071"/>
    <n v="930"/>
    <s v="Inv Booked"/>
    <s v="0002245815"/>
    <s v="Verkoop"/>
    <n v="170"/>
    <s v="Transport drops zone"/>
    <s v="9 - verwerkt"/>
    <n v="0"/>
    <m/>
    <d v="2023-01-25T00:00:00"/>
    <s v="DROP"/>
    <s v="0001010909311870082516_002"/>
    <m/>
    <m/>
    <m/>
    <s v="EUR"/>
    <n v="141.16999999999999"/>
    <s v="EUR"/>
    <n v="141.16999999999999"/>
    <s v="EUR"/>
    <n v="141.16999999999999"/>
    <n v="141.16999999999999"/>
    <n v="0"/>
    <s v="N"/>
    <n v="1223000132"/>
    <d v="2023-02-16T00:00:00"/>
    <m/>
    <d v="2023-01-25T00:00:00"/>
    <s v="00:00"/>
    <s v="23:59"/>
    <d v="2023-01-25T00:00:00"/>
    <s v="09:00"/>
    <s v="09:00"/>
    <n v="13.6"/>
    <s v="ce"/>
    <n v="15271"/>
    <n v="13.6"/>
    <n v="25"/>
    <s v="Kuehne+Nagel Tiel 3 Standpl"/>
    <s v="De Diepert 5"/>
    <s v="Tiel"/>
    <s v="4004 MA"/>
    <s v="NL"/>
    <x v="1"/>
    <s v="Perenmarkt 15"/>
    <x v="2"/>
    <s v="1681PG"/>
    <s v="NL"/>
    <s v="0002245815"/>
    <s v="0082516_002"/>
    <s v="31V"/>
    <s v="NL001131849B01"/>
    <n v="2"/>
    <n v="0"/>
    <n v="141.16999999999999"/>
    <s v="N"/>
    <s v="Peter Appel Transport B.V."/>
    <n v="36622"/>
    <d v="2023-01-25T00:00:00"/>
    <s v="10:36:00"/>
    <n v="10"/>
    <x v="2"/>
    <x v="3"/>
    <n v="1"/>
    <x v="2"/>
    <n v="0"/>
    <s v=""/>
    <x v="1"/>
    <s v=""/>
    <n v="1"/>
    <e v="#VALUE!"/>
  </r>
  <r>
    <s v="COLGATE 3800 DEB."/>
    <s v="Colgate-Palmolive Nederland BV"/>
    <s v="101t"/>
    <n v="0"/>
    <n v="101030161126"/>
    <n v="980"/>
    <s v="Cancel No In"/>
    <s v="0002245882"/>
    <s v="Verkoop"/>
    <n v="170"/>
    <s v="Transport drops zone"/>
    <s v="0 - ingevoerd"/>
    <n v="0"/>
    <m/>
    <d v="2023-01-25T00:00:00"/>
    <m/>
    <m/>
    <n v="247.81"/>
    <n v="17.600000000000001"/>
    <m/>
    <s v="EUR"/>
    <n v="11.26"/>
    <s v="EUR"/>
    <n v="0"/>
    <s v="EUR"/>
    <n v="11.26"/>
    <n v="0"/>
    <n v="-11.26"/>
    <s v="N"/>
    <m/>
    <m/>
    <m/>
    <d v="2023-01-25T00:00:00"/>
    <s v="00:00"/>
    <s v="23:59"/>
    <d v="2023-01-25T00:00:00"/>
    <s v="13:00"/>
    <s v="13:00"/>
    <n v="0.8"/>
    <s v="ce"/>
    <n v="437"/>
    <n v="0.8"/>
    <n v="0"/>
    <s v="Kuehne+Nagel Tiel 3 Standpl"/>
    <s v="De Diepert 5"/>
    <s v="Tiel"/>
    <s v="4004 MA"/>
    <s v="NL"/>
    <x v="1"/>
    <s v="Fahrenheitweg 1"/>
    <x v="1"/>
    <s v="6101WR"/>
    <s v="NL"/>
    <s v="0002245882"/>
    <s v="0082751_003"/>
    <m/>
    <s v="NL001131849B01"/>
    <n v="2"/>
    <n v="0"/>
    <n v="0"/>
    <s v="N"/>
    <m/>
    <n v="36622"/>
    <d v="2023-01-25T00:00:00"/>
    <s v="13:15:00"/>
    <n v="0"/>
    <x v="2"/>
    <x v="3"/>
    <n v="1"/>
    <x v="1"/>
    <n v="0"/>
    <s v=""/>
    <x v="1"/>
    <s v=""/>
    <n v="1"/>
    <e v="#VALUE!"/>
  </r>
  <r>
    <s v="COLGATE 3800 DEB."/>
    <s v="Colgate-Palmolive Nederland BV"/>
    <s v="101t"/>
    <n v="101090931180"/>
    <n v="101030161087"/>
    <n v="930"/>
    <s v="Inv Booked"/>
    <s v="0002245836"/>
    <s v="Verkoop"/>
    <n v="170"/>
    <s v="Transport drops zone"/>
    <s v="9 - verwerkt"/>
    <n v="0"/>
    <m/>
    <d v="2023-01-25T00:00:00"/>
    <s v="DROP"/>
    <s v="0001010909311800082503_007"/>
    <m/>
    <m/>
    <m/>
    <s v="EUR"/>
    <n v="25.03"/>
    <s v="EUR"/>
    <n v="25.03"/>
    <s v="EUR"/>
    <n v="25.03"/>
    <n v="25.03"/>
    <n v="0"/>
    <s v="N"/>
    <n v="1223000132"/>
    <d v="2023-02-16T00:00:00"/>
    <m/>
    <d v="2023-01-25T00:00:00"/>
    <s v="00:00"/>
    <s v="23:59"/>
    <d v="2023-01-25T00:00:00"/>
    <s v="08:30"/>
    <s v="17:00"/>
    <n v="0.8"/>
    <s v="ce"/>
    <n v="27"/>
    <n v="0.8"/>
    <n v="0"/>
    <s v="Kuehne+Nagel Tiel 3 Standpl"/>
    <s v="De Diepert 5"/>
    <s v="Tiel"/>
    <s v="4004 MA"/>
    <s v="NL"/>
    <x v="75"/>
    <s v="Ravenswade 54 K"/>
    <x v="26"/>
    <s v="3439 LD"/>
    <s v="NL"/>
    <s v="0002245836"/>
    <s v="0082503_007"/>
    <s v="31V"/>
    <s v="NL001131849B01"/>
    <n v="2"/>
    <n v="0"/>
    <n v="25.03"/>
    <s v="N"/>
    <s v="Peter Appel Transport B.V."/>
    <n v="36622"/>
    <d v="2023-01-25T00:00:00"/>
    <s v="17:12:00"/>
    <n v="0"/>
    <x v="2"/>
    <x v="3"/>
    <n v="1"/>
    <x v="22"/>
    <n v="1"/>
    <n v="0.8"/>
    <x v="6"/>
    <n v="25.03"/>
    <n v="1"/>
    <n v="27.257670000000001"/>
  </r>
  <r>
    <s v="COLGATE 3800 DEB."/>
    <s v="Colgate-Palmolive Nederland BV"/>
    <s v="101t"/>
    <n v="101090931191"/>
    <n v="101030161086"/>
    <n v="930"/>
    <s v="Inv Booked"/>
    <s v="0002245835"/>
    <s v="Verkoop"/>
    <n v="170"/>
    <s v="Transport drops zone"/>
    <s v="9 - verwerkt"/>
    <n v="0"/>
    <m/>
    <d v="2023-01-25T00:00:00"/>
    <s v="DROP"/>
    <s v="0001010909311910082526_002"/>
    <m/>
    <m/>
    <m/>
    <s v="EUR"/>
    <n v="163.07"/>
    <s v="EUR"/>
    <n v="163.07"/>
    <s v="EUR"/>
    <n v="163.07"/>
    <n v="163.07"/>
    <n v="0"/>
    <s v="N"/>
    <n v="1223000132"/>
    <d v="2023-02-16T00:00:00"/>
    <m/>
    <d v="2023-01-25T00:00:00"/>
    <s v="00:00"/>
    <s v="23:59"/>
    <d v="2023-01-25T00:00:00"/>
    <s v="14:00"/>
    <s v="14:00"/>
    <n v="25.6"/>
    <s v="ce"/>
    <n v="19514"/>
    <n v="25.6"/>
    <n v="39"/>
    <s v="Kuehne+Nagel Tiel 3 Standpl"/>
    <s v="De Diepert 5"/>
    <s v="Tiel"/>
    <s v="4004 MA"/>
    <s v="NL"/>
    <x v="14"/>
    <s v="Rood 24"/>
    <x v="17"/>
    <s v="6666LT"/>
    <s v="NL"/>
    <s v="0002245835"/>
    <s v="0082526_002"/>
    <s v="31V"/>
    <s v="NL001131849B01"/>
    <n v="2"/>
    <n v="0"/>
    <n v="163.07"/>
    <s v="N"/>
    <s v="Peter Appel Transport B.V."/>
    <n v="36622"/>
    <d v="2023-01-25T00:00:00"/>
    <s v="14:33:00"/>
    <n v="0"/>
    <x v="2"/>
    <x v="3"/>
    <n v="1"/>
    <x v="15"/>
    <n v="1"/>
    <n v="25.6"/>
    <x v="5"/>
    <n v="163.07"/>
    <n v="1"/>
    <n v="177.58322999999999"/>
  </r>
  <r>
    <s v="COLGATE 3800 DEB."/>
    <s v="Colgate-Palmolive Nederland BV"/>
    <s v="101t"/>
    <n v="101090932261"/>
    <n v="101030161169"/>
    <n v="930"/>
    <s v="Inv Booked"/>
    <s v="0002245881"/>
    <s v="Verkoop"/>
    <n v="170"/>
    <s v="Transport drops zone"/>
    <s v="9 - verwerkt"/>
    <n v="0"/>
    <m/>
    <d v="2023-01-26T00:00:00"/>
    <s v="DROP"/>
    <s v="0001010909322610083158_002"/>
    <m/>
    <m/>
    <m/>
    <s v="EUR"/>
    <n v="101.38"/>
    <s v="EUR"/>
    <n v="101.38"/>
    <s v="EUR"/>
    <n v="101.38"/>
    <n v="101.38"/>
    <n v="0"/>
    <s v="N"/>
    <n v="1223000132"/>
    <d v="2023-02-16T00:00:00"/>
    <m/>
    <d v="2023-01-26T00:00:00"/>
    <s v="00:00"/>
    <s v="23:59"/>
    <d v="2023-01-26T00:00:00"/>
    <s v="15:00"/>
    <s v="15:00"/>
    <n v="7.2"/>
    <s v="ce"/>
    <n v="8330"/>
    <n v="7.2"/>
    <n v="14"/>
    <s v="Kuehne+Nagel Tiel 3 Standpl"/>
    <s v="De Diepert 5"/>
    <s v="Tiel"/>
    <s v="4004 MA"/>
    <s v="NL"/>
    <x v="1"/>
    <s v="Fahrenheitweg 1"/>
    <x v="1"/>
    <s v="6101WR"/>
    <s v="NL"/>
    <s v="0002245881"/>
    <s v="0083158_002"/>
    <s v="31V"/>
    <s v="NL001131849B01"/>
    <n v="2"/>
    <n v="0"/>
    <n v="101.38"/>
    <s v="N"/>
    <s v="Peter Appel Transport B.V."/>
    <n v="36622"/>
    <d v="2023-01-26T00:00:00"/>
    <s v="15:09:00"/>
    <n v="0"/>
    <x v="3"/>
    <x v="3"/>
    <n v="1"/>
    <x v="1"/>
    <n v="1"/>
    <n v="17.600000000000001"/>
    <x v="1"/>
    <n v="247.81"/>
    <n v="1"/>
    <n v="269.86509000000001"/>
  </r>
  <r>
    <s v="COLGATE 3800 DEB."/>
    <s v="Colgate-Palmolive Nederland BV"/>
    <s v="101t"/>
    <n v="101090932235"/>
    <n v="101030161170"/>
    <n v="930"/>
    <s v="Inv Booked"/>
    <s v="0002245866"/>
    <s v="Verkoop"/>
    <n v="170"/>
    <s v="Transport drops zone"/>
    <s v="9 - verwerkt"/>
    <n v="0"/>
    <m/>
    <d v="2023-01-26T00:00:00"/>
    <s v="DROP"/>
    <s v="0001010909322350083136_002"/>
    <m/>
    <m/>
    <m/>
    <s v="EUR"/>
    <n v="24.99"/>
    <s v="EUR"/>
    <n v="24.99"/>
    <s v="EUR"/>
    <n v="24.99"/>
    <n v="24.99"/>
    <n v="0"/>
    <s v="N"/>
    <n v="1223000132"/>
    <d v="2023-02-16T00:00:00"/>
    <m/>
    <d v="2023-01-26T00:00:00"/>
    <s v="00:00"/>
    <s v="23:59"/>
    <d v="2023-01-26T00:00:00"/>
    <s v="07:00"/>
    <s v="10:00"/>
    <n v="1.6"/>
    <s v="ce"/>
    <n v="678"/>
    <n v="1.6"/>
    <n v="0"/>
    <s v="Kuehne+Nagel Tiel 3 Standpl"/>
    <s v="De Diepert 5"/>
    <s v="Tiel"/>
    <s v="4004 MA"/>
    <s v="NL"/>
    <x v="10"/>
    <s v="Slego 1a"/>
    <x v="13"/>
    <s v="1046BM"/>
    <s v="NL"/>
    <s v="0002245866"/>
    <s v="0083136_002"/>
    <s v="31V"/>
    <s v="NL001131849B01"/>
    <n v="2"/>
    <n v="0"/>
    <n v="24.99"/>
    <s v="N"/>
    <s v="Peter Appel Transport B.V."/>
    <n v="36622"/>
    <d v="2023-01-26T00:00:00"/>
    <s v="08:19:00"/>
    <n v="0"/>
    <x v="3"/>
    <x v="3"/>
    <n v="1"/>
    <x v="11"/>
    <n v="1"/>
    <n v="4.8000000000000007"/>
    <x v="0"/>
    <n v="74.98"/>
    <n v="1"/>
    <n v="81.653220000000005"/>
  </r>
  <r>
    <s v="COLGATE 3800 DEB."/>
    <s v="Colgate-Palmolive Nederland BV"/>
    <s v="101t"/>
    <n v="101090931898"/>
    <n v="101030161171"/>
    <n v="930"/>
    <s v="Inv Booked"/>
    <s v="0002245867"/>
    <s v="Verkoop"/>
    <n v="170"/>
    <s v="Transport drops zone"/>
    <s v="9 - verwerkt"/>
    <n v="0"/>
    <m/>
    <d v="2023-01-26T00:00:00"/>
    <s v="DROP"/>
    <s v="0001010909318980082928_002"/>
    <m/>
    <m/>
    <m/>
    <s v="EUR"/>
    <n v="91.44"/>
    <s v="EUR"/>
    <n v="91.44"/>
    <s v="EUR"/>
    <n v="91.44"/>
    <n v="91.44"/>
    <n v="0"/>
    <s v="Y"/>
    <n v="1223000132"/>
    <d v="2023-02-16T00:00:00"/>
    <m/>
    <d v="2023-01-26T00:00:00"/>
    <s v="00:00"/>
    <s v="23:59"/>
    <d v="2023-01-26T00:00:00"/>
    <s v="21:00"/>
    <s v="21:00"/>
    <n v="14"/>
    <s v="ce"/>
    <n v="13416"/>
    <n v="14.4"/>
    <n v="23"/>
    <s v="Kuehne+Nagel Tiel 3 Standpl"/>
    <s v="De Diepert 5"/>
    <s v="Tiel"/>
    <s v="4004 MA"/>
    <s v="NL"/>
    <x v="14"/>
    <s v="Rood 24"/>
    <x v="17"/>
    <s v="6666LT"/>
    <s v="NL"/>
    <s v="0002245867"/>
    <s v="0082928_002"/>
    <s v="31V"/>
    <s v="NL001131849B01"/>
    <n v="2"/>
    <n v="0"/>
    <n v="91.44"/>
    <s v="N"/>
    <s v="Peter Appel Transport B.V."/>
    <n v="36622"/>
    <d v="2023-01-26T00:00:00"/>
    <s v="21:38:00"/>
    <n v="0"/>
    <x v="3"/>
    <x v="3"/>
    <n v="1"/>
    <x v="15"/>
    <n v="1"/>
    <n v="26.400000000000002"/>
    <x v="5"/>
    <n v="167.64"/>
    <n v="1"/>
    <n v="182.55995999999999"/>
  </r>
  <r>
    <s v="COLGATE 3800 DEB."/>
    <s v="Colgate-Palmolive Nederland BV"/>
    <s v="101t"/>
    <n v="0"/>
    <n v="101030161154"/>
    <n v="980"/>
    <s v="Cancel No In"/>
    <s v="4500053166"/>
    <s v="Verkoop"/>
    <n v="200"/>
    <s v="Transport drops"/>
    <s v="0 - ingevoerd"/>
    <n v="0"/>
    <m/>
    <d v="2023-01-26T00:00:00"/>
    <m/>
    <m/>
    <n v="49.95"/>
    <m/>
    <m/>
    <s v="EUR"/>
    <n v="49.95"/>
    <s v="EUR"/>
    <n v="0"/>
    <s v="EUR"/>
    <n v="49.95"/>
    <n v="0"/>
    <n v="-49.95"/>
    <s v="N"/>
    <m/>
    <m/>
    <m/>
    <d v="2023-01-26T00:00:00"/>
    <s v="00:00"/>
    <s v="23:59"/>
    <d v="2023-01-26T00:00:00"/>
    <s v="08:00"/>
    <s v="16:00"/>
    <n v="0.8"/>
    <s v="ce"/>
    <n v="283"/>
    <n v="0.8"/>
    <n v="0"/>
    <s v="Kuehne+Nagel Tiel 3 Standpl"/>
    <s v="De Diepert 5"/>
    <s v="Tiel"/>
    <s v="4004 MA"/>
    <s v="NL"/>
    <x v="62"/>
    <s v="Veldweg 5"/>
    <x v="49"/>
    <s v="5061KJ"/>
    <s v="NL"/>
    <s v="4500053166"/>
    <m/>
    <m/>
    <s v="NL001131849B01"/>
    <n v="2"/>
    <n v="0"/>
    <n v="0"/>
    <s v="N"/>
    <s v="Peter Appel Transport B.V."/>
    <n v="36744"/>
    <d v="2023-01-26T00:00:00"/>
    <s v="16:00:00"/>
    <n v="0"/>
    <x v="3"/>
    <x v="3"/>
    <n v="1"/>
    <x v="3"/>
    <n v="0"/>
    <s v=""/>
    <x v="6"/>
    <s v=""/>
    <n v="1"/>
    <e v="#VALUE!"/>
  </r>
  <r>
    <s v="COLGATE 3800 DEB."/>
    <s v="Colgate-Palmolive Nederland BV"/>
    <s v="101t"/>
    <n v="101090931894"/>
    <n v="101030161185"/>
    <n v="930"/>
    <s v="Inv Booked"/>
    <s v="0002245870"/>
    <s v="Verkoop"/>
    <n v="170"/>
    <s v="Transport drops zone"/>
    <s v="9 - verwerkt"/>
    <n v="0"/>
    <m/>
    <d v="2023-01-26T00:00:00"/>
    <s v="DROP"/>
    <s v="0001010909318940082922_002"/>
    <m/>
    <m/>
    <m/>
    <s v="EUR"/>
    <n v="89.38"/>
    <s v="EUR"/>
    <n v="89.38"/>
    <s v="EUR"/>
    <n v="89.38"/>
    <n v="89.38"/>
    <n v="0"/>
    <s v="N"/>
    <n v="1223000132"/>
    <d v="2023-02-16T00:00:00"/>
    <m/>
    <d v="2023-01-26T00:00:00"/>
    <s v="00:00"/>
    <s v="23:59"/>
    <d v="2023-01-26T00:00:00"/>
    <s v="12:00"/>
    <s v="13:00"/>
    <n v="5.6"/>
    <s v="ce"/>
    <n v="5424"/>
    <n v="5.6"/>
    <n v="10"/>
    <s v="Kuehne+Nagel Tiel 3 Standpl"/>
    <s v="De Diepert 5"/>
    <s v="Tiel"/>
    <s v="4004 MA"/>
    <s v="NL"/>
    <x v="7"/>
    <s v="HOOFDTOCHT 1"/>
    <x v="7"/>
    <s v="1507 CJ"/>
    <s v="NL"/>
    <s v="0002245870"/>
    <s v="0082922_002"/>
    <s v="31V"/>
    <s v="NL001131849B01"/>
    <n v="2"/>
    <n v="0"/>
    <n v="89.38"/>
    <s v="N"/>
    <s v="Peter Appel Transport B.V."/>
    <n v="36622"/>
    <d v="2023-01-26T00:00:00"/>
    <s v="13:00:00"/>
    <n v="0"/>
    <x v="3"/>
    <x v="3"/>
    <n v="1"/>
    <x v="7"/>
    <n v="1"/>
    <n v="5.6"/>
    <x v="2"/>
    <n v="89.38"/>
    <n v="1"/>
    <n v="97.334819999999993"/>
  </r>
  <r>
    <s v="COLGATE 3800 DEB."/>
    <s v="Colgate-Palmolive Nederland BV"/>
    <s v="101t"/>
    <n v="101090931887"/>
    <n v="101030161173"/>
    <n v="930"/>
    <s v="Inv Booked"/>
    <s v="0002245887"/>
    <s v="Verkoop"/>
    <n v="170"/>
    <s v="Transport drops zone"/>
    <s v="9 - verwerkt"/>
    <n v="0"/>
    <m/>
    <d v="2023-01-26T00:00:00"/>
    <s v="DROP"/>
    <s v="0001010909318870082912_003"/>
    <m/>
    <m/>
    <m/>
    <s v="EUR"/>
    <n v="44.9"/>
    <s v="EUR"/>
    <n v="44.9"/>
    <s v="EUR"/>
    <n v="44.9"/>
    <n v="44.9"/>
    <n v="0"/>
    <s v="N"/>
    <n v="1223000132"/>
    <d v="2023-02-16T00:00:00"/>
    <m/>
    <d v="2023-01-26T00:00:00"/>
    <s v="00:00"/>
    <s v="23:59"/>
    <d v="2023-01-26T00:00:00"/>
    <s v="06:00"/>
    <s v="14:00"/>
    <n v="1.6"/>
    <s v="ce"/>
    <n v="1348"/>
    <n v="1.6"/>
    <n v="1"/>
    <s v="Kuehne+Nagel Tiel 3 Standpl"/>
    <s v="De Diepert 5"/>
    <s v="Tiel"/>
    <s v="4004 MA"/>
    <s v="NL"/>
    <x v="33"/>
    <s v="Tussenriemer 40"/>
    <x v="35"/>
    <s v="4704SR"/>
    <s v="NL"/>
    <s v="0002245887"/>
    <s v="0082912_003"/>
    <s v="31V"/>
    <s v="NL001131849B01"/>
    <n v="2"/>
    <n v="0"/>
    <n v="44.9"/>
    <s v="N"/>
    <s v="Peter Appel Transport B.V."/>
    <n v="36622"/>
    <d v="2023-01-26T00:00:00"/>
    <s v="08:59:00"/>
    <n v="8"/>
    <x v="3"/>
    <x v="3"/>
    <n v="1"/>
    <x v="29"/>
    <n v="1"/>
    <n v="1.6"/>
    <x v="8"/>
    <n v="44.9"/>
    <n v="1"/>
    <n v="48.896099999999997"/>
  </r>
  <r>
    <s v="COLGATE 3800 DEB."/>
    <s v="Colgate-Palmolive Nederland BV"/>
    <s v="101t"/>
    <n v="101090932235"/>
    <n v="101030161174"/>
    <n v="930"/>
    <s v="Inv Booked"/>
    <s v="0002245875"/>
    <s v="Verkoop"/>
    <n v="170"/>
    <s v="Transport drops zone"/>
    <s v="9 - verwerkt"/>
    <n v="0"/>
    <m/>
    <d v="2023-01-26T00:00:00"/>
    <s v="DROP"/>
    <s v="0001010909322350083136_002"/>
    <m/>
    <m/>
    <m/>
    <s v="EUR"/>
    <n v="49.99"/>
    <s v="EUR"/>
    <n v="49.99"/>
    <s v="EUR"/>
    <n v="49.99"/>
    <n v="49.99"/>
    <n v="0"/>
    <s v="N"/>
    <n v="1223000132"/>
    <d v="2023-02-16T00:00:00"/>
    <m/>
    <d v="2023-01-26T00:00:00"/>
    <s v="00:00"/>
    <s v="23:59"/>
    <d v="2023-01-26T00:00:00"/>
    <s v="07:00"/>
    <s v="10:00"/>
    <n v="3.2"/>
    <s v="ce"/>
    <n v="1969"/>
    <n v="3.2"/>
    <n v="2"/>
    <s v="Kuehne+Nagel Tiel 3 Standpl"/>
    <s v="De Diepert 5"/>
    <s v="Tiel"/>
    <s v="4004 MA"/>
    <s v="NL"/>
    <x v="12"/>
    <s v="SLEGO 1"/>
    <x v="13"/>
    <s v="1046 BM"/>
    <s v="NL"/>
    <s v="0002245875"/>
    <s v="0083136_002"/>
    <s v="31V"/>
    <s v="NL001131849B01"/>
    <n v="2"/>
    <n v="0"/>
    <n v="49.99"/>
    <s v="N"/>
    <s v="Peter Appel Transport B.V."/>
    <n v="36622"/>
    <d v="2023-01-26T00:00:00"/>
    <s v="08:22:00"/>
    <n v="0"/>
    <x v="3"/>
    <x v="3"/>
    <n v="1"/>
    <x v="11"/>
    <n v="0"/>
    <s v=""/>
    <x v="0"/>
    <s v=""/>
    <n v="1"/>
    <e v="#VALUE!"/>
  </r>
  <r>
    <s v="COLGATE 3800 DEB."/>
    <s v="Colgate-Palmolive Nederland BV"/>
    <s v="101t"/>
    <n v="101090932257"/>
    <n v="101030161176"/>
    <n v="930"/>
    <s v="Inv Booked"/>
    <s v="0002245891"/>
    <s v="Verkoop"/>
    <n v="170"/>
    <s v="Transport drops zone"/>
    <s v="9 - verwerkt"/>
    <n v="0"/>
    <m/>
    <d v="2023-01-26T00:00:00"/>
    <s v="DROP"/>
    <s v="0001010909322570083153_002"/>
    <m/>
    <m/>
    <m/>
    <s v="EUR"/>
    <n v="29.36"/>
    <s v="EUR"/>
    <n v="29.36"/>
    <s v="EUR"/>
    <n v="29.36"/>
    <n v="29.36"/>
    <n v="0"/>
    <s v="N"/>
    <n v="1223000132"/>
    <d v="2023-02-16T00:00:00"/>
    <m/>
    <d v="2023-01-26T00:00:00"/>
    <s v="00:00"/>
    <s v="23:59"/>
    <d v="2023-01-26T00:00:00"/>
    <s v="06:00"/>
    <s v="14:00"/>
    <n v="1.6"/>
    <s v="ce"/>
    <n v="1123"/>
    <n v="1.6"/>
    <n v="1"/>
    <s v="Kuehne+Nagel Tiel 3 Standpl"/>
    <s v="De Diepert 5"/>
    <s v="Tiel"/>
    <s v="4004 MA"/>
    <s v="NL"/>
    <x v="31"/>
    <s v="Ohmweg 3"/>
    <x v="33"/>
    <s v="4104BM"/>
    <s v="NL"/>
    <s v="0002245891"/>
    <s v="0083153_002"/>
    <s v="31V"/>
    <s v="NL001131849B01"/>
    <n v="2"/>
    <n v="0"/>
    <n v="29.36"/>
    <s v="N"/>
    <s v="Peter Appel Transport B.V."/>
    <n v="36622"/>
    <d v="2023-01-26T00:00:00"/>
    <s v="10:02:00"/>
    <n v="17"/>
    <x v="3"/>
    <x v="3"/>
    <n v="1"/>
    <x v="6"/>
    <n v="1"/>
    <n v="1.6"/>
    <x v="8"/>
    <n v="29.36"/>
    <n v="1"/>
    <n v="31.973039999999997"/>
  </r>
  <r>
    <s v="COLGATE 3800 DEB."/>
    <s v="Colgate-Palmolive Nederland BV"/>
    <s v="101t"/>
    <n v="101090931898"/>
    <n v="101030161177"/>
    <n v="930"/>
    <s v="Inv Booked"/>
    <s v="0002245883"/>
    <s v="Verkoop"/>
    <n v="170"/>
    <s v="Transport drops zone"/>
    <s v="9 - verwerkt"/>
    <n v="0"/>
    <m/>
    <d v="2023-01-26T00:00:00"/>
    <s v="DROP"/>
    <s v="0001010909318980082928_002"/>
    <m/>
    <m/>
    <m/>
    <s v="EUR"/>
    <n v="45.72"/>
    <s v="EUR"/>
    <n v="45.72"/>
    <s v="EUR"/>
    <n v="45.72"/>
    <n v="45.72"/>
    <n v="0"/>
    <s v="Y"/>
    <n v="1223000132"/>
    <d v="2023-02-16T00:00:00"/>
    <m/>
    <d v="2023-01-26T00:00:00"/>
    <s v="00:00"/>
    <s v="23:59"/>
    <d v="2023-01-26T00:00:00"/>
    <s v="21:00"/>
    <s v="21:00"/>
    <n v="7.2"/>
    <s v="ce"/>
    <n v="6303"/>
    <n v="7.2"/>
    <n v="10"/>
    <s v="Kuehne+Nagel Tiel 3 Standpl"/>
    <s v="De Diepert 5"/>
    <s v="Tiel"/>
    <s v="4004 MA"/>
    <s v="NL"/>
    <x v="14"/>
    <s v="Rood 24"/>
    <x v="17"/>
    <s v="6666LT"/>
    <s v="NL"/>
    <s v="0002245883"/>
    <s v="0082928_002"/>
    <s v="31V"/>
    <s v="NL001131849B01"/>
    <n v="2"/>
    <n v="0"/>
    <n v="45.72"/>
    <s v="N"/>
    <s v="Peter Appel Transport B.V."/>
    <n v="36622"/>
    <d v="2023-01-26T00:00:00"/>
    <s v="21:38:00"/>
    <n v="0"/>
    <x v="3"/>
    <x v="3"/>
    <n v="1"/>
    <x v="15"/>
    <n v="0"/>
    <s v=""/>
    <x v="5"/>
    <s v=""/>
    <n v="1"/>
    <e v="#VALUE!"/>
  </r>
  <r>
    <s v="COLGATE 3800 DEB."/>
    <s v="Colgate-Palmolive Nederland BV"/>
    <s v="101t"/>
    <n v="101090931889"/>
    <n v="101030161182"/>
    <n v="930"/>
    <s v="Inv Booked"/>
    <s v="0002245890"/>
    <s v="Verkoop"/>
    <n v="170"/>
    <s v="Transport drops zone"/>
    <s v="9 - verwerkt"/>
    <n v="0"/>
    <m/>
    <d v="2023-01-26T00:00:00"/>
    <s v="DROP"/>
    <s v="0001010909318890082917_002"/>
    <m/>
    <m/>
    <m/>
    <s v="EUR"/>
    <n v="61.73"/>
    <s v="EUR"/>
    <n v="61.73"/>
    <s v="EUR"/>
    <n v="61.73"/>
    <n v="61.73"/>
    <n v="0"/>
    <s v="N"/>
    <n v="1223000132"/>
    <d v="2023-02-16T00:00:00"/>
    <m/>
    <d v="2023-01-26T00:00:00"/>
    <s v="00:00"/>
    <s v="23:59"/>
    <d v="2023-01-26T00:00:00"/>
    <s v="06:00"/>
    <s v="14:30"/>
    <n v="2.4"/>
    <s v="ce"/>
    <n v="1573"/>
    <n v="2.4"/>
    <n v="1"/>
    <s v="Kuehne+Nagel Tiel 3 Standpl"/>
    <s v="De Diepert 5"/>
    <s v="Tiel"/>
    <s v="4004 MA"/>
    <s v="NL"/>
    <x v="34"/>
    <s v="Birnieweg 13"/>
    <x v="36"/>
    <s v="7418 HH"/>
    <s v="NL"/>
    <s v="0002245890"/>
    <s v="0082917_002"/>
    <s v="31V"/>
    <s v="NL001131849B01"/>
    <n v="2"/>
    <n v="0"/>
    <n v="61.73"/>
    <s v="N"/>
    <s v="Peter Appel Transport B.V."/>
    <n v="36622"/>
    <d v="2023-01-26T00:00:00"/>
    <s v="09:34:00"/>
    <n v="0"/>
    <x v="3"/>
    <x v="3"/>
    <n v="1"/>
    <x v="30"/>
    <n v="1"/>
    <n v="2.4"/>
    <x v="8"/>
    <n v="61.73"/>
    <n v="1"/>
    <n v="67.223969999999994"/>
  </r>
  <r>
    <s v="COLGATE 3800 DEB."/>
    <s v="Colgate-Palmolive Nederland BV"/>
    <s v="101t"/>
    <n v="101090931733"/>
    <n v="101030161184"/>
    <n v="930"/>
    <s v="Inv Booked"/>
    <s v="0002245872"/>
    <s v="Verkoop"/>
    <n v="170"/>
    <s v="Transport drops zone"/>
    <s v="9 - verwerkt"/>
    <n v="0"/>
    <m/>
    <d v="2023-01-26T00:00:00"/>
    <s v="DROP"/>
    <s v="0001010909317330082836_007"/>
    <m/>
    <m/>
    <m/>
    <s v="EUR"/>
    <n v="30.84"/>
    <s v="EUR"/>
    <n v="30.84"/>
    <s v="EUR"/>
    <n v="30.84"/>
    <n v="30.84"/>
    <n v="0"/>
    <s v="N"/>
    <n v="1223000132"/>
    <d v="2023-02-16T00:00:00"/>
    <m/>
    <d v="2023-01-26T00:00:00"/>
    <s v="00:00"/>
    <s v="23:59"/>
    <d v="2023-01-26T00:00:00"/>
    <s v="08:00"/>
    <s v="16:00"/>
    <n v="2.4"/>
    <s v="ce"/>
    <n v="1104"/>
    <n v="2.4"/>
    <n v="1"/>
    <s v="Kuehne+Nagel Tiel 3 Standpl"/>
    <s v="De Diepert 5"/>
    <s v="Tiel"/>
    <s v="4004 MA"/>
    <s v="NL"/>
    <x v="40"/>
    <s v="Doornhoek 4050"/>
    <x v="20"/>
    <s v="5465TD"/>
    <s v="NL"/>
    <s v="0002245872"/>
    <s v="0082836_007"/>
    <s v="31V"/>
    <s v="NL001131849B01"/>
    <n v="2"/>
    <n v="0"/>
    <n v="30.84"/>
    <s v="N"/>
    <s v="Peter Appel Transport B.V."/>
    <n v="36622"/>
    <d v="2023-01-26T00:00:00"/>
    <s v="09:09:00"/>
    <n v="0"/>
    <x v="3"/>
    <x v="3"/>
    <n v="1"/>
    <x v="18"/>
    <n v="1"/>
    <n v="4.8"/>
    <x v="3"/>
    <n v="61.68"/>
    <n v="1"/>
    <n v="67.169519999999991"/>
  </r>
  <r>
    <s v="COLGATE 3800 DEB."/>
    <s v="Colgate-Palmolive Nederland BV"/>
    <s v="101t"/>
    <n v="101090932260"/>
    <n v="101030161187"/>
    <n v="930"/>
    <s v="Inv Booked"/>
    <s v="0002245878"/>
    <s v="Verkoop"/>
    <n v="170"/>
    <s v="Transport drops zone"/>
    <s v="9 - verwerkt"/>
    <n v="0"/>
    <m/>
    <d v="2023-01-26T00:00:00"/>
    <s v="DROP"/>
    <s v="0001010909322600083151_002"/>
    <m/>
    <m/>
    <m/>
    <s v="EUR"/>
    <n v="236.2"/>
    <s v="EUR"/>
    <n v="236.2"/>
    <s v="EUR"/>
    <n v="236.2"/>
    <n v="236.2"/>
    <n v="0"/>
    <s v="N"/>
    <n v="1223000132"/>
    <d v="2023-02-16T00:00:00"/>
    <m/>
    <d v="2023-01-26T00:00:00"/>
    <s v="00:00"/>
    <s v="23:59"/>
    <d v="2023-01-26T00:00:00"/>
    <s v="09:00"/>
    <s v="09:00"/>
    <n v="20"/>
    <s v="ce"/>
    <n v="20191"/>
    <n v="20"/>
    <n v="37"/>
    <s v="Kuehne+Nagel Tiel 3 Standpl"/>
    <s v="De Diepert 5"/>
    <s v="Tiel"/>
    <s v="4004 MA"/>
    <s v="NL"/>
    <x v="1"/>
    <s v="Perenmarkt 15"/>
    <x v="2"/>
    <s v="1681PG"/>
    <s v="NL"/>
    <s v="0002245878"/>
    <s v="0083151_002"/>
    <s v="31V"/>
    <s v="NL001131849B01"/>
    <n v="2"/>
    <n v="0"/>
    <n v="236.2"/>
    <s v="N"/>
    <s v="Peter Appel Transport B.V."/>
    <n v="36622"/>
    <d v="2023-01-26T00:00:00"/>
    <s v="13:40:00"/>
    <n v="0"/>
    <x v="3"/>
    <x v="3"/>
    <n v="1"/>
    <x v="2"/>
    <n v="1"/>
    <n v="20"/>
    <x v="1"/>
    <n v="236.2"/>
    <n v="1"/>
    <n v="257.22179999999997"/>
  </r>
  <r>
    <s v="COLGATE 3800 DEB."/>
    <s v="Colgate-Palmolive Nederland BV"/>
    <s v="101t"/>
    <n v="101090932266"/>
    <n v="101030161188"/>
    <n v="930"/>
    <s v="Inv Booked"/>
    <s v="0002245880"/>
    <s v="Verkoop"/>
    <n v="170"/>
    <s v="Transport drops zone"/>
    <s v="9 - verwerkt"/>
    <n v="0"/>
    <m/>
    <d v="2023-01-26T00:00:00"/>
    <s v="DROP"/>
    <s v="0001010909322660083160_002"/>
    <m/>
    <m/>
    <m/>
    <s v="EUR"/>
    <n v="266.39999999999998"/>
    <s v="EUR"/>
    <n v="266.39999999999998"/>
    <s v="EUR"/>
    <n v="266.39999999999998"/>
    <n v="266.39999999999998"/>
    <n v="0"/>
    <s v="N"/>
    <n v="1223000132"/>
    <d v="2023-02-16T00:00:00"/>
    <m/>
    <d v="2023-01-26T00:00:00"/>
    <s v="00:00"/>
    <s v="23:59"/>
    <d v="2023-01-26T00:00:00"/>
    <s v="14:00"/>
    <s v="14:00"/>
    <n v="20"/>
    <s v="ce"/>
    <n v="21704"/>
    <n v="20"/>
    <n v="37"/>
    <s v="Kuehne+Nagel Tiel 3 Standpl"/>
    <s v="De Diepert 5"/>
    <s v="Tiel"/>
    <s v="4004 MA"/>
    <s v="NL"/>
    <x v="1"/>
    <s v="Fahrenheitweg 1"/>
    <x v="1"/>
    <s v="6101WR"/>
    <s v="NL"/>
    <s v="0002245880"/>
    <s v="0083160_002"/>
    <s v="31V"/>
    <s v="NL001131849B01"/>
    <n v="2"/>
    <n v="0"/>
    <n v="266.39999999999998"/>
    <s v="N"/>
    <s v="Peter Appel Transport B.V."/>
    <n v="36622"/>
    <d v="2023-01-26T00:00:00"/>
    <s v="14:19:00"/>
    <n v="0"/>
    <x v="3"/>
    <x v="3"/>
    <n v="1"/>
    <x v="1"/>
    <n v="1"/>
    <n v="20"/>
    <x v="1"/>
    <n v="266.39999999999998"/>
    <n v="1"/>
    <n v="290.10959999999994"/>
  </r>
  <r>
    <s v="COLGATE 3800 DEB."/>
    <s v="Colgate-Palmolive Nederland BV"/>
    <s v="101t"/>
    <n v="101090931730"/>
    <n v="101030161159"/>
    <n v="930"/>
    <s v="Inv Booked"/>
    <s v="0002245855"/>
    <s v="Verkoop"/>
    <n v="200"/>
    <s v="Transport drops"/>
    <s v="9 - verwerkt"/>
    <n v="0"/>
    <m/>
    <d v="2023-01-26T00:00:00"/>
    <s v="DROP"/>
    <s v="0001010909317300082831_005"/>
    <m/>
    <m/>
    <m/>
    <s v="EUR"/>
    <n v="49.95"/>
    <s v="EUR"/>
    <n v="49.95"/>
    <s v="EUR"/>
    <n v="49.95"/>
    <n v="49.95"/>
    <n v="0"/>
    <s v="N"/>
    <n v="1223000132"/>
    <d v="2023-02-16T00:00:00"/>
    <m/>
    <d v="2023-01-26T00:00:00"/>
    <s v="00:00"/>
    <s v="23:59"/>
    <d v="2023-01-26T00:00:00"/>
    <s v="08:00"/>
    <s v="16:00"/>
    <n v="0.8"/>
    <s v="ce"/>
    <n v="6"/>
    <n v="0.8"/>
    <n v="0"/>
    <s v="Kuehne+Nagel Tiel 3 Standpl"/>
    <s v="De Diepert 5"/>
    <s v="Tiel"/>
    <s v="4004 MA"/>
    <s v="NL"/>
    <x v="68"/>
    <s v="Admiraalsplein 15"/>
    <x v="21"/>
    <s v="3317BA"/>
    <s v="NL"/>
    <s v="0002245855"/>
    <s v="0082831_005"/>
    <s v="31V"/>
    <s v="NL001131849B01"/>
    <n v="2"/>
    <n v="0"/>
    <n v="49.95"/>
    <s v="N"/>
    <s v="Peter Appel Transport B.V."/>
    <n v="36744"/>
    <d v="2023-01-26T00:00:00"/>
    <s v="14:29:00"/>
    <n v="0"/>
    <x v="3"/>
    <x v="3"/>
    <n v="1"/>
    <x v="19"/>
    <n v="1"/>
    <n v="0.8"/>
    <x v="6"/>
    <n v="49.95"/>
    <n v="1"/>
    <n v="54.39555"/>
  </r>
  <r>
    <s v="COLGATE 3800 DEB."/>
    <s v="Colgate-Palmolive Nederland BV"/>
    <s v="101t"/>
    <n v="101090931730"/>
    <n v="101030161157"/>
    <n v="930"/>
    <s v="Inv Booked"/>
    <s v="0002245854"/>
    <s v="Verkoop"/>
    <n v="200"/>
    <s v="Transport drops"/>
    <s v="9 - verwerkt"/>
    <n v="0"/>
    <m/>
    <d v="2023-01-26T00:00:00"/>
    <s v="DROP"/>
    <s v="0001010909317300082831_003"/>
    <m/>
    <m/>
    <m/>
    <s v="EUR"/>
    <n v="49.95"/>
    <s v="EUR"/>
    <n v="49.95"/>
    <s v="EUR"/>
    <n v="49.95"/>
    <n v="49.95"/>
    <n v="0"/>
    <s v="N"/>
    <n v="1223000132"/>
    <d v="2023-02-16T00:00:00"/>
    <m/>
    <d v="2023-01-26T00:00:00"/>
    <s v="00:00"/>
    <s v="23:59"/>
    <d v="2023-01-26T00:00:00"/>
    <s v="09:00"/>
    <s v="16:00"/>
    <n v="0"/>
    <s v="ce"/>
    <n v="4"/>
    <n v="0.8"/>
    <n v="0"/>
    <s v="Kuehne+Nagel Tiel 3 Standpl"/>
    <s v="De Diepert 5"/>
    <s v="Tiel"/>
    <s v="4004 MA"/>
    <s v="NL"/>
    <x v="38"/>
    <s v="Andries Copierhof 2"/>
    <x v="40"/>
    <s v="3059 LM"/>
    <s v="NL"/>
    <s v="0002245854"/>
    <s v="0082831_003"/>
    <s v="31V"/>
    <s v="NL001131849B01"/>
    <n v="2"/>
    <n v="0"/>
    <n v="49.95"/>
    <s v="N"/>
    <s v="Peter Appel Transport B.V."/>
    <n v="36744"/>
    <d v="2023-01-26T00:00:00"/>
    <s v="11:30:00"/>
    <n v="0"/>
    <x v="3"/>
    <x v="3"/>
    <n v="1"/>
    <x v="33"/>
    <n v="1"/>
    <n v="0.8"/>
    <x v="6"/>
    <n v="49.95"/>
    <n v="1"/>
    <n v="54.39555"/>
  </r>
  <r>
    <s v="COLGATE 3800 DEB."/>
    <s v="Colgate-Palmolive Nederland BV"/>
    <s v="101t"/>
    <n v="101090931900"/>
    <n v="101030161172"/>
    <n v="980"/>
    <s v="Cancel No In"/>
    <s v="0002245879"/>
    <s v="Verkoop"/>
    <n v="170"/>
    <s v="Transport drops zone"/>
    <s v="0 - ingevoerd"/>
    <n v="0"/>
    <m/>
    <d v="2023-01-26T00:00:00"/>
    <s v="DROP"/>
    <s v="0001010909319000082923_002"/>
    <n v="291.60000000000002"/>
    <n v="24"/>
    <m/>
    <s v="EUR"/>
    <n v="291.60000000000002"/>
    <s v="EUR"/>
    <n v="0"/>
    <s v="EUR"/>
    <n v="291.60000000000002"/>
    <n v="0"/>
    <n v="-291.60000000000002"/>
    <s v="N"/>
    <m/>
    <m/>
    <m/>
    <d v="2023-01-26T00:00:00"/>
    <s v="00:00"/>
    <s v="23:59"/>
    <d v="2023-01-26T00:00:00"/>
    <s v="13:00"/>
    <s v="13:00"/>
    <n v="24"/>
    <s v="ce"/>
    <n v="22022"/>
    <n v="24"/>
    <n v="36"/>
    <s v="Kuehne+Nagel Tiel 3 Standpl"/>
    <s v="De Diepert 5"/>
    <s v="Tiel"/>
    <s v="4004 MA"/>
    <s v="NL"/>
    <x v="1"/>
    <s v="Fahrenheitweg 1"/>
    <x v="1"/>
    <s v="6101WR"/>
    <s v="NL"/>
    <s v="0002245879"/>
    <s v="0082923_002"/>
    <m/>
    <s v="NL001131849B01"/>
    <n v="2"/>
    <n v="0"/>
    <n v="0"/>
    <s v="N"/>
    <s v="Peter Appel Transport B.V."/>
    <n v="36622"/>
    <d v="2023-01-26T00:00:00"/>
    <s v="13:26:00"/>
    <n v="0"/>
    <x v="3"/>
    <x v="3"/>
    <n v="1"/>
    <x v="1"/>
    <n v="1"/>
    <n v="24"/>
    <x v="1"/>
    <n v="291.60000000000002"/>
    <n v="1"/>
    <n v="317.55240000000003"/>
  </r>
  <r>
    <s v="COLGATE 3800 DEB."/>
    <s v="Colgate-Palmolive Nederland BV"/>
    <s v="101t"/>
    <n v="101090932259"/>
    <n v="101030161175"/>
    <n v="930"/>
    <s v="Inv Booked"/>
    <s v="0002245865"/>
    <s v="Verkoop"/>
    <n v="170"/>
    <s v="Transport drops zone"/>
    <s v="9 - verwerkt"/>
    <n v="0"/>
    <m/>
    <d v="2023-01-26T00:00:00"/>
    <s v="DROP"/>
    <s v="0001010909322590083154_002"/>
    <m/>
    <m/>
    <m/>
    <s v="EUR"/>
    <n v="28.98"/>
    <s v="EUR"/>
    <n v="28.98"/>
    <s v="EUR"/>
    <n v="28.98"/>
    <n v="28.98"/>
    <n v="0"/>
    <s v="N"/>
    <n v="1223000132"/>
    <d v="2023-02-16T00:00:00"/>
    <m/>
    <d v="2023-01-26T00:00:00"/>
    <s v="00:00"/>
    <s v="23:59"/>
    <d v="2023-01-26T00:00:00"/>
    <s v="11:00"/>
    <s v="11:00"/>
    <n v="0.8"/>
    <s v="ce"/>
    <n v="401"/>
    <n v="0.8"/>
    <n v="0"/>
    <s v="Kuehne+Nagel Tiel 3 Standpl"/>
    <s v="De Diepert 5"/>
    <s v="Tiel"/>
    <s v="4004 MA"/>
    <s v="NL"/>
    <x v="32"/>
    <s v="Afrikastraat 10"/>
    <x v="34"/>
    <s v="6014CG"/>
    <s v="NL"/>
    <s v="0002245865"/>
    <s v="0083154_002"/>
    <s v="31V"/>
    <s v="NL001131849B01"/>
    <n v="2"/>
    <n v="0"/>
    <n v="28.98"/>
    <s v="N"/>
    <s v="Peter Appel Transport B.V."/>
    <n v="36622"/>
    <d v="2023-01-26T00:00:00"/>
    <s v="10:46:00"/>
    <n v="0"/>
    <x v="3"/>
    <x v="3"/>
    <n v="1"/>
    <x v="23"/>
    <n v="1"/>
    <n v="0.8"/>
    <x v="3"/>
    <n v="28.98"/>
    <n v="1"/>
    <n v="31.55922"/>
  </r>
  <r>
    <s v="COLGATE 3800 DEB."/>
    <s v="Colgate-Palmolive Nederland BV"/>
    <s v="101t"/>
    <n v="101090931885"/>
    <n v="101030161178"/>
    <n v="930"/>
    <s v="Inv Booked"/>
    <s v="0002245874"/>
    <s v="Verkoop"/>
    <n v="170"/>
    <s v="Transport drops zone"/>
    <s v="9 - verwerkt"/>
    <n v="0"/>
    <m/>
    <d v="2023-01-26T00:00:00"/>
    <s v="DROP"/>
    <s v="0001010909318850082911_002"/>
    <m/>
    <m/>
    <m/>
    <s v="EUR"/>
    <n v="183.74"/>
    <s v="EUR"/>
    <n v="183.74"/>
    <s v="EUR"/>
    <n v="183.74"/>
    <n v="183.74"/>
    <n v="0"/>
    <s v="N"/>
    <n v="1223000132"/>
    <d v="2023-02-16T00:00:00"/>
    <m/>
    <d v="2023-01-26T00:00:00"/>
    <s v="00:00"/>
    <s v="23:59"/>
    <d v="2023-01-26T00:00:00"/>
    <s v="06:30"/>
    <s v="06:30"/>
    <n v="14.4"/>
    <s v="ce"/>
    <n v="14674"/>
    <n v="14.4"/>
    <n v="26"/>
    <s v="Kuehne+Nagel Tiel 3 Standpl"/>
    <s v="De Diepert 5"/>
    <s v="Tiel"/>
    <s v="4004 MA"/>
    <s v="NL"/>
    <x v="3"/>
    <s v="FACETLAAN 6"/>
    <x v="4"/>
    <s v="2665 NR"/>
    <s v="NL"/>
    <s v="0002245874"/>
    <s v="0082911_002"/>
    <s v="31V"/>
    <s v="NL001131849B01"/>
    <n v="2"/>
    <n v="0"/>
    <n v="183.74"/>
    <s v="N"/>
    <s v="Peter Appel Transport B.V."/>
    <n v="36622"/>
    <d v="2023-01-26T00:00:00"/>
    <s v="07:46:00"/>
    <n v="0"/>
    <x v="3"/>
    <x v="3"/>
    <n v="1"/>
    <x v="4"/>
    <n v="1"/>
    <n v="14.4"/>
    <x v="3"/>
    <n v="183.74"/>
    <n v="1"/>
    <n v="200.09286"/>
  </r>
  <r>
    <s v="COLGATE 3800 DEB."/>
    <s v="Colgate-Palmolive Nederland BV"/>
    <s v="101t"/>
    <n v="101090932103"/>
    <n v="101030161179"/>
    <n v="930"/>
    <s v="Inv Booked"/>
    <s v="0002245889"/>
    <s v="Verkoop"/>
    <n v="170"/>
    <s v="Transport drops zone"/>
    <s v="9 - verwerkt"/>
    <n v="0"/>
    <m/>
    <d v="2023-01-26T00:00:00"/>
    <s v="DROP"/>
    <s v="0001010909321030083028_002"/>
    <m/>
    <m/>
    <m/>
    <s v="EUR"/>
    <n v="66.540000000000006"/>
    <s v="EUR"/>
    <n v="66.540000000000006"/>
    <s v="EUR"/>
    <n v="66.540000000000006"/>
    <n v="66.540000000000006"/>
    <n v="0"/>
    <s v="N"/>
    <n v="1223000132"/>
    <d v="2023-02-16T00:00:00"/>
    <m/>
    <d v="2023-01-26T00:00:00"/>
    <s v="00:00"/>
    <s v="23:59"/>
    <d v="2023-01-26T00:00:00"/>
    <s v="06:00"/>
    <s v="14:30"/>
    <n v="1.6"/>
    <s v="ce"/>
    <n v="1123"/>
    <n v="1.6"/>
    <n v="1"/>
    <s v="Kuehne+Nagel Tiel 3 Standpl"/>
    <s v="De Diepert 5"/>
    <s v="Tiel"/>
    <s v="4004 MA"/>
    <s v="NL"/>
    <x v="37"/>
    <s v="Dublinweg 3"/>
    <x v="39"/>
    <s v="9744 VB"/>
    <s v="NL"/>
    <s v="0002245889"/>
    <s v="0083028_002"/>
    <s v="31V"/>
    <s v="NL001131849B01"/>
    <n v="2"/>
    <n v="0"/>
    <n v="66.540000000000006"/>
    <s v="N"/>
    <s v="Peter Appel Transport B.V."/>
    <n v="36622"/>
    <d v="2023-01-26T00:00:00"/>
    <s v="09:18:00"/>
    <n v="0"/>
    <x v="3"/>
    <x v="3"/>
    <n v="1"/>
    <x v="32"/>
    <n v="1"/>
    <n v="1.6"/>
    <x v="8"/>
    <n v="66.540000000000006"/>
    <n v="1"/>
    <n v="72.462060000000008"/>
  </r>
  <r>
    <s v="COLGATE 3800 DEB."/>
    <s v="Colgate-Palmolive Nederland BV"/>
    <s v="101t"/>
    <n v="101090932253"/>
    <n v="101030161180"/>
    <n v="930"/>
    <s v="Inv Booked"/>
    <s v="0002245888"/>
    <s v="Verkoop"/>
    <n v="170"/>
    <s v="Transport drops zone"/>
    <s v="9 - verwerkt"/>
    <n v="0"/>
    <m/>
    <d v="2023-01-26T00:00:00"/>
    <s v="DROP"/>
    <s v="0001010909322530083147_002"/>
    <m/>
    <m/>
    <m/>
    <s v="EUR"/>
    <n v="49.6"/>
    <s v="EUR"/>
    <n v="49.6"/>
    <s v="EUR"/>
    <n v="49.6"/>
    <n v="49.6"/>
    <n v="0"/>
    <s v="N"/>
    <n v="1223000132"/>
    <d v="2023-02-16T00:00:00"/>
    <m/>
    <d v="2023-01-26T00:00:00"/>
    <s v="00:00"/>
    <s v="23:59"/>
    <d v="2023-01-26T00:00:00"/>
    <s v="06:00"/>
    <s v="14:00"/>
    <n v="1.6"/>
    <s v="ce"/>
    <n v="1123"/>
    <n v="1.6"/>
    <n v="1"/>
    <s v="Kuehne+Nagel Tiel 3 Standpl"/>
    <s v="De Diepert 5"/>
    <s v="Tiel"/>
    <s v="4004 MA"/>
    <s v="NL"/>
    <x v="36"/>
    <s v="Ada Byronweg 19"/>
    <x v="38"/>
    <s v="6045GM"/>
    <s v="NL"/>
    <s v="0002245888"/>
    <s v="0083147_002"/>
    <s v="31V"/>
    <s v="NL001131849B01"/>
    <n v="2"/>
    <n v="0"/>
    <n v="49.6"/>
    <s v="N"/>
    <s v="Peter Appel Transport B.V."/>
    <n v="36622"/>
    <d v="2023-01-26T00:00:00"/>
    <s v="09:09:00"/>
    <n v="38"/>
    <x v="3"/>
    <x v="3"/>
    <n v="1"/>
    <x v="23"/>
    <n v="1"/>
    <n v="1.6"/>
    <x v="8"/>
    <n v="49.6"/>
    <n v="1"/>
    <n v="54.014400000000002"/>
  </r>
  <r>
    <s v="COLGATE 3800 DEB."/>
    <s v="Colgate-Palmolive Nederland BV"/>
    <s v="101t"/>
    <n v="101090931885"/>
    <n v="101030161183"/>
    <n v="930"/>
    <s v="Inv Booked"/>
    <s v="0002245886"/>
    <s v="Verkoop"/>
    <n v="170"/>
    <s v="Transport drops zone"/>
    <s v="9 - verwerkt"/>
    <n v="0"/>
    <m/>
    <d v="2023-01-26T00:00:00"/>
    <s v="DROP"/>
    <s v="0001010909318850082911_003"/>
    <m/>
    <m/>
    <m/>
    <s v="EUR"/>
    <n v="45.3"/>
    <s v="EUR"/>
    <n v="45.3"/>
    <s v="EUR"/>
    <n v="45.3"/>
    <n v="45.3"/>
    <n v="0"/>
    <s v="N"/>
    <n v="1223000132"/>
    <d v="2023-02-16T00:00:00"/>
    <m/>
    <d v="2023-01-26T00:00:00"/>
    <s v="00:00"/>
    <s v="23:59"/>
    <d v="2023-01-26T00:00:00"/>
    <s v="06:00"/>
    <s v="14:00"/>
    <n v="1.6"/>
    <s v="ce"/>
    <n v="1348"/>
    <n v="1.6"/>
    <n v="1"/>
    <s v="Kuehne+Nagel Tiel 3 Standpl"/>
    <s v="De Diepert 5"/>
    <s v="Tiel"/>
    <s v="4004 MA"/>
    <s v="NL"/>
    <x v="30"/>
    <s v="Brandpuntlaan Zuid 1"/>
    <x v="4"/>
    <s v="2665NZ"/>
    <s v="NL"/>
    <s v="0002245886"/>
    <s v="0082911_003"/>
    <s v="31V"/>
    <s v="NL001131849B01"/>
    <n v="2"/>
    <n v="0"/>
    <n v="45.3"/>
    <s v="N"/>
    <s v="Peter Appel Transport B.V."/>
    <n v="36622"/>
    <d v="2023-01-26T00:00:00"/>
    <s v="10:41:00"/>
    <n v="80"/>
    <x v="3"/>
    <x v="3"/>
    <n v="1"/>
    <x v="4"/>
    <n v="1"/>
    <n v="1.6"/>
    <x v="8"/>
    <n v="45.3"/>
    <n v="1"/>
    <n v="49.331699999999998"/>
  </r>
  <r>
    <s v="COLGATE 3800 DEB."/>
    <s v="Colgate-Palmolive Nederland BV"/>
    <s v="101t"/>
    <n v="101090931898"/>
    <n v="101030161186"/>
    <n v="930"/>
    <s v="Inv Booked"/>
    <s v="0002245884"/>
    <s v="Verkoop"/>
    <n v="170"/>
    <s v="Transport drops zone"/>
    <s v="9 - verwerkt"/>
    <n v="0"/>
    <m/>
    <d v="2023-01-26T00:00:00"/>
    <s v="DROP"/>
    <s v="0001010909318980082928_002"/>
    <m/>
    <m/>
    <m/>
    <s v="EUR"/>
    <n v="30.48"/>
    <s v="EUR"/>
    <n v="30.48"/>
    <s v="EUR"/>
    <n v="30.48"/>
    <n v="30.48"/>
    <n v="0"/>
    <s v="Y"/>
    <n v="1223000132"/>
    <d v="2023-02-16T00:00:00"/>
    <m/>
    <d v="2023-01-26T00:00:00"/>
    <s v="00:00"/>
    <s v="23:59"/>
    <d v="2023-01-26T00:00:00"/>
    <s v="21:00"/>
    <s v="21:00"/>
    <n v="4.8"/>
    <s v="ce"/>
    <n v="4201"/>
    <n v="4.8"/>
    <n v="7"/>
    <s v="Kuehne+Nagel Tiel 3 Standpl"/>
    <s v="De Diepert 5"/>
    <s v="Tiel"/>
    <s v="4004 MA"/>
    <s v="NL"/>
    <x v="14"/>
    <s v="Rood 24"/>
    <x v="17"/>
    <s v="6666LT"/>
    <s v="NL"/>
    <s v="0002245884"/>
    <s v="0082928_002"/>
    <s v="31V"/>
    <s v="NL001131849B01"/>
    <n v="2"/>
    <n v="0"/>
    <n v="30.48"/>
    <s v="N"/>
    <s v="Peter Appel Transport B.V."/>
    <n v="36622"/>
    <d v="2023-01-26T00:00:00"/>
    <s v="21:38:00"/>
    <n v="0"/>
    <x v="3"/>
    <x v="3"/>
    <n v="1"/>
    <x v="15"/>
    <n v="0"/>
    <s v=""/>
    <x v="5"/>
    <s v=""/>
    <n v="1"/>
    <e v="#VALUE!"/>
  </r>
  <r>
    <s v="COLGATE 3800 DEB."/>
    <s v="Colgate-Palmolive Nederland BV"/>
    <s v="101t"/>
    <n v="101090931730"/>
    <n v="101030161158"/>
    <n v="930"/>
    <s v="Inv Booked"/>
    <s v="0002245851"/>
    <s v="Verkoop"/>
    <n v="200"/>
    <s v="Transport drops"/>
    <s v="9 - verwerkt"/>
    <n v="0"/>
    <m/>
    <d v="2023-01-26T00:00:00"/>
    <s v="DROP"/>
    <s v="0001010909317300082831_004"/>
    <m/>
    <m/>
    <m/>
    <s v="EUR"/>
    <n v="49.95"/>
    <s v="EUR"/>
    <n v="49.95"/>
    <s v="EUR"/>
    <n v="49.95"/>
    <n v="49.95"/>
    <n v="0"/>
    <s v="N"/>
    <n v="1223000132"/>
    <d v="2023-02-16T00:00:00"/>
    <m/>
    <d v="2023-01-26T00:00:00"/>
    <s v="00:00"/>
    <s v="23:59"/>
    <d v="2023-01-26T00:00:00"/>
    <s v="07:00"/>
    <s v="13:00"/>
    <n v="0.8"/>
    <s v="ce"/>
    <n v="7"/>
    <n v="0.8"/>
    <n v="0"/>
    <s v="Kuehne+Nagel Tiel 3 Standpl"/>
    <s v="De Diepert 5"/>
    <s v="Tiel"/>
    <s v="4004 MA"/>
    <s v="NL"/>
    <x v="35"/>
    <s v="POMPHOEKWEG 1"/>
    <x v="37"/>
    <s v="5222 BE"/>
    <s v="NL"/>
    <s v="0002245851"/>
    <s v="0082831_004"/>
    <s v="31V"/>
    <s v="NL001131849B01"/>
    <n v="2"/>
    <n v="0"/>
    <n v="49.95"/>
    <s v="N"/>
    <s v="Peter Appel Transport B.V."/>
    <n v="36744"/>
    <d v="2023-01-26T00:00:00"/>
    <s v="13:13:00"/>
    <n v="0"/>
    <x v="3"/>
    <x v="3"/>
    <n v="1"/>
    <x v="31"/>
    <n v="1"/>
    <n v="0.8"/>
    <x v="6"/>
    <n v="49.95"/>
    <n v="1"/>
    <n v="54.39555"/>
  </r>
  <r>
    <s v="COLGATE 3800 DEB."/>
    <s v="Colgate-Palmolive Nederland BV"/>
    <s v="101t"/>
    <n v="101090931733"/>
    <n v="101030161163"/>
    <n v="930"/>
    <s v="Inv Booked"/>
    <s v="0002245871"/>
    <s v="Verkoop"/>
    <n v="170"/>
    <s v="Transport drops zone"/>
    <s v="9 - verwerkt"/>
    <n v="0"/>
    <m/>
    <d v="2023-01-26T00:00:00"/>
    <s v="DROP"/>
    <s v="0001010909317330082836_007"/>
    <m/>
    <m/>
    <m/>
    <s v="EUR"/>
    <n v="30.84"/>
    <s v="EUR"/>
    <n v="30.84"/>
    <s v="EUR"/>
    <n v="30.84"/>
    <n v="30.84"/>
    <n v="0"/>
    <s v="N"/>
    <n v="1223000132"/>
    <d v="2023-02-16T00:00:00"/>
    <m/>
    <d v="2023-01-26T00:00:00"/>
    <s v="00:00"/>
    <s v="23:59"/>
    <d v="2023-01-26T00:00:00"/>
    <s v="07:00"/>
    <s v="14:00"/>
    <n v="2.4"/>
    <s v="ce"/>
    <n v="3129"/>
    <n v="2.4"/>
    <n v="4"/>
    <s v="Kuehne+Nagel Tiel 3 Standpl"/>
    <s v="De Diepert 5"/>
    <s v="Tiel"/>
    <s v="4004 MA"/>
    <s v="NL"/>
    <x v="17"/>
    <s v="Doornhoek 4050"/>
    <x v="20"/>
    <s v="5465TD"/>
    <s v="NL"/>
    <s v="0002245871"/>
    <s v="0082836_007"/>
    <s v="31V"/>
    <s v="NL001131849B01"/>
    <n v="2"/>
    <n v="0"/>
    <n v="30.84"/>
    <s v="N"/>
    <s v="Peter Appel Transport B.V."/>
    <n v="36622"/>
    <d v="2023-01-26T00:00:00"/>
    <s v="09:09:00"/>
    <n v="0"/>
    <x v="3"/>
    <x v="3"/>
    <n v="1"/>
    <x v="18"/>
    <n v="0"/>
    <s v=""/>
    <x v="3"/>
    <s v=""/>
    <n v="1"/>
    <e v="#VALUE!"/>
  </r>
  <r>
    <s v="COLGATE 3800 DEB."/>
    <s v="Colgate-Palmolive Nederland BV"/>
    <s v="101t"/>
    <n v="101090931733"/>
    <n v="101030161166"/>
    <n v="930"/>
    <s v="Inv Booked"/>
    <s v="0002245869"/>
    <s v="Verkoop"/>
    <n v="170"/>
    <s v="Transport drops zone"/>
    <s v="9 - verwerkt"/>
    <n v="0"/>
    <m/>
    <d v="2023-01-26T00:00:00"/>
    <s v="DROP"/>
    <s v="0001010909317330082836_006"/>
    <m/>
    <m/>
    <m/>
    <s v="EUR"/>
    <n v="25.03"/>
    <s v="EUR"/>
    <n v="25.03"/>
    <s v="EUR"/>
    <n v="25.03"/>
    <n v="25.03"/>
    <n v="0"/>
    <s v="N"/>
    <n v="1223000132"/>
    <d v="2023-02-16T00:00:00"/>
    <m/>
    <d v="2023-01-26T00:00:00"/>
    <s v="00:00"/>
    <s v="23:59"/>
    <d v="2023-01-26T00:00:00"/>
    <s v="08:00"/>
    <s v="16:00"/>
    <n v="0.8"/>
    <s v="ce"/>
    <n v="23"/>
    <n v="0.8"/>
    <n v="0"/>
    <s v="Kuehne+Nagel Tiel 3 Standpl"/>
    <s v="De Diepert 5"/>
    <s v="Tiel"/>
    <s v="4004 MA"/>
    <s v="NL"/>
    <x v="20"/>
    <s v="Wieldrechtseweg 26"/>
    <x v="21"/>
    <s v="3316GB"/>
    <s v="NL"/>
    <s v="0002245869"/>
    <s v="0082836_006"/>
    <s v="31V"/>
    <s v="NL001131849B01"/>
    <n v="2"/>
    <n v="0"/>
    <n v="25.03"/>
    <s v="N"/>
    <s v="Peter Appel Transport B.V."/>
    <n v="36622"/>
    <d v="2023-01-26T00:00:00"/>
    <s v="11:45:00"/>
    <n v="0"/>
    <x v="3"/>
    <x v="3"/>
    <n v="1"/>
    <x v="19"/>
    <n v="1"/>
    <n v="0.8"/>
    <x v="6"/>
    <n v="25.03"/>
    <n v="1"/>
    <n v="27.257670000000001"/>
  </r>
  <r>
    <s v="COLGATE 3800 DEB."/>
    <s v="Colgate-Palmolive Nederland BV"/>
    <s v="101t"/>
    <n v="101090931891"/>
    <n v="101030161167"/>
    <n v="930"/>
    <s v="Inv Booked"/>
    <s v="0002245877"/>
    <s v="Verkoop"/>
    <n v="170"/>
    <s v="Transport drops zone"/>
    <s v="9 - verwerkt"/>
    <n v="0"/>
    <m/>
    <d v="2023-01-26T00:00:00"/>
    <s v="DROP"/>
    <s v="0001010909318910082918_002"/>
    <m/>
    <m/>
    <m/>
    <s v="EUR"/>
    <n v="272.18"/>
    <s v="EUR"/>
    <n v="272.18"/>
    <s v="EUR"/>
    <n v="272.18"/>
    <n v="272.18"/>
    <n v="0"/>
    <s v="N"/>
    <n v="1223000132"/>
    <d v="2023-02-16T00:00:00"/>
    <m/>
    <d v="2023-01-26T00:00:00"/>
    <s v="00:00"/>
    <s v="23:59"/>
    <d v="2023-01-26T00:00:00"/>
    <s v="11:00"/>
    <s v="11:00"/>
    <n v="26.4"/>
    <s v="ce"/>
    <n v="19901"/>
    <n v="26.4"/>
    <n v="40"/>
    <s v="Kuehne+Nagel Tiel 3 Standpl"/>
    <s v="De Diepert 5"/>
    <s v="Tiel"/>
    <s v="4004 MA"/>
    <s v="NL"/>
    <x v="1"/>
    <s v="Perenmarkt 15"/>
    <x v="2"/>
    <s v="1681PG"/>
    <s v="NL"/>
    <s v="0002245877"/>
    <s v="0082918_002"/>
    <s v="31V"/>
    <s v="NL001131849B01"/>
    <n v="2"/>
    <n v="0"/>
    <n v="272.18"/>
    <s v="N"/>
    <s v="Peter Appel Transport B.V."/>
    <n v="36622"/>
    <d v="2023-01-26T00:00:00"/>
    <s v="12:25:00"/>
    <n v="7"/>
    <x v="3"/>
    <x v="3"/>
    <n v="1"/>
    <x v="2"/>
    <n v="1"/>
    <n v="26.4"/>
    <x v="1"/>
    <n v="272.18"/>
    <n v="1"/>
    <n v="296.40402"/>
  </r>
  <r>
    <s v="COLGATE 3800 DEB."/>
    <s v="Colgate-Palmolive Nederland BV"/>
    <s v="101t"/>
    <n v="101090931733"/>
    <n v="101030161168"/>
    <n v="930"/>
    <s v="Inv Booked"/>
    <s v="0002245864"/>
    <s v="Verkoop"/>
    <n v="170"/>
    <s v="Transport drops zone"/>
    <s v="9 - verwerkt"/>
    <n v="0"/>
    <m/>
    <d v="2023-01-26T00:00:00"/>
    <s v="DROP"/>
    <s v="0001010909317330082836_005"/>
    <m/>
    <m/>
    <m/>
    <s v="EUR"/>
    <n v="25.03"/>
    <s v="EUR"/>
    <n v="25.03"/>
    <s v="EUR"/>
    <n v="25.03"/>
    <n v="25.03"/>
    <n v="0"/>
    <s v="N"/>
    <n v="1223000132"/>
    <d v="2023-02-16T00:00:00"/>
    <m/>
    <d v="2023-01-26T00:00:00"/>
    <s v="00:00"/>
    <s v="23:59"/>
    <d v="2023-01-26T00:00:00"/>
    <s v="08:00"/>
    <s v="16:00"/>
    <n v="0.8"/>
    <s v="ce"/>
    <n v="24"/>
    <n v="0.8"/>
    <n v="0"/>
    <s v="Kuehne+Nagel Tiel 3 Standpl"/>
    <s v="De Diepert 5"/>
    <s v="Tiel"/>
    <s v="4004 MA"/>
    <s v="NL"/>
    <x v="76"/>
    <s v="Andries Copierhof 2"/>
    <x v="40"/>
    <s v="3059LM"/>
    <s v="NL"/>
    <s v="0002245864"/>
    <s v="0082836_005"/>
    <s v="31V"/>
    <s v="NL001131849B01"/>
    <n v="2"/>
    <n v="0"/>
    <n v="25.03"/>
    <s v="N"/>
    <s v="Peter Appel Transport B.V."/>
    <n v="36622"/>
    <d v="2023-01-26T00:00:00"/>
    <s v="10:05:00"/>
    <n v="0"/>
    <x v="3"/>
    <x v="3"/>
    <n v="1"/>
    <x v="33"/>
    <n v="1"/>
    <n v="0.8"/>
    <x v="6"/>
    <n v="25.03"/>
    <n v="1"/>
    <n v="27.257670000000001"/>
  </r>
  <r>
    <s v="COLGATE 3800 DEB."/>
    <s v="Colgate-Palmolive Nederland BV"/>
    <s v="101t"/>
    <n v="101090931730"/>
    <n v="101030161160"/>
    <n v="930"/>
    <s v="Inv Booked"/>
    <s v="0002245852"/>
    <s v="Verkoop"/>
    <n v="200"/>
    <s v="Transport drops"/>
    <s v="9 - verwerkt"/>
    <n v="0"/>
    <m/>
    <d v="2023-01-26T00:00:00"/>
    <s v="DROP"/>
    <s v="0001010909317300082831_006"/>
    <m/>
    <m/>
    <m/>
    <s v="EUR"/>
    <n v="49.95"/>
    <s v="EUR"/>
    <n v="49.95"/>
    <s v="EUR"/>
    <n v="49.95"/>
    <n v="49.95"/>
    <n v="0"/>
    <s v="N"/>
    <n v="1223000132"/>
    <d v="2023-02-16T00:00:00"/>
    <m/>
    <d v="2023-01-26T00:00:00"/>
    <s v="00:00"/>
    <s v="23:59"/>
    <d v="2023-01-26T00:00:00"/>
    <s v="08:00"/>
    <s v="16:00"/>
    <n v="0"/>
    <s v="ce"/>
    <n v="2"/>
    <n v="0.8"/>
    <n v="0"/>
    <s v="Kuehne+Nagel Tiel 3 Standpl"/>
    <s v="De Diepert 5"/>
    <s v="Tiel"/>
    <s v="4004 MA"/>
    <s v="NL"/>
    <x v="63"/>
    <s v="Laarakkerweg 5"/>
    <x v="49"/>
    <s v="5061JR"/>
    <s v="NL"/>
    <s v="0002245852"/>
    <s v="0082831_006"/>
    <s v="31V"/>
    <s v="NL001131849B01"/>
    <n v="2"/>
    <n v="0"/>
    <n v="49.95"/>
    <s v="N"/>
    <s v="Peter Appel Transport B.V."/>
    <n v="36744"/>
    <d v="2023-01-26T00:00:00"/>
    <s v="15:56:00"/>
    <n v="0"/>
    <x v="3"/>
    <x v="3"/>
    <n v="1"/>
    <x v="3"/>
    <n v="1"/>
    <n v="0.8"/>
    <x v="6"/>
    <n v="49.95"/>
    <n v="1"/>
    <n v="54.39555"/>
  </r>
  <r>
    <s v="COLGATE 3800 DEB."/>
    <s v="Colgate-Palmolive Nederland BV"/>
    <s v="101t"/>
    <n v="101090932261"/>
    <n v="101030161165"/>
    <n v="930"/>
    <s v="Inv Booked"/>
    <s v="0002245873"/>
    <s v="Verkoop"/>
    <n v="170"/>
    <s v="Transport drops zone"/>
    <s v="9 - verwerkt"/>
    <n v="0"/>
    <m/>
    <d v="2023-01-26T00:00:00"/>
    <s v="DROP"/>
    <s v="0001010909322610083158_002"/>
    <m/>
    <m/>
    <m/>
    <s v="EUR"/>
    <n v="146.43"/>
    <s v="EUR"/>
    <n v="146.43"/>
    <s v="EUR"/>
    <n v="146.43"/>
    <n v="146.43"/>
    <n v="0"/>
    <s v="N"/>
    <n v="1223000132"/>
    <d v="2023-02-16T00:00:00"/>
    <m/>
    <d v="2023-01-26T00:00:00"/>
    <s v="00:00"/>
    <s v="23:59"/>
    <d v="2023-01-26T00:00:00"/>
    <s v="13:00"/>
    <s v="13:00"/>
    <n v="10.4"/>
    <s v="ce"/>
    <n v="10948"/>
    <n v="10.4"/>
    <n v="19"/>
    <s v="Kuehne+Nagel Tiel 3 Standpl"/>
    <s v="De Diepert 5"/>
    <s v="Tiel"/>
    <s v="4004 MA"/>
    <s v="NL"/>
    <x v="50"/>
    <s v="Fahrenheitweg 24"/>
    <x v="1"/>
    <s v="6101WR"/>
    <s v="NL"/>
    <s v="0002245873"/>
    <s v="0083158_002"/>
    <s v="31V"/>
    <s v="NL001131849B01"/>
    <n v="2"/>
    <n v="0"/>
    <n v="146.43"/>
    <s v="N"/>
    <s v="Peter Appel Transport B.V."/>
    <n v="36622"/>
    <d v="2023-01-26T00:00:00"/>
    <s v="14:03:00"/>
    <n v="0"/>
    <x v="3"/>
    <x v="3"/>
    <n v="1"/>
    <x v="1"/>
    <n v="0"/>
    <s v=""/>
    <x v="1"/>
    <s v=""/>
    <n v="1"/>
    <e v="#VALUE!"/>
  </r>
  <r>
    <s v="COLGATE 3800 DEB."/>
    <s v="Colgate-Palmolive Nederland BV"/>
    <s v="101t"/>
    <n v="101090931730"/>
    <n v="101030161156"/>
    <n v="930"/>
    <s v="Inv Booked"/>
    <s v="0002245853"/>
    <s v="Verkoop"/>
    <n v="200"/>
    <s v="Transport drops"/>
    <s v="9 - verwerkt"/>
    <n v="0"/>
    <m/>
    <d v="2023-01-26T00:00:00"/>
    <s v="DROP"/>
    <s v="0001010909317300082831_002"/>
    <m/>
    <m/>
    <m/>
    <s v="EUR"/>
    <n v="49.95"/>
    <s v="EUR"/>
    <n v="49.95"/>
    <s v="EUR"/>
    <n v="49.95"/>
    <n v="49.95"/>
    <n v="0"/>
    <s v="N"/>
    <n v="1223000132"/>
    <d v="2023-02-16T00:00:00"/>
    <m/>
    <d v="2023-01-26T00:00:00"/>
    <s v="00:00"/>
    <s v="23:59"/>
    <d v="2023-01-26T00:00:00"/>
    <s v="08:00"/>
    <s v="16:00"/>
    <n v="0.8"/>
    <s v="ce"/>
    <n v="55"/>
    <n v="0.8"/>
    <n v="0"/>
    <s v="Kuehne+Nagel Tiel 3 Standpl"/>
    <s v="De Diepert 5"/>
    <s v="Tiel"/>
    <s v="4004 MA"/>
    <s v="NL"/>
    <x v="27"/>
    <s v="Business Park Stein 192"/>
    <x v="50"/>
    <s v="6181MA"/>
    <s v="NL"/>
    <s v="0002245853"/>
    <s v="0082831_002"/>
    <s v="31V"/>
    <s v="NL001131849B01"/>
    <n v="2"/>
    <n v="0"/>
    <n v="49.95"/>
    <s v="N"/>
    <s v="Peter Appel Transport B.V."/>
    <n v="36744"/>
    <d v="2023-01-26T00:00:00"/>
    <s v="08:16:00"/>
    <n v="0"/>
    <x v="3"/>
    <x v="3"/>
    <n v="1"/>
    <x v="1"/>
    <n v="1"/>
    <n v="0.8"/>
    <x v="0"/>
    <n v="49.95"/>
    <n v="1"/>
    <n v="54.39555"/>
  </r>
  <r>
    <s v="COLGATE 3800 DEB."/>
    <s v="Colgate-Palmolive Nederland BV"/>
    <s v="101t"/>
    <n v="101090932247"/>
    <n v="101030161255"/>
    <n v="930"/>
    <s v="Inv Booked"/>
    <s v="0002245895"/>
    <s v="Verkoop"/>
    <n v="170"/>
    <s v="Transport drops zone"/>
    <s v="9 - verwerkt"/>
    <n v="0"/>
    <m/>
    <d v="2023-01-26T00:00:00"/>
    <s v="DROP"/>
    <s v="0001010909322470083152_002"/>
    <m/>
    <m/>
    <m/>
    <s v="EUR"/>
    <n v="154.75"/>
    <s v="EUR"/>
    <n v="154.75"/>
    <s v="EUR"/>
    <n v="154.75"/>
    <n v="154.75"/>
    <n v="0"/>
    <s v="N"/>
    <n v="1223000132"/>
    <d v="2023-02-16T00:00:00"/>
    <m/>
    <d v="2023-01-26T00:00:00"/>
    <s v="00:00"/>
    <s v="23:59"/>
    <d v="2023-01-26T00:00:00"/>
    <s v="09:00"/>
    <s v="10:00"/>
    <n v="12.8"/>
    <s v="ce"/>
    <n v="14439"/>
    <n v="12.8"/>
    <n v="20"/>
    <s v="Kuehne+Nagel Tiel 3 Standpl"/>
    <s v="De Diepert 5"/>
    <s v="Tiel"/>
    <s v="4004 MA"/>
    <s v="NL"/>
    <x v="2"/>
    <s v="Pegasusweg 1"/>
    <x v="3"/>
    <s v="5015BZ"/>
    <s v="NL"/>
    <s v="0002245895"/>
    <s v="0083152_002"/>
    <s v="31V"/>
    <s v="NL001131849B01"/>
    <n v="2"/>
    <n v="0"/>
    <n v="154.75"/>
    <s v="N"/>
    <s v="Peter Appel Transport B.V."/>
    <n v="36622"/>
    <d v="2023-01-26T00:00:00"/>
    <s v="11:02:00"/>
    <n v="0"/>
    <x v="3"/>
    <x v="3"/>
    <n v="1"/>
    <x v="3"/>
    <n v="1"/>
    <n v="12.8"/>
    <x v="2"/>
    <n v="154.75"/>
    <n v="1"/>
    <n v="168.52275"/>
  </r>
  <r>
    <s v="COLGATE 3800 DEB."/>
    <s v="Colgate-Palmolive Nederland BV"/>
    <s v="101t"/>
    <n v="101090932249"/>
    <n v="101030161256"/>
    <n v="930"/>
    <s v="Inv Booked"/>
    <s v="0002245894"/>
    <s v="Verkoop"/>
    <n v="170"/>
    <s v="Transport drops zone"/>
    <s v="9 - verwerkt"/>
    <n v="0"/>
    <m/>
    <d v="2023-01-26T00:00:00"/>
    <s v="DROP"/>
    <s v="0001010909322490083145_002"/>
    <m/>
    <m/>
    <m/>
    <s v="EUR"/>
    <n v="75.739999999999995"/>
    <s v="EUR"/>
    <n v="75.739999999999995"/>
    <s v="EUR"/>
    <n v="75.739999999999995"/>
    <n v="75.739999999999995"/>
    <n v="0"/>
    <s v="N"/>
    <n v="1223000132"/>
    <d v="2023-02-16T00:00:00"/>
    <m/>
    <d v="2023-01-26T00:00:00"/>
    <s v="00:00"/>
    <s v="23:59"/>
    <d v="2023-01-26T00:00:00"/>
    <s v="05:00"/>
    <s v="06:00"/>
    <n v="9.6"/>
    <s v="ce"/>
    <n v="12492"/>
    <n v="9.6"/>
    <n v="19"/>
    <s v="Kuehne+Nagel Tiel 3 Standpl"/>
    <s v="De Diepert 5"/>
    <s v="Tiel"/>
    <s v="4004 MA"/>
    <s v="NL"/>
    <x v="2"/>
    <s v="Randweg 2"/>
    <x v="6"/>
    <s v="4191 NN"/>
    <s v="NL"/>
    <s v="0002245894"/>
    <s v="0083145_002"/>
    <s v="31V"/>
    <s v="NL001131849B01"/>
    <n v="2"/>
    <n v="0"/>
    <n v="75.739999999999995"/>
    <s v="N"/>
    <s v="Peter Appel Transport B.V."/>
    <n v="36622"/>
    <d v="2023-01-26T00:00:00"/>
    <s v="06:04:00"/>
    <n v="0"/>
    <x v="3"/>
    <x v="3"/>
    <n v="1"/>
    <x v="6"/>
    <n v="1"/>
    <n v="9.6"/>
    <x v="2"/>
    <n v="75.739999999999995"/>
    <n v="1"/>
    <n v="82.480859999999993"/>
  </r>
  <r>
    <s v="COLGATE 3800 DEB."/>
    <s v="Colgate-Palmolive Nederland BV"/>
    <s v="101t"/>
    <n v="0"/>
    <n v="101030161161"/>
    <n v="930"/>
    <s v="Inv Booked"/>
    <s v="0002245885 REFUSED"/>
    <s v="Verkoop"/>
    <n v="170"/>
    <s v="Transport drops zone"/>
    <s v="9 - verwerkt"/>
    <n v="0"/>
    <m/>
    <d v="2023-01-26T00:00:00"/>
    <m/>
    <m/>
    <m/>
    <m/>
    <m/>
    <s v="EUR"/>
    <n v="130.94"/>
    <s v="EUR"/>
    <n v="130.94"/>
    <s v="EUR"/>
    <n v="130.94"/>
    <n v="130.94"/>
    <n v="0"/>
    <s v="N"/>
    <n v="1223000132"/>
    <d v="2023-02-16T00:00:00"/>
    <m/>
    <d v="2023-01-26T00:00:00"/>
    <s v="00:00"/>
    <s v="23:59"/>
    <d v="2023-01-26T00:00:00"/>
    <s v="08:30"/>
    <s v="17:00"/>
    <n v="8.8000000000000007"/>
    <s v="ce"/>
    <n v="5877"/>
    <n v="8.8000000000000007"/>
    <n v="6"/>
    <s v="Kuehne+Nagel Tiel 3 Standpl"/>
    <s v="De Diepert 5"/>
    <s v="Tiel"/>
    <s v="4004 MA"/>
    <s v="NL"/>
    <x v="60"/>
    <s v="Orionweg 6"/>
    <x v="47"/>
    <s v="4782 SC"/>
    <s v="NL"/>
    <s v="0002245885 REFUSED"/>
    <s v="0082926_004"/>
    <s v="31V"/>
    <s v="NL001131849B01"/>
    <n v="2"/>
    <n v="0"/>
    <n v="130.94"/>
    <s v="N"/>
    <m/>
    <n v="36622"/>
    <d v="2023-01-26T00:00:00"/>
    <s v="16:19:00"/>
    <n v="0"/>
    <x v="3"/>
    <x v="3"/>
    <n v="1"/>
    <x v="29"/>
    <n v="1"/>
    <n v="8.8000000000000007"/>
    <x v="0"/>
    <n v="130.94"/>
    <n v="1"/>
    <n v="142.59366"/>
  </r>
  <r>
    <s v="COLGATE 3800 DEB."/>
    <s v="Colgate-Palmolive Nederland BV"/>
    <s v="101t"/>
    <n v="101090931733"/>
    <n v="101030161162"/>
    <n v="930"/>
    <s v="Inv Booked"/>
    <s v="0002245868"/>
    <s v="Verkoop"/>
    <n v="170"/>
    <s v="Transport drops zone"/>
    <s v="9 - verwerkt"/>
    <n v="0"/>
    <m/>
    <d v="2023-01-26T00:00:00"/>
    <s v="DROP"/>
    <s v="0001010909317330082836_002"/>
    <m/>
    <m/>
    <m/>
    <s v="EUR"/>
    <n v="73.36"/>
    <s v="EUR"/>
    <n v="73.36"/>
    <s v="EUR"/>
    <n v="73.36"/>
    <n v="73.36"/>
    <n v="0"/>
    <s v="N"/>
    <n v="1223000132"/>
    <d v="2023-02-16T00:00:00"/>
    <m/>
    <d v="2023-01-26T00:00:00"/>
    <s v="00:00"/>
    <s v="23:59"/>
    <d v="2023-01-26T00:00:00"/>
    <s v="06:00"/>
    <s v="18:00"/>
    <n v="4"/>
    <s v="ce"/>
    <n v="3399"/>
    <n v="4"/>
    <n v="6"/>
    <s v="Kuehne+Nagel Tiel 3 Standpl"/>
    <s v="De Diepert 5"/>
    <s v="Tiel"/>
    <s v="4004 MA"/>
    <s v="NL"/>
    <x v="2"/>
    <s v="Laan van Ruyven 1"/>
    <x v="11"/>
    <s v="2645EE"/>
    <s v="NL"/>
    <s v="0002245868"/>
    <s v="0082836_002"/>
    <s v="31V"/>
    <s v="NL001131849B01"/>
    <n v="2"/>
    <n v="0"/>
    <n v="73.36"/>
    <s v="N"/>
    <s v="Peter Appel Transport B.V."/>
    <n v="36622"/>
    <d v="2023-01-26T00:00:00"/>
    <s v="11:45:00"/>
    <n v="0"/>
    <x v="3"/>
    <x v="3"/>
    <n v="1"/>
    <x v="4"/>
    <n v="1"/>
    <n v="4"/>
    <x v="2"/>
    <n v="73.36"/>
    <n v="1"/>
    <n v="79.889039999999994"/>
  </r>
  <r>
    <s v="COLGATE 3800 DEB."/>
    <s v="Colgate-Palmolive Nederland BV"/>
    <s v="101t"/>
    <n v="101090931733"/>
    <n v="101030161164"/>
    <n v="930"/>
    <s v="Inv Booked"/>
    <s v="0002245863"/>
    <s v="Verkoop"/>
    <n v="170"/>
    <s v="Transport drops zone"/>
    <s v="9 - verwerkt"/>
    <n v="0"/>
    <m/>
    <d v="2023-01-26T00:00:00"/>
    <s v="DROP"/>
    <s v="0001010909317330082836_003"/>
    <m/>
    <m/>
    <m/>
    <s v="EUR"/>
    <n v="28.15"/>
    <s v="EUR"/>
    <n v="28.15"/>
    <s v="EUR"/>
    <n v="28.15"/>
    <n v="28.15"/>
    <n v="0"/>
    <s v="N"/>
    <n v="1223000132"/>
    <d v="2023-02-16T00:00:00"/>
    <m/>
    <d v="2023-01-26T00:00:00"/>
    <s v="00:00"/>
    <s v="23:59"/>
    <d v="2023-01-26T00:00:00"/>
    <s v="06:00"/>
    <s v="18:00"/>
    <n v="0.8"/>
    <s v="ce"/>
    <n v="816"/>
    <n v="0.8"/>
    <n v="1"/>
    <s v="Kuehne+Nagel Tiel 3 Standpl"/>
    <s v="De Diepert 5"/>
    <s v="Tiel"/>
    <s v="4004 MA"/>
    <s v="NL"/>
    <x v="13"/>
    <s v="GALVANIWEG 1"/>
    <x v="16"/>
    <s v="8013 RG"/>
    <s v="NL"/>
    <s v="0002245863"/>
    <s v="0082836_003"/>
    <s v="31V"/>
    <s v="NL001131849B01"/>
    <n v="2"/>
    <n v="0"/>
    <n v="28.15"/>
    <s v="N"/>
    <s v="Peter Appel Transport B.V."/>
    <n v="36622"/>
    <d v="2023-01-26T00:00:00"/>
    <s v="04:48:00"/>
    <n v="0"/>
    <x v="3"/>
    <x v="3"/>
    <n v="1"/>
    <x v="14"/>
    <n v="1"/>
    <n v="0.8"/>
    <x v="2"/>
    <n v="28.15"/>
    <n v="1"/>
    <n v="30.655349999999999"/>
  </r>
  <r>
    <s v="COLGATE 3800 DEB."/>
    <s v="Colgate-Palmolive Nederland BV"/>
    <s v="101t"/>
    <n v="101090931894"/>
    <n v="101030161181"/>
    <n v="930"/>
    <s v="Inv Booked"/>
    <s v="0002245876"/>
    <s v="Verkoop"/>
    <n v="170"/>
    <s v="Transport drops zone"/>
    <s v="9 - verwerkt"/>
    <n v="0"/>
    <m/>
    <d v="2023-01-26T00:00:00"/>
    <s v="DROP"/>
    <s v="0001010909318940082922_004"/>
    <m/>
    <m/>
    <m/>
    <s v="EUR"/>
    <n v="236.2"/>
    <s v="EUR"/>
    <n v="236.2"/>
    <s v="EUR"/>
    <n v="236.2"/>
    <n v="236.2"/>
    <n v="0"/>
    <s v="N"/>
    <n v="1223000132"/>
    <d v="2023-02-16T00:00:00"/>
    <m/>
    <d v="2023-01-26T00:00:00"/>
    <s v="00:00"/>
    <s v="23:59"/>
    <d v="2023-01-26T00:00:00"/>
    <s v="15:00"/>
    <s v="15:00"/>
    <n v="20"/>
    <s v="ce"/>
    <n v="22309"/>
    <n v="20"/>
    <n v="38"/>
    <s v="Kuehne+Nagel Tiel 3 Standpl"/>
    <s v="De Diepert 5"/>
    <s v="Tiel"/>
    <s v="4004 MA"/>
    <s v="NL"/>
    <x v="1"/>
    <s v="Perenmarkt 15"/>
    <x v="2"/>
    <s v="1681PG"/>
    <s v="NL"/>
    <s v="0002245876"/>
    <s v="0082922_004"/>
    <s v="31V"/>
    <s v="NL001131849B01"/>
    <n v="2"/>
    <n v="0"/>
    <n v="236.2"/>
    <s v="N"/>
    <s v="Peter Appel Transport B.V."/>
    <n v="36622"/>
    <d v="2023-01-26T00:00:00"/>
    <s v="15:52:00"/>
    <n v="0"/>
    <x v="3"/>
    <x v="3"/>
    <n v="1"/>
    <x v="2"/>
    <n v="1"/>
    <n v="20"/>
    <x v="1"/>
    <n v="236.2"/>
    <n v="1"/>
    <n v="257.22179999999997"/>
  </r>
  <r>
    <s v="COLGATE 3800 DEB."/>
    <s v="Colgate-Palmolive Nederland BV"/>
    <s v="101t"/>
    <n v="101090932836"/>
    <n v="101030161383"/>
    <n v="930"/>
    <s v="Inv Booked"/>
    <s v="0002245885"/>
    <s v="Verkoop"/>
    <n v="170"/>
    <s v="Transport drops zone"/>
    <s v="9 - verwerkt"/>
    <n v="0"/>
    <m/>
    <d v="2023-01-27T00:00:00"/>
    <s v="DROP"/>
    <s v="0001010909328360083561_002"/>
    <m/>
    <m/>
    <m/>
    <s v="EUR"/>
    <n v="130.94"/>
    <s v="EUR"/>
    <n v="130.94"/>
    <s v="EUR"/>
    <n v="130.94"/>
    <n v="130.94"/>
    <n v="0"/>
    <s v="N"/>
    <n v="1223000132"/>
    <d v="2023-02-16T00:00:00"/>
    <m/>
    <d v="2023-01-27T00:00:00"/>
    <s v="00:00"/>
    <s v="23:59"/>
    <d v="2023-01-27T00:00:00"/>
    <s v="08:30"/>
    <s v="17:00"/>
    <n v="8.8000000000000007"/>
    <s v="ce"/>
    <n v="5877"/>
    <n v="8.8000000000000007"/>
    <n v="6"/>
    <s v="Kuehne+Nagel Tiel 3 Standpl"/>
    <s v="De Diepert 5"/>
    <s v="Tiel"/>
    <s v="4004 MA"/>
    <s v="NL"/>
    <x v="60"/>
    <s v="Orionweg 6"/>
    <x v="47"/>
    <s v="4782 SC"/>
    <s v="NL"/>
    <s v="0002245885"/>
    <s v="0083561_002"/>
    <s v="31V"/>
    <s v="NL001131849B01"/>
    <n v="2"/>
    <n v="0"/>
    <n v="130.94"/>
    <s v="N"/>
    <s v="Peter Appel Transport B.V."/>
    <n v="36622"/>
    <d v="2023-01-27T00:00:00"/>
    <s v="13:47:00"/>
    <n v="0"/>
    <x v="4"/>
    <x v="3"/>
    <n v="1"/>
    <x v="29"/>
    <n v="1"/>
    <n v="8.8000000000000007"/>
    <x v="0"/>
    <n v="130.94"/>
    <n v="1"/>
    <n v="142.59366"/>
  </r>
  <r>
    <s v="COLGATE 3800 DEB."/>
    <s v="Colgate-Palmolive Nederland BV"/>
    <s v="101t"/>
    <n v="101090932679"/>
    <n v="101030161287"/>
    <n v="930"/>
    <s v="Inv Booked"/>
    <s v="0002245907"/>
    <s v="Verkoop"/>
    <n v="170"/>
    <s v="Transport drops zone"/>
    <s v="9 - verwerkt"/>
    <n v="0"/>
    <m/>
    <d v="2023-01-27T00:00:00"/>
    <s v="DROP"/>
    <s v="0001010909326790083383_002"/>
    <m/>
    <m/>
    <m/>
    <s v="EUR"/>
    <n v="66.08"/>
    <s v="EUR"/>
    <n v="66.08"/>
    <s v="EUR"/>
    <n v="66.08"/>
    <n v="66.08"/>
    <n v="0"/>
    <s v="N"/>
    <n v="1223000132"/>
    <d v="2023-02-16T00:00:00"/>
    <m/>
    <d v="2023-01-27T00:00:00"/>
    <s v="00:00"/>
    <s v="23:59"/>
    <d v="2023-01-27T00:00:00"/>
    <s v="05:00"/>
    <s v="06:00"/>
    <n v="8"/>
    <s v="ce"/>
    <n v="5230"/>
    <n v="8"/>
    <n v="9"/>
    <s v="Kuehne+Nagel Tiel 3 Standpl"/>
    <s v="De Diepert 5"/>
    <s v="Tiel"/>
    <s v="4004 MA"/>
    <s v="NL"/>
    <x v="2"/>
    <s v="Randweg 2"/>
    <x v="6"/>
    <s v="4191 NN"/>
    <s v="NL"/>
    <s v="0002245907"/>
    <s v="0083383_002"/>
    <s v="31V"/>
    <s v="NL001131849B01"/>
    <n v="2"/>
    <n v="0"/>
    <n v="66.08"/>
    <s v="N"/>
    <s v="Peter Appel Transport B.V."/>
    <n v="36622"/>
    <d v="2023-01-27T00:00:00"/>
    <s v="06:46:00"/>
    <n v="15"/>
    <x v="4"/>
    <x v="3"/>
    <n v="1"/>
    <x v="6"/>
    <n v="1"/>
    <n v="8"/>
    <x v="2"/>
    <n v="66.08"/>
    <n v="1"/>
    <n v="71.961119999999994"/>
  </r>
  <r>
    <s v="COLGATE 3800 DEB."/>
    <s v="Colgate-Palmolive Nederland BV"/>
    <s v="101t"/>
    <n v="101090932435"/>
    <n v="101030161277"/>
    <n v="930"/>
    <s v="Inv Booked"/>
    <s v="0002245896"/>
    <s v="Verkoop"/>
    <n v="170"/>
    <s v="Transport drops zone"/>
    <s v="9 - verwerkt"/>
    <n v="0"/>
    <m/>
    <d v="2023-01-27T00:00:00"/>
    <s v="DROP"/>
    <s v="0001010909324350083247_004"/>
    <m/>
    <m/>
    <m/>
    <s v="EUR"/>
    <n v="154.54"/>
    <s v="EUR"/>
    <n v="154.54"/>
    <s v="EUR"/>
    <n v="154.54"/>
    <n v="154.54"/>
    <n v="0"/>
    <s v="N"/>
    <n v="1223000132"/>
    <d v="2023-02-16T00:00:00"/>
    <m/>
    <d v="2023-01-27T00:00:00"/>
    <s v="00:00"/>
    <s v="23:59"/>
    <d v="2023-01-27T00:00:00"/>
    <s v="08:00"/>
    <s v="16:00"/>
    <n v="10.4"/>
    <s v="ce"/>
    <n v="8845"/>
    <n v="10.4"/>
    <n v="17"/>
    <s v="Kuehne+Nagel Tiel 3 Standpl"/>
    <s v="De Diepert 5"/>
    <s v="Tiel"/>
    <s v="4004 MA"/>
    <s v="NL"/>
    <x v="77"/>
    <s v="Zilverstraat 31"/>
    <x v="56"/>
    <s v="2544EJ"/>
    <s v="NL"/>
    <s v="0002245896"/>
    <s v="0083247_004"/>
    <s v="31V"/>
    <s v="NL001131849B01"/>
    <n v="2"/>
    <n v="0"/>
    <n v="154.54"/>
    <s v="N"/>
    <s v="Peter Appel Transport B.V."/>
    <n v="36622"/>
    <d v="2023-01-27T00:00:00"/>
    <s v="13:12:00"/>
    <n v="0"/>
    <x v="4"/>
    <x v="3"/>
    <n v="1"/>
    <x v="40"/>
    <n v="1"/>
    <n v="10.4"/>
    <x v="6"/>
    <n v="154.54"/>
    <n v="1"/>
    <n v="168.29405999999997"/>
  </r>
  <r>
    <s v="COLGATE 3800 DEB."/>
    <s v="Colgate-Palmolive Nederland BV"/>
    <s v="101t"/>
    <n v="101090932428"/>
    <n v="101030161278"/>
    <n v="930"/>
    <s v="Inv Booked"/>
    <s v="0002245904"/>
    <s v="Verkoop"/>
    <n v="170"/>
    <s v="Transport drops zone"/>
    <s v="9 - verwerkt"/>
    <n v="0"/>
    <m/>
    <d v="2023-01-27T00:00:00"/>
    <s v="DROP"/>
    <s v="0001010909324280083238_005"/>
    <m/>
    <m/>
    <m/>
    <s v="EUR"/>
    <n v="25.03"/>
    <s v="EUR"/>
    <n v="25.03"/>
    <s v="EUR"/>
    <n v="25.03"/>
    <n v="25.03"/>
    <n v="0"/>
    <s v="N"/>
    <n v="1223000132"/>
    <d v="2023-02-16T00:00:00"/>
    <m/>
    <d v="2023-01-27T00:00:00"/>
    <s v="00:00"/>
    <s v="23:59"/>
    <d v="2023-01-27T00:00:00"/>
    <s v="12:45"/>
    <s v="12:45"/>
    <n v="0.8"/>
    <s v="ce"/>
    <n v="785"/>
    <n v="0.8"/>
    <n v="1"/>
    <s v="Kuehne+Nagel Tiel 3 Standpl"/>
    <s v="De Diepert 5"/>
    <s v="Tiel"/>
    <s v="4004 MA"/>
    <s v="NL"/>
    <x v="43"/>
    <s v="Nijverheidsweg 61"/>
    <x v="42"/>
    <s v="3341LJ"/>
    <s v="NL"/>
    <s v="0002245904"/>
    <s v="0083238_005"/>
    <s v="31V"/>
    <s v="NL001131849B01"/>
    <n v="2"/>
    <n v="0"/>
    <n v="25.03"/>
    <s v="N"/>
    <s v="Peter Appel Transport B.V."/>
    <n v="36622"/>
    <d v="2023-01-27T00:00:00"/>
    <s v="13:10:00"/>
    <n v="0"/>
    <x v="4"/>
    <x v="3"/>
    <n v="1"/>
    <x v="19"/>
    <n v="1"/>
    <n v="0.8"/>
    <x v="3"/>
    <n v="25.03"/>
    <n v="1"/>
    <n v="27.257670000000001"/>
  </r>
  <r>
    <s v="COLGATE 3800 DEB."/>
    <s v="Colgate-Palmolive Nederland BV"/>
    <s v="101t"/>
    <n v="101090932432"/>
    <n v="101030161279"/>
    <n v="930"/>
    <s v="Inv Booked"/>
    <s v="0002245900"/>
    <s v="Verkoop"/>
    <n v="170"/>
    <s v="Transport drops zone"/>
    <s v="9 - verwerkt"/>
    <n v="0"/>
    <m/>
    <d v="2023-01-27T00:00:00"/>
    <s v="DROP"/>
    <s v="0001010909324320083242_002"/>
    <m/>
    <m/>
    <m/>
    <s v="EUR"/>
    <n v="282.24"/>
    <s v="EUR"/>
    <n v="282.24"/>
    <s v="EUR"/>
    <n v="282.24"/>
    <n v="282.24"/>
    <n v="0"/>
    <s v="N"/>
    <n v="1223000132"/>
    <d v="2023-02-16T00:00:00"/>
    <m/>
    <d v="2023-01-27T00:00:00"/>
    <s v="00:00"/>
    <s v="23:59"/>
    <d v="2023-01-27T00:00:00"/>
    <s v="08:00"/>
    <s v="08:00"/>
    <n v="22.4"/>
    <s v="ce"/>
    <n v="16604"/>
    <n v="22.4"/>
    <n v="40"/>
    <s v="Kuehne+Nagel Tiel 3 Standpl"/>
    <s v="De Diepert 5"/>
    <s v="Tiel"/>
    <s v="4004 MA"/>
    <s v="NL"/>
    <x v="1"/>
    <s v="Fahrenheitweg 1"/>
    <x v="1"/>
    <s v="6101WR"/>
    <s v="NL"/>
    <s v="0002245900"/>
    <s v="0083242_002"/>
    <s v="31V"/>
    <s v="NL001131849B01"/>
    <n v="2"/>
    <n v="0"/>
    <n v="282.24"/>
    <s v="N"/>
    <s v="Peter Appel Transport B.V."/>
    <n v="36622"/>
    <d v="2023-01-27T00:00:00"/>
    <s v="09:03:00"/>
    <n v="3"/>
    <x v="4"/>
    <x v="3"/>
    <n v="1"/>
    <x v="1"/>
    <n v="1"/>
    <n v="22.4"/>
    <x v="1"/>
    <n v="282.24"/>
    <n v="1"/>
    <n v="307.35935999999998"/>
  </r>
  <r>
    <s v="COLGATE 3800 DEB."/>
    <s v="Colgate-Palmolive Nederland BV"/>
    <s v="101t"/>
    <n v="101090932435"/>
    <n v="101030161280"/>
    <n v="930"/>
    <s v="Inv Booked"/>
    <s v="0002245902"/>
    <s v="Verkoop"/>
    <n v="170"/>
    <s v="Transport drops zone"/>
    <s v="9 - verwerkt"/>
    <n v="0"/>
    <m/>
    <d v="2023-01-27T00:00:00"/>
    <s v="DROP"/>
    <s v="0001010909324350083247_003"/>
    <m/>
    <m/>
    <m/>
    <s v="EUR"/>
    <n v="27.86"/>
    <s v="EUR"/>
    <n v="27.86"/>
    <s v="EUR"/>
    <n v="27.86"/>
    <n v="27.86"/>
    <n v="0"/>
    <s v="N"/>
    <n v="1223000132"/>
    <d v="2023-02-16T00:00:00"/>
    <m/>
    <d v="2023-01-27T00:00:00"/>
    <s v="00:00"/>
    <s v="23:59"/>
    <d v="2023-01-27T00:00:00"/>
    <s v="12:00"/>
    <s v="12:00"/>
    <n v="1.6"/>
    <s v="ce"/>
    <n v="746"/>
    <n v="1.6"/>
    <n v="1"/>
    <s v="Kuehne+Nagel Tiel 3 Standpl"/>
    <s v="De Diepert 5"/>
    <s v="Tiel"/>
    <s v="4004 MA"/>
    <s v="NL"/>
    <x v="25"/>
    <s v="Hollandweg 30"/>
    <x v="4"/>
    <s v="2665 MT"/>
    <s v="NL"/>
    <s v="0002245902"/>
    <s v="0083247_003"/>
    <s v="31V"/>
    <s v="NL001131849B01"/>
    <n v="2"/>
    <n v="0"/>
    <n v="27.86"/>
    <s v="N"/>
    <s v="Peter Appel Transport B.V."/>
    <n v="36622"/>
    <d v="2023-01-27T00:00:00"/>
    <s v="12:12:00"/>
    <n v="0"/>
    <x v="4"/>
    <x v="3"/>
    <n v="1"/>
    <x v="4"/>
    <n v="1"/>
    <n v="4.8000000000000007"/>
    <x v="0"/>
    <n v="83.57"/>
    <n v="1"/>
    <n v="91.007729999999995"/>
  </r>
  <r>
    <s v="COLGATE 3800 DEB."/>
    <s v="Colgate-Palmolive Nederland BV"/>
    <s v="101t"/>
    <n v="101090932689"/>
    <n v="101030161281"/>
    <n v="930"/>
    <s v="Inv Booked"/>
    <s v="0002245898"/>
    <s v="Verkoop"/>
    <n v="170"/>
    <s v="Transport drops zone"/>
    <s v="9 - verwerkt"/>
    <n v="0"/>
    <m/>
    <d v="2023-01-27T00:00:00"/>
    <s v="DROP"/>
    <s v="0001010909326890083393_004"/>
    <m/>
    <m/>
    <m/>
    <s v="EUR"/>
    <n v="6.54"/>
    <s v="EUR"/>
    <n v="6.54"/>
    <s v="EUR"/>
    <n v="6.54"/>
    <n v="6.54"/>
    <n v="0"/>
    <s v="N"/>
    <n v="1223000132"/>
    <d v="2023-02-16T00:00:00"/>
    <m/>
    <d v="2023-01-27T00:00:00"/>
    <s v="00:00"/>
    <s v="23:59"/>
    <d v="2023-01-27T00:00:00"/>
    <s v="14:00"/>
    <s v="14:00"/>
    <n v="0.8"/>
    <s v="ce"/>
    <n v="55"/>
    <n v="0.8"/>
    <n v="0"/>
    <s v="Kuehne+Nagel Tiel 3 Standpl"/>
    <s v="De Diepert 5"/>
    <s v="Tiel"/>
    <s v="4004 MA"/>
    <s v="NL"/>
    <x v="14"/>
    <s v="Rood 24"/>
    <x v="17"/>
    <s v="6666LT"/>
    <s v="NL"/>
    <s v="0002245898"/>
    <s v="0083393_004"/>
    <s v="31V"/>
    <s v="NL001131849B01"/>
    <n v="2"/>
    <n v="0"/>
    <n v="6.54"/>
    <s v="N"/>
    <s v="Peter Appel Transport B.V."/>
    <n v="36622"/>
    <d v="2023-01-27T00:00:00"/>
    <s v="13:47:00"/>
    <n v="0"/>
    <x v="4"/>
    <x v="3"/>
    <n v="1"/>
    <x v="15"/>
    <n v="1"/>
    <n v="15.200000000000001"/>
    <x v="5"/>
    <n v="124.19000000000001"/>
    <n v="1"/>
    <n v="135.24290999999999"/>
  </r>
  <r>
    <s v="COLGATE 3800 DEB."/>
    <s v="Colgate-Palmolive Nederland BV"/>
    <s v="101t"/>
    <n v="101090932689"/>
    <n v="101030161282"/>
    <n v="930"/>
    <s v="Inv Booked"/>
    <s v="0002245903"/>
    <s v="Verkoop"/>
    <n v="170"/>
    <s v="Transport drops zone"/>
    <s v="9 - verwerkt"/>
    <n v="0"/>
    <m/>
    <d v="2023-01-27T00:00:00"/>
    <s v="DROP"/>
    <s v="0001010909326890083393_004"/>
    <m/>
    <m/>
    <m/>
    <s v="EUR"/>
    <n v="111.11"/>
    <s v="EUR"/>
    <n v="111.11"/>
    <s v="EUR"/>
    <n v="111.11"/>
    <n v="111.11"/>
    <n v="0"/>
    <s v="N"/>
    <n v="1223000132"/>
    <d v="2023-02-16T00:00:00"/>
    <m/>
    <d v="2023-01-27T00:00:00"/>
    <s v="00:00"/>
    <s v="23:59"/>
    <d v="2023-01-27T00:00:00"/>
    <s v="14:00"/>
    <s v="14:00"/>
    <n v="13.6"/>
    <s v="ce"/>
    <n v="10969"/>
    <n v="13.6"/>
    <n v="24"/>
    <s v="Kuehne+Nagel Tiel 3 Standpl"/>
    <s v="De Diepert 5"/>
    <s v="Tiel"/>
    <s v="4004 MA"/>
    <s v="NL"/>
    <x v="14"/>
    <s v="Rood 24"/>
    <x v="17"/>
    <s v="6666LT"/>
    <s v="NL"/>
    <s v="0002245903"/>
    <s v="0083393_004"/>
    <s v="31V"/>
    <s v="NL001131849B01"/>
    <n v="2"/>
    <n v="0"/>
    <n v="111.11"/>
    <s v="N"/>
    <s v="Peter Appel Transport B.V."/>
    <n v="36622"/>
    <d v="2023-01-27T00:00:00"/>
    <s v="13:47:00"/>
    <n v="0"/>
    <x v="4"/>
    <x v="3"/>
    <n v="1"/>
    <x v="15"/>
    <n v="0"/>
    <s v=""/>
    <x v="5"/>
    <s v=""/>
    <n v="1"/>
    <e v="#VALUE!"/>
  </r>
  <r>
    <s v="COLGATE 3800 DEB."/>
    <s v="Colgate-Palmolive Nederland BV"/>
    <s v="101t"/>
    <n v="101090932435"/>
    <n v="101030161283"/>
    <n v="930"/>
    <s v="Inv Booked"/>
    <s v="0002245899"/>
    <s v="Verkoop"/>
    <n v="170"/>
    <s v="Transport drops zone"/>
    <s v="9 - verwerkt"/>
    <n v="0"/>
    <m/>
    <d v="2023-01-27T00:00:00"/>
    <s v="DROP"/>
    <s v="0001010909324350083247_003"/>
    <m/>
    <m/>
    <m/>
    <s v="EUR"/>
    <n v="55.71"/>
    <s v="EUR"/>
    <n v="55.71"/>
    <s v="EUR"/>
    <n v="55.71"/>
    <n v="55.71"/>
    <n v="0"/>
    <s v="N"/>
    <n v="1223000132"/>
    <d v="2023-02-16T00:00:00"/>
    <m/>
    <d v="2023-01-27T00:00:00"/>
    <s v="00:00"/>
    <s v="23:59"/>
    <d v="2023-01-27T00:00:00"/>
    <s v="12:00"/>
    <s v="12:00"/>
    <n v="3.2"/>
    <s v="ce"/>
    <n v="2851"/>
    <n v="3.2"/>
    <n v="3"/>
    <s v="Kuehne+Nagel Tiel 3 Standpl"/>
    <s v="De Diepert 5"/>
    <s v="Tiel"/>
    <s v="4004 MA"/>
    <s v="NL"/>
    <x v="25"/>
    <s v="Hollandweg 30"/>
    <x v="4"/>
    <s v="2665 MT"/>
    <s v="NL"/>
    <s v="0002245899"/>
    <s v="0083247_003"/>
    <s v="31V"/>
    <s v="NL001131849B01"/>
    <n v="2"/>
    <n v="0"/>
    <n v="55.71"/>
    <s v="N"/>
    <s v="Peter Appel Transport B.V."/>
    <n v="36622"/>
    <d v="2023-01-27T00:00:00"/>
    <s v="12:12:00"/>
    <n v="0"/>
    <x v="4"/>
    <x v="3"/>
    <n v="1"/>
    <x v="4"/>
    <n v="0"/>
    <s v=""/>
    <x v="0"/>
    <s v=""/>
    <n v="1"/>
    <e v="#VALUE!"/>
  </r>
  <r>
    <s v="COLGATE 3800 DEB."/>
    <s v="Colgate-Palmolive Nederland BV"/>
    <s v="101t"/>
    <n v="101090932433"/>
    <n v="101030161284"/>
    <n v="930"/>
    <s v="Inv Booked"/>
    <s v="0002245906"/>
    <s v="Verkoop"/>
    <n v="170"/>
    <s v="Transport drops zone"/>
    <s v="9 - verwerkt"/>
    <n v="0"/>
    <m/>
    <d v="2023-01-27T00:00:00"/>
    <s v="DROP"/>
    <s v="0001010909324330083240_002"/>
    <m/>
    <m/>
    <m/>
    <s v="EUR"/>
    <n v="306.77"/>
    <s v="EUR"/>
    <n v="306.77"/>
    <s v="EUR"/>
    <n v="306.77"/>
    <n v="306.77"/>
    <n v="0"/>
    <s v="N"/>
    <n v="1223000132"/>
    <d v="2023-02-16T00:00:00"/>
    <m/>
    <d v="2023-01-27T00:00:00"/>
    <s v="00:00"/>
    <s v="23:59"/>
    <d v="2023-01-27T00:00:00"/>
    <s v="07:00"/>
    <s v="07:00"/>
    <n v="26"/>
    <s v="ce"/>
    <n v="17769"/>
    <n v="26.4"/>
    <n v="41"/>
    <s v="Kuehne+Nagel Tiel 3 Standpl"/>
    <s v="De Diepert 5"/>
    <s v="Tiel"/>
    <s v="4004 MA"/>
    <s v="NL"/>
    <x v="1"/>
    <s v="Fahrenheitweg 1"/>
    <x v="1"/>
    <s v="6101WR"/>
    <s v="NL"/>
    <s v="0002245906"/>
    <s v="0083240_002"/>
    <s v="31V"/>
    <s v="NL001131849B01"/>
    <n v="2"/>
    <n v="0"/>
    <n v="306.77"/>
    <s v="N"/>
    <s v="Peter Appel Transport B.V."/>
    <n v="36622"/>
    <d v="2023-01-27T00:00:00"/>
    <s v="06:55:00"/>
    <n v="0"/>
    <x v="4"/>
    <x v="3"/>
    <n v="1"/>
    <x v="1"/>
    <n v="1"/>
    <n v="26.4"/>
    <x v="1"/>
    <n v="306.77"/>
    <n v="1"/>
    <n v="334.07252999999997"/>
  </r>
  <r>
    <s v="COLGATE 3800 DEB."/>
    <s v="Colgate-Palmolive Nederland BV"/>
    <s v="101t"/>
    <n v="101090932428"/>
    <n v="101030161285"/>
    <n v="930"/>
    <s v="Inv Booked"/>
    <s v="0002245897"/>
    <s v="Verkoop"/>
    <n v="170"/>
    <s v="Transport drops zone"/>
    <s v="9 - verwerkt"/>
    <n v="0"/>
    <m/>
    <d v="2023-01-27T00:00:00"/>
    <s v="DROP"/>
    <s v="0001010909324280083238_002"/>
    <m/>
    <m/>
    <m/>
    <s v="EUR"/>
    <n v="27.39"/>
    <s v="EUR"/>
    <n v="27.39"/>
    <s v="EUR"/>
    <n v="27.39"/>
    <n v="27.39"/>
    <n v="0"/>
    <s v="N"/>
    <n v="1223000132"/>
    <d v="2023-02-16T00:00:00"/>
    <m/>
    <d v="2023-01-27T00:00:00"/>
    <s v="00:00"/>
    <s v="23:59"/>
    <d v="2023-01-27T00:00:00"/>
    <s v="07:00"/>
    <s v="14:00"/>
    <n v="0.8"/>
    <s v="ce"/>
    <n v="338"/>
    <n v="0.8"/>
    <n v="0"/>
    <s v="Kuehne+Nagel Tiel 3 Standpl"/>
    <s v="De Diepert 5"/>
    <s v="Tiel"/>
    <s v="4004 MA"/>
    <s v="NL"/>
    <x v="22"/>
    <s v="Basisweg 7"/>
    <x v="25"/>
    <s v="1951NG"/>
    <s v="NL"/>
    <s v="0002245897"/>
    <s v="0083238_002"/>
    <s v="31V"/>
    <s v="NL001131849B01"/>
    <n v="2"/>
    <n v="0"/>
    <n v="27.39"/>
    <s v="N"/>
    <s v="Peter Appel Transport B.V."/>
    <n v="36622"/>
    <d v="2023-01-27T00:00:00"/>
    <s v="11:11:00"/>
    <n v="1"/>
    <x v="4"/>
    <x v="3"/>
    <n v="1"/>
    <x v="17"/>
    <n v="1"/>
    <n v="0.8"/>
    <x v="0"/>
    <n v="27.39"/>
    <n v="1"/>
    <n v="29.82771"/>
  </r>
  <r>
    <s v="COLGATE 3800 DEB."/>
    <s v="Colgate-Palmolive Nederland BV"/>
    <s v="101t"/>
    <n v="101090932691"/>
    <n v="101030161286"/>
    <n v="930"/>
    <s v="Inv Booked"/>
    <s v="0002245905"/>
    <s v="Verkoop"/>
    <n v="170"/>
    <s v="Transport drops zone"/>
    <s v="9 - verwerkt"/>
    <n v="0"/>
    <m/>
    <d v="2023-01-27T00:00:00"/>
    <s v="DROP"/>
    <s v="0001010909326910083394_002"/>
    <m/>
    <m/>
    <m/>
    <s v="EUR"/>
    <n v="168.96"/>
    <s v="EUR"/>
    <n v="168.96"/>
    <s v="EUR"/>
    <n v="168.96"/>
    <n v="168.96"/>
    <n v="0"/>
    <s v="N"/>
    <n v="1223000132"/>
    <d v="2023-02-16T00:00:00"/>
    <m/>
    <d v="2023-01-27T00:00:00"/>
    <s v="00:00"/>
    <s v="23:59"/>
    <d v="2023-01-27T00:00:00"/>
    <s v="12:00"/>
    <s v="13:00"/>
    <n v="12"/>
    <s v="ce"/>
    <n v="7430"/>
    <n v="12"/>
    <n v="12"/>
    <s v="Kuehne+Nagel Tiel 3 Standpl"/>
    <s v="De Diepert 5"/>
    <s v="Tiel"/>
    <s v="4004 MA"/>
    <s v="NL"/>
    <x v="16"/>
    <s v="Rijnland 4"/>
    <x v="19"/>
    <s v="1948RL"/>
    <s v="NL"/>
    <s v="0002245905"/>
    <s v="0083394_002"/>
    <s v="31V"/>
    <s v="NL001131849B01"/>
    <n v="2"/>
    <n v="0"/>
    <n v="168.96"/>
    <s v="N"/>
    <s v="Peter Appel Transport B.V."/>
    <n v="36622"/>
    <d v="2023-01-27T00:00:00"/>
    <s v="14:25:00"/>
    <n v="0"/>
    <x v="4"/>
    <x v="3"/>
    <n v="1"/>
    <x v="17"/>
    <n v="1"/>
    <n v="12"/>
    <x v="0"/>
    <n v="168.96"/>
    <n v="1"/>
    <n v="183.99744000000001"/>
  </r>
  <r>
    <s v="COLGATE 3800 DEB."/>
    <s v="Colgate-Palmolive Nederland BV"/>
    <s v="101t"/>
    <n v="101090932689"/>
    <n v="101030161316"/>
    <n v="930"/>
    <s v="Inv Booked"/>
    <s v="0002245901"/>
    <s v="Verkoop"/>
    <n v="170"/>
    <s v="Transport drops zone"/>
    <s v="9 - verwerkt"/>
    <n v="0"/>
    <m/>
    <d v="2023-01-27T00:00:00"/>
    <s v="DROP"/>
    <s v="0001010909326890083393_004"/>
    <m/>
    <m/>
    <m/>
    <s v="EUR"/>
    <n v="6.54"/>
    <s v="EUR"/>
    <n v="6.54"/>
    <s v="EUR"/>
    <n v="6.54"/>
    <n v="6.54"/>
    <n v="0"/>
    <s v="N"/>
    <n v="1223000132"/>
    <d v="2023-02-16T00:00:00"/>
    <m/>
    <d v="2023-01-27T00:00:00"/>
    <s v="00:00"/>
    <s v="23:59"/>
    <d v="2023-01-27T00:00:00"/>
    <s v="14:00"/>
    <s v="14:00"/>
    <n v="0.8"/>
    <s v="ce"/>
    <n v="55"/>
    <n v="0.8"/>
    <n v="0"/>
    <s v="Kuehne+Nagel Tiel 3 Standpl"/>
    <s v="De Diepert 5"/>
    <s v="Tiel"/>
    <s v="4004 MA"/>
    <s v="NL"/>
    <x v="14"/>
    <s v="Rood 24"/>
    <x v="17"/>
    <s v="6666LT"/>
    <s v="NL"/>
    <s v="0002245901"/>
    <s v="0083393_004"/>
    <s v="31V"/>
    <s v="NL001131849B01"/>
    <n v="2"/>
    <n v="0"/>
    <n v="6.54"/>
    <s v="N"/>
    <s v="Peter Appel Transport B.V."/>
    <n v="36622"/>
    <d v="2023-01-27T00:00:00"/>
    <s v="13:47:00"/>
    <n v="0"/>
    <x v="4"/>
    <x v="3"/>
    <n v="1"/>
    <x v="15"/>
    <n v="0"/>
    <s v=""/>
    <x v="5"/>
    <s v=""/>
    <n v="1"/>
    <e v="#VALUE!"/>
  </r>
  <r>
    <s v="COLGATE 3800 DEB."/>
    <s v="Colgate-Palmolive Nederland BV"/>
    <s v="101t"/>
    <n v="101090933119"/>
    <n v="101030161338"/>
    <n v="930"/>
    <s v="Inv Booked"/>
    <s v="0002245919"/>
    <s v="Verkoop"/>
    <n v="170"/>
    <s v="Transport drops zone"/>
    <s v="9 - verwerkt"/>
    <n v="0"/>
    <m/>
    <d v="2023-01-28T00:00:00"/>
    <s v="DROP"/>
    <s v="0001010909331190083700_002"/>
    <m/>
    <m/>
    <m/>
    <s v="EUR"/>
    <n v="37.44"/>
    <s v="EUR"/>
    <n v="37.44"/>
    <s v="EUR"/>
    <n v="37.44"/>
    <n v="37.44"/>
    <n v="0"/>
    <s v="Y"/>
    <n v="1223000132"/>
    <d v="2023-02-16T00:00:00"/>
    <m/>
    <d v="2023-01-28T00:00:00"/>
    <s v="00:00"/>
    <s v="23:59"/>
    <d v="2023-01-28T00:00:00"/>
    <s v="06:00"/>
    <s v="07:00"/>
    <n v="7"/>
    <s v="ce"/>
    <n v="320"/>
    <n v="7.2"/>
    <n v="0"/>
    <s v="Kuehne+Nagel Tiel 3 Standpl"/>
    <s v="De Diepert 5"/>
    <s v="Tiel"/>
    <s v="4004 MA"/>
    <s v="NL"/>
    <x v="2"/>
    <s v="Randweg 2"/>
    <x v="6"/>
    <s v="4191 NN"/>
    <s v="NL"/>
    <s v="0002245919"/>
    <s v="0083700_002"/>
    <s v="31V"/>
    <s v="NL001131849B01"/>
    <n v="2"/>
    <n v="0"/>
    <n v="37.44"/>
    <s v="N"/>
    <s v="Peter Appel Transport B.V."/>
    <n v="36622"/>
    <d v="2023-01-28T00:00:00"/>
    <s v="07:06:00"/>
    <n v="0"/>
    <x v="5"/>
    <x v="3"/>
    <n v="1"/>
    <x v="6"/>
    <n v="1"/>
    <n v="26.4"/>
    <x v="2"/>
    <n v="137.28"/>
    <n v="1"/>
    <n v="149.49791999999999"/>
  </r>
  <r>
    <s v="COLGATE 3800 DEB."/>
    <s v="Colgate-Palmolive Nederland BV"/>
    <s v="101t"/>
    <n v="101090933121"/>
    <n v="101030161349"/>
    <n v="930"/>
    <s v="Inv Booked"/>
    <s v="0002245920"/>
    <s v="Verkoop"/>
    <n v="170"/>
    <s v="Transport drops zone"/>
    <s v="9 - verwerkt"/>
    <n v="0"/>
    <m/>
    <d v="2023-01-28T00:00:00"/>
    <s v="DROP"/>
    <s v="0001010909331210083701_002"/>
    <m/>
    <m/>
    <m/>
    <s v="EUR"/>
    <n v="66.040000000000006"/>
    <s v="EUR"/>
    <n v="66.040000000000006"/>
    <s v="EUR"/>
    <n v="66.040000000000006"/>
    <n v="66.040000000000006"/>
    <n v="0"/>
    <s v="Y"/>
    <n v="1223000132"/>
    <d v="2023-02-16T00:00:00"/>
    <m/>
    <d v="2023-01-28T00:00:00"/>
    <s v="00:00"/>
    <s v="23:59"/>
    <d v="2023-01-28T00:00:00"/>
    <s v="07:00"/>
    <s v="07:00"/>
    <n v="10"/>
    <s v="ce"/>
    <n v="383"/>
    <n v="10.4"/>
    <n v="0"/>
    <s v="Kuehne+Nagel Tiel 3 Standpl"/>
    <s v="De Diepert 5"/>
    <s v="Tiel"/>
    <s v="4004 MA"/>
    <s v="NL"/>
    <x v="14"/>
    <s v="Rood 24"/>
    <x v="17"/>
    <s v="6666LT"/>
    <s v="NL"/>
    <s v="0002245920"/>
    <s v="0083701_002"/>
    <s v="31V"/>
    <s v="NL001131849B01"/>
    <n v="2"/>
    <n v="0"/>
    <n v="66.040000000000006"/>
    <s v="N"/>
    <s v="Peter Appel Transport B.V."/>
    <n v="36622"/>
    <d v="2023-01-28T00:00:00"/>
    <s v="07:32:00"/>
    <n v="0"/>
    <x v="5"/>
    <x v="3"/>
    <n v="1"/>
    <x v="15"/>
    <n v="1"/>
    <n v="26.4"/>
    <x v="5"/>
    <n v="167.64"/>
    <n v="1"/>
    <n v="182.55995999999999"/>
  </r>
  <r>
    <s v="COLGATE 3800 DEB."/>
    <s v="Colgate-Palmolive Nederland BV"/>
    <s v="101t"/>
    <n v="101090933122"/>
    <n v="101030161350"/>
    <n v="930"/>
    <s v="Inv Booked"/>
    <s v="0002245924"/>
    <s v="Verkoop"/>
    <n v="170"/>
    <s v="Transport drops zone"/>
    <s v="9 - verwerkt"/>
    <n v="0"/>
    <m/>
    <d v="2023-01-28T00:00:00"/>
    <s v="DROP"/>
    <s v="0001010909331220083702_002"/>
    <m/>
    <m/>
    <m/>
    <s v="EUR"/>
    <n v="137.28"/>
    <s v="EUR"/>
    <n v="137.28"/>
    <s v="EUR"/>
    <n v="137.28"/>
    <n v="137.28"/>
    <n v="0"/>
    <s v="Y"/>
    <n v="1223000132"/>
    <d v="2023-02-16T00:00:00"/>
    <m/>
    <d v="2023-01-28T00:00:00"/>
    <s v="00:00"/>
    <s v="23:59"/>
    <d v="2023-01-28T00:00:00"/>
    <s v="20:00"/>
    <s v="21:00"/>
    <n v="26"/>
    <s v="ce"/>
    <n v="15102"/>
    <n v="26.4"/>
    <n v="27"/>
    <s v="Kuehne+Nagel Tiel 3 Standpl"/>
    <s v="De Diepert 5"/>
    <s v="Tiel"/>
    <s v="4004 MA"/>
    <s v="NL"/>
    <x v="2"/>
    <s v="Randweg 2"/>
    <x v="6"/>
    <s v="4191 NN"/>
    <s v="NL"/>
    <s v="0002245924"/>
    <s v="0083702_002"/>
    <s v="31V"/>
    <s v="NL001131849B01"/>
    <n v="2"/>
    <n v="0"/>
    <n v="137.28"/>
    <s v="N"/>
    <s v="Peter Appel Transport B.V."/>
    <n v="36622"/>
    <d v="2023-01-28T00:00:00"/>
    <s v="20:57:00"/>
    <n v="0"/>
    <x v="5"/>
    <x v="3"/>
    <n v="1"/>
    <x v="6"/>
    <n v="1"/>
    <n v="26.4"/>
    <x v="2"/>
    <n v="137.28"/>
    <n v="1"/>
    <n v="149.49791999999999"/>
  </r>
  <r>
    <s v="COLGATE 3800 DEB."/>
    <s v="Colgate-Palmolive Nederland BV"/>
    <s v="101t"/>
    <n v="101090933014"/>
    <n v="101030161337"/>
    <n v="930"/>
    <s v="Inv Booked"/>
    <s v="0002245916"/>
    <s v="Verkoop"/>
    <n v="170"/>
    <s v="Transport drops zone"/>
    <s v="9 - verwerkt"/>
    <n v="0"/>
    <m/>
    <d v="2023-01-28T00:00:00"/>
    <s v="DROP"/>
    <s v="0001010909330140083591_002"/>
    <m/>
    <m/>
    <m/>
    <s v="EUR"/>
    <n v="77.27"/>
    <s v="EUR"/>
    <n v="77.27"/>
    <s v="EUR"/>
    <n v="77.27"/>
    <n v="77.27"/>
    <n v="0"/>
    <s v="Y"/>
    <n v="1223000132"/>
    <d v="2023-02-16T00:00:00"/>
    <m/>
    <d v="2023-01-28T00:00:00"/>
    <s v="00:00"/>
    <s v="23:59"/>
    <d v="2023-01-28T00:00:00"/>
    <s v="11:30"/>
    <s v="11:30"/>
    <n v="10.4"/>
    <s v="ce"/>
    <n v="7974"/>
    <n v="10.4"/>
    <n v="16"/>
    <s v="Kuehne+Nagel Tiel 3 Standpl"/>
    <s v="De Diepert 5"/>
    <s v="Tiel"/>
    <s v="4004 MA"/>
    <s v="NL"/>
    <x v="24"/>
    <s v="Ravenswade 14"/>
    <x v="26"/>
    <s v="3439 LD"/>
    <s v="NL"/>
    <s v="0002245916"/>
    <s v="0083591_002"/>
    <s v="31V"/>
    <s v="NL001131849B01"/>
    <n v="2"/>
    <n v="0"/>
    <n v="77.27"/>
    <s v="N"/>
    <s v="Peter Appel Transport B.V."/>
    <n v="36622"/>
    <d v="2023-01-28T00:00:00"/>
    <s v="12:38:00"/>
    <n v="0"/>
    <x v="5"/>
    <x v="3"/>
    <n v="1"/>
    <x v="22"/>
    <n v="1"/>
    <n v="26.4"/>
    <x v="7"/>
    <n v="196.15"/>
    <n v="1"/>
    <n v="213.60735"/>
  </r>
  <r>
    <s v="COLGATE 3800 DEB."/>
    <s v="Colgate-Palmolive Nederland BV"/>
    <s v="101t"/>
    <n v="101090933014"/>
    <n v="101030161339"/>
    <n v="930"/>
    <s v="Inv Booked"/>
    <s v="0002245909"/>
    <s v="Verkoop"/>
    <n v="170"/>
    <s v="Transport drops zone"/>
    <s v="9 - verwerkt"/>
    <n v="0"/>
    <m/>
    <d v="2023-01-28T00:00:00"/>
    <s v="DROP"/>
    <s v="0001010909330140083591_002"/>
    <m/>
    <m/>
    <m/>
    <s v="EUR"/>
    <n v="11.89"/>
    <s v="EUR"/>
    <n v="11.89"/>
    <s v="EUR"/>
    <n v="11.89"/>
    <n v="11.89"/>
    <n v="0"/>
    <s v="Y"/>
    <n v="1223000132"/>
    <d v="2023-02-16T00:00:00"/>
    <m/>
    <d v="2023-01-28T00:00:00"/>
    <s v="00:00"/>
    <s v="23:59"/>
    <d v="2023-01-28T00:00:00"/>
    <s v="11:30"/>
    <s v="11:30"/>
    <n v="1.6"/>
    <s v="ce"/>
    <n v="1571"/>
    <n v="1.6"/>
    <n v="3"/>
    <s v="Kuehne+Nagel Tiel 3 Standpl"/>
    <s v="De Diepert 5"/>
    <s v="Tiel"/>
    <s v="4004 MA"/>
    <s v="NL"/>
    <x v="24"/>
    <s v="Ravenswade 14"/>
    <x v="26"/>
    <s v="3439 LD"/>
    <s v="NL"/>
    <s v="0002245909"/>
    <s v="0083591_002"/>
    <s v="31V"/>
    <s v="NL001131849B01"/>
    <n v="2"/>
    <n v="0"/>
    <n v="11.89"/>
    <s v="N"/>
    <s v="Peter Appel Transport B.V."/>
    <n v="36622"/>
    <d v="2023-01-28T00:00:00"/>
    <s v="12:38:00"/>
    <n v="0"/>
    <x v="5"/>
    <x v="3"/>
    <n v="1"/>
    <x v="22"/>
    <n v="0"/>
    <s v=""/>
    <x v="7"/>
    <s v=""/>
    <n v="1"/>
    <e v="#VALUE!"/>
  </r>
  <r>
    <s v="COLGATE 3800 DEB."/>
    <s v="Colgate-Palmolive Nederland BV"/>
    <s v="101t"/>
    <n v="101090933014"/>
    <n v="101030161341"/>
    <n v="930"/>
    <s v="Inv Booked"/>
    <s v="0002245915"/>
    <s v="Verkoop"/>
    <n v="170"/>
    <s v="Transport drops zone"/>
    <s v="9 - verwerkt"/>
    <n v="0"/>
    <m/>
    <d v="2023-01-28T00:00:00"/>
    <s v="DROP"/>
    <s v="0001010909330140083591_002"/>
    <m/>
    <m/>
    <m/>
    <s v="EUR"/>
    <n v="77.27"/>
    <s v="EUR"/>
    <n v="77.27"/>
    <s v="EUR"/>
    <n v="77.27"/>
    <n v="77.27"/>
    <n v="0"/>
    <s v="Y"/>
    <n v="1223000132"/>
    <d v="2023-02-16T00:00:00"/>
    <m/>
    <d v="2023-01-28T00:00:00"/>
    <s v="00:00"/>
    <s v="23:59"/>
    <d v="2023-01-28T00:00:00"/>
    <s v="11:30"/>
    <s v="11:30"/>
    <n v="10.4"/>
    <s v="ce"/>
    <n v="9163"/>
    <n v="10.4"/>
    <n v="18"/>
    <s v="Kuehne+Nagel Tiel 3 Standpl"/>
    <s v="De Diepert 5"/>
    <s v="Tiel"/>
    <s v="4004 MA"/>
    <s v="NL"/>
    <x v="24"/>
    <s v="Ravenswade 14"/>
    <x v="26"/>
    <s v="3439 LD"/>
    <s v="NL"/>
    <s v="0002245915"/>
    <s v="0083591_002"/>
    <s v="31V"/>
    <s v="NL001131849B01"/>
    <n v="2"/>
    <n v="0"/>
    <n v="77.27"/>
    <s v="N"/>
    <s v="Peter Appel Transport B.V."/>
    <n v="36622"/>
    <d v="2023-01-28T00:00:00"/>
    <s v="12:38:00"/>
    <n v="0"/>
    <x v="5"/>
    <x v="3"/>
    <n v="1"/>
    <x v="22"/>
    <n v="0"/>
    <s v=""/>
    <x v="7"/>
    <s v=""/>
    <n v="1"/>
    <e v="#VALUE!"/>
  </r>
  <r>
    <s v="COLGATE 3800 DEB."/>
    <s v="Colgate-Palmolive Nederland BV"/>
    <s v="101t"/>
    <n v="101090933119"/>
    <n v="101030161342"/>
    <n v="930"/>
    <s v="Inv Booked"/>
    <s v="0002245926"/>
    <s v="Verkoop"/>
    <n v="170"/>
    <s v="Transport drops zone"/>
    <s v="9 - verwerkt"/>
    <n v="0"/>
    <m/>
    <d v="2023-01-28T00:00:00"/>
    <s v="DROP"/>
    <s v="0001010909331190083700_002"/>
    <m/>
    <m/>
    <m/>
    <s v="EUR"/>
    <n v="99.84"/>
    <s v="EUR"/>
    <n v="99.84"/>
    <s v="EUR"/>
    <n v="99.84"/>
    <n v="99.84"/>
    <n v="0"/>
    <s v="Y"/>
    <n v="1223000132"/>
    <d v="2023-02-16T00:00:00"/>
    <m/>
    <d v="2023-01-28T00:00:00"/>
    <s v="00:00"/>
    <s v="23:59"/>
    <d v="2023-01-28T00:00:00"/>
    <s v="06:00"/>
    <s v="07:00"/>
    <n v="19.2"/>
    <s v="ce"/>
    <n v="12532"/>
    <n v="19.2"/>
    <n v="25"/>
    <s v="Kuehne+Nagel Tiel 3 Standpl"/>
    <s v="De Diepert 5"/>
    <s v="Tiel"/>
    <s v="4004 MA"/>
    <s v="NL"/>
    <x v="2"/>
    <s v="Randweg 2"/>
    <x v="6"/>
    <s v="4191 NN"/>
    <s v="NL"/>
    <s v="0002245926"/>
    <s v="0083700_002"/>
    <s v="31V"/>
    <s v="NL001131849B01"/>
    <n v="2"/>
    <n v="0"/>
    <n v="99.84"/>
    <s v="N"/>
    <s v="Peter Appel Transport B.V."/>
    <n v="36622"/>
    <d v="2023-01-28T00:00:00"/>
    <s v="07:06:00"/>
    <n v="0"/>
    <x v="5"/>
    <x v="3"/>
    <n v="1"/>
    <x v="6"/>
    <n v="0"/>
    <s v=""/>
    <x v="2"/>
    <s v=""/>
    <n v="1"/>
    <e v="#VALUE!"/>
  </r>
  <r>
    <s v="COLGATE 3800 DEB."/>
    <s v="Colgate-Palmolive Nederland BV"/>
    <s v="101t"/>
    <n v="101090933121"/>
    <n v="101030161343"/>
    <n v="930"/>
    <s v="Inv Booked"/>
    <s v="0002245921"/>
    <s v="Verkoop"/>
    <n v="170"/>
    <s v="Transport drops zone"/>
    <s v="9 - verwerkt"/>
    <n v="0"/>
    <m/>
    <d v="2023-01-28T00:00:00"/>
    <s v="DROP"/>
    <s v="0001010909331210083701_002"/>
    <m/>
    <m/>
    <m/>
    <s v="EUR"/>
    <n v="101.6"/>
    <s v="EUR"/>
    <n v="101.6"/>
    <s v="EUR"/>
    <n v="101.6"/>
    <n v="101.6"/>
    <n v="0"/>
    <s v="Y"/>
    <n v="1223000132"/>
    <d v="2023-02-16T00:00:00"/>
    <m/>
    <d v="2023-01-28T00:00:00"/>
    <s v="00:00"/>
    <s v="23:59"/>
    <d v="2023-01-28T00:00:00"/>
    <s v="07:00"/>
    <s v="07:00"/>
    <n v="16"/>
    <s v="ce"/>
    <n v="12190"/>
    <n v="16"/>
    <n v="25"/>
    <s v="Kuehne+Nagel Tiel 3 Standpl"/>
    <s v="De Diepert 5"/>
    <s v="Tiel"/>
    <s v="4004 MA"/>
    <s v="NL"/>
    <x v="14"/>
    <s v="Rood 24"/>
    <x v="17"/>
    <s v="6666LT"/>
    <s v="NL"/>
    <s v="0002245921"/>
    <s v="0083701_002"/>
    <s v="31V"/>
    <s v="NL001131849B01"/>
    <n v="2"/>
    <n v="0"/>
    <n v="101.6"/>
    <s v="N"/>
    <s v="Peter Appel Transport B.V."/>
    <n v="36622"/>
    <d v="2023-01-28T00:00:00"/>
    <s v="07:32:00"/>
    <n v="0"/>
    <x v="5"/>
    <x v="3"/>
    <n v="1"/>
    <x v="15"/>
    <n v="0"/>
    <s v=""/>
    <x v="5"/>
    <s v=""/>
    <n v="1"/>
    <e v="#VALUE!"/>
  </r>
  <r>
    <s v="COLGATE 3800 DEB."/>
    <s v="Colgate-Palmolive Nederland BV"/>
    <s v="101t"/>
    <n v="101090933014"/>
    <n v="101030161344"/>
    <n v="930"/>
    <s v="Inv Booked"/>
    <s v="0002245911"/>
    <s v="Verkoop"/>
    <n v="170"/>
    <s v="Transport drops zone"/>
    <s v="9 - verwerkt"/>
    <n v="0"/>
    <m/>
    <d v="2023-01-28T00:00:00"/>
    <s v="DROP"/>
    <s v="0001010909330140083591_002"/>
    <m/>
    <m/>
    <m/>
    <s v="EUR"/>
    <n v="23.78"/>
    <s v="EUR"/>
    <n v="23.78"/>
    <s v="EUR"/>
    <n v="23.78"/>
    <n v="23.78"/>
    <n v="0"/>
    <s v="Y"/>
    <n v="1223000132"/>
    <d v="2023-02-16T00:00:00"/>
    <m/>
    <d v="2023-01-28T00:00:00"/>
    <s v="00:00"/>
    <s v="23:59"/>
    <d v="2023-01-28T00:00:00"/>
    <s v="11:30"/>
    <s v="11:30"/>
    <n v="3"/>
    <s v="ce"/>
    <n v="398"/>
    <n v="3.2"/>
    <n v="0"/>
    <s v="Kuehne+Nagel Tiel 3 Standpl"/>
    <s v="De Diepert 5"/>
    <s v="Tiel"/>
    <s v="4004 MA"/>
    <s v="NL"/>
    <x v="24"/>
    <s v="Ravenswade 14"/>
    <x v="26"/>
    <s v="3439 LD"/>
    <s v="NL"/>
    <s v="0002245911"/>
    <s v="0083591_002"/>
    <s v="31V"/>
    <s v="NL001131849B01"/>
    <n v="2"/>
    <n v="0"/>
    <n v="23.78"/>
    <s v="N"/>
    <s v="Peter Appel Transport B.V."/>
    <n v="36622"/>
    <d v="2023-01-28T00:00:00"/>
    <s v="12:38:00"/>
    <n v="0"/>
    <x v="5"/>
    <x v="3"/>
    <n v="1"/>
    <x v="22"/>
    <n v="0"/>
    <s v=""/>
    <x v="7"/>
    <s v=""/>
    <n v="1"/>
    <e v="#VALUE!"/>
  </r>
  <r>
    <s v="COLGATE 3800 DEB."/>
    <s v="Colgate-Palmolive Nederland BV"/>
    <s v="101t"/>
    <n v="101090933014"/>
    <n v="101030161334"/>
    <n v="930"/>
    <s v="Inv Booked"/>
    <s v="0002245910"/>
    <s v="Verkoop"/>
    <n v="170"/>
    <s v="Transport drops zone"/>
    <s v="9 - verwerkt"/>
    <n v="0"/>
    <m/>
    <d v="2023-01-28T00:00:00"/>
    <s v="DROP"/>
    <s v="0001010909330140083591_002"/>
    <m/>
    <m/>
    <m/>
    <s v="EUR"/>
    <n v="5.94"/>
    <s v="EUR"/>
    <n v="5.94"/>
    <s v="EUR"/>
    <n v="5.94"/>
    <n v="5.94"/>
    <n v="0"/>
    <s v="Y"/>
    <n v="1223000132"/>
    <d v="2023-02-16T00:00:00"/>
    <m/>
    <d v="2023-01-28T00:00:00"/>
    <s v="00:00"/>
    <s v="23:59"/>
    <d v="2023-01-28T00:00:00"/>
    <s v="11:30"/>
    <s v="11:30"/>
    <n v="0.8"/>
    <s v="ce"/>
    <n v="785"/>
    <n v="0.8"/>
    <n v="1"/>
    <s v="Kuehne+Nagel Tiel 3 Standpl"/>
    <s v="De Diepert 5"/>
    <s v="Tiel"/>
    <s v="4004 MA"/>
    <s v="NL"/>
    <x v="24"/>
    <s v="Ravenswade 14"/>
    <x v="26"/>
    <s v="3439 LD"/>
    <s v="NL"/>
    <s v="0002245910"/>
    <s v="0083591_002"/>
    <s v="31V"/>
    <s v="NL001131849B01"/>
    <n v="2"/>
    <n v="0"/>
    <n v="5.94"/>
    <s v="N"/>
    <s v="Peter Appel Transport B.V."/>
    <n v="36622"/>
    <d v="2023-01-28T00:00:00"/>
    <s v="12:38:00"/>
    <n v="0"/>
    <x v="5"/>
    <x v="3"/>
    <n v="1"/>
    <x v="22"/>
    <n v="0"/>
    <s v=""/>
    <x v="7"/>
    <s v=""/>
    <n v="1"/>
    <e v="#VALUE!"/>
  </r>
  <r>
    <s v="COLGATE 3800 DEB."/>
    <s v="Colgate-Palmolive Nederland BV"/>
    <s v="101t"/>
    <n v="101090933270"/>
    <n v="101030161386"/>
    <n v="930"/>
    <s v="Inv Booked"/>
    <s v="0002245879"/>
    <s v="Verkoop"/>
    <n v="170"/>
    <s v="Transport drops zone"/>
    <s v="9 - verwerkt"/>
    <n v="0"/>
    <m/>
    <d v="2023-01-30T00:00:00"/>
    <s v="DROP"/>
    <s v="0001010909332700083853_002"/>
    <m/>
    <m/>
    <m/>
    <s v="EUR"/>
    <n v="291.60000000000002"/>
    <s v="EUR"/>
    <n v="291.60000000000002"/>
    <s v="EUR"/>
    <n v="291.60000000000002"/>
    <n v="291.60000000000002"/>
    <n v="0"/>
    <s v="N"/>
    <n v="1223000132"/>
    <d v="2023-02-16T00:00:00"/>
    <m/>
    <d v="2023-01-30T00:00:00"/>
    <s v="00:00"/>
    <s v="23:59"/>
    <d v="2023-01-30T00:00:00"/>
    <s v="11:00"/>
    <s v="11:00"/>
    <n v="24"/>
    <s v="ce"/>
    <n v="22022"/>
    <n v="24"/>
    <n v="36"/>
    <s v="Kuehne+Nagel Tiel 3 Standpl"/>
    <s v="De Diepert 5"/>
    <s v="Tiel"/>
    <s v="4004 MA"/>
    <s v="NL"/>
    <x v="1"/>
    <s v="Fahrenheitweg 1"/>
    <x v="1"/>
    <s v="6101WR"/>
    <s v="NL"/>
    <s v="0002245879"/>
    <s v="0083853_002"/>
    <s v="31V"/>
    <s v="NL001131849B01"/>
    <n v="2"/>
    <n v="0"/>
    <n v="291.60000000000002"/>
    <s v="N"/>
    <s v="Peter Appel Transport B.V."/>
    <n v="36622"/>
    <d v="2023-01-30T00:00:00"/>
    <s v="11:48:00"/>
    <n v="0"/>
    <x v="0"/>
    <x v="4"/>
    <n v="1"/>
    <x v="1"/>
    <n v="1"/>
    <n v="24"/>
    <x v="1"/>
    <n v="291.60000000000002"/>
    <n v="1"/>
    <n v="317.55240000000003"/>
  </r>
  <r>
    <s v="COLGATE 3800 DEB."/>
    <s v="Colgate-Palmolive Nederland BV"/>
    <s v="101t"/>
    <n v="101090933413"/>
    <n v="101030161340"/>
    <n v="930"/>
    <s v="Inv Booked"/>
    <s v="0002245912"/>
    <s v="Verkoop"/>
    <n v="170"/>
    <s v="Transport drops zone"/>
    <s v="9 - verwerkt"/>
    <n v="0"/>
    <m/>
    <d v="2023-01-30T00:00:00"/>
    <s v="DROP"/>
    <s v="0001010909334130083860_002"/>
    <m/>
    <m/>
    <m/>
    <s v="EUR"/>
    <n v="84"/>
    <s v="EUR"/>
    <n v="84"/>
    <s v="EUR"/>
    <n v="84"/>
    <n v="84"/>
    <n v="0"/>
    <s v="N"/>
    <n v="1223000132"/>
    <d v="2023-02-16T00:00:00"/>
    <m/>
    <d v="2023-01-30T00:00:00"/>
    <s v="00:00"/>
    <s v="23:59"/>
    <d v="2023-01-30T00:00:00"/>
    <s v="14:00"/>
    <s v="14:00"/>
    <n v="12"/>
    <s v="ce"/>
    <n v="12299"/>
    <n v="12"/>
    <n v="19"/>
    <s v="Kuehne+Nagel Tiel 3 Standpl"/>
    <s v="De Diepert 5"/>
    <s v="Tiel"/>
    <s v="4004 MA"/>
    <s v="NL"/>
    <x v="14"/>
    <s v="Rood 24"/>
    <x v="17"/>
    <s v="6666LT"/>
    <s v="NL"/>
    <s v="0002245912"/>
    <s v="0083860_002"/>
    <s v="31V"/>
    <s v="NL001131849B01"/>
    <n v="2"/>
    <n v="0"/>
    <n v="84"/>
    <s v="N"/>
    <s v="Peter Appel Transport B.V."/>
    <n v="36622"/>
    <d v="2023-01-30T00:00:00"/>
    <s v="14:43:00"/>
    <n v="0"/>
    <x v="0"/>
    <x v="4"/>
    <n v="1"/>
    <x v="15"/>
    <n v="1"/>
    <n v="21.6"/>
    <x v="5"/>
    <n v="151.19999999999999"/>
    <n v="1"/>
    <n v="164.65679999999998"/>
  </r>
  <r>
    <s v="COLGATE 3800 DEB."/>
    <s v="Colgate-Palmolive Nederland BV"/>
    <s v="101t"/>
    <n v="101090933412"/>
    <n v="101030161351"/>
    <n v="930"/>
    <s v="Inv Booked"/>
    <s v="0001332986"/>
    <s v="Verkoop"/>
    <n v="170"/>
    <s v="Transport drops zone"/>
    <s v="9 - verwerkt"/>
    <n v="0"/>
    <m/>
    <d v="2023-01-30T00:00:00"/>
    <s v="DROP"/>
    <s v="0001010909334120083858_002"/>
    <m/>
    <m/>
    <m/>
    <s v="EUR"/>
    <n v="160.62"/>
    <s v="EUR"/>
    <n v="160.62"/>
    <s v="EUR"/>
    <n v="160.62"/>
    <n v="160.62"/>
    <n v="0"/>
    <s v="N"/>
    <n v="1223000132"/>
    <d v="2023-02-16T00:00:00"/>
    <m/>
    <d v="2023-01-30T00:00:00"/>
    <s v="00:00"/>
    <s v="23:59"/>
    <d v="2023-01-30T00:00:00"/>
    <s v="16:00"/>
    <s v="16:00"/>
    <n v="13.6"/>
    <s v="ce"/>
    <n v="12596"/>
    <n v="13.6"/>
    <n v="21"/>
    <s v="Kuehne+Nagel Tiel 3 Standpl"/>
    <s v="De Diepert 5"/>
    <s v="Tiel"/>
    <s v="4004 MA"/>
    <s v="NL"/>
    <x v="65"/>
    <s v="FLORIJNSTRAAT 4C"/>
    <x v="51"/>
    <s v="4903 RM"/>
    <s v="NL"/>
    <s v="0001332986"/>
    <s v="0083858_002"/>
    <s v="31V"/>
    <s v="NL001131849B01"/>
    <n v="2"/>
    <n v="0"/>
    <n v="160.62"/>
    <s v="N"/>
    <s v="Peter Appel Transport B.V."/>
    <n v="36622"/>
    <d v="2023-01-30T00:00:00"/>
    <s v="16:17:00"/>
    <n v="0"/>
    <x v="0"/>
    <x v="4"/>
    <n v="1"/>
    <x v="34"/>
    <n v="1"/>
    <n v="13.6"/>
    <x v="5"/>
    <n v="160.62"/>
    <n v="1"/>
    <n v="174.91517999999999"/>
  </r>
  <r>
    <s v="COLGATE 3800 DEB."/>
    <s v="Colgate-Palmolive Nederland BV"/>
    <s v="101t"/>
    <n v="101090933414"/>
    <n v="101030161345"/>
    <n v="930"/>
    <s v="Inv Booked"/>
    <s v="0002245917"/>
    <s v="Verkoop"/>
    <n v="170"/>
    <s v="Transport drops zone"/>
    <s v="9 - verwerkt"/>
    <n v="0"/>
    <m/>
    <d v="2023-01-30T00:00:00"/>
    <s v="DROP"/>
    <s v="0001010909334140083857_002"/>
    <m/>
    <m/>
    <m/>
    <s v="EUR"/>
    <n v="57.07"/>
    <s v="EUR"/>
    <n v="57.07"/>
    <s v="EUR"/>
    <n v="57.07"/>
    <n v="57.07"/>
    <n v="0"/>
    <s v="N"/>
    <n v="1223000132"/>
    <d v="2023-02-16T00:00:00"/>
    <m/>
    <d v="2023-01-30T00:00:00"/>
    <s v="00:00"/>
    <s v="23:59"/>
    <d v="2023-01-30T00:00:00"/>
    <s v="12:00"/>
    <s v="18:00"/>
    <n v="2.4"/>
    <s v="ce"/>
    <n v="1236"/>
    <n v="2.4"/>
    <n v="1"/>
    <s v="Kuehne+Nagel Tiel 3 Standpl"/>
    <s v="De Diepert 5"/>
    <s v="Tiel"/>
    <s v="4004 MA"/>
    <s v="NL"/>
    <x v="4"/>
    <s v="Watergoorweg 81"/>
    <x v="5"/>
    <s v="3861MA"/>
    <s v="NL"/>
    <s v="0002245917"/>
    <s v="0083857_002"/>
    <s v="31V"/>
    <s v="NL001131849B01"/>
    <n v="2"/>
    <n v="0"/>
    <n v="57.07"/>
    <s v="N"/>
    <s v="Peter Appel Transport B.V."/>
    <n v="36622"/>
    <d v="2023-01-30T00:00:00"/>
    <s v="17:43:00"/>
    <n v="0"/>
    <x v="0"/>
    <x v="4"/>
    <n v="1"/>
    <x v="5"/>
    <n v="1"/>
    <n v="2.4"/>
    <x v="3"/>
    <n v="57.07"/>
    <n v="1"/>
    <n v="62.149229999999996"/>
  </r>
  <r>
    <s v="COLGATE 3800 DEB."/>
    <s v="Colgate-Palmolive Nederland BV"/>
    <s v="101t"/>
    <n v="101090933413"/>
    <n v="101030161346"/>
    <n v="930"/>
    <s v="Inv Booked"/>
    <s v="0002245923"/>
    <s v="Verkoop"/>
    <n v="170"/>
    <s v="Transport drops zone"/>
    <s v="9 - verwerkt"/>
    <n v="0"/>
    <m/>
    <d v="2023-01-30T00:00:00"/>
    <s v="DROP"/>
    <s v="0001010909334130083860_002"/>
    <m/>
    <m/>
    <m/>
    <s v="EUR"/>
    <n v="67.2"/>
    <s v="EUR"/>
    <n v="67.2"/>
    <s v="EUR"/>
    <n v="67.2"/>
    <n v="67.2"/>
    <n v="0"/>
    <s v="N"/>
    <n v="1223000132"/>
    <d v="2023-02-16T00:00:00"/>
    <m/>
    <d v="2023-01-30T00:00:00"/>
    <s v="00:00"/>
    <s v="23:59"/>
    <d v="2023-01-30T00:00:00"/>
    <s v="14:00"/>
    <s v="14:00"/>
    <n v="9.6"/>
    <s v="ce"/>
    <n v="7847"/>
    <n v="9.6"/>
    <n v="16"/>
    <s v="Kuehne+Nagel Tiel 3 Standpl"/>
    <s v="De Diepert 5"/>
    <s v="Tiel"/>
    <s v="4004 MA"/>
    <s v="NL"/>
    <x v="14"/>
    <s v="Rood 24"/>
    <x v="17"/>
    <s v="6666LT"/>
    <s v="NL"/>
    <s v="0002245923"/>
    <s v="0083860_002"/>
    <s v="31V"/>
    <s v="NL001131849B01"/>
    <n v="2"/>
    <n v="0"/>
    <n v="67.2"/>
    <s v="N"/>
    <s v="Peter Appel Transport B.V."/>
    <n v="36622"/>
    <d v="2023-01-30T00:00:00"/>
    <s v="14:43:00"/>
    <n v="0"/>
    <x v="0"/>
    <x v="4"/>
    <n v="1"/>
    <x v="15"/>
    <n v="0"/>
    <s v=""/>
    <x v="5"/>
    <s v=""/>
    <n v="1"/>
    <e v="#VALUE!"/>
  </r>
  <r>
    <s v="COLGATE 3800 DEB."/>
    <s v="Colgate-Palmolive Nederland BV"/>
    <s v="101t"/>
    <n v="101090933052"/>
    <n v="101030161347"/>
    <n v="930"/>
    <s v="Inv Booked"/>
    <s v="0002245913"/>
    <s v="Verkoop"/>
    <n v="170"/>
    <s v="Transport drops zone"/>
    <s v="9 - verwerkt"/>
    <n v="0"/>
    <m/>
    <d v="2023-01-30T00:00:00"/>
    <s v="DROP"/>
    <s v="0001010909330520083631_002"/>
    <m/>
    <m/>
    <m/>
    <s v="EUR"/>
    <n v="299.26"/>
    <s v="EUR"/>
    <n v="299.26"/>
    <s v="EUR"/>
    <n v="299.26"/>
    <n v="299.26"/>
    <n v="0"/>
    <s v="N"/>
    <n v="1223000132"/>
    <d v="2023-02-16T00:00:00"/>
    <m/>
    <d v="2023-01-30T00:00:00"/>
    <s v="00:00"/>
    <s v="23:59"/>
    <d v="2023-01-30T00:00:00"/>
    <s v="08:00"/>
    <s v="08:00"/>
    <n v="25.6"/>
    <s v="ce"/>
    <n v="14215"/>
    <n v="25.6"/>
    <n v="36"/>
    <s v="Kuehne+Nagel Tiel 3 Standpl"/>
    <s v="De Diepert 5"/>
    <s v="Tiel"/>
    <s v="4004 MA"/>
    <s v="NL"/>
    <x v="1"/>
    <s v="Fahrenheitweg 1"/>
    <x v="1"/>
    <s v="6101WR"/>
    <s v="NL"/>
    <s v="0002245913"/>
    <s v="0083631_002"/>
    <s v="31V"/>
    <s v="NL001131849B01"/>
    <n v="2"/>
    <n v="0"/>
    <n v="299.26"/>
    <s v="N"/>
    <s v="Peter Appel Transport B.V."/>
    <n v="36622"/>
    <d v="2023-01-30T00:00:00"/>
    <s v="09:18:00"/>
    <n v="0"/>
    <x v="0"/>
    <x v="4"/>
    <n v="1"/>
    <x v="1"/>
    <n v="1"/>
    <n v="25.6"/>
    <x v="1"/>
    <n v="299.26"/>
    <n v="1"/>
    <n v="325.89413999999999"/>
  </r>
  <r>
    <s v="COLGATE 3800 DEB."/>
    <s v="Colgate-Palmolive Nederland BV"/>
    <s v="101t"/>
    <n v="101090933120"/>
    <n v="101030161348"/>
    <n v="930"/>
    <s v="Inv Booked"/>
    <s v="0002245914"/>
    <s v="Verkoop"/>
    <n v="170"/>
    <s v="Transport drops zone"/>
    <s v="9 - verwerkt"/>
    <n v="0"/>
    <m/>
    <d v="2023-01-30T00:00:00"/>
    <s v="DROP"/>
    <s v="0001010909331200083699_007"/>
    <m/>
    <m/>
    <m/>
    <s v="EUR"/>
    <n v="89.22"/>
    <s v="EUR"/>
    <n v="89.22"/>
    <s v="EUR"/>
    <n v="89.22"/>
    <n v="89.22"/>
    <n v="0"/>
    <s v="N"/>
    <n v="1223000132"/>
    <d v="2023-02-16T00:00:00"/>
    <m/>
    <d v="2023-01-30T00:00:00"/>
    <s v="00:00"/>
    <s v="23:59"/>
    <d v="2023-01-30T00:00:00"/>
    <s v="13:00"/>
    <s v="17:30"/>
    <n v="3.2"/>
    <s v="ce"/>
    <n v="1194"/>
    <n v="3.2"/>
    <n v="0"/>
    <s v="Kuehne+Nagel Tiel 3 Standpl"/>
    <s v="De Diepert 5"/>
    <s v="Tiel"/>
    <s v="4004 MA"/>
    <s v="NL"/>
    <x v="9"/>
    <s v="Edisonstraat 3"/>
    <x v="12"/>
    <s v="8606JH"/>
    <s v="NL"/>
    <s v="0002245914"/>
    <s v="0083699_007"/>
    <s v="31V"/>
    <s v="NL001131849B01"/>
    <n v="2"/>
    <n v="0"/>
    <n v="89.22"/>
    <s v="N"/>
    <s v="Peter Appel Transport B.V."/>
    <n v="36622"/>
    <d v="2023-01-30T00:00:00"/>
    <s v="13:44:00"/>
    <n v="0"/>
    <x v="0"/>
    <x v="4"/>
    <n v="1"/>
    <x v="10"/>
    <n v="1"/>
    <n v="3.2"/>
    <x v="3"/>
    <n v="89.22"/>
    <n v="1"/>
    <n v="97.160579999999996"/>
  </r>
  <r>
    <s v="COLGATE 3800 DEB."/>
    <s v="Colgate-Palmolive Nederland BV"/>
    <s v="101t"/>
    <n v="101090933287"/>
    <n v="101030161333"/>
    <n v="930"/>
    <s v="Inv Booked"/>
    <s v="0002245918"/>
    <s v="Verkoop"/>
    <n v="170"/>
    <s v="Transport drops zone"/>
    <s v="9 - verwerkt"/>
    <n v="0"/>
    <m/>
    <d v="2023-01-30T00:00:00"/>
    <s v="DROP"/>
    <s v="0001010909332870083715_003"/>
    <m/>
    <m/>
    <m/>
    <s v="EUR"/>
    <n v="178.18"/>
    <s v="EUR"/>
    <n v="178.18"/>
    <s v="EUR"/>
    <n v="178.18"/>
    <n v="178.18"/>
    <n v="0"/>
    <s v="N"/>
    <n v="1223000132"/>
    <d v="2023-02-16T00:00:00"/>
    <m/>
    <d v="2023-01-30T00:00:00"/>
    <s v="00:00"/>
    <s v="23:59"/>
    <d v="2023-01-30T00:00:00"/>
    <s v="13:00"/>
    <s v="14:00"/>
    <n v="12.8"/>
    <s v="ce"/>
    <n v="10220"/>
    <n v="12.8"/>
    <n v="21"/>
    <s v="Kuehne+Nagel Tiel 3 Standpl"/>
    <s v="De Diepert 5"/>
    <s v="Tiel"/>
    <s v="4004 MA"/>
    <s v="NL"/>
    <x v="16"/>
    <s v="Rijnland 4"/>
    <x v="19"/>
    <s v="1948RL"/>
    <s v="NL"/>
    <s v="0002245918"/>
    <s v="0083715_003"/>
    <s v="31V"/>
    <s v="NL001131849B01"/>
    <n v="2"/>
    <n v="0"/>
    <n v="178.18"/>
    <s v="N"/>
    <s v="Peter Appel Transport B.V."/>
    <n v="36622"/>
    <d v="2023-01-30T00:00:00"/>
    <s v="11:00:00"/>
    <n v="0"/>
    <x v="0"/>
    <x v="4"/>
    <n v="1"/>
    <x v="17"/>
    <n v="1"/>
    <n v="12.8"/>
    <x v="0"/>
    <n v="178.18"/>
    <n v="1"/>
    <n v="194.03801999999999"/>
  </r>
  <r>
    <s v="COLGATE 3800 DEB."/>
    <s v="Colgate-Palmolive Nederland BV"/>
    <s v="101t"/>
    <n v="101090933120"/>
    <n v="101030161335"/>
    <n v="930"/>
    <s v="Inv Booked"/>
    <s v="0002245922"/>
    <s v="Verkoop"/>
    <n v="170"/>
    <s v="Transport drops zone"/>
    <s v="9 - verwerkt"/>
    <n v="0"/>
    <m/>
    <d v="2023-01-30T00:00:00"/>
    <s v="DROP"/>
    <s v="0001010909331200083699_002"/>
    <m/>
    <m/>
    <m/>
    <s v="EUR"/>
    <n v="58.66"/>
    <s v="EUR"/>
    <n v="58.66"/>
    <s v="EUR"/>
    <n v="58.66"/>
    <n v="58.66"/>
    <n v="0"/>
    <s v="N"/>
    <n v="1223000132"/>
    <d v="2023-02-16T00:00:00"/>
    <m/>
    <d v="2023-01-30T00:00:00"/>
    <s v="00:00"/>
    <s v="23:59"/>
    <d v="2023-01-30T00:00:00"/>
    <s v="06:00"/>
    <s v="06:00"/>
    <n v="3.2"/>
    <s v="ce"/>
    <n v="1854"/>
    <n v="3.2"/>
    <n v="0"/>
    <s v="Kuehne+Nagel Tiel 3 Standpl"/>
    <s v="De Diepert 5"/>
    <s v="Tiel"/>
    <s v="4004 MA"/>
    <s v="NL"/>
    <x v="41"/>
    <s v="Asteriastraat 9"/>
    <x v="3"/>
    <s v="5047 RM"/>
    <s v="NL"/>
    <s v="0002245922"/>
    <s v="0083699_002"/>
    <s v="31V"/>
    <s v="NL001131849B01"/>
    <n v="2"/>
    <n v="0"/>
    <n v="58.66"/>
    <s v="N"/>
    <s v="Peter Appel Transport B.V."/>
    <n v="36622"/>
    <d v="2023-01-30T00:00:00"/>
    <s v="08:50:00"/>
    <n v="0"/>
    <x v="0"/>
    <x v="4"/>
    <n v="1"/>
    <x v="3"/>
    <n v="1"/>
    <n v="3.2"/>
    <x v="0"/>
    <n v="58.66"/>
    <n v="1"/>
    <n v="63.880739999999996"/>
  </r>
  <r>
    <s v="COLGATE 3800 DEB."/>
    <s v="Colgate-Palmolive Nederland BV"/>
    <s v="101t"/>
    <n v="101090933287"/>
    <n v="101030161336"/>
    <n v="930"/>
    <s v="Inv Booked"/>
    <s v="0002245925"/>
    <s v="Verkoop"/>
    <n v="170"/>
    <s v="Transport drops zone"/>
    <s v="9 - verwerkt"/>
    <n v="0"/>
    <m/>
    <d v="2023-01-30T00:00:00"/>
    <s v="DROP"/>
    <s v="0001010909332870083715_002"/>
    <m/>
    <m/>
    <m/>
    <s v="EUR"/>
    <n v="25.03"/>
    <s v="EUR"/>
    <n v="25.03"/>
    <s v="EUR"/>
    <n v="25.03"/>
    <n v="25.03"/>
    <n v="0"/>
    <s v="N"/>
    <n v="1223000132"/>
    <d v="2023-02-16T00:00:00"/>
    <m/>
    <d v="2023-01-30T00:00:00"/>
    <s v="00:00"/>
    <s v="23:59"/>
    <d v="2023-01-30T00:00:00"/>
    <s v="07:00"/>
    <s v="10:00"/>
    <n v="0.8"/>
    <s v="ce"/>
    <n v="319"/>
    <n v="0.8"/>
    <n v="0"/>
    <s v="Kuehne+Nagel Tiel 3 Standpl"/>
    <s v="De Diepert 5"/>
    <s v="Tiel"/>
    <s v="4004 MA"/>
    <s v="NL"/>
    <x v="10"/>
    <s v="Slego 1a"/>
    <x v="13"/>
    <s v="1046BM"/>
    <s v="NL"/>
    <s v="0002245925"/>
    <s v="0083715_002"/>
    <s v="31V"/>
    <s v="NL001131849B01"/>
    <n v="2"/>
    <n v="0"/>
    <n v="25.03"/>
    <s v="N"/>
    <s v="Peter Appel Transport B.V."/>
    <n v="36622"/>
    <d v="2023-01-30T00:00:00"/>
    <s v="09:52:00"/>
    <n v="0"/>
    <x v="0"/>
    <x v="4"/>
    <n v="1"/>
    <x v="11"/>
    <n v="1"/>
    <n v="0.8"/>
    <x v="0"/>
    <n v="25.03"/>
    <n v="1"/>
    <n v="27.257670000000001"/>
  </r>
  <r>
    <s v="COLGATE 3800 DEB."/>
    <s v="Colgate-Palmolive Nederland BV"/>
    <s v="101t"/>
    <n v="101090933639"/>
    <n v="101030161406"/>
    <n v="930"/>
    <s v="Inv Booked"/>
    <s v="0002245933"/>
    <s v="Verkoop"/>
    <n v="170"/>
    <s v="Transport drops zone"/>
    <s v="9 - verwerkt"/>
    <n v="0"/>
    <m/>
    <d v="2023-01-31T00:00:00"/>
    <s v="DROP"/>
    <s v="0001010909336390083949_007"/>
    <m/>
    <m/>
    <m/>
    <s v="EUR"/>
    <n v="25.03"/>
    <s v="EUR"/>
    <n v="25.03"/>
    <s v="EUR"/>
    <n v="25.03"/>
    <n v="25.03"/>
    <n v="0"/>
    <s v="N"/>
    <n v="1223000132"/>
    <d v="2023-02-16T00:00:00"/>
    <m/>
    <d v="2023-01-31T00:00:00"/>
    <s v="00:00"/>
    <s v="23:59"/>
    <d v="2023-01-31T00:00:00"/>
    <s v="12:00"/>
    <s v="13:00"/>
    <n v="0.8"/>
    <s v="ce"/>
    <n v="560"/>
    <n v="0.8"/>
    <n v="0"/>
    <s v="Kuehne+Nagel Tiel 3 Standpl"/>
    <s v="De Diepert 5"/>
    <s v="Tiel"/>
    <s v="4004 MA"/>
    <s v="NL"/>
    <x v="2"/>
    <s v="Pegasusweg 1"/>
    <x v="3"/>
    <s v="5015BZ"/>
    <s v="NL"/>
    <s v="0002245933"/>
    <s v="0083949_007"/>
    <s v="31V"/>
    <s v="NL001131849B01"/>
    <n v="2"/>
    <n v="0"/>
    <n v="25.03"/>
    <s v="N"/>
    <s v="Peter Appel Transport B.V."/>
    <n v="36622"/>
    <d v="2023-01-31T00:00:00"/>
    <s v="14:25:00"/>
    <n v="0"/>
    <x v="1"/>
    <x v="4"/>
    <n v="1"/>
    <x v="3"/>
    <n v="1"/>
    <n v="0.8"/>
    <x v="2"/>
    <n v="25.03"/>
    <n v="1"/>
    <n v="27.257670000000001"/>
  </r>
  <r>
    <s v="COLGATE 3800 DEB."/>
    <s v="Colgate-Palmolive Nederland BV"/>
    <s v="101t"/>
    <n v="101090933735"/>
    <n v="101030161411"/>
    <n v="930"/>
    <s v="Inv Booked"/>
    <s v="0002245932"/>
    <s v="Verkoop"/>
    <n v="170"/>
    <s v="Transport drops zone"/>
    <s v="9 - verwerkt"/>
    <n v="0"/>
    <m/>
    <d v="2023-01-31T00:00:00"/>
    <s v="DROP"/>
    <s v="0001010909337350084052_002"/>
    <m/>
    <m/>
    <m/>
    <s v="EUR"/>
    <n v="48.16"/>
    <s v="EUR"/>
    <n v="48.16"/>
    <s v="EUR"/>
    <n v="48.16"/>
    <n v="48.16"/>
    <n v="0"/>
    <s v="N"/>
    <n v="1223000132"/>
    <d v="2023-02-16T00:00:00"/>
    <m/>
    <d v="2023-01-31T00:00:00"/>
    <s v="00:00"/>
    <s v="23:59"/>
    <d v="2023-01-31T00:00:00"/>
    <s v="07:00"/>
    <s v="08:00"/>
    <n v="1.6"/>
    <s v="ce"/>
    <n v="1376"/>
    <n v="1.6"/>
    <n v="2"/>
    <s v="Kuehne+Nagel Tiel 3 Standpl"/>
    <s v="De Diepert 5"/>
    <s v="Tiel"/>
    <s v="4004 MA"/>
    <s v="NL"/>
    <x v="13"/>
    <s v="GALVANIWEG 1"/>
    <x v="16"/>
    <s v="8013 RG"/>
    <s v="NL"/>
    <s v="0002245932"/>
    <s v="0084052_002"/>
    <s v="31V"/>
    <s v="NL001131849B01"/>
    <n v="2"/>
    <n v="0"/>
    <n v="48.16"/>
    <s v="N"/>
    <s v="Peter Appel Transport B.V."/>
    <n v="36622"/>
    <d v="2023-01-31T00:00:00"/>
    <s v="08:31:00"/>
    <n v="0"/>
    <x v="1"/>
    <x v="4"/>
    <n v="1"/>
    <x v="14"/>
    <n v="1"/>
    <n v="1.6"/>
    <x v="2"/>
    <n v="48.16"/>
    <n v="1"/>
    <n v="52.446239999999996"/>
  </r>
  <r>
    <s v="COLGATE 3800 DEB."/>
    <s v="Colgate-Palmolive Nederland BV"/>
    <s v="101t"/>
    <n v="101090933639"/>
    <n v="101030161430"/>
    <n v="930"/>
    <s v="Inv Booked"/>
    <s v="0002245939"/>
    <s v="Verkoop"/>
    <n v="170"/>
    <s v="Transport drops zone"/>
    <s v="9 - verwerkt"/>
    <n v="0"/>
    <m/>
    <d v="2023-01-31T00:00:00"/>
    <s v="DROP"/>
    <s v="0001010909336390083949_004"/>
    <m/>
    <m/>
    <m/>
    <s v="EUR"/>
    <n v="26.33"/>
    <s v="EUR"/>
    <n v="26.33"/>
    <s v="EUR"/>
    <n v="26.33"/>
    <n v="26.33"/>
    <n v="0"/>
    <s v="N"/>
    <n v="1223000132"/>
    <d v="2023-02-16T00:00:00"/>
    <m/>
    <d v="2023-01-31T00:00:00"/>
    <s v="00:00"/>
    <s v="23:59"/>
    <d v="2023-01-31T00:00:00"/>
    <s v="09:00"/>
    <s v="13:00"/>
    <n v="0.8"/>
    <s v="ce"/>
    <n v="21"/>
    <n v="0.8"/>
    <n v="0"/>
    <s v="Kuehne+Nagel Tiel 3 Standpl"/>
    <s v="De Diepert 5"/>
    <s v="Tiel"/>
    <s v="4004 MA"/>
    <s v="NL"/>
    <x v="52"/>
    <s v="Leeuwenveldseweg 3F"/>
    <x v="43"/>
    <s v="1382 LV"/>
    <s v="NL"/>
    <s v="0002245939"/>
    <s v="0083949_004"/>
    <s v="31V"/>
    <s v="NL001131849B01"/>
    <n v="2"/>
    <n v="0"/>
    <n v="26.33"/>
    <s v="N"/>
    <s v="Peter Appel Transport B.V."/>
    <n v="36622"/>
    <d v="2023-01-31T00:00:00"/>
    <s v="13:13:00"/>
    <n v="0"/>
    <x v="1"/>
    <x v="4"/>
    <n v="1"/>
    <x v="13"/>
    <n v="1"/>
    <n v="0.8"/>
    <x v="0"/>
    <n v="26.33"/>
    <n v="1"/>
    <n v="28.673369999999998"/>
  </r>
  <r>
    <s v="COLGATE 3800 DEB."/>
    <s v="Colgate-Palmolive Nederland BV"/>
    <s v="101t"/>
    <n v="101090933623"/>
    <n v="101030161431"/>
    <n v="930"/>
    <s v="Inv Booked"/>
    <s v="0002245953"/>
    <s v="Verkoop"/>
    <n v="170"/>
    <s v="Transport drops zone"/>
    <s v="9 - verwerkt"/>
    <n v="0"/>
    <m/>
    <d v="2023-01-31T00:00:00"/>
    <s v="DROP"/>
    <s v="0001010909336230083942_002"/>
    <m/>
    <m/>
    <m/>
    <s v="EUR"/>
    <n v="272.18"/>
    <s v="EUR"/>
    <n v="272.18"/>
    <s v="EUR"/>
    <n v="272.18"/>
    <n v="272.18"/>
    <n v="0"/>
    <s v="N"/>
    <n v="1223000132"/>
    <d v="2023-02-16T00:00:00"/>
    <m/>
    <d v="2023-01-31T00:00:00"/>
    <s v="00:00"/>
    <s v="23:59"/>
    <d v="2023-01-31T00:00:00"/>
    <s v="08:00"/>
    <s v="08:00"/>
    <n v="26"/>
    <s v="ce"/>
    <n v="19202"/>
    <n v="26.4"/>
    <n v="44"/>
    <s v="Kuehne+Nagel Tiel 3 Standpl"/>
    <s v="De Diepert 5"/>
    <s v="Tiel"/>
    <s v="4004 MA"/>
    <s v="NL"/>
    <x v="1"/>
    <s v="Perenmarkt 15"/>
    <x v="2"/>
    <s v="1681PG"/>
    <s v="NL"/>
    <s v="0002245953"/>
    <s v="0083942_002"/>
    <s v="31V"/>
    <s v="NL001131849B01"/>
    <n v="2"/>
    <n v="0"/>
    <n v="272.18"/>
    <s v="N"/>
    <s v="Peter Appel Transport B.V."/>
    <n v="36622"/>
    <d v="2023-01-31T00:00:00"/>
    <s v="08:30:00"/>
    <n v="0"/>
    <x v="1"/>
    <x v="4"/>
    <n v="1"/>
    <x v="2"/>
    <n v="1"/>
    <n v="26.4"/>
    <x v="1"/>
    <n v="272.18"/>
    <n v="1"/>
    <n v="296.40402"/>
  </r>
  <r>
    <s v="COLGATE 3800 DEB."/>
    <s v="Colgate-Palmolive Nederland BV"/>
    <s v="101t"/>
    <n v="101090933627"/>
    <n v="101030161432"/>
    <n v="930"/>
    <s v="Inv Booked"/>
    <s v="0002245950"/>
    <s v="Verkoop"/>
    <n v="170"/>
    <s v="Transport drops zone"/>
    <s v="9 - verwerkt"/>
    <n v="0"/>
    <m/>
    <d v="2023-01-31T00:00:00"/>
    <s v="DROP"/>
    <s v="0001010909336270083943_002"/>
    <m/>
    <m/>
    <m/>
    <s v="EUR"/>
    <n v="263.62"/>
    <s v="EUR"/>
    <n v="263.62"/>
    <s v="EUR"/>
    <n v="263.62"/>
    <n v="263.62"/>
    <n v="0"/>
    <s v="N"/>
    <n v="1223000132"/>
    <d v="2023-02-16T00:00:00"/>
    <m/>
    <d v="2023-01-31T00:00:00"/>
    <s v="00:00"/>
    <s v="23:59"/>
    <d v="2023-01-31T00:00:00"/>
    <s v="09:00"/>
    <s v="09:00"/>
    <n v="24.8"/>
    <s v="ce"/>
    <n v="16921"/>
    <n v="24.8"/>
    <n v="42"/>
    <s v="Kuehne+Nagel Tiel 3 Standpl"/>
    <s v="De Diepert 5"/>
    <s v="Tiel"/>
    <s v="4004 MA"/>
    <s v="NL"/>
    <x v="1"/>
    <s v="Perenmarkt 15"/>
    <x v="2"/>
    <s v="1681PG"/>
    <s v="NL"/>
    <s v="0002245950"/>
    <s v="0083943_002"/>
    <s v="31V"/>
    <s v="NL001131849B01"/>
    <n v="2"/>
    <n v="0"/>
    <n v="263.62"/>
    <s v="N"/>
    <s v="Peter Appel Transport B.V."/>
    <n v="36622"/>
    <d v="2023-01-31T00:00:00"/>
    <s v="09:27:00"/>
    <n v="0"/>
    <x v="1"/>
    <x v="4"/>
    <n v="1"/>
    <x v="2"/>
    <n v="1"/>
    <n v="24.8"/>
    <x v="1"/>
    <n v="263.62"/>
    <n v="1"/>
    <n v="287.08217999999999"/>
  </r>
  <r>
    <s v="COLGATE 3800 DEB."/>
    <s v="Colgate-Palmolive Nederland BV"/>
    <s v="101t"/>
    <n v="101090933736"/>
    <n v="101030161433"/>
    <n v="930"/>
    <s v="Inv Booked"/>
    <s v="0001333003"/>
    <s v="Verkoop"/>
    <n v="170"/>
    <s v="Transport drops zone"/>
    <s v="9 - verwerkt"/>
    <n v="0"/>
    <m/>
    <d v="2023-01-31T00:00:00"/>
    <s v="DROP"/>
    <s v="0001010909337360084053_002"/>
    <m/>
    <m/>
    <m/>
    <s v="EUR"/>
    <n v="93.11"/>
    <s v="EUR"/>
    <n v="93.11"/>
    <s v="EUR"/>
    <n v="93.11"/>
    <n v="93.11"/>
    <n v="0"/>
    <s v="N"/>
    <n v="1223000132"/>
    <d v="2023-02-16T00:00:00"/>
    <m/>
    <d v="2023-01-31T00:00:00"/>
    <s v="00:00"/>
    <s v="23:59"/>
    <d v="2023-01-31T00:00:00"/>
    <s v="08:00"/>
    <s v="08:00"/>
    <n v="8.8000000000000007"/>
    <s v="ce"/>
    <n v="9345"/>
    <n v="8.8000000000000007"/>
    <n v="17"/>
    <s v="Kuehne+Nagel Tiel 3 Standpl"/>
    <s v="De Diepert 5"/>
    <s v="Tiel"/>
    <s v="4004 MA"/>
    <s v="NL"/>
    <x v="65"/>
    <s v="FLORIJNSTRAAT 4C"/>
    <x v="51"/>
    <s v="4903 RM"/>
    <s v="NL"/>
    <s v="0001333003"/>
    <s v="0084053_002"/>
    <s v="31V"/>
    <s v="NL001131849B01"/>
    <n v="2"/>
    <n v="0"/>
    <n v="93.11"/>
    <s v="N"/>
    <s v="Peter Appel Transport B.V."/>
    <n v="36622"/>
    <d v="2023-01-31T00:00:00"/>
    <s v="08:40:00"/>
    <n v="0"/>
    <x v="1"/>
    <x v="4"/>
    <n v="1"/>
    <x v="34"/>
    <n v="1"/>
    <n v="17.600000000000001"/>
    <x v="5"/>
    <n v="186.22"/>
    <n v="1"/>
    <n v="202.79357999999999"/>
  </r>
  <r>
    <s v="COLGATE 3800 DEB."/>
    <s v="Colgate-Palmolive Nederland BV"/>
    <s v="101t"/>
    <n v="101090933736"/>
    <n v="101030161434"/>
    <n v="930"/>
    <s v="Inv Booked"/>
    <s v="0001333001"/>
    <s v="Verkoop"/>
    <n v="170"/>
    <s v="Transport drops zone"/>
    <s v="9 - verwerkt"/>
    <n v="0"/>
    <m/>
    <d v="2023-01-31T00:00:00"/>
    <s v="DROP"/>
    <s v="0001010909337360084053_002"/>
    <m/>
    <m/>
    <m/>
    <s v="EUR"/>
    <n v="93.11"/>
    <s v="EUR"/>
    <n v="93.11"/>
    <s v="EUR"/>
    <n v="93.11"/>
    <n v="93.11"/>
    <n v="0"/>
    <s v="N"/>
    <n v="1223000132"/>
    <d v="2023-02-16T00:00:00"/>
    <m/>
    <d v="2023-01-31T00:00:00"/>
    <s v="00:00"/>
    <s v="23:59"/>
    <d v="2023-01-31T00:00:00"/>
    <s v="08:00"/>
    <s v="08:00"/>
    <n v="8.8000000000000007"/>
    <s v="ce"/>
    <n v="9345"/>
    <n v="8.8000000000000007"/>
    <n v="17"/>
    <s v="Kuehne+Nagel Tiel 3 Standpl"/>
    <s v="De Diepert 5"/>
    <s v="Tiel"/>
    <s v="4004 MA"/>
    <s v="NL"/>
    <x v="65"/>
    <s v="FLORIJNSTRAAT 4C"/>
    <x v="51"/>
    <s v="4903 RM"/>
    <s v="NL"/>
    <s v="0001333001"/>
    <s v="0084053_002"/>
    <s v="31V"/>
    <s v="NL001131849B01"/>
    <n v="2"/>
    <n v="0"/>
    <n v="93.11"/>
    <s v="N"/>
    <s v="Peter Appel Transport B.V."/>
    <n v="36622"/>
    <d v="2023-01-31T00:00:00"/>
    <s v="08:40:00"/>
    <n v="0"/>
    <x v="1"/>
    <x v="4"/>
    <n v="1"/>
    <x v="34"/>
    <n v="0"/>
    <s v=""/>
    <x v="5"/>
    <s v=""/>
    <n v="1"/>
    <e v="#VALUE!"/>
  </r>
  <r>
    <s v="COLGATE 3800 DEB."/>
    <s v="Colgate-Palmolive Nederland BV"/>
    <s v="101t"/>
    <n v="101090933733"/>
    <n v="101030161415"/>
    <n v="930"/>
    <s v="Inv Booked"/>
    <s v="0002245954"/>
    <s v="Verkoop"/>
    <n v="170"/>
    <s v="Transport drops zone"/>
    <s v="9 - verwerkt"/>
    <n v="0"/>
    <m/>
    <d v="2023-01-31T00:00:00"/>
    <s v="DROP"/>
    <s v="0001010909337330084049_002"/>
    <m/>
    <m/>
    <m/>
    <s v="EUR"/>
    <n v="291.60000000000002"/>
    <s v="EUR"/>
    <n v="291.60000000000002"/>
    <s v="EUR"/>
    <n v="291.60000000000002"/>
    <n v="291.60000000000002"/>
    <n v="0"/>
    <s v="N"/>
    <n v="1223000132"/>
    <d v="2023-02-16T00:00:00"/>
    <m/>
    <d v="2023-01-31T00:00:00"/>
    <s v="00:00"/>
    <s v="23:59"/>
    <d v="2023-01-31T00:00:00"/>
    <s v="07:00"/>
    <s v="07:00"/>
    <n v="24"/>
    <s v="ce"/>
    <n v="22142"/>
    <n v="24"/>
    <n v="40"/>
    <s v="Kuehne+Nagel Tiel 3 Standpl"/>
    <s v="De Diepert 5"/>
    <s v="Tiel"/>
    <s v="4004 MA"/>
    <s v="NL"/>
    <x v="1"/>
    <s v="Fahrenheitweg 1"/>
    <x v="1"/>
    <s v="6101WR"/>
    <s v="NL"/>
    <s v="0002245954"/>
    <s v="0084049_002"/>
    <s v="31V"/>
    <s v="NL001131849B01"/>
    <n v="2"/>
    <n v="0"/>
    <n v="291.60000000000002"/>
    <s v="N"/>
    <s v="Peter Appel Transport B.V."/>
    <n v="36622"/>
    <d v="2023-01-31T00:00:00"/>
    <s v="07:26:00"/>
    <n v="0"/>
    <x v="1"/>
    <x v="4"/>
    <n v="1"/>
    <x v="1"/>
    <n v="1"/>
    <n v="24"/>
    <x v="1"/>
    <n v="291.60000000000002"/>
    <n v="1"/>
    <n v="317.55240000000003"/>
  </r>
  <r>
    <s v="COLGATE 3800 DEB."/>
    <s v="Colgate-Palmolive Nederland BV"/>
    <s v="101t"/>
    <n v="101090934008"/>
    <n v="101030161416"/>
    <n v="930"/>
    <s v="Inv Booked"/>
    <s v="0002245956"/>
    <s v="Verkoop"/>
    <n v="170"/>
    <s v="Transport drops zone"/>
    <s v="9 - verwerkt"/>
    <n v="0"/>
    <m/>
    <d v="2023-01-31T00:00:00"/>
    <s v="DROP"/>
    <s v="0001010909340080084197_002"/>
    <m/>
    <m/>
    <m/>
    <s v="EUR"/>
    <n v="78.36"/>
    <s v="EUR"/>
    <n v="78.36"/>
    <s v="EUR"/>
    <n v="78.36"/>
    <n v="78.36"/>
    <n v="0"/>
    <s v="N"/>
    <n v="1223000132"/>
    <d v="2023-02-16T00:00:00"/>
    <m/>
    <d v="2023-01-31T00:00:00"/>
    <s v="00:00"/>
    <s v="23:59"/>
    <d v="2023-01-31T00:00:00"/>
    <s v="11:01"/>
    <s v="11:01"/>
    <n v="12"/>
    <s v="ce"/>
    <n v="9576"/>
    <n v="12"/>
    <n v="16"/>
    <s v="Kuehne+Nagel Tiel 3 Standpl"/>
    <s v="De Diepert 5"/>
    <s v="Tiel"/>
    <s v="4004 MA"/>
    <s v="NL"/>
    <x v="78"/>
    <s v="De Passen 1"/>
    <x v="57"/>
    <s v="4004LV"/>
    <s v="NL"/>
    <s v="0002245956"/>
    <s v="0084197_002"/>
    <s v="31V"/>
    <s v="NL001131849B01"/>
    <n v="2"/>
    <n v="0"/>
    <n v="78.36"/>
    <s v="N"/>
    <s v="Peter Appel Transport B.V."/>
    <n v="36622"/>
    <d v="2023-01-31T00:00:00"/>
    <s v="12:16:00"/>
    <n v="0"/>
    <x v="1"/>
    <x v="4"/>
    <n v="1"/>
    <x v="41"/>
    <n v="1"/>
    <n v="12"/>
    <x v="0"/>
    <n v="78.36"/>
    <n v="1"/>
    <n v="85.334040000000002"/>
  </r>
  <r>
    <s v="COLGATE 3800 DEB."/>
    <s v="Colgate-Palmolive Nederland BV"/>
    <s v="101t"/>
    <n v="101090933746"/>
    <n v="101030161417"/>
    <n v="930"/>
    <s v="Inv Booked"/>
    <s v="0002245941"/>
    <s v="Verkoop"/>
    <n v="170"/>
    <s v="Transport drops zone"/>
    <s v="9 - verwerkt"/>
    <n v="0"/>
    <m/>
    <d v="2023-01-31T00:00:00"/>
    <s v="DROP"/>
    <s v="0001010909337460084060_002"/>
    <m/>
    <m/>
    <m/>
    <s v="EUR"/>
    <n v="153.88999999999999"/>
    <s v="EUR"/>
    <n v="153.88999999999999"/>
    <s v="EUR"/>
    <n v="153.88999999999999"/>
    <n v="153.88999999999999"/>
    <n v="0"/>
    <s v="N"/>
    <n v="1223000132"/>
    <d v="2023-02-16T00:00:00"/>
    <m/>
    <d v="2023-01-31T00:00:00"/>
    <s v="00:00"/>
    <s v="23:59"/>
    <d v="2023-01-31T00:00:00"/>
    <s v="14:00"/>
    <s v="14:00"/>
    <n v="22.4"/>
    <s v="ce"/>
    <n v="17287"/>
    <n v="22.4"/>
    <n v="36"/>
    <s v="Kuehne+Nagel Tiel 3 Standpl"/>
    <s v="De Diepert 5"/>
    <s v="Tiel"/>
    <s v="4004 MA"/>
    <s v="NL"/>
    <x v="14"/>
    <s v="Rood 24"/>
    <x v="17"/>
    <s v="6666LT"/>
    <s v="NL"/>
    <s v="0002245941"/>
    <s v="0084060_002"/>
    <s v="31V"/>
    <s v="NL001131849B01"/>
    <n v="2"/>
    <n v="0"/>
    <n v="153.88999999999999"/>
    <s v="N"/>
    <s v="Peter Appel Transport B.V."/>
    <n v="36622"/>
    <d v="2023-01-31T00:00:00"/>
    <s v="15:09:00"/>
    <n v="0"/>
    <x v="1"/>
    <x v="4"/>
    <n v="1"/>
    <x v="15"/>
    <n v="1"/>
    <n v="22.4"/>
    <x v="5"/>
    <n v="153.88999999999999"/>
    <n v="1"/>
    <n v="167.58620999999999"/>
  </r>
  <r>
    <s v="COLGATE 3800 DEB."/>
    <s v="Colgate-Palmolive Nederland BV"/>
    <s v="101t"/>
    <n v="101090933998"/>
    <n v="101030161418"/>
    <n v="930"/>
    <s v="Inv Booked"/>
    <s v="0002245957"/>
    <s v="Verkoop"/>
    <n v="170"/>
    <s v="Transport drops zone"/>
    <s v="9 - verwerkt"/>
    <n v="0"/>
    <m/>
    <d v="2023-01-31T00:00:00"/>
    <s v="DROP"/>
    <s v="0001010909339980084186_002"/>
    <m/>
    <m/>
    <m/>
    <s v="EUR"/>
    <n v="74.95"/>
    <s v="EUR"/>
    <n v="74.95"/>
    <s v="EUR"/>
    <n v="74.95"/>
    <n v="74.95"/>
    <n v="0"/>
    <s v="N"/>
    <n v="1223000132"/>
    <d v="2023-02-16T00:00:00"/>
    <m/>
    <d v="2023-01-31T00:00:00"/>
    <s v="00:00"/>
    <s v="23:59"/>
    <d v="2023-01-31T00:00:00"/>
    <s v="10:00"/>
    <s v="10:00"/>
    <n v="7.2"/>
    <s v="ce"/>
    <n v="5135"/>
    <n v="7.2"/>
    <n v="13"/>
    <s v="Kuehne+Nagel Tiel 3 Standpl"/>
    <s v="De Diepert 5"/>
    <s v="Tiel"/>
    <s v="4004 MA"/>
    <s v="NL"/>
    <x v="64"/>
    <s v="Rietgraafsingel 2"/>
    <x v="23"/>
    <s v="6678 PH"/>
    <s v="NL"/>
    <s v="0002245957"/>
    <s v="0084186_002"/>
    <s v="31V"/>
    <s v="NL001131849B01"/>
    <n v="2"/>
    <n v="0"/>
    <n v="74.95"/>
    <s v="N"/>
    <s v="Peter Appel Transport B.V."/>
    <n v="36622"/>
    <d v="2023-01-31T00:00:00"/>
    <s v="09:59:00"/>
    <n v="0"/>
    <x v="1"/>
    <x v="4"/>
    <n v="1"/>
    <x v="15"/>
    <n v="1"/>
    <n v="7.2"/>
    <x v="0"/>
    <n v="74.95"/>
    <n v="1"/>
    <n v="81.620549999999994"/>
  </r>
  <r>
    <s v="COLGATE 3800 DEB."/>
    <s v="Colgate-Palmolive Nederland BV"/>
    <s v="101t"/>
    <n v="101090933737"/>
    <n v="101030161428"/>
    <n v="930"/>
    <s v="Inv Booked"/>
    <s v="0002245942"/>
    <s v="Verkoop"/>
    <n v="170"/>
    <s v="Transport drops zone"/>
    <s v="9 - verwerkt"/>
    <n v="0"/>
    <m/>
    <d v="2023-01-31T00:00:00"/>
    <s v="DROP"/>
    <s v="0001010909337370084051_002"/>
    <m/>
    <m/>
    <m/>
    <s v="EUR"/>
    <n v="76.239999999999995"/>
    <s v="EUR"/>
    <n v="76.239999999999995"/>
    <s v="EUR"/>
    <n v="76.239999999999995"/>
    <n v="76.239999999999995"/>
    <n v="0"/>
    <s v="N"/>
    <n v="1223000132"/>
    <d v="2023-02-16T00:00:00"/>
    <m/>
    <d v="2023-01-31T00:00:00"/>
    <s v="00:00"/>
    <s v="23:59"/>
    <d v="2023-01-31T00:00:00"/>
    <s v="10:00"/>
    <s v="10:00"/>
    <n v="4"/>
    <s v="ce"/>
    <n v="2688"/>
    <n v="4"/>
    <n v="5"/>
    <s v="Kuehne+Nagel Tiel 3 Standpl"/>
    <s v="De Diepert 5"/>
    <s v="Tiel"/>
    <s v="4004 MA"/>
    <s v="NL"/>
    <x v="48"/>
    <s v="OPAALSTRAAT  2"/>
    <x v="32"/>
    <s v="1812 RH"/>
    <s v="NL"/>
    <s v="0002245942"/>
    <s v="0084051_002"/>
    <s v="31V"/>
    <s v="NL001131849B01"/>
    <n v="2"/>
    <n v="0"/>
    <n v="76.239999999999995"/>
    <s v="N"/>
    <s v="Peter Appel Transport B.V."/>
    <n v="36622"/>
    <d v="2023-01-31T00:00:00"/>
    <s v="09:15:00"/>
    <n v="0"/>
    <x v="1"/>
    <x v="4"/>
    <n v="1"/>
    <x v="28"/>
    <n v="1"/>
    <n v="4"/>
    <x v="3"/>
    <n v="76.239999999999995"/>
    <n v="1"/>
    <n v="83.025359999999992"/>
  </r>
  <r>
    <s v="COLGATE 3800 DEB."/>
    <s v="Colgate-Palmolive Nederland BV"/>
    <s v="101t"/>
    <n v="101090933739"/>
    <n v="101030161429"/>
    <n v="930"/>
    <s v="Inv Booked"/>
    <s v="0002245949"/>
    <s v="Verkoop"/>
    <n v="170"/>
    <s v="Transport drops zone"/>
    <s v="9 - verwerkt"/>
    <n v="0"/>
    <m/>
    <d v="2023-01-31T00:00:00"/>
    <s v="DROP"/>
    <s v="0001010909337390084054_003"/>
    <m/>
    <m/>
    <m/>
    <s v="EUR"/>
    <n v="225.4"/>
    <s v="EUR"/>
    <n v="225.4"/>
    <s v="EUR"/>
    <n v="225.4"/>
    <n v="225.4"/>
    <n v="0"/>
    <s v="N"/>
    <n v="1223000132"/>
    <d v="2023-02-16T00:00:00"/>
    <m/>
    <d v="2023-01-31T00:00:00"/>
    <s v="00:00"/>
    <s v="23:59"/>
    <d v="2023-01-31T00:00:00"/>
    <s v="11:00"/>
    <s v="11:00"/>
    <n v="18.399999999999999"/>
    <s v="ce"/>
    <n v="16577"/>
    <n v="18.399999999999999"/>
    <n v="30"/>
    <s v="Kuehne+Nagel Tiel 3 Standpl"/>
    <s v="De Diepert 5"/>
    <s v="Tiel"/>
    <s v="4004 MA"/>
    <s v="NL"/>
    <x v="1"/>
    <s v="Perenmarkt 15"/>
    <x v="2"/>
    <s v="1681PG"/>
    <s v="NL"/>
    <s v="0002245949"/>
    <s v="0084054_003"/>
    <s v="31V"/>
    <s v="NL001131849B01"/>
    <n v="2"/>
    <n v="0"/>
    <n v="225.4"/>
    <s v="N"/>
    <s v="Peter Appel Transport B.V."/>
    <n v="36622"/>
    <d v="2023-01-31T00:00:00"/>
    <s v="12:02:00"/>
    <n v="2"/>
    <x v="1"/>
    <x v="4"/>
    <n v="1"/>
    <x v="2"/>
    <n v="1"/>
    <n v="18.399999999999999"/>
    <x v="1"/>
    <n v="225.4"/>
    <n v="1"/>
    <n v="245.4606"/>
  </r>
  <r>
    <s v="COLGATE 3800 DEB."/>
    <s v="Colgate-Palmolive Nederland BV"/>
    <s v="101t"/>
    <n v="101090933738"/>
    <n v="101030161407"/>
    <n v="930"/>
    <s v="Inv Booked"/>
    <s v="0002245951"/>
    <s v="Verkoop"/>
    <n v="170"/>
    <s v="Transport drops zone"/>
    <s v="9 - verwerkt"/>
    <n v="0"/>
    <m/>
    <d v="2023-01-31T00:00:00"/>
    <s v="DROP"/>
    <s v="0001010909337380084055_003"/>
    <m/>
    <m/>
    <m/>
    <s v="EUR"/>
    <n v="260.74"/>
    <s v="EUR"/>
    <n v="260.74"/>
    <s v="EUR"/>
    <n v="260.74"/>
    <n v="260.74"/>
    <n v="0"/>
    <s v="N"/>
    <n v="1223000132"/>
    <d v="2023-02-16T00:00:00"/>
    <m/>
    <d v="2023-01-31T00:00:00"/>
    <s v="00:00"/>
    <s v="23:59"/>
    <d v="2023-01-31T00:00:00"/>
    <s v="11:00"/>
    <s v="11:00"/>
    <n v="19.2"/>
    <s v="ce"/>
    <n v="15263"/>
    <n v="19.2"/>
    <n v="32"/>
    <s v="Kuehne+Nagel Tiel 3 Standpl"/>
    <s v="De Diepert 5"/>
    <s v="Tiel"/>
    <s v="4004 MA"/>
    <s v="NL"/>
    <x v="50"/>
    <s v="Fahrenheitweg 24"/>
    <x v="1"/>
    <s v="6101WR"/>
    <s v="NL"/>
    <s v="0002245951"/>
    <s v="0084055_003"/>
    <s v="31V"/>
    <s v="NL001131849B01"/>
    <n v="2"/>
    <n v="0"/>
    <n v="260.74"/>
    <s v="N"/>
    <s v="Peter Appel Transport B.V."/>
    <n v="36622"/>
    <d v="2023-01-31T00:00:00"/>
    <s v="12:27:00"/>
    <n v="0"/>
    <x v="1"/>
    <x v="4"/>
    <n v="1"/>
    <x v="1"/>
    <n v="1"/>
    <n v="19.2"/>
    <x v="1"/>
    <n v="260.74"/>
    <n v="1"/>
    <n v="283.94585999999998"/>
  </r>
  <r>
    <s v="COLGATE 3800 DEB."/>
    <s v="Colgate-Palmolive Nederland BV"/>
    <s v="101t"/>
    <n v="101090933629"/>
    <n v="101030161408"/>
    <n v="930"/>
    <s v="Inv Booked"/>
    <s v="0002245946"/>
    <s v="Verkoop"/>
    <n v="170"/>
    <s v="Transport drops zone"/>
    <s v="9 - verwerkt"/>
    <n v="0"/>
    <m/>
    <d v="2023-01-31T00:00:00"/>
    <s v="DROP"/>
    <s v="0001010909336290083945_002"/>
    <m/>
    <m/>
    <m/>
    <s v="EUR"/>
    <n v="176.32"/>
    <s v="EUR"/>
    <n v="176.32"/>
    <s v="EUR"/>
    <n v="176.32"/>
    <n v="176.32"/>
    <n v="0"/>
    <s v="N"/>
    <n v="1223000132"/>
    <d v="2023-02-16T00:00:00"/>
    <m/>
    <d v="2023-01-31T00:00:00"/>
    <s v="00:00"/>
    <s v="23:59"/>
    <d v="2023-01-31T00:00:00"/>
    <s v="09:00"/>
    <s v="09:00"/>
    <n v="16"/>
    <s v="ce"/>
    <n v="15092"/>
    <n v="16"/>
    <n v="29"/>
    <s v="Kuehne+Nagel Tiel 3 Standpl"/>
    <s v="De Diepert 5"/>
    <s v="Tiel"/>
    <s v="4004 MA"/>
    <s v="NL"/>
    <x v="51"/>
    <s v="Wilhelminakanaal Zuid 120"/>
    <x v="23"/>
    <s v="4903RA"/>
    <s v="NL"/>
    <s v="0002245946"/>
    <s v="0083945_002"/>
    <s v="31V"/>
    <s v="NL001131849B01"/>
    <n v="2"/>
    <n v="0"/>
    <n v="176.32"/>
    <s v="N"/>
    <s v="Peter Appel Transport B.V."/>
    <n v="36622"/>
    <d v="2023-01-31T00:00:00"/>
    <s v="10:16:00"/>
    <n v="0"/>
    <x v="1"/>
    <x v="4"/>
    <n v="1"/>
    <x v="34"/>
    <n v="1"/>
    <n v="16"/>
    <x v="3"/>
    <n v="176.32"/>
    <n v="1"/>
    <n v="192.01247999999998"/>
  </r>
  <r>
    <s v="COLGATE 3800 DEB."/>
    <s v="Colgate-Palmolive Nederland BV"/>
    <s v="101t"/>
    <n v="101090933731"/>
    <n v="101030161409"/>
    <n v="930"/>
    <s v="Inv Booked"/>
    <s v="0002245938"/>
    <s v="Verkoop"/>
    <n v="170"/>
    <s v="Transport drops zone"/>
    <s v="9 - verwerkt"/>
    <n v="0"/>
    <m/>
    <d v="2023-01-31T00:00:00"/>
    <s v="DROP"/>
    <s v="0001010909337310084048_002"/>
    <m/>
    <m/>
    <m/>
    <s v="EUR"/>
    <n v="25.03"/>
    <s v="EUR"/>
    <n v="25.03"/>
    <s v="EUR"/>
    <n v="25.03"/>
    <n v="25.03"/>
    <n v="0"/>
    <s v="N"/>
    <n v="1223000132"/>
    <d v="2023-02-16T00:00:00"/>
    <m/>
    <d v="2023-01-31T00:00:00"/>
    <s v="00:00"/>
    <s v="23:59"/>
    <d v="2023-01-31T00:00:00"/>
    <s v="05:00"/>
    <s v="06:00"/>
    <n v="0.8"/>
    <s v="ce"/>
    <n v="402"/>
    <n v="0.8"/>
    <n v="0"/>
    <s v="Kuehne+Nagel Tiel 3 Standpl"/>
    <s v="De Diepert 5"/>
    <s v="Tiel"/>
    <s v="4004 MA"/>
    <s v="NL"/>
    <x v="19"/>
    <s v="SAFFIER  300"/>
    <x v="21"/>
    <s v="3316 LN"/>
    <s v="NL"/>
    <s v="0002245938"/>
    <s v="0084048_002"/>
    <s v="31V"/>
    <s v="NL001131849B01"/>
    <n v="2"/>
    <n v="0"/>
    <n v="25.03"/>
    <s v="N"/>
    <s v="Peter Appel Transport B.V."/>
    <n v="36622"/>
    <d v="2023-01-31T00:00:00"/>
    <s v="06:42:00"/>
    <n v="0"/>
    <x v="1"/>
    <x v="4"/>
    <n v="1"/>
    <x v="19"/>
    <n v="1"/>
    <n v="0.8"/>
    <x v="3"/>
    <n v="25.03"/>
    <n v="1"/>
    <n v="27.257670000000001"/>
  </r>
  <r>
    <s v="COLGATE 3800 DEB."/>
    <s v="Colgate-Palmolive Nederland BV"/>
    <s v="101t"/>
    <n v="101090933731"/>
    <n v="101030161410"/>
    <n v="930"/>
    <s v="Inv Booked"/>
    <s v="0002245944"/>
    <s v="Verkoop"/>
    <n v="170"/>
    <s v="Transport drops zone"/>
    <s v="9 - verwerkt"/>
    <n v="0"/>
    <m/>
    <d v="2023-01-31T00:00:00"/>
    <s v="DROP"/>
    <s v="0001010909337310084048_004"/>
    <m/>
    <m/>
    <m/>
    <s v="EUR"/>
    <n v="114.34"/>
    <s v="EUR"/>
    <n v="114.34"/>
    <s v="EUR"/>
    <n v="114.34"/>
    <n v="114.34"/>
    <n v="0"/>
    <s v="N"/>
    <n v="1223000132"/>
    <d v="2023-02-16T00:00:00"/>
    <m/>
    <d v="2023-01-31T00:00:00"/>
    <s v="00:00"/>
    <s v="23:59"/>
    <d v="2023-01-31T00:00:00"/>
    <s v="08:00"/>
    <s v="09:00"/>
    <n v="7.2"/>
    <s v="ce"/>
    <n v="6009"/>
    <n v="7.2"/>
    <n v="12"/>
    <s v="Kuehne+Nagel Tiel 3 Standpl"/>
    <s v="De Diepert 5"/>
    <s v="Tiel"/>
    <s v="4004 MA"/>
    <s v="NL"/>
    <x v="18"/>
    <s v="HOLLANDWEG 30"/>
    <x v="4"/>
    <s v="2665 MT"/>
    <s v="NL"/>
    <s v="0002245944"/>
    <s v="0084048_004"/>
    <s v="31V"/>
    <s v="NL001131849B01"/>
    <n v="2"/>
    <n v="0"/>
    <n v="114.34"/>
    <s v="N"/>
    <s v="Peter Appel Transport B.V."/>
    <n v="36622"/>
    <d v="2023-01-31T00:00:00"/>
    <s v="09:20:00"/>
    <n v="0"/>
    <x v="1"/>
    <x v="4"/>
    <n v="1"/>
    <x v="4"/>
    <n v="1"/>
    <n v="7.2"/>
    <x v="0"/>
    <n v="114.34"/>
    <n v="1"/>
    <n v="124.51626"/>
  </r>
  <r>
    <s v="COLGATE 3800 DEB."/>
    <s v="Colgate-Palmolive Nederland BV"/>
    <s v="101t"/>
    <n v="101090933999"/>
    <n v="101030161412"/>
    <n v="930"/>
    <s v="Inv Booked"/>
    <s v="0002245935"/>
    <s v="Verkoop"/>
    <n v="170"/>
    <s v="Transport drops zone"/>
    <s v="9 - verwerkt"/>
    <n v="0"/>
    <m/>
    <d v="2023-01-31T00:00:00"/>
    <s v="DROP"/>
    <s v="0001010909339990084188_002"/>
    <m/>
    <m/>
    <m/>
    <s v="EUR"/>
    <n v="72.53"/>
    <s v="EUR"/>
    <n v="72.53"/>
    <s v="EUR"/>
    <n v="72.53"/>
    <n v="72.53"/>
    <n v="0"/>
    <s v="N"/>
    <n v="1223000132"/>
    <d v="2023-02-16T00:00:00"/>
    <m/>
    <d v="2023-01-31T00:00:00"/>
    <s v="00:00"/>
    <s v="23:59"/>
    <d v="2023-01-31T00:00:00"/>
    <s v="12:00"/>
    <s v="17:00"/>
    <n v="2.4"/>
    <s v="ce"/>
    <n v="1154"/>
    <n v="2.4"/>
    <n v="0"/>
    <s v="Kuehne+Nagel Tiel 3 Standpl"/>
    <s v="De Diepert 5"/>
    <s v="Tiel"/>
    <s v="4004 MA"/>
    <s v="NL"/>
    <x v="21"/>
    <s v="Bloemakkers 4"/>
    <x v="22"/>
    <s v="9461GX"/>
    <s v="NL"/>
    <s v="0002245935"/>
    <s v="0084188_002"/>
    <s v="31V"/>
    <s v="NL001131849B01"/>
    <n v="2"/>
    <n v="0"/>
    <n v="72.53"/>
    <s v="N"/>
    <s v="Peter Appel Transport B.V."/>
    <n v="36622"/>
    <d v="2023-01-31T00:00:00"/>
    <s v="12:47:00"/>
    <n v="0"/>
    <x v="1"/>
    <x v="4"/>
    <n v="1"/>
    <x v="20"/>
    <n v="1"/>
    <n v="2.4"/>
    <x v="3"/>
    <n v="72.53"/>
    <n v="1"/>
    <n v="78.985169999999997"/>
  </r>
  <r>
    <s v="COLGATE 3800 DEB."/>
    <s v="Colgate-Palmolive Nederland BV"/>
    <s v="101t"/>
    <n v="101090933738"/>
    <n v="101030161413"/>
    <n v="930"/>
    <s v="Inv Booked"/>
    <s v="0002245940"/>
    <s v="Verkoop"/>
    <n v="170"/>
    <s v="Transport drops zone"/>
    <s v="9 - verwerkt"/>
    <n v="0"/>
    <m/>
    <d v="2023-01-31T00:00:00"/>
    <s v="DROP"/>
    <s v="0001010909337380084055_002"/>
    <m/>
    <m/>
    <m/>
    <s v="EUR"/>
    <n v="26.78"/>
    <s v="EUR"/>
    <n v="26.78"/>
    <s v="EUR"/>
    <n v="26.78"/>
    <n v="26.78"/>
    <n v="0"/>
    <s v="N"/>
    <n v="1223000132"/>
    <d v="2023-02-16T00:00:00"/>
    <m/>
    <d v="2023-01-31T00:00:00"/>
    <s v="00:00"/>
    <s v="23:59"/>
    <d v="2023-01-31T00:00:00"/>
    <s v="07:00"/>
    <s v="16:00"/>
    <n v="1.6"/>
    <s v="ce"/>
    <n v="368"/>
    <n v="1.6"/>
    <n v="0"/>
    <s v="Kuehne+Nagel Tiel 3 Standpl"/>
    <s v="De Diepert 5"/>
    <s v="Tiel"/>
    <s v="4004 MA"/>
    <s v="NL"/>
    <x v="15"/>
    <s v="De Flammert 1211"/>
    <x v="18"/>
    <s v="5854 NE"/>
    <s v="NL"/>
    <s v="0002245940"/>
    <s v="0084055_002"/>
    <s v="31V"/>
    <s v="NL001131849B01"/>
    <n v="2"/>
    <n v="0"/>
    <n v="26.78"/>
    <s v="N"/>
    <s v="Peter Appel Transport B.V."/>
    <n v="36622"/>
    <d v="2023-01-31T00:00:00"/>
    <s v="10:43:00"/>
    <n v="0"/>
    <x v="1"/>
    <x v="4"/>
    <n v="1"/>
    <x v="16"/>
    <n v="1"/>
    <n v="4"/>
    <x v="3"/>
    <n v="66.960000000000008"/>
    <n v="1"/>
    <n v="72.919440000000009"/>
  </r>
  <r>
    <s v="COLGATE 3800 DEB."/>
    <s v="Colgate-Palmolive Nederland BV"/>
    <s v="101t"/>
    <n v="101090933738"/>
    <n v="101030161414"/>
    <n v="930"/>
    <s v="Inv Booked"/>
    <s v="0002245945"/>
    <s v="Verkoop"/>
    <n v="170"/>
    <s v="Transport drops zone"/>
    <s v="9 - verwerkt"/>
    <n v="0"/>
    <m/>
    <d v="2023-01-31T00:00:00"/>
    <s v="DROP"/>
    <s v="0001010909337380084055_002"/>
    <m/>
    <m/>
    <m/>
    <s v="EUR"/>
    <n v="40.18"/>
    <s v="EUR"/>
    <n v="40.18"/>
    <s v="EUR"/>
    <n v="40.18"/>
    <n v="40.18"/>
    <n v="0"/>
    <s v="N"/>
    <n v="1223000132"/>
    <d v="2023-02-16T00:00:00"/>
    <m/>
    <d v="2023-01-31T00:00:00"/>
    <s v="00:00"/>
    <s v="23:59"/>
    <d v="2023-01-31T00:00:00"/>
    <s v="07:00"/>
    <s v="16:00"/>
    <n v="2.4"/>
    <s v="ce"/>
    <n v="2288"/>
    <n v="2.4"/>
    <n v="4"/>
    <s v="Kuehne+Nagel Tiel 3 Standpl"/>
    <s v="De Diepert 5"/>
    <s v="Tiel"/>
    <s v="4004 MA"/>
    <s v="NL"/>
    <x v="15"/>
    <s v="De Flammert 1211"/>
    <x v="18"/>
    <s v="5854 NE"/>
    <s v="NL"/>
    <s v="0002245945"/>
    <s v="0084055_002"/>
    <s v="31V"/>
    <s v="NL001131849B01"/>
    <n v="2"/>
    <n v="0"/>
    <n v="40.18"/>
    <s v="N"/>
    <s v="Peter Appel Transport B.V."/>
    <n v="36622"/>
    <d v="2023-01-31T00:00:00"/>
    <s v="10:43:00"/>
    <n v="0"/>
    <x v="1"/>
    <x v="4"/>
    <n v="1"/>
    <x v="16"/>
    <n v="0"/>
    <s v=""/>
    <x v="3"/>
    <s v=""/>
    <n v="1"/>
    <e v="#VALUE!"/>
  </r>
  <r>
    <s v="COLGATE 3800 DEB."/>
    <s v="Colgate-Palmolive Nederland BV"/>
    <s v="101t"/>
    <n v="101090933744"/>
    <n v="101030161419"/>
    <n v="930"/>
    <s v="Inv Booked"/>
    <s v="0002245943"/>
    <s v="Verkoop"/>
    <n v="170"/>
    <s v="Transport drops zone"/>
    <s v="9 - verwerkt"/>
    <n v="0"/>
    <m/>
    <d v="2023-01-31T00:00:00"/>
    <s v="DROP"/>
    <s v="0001010909337440084057_002"/>
    <m/>
    <m/>
    <m/>
    <s v="EUR"/>
    <n v="242.88"/>
    <s v="EUR"/>
    <n v="242.88"/>
    <s v="EUR"/>
    <n v="242.88"/>
    <n v="242.88"/>
    <n v="0"/>
    <s v="N"/>
    <n v="1223000132"/>
    <d v="2023-02-16T00:00:00"/>
    <m/>
    <d v="2023-01-31T00:00:00"/>
    <s v="00:00"/>
    <s v="23:59"/>
    <d v="2023-01-31T00:00:00"/>
    <s v="11:00"/>
    <s v="11:00"/>
    <n v="24"/>
    <s v="ce"/>
    <n v="24461"/>
    <n v="24"/>
    <n v="44"/>
    <s v="Kuehne+Nagel Tiel 3 Standpl"/>
    <s v="De Diepert 5"/>
    <s v="Tiel"/>
    <s v="4004 MA"/>
    <s v="NL"/>
    <x v="18"/>
    <s v="HOLLANDWEG 30"/>
    <x v="4"/>
    <s v="2665 MT"/>
    <s v="NL"/>
    <s v="0002245943"/>
    <s v="0084057_002"/>
    <s v="31V"/>
    <s v="NL001131849B01"/>
    <n v="2"/>
    <n v="0"/>
    <n v="242.88"/>
    <s v="N"/>
    <s v="Peter Appel Transport B.V."/>
    <n v="36622"/>
    <d v="2023-01-31T00:00:00"/>
    <s v="11:19:00"/>
    <n v="0"/>
    <x v="1"/>
    <x v="4"/>
    <n v="1"/>
    <x v="4"/>
    <n v="1"/>
    <n v="24"/>
    <x v="0"/>
    <n v="242.88"/>
    <n v="1"/>
    <n v="264.49631999999997"/>
  </r>
  <r>
    <s v="COLGATE 3800 DEB."/>
    <s v="Colgate-Palmolive Nederland BV"/>
    <s v="101t"/>
    <n v="101090934002"/>
    <n v="101030161420"/>
    <n v="930"/>
    <s v="Inv Booked"/>
    <s v="0002245936"/>
    <s v="Verkoop"/>
    <n v="170"/>
    <s v="Transport drops zone"/>
    <s v="9 - verwerkt"/>
    <n v="0"/>
    <m/>
    <d v="2023-01-31T00:00:00"/>
    <s v="DROP"/>
    <s v="0001010909340020084189_002"/>
    <m/>
    <m/>
    <m/>
    <s v="EUR"/>
    <n v="87.6"/>
    <s v="EUR"/>
    <n v="87.6"/>
    <s v="EUR"/>
    <n v="87.6"/>
    <n v="87.6"/>
    <n v="0"/>
    <s v="N"/>
    <n v="1223000132"/>
    <d v="2023-02-16T00:00:00"/>
    <m/>
    <d v="2023-01-31T00:00:00"/>
    <s v="00:00"/>
    <s v="23:59"/>
    <d v="2023-01-31T00:00:00"/>
    <s v="06:00"/>
    <s v="07:00"/>
    <n v="12"/>
    <s v="ce"/>
    <n v="11184"/>
    <n v="12"/>
    <n v="19"/>
    <s v="Kuehne+Nagel Tiel 3 Standpl"/>
    <s v="De Diepert 5"/>
    <s v="Tiel"/>
    <s v="4004 MA"/>
    <s v="NL"/>
    <x v="2"/>
    <s v="Randweg 2"/>
    <x v="6"/>
    <s v="4191 NN"/>
    <s v="NL"/>
    <s v="0002245936"/>
    <s v="0084189_002"/>
    <s v="31V"/>
    <s v="NL001131849B01"/>
    <n v="2"/>
    <n v="0"/>
    <n v="87.6"/>
    <s v="N"/>
    <s v="Peter Appel Transport B.V."/>
    <n v="36622"/>
    <d v="2023-01-31T00:00:00"/>
    <s v="06:38:00"/>
    <n v="0"/>
    <x v="1"/>
    <x v="4"/>
    <n v="1"/>
    <x v="6"/>
    <n v="1"/>
    <n v="12"/>
    <x v="2"/>
    <n v="87.6"/>
    <n v="1"/>
    <n v="95.396399999999986"/>
  </r>
  <r>
    <s v="COLGATE 3800 DEB."/>
    <s v="Colgate-Palmolive Nederland BV"/>
    <s v="101t"/>
    <n v="101090933731"/>
    <n v="101030161421"/>
    <n v="930"/>
    <s v="Inv Booked"/>
    <s v="0002245934"/>
    <s v="Verkoop"/>
    <n v="170"/>
    <s v="Transport drops zone"/>
    <s v="9 - verwerkt"/>
    <n v="0"/>
    <m/>
    <d v="2023-01-31T00:00:00"/>
    <s v="DROP"/>
    <s v="0001010909337310084048_003"/>
    <m/>
    <m/>
    <m/>
    <s v="EUR"/>
    <n v="65.25"/>
    <s v="EUR"/>
    <n v="65.25"/>
    <s v="EUR"/>
    <n v="65.25"/>
    <n v="65.25"/>
    <n v="0"/>
    <s v="N"/>
    <n v="1223000132"/>
    <d v="2023-02-16T00:00:00"/>
    <m/>
    <d v="2023-01-31T00:00:00"/>
    <s v="00:00"/>
    <s v="23:59"/>
    <d v="2023-01-31T00:00:00"/>
    <s v="07:00"/>
    <s v="08:00"/>
    <n v="3.2"/>
    <s v="ce"/>
    <n v="2978"/>
    <n v="3.2"/>
    <n v="5"/>
    <s v="Kuehne+Nagel Tiel 3 Standpl"/>
    <s v="De Diepert 5"/>
    <s v="Tiel"/>
    <s v="4004 MA"/>
    <s v="NL"/>
    <x v="2"/>
    <s v="Laan van Ruyven 1"/>
    <x v="11"/>
    <s v="2645EE"/>
    <s v="NL"/>
    <s v="0002245934"/>
    <s v="0084048_003"/>
    <s v="31V"/>
    <s v="NL001131849B01"/>
    <n v="2"/>
    <n v="0"/>
    <n v="65.25"/>
    <s v="N"/>
    <s v="Peter Appel Transport B.V."/>
    <n v="36622"/>
    <d v="2023-01-31T00:00:00"/>
    <s v="08:15:00"/>
    <n v="0"/>
    <x v="1"/>
    <x v="4"/>
    <n v="1"/>
    <x v="4"/>
    <n v="1"/>
    <n v="3.2"/>
    <x v="2"/>
    <n v="65.25"/>
    <n v="1"/>
    <n v="71.057249999999996"/>
  </r>
  <r>
    <s v="COLGATE 3800 DEB."/>
    <s v="Colgate-Palmolive Nederland BV"/>
    <s v="101t"/>
    <n v="0"/>
    <n v="101030161422"/>
    <n v="980"/>
    <s v="Cancel No In"/>
    <s v="0002245937"/>
    <s v="Verkoop"/>
    <n v="170"/>
    <s v="Transport drops zone"/>
    <s v="0 - ingevoerd"/>
    <n v="0"/>
    <m/>
    <d v="2023-01-31T00:00:00"/>
    <m/>
    <m/>
    <n v="26.16"/>
    <n v="0.8"/>
    <m/>
    <s v="EUR"/>
    <n v="26.16"/>
    <s v="EUR"/>
    <n v="0"/>
    <s v="EUR"/>
    <n v="26.16"/>
    <n v="0"/>
    <n v="-26.16"/>
    <s v="N"/>
    <m/>
    <m/>
    <m/>
    <d v="2023-01-31T00:00:00"/>
    <s v="00:00"/>
    <s v="23:59"/>
    <d v="2023-01-31T00:00:00"/>
    <s v="08:00"/>
    <s v="09:00"/>
    <n v="0.8"/>
    <s v="ce"/>
    <n v="560"/>
    <n v="0.8"/>
    <n v="0"/>
    <s v="Kuehne+Nagel Tiel 3 Standpl"/>
    <s v="De Diepert 5"/>
    <s v="Tiel"/>
    <s v="4004 MA"/>
    <s v="NL"/>
    <x v="2"/>
    <s v="Hoofdtocht 1"/>
    <x v="7"/>
    <s v="1507CJ"/>
    <s v="NL"/>
    <s v="0002245937"/>
    <s v="0084054_002"/>
    <m/>
    <s v="NL001131849B01"/>
    <n v="2"/>
    <n v="0"/>
    <n v="0"/>
    <s v="N"/>
    <m/>
    <n v="36622"/>
    <d v="2023-01-31T00:00:00"/>
    <s v="08:46:00"/>
    <n v="0"/>
    <x v="1"/>
    <x v="4"/>
    <n v="1"/>
    <x v="7"/>
    <n v="1"/>
    <n v="0.8"/>
    <x v="2"/>
    <n v="26.16"/>
    <n v="1"/>
    <n v="28.488239999999998"/>
  </r>
  <r>
    <s v="COLGATE 3800 DEB."/>
    <s v="Colgate-Palmolive Nederland BV"/>
    <s v="101t"/>
    <n v="101090934007"/>
    <n v="101030161423"/>
    <n v="930"/>
    <s v="Inv Booked"/>
    <s v="0002245955"/>
    <s v="Verkoop"/>
    <n v="170"/>
    <s v="Transport drops zone"/>
    <s v="9 - verwerkt"/>
    <n v="0"/>
    <m/>
    <d v="2023-01-31T00:00:00"/>
    <s v="DROP"/>
    <s v="0001010909340070084193_002"/>
    <m/>
    <m/>
    <m/>
    <s v="EUR"/>
    <n v="78.36"/>
    <s v="EUR"/>
    <n v="78.36"/>
    <s v="EUR"/>
    <n v="78.36"/>
    <n v="78.36"/>
    <n v="0"/>
    <s v="N"/>
    <n v="1223000132"/>
    <d v="2023-02-16T00:00:00"/>
    <m/>
    <d v="2023-01-31T00:00:00"/>
    <s v="00:00"/>
    <s v="23:59"/>
    <d v="2023-01-31T00:00:00"/>
    <s v="08:01"/>
    <s v="08:01"/>
    <n v="12"/>
    <s v="ce"/>
    <n v="6434"/>
    <n v="12"/>
    <n v="13"/>
    <s v="Kuehne+Nagel Tiel 3 Standpl"/>
    <s v="De Diepert 5"/>
    <s v="Tiel"/>
    <s v="4004 MA"/>
    <s v="NL"/>
    <x v="78"/>
    <s v="De Passen 1"/>
    <x v="57"/>
    <s v="4004LV"/>
    <s v="NL"/>
    <s v="0002245955"/>
    <s v="0084193_002"/>
    <s v="31V"/>
    <s v="NL001131849B01"/>
    <n v="2"/>
    <n v="0"/>
    <n v="78.36"/>
    <s v="N"/>
    <s v="Peter Appel Transport B.V."/>
    <n v="36622"/>
    <d v="2023-01-31T00:00:00"/>
    <s v="08:33:00"/>
    <n v="0"/>
    <x v="1"/>
    <x v="4"/>
    <n v="1"/>
    <x v="41"/>
    <n v="1"/>
    <n v="12"/>
    <x v="0"/>
    <n v="78.36"/>
    <n v="1"/>
    <n v="85.334040000000002"/>
  </r>
  <r>
    <s v="COLGATE 3800 DEB."/>
    <s v="Colgate-Palmolive Nederland BV"/>
    <s v="101t"/>
    <n v="101090934000"/>
    <n v="101030161424"/>
    <n v="930"/>
    <s v="Inv Booked"/>
    <s v="0002245958"/>
    <s v="Verkoop"/>
    <n v="170"/>
    <s v="Transport drops zone"/>
    <s v="9 - verwerkt"/>
    <n v="0"/>
    <m/>
    <d v="2023-01-31T00:00:00"/>
    <s v="DROP"/>
    <s v="0001010909340000084187_002"/>
    <m/>
    <m/>
    <m/>
    <s v="EUR"/>
    <n v="109.2"/>
    <s v="EUR"/>
    <n v="109.2"/>
    <s v="EUR"/>
    <n v="109.2"/>
    <n v="109.2"/>
    <n v="0"/>
    <s v="N"/>
    <n v="1223000132"/>
    <d v="2023-02-16T00:00:00"/>
    <m/>
    <d v="2023-01-31T00:00:00"/>
    <s v="00:00"/>
    <s v="23:59"/>
    <d v="2023-01-31T00:00:00"/>
    <s v="12:00"/>
    <s v="12:00"/>
    <n v="10.4"/>
    <s v="ce"/>
    <n v="5769"/>
    <n v="10.4"/>
    <n v="6"/>
    <s v="Kuehne+Nagel Tiel 3 Standpl"/>
    <s v="De Diepert 5"/>
    <s v="Tiel"/>
    <s v="4004 MA"/>
    <s v="NL"/>
    <x v="79"/>
    <s v="Keltenweg 30"/>
    <x v="58"/>
    <s v="5342 LP"/>
    <s v="NL"/>
    <s v="0002245958"/>
    <s v="0084187_002"/>
    <s v="31V"/>
    <s v="NL001131849B01"/>
    <n v="2"/>
    <n v="0"/>
    <n v="109.2"/>
    <s v="N"/>
    <s v="Peter Appel Transport B.V."/>
    <n v="36622"/>
    <d v="2023-01-31T00:00:00"/>
    <s v="13:03:00"/>
    <n v="0"/>
    <x v="1"/>
    <x v="4"/>
    <n v="1"/>
    <x v="42"/>
    <n v="1"/>
    <n v="10.4"/>
    <x v="3"/>
    <n v="109.2"/>
    <n v="1"/>
    <n v="118.9188"/>
  </r>
  <r>
    <s v="COLGATE 3800 DEB."/>
    <s v="Colgate-Palmolive Nederland BV"/>
    <s v="101t"/>
    <n v="101090933734"/>
    <n v="101030161425"/>
    <n v="930"/>
    <s v="Inv Booked"/>
    <s v="0002245952"/>
    <s v="Verkoop"/>
    <n v="170"/>
    <s v="Transport drops zone"/>
    <s v="9 - verwerkt"/>
    <n v="0"/>
    <m/>
    <d v="2023-01-31T00:00:00"/>
    <s v="DROP"/>
    <s v="0001010909337340084050_002"/>
    <m/>
    <m/>
    <m/>
    <s v="EUR"/>
    <n v="286.75"/>
    <s v="EUR"/>
    <n v="286.75"/>
    <s v="EUR"/>
    <n v="286.75"/>
    <n v="286.75"/>
    <n v="0"/>
    <s v="N"/>
    <n v="1223000132"/>
    <d v="2023-02-16T00:00:00"/>
    <m/>
    <d v="2023-01-31T00:00:00"/>
    <s v="00:00"/>
    <s v="23:59"/>
    <d v="2023-01-31T00:00:00"/>
    <s v="07:00"/>
    <s v="07:00"/>
    <n v="23.2"/>
    <s v="ce"/>
    <n v="22495"/>
    <n v="23.2"/>
    <n v="39"/>
    <s v="Kuehne+Nagel Tiel 3 Standpl"/>
    <s v="De Diepert 5"/>
    <s v="Tiel"/>
    <s v="4004 MA"/>
    <s v="NL"/>
    <x v="1"/>
    <s v="Fahrenheitweg 1"/>
    <x v="1"/>
    <s v="6101WR"/>
    <s v="NL"/>
    <s v="0002245952"/>
    <s v="0084050_002"/>
    <s v="31V"/>
    <s v="NL001131849B01"/>
    <n v="2"/>
    <n v="0"/>
    <n v="286.75"/>
    <s v="N"/>
    <s v="Peter Appel Transport B.V."/>
    <n v="36622"/>
    <d v="2023-01-31T00:00:00"/>
    <s v="08:30:00"/>
    <n v="0"/>
    <x v="1"/>
    <x v="4"/>
    <n v="1"/>
    <x v="1"/>
    <n v="1"/>
    <n v="23.2"/>
    <x v="1"/>
    <n v="286.75"/>
    <n v="1"/>
    <n v="312.27074999999996"/>
  </r>
  <r>
    <s v="COLGATE 3800 DEB."/>
    <s v="Colgate-Palmolive Nederland BV"/>
    <s v="101t"/>
    <n v="101090934018"/>
    <n v="101030161426"/>
    <n v="930"/>
    <s v="Inv Booked"/>
    <s v="0002245948"/>
    <s v="Verkoop"/>
    <n v="170"/>
    <s v="Transport drops zone"/>
    <s v="9 - verwerkt"/>
    <n v="0"/>
    <m/>
    <d v="2023-01-31T00:00:00"/>
    <s v="DROP"/>
    <s v="0001010909340180084204_003"/>
    <m/>
    <m/>
    <m/>
    <s v="EUR"/>
    <n v="213.66"/>
    <s v="EUR"/>
    <n v="213.66"/>
    <s v="EUR"/>
    <n v="213.66"/>
    <n v="213.66"/>
    <n v="0"/>
    <s v="N"/>
    <n v="1223000132"/>
    <d v="2023-02-16T00:00:00"/>
    <m/>
    <d v="2023-01-31T00:00:00"/>
    <s v="00:00"/>
    <s v="23:59"/>
    <d v="2023-01-31T00:00:00"/>
    <s v="08:00"/>
    <s v="08:00"/>
    <n v="13.6"/>
    <s v="ce"/>
    <n v="15301"/>
    <n v="13.6"/>
    <n v="25"/>
    <s v="Kuehne+Nagel Tiel 3 Standpl"/>
    <s v="De Diepert 5"/>
    <s v="Tiel"/>
    <s v="4004 MA"/>
    <s v="NL"/>
    <x v="50"/>
    <s v="Fahrenheitweg 24"/>
    <x v="1"/>
    <s v="6101WR"/>
    <s v="NL"/>
    <s v="0002245948"/>
    <s v="0084204_003"/>
    <s v="31V"/>
    <s v="NL001131849B01"/>
    <n v="2"/>
    <n v="0"/>
    <n v="213.66"/>
    <s v="N"/>
    <s v="Peter Appel Transport B.V."/>
    <n v="36622"/>
    <d v="2023-01-31T00:00:00"/>
    <s v="08:15:00"/>
    <n v="0"/>
    <x v="1"/>
    <x v="4"/>
    <n v="1"/>
    <x v="1"/>
    <n v="1"/>
    <n v="13.6"/>
    <x v="1"/>
    <n v="213.66"/>
    <n v="1"/>
    <n v="232.67573999999999"/>
  </r>
  <r>
    <s v="COLGATE 3800 DEB."/>
    <s v="Colgate-Palmolive Nederland BV"/>
    <s v="101t"/>
    <n v="101090933741"/>
    <n v="101030161427"/>
    <n v="930"/>
    <s v="Inv Booked"/>
    <s v="0002245947"/>
    <s v="Verkoop"/>
    <n v="170"/>
    <s v="Transport drops zone"/>
    <s v="9 - verwerkt"/>
    <n v="0"/>
    <m/>
    <d v="2023-01-31T00:00:00"/>
    <s v="DROP"/>
    <s v="0001010909337410084058_003"/>
    <m/>
    <m/>
    <m/>
    <s v="EUR"/>
    <n v="118.3"/>
    <s v="EUR"/>
    <n v="118.3"/>
    <s v="EUR"/>
    <n v="118.3"/>
    <n v="118.3"/>
    <n v="0"/>
    <s v="N"/>
    <n v="1223000132"/>
    <d v="2023-02-16T00:00:00"/>
    <m/>
    <d v="2023-01-31T00:00:00"/>
    <s v="00:00"/>
    <s v="23:59"/>
    <d v="2023-01-31T00:00:00"/>
    <s v="12:00"/>
    <s v="13:00"/>
    <n v="7.2"/>
    <s v="ce"/>
    <n v="3653"/>
    <n v="7.2"/>
    <n v="4"/>
    <s v="Kuehne+Nagel Tiel 3 Standpl"/>
    <s v="De Diepert 5"/>
    <s v="Tiel"/>
    <s v="4004 MA"/>
    <s v="NL"/>
    <x v="16"/>
    <s v="Rijnland 4"/>
    <x v="19"/>
    <s v="1948RL"/>
    <s v="NL"/>
    <s v="0002245947"/>
    <s v="0084058_003"/>
    <s v="31V"/>
    <s v="NL001131849B01"/>
    <n v="2"/>
    <n v="0"/>
    <n v="118.3"/>
    <s v="N"/>
    <s v="Peter Appel Transport B.V."/>
    <n v="36622"/>
    <d v="2023-01-31T00:00:00"/>
    <s v="13:46:00"/>
    <n v="0"/>
    <x v="1"/>
    <x v="4"/>
    <n v="1"/>
    <x v="17"/>
    <n v="1"/>
    <n v="7.2"/>
    <x v="0"/>
    <n v="118.3"/>
    <n v="1"/>
    <n v="128.8287"/>
  </r>
  <r>
    <s v="COLGATE 3800 DEB."/>
    <s v="Colgate-Palmolive Nederland BV"/>
    <s v="101t"/>
    <n v="101090934245"/>
    <n v="101030161522"/>
    <n v="930"/>
    <s v="Inv Booked"/>
    <s v="0002245980"/>
    <s v="Verkoop"/>
    <n v="170"/>
    <s v="Transport drops zone"/>
    <s v="9 - verwerkt"/>
    <n v="0"/>
    <m/>
    <d v="2023-02-01T00:00:00"/>
    <s v="DROP"/>
    <s v="0001010909342450084351_002"/>
    <m/>
    <m/>
    <m/>
    <s v="EUR"/>
    <n v="89.64"/>
    <s v="EUR"/>
    <n v="89.64"/>
    <s v="EUR"/>
    <n v="89.64"/>
    <n v="89.64"/>
    <n v="0"/>
    <s v="N"/>
    <n v="1223000233"/>
    <d v="2023-03-22T00:00:00"/>
    <m/>
    <d v="2023-02-01T00:00:00"/>
    <s v="00:00"/>
    <s v="23:59"/>
    <d v="2023-02-01T00:00:00"/>
    <s v="15:45"/>
    <s v="15:45"/>
    <n v="12"/>
    <s v="ce"/>
    <n v="11385"/>
    <n v="12"/>
    <n v="22"/>
    <s v="Kuehne+Nagel Tiel 3 Standpl"/>
    <s v="De Diepert 5"/>
    <s v="Tiel"/>
    <s v="4004 MA"/>
    <s v="NL"/>
    <x v="24"/>
    <s v="Ravenswade 14"/>
    <x v="26"/>
    <s v="3439 LD"/>
    <s v="NL"/>
    <s v="0002245980"/>
    <s v="0084351_002"/>
    <s v="31V"/>
    <s v="NL001131849B01"/>
    <n v="2"/>
    <n v="0"/>
    <n v="89.64"/>
    <s v="N"/>
    <s v="Peter Appel Transport B.V."/>
    <n v="36622"/>
    <d v="2023-02-01T00:00:00"/>
    <s v="16:47:00"/>
    <n v="0"/>
    <x v="2"/>
    <x v="4"/>
    <n v="2"/>
    <x v="22"/>
    <n v="1"/>
    <n v="25.6"/>
    <x v="7"/>
    <n v="191.23000000000002"/>
    <n v="1"/>
    <n v="208.24947"/>
  </r>
  <r>
    <s v="COLGATE 3800 DEB."/>
    <s v="Colgate-Palmolive Nederland BV"/>
    <s v="101t"/>
    <n v="101090934164"/>
    <n v="101030161523"/>
    <n v="930"/>
    <s v="Inv Booked"/>
    <s v="0002245970"/>
    <s v="Verkoop"/>
    <n v="170"/>
    <s v="Transport drops zone"/>
    <s v="9 - verwerkt"/>
    <n v="0"/>
    <m/>
    <d v="2023-02-01T00:00:00"/>
    <s v="DROP"/>
    <s v="0001010909341640084283_003"/>
    <m/>
    <m/>
    <m/>
    <s v="EUR"/>
    <n v="56.1"/>
    <s v="EUR"/>
    <n v="56.1"/>
    <s v="EUR"/>
    <n v="56.1"/>
    <n v="56.1"/>
    <n v="0"/>
    <s v="N"/>
    <n v="1223000233"/>
    <d v="2023-03-22T00:00:00"/>
    <m/>
    <d v="2023-02-01T00:00:00"/>
    <s v="00:00"/>
    <s v="23:59"/>
    <d v="2023-02-01T00:00:00"/>
    <s v="07:00"/>
    <s v="14:00"/>
    <n v="3.2"/>
    <s v="ce"/>
    <n v="1368"/>
    <n v="3.2"/>
    <n v="2"/>
    <s v="Kuehne+Nagel Tiel 3 Standpl"/>
    <s v="De Diepert 5"/>
    <s v="Tiel"/>
    <s v="4004 MA"/>
    <s v="NL"/>
    <x v="54"/>
    <s v="Zijlweg 18"/>
    <x v="45"/>
    <s v="5145NR"/>
    <s v="NL"/>
    <s v="0002245970"/>
    <s v="0084283_003"/>
    <s v="31V"/>
    <s v="NL001131849B01"/>
    <n v="2"/>
    <n v="0"/>
    <n v="56.1"/>
    <s v="N"/>
    <s v="Peter Appel Transport B.V."/>
    <n v="36622"/>
    <d v="2023-02-01T00:00:00"/>
    <s v="10:06:00"/>
    <n v="0"/>
    <x v="2"/>
    <x v="4"/>
    <n v="2"/>
    <x v="36"/>
    <n v="1"/>
    <n v="3.2"/>
    <x v="3"/>
    <n v="56.1"/>
    <n v="1"/>
    <n v="61.0929"/>
  </r>
  <r>
    <s v="COLGATE 3800 DEB."/>
    <s v="Colgate-Palmolive Nederland BV"/>
    <s v="101t"/>
    <n v="101090934363"/>
    <n v="101030161524"/>
    <n v="930"/>
    <s v="Inv Booked"/>
    <s v="0002245974"/>
    <s v="Verkoop"/>
    <n v="170"/>
    <s v="Transport drops zone"/>
    <s v="9 - verwerkt"/>
    <n v="0"/>
    <m/>
    <d v="2023-02-01T00:00:00"/>
    <s v="DROP"/>
    <s v="0001010909343630084388_002"/>
    <m/>
    <m/>
    <m/>
    <s v="EUR"/>
    <n v="225.4"/>
    <s v="EUR"/>
    <n v="225.4"/>
    <s v="EUR"/>
    <n v="225.4"/>
    <n v="225.4"/>
    <n v="0"/>
    <s v="N"/>
    <n v="1223000233"/>
    <d v="2023-03-22T00:00:00"/>
    <m/>
    <d v="2023-02-01T00:00:00"/>
    <s v="00:00"/>
    <s v="23:59"/>
    <d v="2023-02-01T00:00:00"/>
    <s v="07:00"/>
    <s v="07:00"/>
    <n v="18.399999999999999"/>
    <s v="ce"/>
    <n v="18741"/>
    <n v="18.399999999999999"/>
    <n v="33"/>
    <s v="Kuehne+Nagel Tiel 3 Standpl"/>
    <s v="De Diepert 5"/>
    <s v="Tiel"/>
    <s v="4004 MA"/>
    <s v="NL"/>
    <x v="1"/>
    <s v="Perenmarkt 15"/>
    <x v="2"/>
    <s v="1681PG"/>
    <s v="NL"/>
    <s v="0002245974"/>
    <s v="0084388_002"/>
    <s v="31V"/>
    <s v="NL001131849B01"/>
    <n v="2"/>
    <n v="0"/>
    <n v="225.4"/>
    <s v="N"/>
    <s v="Peter Appel Transport B.V."/>
    <n v="36622"/>
    <d v="2023-02-01T00:00:00"/>
    <s v="08:24:00"/>
    <n v="5"/>
    <x v="2"/>
    <x v="4"/>
    <n v="2"/>
    <x v="2"/>
    <n v="1"/>
    <n v="18.399999999999999"/>
    <x v="1"/>
    <n v="225.4"/>
    <n v="1"/>
    <n v="245.4606"/>
  </r>
  <r>
    <s v="COLGATE 3800 DEB."/>
    <s v="Colgate-Palmolive Nederland BV"/>
    <s v="101t"/>
    <n v="101090934366"/>
    <n v="101030161525"/>
    <n v="930"/>
    <s v="Inv Booked"/>
    <s v="0002245981"/>
    <s v="Verkoop"/>
    <n v="170"/>
    <s v="Transport drops zone"/>
    <s v="9 - verwerkt"/>
    <n v="0"/>
    <m/>
    <d v="2023-02-01T00:00:00"/>
    <s v="DROP"/>
    <s v="0001010909343660084391_002"/>
    <m/>
    <m/>
    <m/>
    <s v="EUR"/>
    <n v="190.07"/>
    <s v="EUR"/>
    <n v="190.07"/>
    <s v="EUR"/>
    <n v="190.07"/>
    <n v="190.07"/>
    <n v="0"/>
    <s v="N"/>
    <n v="1223000233"/>
    <d v="2023-03-22T00:00:00"/>
    <m/>
    <d v="2023-02-01T00:00:00"/>
    <s v="00:00"/>
    <s v="23:59"/>
    <d v="2023-02-01T00:00:00"/>
    <s v="07:00"/>
    <s v="10:00"/>
    <n v="18.399999999999999"/>
    <s v="ce"/>
    <n v="11602"/>
    <n v="18.399999999999999"/>
    <n v="27"/>
    <s v="Kuehne+Nagel Tiel 3 Standpl"/>
    <s v="De Diepert 5"/>
    <s v="Tiel"/>
    <s v="4004 MA"/>
    <s v="NL"/>
    <x v="10"/>
    <s v="Slego 1a"/>
    <x v="13"/>
    <s v="1046BM"/>
    <s v="NL"/>
    <s v="0002245981"/>
    <s v="0084391_002"/>
    <s v="31V"/>
    <s v="NL001131849B01"/>
    <n v="2"/>
    <n v="0"/>
    <n v="190.07"/>
    <s v="N"/>
    <s v="Peter Appel Transport B.V."/>
    <n v="36622"/>
    <d v="2023-02-01T00:00:00"/>
    <s v="08:37:00"/>
    <n v="0"/>
    <x v="2"/>
    <x v="4"/>
    <n v="2"/>
    <x v="11"/>
    <n v="1"/>
    <n v="18.399999999999999"/>
    <x v="0"/>
    <n v="190.07"/>
    <n v="1"/>
    <n v="206.98622999999998"/>
  </r>
  <r>
    <s v="COLGATE 3800 DEB."/>
    <s v="Colgate-Palmolive Nederland BV"/>
    <s v="101t"/>
    <n v="101090934245"/>
    <n v="101030161534"/>
    <n v="930"/>
    <s v="Inv Booked"/>
    <s v="0001333022"/>
    <s v="Verkoop"/>
    <n v="170"/>
    <s v="Transport drops zone"/>
    <s v="9 - verwerkt"/>
    <n v="0"/>
    <m/>
    <d v="2023-02-01T00:00:00"/>
    <s v="DROP"/>
    <s v="0001010909342450084351_002"/>
    <m/>
    <m/>
    <m/>
    <s v="EUR"/>
    <n v="11.95"/>
    <s v="EUR"/>
    <n v="11.95"/>
    <s v="EUR"/>
    <n v="11.95"/>
    <n v="11.95"/>
    <n v="0"/>
    <s v="N"/>
    <n v="1223000233"/>
    <d v="2023-03-22T00:00:00"/>
    <m/>
    <d v="2023-02-01T00:00:00"/>
    <s v="00:00"/>
    <s v="23:59"/>
    <d v="2023-02-01T00:00:00"/>
    <s v="15:45"/>
    <s v="15:45"/>
    <n v="1.6"/>
    <s v="ce"/>
    <n v="604"/>
    <n v="1.6"/>
    <n v="0"/>
    <s v="Kuehne+Nagel Tiel 3 Standpl"/>
    <s v="De Diepert 5"/>
    <s v="Tiel"/>
    <s v="4004 MA"/>
    <s v="NL"/>
    <x v="55"/>
    <s v="Ravenswade 14"/>
    <x v="26"/>
    <s v="3439 LD"/>
    <s v="NL"/>
    <s v="0001333022"/>
    <s v="0084351_002"/>
    <s v="31V"/>
    <s v="NL001131849B01"/>
    <n v="2"/>
    <n v="0"/>
    <n v="11.95"/>
    <s v="N"/>
    <s v="Peter Appel Transport B.V."/>
    <n v="36622"/>
    <d v="2023-02-01T00:00:00"/>
    <s v="16:47:00"/>
    <n v="2"/>
    <x v="2"/>
    <x v="4"/>
    <n v="2"/>
    <x v="22"/>
    <n v="0"/>
    <s v=""/>
    <x v="7"/>
    <s v=""/>
    <n v="1"/>
    <e v="#VALUE!"/>
  </r>
  <r>
    <s v="COLGATE 3800 DEB."/>
    <s v="Colgate-Palmolive Nederland BV"/>
    <s v="101t"/>
    <n v="101090934365"/>
    <n v="101030161515"/>
    <n v="930"/>
    <s v="Inv Booked"/>
    <s v="0002245967"/>
    <s v="Verkoop"/>
    <n v="170"/>
    <s v="Transport drops zone"/>
    <s v="9 - verwerkt"/>
    <n v="0"/>
    <m/>
    <d v="2023-02-01T00:00:00"/>
    <s v="DROP"/>
    <s v="0001010909343650084390_002"/>
    <m/>
    <m/>
    <m/>
    <s v="EUR"/>
    <n v="77.61"/>
    <s v="EUR"/>
    <n v="77.61"/>
    <s v="EUR"/>
    <n v="77.61"/>
    <n v="77.61"/>
    <n v="0"/>
    <s v="N"/>
    <n v="1223000233"/>
    <d v="2023-03-22T00:00:00"/>
    <m/>
    <d v="2023-02-01T00:00:00"/>
    <s v="00:00"/>
    <s v="23:59"/>
    <d v="2023-02-01T00:00:00"/>
    <s v="07:00"/>
    <s v="15:00"/>
    <n v="4.8"/>
    <s v="ce"/>
    <n v="3699"/>
    <n v="4.8"/>
    <n v="5"/>
    <s v="Kuehne+Nagel Tiel 3 Standpl"/>
    <s v="De Diepert 5"/>
    <s v="Tiel"/>
    <s v="4004 MA"/>
    <s v="NL"/>
    <x v="25"/>
    <s v="Hollandweg 30"/>
    <x v="4"/>
    <s v="2665 MT"/>
    <s v="NL"/>
    <s v="0002245967"/>
    <s v="0084390_002"/>
    <s v="31V"/>
    <s v="NL001131849B01"/>
    <n v="2"/>
    <n v="0"/>
    <n v="77.61"/>
    <s v="N"/>
    <s v="Peter Appel Transport B.V."/>
    <n v="36622"/>
    <d v="2023-02-01T00:00:00"/>
    <s v="07:34:00"/>
    <n v="0"/>
    <x v="2"/>
    <x v="4"/>
    <n v="2"/>
    <x v="4"/>
    <n v="1"/>
    <n v="5.6"/>
    <x v="0"/>
    <n v="90.55"/>
    <n v="1"/>
    <n v="98.608949999999993"/>
  </r>
  <r>
    <s v="COLGATE 3800 DEB."/>
    <s v="Colgate-Palmolive Nederland BV"/>
    <s v="101t"/>
    <n v="101090934363"/>
    <n v="101030161520"/>
    <n v="930"/>
    <s v="Inv Booked"/>
    <s v="0002245962"/>
    <s v="Verkoop"/>
    <n v="170"/>
    <s v="Transport drops zone"/>
    <s v="9 - verwerkt"/>
    <n v="0"/>
    <m/>
    <d v="2023-02-01T00:00:00"/>
    <s v="DROP"/>
    <s v="0001010909343630084388_003"/>
    <m/>
    <m/>
    <m/>
    <s v="EUR"/>
    <n v="28.83"/>
    <s v="EUR"/>
    <n v="28.83"/>
    <s v="EUR"/>
    <n v="28.83"/>
    <n v="28.83"/>
    <n v="0"/>
    <s v="N"/>
    <n v="1223000233"/>
    <d v="2023-03-22T00:00:00"/>
    <m/>
    <d v="2023-02-01T00:00:00"/>
    <s v="00:00"/>
    <s v="23:59"/>
    <d v="2023-02-01T00:00:00"/>
    <s v="07:00"/>
    <s v="14:00"/>
    <n v="1.6"/>
    <s v="ce"/>
    <n v="692"/>
    <n v="1.6"/>
    <n v="0"/>
    <s v="Kuehne+Nagel Tiel 3 Standpl"/>
    <s v="De Diepert 5"/>
    <s v="Tiel"/>
    <s v="4004 MA"/>
    <s v="NL"/>
    <x v="22"/>
    <s v="Basisweg 7"/>
    <x v="25"/>
    <s v="1951NG"/>
    <s v="NL"/>
    <s v="0002245962"/>
    <s v="0084388_003"/>
    <s v="31V"/>
    <s v="NL001131849B01"/>
    <n v="2"/>
    <n v="0"/>
    <n v="28.83"/>
    <s v="N"/>
    <s v="Peter Appel Transport B.V."/>
    <n v="36622"/>
    <d v="2023-02-01T00:00:00"/>
    <s v="10:13:00"/>
    <n v="0"/>
    <x v="2"/>
    <x v="4"/>
    <n v="2"/>
    <x v="17"/>
    <n v="1"/>
    <n v="4.8000000000000007"/>
    <x v="0"/>
    <n v="86.5"/>
    <n v="1"/>
    <n v="94.198499999999996"/>
  </r>
  <r>
    <s v="COLGATE 3800 DEB."/>
    <s v="Colgate-Palmolive Nederland BV"/>
    <s v="101t"/>
    <n v="101090934371"/>
    <n v="101030161533"/>
    <n v="930"/>
    <s v="Inv Booked"/>
    <s v="0001333021"/>
    <s v="Verkoop"/>
    <n v="170"/>
    <s v="Transport drops zone"/>
    <s v="9 - verwerkt"/>
    <n v="0"/>
    <m/>
    <d v="2023-02-01T00:00:00"/>
    <s v="DROP"/>
    <s v="0001010909343710084396_002"/>
    <m/>
    <m/>
    <m/>
    <s v="EUR"/>
    <n v="17.45"/>
    <s v="EUR"/>
    <n v="17.45"/>
    <s v="EUR"/>
    <n v="17.45"/>
    <n v="17.45"/>
    <n v="0"/>
    <s v="N"/>
    <n v="1223000233"/>
    <d v="2023-03-22T00:00:00"/>
    <m/>
    <d v="2023-02-01T00:00:00"/>
    <s v="00:00"/>
    <s v="23:59"/>
    <d v="2023-02-01T00:00:00"/>
    <s v="14:00"/>
    <s v="14:00"/>
    <n v="2.4"/>
    <s v="ce"/>
    <n v="2206"/>
    <n v="2.4"/>
    <n v="3"/>
    <s v="Kuehne+Nagel Tiel 3 Standpl"/>
    <s v="De Diepert 5"/>
    <s v="Tiel"/>
    <s v="4004 MA"/>
    <s v="NL"/>
    <x v="23"/>
    <s v="Rood 24"/>
    <x v="17"/>
    <s v="6666 LT"/>
    <s v="NL"/>
    <s v="0001333021"/>
    <s v="0084396_002"/>
    <s v="31V"/>
    <s v="NL001131849B01"/>
    <n v="2"/>
    <n v="0"/>
    <n v="17.45"/>
    <s v="N"/>
    <s v="Peter Appel Transport B.V."/>
    <n v="36622"/>
    <d v="2023-02-01T00:00:00"/>
    <s v="13:18:00"/>
    <n v="0"/>
    <x v="2"/>
    <x v="4"/>
    <n v="2"/>
    <x v="15"/>
    <n v="1"/>
    <n v="20"/>
    <x v="5"/>
    <n v="145.4"/>
    <n v="1"/>
    <n v="158.34059999999999"/>
  </r>
  <r>
    <s v="COLGATE 3800 DEB."/>
    <s v="Colgate-Palmolive Nederland BV"/>
    <s v="101t"/>
    <n v="101090934245"/>
    <n v="101030161513"/>
    <n v="930"/>
    <s v="Inv Booked"/>
    <s v="0002245966"/>
    <s v="Verkoop"/>
    <n v="170"/>
    <s v="Transport drops zone"/>
    <s v="9 - verwerkt"/>
    <n v="0"/>
    <m/>
    <d v="2023-02-01T00:00:00"/>
    <s v="DROP"/>
    <s v="0001010909342450084351_002"/>
    <m/>
    <m/>
    <m/>
    <s v="EUR"/>
    <n v="47.81"/>
    <s v="EUR"/>
    <n v="47.81"/>
    <s v="EUR"/>
    <n v="47.81"/>
    <n v="47.81"/>
    <n v="0"/>
    <s v="N"/>
    <n v="1223000233"/>
    <d v="2023-03-22T00:00:00"/>
    <m/>
    <d v="2023-02-01T00:00:00"/>
    <s v="00:00"/>
    <s v="23:59"/>
    <d v="2023-02-01T00:00:00"/>
    <s v="15:45"/>
    <s v="15:45"/>
    <n v="6.4"/>
    <s v="ce"/>
    <n v="4225"/>
    <n v="6.4"/>
    <n v="8"/>
    <s v="Kuehne+Nagel Tiel 3 Standpl"/>
    <s v="De Diepert 5"/>
    <s v="Tiel"/>
    <s v="4004 MA"/>
    <s v="NL"/>
    <x v="24"/>
    <s v="Ravenswade 14"/>
    <x v="26"/>
    <s v="3439 LD"/>
    <s v="NL"/>
    <s v="0002245966"/>
    <s v="0084351_002"/>
    <s v="31V"/>
    <s v="NL001131849B01"/>
    <n v="2"/>
    <n v="0"/>
    <n v="47.81"/>
    <s v="N"/>
    <s v="Peter Appel Transport B.V."/>
    <n v="36622"/>
    <d v="2023-02-01T00:00:00"/>
    <s v="16:47:00"/>
    <n v="0"/>
    <x v="2"/>
    <x v="4"/>
    <n v="2"/>
    <x v="22"/>
    <n v="0"/>
    <s v=""/>
    <x v="7"/>
    <s v=""/>
    <n v="1"/>
    <e v="#VALUE!"/>
  </r>
  <r>
    <s v="COLGATE 3800 DEB."/>
    <s v="Colgate-Palmolive Nederland BV"/>
    <s v="101t"/>
    <n v="101090934365"/>
    <n v="101030161514"/>
    <n v="930"/>
    <s v="Inv Booked"/>
    <s v="0002245969"/>
    <s v="Verkoop"/>
    <n v="170"/>
    <s v="Transport drops zone"/>
    <s v="9 - verwerkt"/>
    <n v="0"/>
    <m/>
    <d v="2023-02-01T00:00:00"/>
    <s v="DROP"/>
    <s v="0001010909343650084390_002"/>
    <m/>
    <m/>
    <m/>
    <s v="EUR"/>
    <n v="12.94"/>
    <s v="EUR"/>
    <n v="12.94"/>
    <s v="EUR"/>
    <n v="12.94"/>
    <n v="12.94"/>
    <n v="0"/>
    <s v="N"/>
    <n v="1223000233"/>
    <d v="2023-03-22T00:00:00"/>
    <m/>
    <d v="2023-02-01T00:00:00"/>
    <s v="00:00"/>
    <s v="23:59"/>
    <d v="2023-02-01T00:00:00"/>
    <s v="13:00"/>
    <s v="13:00"/>
    <n v="0.8"/>
    <s v="ce"/>
    <n v="355"/>
    <n v="0.8"/>
    <n v="0"/>
    <s v="Kuehne+Nagel Tiel 3 Standpl"/>
    <s v="De Diepert 5"/>
    <s v="Tiel"/>
    <s v="4004 MA"/>
    <s v="NL"/>
    <x v="25"/>
    <s v="Hollandweg 30"/>
    <x v="4"/>
    <s v="2665 MT"/>
    <s v="NL"/>
    <s v="0002245969"/>
    <s v="0084390_002"/>
    <s v="31V"/>
    <s v="NL001131849B01"/>
    <n v="2"/>
    <n v="0"/>
    <n v="12.94"/>
    <s v="N"/>
    <s v="Peter Appel Transport B.V."/>
    <n v="36622"/>
    <d v="2023-02-01T00:00:00"/>
    <s v="07:34:00"/>
    <n v="0"/>
    <x v="2"/>
    <x v="4"/>
    <n v="2"/>
    <x v="4"/>
    <n v="0"/>
    <s v=""/>
    <x v="0"/>
    <s v=""/>
    <n v="1"/>
    <e v="#VALUE!"/>
  </r>
  <r>
    <s v="COLGATE 3800 DEB."/>
    <s v="Colgate-Palmolive Nederland BV"/>
    <s v="101t"/>
    <n v="101090934363"/>
    <n v="101030161516"/>
    <n v="930"/>
    <s v="Inv Booked"/>
    <s v="0002245965"/>
    <s v="Verkoop"/>
    <n v="170"/>
    <s v="Transport drops zone"/>
    <s v="9 - verwerkt"/>
    <n v="0"/>
    <m/>
    <d v="2023-02-01T00:00:00"/>
    <s v="DROP"/>
    <s v="0001010909343630084388_003"/>
    <m/>
    <m/>
    <m/>
    <s v="EUR"/>
    <n v="57.67"/>
    <s v="EUR"/>
    <n v="57.67"/>
    <s v="EUR"/>
    <n v="57.67"/>
    <n v="57.67"/>
    <n v="0"/>
    <s v="N"/>
    <n v="1223000233"/>
    <d v="2023-03-22T00:00:00"/>
    <m/>
    <d v="2023-02-01T00:00:00"/>
    <s v="00:00"/>
    <s v="23:59"/>
    <d v="2023-02-01T00:00:00"/>
    <s v="07:00"/>
    <s v="14:00"/>
    <n v="3.2"/>
    <s v="ce"/>
    <n v="1894"/>
    <n v="3.2"/>
    <n v="2"/>
    <s v="Kuehne+Nagel Tiel 3 Standpl"/>
    <s v="De Diepert 5"/>
    <s v="Tiel"/>
    <s v="4004 MA"/>
    <s v="NL"/>
    <x v="22"/>
    <s v="Basisweg 7"/>
    <x v="25"/>
    <s v="1951NG"/>
    <s v="NL"/>
    <s v="0002245965"/>
    <s v="0084388_003"/>
    <s v="31V"/>
    <s v="NL001131849B01"/>
    <n v="2"/>
    <n v="0"/>
    <n v="57.67"/>
    <s v="N"/>
    <s v="Peter Appel Transport B.V."/>
    <n v="36622"/>
    <d v="2023-02-01T00:00:00"/>
    <s v="10:13:00"/>
    <n v="0"/>
    <x v="2"/>
    <x v="4"/>
    <n v="2"/>
    <x v="17"/>
    <n v="0"/>
    <s v=""/>
    <x v="0"/>
    <s v=""/>
    <n v="1"/>
    <e v="#VALUE!"/>
  </r>
  <r>
    <s v="COLGATE 3800 DEB."/>
    <s v="Colgate-Palmolive Nederland BV"/>
    <s v="101t"/>
    <n v="101090934245"/>
    <n v="101030161517"/>
    <n v="930"/>
    <s v="Inv Booked"/>
    <s v="0002245968"/>
    <s v="Verkoop"/>
    <n v="170"/>
    <s v="Transport drops zone"/>
    <s v="9 - verwerkt"/>
    <n v="0"/>
    <m/>
    <d v="2023-02-01T00:00:00"/>
    <s v="DROP"/>
    <s v="0001010909342450084351_002"/>
    <m/>
    <m/>
    <m/>
    <s v="EUR"/>
    <n v="41.83"/>
    <s v="EUR"/>
    <n v="41.83"/>
    <s v="EUR"/>
    <n v="41.83"/>
    <n v="41.83"/>
    <n v="0"/>
    <s v="N"/>
    <n v="1223000233"/>
    <d v="2023-03-22T00:00:00"/>
    <m/>
    <d v="2023-02-01T00:00:00"/>
    <s v="00:00"/>
    <s v="23:59"/>
    <d v="2023-02-01T00:00:00"/>
    <s v="15:45"/>
    <s v="15:45"/>
    <n v="5.6"/>
    <s v="ce"/>
    <n v="4936"/>
    <n v="5.6"/>
    <n v="10"/>
    <s v="Kuehne+Nagel Tiel 3 Standpl"/>
    <s v="De Diepert 5"/>
    <s v="Tiel"/>
    <s v="4004 MA"/>
    <s v="NL"/>
    <x v="24"/>
    <s v="Ravenswade 14"/>
    <x v="26"/>
    <s v="3439 LD"/>
    <s v="NL"/>
    <s v="0002245968"/>
    <s v="0084351_002"/>
    <s v="31V"/>
    <s v="NL001131849B01"/>
    <n v="2"/>
    <n v="0"/>
    <n v="41.83"/>
    <s v="N"/>
    <s v="Peter Appel Transport B.V."/>
    <n v="36622"/>
    <d v="2023-02-01T00:00:00"/>
    <s v="16:47:00"/>
    <n v="0"/>
    <x v="2"/>
    <x v="4"/>
    <n v="2"/>
    <x v="22"/>
    <n v="0"/>
    <s v=""/>
    <x v="7"/>
    <s v=""/>
    <n v="1"/>
    <e v="#VALUE!"/>
  </r>
  <r>
    <s v="COLGATE 3800 DEB."/>
    <s v="Colgate-Palmolive Nederland BV"/>
    <s v="101t"/>
    <n v="101090934370"/>
    <n v="101030161521"/>
    <n v="930"/>
    <s v="Inv Booked"/>
    <s v="0002245972"/>
    <s v="Verkoop"/>
    <n v="170"/>
    <s v="Transport drops zone"/>
    <s v="9 - verwerkt"/>
    <n v="0"/>
    <m/>
    <d v="2023-02-01T00:00:00"/>
    <s v="DROP"/>
    <s v="0001010909343700084394_002"/>
    <m/>
    <m/>
    <m/>
    <s v="EUR"/>
    <n v="80.69"/>
    <s v="EUR"/>
    <n v="80.69"/>
    <s v="EUR"/>
    <n v="80.69"/>
    <n v="80.69"/>
    <n v="0"/>
    <s v="N"/>
    <n v="1223000233"/>
    <d v="2023-03-22T00:00:00"/>
    <m/>
    <d v="2023-02-01T00:00:00"/>
    <s v="00:00"/>
    <s v="23:59"/>
    <d v="2023-02-01T00:00:00"/>
    <s v="10:00"/>
    <s v="12:00"/>
    <n v="4.8"/>
    <s v="ce"/>
    <n v="2335"/>
    <n v="4.8"/>
    <n v="7"/>
    <s v="Kuehne+Nagel Tiel 3 Standpl"/>
    <s v="De Diepert 5"/>
    <s v="Tiel"/>
    <s v="4004 MA"/>
    <s v="NL"/>
    <x v="70"/>
    <s v="Steenen Hoofd 50"/>
    <x v="53"/>
    <s v="4825 AK"/>
    <s v="NL"/>
    <s v="0002245972"/>
    <s v="0084394_002"/>
    <s v="31V"/>
    <s v="NL001131849B01"/>
    <n v="2"/>
    <n v="0"/>
    <n v="80.69"/>
    <s v="N"/>
    <s v="Peter Appel Transport B.V."/>
    <n v="36622"/>
    <d v="2023-02-01T00:00:00"/>
    <s v="11:45:00"/>
    <n v="0"/>
    <x v="2"/>
    <x v="4"/>
    <n v="2"/>
    <x v="24"/>
    <n v="1"/>
    <n v="4.8"/>
    <x v="0"/>
    <n v="80.69"/>
    <n v="1"/>
    <n v="87.871409999999997"/>
  </r>
  <r>
    <s v="COLGATE 3800 DEB."/>
    <s v="Colgate-Palmolive Nederland BV"/>
    <s v="101t"/>
    <n v="101090934637"/>
    <n v="101030161568"/>
    <n v="930"/>
    <s v="Inv Booked"/>
    <s v="0002245937"/>
    <s v="Verkoop"/>
    <n v="170"/>
    <s v="Transport drops zone"/>
    <s v="9 - verwerkt"/>
    <n v="0"/>
    <m/>
    <d v="2023-02-01T00:00:00"/>
    <s v="DROP"/>
    <s v="0001010909346370084630_002"/>
    <m/>
    <m/>
    <m/>
    <s v="EUR"/>
    <n v="26.16"/>
    <s v="EUR"/>
    <n v="26.16"/>
    <s v="EUR"/>
    <n v="26.16"/>
    <n v="26.16"/>
    <n v="0"/>
    <s v="N"/>
    <n v="1223000233"/>
    <d v="2023-03-22T00:00:00"/>
    <m/>
    <d v="2023-02-01T00:00:00"/>
    <s v="00:00"/>
    <s v="23:59"/>
    <d v="2023-02-01T00:00:00"/>
    <s v="08:00"/>
    <s v="09:00"/>
    <n v="0.8"/>
    <s v="ce"/>
    <n v="560"/>
    <n v="0.8"/>
    <n v="0"/>
    <s v="Kuehne+Nagel Tiel 3 Standpl"/>
    <s v="De Diepert 5"/>
    <s v="Tiel"/>
    <s v="4004 MA"/>
    <s v="NL"/>
    <x v="2"/>
    <s v="Hoofdtocht 1"/>
    <x v="7"/>
    <s v="1507CJ"/>
    <s v="NL"/>
    <s v="0002245937"/>
    <s v="0084630_002"/>
    <s v="31V"/>
    <s v="NL001131849B01"/>
    <n v="2"/>
    <n v="0"/>
    <n v="26.16"/>
    <s v="N"/>
    <s v="Peter Appel Transport B.V."/>
    <n v="36622"/>
    <d v="2023-02-01T00:00:00"/>
    <s v="08:27:00"/>
    <n v="0"/>
    <x v="2"/>
    <x v="4"/>
    <n v="2"/>
    <x v="7"/>
    <n v="1"/>
    <n v="0.8"/>
    <x v="2"/>
    <n v="26.16"/>
    <n v="1"/>
    <n v="28.488239999999998"/>
  </r>
  <r>
    <s v="COLGATE 3800 DEB."/>
    <s v="Colgate-Palmolive Nederland BV"/>
    <s v="101t"/>
    <n v="101090934364"/>
    <n v="101030161527"/>
    <n v="930"/>
    <s v="Inv Booked"/>
    <s v="0002245978"/>
    <s v="Verkoop"/>
    <n v="170"/>
    <s v="Transport drops zone"/>
    <s v="9 - verwerkt"/>
    <n v="0"/>
    <m/>
    <d v="2023-02-01T00:00:00"/>
    <s v="DROP"/>
    <s v="0001010909343640084389_002"/>
    <m/>
    <m/>
    <m/>
    <s v="EUR"/>
    <n v="277.56"/>
    <s v="EUR"/>
    <n v="277.56"/>
    <s v="EUR"/>
    <n v="277.56"/>
    <n v="277.56"/>
    <n v="0"/>
    <s v="N"/>
    <n v="1223000233"/>
    <d v="2023-03-22T00:00:00"/>
    <m/>
    <d v="2023-02-01T00:00:00"/>
    <s v="00:00"/>
    <s v="23:59"/>
    <d v="2023-02-01T00:00:00"/>
    <s v="07:00"/>
    <s v="07:00"/>
    <n v="21.6"/>
    <s v="ce"/>
    <n v="15137"/>
    <n v="21.6"/>
    <n v="34"/>
    <s v="Kuehne+Nagel Tiel 3 Standpl"/>
    <s v="De Diepert 5"/>
    <s v="Tiel"/>
    <s v="4004 MA"/>
    <s v="NL"/>
    <x v="1"/>
    <s v="Fahrenheitweg 1"/>
    <x v="1"/>
    <s v="6101WR"/>
    <s v="NL"/>
    <s v="0002245978"/>
    <s v="0084389_002"/>
    <s v="31V"/>
    <s v="NL001131849B01"/>
    <n v="2"/>
    <n v="0"/>
    <n v="277.56"/>
    <s v="N"/>
    <s v="Peter Appel Transport B.V."/>
    <n v="36622"/>
    <d v="2023-02-01T00:00:00"/>
    <s v="06:27:00"/>
    <n v="0"/>
    <x v="2"/>
    <x v="4"/>
    <n v="2"/>
    <x v="1"/>
    <n v="1"/>
    <n v="21.6"/>
    <x v="1"/>
    <n v="277.56"/>
    <n v="1"/>
    <n v="302.26283999999998"/>
  </r>
  <r>
    <s v="COLGATE 3800 DEB."/>
    <s v="Colgate-Palmolive Nederland BV"/>
    <s v="101t"/>
    <n v="101090934610"/>
    <n v="101030161528"/>
    <n v="930"/>
    <s v="Inv Booked"/>
    <s v="0002245976"/>
    <s v="Verkoop"/>
    <n v="170"/>
    <s v="Transport drops zone"/>
    <s v="9 - verwerkt"/>
    <n v="0"/>
    <m/>
    <d v="2023-02-01T00:00:00"/>
    <s v="DROP"/>
    <s v="0001010909346100084559_002"/>
    <m/>
    <m/>
    <m/>
    <s v="EUR"/>
    <n v="241.08"/>
    <s v="EUR"/>
    <n v="241.08"/>
    <s v="EUR"/>
    <n v="241.08"/>
    <n v="241.08"/>
    <n v="0"/>
    <s v="N"/>
    <n v="1223000233"/>
    <d v="2023-03-22T00:00:00"/>
    <m/>
    <d v="2023-02-01T00:00:00"/>
    <s v="00:00"/>
    <s v="23:59"/>
    <d v="2023-02-01T00:00:00"/>
    <s v="18:00"/>
    <s v="18:00"/>
    <n v="16.8"/>
    <s v="ce"/>
    <n v="13440"/>
    <n v="16.8"/>
    <n v="23"/>
    <s v="Kuehne+Nagel Tiel 3 Standpl"/>
    <s v="De Diepert 5"/>
    <s v="Tiel"/>
    <s v="4004 MA"/>
    <s v="NL"/>
    <x v="1"/>
    <s v="Fahrenheitweg 1"/>
    <x v="1"/>
    <s v="6101WR"/>
    <s v="NL"/>
    <s v="0002245976"/>
    <s v="0084559_002"/>
    <s v="31V"/>
    <s v="NL001131849B01"/>
    <n v="2"/>
    <n v="0"/>
    <n v="241.08"/>
    <s v="N"/>
    <s v="Peter Appel Transport B.V."/>
    <n v="36622"/>
    <d v="2023-02-01T00:00:00"/>
    <s v="18:14:00"/>
    <n v="0"/>
    <x v="2"/>
    <x v="4"/>
    <n v="2"/>
    <x v="1"/>
    <n v="1"/>
    <n v="16.8"/>
    <x v="1"/>
    <n v="241.08"/>
    <n v="1"/>
    <n v="262.53611999999998"/>
  </r>
  <r>
    <s v="COLGATE 3800 DEB."/>
    <s v="Colgate-Palmolive Nederland BV"/>
    <s v="101t"/>
    <n v="101090934621"/>
    <n v="101030161530"/>
    <n v="930"/>
    <s v="Inv Booked"/>
    <s v="0002245977"/>
    <s v="Verkoop"/>
    <n v="170"/>
    <s v="Transport drops zone"/>
    <s v="9 - verwerkt"/>
    <n v="0"/>
    <m/>
    <d v="2023-02-01T00:00:00"/>
    <s v="DROP"/>
    <s v="0001010909346210084597_002"/>
    <m/>
    <m/>
    <m/>
    <s v="EUR"/>
    <n v="266.39999999999998"/>
    <s v="EUR"/>
    <n v="266.39999999999998"/>
    <s v="EUR"/>
    <n v="266.39999999999998"/>
    <n v="266.39999999999998"/>
    <n v="0"/>
    <s v="N"/>
    <n v="1223000233"/>
    <d v="2023-03-22T00:00:00"/>
    <m/>
    <d v="2023-02-01T00:00:00"/>
    <s v="00:00"/>
    <s v="23:59"/>
    <d v="2023-02-01T00:00:00"/>
    <s v="18:00"/>
    <s v="18:00"/>
    <n v="20"/>
    <s v="ce"/>
    <n v="15212"/>
    <n v="20"/>
    <n v="34"/>
    <s v="Kuehne+Nagel Tiel 3 Standpl"/>
    <s v="De Diepert 5"/>
    <s v="Tiel"/>
    <s v="4004 MA"/>
    <s v="NL"/>
    <x v="1"/>
    <s v="Fahrenheitweg 1"/>
    <x v="1"/>
    <s v="6101WR"/>
    <s v="NL"/>
    <s v="0002245977"/>
    <s v="0084597_002"/>
    <s v="31V"/>
    <s v="NL001131849B01"/>
    <n v="2"/>
    <n v="0"/>
    <n v="266.39999999999998"/>
    <s v="N"/>
    <s v="Peter Appel Transport B.V."/>
    <n v="36622"/>
    <d v="2023-02-01T00:00:00"/>
    <s v="18:44:00"/>
    <n v="0"/>
    <x v="2"/>
    <x v="4"/>
    <n v="2"/>
    <x v="1"/>
    <n v="1"/>
    <n v="20"/>
    <x v="1"/>
    <n v="266.39999999999998"/>
    <n v="1"/>
    <n v="290.10959999999994"/>
  </r>
  <r>
    <s v="COLGATE 3800 DEB."/>
    <s v="Colgate-Palmolive Nederland BV"/>
    <s v="101t"/>
    <n v="101090934618"/>
    <n v="101030161531"/>
    <n v="930"/>
    <s v="Inv Booked"/>
    <s v="0002245975"/>
    <s v="Verkoop"/>
    <n v="170"/>
    <s v="Transport drops zone"/>
    <s v="9 - verwerkt"/>
    <n v="0"/>
    <m/>
    <d v="2023-02-01T00:00:00"/>
    <s v="DROP"/>
    <s v="0001010909346180084572_002"/>
    <m/>
    <m/>
    <m/>
    <s v="EUR"/>
    <n v="236.2"/>
    <s v="EUR"/>
    <n v="236.2"/>
    <s v="EUR"/>
    <n v="236.2"/>
    <n v="236.2"/>
    <n v="0"/>
    <s v="N"/>
    <n v="1223000233"/>
    <d v="2023-03-22T00:00:00"/>
    <m/>
    <d v="2023-02-01T00:00:00"/>
    <s v="00:00"/>
    <s v="23:59"/>
    <d v="2023-02-01T00:00:00"/>
    <s v="09:00"/>
    <s v="09:00"/>
    <n v="20"/>
    <s v="ce"/>
    <n v="23168"/>
    <n v="20"/>
    <n v="38"/>
    <s v="Kuehne+Nagel Tiel 3 Standpl"/>
    <s v="De Diepert 5"/>
    <s v="Tiel"/>
    <s v="4004 MA"/>
    <s v="NL"/>
    <x v="1"/>
    <s v="Perenmarkt 15"/>
    <x v="2"/>
    <s v="1681PG"/>
    <s v="NL"/>
    <s v="0002245975"/>
    <s v="0084572_002"/>
    <s v="31V"/>
    <s v="NL001131849B01"/>
    <n v="2"/>
    <n v="0"/>
    <n v="236.2"/>
    <s v="N"/>
    <s v="Peter Appel Transport B.V."/>
    <n v="36622"/>
    <d v="2023-02-01T00:00:00"/>
    <s v="09:59:00"/>
    <n v="0"/>
    <x v="2"/>
    <x v="4"/>
    <n v="2"/>
    <x v="2"/>
    <n v="1"/>
    <n v="20"/>
    <x v="1"/>
    <n v="236.2"/>
    <n v="1"/>
    <n v="257.22179999999997"/>
  </r>
  <r>
    <s v="COLGATE 3800 DEB."/>
    <s v="Colgate-Palmolive Nederland BV"/>
    <s v="101t"/>
    <n v="101090934615"/>
    <n v="101030161532"/>
    <n v="930"/>
    <s v="Inv Booked"/>
    <s v="0002245964"/>
    <s v="Verkoop"/>
    <n v="170"/>
    <s v="Transport drops zone"/>
    <s v="9 - verwerkt"/>
    <n v="0"/>
    <m/>
    <d v="2023-02-01T00:00:00"/>
    <s v="DROP"/>
    <s v="0001010909346150084562_002"/>
    <m/>
    <m/>
    <m/>
    <s v="EUR"/>
    <n v="79.87"/>
    <s v="EUR"/>
    <n v="79.87"/>
    <s v="EUR"/>
    <n v="79.87"/>
    <n v="79.87"/>
    <n v="0"/>
    <s v="N"/>
    <n v="1223000233"/>
    <d v="2023-03-22T00:00:00"/>
    <m/>
    <d v="2023-02-01T00:00:00"/>
    <s v="00:00"/>
    <s v="23:59"/>
    <d v="2023-02-01T00:00:00"/>
    <s v="06:00"/>
    <s v="07:00"/>
    <n v="10.4"/>
    <s v="ce"/>
    <n v="8965"/>
    <n v="10.4"/>
    <n v="15"/>
    <s v="Kuehne+Nagel Tiel 3 Standpl"/>
    <s v="De Diepert 5"/>
    <s v="Tiel"/>
    <s v="4004 MA"/>
    <s v="NL"/>
    <x v="2"/>
    <s v="Randweg 2"/>
    <x v="6"/>
    <s v="4191 NN"/>
    <s v="NL"/>
    <s v="0002245964"/>
    <s v="0084562_002"/>
    <s v="31V"/>
    <s v="NL001131849B01"/>
    <n v="2"/>
    <n v="0"/>
    <n v="79.87"/>
    <s v="N"/>
    <s v="Peter Appel Transport B.V."/>
    <n v="36622"/>
    <d v="2023-02-01T00:00:00"/>
    <s v="06:30:00"/>
    <n v="0"/>
    <x v="2"/>
    <x v="4"/>
    <n v="2"/>
    <x v="6"/>
    <n v="1"/>
    <n v="10.4"/>
    <x v="2"/>
    <n v="79.87"/>
    <n v="1"/>
    <n v="86.978430000000003"/>
  </r>
  <r>
    <s v="COLGATE 3800 DEB."/>
    <s v="Colgate-Palmolive Nederland BV"/>
    <s v="101t"/>
    <n v="101090934366"/>
    <n v="101030161519"/>
    <n v="930"/>
    <s v="Inv Booked"/>
    <s v="0002245961"/>
    <s v="Verkoop"/>
    <n v="170"/>
    <s v="Transport drops zone"/>
    <s v="9 - verwerkt"/>
    <n v="0"/>
    <m/>
    <d v="2023-02-01T00:00:00"/>
    <s v="DROP"/>
    <s v="0001010909343660084391_003"/>
    <m/>
    <m/>
    <m/>
    <s v="EUR"/>
    <n v="26.33"/>
    <s v="EUR"/>
    <n v="26.33"/>
    <s v="EUR"/>
    <n v="26.33"/>
    <n v="26.33"/>
    <n v="0"/>
    <s v="N"/>
    <n v="1223000233"/>
    <d v="2023-03-22T00:00:00"/>
    <m/>
    <d v="2023-02-01T00:00:00"/>
    <s v="00:00"/>
    <s v="23:59"/>
    <d v="2023-02-01T00:00:00"/>
    <s v="10:30"/>
    <s v="10:30"/>
    <n v="0.8"/>
    <s v="ce"/>
    <n v="169"/>
    <n v="0.8"/>
    <n v="0"/>
    <s v="Kuehne+Nagel Tiel 3 Standpl"/>
    <s v="De Diepert 5"/>
    <s v="Tiel"/>
    <s v="4004 MA"/>
    <s v="NL"/>
    <x v="6"/>
    <s v="Insulindeweg 1"/>
    <x v="9"/>
    <s v="1462MJ"/>
    <s v="NL"/>
    <s v="0002245961"/>
    <s v="0084391_003"/>
    <s v="31V"/>
    <s v="NL001131849B01"/>
    <n v="2"/>
    <n v="0"/>
    <n v="26.33"/>
    <s v="N"/>
    <s v="Peter Appel Transport B.V."/>
    <n v="36622"/>
    <d v="2023-02-01T00:00:00"/>
    <s v="09:58:00"/>
    <n v="0"/>
    <x v="2"/>
    <x v="4"/>
    <n v="2"/>
    <x v="8"/>
    <n v="1"/>
    <n v="0.8"/>
    <x v="3"/>
    <n v="26.33"/>
    <n v="1"/>
    <n v="28.673369999999998"/>
  </r>
  <r>
    <s v="COLGATE 3800 DEB."/>
    <s v="Colgate-Palmolive Nederland BV"/>
    <s v="101t"/>
    <n v="101090934186"/>
    <n v="101030161526"/>
    <n v="930"/>
    <s v="Inv Booked"/>
    <s v="0002245979"/>
    <s v="Verkoop"/>
    <n v="170"/>
    <s v="Transport drops zone"/>
    <s v="9 - verwerkt"/>
    <n v="0"/>
    <m/>
    <d v="2023-02-01T00:00:00"/>
    <s v="DROP"/>
    <s v="0001010909341860084297_002"/>
    <m/>
    <m/>
    <m/>
    <s v="EUR"/>
    <n v="272.18"/>
    <s v="EUR"/>
    <n v="272.18"/>
    <s v="EUR"/>
    <n v="272.18"/>
    <n v="272.18"/>
    <n v="0"/>
    <s v="N"/>
    <n v="1223000233"/>
    <d v="2023-03-22T00:00:00"/>
    <m/>
    <d v="2023-02-01T00:00:00"/>
    <s v="00:00"/>
    <s v="23:59"/>
    <d v="2023-02-01T00:00:00"/>
    <s v="06:00"/>
    <s v="06:00"/>
    <n v="26.4"/>
    <s v="ce"/>
    <n v="15043"/>
    <n v="26.4"/>
    <n v="39"/>
    <s v="Kuehne+Nagel Tiel 3 Standpl"/>
    <s v="De Diepert 5"/>
    <s v="Tiel"/>
    <s v="4004 MA"/>
    <s v="NL"/>
    <x v="1"/>
    <s v="Perenmarkt 15"/>
    <x v="2"/>
    <s v="1681PG"/>
    <s v="NL"/>
    <s v="0002245979"/>
    <s v="0084297_002"/>
    <s v="31V"/>
    <s v="NL001131849B01"/>
    <n v="2"/>
    <n v="0"/>
    <n v="272.18"/>
    <s v="N"/>
    <s v="Peter Appel Transport B.V."/>
    <n v="36622"/>
    <d v="2023-02-01T00:00:00"/>
    <s v="05:24:00"/>
    <n v="0"/>
    <x v="2"/>
    <x v="4"/>
    <n v="2"/>
    <x v="2"/>
    <n v="1"/>
    <n v="26.4"/>
    <x v="1"/>
    <n v="272.18"/>
    <n v="1"/>
    <n v="296.40402"/>
  </r>
  <r>
    <s v="COLGATE 3800 DEB."/>
    <s v="Colgate-Palmolive Nederland BV"/>
    <s v="101t"/>
    <n v="101090934371"/>
    <n v="101030161529"/>
    <n v="930"/>
    <s v="Inv Booked"/>
    <s v="0002245971"/>
    <s v="Verkoop"/>
    <n v="170"/>
    <s v="Transport drops zone"/>
    <s v="9 - verwerkt"/>
    <n v="0"/>
    <m/>
    <d v="2023-02-01T00:00:00"/>
    <s v="DROP"/>
    <s v="0001010909343710084396_002"/>
    <m/>
    <m/>
    <m/>
    <s v="EUR"/>
    <n v="127.95"/>
    <s v="EUR"/>
    <n v="127.95"/>
    <s v="EUR"/>
    <n v="127.95"/>
    <n v="127.95"/>
    <n v="0"/>
    <s v="N"/>
    <n v="1223000233"/>
    <d v="2023-03-22T00:00:00"/>
    <m/>
    <d v="2023-02-01T00:00:00"/>
    <s v="00:00"/>
    <s v="23:59"/>
    <d v="2023-02-01T00:00:00"/>
    <s v="14:00"/>
    <s v="14:00"/>
    <n v="17.600000000000001"/>
    <s v="ce"/>
    <n v="12069"/>
    <n v="17.600000000000001"/>
    <n v="26"/>
    <s v="Kuehne+Nagel Tiel 3 Standpl"/>
    <s v="De Diepert 5"/>
    <s v="Tiel"/>
    <s v="4004 MA"/>
    <s v="NL"/>
    <x v="14"/>
    <s v="Rood 24"/>
    <x v="17"/>
    <s v="6666LT"/>
    <s v="NL"/>
    <s v="0002245971"/>
    <s v="0084396_002"/>
    <s v="31V"/>
    <s v="NL001131849B01"/>
    <n v="2"/>
    <n v="0"/>
    <n v="127.95"/>
    <s v="N"/>
    <s v="Peter Appel Transport B.V."/>
    <n v="36622"/>
    <d v="2023-02-01T00:00:00"/>
    <s v="13:18:00"/>
    <n v="0"/>
    <x v="2"/>
    <x v="4"/>
    <n v="2"/>
    <x v="15"/>
    <n v="0"/>
    <s v=""/>
    <x v="5"/>
    <s v=""/>
    <n v="1"/>
    <e v="#VALUE!"/>
  </r>
  <r>
    <s v="COLGATE 3800 DEB."/>
    <s v="Colgate-Palmolive Nederland BV"/>
    <s v="101t"/>
    <n v="101090934617"/>
    <n v="101030161518"/>
    <n v="930"/>
    <s v="Inv Booked"/>
    <s v="0002245973"/>
    <s v="Verkoop"/>
    <n v="170"/>
    <s v="Transport drops zone"/>
    <s v="9 - verwerkt"/>
    <n v="0"/>
    <m/>
    <d v="2023-02-01T00:00:00"/>
    <s v="DROP"/>
    <s v="0001010909346170084569_002"/>
    <m/>
    <m/>
    <m/>
    <s v="EUR"/>
    <n v="220.46"/>
    <s v="EUR"/>
    <n v="220.46"/>
    <s v="EUR"/>
    <n v="220.46"/>
    <n v="220.46"/>
    <n v="0"/>
    <s v="N"/>
    <n v="1223000233"/>
    <d v="2023-03-22T00:00:00"/>
    <m/>
    <d v="2023-02-01T00:00:00"/>
    <s v="00:00"/>
    <s v="23:59"/>
    <d v="2023-02-01T00:00:00"/>
    <s v="08:00"/>
    <s v="08:00"/>
    <n v="14.4"/>
    <s v="ce"/>
    <n v="16206"/>
    <n v="14.4"/>
    <n v="27"/>
    <s v="Kuehne+Nagel Tiel 3 Standpl"/>
    <s v="De Diepert 5"/>
    <s v="Tiel"/>
    <s v="4004 MA"/>
    <s v="NL"/>
    <x v="50"/>
    <s v="Fahrenheitweg 24"/>
    <x v="1"/>
    <s v="6101WR"/>
    <s v="NL"/>
    <s v="0002245973"/>
    <s v="0084569_002"/>
    <s v="31V"/>
    <s v="NL001131849B01"/>
    <n v="2"/>
    <n v="0"/>
    <n v="220.46"/>
    <s v="N"/>
    <s v="Peter Appel Transport B.V."/>
    <n v="36622"/>
    <d v="2023-02-01T00:00:00"/>
    <s v="08:31:00"/>
    <n v="0"/>
    <x v="2"/>
    <x v="4"/>
    <n v="2"/>
    <x v="1"/>
    <n v="1"/>
    <n v="14.4"/>
    <x v="1"/>
    <n v="220.46"/>
    <n v="1"/>
    <n v="240.08094"/>
  </r>
  <r>
    <s v="COLGATE 3800 DEB."/>
    <s v="Colgate-Palmolive Nederland BV"/>
    <s v="101t"/>
    <n v="101090935128"/>
    <n v="101030161622"/>
    <n v="930"/>
    <s v="Inv Booked"/>
    <s v="0002245995"/>
    <s v="Verkoop"/>
    <n v="170"/>
    <s v="Transport drops zone"/>
    <s v="9 - verwerkt"/>
    <n v="0"/>
    <m/>
    <d v="2023-02-02T00:00:00"/>
    <s v="DROP"/>
    <s v="0001010909351280084884_005"/>
    <m/>
    <m/>
    <m/>
    <s v="EUR"/>
    <n v="89.71"/>
    <s v="EUR"/>
    <n v="89.71"/>
    <s v="EUR"/>
    <n v="89.71"/>
    <n v="89.71"/>
    <n v="0"/>
    <s v="N"/>
    <n v="1223000233"/>
    <d v="2023-03-22T00:00:00"/>
    <m/>
    <d v="2023-02-02T00:00:00"/>
    <s v="00:00"/>
    <s v="23:59"/>
    <d v="2023-02-02T00:00:00"/>
    <s v="08:30"/>
    <s v="17:00"/>
    <n v="5.6"/>
    <s v="ce"/>
    <n v="3663"/>
    <n v="5.6"/>
    <n v="4"/>
    <s v="Kuehne+Nagel Tiel 3 Standpl"/>
    <s v="De Diepert 5"/>
    <s v="Tiel"/>
    <s v="4004 MA"/>
    <s v="NL"/>
    <x v="60"/>
    <s v="Orionweg 6"/>
    <x v="47"/>
    <s v="4782 SC"/>
    <s v="NL"/>
    <s v="0002245995"/>
    <s v="0084884_005"/>
    <s v="31V"/>
    <s v="NL001131849B01"/>
    <n v="2"/>
    <n v="0"/>
    <n v="89.71"/>
    <s v="N"/>
    <s v="Peter Appel Transport B.V."/>
    <n v="36622"/>
    <d v="2023-02-02T00:00:00"/>
    <s v="11:28:00"/>
    <n v="0"/>
    <x v="3"/>
    <x v="4"/>
    <n v="2"/>
    <x v="29"/>
    <n v="1"/>
    <n v="5.6"/>
    <x v="0"/>
    <n v="89.71"/>
    <n v="1"/>
    <n v="97.694189999999992"/>
  </r>
  <r>
    <s v="COLGATE 3800 DEB."/>
    <s v="Colgate-Palmolive Nederland BV"/>
    <s v="101t"/>
    <n v="101090934762"/>
    <n v="101030161623"/>
    <n v="930"/>
    <s v="Inv Booked"/>
    <s v="0002245996"/>
    <s v="Verkoop"/>
    <n v="170"/>
    <s v="Transport drops zone"/>
    <s v="9 - verwerkt"/>
    <n v="0"/>
    <m/>
    <d v="2023-02-02T00:00:00"/>
    <s v="DROP"/>
    <s v="0001010909347620084633_007"/>
    <m/>
    <m/>
    <m/>
    <s v="EUR"/>
    <n v="30.84"/>
    <s v="EUR"/>
    <n v="30.84"/>
    <s v="EUR"/>
    <n v="30.84"/>
    <n v="30.84"/>
    <n v="0"/>
    <s v="N"/>
    <n v="1223000233"/>
    <d v="2023-03-22T00:00:00"/>
    <m/>
    <d v="2023-02-02T00:00:00"/>
    <s v="00:00"/>
    <s v="23:59"/>
    <d v="2023-02-02T00:00:00"/>
    <s v="08:00"/>
    <s v="16:00"/>
    <n v="2.4"/>
    <s v="ce"/>
    <n v="1475"/>
    <n v="2.4"/>
    <n v="1"/>
    <s v="Kuehne+Nagel Tiel 3 Standpl"/>
    <s v="De Diepert 5"/>
    <s v="Tiel"/>
    <s v="4004 MA"/>
    <s v="NL"/>
    <x v="40"/>
    <s v="Doornhoek 4050"/>
    <x v="20"/>
    <s v="5465TD"/>
    <s v="NL"/>
    <s v="0002245996"/>
    <s v="0084633_007"/>
    <s v="31V"/>
    <s v="NL001131849B01"/>
    <n v="2"/>
    <n v="0"/>
    <n v="30.84"/>
    <s v="N"/>
    <s v="Peter Appel Transport B.V."/>
    <n v="36622"/>
    <d v="2023-02-02T00:00:00"/>
    <s v="14:01:00"/>
    <n v="0"/>
    <x v="3"/>
    <x v="4"/>
    <n v="2"/>
    <x v="18"/>
    <n v="1"/>
    <n v="4.8"/>
    <x v="3"/>
    <n v="61.68"/>
    <n v="1"/>
    <n v="67.169519999999991"/>
  </r>
  <r>
    <s v="COLGATE 3800 DEB."/>
    <s v="Colgate-Palmolive Nederland BV"/>
    <s v="101t"/>
    <n v="101090935136"/>
    <n v="101030161626"/>
    <n v="930"/>
    <s v="Inv Booked"/>
    <s v="0002246000"/>
    <s v="Verkoop"/>
    <n v="170"/>
    <s v="Transport drops zone"/>
    <s v="9 - verwerkt"/>
    <n v="0"/>
    <m/>
    <d v="2023-02-02T00:00:00"/>
    <s v="DROP"/>
    <s v="0001010909351360084890_002"/>
    <m/>
    <m/>
    <m/>
    <s v="EUR"/>
    <n v="64.19"/>
    <s v="EUR"/>
    <n v="64.19"/>
    <s v="EUR"/>
    <n v="64.19"/>
    <n v="64.19"/>
    <n v="0"/>
    <s v="N"/>
    <n v="1223000233"/>
    <d v="2023-03-22T00:00:00"/>
    <m/>
    <d v="2023-02-02T00:00:00"/>
    <s v="00:00"/>
    <s v="23:59"/>
    <d v="2023-02-02T00:00:00"/>
    <s v="09:00"/>
    <s v="14:00"/>
    <n v="3.2"/>
    <s v="ce"/>
    <n v="2248"/>
    <n v="3.2"/>
    <n v="3"/>
    <s v="Kuehne+Nagel Tiel 3 Standpl"/>
    <s v="De Diepert 5"/>
    <s v="Tiel"/>
    <s v="4004 MA"/>
    <s v="NL"/>
    <x v="32"/>
    <s v="Afrikastraat 10"/>
    <x v="34"/>
    <s v="6014CG"/>
    <s v="NL"/>
    <s v="0002246000"/>
    <s v="0084890_002"/>
    <s v="31V"/>
    <s v="NL001131849B01"/>
    <n v="2"/>
    <n v="0"/>
    <n v="64.19"/>
    <s v="N"/>
    <s v="Peter Appel Transport B.V."/>
    <n v="36622"/>
    <d v="2023-02-02T00:00:00"/>
    <s v="13:16:00"/>
    <n v="0"/>
    <x v="3"/>
    <x v="4"/>
    <n v="2"/>
    <x v="23"/>
    <n v="1"/>
    <n v="4"/>
    <x v="3"/>
    <n v="80.239999999999995"/>
    <n v="1"/>
    <n v="87.381359999999987"/>
  </r>
  <r>
    <s v="COLGATE 3800 DEB."/>
    <s v="Colgate-Palmolive Nederland BV"/>
    <s v="101t"/>
    <n v="101090934762"/>
    <n v="101030161627"/>
    <n v="930"/>
    <s v="Inv Booked"/>
    <s v="0002245993"/>
    <s v="Verkoop"/>
    <n v="170"/>
    <s v="Transport drops zone"/>
    <s v="9 - verwerkt"/>
    <n v="0"/>
    <m/>
    <d v="2023-02-02T00:00:00"/>
    <s v="DROP"/>
    <s v="0001010909347620084633_006"/>
    <m/>
    <m/>
    <m/>
    <s v="EUR"/>
    <n v="25.03"/>
    <s v="EUR"/>
    <n v="25.03"/>
    <s v="EUR"/>
    <n v="25.03"/>
    <n v="25.03"/>
    <n v="0"/>
    <s v="N"/>
    <n v="1223000233"/>
    <d v="2023-03-22T00:00:00"/>
    <m/>
    <d v="2023-02-02T00:00:00"/>
    <s v="00:00"/>
    <s v="23:59"/>
    <d v="2023-02-02T00:00:00"/>
    <s v="08:00"/>
    <s v="16:00"/>
    <n v="0.8"/>
    <s v="ce"/>
    <n v="43"/>
    <n v="0.8"/>
    <n v="0"/>
    <s v="Kuehne+Nagel Tiel 3 Standpl"/>
    <s v="De Diepert 5"/>
    <s v="Tiel"/>
    <s v="4004 MA"/>
    <s v="NL"/>
    <x v="20"/>
    <s v="Wieldrechtseweg 26"/>
    <x v="21"/>
    <s v="3316GB"/>
    <s v="NL"/>
    <s v="0002245993"/>
    <s v="0084633_006"/>
    <s v="31V"/>
    <s v="NL001131849B01"/>
    <n v="2"/>
    <n v="0"/>
    <n v="25.03"/>
    <s v="N"/>
    <s v="Peter Appel Transport B.V."/>
    <n v="36622"/>
    <d v="2023-02-02T00:00:00"/>
    <s v="10:50:00"/>
    <n v="0"/>
    <x v="3"/>
    <x v="4"/>
    <n v="2"/>
    <x v="19"/>
    <n v="1"/>
    <n v="0.8"/>
    <x v="6"/>
    <n v="25.03"/>
    <n v="1"/>
    <n v="27.257670000000001"/>
  </r>
  <r>
    <s v="COLGATE 3800 DEB."/>
    <s v="Colgate-Palmolive Nederland BV"/>
    <s v="101t"/>
    <n v="101090935130"/>
    <n v="101030161633"/>
    <n v="930"/>
    <s v="Inv Booked"/>
    <s v="0002246001"/>
    <s v="Verkoop"/>
    <n v="170"/>
    <s v="Transport drops zone"/>
    <s v="9 - verwerkt"/>
    <n v="0"/>
    <m/>
    <d v="2023-02-02T00:00:00"/>
    <s v="DROP"/>
    <s v="0001010909351300084891_002"/>
    <m/>
    <m/>
    <m/>
    <s v="EUR"/>
    <n v="29.31"/>
    <s v="EUR"/>
    <n v="29.31"/>
    <s v="EUR"/>
    <n v="29.31"/>
    <n v="29.31"/>
    <n v="0"/>
    <s v="N"/>
    <n v="1223000233"/>
    <d v="2023-03-22T00:00:00"/>
    <m/>
    <d v="2023-02-02T00:00:00"/>
    <s v="00:00"/>
    <s v="23:59"/>
    <d v="2023-02-02T00:00:00"/>
    <s v="07:00"/>
    <s v="10:00"/>
    <n v="1.6"/>
    <s v="ce"/>
    <n v="728"/>
    <n v="1.6"/>
    <n v="1"/>
    <s v="Kuehne+Nagel Tiel 3 Standpl"/>
    <s v="De Diepert 5"/>
    <s v="Tiel"/>
    <s v="4004 MA"/>
    <s v="NL"/>
    <x v="12"/>
    <s v="SLEGO 1"/>
    <x v="13"/>
    <s v="1046 BM"/>
    <s v="NL"/>
    <s v="0002246001"/>
    <s v="0084891_002"/>
    <s v="31V"/>
    <s v="NL001131849B01"/>
    <n v="2"/>
    <n v="0"/>
    <n v="29.31"/>
    <s v="N"/>
    <s v="Peter Appel Transport B.V."/>
    <n v="36622"/>
    <d v="2023-02-02T00:00:00"/>
    <s v="09:56:00"/>
    <n v="0"/>
    <x v="3"/>
    <x v="4"/>
    <n v="2"/>
    <x v="11"/>
    <n v="1"/>
    <n v="3.2"/>
    <x v="0"/>
    <n v="58.62"/>
    <n v="1"/>
    <n v="63.837179999999996"/>
  </r>
  <r>
    <s v="COLGATE 3800 DEB."/>
    <s v="Colgate-Palmolive Nederland BV"/>
    <s v="101t"/>
    <n v="101090935106"/>
    <n v="101030161616"/>
    <n v="930"/>
    <s v="Inv Booked"/>
    <s v="0002245999"/>
    <s v="Verkoop"/>
    <n v="170"/>
    <s v="Transport drops zone"/>
    <s v="9 - verwerkt"/>
    <n v="0"/>
    <m/>
    <d v="2023-02-02T00:00:00"/>
    <s v="DROP"/>
    <s v="0001010909351060084760_002"/>
    <m/>
    <m/>
    <m/>
    <s v="EUR"/>
    <n v="62.64"/>
    <s v="EUR"/>
    <n v="62.64"/>
    <s v="EUR"/>
    <n v="62.64"/>
    <n v="62.64"/>
    <n v="0"/>
    <s v="Y"/>
    <n v="1223000233"/>
    <d v="2023-03-22T00:00:00"/>
    <m/>
    <d v="2023-02-02T00:00:00"/>
    <s v="00:00"/>
    <s v="23:59"/>
    <d v="2023-02-02T00:00:00"/>
    <s v="05:00"/>
    <s v="06:00"/>
    <n v="12"/>
    <s v="ce"/>
    <n v="9268"/>
    <n v="12"/>
    <n v="18"/>
    <s v="Kuehne+Nagel Tiel 3 Standpl"/>
    <s v="De Diepert 5"/>
    <s v="Tiel"/>
    <s v="4004 MA"/>
    <s v="NL"/>
    <x v="2"/>
    <s v="Randweg 2"/>
    <x v="6"/>
    <s v="4191 NN"/>
    <s v="NL"/>
    <s v="0002245999"/>
    <s v="0084760_002"/>
    <s v="31V"/>
    <s v="NL001131849B01"/>
    <n v="2"/>
    <n v="0"/>
    <n v="62.64"/>
    <s v="N"/>
    <s v="Peter Appel Transport B.V."/>
    <n v="36622"/>
    <d v="2023-02-02T00:00:00"/>
    <s v="06:48:00"/>
    <n v="0"/>
    <x v="3"/>
    <x v="4"/>
    <n v="2"/>
    <x v="6"/>
    <n v="1"/>
    <n v="25.6"/>
    <x v="2"/>
    <n v="133.63"/>
    <n v="1"/>
    <n v="145.52306999999999"/>
  </r>
  <r>
    <s v="COLGATE 3800 DEB."/>
    <s v="Colgate-Palmolive Nederland BV"/>
    <s v="101t"/>
    <n v="101090934997"/>
    <n v="101030161617"/>
    <n v="930"/>
    <s v="Inv Booked"/>
    <s v="0002246011"/>
    <s v="Verkoop"/>
    <n v="170"/>
    <s v="Transport drops zone"/>
    <s v="9 - verwerkt"/>
    <n v="0"/>
    <m/>
    <d v="2023-02-02T00:00:00"/>
    <s v="DROP"/>
    <s v="0001010909349970084761_003"/>
    <m/>
    <m/>
    <m/>
    <s v="EUR"/>
    <n v="213.66"/>
    <s v="EUR"/>
    <n v="213.66"/>
    <s v="EUR"/>
    <n v="213.66"/>
    <n v="213.66"/>
    <n v="0"/>
    <s v="N"/>
    <n v="1223000233"/>
    <d v="2023-03-22T00:00:00"/>
    <m/>
    <d v="2023-02-02T00:00:00"/>
    <s v="00:00"/>
    <s v="23:59"/>
    <d v="2023-02-02T00:00:00"/>
    <s v="08:00"/>
    <s v="09:00"/>
    <n v="13.6"/>
    <s v="ce"/>
    <n v="13241"/>
    <n v="13.6"/>
    <n v="24"/>
    <s v="Kuehne+Nagel Tiel 3 Standpl"/>
    <s v="De Diepert 5"/>
    <s v="Tiel"/>
    <s v="4004 MA"/>
    <s v="NL"/>
    <x v="1"/>
    <s v="Fahrenheitweg 1"/>
    <x v="1"/>
    <s v="6101WR"/>
    <s v="NL"/>
    <s v="0002246011"/>
    <s v="0084761_003"/>
    <s v="31V"/>
    <s v="NL001131849B01"/>
    <n v="2"/>
    <n v="0"/>
    <n v="213.66"/>
    <s v="N"/>
    <s v="Peter Appel Transport B.V."/>
    <n v="36622"/>
    <d v="2023-02-02T00:00:00"/>
    <s v="09:30:00"/>
    <n v="0"/>
    <x v="3"/>
    <x v="4"/>
    <n v="2"/>
    <x v="1"/>
    <n v="1"/>
    <n v="13.6"/>
    <x v="1"/>
    <n v="213.66"/>
    <n v="1"/>
    <n v="232.67573999999999"/>
  </r>
  <r>
    <s v="COLGATE 3800 DEB."/>
    <s v="Colgate-Palmolive Nederland BV"/>
    <s v="101t"/>
    <n v="101090935002"/>
    <n v="101030161619"/>
    <n v="930"/>
    <s v="Inv Booked"/>
    <s v="0002245994"/>
    <s v="Verkoop"/>
    <n v="170"/>
    <s v="Transport drops zone"/>
    <s v="9 - verwerkt"/>
    <n v="0"/>
    <m/>
    <d v="2023-02-02T00:00:00"/>
    <s v="DROP"/>
    <s v="0001010909350020084766_002"/>
    <m/>
    <m/>
    <m/>
    <s v="EUR"/>
    <n v="82.46"/>
    <s v="EUR"/>
    <n v="82.46"/>
    <s v="EUR"/>
    <n v="82.46"/>
    <n v="82.46"/>
    <n v="0"/>
    <s v="N"/>
    <n v="1223000233"/>
    <d v="2023-03-22T00:00:00"/>
    <m/>
    <d v="2023-02-02T00:00:00"/>
    <s v="00:00"/>
    <s v="23:59"/>
    <d v="2023-02-02T00:00:00"/>
    <s v="08:00"/>
    <s v="09:00"/>
    <n v="4.8"/>
    <s v="ce"/>
    <n v="4607"/>
    <n v="4.8"/>
    <n v="8"/>
    <s v="Kuehne+Nagel Tiel 3 Standpl"/>
    <s v="De Diepert 5"/>
    <s v="Tiel"/>
    <s v="4004 MA"/>
    <s v="NL"/>
    <x v="7"/>
    <s v="HOOFDTOCHT 1"/>
    <x v="7"/>
    <s v="1507 CJ"/>
    <s v="NL"/>
    <s v="0002245994"/>
    <s v="0084766_002"/>
    <s v="31V"/>
    <s v="NL001131849B01"/>
    <n v="2"/>
    <n v="0"/>
    <n v="82.46"/>
    <s v="N"/>
    <s v="Peter Appel Transport B.V."/>
    <n v="36622"/>
    <d v="2023-02-02T00:00:00"/>
    <s v="10:00:00"/>
    <n v="19"/>
    <x v="3"/>
    <x v="4"/>
    <n v="2"/>
    <x v="7"/>
    <n v="1"/>
    <n v="4.8"/>
    <x v="2"/>
    <n v="82.46"/>
    <n v="1"/>
    <n v="89.798939999999988"/>
  </r>
  <r>
    <s v="COLGATE 3800 DEB."/>
    <s v="Colgate-Palmolive Nederland BV"/>
    <s v="101t"/>
    <n v="101090935125"/>
    <n v="101030161629"/>
    <n v="930"/>
    <s v="Inv Booked"/>
    <s v="0002246013"/>
    <s v="Verkoop"/>
    <n v="170"/>
    <s v="Transport drops zone"/>
    <s v="9 - verwerkt"/>
    <n v="0"/>
    <m/>
    <d v="2023-02-02T00:00:00"/>
    <s v="DROP"/>
    <s v="0001010909351250084889_002"/>
    <m/>
    <m/>
    <m/>
    <s v="EUR"/>
    <n v="35.01"/>
    <s v="EUR"/>
    <n v="35.01"/>
    <s v="EUR"/>
    <n v="35.01"/>
    <n v="35.01"/>
    <n v="0"/>
    <s v="N"/>
    <n v="1223000233"/>
    <d v="2023-03-22T00:00:00"/>
    <m/>
    <d v="2023-02-02T00:00:00"/>
    <s v="00:00"/>
    <s v="23:59"/>
    <d v="2023-02-02T00:00:00"/>
    <s v="06:00"/>
    <s v="14:00"/>
    <n v="3.2"/>
    <s v="ce"/>
    <n v="1961"/>
    <n v="3.2"/>
    <n v="3"/>
    <s v="Kuehne+Nagel Tiel 3 Standpl"/>
    <s v="De Diepert 5"/>
    <s v="Tiel"/>
    <s v="4004 MA"/>
    <s v="NL"/>
    <x v="31"/>
    <s v="Ohmweg 3"/>
    <x v="33"/>
    <s v="4104BM"/>
    <s v="NL"/>
    <s v="0002246013"/>
    <s v="0084889_002"/>
    <s v="31V"/>
    <s v="NL001131849B01"/>
    <n v="2"/>
    <n v="0"/>
    <n v="35.01"/>
    <s v="N"/>
    <s v="Peter Appel Transport B.V."/>
    <n v="36622"/>
    <d v="2023-02-02T00:00:00"/>
    <s v="09:10:00"/>
    <n v="0"/>
    <x v="3"/>
    <x v="4"/>
    <n v="2"/>
    <x v="6"/>
    <n v="1"/>
    <n v="3.2"/>
    <x v="8"/>
    <n v="35.01"/>
    <n v="1"/>
    <n v="38.125889999999998"/>
  </r>
  <r>
    <s v="COLGATE 3800 DEB."/>
    <s v="Colgate-Palmolive Nederland BV"/>
    <s v="101t"/>
    <n v="101090934851"/>
    <n v="101030161630"/>
    <n v="930"/>
    <s v="Inv Booked"/>
    <s v="0002246003"/>
    <s v="Verkoop"/>
    <n v="170"/>
    <s v="Transport drops zone"/>
    <s v="9 - verwerkt"/>
    <n v="0"/>
    <m/>
    <d v="2023-02-02T00:00:00"/>
    <s v="DROP"/>
    <s v="0001010909348510084728_002"/>
    <m/>
    <m/>
    <m/>
    <s v="EUR"/>
    <n v="306.77"/>
    <s v="EUR"/>
    <n v="306.77"/>
    <s v="EUR"/>
    <n v="306.77"/>
    <n v="306.77"/>
    <n v="0"/>
    <s v="N"/>
    <n v="1223000233"/>
    <d v="2023-03-22T00:00:00"/>
    <m/>
    <d v="2023-02-02T00:00:00"/>
    <s v="00:00"/>
    <s v="23:59"/>
    <d v="2023-02-02T00:00:00"/>
    <s v="17:00"/>
    <s v="17:00"/>
    <n v="26.4"/>
    <s v="ce"/>
    <n v="15990"/>
    <n v="26.4"/>
    <n v="41"/>
    <s v="Kuehne+Nagel Tiel 3 Standpl"/>
    <s v="De Diepert 5"/>
    <s v="Tiel"/>
    <s v="4004 MA"/>
    <s v="NL"/>
    <x v="1"/>
    <s v="Fahrenheitweg 1"/>
    <x v="1"/>
    <s v="6101WR"/>
    <s v="NL"/>
    <s v="0002246003"/>
    <s v="0084728_002"/>
    <s v="31V"/>
    <s v="NL001131849B01"/>
    <n v="2"/>
    <n v="0"/>
    <n v="306.77"/>
    <s v="N"/>
    <s v="Peter Appel Transport B.V."/>
    <n v="36622"/>
    <d v="2023-02-02T00:00:00"/>
    <s v="16:30:00"/>
    <n v="0"/>
    <x v="3"/>
    <x v="4"/>
    <n v="2"/>
    <x v="1"/>
    <n v="1"/>
    <n v="26.4"/>
    <x v="1"/>
    <n v="306.77"/>
    <n v="1"/>
    <n v="334.07252999999997"/>
  </r>
  <r>
    <s v="COLGATE 3800 DEB."/>
    <s v="Colgate-Palmolive Nederland BV"/>
    <s v="101t"/>
    <n v="101090935000"/>
    <n v="101030161632"/>
    <n v="930"/>
    <s v="Inv Booked"/>
    <s v="0002246004"/>
    <s v="Verkoop"/>
    <n v="170"/>
    <s v="Transport drops zone"/>
    <s v="9 - verwerkt"/>
    <n v="0"/>
    <m/>
    <d v="2023-02-02T00:00:00"/>
    <s v="DROP"/>
    <s v="0001010909350000084763_002"/>
    <m/>
    <m/>
    <m/>
    <s v="EUR"/>
    <n v="286.75"/>
    <s v="EUR"/>
    <n v="286.75"/>
    <s v="EUR"/>
    <n v="286.75"/>
    <n v="286.75"/>
    <n v="0"/>
    <s v="N"/>
    <n v="1223000233"/>
    <d v="2023-03-22T00:00:00"/>
    <m/>
    <d v="2023-02-02T00:00:00"/>
    <s v="00:00"/>
    <s v="23:59"/>
    <d v="2023-02-02T00:00:00"/>
    <s v="08:00"/>
    <s v="08:00"/>
    <n v="23.2"/>
    <s v="ce"/>
    <n v="18818"/>
    <n v="23.2"/>
    <n v="32"/>
    <s v="Kuehne+Nagel Tiel 3 Standpl"/>
    <s v="De Diepert 5"/>
    <s v="Tiel"/>
    <s v="4004 MA"/>
    <s v="NL"/>
    <x v="50"/>
    <s v="Fahrenheitweg 24"/>
    <x v="1"/>
    <s v="6101WR"/>
    <s v="NL"/>
    <s v="0002246004"/>
    <s v="0084763_002"/>
    <s v="31V"/>
    <s v="NL001131849B01"/>
    <n v="2"/>
    <n v="0"/>
    <n v="286.75"/>
    <s v="N"/>
    <s v="Peter Appel Transport B.V."/>
    <n v="36622"/>
    <d v="2023-02-02T00:00:00"/>
    <s v="08:42:00"/>
    <n v="0"/>
    <x v="3"/>
    <x v="4"/>
    <n v="2"/>
    <x v="1"/>
    <n v="1"/>
    <n v="23.2"/>
    <x v="1"/>
    <n v="286.75"/>
    <n v="1"/>
    <n v="312.27074999999996"/>
  </r>
  <r>
    <s v="COLGATE 3800 DEB."/>
    <s v="Colgate-Palmolive Nederland BV"/>
    <s v="101t"/>
    <n v="101090935004"/>
    <n v="101030161635"/>
    <n v="930"/>
    <s v="Inv Booked"/>
    <s v="0002246002"/>
    <s v="Verkoop"/>
    <n v="170"/>
    <s v="Transport drops zone"/>
    <s v="9 - verwerkt"/>
    <n v="0"/>
    <m/>
    <d v="2023-02-02T00:00:00"/>
    <s v="DROP"/>
    <s v="0001010909350040084768_002"/>
    <m/>
    <m/>
    <m/>
    <s v="EUR"/>
    <n v="282.24"/>
    <s v="EUR"/>
    <n v="282.24"/>
    <s v="EUR"/>
    <n v="282.24"/>
    <n v="282.24"/>
    <n v="0"/>
    <s v="N"/>
    <n v="1223000233"/>
    <d v="2023-03-22T00:00:00"/>
    <m/>
    <d v="2023-02-02T00:00:00"/>
    <s v="00:00"/>
    <s v="23:59"/>
    <d v="2023-02-02T00:00:00"/>
    <s v="13:00"/>
    <s v="13:00"/>
    <n v="22.4"/>
    <s v="ce"/>
    <n v="21926"/>
    <n v="22.4"/>
    <n v="40"/>
    <s v="Kuehne+Nagel Tiel 3 Standpl"/>
    <s v="De Diepert 5"/>
    <s v="Tiel"/>
    <s v="4004 MA"/>
    <s v="NL"/>
    <x v="50"/>
    <s v="Fahrenheitweg 24"/>
    <x v="1"/>
    <s v="6101WR"/>
    <s v="NL"/>
    <s v="0002246002"/>
    <s v="0084768_002"/>
    <s v="31V"/>
    <s v="NL001131849B01"/>
    <n v="2"/>
    <n v="0"/>
    <n v="282.24"/>
    <s v="N"/>
    <s v="Peter Appel Transport B.V."/>
    <n v="36622"/>
    <d v="2023-02-02T00:00:00"/>
    <s v="13:33:00"/>
    <n v="0"/>
    <x v="3"/>
    <x v="4"/>
    <n v="2"/>
    <x v="1"/>
    <n v="1"/>
    <n v="22.4"/>
    <x v="1"/>
    <n v="282.24"/>
    <n v="1"/>
    <n v="307.35935999999998"/>
  </r>
  <r>
    <s v="COLGATE 3800 DEB."/>
    <s v="Colgate-Palmolive Nederland BV"/>
    <s v="101t"/>
    <n v="101090935106"/>
    <n v="101030161636"/>
    <n v="930"/>
    <s v="Inv Booked"/>
    <s v="0001333047"/>
    <s v="Verkoop"/>
    <n v="170"/>
    <s v="Transport drops zone"/>
    <s v="9 - verwerkt"/>
    <n v="0"/>
    <m/>
    <d v="2023-02-02T00:00:00"/>
    <s v="DROP"/>
    <s v="0001010909351060084760_002"/>
    <m/>
    <m/>
    <m/>
    <s v="EUR"/>
    <n v="20.88"/>
    <s v="EUR"/>
    <n v="20.88"/>
    <s v="EUR"/>
    <n v="20.88"/>
    <n v="20.88"/>
    <n v="0"/>
    <s v="Y"/>
    <n v="1223000233"/>
    <d v="2023-03-22T00:00:00"/>
    <m/>
    <d v="2023-02-02T00:00:00"/>
    <s v="00:00"/>
    <s v="23:59"/>
    <d v="2023-02-02T00:00:00"/>
    <s v="05:00"/>
    <s v="06:00"/>
    <n v="4"/>
    <s v="ce"/>
    <n v="3131"/>
    <n v="4"/>
    <n v="4"/>
    <s v="Kuehne+Nagel Tiel 3 Standpl"/>
    <s v="De Diepert 5"/>
    <s v="Tiel"/>
    <s v="4004 MA"/>
    <s v="NL"/>
    <x v="39"/>
    <s v="RANDWEG 2"/>
    <x v="6"/>
    <s v="4191 NN"/>
    <s v="NL"/>
    <s v="0001333047"/>
    <s v="0084760_002"/>
    <s v="31V"/>
    <s v="NL001131849B01"/>
    <n v="2"/>
    <n v="0"/>
    <n v="20.88"/>
    <s v="N"/>
    <s v="Peter Appel Transport B.V."/>
    <n v="36622"/>
    <d v="2023-02-02T00:00:00"/>
    <s v="06:48:00"/>
    <n v="0"/>
    <x v="3"/>
    <x v="4"/>
    <n v="2"/>
    <x v="6"/>
    <n v="0"/>
    <s v=""/>
    <x v="2"/>
    <s v=""/>
    <n v="1"/>
    <e v="#VALUE!"/>
  </r>
  <r>
    <s v="COLGATE 3800 DEB."/>
    <s v="Colgate-Palmolive Nederland BV"/>
    <s v="101t"/>
    <n v="101090934626"/>
    <n v="101030161609"/>
    <n v="930"/>
    <s v="Inv Booked"/>
    <s v="0002245985"/>
    <s v="Verkoop"/>
    <n v="200"/>
    <s v="Transport drops"/>
    <s v="9 - verwerkt"/>
    <n v="0"/>
    <m/>
    <d v="2023-02-02T00:00:00"/>
    <s v="DROP"/>
    <s v="0001010909346260084604_003"/>
    <m/>
    <m/>
    <m/>
    <s v="EUR"/>
    <n v="49.95"/>
    <s v="EUR"/>
    <n v="49.95"/>
    <s v="EUR"/>
    <n v="49.95"/>
    <n v="49.95"/>
    <n v="0"/>
    <s v="N"/>
    <n v="1223000233"/>
    <d v="2023-03-22T00:00:00"/>
    <m/>
    <d v="2023-02-02T00:00:00"/>
    <s v="00:00"/>
    <s v="23:59"/>
    <d v="2023-02-02T00:00:00"/>
    <s v="09:00"/>
    <s v="16:00"/>
    <n v="0"/>
    <s v="ce"/>
    <n v="2"/>
    <n v="0.8"/>
    <n v="0"/>
    <s v="Kuehne+Nagel Tiel 3 Standpl"/>
    <s v="De Diepert 5"/>
    <s v="Tiel"/>
    <s v="4004 MA"/>
    <s v="NL"/>
    <x v="38"/>
    <s v="Andries Copierhof 2"/>
    <x v="40"/>
    <s v="3059 LM"/>
    <s v="NL"/>
    <s v="0002245985"/>
    <s v="0084604_003"/>
    <s v="31V"/>
    <s v="NL001131849B01"/>
    <n v="2"/>
    <n v="0"/>
    <n v="49.95"/>
    <s v="N"/>
    <s v="Peter Appel Transport B.V."/>
    <n v="36744"/>
    <d v="2023-02-02T00:00:00"/>
    <s v="18:57:00"/>
    <n v="0"/>
    <x v="3"/>
    <x v="4"/>
    <n v="2"/>
    <x v="33"/>
    <n v="1"/>
    <n v="0.8"/>
    <x v="6"/>
    <n v="49.95"/>
    <n v="1"/>
    <n v="54.39555"/>
  </r>
  <r>
    <s v="COLGATE 3800 DEB."/>
    <s v="Colgate-Palmolive Nederland BV"/>
    <s v="101t"/>
    <n v="101090935129"/>
    <n v="101030161610"/>
    <n v="930"/>
    <s v="Inv Booked"/>
    <s v="0002245991"/>
    <s v="Verkoop"/>
    <n v="170"/>
    <s v="Transport drops zone"/>
    <s v="9 - verwerkt"/>
    <n v="0"/>
    <m/>
    <d v="2023-02-02T00:00:00"/>
    <s v="DROP"/>
    <s v="0001010909351290084885_002"/>
    <m/>
    <m/>
    <m/>
    <s v="EUR"/>
    <n v="69.31"/>
    <s v="EUR"/>
    <n v="69.31"/>
    <s v="EUR"/>
    <n v="69.31"/>
    <n v="69.31"/>
    <n v="0"/>
    <s v="N"/>
    <n v="1223000233"/>
    <d v="2023-03-22T00:00:00"/>
    <m/>
    <d v="2023-02-02T00:00:00"/>
    <s v="00:00"/>
    <s v="23:59"/>
    <d v="2023-02-02T00:00:00"/>
    <s v="07:00"/>
    <s v="08:00"/>
    <n v="3.2"/>
    <s v="ce"/>
    <n v="2584"/>
    <n v="3.2"/>
    <n v="4"/>
    <s v="Kuehne+Nagel Tiel 3 Standpl"/>
    <s v="De Diepert 5"/>
    <s v="Tiel"/>
    <s v="4004 MA"/>
    <s v="NL"/>
    <x v="13"/>
    <s v="GALVANIWEG 1"/>
    <x v="16"/>
    <s v="8013 RG"/>
    <s v="NL"/>
    <s v="0002245991"/>
    <s v="0084885_002"/>
    <s v="31V"/>
    <s v="NL001131849B01"/>
    <n v="2"/>
    <n v="0"/>
    <n v="69.31"/>
    <s v="N"/>
    <s v="Peter Appel Transport B.V."/>
    <n v="36622"/>
    <d v="2023-02-02T00:00:00"/>
    <s v="08:25:00"/>
    <n v="0"/>
    <x v="3"/>
    <x v="4"/>
    <n v="2"/>
    <x v="14"/>
    <n v="1"/>
    <n v="3.2"/>
    <x v="2"/>
    <n v="69.31"/>
    <n v="1"/>
    <n v="75.478589999999997"/>
  </r>
  <r>
    <s v="COLGATE 3800 DEB."/>
    <s v="Colgate-Palmolive Nederland BV"/>
    <s v="101t"/>
    <n v="101090934796"/>
    <n v="101030161611"/>
    <n v="930"/>
    <s v="Inv Booked"/>
    <s v="0002246010"/>
    <s v="Verkoop"/>
    <n v="170"/>
    <s v="Transport drops zone"/>
    <s v="9 - verwerkt"/>
    <n v="0"/>
    <m/>
    <d v="2023-02-02T00:00:00"/>
    <s v="DROP"/>
    <s v="0001010909347960084673_002"/>
    <m/>
    <m/>
    <m/>
    <s v="EUR"/>
    <n v="272.18"/>
    <s v="EUR"/>
    <n v="272.18"/>
    <s v="EUR"/>
    <n v="272.18"/>
    <n v="272.18"/>
    <n v="0"/>
    <s v="N"/>
    <n v="1223000233"/>
    <d v="2023-03-22T00:00:00"/>
    <m/>
    <d v="2023-02-02T00:00:00"/>
    <s v="00:00"/>
    <s v="23:59"/>
    <d v="2023-02-02T00:00:00"/>
    <s v="09:00"/>
    <s v="09:00"/>
    <n v="26.4"/>
    <s v="ce"/>
    <n v="20491"/>
    <n v="26.4"/>
    <n v="47"/>
    <s v="Kuehne+Nagel Tiel 3 Standpl"/>
    <s v="De Diepert 5"/>
    <s v="Tiel"/>
    <s v="4004 MA"/>
    <s v="NL"/>
    <x v="1"/>
    <s v="Perenmarkt 15"/>
    <x v="2"/>
    <s v="1681PG"/>
    <s v="NL"/>
    <s v="0002246010"/>
    <s v="0084673_002"/>
    <s v="31V"/>
    <s v="NL001131849B01"/>
    <n v="2"/>
    <n v="0"/>
    <n v="272.18"/>
    <s v="N"/>
    <s v="Peter Appel Transport B.V."/>
    <n v="36622"/>
    <d v="2023-02-02T00:00:00"/>
    <s v="10:07:00"/>
    <n v="7"/>
    <x v="3"/>
    <x v="4"/>
    <n v="2"/>
    <x v="2"/>
    <n v="1"/>
    <n v="26.4"/>
    <x v="1"/>
    <n v="272.18"/>
    <n v="1"/>
    <n v="296.40402"/>
  </r>
  <r>
    <s v="COLGATE 3800 DEB."/>
    <s v="Colgate-Palmolive Nederland BV"/>
    <s v="101t"/>
    <n v="101090934762"/>
    <n v="101030161612"/>
    <n v="930"/>
    <s v="Inv Booked"/>
    <s v="0002245998"/>
    <s v="Verkoop"/>
    <n v="170"/>
    <s v="Transport drops zone"/>
    <s v="9 - verwerkt"/>
    <n v="0"/>
    <m/>
    <d v="2023-02-02T00:00:00"/>
    <s v="DROP"/>
    <s v="0001010909347620084633_007"/>
    <m/>
    <m/>
    <m/>
    <s v="EUR"/>
    <n v="30.84"/>
    <s v="EUR"/>
    <n v="30.84"/>
    <s v="EUR"/>
    <n v="30.84"/>
    <n v="30.84"/>
    <n v="0"/>
    <s v="N"/>
    <n v="1223000233"/>
    <d v="2023-03-22T00:00:00"/>
    <m/>
    <d v="2023-02-02T00:00:00"/>
    <s v="00:00"/>
    <s v="23:59"/>
    <d v="2023-02-02T00:00:00"/>
    <s v="07:00"/>
    <s v="14:00"/>
    <n v="2.4"/>
    <s v="ce"/>
    <n v="3114"/>
    <n v="2.4"/>
    <n v="4"/>
    <s v="Kuehne+Nagel Tiel 3 Standpl"/>
    <s v="De Diepert 5"/>
    <s v="Tiel"/>
    <s v="4004 MA"/>
    <s v="NL"/>
    <x v="17"/>
    <s v="Doornhoek 4050"/>
    <x v="20"/>
    <s v="5465TD"/>
    <s v="NL"/>
    <s v="0002245998"/>
    <s v="0084633_007"/>
    <s v="31V"/>
    <s v="NL001131849B01"/>
    <n v="2"/>
    <n v="0"/>
    <n v="30.84"/>
    <s v="N"/>
    <s v="Peter Appel Transport B.V."/>
    <n v="36622"/>
    <d v="2023-02-02T00:00:00"/>
    <s v="14:01:00"/>
    <n v="0"/>
    <x v="3"/>
    <x v="4"/>
    <n v="2"/>
    <x v="18"/>
    <n v="0"/>
    <s v=""/>
    <x v="3"/>
    <s v=""/>
    <n v="1"/>
    <e v="#VALUE!"/>
  </r>
  <r>
    <s v="COLGATE 3800 DEB."/>
    <s v="Colgate-Palmolive Nederland BV"/>
    <s v="101t"/>
    <n v="101090935129"/>
    <n v="101030161613"/>
    <n v="930"/>
    <s v="Inv Booked"/>
    <s v="0002245997"/>
    <s v="Verkoop"/>
    <n v="170"/>
    <s v="Transport drops zone"/>
    <s v="9 - verwerkt"/>
    <n v="0"/>
    <m/>
    <d v="2023-02-02T00:00:00"/>
    <s v="DROP"/>
    <s v="0001010909351290084885_003"/>
    <m/>
    <m/>
    <m/>
    <s v="EUR"/>
    <n v="59.49"/>
    <s v="EUR"/>
    <n v="59.49"/>
    <s v="EUR"/>
    <n v="59.49"/>
    <n v="59.49"/>
    <n v="0"/>
    <s v="N"/>
    <n v="1223000233"/>
    <d v="2023-03-22T00:00:00"/>
    <m/>
    <d v="2023-02-02T00:00:00"/>
    <s v="00:00"/>
    <s v="23:59"/>
    <d v="2023-02-02T00:00:00"/>
    <s v="08:30"/>
    <s v="16:00"/>
    <n v="3.2"/>
    <s v="ce"/>
    <n v="724"/>
    <n v="3.2"/>
    <n v="3"/>
    <s v="Kuehne+Nagel Tiel 3 Standpl"/>
    <s v="De Diepert 5"/>
    <s v="Tiel"/>
    <s v="4004 MA"/>
    <s v="NL"/>
    <x v="49"/>
    <s v="Oude Berghuizerweg 30"/>
    <x v="31"/>
    <s v="7336 AW"/>
    <s v="NL"/>
    <s v="0002245997"/>
    <s v="0084885_003"/>
    <s v="31V"/>
    <s v="NL001131849B01"/>
    <n v="2"/>
    <n v="0"/>
    <n v="59.49"/>
    <s v="N"/>
    <s v="Peter Appel Transport B.V."/>
    <n v="36622"/>
    <d v="2023-02-02T00:00:00"/>
    <s v="09:43:00"/>
    <n v="0"/>
    <x v="3"/>
    <x v="4"/>
    <n v="2"/>
    <x v="27"/>
    <n v="1"/>
    <n v="3.2"/>
    <x v="0"/>
    <n v="59.49"/>
    <n v="1"/>
    <n v="64.784610000000001"/>
  </r>
  <r>
    <s v="COLGATE 3800 DEB."/>
    <s v="Colgate-Palmolive Nederland BV"/>
    <s v="101t"/>
    <n v="101090935130"/>
    <n v="101030161614"/>
    <n v="930"/>
    <s v="Inv Booked"/>
    <s v="0002245990"/>
    <s v="Verkoop"/>
    <n v="170"/>
    <s v="Transport drops zone"/>
    <s v="9 - verwerkt"/>
    <n v="0"/>
    <m/>
    <d v="2023-02-02T00:00:00"/>
    <s v="DROP"/>
    <s v="0001010909351300084891_002"/>
    <m/>
    <m/>
    <m/>
    <s v="EUR"/>
    <n v="29.31"/>
    <s v="EUR"/>
    <n v="29.31"/>
    <s v="EUR"/>
    <n v="29.31"/>
    <n v="29.31"/>
    <n v="0"/>
    <s v="N"/>
    <n v="1223000233"/>
    <d v="2023-03-22T00:00:00"/>
    <m/>
    <d v="2023-02-02T00:00:00"/>
    <s v="00:00"/>
    <s v="23:59"/>
    <d v="2023-02-02T00:00:00"/>
    <s v="07:00"/>
    <s v="10:00"/>
    <n v="1.6"/>
    <s v="ce"/>
    <n v="805"/>
    <n v="1.6"/>
    <n v="1"/>
    <s v="Kuehne+Nagel Tiel 3 Standpl"/>
    <s v="De Diepert 5"/>
    <s v="Tiel"/>
    <s v="4004 MA"/>
    <s v="NL"/>
    <x v="10"/>
    <s v="Slego 1a"/>
    <x v="13"/>
    <s v="1046BM"/>
    <s v="NL"/>
    <s v="0002245990"/>
    <s v="0084891_002"/>
    <s v="31V"/>
    <s v="NL001131849B01"/>
    <n v="2"/>
    <n v="0"/>
    <n v="29.31"/>
    <s v="N"/>
    <s v="Peter Appel Transport B.V."/>
    <n v="36622"/>
    <d v="2023-02-02T00:00:00"/>
    <s v="09:53:00"/>
    <n v="0"/>
    <x v="3"/>
    <x v="4"/>
    <n v="2"/>
    <x v="11"/>
    <n v="0"/>
    <s v=""/>
    <x v="0"/>
    <s v=""/>
    <n v="1"/>
    <e v="#VALUE!"/>
  </r>
  <r>
    <s v="COLGATE 3800 DEB."/>
    <s v="Colgate-Palmolive Nederland BV"/>
    <s v="101t"/>
    <n v="101090935002"/>
    <n v="101030161615"/>
    <n v="930"/>
    <s v="Inv Booked"/>
    <s v="0002246008"/>
    <s v="Verkoop"/>
    <n v="170"/>
    <s v="Transport drops zone"/>
    <s v="9 - verwerkt"/>
    <n v="0"/>
    <m/>
    <d v="2023-02-02T00:00:00"/>
    <s v="DROP"/>
    <s v="0001010909350020084766_003"/>
    <m/>
    <m/>
    <m/>
    <s v="EUR"/>
    <n v="236.2"/>
    <s v="EUR"/>
    <n v="236.2"/>
    <s v="EUR"/>
    <n v="236.2"/>
    <n v="236.2"/>
    <n v="0"/>
    <s v="N"/>
    <n v="1223000233"/>
    <d v="2023-03-22T00:00:00"/>
    <m/>
    <d v="2023-02-02T00:00:00"/>
    <s v="00:00"/>
    <s v="23:59"/>
    <d v="2023-02-02T00:00:00"/>
    <s v="11:00"/>
    <s v="11:00"/>
    <n v="20"/>
    <s v="ce"/>
    <n v="22705"/>
    <n v="20"/>
    <n v="37"/>
    <s v="Kuehne+Nagel Tiel 3 Standpl"/>
    <s v="De Diepert 5"/>
    <s v="Tiel"/>
    <s v="4004 MA"/>
    <s v="NL"/>
    <x v="1"/>
    <s v="Perenmarkt 15"/>
    <x v="2"/>
    <s v="1681PG"/>
    <s v="NL"/>
    <s v="0002246008"/>
    <s v="0084766_003"/>
    <s v="31V"/>
    <s v="NL001131849B01"/>
    <n v="2"/>
    <n v="0"/>
    <n v="236.2"/>
    <s v="N"/>
    <s v="Peter Appel Transport B.V."/>
    <n v="36622"/>
    <d v="2023-02-02T00:00:00"/>
    <s v="11:49:00"/>
    <n v="0"/>
    <x v="3"/>
    <x v="4"/>
    <n v="2"/>
    <x v="2"/>
    <n v="1"/>
    <n v="20"/>
    <x v="1"/>
    <n v="236.2"/>
    <n v="1"/>
    <n v="257.22179999999997"/>
  </r>
  <r>
    <s v="COLGATE 3800 DEB."/>
    <s v="Colgate-Palmolive Nederland BV"/>
    <s v="101t"/>
    <n v="0"/>
    <n v="101030161684"/>
    <n v="980"/>
    <s v="Cancel No In"/>
    <s v="0002246031"/>
    <s v="Verkoop"/>
    <n v="170"/>
    <s v="Transport drops zone"/>
    <s v="0 - ingevoerd"/>
    <n v="0"/>
    <m/>
    <d v="2023-02-02T00:00:00"/>
    <m/>
    <m/>
    <n v="83.22"/>
    <n v="11.2"/>
    <m/>
    <s v="EUR"/>
    <n v="83.22"/>
    <s v="EUR"/>
    <n v="0"/>
    <s v="EUR"/>
    <n v="83.22"/>
    <n v="0"/>
    <n v="-83.22"/>
    <s v="N"/>
    <m/>
    <m/>
    <m/>
    <d v="2023-02-02T00:00:00"/>
    <s v="00:00"/>
    <s v="23:59"/>
    <d v="2023-02-02T00:00:00"/>
    <s v="05:00"/>
    <s v="06:00"/>
    <n v="11.2"/>
    <s v="ce"/>
    <n v="12656"/>
    <n v="11.2"/>
    <n v="18"/>
    <s v="Kuehne+Nagel Tiel 3 Standpl"/>
    <s v="De Diepert 5"/>
    <s v="Tiel"/>
    <s v="4004 MA"/>
    <s v="NL"/>
    <x v="2"/>
    <s v="Randweg 2"/>
    <x v="6"/>
    <s v="4191 NN"/>
    <s v="NL"/>
    <s v="0002246031"/>
    <m/>
    <m/>
    <s v="NL001131849B01"/>
    <n v="2"/>
    <n v="0"/>
    <n v="0"/>
    <s v="N"/>
    <m/>
    <n v="36622"/>
    <d v="2023-02-02T00:00:00"/>
    <s v="06:00:00"/>
    <n v="0"/>
    <x v="3"/>
    <x v="4"/>
    <n v="2"/>
    <x v="6"/>
    <n v="0"/>
    <s v=""/>
    <x v="2"/>
    <s v=""/>
    <n v="1"/>
    <e v="#VALUE!"/>
  </r>
  <r>
    <s v="COLGATE 3800 DEB."/>
    <s v="Colgate-Palmolive Nederland BV"/>
    <s v="101t"/>
    <n v="101090935124"/>
    <n v="101030161691"/>
    <n v="930"/>
    <s v="Inv Booked"/>
    <s v="0002246033"/>
    <s v="Verkoop"/>
    <n v="170"/>
    <s v="Transport drops zone"/>
    <s v="9 - verwerkt"/>
    <n v="0"/>
    <m/>
    <d v="2023-02-02T00:00:00"/>
    <s v="DROP"/>
    <s v="0001010909351240084882_002"/>
    <m/>
    <m/>
    <m/>
    <s v="EUR"/>
    <n v="65.25"/>
    <s v="EUR"/>
    <n v="65.25"/>
    <s v="EUR"/>
    <n v="65.25"/>
    <n v="65.25"/>
    <n v="0"/>
    <s v="N"/>
    <n v="1223000233"/>
    <d v="2023-03-22T00:00:00"/>
    <m/>
    <d v="2023-02-02T00:00:00"/>
    <s v="00:00"/>
    <s v="23:59"/>
    <d v="2023-02-02T00:00:00"/>
    <s v="06:00"/>
    <s v="14:00"/>
    <n v="3.2"/>
    <s v="ce"/>
    <n v="1961"/>
    <n v="3.2"/>
    <n v="3"/>
    <s v="Kuehne+Nagel Tiel 3 Standpl"/>
    <s v="De Diepert 5"/>
    <s v="Tiel"/>
    <s v="4004 MA"/>
    <s v="NL"/>
    <x v="30"/>
    <s v="Brandpuntlaan Zuid 1"/>
    <x v="4"/>
    <s v="2665NZ"/>
    <s v="NL"/>
    <s v="0002246033"/>
    <s v="0084882_002"/>
    <s v="31V"/>
    <s v="NL001131849B01"/>
    <n v="2"/>
    <n v="0"/>
    <n v="65.25"/>
    <s v="N"/>
    <s v="Peter Appel Transport B.V."/>
    <n v="36622"/>
    <d v="2023-02-02T00:00:00"/>
    <s v="08:44:00"/>
    <n v="0"/>
    <x v="3"/>
    <x v="4"/>
    <n v="2"/>
    <x v="4"/>
    <n v="1"/>
    <n v="3.2"/>
    <x v="8"/>
    <n v="65.25"/>
    <n v="1"/>
    <n v="71.057249999999996"/>
  </r>
  <r>
    <s v="COLGATE 3800 DEB."/>
    <s v="Colgate-Palmolive Nederland BV"/>
    <s v="101t"/>
    <n v="101090935133"/>
    <n v="101030161628"/>
    <n v="930"/>
    <s v="Inv Booked"/>
    <s v="0002246005"/>
    <s v="Verkoop"/>
    <n v="170"/>
    <s v="Transport drops zone"/>
    <s v="9 - verwerkt"/>
    <n v="0"/>
    <m/>
    <d v="2023-02-02T00:00:00"/>
    <s v="DROP"/>
    <s v="0001010909351330084888_002"/>
    <m/>
    <m/>
    <m/>
    <s v="EUR"/>
    <n v="196.2"/>
    <s v="EUR"/>
    <n v="196.2"/>
    <s v="EUR"/>
    <n v="196.2"/>
    <n v="196.2"/>
    <n v="0"/>
    <s v="N"/>
    <n v="1223000233"/>
    <d v="2023-03-22T00:00:00"/>
    <m/>
    <d v="2023-02-02T00:00:00"/>
    <s v="00:00"/>
    <s v="23:59"/>
    <d v="2023-02-02T00:00:00"/>
    <s v="08:00"/>
    <s v="09:00"/>
    <n v="12"/>
    <s v="ce"/>
    <n v="11236"/>
    <n v="12"/>
    <n v="20"/>
    <s v="Kuehne+Nagel Tiel 3 Standpl"/>
    <s v="De Diepert 5"/>
    <s v="Tiel"/>
    <s v="4004 MA"/>
    <s v="NL"/>
    <x v="50"/>
    <s v="Fahrenheitweg 24"/>
    <x v="1"/>
    <s v="6101WR"/>
    <s v="NL"/>
    <s v="0002246005"/>
    <s v="0084888_002"/>
    <s v="31V"/>
    <s v="NL001131849B01"/>
    <n v="2"/>
    <n v="0"/>
    <n v="196.2"/>
    <s v="N"/>
    <s v="Peter Appel Transport B.V."/>
    <n v="36622"/>
    <d v="2023-02-02T00:00:00"/>
    <s v="07:46:00"/>
    <n v="0"/>
    <x v="3"/>
    <x v="4"/>
    <n v="2"/>
    <x v="1"/>
    <n v="1"/>
    <n v="12"/>
    <x v="1"/>
    <n v="196.2"/>
    <n v="1"/>
    <n v="213.66179999999997"/>
  </r>
  <r>
    <s v="COLGATE 3800 DEB."/>
    <s v="Colgate-Palmolive Nederland BV"/>
    <s v="101t"/>
    <n v="101090935129"/>
    <n v="101030161620"/>
    <n v="930"/>
    <s v="Inv Booked"/>
    <s v="0002246012 REFUSED"/>
    <s v="Verkoop"/>
    <n v="170"/>
    <s v="Transport drops zone"/>
    <s v="9 - verwerkt"/>
    <n v="0"/>
    <m/>
    <d v="2023-02-02T00:00:00"/>
    <s v="DROP"/>
    <s v="0001010909351290084885_004"/>
    <m/>
    <m/>
    <m/>
    <s v="EUR"/>
    <n v="90.34"/>
    <s v="EUR"/>
    <n v="90.34"/>
    <s v="EUR"/>
    <n v="90.34"/>
    <n v="90.34"/>
    <n v="0"/>
    <s v="N"/>
    <n v="1223000233"/>
    <d v="2023-03-22T00:00:00"/>
    <m/>
    <d v="2023-02-02T00:00:00"/>
    <s v="00:00"/>
    <s v="23:59"/>
    <d v="2023-02-02T00:00:00"/>
    <s v="06:00"/>
    <s v="14:30"/>
    <n v="4.8"/>
    <s v="ce"/>
    <n v="2615"/>
    <n v="4.8"/>
    <n v="3"/>
    <s v="Kuehne+Nagel Tiel 3 Standpl"/>
    <s v="De Diepert 5"/>
    <s v="Tiel"/>
    <s v="4004 MA"/>
    <s v="NL"/>
    <x v="34"/>
    <s v="Birnieweg 13"/>
    <x v="36"/>
    <s v="7418 HH"/>
    <s v="NL"/>
    <s v="0002246012 REFUSED"/>
    <s v="0084885_004"/>
    <s v="31V"/>
    <s v="NL001131849B01"/>
    <n v="2"/>
    <n v="0"/>
    <n v="90.34"/>
    <s v="N"/>
    <s v="Peter Appel Transport B.V."/>
    <n v="36622"/>
    <d v="2023-02-02T00:00:00"/>
    <s v="11:11:00"/>
    <n v="0"/>
    <x v="3"/>
    <x v="4"/>
    <n v="2"/>
    <x v="30"/>
    <n v="1"/>
    <n v="4.8"/>
    <x v="8"/>
    <n v="90.34"/>
    <n v="1"/>
    <n v="98.380260000000007"/>
  </r>
  <r>
    <s v="COLGATE 3800 DEB."/>
    <s v="Colgate-Palmolive Nederland BV"/>
    <s v="101t"/>
    <n v="101090934762"/>
    <n v="101030161621"/>
    <n v="930"/>
    <s v="Inv Booked"/>
    <s v="0002245992"/>
    <s v="Verkoop"/>
    <n v="170"/>
    <s v="Transport drops zone"/>
    <s v="9 - verwerkt"/>
    <n v="0"/>
    <m/>
    <d v="2023-02-02T00:00:00"/>
    <s v="DROP"/>
    <s v="0001010909347620084633_002"/>
    <m/>
    <m/>
    <m/>
    <s v="EUR"/>
    <n v="57.07"/>
    <s v="EUR"/>
    <n v="57.07"/>
    <s v="EUR"/>
    <n v="57.07"/>
    <n v="57.07"/>
    <n v="0"/>
    <s v="N"/>
    <n v="1223000233"/>
    <d v="2023-03-22T00:00:00"/>
    <m/>
    <d v="2023-02-02T00:00:00"/>
    <s v="00:00"/>
    <s v="23:59"/>
    <d v="2023-02-02T00:00:00"/>
    <s v="06:00"/>
    <s v="07:00"/>
    <n v="2.4"/>
    <s v="ce"/>
    <n v="2190"/>
    <n v="2.4"/>
    <n v="3"/>
    <s v="Kuehne+Nagel Tiel 3 Standpl"/>
    <s v="De Diepert 5"/>
    <s v="Tiel"/>
    <s v="4004 MA"/>
    <s v="NL"/>
    <x v="2"/>
    <s v="Laan van Ruyven 1"/>
    <x v="11"/>
    <s v="2645EE"/>
    <s v="NL"/>
    <s v="0002245992"/>
    <s v="0084633_002"/>
    <s v="31V"/>
    <s v="NL001131849B01"/>
    <n v="2"/>
    <n v="0"/>
    <n v="57.07"/>
    <s v="N"/>
    <s v="Peter Appel Transport B.V."/>
    <n v="36622"/>
    <d v="2023-02-02T00:00:00"/>
    <s v="05:32:00"/>
    <n v="0"/>
    <x v="3"/>
    <x v="4"/>
    <n v="2"/>
    <x v="4"/>
    <n v="1"/>
    <n v="2.4"/>
    <x v="2"/>
    <n v="57.07"/>
    <n v="1"/>
    <n v="62.149229999999996"/>
  </r>
  <r>
    <s v="COLGATE 3800 DEB."/>
    <s v="Colgate-Palmolive Nederland BV"/>
    <s v="101t"/>
    <n v="101090935136"/>
    <n v="101030161625"/>
    <n v="930"/>
    <s v="Inv Booked"/>
    <s v="0002245989"/>
    <s v="Verkoop"/>
    <n v="170"/>
    <s v="Transport drops zone"/>
    <s v="9 - verwerkt"/>
    <n v="0"/>
    <m/>
    <d v="2023-02-02T00:00:00"/>
    <s v="DROP"/>
    <s v="0001010909351360084890_002"/>
    <m/>
    <m/>
    <m/>
    <s v="EUR"/>
    <n v="16.05"/>
    <s v="EUR"/>
    <n v="16.05"/>
    <s v="EUR"/>
    <n v="16.05"/>
    <n v="16.05"/>
    <n v="0"/>
    <s v="N"/>
    <n v="1223000233"/>
    <d v="2023-03-22T00:00:00"/>
    <m/>
    <d v="2023-02-02T00:00:00"/>
    <s v="00:00"/>
    <s v="23:59"/>
    <d v="2023-02-02T00:00:00"/>
    <s v="09:00"/>
    <s v="14:00"/>
    <n v="0.8"/>
    <s v="ce"/>
    <n v="785"/>
    <n v="0.8"/>
    <n v="1"/>
    <s v="Kuehne+Nagel Tiel 3 Standpl"/>
    <s v="De Diepert 5"/>
    <s v="Tiel"/>
    <s v="4004 MA"/>
    <s v="NL"/>
    <x v="32"/>
    <s v="Afrikastraat 10"/>
    <x v="34"/>
    <s v="6014CG"/>
    <s v="NL"/>
    <s v="0002245989"/>
    <s v="0084890_002"/>
    <s v="31V"/>
    <s v="NL001131849B01"/>
    <n v="2"/>
    <n v="0"/>
    <n v="16.05"/>
    <s v="N"/>
    <s v="Peter Appel Transport B.V."/>
    <n v="36622"/>
    <d v="2023-02-02T00:00:00"/>
    <s v="13:16:00"/>
    <n v="0"/>
    <x v="3"/>
    <x v="4"/>
    <n v="2"/>
    <x v="23"/>
    <n v="0"/>
    <s v=""/>
    <x v="3"/>
    <s v=""/>
    <n v="1"/>
    <e v="#VALUE!"/>
  </r>
  <r>
    <s v="COLGATE 3800 DEB."/>
    <s v="Colgate-Palmolive Nederland BV"/>
    <s v="101t"/>
    <n v="101090935123"/>
    <n v="101030161681"/>
    <n v="930"/>
    <s v="Inv Booked"/>
    <s v="0002246028"/>
    <s v="Verkoop"/>
    <n v="170"/>
    <s v="Transport drops zone"/>
    <s v="9 - verwerkt"/>
    <n v="0"/>
    <m/>
    <d v="2023-02-02T00:00:00"/>
    <s v="DROP"/>
    <s v="0001010909351230084883_004"/>
    <m/>
    <m/>
    <m/>
    <s v="EUR"/>
    <n v="107.72"/>
    <s v="EUR"/>
    <n v="107.72"/>
    <s v="EUR"/>
    <n v="107.72"/>
    <n v="107.72"/>
    <n v="0"/>
    <s v="N"/>
    <n v="1223000233"/>
    <d v="2023-03-22T00:00:00"/>
    <m/>
    <d v="2023-02-02T00:00:00"/>
    <s v="00:00"/>
    <s v="23:59"/>
    <d v="2023-02-02T00:00:00"/>
    <s v="06:00"/>
    <s v="14:30"/>
    <n v="4"/>
    <s v="ce"/>
    <n v="2452"/>
    <n v="4"/>
    <n v="3"/>
    <s v="Kuehne+Nagel Tiel 3 Standpl"/>
    <s v="De Diepert 5"/>
    <s v="Tiel"/>
    <s v="4004 MA"/>
    <s v="NL"/>
    <x v="37"/>
    <s v="Dublinweg 3"/>
    <x v="39"/>
    <s v="9744 VB"/>
    <s v="NL"/>
    <s v="0002246028"/>
    <s v="0084883_004"/>
    <s v="31V"/>
    <s v="NL001131849B01"/>
    <n v="2"/>
    <n v="0"/>
    <n v="107.72"/>
    <s v="N"/>
    <s v="Peter Appel Transport B.V."/>
    <n v="36622"/>
    <d v="2023-02-02T00:00:00"/>
    <s v="12:03:00"/>
    <n v="0"/>
    <x v="3"/>
    <x v="4"/>
    <n v="2"/>
    <x v="32"/>
    <n v="1"/>
    <n v="4"/>
    <x v="8"/>
    <n v="107.72"/>
    <n v="1"/>
    <n v="117.30708"/>
  </r>
  <r>
    <s v="COLGATE 3800 DEB."/>
    <s v="Colgate-Palmolive Nederland BV"/>
    <s v="101t"/>
    <n v="101090934997"/>
    <n v="101030161682"/>
    <n v="930"/>
    <s v="Inv Booked"/>
    <s v="0002246029"/>
    <s v="Verkoop"/>
    <n v="170"/>
    <s v="Transport drops zone"/>
    <s v="9 - verwerkt"/>
    <n v="0"/>
    <m/>
    <d v="2023-02-02T00:00:00"/>
    <s v="DROP"/>
    <s v="0001010909349970084761_002"/>
    <m/>
    <m/>
    <m/>
    <s v="EUR"/>
    <n v="71.39"/>
    <s v="EUR"/>
    <n v="71.39"/>
    <s v="EUR"/>
    <n v="71.39"/>
    <n v="71.39"/>
    <n v="0"/>
    <s v="N"/>
    <n v="1223000233"/>
    <d v="2023-03-22T00:00:00"/>
    <m/>
    <d v="2023-02-02T00:00:00"/>
    <s v="00:00"/>
    <s v="23:59"/>
    <d v="2023-02-02T00:00:00"/>
    <s v="06:00"/>
    <s v="14:00"/>
    <n v="3.2"/>
    <s v="ce"/>
    <n v="1961"/>
    <n v="3.2"/>
    <n v="3"/>
    <s v="Kuehne+Nagel Tiel 3 Standpl"/>
    <s v="De Diepert 5"/>
    <s v="Tiel"/>
    <s v="4004 MA"/>
    <s v="NL"/>
    <x v="36"/>
    <s v="Ada Byronweg 19"/>
    <x v="38"/>
    <s v="6045GM"/>
    <s v="NL"/>
    <s v="0002246029"/>
    <s v="0084761_002"/>
    <s v="31V"/>
    <s v="NL001131849B01"/>
    <n v="2"/>
    <n v="0"/>
    <n v="71.39"/>
    <s v="N"/>
    <s v="Peter Appel Transport B.V."/>
    <n v="36622"/>
    <d v="2023-02-02T00:00:00"/>
    <s v="08:30:00"/>
    <n v="0"/>
    <x v="3"/>
    <x v="4"/>
    <n v="2"/>
    <x v="23"/>
    <n v="1"/>
    <n v="3.2"/>
    <x v="8"/>
    <n v="71.39"/>
    <n v="1"/>
    <n v="77.743709999999993"/>
  </r>
  <r>
    <s v="COLGATE 3800 DEB."/>
    <s v="Colgate-Palmolive Nederland BV"/>
    <s v="101t"/>
    <n v="101090935128"/>
    <n v="101030161618"/>
    <n v="930"/>
    <s v="Inv Booked"/>
    <s v="0002245988"/>
    <s v="Verkoop"/>
    <n v="170"/>
    <s v="Transport drops zone"/>
    <s v="9 - verwerkt"/>
    <n v="0"/>
    <m/>
    <d v="2023-02-02T00:00:00"/>
    <s v="DROP"/>
    <s v="0001010909351280084884_004"/>
    <m/>
    <m/>
    <m/>
    <s v="EUR"/>
    <n v="40.74"/>
    <s v="EUR"/>
    <n v="40.74"/>
    <s v="EUR"/>
    <n v="40.74"/>
    <n v="40.74"/>
    <n v="0"/>
    <s v="N"/>
    <n v="1223000233"/>
    <d v="2023-03-22T00:00:00"/>
    <m/>
    <d v="2023-02-02T00:00:00"/>
    <s v="00:00"/>
    <s v="23:59"/>
    <d v="2023-02-02T00:00:00"/>
    <s v="09:00"/>
    <s v="10:00"/>
    <n v="1.6"/>
    <s v="ce"/>
    <n v="953"/>
    <n v="1.6"/>
    <n v="1"/>
    <s v="Kuehne+Nagel Tiel 3 Standpl"/>
    <s v="De Diepert 5"/>
    <s v="Tiel"/>
    <s v="4004 MA"/>
    <s v="NL"/>
    <x v="2"/>
    <s v="Pegasusweg 1"/>
    <x v="3"/>
    <s v="5015BZ"/>
    <s v="NL"/>
    <s v="0002245988"/>
    <s v="0084884_004"/>
    <s v="31V"/>
    <s v="NL001131849B01"/>
    <n v="2"/>
    <n v="0"/>
    <n v="40.74"/>
    <s v="N"/>
    <s v="Peter Appel Transport B.V."/>
    <n v="36622"/>
    <d v="2023-02-02T00:00:00"/>
    <s v="09:56:00"/>
    <n v="0"/>
    <x v="3"/>
    <x v="4"/>
    <n v="2"/>
    <x v="3"/>
    <n v="1"/>
    <n v="1.6"/>
    <x v="2"/>
    <n v="40.74"/>
    <n v="1"/>
    <n v="44.365859999999998"/>
  </r>
  <r>
    <s v="COLGATE 3800 DEB."/>
    <s v="Colgate-Palmolive Nederland BV"/>
    <s v="101t"/>
    <n v="0"/>
    <n v="101030161679"/>
    <n v="930"/>
    <s v="Inv Booked"/>
    <s v="0002246027"/>
    <s v="Verkoop"/>
    <n v="170"/>
    <s v="Transport drops zone"/>
    <s v="9 - verwerkt"/>
    <n v="0"/>
    <m/>
    <d v="2023-02-02T00:00:00"/>
    <m/>
    <m/>
    <m/>
    <m/>
    <m/>
    <s v="EUR"/>
    <n v="50.11"/>
    <s v="EUR"/>
    <n v="50.11"/>
    <s v="EUR"/>
    <n v="50.11"/>
    <n v="50.11"/>
    <n v="0"/>
    <s v="Y"/>
    <n v="1223000233"/>
    <d v="2023-03-22T00:00:00"/>
    <m/>
    <d v="2023-02-02T00:00:00"/>
    <s v="00:00"/>
    <s v="23:59"/>
    <d v="2023-02-02T00:00:00"/>
    <s v="05:00"/>
    <s v="06:00"/>
    <n v="9.6"/>
    <s v="ce"/>
    <n v="10475"/>
    <n v="9.6"/>
    <n v="16"/>
    <s v="Kuehne+Nagel Tiel 3 Standpl"/>
    <s v="De Diepert 5"/>
    <s v="Tiel"/>
    <s v="4004 MA"/>
    <s v="NL"/>
    <x v="2"/>
    <s v="Randweg 2"/>
    <x v="6"/>
    <s v="4191 NN"/>
    <s v="NL"/>
    <s v="0002246027"/>
    <s v="0084760_002"/>
    <s v="31V"/>
    <s v="NL001131849B01"/>
    <n v="2"/>
    <n v="0"/>
    <n v="50.11"/>
    <s v="N"/>
    <m/>
    <n v="36622"/>
    <d v="2023-02-02T00:00:00"/>
    <s v="06:00:00"/>
    <n v="0"/>
    <x v="3"/>
    <x v="4"/>
    <n v="2"/>
    <x v="6"/>
    <n v="0"/>
    <s v=""/>
    <x v="2"/>
    <s v=""/>
    <n v="1"/>
    <e v="#VALUE!"/>
  </r>
  <r>
    <s v="COLGATE 3800 DEB."/>
    <s v="Colgate-Palmolive Nederland BV"/>
    <s v="101t"/>
    <n v="101090935001"/>
    <n v="101030161680"/>
    <n v="930"/>
    <s v="Inv Booked"/>
    <s v="0002246030"/>
    <s v="Verkoop"/>
    <n v="170"/>
    <s v="Transport drops zone"/>
    <s v="9 - verwerkt"/>
    <n v="0"/>
    <m/>
    <d v="2023-02-02T00:00:00"/>
    <s v="DROP"/>
    <s v="0001010909350010084767_002"/>
    <m/>
    <m/>
    <m/>
    <s v="EUR"/>
    <n v="72.64"/>
    <s v="EUR"/>
    <n v="72.64"/>
    <s v="EUR"/>
    <n v="72.64"/>
    <n v="72.64"/>
    <n v="0"/>
    <s v="N"/>
    <n v="1223000233"/>
    <d v="2023-03-22T00:00:00"/>
    <m/>
    <d v="2023-02-02T00:00:00"/>
    <s v="00:00"/>
    <s v="23:59"/>
    <d v="2023-02-02T00:00:00"/>
    <s v="06:00"/>
    <s v="14:00"/>
    <n v="4"/>
    <s v="ce"/>
    <n v="2452"/>
    <n v="4"/>
    <n v="3"/>
    <s v="Kuehne+Nagel Tiel 3 Standpl"/>
    <s v="De Diepert 5"/>
    <s v="Tiel"/>
    <s v="4004 MA"/>
    <s v="NL"/>
    <x v="33"/>
    <s v="Tussenriemer 40"/>
    <x v="35"/>
    <s v="4704SR"/>
    <s v="NL"/>
    <s v="0002246030"/>
    <s v="0084767_002"/>
    <s v="31V"/>
    <s v="NL001131849B01"/>
    <n v="2"/>
    <n v="0"/>
    <n v="72.64"/>
    <s v="N"/>
    <s v="Peter Appel Transport B.V."/>
    <n v="36622"/>
    <d v="2023-02-02T00:00:00"/>
    <s v="10:22:00"/>
    <n v="0"/>
    <x v="3"/>
    <x v="4"/>
    <n v="2"/>
    <x v="29"/>
    <n v="1"/>
    <n v="4"/>
    <x v="8"/>
    <n v="72.64"/>
    <n v="1"/>
    <n v="79.104959999999991"/>
  </r>
  <r>
    <s v="COLGATE 3800 DEB."/>
    <s v="Colgate-Palmolive Nederland BV"/>
    <s v="101t"/>
    <n v="101090934614"/>
    <n v="101030161604"/>
    <n v="930"/>
    <s v="Inv Booked"/>
    <s v="0002245987"/>
    <s v="Verkoop"/>
    <n v="200"/>
    <s v="Transport drops"/>
    <s v="9 - verwerkt"/>
    <n v="0"/>
    <m/>
    <d v="2023-02-02T00:00:00"/>
    <s v="DROP"/>
    <s v="0001010909346140084563_002"/>
    <m/>
    <m/>
    <m/>
    <s v="EUR"/>
    <n v="49.95"/>
    <s v="EUR"/>
    <n v="49.95"/>
    <s v="EUR"/>
    <n v="49.95"/>
    <n v="49.95"/>
    <n v="0"/>
    <s v="N"/>
    <n v="1223000233"/>
    <d v="2023-03-22T00:00:00"/>
    <m/>
    <d v="2023-02-02T00:00:00"/>
    <s v="00:00"/>
    <s v="23:59"/>
    <d v="2023-02-02T00:00:00"/>
    <s v="08:00"/>
    <s v="16:00"/>
    <n v="0.8"/>
    <s v="ce"/>
    <n v="30"/>
    <n v="0.8"/>
    <n v="0"/>
    <s v="Kuehne+Nagel Tiel 3 Standpl"/>
    <s v="De Diepert 5"/>
    <s v="Tiel"/>
    <s v="4004 MA"/>
    <s v="NL"/>
    <x v="58"/>
    <s v="Phoenixstraat 21"/>
    <x v="32"/>
    <s v="1812PP"/>
    <s v="NL"/>
    <s v="0002245987"/>
    <s v="0084563_002"/>
    <s v="31V"/>
    <s v="NL001131849B01"/>
    <n v="2"/>
    <n v="0"/>
    <n v="49.95"/>
    <s v="N"/>
    <s v="Peter Appel Transport B.V."/>
    <n v="36744"/>
    <d v="2023-02-02T00:00:00"/>
    <s v="08:16:00"/>
    <n v="0"/>
    <x v="3"/>
    <x v="4"/>
    <n v="2"/>
    <x v="28"/>
    <n v="1"/>
    <n v="0.8"/>
    <x v="6"/>
    <n v="49.95"/>
    <n v="1"/>
    <n v="54.39555"/>
  </r>
  <r>
    <s v="COLGATE 3800 DEB."/>
    <s v="Colgate-Palmolive Nederland BV"/>
    <s v="101t"/>
    <n v="101090934614"/>
    <n v="101030161605"/>
    <n v="930"/>
    <s v="Inv Booked"/>
    <s v="0002245983"/>
    <s v="Verkoop"/>
    <n v="200"/>
    <s v="Transport drops"/>
    <s v="9 - verwerkt"/>
    <n v="0"/>
    <m/>
    <d v="2023-02-02T00:00:00"/>
    <s v="DROP"/>
    <s v="0001010909346140084563_003"/>
    <m/>
    <m/>
    <m/>
    <s v="EUR"/>
    <n v="49.95"/>
    <s v="EUR"/>
    <n v="49.95"/>
    <s v="EUR"/>
    <n v="49.95"/>
    <n v="49.95"/>
    <n v="0"/>
    <s v="N"/>
    <n v="1223000233"/>
    <d v="2023-03-22T00:00:00"/>
    <m/>
    <d v="2023-02-02T00:00:00"/>
    <s v="00:00"/>
    <s v="23:59"/>
    <d v="2023-02-02T00:00:00"/>
    <s v="08:00"/>
    <s v="16:00"/>
    <n v="0.8"/>
    <s v="ce"/>
    <n v="67"/>
    <n v="0.8"/>
    <n v="0"/>
    <s v="Kuehne+Nagel Tiel 3 Standpl"/>
    <s v="De Diepert 5"/>
    <s v="Tiel"/>
    <s v="4004 MA"/>
    <s v="NL"/>
    <x v="27"/>
    <s v="Nieuwehuizenweg 17"/>
    <x v="30"/>
    <s v="2314XP"/>
    <s v="NL"/>
    <s v="0002245983"/>
    <s v="0084563_003"/>
    <s v="31V"/>
    <s v="NL001131849B01"/>
    <n v="2"/>
    <n v="0"/>
    <n v="49.95"/>
    <s v="N"/>
    <s v="Peter Appel Transport B.V."/>
    <n v="36744"/>
    <d v="2023-02-02T00:00:00"/>
    <s v="09:35:00"/>
    <n v="0"/>
    <x v="3"/>
    <x v="4"/>
    <n v="2"/>
    <x v="26"/>
    <n v="1"/>
    <n v="0.8"/>
    <x v="0"/>
    <n v="49.95"/>
    <n v="1"/>
    <n v="54.39555"/>
  </r>
  <r>
    <s v="COLGATE 3800 DEB."/>
    <s v="Colgate-Palmolive Nederland BV"/>
    <s v="101t"/>
    <n v="101090934614"/>
    <n v="101030161606"/>
    <n v="930"/>
    <s v="Inv Booked"/>
    <s v="0002245984"/>
    <s v="Verkoop"/>
    <n v="200"/>
    <s v="Transport drops"/>
    <s v="9 - verwerkt"/>
    <n v="0"/>
    <m/>
    <d v="2023-02-02T00:00:00"/>
    <s v="DROP"/>
    <s v="0001010909346140084563_005"/>
    <m/>
    <m/>
    <m/>
    <s v="EUR"/>
    <n v="49.95"/>
    <s v="EUR"/>
    <n v="49.95"/>
    <s v="EUR"/>
    <n v="49.95"/>
    <n v="49.95"/>
    <n v="0"/>
    <s v="N"/>
    <n v="1223000233"/>
    <d v="2023-03-22T00:00:00"/>
    <m/>
    <d v="2023-02-02T00:00:00"/>
    <s v="00:00"/>
    <s v="23:59"/>
    <d v="2023-02-02T00:00:00"/>
    <s v="08:00"/>
    <s v="16:00"/>
    <n v="0.8"/>
    <s v="ce"/>
    <n v="53"/>
    <n v="0.8"/>
    <n v="0"/>
    <s v="Kuehne+Nagel Tiel 3 Standpl"/>
    <s v="De Diepert 5"/>
    <s v="Tiel"/>
    <s v="4004 MA"/>
    <s v="NL"/>
    <x v="27"/>
    <s v="Business Park Stein 192"/>
    <x v="50"/>
    <s v="6181MA"/>
    <s v="NL"/>
    <s v="0002245984"/>
    <s v="0084563_005"/>
    <s v="31V"/>
    <s v="NL001131849B01"/>
    <n v="2"/>
    <n v="0"/>
    <n v="49.95"/>
    <s v="N"/>
    <s v="Peter Appel Transport B.V."/>
    <n v="36744"/>
    <d v="2023-02-02T00:00:00"/>
    <s v="13:34:00"/>
    <n v="0"/>
    <x v="3"/>
    <x v="4"/>
    <n v="2"/>
    <x v="1"/>
    <n v="1"/>
    <n v="0.8"/>
    <x v="0"/>
    <n v="49.95"/>
    <n v="1"/>
    <n v="54.39555"/>
  </r>
  <r>
    <s v="COLGATE 3800 DEB."/>
    <s v="Colgate-Palmolive Nederland BV"/>
    <s v="101t"/>
    <n v="101090934626"/>
    <n v="101030161607"/>
    <n v="930"/>
    <s v="Inv Booked"/>
    <s v="0002245986"/>
    <s v="Verkoop"/>
    <n v="200"/>
    <s v="Transport drops"/>
    <s v="9 - verwerkt"/>
    <n v="0"/>
    <m/>
    <d v="2023-02-02T00:00:00"/>
    <s v="DROP"/>
    <s v="0001010909346260084604_002"/>
    <m/>
    <m/>
    <m/>
    <s v="EUR"/>
    <n v="49.95"/>
    <s v="EUR"/>
    <n v="49.95"/>
    <s v="EUR"/>
    <n v="49.95"/>
    <n v="49.95"/>
    <n v="0"/>
    <s v="N"/>
    <n v="1223000233"/>
    <d v="2023-03-22T00:00:00"/>
    <m/>
    <d v="2023-02-02T00:00:00"/>
    <s v="00:00"/>
    <s v="23:59"/>
    <d v="2023-02-02T00:00:00"/>
    <s v="08:00"/>
    <s v="17:00"/>
    <n v="0"/>
    <s v="ce"/>
    <n v="7"/>
    <n v="0.8"/>
    <n v="0"/>
    <s v="Kuehne+Nagel Tiel 3 Standpl"/>
    <s v="De Diepert 5"/>
    <s v="Tiel"/>
    <s v="4004 MA"/>
    <s v="NL"/>
    <x v="80"/>
    <s v="Biesland 7"/>
    <x v="19"/>
    <s v="1948RJ"/>
    <s v="NL"/>
    <s v="0002245986"/>
    <s v="0084604_002"/>
    <s v="31V"/>
    <s v="NL001131849B01"/>
    <n v="2"/>
    <n v="0"/>
    <n v="49.95"/>
    <s v="N"/>
    <s v="Peter Appel Transport B.V."/>
    <n v="36744"/>
    <d v="2023-02-02T00:00:00"/>
    <s v="17:11:00"/>
    <n v="0"/>
    <x v="3"/>
    <x v="4"/>
    <n v="2"/>
    <x v="17"/>
    <n v="1"/>
    <n v="0.8"/>
    <x v="6"/>
    <n v="49.95"/>
    <n v="1"/>
    <n v="54.39555"/>
  </r>
  <r>
    <s v="COLGATE 3800 DEB."/>
    <s v="Colgate-Palmolive Nederland BV"/>
    <s v="101t"/>
    <n v="101090934614"/>
    <n v="101030161608"/>
    <n v="930"/>
    <s v="Inv Booked"/>
    <s v="0002245982"/>
    <s v="Verkoop"/>
    <n v="200"/>
    <s v="Transport drops"/>
    <s v="9 - verwerkt"/>
    <n v="0"/>
    <m/>
    <d v="2023-02-02T00:00:00"/>
    <s v="DROP"/>
    <s v="0001010909346140084563_004"/>
    <m/>
    <m/>
    <m/>
    <s v="EUR"/>
    <n v="49.95"/>
    <s v="EUR"/>
    <n v="49.95"/>
    <s v="EUR"/>
    <n v="49.95"/>
    <n v="49.95"/>
    <n v="0"/>
    <s v="N"/>
    <n v="1223000233"/>
    <d v="2023-03-22T00:00:00"/>
    <m/>
    <d v="2023-02-02T00:00:00"/>
    <s v="00:00"/>
    <s v="23:59"/>
    <d v="2023-02-02T00:00:00"/>
    <s v="07:00"/>
    <s v="12:00"/>
    <n v="0.8"/>
    <s v="ce"/>
    <n v="67"/>
    <n v="0.8"/>
    <n v="0"/>
    <s v="Kuehne+Nagel Tiel 3 Standpl"/>
    <s v="De Diepert 5"/>
    <s v="Tiel"/>
    <s v="4004 MA"/>
    <s v="NL"/>
    <x v="26"/>
    <s v="Park Forum 1129"/>
    <x v="29"/>
    <s v="5657 HK"/>
    <s v="NL"/>
    <s v="0002245982"/>
    <s v="0084563_004"/>
    <s v="31V"/>
    <s v="NL001131849B01"/>
    <n v="2"/>
    <n v="0"/>
    <n v="49.95"/>
    <s v="N"/>
    <s v="Peter Appel Transport B.V."/>
    <n v="36744"/>
    <d v="2023-02-02T00:00:00"/>
    <s v="11:55:00"/>
    <n v="0"/>
    <x v="3"/>
    <x v="4"/>
    <n v="2"/>
    <x v="25"/>
    <n v="1"/>
    <n v="0.8"/>
    <x v="6"/>
    <n v="49.95"/>
    <n v="1"/>
    <n v="54.39555"/>
  </r>
  <r>
    <s v="COLGATE 3800 DEB."/>
    <s v="Colgate-Palmolive Nederland BV"/>
    <s v="101t"/>
    <n v="101090935309"/>
    <n v="101030161634"/>
    <n v="930"/>
    <s v="Inv Booked"/>
    <s v="0002246009"/>
    <s v="Verkoop"/>
    <n v="170"/>
    <s v="Transport drops zone"/>
    <s v="9 - verwerkt"/>
    <n v="0"/>
    <m/>
    <d v="2023-02-03T00:00:00"/>
    <s v="DROP"/>
    <s v="0001010909353090084974_002"/>
    <m/>
    <m/>
    <m/>
    <s v="EUR"/>
    <n v="266.39999999999998"/>
    <s v="EUR"/>
    <n v="266.39999999999998"/>
    <s v="EUR"/>
    <n v="266.39999999999998"/>
    <n v="266.39999999999998"/>
    <n v="0"/>
    <s v="N"/>
    <n v="1223000233"/>
    <d v="2023-03-22T00:00:00"/>
    <m/>
    <d v="2023-02-03T00:00:00"/>
    <s v="00:00"/>
    <s v="23:59"/>
    <d v="2023-02-03T00:00:00"/>
    <s v="18:30"/>
    <s v="18:30"/>
    <n v="20"/>
    <s v="ce"/>
    <n v="23154"/>
    <n v="20"/>
    <n v="38"/>
    <s v="Kuehne+Nagel Tiel 3 Standpl"/>
    <s v="De Diepert 5"/>
    <s v="Tiel"/>
    <s v="4004 MA"/>
    <s v="NL"/>
    <x v="1"/>
    <s v="Fahrenheitweg 1"/>
    <x v="1"/>
    <s v="6101WR"/>
    <s v="NL"/>
    <s v="0002246009"/>
    <s v="0084974_002"/>
    <s v="31V"/>
    <s v="NL001131849B01"/>
    <n v="2"/>
    <n v="0"/>
    <n v="266.39999999999998"/>
    <s v="N"/>
    <s v="Peter Appel Transport B.V."/>
    <n v="36622"/>
    <d v="2023-02-03T00:00:00"/>
    <s v="18:49:00"/>
    <n v="0"/>
    <x v="4"/>
    <x v="4"/>
    <n v="2"/>
    <x v="1"/>
    <n v="1"/>
    <n v="20"/>
    <x v="1"/>
    <n v="266.39999999999998"/>
    <n v="1"/>
    <n v="290.10959999999994"/>
  </r>
  <r>
    <s v="COLGATE 3800 DEB."/>
    <s v="Colgate-Palmolive Nederland BV"/>
    <s v="101t"/>
    <n v="101090935594"/>
    <n v="101030161715"/>
    <n v="930"/>
    <s v="Inv Booked"/>
    <s v="0002246035"/>
    <s v="Verkoop"/>
    <n v="170"/>
    <s v="Transport drops zone"/>
    <s v="9 - verwerkt"/>
    <n v="0"/>
    <m/>
    <d v="2023-02-03T00:00:00"/>
    <s v="DROP"/>
    <s v="0001010909355940085174_002"/>
    <m/>
    <m/>
    <m/>
    <s v="EUR"/>
    <n v="220.46"/>
    <s v="EUR"/>
    <n v="220.46"/>
    <s v="EUR"/>
    <n v="220.46"/>
    <n v="220.46"/>
    <n v="0"/>
    <s v="N"/>
    <n v="1223000233"/>
    <d v="2023-03-22T00:00:00"/>
    <m/>
    <d v="2023-02-03T00:00:00"/>
    <s v="00:00"/>
    <s v="23:59"/>
    <d v="2023-02-03T00:00:00"/>
    <s v="07:00"/>
    <s v="07:00"/>
    <n v="14.4"/>
    <s v="ce"/>
    <n v="15895"/>
    <n v="14.4"/>
    <n v="27"/>
    <s v="Kuehne+Nagel Tiel 3 Standpl"/>
    <s v="De Diepert 5"/>
    <s v="Tiel"/>
    <s v="4004 MA"/>
    <s v="NL"/>
    <x v="50"/>
    <s v="Fahrenheitweg 24"/>
    <x v="1"/>
    <s v="6101WR"/>
    <s v="NL"/>
    <s v="0002246035"/>
    <s v="0085174_002"/>
    <s v="31V"/>
    <s v="NL001131849B01"/>
    <n v="2"/>
    <n v="0"/>
    <n v="220.46"/>
    <s v="N"/>
    <s v="Peter Appel Transport B.V."/>
    <n v="36622"/>
    <d v="2023-02-03T00:00:00"/>
    <s v="07:33:00"/>
    <n v="0"/>
    <x v="4"/>
    <x v="4"/>
    <n v="2"/>
    <x v="1"/>
    <n v="1"/>
    <n v="14.4"/>
    <x v="1"/>
    <n v="220.46"/>
    <n v="1"/>
    <n v="240.08094"/>
  </r>
  <r>
    <s v="COLGATE 3800 DEB."/>
    <s v="Colgate-Palmolive Nederland BV"/>
    <s v="101t"/>
    <n v="101090935311"/>
    <n v="101030161716"/>
    <n v="930"/>
    <s v="Inv Booked"/>
    <s v="0002246047"/>
    <s v="Verkoop"/>
    <n v="170"/>
    <s v="Transport drops zone"/>
    <s v="9 - verwerkt"/>
    <n v="0"/>
    <m/>
    <d v="2023-02-03T00:00:00"/>
    <s v="DROP"/>
    <s v="0001010909353110084976_006"/>
    <m/>
    <m/>
    <m/>
    <s v="EUR"/>
    <n v="25.03"/>
    <s v="EUR"/>
    <n v="25.03"/>
    <s v="EUR"/>
    <n v="25.03"/>
    <n v="25.03"/>
    <n v="0"/>
    <s v="N"/>
    <n v="1223000233"/>
    <d v="2023-03-22T00:00:00"/>
    <m/>
    <d v="2023-02-03T00:00:00"/>
    <s v="00:00"/>
    <s v="23:59"/>
    <d v="2023-02-03T00:00:00"/>
    <s v="08:00"/>
    <s v="16:00"/>
    <n v="0.8"/>
    <s v="ce"/>
    <n v="18"/>
    <n v="0.8"/>
    <n v="0"/>
    <s v="Kuehne+Nagel Tiel 3 Standpl"/>
    <s v="De Diepert 5"/>
    <s v="Tiel"/>
    <s v="4004 MA"/>
    <s v="NL"/>
    <x v="20"/>
    <s v="Wieldrechtseweg 26"/>
    <x v="21"/>
    <s v="3316GB"/>
    <s v="NL"/>
    <s v="0002246047"/>
    <s v="0084976_006"/>
    <s v="31V"/>
    <s v="NL001131849B01"/>
    <n v="2"/>
    <n v="0"/>
    <n v="25.03"/>
    <s v="N"/>
    <s v="Peter Appel Transport B.V."/>
    <n v="36622"/>
    <d v="2023-02-03T00:00:00"/>
    <s v="11:39:00"/>
    <n v="0"/>
    <x v="4"/>
    <x v="4"/>
    <n v="2"/>
    <x v="19"/>
    <n v="1"/>
    <n v="0.8"/>
    <x v="6"/>
    <n v="25.03"/>
    <n v="1"/>
    <n v="27.257670000000001"/>
  </r>
  <r>
    <s v="COLGATE 3800 DEB."/>
    <s v="Colgate-Palmolive Nederland BV"/>
    <s v="101t"/>
    <n v="101090935303"/>
    <n v="101030161717"/>
    <n v="930"/>
    <s v="Inv Booked"/>
    <s v="0002246038"/>
    <s v="Verkoop"/>
    <n v="170"/>
    <s v="Transport drops zone"/>
    <s v="9 - verwerkt"/>
    <n v="0"/>
    <m/>
    <d v="2023-02-03T00:00:00"/>
    <s v="DROP"/>
    <s v="0001010909353030084967_002"/>
    <m/>
    <m/>
    <m/>
    <s v="EUR"/>
    <n v="92.98"/>
    <s v="EUR"/>
    <n v="92.98"/>
    <s v="EUR"/>
    <n v="92.98"/>
    <n v="92.98"/>
    <n v="0"/>
    <s v="N"/>
    <n v="1223000233"/>
    <d v="2023-03-22T00:00:00"/>
    <m/>
    <d v="2023-02-03T00:00:00"/>
    <s v="00:00"/>
    <s v="23:59"/>
    <d v="2023-02-03T00:00:00"/>
    <s v="07:00"/>
    <s v="10:00"/>
    <n v="10.4"/>
    <s v="ce"/>
    <n v="10735"/>
    <n v="10.4"/>
    <n v="17"/>
    <s v="Kuehne+Nagel Tiel 3 Standpl"/>
    <s v="De Diepert 5"/>
    <s v="Tiel"/>
    <s v="4004 MA"/>
    <s v="NL"/>
    <x v="10"/>
    <s v="Slego 1a"/>
    <x v="13"/>
    <s v="1046BM"/>
    <s v="NL"/>
    <s v="0002246038"/>
    <s v="0084967_002"/>
    <s v="31V"/>
    <s v="NL001131849B01"/>
    <n v="2"/>
    <n v="0"/>
    <n v="92.98"/>
    <s v="N"/>
    <s v="Peter Appel Transport B.V."/>
    <n v="36622"/>
    <d v="2023-02-03T00:00:00"/>
    <s v="08:17:00"/>
    <n v="0"/>
    <x v="4"/>
    <x v="4"/>
    <n v="2"/>
    <x v="11"/>
    <n v="1"/>
    <n v="24.8"/>
    <x v="0"/>
    <n v="221.70999999999998"/>
    <n v="1"/>
    <n v="241.44218999999998"/>
  </r>
  <r>
    <s v="COLGATE 3800 DEB."/>
    <s v="Colgate-Palmolive Nederland BV"/>
    <s v="101t"/>
    <n v="101090935599"/>
    <n v="101030161718"/>
    <n v="930"/>
    <s v="Inv Booked"/>
    <s v="0002246045"/>
    <s v="Verkoop"/>
    <n v="170"/>
    <s v="Transport drops zone"/>
    <s v="9 - verwerkt"/>
    <n v="0"/>
    <m/>
    <d v="2023-02-03T00:00:00"/>
    <s v="DROP"/>
    <s v="0001010909355990085181_003"/>
    <m/>
    <m/>
    <m/>
    <s v="EUR"/>
    <n v="32.26"/>
    <s v="EUR"/>
    <n v="32.26"/>
    <s v="EUR"/>
    <n v="32.26"/>
    <n v="32.26"/>
    <n v="0"/>
    <s v="N"/>
    <n v="1223000233"/>
    <d v="2023-03-22T00:00:00"/>
    <m/>
    <d v="2023-02-03T00:00:00"/>
    <s v="00:00"/>
    <s v="23:59"/>
    <d v="2023-02-03T00:00:00"/>
    <s v="14:00"/>
    <s v="14:00"/>
    <n v="3.2"/>
    <s v="ce"/>
    <n v="1919"/>
    <n v="3.2"/>
    <n v="4"/>
    <s v="Kuehne+Nagel Tiel 3 Standpl"/>
    <s v="De Diepert 5"/>
    <s v="Tiel"/>
    <s v="4004 MA"/>
    <s v="NL"/>
    <x v="14"/>
    <s v="Rood 24"/>
    <x v="17"/>
    <s v="6666LT"/>
    <s v="NL"/>
    <s v="0002246045"/>
    <s v="0085181_003"/>
    <s v="31V"/>
    <s v="NL001131849B01"/>
    <n v="2"/>
    <n v="0"/>
    <n v="32.26"/>
    <s v="N"/>
    <s v="Peter Appel Transport B.V."/>
    <n v="36622"/>
    <d v="2023-02-03T00:00:00"/>
    <s v="15:00:00"/>
    <n v="0"/>
    <x v="4"/>
    <x v="4"/>
    <n v="2"/>
    <x v="15"/>
    <n v="1"/>
    <n v="8"/>
    <x v="5"/>
    <n v="80.64"/>
    <n v="1"/>
    <n v="87.816959999999995"/>
  </r>
  <r>
    <s v="COLGATE 3800 DEB."/>
    <s v="Colgate-Palmolive Nederland BV"/>
    <s v="101t"/>
    <n v="101090935599"/>
    <n v="101030161719"/>
    <n v="930"/>
    <s v="Inv Booked"/>
    <s v="0002246043"/>
    <s v="Verkoop"/>
    <n v="170"/>
    <s v="Transport drops zone"/>
    <s v="9 - verwerkt"/>
    <n v="0"/>
    <m/>
    <d v="2023-02-03T00:00:00"/>
    <s v="DROP"/>
    <s v="0001010909355990085181_003"/>
    <m/>
    <m/>
    <m/>
    <s v="EUR"/>
    <n v="8.06"/>
    <s v="EUR"/>
    <n v="8.06"/>
    <s v="EUR"/>
    <n v="8.06"/>
    <n v="8.06"/>
    <n v="0"/>
    <s v="N"/>
    <n v="1223000233"/>
    <d v="2023-03-22T00:00:00"/>
    <m/>
    <d v="2023-02-03T00:00:00"/>
    <s v="00:00"/>
    <s v="23:59"/>
    <d v="2023-02-03T00:00:00"/>
    <s v="14:00"/>
    <s v="14:00"/>
    <n v="0.8"/>
    <s v="ce"/>
    <n v="110"/>
    <n v="0.8"/>
    <n v="0"/>
    <s v="Kuehne+Nagel Tiel 3 Standpl"/>
    <s v="De Diepert 5"/>
    <s v="Tiel"/>
    <s v="4004 MA"/>
    <s v="NL"/>
    <x v="14"/>
    <s v="Rood 24"/>
    <x v="17"/>
    <s v="6666LT"/>
    <s v="NL"/>
    <s v="0002246043"/>
    <s v="0085181_003"/>
    <s v="31V"/>
    <s v="NL001131849B01"/>
    <n v="2"/>
    <n v="0"/>
    <n v="8.06"/>
    <s v="N"/>
    <s v="Peter Appel Transport B.V."/>
    <n v="36622"/>
    <d v="2023-02-03T00:00:00"/>
    <s v="15:00:00"/>
    <n v="0"/>
    <x v="4"/>
    <x v="4"/>
    <n v="2"/>
    <x v="15"/>
    <n v="0"/>
    <s v=""/>
    <x v="5"/>
    <s v=""/>
    <n v="1"/>
    <e v="#VALUE!"/>
  </r>
  <r>
    <s v="COLGATE 3800 DEB."/>
    <s v="Colgate-Palmolive Nederland BV"/>
    <s v="101t"/>
    <n v="101090935589"/>
    <n v="101030161720"/>
    <n v="930"/>
    <s v="Inv Booked"/>
    <s v="0002246044"/>
    <s v="Verkoop"/>
    <n v="170"/>
    <s v="Transport drops zone"/>
    <s v="9 - verwerkt"/>
    <n v="0"/>
    <m/>
    <d v="2023-02-03T00:00:00"/>
    <s v="DROP"/>
    <s v="0001010909355890085170_002"/>
    <m/>
    <m/>
    <m/>
    <s v="EUR"/>
    <n v="163.44"/>
    <s v="EUR"/>
    <n v="163.44"/>
    <s v="EUR"/>
    <n v="163.44"/>
    <n v="163.44"/>
    <n v="0"/>
    <s v="N"/>
    <n v="1223000233"/>
    <d v="2023-03-22T00:00:00"/>
    <m/>
    <d v="2023-02-03T00:00:00"/>
    <s v="00:00"/>
    <s v="23:59"/>
    <d v="2023-02-03T00:00:00"/>
    <s v="14:00"/>
    <s v="14:00"/>
    <n v="12"/>
    <s v="ce"/>
    <n v="10995"/>
    <n v="12"/>
    <n v="18"/>
    <s v="Kuehne+Nagel Tiel 3 Standpl"/>
    <s v="De Diepert 5"/>
    <s v="Tiel"/>
    <s v="4004 MA"/>
    <s v="NL"/>
    <x v="25"/>
    <s v="Hollandweg 30"/>
    <x v="4"/>
    <s v="2665 MT"/>
    <s v="NL"/>
    <s v="0002246044"/>
    <s v="0085170_002"/>
    <s v="31V"/>
    <s v="NL001131849B01"/>
    <n v="2"/>
    <n v="0"/>
    <n v="163.44"/>
    <s v="N"/>
    <s v="Peter Appel Transport B.V."/>
    <n v="36622"/>
    <d v="2023-02-03T00:00:00"/>
    <s v="08:58:00"/>
    <n v="0"/>
    <x v="4"/>
    <x v="4"/>
    <n v="2"/>
    <x v="4"/>
    <n v="1"/>
    <n v="12"/>
    <x v="0"/>
    <n v="163.44"/>
    <n v="1"/>
    <n v="177.98615999999998"/>
  </r>
  <r>
    <s v="COLGATE 3800 DEB."/>
    <s v="Colgate-Palmolive Nederland BV"/>
    <s v="101t"/>
    <n v="101090935588"/>
    <n v="101030161721"/>
    <n v="930"/>
    <s v="Inv Booked"/>
    <s v="0002246046"/>
    <s v="Verkoop"/>
    <n v="170"/>
    <s v="Transport drops zone"/>
    <s v="9 - verwerkt"/>
    <n v="0"/>
    <m/>
    <d v="2023-02-03T00:00:00"/>
    <s v="DROP"/>
    <s v="0001010909355880085171_002"/>
    <m/>
    <m/>
    <m/>
    <s v="EUR"/>
    <n v="35.01"/>
    <s v="EUR"/>
    <n v="35.01"/>
    <s v="EUR"/>
    <n v="35.01"/>
    <n v="35.01"/>
    <n v="0"/>
    <s v="N"/>
    <n v="1223000233"/>
    <d v="2023-03-22T00:00:00"/>
    <m/>
    <d v="2023-02-03T00:00:00"/>
    <s v="00:00"/>
    <s v="23:59"/>
    <d v="2023-02-03T00:00:00"/>
    <s v="05:00"/>
    <s v="06:00"/>
    <n v="3.2"/>
    <s v="ce"/>
    <n v="2148"/>
    <n v="3.2"/>
    <n v="4"/>
    <s v="Kuehne+Nagel Tiel 3 Standpl"/>
    <s v="De Diepert 5"/>
    <s v="Tiel"/>
    <s v="4004 MA"/>
    <s v="NL"/>
    <x v="2"/>
    <s v="Randweg 2"/>
    <x v="6"/>
    <s v="4191 NN"/>
    <s v="NL"/>
    <s v="0002246046"/>
    <s v="0085171_002"/>
    <s v="31V"/>
    <s v="NL001131849B01"/>
    <n v="2"/>
    <n v="0"/>
    <n v="35.01"/>
    <s v="N"/>
    <s v="Peter Appel Transport B.V."/>
    <n v="36622"/>
    <d v="2023-02-03T00:00:00"/>
    <s v="06:13:00"/>
    <n v="0"/>
    <x v="4"/>
    <x v="4"/>
    <n v="2"/>
    <x v="6"/>
    <n v="1"/>
    <n v="3.2"/>
    <x v="2"/>
    <n v="35.01"/>
    <n v="1"/>
    <n v="38.125889999999998"/>
  </r>
  <r>
    <s v="COLGATE 3800 DEB."/>
    <s v="Colgate-Palmolive Nederland BV"/>
    <s v="101t"/>
    <n v="101090935311"/>
    <n v="101030161722"/>
    <n v="930"/>
    <s v="Inv Booked"/>
    <s v="0002246037"/>
    <s v="Verkoop"/>
    <n v="170"/>
    <s v="Transport drops zone"/>
    <s v="9 - verwerkt"/>
    <n v="0"/>
    <m/>
    <d v="2023-02-03T00:00:00"/>
    <s v="DROP"/>
    <s v="0001010909353110084976_011"/>
    <m/>
    <m/>
    <m/>
    <s v="EUR"/>
    <n v="58.46"/>
    <s v="EUR"/>
    <n v="58.46"/>
    <s v="EUR"/>
    <n v="58.46"/>
    <n v="58.46"/>
    <n v="0"/>
    <s v="N"/>
    <n v="1223000233"/>
    <d v="2023-03-22T00:00:00"/>
    <m/>
    <d v="2023-02-03T00:00:00"/>
    <s v="00:00"/>
    <s v="23:59"/>
    <d v="2023-02-03T00:00:00"/>
    <s v="12:45"/>
    <s v="12:45"/>
    <n v="3.2"/>
    <s v="ce"/>
    <n v="2248"/>
    <n v="3.2"/>
    <n v="3"/>
    <s v="Kuehne+Nagel Tiel 3 Standpl"/>
    <s v="De Diepert 5"/>
    <s v="Tiel"/>
    <s v="4004 MA"/>
    <s v="NL"/>
    <x v="43"/>
    <s v="Nijverheidsweg 61"/>
    <x v="42"/>
    <s v="3341LJ"/>
    <s v="NL"/>
    <s v="0002246037"/>
    <s v="0084976_011"/>
    <s v="31V"/>
    <s v="NL001131849B01"/>
    <n v="2"/>
    <n v="0"/>
    <n v="58.46"/>
    <s v="N"/>
    <s v="Peter Appel Transport B.V."/>
    <n v="36622"/>
    <d v="2023-02-03T00:00:00"/>
    <s v="13:06:00"/>
    <n v="0"/>
    <x v="4"/>
    <x v="4"/>
    <n v="2"/>
    <x v="19"/>
    <n v="1"/>
    <n v="3.2"/>
    <x v="3"/>
    <n v="58.46"/>
    <n v="1"/>
    <n v="63.662939999999999"/>
  </r>
  <r>
    <s v="COLGATE 3800 DEB."/>
    <s v="Colgate-Palmolive Nederland BV"/>
    <s v="101t"/>
    <n v="101090935587"/>
    <n v="101030161723"/>
    <n v="930"/>
    <s v="Inv Booked"/>
    <s v="0002246042"/>
    <s v="Verkoop"/>
    <n v="170"/>
    <s v="Transport drops zone"/>
    <s v="9 - verwerkt"/>
    <n v="0"/>
    <m/>
    <d v="2023-02-03T00:00:00"/>
    <s v="DROP"/>
    <s v="0001010909355870085169_002"/>
    <m/>
    <m/>
    <m/>
    <s v="EUR"/>
    <n v="76.239999999999995"/>
    <s v="EUR"/>
    <n v="76.239999999999995"/>
    <s v="EUR"/>
    <n v="76.239999999999995"/>
    <n v="76.239999999999995"/>
    <n v="0"/>
    <s v="N"/>
    <n v="1223000233"/>
    <d v="2023-03-22T00:00:00"/>
    <m/>
    <d v="2023-02-03T00:00:00"/>
    <s v="00:00"/>
    <s v="23:59"/>
    <d v="2023-02-03T00:00:00"/>
    <s v="07:00"/>
    <s v="07:00"/>
    <n v="4"/>
    <s v="ce"/>
    <n v="1868"/>
    <n v="4"/>
    <n v="1"/>
    <s v="Kuehne+Nagel Tiel 3 Standpl"/>
    <s v="De Diepert 5"/>
    <s v="Tiel"/>
    <s v="4004 MA"/>
    <s v="NL"/>
    <x v="29"/>
    <s v="Opaalstraat 15"/>
    <x v="32"/>
    <s v="1812RH"/>
    <s v="NL"/>
    <s v="0002246042"/>
    <s v="0085169_002"/>
    <s v="31V"/>
    <s v="NL001131849B01"/>
    <n v="2"/>
    <n v="0"/>
    <n v="76.239999999999995"/>
    <s v="N"/>
    <s v="Peter Appel Transport B.V."/>
    <n v="36622"/>
    <d v="2023-02-03T00:00:00"/>
    <s v="08:33:00"/>
    <n v="0"/>
    <x v="4"/>
    <x v="4"/>
    <n v="2"/>
    <x v="28"/>
    <n v="1"/>
    <n v="4"/>
    <x v="3"/>
    <n v="76.239999999999995"/>
    <n v="1"/>
    <n v="83.025359999999992"/>
  </r>
  <r>
    <s v="COLGATE 3800 DEB."/>
    <s v="Colgate-Palmolive Nederland BV"/>
    <s v="101t"/>
    <n v="101090935311"/>
    <n v="101030161724"/>
    <n v="930"/>
    <s v="Inv Booked"/>
    <s v="0002246034"/>
    <s v="Verkoop"/>
    <n v="170"/>
    <s v="Transport drops zone"/>
    <s v="9 - verwerkt"/>
    <n v="0"/>
    <m/>
    <d v="2023-02-03T00:00:00"/>
    <s v="DROP"/>
    <s v="0001010909353110084976_010"/>
    <m/>
    <m/>
    <m/>
    <s v="EUR"/>
    <n v="61.73"/>
    <s v="EUR"/>
    <n v="61.73"/>
    <s v="EUR"/>
    <n v="61.73"/>
    <n v="61.73"/>
    <n v="0"/>
    <s v="N"/>
    <n v="1223000233"/>
    <d v="2023-03-22T00:00:00"/>
    <m/>
    <d v="2023-02-03T00:00:00"/>
    <s v="00:00"/>
    <s v="23:59"/>
    <d v="2023-02-03T00:00:00"/>
    <s v="10:30"/>
    <s v="10:30"/>
    <n v="2.4"/>
    <s v="ce"/>
    <n v="2075"/>
    <n v="2.4"/>
    <n v="3"/>
    <s v="Kuehne+Nagel Tiel 3 Standpl"/>
    <s v="De Diepert 5"/>
    <s v="Tiel"/>
    <s v="4004 MA"/>
    <s v="NL"/>
    <x v="42"/>
    <s v="Industriestraat 67"/>
    <x v="41"/>
    <s v="7482EW"/>
    <s v="NL"/>
    <s v="0002246034"/>
    <s v="0084976_010"/>
    <s v="31V"/>
    <s v="NL001131849B01"/>
    <n v="2"/>
    <n v="0"/>
    <n v="61.73"/>
    <s v="N"/>
    <s v="Peter Appel Transport B.V."/>
    <n v="36622"/>
    <d v="2023-02-03T00:00:00"/>
    <s v="11:17:00"/>
    <n v="0"/>
    <x v="4"/>
    <x v="4"/>
    <n v="2"/>
    <x v="30"/>
    <n v="1"/>
    <n v="2.4"/>
    <x v="3"/>
    <n v="61.73"/>
    <n v="1"/>
    <n v="67.223969999999994"/>
  </r>
  <r>
    <s v="COLGATE 3800 DEB."/>
    <s v="Colgate-Palmolive Nederland BV"/>
    <s v="101t"/>
    <n v="101090935599"/>
    <n v="101030161728"/>
    <n v="930"/>
    <s v="Inv Booked"/>
    <s v="0002246036"/>
    <s v="Verkoop"/>
    <n v="170"/>
    <s v="Transport drops zone"/>
    <s v="9 - verwerkt"/>
    <n v="0"/>
    <m/>
    <d v="2023-02-03T00:00:00"/>
    <s v="DROP"/>
    <s v="0001010909355990085181_003"/>
    <m/>
    <m/>
    <m/>
    <s v="EUR"/>
    <n v="8.06"/>
    <s v="EUR"/>
    <n v="8.06"/>
    <s v="EUR"/>
    <n v="8.06"/>
    <n v="8.06"/>
    <n v="0"/>
    <s v="N"/>
    <n v="1223000233"/>
    <d v="2023-03-22T00:00:00"/>
    <m/>
    <d v="2023-02-03T00:00:00"/>
    <s v="00:00"/>
    <s v="23:59"/>
    <d v="2023-02-03T00:00:00"/>
    <s v="14:00"/>
    <s v="14:00"/>
    <n v="0.8"/>
    <s v="ce"/>
    <n v="110"/>
    <n v="0.8"/>
    <n v="0"/>
    <s v="Kuehne+Nagel Tiel 3 Standpl"/>
    <s v="De Diepert 5"/>
    <s v="Tiel"/>
    <s v="4004 MA"/>
    <s v="NL"/>
    <x v="14"/>
    <s v="Rood 24"/>
    <x v="17"/>
    <s v="6666LT"/>
    <s v="NL"/>
    <s v="0002246036"/>
    <s v="0085181_003"/>
    <s v="31V"/>
    <s v="NL001131849B01"/>
    <n v="2"/>
    <n v="0"/>
    <n v="8.06"/>
    <s v="N"/>
    <s v="Peter Appel Transport B.V."/>
    <n v="36622"/>
    <d v="2023-02-03T00:00:00"/>
    <s v="15:00:00"/>
    <n v="0"/>
    <x v="4"/>
    <x v="4"/>
    <n v="2"/>
    <x v="15"/>
    <n v="0"/>
    <s v=""/>
    <x v="5"/>
    <s v=""/>
    <n v="1"/>
    <e v="#VALUE!"/>
  </r>
  <r>
    <s v="COLGATE 3800 DEB."/>
    <s v="Colgate-Palmolive Nederland BV"/>
    <s v="101t"/>
    <n v="101090935595"/>
    <n v="101030161631"/>
    <n v="930"/>
    <s v="Inv Booked"/>
    <s v="0002246007"/>
    <s v="Verkoop"/>
    <n v="170"/>
    <s v="Transport drops zone"/>
    <s v="9 - verwerkt"/>
    <n v="0"/>
    <m/>
    <d v="2023-02-03T00:00:00"/>
    <s v="DROP"/>
    <s v="0001010909355950085175_002"/>
    <m/>
    <m/>
    <m/>
    <s v="EUR"/>
    <n v="234.24"/>
    <s v="EUR"/>
    <n v="234.24"/>
    <s v="EUR"/>
    <n v="234.24"/>
    <n v="234.24"/>
    <n v="0"/>
    <s v="N"/>
    <n v="1223000233"/>
    <d v="2023-03-22T00:00:00"/>
    <m/>
    <d v="2023-02-03T00:00:00"/>
    <s v="00:00"/>
    <s v="23:59"/>
    <d v="2023-02-03T00:00:00"/>
    <s v="08:00"/>
    <s v="08:00"/>
    <n v="16"/>
    <s v="ce"/>
    <n v="12697"/>
    <n v="16"/>
    <n v="27"/>
    <s v="Kuehne+Nagel Tiel 3 Standpl"/>
    <s v="De Diepert 5"/>
    <s v="Tiel"/>
    <s v="4004 MA"/>
    <s v="NL"/>
    <x v="1"/>
    <s v="Fahrenheitweg 1"/>
    <x v="1"/>
    <s v="6101WR"/>
    <s v="NL"/>
    <s v="0002246007"/>
    <s v="0085175_002"/>
    <s v="31V"/>
    <s v="NL001131849B01"/>
    <n v="2"/>
    <n v="0"/>
    <n v="234.24"/>
    <s v="N"/>
    <s v="Peter Appel Transport B.V."/>
    <n v="36622"/>
    <d v="2023-02-03T00:00:00"/>
    <s v="09:33:00"/>
    <n v="5"/>
    <x v="4"/>
    <x v="4"/>
    <n v="2"/>
    <x v="1"/>
    <n v="1"/>
    <n v="16"/>
    <x v="1"/>
    <n v="234.24"/>
    <n v="1"/>
    <n v="255.08735999999999"/>
  </r>
  <r>
    <s v="COLGATE 3800 DEB."/>
    <s v="Colgate-Palmolive Nederland BV"/>
    <s v="101t"/>
    <n v="101090935599"/>
    <n v="101030161725"/>
    <n v="930"/>
    <s v="Inv Booked"/>
    <s v="0002246041"/>
    <s v="Verkoop"/>
    <n v="170"/>
    <s v="Transport drops zone"/>
    <s v="9 - verwerkt"/>
    <n v="0"/>
    <m/>
    <d v="2023-02-03T00:00:00"/>
    <s v="DROP"/>
    <s v="0001010909355990085181_003"/>
    <m/>
    <m/>
    <m/>
    <s v="EUR"/>
    <n v="32.26"/>
    <s v="EUR"/>
    <n v="32.26"/>
    <s v="EUR"/>
    <n v="32.26"/>
    <n v="32.26"/>
    <n v="0"/>
    <s v="N"/>
    <n v="1223000233"/>
    <d v="2023-03-22T00:00:00"/>
    <m/>
    <d v="2023-02-03T00:00:00"/>
    <s v="00:00"/>
    <s v="23:59"/>
    <d v="2023-02-03T00:00:00"/>
    <s v="14:00"/>
    <s v="14:00"/>
    <n v="3.2"/>
    <s v="ce"/>
    <n v="996"/>
    <n v="3.2"/>
    <n v="3"/>
    <s v="Kuehne+Nagel Tiel 3 Standpl"/>
    <s v="De Diepert 5"/>
    <s v="Tiel"/>
    <s v="4004 MA"/>
    <s v="NL"/>
    <x v="14"/>
    <s v="Rood 24"/>
    <x v="17"/>
    <s v="6666LT"/>
    <s v="NL"/>
    <s v="0002246041"/>
    <s v="0085181_003"/>
    <s v="31V"/>
    <s v="NL001131849B01"/>
    <n v="2"/>
    <n v="0"/>
    <n v="32.26"/>
    <s v="N"/>
    <s v="Peter Appel Transport B.V."/>
    <n v="36622"/>
    <d v="2023-02-03T00:00:00"/>
    <s v="15:00:00"/>
    <n v="0"/>
    <x v="4"/>
    <x v="4"/>
    <n v="2"/>
    <x v="15"/>
    <n v="0"/>
    <s v=""/>
    <x v="5"/>
    <s v=""/>
    <n v="1"/>
    <e v="#VALUE!"/>
  </r>
  <r>
    <s v="COLGATE 3800 DEB."/>
    <s v="Colgate-Palmolive Nederland BV"/>
    <s v="101t"/>
    <n v="101090935302"/>
    <n v="101030161624"/>
    <n v="930"/>
    <s v="Inv Booked"/>
    <s v="0002246006"/>
    <s v="Verkoop"/>
    <n v="170"/>
    <s v="Transport drops zone"/>
    <s v="9 - verwerkt"/>
    <n v="0"/>
    <m/>
    <d v="2023-02-03T00:00:00"/>
    <s v="DROP"/>
    <s v="0001010909353020084966_002"/>
    <m/>
    <m/>
    <m/>
    <s v="EUR"/>
    <n v="266.39999999999998"/>
    <s v="EUR"/>
    <n v="266.39999999999998"/>
    <s v="EUR"/>
    <n v="266.39999999999998"/>
    <n v="266.39999999999998"/>
    <n v="0"/>
    <s v="N"/>
    <n v="1223000233"/>
    <d v="2023-03-22T00:00:00"/>
    <m/>
    <d v="2023-02-03T00:00:00"/>
    <s v="00:00"/>
    <s v="23:59"/>
    <d v="2023-02-03T00:00:00"/>
    <s v="07:30"/>
    <s v="07:30"/>
    <n v="20"/>
    <s v="ce"/>
    <n v="22690"/>
    <n v="20"/>
    <n v="38"/>
    <s v="Kuehne+Nagel Tiel 3 Standpl"/>
    <s v="De Diepert 5"/>
    <s v="Tiel"/>
    <s v="4004 MA"/>
    <s v="NL"/>
    <x v="1"/>
    <s v="Fahrenheitweg 1"/>
    <x v="1"/>
    <s v="6101WR"/>
    <s v="NL"/>
    <s v="0002246006"/>
    <s v="0084966_002"/>
    <s v="31V"/>
    <s v="NL001131849B01"/>
    <n v="2"/>
    <n v="0"/>
    <n v="266.39999999999998"/>
    <s v="N"/>
    <s v="Peter Appel Transport B.V."/>
    <n v="36622"/>
    <d v="2023-02-03T00:00:00"/>
    <s v="08:02:00"/>
    <n v="0"/>
    <x v="4"/>
    <x v="4"/>
    <n v="2"/>
    <x v="1"/>
    <n v="1"/>
    <n v="20"/>
    <x v="1"/>
    <n v="266.39999999999998"/>
    <n v="1"/>
    <n v="290.10959999999994"/>
  </r>
  <r>
    <s v="COLGATE 3800 DEB."/>
    <s v="Colgate-Palmolive Nederland BV"/>
    <s v="101t"/>
    <n v="101090935303"/>
    <n v="101030161726"/>
    <n v="930"/>
    <s v="Inv Booked"/>
    <s v="0002246040"/>
    <s v="Verkoop"/>
    <n v="170"/>
    <s v="Transport drops zone"/>
    <s v="9 - verwerkt"/>
    <n v="0"/>
    <m/>
    <d v="2023-02-03T00:00:00"/>
    <s v="DROP"/>
    <s v="0001010909353030084967_002"/>
    <m/>
    <m/>
    <m/>
    <s v="EUR"/>
    <n v="128.72999999999999"/>
    <s v="EUR"/>
    <n v="128.72999999999999"/>
    <s v="EUR"/>
    <n v="128.72999999999999"/>
    <n v="128.72999999999999"/>
    <n v="0"/>
    <s v="N"/>
    <n v="1223000233"/>
    <d v="2023-03-22T00:00:00"/>
    <m/>
    <d v="2023-02-03T00:00:00"/>
    <s v="00:00"/>
    <s v="23:59"/>
    <d v="2023-02-03T00:00:00"/>
    <s v="07:00"/>
    <s v="10:00"/>
    <n v="14.4"/>
    <s v="ce"/>
    <n v="13209"/>
    <n v="14.4"/>
    <n v="26"/>
    <s v="Kuehne+Nagel Tiel 3 Standpl"/>
    <s v="De Diepert 5"/>
    <s v="Tiel"/>
    <s v="4004 MA"/>
    <s v="NL"/>
    <x v="10"/>
    <s v="Slego 1a"/>
    <x v="13"/>
    <s v="1046BM"/>
    <s v="NL"/>
    <s v="0002246040"/>
    <s v="0084967_002"/>
    <s v="31V"/>
    <s v="NL001131849B01"/>
    <n v="2"/>
    <n v="0"/>
    <n v="128.72999999999999"/>
    <s v="N"/>
    <s v="Peter Appel Transport B.V."/>
    <n v="36622"/>
    <d v="2023-02-03T00:00:00"/>
    <s v="08:17:00"/>
    <n v="0"/>
    <x v="4"/>
    <x v="4"/>
    <n v="2"/>
    <x v="11"/>
    <n v="0"/>
    <s v=""/>
    <x v="0"/>
    <s v=""/>
    <n v="1"/>
    <e v="#VALUE!"/>
  </r>
  <r>
    <s v="COLGATE 3800 DEB."/>
    <s v="Colgate-Palmolive Nederland BV"/>
    <s v="101t"/>
    <n v="101090935597"/>
    <n v="101030161727"/>
    <n v="930"/>
    <s v="Inv Booked"/>
    <s v="0002246039"/>
    <s v="Verkoop"/>
    <n v="170"/>
    <s v="Transport drops zone"/>
    <s v="9 - verwerkt"/>
    <n v="0"/>
    <m/>
    <d v="2023-02-03T00:00:00"/>
    <s v="DROP"/>
    <s v="0001010909355970085179_002"/>
    <m/>
    <m/>
    <m/>
    <s v="EUR"/>
    <n v="67.489999999999995"/>
    <s v="EUR"/>
    <n v="67.489999999999995"/>
    <s v="EUR"/>
    <n v="67.489999999999995"/>
    <n v="67.489999999999995"/>
    <n v="0"/>
    <s v="N"/>
    <n v="1223000233"/>
    <d v="2023-03-22T00:00:00"/>
    <m/>
    <d v="2023-02-03T00:00:00"/>
    <s v="00:00"/>
    <s v="23:59"/>
    <d v="2023-02-03T00:00:00"/>
    <s v="12:00"/>
    <s v="13:00"/>
    <n v="3.2"/>
    <s v="ce"/>
    <n v="1503"/>
    <n v="3.2"/>
    <n v="1"/>
    <s v="Kuehne+Nagel Tiel 3 Standpl"/>
    <s v="De Diepert 5"/>
    <s v="Tiel"/>
    <s v="4004 MA"/>
    <s v="NL"/>
    <x v="16"/>
    <s v="Rijnland 4"/>
    <x v="19"/>
    <s v="1948RL"/>
    <s v="NL"/>
    <s v="0002246039"/>
    <s v="0085179_002"/>
    <s v="31V"/>
    <s v="NL001131849B01"/>
    <n v="2"/>
    <n v="0"/>
    <n v="67.489999999999995"/>
    <s v="N"/>
    <s v="Peter Appel Transport B.V."/>
    <n v="36622"/>
    <d v="2023-02-03T00:00:00"/>
    <s v="13:25:00"/>
    <n v="0"/>
    <x v="4"/>
    <x v="4"/>
    <n v="2"/>
    <x v="17"/>
    <n v="1"/>
    <n v="3.2"/>
    <x v="0"/>
    <n v="67.489999999999995"/>
    <n v="1"/>
    <n v="73.49660999999999"/>
  </r>
  <r>
    <s v="COLGATE 3800 DEB."/>
    <s v="Colgate-Palmolive Nederland BV"/>
    <s v="101t"/>
    <n v="101090935828"/>
    <n v="101030161785"/>
    <n v="930"/>
    <s v="Inv Booked"/>
    <s v="0002246055"/>
    <s v="Verkoop"/>
    <n v="170"/>
    <s v="Transport drops zone"/>
    <s v="9 - verwerkt"/>
    <n v="0"/>
    <m/>
    <d v="2023-02-04T00:00:00"/>
    <s v="DROP"/>
    <s v="0001010909358280085263_002"/>
    <m/>
    <m/>
    <m/>
    <s v="EUR"/>
    <n v="59.44"/>
    <s v="EUR"/>
    <n v="59.44"/>
    <s v="EUR"/>
    <n v="59.44"/>
    <n v="59.44"/>
    <n v="0"/>
    <s v="Y"/>
    <n v="1223000233"/>
    <d v="2023-03-22T00:00:00"/>
    <m/>
    <d v="2023-02-04T00:00:00"/>
    <s v="00:00"/>
    <s v="23:59"/>
    <d v="2023-02-04T00:00:00"/>
    <s v="08:45"/>
    <s v="08:45"/>
    <n v="8"/>
    <s v="ce"/>
    <n v="7043"/>
    <n v="8"/>
    <n v="13"/>
    <s v="Kuehne+Nagel Tiel 3 Standpl"/>
    <s v="De Diepert 5"/>
    <s v="Tiel"/>
    <s v="4004 MA"/>
    <s v="NL"/>
    <x v="24"/>
    <s v="Ravenswade 14"/>
    <x v="26"/>
    <s v="3439 LD"/>
    <s v="NL"/>
    <s v="0002246055"/>
    <s v="0085263_002"/>
    <s v="31V"/>
    <s v="NL001131849B01"/>
    <n v="2"/>
    <n v="0"/>
    <n v="59.44"/>
    <s v="N"/>
    <s v="Peter Appel Transport B.V."/>
    <n v="36622"/>
    <d v="2023-02-04T00:00:00"/>
    <s v="10:03:00"/>
    <n v="3"/>
    <x v="5"/>
    <x v="4"/>
    <n v="2"/>
    <x v="22"/>
    <n v="1"/>
    <n v="26.4"/>
    <x v="7"/>
    <n v="196.14999999999998"/>
    <n v="1"/>
    <n v="213.60734999999997"/>
  </r>
  <r>
    <s v="COLGATE 3800 DEB."/>
    <s v="Colgate-Palmolive Nederland BV"/>
    <s v="101t"/>
    <n v="101090935828"/>
    <n v="101030161777"/>
    <n v="930"/>
    <s v="Inv Booked"/>
    <s v="0002246063"/>
    <s v="Verkoop"/>
    <n v="170"/>
    <s v="Transport drops zone"/>
    <s v="9 - verwerkt"/>
    <n v="0"/>
    <m/>
    <d v="2023-02-04T00:00:00"/>
    <s v="DROP"/>
    <s v="0001010909358280085263_002"/>
    <m/>
    <m/>
    <m/>
    <s v="EUR"/>
    <n v="95.1"/>
    <s v="EUR"/>
    <n v="95.1"/>
    <s v="EUR"/>
    <n v="95.1"/>
    <n v="95.1"/>
    <n v="0"/>
    <s v="Y"/>
    <n v="1223000233"/>
    <d v="2023-03-22T00:00:00"/>
    <m/>
    <d v="2023-02-04T00:00:00"/>
    <s v="00:00"/>
    <s v="23:59"/>
    <d v="2023-02-04T00:00:00"/>
    <s v="08:45"/>
    <s v="08:45"/>
    <n v="12"/>
    <s v="ce"/>
    <n v="12065"/>
    <n v="12.8"/>
    <n v="24"/>
    <s v="Kuehne+Nagel Tiel 3 Standpl"/>
    <s v="De Diepert 5"/>
    <s v="Tiel"/>
    <s v="4004 MA"/>
    <s v="NL"/>
    <x v="24"/>
    <s v="Ravenswade 14"/>
    <x v="26"/>
    <s v="3439 LD"/>
    <s v="NL"/>
    <s v="0002246063"/>
    <s v="0085263_002"/>
    <s v="31V"/>
    <s v="NL001131849B01"/>
    <n v="2"/>
    <n v="0"/>
    <n v="95.1"/>
    <s v="N"/>
    <s v="Peter Appel Transport B.V."/>
    <n v="36622"/>
    <d v="2023-02-04T00:00:00"/>
    <s v="10:03:00"/>
    <n v="0"/>
    <x v="5"/>
    <x v="4"/>
    <n v="2"/>
    <x v="22"/>
    <n v="0"/>
    <s v=""/>
    <x v="7"/>
    <s v=""/>
    <n v="1"/>
    <e v="#VALUE!"/>
  </r>
  <r>
    <s v="COLGATE 3800 DEB."/>
    <s v="Colgate-Palmolive Nederland BV"/>
    <s v="101t"/>
    <n v="101090935828"/>
    <n v="101030161778"/>
    <n v="930"/>
    <s v="Inv Booked"/>
    <s v="0002246054"/>
    <s v="Verkoop"/>
    <n v="170"/>
    <s v="Transport drops zone"/>
    <s v="9 - verwerkt"/>
    <n v="0"/>
    <m/>
    <d v="2023-02-04T00:00:00"/>
    <s v="DROP"/>
    <s v="0001010909358280085263_002"/>
    <m/>
    <m/>
    <m/>
    <s v="EUR"/>
    <n v="41.61"/>
    <s v="EUR"/>
    <n v="41.61"/>
    <s v="EUR"/>
    <n v="41.61"/>
    <n v="41.61"/>
    <n v="0"/>
    <s v="Y"/>
    <n v="1223000233"/>
    <d v="2023-03-22T00:00:00"/>
    <m/>
    <d v="2023-02-04T00:00:00"/>
    <s v="00:00"/>
    <s v="23:59"/>
    <d v="2023-02-04T00:00:00"/>
    <s v="08:45"/>
    <s v="08:45"/>
    <n v="5.6"/>
    <s v="ce"/>
    <n v="3912"/>
    <n v="5.6"/>
    <n v="8"/>
    <s v="Kuehne+Nagel Tiel 3 Standpl"/>
    <s v="De Diepert 5"/>
    <s v="Tiel"/>
    <s v="4004 MA"/>
    <s v="NL"/>
    <x v="24"/>
    <s v="Ravenswade 14"/>
    <x v="26"/>
    <s v="3439 LD"/>
    <s v="NL"/>
    <s v="0002246054"/>
    <s v="0085263_002"/>
    <s v="31V"/>
    <s v="NL001131849B01"/>
    <n v="2"/>
    <n v="0"/>
    <n v="41.61"/>
    <s v="N"/>
    <s v="Peter Appel Transport B.V."/>
    <n v="36622"/>
    <d v="2023-02-04T00:00:00"/>
    <s v="10:03:00"/>
    <n v="0"/>
    <x v="5"/>
    <x v="4"/>
    <n v="2"/>
    <x v="22"/>
    <n v="0"/>
    <s v=""/>
    <x v="7"/>
    <s v=""/>
    <n v="1"/>
    <e v="#VALUE!"/>
  </r>
  <r>
    <s v="COLGATE 3800 DEB."/>
    <s v="Colgate-Palmolive Nederland BV"/>
    <s v="101t"/>
    <n v="0"/>
    <n v="101030161780"/>
    <n v="980"/>
    <s v="Cancel No In"/>
    <s v="0002246061"/>
    <s v="Verkoop"/>
    <n v="170"/>
    <s v="Transport drops zone"/>
    <s v="0 - ingevoerd"/>
    <n v="0"/>
    <m/>
    <d v="2023-02-04T00:00:00"/>
    <m/>
    <m/>
    <n v="137.28"/>
    <n v="26.4"/>
    <m/>
    <s v="EUR"/>
    <n v="45.76"/>
    <s v="EUR"/>
    <n v="0"/>
    <s v="EUR"/>
    <n v="45.76"/>
    <n v="0"/>
    <n v="-45.76"/>
    <s v="N"/>
    <m/>
    <m/>
    <m/>
    <d v="2023-02-04T00:00:00"/>
    <s v="00:00"/>
    <s v="23:59"/>
    <d v="2023-02-04T00:00:00"/>
    <s v="06:00"/>
    <s v="07:00"/>
    <n v="8"/>
    <s v="ce"/>
    <n v="3845"/>
    <n v="8.8000000000000007"/>
    <n v="6"/>
    <s v="Kuehne+Nagel Tiel 3 Standpl"/>
    <s v="De Diepert 5"/>
    <s v="Tiel"/>
    <s v="4004 MA"/>
    <s v="NL"/>
    <x v="2"/>
    <s v="Randweg 2"/>
    <x v="6"/>
    <s v="4191 NN"/>
    <s v="NL"/>
    <s v="0002246061"/>
    <s v="0085255_002"/>
    <m/>
    <s v="NL001131849B01"/>
    <n v="2"/>
    <n v="0"/>
    <n v="0"/>
    <s v="N"/>
    <m/>
    <n v="36622"/>
    <d v="2023-02-04T00:00:00"/>
    <s v="07:00:00"/>
    <n v="0"/>
    <x v="5"/>
    <x v="4"/>
    <n v="2"/>
    <x v="6"/>
    <n v="1"/>
    <n v="35.200000000000003"/>
    <x v="2"/>
    <n v="183.04"/>
    <n v="1"/>
    <n v="199.33055999999999"/>
  </r>
  <r>
    <s v="COLGATE 3800 DEB."/>
    <s v="Colgate-Palmolive Nederland BV"/>
    <s v="101t"/>
    <n v="101090935815"/>
    <n v="101030161782"/>
    <n v="930"/>
    <s v="Inv Booked"/>
    <s v="0002246066"/>
    <s v="Verkoop"/>
    <n v="170"/>
    <s v="Transport drops zone"/>
    <s v="9 - verwerkt"/>
    <n v="0"/>
    <m/>
    <d v="2023-02-04T00:00:00"/>
    <s v="DROP"/>
    <s v="0001010909358150085255_002"/>
    <m/>
    <m/>
    <m/>
    <s v="EUR"/>
    <n v="137.28"/>
    <s v="EUR"/>
    <n v="137.28"/>
    <s v="EUR"/>
    <n v="137.28"/>
    <n v="137.28"/>
    <n v="0"/>
    <s v="Y"/>
    <n v="1223000233"/>
    <d v="2023-03-22T00:00:00"/>
    <m/>
    <d v="2023-02-04T00:00:00"/>
    <s v="00:00"/>
    <s v="23:59"/>
    <d v="2023-02-04T00:00:00"/>
    <s v="06:00"/>
    <s v="07:00"/>
    <n v="26"/>
    <s v="ce"/>
    <n v="11755"/>
    <n v="26.4"/>
    <n v="21"/>
    <s v="Kuehne+Nagel Tiel 3 Standpl"/>
    <s v="De Diepert 5"/>
    <s v="Tiel"/>
    <s v="4004 MA"/>
    <s v="NL"/>
    <x v="2"/>
    <s v="Randweg 2"/>
    <x v="6"/>
    <s v="4191 NN"/>
    <s v="NL"/>
    <s v="0002246066"/>
    <s v="0085255_002"/>
    <s v="31V"/>
    <s v="NL001131849B01"/>
    <n v="2"/>
    <n v="0"/>
    <n v="137.28"/>
    <s v="N"/>
    <s v="Peter Appel Transport B.V."/>
    <n v="36622"/>
    <d v="2023-02-04T00:00:00"/>
    <s v="07:28:00"/>
    <n v="0"/>
    <x v="5"/>
    <x v="4"/>
    <n v="2"/>
    <x v="6"/>
    <n v="0"/>
    <s v=""/>
    <x v="2"/>
    <s v=""/>
    <n v="1"/>
    <e v="#VALUE!"/>
  </r>
  <r>
    <s v="COLGATE 3800 DEB."/>
    <s v="Colgate-Palmolive Nederland BV"/>
    <s v="101t"/>
    <n v="101090935935"/>
    <n v="101030161784"/>
    <n v="930"/>
    <s v="Inv Booked"/>
    <s v="0002246058"/>
    <s v="Verkoop"/>
    <n v="170"/>
    <s v="Transport drops zone"/>
    <s v="9 - verwerkt"/>
    <n v="0"/>
    <m/>
    <d v="2023-02-06T00:00:00"/>
    <s v="DROP"/>
    <s v="0001010909359350085380_002"/>
    <m/>
    <m/>
    <m/>
    <s v="EUR"/>
    <n v="154.75"/>
    <s v="EUR"/>
    <n v="154.75"/>
    <s v="EUR"/>
    <n v="154.75"/>
    <n v="154.75"/>
    <n v="0"/>
    <s v="N"/>
    <n v="1223000233"/>
    <d v="2023-03-22T00:00:00"/>
    <m/>
    <d v="2023-02-06T00:00:00"/>
    <s v="00:00"/>
    <s v="23:59"/>
    <d v="2023-02-06T00:00:00"/>
    <s v="06:00"/>
    <s v="07:00"/>
    <n v="12.8"/>
    <s v="ce"/>
    <n v="14859"/>
    <n v="12.8"/>
    <n v="26"/>
    <s v="Kuehne+Nagel Tiel 3 Standpl"/>
    <s v="De Diepert 5"/>
    <s v="Tiel"/>
    <s v="4004 MA"/>
    <s v="NL"/>
    <x v="2"/>
    <s v="Pegasusweg 1"/>
    <x v="3"/>
    <s v="5015BZ"/>
    <s v="NL"/>
    <s v="0002246058"/>
    <s v="0085380_002"/>
    <s v="31V"/>
    <s v="NL001131849B01"/>
    <n v="2"/>
    <n v="0"/>
    <n v="154.75"/>
    <s v="N"/>
    <s v="Peter Appel Transport B.V."/>
    <n v="36622"/>
    <d v="2023-02-06T00:00:00"/>
    <s v="07:30:00"/>
    <n v="0"/>
    <x v="0"/>
    <x v="5"/>
    <n v="2"/>
    <x v="3"/>
    <n v="1"/>
    <n v="12.8"/>
    <x v="2"/>
    <n v="154.75"/>
    <n v="1"/>
    <n v="168.52275"/>
  </r>
  <r>
    <s v="COLGATE 3800 DEB."/>
    <s v="Colgate-Palmolive Nederland BV"/>
    <s v="101t"/>
    <n v="101090936245"/>
    <n v="101030161776"/>
    <n v="930"/>
    <s v="Inv Booked"/>
    <s v="0002246060"/>
    <s v="Verkoop"/>
    <n v="170"/>
    <s v="Transport drops zone"/>
    <s v="9 - verwerkt"/>
    <n v="0"/>
    <m/>
    <d v="2023-02-06T00:00:00"/>
    <s v="DROP"/>
    <s v="0001010909362450085548_002"/>
    <m/>
    <m/>
    <m/>
    <s v="EUR"/>
    <n v="154.11000000000001"/>
    <s v="EUR"/>
    <n v="154.11000000000001"/>
    <s v="EUR"/>
    <n v="154.11000000000001"/>
    <n v="154.11000000000001"/>
    <n v="0"/>
    <s v="N"/>
    <n v="1223000233"/>
    <d v="2023-03-22T00:00:00"/>
    <m/>
    <d v="2023-02-06T00:00:00"/>
    <s v="00:00"/>
    <s v="23:59"/>
    <d v="2023-02-06T00:00:00"/>
    <s v="13:00"/>
    <s v="14:00"/>
    <n v="12.8"/>
    <s v="ce"/>
    <n v="14859"/>
    <n v="12.8"/>
    <n v="26"/>
    <s v="Kuehne+Nagel Tiel 3 Standpl"/>
    <s v="De Diepert 5"/>
    <s v="Tiel"/>
    <s v="4004 MA"/>
    <s v="NL"/>
    <x v="7"/>
    <s v="HOOFDTOCHT 1"/>
    <x v="7"/>
    <s v="1507 CJ"/>
    <s v="NL"/>
    <s v="0002246060"/>
    <s v="0085548_002"/>
    <s v="31V"/>
    <s v="NL001131849B01"/>
    <n v="2"/>
    <n v="0"/>
    <n v="154.11000000000001"/>
    <s v="N"/>
    <s v="Peter Appel Transport B.V."/>
    <n v="36622"/>
    <d v="2023-02-06T00:00:00"/>
    <s v="16:19:00"/>
    <n v="0"/>
    <x v="0"/>
    <x v="5"/>
    <n v="2"/>
    <x v="7"/>
    <n v="1"/>
    <n v="16"/>
    <x v="2"/>
    <n v="192.64000000000001"/>
    <n v="1"/>
    <n v="209.78496000000001"/>
  </r>
  <r>
    <s v="COLGATE 3800 DEB."/>
    <s v="Colgate-Palmolive Nederland BV"/>
    <s v="101t"/>
    <n v="101090936241"/>
    <n v="101030161783"/>
    <n v="930"/>
    <s v="Inv Booked"/>
    <s v="0002246056"/>
    <s v="Verkoop"/>
    <n v="170"/>
    <s v="Transport drops zone"/>
    <s v="9 - verwerkt"/>
    <n v="0"/>
    <m/>
    <d v="2023-02-06T00:00:00"/>
    <s v="DROP"/>
    <s v="0001010909362410085543_003"/>
    <m/>
    <m/>
    <m/>
    <s v="EUR"/>
    <n v="26.5"/>
    <s v="EUR"/>
    <n v="26.5"/>
    <s v="EUR"/>
    <n v="26.5"/>
    <n v="26.5"/>
    <n v="0"/>
    <s v="N"/>
    <n v="1223000233"/>
    <d v="2023-03-22T00:00:00"/>
    <m/>
    <d v="2023-02-06T00:00:00"/>
    <s v="00:00"/>
    <s v="23:59"/>
    <d v="2023-02-06T00:00:00"/>
    <s v="13:00"/>
    <s v="21:30"/>
    <n v="0.8"/>
    <s v="ce"/>
    <n v="357"/>
    <n v="0.8"/>
    <n v="0"/>
    <s v="Kuehne+Nagel Tiel 3 Standpl"/>
    <s v="De Diepert 5"/>
    <s v="Tiel"/>
    <s v="4004 MA"/>
    <s v="NL"/>
    <x v="4"/>
    <s v="Watergoorweg 81"/>
    <x v="5"/>
    <s v="3861MA"/>
    <s v="NL"/>
    <s v="0002246056"/>
    <s v="0085543_003"/>
    <s v="31V"/>
    <s v="NL001131849B01"/>
    <n v="2"/>
    <n v="0"/>
    <n v="26.5"/>
    <s v="N"/>
    <s v="Peter Appel Transport B.V."/>
    <n v="36622"/>
    <d v="2023-02-06T00:00:00"/>
    <s v="15:06:00"/>
    <n v="0"/>
    <x v="0"/>
    <x v="5"/>
    <n v="2"/>
    <x v="5"/>
    <n v="1"/>
    <n v="0.8"/>
    <x v="3"/>
    <n v="26.5"/>
    <n v="1"/>
    <n v="28.858499999999999"/>
  </r>
  <r>
    <s v="COLGATE 3800 DEB."/>
    <s v="Colgate-Palmolive Nederland BV"/>
    <s v="101t"/>
    <n v="101090935801"/>
    <n v="101030161816"/>
    <n v="980"/>
    <s v="Cancel No In"/>
    <s v="0002246012 2ND DEL"/>
    <s v="Verkoop"/>
    <n v="170"/>
    <s v="Transport drops zone"/>
    <s v="0 - ingevoerd"/>
    <n v="0"/>
    <m/>
    <d v="2023-02-06T00:00:00"/>
    <s v="DROP"/>
    <s v="0001010909358010085388_002"/>
    <n v="90.34"/>
    <n v="4.8"/>
    <m/>
    <s v="EUR"/>
    <n v="90.34"/>
    <s v="EUR"/>
    <n v="0"/>
    <s v="EUR"/>
    <n v="90.34"/>
    <n v="0"/>
    <n v="-90.34"/>
    <s v="N"/>
    <m/>
    <m/>
    <m/>
    <d v="2023-02-06T00:00:00"/>
    <s v="00:00"/>
    <s v="23:59"/>
    <d v="2023-02-06T00:00:00"/>
    <s v="06:00"/>
    <s v="12:00"/>
    <n v="4.8"/>
    <s v="ce"/>
    <n v="2615"/>
    <n v="4.8"/>
    <n v="3"/>
    <s v="Kuehne+Nagel Tiel 3 Standpl"/>
    <s v="De Diepert 5"/>
    <s v="Tiel"/>
    <s v="4004 MA"/>
    <s v="NL"/>
    <x v="34"/>
    <s v="Birnieweg 13"/>
    <x v="36"/>
    <s v="7418 HH"/>
    <s v="NL"/>
    <s v="0002246012 2ND DEL"/>
    <s v="0085388_002"/>
    <m/>
    <s v="NL001131849B01"/>
    <n v="2"/>
    <n v="0"/>
    <n v="0"/>
    <s v="N"/>
    <s v="Peter Appel Transport B.V."/>
    <n v="36622"/>
    <d v="2023-02-06T00:00:00"/>
    <s v="09:21:00"/>
    <n v="0"/>
    <x v="0"/>
    <x v="5"/>
    <n v="2"/>
    <x v="30"/>
    <n v="1"/>
    <n v="4.8"/>
    <x v="8"/>
    <n v="90.34"/>
    <n v="1"/>
    <n v="98.380260000000007"/>
  </r>
  <r>
    <s v="COLGATE 3800 DEB."/>
    <s v="Colgate-Palmolive Nederland BV"/>
    <s v="101t"/>
    <n v="101090936248"/>
    <n v="101030161817"/>
    <n v="930"/>
    <s v="Inv Booked"/>
    <s v="0002246070"/>
    <s v="Verkoop"/>
    <n v="170"/>
    <s v="Transport drops zone"/>
    <s v="9 - verwerkt"/>
    <n v="0"/>
    <m/>
    <d v="2023-02-06T00:00:00"/>
    <s v="DROP"/>
    <s v="0001010909362480085549_002"/>
    <m/>
    <m/>
    <m/>
    <s v="EUR"/>
    <n v="188.9"/>
    <s v="EUR"/>
    <n v="188.9"/>
    <s v="EUR"/>
    <n v="188.9"/>
    <n v="188.9"/>
    <n v="0"/>
    <s v="N"/>
    <n v="1223000233"/>
    <d v="2023-03-22T00:00:00"/>
    <m/>
    <d v="2023-02-06T00:00:00"/>
    <s v="00:00"/>
    <s v="23:59"/>
    <d v="2023-02-06T00:00:00"/>
    <s v="14:00"/>
    <s v="15:00"/>
    <n v="13.6"/>
    <s v="ce"/>
    <n v="15817"/>
    <n v="13.6"/>
    <n v="28"/>
    <s v="Kuehne+Nagel Tiel 3 Standpl"/>
    <s v="De Diepert 5"/>
    <s v="Tiel"/>
    <s v="4004 MA"/>
    <s v="NL"/>
    <x v="13"/>
    <s v="GALVANIWEG 1"/>
    <x v="16"/>
    <s v="8013 RG"/>
    <s v="NL"/>
    <s v="0002246070"/>
    <s v="0085549_002"/>
    <s v="31V"/>
    <s v="NL001131849B01"/>
    <n v="2"/>
    <n v="0"/>
    <n v="188.9"/>
    <s v="N"/>
    <s v="Peter Appel Transport B.V."/>
    <n v="36622"/>
    <d v="2023-02-06T00:00:00"/>
    <s v="15:21:00"/>
    <n v="0"/>
    <x v="0"/>
    <x v="5"/>
    <n v="2"/>
    <x v="14"/>
    <n v="1"/>
    <n v="13.6"/>
    <x v="2"/>
    <n v="188.9"/>
    <n v="1"/>
    <n v="205.71209999999999"/>
  </r>
  <r>
    <s v="COLGATE 3800 DEB."/>
    <s v="Colgate-Palmolive Nederland BV"/>
    <s v="101t"/>
    <n v="101090936235"/>
    <n v="101030161813"/>
    <n v="930"/>
    <s v="Inv Booked"/>
    <s v="0002246068"/>
    <s v="Verkoop"/>
    <n v="170"/>
    <s v="Transport drops zone"/>
    <s v="9 - verwerkt"/>
    <n v="0"/>
    <m/>
    <d v="2023-02-06T00:00:00"/>
    <s v="DROP"/>
    <s v="0001010909362350085536_002"/>
    <m/>
    <m/>
    <m/>
    <s v="EUR"/>
    <n v="177.75"/>
    <s v="EUR"/>
    <n v="177.75"/>
    <s v="EUR"/>
    <n v="177.75"/>
    <n v="177.75"/>
    <n v="0"/>
    <s v="N"/>
    <n v="1223000233"/>
    <d v="2023-03-22T00:00:00"/>
    <m/>
    <d v="2023-02-06T00:00:00"/>
    <s v="00:00"/>
    <s v="23:59"/>
    <d v="2023-02-06T00:00:00"/>
    <s v="06:00"/>
    <s v="07:00"/>
    <n v="13.6"/>
    <s v="ce"/>
    <n v="15817"/>
    <n v="13.6"/>
    <n v="28"/>
    <s v="Kuehne+Nagel Tiel 3 Standpl"/>
    <s v="De Diepert 5"/>
    <s v="Tiel"/>
    <s v="4004 MA"/>
    <s v="NL"/>
    <x v="2"/>
    <s v="Laan van Ruyven 1"/>
    <x v="11"/>
    <s v="2645EE"/>
    <s v="NL"/>
    <s v="0002246068"/>
    <s v="0085536_002"/>
    <s v="31V"/>
    <s v="NL001131849B01"/>
    <n v="2"/>
    <n v="0"/>
    <n v="177.75"/>
    <s v="N"/>
    <s v="Peter Appel Transport B.V."/>
    <n v="36622"/>
    <d v="2023-02-06T00:00:00"/>
    <s v="07:52:00"/>
    <n v="0"/>
    <x v="0"/>
    <x v="5"/>
    <n v="2"/>
    <x v="4"/>
    <n v="1"/>
    <n v="13.6"/>
    <x v="2"/>
    <n v="177.75"/>
    <n v="1"/>
    <n v="193.56975"/>
  </r>
  <r>
    <s v="COLGATE 3800 DEB."/>
    <s v="Colgate-Palmolive Nederland BV"/>
    <s v="101t"/>
    <n v="101090936245"/>
    <n v="101030161814"/>
    <n v="930"/>
    <s v="Inv Booked"/>
    <s v="0002246069"/>
    <s v="Verkoop"/>
    <n v="170"/>
    <s v="Transport drops zone"/>
    <s v="9 - verwerkt"/>
    <n v="0"/>
    <m/>
    <d v="2023-02-06T00:00:00"/>
    <s v="DROP"/>
    <s v="0001010909362450085548_002"/>
    <m/>
    <m/>
    <m/>
    <s v="EUR"/>
    <n v="38.53"/>
    <s v="EUR"/>
    <n v="38.53"/>
    <s v="EUR"/>
    <n v="38.53"/>
    <n v="38.53"/>
    <n v="0"/>
    <s v="N"/>
    <n v="1223000233"/>
    <d v="2023-03-22T00:00:00"/>
    <m/>
    <d v="2023-02-06T00:00:00"/>
    <s v="00:00"/>
    <s v="23:59"/>
    <d v="2023-02-06T00:00:00"/>
    <s v="13:00"/>
    <s v="14:00"/>
    <n v="3.2"/>
    <s v="ce"/>
    <n v="3355"/>
    <n v="3.2"/>
    <n v="6"/>
    <s v="Kuehne+Nagel Tiel 3 Standpl"/>
    <s v="De Diepert 5"/>
    <s v="Tiel"/>
    <s v="4004 MA"/>
    <s v="NL"/>
    <x v="2"/>
    <s v="Hoofdtocht 1"/>
    <x v="7"/>
    <s v="1507CJ"/>
    <s v="NL"/>
    <s v="0002246069"/>
    <s v="0085548_002"/>
    <s v="31V"/>
    <s v="NL001131849B01"/>
    <n v="2"/>
    <n v="0"/>
    <n v="38.53"/>
    <s v="N"/>
    <s v="Peter Appel Transport B.V."/>
    <n v="36622"/>
    <d v="2023-02-06T00:00:00"/>
    <s v="16:19:00"/>
    <n v="0"/>
    <x v="0"/>
    <x v="5"/>
    <n v="2"/>
    <x v="7"/>
    <n v="0"/>
    <s v=""/>
    <x v="2"/>
    <s v=""/>
    <n v="1"/>
    <e v="#VALUE!"/>
  </r>
  <r>
    <s v="COLGATE 3800 DEB."/>
    <s v="Colgate-Palmolive Nederland BV"/>
    <s v="101t"/>
    <n v="101090935940"/>
    <n v="101030161772"/>
    <n v="930"/>
    <s v="Inv Booked"/>
    <s v="0002246057"/>
    <s v="Verkoop"/>
    <n v="170"/>
    <s v="Transport drops zone"/>
    <s v="9 - verwerkt"/>
    <n v="0"/>
    <m/>
    <d v="2023-02-06T00:00:00"/>
    <s v="DROP"/>
    <s v="0001010909359400085384_002"/>
    <m/>
    <m/>
    <m/>
    <s v="EUR"/>
    <n v="266.39999999999998"/>
    <s v="EUR"/>
    <n v="266.39999999999998"/>
    <s v="EUR"/>
    <n v="266.39999999999998"/>
    <n v="266.39999999999998"/>
    <n v="0"/>
    <s v="N"/>
    <n v="1223000233"/>
    <d v="2023-03-22T00:00:00"/>
    <m/>
    <d v="2023-02-06T00:00:00"/>
    <s v="00:00"/>
    <s v="23:59"/>
    <d v="2023-02-06T00:00:00"/>
    <s v="11:00"/>
    <s v="11:00"/>
    <n v="20"/>
    <s v="ce"/>
    <n v="15463"/>
    <n v="20"/>
    <n v="35"/>
    <s v="Kuehne+Nagel Tiel 3 Standpl"/>
    <s v="De Diepert 5"/>
    <s v="Tiel"/>
    <s v="4004 MA"/>
    <s v="NL"/>
    <x v="1"/>
    <s v="Fahrenheitweg 1"/>
    <x v="1"/>
    <s v="6101WR"/>
    <s v="NL"/>
    <s v="0002246057"/>
    <s v="0085384_002"/>
    <s v="31V"/>
    <s v="NL001131849B01"/>
    <n v="2"/>
    <n v="0"/>
    <n v="266.39999999999998"/>
    <s v="N"/>
    <s v="Peter Appel Transport B.V."/>
    <n v="36622"/>
    <d v="2023-02-06T00:00:00"/>
    <s v="12:01:00"/>
    <n v="0"/>
    <x v="0"/>
    <x v="5"/>
    <n v="2"/>
    <x v="1"/>
    <n v="1"/>
    <n v="20"/>
    <x v="1"/>
    <n v="266.39999999999998"/>
    <n v="1"/>
    <n v="290.10959999999994"/>
  </r>
  <r>
    <s v="COLGATE 3800 DEB."/>
    <s v="Colgate-Palmolive Nederland BV"/>
    <s v="101t"/>
    <n v="101090936226"/>
    <n v="101030161773"/>
    <n v="930"/>
    <s v="Inv Booked"/>
    <s v="0002246064"/>
    <s v="Verkoop"/>
    <n v="170"/>
    <s v="Transport drops zone"/>
    <s v="9 - verwerkt"/>
    <n v="0"/>
    <m/>
    <d v="2023-02-06T00:00:00"/>
    <s v="DROP"/>
    <s v="0001010909362260085378_006"/>
    <m/>
    <m/>
    <m/>
    <s v="EUR"/>
    <n v="66.14"/>
    <s v="EUR"/>
    <n v="66.14"/>
    <s v="EUR"/>
    <n v="66.14"/>
    <n v="66.14"/>
    <n v="0"/>
    <s v="N"/>
    <n v="1223000233"/>
    <d v="2023-03-22T00:00:00"/>
    <m/>
    <d v="2023-02-06T00:00:00"/>
    <s v="00:00"/>
    <s v="23:59"/>
    <d v="2023-02-06T00:00:00"/>
    <s v="13:30"/>
    <s v="13:30"/>
    <n v="4.8"/>
    <s v="ce"/>
    <n v="4161"/>
    <n v="4.8"/>
    <n v="6"/>
    <s v="Kuehne+Nagel Tiel 3 Standpl"/>
    <s v="De Diepert 5"/>
    <s v="Tiel"/>
    <s v="4004 MA"/>
    <s v="NL"/>
    <x v="41"/>
    <s v="Asteriastraat 9"/>
    <x v="3"/>
    <s v="5047 RM"/>
    <s v="NL"/>
    <s v="0002246064"/>
    <s v="0085378_006"/>
    <s v="31V"/>
    <s v="NL001131849B01"/>
    <n v="2"/>
    <n v="0"/>
    <n v="66.14"/>
    <s v="N"/>
    <s v="Peter Appel Transport B.V."/>
    <n v="36622"/>
    <d v="2023-02-06T00:00:00"/>
    <s v="12:44:00"/>
    <n v="0"/>
    <x v="0"/>
    <x v="5"/>
    <n v="2"/>
    <x v="3"/>
    <n v="1"/>
    <n v="6.4"/>
    <x v="0"/>
    <n v="88.19"/>
    <n v="1"/>
    <n v="96.038910000000001"/>
  </r>
  <r>
    <s v="COLGATE 3800 DEB."/>
    <s v="Colgate-Palmolive Nederland BV"/>
    <s v="101t"/>
    <n v="101090935936"/>
    <n v="101030161786"/>
    <n v="930"/>
    <s v="Inv Booked"/>
    <s v="0002246051"/>
    <s v="Verkoop"/>
    <n v="170"/>
    <s v="Transport drops zone"/>
    <s v="9 - verwerkt"/>
    <n v="0"/>
    <m/>
    <d v="2023-02-06T00:00:00"/>
    <s v="DROP"/>
    <s v="0001010909359360085379_003"/>
    <m/>
    <m/>
    <m/>
    <s v="EUR"/>
    <n v="57.07"/>
    <s v="EUR"/>
    <n v="57.07"/>
    <s v="EUR"/>
    <n v="57.07"/>
    <n v="57.07"/>
    <n v="0"/>
    <s v="N"/>
    <n v="1223000233"/>
    <d v="2023-03-22T00:00:00"/>
    <m/>
    <d v="2023-02-06T00:00:00"/>
    <s v="00:00"/>
    <s v="23:59"/>
    <d v="2023-02-06T00:00:00"/>
    <s v="07:00"/>
    <s v="15:00"/>
    <n v="2.4"/>
    <s v="ce"/>
    <n v="1307"/>
    <n v="2.4"/>
    <n v="2"/>
    <s v="Kuehne+Nagel Tiel 3 Standpl"/>
    <s v="De Diepert 5"/>
    <s v="Tiel"/>
    <s v="4004 MA"/>
    <s v="NL"/>
    <x v="3"/>
    <s v="FACETLAAN 6"/>
    <x v="4"/>
    <s v="2665 NR"/>
    <s v="NL"/>
    <s v="0002246051"/>
    <s v="0085379_003"/>
    <s v="31V"/>
    <s v="NL001131849B01"/>
    <n v="2"/>
    <n v="0"/>
    <n v="57.07"/>
    <s v="N"/>
    <s v="Peter Appel Transport B.V."/>
    <n v="36622"/>
    <d v="2023-02-06T00:00:00"/>
    <s v="07:34:00"/>
    <n v="0"/>
    <x v="0"/>
    <x v="5"/>
    <n v="2"/>
    <x v="4"/>
    <n v="1"/>
    <n v="2.4"/>
    <x v="3"/>
    <n v="57.07"/>
    <n v="1"/>
    <n v="62.149229999999996"/>
  </r>
  <r>
    <s v="COLGATE 3800 DEB."/>
    <s v="Colgate-Palmolive Nederland BV"/>
    <s v="101t"/>
    <n v="101090936226"/>
    <n v="101030161774"/>
    <n v="930"/>
    <s v="Inv Booked"/>
    <s v="0002246062"/>
    <s v="Verkoop"/>
    <n v="170"/>
    <s v="Transport drops zone"/>
    <s v="9 - verwerkt"/>
    <n v="0"/>
    <m/>
    <d v="2023-02-06T00:00:00"/>
    <s v="DROP"/>
    <s v="0001010909362260085378_006"/>
    <m/>
    <m/>
    <m/>
    <s v="EUR"/>
    <n v="22.05"/>
    <s v="EUR"/>
    <n v="22.05"/>
    <s v="EUR"/>
    <n v="22.05"/>
    <n v="22.05"/>
    <n v="0"/>
    <s v="N"/>
    <n v="1223000233"/>
    <d v="2023-03-22T00:00:00"/>
    <m/>
    <d v="2023-02-06T00:00:00"/>
    <s v="00:00"/>
    <s v="23:59"/>
    <d v="2023-02-06T00:00:00"/>
    <s v="13:30"/>
    <s v="13:30"/>
    <n v="1.6"/>
    <s v="ce"/>
    <n v="1532"/>
    <n v="1.6"/>
    <n v="2"/>
    <s v="Kuehne+Nagel Tiel 3 Standpl"/>
    <s v="De Diepert 5"/>
    <s v="Tiel"/>
    <s v="4004 MA"/>
    <s v="NL"/>
    <x v="41"/>
    <s v="Asteriastraat 9"/>
    <x v="3"/>
    <s v="5047 RM"/>
    <s v="NL"/>
    <s v="0002246062"/>
    <s v="0085378_006"/>
    <s v="31V"/>
    <s v="NL001131849B01"/>
    <n v="2"/>
    <n v="0"/>
    <n v="22.05"/>
    <s v="N"/>
    <s v="Peter Appel Transport B.V."/>
    <n v="36622"/>
    <d v="2023-02-06T00:00:00"/>
    <s v="12:44:00"/>
    <n v="0"/>
    <x v="0"/>
    <x v="5"/>
    <n v="2"/>
    <x v="3"/>
    <n v="0"/>
    <s v=""/>
    <x v="0"/>
    <s v=""/>
    <n v="1"/>
    <e v="#VALUE!"/>
  </r>
  <r>
    <s v="COLGATE 3800 DEB."/>
    <s v="Colgate-Palmolive Nederland BV"/>
    <s v="101t"/>
    <n v="101090935939"/>
    <n v="101030161775"/>
    <n v="930"/>
    <s v="Inv Booked"/>
    <s v="0002246065 REFUSED"/>
    <s v="Verkoop"/>
    <n v="170"/>
    <s v="Transport drops zone"/>
    <s v="9 - verwerkt"/>
    <n v="0"/>
    <m/>
    <d v="2023-02-06T00:00:00"/>
    <s v="DROP"/>
    <s v="0001010909359390085381_004"/>
    <m/>
    <m/>
    <m/>
    <s v="EUR"/>
    <n v="26.33"/>
    <s v="EUR"/>
    <n v="26.33"/>
    <s v="EUR"/>
    <n v="26.33"/>
    <n v="26.33"/>
    <n v="0"/>
    <s v="N"/>
    <n v="1223000233"/>
    <d v="2023-03-22T00:00:00"/>
    <m/>
    <d v="2023-02-06T00:00:00"/>
    <s v="00:00"/>
    <s v="23:59"/>
    <d v="2023-02-06T00:00:00"/>
    <s v="11:00"/>
    <s v="11:00"/>
    <n v="0.8"/>
    <s v="ce"/>
    <n v="308"/>
    <n v="0.8"/>
    <n v="0"/>
    <s v="Kuehne+Nagel Tiel 3 Standpl"/>
    <s v="De Diepert 5"/>
    <s v="Tiel"/>
    <s v="4004 MA"/>
    <s v="NL"/>
    <x v="6"/>
    <s v="Insulindeweg 1"/>
    <x v="9"/>
    <s v="1462MJ"/>
    <s v="NL"/>
    <s v="0002246065 REFUSED"/>
    <s v="0085381_004"/>
    <s v="31V"/>
    <s v="NL001131849B01"/>
    <n v="2"/>
    <n v="0"/>
    <n v="26.33"/>
    <s v="N"/>
    <s v="Peter Appel Transport B.V."/>
    <n v="36622"/>
    <d v="2023-02-06T00:00:00"/>
    <s v="11:49:00"/>
    <n v="0"/>
    <x v="0"/>
    <x v="5"/>
    <n v="2"/>
    <x v="8"/>
    <n v="1"/>
    <n v="0.8"/>
    <x v="3"/>
    <n v="26.33"/>
    <n v="1"/>
    <n v="28.673369999999998"/>
  </r>
  <r>
    <s v="COLGATE 3800 DEB."/>
    <s v="Colgate-Palmolive Nederland BV"/>
    <s v="101t"/>
    <n v="101090935939"/>
    <n v="101030161787"/>
    <n v="930"/>
    <s v="Inv Booked"/>
    <s v="0002246059 REFUSED"/>
    <s v="Verkoop"/>
    <n v="170"/>
    <s v="Transport drops zone"/>
    <s v="9 - verwerkt"/>
    <n v="0"/>
    <m/>
    <d v="2023-02-06T00:00:00"/>
    <s v="DROP"/>
    <s v="0001010909359390085381_003"/>
    <m/>
    <m/>
    <m/>
    <s v="EUR"/>
    <n v="78.16"/>
    <s v="EUR"/>
    <n v="78.16"/>
    <s v="EUR"/>
    <n v="78.16"/>
    <n v="78.16"/>
    <n v="0"/>
    <s v="N"/>
    <n v="1223000233"/>
    <d v="2023-03-22T00:00:00"/>
    <m/>
    <d v="2023-02-06T00:00:00"/>
    <s v="00:00"/>
    <s v="23:59"/>
    <d v="2023-02-06T00:00:00"/>
    <s v="10:00"/>
    <s v="11:00"/>
    <n v="4"/>
    <s v="ce"/>
    <n v="4313"/>
    <n v="4"/>
    <n v="7"/>
    <s v="Kuehne+Nagel Tiel 3 Standpl"/>
    <s v="De Diepert 5"/>
    <s v="Tiel"/>
    <s v="4004 MA"/>
    <s v="NL"/>
    <x v="5"/>
    <s v="Kernweg 6"/>
    <x v="8"/>
    <s v="1627 LC"/>
    <s v="NL"/>
    <s v="0002246059 REFUSED"/>
    <s v="0085381_003"/>
    <s v="31V"/>
    <s v="NL001131849B01"/>
    <n v="2"/>
    <n v="0"/>
    <n v="78.16"/>
    <s v="N"/>
    <s v="Peter Appel Transport B.V."/>
    <n v="36622"/>
    <d v="2023-02-06T00:00:00"/>
    <s v="11:49:00"/>
    <n v="0"/>
    <x v="0"/>
    <x v="5"/>
    <n v="2"/>
    <x v="2"/>
    <n v="1"/>
    <n v="4"/>
    <x v="2"/>
    <n v="78.16"/>
    <n v="1"/>
    <n v="85.116239999999991"/>
  </r>
  <r>
    <s v="COLGATE 3800 DEB."/>
    <s v="Colgate-Palmolive Nederland BV"/>
    <s v="101t"/>
    <n v="101090935941"/>
    <n v="101030161788"/>
    <n v="930"/>
    <s v="Inv Booked"/>
    <s v="0002246052"/>
    <s v="Verkoop"/>
    <n v="170"/>
    <s v="Transport drops zone"/>
    <s v="9 - verwerkt"/>
    <n v="0"/>
    <m/>
    <d v="2023-02-06T00:00:00"/>
    <s v="DROP"/>
    <s v="0001010909359410085383_003"/>
    <m/>
    <m/>
    <m/>
    <s v="EUR"/>
    <n v="172.51"/>
    <s v="EUR"/>
    <n v="172.51"/>
    <s v="EUR"/>
    <n v="172.51"/>
    <n v="172.51"/>
    <n v="0"/>
    <s v="N"/>
    <n v="1223000233"/>
    <d v="2023-03-22T00:00:00"/>
    <m/>
    <d v="2023-02-06T00:00:00"/>
    <s v="00:00"/>
    <s v="23:59"/>
    <d v="2023-02-06T00:00:00"/>
    <s v="16:00"/>
    <s v="17:00"/>
    <n v="7.2"/>
    <s v="ce"/>
    <n v="6507"/>
    <n v="7.2"/>
    <n v="13"/>
    <s v="Kuehne+Nagel Tiel 3 Standpl"/>
    <s v="De Diepert 5"/>
    <s v="Tiel"/>
    <s v="4004 MA"/>
    <s v="NL"/>
    <x v="0"/>
    <s v="Henri Fordlaan 6"/>
    <x v="0"/>
    <s v="9615TK"/>
    <s v="NL"/>
    <s v="0002246052"/>
    <s v="0085383_003"/>
    <s v="31V"/>
    <s v="NL001131849B01"/>
    <n v="2"/>
    <n v="0"/>
    <n v="172.51"/>
    <s v="N"/>
    <s v="Peter Appel Transport B.V."/>
    <n v="36622"/>
    <d v="2023-02-06T00:00:00"/>
    <s v="16:37:00"/>
    <n v="0"/>
    <x v="0"/>
    <x v="5"/>
    <n v="2"/>
    <x v="0"/>
    <n v="1"/>
    <n v="7.2"/>
    <x v="0"/>
    <n v="172.51"/>
    <n v="1"/>
    <n v="187.86338999999998"/>
  </r>
  <r>
    <s v="COLGATE 3800 DEB."/>
    <s v="Colgate-Palmolive Nederland BV"/>
    <s v="101t"/>
    <n v="101090936246"/>
    <n v="101030161789"/>
    <n v="930"/>
    <s v="Inv Booked"/>
    <s v="0002246053"/>
    <s v="Verkoop"/>
    <n v="170"/>
    <s v="Transport drops zone"/>
    <s v="9 - verwerkt"/>
    <n v="0"/>
    <m/>
    <d v="2023-02-06T00:00:00"/>
    <s v="DROP"/>
    <s v="0001010909362460085546_002"/>
    <m/>
    <m/>
    <m/>
    <s v="EUR"/>
    <n v="139.78"/>
    <s v="EUR"/>
    <n v="139.78"/>
    <s v="EUR"/>
    <n v="139.78"/>
    <n v="139.78"/>
    <n v="0"/>
    <s v="N"/>
    <n v="1223000233"/>
    <d v="2023-03-22T00:00:00"/>
    <m/>
    <d v="2023-02-06T00:00:00"/>
    <s v="00:00"/>
    <s v="23:59"/>
    <d v="2023-02-06T00:00:00"/>
    <s v="14:00"/>
    <s v="15:00"/>
    <n v="11.2"/>
    <s v="ce"/>
    <n v="11145"/>
    <n v="11.2"/>
    <n v="21"/>
    <s v="Kuehne+Nagel Tiel 3 Standpl"/>
    <s v="De Diepert 5"/>
    <s v="Tiel"/>
    <s v="4004 MA"/>
    <s v="NL"/>
    <x v="46"/>
    <s v="FLORIJNSTRAAT  4C"/>
    <x v="23"/>
    <s v="4903 RM"/>
    <s v="NL"/>
    <s v="0002246053"/>
    <s v="0085546_002"/>
    <s v="31V"/>
    <s v="NL001131849B01"/>
    <n v="2"/>
    <n v="0"/>
    <n v="139.78"/>
    <s v="N"/>
    <s v="Peter Appel Transport B.V."/>
    <n v="36622"/>
    <d v="2023-02-06T00:00:00"/>
    <s v="14:15:00"/>
    <n v="0"/>
    <x v="0"/>
    <x v="5"/>
    <n v="2"/>
    <x v="34"/>
    <n v="1"/>
    <n v="11.2"/>
    <x v="5"/>
    <n v="139.78"/>
    <n v="1"/>
    <n v="152.22041999999999"/>
  </r>
  <r>
    <s v="COLGATE 3800 DEB."/>
    <s v="Colgate-Palmolive Nederland BV"/>
    <s v="101t"/>
    <n v="101090935941"/>
    <n v="101030161790"/>
    <n v="930"/>
    <s v="Inv Booked"/>
    <s v="0002246049"/>
    <s v="Verkoop"/>
    <n v="170"/>
    <s v="Transport drops zone"/>
    <s v="9 - verwerkt"/>
    <n v="0"/>
    <m/>
    <d v="2023-02-06T00:00:00"/>
    <s v="DROP"/>
    <s v="0001010909359410085383_002"/>
    <m/>
    <m/>
    <m/>
    <s v="EUR"/>
    <n v="218.4"/>
    <s v="EUR"/>
    <n v="218.4"/>
    <s v="EUR"/>
    <n v="218.4"/>
    <n v="218.4"/>
    <n v="0"/>
    <s v="N"/>
    <n v="1223000233"/>
    <d v="2023-03-22T00:00:00"/>
    <m/>
    <d v="2023-02-06T00:00:00"/>
    <s v="00:00"/>
    <s v="23:59"/>
    <d v="2023-02-06T00:00:00"/>
    <s v="08:00"/>
    <s v="15:00"/>
    <n v="11.2"/>
    <s v="ce"/>
    <n v="12492"/>
    <n v="11.2"/>
    <n v="20"/>
    <s v="Kuehne+Nagel Tiel 3 Standpl"/>
    <s v="De Diepert 5"/>
    <s v="Tiel"/>
    <s v="4004 MA"/>
    <s v="NL"/>
    <x v="8"/>
    <s v="Orionweg 2"/>
    <x v="10"/>
    <s v="8938 AH"/>
    <s v="NL"/>
    <s v="0002246049"/>
    <s v="0085383_002"/>
    <s v="31V"/>
    <s v="NL001131849B01"/>
    <n v="2"/>
    <n v="0"/>
    <n v="218.4"/>
    <s v="N"/>
    <s v="Peter Appel Transport B.V."/>
    <n v="36622"/>
    <d v="2023-02-06T00:00:00"/>
    <s v="14:07:00"/>
    <n v="0"/>
    <x v="0"/>
    <x v="5"/>
    <n v="2"/>
    <x v="9"/>
    <n v="1"/>
    <n v="11.2"/>
    <x v="0"/>
    <n v="218.4"/>
    <n v="1"/>
    <n v="237.83760000000001"/>
  </r>
  <r>
    <s v="COLGATE 3800 DEB."/>
    <s v="Colgate-Palmolive Nederland BV"/>
    <s v="101t"/>
    <n v="101090936239"/>
    <n v="101030161779"/>
    <n v="930"/>
    <s v="Inv Booked"/>
    <s v="0002246067"/>
    <s v="Verkoop"/>
    <n v="170"/>
    <s v="Transport drops zone"/>
    <s v="9 - verwerkt"/>
    <n v="0"/>
    <m/>
    <d v="2023-02-06T00:00:00"/>
    <s v="DROP"/>
    <s v="0001010909362390085541_002"/>
    <m/>
    <m/>
    <m/>
    <s v="EUR"/>
    <n v="92.45"/>
    <s v="EUR"/>
    <n v="92.45"/>
    <s v="EUR"/>
    <n v="92.45"/>
    <n v="92.45"/>
    <n v="0"/>
    <s v="N"/>
    <n v="1223000233"/>
    <d v="2023-03-22T00:00:00"/>
    <m/>
    <d v="2023-02-06T00:00:00"/>
    <s v="00:00"/>
    <s v="23:59"/>
    <d v="2023-02-06T00:00:00"/>
    <s v="14:00"/>
    <s v="14:00"/>
    <n v="9.6"/>
    <s v="ce"/>
    <n v="7563"/>
    <n v="9.6"/>
    <n v="15"/>
    <s v="Kuehne+Nagel Tiel 3 Standpl"/>
    <s v="De Diepert 5"/>
    <s v="Tiel"/>
    <s v="4004 MA"/>
    <s v="NL"/>
    <x v="14"/>
    <s v="Rood 24"/>
    <x v="17"/>
    <s v="6666LT"/>
    <s v="NL"/>
    <s v="0002246067"/>
    <s v="0085541_002"/>
    <s v="31V"/>
    <s v="NL001131849B01"/>
    <n v="2"/>
    <n v="0"/>
    <n v="92.45"/>
    <s v="N"/>
    <s v="Peter Appel Transport B.V."/>
    <n v="36622"/>
    <d v="2023-02-06T00:00:00"/>
    <s v="12:30:00"/>
    <n v="0"/>
    <x v="0"/>
    <x v="5"/>
    <n v="2"/>
    <x v="15"/>
    <n v="1"/>
    <n v="9.6"/>
    <x v="5"/>
    <n v="92.45"/>
    <n v="1"/>
    <n v="100.67805"/>
  </r>
  <r>
    <s v="COLGATE 3800 DEB."/>
    <s v="Colgate-Palmolive Nederland BV"/>
    <s v="101t"/>
    <n v="101090935939"/>
    <n v="101030161781"/>
    <n v="930"/>
    <s v="Inv Booked"/>
    <s v="0002246050 REFUSED"/>
    <s v="Verkoop"/>
    <n v="170"/>
    <s v="Transport drops zone"/>
    <s v="9 - verwerkt"/>
    <n v="0"/>
    <m/>
    <d v="2023-02-06T00:00:00"/>
    <s v="DROP"/>
    <s v="0001010909359390085381_002"/>
    <m/>
    <m/>
    <m/>
    <s v="EUR"/>
    <n v="231.17"/>
    <s v="EUR"/>
    <n v="231.17"/>
    <s v="EUR"/>
    <n v="231.17"/>
    <n v="231.17"/>
    <n v="0"/>
    <s v="N"/>
    <n v="1223000233"/>
    <d v="2023-03-22T00:00:00"/>
    <m/>
    <d v="2023-02-06T00:00:00"/>
    <s v="00:00"/>
    <s v="23:59"/>
    <d v="2023-02-06T00:00:00"/>
    <s v="08:00"/>
    <s v="08:00"/>
    <n v="19.2"/>
    <s v="ce"/>
    <n v="22261"/>
    <n v="19.2"/>
    <n v="37"/>
    <s v="Kuehne+Nagel Tiel 3 Standpl"/>
    <s v="De Diepert 5"/>
    <s v="Tiel"/>
    <s v="4004 MA"/>
    <s v="NL"/>
    <x v="1"/>
    <s v="Perenmarkt 15"/>
    <x v="2"/>
    <s v="1681PG"/>
    <s v="NL"/>
    <s v="0002246050 REFUSED"/>
    <s v="0085381_002"/>
    <s v="31V"/>
    <s v="NL001131849B01"/>
    <n v="2"/>
    <n v="0"/>
    <n v="231.17"/>
    <s v="N"/>
    <s v="Peter Appel Transport B.V."/>
    <n v="36622"/>
    <d v="2023-02-06T00:00:00"/>
    <s v="08:53:00"/>
    <n v="0"/>
    <x v="0"/>
    <x v="5"/>
    <n v="2"/>
    <x v="2"/>
    <n v="1"/>
    <n v="19.2"/>
    <x v="1"/>
    <n v="231.17"/>
    <n v="1"/>
    <n v="251.74412999999998"/>
  </r>
  <r>
    <s v="COLGATE 3800 DEB."/>
    <s v="Colgate-Palmolive Nederland BV"/>
    <s v="101t"/>
    <n v="101090936567"/>
    <n v="101030161909"/>
    <n v="930"/>
    <s v="Inv Booked"/>
    <s v="0002246061"/>
    <s v="Verkoop"/>
    <n v="170"/>
    <s v="Transport drops zone"/>
    <s v="9 - verwerkt"/>
    <n v="0"/>
    <m/>
    <d v="2023-02-07T00:00:00"/>
    <s v="DROP"/>
    <s v="0001010909365670085757_002"/>
    <m/>
    <m/>
    <m/>
    <s v="EUR"/>
    <n v="70.84"/>
    <s v="EUR"/>
    <n v="70.84"/>
    <s v="EUR"/>
    <n v="70.84"/>
    <n v="70.84"/>
    <n v="0"/>
    <s v="N"/>
    <n v="1223000233"/>
    <d v="2023-03-22T00:00:00"/>
    <m/>
    <d v="2023-02-07T00:00:00"/>
    <s v="00:00"/>
    <s v="23:59"/>
    <d v="2023-02-07T00:00:00"/>
    <s v="06:00"/>
    <s v="07:00"/>
    <n v="8"/>
    <s v="ce"/>
    <n v="3845"/>
    <n v="8.8000000000000007"/>
    <n v="6"/>
    <s v="Kuehne+Nagel Tiel 3 Standpl"/>
    <s v="De Diepert 5"/>
    <s v="Tiel"/>
    <s v="4004 MA"/>
    <s v="NL"/>
    <x v="2"/>
    <s v="Randweg 2"/>
    <x v="6"/>
    <s v="4191 NN"/>
    <s v="NL"/>
    <s v="0002246061"/>
    <s v="0085757_002"/>
    <s v="31V"/>
    <s v="NL001131849B01"/>
    <n v="2"/>
    <n v="0"/>
    <n v="70.84"/>
    <s v="N"/>
    <s v="Peter Appel Transport B.V."/>
    <n v="36622"/>
    <d v="2023-02-07T00:00:00"/>
    <s v="06:57:00"/>
    <n v="0"/>
    <x v="1"/>
    <x v="5"/>
    <n v="2"/>
    <x v="6"/>
    <n v="1"/>
    <n v="8.8000000000000007"/>
    <x v="2"/>
    <n v="70.84"/>
    <n v="1"/>
    <n v="77.144760000000005"/>
  </r>
  <r>
    <s v="COLGATE 3800 DEB."/>
    <s v="Colgate-Palmolive Nederland BV"/>
    <s v="101t"/>
    <n v="101090936643"/>
    <n v="101030161842"/>
    <n v="930"/>
    <s v="Inv Booked"/>
    <s v="0002246090"/>
    <s v="Verkoop"/>
    <n v="170"/>
    <s v="Transport drops zone"/>
    <s v="9 - verwerkt"/>
    <n v="0"/>
    <m/>
    <d v="2023-02-07T00:00:00"/>
    <s v="DROP"/>
    <s v="0001010909366430085756_003"/>
    <m/>
    <m/>
    <m/>
    <s v="EUR"/>
    <n v="39.36"/>
    <s v="EUR"/>
    <n v="39.36"/>
    <s v="EUR"/>
    <n v="39.36"/>
    <n v="39.36"/>
    <n v="0"/>
    <s v="N"/>
    <n v="1223000233"/>
    <d v="2023-03-22T00:00:00"/>
    <m/>
    <d v="2023-02-07T00:00:00"/>
    <s v="00:00"/>
    <s v="23:59"/>
    <d v="2023-02-07T00:00:00"/>
    <s v="08:00"/>
    <s v="08:00"/>
    <n v="4"/>
    <s v="ce"/>
    <n v="3175"/>
    <n v="4"/>
    <n v="3"/>
    <s v="Kuehne+Nagel Tiel 3 Standpl"/>
    <s v="De Diepert 5"/>
    <s v="Tiel"/>
    <s v="4004 MA"/>
    <s v="NL"/>
    <x v="45"/>
    <s v="Poppenbouwing 30"/>
    <x v="6"/>
    <s v="4191NZ"/>
    <s v="NL"/>
    <s v="0002246090"/>
    <s v="0085756_003"/>
    <s v="31V"/>
    <s v="NL001131849B01"/>
    <n v="2"/>
    <n v="0"/>
    <n v="39.36"/>
    <s v="N"/>
    <s v="Peter Appel Transport B.V."/>
    <n v="36622"/>
    <d v="2023-02-07T00:00:00"/>
    <s v="09:13:00"/>
    <n v="0"/>
    <x v="1"/>
    <x v="5"/>
    <n v="2"/>
    <x v="6"/>
    <n v="1"/>
    <n v="4"/>
    <x v="0"/>
    <n v="39.36"/>
    <n v="1"/>
    <n v="42.863039999999998"/>
  </r>
  <r>
    <s v="COLGATE 3800 DEB."/>
    <s v="Colgate-Palmolive Nederland BV"/>
    <s v="101t"/>
    <n v="101090936462"/>
    <n v="101030161859"/>
    <n v="930"/>
    <s v="Inv Booked"/>
    <s v="0002246100"/>
    <s v="Verkoop"/>
    <n v="170"/>
    <s v="Transport drops zone"/>
    <s v="9 - verwerkt"/>
    <n v="0"/>
    <m/>
    <d v="2023-02-07T00:00:00"/>
    <s v="DROP"/>
    <s v="0001010909364620085647_002"/>
    <m/>
    <m/>
    <m/>
    <s v="EUR"/>
    <n v="86.27"/>
    <s v="EUR"/>
    <n v="86.27"/>
    <s v="EUR"/>
    <n v="86.27"/>
    <n v="86.27"/>
    <n v="0"/>
    <s v="N"/>
    <n v="1223000233"/>
    <d v="2023-03-22T00:00:00"/>
    <m/>
    <d v="2023-02-07T00:00:00"/>
    <s v="00:00"/>
    <s v="23:59"/>
    <d v="2023-02-07T00:00:00"/>
    <s v="21:00"/>
    <s v="21:00"/>
    <n v="12.8"/>
    <s v="ce"/>
    <n v="10520"/>
    <n v="12.8"/>
    <n v="15"/>
    <s v="Kuehne+Nagel Tiel 3 Standpl"/>
    <s v="De Diepert 5"/>
    <s v="Tiel"/>
    <s v="4004 MA"/>
    <s v="NL"/>
    <x v="14"/>
    <s v="Rood 24"/>
    <x v="17"/>
    <s v="6666LT"/>
    <s v="NL"/>
    <s v="0002246100"/>
    <s v="0085647_002"/>
    <s v="31V"/>
    <s v="NL001131849B01"/>
    <n v="2"/>
    <n v="0"/>
    <n v="86.27"/>
    <s v="N"/>
    <s v="Peter Appel Transport B.V."/>
    <n v="36622"/>
    <d v="2023-02-07T00:00:00"/>
    <s v="21:39:00"/>
    <n v="0"/>
    <x v="1"/>
    <x v="5"/>
    <n v="2"/>
    <x v="15"/>
    <n v="1"/>
    <n v="23.200000000000003"/>
    <x v="5"/>
    <n v="156.35999999999999"/>
    <n v="1"/>
    <n v="170.27603999999997"/>
  </r>
  <r>
    <s v="COLGATE 3800 DEB."/>
    <s v="Colgate-Palmolive Nederland BV"/>
    <s v="101t"/>
    <n v="101090936462"/>
    <n v="101030161841"/>
    <n v="930"/>
    <s v="Inv Booked"/>
    <s v="0002246080"/>
    <s v="Verkoop"/>
    <n v="170"/>
    <s v="Transport drops zone"/>
    <s v="9 - verwerkt"/>
    <n v="0"/>
    <m/>
    <d v="2023-02-07T00:00:00"/>
    <s v="DROP"/>
    <s v="0001010909364620085647_002"/>
    <m/>
    <m/>
    <m/>
    <s v="EUR"/>
    <n v="59.31"/>
    <s v="EUR"/>
    <n v="59.31"/>
    <s v="EUR"/>
    <n v="59.31"/>
    <n v="59.31"/>
    <n v="0"/>
    <s v="N"/>
    <n v="1223000233"/>
    <d v="2023-03-22T00:00:00"/>
    <m/>
    <d v="2023-02-07T00:00:00"/>
    <s v="00:00"/>
    <s v="23:59"/>
    <d v="2023-02-07T00:00:00"/>
    <s v="21:00"/>
    <s v="21:00"/>
    <n v="8.8000000000000007"/>
    <s v="ce"/>
    <n v="6113"/>
    <n v="8.8000000000000007"/>
    <n v="11"/>
    <s v="Kuehne+Nagel Tiel 3 Standpl"/>
    <s v="De Diepert 5"/>
    <s v="Tiel"/>
    <s v="4004 MA"/>
    <s v="NL"/>
    <x v="14"/>
    <s v="Rood 24"/>
    <x v="17"/>
    <s v="6666LT"/>
    <s v="NL"/>
    <s v="0002246080"/>
    <s v="0085647_002"/>
    <s v="31V"/>
    <s v="NL001131849B01"/>
    <n v="2"/>
    <n v="0"/>
    <n v="59.31"/>
    <s v="N"/>
    <s v="Peter Appel Transport B.V."/>
    <n v="36622"/>
    <d v="2023-02-07T00:00:00"/>
    <s v="21:39:00"/>
    <n v="0"/>
    <x v="1"/>
    <x v="5"/>
    <n v="2"/>
    <x v="15"/>
    <n v="0"/>
    <s v=""/>
    <x v="5"/>
    <s v=""/>
    <n v="1"/>
    <e v="#VALUE!"/>
  </r>
  <r>
    <s v="COLGATE 3800 DEB."/>
    <s v="Colgate-Palmolive Nederland BV"/>
    <s v="101t"/>
    <n v="101090936563"/>
    <n v="101030161908"/>
    <n v="930"/>
    <s v="Inv Booked"/>
    <s v="0002246059 2E DEL"/>
    <s v="Verkoop"/>
    <n v="170"/>
    <s v="Transport drops zone"/>
    <s v="9 - verwerkt"/>
    <n v="0"/>
    <m/>
    <d v="2023-02-07T00:00:00"/>
    <s v="DROP"/>
    <s v="0001010909365630085755_002"/>
    <m/>
    <m/>
    <m/>
    <s v="EUR"/>
    <n v="78.16"/>
    <s v="EUR"/>
    <n v="78.16"/>
    <s v="EUR"/>
    <n v="78.16"/>
    <n v="78.16"/>
    <n v="0"/>
    <s v="N"/>
    <n v="1223000233"/>
    <d v="2023-03-22T00:00:00"/>
    <m/>
    <d v="2023-02-07T00:00:00"/>
    <s v="00:00"/>
    <s v="23:59"/>
    <d v="2023-02-07T00:00:00"/>
    <s v="13:00"/>
    <s v="14:00"/>
    <n v="4"/>
    <s v="ce"/>
    <n v="4313"/>
    <n v="4"/>
    <n v="7"/>
    <s v="Kuehne+Nagel Tiel 3 Standpl"/>
    <s v="De Diepert 5"/>
    <s v="Tiel"/>
    <s v="4004 MA"/>
    <s v="NL"/>
    <x v="5"/>
    <s v="Kernweg 6"/>
    <x v="8"/>
    <s v="1627 LC"/>
    <s v="NL"/>
    <s v="0002246059 2E DEL"/>
    <s v="0085755_002"/>
    <s v="31V"/>
    <s v="NL001131849B01"/>
    <n v="2"/>
    <n v="0"/>
    <n v="78.16"/>
    <s v="N"/>
    <s v="Peter Appel Transport B.V."/>
    <n v="36622"/>
    <d v="2023-02-07T00:00:00"/>
    <s v="13:32:00"/>
    <n v="0"/>
    <x v="1"/>
    <x v="5"/>
    <n v="2"/>
    <x v="2"/>
    <n v="1"/>
    <n v="4"/>
    <x v="2"/>
    <n v="78.16"/>
    <n v="1"/>
    <n v="85.116239999999991"/>
  </r>
  <r>
    <s v="COLGATE 3800 DEB."/>
    <s v="Colgate-Palmolive Nederland BV"/>
    <s v="101t"/>
    <n v="101090936825"/>
    <n v="101030161910"/>
    <n v="930"/>
    <s v="Inv Booked"/>
    <s v="0002246065 2E DEL"/>
    <s v="Verkoop"/>
    <n v="170"/>
    <s v="Transport drops zone"/>
    <s v="9 - verwerkt"/>
    <n v="0"/>
    <m/>
    <d v="2023-02-07T00:00:00"/>
    <s v="DROP"/>
    <s v="0001010909368250085877_002"/>
    <m/>
    <m/>
    <m/>
    <s v="EUR"/>
    <n v="26.33"/>
    <s v="EUR"/>
    <n v="26.33"/>
    <s v="EUR"/>
    <n v="26.33"/>
    <n v="26.33"/>
    <n v="0"/>
    <s v="N"/>
    <n v="1223000233"/>
    <d v="2023-03-22T00:00:00"/>
    <m/>
    <d v="2023-02-07T00:00:00"/>
    <s v="00:00"/>
    <s v="23:59"/>
    <d v="2023-02-07T00:00:00"/>
    <s v="11:00"/>
    <s v="11:00"/>
    <n v="0.8"/>
    <s v="ce"/>
    <n v="308"/>
    <n v="0.8"/>
    <n v="0"/>
    <s v="Kuehne+Nagel Tiel 3 Standpl"/>
    <s v="De Diepert 5"/>
    <s v="Tiel"/>
    <s v="4004 MA"/>
    <s v="NL"/>
    <x v="6"/>
    <s v="Insulindeweg 1"/>
    <x v="9"/>
    <s v="1462MJ"/>
    <s v="NL"/>
    <s v="0002246065 2E DEL"/>
    <s v="0085877_002"/>
    <s v="31V"/>
    <s v="NL001131849B01"/>
    <n v="2"/>
    <n v="0"/>
    <n v="26.33"/>
    <s v="N"/>
    <s v="Peter Appel Transport B.V."/>
    <n v="36622"/>
    <d v="2023-02-07T00:00:00"/>
    <s v="12:46:00"/>
    <n v="28"/>
    <x v="1"/>
    <x v="5"/>
    <n v="2"/>
    <x v="8"/>
    <n v="1"/>
    <n v="0.8"/>
    <x v="3"/>
    <n v="26.33"/>
    <n v="1"/>
    <n v="28.673369999999998"/>
  </r>
  <r>
    <s v="COLGATE 3800 DEB."/>
    <s v="Colgate-Palmolive Nederland BV"/>
    <s v="101t"/>
    <n v="101090936454"/>
    <n v="101030161834"/>
    <n v="930"/>
    <s v="Inv Booked"/>
    <s v="0002246099"/>
    <s v="Verkoop"/>
    <n v="170"/>
    <s v="Transport drops zone"/>
    <s v="9 - verwerkt"/>
    <n v="0"/>
    <m/>
    <d v="2023-02-07T00:00:00"/>
    <s v="DROP"/>
    <s v="0001010909364540085638_002"/>
    <m/>
    <m/>
    <m/>
    <s v="EUR"/>
    <n v="286.75"/>
    <s v="EUR"/>
    <n v="286.75"/>
    <s v="EUR"/>
    <n v="286.75"/>
    <n v="286.75"/>
    <n v="0"/>
    <s v="N"/>
    <n v="1223000233"/>
    <d v="2023-03-22T00:00:00"/>
    <m/>
    <d v="2023-02-07T00:00:00"/>
    <s v="00:00"/>
    <s v="23:59"/>
    <d v="2023-02-07T00:00:00"/>
    <s v="07:00"/>
    <s v="07:00"/>
    <n v="23.2"/>
    <s v="ce"/>
    <n v="15663"/>
    <n v="23.2"/>
    <n v="37"/>
    <s v="Kuehne+Nagel Tiel 3 Standpl"/>
    <s v="De Diepert 5"/>
    <s v="Tiel"/>
    <s v="4004 MA"/>
    <s v="NL"/>
    <x v="1"/>
    <s v="Fahrenheitweg 1"/>
    <x v="1"/>
    <s v="6101WR"/>
    <s v="NL"/>
    <s v="0002246099"/>
    <s v="0085638_002"/>
    <s v="31V"/>
    <s v="NL001131849B01"/>
    <n v="2"/>
    <n v="0"/>
    <n v="286.75"/>
    <s v="N"/>
    <s v="Peter Appel Transport B.V."/>
    <n v="36622"/>
    <d v="2023-02-07T00:00:00"/>
    <s v="07:57:00"/>
    <n v="0"/>
    <x v="1"/>
    <x v="5"/>
    <n v="2"/>
    <x v="1"/>
    <n v="1"/>
    <n v="23.2"/>
    <x v="1"/>
    <n v="286.75"/>
    <n v="1"/>
    <n v="312.27074999999996"/>
  </r>
  <r>
    <s v="COLGATE 3800 DEB."/>
    <s v="Colgate-Palmolive Nederland BV"/>
    <s v="101t"/>
    <n v="0"/>
    <n v="101030161835"/>
    <n v="930"/>
    <s v="Inv Booked"/>
    <s v="0002246075"/>
    <s v="Verkoop"/>
    <n v="170"/>
    <s v="Transport drops zone"/>
    <s v="9 - verwerkt"/>
    <n v="0"/>
    <m/>
    <d v="2023-02-07T00:00:00"/>
    <m/>
    <m/>
    <m/>
    <m/>
    <m/>
    <s v="EUR"/>
    <n v="48.3"/>
    <s v="EUR"/>
    <n v="48.3"/>
    <s v="EUR"/>
    <n v="48.3"/>
    <n v="48.3"/>
    <n v="0"/>
    <s v="N"/>
    <n v="1223000233"/>
    <d v="2023-03-22T00:00:00"/>
    <m/>
    <d v="2023-02-07T00:00:00"/>
    <s v="00:00"/>
    <s v="23:59"/>
    <d v="2023-02-07T00:00:00"/>
    <s v="07:00"/>
    <s v="15:00"/>
    <n v="1.6"/>
    <s v="ce"/>
    <n v="1917"/>
    <n v="1.6"/>
    <n v="3"/>
    <s v="Kuehne+Nagel Tiel 3 Standpl"/>
    <s v="De Diepert 5"/>
    <s v="Tiel"/>
    <s v="4004 MA"/>
    <s v="NL"/>
    <x v="5"/>
    <s v="Kernweg 6"/>
    <x v="8"/>
    <s v="1627 LC"/>
    <s v="NL"/>
    <s v="0002246075"/>
    <s v="0085641_003"/>
    <s v="31V"/>
    <s v="NL001131849B01"/>
    <n v="2"/>
    <n v="0"/>
    <n v="48.3"/>
    <s v="N"/>
    <m/>
    <n v="36622"/>
    <d v="2023-02-07T00:00:00"/>
    <s v="10:12:00"/>
    <n v="0"/>
    <x v="1"/>
    <x v="5"/>
    <n v="2"/>
    <x v="2"/>
    <n v="1"/>
    <n v="1.6"/>
    <x v="2"/>
    <n v="48.3"/>
    <n v="1"/>
    <n v="52.598699999999994"/>
  </r>
  <r>
    <s v="COLGATE 3800 DEB."/>
    <s v="Colgate-Palmolive Nederland BV"/>
    <s v="101t"/>
    <n v="101090936458"/>
    <n v="101030161836"/>
    <n v="930"/>
    <s v="Inv Booked"/>
    <s v="0002246093"/>
    <s v="Verkoop"/>
    <n v="170"/>
    <s v="Transport drops zone"/>
    <s v="9 - verwerkt"/>
    <n v="0"/>
    <m/>
    <d v="2023-02-07T00:00:00"/>
    <s v="DROP"/>
    <s v="0001010909364580085641_002"/>
    <m/>
    <m/>
    <m/>
    <s v="EUR"/>
    <n v="258.72000000000003"/>
    <s v="EUR"/>
    <n v="258.72000000000003"/>
    <s v="EUR"/>
    <n v="258.72000000000003"/>
    <n v="258.72000000000003"/>
    <n v="0"/>
    <s v="N"/>
    <n v="1223000233"/>
    <d v="2023-03-22T00:00:00"/>
    <m/>
    <d v="2023-02-07T00:00:00"/>
    <s v="00:00"/>
    <s v="23:59"/>
    <d v="2023-02-07T00:00:00"/>
    <s v="10:00"/>
    <s v="11:00"/>
    <n v="24"/>
    <s v="ce"/>
    <n v="19165"/>
    <n v="24"/>
    <n v="39"/>
    <s v="Kuehne+Nagel Tiel 3 Standpl"/>
    <s v="De Diepert 5"/>
    <s v="Tiel"/>
    <s v="4004 MA"/>
    <s v="NL"/>
    <x v="1"/>
    <s v="Perenmarkt 15"/>
    <x v="2"/>
    <s v="1681PG"/>
    <s v="NL"/>
    <s v="0002246093"/>
    <s v="0085641_002"/>
    <s v="31V"/>
    <s v="NL001131849B01"/>
    <n v="2"/>
    <n v="0"/>
    <n v="258.72000000000003"/>
    <s v="N"/>
    <s v="Peter Appel Transport B.V."/>
    <n v="36622"/>
    <d v="2023-02-07T00:00:00"/>
    <s v="11:18:00"/>
    <n v="0"/>
    <x v="1"/>
    <x v="5"/>
    <n v="2"/>
    <x v="2"/>
    <n v="1"/>
    <n v="24"/>
    <x v="1"/>
    <n v="258.72000000000003"/>
    <n v="1"/>
    <n v="281.74608000000001"/>
  </r>
  <r>
    <s v="COLGATE 3800 DEB."/>
    <s v="Colgate-Palmolive Nederland BV"/>
    <s v="101t"/>
    <n v="101090936452"/>
    <n v="101030161837"/>
    <n v="930"/>
    <s v="Inv Booked"/>
    <s v="0002246089"/>
    <s v="Verkoop"/>
    <n v="170"/>
    <s v="Transport drops zone"/>
    <s v="9 - verwerkt"/>
    <n v="0"/>
    <m/>
    <d v="2023-02-07T00:00:00"/>
    <s v="DROP"/>
    <s v="0001010909364520085636_006"/>
    <m/>
    <m/>
    <m/>
    <s v="EUR"/>
    <n v="62.99"/>
    <s v="EUR"/>
    <n v="62.99"/>
    <s v="EUR"/>
    <n v="62.99"/>
    <n v="62.99"/>
    <n v="0"/>
    <s v="N"/>
    <n v="1223000233"/>
    <d v="2023-03-22T00:00:00"/>
    <m/>
    <d v="2023-02-07T00:00:00"/>
    <s v="00:00"/>
    <s v="23:59"/>
    <d v="2023-02-07T00:00:00"/>
    <s v="09:30"/>
    <s v="09:30"/>
    <n v="1.6"/>
    <s v="ce"/>
    <n v="948"/>
    <n v="1.6"/>
    <n v="1"/>
    <s v="Kuehne+Nagel Tiel 3 Standpl"/>
    <s v="De Diepert 5"/>
    <s v="Tiel"/>
    <s v="4004 MA"/>
    <s v="NL"/>
    <x v="11"/>
    <s v="Minerva 1"/>
    <x v="24"/>
    <s v="8448 CT"/>
    <s v="NL"/>
    <s v="0002246089"/>
    <s v="0085636_006"/>
    <s v="31V"/>
    <s v="NL001131849B01"/>
    <n v="2"/>
    <n v="0"/>
    <n v="62.99"/>
    <s v="N"/>
    <s v="Peter Appel Transport B.V."/>
    <n v="36622"/>
    <d v="2023-02-07T00:00:00"/>
    <s v="09:43:00"/>
    <n v="0"/>
    <x v="1"/>
    <x v="5"/>
    <n v="2"/>
    <x v="21"/>
    <n v="1"/>
    <n v="1.6"/>
    <x v="4"/>
    <n v="62.99"/>
    <n v="1"/>
    <n v="68.596109999999996"/>
  </r>
  <r>
    <s v="COLGATE 3800 DEB."/>
    <s v="Colgate-Palmolive Nederland BV"/>
    <s v="101t"/>
    <n v="101090936463"/>
    <n v="101030161838"/>
    <n v="930"/>
    <s v="Inv Booked"/>
    <s v="0002246083"/>
    <s v="Verkoop"/>
    <n v="170"/>
    <s v="Transport drops zone"/>
    <s v="9 - verwerkt"/>
    <n v="0"/>
    <m/>
    <d v="2023-02-07T00:00:00"/>
    <s v="DROP"/>
    <s v="0001010909364630085645_003"/>
    <m/>
    <m/>
    <m/>
    <s v="EUR"/>
    <n v="60.62"/>
    <s v="EUR"/>
    <n v="60.62"/>
    <s v="EUR"/>
    <n v="60.62"/>
    <n v="60.62"/>
    <n v="0"/>
    <s v="N"/>
    <n v="1223000233"/>
    <d v="2023-03-22T00:00:00"/>
    <m/>
    <d v="2023-02-07T00:00:00"/>
    <s v="00:00"/>
    <s v="23:59"/>
    <d v="2023-02-07T00:00:00"/>
    <s v="10:00"/>
    <s v="11:00"/>
    <n v="2.4"/>
    <s v="ce"/>
    <n v="2876"/>
    <n v="2.4"/>
    <n v="5"/>
    <s v="Kuehne+Nagel Tiel 3 Standpl"/>
    <s v="De Diepert 5"/>
    <s v="Tiel"/>
    <s v="4004 MA"/>
    <s v="NL"/>
    <x v="13"/>
    <s v="GALVANIWEG 1"/>
    <x v="16"/>
    <s v="8013 RG"/>
    <s v="NL"/>
    <s v="0002246083"/>
    <s v="0085645_003"/>
    <s v="31V"/>
    <s v="NL001131849B01"/>
    <n v="2"/>
    <n v="0"/>
    <n v="60.62"/>
    <s v="N"/>
    <s v="Peter Appel Transport B.V."/>
    <n v="36622"/>
    <d v="2023-02-07T00:00:00"/>
    <s v="12:59:00"/>
    <n v="0"/>
    <x v="1"/>
    <x v="5"/>
    <n v="2"/>
    <x v="14"/>
    <n v="1"/>
    <n v="2.4"/>
    <x v="2"/>
    <n v="60.62"/>
    <n v="1"/>
    <n v="66.015180000000001"/>
  </r>
  <r>
    <s v="COLGATE 3800 DEB."/>
    <s v="Colgate-Palmolive Nederland BV"/>
    <s v="101t"/>
    <n v="101090936932"/>
    <n v="101030161839"/>
    <n v="930"/>
    <s v="Inv Booked"/>
    <s v="0002246082"/>
    <s v="Verkoop"/>
    <n v="170"/>
    <s v="Transport drops zone"/>
    <s v="9 - verwerkt"/>
    <n v="0"/>
    <m/>
    <d v="2023-02-07T00:00:00"/>
    <s v="DROP"/>
    <s v="0001010909369320085884_002"/>
    <m/>
    <m/>
    <m/>
    <s v="EUR"/>
    <n v="142.08000000000001"/>
    <s v="EUR"/>
    <n v="142.08000000000001"/>
    <s v="EUR"/>
    <n v="142.08000000000001"/>
    <n v="142.08000000000001"/>
    <n v="0"/>
    <s v="N"/>
    <n v="1223000233"/>
    <d v="2023-03-22T00:00:00"/>
    <m/>
    <d v="2023-02-07T00:00:00"/>
    <s v="00:00"/>
    <s v="23:59"/>
    <d v="2023-02-07T00:00:00"/>
    <s v="14:00"/>
    <s v="14:00"/>
    <n v="19.2"/>
    <s v="ce"/>
    <n v="14008"/>
    <n v="19.2"/>
    <n v="31"/>
    <s v="Kuehne+Nagel Tiel 3 Standpl"/>
    <s v="De Diepert 5"/>
    <s v="Tiel"/>
    <s v="4004 MA"/>
    <s v="NL"/>
    <x v="14"/>
    <s v="Rood 24"/>
    <x v="17"/>
    <s v="6666LT"/>
    <s v="NL"/>
    <s v="0002246082"/>
    <s v="0085884_002"/>
    <s v="31V"/>
    <s v="NL001131849B01"/>
    <n v="2"/>
    <n v="0"/>
    <n v="142.08000000000001"/>
    <s v="N"/>
    <s v="Peter Appel Transport B.V."/>
    <n v="36622"/>
    <d v="2023-02-07T00:00:00"/>
    <s v="16:05:00"/>
    <n v="0"/>
    <x v="1"/>
    <x v="5"/>
    <n v="2"/>
    <x v="15"/>
    <n v="1"/>
    <n v="19.2"/>
    <x v="5"/>
    <n v="142.08000000000001"/>
    <n v="1"/>
    <n v="154.72512"/>
  </r>
  <r>
    <s v="COLGATE 3800 DEB."/>
    <s v="Colgate-Palmolive Nederland BV"/>
    <s v="101t"/>
    <n v="101090936456"/>
    <n v="101030161843"/>
    <n v="930"/>
    <s v="Inv Booked"/>
    <s v="0002246095"/>
    <s v="Verkoop"/>
    <n v="170"/>
    <s v="Transport drops zone"/>
    <s v="9 - verwerkt"/>
    <n v="0"/>
    <m/>
    <d v="2023-02-07T00:00:00"/>
    <s v="DROP"/>
    <s v="0001010909364560085640_002"/>
    <m/>
    <m/>
    <m/>
    <s v="EUR"/>
    <n v="296.86"/>
    <s v="EUR"/>
    <n v="296.86"/>
    <s v="EUR"/>
    <n v="296.86"/>
    <n v="296.86"/>
    <n v="0"/>
    <s v="N"/>
    <n v="1223000233"/>
    <d v="2023-03-22T00:00:00"/>
    <m/>
    <d v="2023-02-07T00:00:00"/>
    <s v="00:00"/>
    <s v="23:59"/>
    <d v="2023-02-07T00:00:00"/>
    <s v="08:00"/>
    <s v="08:00"/>
    <n v="24.8"/>
    <s v="ce"/>
    <n v="20668"/>
    <n v="24.8"/>
    <n v="41"/>
    <s v="Kuehne+Nagel Tiel 3 Standpl"/>
    <s v="De Diepert 5"/>
    <s v="Tiel"/>
    <s v="4004 MA"/>
    <s v="NL"/>
    <x v="50"/>
    <s v="Fahrenheitweg 24"/>
    <x v="1"/>
    <s v="6101WR"/>
    <s v="NL"/>
    <s v="0002246095"/>
    <s v="0085640_002"/>
    <s v="31V"/>
    <s v="NL001131849B01"/>
    <n v="2"/>
    <n v="0"/>
    <n v="296.86"/>
    <s v="N"/>
    <s v="Peter Appel Transport B.V."/>
    <n v="36622"/>
    <d v="2023-02-07T00:00:00"/>
    <s v="08:12:00"/>
    <n v="0"/>
    <x v="1"/>
    <x v="5"/>
    <n v="2"/>
    <x v="1"/>
    <n v="1"/>
    <n v="24.8"/>
    <x v="1"/>
    <n v="296.86"/>
    <n v="1"/>
    <n v="323.28054000000003"/>
  </r>
  <r>
    <s v="COLGATE 3800 DEB."/>
    <s v="Colgate-Palmolive Nederland BV"/>
    <s v="101t"/>
    <n v="101090936834"/>
    <n v="101030161844"/>
    <n v="930"/>
    <s v="Inv Booked"/>
    <s v="0002246074"/>
    <s v="Verkoop"/>
    <n v="170"/>
    <s v="Transport drops zone"/>
    <s v="9 - verwerkt"/>
    <n v="0"/>
    <m/>
    <d v="2023-02-07T00:00:00"/>
    <s v="DROP"/>
    <s v="0001010909368340085880_002"/>
    <m/>
    <m/>
    <m/>
    <s v="EUR"/>
    <n v="56.33"/>
    <s v="EUR"/>
    <n v="56.33"/>
    <s v="EUR"/>
    <n v="56.33"/>
    <n v="56.33"/>
    <n v="0"/>
    <s v="N"/>
    <n v="1223000233"/>
    <d v="2023-03-22T00:00:00"/>
    <m/>
    <d v="2023-02-07T00:00:00"/>
    <s v="00:00"/>
    <s v="23:59"/>
    <d v="2023-02-07T00:00:00"/>
    <s v="13:00"/>
    <s v="14:00"/>
    <n v="2.4"/>
    <s v="ce"/>
    <n v="2396"/>
    <n v="2.4"/>
    <n v="4"/>
    <s v="Kuehne+Nagel Tiel 3 Standpl"/>
    <s v="De Diepert 5"/>
    <s v="Tiel"/>
    <s v="4004 MA"/>
    <s v="NL"/>
    <x v="2"/>
    <s v="Hoofdtocht 1"/>
    <x v="7"/>
    <s v="1507CJ"/>
    <s v="NL"/>
    <s v="0002246074"/>
    <s v="0085880_002"/>
    <s v="31V"/>
    <s v="NL001131849B01"/>
    <n v="2"/>
    <n v="0"/>
    <n v="56.33"/>
    <s v="N"/>
    <s v="Peter Appel Transport B.V."/>
    <n v="36622"/>
    <d v="2023-02-07T00:00:00"/>
    <s v="14:01:00"/>
    <n v="0"/>
    <x v="1"/>
    <x v="5"/>
    <n v="2"/>
    <x v="7"/>
    <n v="1"/>
    <n v="2.4"/>
    <x v="2"/>
    <n v="56.33"/>
    <n v="1"/>
    <n v="61.343369999999993"/>
  </r>
  <r>
    <s v="COLGATE 3800 DEB."/>
    <s v="Colgate-Palmolive Nederland BV"/>
    <s v="101t"/>
    <n v="101090936869"/>
    <n v="101030161845"/>
    <n v="930"/>
    <s v="Inv Booked"/>
    <s v="0002246094"/>
    <s v="Verkoop"/>
    <n v="170"/>
    <s v="Transport drops zone"/>
    <s v="9 - verwerkt"/>
    <n v="0"/>
    <m/>
    <d v="2023-02-07T00:00:00"/>
    <s v="DROP"/>
    <s v="0001010909368690085900_003"/>
    <m/>
    <m/>
    <m/>
    <s v="EUR"/>
    <n v="260.74"/>
    <s v="EUR"/>
    <n v="260.74"/>
    <s v="EUR"/>
    <n v="260.74"/>
    <n v="260.74"/>
    <n v="0"/>
    <s v="N"/>
    <n v="1223000233"/>
    <d v="2023-03-22T00:00:00"/>
    <m/>
    <d v="2023-02-07T00:00:00"/>
    <s v="00:00"/>
    <s v="23:59"/>
    <d v="2023-02-07T00:00:00"/>
    <s v="11:00"/>
    <s v="11:00"/>
    <n v="19.2"/>
    <s v="ce"/>
    <n v="18980"/>
    <n v="19.2"/>
    <n v="35"/>
    <s v="Kuehne+Nagel Tiel 3 Standpl"/>
    <s v="De Diepert 5"/>
    <s v="Tiel"/>
    <s v="4004 MA"/>
    <s v="NL"/>
    <x v="50"/>
    <s v="Fahrenheitweg 24"/>
    <x v="1"/>
    <s v="6101WR"/>
    <s v="NL"/>
    <s v="0002246094"/>
    <s v="0085900_003"/>
    <s v="31V"/>
    <s v="NL001131849B01"/>
    <n v="2"/>
    <n v="0"/>
    <n v="260.74"/>
    <s v="N"/>
    <s v="Peter Appel Transport B.V."/>
    <n v="36622"/>
    <d v="2023-02-07T00:00:00"/>
    <s v="12:55:00"/>
    <n v="0"/>
    <x v="1"/>
    <x v="5"/>
    <n v="2"/>
    <x v="1"/>
    <n v="1"/>
    <n v="19.2"/>
    <x v="1"/>
    <n v="260.74"/>
    <n v="1"/>
    <n v="283.94585999999998"/>
  </r>
  <r>
    <s v="COLGATE 3800 DEB."/>
    <s v="Colgate-Palmolive Nederland BV"/>
    <s v="101t"/>
    <n v="0"/>
    <n v="101030161846"/>
    <n v="930"/>
    <s v="Inv Booked"/>
    <s v="0002246078"/>
    <s v="Verkoop"/>
    <n v="170"/>
    <s v="Transport drops zone"/>
    <s v="9 - verwerkt"/>
    <n v="0"/>
    <m/>
    <d v="2023-02-07T00:00:00"/>
    <m/>
    <m/>
    <m/>
    <m/>
    <m/>
    <s v="EUR"/>
    <n v="82.94"/>
    <s v="EUR"/>
    <n v="82.94"/>
    <s v="EUR"/>
    <n v="82.94"/>
    <n v="82.94"/>
    <n v="0"/>
    <s v="N"/>
    <n v="1223000233"/>
    <d v="2023-03-22T00:00:00"/>
    <m/>
    <d v="2023-02-07T00:00:00"/>
    <s v="00:00"/>
    <s v="23:59"/>
    <d v="2023-02-07T00:00:00"/>
    <s v="12:00"/>
    <s v="17:00"/>
    <n v="3.2"/>
    <s v="ce"/>
    <n v="1725"/>
    <n v="3.2"/>
    <n v="1"/>
    <s v="Kuehne+Nagel Tiel 3 Standpl"/>
    <s v="De Diepert 5"/>
    <s v="Tiel"/>
    <s v="4004 MA"/>
    <s v="NL"/>
    <x v="21"/>
    <s v="Bloemakkers 4"/>
    <x v="22"/>
    <s v="9461GX"/>
    <s v="NL"/>
    <s v="0002246078"/>
    <s v="0085645_005"/>
    <s v="31V"/>
    <s v="NL001131849B01"/>
    <n v="2"/>
    <n v="0"/>
    <n v="82.94"/>
    <s v="N"/>
    <m/>
    <n v="36622"/>
    <d v="2023-02-07T00:00:00"/>
    <s v="13:10:00"/>
    <n v="0"/>
    <x v="1"/>
    <x v="5"/>
    <n v="2"/>
    <x v="20"/>
    <n v="1"/>
    <n v="3.2"/>
    <x v="3"/>
    <n v="82.94"/>
    <n v="1"/>
    <n v="90.321659999999994"/>
  </r>
  <r>
    <s v="COLGATE 3800 DEB."/>
    <s v="Colgate-Palmolive Nederland BV"/>
    <s v="101t"/>
    <n v="101090936643"/>
    <n v="101030161850"/>
    <n v="930"/>
    <s v="Inv Booked"/>
    <s v="0002246076"/>
    <s v="Verkoop"/>
    <n v="170"/>
    <s v="Transport drops zone"/>
    <s v="9 - verwerkt"/>
    <n v="0"/>
    <m/>
    <d v="2023-02-07T00:00:00"/>
    <s v="DROP"/>
    <s v="0001010909366430085756_002"/>
    <m/>
    <m/>
    <m/>
    <s v="EUR"/>
    <n v="48.61"/>
    <s v="EUR"/>
    <n v="48.61"/>
    <s v="EUR"/>
    <n v="48.61"/>
    <n v="48.61"/>
    <n v="0"/>
    <s v="N"/>
    <n v="1223000233"/>
    <d v="2023-03-22T00:00:00"/>
    <m/>
    <d v="2023-02-07T00:00:00"/>
    <s v="00:00"/>
    <s v="23:59"/>
    <d v="2023-02-07T00:00:00"/>
    <s v="06:00"/>
    <s v="07:00"/>
    <n v="5.6"/>
    <s v="ce"/>
    <n v="3753"/>
    <n v="5.6"/>
    <n v="7"/>
    <s v="Kuehne+Nagel Tiel 3 Standpl"/>
    <s v="De Diepert 5"/>
    <s v="Tiel"/>
    <s v="4004 MA"/>
    <s v="NL"/>
    <x v="2"/>
    <s v="Randweg 2"/>
    <x v="6"/>
    <s v="4191 NN"/>
    <s v="NL"/>
    <s v="0002246076"/>
    <s v="0085756_002"/>
    <s v="31V"/>
    <s v="NL001131849B01"/>
    <n v="2"/>
    <n v="0"/>
    <n v="48.61"/>
    <s v="N"/>
    <s v="Peter Appel Transport B.V."/>
    <n v="36622"/>
    <d v="2023-02-07T00:00:00"/>
    <s v="07:58:00"/>
    <n v="0"/>
    <x v="1"/>
    <x v="5"/>
    <n v="2"/>
    <x v="6"/>
    <n v="1"/>
    <n v="5.6"/>
    <x v="2"/>
    <n v="48.61"/>
    <n v="1"/>
    <n v="52.93629"/>
  </r>
  <r>
    <s v="COLGATE 3800 DEB."/>
    <s v="Colgate-Palmolive Nederland BV"/>
    <s v="101t"/>
    <n v="101090936823"/>
    <n v="101030161851"/>
    <n v="930"/>
    <s v="Inv Booked"/>
    <s v="0002246087"/>
    <s v="Verkoop"/>
    <n v="170"/>
    <s v="Transport drops zone"/>
    <s v="9 - verwerkt"/>
    <n v="0"/>
    <m/>
    <d v="2023-02-07T00:00:00"/>
    <s v="DROP"/>
    <s v="0001010909368230085875_002"/>
    <m/>
    <m/>
    <m/>
    <s v="EUR"/>
    <n v="190.08"/>
    <s v="EUR"/>
    <n v="190.08"/>
    <s v="EUR"/>
    <n v="190.08"/>
    <n v="190.08"/>
    <n v="0"/>
    <s v="N"/>
    <n v="1223000233"/>
    <d v="2023-03-22T00:00:00"/>
    <m/>
    <d v="2023-02-07T00:00:00"/>
    <s v="00:00"/>
    <s v="23:59"/>
    <d v="2023-02-07T00:00:00"/>
    <s v="12:00"/>
    <s v="13:00"/>
    <n v="14.4"/>
    <s v="ce"/>
    <n v="8344"/>
    <n v="14.4"/>
    <n v="11"/>
    <s v="Kuehne+Nagel Tiel 3 Standpl"/>
    <s v="De Diepert 5"/>
    <s v="Tiel"/>
    <s v="4004 MA"/>
    <s v="NL"/>
    <x v="16"/>
    <s v="Rijnland 4"/>
    <x v="19"/>
    <s v="1948RL"/>
    <s v="NL"/>
    <s v="0002246087"/>
    <s v="0085875_002"/>
    <s v="31V"/>
    <s v="NL001131849B01"/>
    <n v="2"/>
    <n v="0"/>
    <n v="190.08"/>
    <s v="N"/>
    <s v="Peter Appel Transport B.V."/>
    <n v="36622"/>
    <d v="2023-02-07T00:00:00"/>
    <s v="13:09:00"/>
    <n v="0"/>
    <x v="1"/>
    <x v="5"/>
    <n v="2"/>
    <x v="17"/>
    <n v="1"/>
    <n v="14.4"/>
    <x v="0"/>
    <n v="190.08"/>
    <n v="1"/>
    <n v="206.99712"/>
  </r>
  <r>
    <s v="COLGATE 3800 DEB."/>
    <s v="Colgate-Palmolive Nederland BV"/>
    <s v="101t"/>
    <n v="101090936465"/>
    <n v="101030161852"/>
    <n v="930"/>
    <s v="Inv Booked"/>
    <s v="0002246086"/>
    <s v="Verkoop"/>
    <n v="170"/>
    <s v="Transport drops zone"/>
    <s v="9 - verwerkt"/>
    <n v="0"/>
    <m/>
    <d v="2023-02-07T00:00:00"/>
    <s v="DROP"/>
    <s v="0001010909364650085648_003"/>
    <m/>
    <m/>
    <m/>
    <s v="EUR"/>
    <n v="162.63999999999999"/>
    <s v="EUR"/>
    <n v="162.63999999999999"/>
    <s v="EUR"/>
    <n v="162.63999999999999"/>
    <n v="162.63999999999999"/>
    <n v="0"/>
    <s v="N"/>
    <n v="1223000233"/>
    <d v="2023-03-22T00:00:00"/>
    <m/>
    <d v="2023-02-07T00:00:00"/>
    <s v="00:00"/>
    <s v="23:59"/>
    <d v="2023-02-07T00:00:00"/>
    <s v="11:00"/>
    <s v="12:00"/>
    <n v="15.2"/>
    <s v="ce"/>
    <n v="12564"/>
    <n v="15.2"/>
    <n v="25"/>
    <s v="Kuehne+Nagel Tiel 3 Standpl"/>
    <s v="De Diepert 5"/>
    <s v="Tiel"/>
    <s v="4004 MA"/>
    <s v="NL"/>
    <x v="18"/>
    <s v="HOLLANDWEG 30"/>
    <x v="4"/>
    <s v="2665 MT"/>
    <s v="NL"/>
    <s v="0002246086"/>
    <s v="0085648_003"/>
    <s v="31V"/>
    <s v="NL001131849B01"/>
    <n v="2"/>
    <n v="0"/>
    <n v="162.63999999999999"/>
    <s v="N"/>
    <s v="Peter Appel Transport B.V."/>
    <n v="36622"/>
    <d v="2023-02-07T00:00:00"/>
    <s v="13:19:00"/>
    <n v="0"/>
    <x v="1"/>
    <x v="5"/>
    <n v="2"/>
    <x v="4"/>
    <n v="1"/>
    <n v="21.6"/>
    <x v="0"/>
    <n v="231.12"/>
    <n v="1"/>
    <n v="251.68968000000001"/>
  </r>
  <r>
    <s v="COLGATE 3800 DEB."/>
    <s v="Colgate-Palmolive Nederland BV"/>
    <s v="101t"/>
    <n v="101090936821"/>
    <n v="101030161853"/>
    <n v="930"/>
    <s v="Inv Booked"/>
    <s v="0002246081"/>
    <s v="Verkoop"/>
    <n v="170"/>
    <s v="Transport drops zone"/>
    <s v="9 - verwerkt"/>
    <n v="0"/>
    <m/>
    <d v="2023-02-07T00:00:00"/>
    <s v="DROP"/>
    <s v="0001010909368210085868_002"/>
    <m/>
    <m/>
    <m/>
    <s v="EUR"/>
    <n v="76.239999999999995"/>
    <s v="EUR"/>
    <n v="76.239999999999995"/>
    <s v="EUR"/>
    <n v="76.239999999999995"/>
    <n v="76.239999999999995"/>
    <n v="0"/>
    <s v="N"/>
    <n v="1223000233"/>
    <d v="2023-03-22T00:00:00"/>
    <m/>
    <d v="2023-02-07T00:00:00"/>
    <s v="00:00"/>
    <s v="23:59"/>
    <d v="2023-02-07T00:00:00"/>
    <s v="07:00"/>
    <s v="07:00"/>
    <n v="4"/>
    <s v="ce"/>
    <n v="1983"/>
    <n v="4"/>
    <n v="1"/>
    <s v="Kuehne+Nagel Tiel 3 Standpl"/>
    <s v="De Diepert 5"/>
    <s v="Tiel"/>
    <s v="4004 MA"/>
    <s v="NL"/>
    <x v="29"/>
    <s v="Opaalstraat 15"/>
    <x v="32"/>
    <s v="1812RH"/>
    <s v="NL"/>
    <s v="0002246081"/>
    <s v="0085868_002"/>
    <s v="31V"/>
    <s v="NL001131849B01"/>
    <n v="2"/>
    <n v="0"/>
    <n v="76.239999999999995"/>
    <s v="N"/>
    <s v="Peter Appel Transport B.V."/>
    <n v="36622"/>
    <d v="2023-02-07T00:00:00"/>
    <s v="08:55:00"/>
    <n v="9"/>
    <x v="1"/>
    <x v="5"/>
    <n v="2"/>
    <x v="28"/>
    <n v="1"/>
    <n v="4"/>
    <x v="3"/>
    <n v="76.239999999999995"/>
    <n v="1"/>
    <n v="83.025359999999992"/>
  </r>
  <r>
    <s v="COLGATE 3800 DEB."/>
    <s v="Colgate-Palmolive Nederland BV"/>
    <s v="101t"/>
    <n v="101090936452"/>
    <n v="101030161854"/>
    <n v="930"/>
    <s v="Inv Booked"/>
    <s v="0002246079"/>
    <s v="Verkoop"/>
    <n v="170"/>
    <s v="Transport drops zone"/>
    <s v="9 - verwerkt"/>
    <n v="0"/>
    <m/>
    <d v="2023-02-07T00:00:00"/>
    <s v="DROP"/>
    <s v="0001010909364520085636_002"/>
    <m/>
    <m/>
    <m/>
    <s v="EUR"/>
    <n v="25.03"/>
    <s v="EUR"/>
    <n v="25.03"/>
    <s v="EUR"/>
    <n v="25.03"/>
    <n v="25.03"/>
    <n v="0"/>
    <s v="N"/>
    <n v="1223000233"/>
    <d v="2023-03-22T00:00:00"/>
    <m/>
    <d v="2023-02-07T00:00:00"/>
    <s v="00:00"/>
    <s v="23:59"/>
    <d v="2023-02-07T00:00:00"/>
    <s v="05:00"/>
    <s v="05:00"/>
    <n v="0.8"/>
    <s v="ce"/>
    <n v="248"/>
    <n v="0.8"/>
    <n v="0"/>
    <s v="Kuehne+Nagel Tiel 3 Standpl"/>
    <s v="De Diepert 5"/>
    <s v="Tiel"/>
    <s v="4004 MA"/>
    <s v="NL"/>
    <x v="19"/>
    <s v="SAFFIER  300"/>
    <x v="21"/>
    <s v="3316 LN"/>
    <s v="NL"/>
    <s v="0002246079"/>
    <s v="0085636_002"/>
    <s v="31V"/>
    <s v="NL001131849B01"/>
    <n v="2"/>
    <n v="0"/>
    <n v="25.03"/>
    <s v="N"/>
    <s v="Peter Appel Transport B.V."/>
    <n v="36622"/>
    <d v="2023-02-07T00:00:00"/>
    <s v="05:55:00"/>
    <n v="0"/>
    <x v="1"/>
    <x v="5"/>
    <n v="2"/>
    <x v="19"/>
    <n v="1"/>
    <n v="0.8"/>
    <x v="3"/>
    <n v="25.03"/>
    <n v="1"/>
    <n v="27.257670000000001"/>
  </r>
  <r>
    <s v="COLGATE 3800 DEB."/>
    <s v="Colgate-Palmolive Nederland BV"/>
    <s v="101t"/>
    <n v="101090936465"/>
    <n v="101030161855"/>
    <n v="930"/>
    <s v="Inv Booked"/>
    <s v="0002246088"/>
    <s v="Verkoop"/>
    <n v="170"/>
    <s v="Transport drops zone"/>
    <s v="9 - verwerkt"/>
    <n v="0"/>
    <m/>
    <d v="2023-02-07T00:00:00"/>
    <s v="DROP"/>
    <s v="0001010909364650085648_003"/>
    <m/>
    <m/>
    <m/>
    <s v="EUR"/>
    <n v="68.48"/>
    <s v="EUR"/>
    <n v="68.48"/>
    <s v="EUR"/>
    <n v="68.48"/>
    <n v="68.48"/>
    <n v="0"/>
    <s v="N"/>
    <n v="1223000233"/>
    <d v="2023-03-22T00:00:00"/>
    <m/>
    <d v="2023-02-07T00:00:00"/>
    <s v="00:00"/>
    <s v="23:59"/>
    <d v="2023-02-07T00:00:00"/>
    <s v="11:00"/>
    <s v="12:00"/>
    <n v="6.4"/>
    <s v="ce"/>
    <n v="5723"/>
    <n v="6.4"/>
    <n v="10"/>
    <s v="Kuehne+Nagel Tiel 3 Standpl"/>
    <s v="De Diepert 5"/>
    <s v="Tiel"/>
    <s v="4004 MA"/>
    <s v="NL"/>
    <x v="18"/>
    <s v="HOLLANDWEG 30"/>
    <x v="4"/>
    <s v="2665 MT"/>
    <s v="NL"/>
    <s v="0002246088"/>
    <s v="0085648_003"/>
    <s v="31V"/>
    <s v="NL001131849B01"/>
    <n v="2"/>
    <n v="0"/>
    <n v="68.48"/>
    <s v="N"/>
    <s v="Peter Appel Transport B.V."/>
    <n v="36622"/>
    <d v="2023-02-07T00:00:00"/>
    <s v="13:19:00"/>
    <n v="0"/>
    <x v="1"/>
    <x v="5"/>
    <n v="2"/>
    <x v="4"/>
    <n v="0"/>
    <s v=""/>
    <x v="0"/>
    <s v=""/>
    <n v="1"/>
    <e v="#VALUE!"/>
  </r>
  <r>
    <s v="COLGATE 3800 DEB."/>
    <s v="Colgate-Palmolive Nederland BV"/>
    <s v="101t"/>
    <n v="101090936461"/>
    <n v="101030161856"/>
    <n v="930"/>
    <s v="Inv Booked"/>
    <s v="0002246092"/>
    <s v="Verkoop"/>
    <n v="170"/>
    <s v="Transport drops zone"/>
    <s v="9 - verwerkt"/>
    <n v="0"/>
    <m/>
    <d v="2023-02-07T00:00:00"/>
    <s v="DROP"/>
    <s v="0001010909364610085646_002"/>
    <m/>
    <m/>
    <m/>
    <s v="EUR"/>
    <n v="265.73"/>
    <s v="EUR"/>
    <n v="265.73"/>
    <s v="EUR"/>
    <n v="265.73"/>
    <n v="265.73"/>
    <n v="0"/>
    <s v="N"/>
    <n v="1223000233"/>
    <d v="2023-03-22T00:00:00"/>
    <m/>
    <d v="2023-02-07T00:00:00"/>
    <s v="00:00"/>
    <s v="23:59"/>
    <d v="2023-02-07T00:00:00"/>
    <s v="11:00"/>
    <s v="11:00"/>
    <n v="25.6"/>
    <s v="ce"/>
    <n v="19369"/>
    <n v="25.6"/>
    <n v="43"/>
    <s v="Kuehne+Nagel Tiel 3 Standpl"/>
    <s v="De Diepert 5"/>
    <s v="Tiel"/>
    <s v="4004 MA"/>
    <s v="NL"/>
    <x v="1"/>
    <s v="Perenmarkt 15"/>
    <x v="2"/>
    <s v="1681PG"/>
    <s v="NL"/>
    <s v="0002246092"/>
    <s v="0085646_002"/>
    <s v="31V"/>
    <s v="NL001131849B01"/>
    <n v="2"/>
    <n v="0"/>
    <n v="265.73"/>
    <s v="N"/>
    <s v="Peter Appel Transport B.V."/>
    <n v="36622"/>
    <d v="2023-02-07T00:00:00"/>
    <s v="11:31:00"/>
    <n v="0"/>
    <x v="1"/>
    <x v="5"/>
    <n v="2"/>
    <x v="2"/>
    <n v="1"/>
    <n v="25.6"/>
    <x v="1"/>
    <n v="265.73"/>
    <n v="1"/>
    <n v="289.37997000000001"/>
  </r>
  <r>
    <s v="COLGATE 3800 DEB."/>
    <s v="Colgate-Palmolive Nederland BV"/>
    <s v="101t"/>
    <n v="101090936826"/>
    <n v="101030161857"/>
    <n v="930"/>
    <s v="Inv Booked"/>
    <s v="0002246098"/>
    <s v="Verkoop"/>
    <n v="170"/>
    <s v="Transport drops zone"/>
    <s v="9 - verwerkt"/>
    <n v="0"/>
    <m/>
    <d v="2023-02-07T00:00:00"/>
    <s v="DROP"/>
    <s v="0001010909368260085872_002"/>
    <m/>
    <m/>
    <m/>
    <s v="EUR"/>
    <n v="155.38999999999999"/>
    <s v="EUR"/>
    <n v="155.38999999999999"/>
    <s v="EUR"/>
    <n v="155.38999999999999"/>
    <n v="155.38999999999999"/>
    <n v="0"/>
    <s v="N"/>
    <n v="1223000233"/>
    <d v="2023-03-22T00:00:00"/>
    <m/>
    <d v="2023-02-07T00:00:00"/>
    <s v="00:00"/>
    <s v="23:59"/>
    <d v="2023-02-07T00:00:00"/>
    <s v="15:00"/>
    <s v="15:00"/>
    <n v="12.8"/>
    <s v="ce"/>
    <n v="13222"/>
    <n v="12.8"/>
    <n v="24"/>
    <s v="Kuehne+Nagel Tiel 3 Standpl"/>
    <s v="De Diepert 5"/>
    <s v="Tiel"/>
    <s v="4004 MA"/>
    <s v="NL"/>
    <x v="46"/>
    <s v="FLORIJNSTRAAT  4C"/>
    <x v="23"/>
    <s v="4903 RM"/>
    <s v="NL"/>
    <s v="0002246098"/>
    <s v="0085872_002"/>
    <s v="31V"/>
    <s v="NL001131849B01"/>
    <n v="2"/>
    <n v="0"/>
    <n v="155.38999999999999"/>
    <s v="N"/>
    <s v="Peter Appel Transport B.V."/>
    <n v="36622"/>
    <d v="2023-02-07T00:00:00"/>
    <s v="16:13:00"/>
    <n v="0"/>
    <x v="1"/>
    <x v="5"/>
    <n v="2"/>
    <x v="34"/>
    <n v="1"/>
    <n v="12.8"/>
    <x v="5"/>
    <n v="155.38999999999999"/>
    <n v="1"/>
    <n v="169.21970999999999"/>
  </r>
  <r>
    <s v="COLGATE 3800 DEB."/>
    <s v="Colgate-Palmolive Nederland BV"/>
    <s v="101t"/>
    <n v="101090936462"/>
    <n v="101030161858"/>
    <n v="930"/>
    <s v="Inv Booked"/>
    <s v="0002246097"/>
    <s v="Verkoop"/>
    <n v="170"/>
    <s v="Transport drops zone"/>
    <s v="9 - verwerkt"/>
    <n v="0"/>
    <m/>
    <d v="2023-02-07T00:00:00"/>
    <s v="DROP"/>
    <s v="0001010909364620085647_002"/>
    <m/>
    <m/>
    <m/>
    <s v="EUR"/>
    <n v="10.78"/>
    <s v="EUR"/>
    <n v="10.78"/>
    <s v="EUR"/>
    <n v="10.78"/>
    <n v="10.78"/>
    <n v="0"/>
    <s v="N"/>
    <n v="1223000233"/>
    <d v="2023-03-22T00:00:00"/>
    <m/>
    <d v="2023-02-07T00:00:00"/>
    <s v="00:00"/>
    <s v="23:59"/>
    <d v="2023-02-07T00:00:00"/>
    <s v="21:00"/>
    <s v="21:00"/>
    <n v="1.6"/>
    <s v="ce"/>
    <n v="423"/>
    <n v="1.6"/>
    <n v="0"/>
    <s v="Kuehne+Nagel Tiel 3 Standpl"/>
    <s v="De Diepert 5"/>
    <s v="Tiel"/>
    <s v="4004 MA"/>
    <s v="NL"/>
    <x v="14"/>
    <s v="Rood 24"/>
    <x v="17"/>
    <s v="6666LT"/>
    <s v="NL"/>
    <s v="0002246097"/>
    <s v="0085647_002"/>
    <s v="31V"/>
    <s v="NL001131849B01"/>
    <n v="2"/>
    <n v="0"/>
    <n v="10.78"/>
    <s v="N"/>
    <s v="Peter Appel Transport B.V."/>
    <n v="36622"/>
    <d v="2023-02-07T00:00:00"/>
    <s v="21:39:00"/>
    <n v="0"/>
    <x v="1"/>
    <x v="5"/>
    <n v="2"/>
    <x v="15"/>
    <n v="0"/>
    <s v=""/>
    <x v="5"/>
    <s v=""/>
    <n v="1"/>
    <e v="#VALUE!"/>
  </r>
  <r>
    <s v="COLGATE 3800 DEB."/>
    <s v="Colgate-Palmolive Nederland BV"/>
    <s v="101t"/>
    <n v="101090936452"/>
    <n v="101030161847"/>
    <n v="930"/>
    <s v="Inv Booked"/>
    <s v="0002246084"/>
    <s v="Verkoop"/>
    <n v="170"/>
    <s v="Transport drops zone"/>
    <s v="9 - verwerkt"/>
    <n v="0"/>
    <m/>
    <d v="2023-02-07T00:00:00"/>
    <s v="DROP"/>
    <s v="0001010909364520085636_004"/>
    <m/>
    <m/>
    <m/>
    <s v="EUR"/>
    <n v="52.13"/>
    <s v="EUR"/>
    <n v="52.13"/>
    <s v="EUR"/>
    <n v="52.13"/>
    <n v="52.13"/>
    <n v="0"/>
    <s v="N"/>
    <n v="1223000233"/>
    <d v="2023-03-22T00:00:00"/>
    <m/>
    <d v="2023-02-07T00:00:00"/>
    <s v="00:00"/>
    <s v="23:59"/>
    <d v="2023-02-07T00:00:00"/>
    <s v="07:00"/>
    <s v="16:00"/>
    <n v="2.4"/>
    <s v="ce"/>
    <n v="801"/>
    <n v="2.4"/>
    <n v="0"/>
    <s v="Kuehne+Nagel Tiel 3 Standpl"/>
    <s v="De Diepert 5"/>
    <s v="Tiel"/>
    <s v="4004 MA"/>
    <s v="NL"/>
    <x v="15"/>
    <s v="De Flammert 1211"/>
    <x v="18"/>
    <s v="5854 NE"/>
    <s v="NL"/>
    <s v="0002246084"/>
    <s v="0085636_004"/>
    <s v="31V"/>
    <s v="NL001131849B01"/>
    <n v="2"/>
    <n v="0"/>
    <n v="52.13"/>
    <s v="N"/>
    <s v="Peter Appel Transport B.V."/>
    <n v="36622"/>
    <d v="2023-02-07T00:00:00"/>
    <s v="07:45:00"/>
    <n v="0"/>
    <x v="1"/>
    <x v="5"/>
    <n v="2"/>
    <x v="16"/>
    <n v="1"/>
    <n v="2.4"/>
    <x v="3"/>
    <n v="52.13"/>
    <n v="1"/>
    <n v="56.769570000000002"/>
  </r>
  <r>
    <s v="COLGATE 3800 DEB."/>
    <s v="Colgate-Palmolive Nederland BV"/>
    <s v="101t"/>
    <n v="101090936468"/>
    <n v="101030161848"/>
    <n v="930"/>
    <s v="Inv Booked"/>
    <s v="0002246096"/>
    <s v="Verkoop"/>
    <n v="170"/>
    <s v="Transport drops zone"/>
    <s v="9 - verwerkt"/>
    <n v="0"/>
    <m/>
    <d v="2023-02-07T00:00:00"/>
    <s v="DROP"/>
    <s v="0001010909364680085655_002"/>
    <m/>
    <m/>
    <m/>
    <s v="EUR"/>
    <n v="286.75"/>
    <s v="EUR"/>
    <n v="286.75"/>
    <s v="EUR"/>
    <n v="286.75"/>
    <n v="286.75"/>
    <n v="0"/>
    <s v="N"/>
    <n v="1223000233"/>
    <d v="2023-03-22T00:00:00"/>
    <m/>
    <d v="2023-02-07T00:00:00"/>
    <s v="00:00"/>
    <s v="23:59"/>
    <d v="2023-02-07T00:00:00"/>
    <s v="18:00"/>
    <s v="18:00"/>
    <n v="23.2"/>
    <s v="ce"/>
    <n v="17694"/>
    <n v="23.2"/>
    <n v="37"/>
    <s v="Kuehne+Nagel Tiel 3 Standpl"/>
    <s v="De Diepert 5"/>
    <s v="Tiel"/>
    <s v="4004 MA"/>
    <s v="NL"/>
    <x v="1"/>
    <s v="Fahrenheitweg 1"/>
    <x v="1"/>
    <s v="6101WR"/>
    <s v="NL"/>
    <s v="0002246096"/>
    <s v="0085655_002"/>
    <s v="31V"/>
    <s v="NL001131849B01"/>
    <n v="2"/>
    <n v="0"/>
    <n v="286.75"/>
    <s v="N"/>
    <s v="Peter Appel Transport B.V."/>
    <n v="36622"/>
    <d v="2023-02-07T00:00:00"/>
    <s v="18:30:00"/>
    <n v="0"/>
    <x v="1"/>
    <x v="5"/>
    <n v="2"/>
    <x v="1"/>
    <n v="1"/>
    <n v="23.2"/>
    <x v="1"/>
    <n v="286.75"/>
    <n v="1"/>
    <n v="312.27074999999996"/>
  </r>
  <r>
    <s v="COLGATE 3800 DEB."/>
    <s v="Colgate-Palmolive Nederland BV"/>
    <s v="101t"/>
    <n v="101090936455"/>
    <n v="101030161849"/>
    <n v="930"/>
    <s v="Inv Booked"/>
    <s v="0002246085"/>
    <s v="Verkoop"/>
    <n v="170"/>
    <s v="Transport drops zone"/>
    <s v="9 - verwerkt"/>
    <n v="0"/>
    <m/>
    <d v="2023-02-07T00:00:00"/>
    <s v="DROP"/>
    <s v="0001010909364550085639_002"/>
    <m/>
    <m/>
    <m/>
    <s v="EUR"/>
    <n v="22.65"/>
    <s v="EUR"/>
    <n v="22.65"/>
    <s v="EUR"/>
    <n v="22.65"/>
    <n v="22.65"/>
    <n v="0"/>
    <s v="N"/>
    <n v="1223000233"/>
    <d v="2023-03-22T00:00:00"/>
    <m/>
    <d v="2023-02-07T00:00:00"/>
    <s v="00:00"/>
    <s v="23:59"/>
    <d v="2023-02-07T00:00:00"/>
    <s v="06:00"/>
    <s v="07:00"/>
    <n v="0.8"/>
    <s v="ce"/>
    <n v="479"/>
    <n v="0.8"/>
    <n v="0"/>
    <s v="Kuehne+Nagel Tiel 3 Standpl"/>
    <s v="De Diepert 5"/>
    <s v="Tiel"/>
    <s v="4004 MA"/>
    <s v="NL"/>
    <x v="2"/>
    <s v="Laan van Ruyven 1"/>
    <x v="11"/>
    <s v="2645EE"/>
    <s v="NL"/>
    <s v="0002246085"/>
    <s v="0085639_002"/>
    <s v="31V"/>
    <s v="NL001131849B01"/>
    <n v="2"/>
    <n v="0"/>
    <n v="22.65"/>
    <s v="N"/>
    <s v="Peter Appel Transport B.V."/>
    <n v="36622"/>
    <d v="2023-02-07T00:00:00"/>
    <s v="07:15:00"/>
    <n v="0"/>
    <x v="1"/>
    <x v="5"/>
    <n v="2"/>
    <x v="4"/>
    <n v="1"/>
    <n v="1.6"/>
    <x v="2"/>
    <n v="45.3"/>
    <n v="1"/>
    <n v="49.331699999999998"/>
  </r>
  <r>
    <s v="COLGATE 3800 DEB."/>
    <s v="Colgate-Palmolive Nederland BV"/>
    <s v="101t"/>
    <n v="101090936453"/>
    <n v="101030161860"/>
    <n v="930"/>
    <s v="Inv Booked"/>
    <s v="0002246102"/>
    <s v="Verkoop"/>
    <n v="170"/>
    <s v="Transport drops zone"/>
    <s v="9 - verwerkt"/>
    <n v="0"/>
    <m/>
    <d v="2023-02-07T00:00:00"/>
    <s v="DROP"/>
    <s v="0001010909364530085637_003"/>
    <m/>
    <m/>
    <m/>
    <s v="EUR"/>
    <n v="286.75"/>
    <s v="EUR"/>
    <n v="286.75"/>
    <s v="EUR"/>
    <n v="286.75"/>
    <n v="286.75"/>
    <n v="0"/>
    <s v="N"/>
    <n v="1223000233"/>
    <d v="2023-03-22T00:00:00"/>
    <m/>
    <d v="2023-02-07T00:00:00"/>
    <s v="00:00"/>
    <s v="23:59"/>
    <d v="2023-02-07T00:00:00"/>
    <s v="07:00"/>
    <s v="07:00"/>
    <n v="23.2"/>
    <s v="ce"/>
    <n v="26767"/>
    <n v="23.2"/>
    <n v="45"/>
    <s v="Kuehne+Nagel Tiel 3 Standpl"/>
    <s v="De Diepert 5"/>
    <s v="Tiel"/>
    <s v="4004 MA"/>
    <s v="NL"/>
    <x v="1"/>
    <s v="Fahrenheitweg 1"/>
    <x v="1"/>
    <s v="6101WR"/>
    <s v="NL"/>
    <s v="0002246102"/>
    <s v="0085637_003"/>
    <s v="31V"/>
    <s v="NL001131849B01"/>
    <n v="2"/>
    <n v="0"/>
    <n v="286.75"/>
    <s v="N"/>
    <s v="Peter Appel Transport B.V."/>
    <n v="36622"/>
    <d v="2023-02-07T00:00:00"/>
    <s v="10:09:00"/>
    <n v="0"/>
    <x v="1"/>
    <x v="5"/>
    <n v="2"/>
    <x v="1"/>
    <n v="1"/>
    <n v="23.2"/>
    <x v="1"/>
    <n v="286.75"/>
    <n v="1"/>
    <n v="312.27074999999996"/>
  </r>
  <r>
    <s v="COLGATE 3800 DEB."/>
    <s v="Colgate-Palmolive Nederland BV"/>
    <s v="101t"/>
    <n v="101090936840"/>
    <n v="101030161832"/>
    <n v="930"/>
    <s v="Inv Booked"/>
    <s v="0002246077"/>
    <s v="Verkoop"/>
    <n v="170"/>
    <s v="Transport drops zone"/>
    <s v="9 - verwerkt"/>
    <n v="0"/>
    <m/>
    <d v="2023-02-07T00:00:00"/>
    <s v="DROP"/>
    <s v="0001010909368400085889_002"/>
    <m/>
    <m/>
    <m/>
    <s v="EUR"/>
    <n v="65.680000000000007"/>
    <s v="EUR"/>
    <n v="65.680000000000007"/>
    <s v="EUR"/>
    <n v="65.680000000000007"/>
    <n v="65.680000000000007"/>
    <n v="0"/>
    <s v="N"/>
    <n v="1223000233"/>
    <d v="2023-03-22T00:00:00"/>
    <m/>
    <d v="2023-02-07T00:00:00"/>
    <s v="00:00"/>
    <s v="23:59"/>
    <d v="2023-02-07T00:00:00"/>
    <s v="13:45"/>
    <s v="13:45"/>
    <n v="4"/>
    <s v="ce"/>
    <n v="2017"/>
    <n v="4"/>
    <n v="3"/>
    <s v="Kuehne+Nagel Tiel 3 Standpl"/>
    <s v="De Diepert 5"/>
    <s v="Tiel"/>
    <s v="4004 MA"/>
    <s v="NL"/>
    <x v="43"/>
    <s v="Nijverheidsweg 61"/>
    <x v="42"/>
    <s v="3341LJ"/>
    <s v="NL"/>
    <s v="0002246077"/>
    <s v="0085889_002"/>
    <s v="31V"/>
    <s v="NL001131849B01"/>
    <n v="2"/>
    <n v="0"/>
    <n v="65.680000000000007"/>
    <s v="N"/>
    <s v="Peter Appel Transport B.V."/>
    <n v="36622"/>
    <d v="2023-02-07T00:00:00"/>
    <s v="13:34:00"/>
    <n v="0"/>
    <x v="1"/>
    <x v="5"/>
    <n v="2"/>
    <x v="19"/>
    <n v="1"/>
    <n v="4"/>
    <x v="3"/>
    <n v="65.680000000000007"/>
    <n v="1"/>
    <n v="71.52552"/>
  </r>
  <r>
    <s v="COLGATE 3800 DEB."/>
    <s v="Colgate-Palmolive Nederland BV"/>
    <s v="101t"/>
    <n v="101090936459"/>
    <n v="101030161833"/>
    <n v="930"/>
    <s v="Inv Booked"/>
    <s v="0002246091"/>
    <s v="Verkoop"/>
    <n v="170"/>
    <s v="Transport drops zone"/>
    <s v="9 - verwerkt"/>
    <n v="0"/>
    <m/>
    <d v="2023-02-07T00:00:00"/>
    <s v="DROP"/>
    <s v="0001010909364590085644_002"/>
    <m/>
    <m/>
    <m/>
    <s v="EUR"/>
    <n v="111.28"/>
    <s v="EUR"/>
    <n v="111.28"/>
    <s v="EUR"/>
    <n v="111.28"/>
    <n v="111.28"/>
    <n v="0"/>
    <s v="N"/>
    <n v="1223000233"/>
    <d v="2023-03-22T00:00:00"/>
    <m/>
    <d v="2023-02-07T00:00:00"/>
    <s v="00:00"/>
    <s v="23:59"/>
    <d v="2023-02-07T00:00:00"/>
    <s v="09:00"/>
    <s v="09:00"/>
    <n v="8"/>
    <s v="ce"/>
    <n v="7832"/>
    <n v="8"/>
    <n v="14"/>
    <s v="Kuehne+Nagel Tiel 3 Standpl"/>
    <s v="De Diepert 5"/>
    <s v="Tiel"/>
    <s v="4004 MA"/>
    <s v="NL"/>
    <x v="51"/>
    <s v="Wilhelminakanaal Zuid 120"/>
    <x v="23"/>
    <s v="4903RA"/>
    <s v="NL"/>
    <s v="0002246091"/>
    <s v="0085644_002"/>
    <s v="31V"/>
    <s v="NL001131849B01"/>
    <n v="2"/>
    <n v="0"/>
    <n v="111.28"/>
    <s v="N"/>
    <s v="Peter Appel Transport B.V."/>
    <n v="36622"/>
    <d v="2023-02-07T00:00:00"/>
    <s v="10:22:00"/>
    <n v="0"/>
    <x v="1"/>
    <x v="5"/>
    <n v="2"/>
    <x v="34"/>
    <n v="1"/>
    <n v="8"/>
    <x v="3"/>
    <n v="111.28"/>
    <n v="1"/>
    <n v="121.18392"/>
  </r>
  <r>
    <s v="COLGATE 3800 DEB."/>
    <s v="Colgate-Palmolive Nederland BV"/>
    <s v="101t"/>
    <n v="101090936455"/>
    <n v="101030161840"/>
    <n v="930"/>
    <s v="Inv Booked"/>
    <s v="0002246073"/>
    <s v="Verkoop"/>
    <n v="170"/>
    <s v="Transport drops zone"/>
    <s v="9 - verwerkt"/>
    <n v="0"/>
    <m/>
    <d v="2023-02-07T00:00:00"/>
    <s v="DROP"/>
    <s v="0001010909364550085639_002"/>
    <m/>
    <m/>
    <m/>
    <s v="EUR"/>
    <n v="22.65"/>
    <s v="EUR"/>
    <n v="22.65"/>
    <s v="EUR"/>
    <n v="22.65"/>
    <n v="22.65"/>
    <n v="0"/>
    <s v="N"/>
    <n v="1223000233"/>
    <d v="2023-03-22T00:00:00"/>
    <m/>
    <d v="2023-02-07T00:00:00"/>
    <s v="00:00"/>
    <s v="23:59"/>
    <d v="2023-02-07T00:00:00"/>
    <s v="06:00"/>
    <s v="07:00"/>
    <n v="0.8"/>
    <s v="ce"/>
    <n v="393"/>
    <n v="0.8"/>
    <n v="0"/>
    <s v="Kuehne+Nagel Tiel 3 Standpl"/>
    <s v="De Diepert 5"/>
    <s v="Tiel"/>
    <s v="4004 MA"/>
    <s v="NL"/>
    <x v="2"/>
    <s v="Laan van Ruyven 1"/>
    <x v="11"/>
    <s v="2645EE"/>
    <s v="NL"/>
    <s v="0002246073"/>
    <s v="0085639_002"/>
    <s v="31V"/>
    <s v="NL001131849B01"/>
    <n v="2"/>
    <n v="0"/>
    <n v="22.65"/>
    <s v="N"/>
    <s v="Peter Appel Transport B.V."/>
    <n v="36622"/>
    <d v="2023-02-07T00:00:00"/>
    <s v="07:15:00"/>
    <n v="0"/>
    <x v="1"/>
    <x v="5"/>
    <n v="2"/>
    <x v="4"/>
    <n v="0"/>
    <s v=""/>
    <x v="2"/>
    <s v=""/>
    <n v="1"/>
    <e v="#VALUE!"/>
  </r>
  <r>
    <s v="COLGATE 3800 DEB."/>
    <s v="Colgate-Palmolive Nederland BV"/>
    <s v="101t"/>
    <n v="101090937349"/>
    <n v="101030161934"/>
    <n v="930"/>
    <s v="Inv Booked"/>
    <s v="0002246105"/>
    <s v="Verkoop"/>
    <n v="170"/>
    <s v="Transport drops zone"/>
    <s v="9 - verwerkt"/>
    <n v="0"/>
    <m/>
    <d v="2023-02-08T00:00:00"/>
    <s v="DROP"/>
    <s v="0001010909373490086208_002"/>
    <m/>
    <m/>
    <m/>
    <s v="EUR"/>
    <n v="177.99"/>
    <s v="EUR"/>
    <n v="177.99"/>
    <s v="EUR"/>
    <n v="177.99"/>
    <n v="177.99"/>
    <n v="0"/>
    <s v="N"/>
    <n v="1223000233"/>
    <d v="2023-03-22T00:00:00"/>
    <m/>
    <d v="2023-02-08T00:00:00"/>
    <s v="00:00"/>
    <s v="23:59"/>
    <d v="2023-02-08T00:00:00"/>
    <s v="14:00"/>
    <s v="14:00"/>
    <n v="14.4"/>
    <s v="ce"/>
    <n v="14673"/>
    <n v="14.4"/>
    <n v="26"/>
    <s v="Kuehne+Nagel Tiel 3 Standpl"/>
    <s v="De Diepert 5"/>
    <s v="Tiel"/>
    <s v="4004 MA"/>
    <s v="NL"/>
    <x v="22"/>
    <s v="Basisweg 7"/>
    <x v="25"/>
    <s v="1951NG"/>
    <s v="NL"/>
    <s v="0002246105"/>
    <s v="0086208_002"/>
    <s v="31V"/>
    <s v="NL001131849B01"/>
    <n v="2"/>
    <n v="0"/>
    <n v="177.99"/>
    <s v="N"/>
    <s v="Peter Appel Transport B.V."/>
    <n v="36622"/>
    <d v="2023-02-08T00:00:00"/>
    <s v="14:51:00"/>
    <n v="0"/>
    <x v="2"/>
    <x v="5"/>
    <n v="2"/>
    <x v="17"/>
    <n v="1"/>
    <n v="16.8"/>
    <x v="0"/>
    <n v="207.66"/>
    <n v="1"/>
    <n v="226.14174"/>
  </r>
  <r>
    <s v="COLGATE 3800 DEB."/>
    <s v="Colgate-Palmolive Nederland BV"/>
    <s v="101t"/>
    <n v="101090936872"/>
    <n v="101030161935"/>
    <n v="930"/>
    <s v="Inv Booked"/>
    <s v="0002246114"/>
    <s v="Verkoop"/>
    <n v="190"/>
    <s v="Transport Zone ritpr"/>
    <s v="9 - verwerkt"/>
    <n v="0"/>
    <m/>
    <d v="2023-02-08T00:00:00"/>
    <s v="DROP"/>
    <s v="0001010909368720085902_002"/>
    <m/>
    <m/>
    <m/>
    <s v="EUR"/>
    <n v="41.61"/>
    <s v="EUR"/>
    <n v="41.61"/>
    <s v="EUR"/>
    <n v="41.61"/>
    <n v="41.61"/>
    <n v="0"/>
    <s v="N"/>
    <n v="1223000233"/>
    <d v="2023-03-22T00:00:00"/>
    <m/>
    <d v="2023-02-08T00:00:00"/>
    <s v="00:00"/>
    <s v="23:59"/>
    <d v="2023-02-08T00:00:00"/>
    <s v="03:30"/>
    <s v="03:30"/>
    <n v="5.6"/>
    <s v="ce"/>
    <n v="4143"/>
    <n v="5.6"/>
    <n v="9"/>
    <s v="Kuehne+Nagel Tiel 3 Standpl"/>
    <s v="De Diepert 5"/>
    <s v="Tiel"/>
    <s v="4004 MA"/>
    <s v="NL"/>
    <x v="24"/>
    <s v="Ravenswade 14"/>
    <x v="26"/>
    <s v="3439 LD"/>
    <s v="NL"/>
    <s v="0002246114"/>
    <s v="0085902_002"/>
    <s v="31V"/>
    <s v="NL001131849B01"/>
    <n v="2"/>
    <n v="0"/>
    <n v="41.61"/>
    <s v="N"/>
    <s v="Peter Appel Transport B.V."/>
    <n v="36624"/>
    <d v="2023-02-08T00:00:00"/>
    <s v="04:24:00"/>
    <n v="0"/>
    <x v="2"/>
    <x v="5"/>
    <n v="2"/>
    <x v="22"/>
    <n v="1"/>
    <n v="26.4"/>
    <x v="7"/>
    <n v="196.14999999999998"/>
    <n v="1"/>
    <n v="213.60734999999997"/>
  </r>
  <r>
    <s v="COLGATE 3800 DEB."/>
    <s v="Colgate-Palmolive Nederland BV"/>
    <s v="101t"/>
    <n v="101090936886"/>
    <n v="101030161959"/>
    <n v="930"/>
    <s v="Inv Booked"/>
    <s v="0001333158"/>
    <s v="Verkoop"/>
    <n v="170"/>
    <s v="Transport drops zone"/>
    <s v="9 - verwerkt"/>
    <n v="0"/>
    <m/>
    <d v="2023-02-08T00:00:00"/>
    <s v="DROP"/>
    <s v="0001010909368860085915_002"/>
    <m/>
    <m/>
    <m/>
    <s v="EUR"/>
    <n v="15.24"/>
    <s v="EUR"/>
    <n v="15.24"/>
    <s v="EUR"/>
    <n v="15.24"/>
    <n v="15.24"/>
    <n v="0"/>
    <s v="Y"/>
    <n v="1223000233"/>
    <d v="2023-03-22T00:00:00"/>
    <m/>
    <d v="2023-02-08T00:00:00"/>
    <s v="00:00"/>
    <s v="23:59"/>
    <d v="2023-02-08T00:00:00"/>
    <s v="14:00"/>
    <s v="14:00"/>
    <n v="3.2"/>
    <s v="ce"/>
    <n v="2538"/>
    <n v="2.4"/>
    <n v="3"/>
    <s v="Kuehne+Nagel Tiel 3 Standpl"/>
    <s v="De Diepert 5"/>
    <s v="Tiel"/>
    <s v="4004 MA"/>
    <s v="NL"/>
    <x v="23"/>
    <s v="Rood 24"/>
    <x v="17"/>
    <s v="6666 LT"/>
    <s v="NL"/>
    <s v="0001333158"/>
    <s v="0085915_002"/>
    <s v="31V"/>
    <s v="NL001131849B01"/>
    <n v="2"/>
    <n v="0"/>
    <n v="15.24"/>
    <s v="N"/>
    <s v="Peter Appel Transport B.V."/>
    <n v="36622"/>
    <d v="2023-02-08T00:00:00"/>
    <s v="15:42:00"/>
    <n v="42"/>
    <x v="2"/>
    <x v="5"/>
    <n v="2"/>
    <x v="15"/>
    <n v="1"/>
    <n v="26.4"/>
    <x v="5"/>
    <n v="167.64000000000001"/>
    <n v="1"/>
    <n v="182.55996000000002"/>
  </r>
  <r>
    <s v="COLGATE 3800 DEB."/>
    <s v="Colgate-Palmolive Nederland BV"/>
    <s v="101t"/>
    <n v="101090936872"/>
    <n v="101030161960"/>
    <n v="930"/>
    <s v="Inv Booked"/>
    <s v="0001333159"/>
    <s v="Verkoop"/>
    <n v="190"/>
    <s v="Transport Zone ritpr"/>
    <s v="9 - verwerkt"/>
    <n v="0"/>
    <m/>
    <d v="2023-02-08T00:00:00"/>
    <s v="DROP"/>
    <s v="0001010909368720085902_002"/>
    <m/>
    <m/>
    <m/>
    <s v="EUR"/>
    <n v="5.94"/>
    <s v="EUR"/>
    <n v="5.94"/>
    <s v="EUR"/>
    <n v="5.94"/>
    <n v="5.94"/>
    <n v="0"/>
    <s v="N"/>
    <n v="1223000233"/>
    <d v="2023-03-22T00:00:00"/>
    <m/>
    <d v="2023-02-08T00:00:00"/>
    <s v="00:00"/>
    <s v="23:59"/>
    <d v="2023-02-08T00:00:00"/>
    <s v="03:30"/>
    <s v="03:30"/>
    <n v="0.8"/>
    <s v="ce"/>
    <n v="616"/>
    <n v="0.8"/>
    <n v="0"/>
    <s v="Kuehne+Nagel Tiel 3 Standpl"/>
    <s v="De Diepert 5"/>
    <s v="Tiel"/>
    <s v="4004 MA"/>
    <s v="NL"/>
    <x v="55"/>
    <s v="Ravenswade 14"/>
    <x v="26"/>
    <s v="3439 LD"/>
    <s v="NL"/>
    <s v="0001333159"/>
    <s v="0085902_002"/>
    <s v="31V"/>
    <s v="NL001131849B01"/>
    <n v="2"/>
    <n v="0"/>
    <n v="5.94"/>
    <s v="N"/>
    <s v="Peter Appel Transport B.V."/>
    <n v="36624"/>
    <d v="2023-02-08T00:00:00"/>
    <s v="04:24:00"/>
    <n v="0"/>
    <x v="2"/>
    <x v="5"/>
    <n v="2"/>
    <x v="22"/>
    <n v="0"/>
    <s v=""/>
    <x v="7"/>
    <s v=""/>
    <n v="1"/>
    <e v="#VALUE!"/>
  </r>
  <r>
    <s v="COLGATE 3800 DEB."/>
    <s v="Colgate-Palmolive Nederland BV"/>
    <s v="101t"/>
    <n v="101090936873"/>
    <n v="101030161961"/>
    <n v="930"/>
    <s v="Inv Booked"/>
    <s v="0002246129"/>
    <s v="Verkoop"/>
    <n v="170"/>
    <s v="Transport drops zone"/>
    <s v="9 - verwerkt"/>
    <n v="0"/>
    <m/>
    <d v="2023-02-08T00:00:00"/>
    <s v="DROP"/>
    <s v="0001010909368730085901_002"/>
    <m/>
    <m/>
    <m/>
    <s v="EUR"/>
    <n v="26.33"/>
    <s v="EUR"/>
    <n v="26.33"/>
    <s v="EUR"/>
    <n v="26.33"/>
    <n v="26.33"/>
    <n v="0"/>
    <s v="N"/>
    <n v="1223000233"/>
    <d v="2023-03-22T00:00:00"/>
    <m/>
    <d v="2023-02-08T00:00:00"/>
    <s v="00:00"/>
    <s v="23:59"/>
    <d v="2023-02-08T00:00:00"/>
    <s v="09:00"/>
    <s v="12:00"/>
    <n v="0.8"/>
    <s v="ce"/>
    <n v="67"/>
    <n v="0.8"/>
    <n v="0"/>
    <s v="Kuehne+Nagel Tiel 3 Standpl"/>
    <s v="De Diepert 5"/>
    <s v="Tiel"/>
    <s v="4004 MA"/>
    <s v="NL"/>
    <x v="52"/>
    <s v="Leeuwenveldseweg 3F"/>
    <x v="43"/>
    <s v="1382 LV"/>
    <s v="NL"/>
    <s v="0002246129"/>
    <s v="0085901_002"/>
    <s v="31V"/>
    <s v="NL001131849B01"/>
    <n v="2"/>
    <n v="0"/>
    <n v="26.33"/>
    <s v="N"/>
    <s v="Peter Appel Transport B.V."/>
    <n v="36622"/>
    <d v="2023-02-08T00:00:00"/>
    <s v="11:41:00"/>
    <n v="0"/>
    <x v="2"/>
    <x v="5"/>
    <n v="2"/>
    <x v="13"/>
    <n v="1"/>
    <n v="0.8"/>
    <x v="0"/>
    <n v="26.33"/>
    <n v="1"/>
    <n v="28.673369999999998"/>
  </r>
  <r>
    <s v="COLGATE 3800 DEB."/>
    <s v="Colgate-Palmolive Nederland BV"/>
    <s v="101t"/>
    <n v="101090936887"/>
    <n v="101030161945"/>
    <n v="930"/>
    <s v="Inv Booked"/>
    <s v="0002246103"/>
    <s v="Verkoop"/>
    <n v="170"/>
    <s v="Transport drops zone"/>
    <s v="9 - verwerkt"/>
    <n v="0"/>
    <m/>
    <d v="2023-02-08T00:00:00"/>
    <s v="DROP"/>
    <s v="0001010909368870085916_002"/>
    <m/>
    <m/>
    <m/>
    <s v="EUR"/>
    <n v="5.5"/>
    <s v="EUR"/>
    <n v="5.5"/>
    <s v="EUR"/>
    <n v="5.5"/>
    <n v="5.5"/>
    <n v="0"/>
    <s v="N"/>
    <n v="1223000233"/>
    <d v="2023-03-22T00:00:00"/>
    <m/>
    <d v="2023-02-08T00:00:00"/>
    <s v="00:00"/>
    <s v="23:59"/>
    <d v="2023-02-08T00:00:00"/>
    <s v="15:00"/>
    <s v="15:00"/>
    <n v="0.8"/>
    <s v="ce"/>
    <n v="166"/>
    <n v="0.8"/>
    <n v="0"/>
    <s v="Kuehne+Nagel Tiel 3 Standpl"/>
    <s v="De Diepert 5"/>
    <s v="Tiel"/>
    <s v="4004 MA"/>
    <s v="NL"/>
    <x v="14"/>
    <s v="Rood 24"/>
    <x v="17"/>
    <s v="6666LT"/>
    <s v="NL"/>
    <s v="0002246103"/>
    <s v="0085916_002"/>
    <s v="31V"/>
    <s v="NL001131849B01"/>
    <n v="2"/>
    <n v="0"/>
    <n v="5.5"/>
    <s v="N"/>
    <s v="Peter Appel Transport B.V."/>
    <n v="36622"/>
    <d v="2023-02-08T00:00:00"/>
    <s v="16:11:00"/>
    <n v="0"/>
    <x v="2"/>
    <x v="5"/>
    <n v="2"/>
    <x v="15"/>
    <n v="1"/>
    <n v="22.400000000000002"/>
    <x v="5"/>
    <n v="153.88999999999999"/>
    <n v="1"/>
    <n v="167.58620999999999"/>
  </r>
  <r>
    <s v="COLGATE 3800 DEB."/>
    <s v="Colgate-Palmolive Nederland BV"/>
    <s v="101t"/>
    <n v="101090936886"/>
    <n v="101030161946"/>
    <n v="930"/>
    <s v="Inv Booked"/>
    <s v="0002246110"/>
    <s v="Verkoop"/>
    <n v="170"/>
    <s v="Transport drops zone"/>
    <s v="9 - verwerkt"/>
    <n v="0"/>
    <m/>
    <d v="2023-02-08T00:00:00"/>
    <s v="DROP"/>
    <s v="0001010909368860085915_002"/>
    <m/>
    <m/>
    <m/>
    <s v="EUR"/>
    <n v="152.4"/>
    <s v="EUR"/>
    <n v="152.4"/>
    <s v="EUR"/>
    <n v="152.4"/>
    <n v="152.4"/>
    <n v="0"/>
    <s v="Y"/>
    <n v="1223000233"/>
    <d v="2023-03-22T00:00:00"/>
    <m/>
    <d v="2023-02-08T00:00:00"/>
    <s v="00:00"/>
    <s v="23:59"/>
    <d v="2023-02-08T00:00:00"/>
    <s v="14:00"/>
    <s v="14:00"/>
    <n v="24"/>
    <s v="ce"/>
    <n v="19542"/>
    <n v="24"/>
    <n v="39"/>
    <s v="Kuehne+Nagel Tiel 3 Standpl"/>
    <s v="De Diepert 5"/>
    <s v="Tiel"/>
    <s v="4004 MA"/>
    <s v="NL"/>
    <x v="14"/>
    <s v="Rood 24"/>
    <x v="17"/>
    <s v="6666LT"/>
    <s v="NL"/>
    <s v="0002246110"/>
    <s v="0085915_002"/>
    <s v="31V"/>
    <s v="NL001131849B01"/>
    <n v="2"/>
    <n v="0"/>
    <n v="152.4"/>
    <s v="N"/>
    <s v="Peter Appel Transport B.V."/>
    <n v="36622"/>
    <d v="2023-02-08T00:00:00"/>
    <s v="15:42:00"/>
    <n v="0"/>
    <x v="2"/>
    <x v="5"/>
    <n v="2"/>
    <x v="15"/>
    <n v="0"/>
    <s v=""/>
    <x v="5"/>
    <s v=""/>
    <n v="1"/>
    <e v="#VALUE!"/>
  </r>
  <r>
    <s v="COLGATE 3800 DEB."/>
    <s v="Colgate-Palmolive Nederland BV"/>
    <s v="101t"/>
    <n v="101090936875"/>
    <n v="101030161948"/>
    <n v="930"/>
    <s v="Inv Booked"/>
    <s v="0002246124"/>
    <s v="Verkoop"/>
    <n v="170"/>
    <s v="Transport drops zone"/>
    <s v="9 - verwerkt"/>
    <n v="0"/>
    <m/>
    <d v="2023-02-08T00:00:00"/>
    <s v="DROP"/>
    <s v="0001010909368750085905_002"/>
    <m/>
    <m/>
    <m/>
    <s v="EUR"/>
    <n v="286.75"/>
    <s v="EUR"/>
    <n v="286.75"/>
    <s v="EUR"/>
    <n v="286.75"/>
    <n v="286.75"/>
    <n v="0"/>
    <s v="N"/>
    <n v="1223000233"/>
    <d v="2023-03-22T00:00:00"/>
    <m/>
    <d v="2023-02-08T00:00:00"/>
    <s v="00:00"/>
    <s v="23:59"/>
    <d v="2023-02-08T00:00:00"/>
    <s v="08:00"/>
    <s v="08:00"/>
    <n v="23.2"/>
    <s v="ce"/>
    <n v="22732"/>
    <n v="23.2"/>
    <n v="42"/>
    <s v="Kuehne+Nagel Tiel 3 Standpl"/>
    <s v="De Diepert 5"/>
    <s v="Tiel"/>
    <s v="4004 MA"/>
    <s v="NL"/>
    <x v="1"/>
    <s v="Fahrenheitweg 1"/>
    <x v="1"/>
    <s v="6101WR"/>
    <s v="NL"/>
    <s v="0002246124"/>
    <s v="0085905_002"/>
    <s v="31V"/>
    <s v="NL001131849B01"/>
    <n v="2"/>
    <n v="0"/>
    <n v="286.75"/>
    <s v="N"/>
    <s v="Peter Appel Transport B.V."/>
    <n v="36622"/>
    <d v="2023-02-08T00:00:00"/>
    <s v="09:19:00"/>
    <n v="0"/>
    <x v="2"/>
    <x v="5"/>
    <n v="2"/>
    <x v="1"/>
    <n v="1"/>
    <n v="23.2"/>
    <x v="1"/>
    <n v="286.75"/>
    <n v="1"/>
    <n v="312.27074999999996"/>
  </r>
  <r>
    <s v="COLGATE 3800 DEB."/>
    <s v="Colgate-Palmolive Nederland BV"/>
    <s v="101t"/>
    <n v="101090937342"/>
    <n v="101030161936"/>
    <n v="930"/>
    <s v="Inv Booked"/>
    <s v="0002246107"/>
    <s v="Verkoop"/>
    <n v="170"/>
    <s v="Transport drops zone"/>
    <s v="9 - verwerkt"/>
    <n v="0"/>
    <m/>
    <d v="2023-02-08T00:00:00"/>
    <s v="DROP"/>
    <s v="0001010909373420086199_002"/>
    <m/>
    <m/>
    <m/>
    <s v="EUR"/>
    <n v="77.61"/>
    <s v="EUR"/>
    <n v="77.61"/>
    <s v="EUR"/>
    <n v="77.61"/>
    <n v="77.61"/>
    <n v="0"/>
    <s v="N"/>
    <n v="1223000233"/>
    <d v="2023-03-22T00:00:00"/>
    <m/>
    <d v="2023-02-08T00:00:00"/>
    <s v="00:00"/>
    <s v="23:59"/>
    <d v="2023-02-08T00:00:00"/>
    <s v="09:00"/>
    <s v="10:00"/>
    <n v="4.8"/>
    <s v="ce"/>
    <n v="3578"/>
    <n v="4.8"/>
    <n v="5"/>
    <s v="Kuehne+Nagel Tiel 3 Standpl"/>
    <s v="De Diepert 5"/>
    <s v="Tiel"/>
    <s v="4004 MA"/>
    <s v="NL"/>
    <x v="25"/>
    <s v="Hollandweg 30"/>
    <x v="4"/>
    <s v="2665 MT"/>
    <s v="NL"/>
    <s v="0002246107"/>
    <s v="0086199_002"/>
    <s v="31V"/>
    <s v="NL001131849B01"/>
    <n v="2"/>
    <n v="0"/>
    <n v="77.61"/>
    <s v="N"/>
    <s v="Peter Appel Transport B.V."/>
    <n v="36622"/>
    <d v="2023-02-08T00:00:00"/>
    <s v="10:41:00"/>
    <n v="0"/>
    <x v="2"/>
    <x v="5"/>
    <n v="2"/>
    <x v="4"/>
    <n v="1"/>
    <n v="5.6"/>
    <x v="0"/>
    <n v="90.55"/>
    <n v="1"/>
    <n v="98.608949999999993"/>
  </r>
  <r>
    <s v="COLGATE 3800 DEB."/>
    <s v="Colgate-Palmolive Nederland BV"/>
    <s v="101t"/>
    <n v="101090936877"/>
    <n v="101030161937"/>
    <n v="930"/>
    <s v="Inv Booked"/>
    <s v="0002246121"/>
    <s v="Verkoop"/>
    <n v="170"/>
    <s v="Transport drops zone"/>
    <s v="9 - verwerkt"/>
    <n v="0"/>
    <m/>
    <d v="2023-02-08T00:00:00"/>
    <s v="DROP"/>
    <s v="0001010909368770085906_002"/>
    <m/>
    <m/>
    <m/>
    <s v="EUR"/>
    <n v="263.62"/>
    <s v="EUR"/>
    <n v="263.62"/>
    <s v="EUR"/>
    <n v="263.62"/>
    <n v="263.62"/>
    <n v="0"/>
    <s v="N"/>
    <n v="1223000233"/>
    <d v="2023-03-22T00:00:00"/>
    <m/>
    <d v="2023-02-08T00:00:00"/>
    <s v="00:00"/>
    <s v="23:59"/>
    <d v="2023-02-08T00:00:00"/>
    <s v="09:00"/>
    <s v="09:00"/>
    <n v="24.8"/>
    <s v="ce"/>
    <n v="22618"/>
    <n v="24.8"/>
    <n v="43"/>
    <s v="Kuehne+Nagel Tiel 3 Standpl"/>
    <s v="De Diepert 5"/>
    <s v="Tiel"/>
    <s v="4004 MA"/>
    <s v="NL"/>
    <x v="1"/>
    <s v="Perenmarkt 15"/>
    <x v="2"/>
    <s v="1681PG"/>
    <s v="NL"/>
    <s v="0002246121"/>
    <s v="0085906_002"/>
    <s v="31V"/>
    <s v="NL001131849B01"/>
    <n v="2"/>
    <n v="0"/>
    <n v="263.62"/>
    <s v="N"/>
    <s v="Peter Appel Transport B.V."/>
    <n v="36622"/>
    <d v="2023-02-08T00:00:00"/>
    <s v="09:27:00"/>
    <n v="0"/>
    <x v="2"/>
    <x v="5"/>
    <n v="2"/>
    <x v="2"/>
    <n v="1"/>
    <n v="24.8"/>
    <x v="1"/>
    <n v="263.62"/>
    <n v="1"/>
    <n v="287.08217999999999"/>
  </r>
  <r>
    <s v="COLGATE 3800 DEB."/>
    <s v="Colgate-Palmolive Nederland BV"/>
    <s v="101t"/>
    <n v="101090937342"/>
    <n v="101030161938"/>
    <n v="930"/>
    <s v="Inv Booked"/>
    <s v="0002246109"/>
    <s v="Verkoop"/>
    <n v="170"/>
    <s v="Transport drops zone"/>
    <s v="9 - verwerkt"/>
    <n v="0"/>
    <m/>
    <d v="2023-02-08T00:00:00"/>
    <s v="DROP"/>
    <s v="0001010909373420086199_002"/>
    <m/>
    <m/>
    <m/>
    <s v="EUR"/>
    <n v="12.94"/>
    <s v="EUR"/>
    <n v="12.94"/>
    <s v="EUR"/>
    <n v="12.94"/>
    <n v="12.94"/>
    <n v="0"/>
    <s v="N"/>
    <n v="1223000233"/>
    <d v="2023-03-22T00:00:00"/>
    <m/>
    <d v="2023-02-08T00:00:00"/>
    <s v="00:00"/>
    <s v="23:59"/>
    <d v="2023-02-08T00:00:00"/>
    <s v="09:00"/>
    <s v="10:00"/>
    <n v="0.8"/>
    <s v="ce"/>
    <n v="356"/>
    <n v="0.8"/>
    <n v="0"/>
    <s v="Kuehne+Nagel Tiel 3 Standpl"/>
    <s v="De Diepert 5"/>
    <s v="Tiel"/>
    <s v="4004 MA"/>
    <s v="NL"/>
    <x v="25"/>
    <s v="Hollandweg 30"/>
    <x v="4"/>
    <s v="2665 MT"/>
    <s v="NL"/>
    <s v="0002246109"/>
    <s v="0086199_002"/>
    <s v="31V"/>
    <s v="NL001131849B01"/>
    <n v="2"/>
    <n v="0"/>
    <n v="12.94"/>
    <s v="N"/>
    <s v="Peter Appel Transport B.V."/>
    <n v="36622"/>
    <d v="2023-02-08T00:00:00"/>
    <s v="10:41:00"/>
    <n v="0"/>
    <x v="2"/>
    <x v="5"/>
    <n v="2"/>
    <x v="4"/>
    <n v="0"/>
    <s v=""/>
    <x v="0"/>
    <s v=""/>
    <n v="1"/>
    <e v="#VALUE!"/>
  </r>
  <r>
    <s v="COLGATE 3800 DEB."/>
    <s v="Colgate-Palmolive Nederland BV"/>
    <s v="101t"/>
    <n v="101090936876"/>
    <n v="101030161939"/>
    <n v="930"/>
    <s v="Inv Booked"/>
    <s v="0002246127"/>
    <s v="Verkoop"/>
    <n v="170"/>
    <s v="Transport drops zone"/>
    <s v="9 - verwerkt"/>
    <n v="0"/>
    <m/>
    <d v="2023-02-08T00:00:00"/>
    <s v="DROP"/>
    <s v="0001010909368760085904_002"/>
    <m/>
    <m/>
    <m/>
    <s v="EUR"/>
    <n v="306.77"/>
    <s v="EUR"/>
    <n v="306.77"/>
    <s v="EUR"/>
    <n v="306.77"/>
    <n v="306.77"/>
    <n v="0"/>
    <s v="N"/>
    <n v="1223000233"/>
    <d v="2023-03-22T00:00:00"/>
    <m/>
    <d v="2023-02-08T00:00:00"/>
    <s v="00:00"/>
    <s v="23:59"/>
    <d v="2023-02-08T00:00:00"/>
    <s v="07:00"/>
    <s v="07:00"/>
    <n v="26.4"/>
    <s v="ce"/>
    <n v="22707"/>
    <n v="26.4"/>
    <n v="46"/>
    <s v="Kuehne+Nagel Tiel 3 Standpl"/>
    <s v="De Diepert 5"/>
    <s v="Tiel"/>
    <s v="4004 MA"/>
    <s v="NL"/>
    <x v="1"/>
    <s v="Fahrenheitweg 1"/>
    <x v="1"/>
    <s v="6101WR"/>
    <s v="NL"/>
    <s v="0002246127"/>
    <s v="0085904_002"/>
    <s v="31V"/>
    <s v="NL001131849B01"/>
    <n v="2"/>
    <n v="0"/>
    <n v="306.77"/>
    <s v="N"/>
    <s v="Peter Appel Transport B.V."/>
    <n v="36622"/>
    <d v="2023-02-08T00:00:00"/>
    <s v="07:46:00"/>
    <n v="0"/>
    <x v="2"/>
    <x v="5"/>
    <n v="2"/>
    <x v="1"/>
    <n v="1"/>
    <n v="26.4"/>
    <x v="1"/>
    <n v="306.77"/>
    <n v="1"/>
    <n v="334.07252999999997"/>
  </r>
  <r>
    <s v="COLGATE 3800 DEB."/>
    <s v="Colgate-Palmolive Nederland BV"/>
    <s v="101t"/>
    <n v="101090936872"/>
    <n v="101030161940"/>
    <n v="930"/>
    <s v="Inv Booked"/>
    <s v="0002246117"/>
    <s v="Verkoop"/>
    <n v="190"/>
    <s v="Transport Zone ritpr"/>
    <s v="9 - verwerkt"/>
    <n v="0"/>
    <m/>
    <d v="2023-02-08T00:00:00"/>
    <s v="DROP"/>
    <s v="0001010909368720085902_002"/>
    <m/>
    <m/>
    <m/>
    <s v="EUR"/>
    <n v="35.659999999999997"/>
    <s v="EUR"/>
    <n v="35.659999999999997"/>
    <s v="EUR"/>
    <n v="35.659999999999997"/>
    <n v="35.659999999999997"/>
    <n v="0"/>
    <s v="N"/>
    <n v="1223000233"/>
    <d v="2023-03-22T00:00:00"/>
    <m/>
    <d v="2023-02-08T00:00:00"/>
    <s v="00:00"/>
    <s v="23:59"/>
    <d v="2023-02-08T00:00:00"/>
    <s v="03:30"/>
    <s v="03:30"/>
    <n v="4.8"/>
    <s v="ce"/>
    <n v="3263"/>
    <n v="4.8"/>
    <n v="6"/>
    <s v="Kuehne+Nagel Tiel 3 Standpl"/>
    <s v="De Diepert 5"/>
    <s v="Tiel"/>
    <s v="4004 MA"/>
    <s v="NL"/>
    <x v="24"/>
    <s v="Ravenswade 14"/>
    <x v="26"/>
    <s v="3439 LD"/>
    <s v="NL"/>
    <s v="0002246117"/>
    <s v="0085902_002"/>
    <s v="31V"/>
    <s v="NL001131849B01"/>
    <n v="2"/>
    <n v="0"/>
    <n v="35.659999999999997"/>
    <s v="N"/>
    <s v="Peter Appel Transport B.V."/>
    <n v="36624"/>
    <d v="2023-02-08T00:00:00"/>
    <s v="04:24:00"/>
    <n v="0"/>
    <x v="2"/>
    <x v="5"/>
    <n v="2"/>
    <x v="22"/>
    <n v="0"/>
    <s v=""/>
    <x v="7"/>
    <s v=""/>
    <n v="1"/>
    <e v="#VALUE!"/>
  </r>
  <r>
    <s v="COLGATE 3800 DEB."/>
    <s v="Colgate-Palmolive Nederland BV"/>
    <s v="101t"/>
    <n v="101090936882"/>
    <n v="101030161941"/>
    <n v="930"/>
    <s v="Inv Booked"/>
    <s v="0002246106"/>
    <s v="Verkoop"/>
    <n v="170"/>
    <s v="Transport drops zone"/>
    <s v="9 - verwerkt"/>
    <n v="0"/>
    <m/>
    <d v="2023-02-08T00:00:00"/>
    <s v="DROP"/>
    <s v="0001010909368820085910_002"/>
    <m/>
    <m/>
    <m/>
    <s v="EUR"/>
    <n v="45.02"/>
    <s v="EUR"/>
    <n v="45.02"/>
    <s v="EUR"/>
    <n v="45.02"/>
    <n v="45.02"/>
    <n v="0"/>
    <s v="N"/>
    <n v="1223000233"/>
    <d v="2023-03-22T00:00:00"/>
    <m/>
    <d v="2023-02-08T00:00:00"/>
    <s v="00:00"/>
    <s v="23:59"/>
    <d v="2023-02-08T00:00:00"/>
    <s v="10:00"/>
    <s v="10:00"/>
    <n v="1.6"/>
    <s v="ce"/>
    <n v="689"/>
    <n v="1.6"/>
    <n v="0"/>
    <s v="Kuehne+Nagel Tiel 3 Standpl"/>
    <s v="De Diepert 5"/>
    <s v="Tiel"/>
    <s v="4004 MA"/>
    <s v="NL"/>
    <x v="6"/>
    <s v="Insulindeweg 1"/>
    <x v="9"/>
    <s v="1462MJ"/>
    <s v="NL"/>
    <s v="0002246106"/>
    <s v="0085910_002"/>
    <s v="31V"/>
    <s v="NL001131849B01"/>
    <n v="2"/>
    <n v="0"/>
    <n v="45.02"/>
    <s v="N"/>
    <s v="Peter Appel Transport B.V."/>
    <n v="36622"/>
    <d v="2023-02-08T00:00:00"/>
    <s v="10:27:00"/>
    <n v="0"/>
    <x v="2"/>
    <x v="5"/>
    <n v="2"/>
    <x v="8"/>
    <n v="1"/>
    <n v="1.6"/>
    <x v="3"/>
    <n v="45.02"/>
    <n v="1"/>
    <n v="49.026780000000002"/>
  </r>
  <r>
    <s v="COLGATE 3800 DEB."/>
    <s v="Colgate-Palmolive Nederland BV"/>
    <s v="101t"/>
    <n v="101090937340"/>
    <n v="101030161942"/>
    <n v="930"/>
    <s v="Inv Booked"/>
    <s v="0002246108"/>
    <s v="Verkoop"/>
    <n v="170"/>
    <s v="Transport drops zone"/>
    <s v="9 - verwerkt"/>
    <n v="0"/>
    <m/>
    <d v="2023-02-08T00:00:00"/>
    <s v="DROP"/>
    <s v="0001010909373400086196_002"/>
    <m/>
    <m/>
    <m/>
    <s v="EUR"/>
    <n v="110.88"/>
    <s v="EUR"/>
    <n v="110.88"/>
    <s v="EUR"/>
    <n v="110.88"/>
    <n v="110.88"/>
    <n v="0"/>
    <s v="N"/>
    <n v="1223000233"/>
    <d v="2023-03-22T00:00:00"/>
    <m/>
    <d v="2023-02-08T00:00:00"/>
    <s v="00:00"/>
    <s v="23:59"/>
    <d v="2023-02-08T00:00:00"/>
    <s v="06:00"/>
    <s v="07:00"/>
    <n v="17.600000000000001"/>
    <s v="ce"/>
    <n v="12457"/>
    <n v="17.600000000000001"/>
    <n v="23"/>
    <s v="Kuehne+Nagel Tiel 3 Standpl"/>
    <s v="De Diepert 5"/>
    <s v="Tiel"/>
    <s v="4004 MA"/>
    <s v="NL"/>
    <x v="2"/>
    <s v="Randweg 2"/>
    <x v="6"/>
    <s v="4191 NN"/>
    <s v="NL"/>
    <s v="0002246108"/>
    <s v="0086196_002"/>
    <s v="31V"/>
    <s v="NL001131849B01"/>
    <n v="2"/>
    <n v="0"/>
    <n v="110.88"/>
    <s v="N"/>
    <s v="Peter Appel Transport B.V."/>
    <n v="36622"/>
    <d v="2023-02-08T00:00:00"/>
    <s v="08:06:00"/>
    <n v="0"/>
    <x v="2"/>
    <x v="5"/>
    <n v="2"/>
    <x v="6"/>
    <n v="1"/>
    <n v="17.600000000000001"/>
    <x v="2"/>
    <n v="110.88"/>
    <n v="1"/>
    <n v="120.74831999999999"/>
  </r>
  <r>
    <s v="COLGATE 3800 DEB."/>
    <s v="Colgate-Palmolive Nederland BV"/>
    <s v="101t"/>
    <n v="101090936873"/>
    <n v="101030161950"/>
    <n v="930"/>
    <s v="Inv Booked"/>
    <s v="0002246111"/>
    <s v="Verkoop"/>
    <n v="170"/>
    <s v="Transport drops zone"/>
    <s v="9 - verwerkt"/>
    <n v="0"/>
    <m/>
    <d v="2023-02-08T00:00:00"/>
    <s v="DROP"/>
    <s v="0001010909368730085901_004"/>
    <m/>
    <m/>
    <m/>
    <s v="EUR"/>
    <n v="47.89"/>
    <s v="EUR"/>
    <n v="47.89"/>
    <s v="EUR"/>
    <n v="47.89"/>
    <n v="47.89"/>
    <n v="0"/>
    <s v="N"/>
    <n v="1223000233"/>
    <d v="2023-03-22T00:00:00"/>
    <m/>
    <d v="2023-02-08T00:00:00"/>
    <s v="00:00"/>
    <s v="23:59"/>
    <d v="2023-02-08T00:00:00"/>
    <s v="09:00"/>
    <s v="17:00"/>
    <n v="1.6"/>
    <s v="ce"/>
    <n v="778"/>
    <n v="1.6"/>
    <n v="0"/>
    <s v="Kuehne+Nagel Tiel 3 Standpl"/>
    <s v="De Diepert 5"/>
    <s v="Tiel"/>
    <s v="4004 MA"/>
    <s v="NL"/>
    <x v="61"/>
    <s v="Nijverheidsweg 14"/>
    <x v="48"/>
    <s v="3251 LP"/>
    <s v="NL"/>
    <s v="0002246111"/>
    <s v="0085901_004"/>
    <s v="31V"/>
    <s v="NL001131849B01"/>
    <n v="2"/>
    <n v="0"/>
    <n v="47.89"/>
    <s v="N"/>
    <s v="Peter Appel Transport B.V."/>
    <n v="36622"/>
    <d v="2023-02-08T00:00:00"/>
    <s v="15:03:00"/>
    <n v="0"/>
    <x v="2"/>
    <x v="5"/>
    <n v="2"/>
    <x v="37"/>
    <n v="1"/>
    <n v="1.6"/>
    <x v="0"/>
    <n v="47.89"/>
    <n v="1"/>
    <n v="52.152209999999997"/>
  </r>
  <r>
    <s v="COLGATE 3800 DEB."/>
    <s v="Colgate-Palmolive Nederland BV"/>
    <s v="101t"/>
    <n v="101090936872"/>
    <n v="101030161951"/>
    <n v="930"/>
    <s v="Inv Booked"/>
    <s v="0002246113"/>
    <s v="Verkoop"/>
    <n v="190"/>
    <s v="Transport Zone ritpr"/>
    <s v="9 - verwerkt"/>
    <n v="0"/>
    <m/>
    <d v="2023-02-08T00:00:00"/>
    <s v="DROP"/>
    <s v="0001010909368720085902_002"/>
    <m/>
    <m/>
    <m/>
    <s v="EUR"/>
    <n v="41.61"/>
    <s v="EUR"/>
    <n v="41.61"/>
    <s v="EUR"/>
    <n v="41.61"/>
    <n v="41.61"/>
    <n v="0"/>
    <s v="N"/>
    <n v="1223000233"/>
    <d v="2023-03-22T00:00:00"/>
    <m/>
    <d v="2023-02-08T00:00:00"/>
    <s v="00:00"/>
    <s v="23:59"/>
    <d v="2023-02-08T00:00:00"/>
    <s v="03:30"/>
    <s v="03:30"/>
    <n v="5.6"/>
    <s v="ce"/>
    <n v="5405"/>
    <n v="5.6"/>
    <n v="10"/>
    <s v="Kuehne+Nagel Tiel 3 Standpl"/>
    <s v="De Diepert 5"/>
    <s v="Tiel"/>
    <s v="4004 MA"/>
    <s v="NL"/>
    <x v="24"/>
    <s v="Ravenswade 14"/>
    <x v="26"/>
    <s v="3439 LD"/>
    <s v="NL"/>
    <s v="0002246113"/>
    <s v="0085902_002"/>
    <s v="31V"/>
    <s v="NL001131849B01"/>
    <n v="2"/>
    <n v="0"/>
    <n v="41.61"/>
    <s v="N"/>
    <s v="Peter Appel Transport B.V."/>
    <n v="36624"/>
    <d v="2023-02-08T00:00:00"/>
    <s v="04:24:00"/>
    <n v="0"/>
    <x v="2"/>
    <x v="5"/>
    <n v="2"/>
    <x v="22"/>
    <n v="0"/>
    <s v=""/>
    <x v="7"/>
    <s v=""/>
    <n v="1"/>
    <e v="#VALUE!"/>
  </r>
  <r>
    <s v="COLGATE 3800 DEB."/>
    <s v="Colgate-Palmolive Nederland BV"/>
    <s v="101t"/>
    <n v="101090936872"/>
    <n v="101030161953"/>
    <n v="930"/>
    <s v="Inv Booked"/>
    <s v="0002246120"/>
    <s v="Verkoop"/>
    <n v="190"/>
    <s v="Transport Zone ritpr"/>
    <s v="9 - verwerkt"/>
    <n v="0"/>
    <m/>
    <d v="2023-02-08T00:00:00"/>
    <s v="DROP"/>
    <s v="0001010909368720085902_002"/>
    <m/>
    <m/>
    <m/>
    <s v="EUR"/>
    <n v="11.89"/>
    <s v="EUR"/>
    <n v="11.89"/>
    <s v="EUR"/>
    <n v="11.89"/>
    <n v="11.89"/>
    <n v="0"/>
    <s v="N"/>
    <n v="1223000233"/>
    <d v="2023-03-22T00:00:00"/>
    <m/>
    <d v="2023-02-08T00:00:00"/>
    <s v="00:00"/>
    <s v="23:59"/>
    <d v="2023-02-08T00:00:00"/>
    <s v="03:30"/>
    <s v="03:30"/>
    <n v="1.6"/>
    <s v="ce"/>
    <n v="474"/>
    <n v="1.6"/>
    <n v="0"/>
    <s v="Kuehne+Nagel Tiel 3 Standpl"/>
    <s v="De Diepert 5"/>
    <s v="Tiel"/>
    <s v="4004 MA"/>
    <s v="NL"/>
    <x v="24"/>
    <s v="Ravenswade 14"/>
    <x v="26"/>
    <s v="3439 LD"/>
    <s v="NL"/>
    <s v="0002246120"/>
    <s v="0085902_002"/>
    <s v="31V"/>
    <s v="NL001131849B01"/>
    <n v="2"/>
    <n v="0"/>
    <n v="11.89"/>
    <s v="N"/>
    <s v="Peter Appel Transport B.V."/>
    <n v="36624"/>
    <d v="2023-02-08T00:00:00"/>
    <s v="04:24:00"/>
    <n v="0"/>
    <x v="2"/>
    <x v="5"/>
    <n v="2"/>
    <x v="22"/>
    <n v="0"/>
    <s v=""/>
    <x v="7"/>
    <s v=""/>
    <n v="1"/>
    <e v="#VALUE!"/>
  </r>
  <r>
    <s v="COLGATE 3800 DEB."/>
    <s v="Colgate-Palmolive Nederland BV"/>
    <s v="101t"/>
    <n v="101090936872"/>
    <n v="101030161954"/>
    <n v="930"/>
    <s v="Inv Booked"/>
    <s v="0002246115"/>
    <s v="Verkoop"/>
    <n v="190"/>
    <s v="Transport Zone ritpr"/>
    <s v="9 - verwerkt"/>
    <n v="0"/>
    <m/>
    <d v="2023-02-08T00:00:00"/>
    <s v="DROP"/>
    <s v="0001010909368720085902_002"/>
    <m/>
    <m/>
    <m/>
    <s v="EUR"/>
    <n v="59.44"/>
    <s v="EUR"/>
    <n v="59.44"/>
    <s v="EUR"/>
    <n v="59.44"/>
    <n v="59.44"/>
    <n v="0"/>
    <s v="N"/>
    <n v="1223000233"/>
    <d v="2023-03-22T00:00:00"/>
    <m/>
    <d v="2023-02-08T00:00:00"/>
    <s v="00:00"/>
    <s v="23:59"/>
    <d v="2023-02-08T00:00:00"/>
    <s v="03:30"/>
    <s v="03:30"/>
    <n v="8"/>
    <s v="ce"/>
    <n v="5460"/>
    <n v="8"/>
    <n v="10"/>
    <s v="Kuehne+Nagel Tiel 3 Standpl"/>
    <s v="De Diepert 5"/>
    <s v="Tiel"/>
    <s v="4004 MA"/>
    <s v="NL"/>
    <x v="24"/>
    <s v="Ravenswade 14"/>
    <x v="26"/>
    <s v="3439 LD"/>
    <s v="NL"/>
    <s v="0002246115"/>
    <s v="0085902_002"/>
    <s v="31V"/>
    <s v="NL001131849B01"/>
    <n v="2"/>
    <n v="0"/>
    <n v="59.44"/>
    <s v="N"/>
    <s v="Peter Appel Transport B.V."/>
    <n v="36624"/>
    <d v="2023-02-08T00:00:00"/>
    <s v="04:24:00"/>
    <n v="0"/>
    <x v="2"/>
    <x v="5"/>
    <n v="2"/>
    <x v="22"/>
    <n v="0"/>
    <s v=""/>
    <x v="7"/>
    <s v=""/>
    <n v="1"/>
    <e v="#VALUE!"/>
  </r>
  <r>
    <s v="COLGATE 3800 DEB."/>
    <s v="Colgate-Palmolive Nederland BV"/>
    <s v="101t"/>
    <n v="101090937349"/>
    <n v="101030161955"/>
    <n v="930"/>
    <s v="Inv Booked"/>
    <s v="0002246116"/>
    <s v="Verkoop"/>
    <n v="170"/>
    <s v="Transport drops zone"/>
    <s v="9 - verwerkt"/>
    <n v="0"/>
    <m/>
    <d v="2023-02-08T00:00:00"/>
    <s v="DROP"/>
    <s v="0001010909373490086208_002"/>
    <m/>
    <m/>
    <m/>
    <s v="EUR"/>
    <n v="9.89"/>
    <s v="EUR"/>
    <n v="9.89"/>
    <s v="EUR"/>
    <n v="9.89"/>
    <n v="9.89"/>
    <n v="0"/>
    <s v="N"/>
    <n v="1223000233"/>
    <d v="2023-03-22T00:00:00"/>
    <m/>
    <d v="2023-02-08T00:00:00"/>
    <s v="00:00"/>
    <s v="23:59"/>
    <d v="2023-02-08T00:00:00"/>
    <s v="14:00"/>
    <s v="14:00"/>
    <n v="0.8"/>
    <s v="ce"/>
    <n v="355"/>
    <n v="0.8"/>
    <n v="0"/>
    <s v="Kuehne+Nagel Tiel 3 Standpl"/>
    <s v="De Diepert 5"/>
    <s v="Tiel"/>
    <s v="4004 MA"/>
    <s v="NL"/>
    <x v="22"/>
    <s v="Basisweg 7"/>
    <x v="25"/>
    <s v="1951NG"/>
    <s v="NL"/>
    <s v="0002246116"/>
    <s v="0086208_002"/>
    <s v="31V"/>
    <s v="NL001131849B01"/>
    <n v="2"/>
    <n v="0"/>
    <n v="9.89"/>
    <s v="N"/>
    <s v="Peter Appel Transport B.V."/>
    <n v="36622"/>
    <d v="2023-02-08T00:00:00"/>
    <s v="14:51:00"/>
    <n v="0"/>
    <x v="2"/>
    <x v="5"/>
    <n v="2"/>
    <x v="17"/>
    <n v="0"/>
    <s v=""/>
    <x v="0"/>
    <s v=""/>
    <n v="1"/>
    <e v="#VALUE!"/>
  </r>
  <r>
    <s v="COLGATE 3800 DEB."/>
    <s v="Colgate-Palmolive Nederland BV"/>
    <s v="101t"/>
    <n v="101090937343"/>
    <n v="101030161956"/>
    <n v="930"/>
    <s v="Inv Booked"/>
    <s v="0002246123"/>
    <s v="Verkoop"/>
    <n v="170"/>
    <s v="Transport drops zone"/>
    <s v="9 - verwerkt"/>
    <n v="0"/>
    <m/>
    <d v="2023-02-08T00:00:00"/>
    <s v="DROP"/>
    <s v="0001010909373430086201_002"/>
    <m/>
    <m/>
    <m/>
    <s v="EUR"/>
    <n v="231.17"/>
    <s v="EUR"/>
    <n v="231.17"/>
    <s v="EUR"/>
    <n v="231.17"/>
    <n v="231.17"/>
    <n v="0"/>
    <s v="N"/>
    <n v="1223000233"/>
    <d v="2023-03-22T00:00:00"/>
    <m/>
    <d v="2023-02-08T00:00:00"/>
    <s v="00:00"/>
    <s v="23:59"/>
    <d v="2023-02-08T00:00:00"/>
    <s v="09:30"/>
    <s v="09:30"/>
    <n v="19.2"/>
    <s v="ce"/>
    <n v="14149"/>
    <n v="19.2"/>
    <n v="33"/>
    <s v="Kuehne+Nagel Tiel 3 Standpl"/>
    <s v="De Diepert 5"/>
    <s v="Tiel"/>
    <s v="4004 MA"/>
    <s v="NL"/>
    <x v="1"/>
    <s v="Perenmarkt 15"/>
    <x v="2"/>
    <s v="1681PG"/>
    <s v="NL"/>
    <s v="0002246123"/>
    <s v="0086201_002"/>
    <s v="31V"/>
    <s v="NL001131849B01"/>
    <n v="2"/>
    <n v="0"/>
    <n v="231.17"/>
    <s v="N"/>
    <s v="Peter Appel Transport B.V."/>
    <n v="36622"/>
    <d v="2023-02-08T00:00:00"/>
    <s v="11:10:00"/>
    <n v="0"/>
    <x v="2"/>
    <x v="5"/>
    <n v="2"/>
    <x v="2"/>
    <n v="1"/>
    <n v="19.2"/>
    <x v="1"/>
    <n v="231.17"/>
    <n v="1"/>
    <n v="251.74412999999998"/>
  </r>
  <r>
    <s v="COLGATE 3800 DEB."/>
    <s v="Colgate-Palmolive Nederland BV"/>
    <s v="101t"/>
    <n v="101090936879"/>
    <n v="101030161952"/>
    <n v="930"/>
    <s v="Inv Booked"/>
    <s v="0002246119"/>
    <s v="Verkoop"/>
    <n v="170"/>
    <s v="Transport drops zone"/>
    <s v="9 - verwerkt"/>
    <n v="0"/>
    <m/>
    <d v="2023-02-08T00:00:00"/>
    <s v="DROP"/>
    <s v="0001010909368790085911_002"/>
    <m/>
    <m/>
    <m/>
    <s v="EUR"/>
    <n v="111.72"/>
    <s v="EUR"/>
    <n v="111.72"/>
    <s v="EUR"/>
    <n v="111.72"/>
    <n v="111.72"/>
    <n v="0"/>
    <s v="N"/>
    <n v="1223000233"/>
    <d v="2023-03-22T00:00:00"/>
    <m/>
    <d v="2023-02-08T00:00:00"/>
    <s v="00:00"/>
    <s v="23:59"/>
    <d v="2023-02-08T00:00:00"/>
    <s v="10:00"/>
    <s v="10:00"/>
    <n v="12"/>
    <s v="ce"/>
    <n v="14374"/>
    <n v="12"/>
    <n v="25"/>
    <s v="Kuehne+Nagel Tiel 3 Standpl"/>
    <s v="De Diepert 5"/>
    <s v="Tiel"/>
    <s v="4004 MA"/>
    <s v="NL"/>
    <x v="46"/>
    <s v="FLORIJNSTRAAT  4C"/>
    <x v="23"/>
    <s v="4903 RM"/>
    <s v="NL"/>
    <s v="0002246119"/>
    <s v="0085911_002"/>
    <s v="31V"/>
    <s v="NL001131849B01"/>
    <n v="2"/>
    <n v="0"/>
    <n v="111.72"/>
    <s v="N"/>
    <s v="Peter Appel Transport B.V."/>
    <n v="36622"/>
    <d v="2023-02-08T00:00:00"/>
    <s v="11:31:00"/>
    <n v="0"/>
    <x v="2"/>
    <x v="5"/>
    <n v="2"/>
    <x v="34"/>
    <n v="1"/>
    <n v="23.2"/>
    <x v="5"/>
    <n v="215.99"/>
    <n v="1"/>
    <n v="235.21311"/>
  </r>
  <r>
    <s v="COLGATE 3800 DEB."/>
    <s v="Colgate-Palmolive Nederland BV"/>
    <s v="101t"/>
    <n v="101090937338"/>
    <n v="101030161958"/>
    <n v="930"/>
    <s v="Inv Booked"/>
    <s v="0002246122"/>
    <s v="Verkoop"/>
    <n v="170"/>
    <s v="Transport drops zone"/>
    <s v="9 - verwerkt"/>
    <n v="0"/>
    <m/>
    <d v="2023-02-08T00:00:00"/>
    <s v="DROP"/>
    <s v="0001010909373380086198_002"/>
    <m/>
    <m/>
    <m/>
    <s v="EUR"/>
    <n v="260.74"/>
    <s v="EUR"/>
    <n v="260.74"/>
    <s v="EUR"/>
    <n v="260.74"/>
    <n v="260.74"/>
    <n v="0"/>
    <s v="N"/>
    <n v="1223000233"/>
    <d v="2023-03-22T00:00:00"/>
    <m/>
    <d v="2023-02-08T00:00:00"/>
    <s v="00:00"/>
    <s v="23:59"/>
    <d v="2023-02-08T00:00:00"/>
    <s v="11:00"/>
    <s v="11:00"/>
    <n v="19.2"/>
    <s v="ce"/>
    <n v="22260"/>
    <n v="19.2"/>
    <n v="37"/>
    <s v="Kuehne+Nagel Tiel 3 Standpl"/>
    <s v="De Diepert 5"/>
    <s v="Tiel"/>
    <s v="4004 MA"/>
    <s v="NL"/>
    <x v="50"/>
    <s v="Fahrenheitweg 24"/>
    <x v="1"/>
    <s v="6101WR"/>
    <s v="NL"/>
    <s v="0002246122"/>
    <s v="0086198_002"/>
    <s v="31V"/>
    <s v="NL001131849B01"/>
    <n v="2"/>
    <n v="0"/>
    <n v="260.74"/>
    <s v="N"/>
    <s v="Peter Appel Transport B.V."/>
    <n v="36622"/>
    <d v="2023-02-08T00:00:00"/>
    <s v="11:57:00"/>
    <n v="0"/>
    <x v="2"/>
    <x v="5"/>
    <n v="2"/>
    <x v="1"/>
    <n v="1"/>
    <n v="19.2"/>
    <x v="1"/>
    <n v="260.74"/>
    <n v="1"/>
    <n v="283.94585999999998"/>
  </r>
  <r>
    <s v="COLGATE 3800 DEB."/>
    <s v="Colgate-Palmolive Nederland BV"/>
    <s v="101t"/>
    <n v="101090937337"/>
    <n v="101030161957"/>
    <n v="930"/>
    <s v="Inv Booked"/>
    <s v="0002246118"/>
    <s v="Verkoop"/>
    <n v="170"/>
    <s v="Transport drops zone"/>
    <s v="9 - verwerkt"/>
    <n v="0"/>
    <m/>
    <d v="2023-02-08T00:00:00"/>
    <s v="DROP"/>
    <s v="0001010909373370086195_002"/>
    <m/>
    <m/>
    <m/>
    <s v="EUR"/>
    <n v="49.1"/>
    <s v="EUR"/>
    <n v="49.1"/>
    <s v="EUR"/>
    <n v="49.1"/>
    <n v="49.1"/>
    <n v="0"/>
    <s v="N"/>
    <n v="1223000233"/>
    <d v="2023-03-22T00:00:00"/>
    <m/>
    <d v="2023-02-08T00:00:00"/>
    <s v="00:00"/>
    <s v="23:59"/>
    <d v="2023-02-08T00:00:00"/>
    <s v="07:00"/>
    <s v="14:00"/>
    <n v="2.4"/>
    <s v="ce"/>
    <n v="1522"/>
    <n v="2.4"/>
    <n v="2"/>
    <s v="Kuehne+Nagel Tiel 3 Standpl"/>
    <s v="De Diepert 5"/>
    <s v="Tiel"/>
    <s v="4004 MA"/>
    <s v="NL"/>
    <x v="54"/>
    <s v="Zijlweg 18"/>
    <x v="45"/>
    <s v="5145NR"/>
    <s v="NL"/>
    <s v="0002246118"/>
    <s v="0086195_002"/>
    <s v="31V"/>
    <s v="NL001131849B01"/>
    <n v="2"/>
    <n v="0"/>
    <n v="49.1"/>
    <s v="N"/>
    <s v="Peter Appel Transport B.V."/>
    <n v="36622"/>
    <d v="2023-02-08T00:00:00"/>
    <s v="08:48:00"/>
    <n v="0"/>
    <x v="2"/>
    <x v="5"/>
    <n v="2"/>
    <x v="36"/>
    <n v="1"/>
    <n v="2.4"/>
    <x v="3"/>
    <n v="49.1"/>
    <n v="1"/>
    <n v="53.469900000000003"/>
  </r>
  <r>
    <s v="COLGATE 3800 DEB."/>
    <s v="Colgate-Palmolive Nederland BV"/>
    <s v="101t"/>
    <n v="101090937349"/>
    <n v="101030161943"/>
    <n v="930"/>
    <s v="Inv Booked"/>
    <s v="0002246104"/>
    <s v="Verkoop"/>
    <n v="170"/>
    <s v="Transport drops zone"/>
    <s v="9 - verwerkt"/>
    <n v="0"/>
    <m/>
    <d v="2023-02-08T00:00:00"/>
    <s v="DROP"/>
    <s v="0001010909373490086208_002"/>
    <m/>
    <m/>
    <m/>
    <s v="EUR"/>
    <n v="19.78"/>
    <s v="EUR"/>
    <n v="19.78"/>
    <s v="EUR"/>
    <n v="19.78"/>
    <n v="19.78"/>
    <n v="0"/>
    <s v="N"/>
    <n v="1223000233"/>
    <d v="2023-03-22T00:00:00"/>
    <m/>
    <d v="2023-02-08T00:00:00"/>
    <s v="00:00"/>
    <s v="23:59"/>
    <d v="2023-02-08T00:00:00"/>
    <s v="14:00"/>
    <s v="14:00"/>
    <n v="1.6"/>
    <s v="ce"/>
    <n v="728"/>
    <n v="1.6"/>
    <n v="0"/>
    <s v="Kuehne+Nagel Tiel 3 Standpl"/>
    <s v="De Diepert 5"/>
    <s v="Tiel"/>
    <s v="4004 MA"/>
    <s v="NL"/>
    <x v="22"/>
    <s v="Basisweg 7"/>
    <x v="25"/>
    <s v="1951NG"/>
    <s v="NL"/>
    <s v="0002246104"/>
    <s v="0086208_002"/>
    <s v="31V"/>
    <s v="NL001131849B01"/>
    <n v="2"/>
    <n v="0"/>
    <n v="19.78"/>
    <s v="N"/>
    <s v="Peter Appel Transport B.V."/>
    <n v="36622"/>
    <d v="2023-02-08T00:00:00"/>
    <s v="14:51:00"/>
    <n v="0"/>
    <x v="2"/>
    <x v="5"/>
    <n v="2"/>
    <x v="17"/>
    <n v="0"/>
    <s v=""/>
    <x v="0"/>
    <s v=""/>
    <n v="1"/>
    <e v="#VALUE!"/>
  </r>
  <r>
    <s v="COLGATE 3800 DEB."/>
    <s v="Colgate-Palmolive Nederland BV"/>
    <s v="101t"/>
    <n v="101090937351"/>
    <n v="101030161944"/>
    <n v="930"/>
    <s v="Inv Booked"/>
    <s v="0002246125"/>
    <s v="Verkoop"/>
    <n v="170"/>
    <s v="Transport drops zone"/>
    <s v="9 - verwerkt"/>
    <n v="0"/>
    <m/>
    <d v="2023-02-08T00:00:00"/>
    <s v="DROP"/>
    <s v="0001010909373510086210_002"/>
    <m/>
    <m/>
    <m/>
    <s v="EUR"/>
    <n v="260.74"/>
    <s v="EUR"/>
    <n v="260.74"/>
    <s v="EUR"/>
    <n v="260.74"/>
    <n v="260.74"/>
    <n v="0"/>
    <s v="N"/>
    <n v="1223000233"/>
    <d v="2023-03-22T00:00:00"/>
    <m/>
    <d v="2023-02-08T00:00:00"/>
    <s v="00:00"/>
    <s v="23:59"/>
    <d v="2023-02-08T00:00:00"/>
    <s v="19:00"/>
    <s v="19:00"/>
    <n v="19.2"/>
    <s v="ce"/>
    <n v="22256"/>
    <n v="19.2"/>
    <n v="36"/>
    <s v="Kuehne+Nagel Tiel 3 Standpl"/>
    <s v="De Diepert 5"/>
    <s v="Tiel"/>
    <s v="4004 MA"/>
    <s v="NL"/>
    <x v="1"/>
    <s v="Fahrenheitweg 1"/>
    <x v="1"/>
    <s v="6101WR"/>
    <s v="NL"/>
    <s v="0002246125"/>
    <s v="0086210_002"/>
    <s v="31V"/>
    <s v="NL001131849B01"/>
    <n v="2"/>
    <n v="0"/>
    <n v="260.74"/>
    <s v="N"/>
    <s v="Peter Appel Transport B.V."/>
    <n v="36622"/>
    <d v="2023-02-08T00:00:00"/>
    <s v="19:45:00"/>
    <n v="0"/>
    <x v="2"/>
    <x v="5"/>
    <n v="2"/>
    <x v="1"/>
    <n v="1"/>
    <n v="19.2"/>
    <x v="1"/>
    <n v="260.74"/>
    <n v="1"/>
    <n v="283.94585999999998"/>
  </r>
  <r>
    <s v="COLGATE 3800 DEB."/>
    <s v="Colgate-Palmolive Nederland BV"/>
    <s v="101t"/>
    <n v="101090936879"/>
    <n v="101030161947"/>
    <n v="930"/>
    <s v="Inv Booked"/>
    <s v="0002246126"/>
    <s v="Verkoop"/>
    <n v="170"/>
    <s v="Transport drops zone"/>
    <s v="9 - verwerkt"/>
    <n v="0"/>
    <m/>
    <d v="2023-02-08T00:00:00"/>
    <s v="DROP"/>
    <s v="0001010909368790085911_002"/>
    <m/>
    <m/>
    <m/>
    <s v="EUR"/>
    <n v="104.27"/>
    <s v="EUR"/>
    <n v="104.27"/>
    <s v="EUR"/>
    <n v="104.27"/>
    <n v="104.27"/>
    <n v="0"/>
    <s v="N"/>
    <n v="1223000233"/>
    <d v="2023-03-22T00:00:00"/>
    <m/>
    <d v="2023-02-08T00:00:00"/>
    <s v="00:00"/>
    <s v="23:59"/>
    <d v="2023-02-08T00:00:00"/>
    <s v="12:00"/>
    <s v="12:00"/>
    <n v="11.2"/>
    <s v="ce"/>
    <n v="3010"/>
    <n v="11.2"/>
    <n v="10"/>
    <s v="Kuehne+Nagel Tiel 3 Standpl"/>
    <s v="De Diepert 5"/>
    <s v="Tiel"/>
    <s v="4004 MA"/>
    <s v="NL"/>
    <x v="46"/>
    <s v="FLORIJNSTRAAT  4C"/>
    <x v="23"/>
    <s v="4903 RM"/>
    <s v="NL"/>
    <s v="0002246126"/>
    <s v="0085911_002"/>
    <s v="31V"/>
    <s v="NL001131849B01"/>
    <n v="2"/>
    <n v="0"/>
    <n v="104.27"/>
    <s v="N"/>
    <s v="Peter Appel Transport B.V."/>
    <n v="36622"/>
    <d v="2023-02-08T00:00:00"/>
    <s v="11:31:00"/>
    <n v="0"/>
    <x v="2"/>
    <x v="5"/>
    <n v="2"/>
    <x v="34"/>
    <n v="0"/>
    <s v=""/>
    <x v="5"/>
    <s v=""/>
    <n v="1"/>
    <e v="#VALUE!"/>
  </r>
  <r>
    <s v="COLGATE 3800 DEB."/>
    <s v="Colgate-Palmolive Nederland BV"/>
    <s v="101t"/>
    <n v="101090936887"/>
    <n v="101030161949"/>
    <n v="930"/>
    <s v="Inv Booked"/>
    <s v="0002246112"/>
    <s v="Verkoop"/>
    <n v="170"/>
    <s v="Transport drops zone"/>
    <s v="9 - verwerkt"/>
    <n v="0"/>
    <m/>
    <d v="2023-02-08T00:00:00"/>
    <s v="DROP"/>
    <s v="0001010909368870085916_002"/>
    <m/>
    <m/>
    <m/>
    <s v="EUR"/>
    <n v="148.38999999999999"/>
    <s v="EUR"/>
    <n v="148.38999999999999"/>
    <s v="EUR"/>
    <n v="148.38999999999999"/>
    <n v="148.38999999999999"/>
    <n v="0"/>
    <s v="N"/>
    <n v="1223000233"/>
    <d v="2023-03-22T00:00:00"/>
    <m/>
    <d v="2023-02-08T00:00:00"/>
    <s v="00:00"/>
    <s v="23:59"/>
    <d v="2023-02-08T00:00:00"/>
    <s v="15:00"/>
    <s v="15:00"/>
    <n v="21.6"/>
    <s v="ce"/>
    <n v="12103"/>
    <n v="21.6"/>
    <n v="29"/>
    <s v="Kuehne+Nagel Tiel 3 Standpl"/>
    <s v="De Diepert 5"/>
    <s v="Tiel"/>
    <s v="4004 MA"/>
    <s v="NL"/>
    <x v="14"/>
    <s v="Rood 24"/>
    <x v="17"/>
    <s v="6666LT"/>
    <s v="NL"/>
    <s v="0002246112"/>
    <s v="0085916_002"/>
    <s v="31V"/>
    <s v="NL001131849B01"/>
    <n v="2"/>
    <n v="0"/>
    <n v="148.38999999999999"/>
    <s v="N"/>
    <s v="Peter Appel Transport B.V."/>
    <n v="36622"/>
    <d v="2023-02-08T00:00:00"/>
    <s v="16:11:00"/>
    <n v="0"/>
    <x v="2"/>
    <x v="5"/>
    <n v="2"/>
    <x v="15"/>
    <n v="0"/>
    <s v=""/>
    <x v="5"/>
    <s v=""/>
    <n v="1"/>
    <e v="#VALUE!"/>
  </r>
  <r>
    <s v="COLGATE 3800 DEB."/>
    <s v="Colgate-Palmolive Nederland BV"/>
    <s v="101t"/>
    <n v="101090937394"/>
    <n v="101030162005"/>
    <n v="930"/>
    <s v="Inv Booked"/>
    <s v="0002246134"/>
    <s v="Verkoop"/>
    <n v="200"/>
    <s v="Transport drops"/>
    <s v="9 - verwerkt"/>
    <n v="0"/>
    <m/>
    <d v="2023-02-09T00:00:00"/>
    <s v="DROP"/>
    <s v="0001010909373940086219_003"/>
    <m/>
    <m/>
    <m/>
    <s v="EUR"/>
    <n v="49.95"/>
    <s v="EUR"/>
    <n v="49.95"/>
    <s v="EUR"/>
    <n v="49.95"/>
    <n v="49.95"/>
    <n v="0"/>
    <s v="N"/>
    <n v="1223000233"/>
    <d v="2023-03-22T00:00:00"/>
    <m/>
    <d v="2023-02-09T00:00:00"/>
    <s v="00:00"/>
    <s v="23:59"/>
    <d v="2023-02-09T00:00:00"/>
    <s v="08:00"/>
    <s v="16:00"/>
    <n v="0"/>
    <s v="ce"/>
    <n v="2"/>
    <n v="0.8"/>
    <n v="0"/>
    <s v="Kuehne+Nagel Tiel 3 Standpl"/>
    <s v="De Diepert 5"/>
    <s v="Tiel"/>
    <s v="4004 MA"/>
    <s v="NL"/>
    <x v="38"/>
    <s v="Andries Copierhof 2"/>
    <x v="40"/>
    <s v="3059 LM"/>
    <s v="NL"/>
    <s v="0002246134"/>
    <s v="0086219_003"/>
    <s v="31V"/>
    <s v="NL001131849B01"/>
    <n v="2"/>
    <n v="0"/>
    <n v="49.95"/>
    <s v="N"/>
    <s v="Peter Appel Transport B.V."/>
    <n v="36744"/>
    <d v="2023-02-09T00:00:00"/>
    <s v="08:52:00"/>
    <n v="0"/>
    <x v="3"/>
    <x v="5"/>
    <n v="2"/>
    <x v="33"/>
    <n v="1"/>
    <n v="1.6"/>
    <x v="6"/>
    <n v="99.9"/>
    <n v="1"/>
    <n v="108.7911"/>
  </r>
  <r>
    <s v="COLGATE 3800 DEB."/>
    <s v="Colgate-Palmolive Nederland BV"/>
    <s v="101t"/>
    <n v="101090937724"/>
    <n v="101030162014"/>
    <n v="930"/>
    <s v="Inv Booked"/>
    <s v="0002246151"/>
    <s v="Verkoop"/>
    <n v="170"/>
    <s v="Transport drops zone"/>
    <s v="9 - verwerkt"/>
    <n v="0"/>
    <m/>
    <d v="2023-02-09T00:00:00"/>
    <s v="DROP"/>
    <s v="0001010909377240086435_002"/>
    <m/>
    <m/>
    <m/>
    <s v="EUR"/>
    <n v="16.05"/>
    <s v="EUR"/>
    <n v="16.05"/>
    <s v="EUR"/>
    <n v="16.05"/>
    <n v="16.05"/>
    <n v="0"/>
    <s v="N"/>
    <n v="1223000233"/>
    <d v="2023-03-22T00:00:00"/>
    <m/>
    <d v="2023-02-09T00:00:00"/>
    <s v="00:00"/>
    <s v="23:59"/>
    <d v="2023-02-09T00:00:00"/>
    <s v="11:00"/>
    <s v="11:00"/>
    <n v="0.8"/>
    <s v="ce"/>
    <n v="785"/>
    <n v="0.8"/>
    <n v="1"/>
    <s v="Kuehne+Nagel Tiel 3 Standpl"/>
    <s v="De Diepert 5"/>
    <s v="Tiel"/>
    <s v="4004 MA"/>
    <s v="NL"/>
    <x v="32"/>
    <s v="Afrikastraat 10"/>
    <x v="34"/>
    <s v="6014CG"/>
    <s v="NL"/>
    <s v="0002246151"/>
    <s v="0086435_002"/>
    <s v="31V"/>
    <s v="NL001131849B01"/>
    <n v="2"/>
    <n v="0"/>
    <n v="16.05"/>
    <s v="N"/>
    <s v="Peter Appel Transport B.V."/>
    <n v="36622"/>
    <d v="2023-02-09T00:00:00"/>
    <s v="11:43:00"/>
    <n v="0"/>
    <x v="3"/>
    <x v="5"/>
    <n v="2"/>
    <x v="23"/>
    <n v="1"/>
    <n v="4"/>
    <x v="3"/>
    <n v="80.239999999999995"/>
    <n v="1"/>
    <n v="87.381359999999987"/>
  </r>
  <r>
    <s v="COLGATE 3800 DEB."/>
    <s v="Colgate-Palmolive Nederland BV"/>
    <s v="101t"/>
    <n v="101090937589"/>
    <n v="101030162019"/>
    <n v="930"/>
    <s v="Inv Booked"/>
    <s v="0002246141"/>
    <s v="Verkoop"/>
    <n v="200"/>
    <s v="Transport drops"/>
    <s v="9 - verwerkt"/>
    <n v="0"/>
    <m/>
    <d v="2023-02-09T00:00:00"/>
    <s v="DROP"/>
    <s v="0001010909375890086219_006"/>
    <m/>
    <m/>
    <m/>
    <s v="EUR"/>
    <n v="49.95"/>
    <s v="EUR"/>
    <n v="49.95"/>
    <s v="EUR"/>
    <n v="49.95"/>
    <n v="49.95"/>
    <n v="0"/>
    <s v="N"/>
    <n v="1223000233"/>
    <d v="2023-03-22T00:00:00"/>
    <m/>
    <d v="2023-02-09T00:00:00"/>
    <s v="00:00"/>
    <s v="23:59"/>
    <d v="2023-02-09T00:00:00"/>
    <s v="08:00"/>
    <s v="16:00"/>
    <n v="0.8"/>
    <s v="ce"/>
    <n v="67"/>
    <n v="0.8"/>
    <n v="0"/>
    <s v="Kuehne+Nagel Tiel 3 Standpl"/>
    <s v="De Diepert 5"/>
    <s v="Tiel"/>
    <s v="4004 MA"/>
    <s v="NL"/>
    <x v="62"/>
    <s v="Veldweg 5"/>
    <x v="49"/>
    <s v="5061KJ"/>
    <s v="NL"/>
    <s v="0002246141"/>
    <s v="0086219_006"/>
    <s v="31V"/>
    <s v="NL001131849B01"/>
    <n v="2"/>
    <n v="0"/>
    <n v="49.95"/>
    <s v="N"/>
    <s v="Peter Appel Transport B.V."/>
    <n v="36744"/>
    <d v="2023-02-09T00:00:00"/>
    <s v="10:30:00"/>
    <n v="0"/>
    <x v="3"/>
    <x v="5"/>
    <n v="2"/>
    <x v="3"/>
    <n v="1"/>
    <n v="1.6"/>
    <x v="6"/>
    <n v="99.9"/>
    <n v="1"/>
    <n v="108.7911"/>
  </r>
  <r>
    <s v="COLGATE 3800 DEB."/>
    <s v="Colgate-Palmolive Nederland BV"/>
    <s v="101t"/>
    <n v="101090937931"/>
    <n v="101030162020"/>
    <n v="930"/>
    <s v="Inv Booked"/>
    <s v="0002246140"/>
    <s v="Verkoop"/>
    <n v="170"/>
    <s v="Transport drops zone"/>
    <s v="9 - verwerkt"/>
    <n v="0"/>
    <m/>
    <d v="2023-02-09T00:00:00"/>
    <s v="DROP"/>
    <s v="0001010909379310086563_002"/>
    <m/>
    <m/>
    <m/>
    <s v="EUR"/>
    <n v="9.0500000000000007"/>
    <s v="EUR"/>
    <n v="9.0500000000000007"/>
    <s v="EUR"/>
    <n v="9.0500000000000007"/>
    <n v="9.0500000000000007"/>
    <n v="0"/>
    <s v="N"/>
    <n v="1223000233"/>
    <d v="2023-03-22T00:00:00"/>
    <m/>
    <d v="2023-02-09T00:00:00"/>
    <s v="00:00"/>
    <s v="23:59"/>
    <d v="2023-02-09T00:00:00"/>
    <s v="08:00"/>
    <s v="16:00"/>
    <n v="0.8"/>
    <s v="ce"/>
    <n v="204"/>
    <n v="0.8"/>
    <n v="0"/>
    <s v="Kuehne+Nagel Tiel 3 Standpl"/>
    <s v="De Diepert 5"/>
    <s v="Tiel"/>
    <s v="4004 MA"/>
    <s v="NL"/>
    <x v="40"/>
    <s v="Doornhoek 4050"/>
    <x v="20"/>
    <s v="5465TD"/>
    <s v="NL"/>
    <s v="0002246140"/>
    <s v="0086563_002"/>
    <s v="31V"/>
    <s v="NL001131849B01"/>
    <n v="2"/>
    <n v="0"/>
    <n v="9.0500000000000007"/>
    <s v="N"/>
    <s v="Peter Appel Transport B.V."/>
    <n v="36622"/>
    <d v="2023-02-09T00:00:00"/>
    <s v="12:40:00"/>
    <n v="0"/>
    <x v="3"/>
    <x v="5"/>
    <n v="2"/>
    <x v="18"/>
    <n v="1"/>
    <n v="6.4"/>
    <x v="3"/>
    <n v="72.39"/>
    <n v="1"/>
    <n v="78.832709999999992"/>
  </r>
  <r>
    <s v="COLGATE 3800 DEB."/>
    <s v="Colgate-Palmolive Nederland BV"/>
    <s v="101t"/>
    <n v="101090937589"/>
    <n v="101030162024"/>
    <n v="930"/>
    <s v="Inv Booked"/>
    <s v="0002246150"/>
    <s v="Verkoop"/>
    <n v="200"/>
    <s v="Transport drops"/>
    <s v="9 - verwerkt"/>
    <n v="0"/>
    <m/>
    <d v="2023-02-09T00:00:00"/>
    <s v="DROP"/>
    <s v="0001010909375890086219_003"/>
    <m/>
    <m/>
    <m/>
    <s v="EUR"/>
    <n v="49.95"/>
    <s v="EUR"/>
    <n v="49.95"/>
    <s v="EUR"/>
    <n v="49.95"/>
    <n v="49.95"/>
    <n v="0"/>
    <s v="N"/>
    <n v="1223000233"/>
    <d v="2023-03-22T00:00:00"/>
    <m/>
    <d v="2023-02-09T00:00:00"/>
    <s v="00:00"/>
    <s v="23:59"/>
    <d v="2023-02-09T00:00:00"/>
    <s v="08:00"/>
    <s v="16:00"/>
    <n v="0.8"/>
    <s v="ce"/>
    <n v="16"/>
    <n v="0.8"/>
    <n v="0"/>
    <s v="Kuehne+Nagel Tiel 3 Standpl"/>
    <s v="De Diepert 5"/>
    <s v="Tiel"/>
    <s v="4004 MA"/>
    <s v="NL"/>
    <x v="76"/>
    <s v="Andries Copierhof 2"/>
    <x v="40"/>
    <s v="3059LM"/>
    <s v="NL"/>
    <s v="0002246150"/>
    <s v="0086219_003"/>
    <s v="31V"/>
    <s v="NL001131849B01"/>
    <n v="2"/>
    <n v="0"/>
    <n v="49.95"/>
    <s v="N"/>
    <s v="Peter Appel Transport B.V."/>
    <n v="36744"/>
    <d v="2023-02-09T00:00:00"/>
    <s v="16:14:00"/>
    <n v="0"/>
    <x v="3"/>
    <x v="5"/>
    <n v="2"/>
    <x v="33"/>
    <n v="0"/>
    <s v=""/>
    <x v="6"/>
    <s v=""/>
    <n v="1"/>
    <e v="#VALUE!"/>
  </r>
  <r>
    <s v="COLGATE 3800 DEB."/>
    <s v="Colgate-Palmolive Nederland BV"/>
    <s v="101t"/>
    <n v="101090937717"/>
    <n v="101030162013"/>
    <n v="930"/>
    <s v="Inv Booked"/>
    <s v="0002246143"/>
    <s v="Verkoop"/>
    <n v="170"/>
    <s v="Transport drops zone"/>
    <s v="9 - verwerkt"/>
    <n v="0"/>
    <m/>
    <d v="2023-02-09T00:00:00"/>
    <s v="DROP"/>
    <s v="0001010909377170086429_003"/>
    <m/>
    <m/>
    <m/>
    <s v="EUR"/>
    <n v="110.72"/>
    <s v="EUR"/>
    <n v="110.72"/>
    <s v="EUR"/>
    <n v="110.72"/>
    <n v="110.72"/>
    <n v="0"/>
    <s v="N"/>
    <n v="1223000233"/>
    <d v="2023-03-22T00:00:00"/>
    <m/>
    <d v="2023-02-09T00:00:00"/>
    <s v="00:00"/>
    <s v="23:59"/>
    <d v="2023-02-09T00:00:00"/>
    <s v="07:00"/>
    <s v="08:00"/>
    <n v="8"/>
    <s v="ce"/>
    <n v="7672"/>
    <n v="8"/>
    <n v="12"/>
    <s v="Kuehne+Nagel Tiel 3 Standpl"/>
    <s v="De Diepert 5"/>
    <s v="Tiel"/>
    <s v="4004 MA"/>
    <s v="NL"/>
    <x v="2"/>
    <s v="Pegasusweg 1"/>
    <x v="3"/>
    <s v="5015BZ"/>
    <s v="NL"/>
    <s v="0002246143"/>
    <s v="0086429_003"/>
    <s v="31V"/>
    <s v="NL001131849B01"/>
    <n v="2"/>
    <n v="0"/>
    <n v="110.72"/>
    <s v="N"/>
    <s v="Peter Appel Transport B.V."/>
    <n v="36622"/>
    <d v="2023-02-09T00:00:00"/>
    <s v="07:42:00"/>
    <n v="0"/>
    <x v="3"/>
    <x v="5"/>
    <n v="2"/>
    <x v="3"/>
    <n v="1"/>
    <n v="8"/>
    <x v="2"/>
    <n v="110.72"/>
    <n v="1"/>
    <n v="120.57408"/>
  </r>
  <r>
    <s v="COLGATE 3800 DEB."/>
    <s v="Colgate-Palmolive Nederland BV"/>
    <s v="101t"/>
    <n v="101090937946"/>
    <n v="101030162114"/>
    <n v="930"/>
    <s v="Inv Booked"/>
    <s v="0002246195"/>
    <s v="Verkoop"/>
    <n v="170"/>
    <s v="Transport drops zone"/>
    <s v="9 - verwerkt"/>
    <n v="0"/>
    <m/>
    <d v="2023-02-09T00:00:00"/>
    <s v="DROP"/>
    <s v="0001010909379460086591_002"/>
    <m/>
    <m/>
    <m/>
    <s v="EUR"/>
    <n v="260.74"/>
    <s v="EUR"/>
    <n v="260.74"/>
    <s v="EUR"/>
    <n v="260.74"/>
    <n v="260.74"/>
    <n v="0"/>
    <s v="N"/>
    <n v="1223000233"/>
    <d v="2023-03-22T00:00:00"/>
    <m/>
    <d v="2023-02-09T00:00:00"/>
    <s v="00:00"/>
    <s v="23:59"/>
    <d v="2023-02-09T00:00:00"/>
    <s v="08:00"/>
    <s v="08:00"/>
    <n v="19.2"/>
    <s v="ce"/>
    <n v="22261"/>
    <n v="19.2"/>
    <n v="37"/>
    <s v="Kuehne+Nagel Tiel 3 Standpl"/>
    <s v="De Diepert 5"/>
    <s v="Tiel"/>
    <s v="4004 MA"/>
    <s v="NL"/>
    <x v="50"/>
    <s v="Fahrenheitweg 24"/>
    <x v="1"/>
    <s v="6101WR"/>
    <s v="NL"/>
    <s v="0002246195"/>
    <s v="0086591_002"/>
    <s v="31V"/>
    <s v="NL001131849B01"/>
    <n v="2"/>
    <n v="0"/>
    <n v="260.74"/>
    <s v="N"/>
    <s v="Peter Appel Transport B.V."/>
    <n v="36622"/>
    <d v="2023-02-09T00:00:00"/>
    <s v="08:35:00"/>
    <n v="0"/>
    <x v="3"/>
    <x v="5"/>
    <n v="2"/>
    <x v="1"/>
    <n v="1"/>
    <n v="19.2"/>
    <x v="1"/>
    <n v="260.74"/>
    <n v="1"/>
    <n v="283.94585999999998"/>
  </r>
  <r>
    <s v="COLGATE 3800 DEB."/>
    <s v="Colgate-Palmolive Nederland BV"/>
    <s v="101t"/>
    <n v="101090938000"/>
    <n v="101030162115"/>
    <n v="980"/>
    <s v="Cancel No In"/>
    <s v="0002246200"/>
    <s v="Verkoop"/>
    <n v="170"/>
    <s v="Transport drops zone"/>
    <s v="0 - ingevoerd"/>
    <n v="0"/>
    <m/>
    <d v="2023-02-09T00:00:00"/>
    <s v="DROP"/>
    <s v="0001010909380000086572_002"/>
    <n v="37.369999999999997"/>
    <n v="2.4"/>
    <m/>
    <s v="EUR"/>
    <n v="37.369999999999997"/>
    <s v="EUR"/>
    <n v="0"/>
    <s v="EUR"/>
    <n v="37.369999999999997"/>
    <n v="0"/>
    <n v="-37.369999999999997"/>
    <s v="N"/>
    <m/>
    <m/>
    <m/>
    <d v="2023-02-09T00:00:00"/>
    <s v="00:00"/>
    <s v="23:59"/>
    <d v="2023-02-09T00:00:00"/>
    <s v="16:00"/>
    <s v="16:00"/>
    <n v="2.4"/>
    <s v="ce"/>
    <n v="1364"/>
    <n v="2.4"/>
    <n v="1"/>
    <s v="Kuehne+Nagel Tiel 3 Standpl"/>
    <s v="De Diepert 5"/>
    <s v="Tiel"/>
    <s v="4004 MA"/>
    <s v="NL"/>
    <x v="14"/>
    <s v="Rood 24"/>
    <x v="17"/>
    <s v="6666LT"/>
    <s v="NL"/>
    <s v="0002246200"/>
    <s v="0086572_002"/>
    <m/>
    <s v="NL001131849B01"/>
    <n v="2"/>
    <n v="0"/>
    <n v="0"/>
    <s v="N"/>
    <s v="Peter Appel Transport B.V."/>
    <n v="36622"/>
    <d v="2023-02-09T00:00:00"/>
    <s v="16:30:00"/>
    <n v="0"/>
    <x v="3"/>
    <x v="5"/>
    <n v="2"/>
    <x v="15"/>
    <n v="1"/>
    <n v="2.4"/>
    <x v="5"/>
    <n v="37.369999999999997"/>
    <n v="1"/>
    <n v="40.695929999999997"/>
  </r>
  <r>
    <s v="COLGATE 3800 DEB."/>
    <s v="Colgate-Palmolive Nederland BV"/>
    <s v="101t"/>
    <n v="101090937947"/>
    <n v="101030162092"/>
    <n v="930"/>
    <s v="Inv Booked"/>
    <s v="0002246155"/>
    <s v="Verkoop"/>
    <n v="170"/>
    <s v="Transport drops zone"/>
    <s v="9 - verwerkt"/>
    <n v="0"/>
    <m/>
    <d v="2023-02-09T00:00:00"/>
    <s v="DROP"/>
    <s v="0001010909379470086592_002"/>
    <m/>
    <m/>
    <m/>
    <s v="EUR"/>
    <n v="90.34"/>
    <s v="EUR"/>
    <n v="90.34"/>
    <s v="EUR"/>
    <n v="90.34"/>
    <n v="90.34"/>
    <n v="0"/>
    <s v="N"/>
    <n v="1223000233"/>
    <d v="2023-03-22T00:00:00"/>
    <m/>
    <d v="2023-02-09T00:00:00"/>
    <s v="00:00"/>
    <s v="23:59"/>
    <d v="2023-02-09T00:00:00"/>
    <s v="06:00"/>
    <s v="14:30"/>
    <n v="4.8"/>
    <s v="ce"/>
    <n v="2615"/>
    <n v="4.8"/>
    <n v="3"/>
    <s v="Kuehne+Nagel Tiel 3 Standpl"/>
    <s v="De Diepert 5"/>
    <s v="Tiel"/>
    <s v="4004 MA"/>
    <s v="NL"/>
    <x v="34"/>
    <s v="Birnieweg 13"/>
    <x v="36"/>
    <s v="7418 HH"/>
    <s v="NL"/>
    <s v="0002246155"/>
    <s v="0086592_002"/>
    <s v="31V"/>
    <s v="NL001131849B01"/>
    <n v="2"/>
    <n v="0"/>
    <n v="90.34"/>
    <s v="N"/>
    <s v="Peter Appel Transport B.V."/>
    <n v="36622"/>
    <d v="2023-02-09T00:00:00"/>
    <s v="15:07:00"/>
    <n v="0"/>
    <x v="3"/>
    <x v="5"/>
    <n v="2"/>
    <x v="30"/>
    <n v="1"/>
    <n v="4.8"/>
    <x v="8"/>
    <n v="90.34"/>
    <n v="1"/>
    <n v="98.380260000000007"/>
  </r>
  <r>
    <s v="COLGATE 3800 DEB."/>
    <s v="Colgate-Palmolive Nederland BV"/>
    <s v="101t"/>
    <n v="101090937878"/>
    <n v="101030162093"/>
    <n v="930"/>
    <s v="Inv Booked"/>
    <s v="0002246157"/>
    <s v="Verkoop"/>
    <n v="170"/>
    <s v="Transport drops zone"/>
    <s v="9 - verwerkt"/>
    <n v="0"/>
    <m/>
    <d v="2023-02-09T00:00:00"/>
    <s v="DROP"/>
    <s v="0001010909378780086490_002"/>
    <m/>
    <m/>
    <m/>
    <s v="EUR"/>
    <n v="49.6"/>
    <s v="EUR"/>
    <n v="49.6"/>
    <s v="EUR"/>
    <n v="49.6"/>
    <n v="49.6"/>
    <n v="0"/>
    <s v="N"/>
    <n v="1223000233"/>
    <d v="2023-03-22T00:00:00"/>
    <m/>
    <d v="2023-02-09T00:00:00"/>
    <s v="00:00"/>
    <s v="23:59"/>
    <d v="2023-02-09T00:00:00"/>
    <s v="11:00"/>
    <s v="11:00"/>
    <n v="1.6"/>
    <s v="ce"/>
    <n v="863"/>
    <n v="1.6"/>
    <n v="0"/>
    <s v="Kuehne+Nagel Tiel 3 Standpl"/>
    <s v="De Diepert 5"/>
    <s v="Tiel"/>
    <s v="4004 MA"/>
    <s v="NL"/>
    <x v="32"/>
    <s v="Afrikastraat 10"/>
    <x v="34"/>
    <s v="6014CG"/>
    <s v="NL"/>
    <s v="0002246157"/>
    <s v="0086490_002"/>
    <s v="31V"/>
    <s v="NL001131849B01"/>
    <n v="2"/>
    <n v="0"/>
    <n v="49.6"/>
    <s v="N"/>
    <s v="Peter Appel Transport B.V."/>
    <n v="36622"/>
    <d v="2023-02-09T00:00:00"/>
    <s v="11:43:00"/>
    <n v="0"/>
    <x v="3"/>
    <x v="5"/>
    <n v="2"/>
    <x v="23"/>
    <n v="1"/>
    <n v="1.6"/>
    <x v="3"/>
    <n v="49.6"/>
    <n v="1"/>
    <n v="54.014400000000002"/>
  </r>
  <r>
    <s v="COLGATE 3800 DEB."/>
    <s v="Colgate-Palmolive Nederland BV"/>
    <s v="101t"/>
    <n v="101090937950"/>
    <n v="101030162094"/>
    <n v="930"/>
    <s v="Inv Booked"/>
    <s v="0002246156"/>
    <s v="Verkoop"/>
    <n v="170"/>
    <s v="Transport drops zone"/>
    <s v="9 - verwerkt"/>
    <n v="0"/>
    <m/>
    <d v="2023-02-09T00:00:00"/>
    <s v="DROP"/>
    <s v="0001010909379500086594_002"/>
    <m/>
    <m/>
    <m/>
    <s v="EUR"/>
    <n v="51.1"/>
    <s v="EUR"/>
    <n v="51.1"/>
    <s v="EUR"/>
    <n v="51.1"/>
    <n v="51.1"/>
    <n v="0"/>
    <s v="N"/>
    <n v="1223000233"/>
    <d v="2023-03-22T00:00:00"/>
    <m/>
    <d v="2023-02-09T00:00:00"/>
    <s v="00:00"/>
    <s v="23:59"/>
    <d v="2023-02-09T00:00:00"/>
    <s v="09:00"/>
    <s v="10:00"/>
    <n v="2.4"/>
    <s v="ce"/>
    <n v="1054"/>
    <n v="2.4"/>
    <n v="1"/>
    <s v="Kuehne+Nagel Tiel 3 Standpl"/>
    <s v="De Diepert 5"/>
    <s v="Tiel"/>
    <s v="4004 MA"/>
    <s v="NL"/>
    <x v="43"/>
    <s v="Nijverheidsweg 61"/>
    <x v="42"/>
    <s v="3341LJ"/>
    <s v="NL"/>
    <s v="0002246156"/>
    <s v="0086594_002"/>
    <s v="31V"/>
    <s v="NL001131849B01"/>
    <n v="2"/>
    <n v="0"/>
    <n v="51.1"/>
    <s v="N"/>
    <s v="Peter Appel Transport B.V."/>
    <n v="36622"/>
    <d v="2023-02-09T00:00:00"/>
    <s v="09:48:00"/>
    <n v="0"/>
    <x v="3"/>
    <x v="5"/>
    <n v="2"/>
    <x v="19"/>
    <n v="1"/>
    <n v="2.4"/>
    <x v="3"/>
    <n v="51.1"/>
    <n v="1"/>
    <n v="55.6479"/>
  </r>
  <r>
    <s v="COLGATE 3800 DEB."/>
    <s v="Colgate-Palmolive Nederland BV"/>
    <s v="101t"/>
    <n v="101090937931"/>
    <n v="101030162025"/>
    <n v="930"/>
    <s v="Inv Booked"/>
    <s v="0002246137"/>
    <s v="Verkoop"/>
    <n v="170"/>
    <s v="Transport drops zone"/>
    <s v="9 - verwerkt"/>
    <n v="0"/>
    <m/>
    <d v="2023-02-09T00:00:00"/>
    <s v="DROP"/>
    <s v="0001010909379310086563_002"/>
    <m/>
    <m/>
    <m/>
    <s v="EUR"/>
    <n v="18.100000000000001"/>
    <s v="EUR"/>
    <n v="18.100000000000001"/>
    <s v="EUR"/>
    <n v="18.100000000000001"/>
    <n v="18.100000000000001"/>
    <n v="0"/>
    <s v="N"/>
    <n v="1223000233"/>
    <d v="2023-03-22T00:00:00"/>
    <m/>
    <d v="2023-02-09T00:00:00"/>
    <s v="00:00"/>
    <s v="23:59"/>
    <d v="2023-02-09T00:00:00"/>
    <s v="07:00"/>
    <s v="14:00"/>
    <n v="1.6"/>
    <s v="ce"/>
    <n v="1547"/>
    <n v="1.6"/>
    <n v="2"/>
    <s v="Kuehne+Nagel Tiel 3 Standpl"/>
    <s v="De Diepert 5"/>
    <s v="Tiel"/>
    <s v="4004 MA"/>
    <s v="NL"/>
    <x v="17"/>
    <s v="Doornhoek 4050"/>
    <x v="20"/>
    <s v="5465TD"/>
    <s v="NL"/>
    <s v="0002246137"/>
    <s v="0086563_002"/>
    <s v="31V"/>
    <s v="NL001131849B01"/>
    <n v="2"/>
    <n v="0"/>
    <n v="18.100000000000001"/>
    <s v="N"/>
    <s v="Peter Appel Transport B.V."/>
    <n v="36622"/>
    <d v="2023-02-09T00:00:00"/>
    <s v="12:40:00"/>
    <n v="0"/>
    <x v="3"/>
    <x v="5"/>
    <n v="2"/>
    <x v="18"/>
    <n v="0"/>
    <s v=""/>
    <x v="3"/>
    <s v=""/>
    <n v="1"/>
    <e v="#VALUE!"/>
  </r>
  <r>
    <s v="COLGATE 3800 DEB."/>
    <s v="Colgate-Palmolive Nederland BV"/>
    <s v="101t"/>
    <n v="101090937721"/>
    <n v="101030162026"/>
    <n v="930"/>
    <s v="Inv Booked"/>
    <s v="0002246145"/>
    <s v="Verkoop"/>
    <n v="170"/>
    <s v="Transport drops zone"/>
    <s v="9 - verwerkt"/>
    <n v="0"/>
    <m/>
    <d v="2023-02-09T00:00:00"/>
    <s v="DROP"/>
    <s v="0001010909377210086431_002"/>
    <m/>
    <m/>
    <m/>
    <s v="EUR"/>
    <n v="130.68"/>
    <s v="EUR"/>
    <n v="130.68"/>
    <s v="EUR"/>
    <n v="130.68"/>
    <n v="130.68"/>
    <n v="0"/>
    <s v="N"/>
    <n v="1223000233"/>
    <d v="2023-03-22T00:00:00"/>
    <m/>
    <d v="2023-02-09T00:00:00"/>
    <s v="00:00"/>
    <s v="23:59"/>
    <d v="2023-02-09T00:00:00"/>
    <s v="08:00"/>
    <s v="09:00"/>
    <n v="8.8000000000000007"/>
    <s v="ce"/>
    <n v="9771"/>
    <n v="8.8000000000000007"/>
    <n v="17"/>
    <s v="Kuehne+Nagel Tiel 3 Standpl"/>
    <s v="De Diepert 5"/>
    <s v="Tiel"/>
    <s v="4004 MA"/>
    <s v="NL"/>
    <x v="7"/>
    <s v="HOOFDTOCHT 1"/>
    <x v="7"/>
    <s v="1507 CJ"/>
    <s v="NL"/>
    <s v="0002246145"/>
    <s v="0086431_002"/>
    <s v="31V"/>
    <s v="NL001131849B01"/>
    <n v="2"/>
    <n v="0"/>
    <n v="130.68"/>
    <s v="N"/>
    <s v="Peter Appel Transport B.V."/>
    <n v="36622"/>
    <d v="2023-02-09T00:00:00"/>
    <s v="08:58:00"/>
    <n v="0"/>
    <x v="3"/>
    <x v="5"/>
    <n v="2"/>
    <x v="7"/>
    <n v="1"/>
    <n v="8.8000000000000007"/>
    <x v="2"/>
    <n v="130.68"/>
    <n v="1"/>
    <n v="142.31052"/>
  </r>
  <r>
    <s v="COLGATE 3800 DEB."/>
    <s v="Colgate-Palmolive Nederland BV"/>
    <s v="101t"/>
    <n v="101090937589"/>
    <n v="101030162027"/>
    <n v="930"/>
    <s v="Inv Booked"/>
    <s v="0001333204"/>
    <s v="Verkoop"/>
    <n v="170"/>
    <s v="Transport drops zone"/>
    <s v="9 - verwerkt"/>
    <n v="0"/>
    <m/>
    <d v="2023-02-09T00:00:00"/>
    <s v="DROP"/>
    <s v="0001010909375890086320_008"/>
    <m/>
    <m/>
    <m/>
    <s v="EUR"/>
    <n v="41.34"/>
    <s v="EUR"/>
    <n v="41.34"/>
    <s v="EUR"/>
    <n v="41.34"/>
    <n v="41.34"/>
    <n v="0"/>
    <s v="N"/>
    <n v="1223000233"/>
    <d v="2023-03-22T00:00:00"/>
    <m/>
    <d v="2023-02-09T00:00:00"/>
    <s v="00:00"/>
    <s v="23:59"/>
    <d v="2023-02-09T00:00:00"/>
    <s v="08:30"/>
    <s v="16:00"/>
    <n v="1.6"/>
    <s v="ce"/>
    <n v="377"/>
    <n v="1.6"/>
    <n v="0"/>
    <s v="Kuehne+Nagel Tiel 3 Standpl"/>
    <s v="De Diepert 5"/>
    <s v="Tiel"/>
    <s v="4004 MA"/>
    <s v="NL"/>
    <x v="81"/>
    <s v="Oude Berghuizerweg 30"/>
    <x v="31"/>
    <s v="7336 AW"/>
    <s v="NL"/>
    <s v="0001333204"/>
    <s v="0086320_008"/>
    <s v="31V"/>
    <s v="NL001131849B01"/>
    <n v="2"/>
    <n v="0"/>
    <n v="41.34"/>
    <s v="N"/>
    <s v="Peter Appel Transport B.V."/>
    <n v="36622"/>
    <d v="2023-02-09T00:00:00"/>
    <s v="09:25:00"/>
    <n v="0"/>
    <x v="3"/>
    <x v="5"/>
    <n v="2"/>
    <x v="27"/>
    <n v="1"/>
    <n v="1.6"/>
    <x v="0"/>
    <n v="41.34"/>
    <n v="1"/>
    <n v="45.019260000000003"/>
  </r>
  <r>
    <s v="COLGATE 3800 DEB."/>
    <s v="Colgate-Palmolive Nederland BV"/>
    <s v="101t"/>
    <n v="101090937392"/>
    <n v="101030162011"/>
    <n v="930"/>
    <s v="Inv Booked"/>
    <s v="0002246144"/>
    <s v="Verkoop"/>
    <n v="170"/>
    <s v="Transport drops zone"/>
    <s v="9 - verwerkt"/>
    <n v="0"/>
    <m/>
    <d v="2023-02-09T00:00:00"/>
    <s v="DROP"/>
    <s v="0001010909373920086218_002"/>
    <m/>
    <m/>
    <m/>
    <s v="EUR"/>
    <n v="104.64"/>
    <s v="EUR"/>
    <n v="104.64"/>
    <s v="EUR"/>
    <n v="104.64"/>
    <n v="104.64"/>
    <n v="0"/>
    <s v="N"/>
    <n v="1223000233"/>
    <d v="2023-03-22T00:00:00"/>
    <m/>
    <d v="2023-02-09T00:00:00"/>
    <s v="00:00"/>
    <s v="23:59"/>
    <d v="2023-02-09T00:00:00"/>
    <s v="06:00"/>
    <s v="07:00"/>
    <n v="16"/>
    <s v="ce"/>
    <n v="11802"/>
    <n v="16"/>
    <n v="22"/>
    <s v="Kuehne+Nagel Tiel 3 Standpl"/>
    <s v="De Diepert 5"/>
    <s v="Tiel"/>
    <s v="4004 MA"/>
    <s v="NL"/>
    <x v="2"/>
    <s v="Randweg 2"/>
    <x v="6"/>
    <s v="4191 NN"/>
    <s v="NL"/>
    <s v="0002246144"/>
    <s v="0086218_002"/>
    <s v="31V"/>
    <s v="NL001131849B01"/>
    <n v="2"/>
    <n v="0"/>
    <n v="104.64"/>
    <s v="N"/>
    <s v="Peter Appel Transport B.V."/>
    <n v="36622"/>
    <d v="2023-02-09T00:00:00"/>
    <s v="08:56:00"/>
    <n v="0"/>
    <x v="3"/>
    <x v="5"/>
    <n v="2"/>
    <x v="6"/>
    <n v="1"/>
    <n v="16"/>
    <x v="2"/>
    <n v="104.64"/>
    <n v="1"/>
    <n v="113.95295999999999"/>
  </r>
  <r>
    <s v="COLGATE 3800 DEB."/>
    <s v="Colgate-Palmolive Nederland BV"/>
    <s v="101t"/>
    <n v="101090937720"/>
    <n v="101030162012"/>
    <n v="930"/>
    <s v="Inv Booked"/>
    <s v="0002246152"/>
    <s v="Verkoop"/>
    <n v="170"/>
    <s v="Transport drops zone"/>
    <s v="9 - verwerkt"/>
    <n v="0"/>
    <m/>
    <d v="2023-02-09T00:00:00"/>
    <s v="DROP"/>
    <s v="0001010909377200086433_002"/>
    <m/>
    <m/>
    <m/>
    <s v="EUR"/>
    <n v="11.01"/>
    <s v="EUR"/>
    <n v="11.01"/>
    <s v="EUR"/>
    <n v="11.01"/>
    <n v="11.01"/>
    <n v="0"/>
    <s v="N"/>
    <n v="1223000233"/>
    <d v="2023-03-22T00:00:00"/>
    <m/>
    <d v="2023-02-09T00:00:00"/>
    <s v="00:00"/>
    <s v="23:59"/>
    <d v="2023-02-09T00:00:00"/>
    <s v="07:00"/>
    <s v="10:00"/>
    <n v="0.8"/>
    <s v="ce"/>
    <n v="107"/>
    <n v="0.8"/>
    <n v="0"/>
    <s v="Kuehne+Nagel Tiel 3 Standpl"/>
    <s v="De Diepert 5"/>
    <s v="Tiel"/>
    <s v="4004 MA"/>
    <s v="NL"/>
    <x v="10"/>
    <s v="Slego 1a"/>
    <x v="13"/>
    <s v="1046BM"/>
    <s v="NL"/>
    <s v="0002246152"/>
    <s v="0086433_002"/>
    <s v="31V"/>
    <s v="NL001131849B01"/>
    <n v="2"/>
    <n v="0"/>
    <n v="11.01"/>
    <s v="N"/>
    <s v="Peter Appel Transport B.V."/>
    <n v="36622"/>
    <d v="2023-02-09T00:00:00"/>
    <s v="10:27:00"/>
    <n v="0"/>
    <x v="3"/>
    <x v="5"/>
    <n v="2"/>
    <x v="11"/>
    <n v="1"/>
    <n v="6.3999999999999995"/>
    <x v="0"/>
    <n v="88.06"/>
    <n v="1"/>
    <n v="95.89734"/>
  </r>
  <r>
    <s v="COLGATE 3800 DEB."/>
    <s v="Colgate-Palmolive Nederland BV"/>
    <s v="101t"/>
    <n v="101090937926"/>
    <n v="101030162015"/>
    <n v="930"/>
    <s v="Inv Booked"/>
    <s v="0002246147"/>
    <s v="Verkoop"/>
    <n v="170"/>
    <s v="Transport drops zone"/>
    <s v="9 - verwerkt"/>
    <n v="0"/>
    <m/>
    <d v="2023-02-09T00:00:00"/>
    <s v="DROP"/>
    <s v="0001010909379260086558_004"/>
    <m/>
    <m/>
    <m/>
    <s v="EUR"/>
    <n v="246.6"/>
    <s v="EUR"/>
    <n v="246.6"/>
    <s v="EUR"/>
    <n v="246.6"/>
    <n v="246.6"/>
    <n v="0"/>
    <s v="N"/>
    <n v="1223000233"/>
    <d v="2023-03-22T00:00:00"/>
    <m/>
    <d v="2023-02-09T00:00:00"/>
    <s v="00:00"/>
    <s v="23:59"/>
    <d v="2023-02-09T00:00:00"/>
    <s v="10:00"/>
    <s v="10:00"/>
    <n v="12"/>
    <s v="ce"/>
    <n v="12360"/>
    <n v="12"/>
    <n v="23"/>
    <s v="Kuehne+Nagel Tiel 3 Standpl"/>
    <s v="De Diepert 5"/>
    <s v="Tiel"/>
    <s v="4004 MA"/>
    <s v="NL"/>
    <x v="0"/>
    <s v="Henri Fordlaan 6"/>
    <x v="0"/>
    <s v="9615TK"/>
    <s v="NL"/>
    <s v="0002246147"/>
    <s v="0086558_004"/>
    <s v="31V"/>
    <s v="NL001131849B01"/>
    <n v="2"/>
    <n v="0"/>
    <n v="246.6"/>
    <s v="N"/>
    <s v="Peter Appel Transport B.V."/>
    <n v="36622"/>
    <d v="2023-02-09T00:00:00"/>
    <s v="11:22:00"/>
    <n v="0"/>
    <x v="3"/>
    <x v="5"/>
    <n v="2"/>
    <x v="0"/>
    <n v="1"/>
    <n v="12"/>
    <x v="0"/>
    <n v="246.6"/>
    <n v="1"/>
    <n v="268.54739999999998"/>
  </r>
  <r>
    <s v="COLGATE 3800 DEB."/>
    <s v="Colgate-Palmolive Nederland BV"/>
    <s v="101t"/>
    <n v="101090937719"/>
    <n v="101030162016"/>
    <n v="930"/>
    <s v="Inv Booked"/>
    <s v="0002246148"/>
    <s v="Verkoop"/>
    <n v="170"/>
    <s v="Transport drops zone"/>
    <s v="9 - verwerkt"/>
    <n v="0"/>
    <m/>
    <d v="2023-02-09T00:00:00"/>
    <s v="DROP"/>
    <s v="0001010909377190086430_003"/>
    <m/>
    <m/>
    <m/>
    <s v="EUR"/>
    <n v="56.52"/>
    <s v="EUR"/>
    <n v="56.52"/>
    <s v="EUR"/>
    <n v="56.52"/>
    <n v="56.52"/>
    <n v="0"/>
    <s v="N"/>
    <n v="1223000233"/>
    <d v="2023-03-22T00:00:00"/>
    <m/>
    <d v="2023-02-09T00:00:00"/>
    <s v="00:00"/>
    <s v="23:59"/>
    <d v="2023-02-09T00:00:00"/>
    <s v="08:30"/>
    <s v="17:00"/>
    <n v="2.4"/>
    <s v="ce"/>
    <n v="1849"/>
    <n v="2.4"/>
    <n v="2"/>
    <s v="Kuehne+Nagel Tiel 3 Standpl"/>
    <s v="De Diepert 5"/>
    <s v="Tiel"/>
    <s v="4004 MA"/>
    <s v="NL"/>
    <x v="60"/>
    <s v="Orionweg 6"/>
    <x v="47"/>
    <s v="4782 SC"/>
    <s v="NL"/>
    <s v="0002246148"/>
    <s v="0086430_003"/>
    <s v="31V"/>
    <s v="NL001131849B01"/>
    <n v="2"/>
    <n v="0"/>
    <n v="56.52"/>
    <s v="N"/>
    <s v="Peter Appel Transport B.V."/>
    <n v="36622"/>
    <d v="2023-02-09T00:00:00"/>
    <s v="09:35:00"/>
    <n v="0"/>
    <x v="3"/>
    <x v="5"/>
    <n v="2"/>
    <x v="29"/>
    <n v="1"/>
    <n v="2.4"/>
    <x v="0"/>
    <n v="56.52"/>
    <n v="1"/>
    <n v="61.550280000000001"/>
  </r>
  <r>
    <s v="COLGATE 3800 DEB."/>
    <s v="Colgate-Palmolive Nederland BV"/>
    <s v="101t"/>
    <n v="101090937720"/>
    <n v="101030162017"/>
    <n v="930"/>
    <s v="Inv Booked"/>
    <s v="0002246149"/>
    <s v="Verkoop"/>
    <n v="170"/>
    <s v="Transport drops zone"/>
    <s v="9 - verwerkt"/>
    <n v="0"/>
    <m/>
    <d v="2023-02-09T00:00:00"/>
    <s v="DROP"/>
    <s v="0001010909377200086433_002"/>
    <m/>
    <m/>
    <m/>
    <s v="EUR"/>
    <n v="77.05"/>
    <s v="EUR"/>
    <n v="77.05"/>
    <s v="EUR"/>
    <n v="77.05"/>
    <n v="77.05"/>
    <n v="0"/>
    <s v="N"/>
    <n v="1223000233"/>
    <d v="2023-03-22T00:00:00"/>
    <m/>
    <d v="2023-02-09T00:00:00"/>
    <s v="00:00"/>
    <s v="23:59"/>
    <d v="2023-02-09T00:00:00"/>
    <s v="07:00"/>
    <s v="10:00"/>
    <n v="5.6"/>
    <s v="ce"/>
    <n v="3394"/>
    <n v="5.6"/>
    <n v="4"/>
    <s v="Kuehne+Nagel Tiel 3 Standpl"/>
    <s v="De Diepert 5"/>
    <s v="Tiel"/>
    <s v="4004 MA"/>
    <s v="NL"/>
    <x v="12"/>
    <s v="SLEGO 1"/>
    <x v="13"/>
    <s v="1046 BM"/>
    <s v="NL"/>
    <s v="0002246149"/>
    <s v="0086433_002"/>
    <s v="31V"/>
    <s v="NL001131849B01"/>
    <n v="2"/>
    <n v="0"/>
    <n v="77.05"/>
    <s v="N"/>
    <s v="Peter Appel Transport B.V."/>
    <n v="36622"/>
    <d v="2023-02-09T00:00:00"/>
    <s v="10:27:00"/>
    <n v="0"/>
    <x v="3"/>
    <x v="5"/>
    <n v="2"/>
    <x v="11"/>
    <n v="0"/>
    <s v=""/>
    <x v="0"/>
    <s v=""/>
    <n v="1"/>
    <e v="#VALUE!"/>
  </r>
  <r>
    <s v="COLGATE 3800 DEB."/>
    <s v="Colgate-Palmolive Nederland BV"/>
    <s v="101t"/>
    <n v="101090937589"/>
    <n v="101030162018"/>
    <n v="930"/>
    <s v="Inv Booked"/>
    <s v="0002246142"/>
    <s v="Verkoop"/>
    <n v="170"/>
    <s v="Transport drops zone"/>
    <s v="9 - verwerkt"/>
    <n v="0"/>
    <m/>
    <d v="2023-02-09T00:00:00"/>
    <s v="DROP"/>
    <s v="0001010909375890086320_005"/>
    <m/>
    <m/>
    <m/>
    <s v="EUR"/>
    <n v="60.62"/>
    <s v="EUR"/>
    <n v="60.62"/>
    <s v="EUR"/>
    <n v="60.62"/>
    <n v="60.62"/>
    <n v="0"/>
    <s v="N"/>
    <n v="1223000233"/>
    <d v="2023-03-22T00:00:00"/>
    <m/>
    <d v="2023-02-09T00:00:00"/>
    <s v="00:00"/>
    <s v="23:59"/>
    <d v="2023-02-09T00:00:00"/>
    <s v="07:00"/>
    <s v="08:00"/>
    <n v="2.4"/>
    <s v="ce"/>
    <n v="1768"/>
    <n v="2.4"/>
    <n v="3"/>
    <s v="Kuehne+Nagel Tiel 3 Standpl"/>
    <s v="De Diepert 5"/>
    <s v="Tiel"/>
    <s v="4004 MA"/>
    <s v="NL"/>
    <x v="13"/>
    <s v="GALVANIWEG 1"/>
    <x v="16"/>
    <s v="8013 RG"/>
    <s v="NL"/>
    <s v="0002246142"/>
    <s v="0086320_005"/>
    <s v="31V"/>
    <s v="NL001131849B01"/>
    <n v="2"/>
    <n v="0"/>
    <n v="60.62"/>
    <s v="N"/>
    <s v="Peter Appel Transport B.V."/>
    <n v="36622"/>
    <d v="2023-02-09T00:00:00"/>
    <s v="08:01:00"/>
    <n v="0"/>
    <x v="3"/>
    <x v="5"/>
    <n v="2"/>
    <x v="14"/>
    <n v="1"/>
    <n v="2.4"/>
    <x v="2"/>
    <n v="60.62"/>
    <n v="1"/>
    <n v="66.015180000000001"/>
  </r>
  <r>
    <s v="COLGATE 3800 DEB."/>
    <s v="Colgate-Palmolive Nederland BV"/>
    <s v="101t"/>
    <n v="101090937931"/>
    <n v="101030162021"/>
    <n v="930"/>
    <s v="Inv Booked"/>
    <s v="0002246139"/>
    <s v="Verkoop"/>
    <n v="170"/>
    <s v="Transport drops zone"/>
    <s v="9 - verwerkt"/>
    <n v="0"/>
    <m/>
    <d v="2023-02-09T00:00:00"/>
    <s v="DROP"/>
    <s v="0001010909379310086563_002"/>
    <m/>
    <m/>
    <m/>
    <s v="EUR"/>
    <n v="45.24"/>
    <s v="EUR"/>
    <n v="45.24"/>
    <s v="EUR"/>
    <n v="45.24"/>
    <n v="45.24"/>
    <n v="0"/>
    <s v="N"/>
    <n v="1223000233"/>
    <d v="2023-03-22T00:00:00"/>
    <m/>
    <d v="2023-02-09T00:00:00"/>
    <s v="00:00"/>
    <s v="23:59"/>
    <d v="2023-02-09T00:00:00"/>
    <s v="07:00"/>
    <s v="14:00"/>
    <n v="4"/>
    <s v="ce"/>
    <n v="4661"/>
    <n v="4"/>
    <n v="7"/>
    <s v="Kuehne+Nagel Tiel 3 Standpl"/>
    <s v="De Diepert 5"/>
    <s v="Tiel"/>
    <s v="4004 MA"/>
    <s v="NL"/>
    <x v="17"/>
    <s v="Doornhoek 4050"/>
    <x v="20"/>
    <s v="5465TD"/>
    <s v="NL"/>
    <s v="0002246139"/>
    <s v="0086563_002"/>
    <s v="31V"/>
    <s v="NL001131849B01"/>
    <n v="2"/>
    <n v="0"/>
    <n v="45.24"/>
    <s v="N"/>
    <s v="Peter Appel Transport B.V."/>
    <n v="36622"/>
    <d v="2023-02-09T00:00:00"/>
    <s v="12:40:00"/>
    <n v="0"/>
    <x v="3"/>
    <x v="5"/>
    <n v="2"/>
    <x v="18"/>
    <n v="0"/>
    <s v=""/>
    <x v="3"/>
    <s v=""/>
    <n v="1"/>
    <e v="#VALUE!"/>
  </r>
  <r>
    <s v="COLGATE 3800 DEB."/>
    <s v="Colgate-Palmolive Nederland BV"/>
    <s v="101t"/>
    <n v="101090937723"/>
    <n v="101030162022"/>
    <n v="930"/>
    <s v="Inv Booked"/>
    <s v="0002246146"/>
    <s v="Verkoop"/>
    <n v="170"/>
    <s v="Transport drops zone"/>
    <s v="9 - verwerkt"/>
    <n v="0"/>
    <m/>
    <d v="2023-02-09T00:00:00"/>
    <s v="DROP"/>
    <s v="0001010909377230086434_002"/>
    <m/>
    <m/>
    <m/>
    <s v="EUR"/>
    <n v="98.11"/>
    <s v="EUR"/>
    <n v="98.11"/>
    <s v="EUR"/>
    <n v="98.11"/>
    <n v="98.11"/>
    <n v="0"/>
    <s v="N"/>
    <n v="1223000233"/>
    <d v="2023-03-22T00:00:00"/>
    <m/>
    <d v="2023-02-09T00:00:00"/>
    <s v="00:00"/>
    <s v="23:59"/>
    <d v="2023-02-09T00:00:00"/>
    <s v="10:00"/>
    <s v="11:00"/>
    <n v="6.4"/>
    <s v="ce"/>
    <n v="6896"/>
    <n v="6.4"/>
    <n v="12"/>
    <s v="Kuehne+Nagel Tiel 3 Standpl"/>
    <s v="De Diepert 5"/>
    <s v="Tiel"/>
    <s v="4004 MA"/>
    <s v="NL"/>
    <x v="2"/>
    <s v="Laan van Ruyven 1"/>
    <x v="11"/>
    <s v="2645EE"/>
    <s v="NL"/>
    <s v="0002246146"/>
    <s v="0086434_002"/>
    <s v="31V"/>
    <s v="NL001131849B01"/>
    <n v="2"/>
    <n v="0"/>
    <n v="98.11"/>
    <s v="N"/>
    <s v="Peter Appel Transport B.V."/>
    <n v="36622"/>
    <d v="2023-02-09T00:00:00"/>
    <s v="11:03:00"/>
    <n v="0"/>
    <x v="3"/>
    <x v="5"/>
    <n v="2"/>
    <x v="4"/>
    <n v="1"/>
    <n v="6.4"/>
    <x v="2"/>
    <n v="98.11"/>
    <n v="1"/>
    <n v="106.84179"/>
  </r>
  <r>
    <s v="COLGATE 3800 DEB."/>
    <s v="Colgate-Palmolive Nederland BV"/>
    <s v="101t"/>
    <n v="101090937724"/>
    <n v="101030162023"/>
    <n v="930"/>
    <s v="Inv Booked"/>
    <s v="0002246138"/>
    <s v="Verkoop"/>
    <n v="170"/>
    <s v="Transport drops zone"/>
    <s v="9 - verwerkt"/>
    <n v="0"/>
    <m/>
    <d v="2023-02-09T00:00:00"/>
    <s v="DROP"/>
    <s v="0001010909377240086435_002"/>
    <m/>
    <m/>
    <m/>
    <s v="EUR"/>
    <n v="64.19"/>
    <s v="EUR"/>
    <n v="64.19"/>
    <s v="EUR"/>
    <n v="64.19"/>
    <n v="64.19"/>
    <n v="0"/>
    <s v="N"/>
    <n v="1223000233"/>
    <d v="2023-03-22T00:00:00"/>
    <m/>
    <d v="2023-02-09T00:00:00"/>
    <s v="00:00"/>
    <s v="23:59"/>
    <d v="2023-02-09T00:00:00"/>
    <s v="11:00"/>
    <s v="11:00"/>
    <n v="3.2"/>
    <s v="ce"/>
    <n v="1590"/>
    <n v="3.2"/>
    <n v="1"/>
    <s v="Kuehne+Nagel Tiel 3 Standpl"/>
    <s v="De Diepert 5"/>
    <s v="Tiel"/>
    <s v="4004 MA"/>
    <s v="NL"/>
    <x v="32"/>
    <s v="Afrikastraat 10"/>
    <x v="34"/>
    <s v="6014CG"/>
    <s v="NL"/>
    <s v="0002246138"/>
    <s v="0086435_002"/>
    <s v="31V"/>
    <s v="NL001131849B01"/>
    <n v="2"/>
    <n v="0"/>
    <n v="64.19"/>
    <s v="N"/>
    <s v="Peter Appel Transport B.V."/>
    <n v="36622"/>
    <d v="2023-02-09T00:00:00"/>
    <s v="11:43:00"/>
    <n v="0"/>
    <x v="3"/>
    <x v="5"/>
    <n v="2"/>
    <x v="23"/>
    <n v="0"/>
    <s v=""/>
    <x v="3"/>
    <s v=""/>
    <n v="1"/>
    <e v="#VALUE!"/>
  </r>
  <r>
    <s v="COLGATE 3800 DEB."/>
    <s v="Colgate-Palmolive Nederland BV"/>
    <s v="101t"/>
    <n v="101090937394"/>
    <n v="101030162006"/>
    <n v="930"/>
    <s v="Inv Booked"/>
    <s v="0002246131"/>
    <s v="Verkoop"/>
    <n v="200"/>
    <s v="Transport drops"/>
    <s v="9 - verwerkt"/>
    <n v="0"/>
    <m/>
    <d v="2023-02-09T00:00:00"/>
    <s v="DROP"/>
    <s v="0001010909373940086219_005"/>
    <m/>
    <m/>
    <m/>
    <s v="EUR"/>
    <n v="49.95"/>
    <s v="EUR"/>
    <n v="49.95"/>
    <s v="EUR"/>
    <n v="49.95"/>
    <n v="49.95"/>
    <n v="0"/>
    <s v="N"/>
    <n v="1223000233"/>
    <d v="2023-03-22T00:00:00"/>
    <m/>
    <d v="2023-02-09T00:00:00"/>
    <s v="00:00"/>
    <s v="23:59"/>
    <d v="2023-02-09T00:00:00"/>
    <s v="08:00"/>
    <s v="16:00"/>
    <n v="0"/>
    <s v="ce"/>
    <n v="1"/>
    <n v="0.8"/>
    <n v="0"/>
    <s v="Kuehne+Nagel Tiel 3 Standpl"/>
    <s v="De Diepert 5"/>
    <s v="Tiel"/>
    <s v="4004 MA"/>
    <s v="NL"/>
    <x v="57"/>
    <s v="Rijkstraatweg 64-23"/>
    <x v="6"/>
    <s v="4191SG"/>
    <s v="NL"/>
    <s v="0002246131"/>
    <s v="0086219_005"/>
    <s v="31V"/>
    <s v="NL001131849B01"/>
    <n v="2"/>
    <n v="0"/>
    <n v="49.95"/>
    <s v="N"/>
    <s v="Peter Appel Transport B.V."/>
    <n v="36744"/>
    <d v="2023-02-09T00:00:00"/>
    <s v="10:52:00"/>
    <n v="0"/>
    <x v="3"/>
    <x v="5"/>
    <n v="2"/>
    <x v="6"/>
    <n v="1"/>
    <n v="0.8"/>
    <x v="6"/>
    <n v="49.95"/>
    <n v="1"/>
    <n v="54.39555"/>
  </r>
  <r>
    <s v="COLGATE 3800 DEB."/>
    <s v="Colgate-Palmolive Nederland BV"/>
    <s v="101t"/>
    <n v="101090937394"/>
    <n v="101030162007"/>
    <n v="930"/>
    <s v="Inv Booked"/>
    <s v="0002246133"/>
    <s v="Verkoop"/>
    <n v="200"/>
    <s v="Transport drops"/>
    <s v="9 - verwerkt"/>
    <n v="0"/>
    <m/>
    <d v="2023-02-09T00:00:00"/>
    <s v="DROP"/>
    <s v="0001010909373940086219_004"/>
    <m/>
    <m/>
    <m/>
    <s v="EUR"/>
    <n v="49.95"/>
    <s v="EUR"/>
    <n v="49.95"/>
    <s v="EUR"/>
    <n v="49.95"/>
    <n v="49.95"/>
    <n v="0"/>
    <s v="N"/>
    <n v="1223000233"/>
    <d v="2023-03-22T00:00:00"/>
    <m/>
    <d v="2023-02-09T00:00:00"/>
    <s v="00:00"/>
    <s v="23:59"/>
    <d v="2023-02-09T00:00:00"/>
    <s v="08:00"/>
    <s v="16:00"/>
    <n v="0"/>
    <s v="ce"/>
    <n v="6"/>
    <n v="0.8"/>
    <n v="0"/>
    <s v="Kuehne+Nagel Tiel 3 Standpl"/>
    <s v="De Diepert 5"/>
    <s v="Tiel"/>
    <s v="4004 MA"/>
    <s v="NL"/>
    <x v="68"/>
    <s v="Admiraalsplein 15"/>
    <x v="21"/>
    <s v="3317BA"/>
    <s v="NL"/>
    <s v="0002246133"/>
    <s v="0086219_004"/>
    <s v="31V"/>
    <s v="NL001131849B01"/>
    <n v="2"/>
    <n v="0"/>
    <n v="49.95"/>
    <s v="N"/>
    <s v="Peter Appel Transport B.V."/>
    <n v="36744"/>
    <d v="2023-02-09T00:00:00"/>
    <s v="09:44:00"/>
    <n v="0"/>
    <x v="3"/>
    <x v="5"/>
    <n v="2"/>
    <x v="19"/>
    <n v="1"/>
    <n v="0.8"/>
    <x v="6"/>
    <n v="49.95"/>
    <n v="1"/>
    <n v="54.39555"/>
  </r>
  <r>
    <s v="COLGATE 3800 DEB."/>
    <s v="Colgate-Palmolive Nederland BV"/>
    <s v="101t"/>
    <n v="101090937394"/>
    <n v="101030162008"/>
    <n v="930"/>
    <s v="Inv Booked"/>
    <s v="0002246135"/>
    <s v="Verkoop"/>
    <n v="200"/>
    <s v="Transport drops"/>
    <s v="9 - verwerkt"/>
    <n v="0"/>
    <m/>
    <d v="2023-02-09T00:00:00"/>
    <s v="DROP"/>
    <s v="0001010909373940086219_006"/>
    <m/>
    <m/>
    <m/>
    <s v="EUR"/>
    <n v="49.95"/>
    <s v="EUR"/>
    <n v="49.95"/>
    <s v="EUR"/>
    <n v="49.95"/>
    <n v="49.95"/>
    <n v="0"/>
    <s v="N"/>
    <n v="1223000233"/>
    <d v="2023-03-22T00:00:00"/>
    <m/>
    <d v="2023-02-09T00:00:00"/>
    <s v="00:00"/>
    <s v="23:59"/>
    <d v="2023-02-09T00:00:00"/>
    <s v="08:00"/>
    <s v="16:00"/>
    <n v="0.8"/>
    <s v="ce"/>
    <n v="13"/>
    <n v="0.8"/>
    <n v="0"/>
    <s v="Kuehne+Nagel Tiel 3 Standpl"/>
    <s v="De Diepert 5"/>
    <s v="Tiel"/>
    <s v="4004 MA"/>
    <s v="NL"/>
    <x v="62"/>
    <s v="Veldweg 5"/>
    <x v="49"/>
    <s v="5061KJ"/>
    <s v="NL"/>
    <s v="0002246135"/>
    <s v="0086219_006"/>
    <s v="31V"/>
    <s v="NL001131849B01"/>
    <n v="2"/>
    <n v="0"/>
    <n v="49.95"/>
    <s v="N"/>
    <s v="Peter Appel Transport B.V."/>
    <n v="36744"/>
    <d v="2023-02-09T00:00:00"/>
    <s v="12:00:00"/>
    <n v="0"/>
    <x v="3"/>
    <x v="5"/>
    <n v="2"/>
    <x v="3"/>
    <n v="0"/>
    <s v=""/>
    <x v="6"/>
    <s v=""/>
    <n v="1"/>
    <e v="#VALUE!"/>
  </r>
  <r>
    <s v="COLGATE 3800 DEB."/>
    <s v="Colgate-Palmolive Nederland BV"/>
    <s v="101t"/>
    <n v="101090937394"/>
    <n v="101030162009"/>
    <n v="930"/>
    <s v="Inv Booked"/>
    <s v="0002246132"/>
    <s v="Verkoop"/>
    <n v="200"/>
    <s v="Transport drops"/>
    <s v="9 - verwerkt"/>
    <n v="0"/>
    <m/>
    <d v="2023-02-09T00:00:00"/>
    <s v="DROP"/>
    <s v="0001010909373940086219_007"/>
    <m/>
    <m/>
    <m/>
    <s v="EUR"/>
    <n v="49.95"/>
    <s v="EUR"/>
    <n v="49.95"/>
    <s v="EUR"/>
    <n v="49.95"/>
    <n v="49.95"/>
    <n v="0"/>
    <s v="N"/>
    <n v="1223000233"/>
    <d v="2023-03-22T00:00:00"/>
    <m/>
    <d v="2023-02-09T00:00:00"/>
    <s v="00:00"/>
    <s v="23:59"/>
    <d v="2023-02-09T00:00:00"/>
    <s v="08:00"/>
    <s v="16:00"/>
    <n v="0.8"/>
    <s v="ce"/>
    <n v="39"/>
    <n v="0.8"/>
    <n v="0"/>
    <s v="Kuehne+Nagel Tiel 3 Standpl"/>
    <s v="De Diepert 5"/>
    <s v="Tiel"/>
    <s v="4004 MA"/>
    <s v="NL"/>
    <x v="27"/>
    <s v="Business Park Stein 192"/>
    <x v="50"/>
    <s v="6181MA"/>
    <s v="NL"/>
    <s v="0002246132"/>
    <s v="0086219_007"/>
    <s v="31V"/>
    <s v="NL001131849B01"/>
    <n v="2"/>
    <n v="0"/>
    <n v="49.95"/>
    <s v="N"/>
    <s v="Peter Appel Transport B.V."/>
    <n v="36744"/>
    <d v="2023-02-09T00:00:00"/>
    <s v="14:00:00"/>
    <n v="0"/>
    <x v="3"/>
    <x v="5"/>
    <n v="2"/>
    <x v="1"/>
    <n v="1"/>
    <n v="0.8"/>
    <x v="0"/>
    <n v="49.95"/>
    <n v="1"/>
    <n v="54.39555"/>
  </r>
  <r>
    <s v="COLGATE 3800 DEB."/>
    <s v="Colgate-Palmolive Nederland BV"/>
    <s v="101t"/>
    <n v="101090937394"/>
    <n v="101030162010"/>
    <n v="930"/>
    <s v="Inv Booked"/>
    <s v="0002246136"/>
    <s v="Verkoop"/>
    <n v="200"/>
    <s v="Transport drops"/>
    <s v="9 - verwerkt"/>
    <n v="0"/>
    <m/>
    <d v="2023-02-09T00:00:00"/>
    <s v="DROP"/>
    <s v="0001010909373940086219_002"/>
    <m/>
    <m/>
    <m/>
    <s v="EUR"/>
    <n v="49.95"/>
    <s v="EUR"/>
    <n v="49.95"/>
    <s v="EUR"/>
    <n v="49.95"/>
    <n v="49.95"/>
    <n v="0"/>
    <s v="N"/>
    <n v="1223000233"/>
    <d v="2023-03-22T00:00:00"/>
    <m/>
    <d v="2023-02-09T00:00:00"/>
    <s v="00:00"/>
    <s v="23:59"/>
    <d v="2023-02-09T00:00:00"/>
    <s v="07:00"/>
    <s v="12:00"/>
    <n v="0.8"/>
    <s v="ce"/>
    <n v="45"/>
    <n v="0.8"/>
    <n v="0"/>
    <s v="Kuehne+Nagel Tiel 3 Standpl"/>
    <s v="De Diepert 5"/>
    <s v="Tiel"/>
    <s v="4004 MA"/>
    <s v="NL"/>
    <x v="26"/>
    <s v="Bornhout 4"/>
    <x v="13"/>
    <s v="1046 BE"/>
    <s v="NL"/>
    <s v="0002246136"/>
    <s v="0086219_002"/>
    <s v="31V"/>
    <s v="NL001131849B01"/>
    <n v="2"/>
    <n v="0"/>
    <n v="49.95"/>
    <s v="N"/>
    <s v="Peter Appel Transport B.V."/>
    <n v="36744"/>
    <d v="2023-02-09T00:00:00"/>
    <s v="07:16:00"/>
    <n v="0"/>
    <x v="3"/>
    <x v="5"/>
    <n v="2"/>
    <x v="11"/>
    <n v="1"/>
    <n v="0.8"/>
    <x v="6"/>
    <n v="49.95"/>
    <n v="1"/>
    <n v="54.39555"/>
  </r>
  <r>
    <s v="COLGATE 3800 DEB."/>
    <s v="Colgate-Palmolive Nederland BV"/>
    <s v="101t"/>
    <n v="101090938116"/>
    <n v="101030162124"/>
    <n v="930"/>
    <s v="Inv Booked"/>
    <s v="0002246187"/>
    <s v="Verkoop"/>
    <n v="170"/>
    <s v="Transport drops zone"/>
    <s v="9 - verwerkt"/>
    <n v="0"/>
    <m/>
    <d v="2023-02-10T00:00:00"/>
    <s v="DROP"/>
    <s v="0001010909381160086646_007"/>
    <m/>
    <m/>
    <m/>
    <s v="EUR"/>
    <n v="30.11"/>
    <s v="EUR"/>
    <n v="30.11"/>
    <s v="EUR"/>
    <n v="30.11"/>
    <n v="30.11"/>
    <n v="0"/>
    <s v="N"/>
    <n v="1223000233"/>
    <d v="2023-03-22T00:00:00"/>
    <m/>
    <d v="2023-02-10T00:00:00"/>
    <s v="00:00"/>
    <s v="23:59"/>
    <d v="2023-02-10T00:00:00"/>
    <s v="11:45"/>
    <s v="11:45"/>
    <n v="1.6"/>
    <s v="ce"/>
    <n v="734"/>
    <n v="1.6"/>
    <n v="0"/>
    <s v="Kuehne+Nagel Tiel 3 Standpl"/>
    <s v="De Diepert 5"/>
    <s v="Tiel"/>
    <s v="4004 MA"/>
    <s v="NL"/>
    <x v="42"/>
    <s v="Industriestraat 67"/>
    <x v="41"/>
    <s v="7482EW"/>
    <s v="NL"/>
    <s v="0002246187"/>
    <s v="0086646_007"/>
    <s v="31V"/>
    <s v="NL001131849B01"/>
    <n v="2"/>
    <n v="0"/>
    <n v="30.11"/>
    <s v="N"/>
    <s v="Peter Appel Transport B.V."/>
    <n v="36622"/>
    <d v="2023-02-10T00:00:00"/>
    <s v="11:30:00"/>
    <n v="0"/>
    <x v="4"/>
    <x v="5"/>
    <n v="2"/>
    <x v="30"/>
    <n v="1"/>
    <n v="4.8"/>
    <x v="3"/>
    <n v="90.34"/>
    <n v="1"/>
    <n v="98.380260000000007"/>
  </r>
  <r>
    <s v="COLGATE 3800 DEB."/>
    <s v="Colgate-Palmolive Nederland BV"/>
    <s v="101t"/>
    <n v="101090938546"/>
    <n v="101030162175"/>
    <n v="930"/>
    <s v="Inv Booked"/>
    <s v="0002246202"/>
    <s v="Verkoop"/>
    <n v="170"/>
    <s v="Transport drops zone"/>
    <s v="9 - verwerkt"/>
    <n v="0"/>
    <m/>
    <d v="2023-02-10T00:00:00"/>
    <s v="DROP"/>
    <s v="0001010909385460086914_002"/>
    <m/>
    <m/>
    <m/>
    <s v="EUR"/>
    <n v="17.829999999999998"/>
    <s v="EUR"/>
    <n v="17.829999999999998"/>
    <s v="EUR"/>
    <n v="17.829999999999998"/>
    <n v="17.829999999999998"/>
    <n v="0"/>
    <s v="N"/>
    <n v="1223000233"/>
    <d v="2023-03-22T00:00:00"/>
    <m/>
    <d v="2023-02-10T00:00:00"/>
    <s v="00:00"/>
    <s v="23:59"/>
    <d v="2023-02-10T00:00:00"/>
    <s v="19:45"/>
    <s v="20:45"/>
    <n v="2.4"/>
    <s v="ce"/>
    <n v="1912"/>
    <n v="2.4"/>
    <n v="3"/>
    <s v="Kuehne+Nagel Tiel 3 Standpl"/>
    <s v="De Diepert 5"/>
    <s v="Tiel"/>
    <s v="4004 MA"/>
    <s v="NL"/>
    <x v="24"/>
    <s v="Ravenswade 14"/>
    <x v="26"/>
    <s v="3439 LD"/>
    <s v="NL"/>
    <s v="0002246202"/>
    <s v="0086914_002"/>
    <s v="31V"/>
    <s v="NL001131849B01"/>
    <n v="2"/>
    <n v="0"/>
    <n v="17.829999999999998"/>
    <s v="N"/>
    <s v="Peter Appel Transport B.V."/>
    <n v="36622"/>
    <d v="2023-02-10T00:00:00"/>
    <s v="21:55:00"/>
    <n v="0"/>
    <x v="4"/>
    <x v="5"/>
    <n v="2"/>
    <x v="22"/>
    <n v="1"/>
    <n v="26.4"/>
    <x v="7"/>
    <n v="196.16"/>
    <n v="1"/>
    <n v="213.61823999999999"/>
  </r>
  <r>
    <s v="COLGATE 3800 DEB."/>
    <s v="Colgate-Palmolive Nederland BV"/>
    <s v="101t"/>
    <n v="101090938117"/>
    <n v="101030162127"/>
    <n v="930"/>
    <s v="Inv Booked"/>
    <s v="0002246185"/>
    <s v="Verkoop"/>
    <n v="170"/>
    <s v="Transport drops zone"/>
    <s v="9 - verwerkt"/>
    <n v="0"/>
    <m/>
    <d v="2023-02-10T00:00:00"/>
    <s v="DROP"/>
    <s v="0001010909381170086648_002"/>
    <m/>
    <m/>
    <m/>
    <s v="EUR"/>
    <n v="89.38"/>
    <s v="EUR"/>
    <n v="89.38"/>
    <s v="EUR"/>
    <n v="89.38"/>
    <n v="89.38"/>
    <n v="0"/>
    <s v="N"/>
    <n v="1223000233"/>
    <d v="2023-03-22T00:00:00"/>
    <m/>
    <d v="2023-02-10T00:00:00"/>
    <s v="00:00"/>
    <s v="23:59"/>
    <d v="2023-02-10T00:00:00"/>
    <s v="05:00"/>
    <s v="06:00"/>
    <n v="5.6"/>
    <s v="ce"/>
    <n v="5459"/>
    <n v="5.6"/>
    <n v="9"/>
    <s v="Kuehne+Nagel Tiel 3 Standpl"/>
    <s v="De Diepert 5"/>
    <s v="Tiel"/>
    <s v="4004 MA"/>
    <s v="NL"/>
    <x v="7"/>
    <s v="HOOFDTOCHT 1"/>
    <x v="7"/>
    <s v="1507 CJ"/>
    <s v="NL"/>
    <s v="0002246185"/>
    <s v="0086648_002"/>
    <s v="31V"/>
    <s v="NL001131849B01"/>
    <n v="2"/>
    <n v="0"/>
    <n v="89.38"/>
    <s v="N"/>
    <s v="Peter Appel Transport B.V."/>
    <n v="36622"/>
    <d v="2023-02-10T00:00:00"/>
    <s v="06:19:00"/>
    <n v="0"/>
    <x v="4"/>
    <x v="5"/>
    <n v="2"/>
    <x v="7"/>
    <n v="1"/>
    <n v="5.6"/>
    <x v="2"/>
    <n v="89.38"/>
    <n v="1"/>
    <n v="97.334819999999993"/>
  </r>
  <r>
    <s v="COLGATE 3800 DEB."/>
    <s v="Colgate-Palmolive Nederland BV"/>
    <s v="101t"/>
    <n v="101090938118"/>
    <n v="101030162128"/>
    <n v="930"/>
    <s v="Inv Booked"/>
    <s v="0002246189"/>
    <s v="Verkoop"/>
    <n v="190"/>
    <s v="Transport Zone ritpr"/>
    <s v="9 - verwerkt"/>
    <n v="0"/>
    <m/>
    <d v="2023-02-10T00:00:00"/>
    <s v="DROP"/>
    <s v="0001010909381180086647_002"/>
    <m/>
    <m/>
    <m/>
    <s v="EUR"/>
    <n v="137.28"/>
    <s v="EUR"/>
    <n v="137.28"/>
    <s v="EUR"/>
    <n v="137.28"/>
    <n v="137.28"/>
    <n v="0"/>
    <s v="N"/>
    <n v="1223000233"/>
    <d v="2023-03-22T00:00:00"/>
    <m/>
    <d v="2023-02-10T00:00:00"/>
    <s v="00:00"/>
    <s v="23:59"/>
    <d v="2023-02-10T00:00:00"/>
    <s v="02:00"/>
    <s v="03:00"/>
    <n v="1.6"/>
    <s v="ce"/>
    <n v="673"/>
    <n v="1.6"/>
    <n v="1"/>
    <s v="Kuehne+Nagel Tiel 3 Standpl"/>
    <s v="De Diepert 5"/>
    <s v="Tiel"/>
    <s v="4004 MA"/>
    <s v="NL"/>
    <x v="2"/>
    <s v="Randweg 2"/>
    <x v="6"/>
    <s v="4191 NN"/>
    <s v="NL"/>
    <s v="0002246189"/>
    <s v="0086647_002"/>
    <s v="31V"/>
    <s v="NL001131849B01"/>
    <n v="2"/>
    <n v="0"/>
    <n v="137.28"/>
    <s v="N"/>
    <s v="Peter Appel Transport B.V."/>
    <n v="36624"/>
    <d v="2023-02-10T00:00:00"/>
    <s v="02:42:00"/>
    <n v="0"/>
    <x v="4"/>
    <x v="5"/>
    <n v="2"/>
    <x v="6"/>
    <n v="1"/>
    <n v="1.6"/>
    <x v="2"/>
    <n v="137.28"/>
    <n v="1"/>
    <n v="149.49791999999999"/>
  </r>
  <r>
    <s v="COLGATE 3800 DEB."/>
    <s v="Colgate-Palmolive Nederland BV"/>
    <s v="101t"/>
    <n v="101090938124"/>
    <n v="101030162133"/>
    <n v="930"/>
    <s v="Inv Booked"/>
    <s v="0002246192"/>
    <s v="Verkoop"/>
    <n v="170"/>
    <s v="Transport drops zone"/>
    <s v="9 - verwerkt"/>
    <n v="0"/>
    <m/>
    <d v="2023-02-10T00:00:00"/>
    <s v="DROP"/>
    <s v="0001010909381240086656_003"/>
    <m/>
    <m/>
    <m/>
    <s v="EUR"/>
    <n v="135.16999999999999"/>
    <s v="EUR"/>
    <n v="135.16999999999999"/>
    <s v="EUR"/>
    <n v="135.16999999999999"/>
    <n v="135.16999999999999"/>
    <n v="0"/>
    <s v="N"/>
    <n v="1223000233"/>
    <d v="2023-03-22T00:00:00"/>
    <m/>
    <d v="2023-02-10T00:00:00"/>
    <s v="00:00"/>
    <s v="23:59"/>
    <d v="2023-02-10T00:00:00"/>
    <s v="14:00"/>
    <s v="14:00"/>
    <n v="17.600000000000001"/>
    <s v="ce"/>
    <n v="15492"/>
    <n v="17.600000000000001"/>
    <n v="31"/>
    <s v="Kuehne+Nagel Tiel 3 Standpl"/>
    <s v="De Diepert 5"/>
    <s v="Tiel"/>
    <s v="4004 MA"/>
    <s v="NL"/>
    <x v="14"/>
    <s v="Rood 24"/>
    <x v="17"/>
    <s v="6666LT"/>
    <s v="NL"/>
    <s v="0002246192"/>
    <s v="0086656_003"/>
    <s v="31V"/>
    <s v="NL001131849B01"/>
    <n v="2"/>
    <n v="0"/>
    <n v="135.16999999999999"/>
    <s v="N"/>
    <s v="Peter Appel Transport B.V."/>
    <n v="36622"/>
    <d v="2023-02-10T00:00:00"/>
    <s v="14:59:00"/>
    <n v="0"/>
    <x v="4"/>
    <x v="5"/>
    <n v="2"/>
    <x v="15"/>
    <n v="1"/>
    <n v="17.600000000000001"/>
    <x v="5"/>
    <n v="135.16999999999999"/>
    <n v="1"/>
    <n v="147.20012999999997"/>
  </r>
  <r>
    <s v="COLGATE 3800 DEB."/>
    <s v="Colgate-Palmolive Nederland BV"/>
    <s v="101t"/>
    <n v="101090938123"/>
    <n v="101030162134"/>
    <n v="930"/>
    <s v="Inv Booked"/>
    <s v="0001333211"/>
    <s v="Verkoop"/>
    <n v="170"/>
    <s v="Transport drops zone"/>
    <s v="9 - verwerkt"/>
    <n v="0"/>
    <m/>
    <d v="2023-02-10T00:00:00"/>
    <s v="DROP"/>
    <s v="0001010909381230086654_002"/>
    <m/>
    <m/>
    <m/>
    <s v="EUR"/>
    <n v="96.82"/>
    <s v="EUR"/>
    <n v="96.82"/>
    <s v="EUR"/>
    <n v="96.82"/>
    <n v="96.82"/>
    <n v="0"/>
    <s v="N"/>
    <n v="1223000233"/>
    <d v="2023-03-22T00:00:00"/>
    <m/>
    <d v="2023-02-10T00:00:00"/>
    <s v="00:00"/>
    <s v="23:59"/>
    <d v="2023-02-10T00:00:00"/>
    <s v="11:00"/>
    <s v="11:00"/>
    <n v="10.4"/>
    <s v="ce"/>
    <n v="10777"/>
    <n v="10.4"/>
    <n v="19"/>
    <s v="Kuehne+Nagel Tiel 3 Standpl"/>
    <s v="De Diepert 5"/>
    <s v="Tiel"/>
    <s v="4004 MA"/>
    <s v="NL"/>
    <x v="65"/>
    <s v="FLORIJNSTRAAT 4C"/>
    <x v="51"/>
    <s v="4903 RM"/>
    <s v="NL"/>
    <s v="0001333211"/>
    <s v="0086654_002"/>
    <s v="31V"/>
    <s v="NL001131849B01"/>
    <n v="2"/>
    <n v="0"/>
    <n v="96.82"/>
    <s v="N"/>
    <s v="Peter Appel Transport B.V."/>
    <n v="36622"/>
    <d v="2023-02-10T00:00:00"/>
    <s v="11:17:00"/>
    <n v="0"/>
    <x v="4"/>
    <x v="5"/>
    <n v="2"/>
    <x v="34"/>
    <n v="1"/>
    <n v="23.200000000000003"/>
    <x v="5"/>
    <n v="215.99"/>
    <n v="1"/>
    <n v="235.21311"/>
  </r>
  <r>
    <s v="COLGATE 3800 DEB."/>
    <s v="Colgate-Palmolive Nederland BV"/>
    <s v="101t"/>
    <n v="101090938116"/>
    <n v="101030162117"/>
    <n v="930"/>
    <s v="Inv Booked"/>
    <s v="0002246178"/>
    <s v="Verkoop"/>
    <n v="170"/>
    <s v="Transport drops zone"/>
    <s v="9 - verwerkt"/>
    <n v="0"/>
    <m/>
    <d v="2023-02-10T00:00:00"/>
    <s v="DROP"/>
    <s v="0001010909381160086646_007"/>
    <m/>
    <m/>
    <m/>
    <s v="EUR"/>
    <n v="45.17"/>
    <s v="EUR"/>
    <n v="45.17"/>
    <s v="EUR"/>
    <n v="45.17"/>
    <n v="45.17"/>
    <n v="0"/>
    <s v="N"/>
    <n v="1223000233"/>
    <d v="2023-03-22T00:00:00"/>
    <m/>
    <d v="2023-02-10T00:00:00"/>
    <s v="00:00"/>
    <s v="23:59"/>
    <d v="2023-02-10T00:00:00"/>
    <s v="11:45"/>
    <s v="11:45"/>
    <n v="2.4"/>
    <s v="ce"/>
    <n v="1223"/>
    <n v="2.4"/>
    <n v="1"/>
    <s v="Kuehne+Nagel Tiel 3 Standpl"/>
    <s v="De Diepert 5"/>
    <s v="Tiel"/>
    <s v="4004 MA"/>
    <s v="NL"/>
    <x v="42"/>
    <s v="Industriestraat 67"/>
    <x v="41"/>
    <s v="7482EW"/>
    <s v="NL"/>
    <s v="0002246178"/>
    <s v="0086646_007"/>
    <s v="31V"/>
    <s v="NL001131849B01"/>
    <n v="2"/>
    <n v="0"/>
    <n v="45.17"/>
    <s v="N"/>
    <s v="Peter Appel Transport B.V."/>
    <n v="36622"/>
    <d v="2023-02-10T00:00:00"/>
    <s v="11:30:00"/>
    <n v="0"/>
    <x v="4"/>
    <x v="5"/>
    <n v="2"/>
    <x v="30"/>
    <n v="0"/>
    <s v=""/>
    <x v="3"/>
    <s v=""/>
    <n v="1"/>
    <e v="#VALUE!"/>
  </r>
  <r>
    <s v="COLGATE 3800 DEB."/>
    <s v="Colgate-Palmolive Nederland BV"/>
    <s v="101t"/>
    <n v="101090938545"/>
    <n v="101030162118"/>
    <n v="930"/>
    <s v="Inv Booked"/>
    <s v="0002246180"/>
    <s v="Verkoop"/>
    <n v="170"/>
    <s v="Transport drops zone"/>
    <s v="9 - verwerkt"/>
    <n v="0"/>
    <m/>
    <d v="2023-02-10T00:00:00"/>
    <s v="DROP"/>
    <s v="0001010909385450086913_003"/>
    <m/>
    <m/>
    <m/>
    <s v="EUR"/>
    <n v="145.4"/>
    <s v="EUR"/>
    <n v="145.4"/>
    <s v="EUR"/>
    <n v="145.4"/>
    <n v="145.4"/>
    <n v="0"/>
    <s v="N"/>
    <n v="1223000233"/>
    <d v="2023-03-22T00:00:00"/>
    <m/>
    <d v="2023-02-10T00:00:00"/>
    <s v="00:00"/>
    <s v="23:59"/>
    <d v="2023-02-10T00:00:00"/>
    <s v="18:00"/>
    <s v="18:00"/>
    <n v="20"/>
    <s v="ce"/>
    <n v="21613"/>
    <n v="20"/>
    <n v="42"/>
    <s v="Kuehne+Nagel Tiel 3 Standpl"/>
    <s v="De Diepert 5"/>
    <s v="Tiel"/>
    <s v="4004 MA"/>
    <s v="NL"/>
    <x v="14"/>
    <s v="Rood 24"/>
    <x v="17"/>
    <s v="6666LT"/>
    <s v="NL"/>
    <s v="0002246180"/>
    <s v="0086913_003"/>
    <s v="31V"/>
    <s v="NL001131849B01"/>
    <n v="2"/>
    <n v="0"/>
    <n v="145.4"/>
    <s v="N"/>
    <s v="Peter Appel Transport B.V."/>
    <n v="36622"/>
    <d v="2023-02-10T00:00:00"/>
    <s v="20:34:00"/>
    <n v="0"/>
    <x v="4"/>
    <x v="5"/>
    <n v="2"/>
    <x v="15"/>
    <n v="1"/>
    <n v="20"/>
    <x v="5"/>
    <n v="145.4"/>
    <n v="1"/>
    <n v="158.34059999999999"/>
  </r>
  <r>
    <s v="COLGATE 3800 DEB."/>
    <s v="Colgate-Palmolive Nederland BV"/>
    <s v="101t"/>
    <n v="101090938121"/>
    <n v="101030162119"/>
    <n v="930"/>
    <s v="Inv Booked"/>
    <s v="0002246181"/>
    <s v="Verkoop"/>
    <n v="170"/>
    <s v="Transport drops zone"/>
    <s v="9 - verwerkt"/>
    <n v="0"/>
    <m/>
    <d v="2023-02-10T00:00:00"/>
    <s v="DROP"/>
    <s v="0001010909381210086650_002"/>
    <m/>
    <m/>
    <m/>
    <s v="EUR"/>
    <n v="25.03"/>
    <s v="EUR"/>
    <n v="25.03"/>
    <s v="EUR"/>
    <n v="25.03"/>
    <n v="25.03"/>
    <n v="0"/>
    <s v="N"/>
    <n v="1223000233"/>
    <d v="2023-03-22T00:00:00"/>
    <m/>
    <d v="2023-02-10T00:00:00"/>
    <s v="00:00"/>
    <s v="23:59"/>
    <d v="2023-02-10T00:00:00"/>
    <s v="05:00"/>
    <s v="12:00"/>
    <n v="0.8"/>
    <s v="ce"/>
    <n v="43"/>
    <n v="0.8"/>
    <n v="0"/>
    <s v="Kuehne+Nagel Tiel 3 Standpl"/>
    <s v="De Diepert 5"/>
    <s v="Tiel"/>
    <s v="4004 MA"/>
    <s v="NL"/>
    <x v="19"/>
    <s v="SAFFIER  300"/>
    <x v="21"/>
    <s v="3316 LN"/>
    <s v="NL"/>
    <s v="0002246181"/>
    <s v="0086650_002"/>
    <s v="31V"/>
    <s v="NL001131849B01"/>
    <n v="2"/>
    <n v="0"/>
    <n v="25.03"/>
    <s v="N"/>
    <s v="Peter Appel Transport B.V."/>
    <n v="36622"/>
    <d v="2023-02-10T00:00:00"/>
    <s v="12:47:00"/>
    <n v="0"/>
    <x v="4"/>
    <x v="5"/>
    <n v="2"/>
    <x v="19"/>
    <n v="1"/>
    <n v="0.8"/>
    <x v="3"/>
    <n v="25.03"/>
    <n v="1"/>
    <n v="27.257670000000001"/>
  </r>
  <r>
    <s v="COLGATE 3800 DEB."/>
    <s v="Colgate-Palmolive Nederland BV"/>
    <s v="101t"/>
    <n v="101090938496"/>
    <n v="101030162120"/>
    <n v="930"/>
    <s v="Inv Booked"/>
    <s v="0002246188"/>
    <s v="Verkoop"/>
    <n v="170"/>
    <s v="Transport drops zone"/>
    <s v="9 - verwerkt"/>
    <n v="0"/>
    <m/>
    <d v="2023-02-10T00:00:00"/>
    <s v="DROP"/>
    <s v="0001010909384960086867_002"/>
    <m/>
    <m/>
    <m/>
    <s v="EUR"/>
    <n v="74.37"/>
    <s v="EUR"/>
    <n v="74.37"/>
    <s v="EUR"/>
    <n v="74.37"/>
    <n v="74.37"/>
    <n v="0"/>
    <s v="N"/>
    <n v="1223000233"/>
    <d v="2023-03-22T00:00:00"/>
    <m/>
    <d v="2023-02-10T00:00:00"/>
    <s v="00:00"/>
    <s v="23:59"/>
    <d v="2023-02-10T00:00:00"/>
    <s v="15:00"/>
    <s v="15:00"/>
    <n v="11.2"/>
    <s v="ce"/>
    <n v="7490"/>
    <n v="11.2"/>
    <n v="18"/>
    <s v="Kuehne+Nagel Tiel 3 Standpl"/>
    <s v="De Diepert 5"/>
    <s v="Tiel"/>
    <s v="4004 MA"/>
    <s v="NL"/>
    <x v="14"/>
    <s v="Rood 24"/>
    <x v="17"/>
    <s v="6666LT"/>
    <s v="NL"/>
    <s v="0002246188"/>
    <s v="0086867_002"/>
    <s v="31V"/>
    <s v="NL001131849B01"/>
    <n v="2"/>
    <n v="0"/>
    <n v="74.37"/>
    <s v="N"/>
    <s v="Peter Appel Transport B.V."/>
    <n v="36622"/>
    <d v="2023-02-10T00:00:00"/>
    <s v="16:06:00"/>
    <n v="0"/>
    <x v="4"/>
    <x v="5"/>
    <n v="2"/>
    <x v="15"/>
    <n v="1"/>
    <n v="24"/>
    <x v="5"/>
    <n v="159.37"/>
    <n v="1"/>
    <n v="173.55393000000001"/>
  </r>
  <r>
    <s v="COLGATE 3800 DEB."/>
    <s v="Colgate-Palmolive Nederland BV"/>
    <s v="101t"/>
    <n v="101090938120"/>
    <n v="101030162121"/>
    <n v="930"/>
    <s v="Inv Booked"/>
    <s v="0002246179"/>
    <s v="Verkoop"/>
    <n v="170"/>
    <s v="Transport drops zone"/>
    <s v="9 - verwerkt"/>
    <n v="0"/>
    <m/>
    <d v="2023-02-10T00:00:00"/>
    <s v="DROP"/>
    <s v="0001010909381200086651_002"/>
    <m/>
    <m/>
    <m/>
    <s v="EUR"/>
    <n v="223.2"/>
    <s v="EUR"/>
    <n v="223.2"/>
    <s v="EUR"/>
    <n v="223.2"/>
    <n v="223.2"/>
    <n v="0"/>
    <s v="N"/>
    <n v="1223000233"/>
    <d v="2023-03-22T00:00:00"/>
    <m/>
    <d v="2023-02-10T00:00:00"/>
    <s v="00:00"/>
    <s v="23:59"/>
    <d v="2023-02-10T00:00:00"/>
    <s v="08:00"/>
    <s v="08:00"/>
    <n v="24.8"/>
    <s v="ce"/>
    <n v="15347"/>
    <n v="24.8"/>
    <n v="28"/>
    <s v="Kuehne+Nagel Tiel 3 Standpl"/>
    <s v="De Diepert 5"/>
    <s v="Tiel"/>
    <s v="4004 MA"/>
    <s v="NL"/>
    <x v="46"/>
    <s v="FLORIJNSTRAAT  4C"/>
    <x v="23"/>
    <s v="4903 RM"/>
    <s v="NL"/>
    <s v="0002246179"/>
    <s v="0086651_002"/>
    <s v="31V"/>
    <s v="NL001131849B01"/>
    <n v="2"/>
    <n v="0"/>
    <n v="223.2"/>
    <s v="N"/>
    <s v="Peter Appel Transport B.V."/>
    <n v="36622"/>
    <d v="2023-02-10T00:00:00"/>
    <s v="07:38:00"/>
    <n v="0"/>
    <x v="4"/>
    <x v="5"/>
    <n v="2"/>
    <x v="34"/>
    <n v="1"/>
    <n v="24.8"/>
    <x v="5"/>
    <n v="223.2"/>
    <n v="1"/>
    <n v="243.06479999999999"/>
  </r>
  <r>
    <s v="COLGATE 3800 DEB."/>
    <s v="Colgate-Palmolive Nederland BV"/>
    <s v="101t"/>
    <n v="101090938125"/>
    <n v="101030162122"/>
    <n v="930"/>
    <s v="Inv Booked"/>
    <s v="0002246182"/>
    <s v="Verkoop"/>
    <n v="170"/>
    <s v="Transport drops zone"/>
    <s v="9 - verwerkt"/>
    <n v="0"/>
    <m/>
    <d v="2023-02-10T00:00:00"/>
    <s v="DROP"/>
    <s v="0001010909381250086655_002"/>
    <m/>
    <m/>
    <m/>
    <s v="EUR"/>
    <n v="34.340000000000003"/>
    <s v="EUR"/>
    <n v="34.340000000000003"/>
    <s v="EUR"/>
    <n v="34.340000000000003"/>
    <n v="34.340000000000003"/>
    <n v="0"/>
    <s v="N"/>
    <n v="1223000233"/>
    <d v="2023-03-22T00:00:00"/>
    <m/>
    <d v="2023-02-10T00:00:00"/>
    <s v="00:00"/>
    <s v="23:59"/>
    <d v="2023-02-10T00:00:00"/>
    <s v="12:00"/>
    <s v="12:00"/>
    <n v="2.4"/>
    <s v="ce"/>
    <n v="2104"/>
    <n v="2.4"/>
    <n v="4"/>
    <s v="Kuehne+Nagel Tiel 3 Standpl"/>
    <s v="De Diepert 5"/>
    <s v="Tiel"/>
    <s v="4004 MA"/>
    <s v="NL"/>
    <x v="25"/>
    <s v="Hollandweg 30"/>
    <x v="4"/>
    <s v="2665 MT"/>
    <s v="NL"/>
    <s v="0002246182"/>
    <s v="0086655_002"/>
    <s v="31V"/>
    <s v="NL001131849B01"/>
    <n v="2"/>
    <n v="0"/>
    <n v="34.340000000000003"/>
    <s v="N"/>
    <s v="Peter Appel Transport B.V."/>
    <n v="36622"/>
    <d v="2023-02-10T00:00:00"/>
    <s v="11:20:00"/>
    <n v="0"/>
    <x v="4"/>
    <x v="5"/>
    <n v="2"/>
    <x v="4"/>
    <n v="1"/>
    <n v="10.4"/>
    <x v="0"/>
    <n v="148.82"/>
    <n v="1"/>
    <n v="162.06497999999999"/>
  </r>
  <r>
    <s v="COLGATE 3800 DEB."/>
    <s v="Colgate-Palmolive Nederland BV"/>
    <s v="101t"/>
    <n v="101090938125"/>
    <n v="101030162123"/>
    <n v="930"/>
    <s v="Inv Booked"/>
    <s v="0002246191"/>
    <s v="Verkoop"/>
    <n v="170"/>
    <s v="Transport drops zone"/>
    <s v="9 - verwerkt"/>
    <n v="0"/>
    <m/>
    <d v="2023-02-10T00:00:00"/>
    <s v="DROP"/>
    <s v="0001010909381250086655_002"/>
    <m/>
    <m/>
    <m/>
    <s v="EUR"/>
    <n v="114.48"/>
    <s v="EUR"/>
    <n v="114.48"/>
    <s v="EUR"/>
    <n v="114.48"/>
    <n v="114.48"/>
    <n v="0"/>
    <s v="N"/>
    <n v="1223000233"/>
    <d v="2023-03-22T00:00:00"/>
    <m/>
    <d v="2023-02-10T00:00:00"/>
    <s v="00:00"/>
    <s v="23:59"/>
    <d v="2023-02-10T00:00:00"/>
    <s v="12:00"/>
    <s v="12:00"/>
    <n v="8"/>
    <s v="ce"/>
    <n v="7675"/>
    <n v="8"/>
    <n v="14"/>
    <s v="Kuehne+Nagel Tiel 3 Standpl"/>
    <s v="De Diepert 5"/>
    <s v="Tiel"/>
    <s v="4004 MA"/>
    <s v="NL"/>
    <x v="25"/>
    <s v="Hollandweg 30"/>
    <x v="4"/>
    <s v="2665 MT"/>
    <s v="NL"/>
    <s v="0002246191"/>
    <s v="0086655_002"/>
    <s v="31V"/>
    <s v="NL001131849B01"/>
    <n v="2"/>
    <n v="0"/>
    <n v="114.48"/>
    <s v="N"/>
    <s v="Peter Appel Transport B.V."/>
    <n v="36622"/>
    <d v="2023-02-10T00:00:00"/>
    <s v="11:20:00"/>
    <n v="0"/>
    <x v="4"/>
    <x v="5"/>
    <n v="2"/>
    <x v="4"/>
    <n v="0"/>
    <s v=""/>
    <x v="0"/>
    <s v=""/>
    <n v="1"/>
    <e v="#VALUE!"/>
  </r>
  <r>
    <s v="COLGATE 3800 DEB."/>
    <s v="Colgate-Palmolive Nederland BV"/>
    <s v="101t"/>
    <n v="101090938502"/>
    <n v="101030162125"/>
    <n v="930"/>
    <s v="Inv Booked"/>
    <s v="0002246186"/>
    <s v="Verkoop"/>
    <n v="170"/>
    <s v="Transport drops zone"/>
    <s v="9 - verwerkt"/>
    <n v="0"/>
    <m/>
    <d v="2023-02-10T00:00:00"/>
    <s v="DROP"/>
    <s v="0001010909385020086866_002"/>
    <m/>
    <m/>
    <m/>
    <s v="EUR"/>
    <n v="160.27000000000001"/>
    <s v="EUR"/>
    <n v="160.27000000000001"/>
    <s v="EUR"/>
    <n v="160.27000000000001"/>
    <n v="160.27000000000001"/>
    <n v="0"/>
    <s v="N"/>
    <n v="1223000233"/>
    <d v="2023-03-22T00:00:00"/>
    <m/>
    <d v="2023-02-10T00:00:00"/>
    <s v="00:00"/>
    <s v="23:59"/>
    <d v="2023-02-10T00:00:00"/>
    <s v="12:00"/>
    <s v="13:00"/>
    <n v="11.2"/>
    <s v="ce"/>
    <n v="7352"/>
    <n v="11.2"/>
    <n v="10"/>
    <s v="Kuehne+Nagel Tiel 3 Standpl"/>
    <s v="De Diepert 5"/>
    <s v="Tiel"/>
    <s v="4004 MA"/>
    <s v="NL"/>
    <x v="16"/>
    <s v="Rijnland 4"/>
    <x v="19"/>
    <s v="1948RL"/>
    <s v="NL"/>
    <s v="0002246186"/>
    <s v="0086866_002"/>
    <s v="31V"/>
    <s v="NL001131849B01"/>
    <n v="2"/>
    <n v="0"/>
    <n v="160.27000000000001"/>
    <s v="N"/>
    <s v="Peter Appel Transport B.V."/>
    <n v="36622"/>
    <d v="2023-02-10T00:00:00"/>
    <s v="13:17:00"/>
    <n v="0"/>
    <x v="4"/>
    <x v="5"/>
    <n v="2"/>
    <x v="17"/>
    <n v="1"/>
    <n v="11.2"/>
    <x v="0"/>
    <n v="160.27000000000001"/>
    <n v="1"/>
    <n v="174.53403"/>
  </r>
  <r>
    <s v="COLGATE 3800 DEB."/>
    <s v="Colgate-Palmolive Nederland BV"/>
    <s v="101t"/>
    <n v="101090938496"/>
    <n v="101030162126"/>
    <n v="930"/>
    <s v="Inv Booked"/>
    <s v="0002246177"/>
    <s v="Verkoop"/>
    <n v="170"/>
    <s v="Transport drops zone"/>
    <s v="9 - verwerkt"/>
    <n v="0"/>
    <m/>
    <d v="2023-02-10T00:00:00"/>
    <s v="DROP"/>
    <s v="0001010909384960086867_002"/>
    <m/>
    <m/>
    <m/>
    <s v="EUR"/>
    <n v="69.06"/>
    <s v="EUR"/>
    <n v="69.06"/>
    <s v="EUR"/>
    <n v="69.06"/>
    <n v="69.06"/>
    <n v="0"/>
    <s v="N"/>
    <n v="1223000233"/>
    <d v="2023-03-22T00:00:00"/>
    <m/>
    <d v="2023-02-10T00:00:00"/>
    <s v="00:00"/>
    <s v="23:59"/>
    <d v="2023-02-10T00:00:00"/>
    <s v="15:00"/>
    <s v="15:00"/>
    <n v="10.4"/>
    <s v="ce"/>
    <n v="11978"/>
    <n v="10.4"/>
    <n v="21"/>
    <s v="Kuehne+Nagel Tiel 3 Standpl"/>
    <s v="De Diepert 5"/>
    <s v="Tiel"/>
    <s v="4004 MA"/>
    <s v="NL"/>
    <x v="14"/>
    <s v="Rood 24"/>
    <x v="17"/>
    <s v="6666LT"/>
    <s v="NL"/>
    <s v="0002246177"/>
    <s v="0086867_002"/>
    <s v="31V"/>
    <s v="NL001131849B01"/>
    <n v="2"/>
    <n v="0"/>
    <n v="69.06"/>
    <s v="N"/>
    <s v="Peter Appel Transport B.V."/>
    <n v="36622"/>
    <d v="2023-02-10T00:00:00"/>
    <s v="16:06:00"/>
    <n v="0"/>
    <x v="4"/>
    <x v="5"/>
    <n v="2"/>
    <x v="15"/>
    <n v="0"/>
    <s v=""/>
    <x v="5"/>
    <s v=""/>
    <n v="1"/>
    <e v="#VALUE!"/>
  </r>
  <r>
    <s v="COLGATE 3800 DEB."/>
    <s v="Colgate-Palmolive Nederland BV"/>
    <s v="101t"/>
    <n v="101090938123"/>
    <n v="101030162116"/>
    <n v="930"/>
    <s v="Inv Booked"/>
    <s v="0002246183"/>
    <s v="Verkoop"/>
    <n v="170"/>
    <s v="Transport drops zone"/>
    <s v="9 - verwerkt"/>
    <n v="0"/>
    <m/>
    <d v="2023-02-10T00:00:00"/>
    <s v="DROP"/>
    <s v="0001010909381230086654_002"/>
    <m/>
    <m/>
    <m/>
    <s v="EUR"/>
    <n v="119.17"/>
    <s v="EUR"/>
    <n v="119.17"/>
    <s v="EUR"/>
    <n v="119.17"/>
    <n v="119.17"/>
    <n v="0"/>
    <s v="N"/>
    <n v="1223000233"/>
    <d v="2023-03-22T00:00:00"/>
    <m/>
    <d v="2023-02-10T00:00:00"/>
    <s v="00:00"/>
    <s v="23:59"/>
    <d v="2023-02-10T00:00:00"/>
    <s v="11:00"/>
    <s v="11:00"/>
    <n v="12.8"/>
    <s v="ce"/>
    <n v="14151"/>
    <n v="12.8"/>
    <n v="24"/>
    <s v="Kuehne+Nagel Tiel 3 Standpl"/>
    <s v="De Diepert 5"/>
    <s v="Tiel"/>
    <s v="4004 MA"/>
    <s v="NL"/>
    <x v="46"/>
    <s v="FLORIJNSTRAAT  4C"/>
    <x v="23"/>
    <s v="4903 RM"/>
    <s v="NL"/>
    <s v="0002246183"/>
    <s v="0086654_002"/>
    <s v="31V"/>
    <s v="NL001131849B01"/>
    <n v="2"/>
    <n v="0"/>
    <n v="119.17"/>
    <s v="N"/>
    <s v="Peter Appel Transport B.V."/>
    <n v="36622"/>
    <d v="2023-02-10T00:00:00"/>
    <s v="11:17:00"/>
    <n v="0"/>
    <x v="4"/>
    <x v="5"/>
    <n v="2"/>
    <x v="34"/>
    <n v="0"/>
    <s v=""/>
    <x v="5"/>
    <s v=""/>
    <n v="1"/>
    <e v="#VALUE!"/>
  </r>
  <r>
    <s v="COLGATE 3800 DEB."/>
    <s v="Colgate-Palmolive Nederland BV"/>
    <s v="101t"/>
    <n v="101090938116"/>
    <n v="101030162129"/>
    <n v="930"/>
    <s v="Inv Booked"/>
    <s v="0002246190"/>
    <s v="Verkoop"/>
    <n v="170"/>
    <s v="Transport drops zone"/>
    <s v="9 - verwerkt"/>
    <n v="0"/>
    <m/>
    <d v="2023-02-10T00:00:00"/>
    <s v="DROP"/>
    <s v="0001010909381160086646_007"/>
    <m/>
    <m/>
    <m/>
    <s v="EUR"/>
    <n v="15.06"/>
    <s v="EUR"/>
    <n v="15.06"/>
    <s v="EUR"/>
    <n v="15.06"/>
    <n v="15.06"/>
    <n v="0"/>
    <s v="N"/>
    <n v="1223000233"/>
    <d v="2023-03-22T00:00:00"/>
    <m/>
    <d v="2023-02-10T00:00:00"/>
    <s v="00:00"/>
    <s v="23:59"/>
    <d v="2023-02-10T00:00:00"/>
    <s v="11:45"/>
    <s v="11:45"/>
    <n v="0.8"/>
    <s v="ce"/>
    <n v="785"/>
    <n v="0.8"/>
    <n v="1"/>
    <s v="Kuehne+Nagel Tiel 3 Standpl"/>
    <s v="De Diepert 5"/>
    <s v="Tiel"/>
    <s v="4004 MA"/>
    <s v="NL"/>
    <x v="42"/>
    <s v="Industriestraat 67"/>
    <x v="41"/>
    <s v="7482EW"/>
    <s v="NL"/>
    <s v="0002246190"/>
    <s v="0086646_007"/>
    <s v="31V"/>
    <s v="NL001131849B01"/>
    <n v="2"/>
    <n v="0"/>
    <n v="15.06"/>
    <s v="N"/>
    <s v="Peter Appel Transport B.V."/>
    <n v="36622"/>
    <d v="2023-02-10T00:00:00"/>
    <s v="11:30:00"/>
    <n v="0"/>
    <x v="4"/>
    <x v="5"/>
    <n v="2"/>
    <x v="30"/>
    <n v="0"/>
    <s v=""/>
    <x v="3"/>
    <s v=""/>
    <n v="1"/>
    <e v="#VALUE!"/>
  </r>
  <r>
    <s v="COLGATE 3800 DEB."/>
    <s v="Colgate-Palmolive Nederland BV"/>
    <s v="101t"/>
    <n v="101090938116"/>
    <n v="101030162130"/>
    <n v="930"/>
    <s v="Inv Booked"/>
    <s v="0002246193"/>
    <s v="Verkoop"/>
    <n v="170"/>
    <s v="Transport drops zone"/>
    <s v="9 - verwerkt"/>
    <n v="0"/>
    <m/>
    <d v="2023-02-10T00:00:00"/>
    <s v="DROP"/>
    <s v="0001010909381160086646_008"/>
    <m/>
    <m/>
    <m/>
    <s v="EUR"/>
    <n v="25.03"/>
    <s v="EUR"/>
    <n v="25.03"/>
    <s v="EUR"/>
    <n v="25.03"/>
    <n v="25.03"/>
    <n v="0"/>
    <s v="N"/>
    <n v="1223000233"/>
    <d v="2023-03-22T00:00:00"/>
    <m/>
    <d v="2023-02-10T00:00:00"/>
    <s v="00:00"/>
    <s v="23:59"/>
    <d v="2023-02-10T00:00:00"/>
    <s v="13:00"/>
    <s v="14:00"/>
    <n v="0.8"/>
    <s v="ce"/>
    <n v="785"/>
    <n v="0.8"/>
    <n v="1"/>
    <s v="Kuehne+Nagel Tiel 3 Standpl"/>
    <s v="De Diepert 5"/>
    <s v="Tiel"/>
    <s v="4004 MA"/>
    <s v="NL"/>
    <x v="43"/>
    <s v="Nijverheidsweg 61"/>
    <x v="42"/>
    <s v="3341LJ"/>
    <s v="NL"/>
    <s v="0002246193"/>
    <s v="0086646_008"/>
    <s v="31V"/>
    <s v="NL001131849B01"/>
    <n v="2"/>
    <n v="0"/>
    <n v="25.03"/>
    <s v="N"/>
    <s v="Peter Appel Transport B.V."/>
    <n v="36622"/>
    <d v="2023-02-10T00:00:00"/>
    <s v="13:45:00"/>
    <n v="0"/>
    <x v="4"/>
    <x v="5"/>
    <n v="2"/>
    <x v="19"/>
    <n v="1"/>
    <n v="0.8"/>
    <x v="3"/>
    <n v="25.03"/>
    <n v="1"/>
    <n v="27.257670000000001"/>
  </r>
  <r>
    <s v="COLGATE 3800 DEB."/>
    <s v="Colgate-Palmolive Nederland BV"/>
    <s v="101t"/>
    <n v="101090938545"/>
    <n v="101030162131"/>
    <n v="930"/>
    <s v="Inv Booked"/>
    <s v="0002246184"/>
    <s v="Verkoop"/>
    <n v="170"/>
    <s v="Transport drops zone"/>
    <s v="9 - verwerkt"/>
    <n v="0"/>
    <m/>
    <d v="2023-02-10T00:00:00"/>
    <s v="DROP"/>
    <s v="0001010909385450086913_002"/>
    <m/>
    <m/>
    <m/>
    <s v="EUR"/>
    <n v="25.03"/>
    <s v="EUR"/>
    <n v="25.03"/>
    <s v="EUR"/>
    <n v="25.03"/>
    <n v="25.03"/>
    <n v="0"/>
    <s v="N"/>
    <n v="1223000233"/>
    <d v="2023-03-22T00:00:00"/>
    <m/>
    <d v="2023-02-10T00:00:00"/>
    <s v="00:00"/>
    <s v="23:59"/>
    <d v="2023-02-10T00:00:00"/>
    <s v="15:30"/>
    <s v="16:30"/>
    <n v="0.8"/>
    <s v="ce"/>
    <n v="166"/>
    <n v="0.8"/>
    <n v="0"/>
    <s v="Kuehne+Nagel Tiel 3 Standpl"/>
    <s v="De Diepert 5"/>
    <s v="Tiel"/>
    <s v="4004 MA"/>
    <s v="NL"/>
    <x v="53"/>
    <s v="Celsiusstraat 37"/>
    <x v="44"/>
    <s v="6716 BZ"/>
    <s v="NL"/>
    <s v="0002246184"/>
    <s v="0086913_002"/>
    <s v="31V"/>
    <s v="NL001131849B01"/>
    <n v="2"/>
    <n v="0"/>
    <n v="25.03"/>
    <s v="N"/>
    <s v="Peter Appel Transport B.V."/>
    <n v="36622"/>
    <d v="2023-02-10T00:00:00"/>
    <s v="16:29:00"/>
    <n v="0"/>
    <x v="4"/>
    <x v="5"/>
    <n v="2"/>
    <x v="35"/>
    <n v="1"/>
    <n v="0.8"/>
    <x v="5"/>
    <n v="25.03"/>
    <n v="1"/>
    <n v="27.257670000000001"/>
  </r>
  <r>
    <s v="COLGATE 3800 DEB."/>
    <s v="Colgate-Palmolive Nederland BV"/>
    <s v="101t"/>
    <n v="101090938116"/>
    <n v="101030162132"/>
    <n v="930"/>
    <s v="Inv Booked"/>
    <s v="0002246194"/>
    <s v="Verkoop"/>
    <n v="170"/>
    <s v="Transport drops zone"/>
    <s v="9 - verwerkt"/>
    <n v="0"/>
    <m/>
    <d v="2023-02-10T00:00:00"/>
    <s v="DROP"/>
    <s v="0001010909381160086646_005"/>
    <m/>
    <m/>
    <m/>
    <s v="EUR"/>
    <n v="25.03"/>
    <s v="EUR"/>
    <n v="25.03"/>
    <s v="EUR"/>
    <n v="25.03"/>
    <n v="25.03"/>
    <n v="0"/>
    <s v="N"/>
    <n v="1223000233"/>
    <d v="2023-03-22T00:00:00"/>
    <m/>
    <d v="2023-02-10T00:00:00"/>
    <s v="00:00"/>
    <s v="23:59"/>
    <d v="2023-02-10T00:00:00"/>
    <s v="08:00"/>
    <s v="16:00"/>
    <n v="0.8"/>
    <s v="ce"/>
    <n v="52"/>
    <n v="0.8"/>
    <n v="0"/>
    <s v="Kuehne+Nagel Tiel 3 Standpl"/>
    <s v="De Diepert 5"/>
    <s v="Tiel"/>
    <s v="4004 MA"/>
    <s v="NL"/>
    <x v="44"/>
    <s v="De Panoven 21"/>
    <x v="6"/>
    <s v="4191GW"/>
    <s v="NL"/>
    <s v="0002246194"/>
    <s v="0086646_005"/>
    <s v="31V"/>
    <s v="NL001131849B01"/>
    <n v="2"/>
    <n v="0"/>
    <n v="25.03"/>
    <s v="N"/>
    <s v="Peter Appel Transport B.V."/>
    <n v="36622"/>
    <d v="2023-02-10T00:00:00"/>
    <s v="08:12:00"/>
    <n v="0"/>
    <x v="4"/>
    <x v="5"/>
    <n v="2"/>
    <x v="6"/>
    <n v="1"/>
    <n v="0.8"/>
    <x v="6"/>
    <n v="25.03"/>
    <n v="1"/>
    <n v="27.257670000000001"/>
  </r>
  <r>
    <s v="COLGATE 3800 DEB."/>
    <s v="Colgate-Palmolive Nederland BV"/>
    <s v="101t"/>
    <n v="101090938317"/>
    <n v="101030162206"/>
    <n v="930"/>
    <s v="Inv Booked"/>
    <s v="0002246200"/>
    <s v="Verkoop"/>
    <n v="170"/>
    <s v="Transport drops zone"/>
    <s v="9 - verwerkt"/>
    <n v="0"/>
    <m/>
    <d v="2023-02-10T00:00:00"/>
    <s v="DROP"/>
    <s v="0001010909383170086862_002"/>
    <m/>
    <m/>
    <m/>
    <s v="EUR"/>
    <n v="37.369999999999997"/>
    <s v="EUR"/>
    <n v="37.369999999999997"/>
    <s v="EUR"/>
    <n v="37.369999999999997"/>
    <n v="37.369999999999997"/>
    <n v="0"/>
    <s v="N"/>
    <n v="1223000233"/>
    <d v="2023-03-22T00:00:00"/>
    <m/>
    <d v="2023-02-10T00:00:00"/>
    <s v="00:00"/>
    <s v="23:59"/>
    <d v="2023-02-10T00:00:00"/>
    <s v="06:00"/>
    <s v="06:00"/>
    <n v="2.4"/>
    <s v="ce"/>
    <n v="1364"/>
    <n v="2.4"/>
    <n v="1"/>
    <s v="Kuehne+Nagel Tiel 3 Standpl"/>
    <s v="De Diepert 5"/>
    <s v="Tiel"/>
    <s v="4004 MA"/>
    <s v="NL"/>
    <x v="14"/>
    <s v="Rood 24"/>
    <x v="17"/>
    <s v="6666LT"/>
    <s v="NL"/>
    <s v="0002246200"/>
    <s v="0086862_002"/>
    <s v="31V"/>
    <s v="NL001131849B01"/>
    <n v="2"/>
    <n v="0"/>
    <n v="37.369999999999997"/>
    <s v="N"/>
    <s v="Peter Appel Transport B.V."/>
    <n v="36622"/>
    <d v="2023-02-10T00:00:00"/>
    <s v="06:59:00"/>
    <n v="0"/>
    <x v="4"/>
    <x v="5"/>
    <n v="2"/>
    <x v="15"/>
    <n v="1"/>
    <n v="2.4"/>
    <x v="5"/>
    <n v="37.369999999999997"/>
    <n v="1"/>
    <n v="40.695929999999997"/>
  </r>
  <r>
    <s v="COLGATE 3800 DEB."/>
    <s v="Colgate-Palmolive Nederland BV"/>
    <s v="101t"/>
    <n v="101090938546"/>
    <n v="101030162176"/>
    <n v="930"/>
    <s v="Inv Booked"/>
    <s v="0002246203"/>
    <s v="Verkoop"/>
    <n v="170"/>
    <s v="Transport drops zone"/>
    <s v="9 - verwerkt"/>
    <n v="0"/>
    <m/>
    <d v="2023-02-10T00:00:00"/>
    <s v="DROP"/>
    <s v="0001010909385460086914_002"/>
    <m/>
    <m/>
    <m/>
    <s v="EUR"/>
    <n v="71.33"/>
    <s v="EUR"/>
    <n v="71.33"/>
    <s v="EUR"/>
    <n v="71.33"/>
    <n v="71.33"/>
    <n v="0"/>
    <s v="N"/>
    <n v="1223000233"/>
    <d v="2023-03-22T00:00:00"/>
    <m/>
    <d v="2023-02-10T00:00:00"/>
    <s v="00:00"/>
    <s v="23:59"/>
    <d v="2023-02-10T00:00:00"/>
    <s v="19:45"/>
    <s v="20:45"/>
    <n v="9.6"/>
    <s v="ce"/>
    <n v="8544"/>
    <n v="9.6"/>
    <n v="16"/>
    <s v="Kuehne+Nagel Tiel 3 Standpl"/>
    <s v="De Diepert 5"/>
    <s v="Tiel"/>
    <s v="4004 MA"/>
    <s v="NL"/>
    <x v="24"/>
    <s v="Ravenswade 14"/>
    <x v="26"/>
    <s v="3439 LD"/>
    <s v="NL"/>
    <s v="0002246203"/>
    <s v="0086914_002"/>
    <s v="31V"/>
    <s v="NL001131849B01"/>
    <n v="2"/>
    <n v="0"/>
    <n v="71.33"/>
    <s v="N"/>
    <s v="Peter Appel Transport B.V."/>
    <n v="36622"/>
    <d v="2023-02-10T00:00:00"/>
    <s v="21:55:00"/>
    <n v="0"/>
    <x v="4"/>
    <x v="5"/>
    <n v="2"/>
    <x v="22"/>
    <n v="0"/>
    <s v=""/>
    <x v="7"/>
    <s v=""/>
    <n v="1"/>
    <e v="#VALUE!"/>
  </r>
  <r>
    <s v="COLGATE 3800 DEB."/>
    <s v="Colgate-Palmolive Nederland BV"/>
    <s v="101t"/>
    <n v="101090938493"/>
    <n v="101030162177"/>
    <n v="930"/>
    <s v="Inv Booked"/>
    <s v="0002246208"/>
    <s v="Verkoop"/>
    <n v="170"/>
    <s v="Transport drops zone"/>
    <s v="9 - verwerkt"/>
    <n v="0"/>
    <m/>
    <d v="2023-02-10T00:00:00"/>
    <s v="DROP"/>
    <s v="0001010909384930086858_002"/>
    <m/>
    <m/>
    <m/>
    <s v="EUR"/>
    <n v="104.32"/>
    <s v="EUR"/>
    <n v="104.32"/>
    <s v="EUR"/>
    <n v="104.32"/>
    <n v="104.32"/>
    <n v="0"/>
    <s v="N"/>
    <n v="1223000233"/>
    <d v="2023-03-22T00:00:00"/>
    <m/>
    <d v="2023-02-10T00:00:00"/>
    <s v="00:00"/>
    <s v="23:59"/>
    <d v="2023-02-10T00:00:00"/>
    <s v="05:00"/>
    <s v="06:00"/>
    <n v="6.4"/>
    <s v="ce"/>
    <n v="7189"/>
    <n v="6.4"/>
    <n v="12"/>
    <s v="Kuehne+Nagel Tiel 3 Standpl"/>
    <s v="De Diepert 5"/>
    <s v="Tiel"/>
    <s v="4004 MA"/>
    <s v="NL"/>
    <x v="13"/>
    <s v="GALVANIWEG 1"/>
    <x v="16"/>
    <s v="8013 RG"/>
    <s v="NL"/>
    <s v="0002246208"/>
    <s v="0086858_002"/>
    <s v="31V"/>
    <s v="NL001131849B01"/>
    <n v="2"/>
    <n v="0"/>
    <n v="104.32"/>
    <s v="N"/>
    <s v="Peter Appel Transport B.V."/>
    <n v="36622"/>
    <d v="2023-02-10T00:00:00"/>
    <s v="04:28:00"/>
    <n v="0"/>
    <x v="4"/>
    <x v="5"/>
    <n v="2"/>
    <x v="14"/>
    <n v="1"/>
    <n v="6.4"/>
    <x v="2"/>
    <n v="104.32"/>
    <n v="1"/>
    <n v="113.60448"/>
  </r>
  <r>
    <s v="COLGATE 3800 DEB."/>
    <s v="Colgate-Palmolive Nederland BV"/>
    <s v="101t"/>
    <n v="101090938500"/>
    <n v="101030162178"/>
    <n v="930"/>
    <s v="Inv Booked"/>
    <s v="0002246207"/>
    <s v="Verkoop"/>
    <n v="170"/>
    <s v="Transport drops zone"/>
    <s v="9 - verwerkt"/>
    <n v="0"/>
    <m/>
    <d v="2023-02-10T00:00:00"/>
    <s v="DROP"/>
    <s v="0001010909385000086864_002"/>
    <m/>
    <m/>
    <m/>
    <s v="EUR"/>
    <n v="89.38"/>
    <s v="EUR"/>
    <n v="89.38"/>
    <s v="EUR"/>
    <n v="89.38"/>
    <n v="89.38"/>
    <n v="0"/>
    <s v="N"/>
    <n v="1223000233"/>
    <d v="2023-03-22T00:00:00"/>
    <m/>
    <d v="2023-02-10T00:00:00"/>
    <s v="00:00"/>
    <s v="23:59"/>
    <d v="2023-02-10T00:00:00"/>
    <s v="11:00"/>
    <s v="12:00"/>
    <n v="5.6"/>
    <s v="ce"/>
    <n v="6713"/>
    <n v="5.6"/>
    <n v="12"/>
    <s v="Kuehne+Nagel Tiel 3 Standpl"/>
    <s v="De Diepert 5"/>
    <s v="Tiel"/>
    <s v="4004 MA"/>
    <s v="NL"/>
    <x v="7"/>
    <s v="HOOFDTOCHT 1"/>
    <x v="7"/>
    <s v="1507 CJ"/>
    <s v="NL"/>
    <s v="0002246207"/>
    <s v="0086864_002"/>
    <s v="31V"/>
    <s v="NL001131849B01"/>
    <n v="2"/>
    <n v="0"/>
    <n v="89.38"/>
    <s v="N"/>
    <s v="Peter Appel Transport B.V."/>
    <n v="36622"/>
    <d v="2023-02-10T00:00:00"/>
    <s v="10:58:00"/>
    <n v="0"/>
    <x v="4"/>
    <x v="5"/>
    <n v="2"/>
    <x v="7"/>
    <n v="1"/>
    <n v="5.6"/>
    <x v="2"/>
    <n v="89.38"/>
    <n v="1"/>
    <n v="97.334819999999993"/>
  </r>
  <r>
    <s v="COLGATE 3800 DEB."/>
    <s v="Colgate-Palmolive Nederland BV"/>
    <s v="101t"/>
    <n v="101090938546"/>
    <n v="101030162172"/>
    <n v="930"/>
    <s v="Inv Booked"/>
    <s v="0002246204"/>
    <s v="Verkoop"/>
    <n v="170"/>
    <s v="Transport drops zone"/>
    <s v="9 - verwerkt"/>
    <n v="0"/>
    <m/>
    <d v="2023-02-10T00:00:00"/>
    <s v="DROP"/>
    <s v="0001010909385460086914_002"/>
    <m/>
    <m/>
    <m/>
    <s v="EUR"/>
    <n v="83.22"/>
    <s v="EUR"/>
    <n v="83.22"/>
    <s v="EUR"/>
    <n v="83.22"/>
    <n v="83.22"/>
    <n v="0"/>
    <s v="N"/>
    <n v="1223000233"/>
    <d v="2023-03-22T00:00:00"/>
    <m/>
    <d v="2023-02-10T00:00:00"/>
    <s v="00:00"/>
    <s v="23:59"/>
    <d v="2023-02-10T00:00:00"/>
    <s v="19:45"/>
    <s v="20:45"/>
    <n v="11.2"/>
    <s v="ce"/>
    <n v="10606"/>
    <n v="11.2"/>
    <n v="21"/>
    <s v="Kuehne+Nagel Tiel 3 Standpl"/>
    <s v="De Diepert 5"/>
    <s v="Tiel"/>
    <s v="4004 MA"/>
    <s v="NL"/>
    <x v="24"/>
    <s v="Ravenswade 14"/>
    <x v="26"/>
    <s v="3439 LD"/>
    <s v="NL"/>
    <s v="0002246204"/>
    <s v="0086914_002"/>
    <s v="31V"/>
    <s v="NL001131849B01"/>
    <n v="2"/>
    <n v="0"/>
    <n v="83.22"/>
    <s v="N"/>
    <s v="Peter Appel Transport B.V."/>
    <n v="36622"/>
    <d v="2023-02-10T00:00:00"/>
    <s v="21:55:00"/>
    <n v="0"/>
    <x v="4"/>
    <x v="5"/>
    <n v="2"/>
    <x v="22"/>
    <n v="0"/>
    <s v=""/>
    <x v="7"/>
    <s v=""/>
    <n v="1"/>
    <e v="#VALUE!"/>
  </r>
  <r>
    <s v="COLGATE 3800 DEB."/>
    <s v="Colgate-Palmolive Nederland BV"/>
    <s v="101t"/>
    <n v="101090938496"/>
    <n v="101030162173"/>
    <n v="930"/>
    <s v="Inv Booked"/>
    <s v="0002246206"/>
    <s v="Verkoop"/>
    <n v="170"/>
    <s v="Transport drops zone"/>
    <s v="9 - verwerkt"/>
    <n v="0"/>
    <m/>
    <d v="2023-02-10T00:00:00"/>
    <s v="DROP"/>
    <s v="0001010909384960086867_002"/>
    <m/>
    <m/>
    <m/>
    <s v="EUR"/>
    <n v="15.94"/>
    <s v="EUR"/>
    <n v="15.94"/>
    <s v="EUR"/>
    <n v="15.94"/>
    <n v="15.94"/>
    <n v="0"/>
    <s v="N"/>
    <n v="1223000233"/>
    <d v="2023-03-22T00:00:00"/>
    <m/>
    <d v="2023-02-10T00:00:00"/>
    <s v="00:00"/>
    <s v="23:59"/>
    <d v="2023-02-10T00:00:00"/>
    <s v="18:00"/>
    <s v="18:00"/>
    <n v="2.4"/>
    <s v="ce"/>
    <n v="1410"/>
    <n v="2.4"/>
    <n v="3"/>
    <s v="Kuehne+Nagel Tiel 3 Standpl"/>
    <s v="De Diepert 5"/>
    <s v="Tiel"/>
    <s v="4004 MA"/>
    <s v="NL"/>
    <x v="14"/>
    <s v="Rood 24"/>
    <x v="17"/>
    <s v="6666LT"/>
    <s v="NL"/>
    <s v="0002246206"/>
    <s v="0086867_002"/>
    <s v="31V"/>
    <s v="NL001131849B01"/>
    <n v="2"/>
    <n v="0"/>
    <n v="15.94"/>
    <s v="N"/>
    <s v="Peter Appel Transport B.V."/>
    <n v="36622"/>
    <d v="2023-02-10T00:00:00"/>
    <s v="16:06:00"/>
    <n v="6"/>
    <x v="4"/>
    <x v="5"/>
    <n v="2"/>
    <x v="15"/>
    <n v="0"/>
    <s v=""/>
    <x v="5"/>
    <s v=""/>
    <n v="1"/>
    <e v="#VALUE!"/>
  </r>
  <r>
    <s v="COLGATE 3800 DEB."/>
    <s v="Colgate-Palmolive Nederland BV"/>
    <s v="101t"/>
    <n v="0"/>
    <n v="101030162171"/>
    <n v="980"/>
    <s v="Cancel No In"/>
    <s v="0002246172"/>
    <s v="Verkoop"/>
    <n v="190"/>
    <s v="Transport Zone ritpr"/>
    <s v="0 - ingevoerd"/>
    <n v="0"/>
    <m/>
    <d v="2023-02-10T00:00:00"/>
    <m/>
    <m/>
    <n v="122.5"/>
    <n v="0.8"/>
    <m/>
    <s v="EUR"/>
    <n v="122.5"/>
    <s v="EUR"/>
    <n v="0"/>
    <s v="EUR"/>
    <n v="122.5"/>
    <n v="0"/>
    <n v="-122.5"/>
    <s v="N"/>
    <m/>
    <m/>
    <m/>
    <d v="2023-02-10T00:00:00"/>
    <s v="00:00"/>
    <s v="23:59"/>
    <d v="2023-02-10T00:00:00"/>
    <s v="00:00"/>
    <s v="23:59"/>
    <n v="0.8"/>
    <s v="ce"/>
    <n v="715"/>
    <n v="0.8"/>
    <n v="1"/>
    <s v="Kuehne+Nagel Tiel 3 Standpl"/>
    <s v="De Diepert 5"/>
    <s v="Tiel"/>
    <s v="4004 MA"/>
    <s v="NL"/>
    <x v="82"/>
    <s v="DE DIEPERT 5 NEW"/>
    <x v="57"/>
    <s v="4004 MA"/>
    <s v="NL"/>
    <s v="0002246172"/>
    <m/>
    <m/>
    <s v="NL001131849B01"/>
    <n v="2"/>
    <n v="0"/>
    <n v="0"/>
    <s v="N"/>
    <m/>
    <n v="36624"/>
    <d v="2023-02-10T00:00:00"/>
    <m/>
    <n v="0"/>
    <x v="4"/>
    <x v="5"/>
    <n v="2"/>
    <x v="41"/>
    <n v="0"/>
    <s v=""/>
    <x v="9"/>
    <s v=""/>
    <n v="1"/>
    <e v="#VALUE!"/>
  </r>
  <r>
    <s v="COLGATE 3800 DEB."/>
    <s v="Colgate-Palmolive Nederland BV"/>
    <s v="101t"/>
    <n v="101090938546"/>
    <n v="101030162174"/>
    <n v="930"/>
    <s v="Inv Booked"/>
    <s v="0002246205"/>
    <s v="Verkoop"/>
    <n v="170"/>
    <s v="Transport drops zone"/>
    <s v="9 - verwerkt"/>
    <n v="0"/>
    <m/>
    <d v="2023-02-10T00:00:00"/>
    <s v="DROP"/>
    <s v="0001010909385460086914_002"/>
    <m/>
    <m/>
    <m/>
    <s v="EUR"/>
    <n v="23.78"/>
    <s v="EUR"/>
    <n v="23.78"/>
    <s v="EUR"/>
    <n v="23.78"/>
    <n v="23.78"/>
    <n v="0"/>
    <s v="N"/>
    <n v="1223000233"/>
    <d v="2023-03-22T00:00:00"/>
    <m/>
    <d v="2023-02-10T00:00:00"/>
    <s v="00:00"/>
    <s v="23:59"/>
    <d v="2023-02-10T00:00:00"/>
    <s v="19:45"/>
    <s v="20:45"/>
    <n v="3.2"/>
    <s v="ce"/>
    <n v="2925"/>
    <n v="3.2"/>
    <n v="5"/>
    <s v="Kuehne+Nagel Tiel 3 Standpl"/>
    <s v="De Diepert 5"/>
    <s v="Tiel"/>
    <s v="4004 MA"/>
    <s v="NL"/>
    <x v="24"/>
    <s v="Ravenswade 14"/>
    <x v="26"/>
    <s v="3439 LD"/>
    <s v="NL"/>
    <s v="0002246205"/>
    <s v="0086914_002"/>
    <s v="31V"/>
    <s v="NL001131849B01"/>
    <n v="2"/>
    <n v="0"/>
    <n v="23.78"/>
    <s v="N"/>
    <s v="Peter Appel Transport B.V."/>
    <n v="36622"/>
    <d v="2023-02-10T00:00:00"/>
    <s v="21:55:00"/>
    <n v="0"/>
    <x v="4"/>
    <x v="5"/>
    <n v="2"/>
    <x v="22"/>
    <n v="0"/>
    <s v=""/>
    <x v="7"/>
    <s v=""/>
    <n v="1"/>
    <e v="#VALUE!"/>
  </r>
  <r>
    <s v="COLGATE 3800 DEB."/>
    <s v="Colgate-Palmolive Nederland BV"/>
    <s v="101t"/>
    <n v="101090938632"/>
    <n v="101030162213"/>
    <n v="930"/>
    <s v="Inv Booked"/>
    <s v="0002246223"/>
    <s v="Verkoop"/>
    <n v="170"/>
    <s v="Transport drops zone"/>
    <s v="9 - verwerkt"/>
    <n v="0"/>
    <m/>
    <d v="2023-02-11T00:00:00"/>
    <s v="DROP"/>
    <s v="0001010909386320087005_002"/>
    <m/>
    <m/>
    <m/>
    <s v="EUR"/>
    <n v="54.08"/>
    <s v="EUR"/>
    <n v="54.08"/>
    <s v="EUR"/>
    <n v="54.08"/>
    <n v="54.08"/>
    <n v="0"/>
    <s v="N"/>
    <n v="1223000233"/>
    <d v="2023-03-22T00:00:00"/>
    <m/>
    <d v="2023-02-11T00:00:00"/>
    <s v="00:00"/>
    <s v="23:59"/>
    <d v="2023-02-11T00:00:00"/>
    <s v="06:00"/>
    <s v="07:00"/>
    <n v="10"/>
    <s v="ce"/>
    <n v="4126"/>
    <n v="10.4"/>
    <n v="11"/>
    <s v="Kuehne+Nagel Tiel 3 Standpl"/>
    <s v="De Diepert 5"/>
    <s v="Tiel"/>
    <s v="4004 MA"/>
    <s v="NL"/>
    <x v="2"/>
    <s v="Randweg 2"/>
    <x v="6"/>
    <s v="4191 NN"/>
    <s v="NL"/>
    <s v="0002246223"/>
    <s v="0087005_002"/>
    <s v="31V"/>
    <s v="NL001131849B01"/>
    <n v="2"/>
    <n v="0"/>
    <n v="54.08"/>
    <s v="N"/>
    <s v="Peter Appel Transport B.V."/>
    <n v="36622"/>
    <d v="2023-02-11T00:00:00"/>
    <s v="06:50:00"/>
    <n v="0"/>
    <x v="5"/>
    <x v="5"/>
    <n v="2"/>
    <x v="6"/>
    <n v="1"/>
    <n v="26.4"/>
    <x v="2"/>
    <n v="137.28"/>
    <n v="1"/>
    <n v="149.49791999999999"/>
  </r>
  <r>
    <s v="COLGATE 3800 DEB."/>
    <s v="Colgate-Palmolive Nederland BV"/>
    <s v="101t"/>
    <n v="101090938632"/>
    <n v="101030162225"/>
    <n v="930"/>
    <s v="Inv Booked"/>
    <s v="0002246227"/>
    <s v="Verkoop"/>
    <n v="170"/>
    <s v="Transport drops zone"/>
    <s v="9 - verwerkt"/>
    <n v="0"/>
    <m/>
    <d v="2023-02-11T00:00:00"/>
    <s v="DROP"/>
    <s v="0001010909386320087005_002"/>
    <m/>
    <m/>
    <m/>
    <s v="EUR"/>
    <n v="83.2"/>
    <s v="EUR"/>
    <n v="83.2"/>
    <s v="EUR"/>
    <n v="83.2"/>
    <n v="83.2"/>
    <n v="0"/>
    <s v="N"/>
    <n v="1223000233"/>
    <d v="2023-03-22T00:00:00"/>
    <m/>
    <d v="2023-02-11T00:00:00"/>
    <s v="00:00"/>
    <s v="23:59"/>
    <d v="2023-02-11T00:00:00"/>
    <s v="06:00"/>
    <s v="07:00"/>
    <n v="16"/>
    <s v="ce"/>
    <n v="11783"/>
    <n v="16"/>
    <n v="21"/>
    <s v="Kuehne+Nagel Tiel 3 Standpl"/>
    <s v="De Diepert 5"/>
    <s v="Tiel"/>
    <s v="4004 MA"/>
    <s v="NL"/>
    <x v="2"/>
    <s v="Randweg 2"/>
    <x v="6"/>
    <s v="4191 NN"/>
    <s v="NL"/>
    <s v="0002246227"/>
    <s v="0087005_002"/>
    <s v="31V"/>
    <s v="NL001131849B01"/>
    <n v="2"/>
    <n v="0"/>
    <n v="83.2"/>
    <s v="N"/>
    <s v="Peter Appel Transport B.V."/>
    <n v="36622"/>
    <d v="2023-02-11T00:00:00"/>
    <s v="06:50:00"/>
    <n v="0"/>
    <x v="5"/>
    <x v="5"/>
    <n v="2"/>
    <x v="6"/>
    <n v="0"/>
    <s v=""/>
    <x v="2"/>
    <s v=""/>
    <n v="1"/>
    <e v="#VALUE!"/>
  </r>
  <r>
    <s v="COLGATE 3800 DEB."/>
    <s v="Colgate-Palmolive Nederland BV"/>
    <s v="101t"/>
    <n v="101090938633"/>
    <n v="101030162210"/>
    <n v="930"/>
    <s v="Inv Booked"/>
    <s v="0002246220"/>
    <s v="Verkoop"/>
    <n v="170"/>
    <s v="Transport drops zone"/>
    <s v="9 - verwerkt"/>
    <n v="0"/>
    <m/>
    <d v="2023-02-11T00:00:00"/>
    <s v="DROP"/>
    <s v="0001010909386330087006_002"/>
    <m/>
    <m/>
    <m/>
    <s v="EUR"/>
    <n v="91.44"/>
    <s v="EUR"/>
    <n v="91.44"/>
    <s v="EUR"/>
    <n v="91.44"/>
    <n v="91.44"/>
    <n v="0"/>
    <s v="N"/>
    <n v="1223000233"/>
    <d v="2023-03-22T00:00:00"/>
    <m/>
    <d v="2023-02-11T00:00:00"/>
    <s v="00:00"/>
    <s v="23:59"/>
    <d v="2023-02-11T00:00:00"/>
    <s v="07:00"/>
    <s v="07:00"/>
    <n v="14.4"/>
    <s v="ce"/>
    <n v="11585"/>
    <n v="14.4"/>
    <n v="25"/>
    <s v="Kuehne+Nagel Tiel 3 Standpl"/>
    <s v="De Diepert 5"/>
    <s v="Tiel"/>
    <s v="4004 MA"/>
    <s v="NL"/>
    <x v="14"/>
    <s v="Rood 24"/>
    <x v="17"/>
    <s v="6666LT"/>
    <s v="NL"/>
    <s v="0002246220"/>
    <s v="0087006_002"/>
    <s v="31V"/>
    <s v="NL001131849B01"/>
    <n v="2"/>
    <n v="0"/>
    <n v="91.44"/>
    <s v="N"/>
    <s v="Peter Appel Transport B.V."/>
    <n v="36622"/>
    <d v="2023-02-11T00:00:00"/>
    <s v="08:24:00"/>
    <n v="0"/>
    <x v="5"/>
    <x v="5"/>
    <n v="2"/>
    <x v="15"/>
    <n v="1"/>
    <n v="26.4"/>
    <x v="5"/>
    <n v="167.64"/>
    <n v="1"/>
    <n v="182.55995999999999"/>
  </r>
  <r>
    <s v="COLGATE 3800 DEB."/>
    <s v="Colgate-Palmolive Nederland BV"/>
    <s v="101t"/>
    <n v="101090938990"/>
    <n v="101030162257"/>
    <n v="930"/>
    <s v="Inv Booked"/>
    <s v="0002246256"/>
    <s v="Verkoop"/>
    <n v="170"/>
    <s v="Transport drops zone"/>
    <s v="9 - verwerkt"/>
    <n v="0"/>
    <m/>
    <d v="2023-02-11T00:00:00"/>
    <s v="DROP"/>
    <s v="0001010909389900087116_002"/>
    <m/>
    <m/>
    <m/>
    <s v="EUR"/>
    <n v="196.15"/>
    <s v="EUR"/>
    <n v="196.15"/>
    <s v="EUR"/>
    <n v="196.15"/>
    <n v="196.15"/>
    <n v="0"/>
    <s v="Y"/>
    <n v="1223000233"/>
    <d v="2023-03-22T00:00:00"/>
    <m/>
    <d v="2023-02-11T00:00:00"/>
    <s v="00:00"/>
    <s v="23:59"/>
    <d v="2023-02-11T00:00:00"/>
    <s v="10:30"/>
    <s v="11:30"/>
    <n v="26"/>
    <s v="ce"/>
    <n v="6677"/>
    <n v="26.4"/>
    <n v="13"/>
    <s v="Kuehne+Nagel Tiel 3 Standpl"/>
    <s v="De Diepert 5"/>
    <s v="Tiel"/>
    <s v="4004 MA"/>
    <s v="NL"/>
    <x v="24"/>
    <s v="Ravenswade 14"/>
    <x v="26"/>
    <s v="3439 LD"/>
    <s v="NL"/>
    <s v="0002246256"/>
    <s v="0087116_002"/>
    <s v="31V"/>
    <s v="NL001131849B01"/>
    <n v="2"/>
    <n v="0"/>
    <n v="196.15"/>
    <s v="N"/>
    <s v="Peter Appel Transport B.V."/>
    <n v="36622"/>
    <d v="2023-02-11T00:00:00"/>
    <s v="12:23:00"/>
    <n v="23"/>
    <x v="5"/>
    <x v="5"/>
    <n v="2"/>
    <x v="22"/>
    <n v="1"/>
    <n v="26.4"/>
    <x v="7"/>
    <n v="196.15"/>
    <n v="1"/>
    <n v="213.60735"/>
  </r>
  <r>
    <s v="COLGATE 3800 DEB."/>
    <s v="Colgate-Palmolive Nederland BV"/>
    <s v="101t"/>
    <n v="101090938633"/>
    <n v="101030162221"/>
    <n v="930"/>
    <s v="Inv Booked"/>
    <s v="0002246225"/>
    <s v="Verkoop"/>
    <n v="170"/>
    <s v="Transport drops zone"/>
    <s v="9 - verwerkt"/>
    <n v="0"/>
    <m/>
    <d v="2023-02-11T00:00:00"/>
    <s v="DROP"/>
    <s v="0001010909386330087006_002"/>
    <m/>
    <m/>
    <m/>
    <s v="EUR"/>
    <n v="76.2"/>
    <s v="EUR"/>
    <n v="76.2"/>
    <s v="EUR"/>
    <n v="76.2"/>
    <n v="76.2"/>
    <n v="0"/>
    <s v="N"/>
    <n v="1223000233"/>
    <d v="2023-03-22T00:00:00"/>
    <m/>
    <d v="2023-02-11T00:00:00"/>
    <s v="00:00"/>
    <s v="23:59"/>
    <d v="2023-02-11T00:00:00"/>
    <s v="07:00"/>
    <s v="07:00"/>
    <n v="12"/>
    <s v="ce"/>
    <n v="9530"/>
    <n v="12"/>
    <n v="20"/>
    <s v="Kuehne+Nagel Tiel 3 Standpl"/>
    <s v="De Diepert 5"/>
    <s v="Tiel"/>
    <s v="4004 MA"/>
    <s v="NL"/>
    <x v="14"/>
    <s v="Rood 24"/>
    <x v="17"/>
    <s v="6666LT"/>
    <s v="NL"/>
    <s v="0002246225"/>
    <s v="0087006_002"/>
    <s v="31V"/>
    <s v="NL001131849B01"/>
    <n v="2"/>
    <n v="0"/>
    <n v="76.2"/>
    <s v="N"/>
    <s v="Peter Appel Transport B.V."/>
    <n v="36622"/>
    <d v="2023-02-11T00:00:00"/>
    <s v="08:24:00"/>
    <n v="24"/>
    <x v="5"/>
    <x v="5"/>
    <n v="2"/>
    <x v="15"/>
    <n v="0"/>
    <s v=""/>
    <x v="5"/>
    <s v=""/>
    <n v="1"/>
    <e v="#VALUE!"/>
  </r>
  <r>
    <s v="COLGATE 3800 DEB."/>
    <s v="Colgate-Palmolive Nederland BV"/>
    <s v="101t"/>
    <n v="101090939105"/>
    <n v="101030162214"/>
    <n v="930"/>
    <s v="Inv Booked"/>
    <s v="0002246218"/>
    <s v="Verkoop"/>
    <n v="170"/>
    <s v="Transport drops zone"/>
    <s v="9 - verwerkt"/>
    <n v="0"/>
    <m/>
    <d v="2023-02-13T00:00:00"/>
    <s v="DROP"/>
    <s v="0001010909391050087236_004"/>
    <m/>
    <m/>
    <m/>
    <s v="EUR"/>
    <n v="26.5"/>
    <s v="EUR"/>
    <n v="26.5"/>
    <s v="EUR"/>
    <n v="26.5"/>
    <n v="26.5"/>
    <n v="0"/>
    <s v="N"/>
    <n v="1223000233"/>
    <d v="2023-03-22T00:00:00"/>
    <m/>
    <d v="2023-02-13T00:00:00"/>
    <s v="00:00"/>
    <s v="23:59"/>
    <d v="2023-02-13T00:00:00"/>
    <s v="13:00"/>
    <s v="21:30"/>
    <n v="0.8"/>
    <s v="ce"/>
    <n v="530"/>
    <n v="0.8"/>
    <n v="0"/>
    <s v="Kuehne+Nagel Tiel 3 Standpl"/>
    <s v="De Diepert 5"/>
    <s v="Tiel"/>
    <s v="4004 MA"/>
    <s v="NL"/>
    <x v="4"/>
    <s v="Watergoorweg 81"/>
    <x v="5"/>
    <s v="3861MA"/>
    <s v="NL"/>
    <s v="0002246218"/>
    <s v="0087236_004"/>
    <s v="31V"/>
    <s v="NL001131849B01"/>
    <n v="2"/>
    <n v="0"/>
    <n v="26.5"/>
    <s v="N"/>
    <s v="Peter Appel Transport B.V."/>
    <n v="36622"/>
    <d v="2023-02-13T00:00:00"/>
    <s v="21:39:00"/>
    <n v="0"/>
    <x v="0"/>
    <x v="6"/>
    <n v="2"/>
    <x v="5"/>
    <n v="1"/>
    <n v="0.8"/>
    <x v="3"/>
    <n v="26.5"/>
    <n v="1"/>
    <n v="28.858499999999999"/>
  </r>
  <r>
    <s v="COLGATE 3800 DEB."/>
    <s v="Colgate-Palmolive Nederland BV"/>
    <s v="101t"/>
    <n v="101090938640"/>
    <n v="101030162216"/>
    <n v="930"/>
    <s v="Inv Booked"/>
    <s v="0002246222"/>
    <s v="Verkoop"/>
    <n v="170"/>
    <s v="Transport drops zone"/>
    <s v="9 - verwerkt"/>
    <n v="0"/>
    <m/>
    <d v="2023-02-13T00:00:00"/>
    <s v="DROP"/>
    <s v="0001010909386400087012_004"/>
    <m/>
    <m/>
    <m/>
    <s v="EUR"/>
    <n v="61.98"/>
    <s v="EUR"/>
    <n v="61.98"/>
    <s v="EUR"/>
    <n v="61.98"/>
    <n v="61.98"/>
    <n v="0"/>
    <s v="N"/>
    <n v="1223000233"/>
    <d v="2023-03-22T00:00:00"/>
    <m/>
    <d v="2023-02-13T00:00:00"/>
    <s v="00:00"/>
    <s v="23:59"/>
    <d v="2023-02-13T00:00:00"/>
    <s v="13:00"/>
    <s v="17:30"/>
    <n v="1.6"/>
    <s v="ce"/>
    <n v="560"/>
    <n v="1.6"/>
    <n v="0"/>
    <s v="Kuehne+Nagel Tiel 3 Standpl"/>
    <s v="De Diepert 5"/>
    <s v="Tiel"/>
    <s v="4004 MA"/>
    <s v="NL"/>
    <x v="9"/>
    <s v="Edisonstraat 3"/>
    <x v="12"/>
    <s v="8606JH"/>
    <s v="NL"/>
    <s v="0002246222"/>
    <s v="0087012_004"/>
    <s v="31V"/>
    <s v="NL001131849B01"/>
    <n v="2"/>
    <n v="0"/>
    <n v="61.98"/>
    <s v="N"/>
    <s v="Peter Appel Transport B.V."/>
    <n v="36622"/>
    <d v="2023-02-13T00:00:00"/>
    <s v="15:48:00"/>
    <n v="0"/>
    <x v="0"/>
    <x v="6"/>
    <n v="2"/>
    <x v="10"/>
    <n v="1"/>
    <n v="1.6"/>
    <x v="3"/>
    <n v="61.98"/>
    <n v="1"/>
    <n v="67.496219999999994"/>
  </r>
  <r>
    <s v="COLGATE 3800 DEB."/>
    <s v="Colgate-Palmolive Nederland BV"/>
    <s v="101t"/>
    <n v="101090938636"/>
    <n v="101030162217"/>
    <n v="930"/>
    <s v="Inv Booked"/>
    <s v="0002246212"/>
    <s v="Verkoop"/>
    <n v="170"/>
    <s v="Transport drops zone"/>
    <s v="9 - verwerkt"/>
    <n v="0"/>
    <m/>
    <d v="2023-02-13T00:00:00"/>
    <s v="DROP"/>
    <s v="0001010909386360087009_009"/>
    <m/>
    <m/>
    <m/>
    <s v="EUR"/>
    <n v="92.9"/>
    <s v="EUR"/>
    <n v="92.9"/>
    <s v="EUR"/>
    <n v="92.9"/>
    <n v="92.9"/>
    <n v="0"/>
    <s v="N"/>
    <n v="1223000233"/>
    <d v="2023-03-22T00:00:00"/>
    <m/>
    <d v="2023-02-13T00:00:00"/>
    <s v="00:00"/>
    <s v="23:59"/>
    <d v="2023-02-13T00:00:00"/>
    <s v="09:00"/>
    <s v="10:00"/>
    <n v="5.6"/>
    <s v="ce"/>
    <n v="4889"/>
    <n v="5.6"/>
    <n v="8"/>
    <s v="Kuehne+Nagel Tiel 3 Standpl"/>
    <s v="De Diepert 5"/>
    <s v="Tiel"/>
    <s v="4004 MA"/>
    <s v="NL"/>
    <x v="71"/>
    <s v="Hammerstaat 9"/>
    <x v="54"/>
    <s v="8161 PH"/>
    <s v="NL"/>
    <s v="0002246212"/>
    <s v="0087009_009"/>
    <s v="31V"/>
    <s v="NL001131849B01"/>
    <n v="2"/>
    <n v="0"/>
    <n v="92.9"/>
    <s v="N"/>
    <s v="Peter Appel Transport B.V."/>
    <n v="36622"/>
    <d v="2023-02-13T00:00:00"/>
    <s v="10:27:00"/>
    <n v="0"/>
    <x v="0"/>
    <x v="6"/>
    <n v="2"/>
    <x v="38"/>
    <n v="1"/>
    <n v="5.6"/>
    <x v="0"/>
    <n v="92.9"/>
    <n v="1"/>
    <n v="101.16810000000001"/>
  </r>
  <r>
    <s v="COLGATE 3800 DEB."/>
    <s v="Colgate-Palmolive Nederland BV"/>
    <s v="101t"/>
    <n v="101090938642"/>
    <n v="101030162218"/>
    <n v="930"/>
    <s v="Inv Booked"/>
    <s v="0002246209"/>
    <s v="Verkoop"/>
    <n v="170"/>
    <s v="Transport drops zone"/>
    <s v="9 - verwerkt"/>
    <n v="0"/>
    <m/>
    <d v="2023-02-13T00:00:00"/>
    <s v="DROP"/>
    <s v="0001010909386420087015_003"/>
    <m/>
    <m/>
    <m/>
    <s v="EUR"/>
    <n v="141.06"/>
    <s v="EUR"/>
    <n v="141.06"/>
    <s v="EUR"/>
    <n v="141.06"/>
    <n v="141.06"/>
    <n v="0"/>
    <s v="N"/>
    <n v="1223000233"/>
    <d v="2023-03-22T00:00:00"/>
    <m/>
    <d v="2023-02-13T00:00:00"/>
    <s v="00:00"/>
    <s v="23:59"/>
    <d v="2023-02-13T00:00:00"/>
    <s v="12:00"/>
    <s v="12:00"/>
    <n v="12.8"/>
    <s v="ce"/>
    <n v="15332"/>
    <n v="12.8"/>
    <n v="27"/>
    <s v="Kuehne+Nagel Tiel 3 Standpl"/>
    <s v="De Diepert 5"/>
    <s v="Tiel"/>
    <s v="4004 MA"/>
    <s v="NL"/>
    <x v="46"/>
    <s v="FLORIJNSTRAAT  4C"/>
    <x v="23"/>
    <s v="4903 RM"/>
    <s v="NL"/>
    <s v="0002246209"/>
    <s v="0087015_003"/>
    <s v="31V"/>
    <s v="NL001131849B01"/>
    <n v="2"/>
    <n v="0"/>
    <n v="141.06"/>
    <s v="N"/>
    <s v="Peter Appel Transport B.V."/>
    <n v="36622"/>
    <d v="2023-02-13T00:00:00"/>
    <s v="11:36:00"/>
    <n v="0"/>
    <x v="0"/>
    <x v="6"/>
    <n v="2"/>
    <x v="34"/>
    <n v="1"/>
    <n v="16"/>
    <x v="5"/>
    <n v="176.32"/>
    <n v="1"/>
    <n v="192.01247999999998"/>
  </r>
  <r>
    <s v="COLGATE 3800 DEB."/>
    <s v="Colgate-Palmolive Nederland BV"/>
    <s v="101t"/>
    <n v="101090938636"/>
    <n v="101030162219"/>
    <n v="930"/>
    <s v="Inv Booked"/>
    <s v="0002246221"/>
    <s v="Verkoop"/>
    <n v="170"/>
    <s v="Transport drops zone"/>
    <s v="9 - verwerkt"/>
    <n v="0"/>
    <m/>
    <d v="2023-02-13T00:00:00"/>
    <s v="DROP"/>
    <s v="0001010909386360087009_008"/>
    <m/>
    <m/>
    <m/>
    <s v="EUR"/>
    <n v="69.540000000000006"/>
    <s v="EUR"/>
    <n v="69.540000000000006"/>
    <s v="EUR"/>
    <n v="69.540000000000006"/>
    <n v="69.540000000000006"/>
    <n v="0"/>
    <s v="N"/>
    <n v="1223000233"/>
    <d v="2023-03-22T00:00:00"/>
    <m/>
    <d v="2023-02-13T00:00:00"/>
    <s v="00:00"/>
    <s v="23:59"/>
    <d v="2023-02-13T00:00:00"/>
    <s v="07:00"/>
    <s v="15:00"/>
    <n v="3.2"/>
    <s v="ce"/>
    <n v="3355"/>
    <n v="3.2"/>
    <n v="6"/>
    <s v="Kuehne+Nagel Tiel 3 Standpl"/>
    <s v="De Diepert 5"/>
    <s v="Tiel"/>
    <s v="4004 MA"/>
    <s v="NL"/>
    <x v="5"/>
    <s v="Kernweg 6"/>
    <x v="8"/>
    <s v="1627 LC"/>
    <s v="NL"/>
    <s v="0002246221"/>
    <s v="0087009_008"/>
    <s v="31V"/>
    <s v="NL001131849B01"/>
    <n v="2"/>
    <n v="0"/>
    <n v="69.540000000000006"/>
    <s v="N"/>
    <s v="Peter Appel Transport B.V."/>
    <n v="36622"/>
    <d v="2023-02-13T00:00:00"/>
    <s v="09:45:00"/>
    <n v="0"/>
    <x v="0"/>
    <x v="6"/>
    <n v="2"/>
    <x v="2"/>
    <n v="1"/>
    <n v="3.2"/>
    <x v="2"/>
    <n v="69.540000000000006"/>
    <n v="1"/>
    <n v="75.729060000000004"/>
  </r>
  <r>
    <s v="COLGATE 3800 DEB."/>
    <s v="Colgate-Palmolive Nederland BV"/>
    <s v="101t"/>
    <n v="101090938817"/>
    <n v="101030162212"/>
    <n v="930"/>
    <s v="Inv Booked"/>
    <s v="0002246226"/>
    <s v="Verkoop"/>
    <n v="170"/>
    <s v="Transport drops zone"/>
    <s v="9 - verwerkt"/>
    <n v="0"/>
    <m/>
    <d v="2023-02-13T00:00:00"/>
    <s v="DROP"/>
    <s v="0001010909388170087106_002"/>
    <m/>
    <m/>
    <m/>
    <s v="EUR"/>
    <n v="45.02"/>
    <s v="EUR"/>
    <n v="45.02"/>
    <s v="EUR"/>
    <n v="45.02"/>
    <n v="45.02"/>
    <n v="0"/>
    <s v="N"/>
    <n v="1223000233"/>
    <d v="2023-03-22T00:00:00"/>
    <m/>
    <d v="2023-02-13T00:00:00"/>
    <s v="00:00"/>
    <s v="23:59"/>
    <d v="2023-02-13T00:00:00"/>
    <s v="11:00"/>
    <s v="11:00"/>
    <n v="1.6"/>
    <s v="ce"/>
    <n v="511"/>
    <n v="1.6"/>
    <n v="0"/>
    <s v="Kuehne+Nagel Tiel 3 Standpl"/>
    <s v="De Diepert 5"/>
    <s v="Tiel"/>
    <s v="4004 MA"/>
    <s v="NL"/>
    <x v="6"/>
    <s v="Insulindeweg 1"/>
    <x v="9"/>
    <s v="1462MJ"/>
    <s v="NL"/>
    <s v="0002246226"/>
    <s v="0087106_002"/>
    <s v="31V"/>
    <s v="NL001131849B01"/>
    <n v="2"/>
    <n v="0"/>
    <n v="45.02"/>
    <s v="N"/>
    <s v="Peter Appel Transport B.V."/>
    <n v="36622"/>
    <d v="2023-02-13T00:00:00"/>
    <s v="12:08:00"/>
    <n v="0"/>
    <x v="0"/>
    <x v="6"/>
    <n v="2"/>
    <x v="8"/>
    <n v="1"/>
    <n v="1.6"/>
    <x v="3"/>
    <n v="45.02"/>
    <n v="1"/>
    <n v="49.026780000000002"/>
  </r>
  <r>
    <s v="COLGATE 3800 DEB."/>
    <s v="Colgate-Palmolive Nederland BV"/>
    <s v="101t"/>
    <n v="101090938640"/>
    <n v="101030162222"/>
    <n v="930"/>
    <s v="Inv Booked"/>
    <s v="0002246214"/>
    <s v="Verkoop"/>
    <n v="170"/>
    <s v="Transport drops zone"/>
    <s v="9 - verwerkt"/>
    <n v="0"/>
    <m/>
    <d v="2023-02-13T00:00:00"/>
    <s v="DROP"/>
    <s v="0001010909386400087012_002"/>
    <m/>
    <m/>
    <m/>
    <s v="EUR"/>
    <n v="246.6"/>
    <s v="EUR"/>
    <n v="246.6"/>
    <s v="EUR"/>
    <n v="246.6"/>
    <n v="246.6"/>
    <n v="0"/>
    <s v="N"/>
    <n v="1223000233"/>
    <d v="2023-03-22T00:00:00"/>
    <m/>
    <d v="2023-02-13T00:00:00"/>
    <s v="00:00"/>
    <s v="23:59"/>
    <d v="2023-02-13T00:00:00"/>
    <s v="11:00"/>
    <s v="12:00"/>
    <n v="12"/>
    <s v="ce"/>
    <n v="12717"/>
    <n v="12"/>
    <n v="22"/>
    <s v="Kuehne+Nagel Tiel 3 Standpl"/>
    <s v="De Diepert 5"/>
    <s v="Tiel"/>
    <s v="4004 MA"/>
    <s v="NL"/>
    <x v="0"/>
    <s v="Henri Fordlaan 6"/>
    <x v="0"/>
    <s v="9615TK"/>
    <s v="NL"/>
    <s v="0002246214"/>
    <s v="0087012_002"/>
    <s v="31V"/>
    <s v="NL001131849B01"/>
    <n v="2"/>
    <n v="0"/>
    <n v="246.6"/>
    <s v="N"/>
    <s v="Peter Appel Transport B.V."/>
    <n v="36622"/>
    <d v="2023-02-13T00:00:00"/>
    <s v="12:42:00"/>
    <n v="0"/>
    <x v="0"/>
    <x v="6"/>
    <n v="2"/>
    <x v="0"/>
    <n v="1"/>
    <n v="12"/>
    <x v="0"/>
    <n v="246.6"/>
    <n v="1"/>
    <n v="268.54739999999998"/>
  </r>
  <r>
    <s v="COLGATE 3800 DEB."/>
    <s v="Colgate-Palmolive Nederland BV"/>
    <s v="101t"/>
    <n v="101090938636"/>
    <n v="101030162223"/>
    <n v="930"/>
    <s v="Inv Booked"/>
    <s v="0002246217"/>
    <s v="Verkoop"/>
    <n v="170"/>
    <s v="Transport drops zone"/>
    <s v="9 - verwerkt"/>
    <n v="0"/>
    <m/>
    <d v="2023-02-13T00:00:00"/>
    <s v="DROP"/>
    <s v="0001010909386360087009_011"/>
    <m/>
    <m/>
    <m/>
    <s v="EUR"/>
    <n v="83.57"/>
    <s v="EUR"/>
    <n v="83.57"/>
    <s v="EUR"/>
    <n v="83.57"/>
    <n v="83.57"/>
    <n v="0"/>
    <s v="N"/>
    <n v="1223000233"/>
    <d v="2023-03-22T00:00:00"/>
    <m/>
    <d v="2023-02-13T00:00:00"/>
    <s v="00:00"/>
    <s v="23:59"/>
    <d v="2023-02-13T00:00:00"/>
    <s v="14:30"/>
    <s v="14:30"/>
    <n v="4.8"/>
    <s v="ce"/>
    <n v="2573"/>
    <n v="4.8"/>
    <n v="4"/>
    <s v="Kuehne+Nagel Tiel 3 Standpl"/>
    <s v="De Diepert 5"/>
    <s v="Tiel"/>
    <s v="4004 MA"/>
    <s v="NL"/>
    <x v="3"/>
    <s v="FACETLAAN 6"/>
    <x v="4"/>
    <s v="2665 NR"/>
    <s v="NL"/>
    <s v="0002246217"/>
    <s v="0087009_011"/>
    <s v="31V"/>
    <s v="NL001131849B01"/>
    <n v="2"/>
    <n v="0"/>
    <n v="83.57"/>
    <s v="N"/>
    <s v="Peter Appel Transport B.V."/>
    <n v="36622"/>
    <d v="2023-02-13T00:00:00"/>
    <s v="14:45:00"/>
    <n v="0"/>
    <x v="0"/>
    <x v="6"/>
    <n v="2"/>
    <x v="4"/>
    <n v="1"/>
    <n v="4.8"/>
    <x v="3"/>
    <n v="83.57"/>
    <n v="1"/>
    <n v="91.007729999999995"/>
  </r>
  <r>
    <s v="COLGATE 3800 DEB."/>
    <s v="Colgate-Palmolive Nederland BV"/>
    <s v="101t"/>
    <n v="101090938640"/>
    <n v="101030162224"/>
    <n v="930"/>
    <s v="Inv Booked"/>
    <s v="0002246211"/>
    <s v="Verkoop"/>
    <n v="170"/>
    <s v="Transport drops zone"/>
    <s v="9 - verwerkt"/>
    <n v="0"/>
    <m/>
    <d v="2023-02-13T00:00:00"/>
    <s v="DROP"/>
    <s v="0001010909386400087012_003"/>
    <m/>
    <m/>
    <m/>
    <s v="EUR"/>
    <n v="86.44"/>
    <s v="EUR"/>
    <n v="86.44"/>
    <s v="EUR"/>
    <n v="86.44"/>
    <n v="86.44"/>
    <n v="0"/>
    <s v="N"/>
    <n v="1223000233"/>
    <d v="2023-03-22T00:00:00"/>
    <m/>
    <d v="2023-02-13T00:00:00"/>
    <s v="00:00"/>
    <s v="23:59"/>
    <d v="2023-02-13T00:00:00"/>
    <s v="08:00"/>
    <s v="15:00"/>
    <n v="4"/>
    <s v="ce"/>
    <n v="3702"/>
    <n v="4"/>
    <n v="5"/>
    <s v="Kuehne+Nagel Tiel 3 Standpl"/>
    <s v="De Diepert 5"/>
    <s v="Tiel"/>
    <s v="4004 MA"/>
    <s v="NL"/>
    <x v="8"/>
    <s v="Orionweg 2"/>
    <x v="10"/>
    <s v="8938 AH"/>
    <s v="NL"/>
    <s v="0002246211"/>
    <s v="0087012_003"/>
    <s v="31V"/>
    <s v="NL001131849B01"/>
    <n v="2"/>
    <n v="0"/>
    <n v="86.44"/>
    <s v="N"/>
    <s v="Peter Appel Transport B.V."/>
    <n v="36622"/>
    <d v="2023-02-13T00:00:00"/>
    <s v="14:15:00"/>
    <n v="0"/>
    <x v="0"/>
    <x v="6"/>
    <n v="2"/>
    <x v="9"/>
    <n v="1"/>
    <n v="6.4"/>
    <x v="0"/>
    <n v="138.30000000000001"/>
    <n v="1"/>
    <n v="150.6087"/>
  </r>
  <r>
    <s v="COLGATE 3800 DEB."/>
    <s v="Colgate-Palmolive Nederland BV"/>
    <s v="101t"/>
    <n v="101090938640"/>
    <n v="101030162228"/>
    <n v="930"/>
    <s v="Inv Booked"/>
    <s v="0002246228"/>
    <s v="Verkoop"/>
    <n v="170"/>
    <s v="Transport drops zone"/>
    <s v="9 - verwerkt"/>
    <n v="0"/>
    <m/>
    <d v="2023-02-13T00:00:00"/>
    <s v="DROP"/>
    <s v="0001010909386400087012_003"/>
    <m/>
    <m/>
    <m/>
    <s v="EUR"/>
    <n v="51.86"/>
    <s v="EUR"/>
    <n v="51.86"/>
    <s v="EUR"/>
    <n v="51.86"/>
    <n v="51.86"/>
    <n v="0"/>
    <s v="N"/>
    <n v="1223000233"/>
    <d v="2023-03-22T00:00:00"/>
    <m/>
    <d v="2023-02-13T00:00:00"/>
    <s v="00:00"/>
    <s v="23:59"/>
    <d v="2023-02-13T00:00:00"/>
    <s v="08:00"/>
    <s v="15:00"/>
    <n v="2.4"/>
    <s v="ce"/>
    <n v="2173"/>
    <n v="2.4"/>
    <n v="3"/>
    <s v="Kuehne+Nagel Tiel 3 Standpl"/>
    <s v="De Diepert 5"/>
    <s v="Tiel"/>
    <s v="4004 MA"/>
    <s v="NL"/>
    <x v="8"/>
    <s v="Orionweg 2"/>
    <x v="10"/>
    <s v="8938 AH"/>
    <s v="NL"/>
    <s v="0002246228"/>
    <s v="0087012_003"/>
    <s v="31V"/>
    <s v="NL001131849B01"/>
    <n v="2"/>
    <n v="0"/>
    <n v="51.86"/>
    <s v="N"/>
    <s v="Peter Appel Transport B.V."/>
    <n v="36622"/>
    <d v="2023-02-13T00:00:00"/>
    <s v="14:15:00"/>
    <n v="0"/>
    <x v="0"/>
    <x v="6"/>
    <n v="2"/>
    <x v="9"/>
    <n v="0"/>
    <s v=""/>
    <x v="0"/>
    <s v=""/>
    <n v="1"/>
    <e v="#VALUE!"/>
  </r>
  <r>
    <s v="COLGATE 3800 DEB."/>
    <s v="Colgate-Palmolive Nederland BV"/>
    <s v="101t"/>
    <n v="101090939117"/>
    <n v="101030162209"/>
    <n v="930"/>
    <s v="Inv Booked"/>
    <s v="0002246219"/>
    <s v="Verkoop"/>
    <n v="170"/>
    <s v="Transport drops zone"/>
    <s v="9 - verwerkt"/>
    <n v="0"/>
    <m/>
    <d v="2023-02-13T00:00:00"/>
    <s v="DROP"/>
    <s v="0001010909391170087269_003"/>
    <m/>
    <m/>
    <m/>
    <s v="EUR"/>
    <n v="40.74"/>
    <s v="EUR"/>
    <n v="40.74"/>
    <s v="EUR"/>
    <n v="40.74"/>
    <n v="40.74"/>
    <n v="0"/>
    <s v="N"/>
    <n v="1223000233"/>
    <d v="2023-03-22T00:00:00"/>
    <m/>
    <d v="2023-02-13T00:00:00"/>
    <s v="00:00"/>
    <s v="23:59"/>
    <d v="2023-02-13T00:00:00"/>
    <s v="13:30"/>
    <s v="13:30"/>
    <n v="1.6"/>
    <s v="ce"/>
    <n v="746"/>
    <n v="1.6"/>
    <n v="0"/>
    <s v="Kuehne+Nagel Tiel 3 Standpl"/>
    <s v="De Diepert 5"/>
    <s v="Tiel"/>
    <s v="4004 MA"/>
    <s v="NL"/>
    <x v="41"/>
    <s v="Asteriastraat 9"/>
    <x v="3"/>
    <s v="5047 RM"/>
    <s v="NL"/>
    <s v="0002246219"/>
    <s v="0087269_003"/>
    <s v="31V"/>
    <s v="NL001131849B01"/>
    <n v="2"/>
    <n v="0"/>
    <n v="40.74"/>
    <s v="N"/>
    <s v="Peter Appel Transport B.V."/>
    <n v="36622"/>
    <d v="2023-02-13T00:00:00"/>
    <s v="12:11:00"/>
    <n v="0"/>
    <x v="0"/>
    <x v="6"/>
    <n v="2"/>
    <x v="3"/>
    <n v="1"/>
    <n v="1.6"/>
    <x v="0"/>
    <n v="40.74"/>
    <n v="1"/>
    <n v="44.365859999999998"/>
  </r>
  <r>
    <s v="COLGATE 3800 DEB."/>
    <s v="Colgate-Palmolive Nederland BV"/>
    <s v="101t"/>
    <n v="101090938642"/>
    <n v="101030162211"/>
    <n v="930"/>
    <s v="Inv Booked"/>
    <s v="0002246215"/>
    <s v="Verkoop"/>
    <n v="170"/>
    <s v="Transport drops zone"/>
    <s v="9 - verwerkt"/>
    <n v="0"/>
    <m/>
    <d v="2023-02-13T00:00:00"/>
    <s v="DROP"/>
    <s v="0001010909386420087015_003"/>
    <m/>
    <m/>
    <m/>
    <s v="EUR"/>
    <n v="35.26"/>
    <s v="EUR"/>
    <n v="35.26"/>
    <s v="EUR"/>
    <n v="35.26"/>
    <n v="35.26"/>
    <n v="0"/>
    <s v="N"/>
    <n v="1223000233"/>
    <d v="2023-03-22T00:00:00"/>
    <m/>
    <d v="2023-02-13T00:00:00"/>
    <s v="00:00"/>
    <s v="23:59"/>
    <d v="2023-02-13T00:00:00"/>
    <s v="12:00"/>
    <s v="12:00"/>
    <n v="3.2"/>
    <s v="ce"/>
    <n v="2648"/>
    <n v="3.2"/>
    <n v="5"/>
    <s v="Kuehne+Nagel Tiel 3 Standpl"/>
    <s v="De Diepert 5"/>
    <s v="Tiel"/>
    <s v="4004 MA"/>
    <s v="NL"/>
    <x v="46"/>
    <s v="FLORIJNSTRAAT  4C"/>
    <x v="23"/>
    <s v="4903 RM"/>
    <s v="NL"/>
    <s v="0002246215"/>
    <s v="0087015_003"/>
    <s v="31V"/>
    <s v="NL001131849B01"/>
    <n v="2"/>
    <n v="0"/>
    <n v="35.26"/>
    <s v="N"/>
    <s v="Peter Appel Transport B.V."/>
    <n v="36622"/>
    <d v="2023-02-13T00:00:00"/>
    <s v="11:36:00"/>
    <n v="0"/>
    <x v="0"/>
    <x v="6"/>
    <n v="2"/>
    <x v="34"/>
    <n v="0"/>
    <s v=""/>
    <x v="5"/>
    <s v=""/>
    <n v="1"/>
    <e v="#VALUE!"/>
  </r>
  <r>
    <s v="COLGATE 3800 DEB."/>
    <s v="Colgate-Palmolive Nederland BV"/>
    <s v="101t"/>
    <n v="101090939118"/>
    <n v="101030162215"/>
    <n v="930"/>
    <s v="Inv Booked"/>
    <s v="0002246216"/>
    <s v="Verkoop"/>
    <n v="170"/>
    <s v="Transport drops zone"/>
    <s v="9 - verwerkt"/>
    <n v="0"/>
    <m/>
    <d v="2023-02-13T00:00:00"/>
    <s v="DROP"/>
    <s v="0001010909391180087268_002"/>
    <m/>
    <m/>
    <m/>
    <s v="EUR"/>
    <n v="157.91999999999999"/>
    <s v="EUR"/>
    <n v="157.91999999999999"/>
    <s v="EUR"/>
    <n v="157.91999999999999"/>
    <n v="157.91999999999999"/>
    <n v="0"/>
    <s v="N"/>
    <n v="1223000233"/>
    <d v="2023-03-22T00:00:00"/>
    <m/>
    <d v="2023-02-13T00:00:00"/>
    <s v="00:00"/>
    <s v="23:59"/>
    <d v="2023-02-13T00:00:00"/>
    <s v="10:00"/>
    <s v="12:00"/>
    <n v="12"/>
    <s v="ce"/>
    <n v="10112"/>
    <n v="12"/>
    <n v="20"/>
    <s v="Kuehne+Nagel Tiel 3 Standpl"/>
    <s v="De Diepert 5"/>
    <s v="Tiel"/>
    <s v="4004 MA"/>
    <s v="NL"/>
    <x v="70"/>
    <s v="Steenen Hoofd 50"/>
    <x v="53"/>
    <s v="4825 AK"/>
    <s v="NL"/>
    <s v="0002246216"/>
    <s v="0087268_002"/>
    <s v="31V"/>
    <s v="NL001131849B01"/>
    <n v="2"/>
    <n v="0"/>
    <n v="157.91999999999999"/>
    <s v="N"/>
    <s v="Peter Appel Transport B.V."/>
    <n v="36622"/>
    <d v="2023-02-13T00:00:00"/>
    <s v="12:47:00"/>
    <n v="77"/>
    <x v="0"/>
    <x v="6"/>
    <n v="2"/>
    <x v="24"/>
    <n v="1"/>
    <n v="12"/>
    <x v="0"/>
    <n v="157.91999999999999"/>
    <n v="1"/>
    <n v="171.97487999999998"/>
  </r>
  <r>
    <s v="COLGATE 3800 DEB."/>
    <s v="Colgate-Palmolive Nederland BV"/>
    <s v="101t"/>
    <n v="101090938642"/>
    <n v="101030162227"/>
    <n v="930"/>
    <s v="Inv Booked"/>
    <s v="0002246224"/>
    <s v="Verkoop"/>
    <n v="170"/>
    <s v="Transport drops zone"/>
    <s v="9 - verwerkt"/>
    <n v="0"/>
    <m/>
    <d v="2023-02-13T00:00:00"/>
    <s v="DROP"/>
    <s v="0001010909386420087015_002"/>
    <m/>
    <m/>
    <m/>
    <s v="EUR"/>
    <n v="126.91"/>
    <s v="EUR"/>
    <n v="126.91"/>
    <s v="EUR"/>
    <n v="126.91"/>
    <n v="126.91"/>
    <n v="0"/>
    <s v="N"/>
    <n v="1223000233"/>
    <d v="2023-03-22T00:00:00"/>
    <m/>
    <d v="2023-02-13T00:00:00"/>
    <s v="00:00"/>
    <s v="23:59"/>
    <d v="2023-02-13T00:00:00"/>
    <s v="09:00"/>
    <s v="10:00"/>
    <n v="9.6"/>
    <s v="ce"/>
    <n v="10879"/>
    <n v="9.6"/>
    <n v="19"/>
    <s v="Kuehne+Nagel Tiel 3 Standpl"/>
    <s v="De Diepert 5"/>
    <s v="Tiel"/>
    <s v="4004 MA"/>
    <s v="NL"/>
    <x v="2"/>
    <s v="Pegasusweg 1"/>
    <x v="3"/>
    <s v="5015BZ"/>
    <s v="NL"/>
    <s v="0002246224"/>
    <s v="0087015_002"/>
    <s v="31V"/>
    <s v="NL001131849B01"/>
    <n v="2"/>
    <n v="0"/>
    <n v="126.91"/>
    <s v="N"/>
    <s v="Peter Appel Transport B.V."/>
    <n v="36622"/>
    <d v="2023-02-13T00:00:00"/>
    <s v="10:44:00"/>
    <n v="0"/>
    <x v="0"/>
    <x v="6"/>
    <n v="2"/>
    <x v="3"/>
    <n v="1"/>
    <n v="9.6"/>
    <x v="2"/>
    <n v="126.91"/>
    <n v="1"/>
    <n v="138.20498999999998"/>
  </r>
  <r>
    <s v="COLGATE 3800 DEB."/>
    <s v="Colgate-Palmolive Nederland BV"/>
    <s v="101t"/>
    <n v="101090938637"/>
    <n v="101030162220"/>
    <n v="930"/>
    <s v="Inv Booked"/>
    <s v="0002246213"/>
    <s v="Verkoop"/>
    <n v="170"/>
    <s v="Transport drops zone"/>
    <s v="9 - verwerkt"/>
    <n v="0"/>
    <m/>
    <d v="2023-02-13T00:00:00"/>
    <s v="DROP"/>
    <s v="0001010909386370087010_003"/>
    <m/>
    <m/>
    <m/>
    <s v="EUR"/>
    <n v="354.59"/>
    <s v="EUR"/>
    <n v="354.59"/>
    <s v="EUR"/>
    <n v="354.59"/>
    <n v="354.59"/>
    <n v="0"/>
    <s v="N"/>
    <n v="1223000233"/>
    <d v="2023-03-22T00:00:00"/>
    <m/>
    <d v="2023-02-13T00:00:00"/>
    <s v="00:00"/>
    <s v="23:59"/>
    <d v="2023-02-13T00:00:00"/>
    <s v="10:00"/>
    <s v="10:00"/>
    <n v="22.4"/>
    <s v="ce"/>
    <n v="21560"/>
    <n v="22.4"/>
    <n v="41"/>
    <s v="Kuehne+Nagel Tiel 3 Standpl"/>
    <s v="De Diepert 5"/>
    <s v="Tiel"/>
    <s v="4004 MA"/>
    <s v="NL"/>
    <x v="0"/>
    <s v="Henri Fordlaan 6"/>
    <x v="0"/>
    <s v="9615TK"/>
    <s v="NL"/>
    <s v="0002246213"/>
    <s v="0087010_003"/>
    <s v="31V"/>
    <s v="NL001131849B01"/>
    <n v="2"/>
    <n v="0"/>
    <n v="354.59"/>
    <s v="N"/>
    <s v="Peter Appel Transport B.V."/>
    <n v="36622"/>
    <d v="2023-02-13T00:00:00"/>
    <s v="09:54:00"/>
    <n v="0"/>
    <x v="0"/>
    <x v="6"/>
    <n v="2"/>
    <x v="0"/>
    <n v="1"/>
    <n v="22.4"/>
    <x v="0"/>
    <n v="354.59"/>
    <n v="1"/>
    <n v="386.14850999999999"/>
  </r>
  <r>
    <s v="COLGATE 3800 DEB."/>
    <s v="Colgate-Palmolive Nederland BV"/>
    <s v="101t"/>
    <n v="101090938636"/>
    <n v="101030162226"/>
    <n v="930"/>
    <s v="Inv Booked"/>
    <s v="0002246210"/>
    <s v="Verkoop"/>
    <n v="170"/>
    <s v="Transport drops zone"/>
    <s v="9 - verwerkt"/>
    <n v="0"/>
    <m/>
    <d v="2023-02-13T00:00:00"/>
    <s v="DROP"/>
    <s v="0001010909386360087009_010"/>
    <m/>
    <m/>
    <m/>
    <s v="EUR"/>
    <n v="25.03"/>
    <s v="EUR"/>
    <n v="25.03"/>
    <s v="EUR"/>
    <n v="25.03"/>
    <n v="25.03"/>
    <n v="0"/>
    <s v="N"/>
    <n v="1223000233"/>
    <d v="2023-03-22T00:00:00"/>
    <m/>
    <d v="2023-02-13T00:00:00"/>
    <s v="00:00"/>
    <s v="23:59"/>
    <d v="2023-02-13T00:00:00"/>
    <s v="09:45"/>
    <s v="09:45"/>
    <n v="0.8"/>
    <s v="ce"/>
    <n v="474"/>
    <n v="0.8"/>
    <n v="0"/>
    <s v="Kuehne+Nagel Tiel 3 Standpl"/>
    <s v="De Diepert 5"/>
    <s v="Tiel"/>
    <s v="4004 MA"/>
    <s v="NL"/>
    <x v="11"/>
    <s v="Louis Dobbelmannweg 1"/>
    <x v="14"/>
    <s v="2742 JZ"/>
    <s v="NL"/>
    <s v="0002246210"/>
    <s v="0087009_010"/>
    <s v="31V"/>
    <s v="NL001131849B01"/>
    <n v="2"/>
    <n v="0"/>
    <n v="25.03"/>
    <s v="N"/>
    <s v="Peter Appel Transport B.V."/>
    <n v="36622"/>
    <d v="2023-02-13T00:00:00"/>
    <s v="08:17:00"/>
    <n v="0"/>
    <x v="0"/>
    <x v="6"/>
    <n v="2"/>
    <x v="12"/>
    <n v="1"/>
    <n v="0.8"/>
    <x v="4"/>
    <n v="25.03"/>
    <n v="1"/>
    <n v="27.257670000000001"/>
  </r>
  <r>
    <s v="COLGATE 3800 DEB."/>
    <s v="Colgate-Palmolive Nederland BV"/>
    <s v="101t"/>
    <n v="101090938995"/>
    <n v="101030162364"/>
    <n v="980"/>
    <s v="Cancel No In"/>
    <s v="0002246181"/>
    <s v="Verkoop"/>
    <n v="170"/>
    <s v="Transport drops zone"/>
    <s v="0 - ingevoerd"/>
    <n v="0"/>
    <m/>
    <d v="2023-02-13T00:00:00"/>
    <s v="DROP"/>
    <s v="0001010909389950087280_002"/>
    <n v="25.03"/>
    <n v="0.8"/>
    <m/>
    <s v="EUR"/>
    <n v="25.03"/>
    <s v="EUR"/>
    <n v="0"/>
    <s v="EUR"/>
    <n v="25.03"/>
    <n v="0"/>
    <n v="-25.03"/>
    <s v="N"/>
    <m/>
    <m/>
    <m/>
    <d v="2023-02-13T00:00:00"/>
    <s v="00:00"/>
    <s v="23:59"/>
    <d v="2023-02-13T00:00:00"/>
    <s v="05:00"/>
    <s v="12:00"/>
    <n v="0.8"/>
    <s v="ce"/>
    <n v="43"/>
    <n v="0.8"/>
    <n v="0"/>
    <s v="Kuehne+Nagel Tiel 3 Standpl"/>
    <s v="De Diepert 5"/>
    <s v="Tiel"/>
    <s v="4004 MA"/>
    <s v="NL"/>
    <x v="19"/>
    <s v="SAFFIER  300"/>
    <x v="21"/>
    <s v="3316 LN"/>
    <s v="NL"/>
    <s v="0002246181"/>
    <s v="0087280_002"/>
    <m/>
    <s v="NL001131849B01"/>
    <n v="2"/>
    <n v="0"/>
    <n v="0"/>
    <s v="N"/>
    <s v="Peter Appel Transport B.V."/>
    <n v="36622"/>
    <d v="2023-02-13T00:00:00"/>
    <s v="08:11:00"/>
    <n v="0"/>
    <x v="0"/>
    <x v="6"/>
    <n v="2"/>
    <x v="19"/>
    <n v="1"/>
    <n v="0.8"/>
    <x v="3"/>
    <n v="25.03"/>
    <n v="1"/>
    <n v="27.257670000000001"/>
  </r>
  <r>
    <s v="COLGATE 3800 DEB."/>
    <s v="Colgate-Palmolive Nederland BV"/>
    <s v="101t"/>
    <n v="101090939710"/>
    <n v="101030162392"/>
    <n v="930"/>
    <s v="Inv Booked"/>
    <s v="0002246257"/>
    <s v="Verkoop"/>
    <n v="170"/>
    <s v="Transport drops zone"/>
    <s v="9 - verwerkt"/>
    <n v="0"/>
    <m/>
    <d v="2023-02-14T00:00:00"/>
    <s v="DROP"/>
    <s v="0001010909397100087605_002"/>
    <m/>
    <m/>
    <m/>
    <s v="EUR"/>
    <n v="88.52"/>
    <s v="EUR"/>
    <n v="88.52"/>
    <s v="EUR"/>
    <n v="88.52"/>
    <n v="88.52"/>
    <n v="0"/>
    <s v="N"/>
    <n v="1223000233"/>
    <d v="2023-03-22T00:00:00"/>
    <m/>
    <d v="2023-02-14T00:00:00"/>
    <s v="00:00"/>
    <s v="23:59"/>
    <d v="2023-02-14T00:00:00"/>
    <s v="12:00"/>
    <s v="17:00"/>
    <n v="4"/>
    <s v="ce"/>
    <n v="2494"/>
    <n v="4"/>
    <n v="2"/>
    <s v="Kuehne+Nagel Tiel 3 Standpl"/>
    <s v="De Diepert 5"/>
    <s v="Tiel"/>
    <s v="4004 MA"/>
    <s v="NL"/>
    <x v="21"/>
    <s v="Bloemakkers 4"/>
    <x v="22"/>
    <s v="9461GX"/>
    <s v="NL"/>
    <s v="0002246257"/>
    <s v="0087605_002"/>
    <s v="31V"/>
    <s v="NL001131849B01"/>
    <n v="2"/>
    <n v="0"/>
    <n v="88.52"/>
    <s v="N"/>
    <s v="Peter Appel Transport B.V."/>
    <n v="36622"/>
    <d v="2023-02-14T00:00:00"/>
    <s v="14:05:00"/>
    <n v="0"/>
    <x v="1"/>
    <x v="6"/>
    <n v="2"/>
    <x v="20"/>
    <n v="1"/>
    <n v="4.8"/>
    <x v="3"/>
    <n v="106.22"/>
    <n v="1"/>
    <n v="115.67358"/>
  </r>
  <r>
    <s v="COLGATE 3800 DEB."/>
    <s v="Colgate-Palmolive Nederland BV"/>
    <s v="101t"/>
    <n v="101090939710"/>
    <n v="101030162393"/>
    <n v="930"/>
    <s v="Inv Booked"/>
    <s v="0002246258"/>
    <s v="Verkoop"/>
    <n v="170"/>
    <s v="Transport drops zone"/>
    <s v="9 - verwerkt"/>
    <n v="0"/>
    <m/>
    <d v="2023-02-14T00:00:00"/>
    <s v="DROP"/>
    <s v="0001010909397100087605_002"/>
    <m/>
    <m/>
    <m/>
    <s v="EUR"/>
    <n v="17.7"/>
    <s v="EUR"/>
    <n v="17.7"/>
    <s v="EUR"/>
    <n v="17.7"/>
    <n v="17.7"/>
    <n v="0"/>
    <s v="N"/>
    <n v="1223000233"/>
    <d v="2023-03-22T00:00:00"/>
    <m/>
    <d v="2023-02-14T00:00:00"/>
    <s v="00:00"/>
    <s v="23:59"/>
    <d v="2023-02-14T00:00:00"/>
    <s v="12:00"/>
    <s v="17:00"/>
    <n v="0.8"/>
    <s v="ce"/>
    <n v="298"/>
    <n v="0.8"/>
    <n v="0"/>
    <s v="Kuehne+Nagel Tiel 3 Standpl"/>
    <s v="De Diepert 5"/>
    <s v="Tiel"/>
    <s v="4004 MA"/>
    <s v="NL"/>
    <x v="21"/>
    <s v="Bloemakkers 4"/>
    <x v="22"/>
    <s v="9461GX"/>
    <s v="NL"/>
    <s v="0002246258"/>
    <s v="0087605_002"/>
    <s v="31V"/>
    <s v="NL001131849B01"/>
    <n v="2"/>
    <n v="0"/>
    <n v="17.7"/>
    <s v="N"/>
    <s v="Peter Appel Transport B.V."/>
    <n v="36622"/>
    <d v="2023-02-14T00:00:00"/>
    <s v="14:05:00"/>
    <n v="0"/>
    <x v="1"/>
    <x v="6"/>
    <n v="2"/>
    <x v="20"/>
    <n v="0"/>
    <s v=""/>
    <x v="3"/>
    <s v=""/>
    <n v="1"/>
    <e v="#VALUE!"/>
  </r>
  <r>
    <s v="COLGATE 3800 DEB."/>
    <s v="Colgate-Palmolive Nederland BV"/>
    <s v="101t"/>
    <n v="101090939603"/>
    <n v="101030162314"/>
    <n v="930"/>
    <s v="Inv Booked"/>
    <s v="0002246243"/>
    <s v="Verkoop"/>
    <n v="170"/>
    <s v="Transport drops zone"/>
    <s v="9 - verwerkt"/>
    <n v="0"/>
    <m/>
    <d v="2023-02-14T00:00:00"/>
    <s v="DROP"/>
    <s v="0001010909396030087499_004"/>
    <m/>
    <m/>
    <m/>
    <s v="EUR"/>
    <n v="43.78"/>
    <s v="EUR"/>
    <n v="43.78"/>
    <s v="EUR"/>
    <n v="43.78"/>
    <n v="43.78"/>
    <n v="0"/>
    <s v="N"/>
    <n v="1223000233"/>
    <d v="2023-03-22T00:00:00"/>
    <m/>
    <d v="2023-02-14T00:00:00"/>
    <s v="00:00"/>
    <s v="23:59"/>
    <d v="2023-02-14T00:00:00"/>
    <s v="09:00"/>
    <s v="16:00"/>
    <n v="1.6"/>
    <s v="ce"/>
    <n v="670"/>
    <n v="1.6"/>
    <n v="1"/>
    <s v="Kuehne+Nagel Tiel 3 Standpl"/>
    <s v="De Diepert 5"/>
    <s v="Tiel"/>
    <s v="4004 MA"/>
    <s v="NL"/>
    <x v="83"/>
    <s v="Markkade 50"/>
    <x v="53"/>
    <s v="4815 HJ"/>
    <s v="NL"/>
    <s v="0002246243"/>
    <s v="0087499_004"/>
    <s v="31V"/>
    <s v="NL001131849B01"/>
    <n v="2"/>
    <n v="0"/>
    <n v="43.78"/>
    <s v="N"/>
    <s v="Peter Appel Transport B.V."/>
    <n v="36622"/>
    <d v="2023-02-14T00:00:00"/>
    <s v="12:57:00"/>
    <n v="0"/>
    <x v="1"/>
    <x v="6"/>
    <n v="2"/>
    <x v="24"/>
    <n v="1"/>
    <n v="1.6"/>
    <x v="0"/>
    <n v="43.78"/>
    <n v="1"/>
    <n v="47.67642"/>
  </r>
  <r>
    <s v="COLGATE 3800 DEB."/>
    <s v="Colgate-Palmolive Nederland BV"/>
    <s v="101t"/>
    <n v="101090939360"/>
    <n v="101030162315"/>
    <n v="930"/>
    <s v="Inv Booked"/>
    <s v="0002246255"/>
    <s v="Verkoop"/>
    <n v="170"/>
    <s v="Transport drops zone"/>
    <s v="9 - verwerkt"/>
    <n v="0"/>
    <m/>
    <d v="2023-02-14T00:00:00"/>
    <s v="DROP"/>
    <s v="0001010909393600087400_002"/>
    <m/>
    <m/>
    <m/>
    <s v="EUR"/>
    <n v="68.64"/>
    <s v="EUR"/>
    <n v="68.64"/>
    <s v="EUR"/>
    <n v="68.64"/>
    <n v="68.64"/>
    <n v="0"/>
    <s v="N"/>
    <n v="1223000233"/>
    <d v="2023-03-22T00:00:00"/>
    <m/>
    <d v="2023-02-14T00:00:00"/>
    <s v="00:00"/>
    <s v="23:59"/>
    <d v="2023-02-14T00:00:00"/>
    <s v="09:00"/>
    <s v="09:00"/>
    <n v="9.6"/>
    <s v="ce"/>
    <n v="5111"/>
    <n v="9.6"/>
    <n v="6"/>
    <s v="Kuehne+Nagel Tiel 3 Standpl"/>
    <s v="De Diepert 5"/>
    <s v="Tiel"/>
    <s v="4004 MA"/>
    <s v="NL"/>
    <x v="40"/>
    <s v="Doornhoek 4050"/>
    <x v="20"/>
    <s v="5465TD"/>
    <s v="NL"/>
    <s v="0002246255"/>
    <s v="0087400_002"/>
    <s v="31V"/>
    <s v="NL001131849B01"/>
    <n v="2"/>
    <n v="0"/>
    <n v="68.64"/>
    <s v="N"/>
    <s v="Peter Appel Transport B.V."/>
    <n v="36622"/>
    <d v="2023-02-14T00:00:00"/>
    <s v="10:39:00"/>
    <n v="0"/>
    <x v="1"/>
    <x v="6"/>
    <n v="2"/>
    <x v="18"/>
    <n v="1"/>
    <n v="26.400000000000002"/>
    <x v="3"/>
    <n v="188.76"/>
    <n v="1"/>
    <n v="205.55963999999997"/>
  </r>
  <r>
    <s v="COLGATE 3800 DEB."/>
    <s v="Colgate-Palmolive Nederland BV"/>
    <s v="101t"/>
    <n v="101090939307"/>
    <n v="101030162316"/>
    <n v="930"/>
    <s v="Inv Booked"/>
    <s v="0002246237"/>
    <s v="Verkoop"/>
    <n v="170"/>
    <s v="Transport drops zone"/>
    <s v="9 - verwerkt"/>
    <n v="0"/>
    <m/>
    <d v="2023-02-14T00:00:00"/>
    <s v="DROP"/>
    <s v="0001010909393070087350_004"/>
    <m/>
    <m/>
    <m/>
    <s v="EUR"/>
    <n v="86.74"/>
    <s v="EUR"/>
    <n v="86.74"/>
    <s v="EUR"/>
    <n v="86.74"/>
    <n v="86.74"/>
    <n v="0"/>
    <s v="N"/>
    <n v="1223000233"/>
    <d v="2023-03-22T00:00:00"/>
    <m/>
    <d v="2023-02-14T00:00:00"/>
    <s v="00:00"/>
    <s v="23:59"/>
    <d v="2023-02-14T00:00:00"/>
    <s v="08:00"/>
    <s v="16:00"/>
    <n v="4.8"/>
    <s v="ce"/>
    <n v="3408"/>
    <n v="4.8"/>
    <n v="6"/>
    <s v="Kuehne+Nagel Tiel 3 Standpl"/>
    <s v="De Diepert 5"/>
    <s v="Tiel"/>
    <s v="4004 MA"/>
    <s v="NL"/>
    <x v="77"/>
    <s v="Zilverstraat 31"/>
    <x v="56"/>
    <s v="2544EJ"/>
    <s v="NL"/>
    <s v="0002246237"/>
    <s v="0087350_004"/>
    <s v="31V"/>
    <s v="NL001131849B01"/>
    <n v="2"/>
    <n v="0"/>
    <n v="86.74"/>
    <s v="N"/>
    <s v="Peter Appel Transport B.V."/>
    <n v="36622"/>
    <d v="2023-02-14T00:00:00"/>
    <s v="14:12:00"/>
    <n v="0"/>
    <x v="1"/>
    <x v="6"/>
    <n v="2"/>
    <x v="40"/>
    <n v="1"/>
    <n v="4.8"/>
    <x v="6"/>
    <n v="86.74"/>
    <n v="1"/>
    <n v="94.459859999999992"/>
  </r>
  <r>
    <s v="COLGATE 3800 DEB."/>
    <s v="Colgate-Palmolive Nederland BV"/>
    <s v="101t"/>
    <n v="101090939310"/>
    <n v="101030162300"/>
    <n v="930"/>
    <s v="Inv Booked"/>
    <s v="0002246247"/>
    <s v="Verkoop"/>
    <n v="170"/>
    <s v="Transport drops zone"/>
    <s v="9 - verwerkt"/>
    <n v="0"/>
    <m/>
    <d v="2023-02-14T00:00:00"/>
    <s v="DROP"/>
    <s v="0001010909393100087353_002"/>
    <m/>
    <m/>
    <m/>
    <s v="EUR"/>
    <n v="277.56"/>
    <s v="EUR"/>
    <n v="277.56"/>
    <s v="EUR"/>
    <n v="277.56"/>
    <n v="277.56"/>
    <n v="0"/>
    <s v="N"/>
    <n v="1223000233"/>
    <d v="2023-03-22T00:00:00"/>
    <m/>
    <d v="2023-02-14T00:00:00"/>
    <s v="00:00"/>
    <s v="23:59"/>
    <d v="2023-02-14T00:00:00"/>
    <s v="07:00"/>
    <s v="07:00"/>
    <n v="21.6"/>
    <s v="ce"/>
    <n v="24978"/>
    <n v="21.6"/>
    <n v="40"/>
    <s v="Kuehne+Nagel Tiel 3 Standpl"/>
    <s v="De Diepert 5"/>
    <s v="Tiel"/>
    <s v="4004 MA"/>
    <s v="NL"/>
    <x v="1"/>
    <s v="Fahrenheitweg 1"/>
    <x v="1"/>
    <s v="6101WR"/>
    <s v="NL"/>
    <s v="0002246247"/>
    <s v="0087353_002"/>
    <s v="31V"/>
    <s v="NL001131849B01"/>
    <n v="2"/>
    <n v="0"/>
    <n v="277.56"/>
    <s v="N"/>
    <s v="Peter Appel Transport B.V."/>
    <n v="36622"/>
    <d v="2023-02-14T00:00:00"/>
    <s v="07:54:00"/>
    <n v="0"/>
    <x v="1"/>
    <x v="6"/>
    <n v="2"/>
    <x v="1"/>
    <n v="1"/>
    <n v="21.6"/>
    <x v="1"/>
    <n v="277.56"/>
    <n v="1"/>
    <n v="302.26283999999998"/>
  </r>
  <r>
    <s v="COLGATE 3800 DEB."/>
    <s v="Colgate-Palmolive Nederland BV"/>
    <s v="101t"/>
    <n v="101090939607"/>
    <n v="101030162308"/>
    <n v="930"/>
    <s v="Inv Booked"/>
    <s v="0002246240"/>
    <s v="Verkoop"/>
    <n v="170"/>
    <s v="Transport drops zone"/>
    <s v="9 - verwerkt"/>
    <n v="0"/>
    <m/>
    <d v="2023-02-14T00:00:00"/>
    <s v="DROP"/>
    <s v="0001010909396070087506_002"/>
    <m/>
    <m/>
    <m/>
    <s v="EUR"/>
    <n v="131.71"/>
    <s v="EUR"/>
    <n v="131.71"/>
    <s v="EUR"/>
    <n v="131.71"/>
    <n v="131.71"/>
    <n v="0"/>
    <s v="N"/>
    <n v="1223000233"/>
    <d v="2023-03-22T00:00:00"/>
    <m/>
    <d v="2023-02-14T00:00:00"/>
    <s v="00:00"/>
    <s v="23:59"/>
    <d v="2023-02-14T00:00:00"/>
    <s v="14:00"/>
    <s v="14:00"/>
    <n v="16.8"/>
    <s v="ce"/>
    <n v="13817"/>
    <n v="16.8"/>
    <n v="29"/>
    <s v="Kuehne+Nagel Tiel 3 Standpl"/>
    <s v="De Diepert 5"/>
    <s v="Tiel"/>
    <s v="4004 MA"/>
    <s v="NL"/>
    <x v="14"/>
    <s v="Rood 24"/>
    <x v="17"/>
    <s v="6666LT"/>
    <s v="NL"/>
    <s v="0002246240"/>
    <s v="0087506_002"/>
    <s v="31V"/>
    <s v="NL001131849B01"/>
    <n v="2"/>
    <n v="0"/>
    <n v="131.71"/>
    <s v="N"/>
    <s v="Peter Appel Transport B.V."/>
    <n v="36622"/>
    <d v="2023-02-14T00:00:00"/>
    <s v="14:54:00"/>
    <n v="0"/>
    <x v="1"/>
    <x v="6"/>
    <n v="2"/>
    <x v="15"/>
    <n v="1"/>
    <n v="16.8"/>
    <x v="5"/>
    <n v="131.71"/>
    <n v="1"/>
    <n v="143.43218999999999"/>
  </r>
  <r>
    <s v="COLGATE 3800 DEB."/>
    <s v="Colgate-Palmolive Nederland BV"/>
    <s v="101t"/>
    <n v="101090939318"/>
    <n v="101030162296"/>
    <n v="930"/>
    <s v="Inv Booked"/>
    <s v="0002246246"/>
    <s v="Verkoop"/>
    <n v="170"/>
    <s v="Transport drops zone"/>
    <s v="9 - verwerkt"/>
    <n v="0"/>
    <m/>
    <d v="2023-02-14T00:00:00"/>
    <s v="DROP"/>
    <s v="0001010909393180087362_002"/>
    <m/>
    <m/>
    <m/>
    <s v="EUR"/>
    <n v="75.8"/>
    <s v="EUR"/>
    <n v="75.8"/>
    <s v="EUR"/>
    <n v="75.8"/>
    <n v="75.8"/>
    <n v="0"/>
    <s v="N"/>
    <n v="1223000233"/>
    <d v="2023-03-22T00:00:00"/>
    <m/>
    <d v="2023-02-14T00:00:00"/>
    <s v="00:00"/>
    <s v="23:59"/>
    <d v="2023-02-14T00:00:00"/>
    <s v="12:00"/>
    <s v="13:00"/>
    <n v="4"/>
    <s v="ce"/>
    <n v="1567"/>
    <n v="4"/>
    <n v="1"/>
    <s v="Kuehne+Nagel Tiel 3 Standpl"/>
    <s v="De Diepert 5"/>
    <s v="Tiel"/>
    <s v="4004 MA"/>
    <s v="NL"/>
    <x v="16"/>
    <s v="Rijnland 4"/>
    <x v="19"/>
    <s v="1948RL"/>
    <s v="NL"/>
    <s v="0002246246"/>
    <s v="0087362_002"/>
    <s v="31V"/>
    <s v="NL001131849B01"/>
    <n v="2"/>
    <n v="0"/>
    <n v="75.8"/>
    <s v="N"/>
    <s v="Peter Appel Transport B.V."/>
    <n v="36622"/>
    <d v="2023-02-14T00:00:00"/>
    <s v="14:56:00"/>
    <n v="0"/>
    <x v="1"/>
    <x v="6"/>
    <n v="2"/>
    <x v="17"/>
    <n v="1"/>
    <n v="4"/>
    <x v="0"/>
    <n v="75.8"/>
    <n v="1"/>
    <n v="82.546199999999999"/>
  </r>
  <r>
    <s v="COLGATE 3800 DEB."/>
    <s v="Colgate-Palmolive Nederland BV"/>
    <s v="101t"/>
    <n v="101090939595"/>
    <n v="101030162297"/>
    <n v="930"/>
    <s v="Inv Booked"/>
    <s v="0002246242"/>
    <s v="Verkoop"/>
    <n v="170"/>
    <s v="Transport drops zone"/>
    <s v="9 - verwerkt"/>
    <n v="0"/>
    <m/>
    <d v="2023-02-14T00:00:00"/>
    <s v="DROP"/>
    <s v="0001010909395950087493_003"/>
    <m/>
    <m/>
    <m/>
    <s v="EUR"/>
    <n v="51.53"/>
    <s v="EUR"/>
    <n v="51.53"/>
    <s v="EUR"/>
    <n v="51.53"/>
    <n v="51.53"/>
    <n v="0"/>
    <s v="N"/>
    <n v="1223000233"/>
    <d v="2023-03-22T00:00:00"/>
    <m/>
    <d v="2023-02-14T00:00:00"/>
    <s v="00:00"/>
    <s v="23:59"/>
    <d v="2023-02-14T00:00:00"/>
    <s v="08:00"/>
    <s v="12:00"/>
    <n v="2.4"/>
    <s v="ce"/>
    <n v="1779"/>
    <n v="2.4"/>
    <n v="3"/>
    <s v="Kuehne+Nagel Tiel 3 Standpl"/>
    <s v="De Diepert 5"/>
    <s v="Tiel"/>
    <s v="4004 MA"/>
    <s v="NL"/>
    <x v="51"/>
    <s v="Wilhelminakanaal Zuid 120"/>
    <x v="23"/>
    <s v="4903RA"/>
    <s v="NL"/>
    <s v="0002246242"/>
    <s v="0087493_003"/>
    <s v="31V"/>
    <s v="NL001131849B01"/>
    <n v="2"/>
    <n v="0"/>
    <n v="51.53"/>
    <s v="N"/>
    <s v="Peter Appel Transport B.V."/>
    <n v="36622"/>
    <d v="2023-02-14T00:00:00"/>
    <s v="11:13:00"/>
    <n v="0"/>
    <x v="1"/>
    <x v="6"/>
    <n v="2"/>
    <x v="34"/>
    <n v="1"/>
    <n v="2.4"/>
    <x v="3"/>
    <n v="51.53"/>
    <n v="1"/>
    <n v="56.116169999999997"/>
  </r>
  <r>
    <s v="COLGATE 3800 DEB."/>
    <s v="Colgate-Palmolive Nederland BV"/>
    <s v="101t"/>
    <n v="101090939360"/>
    <n v="101030162302"/>
    <n v="930"/>
    <s v="Inv Booked"/>
    <s v="0002246253"/>
    <s v="Verkoop"/>
    <n v="170"/>
    <s v="Transport drops zone"/>
    <s v="9 - verwerkt"/>
    <n v="0"/>
    <m/>
    <d v="2023-02-14T00:00:00"/>
    <s v="DROP"/>
    <s v="0001010909393600087400_002"/>
    <m/>
    <m/>
    <m/>
    <s v="EUR"/>
    <n v="85.8"/>
    <s v="EUR"/>
    <n v="85.8"/>
    <s v="EUR"/>
    <n v="85.8"/>
    <n v="85.8"/>
    <n v="0"/>
    <s v="N"/>
    <n v="1223000233"/>
    <d v="2023-03-22T00:00:00"/>
    <m/>
    <d v="2023-02-14T00:00:00"/>
    <s v="00:00"/>
    <s v="23:59"/>
    <d v="2023-02-14T00:00:00"/>
    <s v="09:00"/>
    <s v="09:00"/>
    <n v="12"/>
    <s v="ce"/>
    <n v="15381"/>
    <n v="12"/>
    <n v="24"/>
    <s v="Kuehne+Nagel Tiel 3 Standpl"/>
    <s v="De Diepert 5"/>
    <s v="Tiel"/>
    <s v="4004 MA"/>
    <s v="NL"/>
    <x v="17"/>
    <s v="Doornhoek 4050"/>
    <x v="20"/>
    <s v="5465TD"/>
    <s v="NL"/>
    <s v="0002246253"/>
    <s v="0087400_002"/>
    <s v="31V"/>
    <s v="NL001131849B01"/>
    <n v="2"/>
    <n v="0"/>
    <n v="85.8"/>
    <s v="N"/>
    <s v="Peter Appel Transport B.V."/>
    <n v="36622"/>
    <d v="2023-02-14T00:00:00"/>
    <s v="10:39:00"/>
    <n v="0"/>
    <x v="1"/>
    <x v="6"/>
    <n v="2"/>
    <x v="18"/>
    <n v="0"/>
    <s v=""/>
    <x v="3"/>
    <s v=""/>
    <n v="1"/>
    <e v="#VALUE!"/>
  </r>
  <r>
    <s v="COLGATE 3800 DEB."/>
    <s v="Colgate-Palmolive Nederland BV"/>
    <s v="101t"/>
    <n v="101090939307"/>
    <n v="101030162303"/>
    <n v="930"/>
    <s v="Inv Booked"/>
    <s v="0002246239"/>
    <s v="Verkoop"/>
    <n v="170"/>
    <s v="Transport drops zone"/>
    <s v="9 - verwerkt"/>
    <n v="0"/>
    <m/>
    <d v="2023-02-14T00:00:00"/>
    <s v="DROP"/>
    <s v="0001010909393070087350_003"/>
    <m/>
    <m/>
    <m/>
    <s v="EUR"/>
    <n v="23.65"/>
    <s v="EUR"/>
    <n v="23.65"/>
    <s v="EUR"/>
    <n v="23.65"/>
    <n v="23.65"/>
    <n v="0"/>
    <s v="N"/>
    <n v="1223000233"/>
    <d v="2023-03-22T00:00:00"/>
    <m/>
    <d v="2023-02-14T00:00:00"/>
    <s v="00:00"/>
    <s v="23:59"/>
    <d v="2023-02-14T00:00:00"/>
    <s v="07:00"/>
    <s v="16:00"/>
    <n v="1.6"/>
    <s v="ce"/>
    <n v="474"/>
    <n v="1.6"/>
    <n v="0"/>
    <s v="Kuehne+Nagel Tiel 3 Standpl"/>
    <s v="De Diepert 5"/>
    <s v="Tiel"/>
    <s v="4004 MA"/>
    <s v="NL"/>
    <x v="15"/>
    <s v="De Flammert 1211"/>
    <x v="18"/>
    <s v="5854 NE"/>
    <s v="NL"/>
    <s v="0002246239"/>
    <s v="0087350_003"/>
    <s v="31V"/>
    <s v="NL001131849B01"/>
    <n v="2"/>
    <n v="0"/>
    <n v="23.65"/>
    <s v="N"/>
    <s v="Peter Appel Transport B.V."/>
    <n v="36622"/>
    <d v="2023-02-14T00:00:00"/>
    <s v="11:45:00"/>
    <n v="0"/>
    <x v="1"/>
    <x v="6"/>
    <n v="2"/>
    <x v="16"/>
    <n v="1"/>
    <n v="5.6"/>
    <x v="3"/>
    <n v="82.77"/>
    <n v="1"/>
    <n v="90.136529999999993"/>
  </r>
  <r>
    <s v="COLGATE 3800 DEB."/>
    <s v="Colgate-Palmolive Nederland BV"/>
    <s v="101t"/>
    <n v="101090939598"/>
    <n v="101030162307"/>
    <n v="930"/>
    <s v="Inv Booked"/>
    <s v="0002246232"/>
    <s v="Verkoop"/>
    <n v="170"/>
    <s v="Transport drops zone"/>
    <s v="9 - verwerkt"/>
    <n v="0"/>
    <m/>
    <d v="2023-02-14T00:00:00"/>
    <s v="DROP"/>
    <s v="0001010909395980087495_002"/>
    <m/>
    <m/>
    <m/>
    <s v="EUR"/>
    <n v="121.54"/>
    <s v="EUR"/>
    <n v="121.54"/>
    <s v="EUR"/>
    <n v="121.54"/>
    <n v="121.54"/>
    <n v="0"/>
    <s v="N"/>
    <n v="1223000233"/>
    <d v="2023-03-22T00:00:00"/>
    <m/>
    <d v="2023-02-14T00:00:00"/>
    <s v="00:00"/>
    <s v="23:59"/>
    <d v="2023-02-14T00:00:00"/>
    <s v="07:00"/>
    <s v="08:00"/>
    <n v="7.2"/>
    <s v="ce"/>
    <n v="8145"/>
    <n v="7.2"/>
    <n v="14"/>
    <s v="Kuehne+Nagel Tiel 3 Standpl"/>
    <s v="De Diepert 5"/>
    <s v="Tiel"/>
    <s v="4004 MA"/>
    <s v="NL"/>
    <x v="13"/>
    <s v="GALVANIWEG 1"/>
    <x v="16"/>
    <s v="8013 RG"/>
    <s v="NL"/>
    <s v="0002246232"/>
    <s v="0087495_002"/>
    <s v="31V"/>
    <s v="NL001131849B01"/>
    <n v="2"/>
    <n v="0"/>
    <n v="121.54"/>
    <s v="N"/>
    <s v="Peter Appel Transport B.V."/>
    <n v="36622"/>
    <d v="2023-02-14T00:00:00"/>
    <s v="08:11:00"/>
    <n v="0"/>
    <x v="1"/>
    <x v="6"/>
    <n v="2"/>
    <x v="14"/>
    <n v="1"/>
    <n v="7.2"/>
    <x v="2"/>
    <n v="121.54"/>
    <n v="1"/>
    <n v="132.35705999999999"/>
  </r>
  <r>
    <s v="COLGATE 3800 DEB."/>
    <s v="Colgate-Palmolive Nederland BV"/>
    <s v="101t"/>
    <n v="101090939307"/>
    <n v="101030162311"/>
    <n v="930"/>
    <s v="Inv Booked"/>
    <s v="0002246238"/>
    <s v="Verkoop"/>
    <n v="170"/>
    <s v="Transport drops zone"/>
    <s v="9 - verwerkt"/>
    <n v="0"/>
    <m/>
    <d v="2023-02-14T00:00:00"/>
    <s v="DROP"/>
    <s v="0001010909393070087350_005"/>
    <m/>
    <m/>
    <m/>
    <s v="EUR"/>
    <n v="26.33"/>
    <s v="EUR"/>
    <n v="26.33"/>
    <s v="EUR"/>
    <n v="26.33"/>
    <n v="26.33"/>
    <n v="0"/>
    <s v="N"/>
    <n v="1223000233"/>
    <d v="2023-03-22T00:00:00"/>
    <m/>
    <d v="2023-02-14T00:00:00"/>
    <s v="00:00"/>
    <s v="23:59"/>
    <d v="2023-02-14T00:00:00"/>
    <s v="09:00"/>
    <s v="12:00"/>
    <n v="0.8"/>
    <s v="ce"/>
    <n v="45"/>
    <n v="0.8"/>
    <n v="0"/>
    <s v="Kuehne+Nagel Tiel 3 Standpl"/>
    <s v="De Diepert 5"/>
    <s v="Tiel"/>
    <s v="4004 MA"/>
    <s v="NL"/>
    <x v="52"/>
    <s v="Leeuwenveldseweg 3F"/>
    <x v="43"/>
    <s v="1382 LV"/>
    <s v="NL"/>
    <s v="0002246238"/>
    <s v="0087350_005"/>
    <s v="31V"/>
    <s v="NL001131849B01"/>
    <n v="2"/>
    <n v="0"/>
    <n v="26.33"/>
    <s v="N"/>
    <s v="Peter Appel Transport B.V."/>
    <n v="36622"/>
    <d v="2023-02-14T00:00:00"/>
    <s v="09:48:00"/>
    <n v="0"/>
    <x v="1"/>
    <x v="6"/>
    <n v="2"/>
    <x v="13"/>
    <n v="1"/>
    <n v="0.8"/>
    <x v="0"/>
    <n v="26.33"/>
    <n v="1"/>
    <n v="28.673369999999998"/>
  </r>
  <r>
    <s v="COLGATE 3800 DEB."/>
    <s v="Colgate-Palmolive Nederland BV"/>
    <s v="101t"/>
    <n v="101090939360"/>
    <n v="101030162318"/>
    <n v="930"/>
    <s v="Inv Booked"/>
    <s v="0002246254"/>
    <s v="Verkoop"/>
    <n v="170"/>
    <s v="Transport drops zone"/>
    <s v="9 - verwerkt"/>
    <n v="0"/>
    <m/>
    <d v="2023-02-14T00:00:00"/>
    <s v="DROP"/>
    <s v="0001010909393600087400_002"/>
    <m/>
    <m/>
    <m/>
    <s v="EUR"/>
    <n v="34.32"/>
    <s v="EUR"/>
    <n v="34.32"/>
    <s v="EUR"/>
    <n v="34.32"/>
    <n v="34.32"/>
    <n v="0"/>
    <s v="N"/>
    <n v="1223000233"/>
    <d v="2023-03-22T00:00:00"/>
    <m/>
    <d v="2023-02-14T00:00:00"/>
    <s v="00:00"/>
    <s v="23:59"/>
    <d v="2023-02-14T00:00:00"/>
    <s v="09:00"/>
    <s v="09:00"/>
    <n v="4.8"/>
    <s v="ce"/>
    <n v="6330"/>
    <n v="4.8"/>
    <n v="9"/>
    <s v="Kuehne+Nagel Tiel 3 Standpl"/>
    <s v="De Diepert 5"/>
    <s v="Tiel"/>
    <s v="4004 MA"/>
    <s v="NL"/>
    <x v="17"/>
    <s v="Doornhoek 4050"/>
    <x v="20"/>
    <s v="5465TD"/>
    <s v="NL"/>
    <s v="0002246254"/>
    <s v="0087400_002"/>
    <s v="31V"/>
    <s v="NL001131849B01"/>
    <n v="2"/>
    <n v="0"/>
    <n v="34.32"/>
    <s v="N"/>
    <s v="Peter Appel Transport B.V."/>
    <n v="36622"/>
    <d v="2023-02-14T00:00:00"/>
    <s v="10:39:00"/>
    <n v="0"/>
    <x v="1"/>
    <x v="6"/>
    <n v="2"/>
    <x v="18"/>
    <n v="0"/>
    <s v=""/>
    <x v="3"/>
    <s v=""/>
    <n v="1"/>
    <e v="#VALUE!"/>
  </r>
  <r>
    <s v="COLGATE 3800 DEB."/>
    <s v="Colgate-Palmolive Nederland BV"/>
    <s v="101t"/>
    <n v="101090939312"/>
    <n v="101030162319"/>
    <n v="930"/>
    <s v="Inv Booked"/>
    <s v="0002246235"/>
    <s v="Verkoop"/>
    <n v="170"/>
    <s v="Transport drops zone"/>
    <s v="9 - verwerkt"/>
    <n v="0"/>
    <m/>
    <d v="2023-02-14T00:00:00"/>
    <s v="DROP"/>
    <s v="0001010909393120087355_002"/>
    <m/>
    <m/>
    <m/>
    <s v="EUR"/>
    <n v="12.44"/>
    <s v="EUR"/>
    <n v="12.44"/>
    <s v="EUR"/>
    <n v="12.44"/>
    <n v="12.44"/>
    <n v="0"/>
    <s v="N"/>
    <n v="1223000233"/>
    <d v="2023-03-22T00:00:00"/>
    <m/>
    <d v="2023-02-14T00:00:00"/>
    <s v="00:00"/>
    <s v="23:59"/>
    <d v="2023-02-14T00:00:00"/>
    <s v="08:00"/>
    <s v="08:00"/>
    <n v="0.8"/>
    <s v="ce"/>
    <n v="356"/>
    <n v="0.8"/>
    <n v="0"/>
    <s v="Kuehne+Nagel Tiel 3 Standpl"/>
    <s v="De Diepert 5"/>
    <s v="Tiel"/>
    <s v="4004 MA"/>
    <s v="NL"/>
    <x v="22"/>
    <s v="Basisweg 7"/>
    <x v="25"/>
    <s v="1951NG"/>
    <s v="NL"/>
    <s v="0002246235"/>
    <s v="0087355_002"/>
    <s v="31V"/>
    <s v="NL001131849B01"/>
    <n v="2"/>
    <n v="0"/>
    <n v="12.44"/>
    <s v="N"/>
    <s v="Peter Appel Transport B.V."/>
    <n v="36622"/>
    <d v="2023-02-14T00:00:00"/>
    <s v="09:23:00"/>
    <n v="0"/>
    <x v="1"/>
    <x v="6"/>
    <n v="2"/>
    <x v="17"/>
    <n v="1"/>
    <n v="8.7999999999999989"/>
    <x v="0"/>
    <n v="136.84"/>
    <n v="1"/>
    <n v="149.01875999999999"/>
  </r>
  <r>
    <s v="COLGATE 3800 DEB."/>
    <s v="Colgate-Palmolive Nederland BV"/>
    <s v="101t"/>
    <n v="101090939313"/>
    <n v="101030162320"/>
    <n v="930"/>
    <s v="Inv Booked"/>
    <s v="0002246250"/>
    <s v="Verkoop"/>
    <n v="170"/>
    <s v="Transport drops zone"/>
    <s v="9 - verwerkt"/>
    <n v="0"/>
    <m/>
    <d v="2023-02-14T00:00:00"/>
    <s v="DROP"/>
    <s v="0001010909393130087356_004"/>
    <m/>
    <m/>
    <m/>
    <s v="EUR"/>
    <n v="145.44"/>
    <s v="EUR"/>
    <n v="145.44"/>
    <s v="EUR"/>
    <n v="145.44"/>
    <n v="145.44"/>
    <n v="0"/>
    <s v="N"/>
    <n v="1223000233"/>
    <d v="2023-03-22T00:00:00"/>
    <m/>
    <d v="2023-02-14T00:00:00"/>
    <s v="00:00"/>
    <s v="23:59"/>
    <d v="2023-02-14T00:00:00"/>
    <s v="12:00"/>
    <s v="17:00"/>
    <n v="7.2"/>
    <s v="ce"/>
    <n v="6682"/>
    <n v="7.2"/>
    <n v="7"/>
    <s v="Kuehne+Nagel Tiel 3 Standpl"/>
    <s v="De Diepert 5"/>
    <s v="Tiel"/>
    <s v="4004 MA"/>
    <s v="NL"/>
    <x v="21"/>
    <s v="Bloemakkers 4"/>
    <x v="22"/>
    <s v="9461GX"/>
    <s v="NL"/>
    <s v="0002246250"/>
    <s v="0087356_004"/>
    <s v="31V"/>
    <s v="NL001131849B01"/>
    <n v="2"/>
    <n v="0"/>
    <n v="145.44"/>
    <s v="N"/>
    <s v="Peter Appel Transport B.V."/>
    <n v="36622"/>
    <d v="2023-02-14T00:00:00"/>
    <s v="12:54:00"/>
    <n v="0"/>
    <x v="1"/>
    <x v="6"/>
    <n v="2"/>
    <x v="20"/>
    <n v="1"/>
    <n v="7.2"/>
    <x v="3"/>
    <n v="145.44"/>
    <n v="1"/>
    <n v="158.38415999999998"/>
  </r>
  <r>
    <s v="COLGATE 3800 DEB."/>
    <s v="Colgate-Palmolive Nederland BV"/>
    <s v="101t"/>
    <n v="101090939312"/>
    <n v="101030162301"/>
    <n v="930"/>
    <s v="Inv Booked"/>
    <s v="0002246245"/>
    <s v="Verkoop"/>
    <n v="170"/>
    <s v="Transport drops zone"/>
    <s v="9 - verwerkt"/>
    <n v="0"/>
    <m/>
    <d v="2023-02-14T00:00:00"/>
    <s v="DROP"/>
    <s v="0001010909393120087355_005"/>
    <m/>
    <m/>
    <m/>
    <s v="EUR"/>
    <n v="168.96"/>
    <s v="EUR"/>
    <n v="168.96"/>
    <s v="EUR"/>
    <n v="168.96"/>
    <n v="168.96"/>
    <n v="0"/>
    <s v="N"/>
    <n v="1223000233"/>
    <d v="2023-03-22T00:00:00"/>
    <m/>
    <d v="2023-02-14T00:00:00"/>
    <s v="00:00"/>
    <s v="23:59"/>
    <d v="2023-02-14T00:00:00"/>
    <s v="12:00"/>
    <s v="13:00"/>
    <n v="12"/>
    <s v="ce"/>
    <n v="7307"/>
    <n v="12"/>
    <n v="11"/>
    <s v="Kuehne+Nagel Tiel 3 Standpl"/>
    <s v="De Diepert 5"/>
    <s v="Tiel"/>
    <s v="4004 MA"/>
    <s v="NL"/>
    <x v="16"/>
    <s v="Rijnland 4"/>
    <x v="19"/>
    <s v="1948RL"/>
    <s v="NL"/>
    <s v="0002246245"/>
    <s v="0087355_005"/>
    <s v="31V"/>
    <s v="NL001131849B01"/>
    <n v="2"/>
    <n v="0"/>
    <n v="168.96"/>
    <s v="N"/>
    <s v="Peter Appel Transport B.V."/>
    <n v="36622"/>
    <d v="2023-02-14T00:00:00"/>
    <s v="13:22:00"/>
    <n v="0"/>
    <x v="1"/>
    <x v="6"/>
    <n v="2"/>
    <x v="17"/>
    <n v="1"/>
    <n v="12"/>
    <x v="0"/>
    <n v="168.96"/>
    <n v="1"/>
    <n v="183.99744000000001"/>
  </r>
  <r>
    <s v="COLGATE 3800 DEB."/>
    <s v="Colgate-Palmolive Nederland BV"/>
    <s v="101t"/>
    <n v="101090939597"/>
    <n v="101030162306"/>
    <n v="930"/>
    <s v="Inv Booked"/>
    <s v="0002246233"/>
    <s v="Verkoop"/>
    <n v="170"/>
    <s v="Transport drops zone"/>
    <s v="9 - verwerkt"/>
    <n v="0"/>
    <m/>
    <d v="2023-02-14T00:00:00"/>
    <s v="DROP"/>
    <s v="0001010909395970087492_002"/>
    <m/>
    <m/>
    <m/>
    <s v="EUR"/>
    <n v="61.42"/>
    <s v="EUR"/>
    <n v="61.42"/>
    <s v="EUR"/>
    <n v="61.42"/>
    <n v="61.42"/>
    <n v="0"/>
    <s v="N"/>
    <n v="1223000233"/>
    <d v="2023-03-22T00:00:00"/>
    <m/>
    <d v="2023-02-14T00:00:00"/>
    <s v="00:00"/>
    <s v="23:59"/>
    <d v="2023-02-14T00:00:00"/>
    <s v="06:00"/>
    <s v="07:00"/>
    <n v="7.2"/>
    <s v="ce"/>
    <n v="4928"/>
    <n v="7.2"/>
    <n v="9"/>
    <s v="Kuehne+Nagel Tiel 3 Standpl"/>
    <s v="De Diepert 5"/>
    <s v="Tiel"/>
    <s v="4004 MA"/>
    <s v="NL"/>
    <x v="2"/>
    <s v="Randweg 2"/>
    <x v="6"/>
    <s v="4191 NN"/>
    <s v="NL"/>
    <s v="0002246233"/>
    <s v="0087492_002"/>
    <s v="31V"/>
    <s v="NL001131849B01"/>
    <n v="2"/>
    <n v="0"/>
    <n v="61.42"/>
    <s v="N"/>
    <s v="Peter Appel Transport B.V."/>
    <n v="36622"/>
    <d v="2023-02-14T00:00:00"/>
    <s v="06:35:00"/>
    <n v="0"/>
    <x v="1"/>
    <x v="6"/>
    <n v="2"/>
    <x v="6"/>
    <n v="1"/>
    <n v="7.2"/>
    <x v="2"/>
    <n v="61.42"/>
    <n v="1"/>
    <n v="66.886380000000003"/>
  </r>
  <r>
    <s v="COLGATE 3800 DEB."/>
    <s v="Colgate-Palmolive Nederland BV"/>
    <s v="101t"/>
    <n v="101090939307"/>
    <n v="101030162295"/>
    <n v="930"/>
    <s v="Inv Booked"/>
    <s v="0002246244"/>
    <s v="Verkoop"/>
    <n v="170"/>
    <s v="Transport drops zone"/>
    <s v="9 - verwerkt"/>
    <n v="0"/>
    <m/>
    <d v="2023-02-14T00:00:00"/>
    <s v="DROP"/>
    <s v="0001010909393070087350_003"/>
    <m/>
    <m/>
    <m/>
    <s v="EUR"/>
    <n v="59.12"/>
    <s v="EUR"/>
    <n v="59.12"/>
    <s v="EUR"/>
    <n v="59.12"/>
    <n v="59.12"/>
    <n v="0"/>
    <s v="N"/>
    <n v="1223000233"/>
    <d v="2023-03-22T00:00:00"/>
    <m/>
    <d v="2023-02-14T00:00:00"/>
    <s v="00:00"/>
    <s v="23:59"/>
    <d v="2023-02-14T00:00:00"/>
    <s v="07:00"/>
    <s v="16:00"/>
    <n v="4"/>
    <s v="ce"/>
    <n v="3536"/>
    <n v="4"/>
    <n v="7"/>
    <s v="Kuehne+Nagel Tiel 3 Standpl"/>
    <s v="De Diepert 5"/>
    <s v="Tiel"/>
    <s v="4004 MA"/>
    <s v="NL"/>
    <x v="15"/>
    <s v="De Flammert 1211"/>
    <x v="18"/>
    <s v="5854 NE"/>
    <s v="NL"/>
    <s v="0002246244"/>
    <s v="0087350_003"/>
    <s v="31V"/>
    <s v="NL001131849B01"/>
    <n v="2"/>
    <n v="0"/>
    <n v="59.12"/>
    <s v="N"/>
    <s v="Peter Appel Transport B.V."/>
    <n v="36622"/>
    <d v="2023-02-14T00:00:00"/>
    <s v="11:45:00"/>
    <n v="0"/>
    <x v="1"/>
    <x v="6"/>
    <n v="2"/>
    <x v="16"/>
    <n v="0"/>
    <s v=""/>
    <x v="3"/>
    <s v=""/>
    <n v="1"/>
    <e v="#VALUE!"/>
  </r>
  <r>
    <s v="COLGATE 3800 DEB."/>
    <s v="Colgate-Palmolive Nederland BV"/>
    <s v="101t"/>
    <n v="101090939595"/>
    <n v="101030162298"/>
    <n v="930"/>
    <s v="Inv Booked"/>
    <s v="0002246251"/>
    <s v="Verkoop"/>
    <n v="170"/>
    <s v="Transport drops zone"/>
    <s v="9 - verwerkt"/>
    <n v="0"/>
    <m/>
    <d v="2023-02-14T00:00:00"/>
    <s v="DROP"/>
    <s v="0001010909395950087493_004"/>
    <m/>
    <m/>
    <m/>
    <s v="EUR"/>
    <n v="58.91"/>
    <s v="EUR"/>
    <n v="58.91"/>
    <s v="EUR"/>
    <n v="58.91"/>
    <n v="58.91"/>
    <n v="0"/>
    <s v="N"/>
    <n v="1223000233"/>
    <d v="2023-03-22T00:00:00"/>
    <m/>
    <d v="2023-02-14T00:00:00"/>
    <s v="00:00"/>
    <s v="23:59"/>
    <d v="2023-02-14T00:00:00"/>
    <s v="09:00"/>
    <s v="09:00"/>
    <n v="3.2"/>
    <s v="ce"/>
    <n v="3328"/>
    <n v="3.2"/>
    <n v="5"/>
    <s v="Kuehne+Nagel Tiel 3 Standpl"/>
    <s v="De Diepert 5"/>
    <s v="Tiel"/>
    <s v="4004 MA"/>
    <s v="NL"/>
    <x v="46"/>
    <s v="FLORIJNSTRAAT  4C"/>
    <x v="23"/>
    <s v="4903 RM"/>
    <s v="NL"/>
    <s v="0002246251"/>
    <s v="0087493_004"/>
    <s v="31V"/>
    <s v="NL001131849B01"/>
    <n v="2"/>
    <n v="0"/>
    <n v="58.91"/>
    <s v="N"/>
    <s v="Peter Appel Transport B.V."/>
    <n v="36622"/>
    <d v="2023-02-14T00:00:00"/>
    <s v="11:56:00"/>
    <n v="0"/>
    <x v="1"/>
    <x v="6"/>
    <n v="2"/>
    <x v="34"/>
    <n v="1"/>
    <n v="3.2"/>
    <x v="5"/>
    <n v="58.91"/>
    <n v="1"/>
    <n v="64.152989999999988"/>
  </r>
  <r>
    <s v="COLGATE 3800 DEB."/>
    <s v="Colgate-Palmolive Nederland BV"/>
    <s v="101t"/>
    <n v="101090939308"/>
    <n v="101030162299"/>
    <n v="930"/>
    <s v="Inv Booked"/>
    <s v="0002246252"/>
    <s v="Verkoop"/>
    <n v="170"/>
    <s v="Transport drops zone"/>
    <s v="9 - verwerkt"/>
    <n v="0"/>
    <m/>
    <d v="2023-02-14T00:00:00"/>
    <s v="DROP"/>
    <s v="0001010909393080087352_002"/>
    <m/>
    <m/>
    <m/>
    <s v="EUR"/>
    <n v="286.75"/>
    <s v="EUR"/>
    <n v="286.75"/>
    <s v="EUR"/>
    <n v="286.75"/>
    <n v="286.75"/>
    <n v="0"/>
    <s v="N"/>
    <n v="1223000233"/>
    <d v="2023-03-22T00:00:00"/>
    <m/>
    <d v="2023-02-14T00:00:00"/>
    <s v="00:00"/>
    <s v="23:59"/>
    <d v="2023-02-14T00:00:00"/>
    <s v="07:00"/>
    <s v="07:00"/>
    <n v="23.2"/>
    <s v="ce"/>
    <n v="19603"/>
    <n v="23.2"/>
    <n v="41"/>
    <s v="Kuehne+Nagel Tiel 3 Standpl"/>
    <s v="De Diepert 5"/>
    <s v="Tiel"/>
    <s v="4004 MA"/>
    <s v="NL"/>
    <x v="50"/>
    <s v="Fahrenheitweg 24"/>
    <x v="1"/>
    <s v="6101WR"/>
    <s v="NL"/>
    <s v="0002246252"/>
    <s v="0087352_002"/>
    <s v="31V"/>
    <s v="NL001131849B01"/>
    <n v="2"/>
    <n v="0"/>
    <n v="286.75"/>
    <s v="N"/>
    <s v="Peter Appel Transport B.V."/>
    <n v="36622"/>
    <d v="2023-02-14T00:00:00"/>
    <s v="07:54:00"/>
    <n v="0"/>
    <x v="1"/>
    <x v="6"/>
    <n v="2"/>
    <x v="1"/>
    <n v="1"/>
    <n v="23.2"/>
    <x v="1"/>
    <n v="286.75"/>
    <n v="1"/>
    <n v="312.27074999999996"/>
  </r>
  <r>
    <s v="COLGATE 3800 DEB."/>
    <s v="Colgate-Palmolive Nederland BV"/>
    <s v="101t"/>
    <n v="101090939312"/>
    <n v="101030162304"/>
    <n v="930"/>
    <s v="Inv Booked"/>
    <s v="0002246234"/>
    <s v="Verkoop"/>
    <n v="170"/>
    <s v="Transport drops zone"/>
    <s v="9 - verwerkt"/>
    <n v="0"/>
    <m/>
    <d v="2023-02-14T00:00:00"/>
    <s v="DROP"/>
    <s v="0001010909393120087355_002"/>
    <m/>
    <m/>
    <m/>
    <s v="EUR"/>
    <n v="87.08"/>
    <s v="EUR"/>
    <n v="87.08"/>
    <s v="EUR"/>
    <n v="87.08"/>
    <n v="87.08"/>
    <n v="0"/>
    <s v="N"/>
    <n v="1223000233"/>
    <d v="2023-03-22T00:00:00"/>
    <m/>
    <d v="2023-02-14T00:00:00"/>
    <s v="00:00"/>
    <s v="23:59"/>
    <d v="2023-02-14T00:00:00"/>
    <s v="08:00"/>
    <s v="08:00"/>
    <n v="5.6"/>
    <s v="ce"/>
    <n v="5706"/>
    <n v="5.6"/>
    <n v="10"/>
    <s v="Kuehne+Nagel Tiel 3 Standpl"/>
    <s v="De Diepert 5"/>
    <s v="Tiel"/>
    <s v="4004 MA"/>
    <s v="NL"/>
    <x v="22"/>
    <s v="Basisweg 7"/>
    <x v="25"/>
    <s v="1951NG"/>
    <s v="NL"/>
    <s v="0002246234"/>
    <s v="0087355_002"/>
    <s v="31V"/>
    <s v="NL001131849B01"/>
    <n v="2"/>
    <n v="0"/>
    <n v="87.08"/>
    <s v="N"/>
    <s v="Peter Appel Transport B.V."/>
    <n v="36622"/>
    <d v="2023-02-14T00:00:00"/>
    <s v="09:23:00"/>
    <n v="0"/>
    <x v="1"/>
    <x v="6"/>
    <n v="2"/>
    <x v="17"/>
    <n v="0"/>
    <s v=""/>
    <x v="0"/>
    <s v=""/>
    <n v="1"/>
    <e v="#VALUE!"/>
  </r>
  <r>
    <s v="COLGATE 3800 DEB."/>
    <s v="Colgate-Palmolive Nederland BV"/>
    <s v="101t"/>
    <n v="101090939312"/>
    <n v="101030162305"/>
    <n v="930"/>
    <s v="Inv Booked"/>
    <s v="0002246236"/>
    <s v="Verkoop"/>
    <n v="170"/>
    <s v="Transport drops zone"/>
    <s v="9 - verwerkt"/>
    <n v="0"/>
    <m/>
    <d v="2023-02-14T00:00:00"/>
    <s v="DROP"/>
    <s v="0001010909393120087355_003"/>
    <m/>
    <m/>
    <m/>
    <s v="EUR"/>
    <n v="64.45"/>
    <s v="EUR"/>
    <n v="64.45"/>
    <s v="EUR"/>
    <n v="64.45"/>
    <n v="64.45"/>
    <n v="0"/>
    <s v="N"/>
    <n v="1223000233"/>
    <d v="2023-03-22T00:00:00"/>
    <m/>
    <d v="2023-02-14T00:00:00"/>
    <s v="00:00"/>
    <s v="23:59"/>
    <d v="2023-02-14T00:00:00"/>
    <s v="08:00"/>
    <s v="09:00"/>
    <n v="3.2"/>
    <s v="ce"/>
    <n v="3210"/>
    <n v="3.2"/>
    <n v="5"/>
    <s v="Kuehne+Nagel Tiel 3 Standpl"/>
    <s v="De Diepert 5"/>
    <s v="Tiel"/>
    <s v="4004 MA"/>
    <s v="NL"/>
    <x v="2"/>
    <s v="Hoofdtocht 1"/>
    <x v="7"/>
    <s v="1507CJ"/>
    <s v="NL"/>
    <s v="0002246236"/>
    <s v="0087355_003"/>
    <s v="31V"/>
    <s v="NL001131849B01"/>
    <n v="2"/>
    <n v="0"/>
    <n v="64.45"/>
    <s v="N"/>
    <s v="Peter Appel Transport B.V."/>
    <n v="36622"/>
    <d v="2023-02-14T00:00:00"/>
    <s v="10:48:00"/>
    <n v="0"/>
    <x v="1"/>
    <x v="6"/>
    <n v="2"/>
    <x v="7"/>
    <n v="1"/>
    <n v="3.2"/>
    <x v="2"/>
    <n v="64.45"/>
    <n v="1"/>
    <n v="70.186049999999994"/>
  </r>
  <r>
    <s v="COLGATE 3800 DEB."/>
    <s v="Colgate-Palmolive Nederland BV"/>
    <s v="101t"/>
    <n v="101090939319"/>
    <n v="101030162309"/>
    <n v="930"/>
    <s v="Inv Booked"/>
    <s v="0002246249"/>
    <s v="Verkoop"/>
    <n v="170"/>
    <s v="Transport drops zone"/>
    <s v="9 - verwerkt"/>
    <n v="0"/>
    <m/>
    <d v="2023-02-14T00:00:00"/>
    <s v="DROP"/>
    <s v="0001010909393190087361_002"/>
    <m/>
    <m/>
    <m/>
    <s v="EUR"/>
    <n v="291.60000000000002"/>
    <s v="EUR"/>
    <n v="291.60000000000002"/>
    <s v="EUR"/>
    <n v="291.60000000000002"/>
    <n v="291.60000000000002"/>
    <n v="0"/>
    <s v="N"/>
    <n v="1223000233"/>
    <d v="2023-03-22T00:00:00"/>
    <m/>
    <d v="2023-02-14T00:00:00"/>
    <s v="00:00"/>
    <s v="23:59"/>
    <d v="2023-02-14T00:00:00"/>
    <s v="11:00"/>
    <s v="11:00"/>
    <n v="24"/>
    <s v="ce"/>
    <n v="16086"/>
    <n v="24"/>
    <n v="36"/>
    <s v="Kuehne+Nagel Tiel 3 Standpl"/>
    <s v="De Diepert 5"/>
    <s v="Tiel"/>
    <s v="4004 MA"/>
    <s v="NL"/>
    <x v="50"/>
    <s v="Fahrenheitweg 24"/>
    <x v="1"/>
    <s v="6101WR"/>
    <s v="NL"/>
    <s v="0002246249"/>
    <s v="0087361_002"/>
    <s v="31V"/>
    <s v="NL001131849B01"/>
    <n v="2"/>
    <n v="0"/>
    <n v="291.60000000000002"/>
    <s v="N"/>
    <s v="Peter Appel Transport B.V."/>
    <n v="36622"/>
    <d v="2023-02-14T00:00:00"/>
    <s v="11:15:00"/>
    <n v="0"/>
    <x v="1"/>
    <x v="6"/>
    <n v="2"/>
    <x v="1"/>
    <n v="1"/>
    <n v="24"/>
    <x v="1"/>
    <n v="291.60000000000002"/>
    <n v="1"/>
    <n v="317.55240000000003"/>
  </r>
  <r>
    <s v="COLGATE 3800 DEB."/>
    <s v="Colgate-Palmolive Nederland BV"/>
    <s v="101t"/>
    <n v="101090939312"/>
    <n v="101030162310"/>
    <n v="930"/>
    <s v="Inv Booked"/>
    <s v="0002246231"/>
    <s v="Verkoop"/>
    <n v="170"/>
    <s v="Transport drops zone"/>
    <s v="9 - verwerkt"/>
    <n v="0"/>
    <m/>
    <d v="2023-02-14T00:00:00"/>
    <s v="DROP"/>
    <s v="0001010909393120087355_002"/>
    <m/>
    <m/>
    <m/>
    <s v="EUR"/>
    <n v="37.32"/>
    <s v="EUR"/>
    <n v="37.32"/>
    <s v="EUR"/>
    <n v="37.32"/>
    <n v="37.32"/>
    <n v="0"/>
    <s v="N"/>
    <n v="1223000233"/>
    <d v="2023-03-22T00:00:00"/>
    <m/>
    <d v="2023-02-14T00:00:00"/>
    <s v="00:00"/>
    <s v="23:59"/>
    <d v="2023-02-14T00:00:00"/>
    <s v="08:00"/>
    <s v="08:00"/>
    <n v="2.4"/>
    <s v="ce"/>
    <n v="1378"/>
    <n v="2.4"/>
    <n v="2"/>
    <s v="Kuehne+Nagel Tiel 3 Standpl"/>
    <s v="De Diepert 5"/>
    <s v="Tiel"/>
    <s v="4004 MA"/>
    <s v="NL"/>
    <x v="22"/>
    <s v="Basisweg 7"/>
    <x v="25"/>
    <s v="1951NG"/>
    <s v="NL"/>
    <s v="0002246231"/>
    <s v="0087355_002"/>
    <s v="31V"/>
    <s v="NL001131849B01"/>
    <n v="2"/>
    <n v="0"/>
    <n v="37.32"/>
    <s v="N"/>
    <s v="Peter Appel Transport B.V."/>
    <n v="36622"/>
    <d v="2023-02-14T00:00:00"/>
    <s v="09:23:00"/>
    <n v="0"/>
    <x v="1"/>
    <x v="6"/>
    <n v="2"/>
    <x v="17"/>
    <n v="0"/>
    <s v=""/>
    <x v="0"/>
    <s v=""/>
    <n v="1"/>
    <e v="#VALUE!"/>
  </r>
  <r>
    <s v="COLGATE 3800 DEB."/>
    <s v="Colgate-Palmolive Nederland BV"/>
    <s v="101t"/>
    <n v="101090939602"/>
    <n v="101030162317"/>
    <n v="930"/>
    <s v="Inv Booked"/>
    <s v="0002246241"/>
    <s v="Verkoop"/>
    <n v="170"/>
    <s v="Transport drops zone"/>
    <s v="9 - verwerkt"/>
    <n v="0"/>
    <m/>
    <d v="2023-02-14T00:00:00"/>
    <s v="DROP"/>
    <s v="0001010909396020087500_002"/>
    <m/>
    <m/>
    <m/>
    <s v="EUR"/>
    <n v="51.1"/>
    <s v="EUR"/>
    <n v="51.1"/>
    <s v="EUR"/>
    <n v="51.1"/>
    <n v="51.1"/>
    <n v="0"/>
    <s v="N"/>
    <n v="1223000233"/>
    <d v="2023-03-22T00:00:00"/>
    <m/>
    <d v="2023-02-14T00:00:00"/>
    <s v="00:00"/>
    <s v="23:59"/>
    <d v="2023-02-14T00:00:00"/>
    <s v="05:00"/>
    <s v="10:00"/>
    <n v="2.4"/>
    <s v="ce"/>
    <n v="1494"/>
    <n v="2.4"/>
    <n v="1"/>
    <s v="Kuehne+Nagel Tiel 3 Standpl"/>
    <s v="De Diepert 5"/>
    <s v="Tiel"/>
    <s v="4004 MA"/>
    <s v="NL"/>
    <x v="19"/>
    <s v="SAFFIER  300"/>
    <x v="21"/>
    <s v="3316 LN"/>
    <s v="NL"/>
    <s v="0002246241"/>
    <s v="0087500_002"/>
    <s v="31V"/>
    <s v="NL001131849B01"/>
    <n v="2"/>
    <n v="0"/>
    <n v="51.1"/>
    <s v="N"/>
    <s v="Peter Appel Transport B.V."/>
    <n v="36622"/>
    <d v="2023-02-14T00:00:00"/>
    <s v="09:12:00"/>
    <n v="0"/>
    <x v="1"/>
    <x v="6"/>
    <n v="2"/>
    <x v="19"/>
    <n v="1"/>
    <n v="2.4"/>
    <x v="3"/>
    <n v="51.1"/>
    <n v="1"/>
    <n v="55.6479"/>
  </r>
  <r>
    <s v="COLGATE 3800 DEB."/>
    <s v="Colgate-Palmolive Nederland BV"/>
    <s v="101t"/>
    <n v="101090939316"/>
    <n v="101030162312"/>
    <n v="930"/>
    <s v="Inv Booked"/>
    <s v="0002246248"/>
    <s v="Verkoop"/>
    <n v="170"/>
    <s v="Transport drops zone"/>
    <s v="9 - verwerkt"/>
    <n v="0"/>
    <m/>
    <d v="2023-02-14T00:00:00"/>
    <s v="DROP"/>
    <s v="0001010909393160087360_002"/>
    <m/>
    <m/>
    <m/>
    <s v="EUR"/>
    <n v="306.77"/>
    <s v="EUR"/>
    <n v="306.77"/>
    <s v="EUR"/>
    <n v="306.77"/>
    <n v="306.77"/>
    <n v="0"/>
    <s v="N"/>
    <n v="1223000233"/>
    <d v="2023-03-22T00:00:00"/>
    <m/>
    <d v="2023-02-14T00:00:00"/>
    <s v="00:00"/>
    <s v="23:59"/>
    <d v="2023-02-14T00:00:00"/>
    <s v="11:00"/>
    <s v="11:00"/>
    <n v="26"/>
    <s v="ce"/>
    <n v="21015"/>
    <n v="26.4"/>
    <n v="42"/>
    <s v="Kuehne+Nagel Tiel 3 Standpl"/>
    <s v="De Diepert 5"/>
    <s v="Tiel"/>
    <s v="4004 MA"/>
    <s v="NL"/>
    <x v="50"/>
    <s v="Fahrenheitweg 24"/>
    <x v="1"/>
    <s v="6101WR"/>
    <s v="NL"/>
    <s v="0002246248"/>
    <s v="0087360_002"/>
    <s v="31V"/>
    <s v="NL001131849B01"/>
    <n v="2"/>
    <n v="0"/>
    <n v="306.77"/>
    <s v="N"/>
    <s v="Peter Appel Transport B.V."/>
    <n v="36622"/>
    <d v="2023-02-14T00:00:00"/>
    <s v="11:39:00"/>
    <n v="0"/>
    <x v="1"/>
    <x v="6"/>
    <n v="2"/>
    <x v="1"/>
    <n v="1"/>
    <n v="26.4"/>
    <x v="1"/>
    <n v="306.77"/>
    <n v="1"/>
    <n v="334.07252999999997"/>
  </r>
  <r>
    <s v="COLGATE 3800 DEB."/>
    <s v="Colgate-Palmolive Nederland BV"/>
    <s v="101t"/>
    <n v="101090939311"/>
    <n v="101030162313"/>
    <n v="930"/>
    <s v="Inv Booked"/>
    <s v="0002246230"/>
    <s v="Verkoop"/>
    <n v="170"/>
    <s v="Transport drops zone"/>
    <s v="9 - verwerkt"/>
    <n v="0"/>
    <m/>
    <d v="2023-02-14T00:00:00"/>
    <s v="DROP"/>
    <s v="0001010909393110087354_002"/>
    <m/>
    <m/>
    <m/>
    <s v="EUR"/>
    <n v="83.57"/>
    <s v="EUR"/>
    <n v="83.57"/>
    <s v="EUR"/>
    <n v="83.57"/>
    <n v="83.57"/>
    <n v="0"/>
    <s v="N"/>
    <n v="1223000233"/>
    <d v="2023-03-22T00:00:00"/>
    <m/>
    <d v="2023-02-14T00:00:00"/>
    <s v="00:00"/>
    <s v="23:59"/>
    <d v="2023-02-14T00:00:00"/>
    <s v="06:00"/>
    <s v="07:00"/>
    <n v="4.8"/>
    <s v="ce"/>
    <n v="5749"/>
    <n v="4.8"/>
    <n v="10"/>
    <s v="Kuehne+Nagel Tiel 3 Standpl"/>
    <s v="De Diepert 5"/>
    <s v="Tiel"/>
    <s v="4004 MA"/>
    <s v="NL"/>
    <x v="2"/>
    <s v="Laan van Ruyven 1"/>
    <x v="11"/>
    <s v="2645EE"/>
    <s v="NL"/>
    <s v="0002246230"/>
    <s v="0087354_002"/>
    <s v="31V"/>
    <s v="NL001131849B01"/>
    <n v="2"/>
    <n v="0"/>
    <n v="83.57"/>
    <s v="N"/>
    <s v="Peter Appel Transport B.V."/>
    <n v="36622"/>
    <d v="2023-02-14T00:00:00"/>
    <s v="07:24:00"/>
    <n v="0"/>
    <x v="1"/>
    <x v="6"/>
    <n v="2"/>
    <x v="4"/>
    <n v="1"/>
    <n v="4.8"/>
    <x v="2"/>
    <n v="83.57"/>
    <n v="1"/>
    <n v="91.007729999999995"/>
  </r>
  <r>
    <s v="COLGATE 3800 DEB."/>
    <s v="Colgate-Palmolive Nederland BV"/>
    <s v="101t"/>
    <n v="101090939913"/>
    <n v="101030162437"/>
    <n v="930"/>
    <s v="Inv Booked"/>
    <s v="0002246262"/>
    <s v="Verkoop"/>
    <n v="170"/>
    <s v="Transport drops zone"/>
    <s v="9 - verwerkt"/>
    <n v="0"/>
    <m/>
    <d v="2023-02-15T00:00:00"/>
    <s v="DROP"/>
    <s v="0001010909399130087712_002"/>
    <m/>
    <m/>
    <m/>
    <s v="EUR"/>
    <n v="272.18"/>
    <s v="EUR"/>
    <n v="272.18"/>
    <s v="EUR"/>
    <n v="272.18"/>
    <n v="272.18"/>
    <n v="0"/>
    <s v="N"/>
    <n v="1223000233"/>
    <d v="2023-03-22T00:00:00"/>
    <m/>
    <d v="2023-02-15T00:00:00"/>
    <s v="00:00"/>
    <s v="23:59"/>
    <d v="2023-02-15T00:00:00"/>
    <s v="09:00"/>
    <s v="09:00"/>
    <n v="26.4"/>
    <s v="ce"/>
    <n v="21774"/>
    <n v="26.4"/>
    <n v="46"/>
    <s v="Kuehne+Nagel Tiel 3 Standpl"/>
    <s v="De Diepert 5"/>
    <s v="Tiel"/>
    <s v="4004 MA"/>
    <s v="NL"/>
    <x v="1"/>
    <s v="Perenmarkt 15"/>
    <x v="2"/>
    <s v="1681PG"/>
    <s v="NL"/>
    <s v="0002246262"/>
    <s v="0087712_002"/>
    <s v="31V"/>
    <s v="NL001131849B01"/>
    <n v="2"/>
    <n v="0"/>
    <n v="272.18"/>
    <s v="N"/>
    <s v="Peter Appel Transport B.V."/>
    <n v="36622"/>
    <d v="2023-02-15T00:00:00"/>
    <s v="09:58:00"/>
    <n v="0"/>
    <x v="2"/>
    <x v="6"/>
    <n v="2"/>
    <x v="2"/>
    <n v="1"/>
    <n v="26.4"/>
    <x v="1"/>
    <n v="272.18"/>
    <n v="1"/>
    <n v="296.40402"/>
  </r>
  <r>
    <s v="COLGATE 3800 DEB."/>
    <s v="Colgate-Palmolive Nederland BV"/>
    <s v="101t"/>
    <n v="101090939904"/>
    <n v="101030162440"/>
    <n v="930"/>
    <s v="Inv Booked"/>
    <s v="0002246269"/>
    <s v="Verkoop"/>
    <n v="190"/>
    <s v="Transport Zone ritpr"/>
    <s v="9 - verwerkt"/>
    <n v="0"/>
    <m/>
    <d v="2023-02-15T00:00:00"/>
    <s v="DROP"/>
    <s v="0001010909399040087702_002"/>
    <m/>
    <m/>
    <m/>
    <s v="EUR"/>
    <n v="17.829999999999998"/>
    <s v="EUR"/>
    <n v="17.829999999999998"/>
    <s v="EUR"/>
    <n v="17.829999999999998"/>
    <n v="17.829999999999998"/>
    <n v="0"/>
    <s v="N"/>
    <n v="1223000233"/>
    <d v="2023-03-22T00:00:00"/>
    <m/>
    <d v="2023-02-15T00:00:00"/>
    <s v="00:00"/>
    <s v="23:59"/>
    <d v="2023-02-15T00:00:00"/>
    <s v="02:15"/>
    <s v="03:15"/>
    <n v="2.4"/>
    <s v="ce"/>
    <n v="1559"/>
    <n v="2.4"/>
    <n v="3"/>
    <s v="Kuehne+Nagel Tiel 3 Standpl"/>
    <s v="De Diepert 5"/>
    <s v="Tiel"/>
    <s v="4004 MA"/>
    <s v="NL"/>
    <x v="24"/>
    <s v="Ravenswade 14"/>
    <x v="26"/>
    <s v="3439 LD"/>
    <s v="NL"/>
    <s v="0002246269"/>
    <s v="0087702_002"/>
    <s v="31V"/>
    <s v="NL001131849B01"/>
    <n v="2"/>
    <n v="0"/>
    <n v="17.829999999999998"/>
    <s v="N"/>
    <s v="Peter Appel Transport B.V."/>
    <n v="36624"/>
    <d v="2023-02-15T00:00:00"/>
    <s v="00:56:00"/>
    <n v="0"/>
    <x v="2"/>
    <x v="6"/>
    <n v="2"/>
    <x v="22"/>
    <n v="1"/>
    <n v="26.4"/>
    <x v="7"/>
    <n v="196.14999999999998"/>
    <n v="1"/>
    <n v="213.60734999999997"/>
  </r>
  <r>
    <s v="COLGATE 3800 DEB."/>
    <s v="Colgate-Palmolive Nederland BV"/>
    <s v="101t"/>
    <n v="101090939903"/>
    <n v="101030162441"/>
    <n v="930"/>
    <s v="Inv Booked"/>
    <s v="0001333287"/>
    <s v="Verkoop"/>
    <n v="170"/>
    <s v="Transport drops zone"/>
    <s v="9 - verwerkt"/>
    <n v="0"/>
    <m/>
    <d v="2023-02-15T00:00:00"/>
    <s v="DROP"/>
    <s v="0001010909399030087701_005"/>
    <m/>
    <m/>
    <m/>
    <s v="EUR"/>
    <n v="25.03"/>
    <s v="EUR"/>
    <n v="25.03"/>
    <s v="EUR"/>
    <n v="25.03"/>
    <n v="25.03"/>
    <n v="0"/>
    <s v="N"/>
    <n v="1223000233"/>
    <d v="2023-03-22T00:00:00"/>
    <m/>
    <d v="2023-02-15T00:00:00"/>
    <s v="00:00"/>
    <s v="23:59"/>
    <d v="2023-02-15T00:00:00"/>
    <s v="14:00"/>
    <s v="14:00"/>
    <n v="0.8"/>
    <s v="ce"/>
    <n v="538"/>
    <n v="0.8"/>
    <n v="0"/>
    <s v="Kuehne+Nagel Tiel 3 Standpl"/>
    <s v="De Diepert 5"/>
    <s v="Tiel"/>
    <s v="4004 MA"/>
    <s v="NL"/>
    <x v="23"/>
    <s v="Rood 24"/>
    <x v="17"/>
    <s v="6666 LT"/>
    <s v="NL"/>
    <s v="0001333287"/>
    <s v="0087701_005"/>
    <s v="31V"/>
    <s v="NL001131849B01"/>
    <n v="2"/>
    <n v="0"/>
    <n v="25.03"/>
    <s v="N"/>
    <s v="Peter Appel Transport B.V."/>
    <n v="36622"/>
    <d v="2023-02-15T00:00:00"/>
    <s v="16:12:00"/>
    <n v="22"/>
    <x v="2"/>
    <x v="6"/>
    <n v="2"/>
    <x v="15"/>
    <n v="1"/>
    <n v="0.8"/>
    <x v="5"/>
    <n v="25.03"/>
    <n v="1"/>
    <n v="27.257670000000001"/>
  </r>
  <r>
    <s v="COLGATE 3800 DEB."/>
    <s v="Colgate-Palmolive Nederland BV"/>
    <s v="101t"/>
    <n v="101090939904"/>
    <n v="101030162442"/>
    <n v="930"/>
    <s v="Inv Booked"/>
    <s v="0001333279"/>
    <s v="Verkoop"/>
    <n v="190"/>
    <s v="Transport Zone ritpr"/>
    <s v="9 - verwerkt"/>
    <n v="0"/>
    <m/>
    <d v="2023-02-15T00:00:00"/>
    <s v="DROP"/>
    <s v="0001010909399040087702_002"/>
    <m/>
    <m/>
    <m/>
    <s v="EUR"/>
    <n v="11.89"/>
    <s v="EUR"/>
    <n v="11.89"/>
    <s v="EUR"/>
    <n v="11.89"/>
    <n v="11.89"/>
    <n v="0"/>
    <s v="N"/>
    <n v="1223000233"/>
    <d v="2023-03-22T00:00:00"/>
    <m/>
    <d v="2023-02-15T00:00:00"/>
    <s v="00:00"/>
    <s v="23:59"/>
    <d v="2023-02-15T00:00:00"/>
    <s v="02:15"/>
    <s v="03:15"/>
    <n v="1.6"/>
    <s v="ce"/>
    <n v="1428"/>
    <n v="1.6"/>
    <n v="1"/>
    <s v="Kuehne+Nagel Tiel 3 Standpl"/>
    <s v="De Diepert 5"/>
    <s v="Tiel"/>
    <s v="4004 MA"/>
    <s v="NL"/>
    <x v="55"/>
    <s v="Ravenswade 14"/>
    <x v="26"/>
    <s v="3439 LD"/>
    <s v="NL"/>
    <s v="0001333279"/>
    <s v="0087702_002"/>
    <s v="31V"/>
    <s v="NL001131849B01"/>
    <n v="2"/>
    <n v="0"/>
    <n v="11.89"/>
    <s v="N"/>
    <s v="Peter Appel Transport B.V."/>
    <n v="36624"/>
    <d v="2023-02-15T00:00:00"/>
    <s v="00:56:00"/>
    <n v="0"/>
    <x v="2"/>
    <x v="6"/>
    <n v="2"/>
    <x v="22"/>
    <n v="0"/>
    <s v=""/>
    <x v="7"/>
    <s v=""/>
    <n v="1"/>
    <e v="#VALUE!"/>
  </r>
  <r>
    <s v="COLGATE 3800 DEB."/>
    <s v="Colgate-Palmolive Nederland BV"/>
    <s v="101t"/>
    <n v="101090939904"/>
    <n v="101030162426"/>
    <n v="930"/>
    <s v="Inv Booked"/>
    <s v="0002246270"/>
    <s v="Verkoop"/>
    <n v="190"/>
    <s v="Transport Zone ritpr"/>
    <s v="9 - verwerkt"/>
    <n v="0"/>
    <m/>
    <d v="2023-02-15T00:00:00"/>
    <s v="DROP"/>
    <s v="0001010909399040087702_002"/>
    <m/>
    <m/>
    <m/>
    <s v="EUR"/>
    <n v="71.33"/>
    <s v="EUR"/>
    <n v="71.33"/>
    <s v="EUR"/>
    <n v="71.33"/>
    <n v="71.33"/>
    <n v="0"/>
    <s v="N"/>
    <n v="1223000233"/>
    <d v="2023-03-22T00:00:00"/>
    <m/>
    <d v="2023-02-15T00:00:00"/>
    <s v="00:00"/>
    <s v="23:59"/>
    <d v="2023-02-15T00:00:00"/>
    <s v="02:15"/>
    <s v="03:15"/>
    <n v="9.6"/>
    <s v="ce"/>
    <n v="7112"/>
    <n v="9.6"/>
    <n v="14"/>
    <s v="Kuehne+Nagel Tiel 3 Standpl"/>
    <s v="De Diepert 5"/>
    <s v="Tiel"/>
    <s v="4004 MA"/>
    <s v="NL"/>
    <x v="24"/>
    <s v="Ravenswade 14"/>
    <x v="26"/>
    <s v="3439 LD"/>
    <s v="NL"/>
    <s v="0002246270"/>
    <s v="0087702_002"/>
    <s v="31V"/>
    <s v="NL001131849B01"/>
    <n v="2"/>
    <n v="0"/>
    <n v="71.33"/>
    <s v="N"/>
    <s v="Peter Appel Transport B.V."/>
    <n v="36624"/>
    <d v="2023-02-15T00:00:00"/>
    <s v="00:56:00"/>
    <n v="0"/>
    <x v="2"/>
    <x v="6"/>
    <n v="2"/>
    <x v="22"/>
    <n v="0"/>
    <s v=""/>
    <x v="7"/>
    <s v=""/>
    <n v="1"/>
    <e v="#VALUE!"/>
  </r>
  <r>
    <s v="COLGATE 3800 DEB."/>
    <s v="Colgate-Palmolive Nederland BV"/>
    <s v="101t"/>
    <n v="101090939910"/>
    <n v="101030162427"/>
    <n v="930"/>
    <s v="Inv Booked"/>
    <s v="0002246267"/>
    <s v="Verkoop"/>
    <n v="170"/>
    <s v="Transport drops zone"/>
    <s v="9 - verwerkt"/>
    <n v="0"/>
    <m/>
    <d v="2023-02-15T00:00:00"/>
    <s v="DROP"/>
    <s v="0001010909399100087708_002"/>
    <m/>
    <m/>
    <m/>
    <s v="EUR"/>
    <n v="286.75"/>
    <s v="EUR"/>
    <n v="286.75"/>
    <s v="EUR"/>
    <n v="286.75"/>
    <n v="286.75"/>
    <n v="0"/>
    <s v="N"/>
    <n v="1223000233"/>
    <d v="2023-03-22T00:00:00"/>
    <m/>
    <d v="2023-02-15T00:00:00"/>
    <s v="00:00"/>
    <s v="23:59"/>
    <d v="2023-02-15T00:00:00"/>
    <s v="08:00"/>
    <s v="08:00"/>
    <n v="23.2"/>
    <s v="ce"/>
    <n v="20838"/>
    <n v="23.2"/>
    <n v="41"/>
    <s v="Kuehne+Nagel Tiel 3 Standpl"/>
    <s v="De Diepert 5"/>
    <s v="Tiel"/>
    <s v="4004 MA"/>
    <s v="NL"/>
    <x v="50"/>
    <s v="Fahrenheitweg 24"/>
    <x v="1"/>
    <s v="6101WR"/>
    <s v="NL"/>
    <s v="0002246267"/>
    <s v="0087708_002"/>
    <s v="31V"/>
    <s v="NL001131849B01"/>
    <n v="2"/>
    <n v="0"/>
    <n v="286.75"/>
    <s v="N"/>
    <s v="Peter Appel Transport B.V."/>
    <n v="36622"/>
    <d v="2023-02-15T00:00:00"/>
    <s v="08:25:00"/>
    <n v="0"/>
    <x v="2"/>
    <x v="6"/>
    <n v="2"/>
    <x v="1"/>
    <n v="1"/>
    <n v="23.2"/>
    <x v="1"/>
    <n v="286.75"/>
    <n v="1"/>
    <n v="312.27074999999996"/>
  </r>
  <r>
    <s v="COLGATE 3800 DEB."/>
    <s v="Colgate-Palmolive Nederland BV"/>
    <s v="101t"/>
    <n v="101090939904"/>
    <n v="101030162428"/>
    <n v="930"/>
    <s v="Inv Booked"/>
    <s v="0002246273"/>
    <s v="Verkoop"/>
    <n v="190"/>
    <s v="Transport Zone ritpr"/>
    <s v="9 - verwerkt"/>
    <n v="0"/>
    <m/>
    <d v="2023-02-15T00:00:00"/>
    <s v="DROP"/>
    <s v="0001010909399040087702_002"/>
    <m/>
    <m/>
    <m/>
    <s v="EUR"/>
    <n v="77.27"/>
    <s v="EUR"/>
    <n v="77.27"/>
    <s v="EUR"/>
    <n v="77.27"/>
    <n v="77.27"/>
    <n v="0"/>
    <s v="N"/>
    <n v="1223000233"/>
    <d v="2023-03-22T00:00:00"/>
    <m/>
    <d v="2023-02-15T00:00:00"/>
    <s v="00:00"/>
    <s v="23:59"/>
    <d v="2023-02-15T00:00:00"/>
    <s v="02:15"/>
    <s v="03:15"/>
    <n v="10.4"/>
    <s v="ce"/>
    <n v="7219"/>
    <n v="10.4"/>
    <n v="14"/>
    <s v="Kuehne+Nagel Tiel 3 Standpl"/>
    <s v="De Diepert 5"/>
    <s v="Tiel"/>
    <s v="4004 MA"/>
    <s v="NL"/>
    <x v="24"/>
    <s v="Ravenswade 14"/>
    <x v="26"/>
    <s v="3439 LD"/>
    <s v="NL"/>
    <s v="0002246273"/>
    <s v="0087702_002"/>
    <s v="31V"/>
    <s v="NL001131849B01"/>
    <n v="2"/>
    <n v="0"/>
    <n v="77.27"/>
    <s v="N"/>
    <s v="Peter Appel Transport B.V."/>
    <n v="36624"/>
    <d v="2023-02-15T00:00:00"/>
    <s v="00:56:00"/>
    <n v="0"/>
    <x v="2"/>
    <x v="6"/>
    <n v="2"/>
    <x v="22"/>
    <n v="0"/>
    <s v=""/>
    <x v="7"/>
    <s v=""/>
    <n v="1"/>
    <e v="#VALUE!"/>
  </r>
  <r>
    <s v="COLGATE 3800 DEB."/>
    <s v="Colgate-Palmolive Nederland BV"/>
    <s v="101t"/>
    <n v="101090939909"/>
    <n v="101030162429"/>
    <n v="930"/>
    <s v="Inv Booked"/>
    <s v="0002246260"/>
    <s v="Verkoop"/>
    <n v="170"/>
    <s v="Transport drops zone"/>
    <s v="9 - verwerkt"/>
    <n v="0"/>
    <m/>
    <d v="2023-02-15T00:00:00"/>
    <s v="DROP"/>
    <s v="0001010909399090087707_002"/>
    <m/>
    <m/>
    <m/>
    <s v="EUR"/>
    <n v="225.4"/>
    <s v="EUR"/>
    <n v="225.4"/>
    <s v="EUR"/>
    <n v="225.4"/>
    <n v="225.4"/>
    <n v="0"/>
    <s v="N"/>
    <n v="1223000233"/>
    <d v="2023-03-22T00:00:00"/>
    <m/>
    <d v="2023-02-15T00:00:00"/>
    <s v="00:00"/>
    <s v="23:59"/>
    <d v="2023-02-15T00:00:00"/>
    <s v="08:00"/>
    <s v="08:00"/>
    <n v="18.399999999999999"/>
    <s v="ce"/>
    <n v="20041"/>
    <n v="18.399999999999999"/>
    <n v="34"/>
    <s v="Kuehne+Nagel Tiel 3 Standpl"/>
    <s v="De Diepert 5"/>
    <s v="Tiel"/>
    <s v="4004 MA"/>
    <s v="NL"/>
    <x v="1"/>
    <s v="Perenmarkt 15"/>
    <x v="2"/>
    <s v="1681PG"/>
    <s v="NL"/>
    <s v="0002246260"/>
    <s v="0087707_002"/>
    <s v="31V"/>
    <s v="NL001131849B01"/>
    <n v="2"/>
    <n v="0"/>
    <n v="225.4"/>
    <s v="N"/>
    <s v="Peter Appel Transport B.V."/>
    <n v="36622"/>
    <d v="2023-02-15T00:00:00"/>
    <s v="08:50:00"/>
    <n v="0"/>
    <x v="2"/>
    <x v="6"/>
    <n v="2"/>
    <x v="2"/>
    <n v="1"/>
    <n v="18.399999999999999"/>
    <x v="1"/>
    <n v="225.4"/>
    <n v="1"/>
    <n v="245.4606"/>
  </r>
  <r>
    <s v="COLGATE 3800 DEB."/>
    <s v="Colgate-Palmolive Nederland BV"/>
    <s v="101t"/>
    <n v="101090939914"/>
    <n v="101030162430"/>
    <n v="930"/>
    <s v="Inv Booked"/>
    <s v="0002246272"/>
    <s v="Verkoop"/>
    <n v="170"/>
    <s v="Transport drops zone"/>
    <s v="9 - verwerkt"/>
    <n v="0"/>
    <m/>
    <d v="2023-02-15T00:00:00"/>
    <s v="DROP"/>
    <s v="0001010909399140087711_002"/>
    <m/>
    <m/>
    <m/>
    <s v="EUR"/>
    <n v="76.44"/>
    <s v="EUR"/>
    <n v="76.44"/>
    <s v="EUR"/>
    <n v="76.44"/>
    <n v="76.44"/>
    <n v="0"/>
    <s v="N"/>
    <n v="1223000233"/>
    <d v="2023-03-22T00:00:00"/>
    <m/>
    <d v="2023-02-15T00:00:00"/>
    <s v="00:00"/>
    <s v="23:59"/>
    <d v="2023-02-15T00:00:00"/>
    <s v="08:00"/>
    <s v="08:00"/>
    <n v="12"/>
    <s v="ce"/>
    <n v="12457"/>
    <n v="12"/>
    <n v="23"/>
    <s v="Kuehne+Nagel Tiel 3 Standpl"/>
    <s v="De Diepert 5"/>
    <s v="Tiel"/>
    <s v="4004 MA"/>
    <s v="NL"/>
    <x v="14"/>
    <s v="Rood 24"/>
    <x v="17"/>
    <s v="6666LT"/>
    <s v="NL"/>
    <s v="0002246272"/>
    <s v="0087711_002"/>
    <s v="31V"/>
    <s v="NL001131849B01"/>
    <n v="2"/>
    <n v="0"/>
    <n v="76.44"/>
    <s v="N"/>
    <s v="Peter Appel Transport B.V."/>
    <n v="36622"/>
    <d v="2023-02-15T00:00:00"/>
    <s v="07:47:00"/>
    <n v="0"/>
    <x v="2"/>
    <x v="6"/>
    <n v="2"/>
    <x v="15"/>
    <n v="1"/>
    <n v="25.6"/>
    <x v="5"/>
    <n v="163.07"/>
    <n v="1"/>
    <n v="177.58322999999999"/>
  </r>
  <r>
    <s v="COLGATE 3800 DEB."/>
    <s v="Colgate-Palmolive Nederland BV"/>
    <s v="101t"/>
    <n v="101090939903"/>
    <n v="101030162431"/>
    <n v="930"/>
    <s v="Inv Booked"/>
    <s v="0002246261"/>
    <s v="Verkoop"/>
    <n v="170"/>
    <s v="Transport drops zone"/>
    <s v="9 - verwerkt"/>
    <n v="0"/>
    <m/>
    <d v="2023-02-15T00:00:00"/>
    <s v="DROP"/>
    <s v="0001010909399030087701_003"/>
    <m/>
    <m/>
    <m/>
    <s v="EUR"/>
    <n v="49.1"/>
    <s v="EUR"/>
    <n v="49.1"/>
    <s v="EUR"/>
    <n v="49.1"/>
    <n v="49.1"/>
    <n v="0"/>
    <s v="N"/>
    <n v="1223000233"/>
    <d v="2023-03-22T00:00:00"/>
    <m/>
    <d v="2023-02-15T00:00:00"/>
    <s v="00:00"/>
    <s v="23:59"/>
    <d v="2023-02-15T00:00:00"/>
    <s v="07:00"/>
    <s v="12:00"/>
    <n v="2.4"/>
    <s v="ce"/>
    <n v="1545"/>
    <n v="2.4"/>
    <n v="2"/>
    <s v="Kuehne+Nagel Tiel 3 Standpl"/>
    <s v="De Diepert 5"/>
    <s v="Tiel"/>
    <s v="4004 MA"/>
    <s v="NL"/>
    <x v="54"/>
    <s v="Zijlweg 18"/>
    <x v="45"/>
    <s v="5145NR"/>
    <s v="NL"/>
    <s v="0002246261"/>
    <s v="0087701_003"/>
    <s v="31V"/>
    <s v="NL001131849B01"/>
    <n v="2"/>
    <n v="0"/>
    <n v="49.1"/>
    <s v="N"/>
    <s v="Peter Appel Transport B.V."/>
    <n v="36622"/>
    <d v="2023-02-15T00:00:00"/>
    <s v="08:08:00"/>
    <n v="0"/>
    <x v="2"/>
    <x v="6"/>
    <n v="2"/>
    <x v="36"/>
    <n v="1"/>
    <n v="2.4"/>
    <x v="3"/>
    <n v="49.1"/>
    <n v="1"/>
    <n v="53.469900000000003"/>
  </r>
  <r>
    <s v="COLGATE 3800 DEB."/>
    <s v="Colgate-Palmolive Nederland BV"/>
    <s v="101t"/>
    <n v="101090939909"/>
    <n v="101030162434"/>
    <n v="930"/>
    <s v="Inv Booked"/>
    <s v="0002246275"/>
    <s v="Verkoop"/>
    <n v="170"/>
    <s v="Transport drops zone"/>
    <s v="9 - verwerkt"/>
    <n v="0"/>
    <m/>
    <d v="2023-02-15T00:00:00"/>
    <s v="DROP"/>
    <s v="0001010909399090087707_003"/>
    <m/>
    <m/>
    <m/>
    <s v="EUR"/>
    <n v="118.73"/>
    <s v="EUR"/>
    <n v="118.73"/>
    <s v="EUR"/>
    <n v="118.73"/>
    <n v="118.73"/>
    <n v="0"/>
    <s v="N"/>
    <n v="1223000233"/>
    <d v="2023-03-22T00:00:00"/>
    <m/>
    <d v="2023-02-15T00:00:00"/>
    <s v="00:00"/>
    <s v="23:59"/>
    <d v="2023-02-15T00:00:00"/>
    <s v="08:00"/>
    <s v="12:00"/>
    <n v="7.2"/>
    <s v="ce"/>
    <n v="5033"/>
    <n v="7.2"/>
    <n v="12"/>
    <s v="Kuehne+Nagel Tiel 3 Standpl"/>
    <s v="De Diepert 5"/>
    <s v="Tiel"/>
    <s v="4004 MA"/>
    <s v="NL"/>
    <x v="29"/>
    <s v="Opaalstraat 15"/>
    <x v="32"/>
    <s v="1812RH"/>
    <s v="NL"/>
    <s v="0002246275"/>
    <s v="0087707_003"/>
    <s v="31V"/>
    <s v="NL001131849B01"/>
    <n v="2"/>
    <n v="0"/>
    <n v="118.73"/>
    <s v="N"/>
    <s v="Peter Appel Transport B.V."/>
    <n v="36622"/>
    <d v="2023-02-15T00:00:00"/>
    <s v="10:52:00"/>
    <n v="0"/>
    <x v="2"/>
    <x v="6"/>
    <n v="2"/>
    <x v="28"/>
    <n v="1"/>
    <n v="7.2"/>
    <x v="3"/>
    <n v="118.73"/>
    <n v="1"/>
    <n v="129.29696999999999"/>
  </r>
  <r>
    <s v="COLGATE 3800 DEB."/>
    <s v="Colgate-Palmolive Nederland BV"/>
    <s v="101t"/>
    <n v="101090939921"/>
    <n v="101030162435"/>
    <n v="930"/>
    <s v="Inv Booked"/>
    <s v="0002246265"/>
    <s v="Verkoop"/>
    <n v="170"/>
    <s v="Transport drops zone"/>
    <s v="9 - verwerkt"/>
    <n v="0"/>
    <m/>
    <d v="2023-02-15T00:00:00"/>
    <s v="DROP"/>
    <s v="0001010909399210087718_002"/>
    <m/>
    <m/>
    <m/>
    <s v="EUR"/>
    <n v="306.77"/>
    <s v="EUR"/>
    <n v="306.77"/>
    <s v="EUR"/>
    <n v="306.77"/>
    <n v="306.77"/>
    <n v="0"/>
    <s v="N"/>
    <n v="1223000233"/>
    <d v="2023-03-22T00:00:00"/>
    <m/>
    <d v="2023-02-15T00:00:00"/>
    <s v="00:00"/>
    <s v="23:59"/>
    <d v="2023-02-15T00:00:00"/>
    <s v="12:00"/>
    <s v="12:00"/>
    <n v="26.4"/>
    <s v="ce"/>
    <n v="19004"/>
    <n v="26.4"/>
    <n v="42"/>
    <s v="Kuehne+Nagel Tiel 3 Standpl"/>
    <s v="De Diepert 5"/>
    <s v="Tiel"/>
    <s v="4004 MA"/>
    <s v="NL"/>
    <x v="50"/>
    <s v="Fahrenheitweg 24"/>
    <x v="1"/>
    <s v="6101WR"/>
    <s v="NL"/>
    <s v="0002246265"/>
    <s v="0087718_002"/>
    <s v="31V"/>
    <s v="NL001131849B01"/>
    <n v="2"/>
    <n v="0"/>
    <n v="306.77"/>
    <s v="N"/>
    <s v="Peter Appel Transport B.V."/>
    <n v="36622"/>
    <d v="2023-02-15T00:00:00"/>
    <s v="12:30:00"/>
    <n v="0"/>
    <x v="2"/>
    <x v="6"/>
    <n v="2"/>
    <x v="1"/>
    <n v="1"/>
    <n v="26.4"/>
    <x v="1"/>
    <n v="306.77"/>
    <n v="1"/>
    <n v="334.07252999999997"/>
  </r>
  <r>
    <s v="COLGATE 3800 DEB."/>
    <s v="Colgate-Palmolive Nederland BV"/>
    <s v="101t"/>
    <n v="101090939917"/>
    <n v="101030162436"/>
    <n v="930"/>
    <s v="Inv Booked"/>
    <s v="0002246274"/>
    <s v="Verkoop"/>
    <n v="170"/>
    <s v="Transport drops zone"/>
    <s v="9 - verwerkt"/>
    <n v="0"/>
    <m/>
    <d v="2023-02-15T00:00:00"/>
    <s v="DROP"/>
    <s v="0001010909399170087716_002"/>
    <m/>
    <m/>
    <m/>
    <s v="EUR"/>
    <n v="25.71"/>
    <s v="EUR"/>
    <n v="25.71"/>
    <s v="EUR"/>
    <n v="25.71"/>
    <n v="25.71"/>
    <n v="0"/>
    <s v="N"/>
    <n v="1223000233"/>
    <d v="2023-03-22T00:00:00"/>
    <m/>
    <d v="2023-02-15T00:00:00"/>
    <s v="00:00"/>
    <s v="23:59"/>
    <d v="2023-02-15T00:00:00"/>
    <s v="11:00"/>
    <s v="11:00"/>
    <n v="1.6"/>
    <s v="ce"/>
    <n v="416"/>
    <n v="1.6"/>
    <n v="0"/>
    <s v="Kuehne+Nagel Tiel 3 Standpl"/>
    <s v="De Diepert 5"/>
    <s v="Tiel"/>
    <s v="4004 MA"/>
    <s v="NL"/>
    <x v="6"/>
    <s v="Insulindeweg 1"/>
    <x v="9"/>
    <s v="1462MJ"/>
    <s v="NL"/>
    <s v="0002246274"/>
    <s v="0087716_002"/>
    <s v="31V"/>
    <s v="NL001131849B01"/>
    <n v="2"/>
    <n v="0"/>
    <n v="25.71"/>
    <s v="N"/>
    <s v="Peter Appel Transport B.V."/>
    <n v="36622"/>
    <d v="2023-02-15T00:00:00"/>
    <s v="12:39:00"/>
    <n v="0"/>
    <x v="2"/>
    <x v="6"/>
    <n v="2"/>
    <x v="8"/>
    <n v="1"/>
    <n v="5.6"/>
    <x v="3"/>
    <n v="89.990000000000009"/>
    <n v="1"/>
    <n v="97.999110000000002"/>
  </r>
  <r>
    <s v="COLGATE 3800 DEB."/>
    <s v="Colgate-Palmolive Nederland BV"/>
    <s v="101t"/>
    <n v="101090939904"/>
    <n v="101030162422"/>
    <n v="930"/>
    <s v="Inv Booked"/>
    <s v="0002246268"/>
    <s v="Verkoop"/>
    <n v="190"/>
    <s v="Transport Zone ritpr"/>
    <s v="9 - verwerkt"/>
    <n v="0"/>
    <m/>
    <d v="2023-02-15T00:00:00"/>
    <s v="DROP"/>
    <s v="0001010909399040087702_002"/>
    <m/>
    <m/>
    <m/>
    <s v="EUR"/>
    <n v="17.829999999999998"/>
    <s v="EUR"/>
    <n v="17.829999999999998"/>
    <s v="EUR"/>
    <n v="17.829999999999998"/>
    <n v="17.829999999999998"/>
    <n v="0"/>
    <s v="N"/>
    <n v="1223000233"/>
    <d v="2023-03-22T00:00:00"/>
    <m/>
    <d v="2023-02-15T00:00:00"/>
    <s v="00:00"/>
    <s v="23:59"/>
    <d v="2023-02-15T00:00:00"/>
    <s v="02:15"/>
    <s v="03:15"/>
    <n v="2.4"/>
    <s v="ce"/>
    <n v="1919"/>
    <n v="2.4"/>
    <n v="3"/>
    <s v="Kuehne+Nagel Tiel 3 Standpl"/>
    <s v="De Diepert 5"/>
    <s v="Tiel"/>
    <s v="4004 MA"/>
    <s v="NL"/>
    <x v="24"/>
    <s v="Ravenswade 14"/>
    <x v="26"/>
    <s v="3439 LD"/>
    <s v="NL"/>
    <s v="0002246268"/>
    <s v="0087702_002"/>
    <s v="31V"/>
    <s v="NL001131849B01"/>
    <n v="2"/>
    <n v="0"/>
    <n v="17.829999999999998"/>
    <s v="N"/>
    <s v="Peter Appel Transport B.V."/>
    <n v="36624"/>
    <d v="2023-02-15T00:00:00"/>
    <s v="00:56:00"/>
    <n v="0"/>
    <x v="2"/>
    <x v="6"/>
    <n v="2"/>
    <x v="22"/>
    <n v="0"/>
    <s v=""/>
    <x v="7"/>
    <s v=""/>
    <n v="1"/>
    <e v="#VALUE!"/>
  </r>
  <r>
    <s v="COLGATE 3800 DEB."/>
    <s v="Colgate-Palmolive Nederland BV"/>
    <s v="101t"/>
    <n v="101090940171"/>
    <n v="101030162423"/>
    <n v="930"/>
    <s v="Inv Booked"/>
    <s v="0002246277"/>
    <s v="Verkoop"/>
    <n v="170"/>
    <s v="Transport drops zone"/>
    <s v="9 - verwerkt"/>
    <n v="0"/>
    <m/>
    <d v="2023-02-15T00:00:00"/>
    <s v="DROP"/>
    <s v="0001010909401710087832_002"/>
    <m/>
    <m/>
    <m/>
    <s v="EUR"/>
    <n v="104.64"/>
    <s v="EUR"/>
    <n v="104.64"/>
    <s v="EUR"/>
    <n v="104.64"/>
    <n v="104.64"/>
    <n v="0"/>
    <s v="N"/>
    <n v="1223000233"/>
    <d v="2023-03-22T00:00:00"/>
    <m/>
    <d v="2023-02-15T00:00:00"/>
    <s v="00:00"/>
    <s v="23:59"/>
    <d v="2023-02-15T00:00:00"/>
    <s v="07:00"/>
    <s v="08:00"/>
    <n v="16"/>
    <s v="ce"/>
    <n v="11555"/>
    <n v="16"/>
    <n v="22"/>
    <s v="Kuehne+Nagel Tiel 3 Standpl"/>
    <s v="De Diepert 5"/>
    <s v="Tiel"/>
    <s v="4004 MA"/>
    <s v="NL"/>
    <x v="2"/>
    <s v="Randweg 2"/>
    <x v="6"/>
    <s v="4191 NN"/>
    <s v="NL"/>
    <s v="0002246277"/>
    <s v="0087832_002"/>
    <s v="31V"/>
    <s v="NL001131849B01"/>
    <n v="2"/>
    <n v="0"/>
    <n v="104.64"/>
    <s v="N"/>
    <s v="Peter Appel Transport B.V."/>
    <n v="36622"/>
    <d v="2023-02-15T00:00:00"/>
    <s v="08:59:00"/>
    <n v="0"/>
    <x v="2"/>
    <x v="6"/>
    <n v="2"/>
    <x v="6"/>
    <n v="1"/>
    <n v="16"/>
    <x v="2"/>
    <n v="104.64"/>
    <n v="1"/>
    <n v="113.95295999999999"/>
  </r>
  <r>
    <s v="COLGATE 3800 DEB."/>
    <s v="Colgate-Palmolive Nederland BV"/>
    <s v="101t"/>
    <n v="101090939922"/>
    <n v="101030162424"/>
    <n v="930"/>
    <s v="Inv Booked"/>
    <s v="0002246266"/>
    <s v="Verkoop"/>
    <n v="170"/>
    <s v="Transport drops zone"/>
    <s v="9 - verwerkt"/>
    <n v="0"/>
    <m/>
    <d v="2023-02-15T00:00:00"/>
    <s v="DROP"/>
    <s v="0001010909399220087721_002"/>
    <m/>
    <m/>
    <m/>
    <s v="EUR"/>
    <n v="25.41"/>
    <s v="EUR"/>
    <n v="25.41"/>
    <s v="EUR"/>
    <n v="25.41"/>
    <n v="25.41"/>
    <n v="0"/>
    <s v="N"/>
    <n v="1223000233"/>
    <d v="2023-03-22T00:00:00"/>
    <m/>
    <d v="2023-02-15T00:00:00"/>
    <s v="00:00"/>
    <s v="23:59"/>
    <d v="2023-02-15T00:00:00"/>
    <s v="13:00"/>
    <s v="13:00"/>
    <n v="1.6"/>
    <s v="ce"/>
    <n v="712"/>
    <n v="1.6"/>
    <n v="0"/>
    <s v="Kuehne+Nagel Tiel 3 Standpl"/>
    <s v="De Diepert 5"/>
    <s v="Tiel"/>
    <s v="4004 MA"/>
    <s v="NL"/>
    <x v="25"/>
    <s v="Hollandweg 30"/>
    <x v="4"/>
    <s v="2665 MT"/>
    <s v="NL"/>
    <s v="0002246266"/>
    <s v="0087721_002"/>
    <s v="31V"/>
    <s v="NL001131849B01"/>
    <n v="2"/>
    <n v="0"/>
    <n v="25.41"/>
    <s v="N"/>
    <s v="Peter Appel Transport B.V."/>
    <n v="36622"/>
    <d v="2023-02-15T00:00:00"/>
    <s v="15:10:00"/>
    <n v="0"/>
    <x v="2"/>
    <x v="6"/>
    <n v="2"/>
    <x v="4"/>
    <n v="1"/>
    <n v="7.1999999999999993"/>
    <x v="0"/>
    <n v="114.34"/>
    <n v="1"/>
    <n v="124.51626"/>
  </r>
  <r>
    <s v="COLGATE 3800 DEB."/>
    <s v="Colgate-Palmolive Nederland BV"/>
    <s v="101t"/>
    <n v="101090939914"/>
    <n v="101030162425"/>
    <n v="930"/>
    <s v="Inv Booked"/>
    <s v="0002246271"/>
    <s v="Verkoop"/>
    <n v="170"/>
    <s v="Transport drops zone"/>
    <s v="9 - verwerkt"/>
    <n v="0"/>
    <m/>
    <d v="2023-02-15T00:00:00"/>
    <s v="DROP"/>
    <s v="0001010909399140087711_002"/>
    <m/>
    <m/>
    <m/>
    <s v="EUR"/>
    <n v="86.63"/>
    <s v="EUR"/>
    <n v="86.63"/>
    <s v="EUR"/>
    <n v="86.63"/>
    <n v="86.63"/>
    <n v="0"/>
    <s v="N"/>
    <n v="1223000233"/>
    <d v="2023-03-22T00:00:00"/>
    <m/>
    <d v="2023-02-15T00:00:00"/>
    <s v="00:00"/>
    <s v="23:59"/>
    <d v="2023-02-15T00:00:00"/>
    <s v="07:00"/>
    <s v="07:00"/>
    <n v="13.6"/>
    <s v="ce"/>
    <n v="13476"/>
    <n v="13.6"/>
    <n v="25"/>
    <s v="Kuehne+Nagel Tiel 3 Standpl"/>
    <s v="De Diepert 5"/>
    <s v="Tiel"/>
    <s v="4004 MA"/>
    <s v="NL"/>
    <x v="14"/>
    <s v="Rood 24"/>
    <x v="17"/>
    <s v="6666LT"/>
    <s v="NL"/>
    <s v="0002246271"/>
    <s v="0087711_002"/>
    <s v="31V"/>
    <s v="NL001131849B01"/>
    <n v="2"/>
    <n v="0"/>
    <n v="86.63"/>
    <s v="N"/>
    <s v="Peter Appel Transport B.V."/>
    <n v="36622"/>
    <d v="2023-02-15T00:00:00"/>
    <s v="07:47:00"/>
    <n v="0"/>
    <x v="2"/>
    <x v="6"/>
    <n v="2"/>
    <x v="15"/>
    <n v="0"/>
    <s v=""/>
    <x v="5"/>
    <s v=""/>
    <n v="1"/>
    <e v="#VALUE!"/>
  </r>
  <r>
    <s v="COLGATE 3800 DEB."/>
    <s v="Colgate-Palmolive Nederland BV"/>
    <s v="101t"/>
    <n v="101090939922"/>
    <n v="101030162439"/>
    <n v="930"/>
    <s v="Inv Booked"/>
    <s v="0002246276"/>
    <s v="Verkoop"/>
    <n v="170"/>
    <s v="Transport drops zone"/>
    <s v="9 - verwerkt"/>
    <n v="0"/>
    <m/>
    <d v="2023-02-15T00:00:00"/>
    <s v="DROP"/>
    <s v="0001010909399220087721_002"/>
    <m/>
    <m/>
    <m/>
    <s v="EUR"/>
    <n v="63.52"/>
    <s v="EUR"/>
    <n v="63.52"/>
    <s v="EUR"/>
    <n v="63.52"/>
    <n v="63.52"/>
    <n v="0"/>
    <s v="N"/>
    <n v="1223000233"/>
    <d v="2023-03-22T00:00:00"/>
    <m/>
    <d v="2023-02-15T00:00:00"/>
    <s v="00:00"/>
    <s v="23:59"/>
    <d v="2023-02-15T00:00:00"/>
    <s v="13:00"/>
    <s v="13:00"/>
    <n v="4"/>
    <s v="ce"/>
    <n v="3277"/>
    <n v="4"/>
    <n v="6"/>
    <s v="Kuehne+Nagel Tiel 3 Standpl"/>
    <s v="De Diepert 5"/>
    <s v="Tiel"/>
    <s v="4004 MA"/>
    <s v="NL"/>
    <x v="25"/>
    <s v="Hollandweg 30"/>
    <x v="4"/>
    <s v="2665 MT"/>
    <s v="NL"/>
    <s v="0002246276"/>
    <s v="0087721_002"/>
    <s v="31V"/>
    <s v="NL001131849B01"/>
    <n v="2"/>
    <n v="0"/>
    <n v="63.52"/>
    <s v="N"/>
    <s v="Peter Appel Transport B.V."/>
    <n v="36622"/>
    <d v="2023-02-15T00:00:00"/>
    <s v="15:10:00"/>
    <n v="49"/>
    <x v="2"/>
    <x v="6"/>
    <n v="2"/>
    <x v="4"/>
    <n v="0"/>
    <s v=""/>
    <x v="0"/>
    <s v=""/>
    <n v="1"/>
    <e v="#VALUE!"/>
  </r>
  <r>
    <s v="COLGATE 3800 DEB."/>
    <s v="Colgate-Palmolive Nederland BV"/>
    <s v="101t"/>
    <n v="101090940628"/>
    <n v="101030162516"/>
    <n v="930"/>
    <s v="Inv Booked"/>
    <s v="0002246299"/>
    <s v="Verkoop"/>
    <n v="170"/>
    <s v="Transport drops zone"/>
    <s v="9 - verwerkt"/>
    <n v="0"/>
    <m/>
    <d v="2023-02-15T00:00:00"/>
    <s v="DROP"/>
    <s v="0001010909406280088174_002"/>
    <m/>
    <m/>
    <m/>
    <s v="EUR"/>
    <n v="79.040000000000006"/>
    <s v="EUR"/>
    <n v="79.040000000000006"/>
    <s v="EUR"/>
    <n v="79.040000000000006"/>
    <n v="79.040000000000006"/>
    <n v="0"/>
    <s v="Y"/>
    <n v="1223000233"/>
    <d v="2023-03-22T00:00:00"/>
    <m/>
    <d v="2023-02-15T00:00:00"/>
    <s v="00:00"/>
    <s v="23:59"/>
    <d v="2023-02-15T00:00:00"/>
    <s v="20:00"/>
    <s v="21:00"/>
    <n v="15"/>
    <s v="ce"/>
    <n v="5069"/>
    <n v="15.2"/>
    <n v="9"/>
    <s v="Kuehne+Nagel Tiel 3 Standpl"/>
    <s v="De Diepert 5"/>
    <s v="Tiel"/>
    <s v="4004 MA"/>
    <s v="NL"/>
    <x v="2"/>
    <s v="Randweg 2"/>
    <x v="6"/>
    <s v="4191 NN"/>
    <s v="NL"/>
    <s v="0002246299"/>
    <s v="0088174_002"/>
    <s v="31V"/>
    <s v="NL001131849B01"/>
    <n v="2"/>
    <n v="0"/>
    <n v="79.040000000000006"/>
    <s v="N"/>
    <s v="Peter Appel Transport B.V."/>
    <n v="36622"/>
    <d v="2023-02-15T00:00:00"/>
    <s v="22:37:00"/>
    <n v="0"/>
    <x v="2"/>
    <x v="6"/>
    <n v="2"/>
    <x v="6"/>
    <n v="1"/>
    <n v="26.4"/>
    <x v="2"/>
    <n v="137.28000000000003"/>
    <n v="1"/>
    <n v="149.49792000000002"/>
  </r>
  <r>
    <s v="COLGATE 3800 DEB."/>
    <s v="Colgate-Palmolive Nederland BV"/>
    <s v="101t"/>
    <n v="101090940628"/>
    <n v="101030162525"/>
    <n v="930"/>
    <s v="Inv Booked"/>
    <s v="0001333336"/>
    <s v="Verkoop"/>
    <n v="170"/>
    <s v="Transport drops zone"/>
    <s v="9 - verwerkt"/>
    <n v="0"/>
    <m/>
    <d v="2023-02-15T00:00:00"/>
    <s v="DROP"/>
    <s v="0001010909406280088174_002"/>
    <m/>
    <m/>
    <m/>
    <s v="EUR"/>
    <n v="41.6"/>
    <s v="EUR"/>
    <n v="41.6"/>
    <s v="EUR"/>
    <n v="41.6"/>
    <n v="41.6"/>
    <n v="0"/>
    <s v="Y"/>
    <n v="1223000233"/>
    <d v="2023-03-22T00:00:00"/>
    <m/>
    <d v="2023-02-15T00:00:00"/>
    <s v="00:00"/>
    <s v="23:59"/>
    <d v="2023-02-15T00:00:00"/>
    <s v="20:00"/>
    <s v="21:00"/>
    <n v="8"/>
    <s v="ce"/>
    <n v="6704"/>
    <n v="8"/>
    <n v="10"/>
    <s v="Kuehne+Nagel Tiel 3 Standpl"/>
    <s v="De Diepert 5"/>
    <s v="Tiel"/>
    <s v="4004 MA"/>
    <s v="NL"/>
    <x v="39"/>
    <s v="RANDWEG 2"/>
    <x v="6"/>
    <s v="4191 NN"/>
    <s v="NL"/>
    <s v="0001333336"/>
    <s v="0088174_002"/>
    <s v="31V"/>
    <s v="NL001131849B01"/>
    <n v="2"/>
    <n v="0"/>
    <n v="41.6"/>
    <s v="N"/>
    <s v="Peter Appel Transport B.V."/>
    <n v="36622"/>
    <d v="2023-02-15T00:00:00"/>
    <s v="22:37:00"/>
    <n v="0"/>
    <x v="2"/>
    <x v="6"/>
    <n v="2"/>
    <x v="6"/>
    <n v="0"/>
    <s v=""/>
    <x v="2"/>
    <s v=""/>
    <n v="1"/>
    <e v="#VALUE!"/>
  </r>
  <r>
    <s v="COLGATE 3800 DEB."/>
    <s v="Colgate-Palmolive Nederland BV"/>
    <s v="101t"/>
    <n v="101090940206"/>
    <n v="101030162467"/>
    <n v="930"/>
    <s v="Inv Booked"/>
    <s v="0002246283"/>
    <s v="Verkoop"/>
    <n v="170"/>
    <s v="Transport drops zone"/>
    <s v="9 - verwerkt"/>
    <n v="0"/>
    <m/>
    <d v="2023-02-15T00:00:00"/>
    <s v="DROP"/>
    <s v="0001010909402060087846_002"/>
    <m/>
    <m/>
    <m/>
    <s v="EUR"/>
    <n v="142.08000000000001"/>
    <s v="EUR"/>
    <n v="142.08000000000001"/>
    <s v="EUR"/>
    <n v="142.08000000000001"/>
    <n v="142.08000000000001"/>
    <n v="0"/>
    <s v="N"/>
    <n v="1223000233"/>
    <d v="2023-03-22T00:00:00"/>
    <m/>
    <d v="2023-02-15T00:00:00"/>
    <s v="00:00"/>
    <s v="23:59"/>
    <d v="2023-02-15T00:00:00"/>
    <s v="14:00"/>
    <s v="14:00"/>
    <n v="19.2"/>
    <s v="ce"/>
    <n v="13615"/>
    <n v="19.2"/>
    <n v="29"/>
    <s v="Kuehne+Nagel Tiel 3 Standpl"/>
    <s v="De Diepert 5"/>
    <s v="Tiel"/>
    <s v="4004 MA"/>
    <s v="NL"/>
    <x v="14"/>
    <s v="Rood 24"/>
    <x v="17"/>
    <s v="6666LT"/>
    <s v="NL"/>
    <s v="0002246283"/>
    <s v="0087846_002"/>
    <s v="31V"/>
    <s v="NL001131849B01"/>
    <n v="2"/>
    <n v="0"/>
    <n v="142.08000000000001"/>
    <s v="N"/>
    <s v="Peter Appel Transport B.V."/>
    <n v="36622"/>
    <d v="2023-02-15T00:00:00"/>
    <s v="16:12:00"/>
    <n v="22"/>
    <x v="2"/>
    <x v="6"/>
    <n v="2"/>
    <x v="15"/>
    <n v="1"/>
    <n v="19.2"/>
    <x v="5"/>
    <n v="142.08000000000001"/>
    <n v="1"/>
    <n v="154.72512"/>
  </r>
  <r>
    <s v="COLGATE 3800 DEB."/>
    <s v="Colgate-Palmolive Nederland BV"/>
    <s v="101t"/>
    <n v="101090940229"/>
    <n v="101030162468"/>
    <n v="930"/>
    <s v="Inv Booked"/>
    <s v="0002246284"/>
    <s v="Verkoop"/>
    <n v="170"/>
    <s v="Transport drops zone"/>
    <s v="9 - verwerkt"/>
    <n v="0"/>
    <m/>
    <d v="2023-02-15T00:00:00"/>
    <s v="DROP"/>
    <s v="0001010909402290087879_003"/>
    <m/>
    <m/>
    <m/>
    <s v="EUR"/>
    <n v="103.18"/>
    <s v="EUR"/>
    <n v="103.18"/>
    <s v="EUR"/>
    <n v="103.18"/>
    <n v="103.18"/>
    <n v="0"/>
    <s v="N"/>
    <n v="1223000233"/>
    <d v="2023-03-22T00:00:00"/>
    <m/>
    <d v="2023-02-15T00:00:00"/>
    <s v="00:00"/>
    <s v="23:59"/>
    <d v="2023-02-15T00:00:00"/>
    <s v="09:00"/>
    <s v="09:00"/>
    <n v="7.2"/>
    <s v="ce"/>
    <n v="5523"/>
    <n v="7.2"/>
    <n v="10"/>
    <s v="Kuehne+Nagel Tiel 3 Standpl"/>
    <s v="De Diepert 5"/>
    <s v="Tiel"/>
    <s v="4004 MA"/>
    <s v="NL"/>
    <x v="51"/>
    <s v="Wilhelminakanaal Zuid 120"/>
    <x v="23"/>
    <s v="4903RA"/>
    <s v="NL"/>
    <s v="0002246284"/>
    <s v="0087879_003"/>
    <s v="31V"/>
    <s v="NL001131849B01"/>
    <n v="2"/>
    <n v="0"/>
    <n v="103.18"/>
    <s v="N"/>
    <s v="Peter Appel Transport B.V."/>
    <n v="36622"/>
    <d v="2023-02-15T00:00:00"/>
    <s v="09:46:00"/>
    <n v="0"/>
    <x v="2"/>
    <x v="6"/>
    <n v="2"/>
    <x v="34"/>
    <n v="1"/>
    <n v="7.2"/>
    <x v="3"/>
    <n v="103.18"/>
    <n v="1"/>
    <n v="112.36302000000001"/>
  </r>
  <r>
    <s v="COLGATE 3800 DEB."/>
    <s v="Colgate-Palmolive Nederland BV"/>
    <s v="101t"/>
    <n v="101090939907"/>
    <n v="101030162432"/>
    <n v="930"/>
    <s v="Inv Booked"/>
    <s v="0002246263"/>
    <s v="Verkoop"/>
    <n v="170"/>
    <s v="Transport drops zone"/>
    <s v="9 - verwerkt"/>
    <n v="0"/>
    <m/>
    <d v="2023-02-15T00:00:00"/>
    <s v="DROP"/>
    <s v="0001010909399070087704_002"/>
    <m/>
    <m/>
    <m/>
    <s v="EUR"/>
    <n v="296.86"/>
    <s v="EUR"/>
    <n v="296.86"/>
    <s v="EUR"/>
    <n v="296.86"/>
    <n v="296.86"/>
    <n v="0"/>
    <s v="N"/>
    <n v="1223000233"/>
    <d v="2023-03-22T00:00:00"/>
    <m/>
    <d v="2023-02-15T00:00:00"/>
    <s v="00:00"/>
    <s v="23:59"/>
    <d v="2023-02-15T00:00:00"/>
    <s v="07:00"/>
    <s v="07:00"/>
    <n v="24.8"/>
    <s v="ce"/>
    <n v="22012"/>
    <n v="24.8"/>
    <n v="42"/>
    <s v="Kuehne+Nagel Tiel 3 Standpl"/>
    <s v="De Diepert 5"/>
    <s v="Tiel"/>
    <s v="4004 MA"/>
    <s v="NL"/>
    <x v="1"/>
    <s v="Fahrenheitweg 1"/>
    <x v="1"/>
    <s v="6101WR"/>
    <s v="NL"/>
    <s v="0002246263"/>
    <s v="0087704_002"/>
    <s v="31V"/>
    <s v="NL001131849B01"/>
    <n v="2"/>
    <n v="0"/>
    <n v="296.86"/>
    <s v="N"/>
    <s v="Peter Appel Transport B.V."/>
    <n v="36622"/>
    <d v="2023-02-15T00:00:00"/>
    <s v="07:33:00"/>
    <n v="0"/>
    <x v="2"/>
    <x v="6"/>
    <n v="2"/>
    <x v="1"/>
    <n v="1"/>
    <n v="24.8"/>
    <x v="1"/>
    <n v="296.86"/>
    <n v="1"/>
    <n v="323.28054000000003"/>
  </r>
  <r>
    <s v="COLGATE 3800 DEB."/>
    <s v="Colgate-Palmolive Nederland BV"/>
    <s v="101t"/>
    <n v="101090939917"/>
    <n v="101030162433"/>
    <n v="930"/>
    <s v="Inv Booked"/>
    <s v="0002246259"/>
    <s v="Verkoop"/>
    <n v="170"/>
    <s v="Transport drops zone"/>
    <s v="9 - verwerkt"/>
    <n v="0"/>
    <m/>
    <d v="2023-02-15T00:00:00"/>
    <s v="DROP"/>
    <s v="0001010909399170087716_002"/>
    <m/>
    <m/>
    <m/>
    <s v="EUR"/>
    <n v="64.28"/>
    <s v="EUR"/>
    <n v="64.28"/>
    <s v="EUR"/>
    <n v="64.28"/>
    <n v="64.28"/>
    <n v="0"/>
    <s v="N"/>
    <n v="1223000233"/>
    <d v="2023-03-22T00:00:00"/>
    <m/>
    <d v="2023-02-15T00:00:00"/>
    <s v="00:00"/>
    <s v="23:59"/>
    <d v="2023-02-15T00:00:00"/>
    <s v="11:00"/>
    <s v="11:00"/>
    <n v="4"/>
    <s v="ce"/>
    <n v="3669"/>
    <n v="4"/>
    <n v="6"/>
    <s v="Kuehne+Nagel Tiel 3 Standpl"/>
    <s v="De Diepert 5"/>
    <s v="Tiel"/>
    <s v="4004 MA"/>
    <s v="NL"/>
    <x v="6"/>
    <s v="Insulindeweg 1"/>
    <x v="9"/>
    <s v="1462MJ"/>
    <s v="NL"/>
    <s v="0002246259"/>
    <s v="0087716_002"/>
    <s v="31V"/>
    <s v="NL001131849B01"/>
    <n v="2"/>
    <n v="0"/>
    <n v="64.28"/>
    <s v="N"/>
    <s v="Peter Appel Transport B.V."/>
    <n v="36622"/>
    <d v="2023-02-15T00:00:00"/>
    <s v="12:39:00"/>
    <n v="0"/>
    <x v="2"/>
    <x v="6"/>
    <n v="2"/>
    <x v="8"/>
    <n v="0"/>
    <s v=""/>
    <x v="3"/>
    <s v=""/>
    <n v="1"/>
    <e v="#VALUE!"/>
  </r>
  <r>
    <s v="COLGATE 3800 DEB."/>
    <s v="Colgate-Palmolive Nederland BV"/>
    <s v="101t"/>
    <n v="101090939922"/>
    <n v="101030162438"/>
    <n v="930"/>
    <s v="Inv Booked"/>
    <s v="0002246264"/>
    <s v="Verkoop"/>
    <n v="170"/>
    <s v="Transport drops zone"/>
    <s v="9 - verwerkt"/>
    <n v="0"/>
    <m/>
    <d v="2023-02-15T00:00:00"/>
    <s v="DROP"/>
    <s v="0001010909399220087721_002"/>
    <m/>
    <m/>
    <m/>
    <s v="EUR"/>
    <n v="25.41"/>
    <s v="EUR"/>
    <n v="25.41"/>
    <s v="EUR"/>
    <n v="25.41"/>
    <n v="25.41"/>
    <n v="0"/>
    <s v="N"/>
    <n v="1223000233"/>
    <d v="2023-03-22T00:00:00"/>
    <m/>
    <d v="2023-02-15T00:00:00"/>
    <s v="00:00"/>
    <s v="23:59"/>
    <d v="2023-02-15T00:00:00"/>
    <s v="13:00"/>
    <s v="13:00"/>
    <n v="1.6"/>
    <s v="ce"/>
    <n v="1059"/>
    <n v="1.6"/>
    <n v="2"/>
    <s v="Kuehne+Nagel Tiel 3 Standpl"/>
    <s v="De Diepert 5"/>
    <s v="Tiel"/>
    <s v="4004 MA"/>
    <s v="NL"/>
    <x v="25"/>
    <s v="Hollandweg 30"/>
    <x v="4"/>
    <s v="2665 MT"/>
    <s v="NL"/>
    <s v="0002246264"/>
    <s v="0087721_002"/>
    <s v="31V"/>
    <s v="NL001131849B01"/>
    <n v="2"/>
    <n v="0"/>
    <n v="25.41"/>
    <s v="N"/>
    <s v="Peter Appel Transport B.V."/>
    <n v="36622"/>
    <d v="2023-02-15T00:00:00"/>
    <s v="15:10:00"/>
    <n v="0"/>
    <x v="2"/>
    <x v="6"/>
    <n v="2"/>
    <x v="4"/>
    <n v="0"/>
    <s v=""/>
    <x v="0"/>
    <s v=""/>
    <n v="1"/>
    <e v="#VALUE!"/>
  </r>
  <r>
    <s v="COLGATE 3800 DEB."/>
    <s v="Colgate-Palmolive Nederland BV"/>
    <s v="101t"/>
    <n v="101090940520"/>
    <n v="101030162514"/>
    <n v="930"/>
    <s v="Inv Booked"/>
    <s v="0002246316"/>
    <s v="Verkoop"/>
    <n v="170"/>
    <s v="Transport drops zone"/>
    <s v="9 - verwerkt"/>
    <n v="0"/>
    <m/>
    <d v="2023-02-16T00:00:00"/>
    <s v="DROP"/>
    <s v="0001010909405200088059_002"/>
    <m/>
    <m/>
    <m/>
    <s v="EUR"/>
    <n v="61.73"/>
    <s v="EUR"/>
    <n v="61.73"/>
    <s v="EUR"/>
    <n v="61.73"/>
    <n v="61.73"/>
    <n v="0"/>
    <s v="N"/>
    <n v="1223000233"/>
    <d v="2023-03-22T00:00:00"/>
    <m/>
    <d v="2023-02-16T00:00:00"/>
    <s v="00:00"/>
    <s v="23:59"/>
    <d v="2023-02-16T00:00:00"/>
    <s v="07:00"/>
    <s v="15:00"/>
    <n v="2.4"/>
    <s v="ce"/>
    <n v="1517"/>
    <n v="2.4"/>
    <n v="2"/>
    <s v="Kuehne+Nagel Tiel 3 Standpl"/>
    <s v="De Diepert 5"/>
    <s v="Tiel"/>
    <s v="4004 MA"/>
    <s v="NL"/>
    <x v="34"/>
    <s v="Birnieweg 13"/>
    <x v="36"/>
    <s v="7418 HH"/>
    <s v="NL"/>
    <s v="0002246316"/>
    <s v="0088059_002"/>
    <s v="31V"/>
    <s v="NL001131849B01"/>
    <n v="2"/>
    <n v="0"/>
    <n v="61.73"/>
    <s v="N"/>
    <s v="Peter Appel Transport B.V."/>
    <n v="36622"/>
    <d v="2023-02-16T00:00:00"/>
    <s v="15:51:00"/>
    <n v="0"/>
    <x v="3"/>
    <x v="6"/>
    <n v="2"/>
    <x v="30"/>
    <n v="1"/>
    <n v="2.4"/>
    <x v="8"/>
    <n v="61.73"/>
    <n v="1"/>
    <n v="67.223969999999994"/>
  </r>
  <r>
    <s v="COLGATE 3800 DEB."/>
    <s v="Colgate-Palmolive Nederland BV"/>
    <s v="101t"/>
    <n v="101090940528"/>
    <n v="101030162515"/>
    <n v="930"/>
    <s v="Inv Booked"/>
    <s v="0002246292"/>
    <s v="Verkoop"/>
    <n v="170"/>
    <s v="Transport drops zone"/>
    <s v="9 - verwerkt"/>
    <n v="0"/>
    <m/>
    <d v="2023-02-16T00:00:00"/>
    <s v="DROP"/>
    <s v="0001010909405280088067_002"/>
    <m/>
    <m/>
    <m/>
    <s v="EUR"/>
    <n v="26.16"/>
    <s v="EUR"/>
    <n v="26.16"/>
    <s v="EUR"/>
    <n v="26.16"/>
    <n v="26.16"/>
    <n v="0"/>
    <s v="N"/>
    <n v="1223000233"/>
    <d v="2023-03-22T00:00:00"/>
    <m/>
    <d v="2023-02-16T00:00:00"/>
    <s v="00:00"/>
    <s v="23:59"/>
    <d v="2023-02-16T00:00:00"/>
    <s v="08:00"/>
    <s v="09:00"/>
    <n v="0.8"/>
    <s v="ce"/>
    <n v="814"/>
    <n v="0.8"/>
    <n v="1"/>
    <s v="Kuehne+Nagel Tiel 3 Standpl"/>
    <s v="De Diepert 5"/>
    <s v="Tiel"/>
    <s v="4004 MA"/>
    <s v="NL"/>
    <x v="7"/>
    <s v="HOOFDTOCHT 1"/>
    <x v="7"/>
    <s v="1507 CJ"/>
    <s v="NL"/>
    <s v="0002246292"/>
    <s v="0088067_002"/>
    <s v="31V"/>
    <s v="NL001131849B01"/>
    <n v="2"/>
    <n v="0"/>
    <n v="26.16"/>
    <s v="N"/>
    <s v="Peter Appel Transport B.V."/>
    <n v="36622"/>
    <d v="2023-02-16T00:00:00"/>
    <s v="07:58:00"/>
    <n v="0"/>
    <x v="3"/>
    <x v="6"/>
    <n v="2"/>
    <x v="7"/>
    <n v="1"/>
    <n v="0.8"/>
    <x v="2"/>
    <n v="26.16"/>
    <n v="1"/>
    <n v="28.488239999999998"/>
  </r>
  <r>
    <s v="COLGATE 3800 DEB."/>
    <s v="Colgate-Palmolive Nederland BV"/>
    <s v="101t"/>
    <n v="101090940528"/>
    <n v="101030162521"/>
    <n v="930"/>
    <s v="Inv Booked"/>
    <s v="0002246309"/>
    <s v="Verkoop"/>
    <n v="170"/>
    <s v="Transport drops zone"/>
    <s v="9 - verwerkt"/>
    <n v="0"/>
    <m/>
    <d v="2023-02-16T00:00:00"/>
    <s v="DROP"/>
    <s v="0001010909405280088067_003"/>
    <m/>
    <m/>
    <m/>
    <s v="EUR"/>
    <n v="249.98"/>
    <s v="EUR"/>
    <n v="249.98"/>
    <s v="EUR"/>
    <n v="249.98"/>
    <n v="249.98"/>
    <n v="0"/>
    <s v="N"/>
    <n v="1223000233"/>
    <d v="2023-03-22T00:00:00"/>
    <m/>
    <d v="2023-02-16T00:00:00"/>
    <s v="00:00"/>
    <s v="23:59"/>
    <d v="2023-02-16T00:00:00"/>
    <s v="11:00"/>
    <s v="11:00"/>
    <n v="22.4"/>
    <s v="ce"/>
    <n v="15704"/>
    <n v="22.4"/>
    <n v="39"/>
    <s v="Kuehne+Nagel Tiel 3 Standpl"/>
    <s v="De Diepert 5"/>
    <s v="Tiel"/>
    <s v="4004 MA"/>
    <s v="NL"/>
    <x v="1"/>
    <s v="Perenmarkt 15"/>
    <x v="2"/>
    <s v="1681PG"/>
    <s v="NL"/>
    <s v="0002246309"/>
    <s v="0088067_003"/>
    <s v="31V"/>
    <s v="NL001131849B01"/>
    <n v="2"/>
    <n v="0"/>
    <n v="249.98"/>
    <s v="N"/>
    <s v="Peter Appel Transport B.V."/>
    <n v="36622"/>
    <d v="2023-02-16T00:00:00"/>
    <s v="12:39:00"/>
    <n v="39"/>
    <x v="3"/>
    <x v="6"/>
    <n v="2"/>
    <x v="2"/>
    <n v="1"/>
    <n v="22.4"/>
    <x v="1"/>
    <n v="249.98"/>
    <n v="1"/>
    <n v="272.22821999999996"/>
  </r>
  <r>
    <s v="COLGATE 3800 DEB."/>
    <s v="Colgate-Palmolive Nederland BV"/>
    <s v="101t"/>
    <n v="101090940940"/>
    <n v="101030162522"/>
    <n v="930"/>
    <s v="Inv Booked"/>
    <s v="0002246315"/>
    <s v="Verkoop"/>
    <n v="170"/>
    <s v="Transport drops zone"/>
    <s v="9 - verwerkt"/>
    <n v="0"/>
    <m/>
    <d v="2023-02-16T00:00:00"/>
    <s v="DROP"/>
    <s v="0001010909409400088337_002"/>
    <m/>
    <m/>
    <m/>
    <s v="EUR"/>
    <n v="49.6"/>
    <s v="EUR"/>
    <n v="49.6"/>
    <s v="EUR"/>
    <n v="49.6"/>
    <n v="49.6"/>
    <n v="0"/>
    <s v="N"/>
    <n v="1223000233"/>
    <d v="2023-03-22T00:00:00"/>
    <m/>
    <d v="2023-02-16T00:00:00"/>
    <s v="00:00"/>
    <s v="23:59"/>
    <d v="2023-02-16T00:00:00"/>
    <s v="06:00"/>
    <s v="14:00"/>
    <n v="1.6"/>
    <s v="ce"/>
    <n v="1103"/>
    <n v="1.6"/>
    <n v="2"/>
    <s v="Kuehne+Nagel Tiel 3 Standpl"/>
    <s v="De Diepert 5"/>
    <s v="Tiel"/>
    <s v="4004 MA"/>
    <s v="NL"/>
    <x v="36"/>
    <s v="Ada Byronweg 19"/>
    <x v="38"/>
    <s v="6045GM"/>
    <s v="NL"/>
    <s v="0002246315"/>
    <s v="0088337_002"/>
    <s v="31V"/>
    <s v="NL001131849B01"/>
    <n v="2"/>
    <n v="0"/>
    <n v="49.6"/>
    <s v="N"/>
    <s v="Peter Appel Transport B.V."/>
    <n v="36622"/>
    <d v="2023-02-16T00:00:00"/>
    <s v="08:47:00"/>
    <n v="0"/>
    <x v="3"/>
    <x v="6"/>
    <n v="2"/>
    <x v="23"/>
    <n v="1"/>
    <n v="1.6"/>
    <x v="8"/>
    <n v="49.6"/>
    <n v="1"/>
    <n v="54.014400000000002"/>
  </r>
  <r>
    <s v="COLGATE 3800 DEB."/>
    <s v="Colgate-Palmolive Nederland BV"/>
    <s v="101t"/>
    <n v="101090940323"/>
    <n v="101030162492"/>
    <n v="930"/>
    <s v="Inv Booked"/>
    <s v="0002246288"/>
    <s v="Verkoop"/>
    <n v="200"/>
    <s v="Transport drops"/>
    <s v="9 - verwerkt"/>
    <n v="0"/>
    <m/>
    <d v="2023-02-16T00:00:00"/>
    <s v="DROP"/>
    <s v="0001010909403230087974_008"/>
    <m/>
    <m/>
    <m/>
    <s v="EUR"/>
    <n v="49.95"/>
    <s v="EUR"/>
    <n v="49.95"/>
    <s v="EUR"/>
    <n v="49.95"/>
    <n v="49.95"/>
    <n v="0"/>
    <s v="N"/>
    <n v="1223000233"/>
    <d v="2023-03-22T00:00:00"/>
    <m/>
    <d v="2023-02-16T00:00:00"/>
    <s v="00:00"/>
    <s v="23:59"/>
    <d v="2023-02-16T00:00:00"/>
    <s v="08:00"/>
    <s v="16:00"/>
    <n v="0.8"/>
    <s v="ce"/>
    <n v="40"/>
    <n v="0.8"/>
    <n v="0"/>
    <s v="Kuehne+Nagel Tiel 3 Standpl"/>
    <s v="De Diepert 5"/>
    <s v="Tiel"/>
    <s v="4004 MA"/>
    <s v="NL"/>
    <x v="27"/>
    <s v="Business Park Stein 192"/>
    <x v="50"/>
    <s v="6181MA"/>
    <s v="NL"/>
    <s v="0002246288"/>
    <s v="0087974_008"/>
    <s v="31V"/>
    <s v="NL001131849B01"/>
    <n v="2"/>
    <n v="0"/>
    <n v="49.95"/>
    <s v="N"/>
    <s v="Peter Appel Transport B.V."/>
    <n v="36744"/>
    <d v="2023-02-16T00:00:00"/>
    <s v="15:28:00"/>
    <n v="0"/>
    <x v="3"/>
    <x v="6"/>
    <n v="2"/>
    <x v="1"/>
    <n v="1"/>
    <n v="0.8"/>
    <x v="0"/>
    <n v="49.95"/>
    <n v="1"/>
    <n v="54.39555"/>
  </r>
  <r>
    <s v="COLGATE 3800 DEB."/>
    <s v="Colgate-Palmolive Nederland BV"/>
    <s v="101t"/>
    <n v="101090940523"/>
    <n v="101030162509"/>
    <n v="930"/>
    <s v="Inv Booked"/>
    <s v="0002246313"/>
    <s v="Verkoop"/>
    <n v="170"/>
    <s v="Transport drops zone"/>
    <s v="9 - verwerkt"/>
    <n v="0"/>
    <m/>
    <d v="2023-02-16T00:00:00"/>
    <s v="DROP"/>
    <s v="0001010909405230088060_003"/>
    <m/>
    <m/>
    <m/>
    <s v="EUR"/>
    <n v="45.3"/>
    <s v="EUR"/>
    <n v="45.3"/>
    <s v="EUR"/>
    <n v="45.3"/>
    <n v="45.3"/>
    <n v="0"/>
    <s v="N"/>
    <n v="1223000233"/>
    <d v="2023-03-22T00:00:00"/>
    <m/>
    <d v="2023-02-16T00:00:00"/>
    <s v="00:00"/>
    <s v="23:59"/>
    <d v="2023-02-16T00:00:00"/>
    <s v="06:00"/>
    <s v="14:00"/>
    <n v="1.6"/>
    <s v="ce"/>
    <n v="1103"/>
    <n v="1.6"/>
    <n v="2"/>
    <s v="Kuehne+Nagel Tiel 3 Standpl"/>
    <s v="De Diepert 5"/>
    <s v="Tiel"/>
    <s v="4004 MA"/>
    <s v="NL"/>
    <x v="30"/>
    <s v="Brandpuntlaan Zuid 1"/>
    <x v="4"/>
    <s v="2665NZ"/>
    <s v="NL"/>
    <s v="0002246313"/>
    <s v="0088060_003"/>
    <s v="31V"/>
    <s v="NL001131849B01"/>
    <n v="2"/>
    <n v="0"/>
    <n v="45.3"/>
    <s v="N"/>
    <s v="Peter Appel Transport B.V."/>
    <n v="36622"/>
    <d v="2023-02-16T00:00:00"/>
    <s v="09:24:00"/>
    <n v="18"/>
    <x v="3"/>
    <x v="6"/>
    <n v="2"/>
    <x v="4"/>
    <n v="1"/>
    <n v="1.6"/>
    <x v="8"/>
    <n v="45.3"/>
    <n v="1"/>
    <n v="49.331699999999998"/>
  </r>
  <r>
    <s v="COLGATE 3800 DEB."/>
    <s v="Colgate-Palmolive Nederland BV"/>
    <s v="101t"/>
    <n v="101090940536"/>
    <n v="101030162520"/>
    <n v="930"/>
    <s v="Inv Booked"/>
    <s v="0002246302"/>
    <s v="Verkoop"/>
    <n v="170"/>
    <s v="Transport drops zone"/>
    <s v="9 - verwerkt"/>
    <n v="0"/>
    <m/>
    <d v="2023-02-16T00:00:00"/>
    <s v="DROP"/>
    <s v="0001010909405360088072_002"/>
    <m/>
    <m/>
    <m/>
    <s v="EUR"/>
    <n v="28.63"/>
    <s v="EUR"/>
    <n v="28.63"/>
    <s v="EUR"/>
    <n v="28.63"/>
    <n v="28.63"/>
    <n v="0"/>
    <s v="N"/>
    <n v="1223000233"/>
    <d v="2023-03-22T00:00:00"/>
    <m/>
    <d v="2023-02-16T00:00:00"/>
    <s v="00:00"/>
    <s v="23:59"/>
    <d v="2023-02-16T00:00:00"/>
    <s v="07:00"/>
    <s v="14:00"/>
    <n v="2.4"/>
    <s v="ce"/>
    <n v="1869"/>
    <n v="2.4"/>
    <n v="3"/>
    <s v="Kuehne+Nagel Tiel 3 Standpl"/>
    <s v="De Diepert 5"/>
    <s v="Tiel"/>
    <s v="4004 MA"/>
    <s v="NL"/>
    <x v="17"/>
    <s v="Doornhoek 4050"/>
    <x v="20"/>
    <s v="5465TD"/>
    <s v="NL"/>
    <s v="0002246302"/>
    <s v="0088072_002"/>
    <s v="31V"/>
    <s v="NL001131849B01"/>
    <n v="2"/>
    <n v="0"/>
    <n v="28.63"/>
    <s v="N"/>
    <s v="Peter Appel Transport B.V."/>
    <n v="36622"/>
    <d v="2023-02-16T00:00:00"/>
    <s v="09:51:00"/>
    <n v="0"/>
    <x v="3"/>
    <x v="6"/>
    <n v="2"/>
    <x v="18"/>
    <n v="1"/>
    <n v="5.6"/>
    <x v="3"/>
    <n v="66.81"/>
    <n v="1"/>
    <n v="72.75609"/>
  </r>
  <r>
    <s v="COLGATE 3800 DEB."/>
    <s v="Colgate-Palmolive Nederland BV"/>
    <s v="101t"/>
    <n v="101090940323"/>
    <n v="101030162491"/>
    <n v="930"/>
    <s v="Inv Booked"/>
    <s v="0002246287"/>
    <s v="Verkoop"/>
    <n v="200"/>
    <s v="Transport drops"/>
    <s v="9 - verwerkt"/>
    <n v="0"/>
    <m/>
    <d v="2023-02-16T00:00:00"/>
    <s v="DROP"/>
    <s v="0001010909403230087974_003"/>
    <m/>
    <m/>
    <m/>
    <s v="EUR"/>
    <n v="49.95"/>
    <s v="EUR"/>
    <n v="49.95"/>
    <s v="EUR"/>
    <n v="49.95"/>
    <n v="49.95"/>
    <n v="0"/>
    <s v="N"/>
    <n v="1223000233"/>
    <d v="2023-03-22T00:00:00"/>
    <m/>
    <d v="2023-02-16T00:00:00"/>
    <s v="00:00"/>
    <s v="23:59"/>
    <d v="2023-02-16T00:00:00"/>
    <s v="08:00"/>
    <s v="16:00"/>
    <n v="0.8"/>
    <s v="ce"/>
    <n v="58"/>
    <n v="0.8"/>
    <n v="0"/>
    <s v="Kuehne+Nagel Tiel 3 Standpl"/>
    <s v="De Diepert 5"/>
    <s v="Tiel"/>
    <s v="4004 MA"/>
    <s v="NL"/>
    <x v="27"/>
    <s v="Nieuwehuizenweg 17"/>
    <x v="30"/>
    <s v="2314XP"/>
    <s v="NL"/>
    <s v="0002246287"/>
    <s v="0087974_003"/>
    <s v="31V"/>
    <s v="NL001131849B01"/>
    <n v="2"/>
    <n v="0"/>
    <n v="49.95"/>
    <s v="N"/>
    <s v="Peter Appel Transport B.V."/>
    <n v="36744"/>
    <d v="2023-02-16T00:00:00"/>
    <s v="09:21:00"/>
    <n v="0"/>
    <x v="3"/>
    <x v="6"/>
    <n v="2"/>
    <x v="26"/>
    <n v="1"/>
    <n v="0.8"/>
    <x v="0"/>
    <n v="49.95"/>
    <n v="1"/>
    <n v="54.39555"/>
  </r>
  <r>
    <s v="COLGATE 3800 DEB."/>
    <s v="Colgate-Palmolive Nederland BV"/>
    <s v="101t"/>
    <n v="101090940529"/>
    <n v="101030162493"/>
    <n v="930"/>
    <s v="Inv Booked"/>
    <s v="0002246296"/>
    <s v="Verkoop"/>
    <n v="170"/>
    <s v="Transport drops zone"/>
    <s v="9 - verwerkt"/>
    <n v="0"/>
    <m/>
    <d v="2023-02-16T00:00:00"/>
    <s v="DROP"/>
    <s v="0001010909405290088066_003"/>
    <m/>
    <m/>
    <m/>
    <s v="EUR"/>
    <n v="8.42"/>
    <s v="EUR"/>
    <n v="8.42"/>
    <s v="EUR"/>
    <n v="8.42"/>
    <n v="8.42"/>
    <n v="0"/>
    <s v="N"/>
    <n v="1223000233"/>
    <d v="2023-03-22T00:00:00"/>
    <m/>
    <d v="2023-02-16T00:00:00"/>
    <s v="00:00"/>
    <s v="23:59"/>
    <d v="2023-02-16T00:00:00"/>
    <s v="09:00"/>
    <s v="12:00"/>
    <n v="0.8"/>
    <s v="ce"/>
    <n v="172"/>
    <n v="0.8"/>
    <n v="0"/>
    <s v="Kuehne+Nagel Tiel 3 Standpl"/>
    <s v="De Diepert 5"/>
    <s v="Tiel"/>
    <s v="4004 MA"/>
    <s v="NL"/>
    <x v="10"/>
    <s v="Slego 1a"/>
    <x v="13"/>
    <s v="1046BM"/>
    <s v="NL"/>
    <s v="0002246296"/>
    <s v="0088066_003"/>
    <s v="31V"/>
    <s v="NL001131849B01"/>
    <n v="2"/>
    <n v="0"/>
    <n v="8.42"/>
    <s v="N"/>
    <s v="Peter Appel Transport B.V."/>
    <n v="36622"/>
    <d v="2023-02-16T00:00:00"/>
    <s v="12:10:00"/>
    <n v="0"/>
    <x v="3"/>
    <x v="6"/>
    <n v="2"/>
    <x v="11"/>
    <n v="1"/>
    <n v="17.600000000000001"/>
    <x v="0"/>
    <n v="185.32999999999998"/>
    <n v="1"/>
    <n v="201.82436999999999"/>
  </r>
  <r>
    <s v="COLGATE 3800 DEB."/>
    <s v="Colgate-Palmolive Nederland BV"/>
    <s v="101t"/>
    <n v="101090940323"/>
    <n v="101030162494"/>
    <n v="930"/>
    <s v="Inv Booked"/>
    <s v="0002246285"/>
    <s v="Verkoop"/>
    <n v="200"/>
    <s v="Transport drops"/>
    <s v="9 - verwerkt"/>
    <n v="0"/>
    <m/>
    <d v="2023-02-16T00:00:00"/>
    <s v="DROP"/>
    <s v="0001010909403230087974_004"/>
    <m/>
    <m/>
    <m/>
    <s v="EUR"/>
    <n v="49.95"/>
    <s v="EUR"/>
    <n v="49.95"/>
    <s v="EUR"/>
    <n v="49.95"/>
    <n v="49.95"/>
    <n v="0"/>
    <s v="N"/>
    <n v="1223000233"/>
    <d v="2023-03-22T00:00:00"/>
    <m/>
    <d v="2023-02-16T00:00:00"/>
    <s v="00:00"/>
    <s v="23:59"/>
    <d v="2023-02-16T00:00:00"/>
    <s v="09:00"/>
    <s v="16:00"/>
    <n v="0.8"/>
    <s v="ce"/>
    <n v="6"/>
    <n v="0.8"/>
    <n v="0"/>
    <s v="Kuehne+Nagel Tiel 3 Standpl"/>
    <s v="De Diepert 5"/>
    <s v="Tiel"/>
    <s v="4004 MA"/>
    <s v="NL"/>
    <x v="38"/>
    <s v="Andries Copierhof 2"/>
    <x v="40"/>
    <s v="3059 LM"/>
    <s v="NL"/>
    <s v="0002246285"/>
    <s v="0087974_004"/>
    <s v="31V"/>
    <s v="NL001131849B01"/>
    <n v="2"/>
    <n v="0"/>
    <n v="49.95"/>
    <s v="N"/>
    <s v="Peter Appel Transport B.V."/>
    <n v="36744"/>
    <d v="2023-02-16T00:00:00"/>
    <s v="10:25:00"/>
    <n v="0"/>
    <x v="3"/>
    <x v="6"/>
    <n v="2"/>
    <x v="33"/>
    <n v="1"/>
    <n v="0.8"/>
    <x v="6"/>
    <n v="49.95"/>
    <n v="1"/>
    <n v="54.39555"/>
  </r>
  <r>
    <s v="COLGATE 3800 DEB."/>
    <s v="Colgate-Palmolive Nederland BV"/>
    <s v="101t"/>
    <n v="101090940323"/>
    <n v="101030162495"/>
    <n v="930"/>
    <s v="Inv Booked"/>
    <s v="0002246289"/>
    <s v="Verkoop"/>
    <n v="200"/>
    <s v="Transport drops"/>
    <s v="9 - verwerkt"/>
    <n v="0"/>
    <m/>
    <d v="2023-02-16T00:00:00"/>
    <s v="DROP"/>
    <s v="0001010909403230087974_006"/>
    <m/>
    <m/>
    <m/>
    <s v="EUR"/>
    <n v="49.95"/>
    <s v="EUR"/>
    <n v="49.95"/>
    <s v="EUR"/>
    <n v="49.95"/>
    <n v="49.95"/>
    <n v="0"/>
    <s v="N"/>
    <n v="1223000233"/>
    <d v="2023-03-22T00:00:00"/>
    <m/>
    <d v="2023-02-16T00:00:00"/>
    <s v="00:00"/>
    <s v="23:59"/>
    <d v="2023-02-16T00:00:00"/>
    <s v="08:30"/>
    <s v="17:00"/>
    <n v="0.8"/>
    <s v="ce"/>
    <n v="79"/>
    <n v="0.8"/>
    <n v="0"/>
    <s v="Kuehne+Nagel Tiel 3 Standpl"/>
    <s v="De Diepert 5"/>
    <s v="Tiel"/>
    <s v="4004 MA"/>
    <s v="NL"/>
    <x v="69"/>
    <s v="Avignonlaan 10"/>
    <x v="29"/>
    <s v="5627 GA"/>
    <s v="NL"/>
    <s v="0002246289"/>
    <s v="0087974_006"/>
    <s v="31V"/>
    <s v="NL001131849B01"/>
    <n v="2"/>
    <n v="0"/>
    <n v="49.95"/>
    <s v="N"/>
    <s v="Peter Appel Transport B.V."/>
    <n v="36744"/>
    <d v="2023-02-16T00:00:00"/>
    <s v="13:17:00"/>
    <n v="0"/>
    <x v="3"/>
    <x v="6"/>
    <n v="2"/>
    <x v="25"/>
    <n v="1"/>
    <n v="0.8"/>
    <x v="6"/>
    <n v="49.95"/>
    <n v="1"/>
    <n v="54.39555"/>
  </r>
  <r>
    <s v="COLGATE 3800 DEB."/>
    <s v="Colgate-Palmolive Nederland BV"/>
    <s v="101t"/>
    <n v="101090940523"/>
    <n v="101030162496"/>
    <n v="930"/>
    <s v="Inv Booked"/>
    <s v="0002246294"/>
    <s v="Verkoop"/>
    <n v="170"/>
    <s v="Transport drops zone"/>
    <s v="9 - verwerkt"/>
    <n v="0"/>
    <m/>
    <d v="2023-02-16T00:00:00"/>
    <s v="DROP"/>
    <s v="0001010909405230088060_002"/>
    <m/>
    <m/>
    <m/>
    <s v="EUR"/>
    <n v="65.25"/>
    <s v="EUR"/>
    <n v="65.25"/>
    <s v="EUR"/>
    <n v="65.25"/>
    <n v="65.25"/>
    <n v="0"/>
    <s v="N"/>
    <n v="1223000233"/>
    <d v="2023-03-22T00:00:00"/>
    <m/>
    <d v="2023-02-16T00:00:00"/>
    <s v="00:00"/>
    <s v="23:59"/>
    <d v="2023-02-16T00:00:00"/>
    <s v="06:00"/>
    <s v="07:00"/>
    <n v="3.2"/>
    <s v="ce"/>
    <n v="2982"/>
    <n v="3.2"/>
    <n v="5"/>
    <s v="Kuehne+Nagel Tiel 3 Standpl"/>
    <s v="De Diepert 5"/>
    <s v="Tiel"/>
    <s v="4004 MA"/>
    <s v="NL"/>
    <x v="2"/>
    <s v="Laan van Ruyven 1"/>
    <x v="11"/>
    <s v="2645EE"/>
    <s v="NL"/>
    <s v="0002246294"/>
    <s v="0088060_002"/>
    <s v="31V"/>
    <s v="NL001131849B01"/>
    <n v="2"/>
    <n v="0"/>
    <n v="65.25"/>
    <s v="N"/>
    <s v="Peter Appel Transport B.V."/>
    <n v="36622"/>
    <d v="2023-02-16T00:00:00"/>
    <s v="07:10:00"/>
    <n v="0"/>
    <x v="3"/>
    <x v="6"/>
    <n v="2"/>
    <x v="4"/>
    <n v="1"/>
    <n v="3.2"/>
    <x v="2"/>
    <n v="65.25"/>
    <n v="1"/>
    <n v="71.057249999999996"/>
  </r>
  <r>
    <s v="COLGATE 3800 DEB."/>
    <s v="Colgate-Palmolive Nederland BV"/>
    <s v="101t"/>
    <n v="101090940529"/>
    <n v="101030162499"/>
    <n v="930"/>
    <s v="Inv Booked"/>
    <s v="0002246295"/>
    <s v="Verkoop"/>
    <n v="170"/>
    <s v="Transport drops zone"/>
    <s v="9 - verwerkt"/>
    <n v="0"/>
    <m/>
    <d v="2023-02-16T00:00:00"/>
    <s v="DROP"/>
    <s v="0001010909405290088066_002"/>
    <m/>
    <m/>
    <m/>
    <s v="EUR"/>
    <n v="45.02"/>
    <s v="EUR"/>
    <n v="45.02"/>
    <s v="EUR"/>
    <n v="45.02"/>
    <n v="45.02"/>
    <n v="0"/>
    <s v="N"/>
    <n v="1223000233"/>
    <d v="2023-03-22T00:00:00"/>
    <m/>
    <d v="2023-02-16T00:00:00"/>
    <s v="00:00"/>
    <s v="23:59"/>
    <d v="2023-02-16T00:00:00"/>
    <s v="08:00"/>
    <s v="16:00"/>
    <n v="1.6"/>
    <s v="ce"/>
    <n v="126"/>
    <n v="1.6"/>
    <n v="0"/>
    <s v="Kuehne+Nagel Tiel 3 Standpl"/>
    <s v="De Diepert 5"/>
    <s v="Tiel"/>
    <s v="4004 MA"/>
    <s v="NL"/>
    <x v="72"/>
    <s v="Veluwezoom 16"/>
    <x v="15"/>
    <s v="1327AG"/>
    <s v="NL"/>
    <s v="0002246295"/>
    <s v="0088066_002"/>
    <s v="31V"/>
    <s v="NL001131849B01"/>
    <n v="2"/>
    <n v="0"/>
    <n v="45.02"/>
    <s v="N"/>
    <s v="Peter Appel Transport B.V."/>
    <n v="36622"/>
    <d v="2023-02-16T00:00:00"/>
    <s v="10:48:00"/>
    <n v="0"/>
    <x v="3"/>
    <x v="6"/>
    <n v="2"/>
    <x v="13"/>
    <n v="1"/>
    <n v="1.6"/>
    <x v="0"/>
    <n v="45.02"/>
    <n v="1"/>
    <n v="49.026780000000002"/>
  </r>
  <r>
    <s v="COLGATE 3800 DEB."/>
    <s v="Colgate-Palmolive Nederland BV"/>
    <s v="101t"/>
    <n v="101090940976"/>
    <n v="101030162500"/>
    <n v="930"/>
    <s v="Inv Booked"/>
    <s v="0002246310"/>
    <s v="Verkoop"/>
    <n v="170"/>
    <s v="Transport drops zone"/>
    <s v="9 - verwerkt"/>
    <n v="0"/>
    <m/>
    <d v="2023-02-16T00:00:00"/>
    <s v="DROP"/>
    <s v="0001010909409760088344_003"/>
    <m/>
    <m/>
    <m/>
    <s v="EUR"/>
    <n v="236.2"/>
    <s v="EUR"/>
    <n v="236.2"/>
    <s v="EUR"/>
    <n v="236.2"/>
    <n v="236.2"/>
    <n v="0"/>
    <s v="N"/>
    <n v="1223000233"/>
    <d v="2023-03-22T00:00:00"/>
    <m/>
    <d v="2023-02-16T00:00:00"/>
    <s v="00:00"/>
    <s v="23:59"/>
    <d v="2023-02-16T00:00:00"/>
    <s v="09:00"/>
    <s v="09:00"/>
    <n v="20"/>
    <s v="ce"/>
    <n v="14247"/>
    <n v="20"/>
    <n v="31"/>
    <s v="Kuehne+Nagel Tiel 3 Standpl"/>
    <s v="De Diepert 5"/>
    <s v="Tiel"/>
    <s v="4004 MA"/>
    <s v="NL"/>
    <x v="1"/>
    <s v="Perenmarkt 15"/>
    <x v="2"/>
    <s v="1681PG"/>
    <s v="NL"/>
    <s v="0002246310"/>
    <s v="0088344_003"/>
    <s v="31V"/>
    <s v="NL001131849B01"/>
    <n v="2"/>
    <n v="0"/>
    <n v="236.2"/>
    <s v="N"/>
    <s v="Peter Appel Transport B.V."/>
    <n v="36622"/>
    <d v="2023-02-16T00:00:00"/>
    <s v="10:32:00"/>
    <n v="26"/>
    <x v="3"/>
    <x v="6"/>
    <n v="2"/>
    <x v="2"/>
    <n v="1"/>
    <n v="20"/>
    <x v="1"/>
    <n v="236.2"/>
    <n v="1"/>
    <n v="257.22179999999997"/>
  </r>
  <r>
    <s v="COLGATE 3800 DEB."/>
    <s v="Colgate-Palmolive Nederland BV"/>
    <s v="101t"/>
    <n v="101090940533"/>
    <n v="101030162501"/>
    <n v="930"/>
    <s v="Inv Booked"/>
    <s v="0002246317"/>
    <s v="Verkoop"/>
    <n v="170"/>
    <s v="Transport drops zone"/>
    <s v="9 - verwerkt"/>
    <n v="0"/>
    <m/>
    <d v="2023-02-16T00:00:00"/>
    <s v="DROP"/>
    <s v="0001010909405330088070_002"/>
    <m/>
    <m/>
    <m/>
    <s v="EUR"/>
    <n v="83.76"/>
    <s v="EUR"/>
    <n v="83.76"/>
    <s v="EUR"/>
    <n v="83.76"/>
    <n v="83.76"/>
    <n v="0"/>
    <s v="N"/>
    <n v="1223000233"/>
    <d v="2023-03-22T00:00:00"/>
    <m/>
    <d v="2023-02-16T00:00:00"/>
    <s v="00:00"/>
    <s v="23:59"/>
    <d v="2023-02-16T00:00:00"/>
    <s v="06:00"/>
    <s v="14:30"/>
    <n v="2.4"/>
    <s v="ce"/>
    <n v="1379"/>
    <n v="2.4"/>
    <n v="2"/>
    <s v="Kuehne+Nagel Tiel 3 Standpl"/>
    <s v="De Diepert 5"/>
    <s v="Tiel"/>
    <s v="4004 MA"/>
    <s v="NL"/>
    <x v="37"/>
    <s v="Dublinweg 3"/>
    <x v="39"/>
    <s v="9744 VB"/>
    <s v="NL"/>
    <s v="0002246317"/>
    <s v="0088070_002"/>
    <s v="31V"/>
    <s v="NL001131849B01"/>
    <n v="2"/>
    <n v="0"/>
    <n v="83.76"/>
    <s v="N"/>
    <s v="Peter Appel Transport B.V."/>
    <n v="36622"/>
    <d v="2023-02-16T00:00:00"/>
    <s v="10:53:00"/>
    <n v="0"/>
    <x v="3"/>
    <x v="6"/>
    <n v="2"/>
    <x v="32"/>
    <n v="1"/>
    <n v="2.4"/>
    <x v="8"/>
    <n v="83.76"/>
    <n v="1"/>
    <n v="91.214640000000003"/>
  </r>
  <r>
    <s v="COLGATE 3800 DEB."/>
    <s v="Colgate-Palmolive Nederland BV"/>
    <s v="101t"/>
    <n v="101090940939"/>
    <n v="101030162504"/>
    <n v="930"/>
    <s v="Inv Booked"/>
    <s v="0002246304"/>
    <s v="Verkoop"/>
    <n v="170"/>
    <s v="Transport drops zone"/>
    <s v="9 - verwerkt"/>
    <n v="0"/>
    <m/>
    <d v="2023-02-16T00:00:00"/>
    <s v="DROP"/>
    <s v="0001010909409390088340_002"/>
    <m/>
    <m/>
    <m/>
    <s v="EUR"/>
    <n v="39.36"/>
    <s v="EUR"/>
    <n v="39.36"/>
    <s v="EUR"/>
    <n v="39.36"/>
    <n v="39.36"/>
    <n v="0"/>
    <s v="N"/>
    <n v="1223000233"/>
    <d v="2023-03-22T00:00:00"/>
    <m/>
    <d v="2023-02-16T00:00:00"/>
    <s v="00:00"/>
    <s v="23:59"/>
    <d v="2023-02-16T00:00:00"/>
    <s v="14:30"/>
    <s v="14:30"/>
    <n v="4"/>
    <s v="ce"/>
    <n v="3900"/>
    <n v="4"/>
    <n v="5"/>
    <s v="Kuehne+Nagel Tiel 3 Standpl"/>
    <s v="De Diepert 5"/>
    <s v="Tiel"/>
    <s v="4004 MA"/>
    <s v="NL"/>
    <x v="45"/>
    <s v="Poppenbouwing 30"/>
    <x v="6"/>
    <s v="4191NZ"/>
    <s v="NL"/>
    <s v="0002246304"/>
    <s v="0088340_002"/>
    <s v="31V"/>
    <s v="NL001131849B01"/>
    <n v="2"/>
    <n v="0"/>
    <n v="39.36"/>
    <s v="N"/>
    <s v="Peter Appel Transport B.V."/>
    <n v="36622"/>
    <d v="2023-02-16T00:00:00"/>
    <s v="16:09:00"/>
    <n v="34"/>
    <x v="3"/>
    <x v="6"/>
    <n v="2"/>
    <x v="6"/>
    <n v="1"/>
    <n v="4"/>
    <x v="0"/>
    <n v="39.36"/>
    <n v="1"/>
    <n v="42.863039999999998"/>
  </r>
  <r>
    <s v="COLGATE 3800 DEB."/>
    <s v="Colgate-Palmolive Nederland BV"/>
    <s v="101t"/>
    <n v="101090940510"/>
    <n v="101030162505"/>
    <n v="930"/>
    <s v="Inv Booked"/>
    <s v="0002246305"/>
    <s v="Verkoop"/>
    <n v="170"/>
    <s v="Transport drops zone"/>
    <s v="9 - verwerkt"/>
    <n v="0"/>
    <m/>
    <d v="2023-02-16T00:00:00"/>
    <s v="DROP"/>
    <s v="0001010909405100088049_006"/>
    <m/>
    <m/>
    <m/>
    <s v="EUR"/>
    <n v="43.78"/>
    <s v="EUR"/>
    <n v="43.78"/>
    <s v="EUR"/>
    <n v="43.78"/>
    <n v="43.78"/>
    <n v="0"/>
    <s v="N"/>
    <n v="1223000233"/>
    <d v="2023-03-22T00:00:00"/>
    <m/>
    <d v="2023-02-16T00:00:00"/>
    <s v="00:00"/>
    <s v="23:59"/>
    <d v="2023-02-16T00:00:00"/>
    <s v="07:00"/>
    <s v="14:00"/>
    <n v="1.6"/>
    <s v="ce"/>
    <n v="1391"/>
    <n v="1.6"/>
    <n v="2"/>
    <s v="Kuehne+Nagel Tiel 3 Standpl"/>
    <s v="De Diepert 5"/>
    <s v="Tiel"/>
    <s v="4004 MA"/>
    <s v="NL"/>
    <x v="70"/>
    <s v="Steenen Hoofd 50"/>
    <x v="53"/>
    <s v="4825 AK"/>
    <s v="NL"/>
    <s v="0002246305"/>
    <s v="0088049_006"/>
    <s v="31V"/>
    <s v="NL001131849B01"/>
    <n v="2"/>
    <n v="0"/>
    <n v="43.78"/>
    <s v="N"/>
    <s v="Peter Appel Transport B.V."/>
    <n v="36622"/>
    <d v="2023-02-16T00:00:00"/>
    <s v="13:31:00"/>
    <n v="0"/>
    <x v="3"/>
    <x v="6"/>
    <n v="2"/>
    <x v="24"/>
    <n v="1"/>
    <n v="1.6"/>
    <x v="0"/>
    <n v="43.78"/>
    <n v="1"/>
    <n v="47.67642"/>
  </r>
  <r>
    <s v="COLGATE 3800 DEB."/>
    <s v="Colgate-Palmolive Nederland BV"/>
    <s v="101t"/>
    <n v="101090940536"/>
    <n v="101030162506"/>
    <n v="930"/>
    <s v="Inv Booked"/>
    <s v="0002246303"/>
    <s v="Verkoop"/>
    <n v="170"/>
    <s v="Transport drops zone"/>
    <s v="9 - verwerkt"/>
    <n v="0"/>
    <m/>
    <d v="2023-02-16T00:00:00"/>
    <s v="DROP"/>
    <s v="0001010909405360088072_002"/>
    <m/>
    <m/>
    <m/>
    <s v="EUR"/>
    <n v="38.18"/>
    <s v="EUR"/>
    <n v="38.18"/>
    <s v="EUR"/>
    <n v="38.18"/>
    <n v="38.18"/>
    <n v="0"/>
    <s v="N"/>
    <n v="1223000233"/>
    <d v="2023-03-22T00:00:00"/>
    <m/>
    <d v="2023-02-16T00:00:00"/>
    <s v="00:00"/>
    <s v="23:59"/>
    <d v="2023-02-16T00:00:00"/>
    <s v="08:00"/>
    <s v="16:00"/>
    <n v="3.2"/>
    <s v="ce"/>
    <n v="1233"/>
    <n v="3.2"/>
    <n v="1"/>
    <s v="Kuehne+Nagel Tiel 3 Standpl"/>
    <s v="De Diepert 5"/>
    <s v="Tiel"/>
    <s v="4004 MA"/>
    <s v="NL"/>
    <x v="40"/>
    <s v="Doornhoek 4050"/>
    <x v="20"/>
    <s v="5465TD"/>
    <s v="NL"/>
    <s v="0002246303"/>
    <s v="0088072_002"/>
    <s v="31V"/>
    <s v="NL001131849B01"/>
    <n v="2"/>
    <n v="0"/>
    <n v="38.18"/>
    <s v="N"/>
    <s v="Peter Appel Transport B.V."/>
    <n v="36622"/>
    <d v="2023-02-16T00:00:00"/>
    <s v="09:51:00"/>
    <n v="0"/>
    <x v="3"/>
    <x v="6"/>
    <n v="2"/>
    <x v="18"/>
    <n v="0"/>
    <s v=""/>
    <x v="3"/>
    <s v=""/>
    <n v="1"/>
    <e v="#VALUE!"/>
  </r>
  <r>
    <s v="COLGATE 3800 DEB."/>
    <s v="Colgate-Palmolive Nederland BV"/>
    <s v="101t"/>
    <n v="101090940323"/>
    <n v="101030162507"/>
    <n v="930"/>
    <s v="Inv Booked"/>
    <s v="0002246290"/>
    <s v="Verkoop"/>
    <n v="200"/>
    <s v="Transport drops"/>
    <s v="9 - verwerkt"/>
    <n v="0"/>
    <m/>
    <d v="2023-02-16T00:00:00"/>
    <s v="DROP"/>
    <s v="0001010909403230087974_007"/>
    <m/>
    <m/>
    <m/>
    <s v="EUR"/>
    <n v="49.95"/>
    <s v="EUR"/>
    <n v="49.95"/>
    <s v="EUR"/>
    <n v="49.95"/>
    <n v="49.95"/>
    <n v="0"/>
    <s v="N"/>
    <n v="1223000233"/>
    <d v="2023-03-22T00:00:00"/>
    <m/>
    <d v="2023-02-16T00:00:00"/>
    <s v="00:00"/>
    <s v="23:59"/>
    <d v="2023-02-16T00:00:00"/>
    <s v="07:00"/>
    <s v="14:00"/>
    <n v="0.8"/>
    <s v="ce"/>
    <n v="84"/>
    <n v="0.8"/>
    <n v="0"/>
    <s v="Kuehne+Nagel Tiel 3 Standpl"/>
    <s v="De Diepert 5"/>
    <s v="Tiel"/>
    <s v="4004 MA"/>
    <s v="NL"/>
    <x v="26"/>
    <s v="Park Forum 1129"/>
    <x v="29"/>
    <s v="5657 HK"/>
    <s v="NL"/>
    <s v="0002246290"/>
    <s v="0087974_007"/>
    <s v="31V"/>
    <s v="NL001131849B01"/>
    <n v="2"/>
    <n v="0"/>
    <n v="49.95"/>
    <s v="N"/>
    <s v="Peter Appel Transport B.V."/>
    <n v="36744"/>
    <d v="2023-02-16T00:00:00"/>
    <s v="13:49:00"/>
    <n v="0"/>
    <x v="3"/>
    <x v="6"/>
    <n v="2"/>
    <x v="25"/>
    <n v="1"/>
    <n v="0.8"/>
    <x v="6"/>
    <n v="49.95"/>
    <n v="1"/>
    <n v="54.39555"/>
  </r>
  <r>
    <s v="COLGATE 3800 DEB."/>
    <s v="Colgate-Palmolive Nederland BV"/>
    <s v="101t"/>
    <n v="101090940526"/>
    <n v="101030162510"/>
    <n v="930"/>
    <s v="Inv Booked"/>
    <s v="0002246308"/>
    <s v="Verkoop"/>
    <n v="170"/>
    <s v="Transport drops zone"/>
    <s v="9 - verwerkt"/>
    <n v="0"/>
    <m/>
    <d v="2023-02-16T00:00:00"/>
    <s v="DROP"/>
    <s v="0001010909405260088064_002"/>
    <m/>
    <m/>
    <m/>
    <s v="EUR"/>
    <n v="291.60000000000002"/>
    <s v="EUR"/>
    <n v="291.60000000000002"/>
    <s v="EUR"/>
    <n v="291.60000000000002"/>
    <n v="291.60000000000002"/>
    <n v="0"/>
    <s v="N"/>
    <n v="1223000233"/>
    <d v="2023-03-22T00:00:00"/>
    <m/>
    <d v="2023-02-16T00:00:00"/>
    <s v="00:00"/>
    <s v="23:59"/>
    <d v="2023-02-16T00:00:00"/>
    <s v="08:00"/>
    <s v="08:00"/>
    <n v="24"/>
    <s v="ce"/>
    <n v="23139"/>
    <n v="24"/>
    <n v="42"/>
    <s v="Kuehne+Nagel Tiel 3 Standpl"/>
    <s v="De Diepert 5"/>
    <s v="Tiel"/>
    <s v="4004 MA"/>
    <s v="NL"/>
    <x v="50"/>
    <s v="Fahrenheitweg 24"/>
    <x v="1"/>
    <s v="6101WR"/>
    <s v="NL"/>
    <s v="0002246308"/>
    <s v="0088064_002"/>
    <s v="31V"/>
    <s v="NL001131849B01"/>
    <n v="2"/>
    <n v="0"/>
    <n v="291.60000000000002"/>
    <s v="N"/>
    <s v="Peter Appel Transport B.V."/>
    <n v="36622"/>
    <d v="2023-02-16T00:00:00"/>
    <s v="08:00:00"/>
    <n v="0"/>
    <x v="3"/>
    <x v="6"/>
    <n v="2"/>
    <x v="1"/>
    <n v="1"/>
    <n v="24"/>
    <x v="1"/>
    <n v="291.60000000000002"/>
    <n v="1"/>
    <n v="317.55240000000003"/>
  </r>
  <r>
    <s v="COLGATE 3800 DEB."/>
    <s v="Colgate-Palmolive Nederland BV"/>
    <s v="101t"/>
    <n v="101090940529"/>
    <n v="101030162511"/>
    <n v="930"/>
    <s v="Inv Booked"/>
    <s v="0002246318"/>
    <s v="Verkoop"/>
    <n v="170"/>
    <s v="Transport drops zone"/>
    <s v="9 - verwerkt"/>
    <n v="0"/>
    <m/>
    <d v="2023-02-16T00:00:00"/>
    <s v="DROP"/>
    <s v="0001010909405290088066_003"/>
    <m/>
    <m/>
    <m/>
    <s v="EUR"/>
    <n v="143.21"/>
    <s v="EUR"/>
    <n v="143.21"/>
    <s v="EUR"/>
    <n v="143.21"/>
    <n v="143.21"/>
    <n v="0"/>
    <s v="N"/>
    <n v="1223000233"/>
    <d v="2023-03-22T00:00:00"/>
    <m/>
    <d v="2023-02-16T00:00:00"/>
    <s v="00:00"/>
    <s v="23:59"/>
    <d v="2023-02-16T00:00:00"/>
    <s v="09:00"/>
    <s v="12:00"/>
    <n v="13.6"/>
    <s v="ce"/>
    <n v="15937"/>
    <n v="13.6"/>
    <n v="26"/>
    <s v="Kuehne+Nagel Tiel 3 Standpl"/>
    <s v="De Diepert 5"/>
    <s v="Tiel"/>
    <s v="4004 MA"/>
    <s v="NL"/>
    <x v="10"/>
    <s v="Slego 1a"/>
    <x v="13"/>
    <s v="1046BM"/>
    <s v="NL"/>
    <s v="0002246318"/>
    <s v="0088066_003"/>
    <s v="31V"/>
    <s v="NL001131849B01"/>
    <n v="2"/>
    <n v="0"/>
    <n v="143.21"/>
    <s v="N"/>
    <s v="Peter Appel Transport B.V."/>
    <n v="36622"/>
    <d v="2023-02-16T00:00:00"/>
    <s v="12:10:00"/>
    <n v="0"/>
    <x v="3"/>
    <x v="6"/>
    <n v="2"/>
    <x v="11"/>
    <n v="0"/>
    <s v=""/>
    <x v="0"/>
    <s v=""/>
    <n v="1"/>
    <e v="#VALUE!"/>
  </r>
  <r>
    <s v="COLGATE 3800 DEB."/>
    <s v="Colgate-Palmolive Nederland BV"/>
    <s v="101t"/>
    <n v="101090940949"/>
    <n v="101030162512"/>
    <n v="930"/>
    <s v="Inv Booked"/>
    <s v="0002246307"/>
    <s v="Verkoop"/>
    <n v="170"/>
    <s v="Transport drops zone"/>
    <s v="9 - verwerkt"/>
    <n v="0"/>
    <m/>
    <d v="2023-02-16T00:00:00"/>
    <s v="DROP"/>
    <s v="0001010909409490088350_002"/>
    <m/>
    <m/>
    <m/>
    <s v="EUR"/>
    <n v="97.55"/>
    <s v="EUR"/>
    <n v="97.55"/>
    <s v="EUR"/>
    <n v="97.55"/>
    <n v="97.55"/>
    <n v="0"/>
    <s v="N"/>
    <n v="1223000233"/>
    <d v="2023-03-22T00:00:00"/>
    <m/>
    <d v="2023-02-16T00:00:00"/>
    <s v="00:00"/>
    <s v="23:59"/>
    <d v="2023-02-16T00:00:00"/>
    <s v="13:00"/>
    <s v="13:00"/>
    <n v="10.4"/>
    <s v="ce"/>
    <n v="11704"/>
    <n v="10.4"/>
    <n v="20"/>
    <s v="Kuehne+Nagel Tiel 3 Standpl"/>
    <s v="De Diepert 5"/>
    <s v="Tiel"/>
    <s v="4004 MA"/>
    <s v="NL"/>
    <x v="14"/>
    <s v="Rood 24"/>
    <x v="17"/>
    <s v="6666LT"/>
    <s v="NL"/>
    <s v="0002246307"/>
    <s v="0088350_002"/>
    <s v="31V"/>
    <s v="NL001131849B01"/>
    <n v="2"/>
    <n v="0"/>
    <n v="97.55"/>
    <s v="N"/>
    <s v="Peter Appel Transport B.V."/>
    <n v="36622"/>
    <d v="2023-02-16T00:00:00"/>
    <s v="13:56:00"/>
    <n v="0"/>
    <x v="3"/>
    <x v="6"/>
    <n v="2"/>
    <x v="15"/>
    <n v="1"/>
    <n v="10.4"/>
    <x v="5"/>
    <n v="97.55"/>
    <n v="1"/>
    <n v="106.23195"/>
  </r>
  <r>
    <s v="COLGATE 3800 DEB."/>
    <s v="Colgate-Palmolive Nederland BV"/>
    <s v="101t"/>
    <n v="101090940673"/>
    <n v="101030162513"/>
    <n v="930"/>
    <s v="Inv Booked"/>
    <s v="0002246311"/>
    <s v="Verkoop"/>
    <n v="170"/>
    <s v="Transport drops zone"/>
    <s v="9 - verwerkt"/>
    <n v="0"/>
    <m/>
    <d v="2023-02-16T00:00:00"/>
    <s v="DROP"/>
    <s v="0001010909406730088178_002"/>
    <m/>
    <m/>
    <m/>
    <s v="EUR"/>
    <n v="266.39999999999998"/>
    <s v="EUR"/>
    <n v="266.39999999999998"/>
    <s v="EUR"/>
    <n v="266.39999999999998"/>
    <n v="266.39999999999998"/>
    <n v="0"/>
    <s v="N"/>
    <n v="1223000233"/>
    <d v="2023-03-22T00:00:00"/>
    <m/>
    <d v="2023-02-16T00:00:00"/>
    <s v="00:00"/>
    <s v="23:59"/>
    <d v="2023-02-16T00:00:00"/>
    <s v="19:00"/>
    <s v="19:00"/>
    <n v="20"/>
    <s v="ce"/>
    <n v="18977"/>
    <n v="20"/>
    <n v="24"/>
    <s v="Kuehne+Nagel Tiel 3 Standpl"/>
    <s v="De Diepert 5"/>
    <s v="Tiel"/>
    <s v="4004 MA"/>
    <s v="NL"/>
    <x v="1"/>
    <s v="Fahrenheitweg 1"/>
    <x v="1"/>
    <s v="6101WR"/>
    <s v="NL"/>
    <s v="0002246311"/>
    <s v="0088178_002"/>
    <s v="31V"/>
    <s v="NL001131849B01"/>
    <n v="2"/>
    <n v="0"/>
    <n v="266.39999999999998"/>
    <s v="N"/>
    <s v="Peter Appel Transport B.V."/>
    <n v="36622"/>
    <d v="2023-02-16T00:00:00"/>
    <s v="19:19:00"/>
    <n v="0"/>
    <x v="3"/>
    <x v="6"/>
    <n v="2"/>
    <x v="1"/>
    <n v="1"/>
    <n v="20"/>
    <x v="1"/>
    <n v="266.39999999999998"/>
    <n v="1"/>
    <n v="290.10959999999994"/>
  </r>
  <r>
    <s v="COLGATE 3800 DEB."/>
    <s v="Colgate-Palmolive Nederland BV"/>
    <s v="101t"/>
    <n v="101090940525"/>
    <n v="101030162517"/>
    <n v="930"/>
    <s v="Inv Booked"/>
    <s v="0002246291"/>
    <s v="Verkoop"/>
    <n v="170"/>
    <s v="Transport drops zone"/>
    <s v="9 - verwerkt"/>
    <n v="0"/>
    <m/>
    <d v="2023-02-16T00:00:00"/>
    <s v="DROP"/>
    <s v="0001010909405250088062_002"/>
    <m/>
    <m/>
    <m/>
    <s v="EUR"/>
    <n v="28.15"/>
    <s v="EUR"/>
    <n v="28.15"/>
    <s v="EUR"/>
    <n v="28.15"/>
    <n v="28.15"/>
    <n v="0"/>
    <s v="N"/>
    <n v="1223000233"/>
    <d v="2023-03-22T00:00:00"/>
    <m/>
    <d v="2023-02-16T00:00:00"/>
    <s v="00:00"/>
    <s v="23:59"/>
    <d v="2023-02-16T00:00:00"/>
    <s v="07:00"/>
    <s v="08:00"/>
    <n v="0.8"/>
    <s v="ce"/>
    <n v="816"/>
    <n v="0.8"/>
    <n v="1"/>
    <s v="Kuehne+Nagel Tiel 3 Standpl"/>
    <s v="De Diepert 5"/>
    <s v="Tiel"/>
    <s v="4004 MA"/>
    <s v="NL"/>
    <x v="13"/>
    <s v="GALVANIWEG 1"/>
    <x v="16"/>
    <s v="8013 RG"/>
    <s v="NL"/>
    <s v="0002246291"/>
    <s v="0088062_002"/>
    <s v="31V"/>
    <s v="NL001131849B01"/>
    <n v="2"/>
    <n v="0"/>
    <n v="28.15"/>
    <s v="N"/>
    <s v="Peter Appel Transport B.V."/>
    <n v="36622"/>
    <d v="2023-02-16T00:00:00"/>
    <s v="07:16:00"/>
    <n v="0"/>
    <x v="3"/>
    <x v="6"/>
    <n v="2"/>
    <x v="14"/>
    <n v="1"/>
    <n v="0.8"/>
    <x v="2"/>
    <n v="28.15"/>
    <n v="1"/>
    <n v="30.655349999999999"/>
  </r>
  <r>
    <s v="COLGATE 3800 DEB."/>
    <s v="Colgate-Palmolive Nederland BV"/>
    <s v="101t"/>
    <n v="101090940529"/>
    <n v="101030162518"/>
    <n v="930"/>
    <s v="Inv Booked"/>
    <s v="0002246300"/>
    <s v="Verkoop"/>
    <n v="170"/>
    <s v="Transport drops zone"/>
    <s v="9 - verwerkt"/>
    <n v="0"/>
    <m/>
    <d v="2023-02-16T00:00:00"/>
    <s v="DROP"/>
    <s v="0001010909405290088066_003"/>
    <m/>
    <m/>
    <m/>
    <s v="EUR"/>
    <n v="33.700000000000003"/>
    <s v="EUR"/>
    <n v="33.700000000000003"/>
    <s v="EUR"/>
    <n v="33.700000000000003"/>
    <n v="33.700000000000003"/>
    <n v="0"/>
    <s v="N"/>
    <n v="1223000233"/>
    <d v="2023-03-22T00:00:00"/>
    <m/>
    <d v="2023-02-16T00:00:00"/>
    <s v="00:00"/>
    <s v="23:59"/>
    <d v="2023-02-16T00:00:00"/>
    <s v="09:00"/>
    <s v="12:00"/>
    <n v="3.2"/>
    <s v="ce"/>
    <n v="1966"/>
    <n v="3.2"/>
    <n v="1"/>
    <s v="Kuehne+Nagel Tiel 3 Standpl"/>
    <s v="De Diepert 5"/>
    <s v="Tiel"/>
    <s v="4004 MA"/>
    <s v="NL"/>
    <x v="12"/>
    <s v="SLEGO 1"/>
    <x v="13"/>
    <s v="1046 BM"/>
    <s v="NL"/>
    <s v="0002246300"/>
    <s v="0088066_003"/>
    <s v="31V"/>
    <s v="NL001131849B01"/>
    <n v="2"/>
    <n v="0"/>
    <n v="33.700000000000003"/>
    <s v="N"/>
    <s v="Peter Appel Transport B.V."/>
    <n v="36622"/>
    <d v="2023-02-16T00:00:00"/>
    <s v="12:34:00"/>
    <n v="0"/>
    <x v="3"/>
    <x v="6"/>
    <n v="2"/>
    <x v="11"/>
    <n v="0"/>
    <s v=""/>
    <x v="0"/>
    <s v=""/>
    <n v="1"/>
    <e v="#VALUE!"/>
  </r>
  <r>
    <s v="COLGATE 3800 DEB."/>
    <s v="Colgate-Palmolive Nederland BV"/>
    <s v="101t"/>
    <n v="101090940537"/>
    <n v="101030162519"/>
    <n v="930"/>
    <s v="Inv Booked"/>
    <s v="0002246298"/>
    <s v="Verkoop"/>
    <n v="170"/>
    <s v="Transport drops zone"/>
    <s v="9 - verwerkt"/>
    <n v="0"/>
    <m/>
    <d v="2023-02-16T00:00:00"/>
    <s v="DROP"/>
    <s v="0001010909405370088075_002"/>
    <m/>
    <m/>
    <m/>
    <s v="EUR"/>
    <n v="64.61"/>
    <s v="EUR"/>
    <n v="64.61"/>
    <s v="EUR"/>
    <n v="64.61"/>
    <n v="64.61"/>
    <n v="0"/>
    <s v="N"/>
    <n v="1223000233"/>
    <d v="2023-03-22T00:00:00"/>
    <m/>
    <d v="2023-02-16T00:00:00"/>
    <s v="00:00"/>
    <s v="23:59"/>
    <d v="2023-02-16T00:00:00"/>
    <s v="08:30"/>
    <s v="17:00"/>
    <n v="3.2"/>
    <s v="ce"/>
    <n v="2187"/>
    <n v="3.2"/>
    <n v="3"/>
    <s v="Kuehne+Nagel Tiel 3 Standpl"/>
    <s v="De Diepert 5"/>
    <s v="Tiel"/>
    <s v="4004 MA"/>
    <s v="NL"/>
    <x v="60"/>
    <s v="Orionweg 6"/>
    <x v="47"/>
    <s v="4782 SC"/>
    <s v="NL"/>
    <s v="0002246298"/>
    <s v="0088075_002"/>
    <s v="31V"/>
    <s v="NL001131849B01"/>
    <n v="2"/>
    <n v="0"/>
    <n v="64.61"/>
    <s v="N"/>
    <s v="Peter Appel Transport B.V."/>
    <n v="36622"/>
    <d v="2023-02-16T00:00:00"/>
    <s v="11:30:00"/>
    <n v="0"/>
    <x v="3"/>
    <x v="6"/>
    <n v="2"/>
    <x v="29"/>
    <n v="1"/>
    <n v="3.2"/>
    <x v="0"/>
    <n v="64.61"/>
    <n v="1"/>
    <n v="70.360289999999992"/>
  </r>
  <r>
    <s v="COLGATE 3800 DEB."/>
    <s v="Colgate-Palmolive Nederland BV"/>
    <s v="101t"/>
    <n v="101090940535"/>
    <n v="101030162523"/>
    <n v="930"/>
    <s v="Inv Booked"/>
    <s v="0002246320"/>
    <s v="Verkoop"/>
    <n v="170"/>
    <s v="Transport drops zone"/>
    <s v="9 - verwerkt"/>
    <n v="0"/>
    <m/>
    <d v="2023-02-16T00:00:00"/>
    <s v="DROP"/>
    <s v="0001010909405350088073_002"/>
    <m/>
    <m/>
    <m/>
    <s v="EUR"/>
    <n v="291.60000000000002"/>
    <s v="EUR"/>
    <n v="291.60000000000002"/>
    <s v="EUR"/>
    <n v="291.60000000000002"/>
    <n v="291.60000000000002"/>
    <n v="0"/>
    <s v="N"/>
    <n v="1223000233"/>
    <d v="2023-03-22T00:00:00"/>
    <m/>
    <d v="2023-02-16T00:00:00"/>
    <s v="00:00"/>
    <s v="23:59"/>
    <d v="2023-02-16T00:00:00"/>
    <s v="11:00"/>
    <s v="11:00"/>
    <n v="24"/>
    <s v="ce"/>
    <n v="17200"/>
    <n v="24"/>
    <n v="40"/>
    <s v="Kuehne+Nagel Tiel 3 Standpl"/>
    <s v="De Diepert 5"/>
    <s v="Tiel"/>
    <s v="4004 MA"/>
    <s v="NL"/>
    <x v="1"/>
    <s v="Fahrenheitweg 1"/>
    <x v="1"/>
    <s v="6101WR"/>
    <s v="NL"/>
    <s v="0002246320"/>
    <s v="0088073_002"/>
    <s v="31V"/>
    <s v="NL001131849B01"/>
    <n v="2"/>
    <n v="0"/>
    <n v="291.60000000000002"/>
    <s v="N"/>
    <s v="Peter Appel Transport B.V."/>
    <n v="36622"/>
    <d v="2023-02-16T00:00:00"/>
    <s v="12:30:00"/>
    <n v="30"/>
    <x v="3"/>
    <x v="6"/>
    <n v="2"/>
    <x v="1"/>
    <n v="1"/>
    <n v="24"/>
    <x v="1"/>
    <n v="291.60000000000002"/>
    <n v="1"/>
    <n v="317.55240000000003"/>
  </r>
  <r>
    <s v="COLGATE 3800 DEB."/>
    <s v="Colgate-Palmolive Nederland BV"/>
    <s v="101t"/>
    <n v="101090940323"/>
    <n v="101030162524"/>
    <n v="930"/>
    <s v="Inv Booked"/>
    <s v="0002246321"/>
    <s v="Verkoop"/>
    <n v="200"/>
    <s v="Transport drops"/>
    <s v="9 - verwerkt"/>
    <n v="0"/>
    <m/>
    <d v="2023-02-16T00:00:00"/>
    <s v="DROP"/>
    <s v="0001010909403230087974_005"/>
    <m/>
    <m/>
    <m/>
    <s v="EUR"/>
    <n v="49.95"/>
    <s v="EUR"/>
    <n v="49.95"/>
    <s v="EUR"/>
    <n v="49.95"/>
    <n v="49.95"/>
    <n v="0"/>
    <s v="N"/>
    <n v="1223000233"/>
    <d v="2023-03-22T00:00:00"/>
    <m/>
    <d v="2023-02-16T00:00:00"/>
    <s v="00:00"/>
    <s v="23:59"/>
    <d v="2023-02-16T00:00:00"/>
    <s v="08:00"/>
    <s v="16:00"/>
    <n v="0"/>
    <s v="ce"/>
    <n v="1"/>
    <n v="0.8"/>
    <n v="0"/>
    <s v="Kuehne+Nagel Tiel 3 Standpl"/>
    <s v="De Diepert 5"/>
    <s v="Tiel"/>
    <s v="4004 MA"/>
    <s v="NL"/>
    <x v="59"/>
    <s v="Tiranastraat 1"/>
    <x v="46"/>
    <s v="3404CJ"/>
    <s v="NL"/>
    <s v="0002246321"/>
    <s v="0087974_005"/>
    <s v="31V"/>
    <s v="NL001131849B01"/>
    <n v="2"/>
    <n v="0"/>
    <n v="49.95"/>
    <s v="N"/>
    <s v="Peter Appel Transport B.V."/>
    <n v="36744"/>
    <d v="2023-02-16T00:00:00"/>
    <s v="11:42:00"/>
    <n v="0"/>
    <x v="3"/>
    <x v="6"/>
    <n v="2"/>
    <x v="22"/>
    <n v="1"/>
    <n v="0.8"/>
    <x v="6"/>
    <n v="49.95"/>
    <n v="1"/>
    <n v="54.39555"/>
  </r>
  <r>
    <s v="COLGATE 3800 DEB."/>
    <s v="Colgate-Palmolive Nederland BV"/>
    <s v="101t"/>
    <n v="101090940628"/>
    <n v="101030162526"/>
    <n v="930"/>
    <s v="Inv Booked"/>
    <s v="0002246344"/>
    <s v="Verkoop"/>
    <n v="170"/>
    <s v="Transport drops zone"/>
    <s v="9 - verwerkt"/>
    <n v="0"/>
    <m/>
    <d v="2023-02-16T00:00:00"/>
    <s v="DROP"/>
    <s v="0001010909406280088174_002"/>
    <m/>
    <m/>
    <m/>
    <s v="EUR"/>
    <n v="16.64"/>
    <s v="EUR"/>
    <n v="16.64"/>
    <s v="EUR"/>
    <n v="16.64"/>
    <n v="16.64"/>
    <n v="0"/>
    <s v="Y"/>
    <n v="1223000233"/>
    <d v="2023-03-22T00:00:00"/>
    <m/>
    <d v="2023-02-15T00:00:00"/>
    <s v="00:00"/>
    <s v="23:59"/>
    <d v="2023-02-16T00:00:00"/>
    <s v="20:00"/>
    <s v="21:00"/>
    <n v="3.2"/>
    <s v="ce"/>
    <n v="2675"/>
    <n v="3.2"/>
    <n v="4"/>
    <s v="Kuehne+Nagel Tiel 3 Standpl"/>
    <s v="De Diepert 5"/>
    <s v="Tiel"/>
    <s v="4004 MA"/>
    <s v="NL"/>
    <x v="2"/>
    <s v="Randweg 2"/>
    <x v="6"/>
    <s v="4191 NN"/>
    <s v="NL"/>
    <s v="0002246344"/>
    <s v="0088174_002"/>
    <s v="31V"/>
    <s v="NL001131849B01"/>
    <n v="2"/>
    <n v="0"/>
    <n v="16.64"/>
    <s v="N"/>
    <s v="Peter Appel Transport B.V."/>
    <n v="36622"/>
    <d v="2023-02-15T00:00:00"/>
    <s v="22:37:00"/>
    <n v="0"/>
    <x v="3"/>
    <x v="6"/>
    <n v="2"/>
    <x v="6"/>
    <n v="0"/>
    <s v=""/>
    <x v="2"/>
    <s v=""/>
    <n v="1"/>
    <e v="#VALUE!"/>
  </r>
  <r>
    <s v="COLGATE 3800 DEB."/>
    <s v="Colgate-Palmolive Nederland BV"/>
    <s v="101t"/>
    <n v="101090940933"/>
    <n v="101030162469"/>
    <n v="930"/>
    <s v="Inv Booked"/>
    <s v="0002246301"/>
    <s v="Verkoop"/>
    <n v="170"/>
    <s v="Transport drops zone"/>
    <s v="9 - verwerkt"/>
    <n v="0"/>
    <m/>
    <d v="2023-02-16T00:00:00"/>
    <s v="DROP"/>
    <s v="0001010909409330088306_002"/>
    <m/>
    <m/>
    <m/>
    <s v="EUR"/>
    <n v="160.83000000000001"/>
    <s v="EUR"/>
    <n v="160.83000000000001"/>
    <s v="EUR"/>
    <n v="160.83000000000001"/>
    <n v="160.83000000000001"/>
    <n v="0"/>
    <s v="N"/>
    <n v="1223000233"/>
    <d v="2023-03-22T00:00:00"/>
    <m/>
    <d v="2023-02-16T00:00:00"/>
    <s v="00:00"/>
    <s v="23:59"/>
    <d v="2023-02-16T00:00:00"/>
    <s v="09:00"/>
    <s v="16:00"/>
    <n v="11.2"/>
    <s v="ce"/>
    <n v="8977"/>
    <n v="11.2"/>
    <n v="15"/>
    <s v="Kuehne+Nagel Tiel 3 Standpl"/>
    <s v="De Diepert 5"/>
    <s v="Tiel"/>
    <s v="4004 MA"/>
    <s v="NL"/>
    <x v="66"/>
    <s v="Hazenkoog 20a"/>
    <x v="32"/>
    <s v="1822BS"/>
    <s v="NL"/>
    <s v="0002246301"/>
    <s v="0088306_002"/>
    <s v="31V"/>
    <s v="NL001131849B01"/>
    <n v="2"/>
    <n v="0"/>
    <n v="160.83000000000001"/>
    <s v="N"/>
    <s v="Peter Appel Transport B.V."/>
    <n v="36622"/>
    <d v="2023-02-16T00:00:00"/>
    <s v="08:54:00"/>
    <n v="0"/>
    <x v="3"/>
    <x v="6"/>
    <n v="2"/>
    <x v="28"/>
    <n v="1"/>
    <n v="11.2"/>
    <x v="0"/>
    <n v="160.83000000000001"/>
    <n v="1"/>
    <n v="175.14387000000002"/>
  </r>
  <r>
    <s v="COLGATE 3800 DEB."/>
    <s v="Colgate-Palmolive Nederland BV"/>
    <s v="101t"/>
    <n v="101090940527"/>
    <n v="101030162489"/>
    <n v="930"/>
    <s v="Inv Booked"/>
    <s v="0002246312"/>
    <s v="Verkoop"/>
    <n v="170"/>
    <s v="Transport drops zone"/>
    <s v="9 - verwerkt"/>
    <n v="0"/>
    <m/>
    <d v="2023-02-16T00:00:00"/>
    <s v="DROP"/>
    <s v="0001010909405270088065_002"/>
    <m/>
    <m/>
    <m/>
    <s v="EUR"/>
    <n v="282.24"/>
    <s v="EUR"/>
    <n v="282.24"/>
    <s v="EUR"/>
    <n v="282.24"/>
    <n v="282.24"/>
    <n v="0"/>
    <s v="N"/>
    <n v="1223000233"/>
    <d v="2023-03-22T00:00:00"/>
    <m/>
    <d v="2023-02-16T00:00:00"/>
    <s v="00:00"/>
    <s v="23:59"/>
    <d v="2023-02-16T00:00:00"/>
    <s v="08:00"/>
    <s v="08:00"/>
    <n v="22.4"/>
    <s v="ce"/>
    <n v="22268"/>
    <n v="22.4"/>
    <n v="38"/>
    <s v="Kuehne+Nagel Tiel 3 Standpl"/>
    <s v="De Diepert 5"/>
    <s v="Tiel"/>
    <s v="4004 MA"/>
    <s v="NL"/>
    <x v="1"/>
    <s v="Fahrenheitweg 1"/>
    <x v="1"/>
    <s v="6101WR"/>
    <s v="NL"/>
    <s v="0002246312"/>
    <s v="0088065_002"/>
    <s v="31V"/>
    <s v="NL001131849B01"/>
    <n v="2"/>
    <n v="0"/>
    <n v="282.24"/>
    <s v="N"/>
    <s v="Peter Appel Transport B.V."/>
    <n v="36622"/>
    <d v="2023-02-16T00:00:00"/>
    <s v="08:34:00"/>
    <n v="0"/>
    <x v="3"/>
    <x v="6"/>
    <n v="2"/>
    <x v="1"/>
    <n v="1"/>
    <n v="22.4"/>
    <x v="1"/>
    <n v="282.24"/>
    <n v="1"/>
    <n v="307.35935999999998"/>
  </r>
  <r>
    <s v="COLGATE 3800 DEB."/>
    <s v="Colgate-Palmolive Nederland BV"/>
    <s v="101t"/>
    <n v="101090940524"/>
    <n v="101030162490"/>
    <n v="930"/>
    <s v="Inv Booked"/>
    <s v="0002246319"/>
    <s v="Verkoop"/>
    <n v="170"/>
    <s v="Transport drops zone"/>
    <s v="9 - verwerkt"/>
    <n v="0"/>
    <m/>
    <d v="2023-02-16T00:00:00"/>
    <s v="DROP"/>
    <s v="0001010909405240088063_002"/>
    <m/>
    <m/>
    <m/>
    <s v="EUR"/>
    <n v="29.36"/>
    <s v="EUR"/>
    <n v="29.36"/>
    <s v="EUR"/>
    <n v="29.36"/>
    <n v="29.36"/>
    <n v="0"/>
    <s v="N"/>
    <n v="1223000233"/>
    <d v="2023-03-22T00:00:00"/>
    <m/>
    <d v="2023-02-16T00:00:00"/>
    <s v="00:00"/>
    <s v="23:59"/>
    <d v="2023-02-16T00:00:00"/>
    <s v="06:00"/>
    <s v="14:00"/>
    <n v="1.6"/>
    <s v="ce"/>
    <n v="1103"/>
    <n v="1.6"/>
    <n v="2"/>
    <s v="Kuehne+Nagel Tiel 3 Standpl"/>
    <s v="De Diepert 5"/>
    <s v="Tiel"/>
    <s v="4004 MA"/>
    <s v="NL"/>
    <x v="31"/>
    <s v="Ohmweg 3"/>
    <x v="33"/>
    <s v="4104BM"/>
    <s v="NL"/>
    <s v="0002246319"/>
    <s v="0088063_002"/>
    <s v="31V"/>
    <s v="NL001131849B01"/>
    <n v="2"/>
    <n v="0"/>
    <n v="29.36"/>
    <s v="N"/>
    <s v="Peter Appel Transport B.V."/>
    <n v="36622"/>
    <d v="2023-02-16T00:00:00"/>
    <s v="09:09:00"/>
    <n v="21"/>
    <x v="3"/>
    <x v="6"/>
    <n v="2"/>
    <x v="6"/>
    <n v="1"/>
    <n v="1.6"/>
    <x v="8"/>
    <n v="29.36"/>
    <n v="1"/>
    <n v="31.973039999999997"/>
  </r>
  <r>
    <s v="COLGATE 3800 DEB."/>
    <s v="Colgate-Palmolive Nederland BV"/>
    <s v="101t"/>
    <n v="101090940510"/>
    <n v="101030162497"/>
    <n v="930"/>
    <s v="Inv Booked"/>
    <s v="0002246297 REFUSED"/>
    <s v="Verkoop"/>
    <n v="170"/>
    <s v="Transport drops zone"/>
    <s v="9 - verwerkt"/>
    <n v="0"/>
    <m/>
    <d v="2023-02-16T00:00:00"/>
    <s v="DROP"/>
    <s v="0001010909405100088049_003"/>
    <m/>
    <m/>
    <m/>
    <s v="EUR"/>
    <n v="27.18"/>
    <s v="EUR"/>
    <n v="27.18"/>
    <s v="EUR"/>
    <n v="27.18"/>
    <n v="27.18"/>
    <n v="0"/>
    <s v="N"/>
    <n v="1223000233"/>
    <d v="2023-03-22T00:00:00"/>
    <m/>
    <d v="2023-02-16T00:00:00"/>
    <s v="00:00"/>
    <s v="23:59"/>
    <d v="2023-02-16T00:00:00"/>
    <s v="08:00"/>
    <s v="16:00"/>
    <n v="0.8"/>
    <s v="ce"/>
    <n v="927"/>
    <n v="0.8"/>
    <n v="1"/>
    <s v="Kuehne+Nagel Tiel 3 Standpl"/>
    <s v="De Diepert 5"/>
    <s v="Tiel"/>
    <s v="4004 MA"/>
    <s v="NL"/>
    <x v="71"/>
    <s v="Hammerstaat 9"/>
    <x v="54"/>
    <s v="8161 PH"/>
    <s v="NL"/>
    <s v="0002246297 REFUSED"/>
    <s v="0088049_003"/>
    <s v="31V"/>
    <s v="NL001131849B01"/>
    <n v="2"/>
    <n v="0"/>
    <n v="27.18"/>
    <s v="N"/>
    <s v="Peter Appel Transport B.V."/>
    <n v="36622"/>
    <d v="2023-02-16T00:00:00"/>
    <s v="17:18:00"/>
    <n v="0"/>
    <x v="3"/>
    <x v="6"/>
    <n v="2"/>
    <x v="38"/>
    <n v="1"/>
    <n v="0.8"/>
    <x v="0"/>
    <n v="27.18"/>
    <n v="1"/>
    <n v="29.599019999999999"/>
  </r>
  <r>
    <s v="COLGATE 3800 DEB."/>
    <s v="Colgate-Palmolive Nederland BV"/>
    <s v="101t"/>
    <n v="101090940537"/>
    <n v="101030162498"/>
    <n v="930"/>
    <s v="Inv Booked"/>
    <s v="0002246293"/>
    <s v="Verkoop"/>
    <n v="170"/>
    <s v="Transport drops zone"/>
    <s v="9 - verwerkt"/>
    <n v="0"/>
    <m/>
    <d v="2023-02-16T00:00:00"/>
    <s v="DROP"/>
    <s v="0001010909405370088075_003"/>
    <m/>
    <m/>
    <m/>
    <s v="EUR"/>
    <n v="25.03"/>
    <s v="EUR"/>
    <n v="25.03"/>
    <s v="EUR"/>
    <n v="25.03"/>
    <n v="25.03"/>
    <n v="0"/>
    <s v="N"/>
    <n v="1223000233"/>
    <d v="2023-03-22T00:00:00"/>
    <m/>
    <d v="2023-02-16T00:00:00"/>
    <s v="00:00"/>
    <s v="23:59"/>
    <d v="2023-02-16T00:00:00"/>
    <s v="08:00"/>
    <s v="16:00"/>
    <n v="0.8"/>
    <s v="ce"/>
    <n v="45"/>
    <n v="0.8"/>
    <n v="0"/>
    <s v="Kuehne+Nagel Tiel 3 Standpl"/>
    <s v="De Diepert 5"/>
    <s v="Tiel"/>
    <s v="4004 MA"/>
    <s v="NL"/>
    <x v="20"/>
    <s v="Wieldrechtseweg 26"/>
    <x v="21"/>
    <s v="3316GB"/>
    <s v="NL"/>
    <s v="0002246293"/>
    <s v="0088075_003"/>
    <s v="31V"/>
    <s v="NL001131849B01"/>
    <n v="2"/>
    <n v="0"/>
    <n v="25.03"/>
    <s v="N"/>
    <s v="Peter Appel Transport B.V."/>
    <n v="36622"/>
    <d v="2023-02-16T00:00:00"/>
    <s v="12:13:00"/>
    <n v="0"/>
    <x v="3"/>
    <x v="6"/>
    <n v="2"/>
    <x v="19"/>
    <n v="1"/>
    <n v="0.8"/>
    <x v="6"/>
    <n v="25.03"/>
    <n v="1"/>
    <n v="27.257670000000001"/>
  </r>
  <r>
    <s v="COLGATE 3800 DEB."/>
    <s v="Colgate-Palmolive Nederland BV"/>
    <s v="101t"/>
    <n v="101090940536"/>
    <n v="101030162502"/>
    <n v="930"/>
    <s v="Inv Booked"/>
    <s v="0002246306"/>
    <s v="Verkoop"/>
    <n v="170"/>
    <s v="Transport drops zone"/>
    <s v="9 - verwerkt"/>
    <n v="0"/>
    <m/>
    <d v="2023-02-16T00:00:00"/>
    <s v="DROP"/>
    <s v="0001010909405360088072_003"/>
    <m/>
    <m/>
    <m/>
    <s v="EUR"/>
    <n v="49.6"/>
    <s v="EUR"/>
    <n v="49.6"/>
    <s v="EUR"/>
    <n v="49.6"/>
    <n v="49.6"/>
    <n v="0"/>
    <s v="N"/>
    <n v="1223000233"/>
    <d v="2023-03-22T00:00:00"/>
    <m/>
    <d v="2023-02-16T00:00:00"/>
    <s v="00:00"/>
    <s v="23:59"/>
    <d v="2023-02-16T00:00:00"/>
    <s v="11:00"/>
    <s v="11:00"/>
    <n v="1.6"/>
    <s v="ce"/>
    <n v="1017"/>
    <n v="1.6"/>
    <n v="1"/>
    <s v="Kuehne+Nagel Tiel 3 Standpl"/>
    <s v="De Diepert 5"/>
    <s v="Tiel"/>
    <s v="4004 MA"/>
    <s v="NL"/>
    <x v="32"/>
    <s v="Afrikastraat 10"/>
    <x v="34"/>
    <s v="6014CG"/>
    <s v="NL"/>
    <s v="0002246306"/>
    <s v="0088072_003"/>
    <s v="31V"/>
    <s v="NL001131849B01"/>
    <n v="2"/>
    <n v="0"/>
    <n v="49.6"/>
    <s v="N"/>
    <s v="Peter Appel Transport B.V."/>
    <n v="36622"/>
    <d v="2023-02-16T00:00:00"/>
    <s v="11:42:00"/>
    <n v="0"/>
    <x v="3"/>
    <x v="6"/>
    <n v="2"/>
    <x v="23"/>
    <n v="1"/>
    <n v="1.6"/>
    <x v="3"/>
    <n v="49.6"/>
    <n v="1"/>
    <n v="54.014400000000002"/>
  </r>
  <r>
    <s v="COLGATE 3800 DEB."/>
    <s v="Colgate-Palmolive Nederland BV"/>
    <s v="101t"/>
    <n v="101090940521"/>
    <n v="101030162503"/>
    <n v="930"/>
    <s v="Inv Booked"/>
    <s v="0002246314"/>
    <s v="Verkoop"/>
    <n v="170"/>
    <s v="Transport drops zone"/>
    <s v="9 - verwerkt"/>
    <n v="0"/>
    <m/>
    <d v="2023-02-16T00:00:00"/>
    <s v="DROP"/>
    <s v="0001010909405210088058_002"/>
    <m/>
    <m/>
    <m/>
    <s v="EUR"/>
    <n v="56.52"/>
    <s v="EUR"/>
    <n v="56.52"/>
    <s v="EUR"/>
    <n v="56.52"/>
    <n v="56.52"/>
    <n v="0"/>
    <s v="N"/>
    <n v="1223000233"/>
    <d v="2023-03-22T00:00:00"/>
    <m/>
    <d v="2023-02-16T00:00:00"/>
    <s v="00:00"/>
    <s v="23:59"/>
    <d v="2023-02-16T00:00:00"/>
    <s v="06:00"/>
    <s v="14:00"/>
    <n v="2.4"/>
    <s v="ce"/>
    <n v="1241"/>
    <n v="2.4"/>
    <n v="2"/>
    <s v="Kuehne+Nagel Tiel 3 Standpl"/>
    <s v="De Diepert 5"/>
    <s v="Tiel"/>
    <s v="4004 MA"/>
    <s v="NL"/>
    <x v="33"/>
    <s v="Tussenriemer 40"/>
    <x v="35"/>
    <s v="4704SR"/>
    <s v="NL"/>
    <s v="0002246314"/>
    <s v="0088058_002"/>
    <s v="31V"/>
    <s v="NL001131849B01"/>
    <n v="2"/>
    <n v="0"/>
    <n v="56.52"/>
    <s v="N"/>
    <s v="Peter Appel Transport B.V."/>
    <n v="36622"/>
    <d v="2023-02-16T00:00:00"/>
    <s v="08:14:00"/>
    <n v="0"/>
    <x v="3"/>
    <x v="6"/>
    <n v="2"/>
    <x v="29"/>
    <n v="1"/>
    <n v="2.4"/>
    <x v="8"/>
    <n v="56.52"/>
    <n v="1"/>
    <n v="61.550280000000001"/>
  </r>
  <r>
    <s v="COLGATE 3800 DEB."/>
    <s v="Colgate-Palmolive Nederland BV"/>
    <s v="101t"/>
    <n v="101090940323"/>
    <n v="101030162508"/>
    <n v="930"/>
    <s v="Inv Booked"/>
    <s v="0002246286"/>
    <s v="Verkoop"/>
    <n v="200"/>
    <s v="Transport drops"/>
    <s v="9 - verwerkt"/>
    <n v="0"/>
    <m/>
    <d v="2023-02-16T00:00:00"/>
    <s v="DROP"/>
    <s v="0001010909403230087974_002"/>
    <m/>
    <m/>
    <m/>
    <s v="EUR"/>
    <n v="49.95"/>
    <s v="EUR"/>
    <n v="49.95"/>
    <s v="EUR"/>
    <n v="49.95"/>
    <n v="49.95"/>
    <n v="0"/>
    <s v="N"/>
    <n v="1223000233"/>
    <d v="2023-03-22T00:00:00"/>
    <m/>
    <d v="2023-02-16T00:00:00"/>
    <s v="00:00"/>
    <s v="23:59"/>
    <d v="2023-02-16T00:00:00"/>
    <s v="08:00"/>
    <s v="16:00"/>
    <n v="0.8"/>
    <s v="ce"/>
    <n v="7"/>
    <n v="0.8"/>
    <n v="0"/>
    <s v="Kuehne+Nagel Tiel 3 Standpl"/>
    <s v="De Diepert 5"/>
    <s v="Tiel"/>
    <s v="4004 MA"/>
    <s v="NL"/>
    <x v="80"/>
    <s v="Biesland 7"/>
    <x v="19"/>
    <s v="1948RJ"/>
    <s v="NL"/>
    <s v="0002246286"/>
    <s v="0087974_002"/>
    <s v="31V"/>
    <s v="NL001131849B01"/>
    <n v="2"/>
    <n v="0"/>
    <n v="49.95"/>
    <s v="N"/>
    <s v="Peter Appel Transport B.V."/>
    <n v="36744"/>
    <d v="2023-02-16T00:00:00"/>
    <s v="08:16:00"/>
    <n v="0"/>
    <x v="3"/>
    <x v="6"/>
    <n v="2"/>
    <x v="17"/>
    <n v="1"/>
    <n v="0.8"/>
    <x v="6"/>
    <n v="49.95"/>
    <n v="1"/>
    <n v="54.39555"/>
  </r>
  <r>
    <s v="COLGATE 3800 DEB."/>
    <s v="Colgate-Palmolive Nederland BV"/>
    <s v="101t"/>
    <n v="101090941074"/>
    <n v="101030162621"/>
    <n v="930"/>
    <s v="Inv Booked"/>
    <s v="0002246355"/>
    <s v="Verkoop"/>
    <n v="170"/>
    <s v="Transport drops zone"/>
    <s v="9 - verwerkt"/>
    <n v="0"/>
    <m/>
    <d v="2023-02-17T00:00:00"/>
    <s v="DROP"/>
    <s v="0001010909410740088413_002"/>
    <m/>
    <m/>
    <m/>
    <s v="EUR"/>
    <n v="306.77"/>
    <s v="EUR"/>
    <n v="306.77"/>
    <s v="EUR"/>
    <n v="306.77"/>
    <n v="306.77"/>
    <n v="0"/>
    <s v="N"/>
    <n v="1223000233"/>
    <d v="2023-03-22T00:00:00"/>
    <m/>
    <d v="2023-02-17T00:00:00"/>
    <s v="00:00"/>
    <s v="23:59"/>
    <d v="2023-02-17T00:00:00"/>
    <s v="08:00"/>
    <s v="08:00"/>
    <n v="26.4"/>
    <s v="ce"/>
    <n v="17503"/>
    <n v="26.4"/>
    <n v="42"/>
    <s v="Kuehne+Nagel Tiel 3 Standpl"/>
    <s v="De Diepert 5"/>
    <s v="Tiel"/>
    <s v="4004 MA"/>
    <s v="NL"/>
    <x v="1"/>
    <s v="Fahrenheitweg 1"/>
    <x v="1"/>
    <s v="6101WR"/>
    <s v="NL"/>
    <s v="0002246355"/>
    <s v="0088413_002"/>
    <s v="31V"/>
    <s v="NL001131849B01"/>
    <n v="2"/>
    <n v="0"/>
    <n v="306.77"/>
    <s v="N"/>
    <s v="Peter Appel Transport B.V."/>
    <n v="36622"/>
    <d v="2023-02-17T00:00:00"/>
    <s v="08:08:00"/>
    <n v="0"/>
    <x v="4"/>
    <x v="6"/>
    <n v="2"/>
    <x v="1"/>
    <n v="1"/>
    <n v="26.4"/>
    <x v="1"/>
    <n v="306.77"/>
    <n v="1"/>
    <n v="334.07252999999997"/>
  </r>
  <r>
    <s v="COLGATE 3800 DEB."/>
    <s v="Colgate-Palmolive Nederland BV"/>
    <s v="101t"/>
    <n v="101090941480"/>
    <n v="101030162630"/>
    <n v="930"/>
    <s v="Inv Booked"/>
    <s v="0002246357"/>
    <s v="Verkoop"/>
    <n v="170"/>
    <s v="Transport drops zone"/>
    <s v="9 - verwerkt"/>
    <n v="0"/>
    <m/>
    <d v="2023-02-17T00:00:00"/>
    <s v="DROP"/>
    <s v="0001010909414800088635_002"/>
    <m/>
    <m/>
    <m/>
    <s v="EUR"/>
    <n v="231.17"/>
    <s v="EUR"/>
    <n v="231.17"/>
    <s v="EUR"/>
    <n v="231.17"/>
    <n v="231.17"/>
    <n v="0"/>
    <s v="N"/>
    <n v="1223000233"/>
    <d v="2023-03-22T00:00:00"/>
    <m/>
    <d v="2023-02-17T00:00:00"/>
    <s v="00:00"/>
    <s v="23:59"/>
    <d v="2023-02-17T00:00:00"/>
    <s v="17:00"/>
    <s v="17:00"/>
    <n v="19.2"/>
    <s v="ce"/>
    <n v="22213"/>
    <n v="19.2"/>
    <n v="37"/>
    <s v="Kuehne+Nagel Tiel 3 Standpl"/>
    <s v="De Diepert 5"/>
    <s v="Tiel"/>
    <s v="4004 MA"/>
    <s v="NL"/>
    <x v="1"/>
    <s v="Perenmarkt 15"/>
    <x v="2"/>
    <s v="1681PG"/>
    <s v="NL"/>
    <s v="0002246357"/>
    <s v="0088635_002"/>
    <s v="31V"/>
    <s v="NL001131849B01"/>
    <n v="2"/>
    <n v="0"/>
    <n v="231.17"/>
    <s v="N"/>
    <s v="Peter Appel Transport B.V."/>
    <n v="36622"/>
    <d v="2023-02-17T00:00:00"/>
    <s v="16:39:00"/>
    <n v="0"/>
    <x v="4"/>
    <x v="6"/>
    <n v="2"/>
    <x v="2"/>
    <n v="1"/>
    <n v="19.2"/>
    <x v="1"/>
    <n v="231.17"/>
    <n v="1"/>
    <n v="251.74412999999998"/>
  </r>
  <r>
    <s v="COLGATE 3800 DEB."/>
    <s v="Colgate-Palmolive Nederland BV"/>
    <s v="101t"/>
    <n v="0"/>
    <n v="101030162619"/>
    <n v="980"/>
    <s v="Cancel No In"/>
    <s v="0002246346"/>
    <s v="Verkoop"/>
    <n v="190"/>
    <s v="Transport Zone ritpr"/>
    <s v="0 - ingevoerd"/>
    <n v="0"/>
    <m/>
    <d v="2023-02-17T00:00:00"/>
    <m/>
    <m/>
    <n v="122.5"/>
    <n v="1.6"/>
    <m/>
    <s v="EUR"/>
    <n v="122.5"/>
    <s v="EUR"/>
    <n v="0"/>
    <s v="EUR"/>
    <n v="122.5"/>
    <n v="0"/>
    <n v="-122.5"/>
    <s v="N"/>
    <m/>
    <m/>
    <m/>
    <d v="2023-02-17T00:00:00"/>
    <s v="00:00"/>
    <s v="23:59"/>
    <d v="2023-02-17T00:00:00"/>
    <s v="00:00"/>
    <s v="23:59"/>
    <n v="1.6"/>
    <s v="ce"/>
    <n v="338"/>
    <n v="1.6"/>
    <n v="1"/>
    <s v="Kuehne+Nagel Tiel 3 Standpl"/>
    <s v="De Diepert 5"/>
    <s v="Tiel"/>
    <s v="4004 MA"/>
    <s v="NL"/>
    <x v="82"/>
    <s v="DE DIEPERT 5 NEW"/>
    <x v="57"/>
    <s v="4004 MA"/>
    <s v="NL"/>
    <s v="0002246346"/>
    <m/>
    <m/>
    <s v="NL001131849B01"/>
    <n v="2"/>
    <n v="0"/>
    <n v="0"/>
    <s v="N"/>
    <m/>
    <n v="36624"/>
    <d v="2023-02-17T00:00:00"/>
    <m/>
    <n v="0"/>
    <x v="4"/>
    <x v="6"/>
    <n v="2"/>
    <x v="41"/>
    <n v="0"/>
    <s v=""/>
    <x v="9"/>
    <s v=""/>
    <n v="1"/>
    <e v="#VALUE!"/>
  </r>
  <r>
    <s v="COLGATE 3800 DEB."/>
    <s v="Colgate-Palmolive Nederland BV"/>
    <s v="101t"/>
    <n v="101090941079"/>
    <n v="101030162620"/>
    <n v="930"/>
    <s v="Inv Booked"/>
    <s v="0002246350"/>
    <s v="Verkoop"/>
    <n v="170"/>
    <s v="Transport drops zone"/>
    <s v="9 - verwerkt"/>
    <n v="0"/>
    <m/>
    <d v="2023-02-17T00:00:00"/>
    <s v="DROP"/>
    <s v="0001010909410790088414_002"/>
    <m/>
    <m/>
    <m/>
    <s v="EUR"/>
    <n v="299.26"/>
    <s v="EUR"/>
    <n v="299.26"/>
    <s v="EUR"/>
    <n v="299.26"/>
    <n v="299.26"/>
    <n v="0"/>
    <s v="N"/>
    <n v="1223000233"/>
    <d v="2023-03-22T00:00:00"/>
    <m/>
    <d v="2023-02-17T00:00:00"/>
    <s v="00:00"/>
    <s v="23:59"/>
    <d v="2023-02-17T00:00:00"/>
    <s v="09:00"/>
    <s v="09:00"/>
    <n v="25.6"/>
    <s v="ce"/>
    <n v="22848"/>
    <n v="25.6"/>
    <n v="46"/>
    <s v="Kuehne+Nagel Tiel 3 Standpl"/>
    <s v="De Diepert 5"/>
    <s v="Tiel"/>
    <s v="4004 MA"/>
    <s v="NL"/>
    <x v="1"/>
    <s v="Fahrenheitweg 1"/>
    <x v="1"/>
    <s v="6101WR"/>
    <s v="NL"/>
    <s v="0002246350"/>
    <s v="0088414_002"/>
    <s v="31V"/>
    <s v="NL001131849B01"/>
    <n v="2"/>
    <n v="0"/>
    <n v="299.26"/>
    <s v="N"/>
    <s v="Peter Appel Transport B.V."/>
    <n v="36622"/>
    <d v="2023-02-17T00:00:00"/>
    <s v="10:55:00"/>
    <n v="38"/>
    <x v="4"/>
    <x v="6"/>
    <n v="2"/>
    <x v="1"/>
    <n v="1"/>
    <n v="25.6"/>
    <x v="1"/>
    <n v="299.26"/>
    <n v="1"/>
    <n v="325.89413999999999"/>
  </r>
  <r>
    <s v="COLGATE 3800 DEB."/>
    <s v="Colgate-Palmolive Nederland BV"/>
    <s v="101t"/>
    <n v="101090941477"/>
    <n v="101030162622"/>
    <n v="930"/>
    <s v="Inv Booked"/>
    <s v="0002246366"/>
    <s v="Verkoop"/>
    <n v="170"/>
    <s v="Transport drops zone"/>
    <s v="9 - verwerkt"/>
    <n v="0"/>
    <m/>
    <d v="2023-02-17T00:00:00"/>
    <s v="DROP"/>
    <s v="0001010909414770088637_002"/>
    <m/>
    <m/>
    <m/>
    <s v="EUR"/>
    <n v="135.16999999999999"/>
    <s v="EUR"/>
    <n v="135.16999999999999"/>
    <s v="EUR"/>
    <n v="135.16999999999999"/>
    <n v="135.16999999999999"/>
    <n v="0"/>
    <s v="N"/>
    <n v="1223000233"/>
    <d v="2023-03-22T00:00:00"/>
    <m/>
    <d v="2023-02-17T00:00:00"/>
    <s v="00:00"/>
    <s v="23:59"/>
    <d v="2023-02-17T00:00:00"/>
    <s v="14:00"/>
    <s v="14:00"/>
    <n v="17.600000000000001"/>
    <s v="ce"/>
    <n v="12530"/>
    <n v="17.600000000000001"/>
    <n v="29"/>
    <s v="Kuehne+Nagel Tiel 3 Standpl"/>
    <s v="De Diepert 5"/>
    <s v="Tiel"/>
    <s v="4004 MA"/>
    <s v="NL"/>
    <x v="14"/>
    <s v="Rood 24"/>
    <x v="17"/>
    <s v="6666LT"/>
    <s v="NL"/>
    <s v="0002246366"/>
    <s v="0088637_002"/>
    <s v="31V"/>
    <s v="NL001131849B01"/>
    <n v="2"/>
    <n v="0"/>
    <n v="135.16999999999999"/>
    <s v="N"/>
    <s v="Peter Appel Transport B.V."/>
    <n v="36622"/>
    <d v="2023-02-17T00:00:00"/>
    <s v="15:20:00"/>
    <n v="0"/>
    <x v="4"/>
    <x v="6"/>
    <n v="2"/>
    <x v="15"/>
    <n v="1"/>
    <n v="17.600000000000001"/>
    <x v="5"/>
    <n v="135.16999999999999"/>
    <n v="1"/>
    <n v="147.20012999999997"/>
  </r>
  <r>
    <s v="COLGATE 3800 DEB."/>
    <s v="Colgate-Palmolive Nederland BV"/>
    <s v="101t"/>
    <n v="101090941080"/>
    <n v="101030162629"/>
    <n v="930"/>
    <s v="Inv Booked"/>
    <s v="0002246360"/>
    <s v="Verkoop"/>
    <n v="170"/>
    <s v="Transport drops zone"/>
    <s v="9 - verwerkt"/>
    <n v="0"/>
    <m/>
    <d v="2023-02-17T00:00:00"/>
    <s v="DROP"/>
    <s v="0001010909410800088416_002"/>
    <m/>
    <m/>
    <m/>
    <s v="EUR"/>
    <n v="249.98"/>
    <s v="EUR"/>
    <n v="249.98"/>
    <s v="EUR"/>
    <n v="249.98"/>
    <n v="249.98"/>
    <n v="0"/>
    <s v="N"/>
    <n v="1223000233"/>
    <d v="2023-03-22T00:00:00"/>
    <m/>
    <d v="2023-02-17T00:00:00"/>
    <s v="00:00"/>
    <s v="23:59"/>
    <d v="2023-02-17T00:00:00"/>
    <s v="10:00"/>
    <s v="10:00"/>
    <n v="22.4"/>
    <s v="ce"/>
    <n v="16177"/>
    <n v="22.4"/>
    <n v="36"/>
    <s v="Kuehne+Nagel Tiel 3 Standpl"/>
    <s v="De Diepert 5"/>
    <s v="Tiel"/>
    <s v="4004 MA"/>
    <s v="NL"/>
    <x v="1"/>
    <s v="Perenmarkt 15"/>
    <x v="2"/>
    <s v="1681PG"/>
    <s v="NL"/>
    <s v="0002246360"/>
    <s v="0088416_002"/>
    <s v="31V"/>
    <s v="NL001131849B01"/>
    <n v="2"/>
    <n v="0"/>
    <n v="249.98"/>
    <s v="N"/>
    <s v="Peter Appel Transport B.V."/>
    <n v="36622"/>
    <d v="2023-02-17T00:00:00"/>
    <s v="10:23:00"/>
    <n v="0"/>
    <x v="4"/>
    <x v="6"/>
    <n v="2"/>
    <x v="2"/>
    <n v="1"/>
    <n v="22.4"/>
    <x v="1"/>
    <n v="249.98"/>
    <n v="1"/>
    <n v="272.22821999999996"/>
  </r>
  <r>
    <s v="COLGATE 3800 DEB."/>
    <s v="Colgate-Palmolive Nederland BV"/>
    <s v="101t"/>
    <n v="101090941082"/>
    <n v="101030162635"/>
    <n v="980"/>
    <s v="Cancel No In"/>
    <s v="0002246354 REFUSED"/>
    <s v="Verkoop"/>
    <n v="170"/>
    <s v="Transport drops zone"/>
    <s v="0 - ingevoerd"/>
    <n v="0"/>
    <m/>
    <d v="2023-02-17T00:00:00"/>
    <s v="DROP"/>
    <s v="0001010909410820088420_002"/>
    <n v="148.72"/>
    <n v="20.8"/>
    <m/>
    <s v="EUR"/>
    <n v="45.76"/>
    <s v="EUR"/>
    <n v="0"/>
    <s v="EUR"/>
    <n v="45.76"/>
    <n v="0"/>
    <n v="-45.76"/>
    <s v="N"/>
    <m/>
    <m/>
    <m/>
    <d v="2023-02-17T00:00:00"/>
    <s v="00:00"/>
    <s v="23:59"/>
    <d v="2023-02-17T00:00:00"/>
    <s v="21:00"/>
    <s v="21:00"/>
    <n v="6.4"/>
    <s v="ce"/>
    <n v="5607"/>
    <n v="6.4"/>
    <n v="9"/>
    <s v="Kuehne+Nagel Tiel 3 Standpl"/>
    <s v="De Diepert 5"/>
    <s v="Tiel"/>
    <s v="4004 MA"/>
    <s v="NL"/>
    <x v="14"/>
    <s v="Rood 24"/>
    <x v="17"/>
    <s v="6666LT"/>
    <s v="NL"/>
    <s v="0002246354 REFUSED"/>
    <s v="0088420_002"/>
    <m/>
    <s v="NL001131849B01"/>
    <n v="2"/>
    <n v="0"/>
    <n v="0"/>
    <s v="N"/>
    <s v="Peter Appel Transport B.V."/>
    <n v="36622"/>
    <d v="2023-02-17T00:00:00"/>
    <s v="22:46:00"/>
    <n v="0"/>
    <x v="4"/>
    <x v="6"/>
    <n v="2"/>
    <x v="15"/>
    <n v="1"/>
    <n v="20.8"/>
    <x v="5"/>
    <n v="148.72"/>
    <n v="1"/>
    <n v="161.95607999999999"/>
  </r>
  <r>
    <s v="COLGATE 3800 DEB."/>
    <s v="Colgate-Palmolive Nederland BV"/>
    <s v="101t"/>
    <n v="101090941075"/>
    <n v="101030162636"/>
    <n v="930"/>
    <s v="Inv Booked"/>
    <s v="0002246361"/>
    <s v="Verkoop"/>
    <n v="170"/>
    <s v="Transport drops zone"/>
    <s v="9 - verwerkt"/>
    <n v="0"/>
    <m/>
    <d v="2023-02-17T00:00:00"/>
    <s v="DROP"/>
    <s v="0001010909410750088410_002"/>
    <m/>
    <m/>
    <m/>
    <s v="EUR"/>
    <n v="27.39"/>
    <s v="EUR"/>
    <n v="27.39"/>
    <s v="EUR"/>
    <n v="27.39"/>
    <n v="27.39"/>
    <n v="0"/>
    <s v="N"/>
    <n v="1223000233"/>
    <d v="2023-03-22T00:00:00"/>
    <m/>
    <d v="2023-02-17T00:00:00"/>
    <s v="00:00"/>
    <s v="23:59"/>
    <d v="2023-02-17T00:00:00"/>
    <s v="07:00"/>
    <s v="14:00"/>
    <n v="0.8"/>
    <s v="ce"/>
    <n v="344"/>
    <n v="0.8"/>
    <n v="0"/>
    <s v="Kuehne+Nagel Tiel 3 Standpl"/>
    <s v="De Diepert 5"/>
    <s v="Tiel"/>
    <s v="4004 MA"/>
    <s v="NL"/>
    <x v="22"/>
    <s v="Basisweg 7"/>
    <x v="25"/>
    <s v="1951NG"/>
    <s v="NL"/>
    <s v="0002246361"/>
    <s v="0088410_002"/>
    <s v="31V"/>
    <s v="NL001131849B01"/>
    <n v="2"/>
    <n v="0"/>
    <n v="27.39"/>
    <s v="N"/>
    <s v="Peter Appel Transport B.V."/>
    <n v="36622"/>
    <d v="2023-02-17T00:00:00"/>
    <s v="10:10:00"/>
    <n v="0"/>
    <x v="4"/>
    <x v="6"/>
    <n v="2"/>
    <x v="17"/>
    <n v="1"/>
    <n v="0.8"/>
    <x v="0"/>
    <n v="27.39"/>
    <n v="1"/>
    <n v="29.82771"/>
  </r>
  <r>
    <s v="COLGATE 3800 DEB."/>
    <s v="Colgate-Palmolive Nederland BV"/>
    <s v="101t"/>
    <n v="101090941482"/>
    <n v="101030162663"/>
    <n v="930"/>
    <s v="Inv Booked"/>
    <s v="0002246372"/>
    <s v="Verkoop"/>
    <n v="170"/>
    <s v="Transport drops zone"/>
    <s v="9 - verwerkt"/>
    <n v="0"/>
    <m/>
    <d v="2023-02-17T00:00:00"/>
    <s v="DROP"/>
    <s v="0001010909414820088639_002"/>
    <m/>
    <m/>
    <m/>
    <s v="EUR"/>
    <n v="39.65"/>
    <s v="EUR"/>
    <n v="39.65"/>
    <s v="EUR"/>
    <n v="39.65"/>
    <n v="39.65"/>
    <n v="0"/>
    <s v="N"/>
    <n v="1223000233"/>
    <d v="2023-03-22T00:00:00"/>
    <m/>
    <d v="2023-02-17T00:00:00"/>
    <s v="00:00"/>
    <s v="23:59"/>
    <d v="2023-02-17T00:00:00"/>
    <s v="20:00"/>
    <s v="21:00"/>
    <n v="4.8"/>
    <s v="ce"/>
    <n v="3486"/>
    <n v="4.8"/>
    <n v="5"/>
    <s v="Kuehne+Nagel Tiel 3 Standpl"/>
    <s v="De Diepert 5"/>
    <s v="Tiel"/>
    <s v="4004 MA"/>
    <s v="NL"/>
    <x v="2"/>
    <s v="Randweg 2"/>
    <x v="6"/>
    <s v="4191 NN"/>
    <s v="NL"/>
    <s v="0002246372"/>
    <s v="0088639_002"/>
    <s v="31V"/>
    <s v="NL001131849B01"/>
    <n v="2"/>
    <n v="0"/>
    <n v="39.65"/>
    <s v="N"/>
    <s v="Peter Appel Transport B.V."/>
    <n v="36622"/>
    <d v="2023-02-17T00:00:00"/>
    <s v="21:22:00"/>
    <n v="0"/>
    <x v="4"/>
    <x v="6"/>
    <n v="2"/>
    <x v="6"/>
    <n v="1"/>
    <n v="8"/>
    <x v="2"/>
    <n v="66.08"/>
    <n v="1"/>
    <n v="71.961119999999994"/>
  </r>
  <r>
    <s v="COLGATE 3800 DEB."/>
    <s v="Colgate-Palmolive Nederland BV"/>
    <s v="101t"/>
    <n v="101090941082"/>
    <n v="101030162623"/>
    <n v="980"/>
    <s v="Cancel No In"/>
    <s v="0002246351 REFUSED"/>
    <s v="Verkoop"/>
    <n v="170"/>
    <s v="Transport drops zone"/>
    <s v="0 - ingevoerd"/>
    <n v="0"/>
    <m/>
    <d v="2023-02-17T00:00:00"/>
    <s v="DROP"/>
    <s v="0001010909410820088420_002"/>
    <n v="148.72"/>
    <n v="20.8"/>
    <m/>
    <s v="EUR"/>
    <n v="102.96"/>
    <s v="EUR"/>
    <n v="0"/>
    <s v="EUR"/>
    <n v="102.96"/>
    <n v="0"/>
    <n v="-102.96"/>
    <s v="N"/>
    <m/>
    <m/>
    <m/>
    <d v="2023-02-17T00:00:00"/>
    <s v="00:00"/>
    <s v="23:59"/>
    <d v="2023-02-17T00:00:00"/>
    <s v="21:00"/>
    <s v="21:00"/>
    <n v="14.4"/>
    <s v="ce"/>
    <n v="13377"/>
    <n v="14.4"/>
    <n v="23"/>
    <s v="Kuehne+Nagel Tiel 3 Standpl"/>
    <s v="De Diepert 5"/>
    <s v="Tiel"/>
    <s v="4004 MA"/>
    <s v="NL"/>
    <x v="14"/>
    <s v="Rood 24"/>
    <x v="17"/>
    <s v="6666LT"/>
    <s v="NL"/>
    <s v="0002246351 REFUSED"/>
    <s v="0088420_002"/>
    <m/>
    <s v="NL001131849B01"/>
    <n v="2"/>
    <n v="0"/>
    <n v="0"/>
    <s v="N"/>
    <s v="Peter Appel Transport B.V."/>
    <n v="36622"/>
    <d v="2023-02-17T00:00:00"/>
    <s v="22:46:00"/>
    <n v="0"/>
    <x v="4"/>
    <x v="6"/>
    <n v="2"/>
    <x v="15"/>
    <n v="0"/>
    <s v=""/>
    <x v="5"/>
    <s v=""/>
    <n v="1"/>
    <e v="#VALUE!"/>
  </r>
  <r>
    <s v="COLGATE 3800 DEB."/>
    <s v="Colgate-Palmolive Nederland BV"/>
    <s v="101t"/>
    <n v="101090941075"/>
    <n v="101030162624"/>
    <n v="930"/>
    <s v="Inv Booked"/>
    <s v="0002246365"/>
    <s v="Verkoop"/>
    <n v="170"/>
    <s v="Transport drops zone"/>
    <s v="9 - verwerkt"/>
    <n v="0"/>
    <m/>
    <d v="2023-02-17T00:00:00"/>
    <s v="DROP"/>
    <s v="0001010909410750088410_004"/>
    <m/>
    <m/>
    <m/>
    <s v="EUR"/>
    <n v="25.03"/>
    <s v="EUR"/>
    <n v="25.03"/>
    <s v="EUR"/>
    <n v="25.03"/>
    <n v="25.03"/>
    <n v="0"/>
    <s v="N"/>
    <n v="1223000233"/>
    <d v="2023-03-22T00:00:00"/>
    <m/>
    <d v="2023-02-17T00:00:00"/>
    <s v="00:00"/>
    <s v="23:59"/>
    <d v="2023-02-17T00:00:00"/>
    <s v="08:00"/>
    <s v="16:00"/>
    <n v="0.8"/>
    <s v="ce"/>
    <n v="104"/>
    <n v="0.8"/>
    <n v="0"/>
    <s v="Kuehne+Nagel Tiel 3 Standpl"/>
    <s v="De Diepert 5"/>
    <s v="Tiel"/>
    <s v="4004 MA"/>
    <s v="NL"/>
    <x v="76"/>
    <s v="Andries Copierhof 2"/>
    <x v="40"/>
    <s v="3059LM"/>
    <s v="NL"/>
    <s v="0002246365"/>
    <s v="0088410_004"/>
    <s v="31V"/>
    <s v="NL001131849B01"/>
    <n v="2"/>
    <n v="0"/>
    <n v="25.03"/>
    <s v="N"/>
    <s v="Peter Appel Transport B.V."/>
    <n v="36622"/>
    <d v="2023-02-17T00:00:00"/>
    <s v="10:38:00"/>
    <n v="0"/>
    <x v="4"/>
    <x v="6"/>
    <n v="2"/>
    <x v="33"/>
    <n v="1"/>
    <n v="0.8"/>
    <x v="6"/>
    <n v="25.03"/>
    <n v="1"/>
    <n v="27.257670000000001"/>
  </r>
  <r>
    <s v="COLGATE 3800 DEB."/>
    <s v="Colgate-Palmolive Nederland BV"/>
    <s v="101t"/>
    <n v="101090941075"/>
    <n v="101030162625"/>
    <n v="930"/>
    <s v="Inv Booked"/>
    <s v="0002246359"/>
    <s v="Verkoop"/>
    <n v="170"/>
    <s v="Transport drops zone"/>
    <s v="9 - verwerkt"/>
    <n v="0"/>
    <m/>
    <d v="2023-02-17T00:00:00"/>
    <s v="DROP"/>
    <s v="0001010909410750088410_009"/>
    <m/>
    <m/>
    <m/>
    <s v="EUR"/>
    <n v="51.1"/>
    <s v="EUR"/>
    <n v="51.1"/>
    <s v="EUR"/>
    <n v="51.1"/>
    <n v="51.1"/>
    <n v="0"/>
    <s v="N"/>
    <n v="1223000233"/>
    <d v="2023-03-22T00:00:00"/>
    <m/>
    <d v="2023-02-17T00:00:00"/>
    <s v="00:00"/>
    <s v="23:59"/>
    <d v="2023-02-17T00:00:00"/>
    <s v="12:45"/>
    <s v="12:45"/>
    <n v="2.4"/>
    <s v="ce"/>
    <n v="1339"/>
    <n v="2.4"/>
    <n v="1"/>
    <s v="Kuehne+Nagel Tiel 3 Standpl"/>
    <s v="De Diepert 5"/>
    <s v="Tiel"/>
    <s v="4004 MA"/>
    <s v="NL"/>
    <x v="43"/>
    <s v="Nijverheidsweg 61"/>
    <x v="42"/>
    <s v="3341LJ"/>
    <s v="NL"/>
    <s v="0002246359"/>
    <s v="0088410_009"/>
    <s v="31V"/>
    <s v="NL001131849B01"/>
    <n v="2"/>
    <n v="0"/>
    <n v="51.1"/>
    <s v="N"/>
    <s v="Peter Appel Transport B.V."/>
    <n v="36622"/>
    <d v="2023-02-17T00:00:00"/>
    <s v="13:36:00"/>
    <n v="0"/>
    <x v="4"/>
    <x v="6"/>
    <n v="2"/>
    <x v="19"/>
    <n v="1"/>
    <n v="2.4"/>
    <x v="3"/>
    <n v="51.1"/>
    <n v="1"/>
    <n v="55.6479"/>
  </r>
  <r>
    <s v="COLGATE 3800 DEB."/>
    <s v="Colgate-Palmolive Nederland BV"/>
    <s v="101t"/>
    <n v="101090941482"/>
    <n v="101030162626"/>
    <n v="930"/>
    <s v="Inv Booked"/>
    <s v="0002246363"/>
    <s v="Verkoop"/>
    <n v="170"/>
    <s v="Transport drops zone"/>
    <s v="9 - verwerkt"/>
    <n v="0"/>
    <m/>
    <d v="2023-02-17T00:00:00"/>
    <s v="DROP"/>
    <s v="0001010909414820088639_002"/>
    <m/>
    <m/>
    <m/>
    <s v="EUR"/>
    <n v="26.43"/>
    <s v="EUR"/>
    <n v="26.43"/>
    <s v="EUR"/>
    <n v="26.43"/>
    <n v="26.43"/>
    <n v="0"/>
    <s v="N"/>
    <n v="1223000233"/>
    <d v="2023-03-22T00:00:00"/>
    <m/>
    <d v="2023-02-17T00:00:00"/>
    <s v="00:00"/>
    <s v="23:59"/>
    <d v="2023-02-17T00:00:00"/>
    <s v="20:00"/>
    <s v="21:00"/>
    <n v="3.2"/>
    <s v="ce"/>
    <n v="2290"/>
    <n v="3.2"/>
    <n v="5"/>
    <s v="Kuehne+Nagel Tiel 3 Standpl"/>
    <s v="De Diepert 5"/>
    <s v="Tiel"/>
    <s v="4004 MA"/>
    <s v="NL"/>
    <x v="2"/>
    <s v="Randweg 2"/>
    <x v="6"/>
    <s v="4191 NN"/>
    <s v="NL"/>
    <s v="0002246363"/>
    <s v="0088639_002"/>
    <s v="31V"/>
    <s v="NL001131849B01"/>
    <n v="2"/>
    <n v="0"/>
    <n v="26.43"/>
    <s v="N"/>
    <s v="Peter Appel Transport B.V."/>
    <n v="36622"/>
    <d v="2023-02-17T00:00:00"/>
    <s v="21:22:00"/>
    <n v="0"/>
    <x v="4"/>
    <x v="6"/>
    <n v="2"/>
    <x v="6"/>
    <n v="0"/>
    <s v=""/>
    <x v="2"/>
    <s v=""/>
    <n v="1"/>
    <e v="#VALUE!"/>
  </r>
  <r>
    <s v="COLGATE 3800 DEB."/>
    <s v="Colgate-Palmolive Nederland BV"/>
    <s v="101t"/>
    <n v="101090941476"/>
    <n v="101030162627"/>
    <n v="930"/>
    <s v="Inv Booked"/>
    <s v="0002246356"/>
    <s v="Verkoop"/>
    <n v="170"/>
    <s v="Transport drops zone"/>
    <s v="9 - verwerkt"/>
    <n v="0"/>
    <m/>
    <d v="2023-02-17T00:00:00"/>
    <s v="DROP"/>
    <s v="0001010909414760088634_002"/>
    <m/>
    <m/>
    <m/>
    <s v="EUR"/>
    <n v="138.74"/>
    <s v="EUR"/>
    <n v="138.74"/>
    <s v="EUR"/>
    <n v="138.74"/>
    <n v="138.74"/>
    <n v="0"/>
    <s v="N"/>
    <n v="1223000233"/>
    <d v="2023-03-22T00:00:00"/>
    <m/>
    <d v="2023-02-17T00:00:00"/>
    <s v="00:00"/>
    <s v="23:59"/>
    <d v="2023-02-17T00:00:00"/>
    <s v="09:00"/>
    <s v="09:00"/>
    <n v="18.399999999999999"/>
    <s v="ce"/>
    <n v="19205"/>
    <n v="18.399999999999999"/>
    <n v="38"/>
    <s v="Kuehne+Nagel Tiel 3 Standpl"/>
    <s v="De Diepert 5"/>
    <s v="Tiel"/>
    <s v="4004 MA"/>
    <s v="NL"/>
    <x v="14"/>
    <s v="Rood 24"/>
    <x v="17"/>
    <s v="6666LT"/>
    <s v="NL"/>
    <s v="0002246356"/>
    <s v="0088634_002"/>
    <s v="31V"/>
    <s v="NL001131849B01"/>
    <n v="2"/>
    <n v="0"/>
    <n v="138.74"/>
    <s v="N"/>
    <s v="Peter Appel Transport B.V."/>
    <n v="36622"/>
    <d v="2023-02-17T00:00:00"/>
    <s v="11:01:00"/>
    <n v="56"/>
    <x v="4"/>
    <x v="6"/>
    <n v="2"/>
    <x v="15"/>
    <n v="1"/>
    <n v="18.399999999999999"/>
    <x v="5"/>
    <n v="138.74"/>
    <n v="1"/>
    <n v="151.08786000000001"/>
  </r>
  <r>
    <s v="COLGATE 3800 DEB."/>
    <s v="Colgate-Palmolive Nederland BV"/>
    <s v="101t"/>
    <n v="101090941075"/>
    <n v="101030162628"/>
    <n v="930"/>
    <s v="Inv Booked"/>
    <s v="0002246364"/>
    <s v="Verkoop"/>
    <n v="170"/>
    <s v="Transport drops zone"/>
    <s v="9 - verwerkt"/>
    <n v="0"/>
    <m/>
    <d v="2023-02-17T00:00:00"/>
    <s v="DROP"/>
    <s v="0001010909410750088410_011"/>
    <m/>
    <m/>
    <m/>
    <s v="EUR"/>
    <n v="20.58"/>
    <s v="EUR"/>
    <n v="20.58"/>
    <s v="EUR"/>
    <n v="20.58"/>
    <n v="20.58"/>
    <n v="0"/>
    <s v="N"/>
    <n v="1223000233"/>
    <d v="2023-03-22T00:00:00"/>
    <m/>
    <d v="2023-02-17T00:00:00"/>
    <s v="00:00"/>
    <s v="23:59"/>
    <d v="2023-02-17T00:00:00"/>
    <s v="13:15"/>
    <s v="13:15"/>
    <n v="0.8"/>
    <s v="ce"/>
    <n v="526"/>
    <n v="0.8"/>
    <n v="0"/>
    <s v="Kuehne+Nagel Tiel 3 Standpl"/>
    <s v="De Diepert 5"/>
    <s v="Tiel"/>
    <s v="4004 MA"/>
    <s v="NL"/>
    <x v="42"/>
    <s v="Industriestraat 67"/>
    <x v="41"/>
    <s v="7482EW"/>
    <s v="NL"/>
    <s v="0002246364"/>
    <s v="0088410_011"/>
    <s v="31V"/>
    <s v="NL001131849B01"/>
    <n v="2"/>
    <n v="0"/>
    <n v="20.58"/>
    <s v="N"/>
    <s v="Peter Appel Transport B.V."/>
    <n v="36622"/>
    <d v="2023-02-17T00:00:00"/>
    <s v="12:26:00"/>
    <n v="0"/>
    <x v="4"/>
    <x v="6"/>
    <n v="2"/>
    <x v="30"/>
    <n v="1"/>
    <n v="2.4000000000000004"/>
    <x v="3"/>
    <n v="61.73"/>
    <n v="1"/>
    <n v="67.223969999999994"/>
  </r>
  <r>
    <s v="COLGATE 3800 DEB."/>
    <s v="Colgate-Palmolive Nederland BV"/>
    <s v="101t"/>
    <n v="101090941075"/>
    <n v="101030162631"/>
    <n v="930"/>
    <s v="Inv Booked"/>
    <s v="0002246362"/>
    <s v="Verkoop"/>
    <n v="170"/>
    <s v="Transport drops zone"/>
    <s v="9 - verwerkt"/>
    <n v="0"/>
    <m/>
    <d v="2023-02-17T00:00:00"/>
    <s v="DROP"/>
    <s v="0001010909410750088410_008"/>
    <m/>
    <m/>
    <m/>
    <s v="EUR"/>
    <n v="118.3"/>
    <s v="EUR"/>
    <n v="118.3"/>
    <s v="EUR"/>
    <n v="118.3"/>
    <n v="118.3"/>
    <n v="0"/>
    <s v="N"/>
    <n v="1223000233"/>
    <d v="2023-03-22T00:00:00"/>
    <m/>
    <d v="2023-02-17T00:00:00"/>
    <s v="00:00"/>
    <s v="23:59"/>
    <d v="2023-02-17T00:00:00"/>
    <s v="12:00"/>
    <s v="13:00"/>
    <n v="7.2"/>
    <s v="ce"/>
    <n v="3994"/>
    <n v="7.2"/>
    <n v="5"/>
    <s v="Kuehne+Nagel Tiel 3 Standpl"/>
    <s v="De Diepert 5"/>
    <s v="Tiel"/>
    <s v="4004 MA"/>
    <s v="NL"/>
    <x v="16"/>
    <s v="Rijnland 4"/>
    <x v="19"/>
    <s v="1948RL"/>
    <s v="NL"/>
    <s v="0002246362"/>
    <s v="0088410_008"/>
    <s v="31V"/>
    <s v="NL001131849B01"/>
    <n v="2"/>
    <n v="0"/>
    <n v="118.3"/>
    <s v="N"/>
    <s v="Peter Appel Transport B.V."/>
    <n v="36622"/>
    <d v="2023-02-17T00:00:00"/>
    <s v="11:29:00"/>
    <n v="0"/>
    <x v="4"/>
    <x v="6"/>
    <n v="2"/>
    <x v="17"/>
    <n v="1"/>
    <n v="7.2"/>
    <x v="0"/>
    <n v="118.3"/>
    <n v="1"/>
    <n v="128.8287"/>
  </r>
  <r>
    <s v="COLGATE 3800 DEB."/>
    <s v="Colgate-Palmolive Nederland BV"/>
    <s v="101t"/>
    <n v="101090941075"/>
    <n v="101030162632"/>
    <n v="930"/>
    <s v="Inv Booked"/>
    <s v="0002246358"/>
    <s v="Verkoop"/>
    <n v="170"/>
    <s v="Transport drops zone"/>
    <s v="9 - verwerkt"/>
    <n v="0"/>
    <m/>
    <d v="2023-02-17T00:00:00"/>
    <s v="DROP"/>
    <s v="0001010909410750088410_011"/>
    <m/>
    <m/>
    <m/>
    <s v="EUR"/>
    <n v="41.15"/>
    <s v="EUR"/>
    <n v="41.15"/>
    <s v="EUR"/>
    <n v="41.15"/>
    <n v="41.15"/>
    <n v="0"/>
    <s v="N"/>
    <n v="1223000233"/>
    <d v="2023-03-22T00:00:00"/>
    <m/>
    <d v="2023-02-17T00:00:00"/>
    <s v="00:00"/>
    <s v="23:59"/>
    <d v="2023-02-17T00:00:00"/>
    <s v="13:15"/>
    <s v="13:15"/>
    <n v="1.6"/>
    <s v="ce"/>
    <n v="763"/>
    <n v="1.6"/>
    <n v="1"/>
    <s v="Kuehne+Nagel Tiel 3 Standpl"/>
    <s v="De Diepert 5"/>
    <s v="Tiel"/>
    <s v="4004 MA"/>
    <s v="NL"/>
    <x v="42"/>
    <s v="Industriestraat 67"/>
    <x v="41"/>
    <s v="7482EW"/>
    <s v="NL"/>
    <s v="0002246358"/>
    <s v="0088410_011"/>
    <s v="31V"/>
    <s v="NL001131849B01"/>
    <n v="2"/>
    <n v="0"/>
    <n v="41.15"/>
    <s v="N"/>
    <s v="Peter Appel Transport B.V."/>
    <n v="36622"/>
    <d v="2023-02-17T00:00:00"/>
    <s v="12:26:00"/>
    <n v="0"/>
    <x v="4"/>
    <x v="6"/>
    <n v="2"/>
    <x v="30"/>
    <n v="0"/>
    <s v=""/>
    <x v="3"/>
    <s v=""/>
    <n v="1"/>
    <e v="#VALUE!"/>
  </r>
  <r>
    <s v="COLGATE 3800 DEB."/>
    <s v="Colgate-Palmolive Nederland BV"/>
    <s v="101t"/>
    <n v="101090941481"/>
    <n v="101030162633"/>
    <n v="930"/>
    <s v="Inv Booked"/>
    <s v="0002246353"/>
    <s v="Verkoop"/>
    <n v="170"/>
    <s v="Transport drops zone"/>
    <s v="9 - verwerkt"/>
    <n v="0"/>
    <m/>
    <d v="2023-02-17T00:00:00"/>
    <s v="DROP"/>
    <s v="0001010909414810088638_002"/>
    <m/>
    <m/>
    <m/>
    <s v="EUR"/>
    <n v="260.74"/>
    <s v="EUR"/>
    <n v="260.74"/>
    <s v="EUR"/>
    <n v="260.74"/>
    <n v="260.74"/>
    <n v="0"/>
    <s v="N"/>
    <n v="1223000233"/>
    <d v="2023-03-22T00:00:00"/>
    <m/>
    <d v="2023-02-17T00:00:00"/>
    <s v="00:00"/>
    <s v="23:59"/>
    <d v="2023-02-17T00:00:00"/>
    <s v="18:00"/>
    <s v="18:00"/>
    <n v="19.2"/>
    <s v="ce"/>
    <n v="22213"/>
    <n v="19.2"/>
    <n v="37"/>
    <s v="Kuehne+Nagel Tiel 3 Standpl"/>
    <s v="De Diepert 5"/>
    <s v="Tiel"/>
    <s v="4004 MA"/>
    <s v="NL"/>
    <x v="1"/>
    <s v="Fahrenheitweg 1"/>
    <x v="1"/>
    <s v="6101WR"/>
    <s v="NL"/>
    <s v="0002246353"/>
    <s v="0088638_002"/>
    <s v="31V"/>
    <s v="NL001131849B01"/>
    <n v="2"/>
    <n v="0"/>
    <n v="260.74"/>
    <s v="N"/>
    <s v="Peter Appel Transport B.V."/>
    <n v="36622"/>
    <d v="2023-02-17T00:00:00"/>
    <s v="19:01:00"/>
    <n v="0"/>
    <x v="4"/>
    <x v="6"/>
    <n v="2"/>
    <x v="1"/>
    <n v="1"/>
    <n v="19.2"/>
    <x v="1"/>
    <n v="260.74"/>
    <n v="1"/>
    <n v="283.94585999999998"/>
  </r>
  <r>
    <s v="COLGATE 3800 DEB."/>
    <s v="Colgate-Palmolive Nederland BV"/>
    <s v="101t"/>
    <n v="101090941075"/>
    <n v="101030162634"/>
    <n v="930"/>
    <s v="Inv Booked"/>
    <s v="0002246352"/>
    <s v="Verkoop"/>
    <n v="170"/>
    <s v="Transport drops zone"/>
    <s v="9 - verwerkt"/>
    <n v="0"/>
    <m/>
    <d v="2023-02-17T00:00:00"/>
    <s v="DROP"/>
    <s v="0001010909410750088410_010"/>
    <m/>
    <m/>
    <m/>
    <s v="EUR"/>
    <n v="25.03"/>
    <s v="EUR"/>
    <n v="25.03"/>
    <s v="EUR"/>
    <n v="25.03"/>
    <n v="25.03"/>
    <n v="0"/>
    <s v="N"/>
    <n v="1223000233"/>
    <d v="2023-03-22T00:00:00"/>
    <m/>
    <d v="2023-02-17T00:00:00"/>
    <s v="00:00"/>
    <s v="23:59"/>
    <d v="2023-02-17T00:00:00"/>
    <s v="13:00"/>
    <s v="13:00"/>
    <n v="0.8"/>
    <s v="ce"/>
    <n v="474"/>
    <n v="0.8"/>
    <n v="0"/>
    <s v="Kuehne+Nagel Tiel 3 Standpl"/>
    <s v="De Diepert 5"/>
    <s v="Tiel"/>
    <s v="4004 MA"/>
    <s v="NL"/>
    <x v="11"/>
    <s v="Rietgraaf 1"/>
    <x v="23"/>
    <s v="6678 PJ"/>
    <s v="NL"/>
    <s v="0002246352"/>
    <s v="0088410_010"/>
    <s v="31V"/>
    <s v="NL001131849B01"/>
    <n v="2"/>
    <n v="0"/>
    <n v="25.03"/>
    <s v="N"/>
    <s v="Peter Appel Transport B.V."/>
    <n v="36622"/>
    <d v="2023-02-17T00:00:00"/>
    <s v="09:24:00"/>
    <n v="0"/>
    <x v="4"/>
    <x v="6"/>
    <n v="2"/>
    <x v="15"/>
    <n v="1"/>
    <n v="0.8"/>
    <x v="4"/>
    <n v="25.03"/>
    <n v="1"/>
    <n v="27.257670000000001"/>
  </r>
  <r>
    <s v="COLGATE 3800 DEB."/>
    <s v="Colgate-Palmolive Nederland BV"/>
    <s v="101t"/>
    <n v="101090941745"/>
    <n v="101030162740"/>
    <n v="930"/>
    <s v="Inv Booked"/>
    <s v="0002246396"/>
    <s v="Verkoop"/>
    <n v="170"/>
    <s v="Transport drops zone"/>
    <s v="9 - verwerkt"/>
    <n v="0"/>
    <m/>
    <d v="2023-02-18T00:00:00"/>
    <s v="DROP"/>
    <s v="0001010909417450088845_002"/>
    <m/>
    <m/>
    <m/>
    <s v="EUR"/>
    <n v="74.88"/>
    <s v="EUR"/>
    <n v="74.88"/>
    <s v="EUR"/>
    <n v="74.88"/>
    <n v="74.88"/>
    <n v="0"/>
    <s v="Y"/>
    <n v="1223000233"/>
    <d v="2023-03-22T00:00:00"/>
    <m/>
    <d v="2023-02-18T00:00:00"/>
    <s v="00:00"/>
    <s v="23:59"/>
    <d v="2023-02-18T00:00:00"/>
    <s v="06:00"/>
    <s v="07:00"/>
    <n v="14"/>
    <s v="ce"/>
    <n v="10076"/>
    <n v="14.4"/>
    <n v="23"/>
    <s v="Kuehne+Nagel Tiel 3 Standpl"/>
    <s v="De Diepert 5"/>
    <s v="Tiel"/>
    <s v="4004 MA"/>
    <s v="NL"/>
    <x v="2"/>
    <s v="Randweg 2"/>
    <x v="6"/>
    <s v="4191 NN"/>
    <s v="NL"/>
    <s v="0002246396"/>
    <s v="0088845_002"/>
    <s v="31V"/>
    <s v="NL001131849B01"/>
    <n v="2"/>
    <n v="0"/>
    <n v="74.88"/>
    <s v="N"/>
    <s v="Peter Appel Transport B.V."/>
    <n v="36622"/>
    <d v="2023-02-18T00:00:00"/>
    <s v="06:52:00"/>
    <n v="0"/>
    <x v="5"/>
    <x v="6"/>
    <n v="2"/>
    <x v="6"/>
    <n v="1"/>
    <n v="14.4"/>
    <x v="2"/>
    <n v="74.88"/>
    <n v="1"/>
    <n v="81.544319999999999"/>
  </r>
  <r>
    <s v="COLGATE 3800 DEB."/>
    <s v="Colgate-Palmolive Nederland BV"/>
    <s v="101t"/>
    <n v="101090941549"/>
    <n v="101030162694"/>
    <n v="930"/>
    <s v="Inv Booked"/>
    <s v="0002246374"/>
    <s v="Verkoop"/>
    <n v="170"/>
    <s v="Transport drops zone"/>
    <s v="9 - verwerkt"/>
    <n v="0"/>
    <m/>
    <d v="2023-02-18T00:00:00"/>
    <s v="DROP"/>
    <s v="0001010909415490088696_002"/>
    <m/>
    <m/>
    <m/>
    <s v="EUR"/>
    <n v="5.94"/>
    <s v="EUR"/>
    <n v="5.94"/>
    <s v="EUR"/>
    <n v="5.94"/>
    <n v="5.94"/>
    <n v="0"/>
    <s v="Y"/>
    <n v="1223000233"/>
    <d v="2023-03-22T00:00:00"/>
    <m/>
    <d v="2023-02-18T00:00:00"/>
    <s v="00:00"/>
    <s v="23:59"/>
    <d v="2023-02-18T00:00:00"/>
    <s v="09:30"/>
    <s v="10:30"/>
    <n v="0.8"/>
    <s v="ce"/>
    <n v="60"/>
    <n v="0.8"/>
    <n v="0"/>
    <s v="Kuehne+Nagel Tiel 3 Standpl"/>
    <s v="De Diepert 5"/>
    <s v="Tiel"/>
    <s v="4004 MA"/>
    <s v="NL"/>
    <x v="24"/>
    <s v="Ravenswade 14"/>
    <x v="26"/>
    <s v="3439 LD"/>
    <s v="NL"/>
    <s v="0002246374"/>
    <s v="0088696_002"/>
    <s v="31V"/>
    <s v="NL001131849B01"/>
    <n v="2"/>
    <n v="0"/>
    <n v="5.94"/>
    <s v="N"/>
    <s v="Peter Appel Transport B.V."/>
    <n v="36622"/>
    <d v="2023-02-18T00:00:00"/>
    <s v="06:44:00"/>
    <n v="0"/>
    <x v="5"/>
    <x v="6"/>
    <n v="2"/>
    <x v="22"/>
    <n v="1"/>
    <n v="26.400000000000002"/>
    <x v="7"/>
    <n v="196.15"/>
    <n v="1"/>
    <n v="213.60735"/>
  </r>
  <r>
    <s v="COLGATE 3800 DEB."/>
    <s v="Colgate-Palmolive Nederland BV"/>
    <s v="101t"/>
    <n v="101090941549"/>
    <n v="101030162701"/>
    <n v="930"/>
    <s v="Inv Booked"/>
    <s v="0002246383"/>
    <s v="Verkoop"/>
    <n v="170"/>
    <s v="Transport drops zone"/>
    <s v="9 - verwerkt"/>
    <n v="0"/>
    <m/>
    <d v="2023-02-18T00:00:00"/>
    <s v="DROP"/>
    <s v="0001010909415490088696_002"/>
    <m/>
    <m/>
    <m/>
    <s v="EUR"/>
    <n v="190.21"/>
    <s v="EUR"/>
    <n v="190.21"/>
    <s v="EUR"/>
    <n v="190.21"/>
    <n v="190.21"/>
    <n v="0"/>
    <s v="Y"/>
    <n v="1223000233"/>
    <d v="2023-03-22T00:00:00"/>
    <m/>
    <d v="2023-02-18T00:00:00"/>
    <s v="00:00"/>
    <s v="23:59"/>
    <d v="2023-02-18T00:00:00"/>
    <s v="09:30"/>
    <s v="10:30"/>
    <n v="25"/>
    <s v="ce"/>
    <n v="9201"/>
    <n v="25.6"/>
    <n v="17"/>
    <s v="Kuehne+Nagel Tiel 3 Standpl"/>
    <s v="De Diepert 5"/>
    <s v="Tiel"/>
    <s v="4004 MA"/>
    <s v="NL"/>
    <x v="24"/>
    <s v="Ravenswade 14"/>
    <x v="26"/>
    <s v="3439 LD"/>
    <s v="NL"/>
    <s v="0002246383"/>
    <s v="0088696_002"/>
    <s v="31V"/>
    <s v="NL001131849B01"/>
    <n v="2"/>
    <n v="0"/>
    <n v="190.21"/>
    <s v="N"/>
    <s v="Peter Appel Transport B.V."/>
    <n v="36622"/>
    <d v="2023-02-18T00:00:00"/>
    <s v="06:44:00"/>
    <n v="0"/>
    <x v="5"/>
    <x v="6"/>
    <n v="2"/>
    <x v="22"/>
    <n v="0"/>
    <s v=""/>
    <x v="7"/>
    <s v=""/>
    <n v="1"/>
    <e v="#VALUE!"/>
  </r>
  <r>
    <s v="COLGATE 3800 DEB."/>
    <s v="Colgate-Palmolive Nederland BV"/>
    <s v="101t"/>
    <n v="101090941747"/>
    <n v="101030162687"/>
    <n v="930"/>
    <s v="Inv Booked"/>
    <s v="0002246390"/>
    <s v="Verkoop"/>
    <n v="170"/>
    <s v="Transport drops zone"/>
    <s v="9 - verwerkt"/>
    <n v="0"/>
    <m/>
    <d v="2023-02-18T00:00:00"/>
    <s v="DROP"/>
    <s v="0001010909417470088846_002"/>
    <m/>
    <m/>
    <m/>
    <s v="EUR"/>
    <n v="62.4"/>
    <s v="EUR"/>
    <n v="62.4"/>
    <s v="EUR"/>
    <n v="62.4"/>
    <n v="62.4"/>
    <n v="0"/>
    <s v="Y"/>
    <n v="1223000233"/>
    <d v="2023-03-22T00:00:00"/>
    <m/>
    <d v="2023-02-18T00:00:00"/>
    <s v="00:00"/>
    <s v="23:59"/>
    <d v="2023-02-18T00:00:00"/>
    <s v="06:00"/>
    <s v="07:00"/>
    <n v="12"/>
    <s v="ce"/>
    <n v="7670"/>
    <n v="12"/>
    <n v="15"/>
    <s v="Kuehne+Nagel Tiel 3 Standpl"/>
    <s v="De Diepert 5"/>
    <s v="Tiel"/>
    <s v="4004 MA"/>
    <s v="NL"/>
    <x v="2"/>
    <s v="Randweg 2"/>
    <x v="6"/>
    <s v="4191 NN"/>
    <s v="NL"/>
    <s v="0002246390"/>
    <s v="0088846_002"/>
    <s v="31V"/>
    <s v="NL001131849B01"/>
    <n v="2"/>
    <n v="0"/>
    <n v="62.4"/>
    <s v="N"/>
    <s v="Peter Appel Transport B.V."/>
    <n v="36622"/>
    <d v="2023-02-18T00:00:00"/>
    <s v="06:52:00"/>
    <n v="0"/>
    <x v="5"/>
    <x v="6"/>
    <n v="2"/>
    <x v="6"/>
    <n v="1"/>
    <n v="12"/>
    <x v="2"/>
    <n v="62.4"/>
    <n v="1"/>
    <n v="67.953599999999994"/>
  </r>
  <r>
    <s v="COLGATE 3800 DEB."/>
    <s v="Colgate-Palmolive Nederland BV"/>
    <s v="101t"/>
    <n v="101090941746"/>
    <n v="101030162688"/>
    <n v="930"/>
    <s v="Inv Booked"/>
    <s v="0002246375"/>
    <s v="Verkoop"/>
    <n v="170"/>
    <s v="Transport drops zone"/>
    <s v="9 - verwerkt"/>
    <n v="0"/>
    <m/>
    <d v="2023-02-18T00:00:00"/>
    <s v="DROP"/>
    <s v="0001010909417460088844_002"/>
    <m/>
    <m/>
    <m/>
    <s v="EUR"/>
    <n v="86.36"/>
    <s v="EUR"/>
    <n v="86.36"/>
    <s v="EUR"/>
    <n v="86.36"/>
    <n v="86.36"/>
    <n v="0"/>
    <s v="Y"/>
    <n v="1223000233"/>
    <d v="2023-03-22T00:00:00"/>
    <m/>
    <d v="2023-02-18T00:00:00"/>
    <s v="00:00"/>
    <s v="23:59"/>
    <d v="2023-02-18T00:00:00"/>
    <s v="07:00"/>
    <s v="07:00"/>
    <n v="13"/>
    <s v="ce"/>
    <n v="10015"/>
    <n v="13.6"/>
    <n v="18"/>
    <s v="Kuehne+Nagel Tiel 3 Standpl"/>
    <s v="De Diepert 5"/>
    <s v="Tiel"/>
    <s v="4004 MA"/>
    <s v="NL"/>
    <x v="14"/>
    <s v="Rood 24"/>
    <x v="17"/>
    <s v="6666LT"/>
    <s v="NL"/>
    <s v="0002246375"/>
    <s v="0088844_002"/>
    <s v="31V"/>
    <s v="NL001131849B01"/>
    <n v="2"/>
    <n v="0"/>
    <n v="86.36"/>
    <s v="N"/>
    <s v="Peter Appel Transport B.V."/>
    <n v="36622"/>
    <d v="2023-02-18T00:00:00"/>
    <s v="07:52:00"/>
    <n v="0"/>
    <x v="5"/>
    <x v="6"/>
    <n v="2"/>
    <x v="15"/>
    <n v="1"/>
    <n v="26.4"/>
    <x v="5"/>
    <n v="167.64"/>
    <n v="1"/>
    <n v="182.55995999999999"/>
  </r>
  <r>
    <s v="COLGATE 3800 DEB."/>
    <s v="Colgate-Palmolive Nederland BV"/>
    <s v="101t"/>
    <n v="101090941746"/>
    <n v="101030162739"/>
    <n v="930"/>
    <s v="Inv Booked"/>
    <s v="0002246398"/>
    <s v="Verkoop"/>
    <n v="170"/>
    <s v="Transport drops zone"/>
    <s v="9 - verwerkt"/>
    <n v="0"/>
    <m/>
    <d v="2023-02-18T00:00:00"/>
    <s v="DROP"/>
    <s v="0001010909417460088844_002"/>
    <m/>
    <m/>
    <m/>
    <s v="EUR"/>
    <n v="81.28"/>
    <s v="EUR"/>
    <n v="81.28"/>
    <s v="EUR"/>
    <n v="81.28"/>
    <n v="81.28"/>
    <n v="0"/>
    <s v="N"/>
    <n v="1223000233"/>
    <d v="2023-03-22T00:00:00"/>
    <m/>
    <d v="2023-02-18T00:00:00"/>
    <s v="00:00"/>
    <s v="23:59"/>
    <d v="2023-02-18T00:00:00"/>
    <s v="07:00"/>
    <s v="07:00"/>
    <n v="12.8"/>
    <s v="ce"/>
    <n v="9589"/>
    <n v="12.8"/>
    <n v="21"/>
    <s v="Kuehne+Nagel Tiel 3 Standpl"/>
    <s v="De Diepert 5"/>
    <s v="Tiel"/>
    <s v="4004 MA"/>
    <s v="NL"/>
    <x v="14"/>
    <s v="Rood 24"/>
    <x v="17"/>
    <s v="6666LT"/>
    <s v="NL"/>
    <s v="0002246398"/>
    <s v="0088844_002"/>
    <s v="31V"/>
    <s v="NL001131849B01"/>
    <n v="2"/>
    <n v="0"/>
    <n v="81.28"/>
    <s v="N"/>
    <s v="Peter Appel Transport B.V."/>
    <n v="36622"/>
    <d v="2023-02-18T00:00:00"/>
    <s v="07:52:00"/>
    <n v="0"/>
    <x v="5"/>
    <x v="6"/>
    <n v="2"/>
    <x v="15"/>
    <n v="0"/>
    <s v=""/>
    <x v="5"/>
    <s v=""/>
    <n v="1"/>
    <e v="#VALUE!"/>
  </r>
  <r>
    <s v="COLGATE 3800 DEB."/>
    <s v="Colgate-Palmolive Nederland BV"/>
    <s v="101t"/>
    <n v="101090941920"/>
    <n v="101030162745"/>
    <n v="930"/>
    <s v="Inv Booked"/>
    <s v="0002246399"/>
    <s v="Verkoop"/>
    <n v="170"/>
    <s v="Transport drops zone"/>
    <s v="9 - verwerkt"/>
    <n v="0"/>
    <m/>
    <d v="2023-02-20T00:00:00"/>
    <s v="DROP"/>
    <s v="0001010909419200088865_002"/>
    <m/>
    <m/>
    <m/>
    <s v="EUR"/>
    <n v="127.68"/>
    <s v="EUR"/>
    <n v="127.68"/>
    <s v="EUR"/>
    <n v="127.68"/>
    <n v="127.68"/>
    <n v="0"/>
    <s v="N"/>
    <n v="1223000233"/>
    <d v="2023-03-22T00:00:00"/>
    <m/>
    <d v="2023-02-20T00:00:00"/>
    <s v="00:00"/>
    <s v="23:59"/>
    <d v="2023-02-20T00:00:00"/>
    <s v="14:00"/>
    <s v="14:00"/>
    <n v="16"/>
    <s v="ce"/>
    <n v="11509"/>
    <n v="16"/>
    <n v="24"/>
    <s v="Kuehne+Nagel Tiel 3 Standpl"/>
    <s v="De Diepert 5"/>
    <s v="Tiel"/>
    <s v="4004 MA"/>
    <s v="NL"/>
    <x v="14"/>
    <s v="Rood 24"/>
    <x v="17"/>
    <s v="6666LT"/>
    <s v="NL"/>
    <s v="0002246399"/>
    <s v="0088865_002"/>
    <s v="31V"/>
    <s v="NL001131849B01"/>
    <n v="2"/>
    <n v="0"/>
    <n v="127.68"/>
    <s v="N"/>
    <s v="Peter Appel Transport B.V."/>
    <n v="36622"/>
    <d v="2023-02-20T00:00:00"/>
    <s v="17:14:00"/>
    <n v="0"/>
    <x v="0"/>
    <x v="7"/>
    <n v="2"/>
    <x v="15"/>
    <n v="1"/>
    <n v="16"/>
    <x v="5"/>
    <n v="127.68"/>
    <n v="1"/>
    <n v="139.04352"/>
  </r>
  <r>
    <s v="COLGATE 3800 DEB."/>
    <s v="Colgate-Palmolive Nederland BV"/>
    <s v="101t"/>
    <n v="101090941759"/>
    <n v="101030162691"/>
    <n v="930"/>
    <s v="Inv Booked"/>
    <s v="0002246381"/>
    <s v="Verkoop"/>
    <n v="170"/>
    <s v="Transport drops zone"/>
    <s v="9 - verwerkt"/>
    <n v="0"/>
    <m/>
    <d v="2023-02-20T00:00:00"/>
    <s v="DROP"/>
    <s v="0001010909417590088850_002"/>
    <m/>
    <m/>
    <m/>
    <s v="EUR"/>
    <n v="156.96"/>
    <s v="EUR"/>
    <n v="156.96"/>
    <s v="EUR"/>
    <n v="156.96"/>
    <n v="156.96"/>
    <n v="0"/>
    <s v="N"/>
    <n v="1223000233"/>
    <d v="2023-03-22T00:00:00"/>
    <m/>
    <d v="2023-02-20T00:00:00"/>
    <s v="00:00"/>
    <s v="23:59"/>
    <d v="2023-02-20T00:00:00"/>
    <s v="14:30"/>
    <s v="14:30"/>
    <n v="14.4"/>
    <s v="ce"/>
    <n v="14674"/>
    <n v="14.4"/>
    <n v="26"/>
    <s v="Kuehne+Nagel Tiel 3 Standpl"/>
    <s v="De Diepert 5"/>
    <s v="Tiel"/>
    <s v="4004 MA"/>
    <s v="NL"/>
    <x v="3"/>
    <s v="FACETLAAN 6"/>
    <x v="4"/>
    <s v="2665 NR"/>
    <s v="NL"/>
    <s v="0002246381"/>
    <s v="0088850_002"/>
    <s v="31V"/>
    <s v="NL001131849B01"/>
    <n v="2"/>
    <n v="0"/>
    <n v="156.96"/>
    <s v="N"/>
    <s v="Peter Appel Transport B.V."/>
    <n v="36622"/>
    <d v="2023-02-20T00:00:00"/>
    <s v="14:51:00"/>
    <n v="0"/>
    <x v="0"/>
    <x v="7"/>
    <n v="2"/>
    <x v="4"/>
    <n v="1"/>
    <n v="20.8"/>
    <x v="3"/>
    <n v="226.72"/>
    <n v="1"/>
    <n v="246.89807999999999"/>
  </r>
  <r>
    <s v="COLGATE 3800 DEB."/>
    <s v="Colgate-Palmolive Nederland BV"/>
    <s v="101t"/>
    <n v="101090942050"/>
    <n v="101030162693"/>
    <n v="930"/>
    <s v="Inv Booked"/>
    <s v="0002246378"/>
    <s v="Verkoop"/>
    <n v="170"/>
    <s v="Transport drops zone"/>
    <s v="9 - verwerkt"/>
    <n v="0"/>
    <m/>
    <d v="2023-02-20T00:00:00"/>
    <s v="DROP"/>
    <s v="0001010909420500089011_003"/>
    <m/>
    <m/>
    <m/>
    <s v="EUR"/>
    <n v="141.34"/>
    <s v="EUR"/>
    <n v="141.34"/>
    <s v="EUR"/>
    <n v="141.34"/>
    <n v="141.34"/>
    <n v="0"/>
    <s v="N"/>
    <n v="1223000233"/>
    <d v="2023-03-22T00:00:00"/>
    <m/>
    <d v="2023-02-20T00:00:00"/>
    <s v="00:00"/>
    <s v="23:59"/>
    <d v="2023-02-20T00:00:00"/>
    <s v="08:30"/>
    <s v="16:00"/>
    <n v="11.2"/>
    <s v="ce"/>
    <n v="1998"/>
    <n v="11.2"/>
    <n v="11"/>
    <s v="Kuehne+Nagel Tiel 3 Standpl"/>
    <s v="De Diepert 5"/>
    <s v="Tiel"/>
    <s v="4004 MA"/>
    <s v="NL"/>
    <x v="49"/>
    <s v="Oude Berghuizerweg 30"/>
    <x v="31"/>
    <s v="7336 AW"/>
    <s v="NL"/>
    <s v="0002246378"/>
    <s v="0089011_003"/>
    <s v="31V"/>
    <s v="NL001131849B01"/>
    <n v="2"/>
    <n v="0"/>
    <n v="141.34"/>
    <s v="N"/>
    <s v="Peter Appel Transport B.V."/>
    <n v="36622"/>
    <d v="2023-02-20T00:00:00"/>
    <s v="10:00:00"/>
    <n v="0"/>
    <x v="0"/>
    <x v="7"/>
    <n v="2"/>
    <x v="27"/>
    <n v="1"/>
    <n v="11.2"/>
    <x v="0"/>
    <n v="141.34"/>
    <n v="1"/>
    <n v="153.91926000000001"/>
  </r>
  <r>
    <s v="COLGATE 3800 DEB."/>
    <s v="Colgate-Palmolive Nederland BV"/>
    <s v="101t"/>
    <n v="101090941919"/>
    <n v="101030162695"/>
    <n v="930"/>
    <s v="Inv Booked"/>
    <s v="0002246379"/>
    <s v="Verkoop"/>
    <n v="170"/>
    <s v="Transport drops zone"/>
    <s v="9 - verwerkt"/>
    <n v="0"/>
    <m/>
    <d v="2023-02-20T00:00:00"/>
    <s v="DROP"/>
    <s v="0001010909419190088864_003"/>
    <m/>
    <m/>
    <m/>
    <s v="EUR"/>
    <n v="88.27"/>
    <s v="EUR"/>
    <n v="88.27"/>
    <s v="EUR"/>
    <n v="88.27"/>
    <n v="88.27"/>
    <n v="0"/>
    <s v="N"/>
    <n v="1223000233"/>
    <d v="2023-03-22T00:00:00"/>
    <m/>
    <d v="2023-02-20T00:00:00"/>
    <s v="00:00"/>
    <s v="23:59"/>
    <d v="2023-02-20T00:00:00"/>
    <s v="09:00"/>
    <s v="17:00"/>
    <n v="4.8"/>
    <s v="ce"/>
    <n v="3994"/>
    <n v="4.8"/>
    <n v="7"/>
    <s v="Kuehne+Nagel Tiel 3 Standpl"/>
    <s v="De Diepert 5"/>
    <s v="Tiel"/>
    <s v="4004 MA"/>
    <s v="NL"/>
    <x v="61"/>
    <s v="Nijverheidsweg 14"/>
    <x v="48"/>
    <s v="3251 LP"/>
    <s v="NL"/>
    <s v="0002246379"/>
    <s v="0088864_003"/>
    <s v="31V"/>
    <s v="NL001131849B01"/>
    <n v="2"/>
    <n v="0"/>
    <n v="88.27"/>
    <s v="N"/>
    <s v="Peter Appel Transport B.V."/>
    <n v="36622"/>
    <d v="2023-02-20T00:00:00"/>
    <s v="09:34:00"/>
    <n v="0"/>
    <x v="0"/>
    <x v="7"/>
    <n v="2"/>
    <x v="37"/>
    <n v="1"/>
    <n v="4.8"/>
    <x v="0"/>
    <n v="88.27"/>
    <n v="1"/>
    <n v="96.126029999999986"/>
  </r>
  <r>
    <s v="COLGATE 3800 DEB."/>
    <s v="Colgate-Palmolive Nederland BV"/>
    <s v="101t"/>
    <n v="101090941921"/>
    <n v="101030162696"/>
    <n v="930"/>
    <s v="Inv Booked"/>
    <s v="0002246377"/>
    <s v="Verkoop"/>
    <n v="170"/>
    <s v="Transport drops zone"/>
    <s v="9 - verwerkt"/>
    <n v="0"/>
    <m/>
    <d v="2023-02-20T00:00:00"/>
    <s v="DROP"/>
    <s v="0001010909419210088867_003"/>
    <m/>
    <m/>
    <m/>
    <s v="EUR"/>
    <n v="172.51"/>
    <s v="EUR"/>
    <n v="172.51"/>
    <s v="EUR"/>
    <n v="172.51"/>
    <n v="172.51"/>
    <n v="0"/>
    <s v="N"/>
    <n v="1223000233"/>
    <d v="2023-03-22T00:00:00"/>
    <m/>
    <d v="2023-02-20T00:00:00"/>
    <s v="00:00"/>
    <s v="23:59"/>
    <d v="2023-02-20T00:00:00"/>
    <s v="12:00"/>
    <s v="12:00"/>
    <n v="7.2"/>
    <s v="ce"/>
    <n v="6480"/>
    <n v="7.2"/>
    <n v="12"/>
    <s v="Kuehne+Nagel Tiel 3 Standpl"/>
    <s v="De Diepert 5"/>
    <s v="Tiel"/>
    <s v="4004 MA"/>
    <s v="NL"/>
    <x v="0"/>
    <s v="Henri Fordlaan 6"/>
    <x v="0"/>
    <s v="9615TK"/>
    <s v="NL"/>
    <s v="0002246377"/>
    <s v="0088867_003"/>
    <s v="31V"/>
    <s v="NL001131849B01"/>
    <n v="2"/>
    <n v="0"/>
    <n v="172.51"/>
    <s v="N"/>
    <s v="Peter Appel Transport B.V."/>
    <n v="36622"/>
    <d v="2023-02-20T00:00:00"/>
    <s v="12:38:00"/>
    <n v="0"/>
    <x v="0"/>
    <x v="7"/>
    <n v="2"/>
    <x v="0"/>
    <n v="1"/>
    <n v="7.2"/>
    <x v="0"/>
    <n v="172.51"/>
    <n v="1"/>
    <n v="187.86338999999998"/>
  </r>
  <r>
    <s v="COLGATE 3800 DEB."/>
    <s v="Colgate-Palmolive Nederland BV"/>
    <s v="101t"/>
    <n v="101090941922"/>
    <n v="101030162697"/>
    <n v="930"/>
    <s v="Inv Booked"/>
    <s v="0002246385"/>
    <s v="Verkoop"/>
    <n v="170"/>
    <s v="Transport drops zone"/>
    <s v="9 - verwerkt"/>
    <n v="0"/>
    <m/>
    <d v="2023-02-20T00:00:00"/>
    <s v="DROP"/>
    <s v="0001010909419220088868_002"/>
    <m/>
    <m/>
    <m/>
    <s v="EUR"/>
    <n v="84.6"/>
    <s v="EUR"/>
    <n v="84.6"/>
    <s v="EUR"/>
    <n v="84.6"/>
    <n v="84.6"/>
    <n v="0"/>
    <s v="N"/>
    <n v="1223000233"/>
    <d v="2023-03-22T00:00:00"/>
    <m/>
    <d v="2023-02-20T00:00:00"/>
    <s v="00:00"/>
    <s v="23:59"/>
    <d v="2023-02-20T00:00:00"/>
    <s v="16:00"/>
    <s v="16:00"/>
    <n v="7.2"/>
    <s v="ce"/>
    <n v="9072"/>
    <n v="7.2"/>
    <n v="14"/>
    <s v="Kuehne+Nagel Tiel 3 Standpl"/>
    <s v="De Diepert 5"/>
    <s v="Tiel"/>
    <s v="4004 MA"/>
    <s v="NL"/>
    <x v="41"/>
    <s v="Asteriastraat 9"/>
    <x v="3"/>
    <s v="5047 RM"/>
    <s v="NL"/>
    <s v="0002246385"/>
    <s v="0088868_002"/>
    <s v="31V"/>
    <s v="NL001131849B01"/>
    <n v="2"/>
    <n v="0"/>
    <n v="84.6"/>
    <s v="N"/>
    <s v="Peter Appel Transport B.V."/>
    <n v="36622"/>
    <d v="2023-02-20T00:00:00"/>
    <s v="17:03:00"/>
    <n v="0"/>
    <x v="0"/>
    <x v="7"/>
    <n v="2"/>
    <x v="3"/>
    <n v="1"/>
    <n v="13.600000000000001"/>
    <x v="0"/>
    <n v="159.80000000000001"/>
    <n v="1"/>
    <n v="174.0222"/>
  </r>
  <r>
    <s v="COLGATE 3800 DEB."/>
    <s v="Colgate-Palmolive Nederland BV"/>
    <s v="101t"/>
    <n v="101090941919"/>
    <n v="101030162700"/>
    <n v="930"/>
    <s v="Inv Booked"/>
    <s v="0002246387"/>
    <s v="Verkoop"/>
    <n v="170"/>
    <s v="Transport drops zone"/>
    <s v="9 - verwerkt"/>
    <n v="0"/>
    <m/>
    <d v="2023-02-20T00:00:00"/>
    <s v="DROP"/>
    <s v="0001010909419190088864_002"/>
    <m/>
    <m/>
    <m/>
    <s v="EUR"/>
    <n v="109.83"/>
    <s v="EUR"/>
    <n v="109.83"/>
    <s v="EUR"/>
    <n v="109.83"/>
    <n v="109.83"/>
    <n v="0"/>
    <s v="N"/>
    <n v="1223000233"/>
    <d v="2023-03-22T00:00:00"/>
    <m/>
    <d v="2023-02-20T00:00:00"/>
    <s v="00:00"/>
    <s v="23:59"/>
    <d v="2023-02-20T00:00:00"/>
    <s v="08:00"/>
    <s v="17:00"/>
    <n v="8.8000000000000007"/>
    <s v="ce"/>
    <n v="6062"/>
    <n v="8.8000000000000007"/>
    <n v="6"/>
    <s v="Kuehne+Nagel Tiel 3 Standpl"/>
    <s v="De Diepert 5"/>
    <s v="Tiel"/>
    <s v="4004 MA"/>
    <s v="NL"/>
    <x v="84"/>
    <s v="FLORIJNSTRAAT 60A"/>
    <x v="59"/>
    <s v="2988 CL"/>
    <s v="NL"/>
    <s v="0002246387"/>
    <s v="0088864_002"/>
    <s v="31V"/>
    <s v="NL001131849B01"/>
    <n v="2"/>
    <n v="0"/>
    <n v="109.83"/>
    <s v="N"/>
    <s v="Peter Appel Transport B.V."/>
    <n v="36622"/>
    <d v="2023-02-20T00:00:00"/>
    <s v="08:29:00"/>
    <n v="0"/>
    <x v="0"/>
    <x v="7"/>
    <n v="2"/>
    <x v="43"/>
    <n v="1"/>
    <n v="11.200000000000001"/>
    <x v="0"/>
    <n v="139.78"/>
    <n v="1"/>
    <n v="152.22041999999999"/>
  </r>
  <r>
    <s v="COLGATE 3800 DEB."/>
    <s v="Colgate-Palmolive Nederland BV"/>
    <s v="101t"/>
    <n v="101090942047"/>
    <n v="101030162702"/>
    <n v="930"/>
    <s v="Inv Booked"/>
    <s v="0002246394"/>
    <s v="Verkoop"/>
    <n v="170"/>
    <s v="Transport drops zone"/>
    <s v="9 - verwerkt"/>
    <n v="0"/>
    <m/>
    <d v="2023-02-20T00:00:00"/>
    <s v="DROP"/>
    <s v="0001010909420470089009_003"/>
    <m/>
    <m/>
    <m/>
    <s v="EUR"/>
    <n v="20.350000000000001"/>
    <s v="EUR"/>
    <n v="20.350000000000001"/>
    <s v="EUR"/>
    <n v="20.350000000000001"/>
    <n v="20.350000000000001"/>
    <n v="0"/>
    <s v="N"/>
    <n v="1223000233"/>
    <d v="2023-03-22T00:00:00"/>
    <m/>
    <d v="2023-02-20T00:00:00"/>
    <s v="00:00"/>
    <s v="23:59"/>
    <d v="2023-02-20T00:00:00"/>
    <s v="07:00"/>
    <s v="10:00"/>
    <n v="0.8"/>
    <s v="ce"/>
    <n v="785"/>
    <n v="0.8"/>
    <n v="1"/>
    <s v="Kuehne+Nagel Tiel 3 Standpl"/>
    <s v="De Diepert 5"/>
    <s v="Tiel"/>
    <s v="4004 MA"/>
    <s v="NL"/>
    <x v="10"/>
    <s v="Slego 1a"/>
    <x v="13"/>
    <s v="1046BM"/>
    <s v="NL"/>
    <s v="0002246394"/>
    <s v="0089009_003"/>
    <s v="31V"/>
    <s v="NL001131849B01"/>
    <n v="2"/>
    <n v="0"/>
    <n v="20.350000000000001"/>
    <s v="N"/>
    <s v="Peter Appel Transport B.V."/>
    <n v="36622"/>
    <d v="2023-02-20T00:00:00"/>
    <s v="07:44:00"/>
    <n v="0"/>
    <x v="0"/>
    <x v="7"/>
    <n v="2"/>
    <x v="11"/>
    <n v="1"/>
    <n v="1.6"/>
    <x v="0"/>
    <n v="40.700000000000003"/>
    <n v="1"/>
    <n v="44.322299999999998"/>
  </r>
  <r>
    <s v="COLGATE 3800 DEB."/>
    <s v="Colgate-Palmolive Nederland BV"/>
    <s v="101t"/>
    <n v="101090941672"/>
    <n v="101030162703"/>
    <n v="930"/>
    <s v="Inv Booked"/>
    <s v="0002246395"/>
    <s v="Verkoop"/>
    <n v="170"/>
    <s v="Transport drops zone"/>
    <s v="9 - verwerkt"/>
    <n v="0"/>
    <m/>
    <d v="2023-02-20T00:00:00"/>
    <s v="DROP"/>
    <s v="0001010909416720088768_003"/>
    <m/>
    <m/>
    <m/>
    <s v="EUR"/>
    <n v="183.04"/>
    <s v="EUR"/>
    <n v="183.04"/>
    <s v="EUR"/>
    <n v="183.04"/>
    <n v="183.04"/>
    <n v="0"/>
    <s v="N"/>
    <n v="1223000233"/>
    <d v="2023-03-22T00:00:00"/>
    <m/>
    <d v="2023-02-20T00:00:00"/>
    <s v="00:00"/>
    <s v="23:59"/>
    <d v="2023-02-20T00:00:00"/>
    <s v="08:00"/>
    <s v="08:00"/>
    <n v="12.8"/>
    <s v="ce"/>
    <n v="6561"/>
    <n v="12.8"/>
    <n v="4"/>
    <s v="Kuehne+Nagel Tiel 3 Standpl"/>
    <s v="De Diepert 5"/>
    <s v="Tiel"/>
    <s v="4004 MA"/>
    <s v="NL"/>
    <x v="74"/>
    <s v="BENJAMIN FRANKLINSTRAAT 2"/>
    <x v="16"/>
    <s v="8013 NC"/>
    <s v="NL"/>
    <s v="0002246395"/>
    <s v="0088768_003"/>
    <s v="31V"/>
    <s v="NL001131849B01"/>
    <n v="2"/>
    <n v="0"/>
    <n v="183.04"/>
    <s v="N"/>
    <s v="Peter Appel Transport B.V."/>
    <n v="36622"/>
    <d v="2023-02-20T00:00:00"/>
    <s v="09:26:00"/>
    <n v="0"/>
    <x v="0"/>
    <x v="7"/>
    <n v="2"/>
    <x v="14"/>
    <n v="1"/>
    <n v="12.8"/>
    <x v="6"/>
    <n v="183.04"/>
    <n v="1"/>
    <n v="199.33055999999999"/>
  </r>
  <r>
    <s v="COLGATE 3800 DEB."/>
    <s v="Colgate-Palmolive Nederland BV"/>
    <s v="101t"/>
    <n v="101090941759"/>
    <n v="101030162684"/>
    <n v="930"/>
    <s v="Inv Booked"/>
    <s v="0002246376"/>
    <s v="Verkoop"/>
    <n v="170"/>
    <s v="Transport drops zone"/>
    <s v="9 - verwerkt"/>
    <n v="0"/>
    <m/>
    <d v="2023-02-20T00:00:00"/>
    <s v="DROP"/>
    <s v="0001010909417590088850_002"/>
    <m/>
    <m/>
    <m/>
    <s v="EUR"/>
    <n v="26.16"/>
    <s v="EUR"/>
    <n v="26.16"/>
    <s v="EUR"/>
    <n v="26.16"/>
    <n v="26.16"/>
    <n v="0"/>
    <s v="N"/>
    <n v="1223000233"/>
    <d v="2023-03-22T00:00:00"/>
    <m/>
    <d v="2023-02-20T00:00:00"/>
    <s v="00:00"/>
    <s v="23:59"/>
    <d v="2023-02-20T00:00:00"/>
    <s v="14:30"/>
    <s v="14:30"/>
    <n v="2.4"/>
    <s v="ce"/>
    <n v="1607"/>
    <n v="2.4"/>
    <n v="3"/>
    <s v="Kuehne+Nagel Tiel 3 Standpl"/>
    <s v="De Diepert 5"/>
    <s v="Tiel"/>
    <s v="4004 MA"/>
    <s v="NL"/>
    <x v="3"/>
    <s v="FACETLAAN 6"/>
    <x v="4"/>
    <s v="2665 NR"/>
    <s v="NL"/>
    <s v="0002246376"/>
    <s v="0088850_002"/>
    <s v="31V"/>
    <s v="NL001131849B01"/>
    <n v="2"/>
    <n v="0"/>
    <n v="26.16"/>
    <s v="N"/>
    <s v="Peter Appel Transport B.V."/>
    <n v="36622"/>
    <d v="2023-02-20T00:00:00"/>
    <s v="14:51:00"/>
    <n v="0"/>
    <x v="0"/>
    <x v="7"/>
    <n v="2"/>
    <x v="4"/>
    <n v="0"/>
    <s v=""/>
    <x v="3"/>
    <s v=""/>
    <n v="1"/>
    <e v="#VALUE!"/>
  </r>
  <r>
    <s v="COLGATE 3800 DEB."/>
    <s v="Colgate-Palmolive Nederland BV"/>
    <s v="101t"/>
    <n v="101090941919"/>
    <n v="101030162685"/>
    <n v="930"/>
    <s v="Inv Booked"/>
    <s v="0002246384"/>
    <s v="Verkoop"/>
    <n v="170"/>
    <s v="Transport drops zone"/>
    <s v="9 - verwerkt"/>
    <n v="0"/>
    <m/>
    <d v="2023-02-20T00:00:00"/>
    <s v="DROP"/>
    <s v="0001010909419190088864_002"/>
    <m/>
    <m/>
    <m/>
    <s v="EUR"/>
    <n v="29.95"/>
    <s v="EUR"/>
    <n v="29.95"/>
    <s v="EUR"/>
    <n v="29.95"/>
    <n v="29.95"/>
    <n v="0"/>
    <s v="N"/>
    <n v="1223000233"/>
    <d v="2023-03-22T00:00:00"/>
    <m/>
    <d v="2023-02-20T00:00:00"/>
    <s v="00:00"/>
    <s v="23:59"/>
    <d v="2023-02-20T00:00:00"/>
    <s v="08:00"/>
    <s v="17:00"/>
    <n v="2.4"/>
    <s v="ce"/>
    <n v="720"/>
    <n v="2.4"/>
    <n v="0"/>
    <s v="Kuehne+Nagel Tiel 3 Standpl"/>
    <s v="De Diepert 5"/>
    <s v="Tiel"/>
    <s v="4004 MA"/>
    <s v="NL"/>
    <x v="84"/>
    <s v="FLORIJNSTRAAT 60A"/>
    <x v="59"/>
    <s v="2988 CL"/>
    <s v="NL"/>
    <s v="0002246384"/>
    <s v="0088864_002"/>
    <s v="31V"/>
    <s v="NL001131849B01"/>
    <n v="2"/>
    <n v="0"/>
    <n v="29.95"/>
    <s v="N"/>
    <s v="Peter Appel Transport B.V."/>
    <n v="36622"/>
    <d v="2023-02-20T00:00:00"/>
    <s v="08:29:00"/>
    <n v="0"/>
    <x v="0"/>
    <x v="7"/>
    <n v="2"/>
    <x v="43"/>
    <n v="0"/>
    <s v=""/>
    <x v="0"/>
    <s v=""/>
    <n v="1"/>
    <e v="#VALUE!"/>
  </r>
  <r>
    <s v="COLGATE 3800 DEB."/>
    <s v="Colgate-Palmolive Nederland BV"/>
    <s v="101t"/>
    <n v="101090942047"/>
    <n v="101030162686"/>
    <n v="930"/>
    <s v="Inv Booked"/>
    <s v="0002246389"/>
    <s v="Verkoop"/>
    <n v="170"/>
    <s v="Transport drops zone"/>
    <s v="9 - verwerkt"/>
    <n v="0"/>
    <m/>
    <d v="2023-02-20T00:00:00"/>
    <s v="DROP"/>
    <s v="0001010909420470089009_003"/>
    <m/>
    <m/>
    <m/>
    <s v="EUR"/>
    <n v="20.350000000000001"/>
    <s v="EUR"/>
    <n v="20.350000000000001"/>
    <s v="EUR"/>
    <n v="20.350000000000001"/>
    <n v="20.350000000000001"/>
    <n v="0"/>
    <s v="N"/>
    <n v="1223000233"/>
    <d v="2023-03-22T00:00:00"/>
    <m/>
    <d v="2023-02-20T00:00:00"/>
    <s v="00:00"/>
    <s v="23:59"/>
    <d v="2023-02-20T00:00:00"/>
    <s v="07:00"/>
    <s v="10:00"/>
    <n v="0.8"/>
    <s v="ce"/>
    <n v="785"/>
    <n v="0.8"/>
    <n v="1"/>
    <s v="Kuehne+Nagel Tiel 3 Standpl"/>
    <s v="De Diepert 5"/>
    <s v="Tiel"/>
    <s v="4004 MA"/>
    <s v="NL"/>
    <x v="10"/>
    <s v="Slego 1a"/>
    <x v="13"/>
    <s v="1046BM"/>
    <s v="NL"/>
    <s v="0002246389"/>
    <s v="0089009_003"/>
    <s v="31V"/>
    <s v="NL001131849B01"/>
    <n v="2"/>
    <n v="0"/>
    <n v="20.350000000000001"/>
    <s v="N"/>
    <s v="Peter Appel Transport B.V."/>
    <n v="36622"/>
    <d v="2023-02-20T00:00:00"/>
    <s v="07:44:00"/>
    <n v="0"/>
    <x v="0"/>
    <x v="7"/>
    <n v="2"/>
    <x v="11"/>
    <n v="0"/>
    <s v=""/>
    <x v="0"/>
    <s v=""/>
    <n v="1"/>
    <e v="#VALUE!"/>
  </r>
  <r>
    <s v="COLGATE 3800 DEB."/>
    <s v="Colgate-Palmolive Nederland BV"/>
    <s v="101t"/>
    <n v="101090941759"/>
    <n v="101030162689"/>
    <n v="930"/>
    <s v="Inv Booked"/>
    <s v="0002246380"/>
    <s v="Verkoop"/>
    <n v="170"/>
    <s v="Transport drops zone"/>
    <s v="9 - verwerkt"/>
    <n v="0"/>
    <m/>
    <d v="2023-02-20T00:00:00"/>
    <s v="DROP"/>
    <s v="0001010909417590088850_002"/>
    <m/>
    <m/>
    <m/>
    <s v="EUR"/>
    <n v="43.6"/>
    <s v="EUR"/>
    <n v="43.6"/>
    <s v="EUR"/>
    <n v="43.6"/>
    <n v="43.6"/>
    <n v="0"/>
    <s v="N"/>
    <n v="1223000233"/>
    <d v="2023-03-22T00:00:00"/>
    <m/>
    <d v="2023-02-20T00:00:00"/>
    <s v="00:00"/>
    <s v="23:59"/>
    <d v="2023-02-20T00:00:00"/>
    <s v="14:30"/>
    <s v="14:30"/>
    <n v="4"/>
    <s v="ce"/>
    <n v="3174"/>
    <n v="4"/>
    <n v="6"/>
    <s v="Kuehne+Nagel Tiel 3 Standpl"/>
    <s v="De Diepert 5"/>
    <s v="Tiel"/>
    <s v="4004 MA"/>
    <s v="NL"/>
    <x v="3"/>
    <s v="FACETLAAN 6"/>
    <x v="4"/>
    <s v="2665 NR"/>
    <s v="NL"/>
    <s v="0002246380"/>
    <s v="0088850_002"/>
    <s v="31V"/>
    <s v="NL001131849B01"/>
    <n v="2"/>
    <n v="0"/>
    <n v="43.6"/>
    <s v="N"/>
    <s v="Peter Appel Transport B.V."/>
    <n v="36622"/>
    <d v="2023-02-20T00:00:00"/>
    <s v="14:51:00"/>
    <n v="0"/>
    <x v="0"/>
    <x v="7"/>
    <n v="2"/>
    <x v="4"/>
    <n v="0"/>
    <s v=""/>
    <x v="3"/>
    <s v=""/>
    <n v="1"/>
    <e v="#VALUE!"/>
  </r>
  <r>
    <s v="COLGATE 3800 DEB."/>
    <s v="Colgate-Palmolive Nederland BV"/>
    <s v="101t"/>
    <n v="101090941921"/>
    <n v="101030162690"/>
    <n v="930"/>
    <s v="Inv Booked"/>
    <s v="0002246382"/>
    <s v="Verkoop"/>
    <n v="170"/>
    <s v="Transport drops zone"/>
    <s v="9 - verwerkt"/>
    <n v="0"/>
    <m/>
    <d v="2023-02-20T00:00:00"/>
    <s v="DROP"/>
    <s v="0001010909419210088867_004"/>
    <m/>
    <m/>
    <m/>
    <s v="EUR"/>
    <n v="168.4"/>
    <s v="EUR"/>
    <n v="168.4"/>
    <s v="EUR"/>
    <n v="168.4"/>
    <n v="168.4"/>
    <n v="0"/>
    <s v="N"/>
    <n v="1223000233"/>
    <d v="2023-03-22T00:00:00"/>
    <m/>
    <d v="2023-02-20T00:00:00"/>
    <s v="00:00"/>
    <s v="23:59"/>
    <d v="2023-02-20T00:00:00"/>
    <s v="13:00"/>
    <s v="17:30"/>
    <n v="8"/>
    <s v="ce"/>
    <n v="5468"/>
    <n v="8"/>
    <n v="8"/>
    <s v="Kuehne+Nagel Tiel 3 Standpl"/>
    <s v="De Diepert 5"/>
    <s v="Tiel"/>
    <s v="4004 MA"/>
    <s v="NL"/>
    <x v="9"/>
    <s v="Edisonstraat 3"/>
    <x v="12"/>
    <s v="8606JH"/>
    <s v="NL"/>
    <s v="0002246382"/>
    <s v="0088867_004"/>
    <s v="31V"/>
    <s v="NL001131849B01"/>
    <n v="2"/>
    <n v="0"/>
    <n v="168.4"/>
    <s v="N"/>
    <s v="Peter Appel Transport B.V."/>
    <n v="36622"/>
    <d v="2023-02-20T00:00:00"/>
    <s v="15:05:00"/>
    <n v="0"/>
    <x v="0"/>
    <x v="7"/>
    <n v="2"/>
    <x v="10"/>
    <n v="1"/>
    <n v="8"/>
    <x v="3"/>
    <n v="168.4"/>
    <n v="1"/>
    <n v="183.38759999999999"/>
  </r>
  <r>
    <s v="COLGATE 3800 DEB."/>
    <s v="Colgate-Palmolive Nederland BV"/>
    <s v="101t"/>
    <n v="101090942019"/>
    <n v="101030162777"/>
    <n v="930"/>
    <s v="Inv Booked"/>
    <s v="0002246415"/>
    <s v="Verkoop"/>
    <n v="170"/>
    <s v="Transport drops zone"/>
    <s v="9 - verwerkt"/>
    <n v="0"/>
    <m/>
    <d v="2023-02-20T00:00:00"/>
    <s v="DROP"/>
    <s v="0001010909420190088971_002"/>
    <m/>
    <m/>
    <m/>
    <s v="EUR"/>
    <n v="83.22"/>
    <s v="EUR"/>
    <n v="83.22"/>
    <s v="EUR"/>
    <n v="83.22"/>
    <n v="83.22"/>
    <n v="0"/>
    <s v="N"/>
    <n v="1223000233"/>
    <d v="2023-03-22T00:00:00"/>
    <m/>
    <d v="2023-02-20T00:00:00"/>
    <s v="00:00"/>
    <s v="23:59"/>
    <d v="2023-02-20T00:00:00"/>
    <s v="10:00"/>
    <s v="11:00"/>
    <n v="11.2"/>
    <s v="ce"/>
    <n v="6978"/>
    <n v="11.2"/>
    <n v="13"/>
    <s v="Kuehne+Nagel Tiel 3 Standpl"/>
    <s v="De Diepert 5"/>
    <s v="Tiel"/>
    <s v="4004 MA"/>
    <s v="NL"/>
    <x v="2"/>
    <s v="Randweg 2"/>
    <x v="6"/>
    <s v="4191 NN"/>
    <s v="NL"/>
    <s v="0002246415"/>
    <s v="0088971_002"/>
    <s v="31V"/>
    <s v="NL001131849B01"/>
    <n v="2"/>
    <n v="0"/>
    <n v="83.22"/>
    <s v="N"/>
    <s v="Peter Appel Transport B.V."/>
    <n v="36622"/>
    <d v="2023-02-20T00:00:00"/>
    <s v="10:35:00"/>
    <n v="0"/>
    <x v="0"/>
    <x v="7"/>
    <n v="2"/>
    <x v="6"/>
    <n v="1"/>
    <n v="11.2"/>
    <x v="2"/>
    <n v="83.22"/>
    <n v="1"/>
    <n v="90.62657999999999"/>
  </r>
  <r>
    <s v="COLGATE 3800 DEB."/>
    <s v="Colgate-Palmolive Nederland BV"/>
    <s v="101t"/>
    <n v="101090942039"/>
    <n v="101030162748"/>
    <n v="930"/>
    <s v="Inv Booked"/>
    <s v="0002246405"/>
    <s v="Verkoop"/>
    <n v="170"/>
    <s v="Transport drops zone"/>
    <s v="9 - verwerkt"/>
    <n v="0"/>
    <m/>
    <d v="2023-02-20T00:00:00"/>
    <s v="DROP"/>
    <s v="0001010909420390089001_002"/>
    <m/>
    <m/>
    <m/>
    <s v="EUR"/>
    <n v="25.03"/>
    <s v="EUR"/>
    <n v="25.03"/>
    <s v="EUR"/>
    <n v="25.03"/>
    <n v="25.03"/>
    <n v="0"/>
    <s v="N"/>
    <n v="1223000233"/>
    <d v="2023-03-22T00:00:00"/>
    <m/>
    <d v="2023-02-20T00:00:00"/>
    <s v="00:00"/>
    <s v="23:59"/>
    <d v="2023-02-20T00:00:00"/>
    <s v="08:00"/>
    <s v="16:00"/>
    <n v="0.8"/>
    <s v="ce"/>
    <n v="16"/>
    <n v="0.8"/>
    <n v="0"/>
    <s v="Kuehne+Nagel Tiel 3 Standpl"/>
    <s v="De Diepert 5"/>
    <s v="Tiel"/>
    <s v="4004 MA"/>
    <s v="NL"/>
    <x v="63"/>
    <s v="Laarakkerweg 5"/>
    <x v="49"/>
    <s v="5061JR"/>
    <s v="NL"/>
    <s v="0002246405"/>
    <s v="0089001_002"/>
    <s v="31V"/>
    <s v="NL001131849B01"/>
    <n v="2"/>
    <n v="0"/>
    <n v="25.03"/>
    <s v="N"/>
    <s v="Peter Appel Transport B.V."/>
    <n v="36622"/>
    <d v="2023-02-20T00:00:00"/>
    <s v="08:55:00"/>
    <n v="0"/>
    <x v="0"/>
    <x v="7"/>
    <n v="2"/>
    <x v="3"/>
    <n v="1"/>
    <n v="0.8"/>
    <x v="6"/>
    <n v="25.03"/>
    <n v="1"/>
    <n v="27.257670000000001"/>
  </r>
  <r>
    <s v="COLGATE 3800 DEB."/>
    <s v="Colgate-Palmolive Nederland BV"/>
    <s v="101t"/>
    <n v="101090941922"/>
    <n v="101030162698"/>
    <n v="930"/>
    <s v="Inv Booked"/>
    <s v="0002246388"/>
    <s v="Verkoop"/>
    <n v="170"/>
    <s v="Transport drops zone"/>
    <s v="9 - verwerkt"/>
    <n v="0"/>
    <m/>
    <d v="2023-02-20T00:00:00"/>
    <s v="DROP"/>
    <s v="0001010909419220088868_002"/>
    <m/>
    <m/>
    <m/>
    <s v="EUR"/>
    <n v="75.2"/>
    <s v="EUR"/>
    <n v="75.2"/>
    <s v="EUR"/>
    <n v="75.2"/>
    <n v="75.2"/>
    <n v="0"/>
    <s v="N"/>
    <n v="1223000233"/>
    <d v="2023-03-22T00:00:00"/>
    <m/>
    <d v="2023-02-20T00:00:00"/>
    <s v="00:00"/>
    <s v="23:59"/>
    <d v="2023-02-20T00:00:00"/>
    <s v="16:00"/>
    <s v="16:00"/>
    <n v="6.4"/>
    <s v="ce"/>
    <n v="4851"/>
    <n v="6.4"/>
    <n v="5"/>
    <s v="Kuehne+Nagel Tiel 3 Standpl"/>
    <s v="De Diepert 5"/>
    <s v="Tiel"/>
    <s v="4004 MA"/>
    <s v="NL"/>
    <x v="41"/>
    <s v="Asteriastraat 9"/>
    <x v="3"/>
    <s v="5047 RM"/>
    <s v="NL"/>
    <s v="0002246388"/>
    <s v="0088868_002"/>
    <s v="31V"/>
    <s v="NL001131849B01"/>
    <n v="2"/>
    <n v="0"/>
    <n v="75.2"/>
    <s v="N"/>
    <s v="Peter Appel Transport B.V."/>
    <n v="36622"/>
    <d v="2023-02-20T00:00:00"/>
    <s v="17:03:00"/>
    <n v="0"/>
    <x v="0"/>
    <x v="7"/>
    <n v="2"/>
    <x v="3"/>
    <n v="0"/>
    <s v=""/>
    <x v="0"/>
    <s v=""/>
    <n v="1"/>
    <e v="#VALUE!"/>
  </r>
  <r>
    <s v="COLGATE 3800 DEB."/>
    <s v="Colgate-Palmolive Nederland BV"/>
    <s v="101t"/>
    <n v="101090941678"/>
    <n v="101030162699"/>
    <n v="930"/>
    <s v="Inv Booked"/>
    <s v="0002246386"/>
    <s v="Verkoop"/>
    <n v="170"/>
    <s v="Transport drops zone"/>
    <s v="9 - verwerkt"/>
    <n v="0"/>
    <m/>
    <d v="2023-02-20T00:00:00"/>
    <s v="DROP"/>
    <s v="0001010909416780088775_002"/>
    <m/>
    <m/>
    <m/>
    <s v="EUR"/>
    <n v="57.07"/>
    <s v="EUR"/>
    <n v="57.07"/>
    <s v="EUR"/>
    <n v="57.07"/>
    <n v="57.07"/>
    <n v="0"/>
    <s v="N"/>
    <n v="1223000233"/>
    <d v="2023-03-22T00:00:00"/>
    <m/>
    <d v="2023-02-20T00:00:00"/>
    <s v="00:00"/>
    <s v="23:59"/>
    <d v="2023-02-20T00:00:00"/>
    <s v="20:00"/>
    <s v="20:00"/>
    <n v="2.4"/>
    <s v="ce"/>
    <n v="1353"/>
    <n v="2.4"/>
    <n v="1"/>
    <s v="Kuehne+Nagel Tiel 3 Standpl"/>
    <s v="De Diepert 5"/>
    <s v="Tiel"/>
    <s v="4004 MA"/>
    <s v="NL"/>
    <x v="4"/>
    <s v="Watergoorweg 81"/>
    <x v="5"/>
    <s v="3861MA"/>
    <s v="NL"/>
    <s v="0002246386"/>
    <s v="0088775_002"/>
    <s v="31V"/>
    <s v="NL001131849B01"/>
    <n v="2"/>
    <n v="0"/>
    <n v="57.07"/>
    <s v="N"/>
    <s v="Peter Appel Transport B.V."/>
    <n v="36622"/>
    <d v="2023-02-20T00:00:00"/>
    <s v="19:09:00"/>
    <n v="0"/>
    <x v="0"/>
    <x v="7"/>
    <n v="2"/>
    <x v="5"/>
    <n v="1"/>
    <n v="2.4"/>
    <x v="3"/>
    <n v="57.07"/>
    <n v="1"/>
    <n v="62.149229999999996"/>
  </r>
  <r>
    <s v="COLGATE 3800 DEB."/>
    <s v="Colgate-Palmolive Nederland BV"/>
    <s v="101t"/>
    <n v="101090942047"/>
    <n v="101030162692"/>
    <n v="930"/>
    <s v="Inv Booked"/>
    <s v="0002246391"/>
    <s v="Verkoop"/>
    <n v="170"/>
    <s v="Transport drops zone"/>
    <s v="9 - verwerkt"/>
    <n v="0"/>
    <m/>
    <d v="2023-02-20T00:00:00"/>
    <s v="DROP"/>
    <s v="0001010909420470089009_002"/>
    <m/>
    <m/>
    <m/>
    <s v="EUR"/>
    <n v="45.02"/>
    <s v="EUR"/>
    <n v="45.02"/>
    <s v="EUR"/>
    <n v="45.02"/>
    <n v="45.02"/>
    <n v="0"/>
    <s v="N"/>
    <n v="1223000233"/>
    <d v="2023-03-22T00:00:00"/>
    <m/>
    <d v="2023-02-20T00:00:00"/>
    <s v="00:00"/>
    <s v="23:59"/>
    <d v="2023-02-20T00:00:00"/>
    <s v="15:00"/>
    <s v="15:00"/>
    <n v="1.6"/>
    <s v="ce"/>
    <n v="516"/>
    <n v="1.6"/>
    <n v="0"/>
    <s v="Kuehne+Nagel Tiel 3 Standpl"/>
    <s v="De Diepert 5"/>
    <s v="Tiel"/>
    <s v="4004 MA"/>
    <s v="NL"/>
    <x v="6"/>
    <s v="Insulindeweg 1"/>
    <x v="9"/>
    <s v="1462MJ"/>
    <s v="NL"/>
    <s v="0002246391"/>
    <s v="0089009_002"/>
    <s v="31V"/>
    <s v="NL001131849B01"/>
    <n v="2"/>
    <n v="0"/>
    <n v="45.02"/>
    <s v="N"/>
    <s v="Peter Appel Transport B.V."/>
    <n v="36622"/>
    <d v="2023-02-20T00:00:00"/>
    <s v="15:17:00"/>
    <n v="0"/>
    <x v="0"/>
    <x v="7"/>
    <n v="2"/>
    <x v="8"/>
    <n v="1"/>
    <n v="1.6"/>
    <x v="3"/>
    <n v="45.02"/>
    <n v="1"/>
    <n v="49.026780000000002"/>
  </r>
  <r>
    <s v="COLGATE 3800 DEB."/>
    <s v="Colgate-Palmolive Nederland BV"/>
    <s v="101t"/>
    <n v="101090942482"/>
    <n v="101030162839"/>
    <n v="930"/>
    <s v="Inv Booked"/>
    <s v="0002246354"/>
    <s v="Verkoop"/>
    <n v="170"/>
    <s v="Transport drops zone"/>
    <s v="9 - verwerkt"/>
    <n v="0"/>
    <m/>
    <d v="2023-02-21T00:00:00"/>
    <s v="DROP"/>
    <s v="0001010909424820089335_002"/>
    <m/>
    <m/>
    <m/>
    <s v="EUR"/>
    <n v="64.19"/>
    <s v="EUR"/>
    <n v="64.19"/>
    <s v="EUR"/>
    <n v="64.19"/>
    <n v="64.19"/>
    <n v="0"/>
    <s v="N"/>
    <n v="1223000233"/>
    <d v="2023-03-22T00:00:00"/>
    <m/>
    <d v="2023-02-21T00:00:00"/>
    <s v="00:00"/>
    <s v="23:59"/>
    <d v="2023-02-21T00:00:00"/>
    <s v="06:00"/>
    <s v="06:00"/>
    <n v="6.4"/>
    <s v="ce"/>
    <n v="5607"/>
    <n v="6.4"/>
    <n v="9"/>
    <s v="Kuehne+Nagel Tiel 3 Standpl"/>
    <s v="De Diepert 5"/>
    <s v="Tiel"/>
    <s v="4004 MA"/>
    <s v="NL"/>
    <x v="14"/>
    <s v="Rood 24"/>
    <x v="17"/>
    <s v="6666LT"/>
    <s v="NL"/>
    <s v="0002246354"/>
    <s v="0089335_002"/>
    <s v="31V"/>
    <s v="NL001131849B01"/>
    <n v="2"/>
    <n v="0"/>
    <n v="64.19"/>
    <s v="N"/>
    <s v="Peter Appel Transport B.V."/>
    <n v="36622"/>
    <d v="2023-02-21T00:00:00"/>
    <s v="06:24:00"/>
    <n v="0"/>
    <x v="1"/>
    <x v="7"/>
    <n v="2"/>
    <x v="15"/>
    <n v="1"/>
    <n v="6.4"/>
    <x v="5"/>
    <n v="64.19"/>
    <n v="1"/>
    <n v="69.902909999999991"/>
  </r>
  <r>
    <s v="COLGATE 3800 DEB."/>
    <s v="Colgate-Palmolive Nederland BV"/>
    <s v="101t"/>
    <n v="101090942693"/>
    <n v="101030162784"/>
    <n v="930"/>
    <s v="Inv Booked"/>
    <s v="0002246413"/>
    <s v="Verkoop"/>
    <n v="170"/>
    <s v="Transport drops zone"/>
    <s v="9 - verwerkt"/>
    <n v="0"/>
    <m/>
    <d v="2023-02-21T00:00:00"/>
    <s v="DROP"/>
    <s v="0001010909426930089378_002"/>
    <m/>
    <m/>
    <m/>
    <s v="EUR"/>
    <n v="26.48"/>
    <s v="EUR"/>
    <n v="26.48"/>
    <s v="EUR"/>
    <n v="26.48"/>
    <n v="26.48"/>
    <n v="0"/>
    <s v="N"/>
    <n v="1223000233"/>
    <d v="2023-03-22T00:00:00"/>
    <m/>
    <d v="2023-02-21T00:00:00"/>
    <s v="00:00"/>
    <s v="23:59"/>
    <d v="2023-02-21T00:00:00"/>
    <s v="06:00"/>
    <s v="07:00"/>
    <n v="0.8"/>
    <s v="ce"/>
    <n v="393"/>
    <n v="0.8"/>
    <n v="0"/>
    <s v="Kuehne+Nagel Tiel 3 Standpl"/>
    <s v="De Diepert 5"/>
    <s v="Tiel"/>
    <s v="4004 MA"/>
    <s v="NL"/>
    <x v="2"/>
    <s v="Laan van Ruyven 1"/>
    <x v="11"/>
    <s v="2645EE"/>
    <s v="NL"/>
    <s v="0002246413"/>
    <s v="0089378_002"/>
    <s v="31V"/>
    <s v="NL001131849B01"/>
    <n v="2"/>
    <n v="0"/>
    <n v="26.48"/>
    <s v="N"/>
    <s v="Peter Appel Transport B.V."/>
    <n v="36622"/>
    <d v="2023-02-21T00:00:00"/>
    <s v="06:54:00"/>
    <n v="0"/>
    <x v="1"/>
    <x v="7"/>
    <n v="2"/>
    <x v="4"/>
    <n v="1"/>
    <n v="0.8"/>
    <x v="2"/>
    <n v="26.48"/>
    <n v="1"/>
    <n v="28.83672"/>
  </r>
  <r>
    <s v="COLGATE 3800 DEB."/>
    <s v="Colgate-Palmolive Nederland BV"/>
    <s v="101t"/>
    <n v="101090942628"/>
    <n v="101030162785"/>
    <n v="930"/>
    <s v="Inv Booked"/>
    <s v="0002246412"/>
    <s v="Verkoop"/>
    <n v="170"/>
    <s v="Transport drops zone"/>
    <s v="9 - verwerkt"/>
    <n v="0"/>
    <m/>
    <d v="2023-02-21T00:00:00"/>
    <s v="DROP"/>
    <s v="0001010909426280089339_002"/>
    <m/>
    <m/>
    <m/>
    <s v="EUR"/>
    <n v="28.15"/>
    <s v="EUR"/>
    <n v="28.15"/>
    <s v="EUR"/>
    <n v="28.15"/>
    <n v="28.15"/>
    <n v="0"/>
    <s v="N"/>
    <n v="1223000233"/>
    <d v="2023-03-22T00:00:00"/>
    <m/>
    <d v="2023-02-21T00:00:00"/>
    <s v="00:00"/>
    <s v="23:59"/>
    <d v="2023-02-21T00:00:00"/>
    <s v="10:00"/>
    <s v="11:00"/>
    <n v="0.8"/>
    <s v="ce"/>
    <n v="393"/>
    <n v="0.8"/>
    <n v="0"/>
    <s v="Kuehne+Nagel Tiel 3 Standpl"/>
    <s v="De Diepert 5"/>
    <s v="Tiel"/>
    <s v="4004 MA"/>
    <s v="NL"/>
    <x v="13"/>
    <s v="GALVANIWEG 1"/>
    <x v="16"/>
    <s v="8013 RG"/>
    <s v="NL"/>
    <s v="0002246412"/>
    <s v="0089339_002"/>
    <s v="31V"/>
    <s v="NL001131849B01"/>
    <n v="2"/>
    <n v="0"/>
    <n v="28.15"/>
    <s v="N"/>
    <s v="Peter Appel Transport B.V."/>
    <n v="36622"/>
    <d v="2023-02-21T00:00:00"/>
    <s v="10:13:00"/>
    <n v="0"/>
    <x v="1"/>
    <x v="7"/>
    <n v="2"/>
    <x v="14"/>
    <n v="1"/>
    <n v="0.8"/>
    <x v="2"/>
    <n v="28.15"/>
    <n v="1"/>
    <n v="30.655349999999999"/>
  </r>
  <r>
    <s v="COLGATE 3800 DEB."/>
    <s v="Colgate-Palmolive Nederland BV"/>
    <s v="101t"/>
    <n v="101090942631"/>
    <n v="101030162786"/>
    <n v="930"/>
    <s v="Inv Booked"/>
    <s v="0002246403"/>
    <s v="Verkoop"/>
    <n v="170"/>
    <s v="Transport drops zone"/>
    <s v="9 - verwerkt"/>
    <n v="0"/>
    <m/>
    <d v="2023-02-21T00:00:00"/>
    <s v="DROP"/>
    <s v="0001010909426310089342_002"/>
    <m/>
    <m/>
    <m/>
    <s v="EUR"/>
    <n v="52.67"/>
    <s v="EUR"/>
    <n v="52.67"/>
    <s v="EUR"/>
    <n v="52.67"/>
    <n v="52.67"/>
    <n v="0"/>
    <s v="N"/>
    <n v="1223000233"/>
    <d v="2023-03-22T00:00:00"/>
    <m/>
    <d v="2023-02-21T00:00:00"/>
    <s v="00:00"/>
    <s v="23:59"/>
    <d v="2023-02-21T00:00:00"/>
    <s v="13:00"/>
    <s v="13:00"/>
    <n v="6.4"/>
    <s v="ce"/>
    <n v="4935"/>
    <n v="6.4"/>
    <n v="3"/>
    <s v="Kuehne+Nagel Tiel 3 Standpl"/>
    <s v="De Diepert 5"/>
    <s v="Tiel"/>
    <s v="4004 MA"/>
    <s v="NL"/>
    <x v="45"/>
    <s v="Poppenbouwing 30"/>
    <x v="6"/>
    <s v="4191NZ"/>
    <s v="NL"/>
    <s v="0002246403"/>
    <s v="0089342_002"/>
    <s v="31V"/>
    <s v="NL001131849B01"/>
    <n v="2"/>
    <n v="0"/>
    <n v="52.67"/>
    <s v="N"/>
    <s v="Peter Appel Transport B.V."/>
    <n v="36622"/>
    <d v="2023-02-21T00:00:00"/>
    <s v="14:00:00"/>
    <n v="0"/>
    <x v="1"/>
    <x v="7"/>
    <n v="2"/>
    <x v="6"/>
    <n v="1"/>
    <n v="6.4"/>
    <x v="0"/>
    <n v="52.67"/>
    <n v="1"/>
    <n v="57.35763"/>
  </r>
  <r>
    <s v="COLGATE 3800 DEB."/>
    <s v="Colgate-Palmolive Nederland BV"/>
    <s v="101t"/>
    <n v="101090942264"/>
    <n v="101030162787"/>
    <n v="930"/>
    <s v="Inv Booked"/>
    <s v="0002246400"/>
    <s v="Verkoop"/>
    <n v="170"/>
    <s v="Transport drops zone"/>
    <s v="9 - verwerkt"/>
    <n v="0"/>
    <m/>
    <d v="2023-02-21T00:00:00"/>
    <s v="DROP"/>
    <s v="0001010909422640089108_003"/>
    <m/>
    <m/>
    <m/>
    <s v="EUR"/>
    <n v="101.95"/>
    <s v="EUR"/>
    <n v="101.95"/>
    <s v="EUR"/>
    <n v="101.95"/>
    <n v="101.95"/>
    <n v="0"/>
    <s v="N"/>
    <n v="1223000233"/>
    <d v="2023-03-22T00:00:00"/>
    <m/>
    <d v="2023-02-21T00:00:00"/>
    <s v="00:00"/>
    <s v="23:59"/>
    <d v="2023-02-21T00:00:00"/>
    <s v="08:30"/>
    <s v="08:30"/>
    <n v="6.4"/>
    <s v="ce"/>
    <n v="881"/>
    <n v="6.4"/>
    <n v="6"/>
    <s v="Kuehne+Nagel Tiel 3 Standpl"/>
    <s v="De Diepert 5"/>
    <s v="Tiel"/>
    <s v="4004 MA"/>
    <s v="NL"/>
    <x v="48"/>
    <s v="OPAALSTRAAT  2"/>
    <x v="32"/>
    <s v="1812 RH"/>
    <s v="NL"/>
    <s v="0002246400"/>
    <s v="0089108_003"/>
    <s v="31V"/>
    <s v="NL001131849B01"/>
    <n v="2"/>
    <n v="0"/>
    <n v="101.95"/>
    <s v="N"/>
    <s v="Peter Appel Transport B.V."/>
    <n v="36622"/>
    <d v="2023-02-21T00:00:00"/>
    <s v="08:43:00"/>
    <n v="0"/>
    <x v="1"/>
    <x v="7"/>
    <n v="2"/>
    <x v="28"/>
    <n v="1"/>
    <n v="6.4"/>
    <x v="3"/>
    <n v="101.95"/>
    <n v="1"/>
    <n v="111.02355"/>
  </r>
  <r>
    <s v="COLGATE 3800 DEB."/>
    <s v="Colgate-Palmolive Nederland BV"/>
    <s v="101t"/>
    <n v="101090942631"/>
    <n v="101030162782"/>
    <n v="930"/>
    <s v="Inv Booked"/>
    <s v="0002246414"/>
    <s v="Verkoop"/>
    <n v="170"/>
    <s v="Transport drops zone"/>
    <s v="9 - verwerkt"/>
    <n v="0"/>
    <m/>
    <d v="2023-02-21T00:00:00"/>
    <s v="DROP"/>
    <s v="0001010909426310089342_003"/>
    <m/>
    <m/>
    <m/>
    <s v="EUR"/>
    <n v="92.45"/>
    <s v="EUR"/>
    <n v="92.45"/>
    <s v="EUR"/>
    <n v="92.45"/>
    <n v="92.45"/>
    <n v="0"/>
    <s v="N"/>
    <n v="1223000233"/>
    <d v="2023-03-22T00:00:00"/>
    <m/>
    <d v="2023-02-21T00:00:00"/>
    <s v="00:00"/>
    <s v="23:59"/>
    <d v="2023-02-21T00:00:00"/>
    <s v="14:00"/>
    <s v="14:00"/>
    <n v="9.6"/>
    <s v="ce"/>
    <n v="7271"/>
    <n v="9.6"/>
    <n v="15"/>
    <s v="Kuehne+Nagel Tiel 3 Standpl"/>
    <s v="De Diepert 5"/>
    <s v="Tiel"/>
    <s v="4004 MA"/>
    <s v="NL"/>
    <x v="14"/>
    <s v="Rood 24"/>
    <x v="17"/>
    <s v="6666LT"/>
    <s v="NL"/>
    <s v="0002246414"/>
    <s v="0089342_003"/>
    <s v="31V"/>
    <s v="NL001131849B01"/>
    <n v="2"/>
    <n v="0"/>
    <n v="92.45"/>
    <s v="N"/>
    <s v="Peter Appel Transport B.V."/>
    <n v="36622"/>
    <d v="2023-02-21T00:00:00"/>
    <s v="16:50:00"/>
    <n v="0"/>
    <x v="1"/>
    <x v="7"/>
    <n v="2"/>
    <x v="15"/>
    <n v="1"/>
    <n v="9.6"/>
    <x v="5"/>
    <n v="92.45"/>
    <n v="1"/>
    <n v="100.67805"/>
  </r>
  <r>
    <s v="COLGATE 3800 DEB."/>
    <s v="Colgate-Palmolive Nederland BV"/>
    <s v="101t"/>
    <n v="101090942265"/>
    <n v="101030162783"/>
    <n v="930"/>
    <s v="Inv Booked"/>
    <s v="0002246408"/>
    <s v="Verkoop"/>
    <n v="170"/>
    <s v="Transport drops zone"/>
    <s v="9 - verwerkt"/>
    <n v="0"/>
    <m/>
    <d v="2023-02-21T00:00:00"/>
    <s v="DROP"/>
    <s v="0001010909422650089113_002"/>
    <m/>
    <m/>
    <m/>
    <s v="EUR"/>
    <n v="168.96"/>
    <s v="EUR"/>
    <n v="168.96"/>
    <s v="EUR"/>
    <n v="168.96"/>
    <n v="168.96"/>
    <n v="0"/>
    <s v="N"/>
    <n v="1223000233"/>
    <d v="2023-03-22T00:00:00"/>
    <m/>
    <d v="2023-02-21T00:00:00"/>
    <s v="00:00"/>
    <s v="23:59"/>
    <d v="2023-02-21T00:00:00"/>
    <s v="12:00"/>
    <s v="13:00"/>
    <n v="12"/>
    <s v="ce"/>
    <n v="6839"/>
    <n v="12"/>
    <n v="12"/>
    <s v="Kuehne+Nagel Tiel 3 Standpl"/>
    <s v="De Diepert 5"/>
    <s v="Tiel"/>
    <s v="4004 MA"/>
    <s v="NL"/>
    <x v="16"/>
    <s v="Rijnland 4"/>
    <x v="19"/>
    <s v="1948RL"/>
    <s v="NL"/>
    <s v="0002246408"/>
    <s v="0089113_002"/>
    <s v="31V"/>
    <s v="NL001131849B01"/>
    <n v="2"/>
    <n v="0"/>
    <n v="168.96"/>
    <s v="N"/>
    <s v="Peter Appel Transport B.V."/>
    <n v="36622"/>
    <d v="2023-02-21T00:00:00"/>
    <s v="13:55:00"/>
    <n v="0"/>
    <x v="1"/>
    <x v="7"/>
    <n v="2"/>
    <x v="17"/>
    <n v="1"/>
    <n v="12"/>
    <x v="0"/>
    <n v="168.96"/>
    <n v="1"/>
    <n v="183.99744000000001"/>
  </r>
  <r>
    <s v="COLGATE 3800 DEB."/>
    <s v="Colgate-Palmolive Nederland BV"/>
    <s v="101t"/>
    <n v="101090942259"/>
    <n v="101030162789"/>
    <n v="930"/>
    <s v="Inv Booked"/>
    <s v="0002246409"/>
    <s v="Verkoop"/>
    <n v="170"/>
    <s v="Transport drops zone"/>
    <s v="9 - verwerkt"/>
    <n v="0"/>
    <m/>
    <d v="2023-02-21T00:00:00"/>
    <s v="DROP"/>
    <s v="0001010909422590089105_009"/>
    <m/>
    <m/>
    <m/>
    <s v="EUR"/>
    <n v="57.63"/>
    <s v="EUR"/>
    <n v="57.63"/>
    <s v="EUR"/>
    <n v="57.63"/>
    <n v="57.63"/>
    <n v="0"/>
    <s v="N"/>
    <n v="1223000233"/>
    <d v="2023-03-22T00:00:00"/>
    <m/>
    <d v="2023-02-21T00:00:00"/>
    <s v="00:00"/>
    <s v="23:59"/>
    <d v="2023-02-21T00:00:00"/>
    <s v="12:00"/>
    <s v="17:00"/>
    <n v="1.6"/>
    <s v="ce"/>
    <n v="707"/>
    <n v="1.6"/>
    <n v="0"/>
    <s v="Kuehne+Nagel Tiel 3 Standpl"/>
    <s v="De Diepert 5"/>
    <s v="Tiel"/>
    <s v="4004 MA"/>
    <s v="NL"/>
    <x v="21"/>
    <s v="Bloemakkers 4"/>
    <x v="22"/>
    <s v="9461GX"/>
    <s v="NL"/>
    <s v="0002246409"/>
    <s v="0089105_009"/>
    <s v="31V"/>
    <s v="NL001131849B01"/>
    <n v="2"/>
    <n v="0"/>
    <n v="57.63"/>
    <s v="N"/>
    <s v="Peter Appel Transport B.V."/>
    <n v="36622"/>
    <d v="2023-02-21T00:00:00"/>
    <s v="10:48:00"/>
    <n v="0"/>
    <x v="1"/>
    <x v="7"/>
    <n v="2"/>
    <x v="20"/>
    <n v="1"/>
    <n v="1.6"/>
    <x v="3"/>
    <n v="57.63"/>
    <n v="1"/>
    <n v="62.759070000000001"/>
  </r>
  <r>
    <s v="COLGATE 3800 DEB."/>
    <s v="Colgate-Palmolive Nederland BV"/>
    <s v="101t"/>
    <n v="101090942632"/>
    <n v="101030162788"/>
    <n v="930"/>
    <s v="Inv Booked"/>
    <s v="0002246402"/>
    <s v="Verkoop"/>
    <n v="170"/>
    <s v="Transport drops zone"/>
    <s v="9 - verwerkt"/>
    <n v="0"/>
    <m/>
    <d v="2023-02-21T00:00:00"/>
    <s v="DROP"/>
    <s v="0001010909426320089346_002"/>
    <m/>
    <m/>
    <m/>
    <s v="EUR"/>
    <n v="145.4"/>
    <s v="EUR"/>
    <n v="145.4"/>
    <s v="EUR"/>
    <n v="145.4"/>
    <n v="145.4"/>
    <n v="0"/>
    <s v="N"/>
    <n v="1223000233"/>
    <d v="2023-03-22T00:00:00"/>
    <m/>
    <d v="2023-02-21T00:00:00"/>
    <s v="00:00"/>
    <s v="23:59"/>
    <d v="2023-02-21T00:00:00"/>
    <s v="19:00"/>
    <s v="19:00"/>
    <n v="20"/>
    <s v="ce"/>
    <n v="23026"/>
    <n v="20"/>
    <n v="41"/>
    <s v="Kuehne+Nagel Tiel 3 Standpl"/>
    <s v="De Diepert 5"/>
    <s v="Tiel"/>
    <s v="4004 MA"/>
    <s v="NL"/>
    <x v="14"/>
    <s v="Rood 24"/>
    <x v="17"/>
    <s v="6666LT"/>
    <s v="NL"/>
    <s v="0002246402"/>
    <s v="0089346_002"/>
    <s v="31V"/>
    <s v="NL001131849B01"/>
    <n v="2"/>
    <n v="0"/>
    <n v="145.4"/>
    <s v="N"/>
    <s v="Peter Appel Transport B.V."/>
    <n v="36622"/>
    <d v="2023-02-21T00:00:00"/>
    <s v="20:25:00"/>
    <n v="16"/>
    <x v="1"/>
    <x v="7"/>
    <n v="2"/>
    <x v="15"/>
    <n v="1"/>
    <n v="20"/>
    <x v="5"/>
    <n v="145.4"/>
    <n v="1"/>
    <n v="158.34059999999999"/>
  </r>
  <r>
    <s v="COLGATE 3800 DEB."/>
    <s v="Colgate-Palmolive Nederland BV"/>
    <s v="101t"/>
    <n v="101090942260"/>
    <n v="101030162780"/>
    <n v="930"/>
    <s v="Inv Booked"/>
    <s v="0002246407"/>
    <s v="Verkoop"/>
    <n v="170"/>
    <s v="Transport drops zone"/>
    <s v="9 - verwerkt"/>
    <n v="0"/>
    <m/>
    <d v="2023-02-21T00:00:00"/>
    <s v="DROP"/>
    <s v="0001010909422600089106_002"/>
    <m/>
    <m/>
    <m/>
    <s v="EUR"/>
    <n v="306.77"/>
    <s v="EUR"/>
    <n v="306.77"/>
    <s v="EUR"/>
    <n v="306.77"/>
    <n v="306.77"/>
    <n v="0"/>
    <s v="N"/>
    <n v="1223000233"/>
    <d v="2023-03-22T00:00:00"/>
    <m/>
    <d v="2023-02-21T00:00:00"/>
    <s v="00:00"/>
    <s v="23:59"/>
    <d v="2023-02-21T00:00:00"/>
    <s v="07:00"/>
    <s v="07:00"/>
    <n v="26.4"/>
    <s v="ce"/>
    <n v="20565"/>
    <n v="26.4"/>
    <n v="45"/>
    <s v="Kuehne+Nagel Tiel 3 Standpl"/>
    <s v="De Diepert 5"/>
    <s v="Tiel"/>
    <s v="4004 MA"/>
    <s v="NL"/>
    <x v="1"/>
    <s v="Fahrenheitweg 1"/>
    <x v="1"/>
    <s v="6101WR"/>
    <s v="NL"/>
    <s v="0002246407"/>
    <s v="0089106_002"/>
    <s v="31V"/>
    <s v="NL001131849B01"/>
    <n v="2"/>
    <n v="0"/>
    <n v="306.77"/>
    <s v="N"/>
    <s v="Peter Appel Transport B.V."/>
    <n v="36622"/>
    <d v="2023-02-21T00:00:00"/>
    <s v="07:57:00"/>
    <n v="0"/>
    <x v="1"/>
    <x v="7"/>
    <n v="2"/>
    <x v="1"/>
    <n v="1"/>
    <n v="26.4"/>
    <x v="1"/>
    <n v="306.77"/>
    <n v="1"/>
    <n v="334.07252999999997"/>
  </r>
  <r>
    <s v="COLGATE 3800 DEB."/>
    <s v="Colgate-Palmolive Nederland BV"/>
    <s v="101t"/>
    <n v="101090942259"/>
    <n v="101030162781"/>
    <n v="930"/>
    <s v="Inv Booked"/>
    <s v="0002246401"/>
    <s v="Verkoop"/>
    <n v="170"/>
    <s v="Transport drops zone"/>
    <s v="9 - verwerkt"/>
    <n v="0"/>
    <m/>
    <d v="2023-02-21T00:00:00"/>
    <s v="DROP"/>
    <s v="0001010909422590089105_004"/>
    <m/>
    <m/>
    <m/>
    <s v="EUR"/>
    <n v="25.03"/>
    <s v="EUR"/>
    <n v="25.03"/>
    <s v="EUR"/>
    <n v="25.03"/>
    <n v="25.03"/>
    <n v="0"/>
    <s v="N"/>
    <n v="1223000233"/>
    <d v="2023-03-22T00:00:00"/>
    <m/>
    <d v="2023-02-21T00:00:00"/>
    <s v="00:00"/>
    <s v="23:59"/>
    <d v="2023-02-21T00:00:00"/>
    <s v="09:00"/>
    <s v="15:00"/>
    <n v="0.8"/>
    <s v="ce"/>
    <n v="76"/>
    <n v="0.8"/>
    <n v="0"/>
    <s v="Kuehne+Nagel Tiel 3 Standpl"/>
    <s v="De Diepert 5"/>
    <s v="Tiel"/>
    <s v="4004 MA"/>
    <s v="NL"/>
    <x v="85"/>
    <s v="NIEUWPOORTKADE 2A"/>
    <x v="13"/>
    <s v="1055 RX"/>
    <s v="NL"/>
    <s v="0002246401"/>
    <s v="0089105_004"/>
    <s v="31V"/>
    <s v="NL001131849B01"/>
    <n v="2"/>
    <n v="0"/>
    <n v="25.03"/>
    <s v="N"/>
    <s v="Peter Appel Transport B.V."/>
    <n v="36622"/>
    <d v="2023-02-21T00:00:00"/>
    <s v="12:54:00"/>
    <n v="0"/>
    <x v="1"/>
    <x v="7"/>
    <n v="2"/>
    <x v="11"/>
    <n v="1"/>
    <n v="0.8"/>
    <x v="0"/>
    <n v="25.03"/>
    <n v="1"/>
    <n v="27.257670000000001"/>
  </r>
  <r>
    <s v="COLGATE 3800 DEB."/>
    <s v="Colgate-Palmolive Nederland BV"/>
    <s v="101t"/>
    <n v="101090942259"/>
    <n v="101030162791"/>
    <n v="930"/>
    <s v="Inv Booked"/>
    <s v="0002246410"/>
    <s v="Verkoop"/>
    <n v="170"/>
    <s v="Transport drops zone"/>
    <s v="9 - verwerkt"/>
    <n v="0"/>
    <m/>
    <d v="2023-02-21T00:00:00"/>
    <s v="DROP"/>
    <s v="0001010909422590089105_008"/>
    <m/>
    <m/>
    <m/>
    <s v="EUR"/>
    <n v="40.74"/>
    <s v="EUR"/>
    <n v="40.74"/>
    <s v="EUR"/>
    <n v="40.74"/>
    <n v="40.74"/>
    <n v="0"/>
    <s v="N"/>
    <n v="1223000233"/>
    <d v="2023-03-22T00:00:00"/>
    <m/>
    <d v="2023-02-21T00:00:00"/>
    <s v="00:00"/>
    <s v="23:59"/>
    <d v="2023-02-21T00:00:00"/>
    <s v="12:00"/>
    <s v="13:00"/>
    <n v="1.6"/>
    <s v="ce"/>
    <n v="1208"/>
    <n v="1.6"/>
    <n v="2"/>
    <s v="Kuehne+Nagel Tiel 3 Standpl"/>
    <s v="De Diepert 5"/>
    <s v="Tiel"/>
    <s v="4004 MA"/>
    <s v="NL"/>
    <x v="2"/>
    <s v="Pegasusweg 1"/>
    <x v="3"/>
    <s v="5015BZ"/>
    <s v="NL"/>
    <s v="0002246410"/>
    <s v="0089105_008"/>
    <s v="31V"/>
    <s v="NL001131849B01"/>
    <n v="2"/>
    <n v="0"/>
    <n v="40.74"/>
    <s v="N"/>
    <s v="Peter Appel Transport B.V."/>
    <n v="36622"/>
    <d v="2023-02-21T00:00:00"/>
    <s v="15:59:00"/>
    <n v="0"/>
    <x v="1"/>
    <x v="7"/>
    <n v="2"/>
    <x v="3"/>
    <n v="1"/>
    <n v="1.6"/>
    <x v="2"/>
    <n v="40.74"/>
    <n v="1"/>
    <n v="44.365859999999998"/>
  </r>
  <r>
    <s v="COLGATE 3800 DEB."/>
    <s v="Colgate-Palmolive Nederland BV"/>
    <s v="101t"/>
    <n v="101090942626"/>
    <n v="101030162792"/>
    <n v="930"/>
    <s v="Inv Booked"/>
    <s v="0002246406"/>
    <s v="Verkoop"/>
    <n v="170"/>
    <s v="Transport drops zone"/>
    <s v="9 - verwerkt"/>
    <n v="0"/>
    <m/>
    <d v="2023-02-21T00:00:00"/>
    <s v="DROP"/>
    <s v="0001010909426260089336_002"/>
    <m/>
    <m/>
    <m/>
    <s v="EUR"/>
    <n v="25.03"/>
    <s v="EUR"/>
    <n v="25.03"/>
    <s v="EUR"/>
    <n v="25.03"/>
    <n v="25.03"/>
    <n v="0"/>
    <s v="N"/>
    <n v="1223000233"/>
    <d v="2023-03-22T00:00:00"/>
    <m/>
    <d v="2023-02-21T00:00:00"/>
    <s v="00:00"/>
    <s v="23:59"/>
    <d v="2023-02-21T00:00:00"/>
    <s v="05:00"/>
    <s v="12:00"/>
    <n v="0.8"/>
    <s v="ce"/>
    <n v="459"/>
    <n v="0.8"/>
    <n v="0"/>
    <s v="Kuehne+Nagel Tiel 3 Standpl"/>
    <s v="De Diepert 5"/>
    <s v="Tiel"/>
    <s v="4004 MA"/>
    <s v="NL"/>
    <x v="19"/>
    <s v="SAFFIER  300"/>
    <x v="21"/>
    <s v="3316 LN"/>
    <s v="NL"/>
    <s v="0002246406"/>
    <s v="0089336_002"/>
    <s v="31V"/>
    <s v="NL001131849B01"/>
    <n v="2"/>
    <n v="0"/>
    <n v="25.03"/>
    <s v="N"/>
    <s v="Peter Appel Transport B.V."/>
    <n v="36622"/>
    <d v="2023-02-21T00:00:00"/>
    <s v="07:33:00"/>
    <n v="0"/>
    <x v="1"/>
    <x v="7"/>
    <n v="2"/>
    <x v="19"/>
    <n v="1"/>
    <n v="0.8"/>
    <x v="3"/>
    <n v="25.03"/>
    <n v="1"/>
    <n v="27.257670000000001"/>
  </r>
  <r>
    <s v="COLGATE 3800 DEB."/>
    <s v="Colgate-Palmolive Nederland BV"/>
    <s v="101t"/>
    <n v="101090942259"/>
    <n v="101030162793"/>
    <n v="930"/>
    <s v="Inv Booked"/>
    <s v="0002246411"/>
    <s v="Verkoop"/>
    <n v="170"/>
    <s v="Transport drops zone"/>
    <s v="9 - verwerkt"/>
    <n v="0"/>
    <m/>
    <d v="2023-02-21T00:00:00"/>
    <s v="DROP"/>
    <s v="0001010909422590089105_005"/>
    <m/>
    <m/>
    <m/>
    <s v="EUR"/>
    <n v="26.33"/>
    <s v="EUR"/>
    <n v="26.33"/>
    <s v="EUR"/>
    <n v="26.33"/>
    <n v="26.33"/>
    <n v="0"/>
    <s v="N"/>
    <n v="1223000233"/>
    <d v="2023-03-22T00:00:00"/>
    <m/>
    <d v="2023-02-21T00:00:00"/>
    <s v="00:00"/>
    <s v="23:59"/>
    <d v="2023-02-21T00:00:00"/>
    <s v="09:00"/>
    <s v="12:00"/>
    <n v="0.8"/>
    <s v="ce"/>
    <n v="86"/>
    <n v="0.8"/>
    <n v="0"/>
    <s v="Kuehne+Nagel Tiel 3 Standpl"/>
    <s v="De Diepert 5"/>
    <s v="Tiel"/>
    <s v="4004 MA"/>
    <s v="NL"/>
    <x v="52"/>
    <s v="Leeuwenveldseweg 3F"/>
    <x v="43"/>
    <s v="1382 LV"/>
    <s v="NL"/>
    <s v="0002246411"/>
    <s v="0089105_005"/>
    <s v="31V"/>
    <s v="NL001131849B01"/>
    <n v="2"/>
    <n v="0"/>
    <n v="26.33"/>
    <s v="N"/>
    <s v="Peter Appel Transport B.V."/>
    <n v="36622"/>
    <d v="2023-02-21T00:00:00"/>
    <s v="09:47:00"/>
    <n v="0"/>
    <x v="1"/>
    <x v="7"/>
    <n v="2"/>
    <x v="13"/>
    <n v="1"/>
    <n v="0.8"/>
    <x v="0"/>
    <n v="26.33"/>
    <n v="1"/>
    <n v="28.673369999999998"/>
  </r>
  <r>
    <s v="COLGATE 3800 DEB."/>
    <s v="Colgate-Palmolive Nederland BV"/>
    <s v="101t"/>
    <n v="101090942263"/>
    <n v="101030162790"/>
    <n v="930"/>
    <s v="Inv Booked"/>
    <s v="0002246404"/>
    <s v="Verkoop"/>
    <n v="170"/>
    <s v="Transport drops zone"/>
    <s v="9 - verwerkt"/>
    <n v="0"/>
    <m/>
    <d v="2023-02-21T00:00:00"/>
    <s v="DROP"/>
    <s v="0001010909422630089109_002"/>
    <m/>
    <m/>
    <m/>
    <s v="EUR"/>
    <n v="272.18"/>
    <s v="EUR"/>
    <n v="272.18"/>
    <s v="EUR"/>
    <n v="272.18"/>
    <n v="272.18"/>
    <n v="0"/>
    <s v="N"/>
    <n v="1223000233"/>
    <d v="2023-03-22T00:00:00"/>
    <m/>
    <d v="2023-02-21T00:00:00"/>
    <s v="00:00"/>
    <s v="23:59"/>
    <d v="2023-02-21T00:00:00"/>
    <s v="09:00"/>
    <s v="09:00"/>
    <n v="26"/>
    <s v="ce"/>
    <n v="19412"/>
    <n v="26.4"/>
    <n v="41"/>
    <s v="Kuehne+Nagel Tiel 3 Standpl"/>
    <s v="De Diepert 5"/>
    <s v="Tiel"/>
    <s v="4004 MA"/>
    <s v="NL"/>
    <x v="1"/>
    <s v="Perenmarkt 15"/>
    <x v="2"/>
    <s v="1681PG"/>
    <s v="NL"/>
    <s v="0002246404"/>
    <s v="0089109_002"/>
    <s v="31V"/>
    <s v="NL001131849B01"/>
    <n v="2"/>
    <n v="0"/>
    <n v="272.18"/>
    <s v="N"/>
    <s v="Peter Appel Transport B.V."/>
    <n v="36622"/>
    <d v="2023-02-21T00:00:00"/>
    <s v="08:56:00"/>
    <n v="0"/>
    <x v="1"/>
    <x v="7"/>
    <n v="2"/>
    <x v="2"/>
    <n v="1"/>
    <n v="26.4"/>
    <x v="1"/>
    <n v="272.18"/>
    <n v="1"/>
    <n v="296.40402"/>
  </r>
  <r>
    <s v="COLGATE 3800 DEB."/>
    <s v="Colgate-Palmolive Nederland BV"/>
    <s v="101t"/>
    <n v="101090942858"/>
    <n v="101030162872"/>
    <n v="930"/>
    <s v="Inv Booked"/>
    <s v="0002246436"/>
    <s v="Verkoop"/>
    <n v="170"/>
    <s v="Transport drops zone"/>
    <s v="9 - verwerkt"/>
    <n v="0"/>
    <m/>
    <d v="2023-02-22T00:00:00"/>
    <s v="DROP"/>
    <s v="0001010909428580089476_002"/>
    <m/>
    <m/>
    <m/>
    <s v="EUR"/>
    <n v="114.34"/>
    <s v="EUR"/>
    <n v="114.34"/>
    <s v="EUR"/>
    <n v="114.34"/>
    <n v="114.34"/>
    <n v="0"/>
    <s v="N"/>
    <n v="1223000233"/>
    <d v="2023-03-22T00:00:00"/>
    <m/>
    <d v="2023-02-22T00:00:00"/>
    <s v="00:00"/>
    <s v="23:59"/>
    <d v="2023-02-22T00:00:00"/>
    <s v="10:00"/>
    <s v="12:00"/>
    <n v="7.2"/>
    <s v="ce"/>
    <n v="6286"/>
    <n v="7.2"/>
    <n v="13"/>
    <s v="Kuehne+Nagel Tiel 3 Standpl"/>
    <s v="De Diepert 5"/>
    <s v="Tiel"/>
    <s v="4004 MA"/>
    <s v="NL"/>
    <x v="18"/>
    <s v="HOLLANDWEG 30"/>
    <x v="4"/>
    <s v="2665 MT"/>
    <s v="NL"/>
    <s v="0002246436"/>
    <s v="0089476_002"/>
    <s v="31V"/>
    <s v="NL001131849B01"/>
    <n v="2"/>
    <n v="0"/>
    <n v="114.34"/>
    <s v="N"/>
    <s v="Peter Appel Transport B.V."/>
    <n v="36622"/>
    <d v="2023-02-22T00:00:00"/>
    <s v="11:55:00"/>
    <n v="0"/>
    <x v="2"/>
    <x v="7"/>
    <n v="2"/>
    <x v="4"/>
    <n v="1"/>
    <n v="7.2"/>
    <x v="0"/>
    <n v="114.34"/>
    <n v="1"/>
    <n v="124.51626"/>
  </r>
  <r>
    <s v="COLGATE 3800 DEB."/>
    <s v="Colgate-Palmolive Nederland BV"/>
    <s v="101t"/>
    <n v="101090942818"/>
    <n v="101030162874"/>
    <n v="930"/>
    <s v="Inv Booked"/>
    <s v="0002246431"/>
    <s v="Verkoop"/>
    <n v="170"/>
    <s v="Transport drops zone"/>
    <s v="9 - verwerkt"/>
    <n v="0"/>
    <m/>
    <d v="2023-02-22T00:00:00"/>
    <s v="DROP"/>
    <s v="0001010909428180089432_003"/>
    <m/>
    <m/>
    <m/>
    <s v="EUR"/>
    <n v="25.03"/>
    <s v="EUR"/>
    <n v="25.03"/>
    <s v="EUR"/>
    <n v="25.03"/>
    <n v="25.03"/>
    <n v="0"/>
    <s v="N"/>
    <n v="1223000233"/>
    <d v="2023-03-22T00:00:00"/>
    <m/>
    <d v="2023-02-22T00:00:00"/>
    <s v="00:00"/>
    <s v="23:59"/>
    <d v="2023-02-22T00:00:00"/>
    <s v="08:00"/>
    <s v="16:00"/>
    <n v="0.8"/>
    <s v="ce"/>
    <n v="31"/>
    <n v="0.8"/>
    <n v="0"/>
    <s v="Kuehne+Nagel Tiel 3 Standpl"/>
    <s v="De Diepert 5"/>
    <s v="Tiel"/>
    <s v="4004 MA"/>
    <s v="NL"/>
    <x v="44"/>
    <s v="De Panoven 21"/>
    <x v="6"/>
    <s v="4191GW"/>
    <s v="NL"/>
    <s v="0002246431"/>
    <s v="0089432_003"/>
    <s v="31V"/>
    <s v="NL001131849B01"/>
    <n v="2"/>
    <n v="0"/>
    <n v="25.03"/>
    <s v="N"/>
    <s v="Peter Appel Transport B.V."/>
    <n v="36622"/>
    <d v="2023-02-22T00:00:00"/>
    <s v="08:31:00"/>
    <n v="0"/>
    <x v="2"/>
    <x v="7"/>
    <n v="2"/>
    <x v="6"/>
    <n v="1"/>
    <n v="0.8"/>
    <x v="6"/>
    <n v="25.03"/>
    <n v="1"/>
    <n v="27.257670000000001"/>
  </r>
  <r>
    <s v="COLGATE 3800 DEB."/>
    <s v="Colgate-Palmolive Nederland BV"/>
    <s v="101t"/>
    <n v="101090943168"/>
    <n v="101030162875"/>
    <n v="930"/>
    <s v="Inv Booked"/>
    <s v="0002246429"/>
    <s v="Verkoop"/>
    <n v="170"/>
    <s v="Transport drops zone"/>
    <s v="9 - verwerkt"/>
    <n v="0"/>
    <m/>
    <d v="2023-02-22T00:00:00"/>
    <s v="DROP"/>
    <s v="0001010909431680089686_005"/>
    <m/>
    <m/>
    <m/>
    <s v="EUR"/>
    <n v="92.81"/>
    <s v="EUR"/>
    <n v="92.81"/>
    <s v="EUR"/>
    <n v="92.81"/>
    <n v="92.81"/>
    <n v="0"/>
    <s v="N"/>
    <n v="1223000233"/>
    <d v="2023-03-22T00:00:00"/>
    <m/>
    <d v="2023-02-22T00:00:00"/>
    <s v="00:00"/>
    <s v="23:59"/>
    <d v="2023-02-22T00:00:00"/>
    <s v="14:00"/>
    <s v="14:00"/>
    <n v="7.2"/>
    <s v="ce"/>
    <n v="5212"/>
    <n v="7.2"/>
    <n v="11"/>
    <s v="Kuehne+Nagel Tiel 3 Standpl"/>
    <s v="De Diepert 5"/>
    <s v="Tiel"/>
    <s v="4004 MA"/>
    <s v="NL"/>
    <x v="22"/>
    <s v="Basisweg 7"/>
    <x v="25"/>
    <s v="1951NG"/>
    <s v="NL"/>
    <s v="0002246429"/>
    <s v="0089686_005"/>
    <s v="31V"/>
    <s v="NL001131849B01"/>
    <n v="2"/>
    <n v="0"/>
    <n v="92.81"/>
    <s v="N"/>
    <s v="Peter Appel Transport B.V."/>
    <n v="36622"/>
    <d v="2023-02-22T00:00:00"/>
    <s v="12:50:00"/>
    <n v="0"/>
    <x v="2"/>
    <x v="7"/>
    <n v="2"/>
    <x v="17"/>
    <n v="1"/>
    <n v="15.200000000000001"/>
    <x v="0"/>
    <n v="195.93"/>
    <n v="1"/>
    <n v="213.36777000000001"/>
  </r>
  <r>
    <s v="COLGATE 3800 DEB."/>
    <s v="Colgate-Palmolive Nederland BV"/>
    <s v="101t"/>
    <n v="101090942846"/>
    <n v="101030162876"/>
    <n v="930"/>
    <s v="Inv Booked"/>
    <s v="0002246435"/>
    <s v="Verkoop"/>
    <n v="170"/>
    <s v="Transport drops zone"/>
    <s v="9 - verwerkt"/>
    <n v="0"/>
    <m/>
    <d v="2023-02-22T00:00:00"/>
    <s v="DROP"/>
    <s v="0001010909428460089460_002"/>
    <m/>
    <m/>
    <m/>
    <s v="EUR"/>
    <n v="38.99"/>
    <s v="EUR"/>
    <n v="38.99"/>
    <s v="EUR"/>
    <n v="38.99"/>
    <n v="38.99"/>
    <n v="0"/>
    <s v="N"/>
    <n v="1223000233"/>
    <d v="2023-03-22T00:00:00"/>
    <m/>
    <d v="2023-02-22T00:00:00"/>
    <s v="00:00"/>
    <s v="23:59"/>
    <d v="2023-02-22T00:00:00"/>
    <s v="07:00"/>
    <s v="07:00"/>
    <n v="1.6"/>
    <s v="ce"/>
    <n v="1201"/>
    <n v="1.6"/>
    <n v="2"/>
    <s v="Kuehne+Nagel Tiel 3 Standpl"/>
    <s v="De Diepert 5"/>
    <s v="Tiel"/>
    <s v="4004 MA"/>
    <s v="NL"/>
    <x v="54"/>
    <s v="Zijlweg 18"/>
    <x v="45"/>
    <s v="5145NR"/>
    <s v="NL"/>
    <s v="0002246435"/>
    <s v="0089460_002"/>
    <s v="31V"/>
    <s v="NL001131849B01"/>
    <n v="2"/>
    <n v="0"/>
    <n v="38.99"/>
    <s v="N"/>
    <s v="Peter Appel Transport B.V."/>
    <n v="36622"/>
    <d v="2023-02-22T00:00:00"/>
    <s v="07:25:00"/>
    <n v="0"/>
    <x v="2"/>
    <x v="7"/>
    <n v="2"/>
    <x v="36"/>
    <n v="1"/>
    <n v="1.6"/>
    <x v="3"/>
    <n v="38.99"/>
    <n v="1"/>
    <n v="42.46011"/>
  </r>
  <r>
    <s v="COLGATE 3800 DEB."/>
    <s v="Colgate-Palmolive Nederland BV"/>
    <s v="101t"/>
    <n v="101090943087"/>
    <n v="101030162877"/>
    <n v="930"/>
    <s v="Inv Booked"/>
    <s v="0002246427"/>
    <s v="Verkoop"/>
    <n v="170"/>
    <s v="Transport drops zone"/>
    <s v="9 - verwerkt"/>
    <n v="0"/>
    <m/>
    <d v="2023-02-22T00:00:00"/>
    <s v="DROP"/>
    <s v="0001010909430870089586_005"/>
    <m/>
    <m/>
    <m/>
    <s v="EUR"/>
    <n v="190.08"/>
    <s v="EUR"/>
    <n v="190.08"/>
    <s v="EUR"/>
    <n v="190.08"/>
    <n v="190.08"/>
    <n v="0"/>
    <s v="N"/>
    <n v="1223000233"/>
    <d v="2023-03-22T00:00:00"/>
    <m/>
    <d v="2023-02-22T00:00:00"/>
    <s v="00:00"/>
    <s v="23:59"/>
    <d v="2023-02-22T00:00:00"/>
    <s v="14:00"/>
    <s v="14:00"/>
    <n v="14.4"/>
    <s v="ce"/>
    <n v="11670"/>
    <n v="14.4"/>
    <n v="20"/>
    <s v="Kuehne+Nagel Tiel 3 Standpl"/>
    <s v="De Diepert 5"/>
    <s v="Tiel"/>
    <s v="4004 MA"/>
    <s v="NL"/>
    <x v="22"/>
    <s v="Basisweg 7"/>
    <x v="25"/>
    <s v="1951NG"/>
    <s v="NL"/>
    <s v="0002246427"/>
    <s v="0089586_005"/>
    <s v="31V"/>
    <s v="NL001131849B01"/>
    <n v="2"/>
    <n v="0"/>
    <n v="190.08"/>
    <s v="N"/>
    <s v="Peter Appel Transport B.V."/>
    <n v="36622"/>
    <d v="2023-02-22T00:00:00"/>
    <s v="13:49:00"/>
    <n v="0"/>
    <x v="2"/>
    <x v="7"/>
    <n v="2"/>
    <x v="17"/>
    <n v="1"/>
    <n v="14.4"/>
    <x v="0"/>
    <n v="190.08"/>
    <n v="1"/>
    <n v="206.99712"/>
  </r>
  <r>
    <s v="COLGATE 3800 DEB."/>
    <s v="Colgate-Palmolive Nederland BV"/>
    <s v="101t"/>
    <n v="101090942894"/>
    <n v="101030162878"/>
    <n v="930"/>
    <s v="Inv Booked"/>
    <s v="0002246422"/>
    <s v="Verkoop"/>
    <n v="170"/>
    <s v="Transport drops zone"/>
    <s v="9 - verwerkt"/>
    <n v="0"/>
    <m/>
    <d v="2023-02-22T00:00:00"/>
    <s v="DROP"/>
    <s v="0001010909428940089517_002"/>
    <m/>
    <m/>
    <m/>
    <s v="EUR"/>
    <n v="21.25"/>
    <s v="EUR"/>
    <n v="21.25"/>
    <s v="EUR"/>
    <n v="21.25"/>
    <n v="21.25"/>
    <n v="0"/>
    <s v="N"/>
    <n v="1223000233"/>
    <d v="2023-03-22T00:00:00"/>
    <m/>
    <d v="2023-02-22T00:00:00"/>
    <s v="00:00"/>
    <s v="23:59"/>
    <d v="2023-02-22T00:00:00"/>
    <s v="15:00"/>
    <s v="15:00"/>
    <n v="3.2"/>
    <s v="ce"/>
    <n v="3022"/>
    <n v="3.2"/>
    <n v="5"/>
    <s v="Kuehne+Nagel Tiel 3 Standpl"/>
    <s v="De Diepert 5"/>
    <s v="Tiel"/>
    <s v="4004 MA"/>
    <s v="NL"/>
    <x v="14"/>
    <s v="Rood 24"/>
    <x v="17"/>
    <s v="6666LT"/>
    <s v="NL"/>
    <s v="0002246422"/>
    <s v="0089517_002"/>
    <s v="31V"/>
    <s v="NL001131849B01"/>
    <n v="2"/>
    <n v="0"/>
    <n v="21.25"/>
    <s v="N"/>
    <s v="Peter Appel Transport B.V."/>
    <n v="36622"/>
    <d v="2023-02-22T00:00:00"/>
    <s v="16:33:00"/>
    <n v="0"/>
    <x v="2"/>
    <x v="7"/>
    <n v="2"/>
    <x v="15"/>
    <n v="1"/>
    <n v="24"/>
    <x v="5"/>
    <n v="159.36000000000001"/>
    <n v="1"/>
    <n v="173.54304000000002"/>
  </r>
  <r>
    <s v="COLGATE 3800 DEB."/>
    <s v="Colgate-Palmolive Nederland BV"/>
    <s v="101t"/>
    <n v="101090942838"/>
    <n v="101030162879"/>
    <n v="930"/>
    <s v="Inv Booked"/>
    <s v="0002246439"/>
    <s v="Verkoop"/>
    <n v="170"/>
    <s v="Transport drops zone"/>
    <s v="9 - verwerkt"/>
    <n v="0"/>
    <m/>
    <d v="2023-02-22T00:00:00"/>
    <s v="DROP"/>
    <s v="0001010909428380089456_002"/>
    <m/>
    <m/>
    <m/>
    <s v="EUR"/>
    <n v="296.86"/>
    <s v="EUR"/>
    <n v="296.86"/>
    <s v="EUR"/>
    <n v="296.86"/>
    <n v="296.86"/>
    <n v="0"/>
    <s v="N"/>
    <n v="1223000233"/>
    <d v="2023-03-22T00:00:00"/>
    <m/>
    <d v="2023-02-22T00:00:00"/>
    <s v="00:00"/>
    <s v="23:59"/>
    <d v="2023-02-22T00:00:00"/>
    <s v="07:00"/>
    <s v="07:00"/>
    <n v="24.8"/>
    <s v="ce"/>
    <n v="23251"/>
    <n v="24.8"/>
    <n v="45"/>
    <s v="Kuehne+Nagel Tiel 3 Standpl"/>
    <s v="De Diepert 5"/>
    <s v="Tiel"/>
    <s v="4004 MA"/>
    <s v="NL"/>
    <x v="1"/>
    <s v="Fahrenheitweg 1"/>
    <x v="1"/>
    <s v="6101WR"/>
    <s v="NL"/>
    <s v="0002246439"/>
    <s v="0089456_002"/>
    <s v="31V"/>
    <s v="NL001131849B01"/>
    <n v="2"/>
    <n v="0"/>
    <n v="296.86"/>
    <s v="N"/>
    <s v="Peter Appel Transport B.V."/>
    <n v="36622"/>
    <d v="2023-02-22T00:00:00"/>
    <s v="07:27:00"/>
    <n v="0"/>
    <x v="2"/>
    <x v="7"/>
    <n v="2"/>
    <x v="1"/>
    <n v="1"/>
    <n v="24.8"/>
    <x v="1"/>
    <n v="296.86"/>
    <n v="1"/>
    <n v="323.28054000000003"/>
  </r>
  <r>
    <s v="COLGATE 3800 DEB."/>
    <s v="Colgate-Palmolive Nederland BV"/>
    <s v="101t"/>
    <n v="101090942878"/>
    <n v="101030162880"/>
    <n v="930"/>
    <s v="Inv Booked"/>
    <s v="0002246420"/>
    <s v="Verkoop"/>
    <n v="170"/>
    <s v="Transport drops zone"/>
    <s v="9 - verwerkt"/>
    <n v="0"/>
    <m/>
    <d v="2023-02-22T00:00:00"/>
    <s v="DROP"/>
    <s v="0001010909428780089500_002"/>
    <m/>
    <m/>
    <m/>
    <s v="EUR"/>
    <n v="91.67"/>
    <s v="EUR"/>
    <n v="91.67"/>
    <s v="EUR"/>
    <n v="91.67"/>
    <n v="91.67"/>
    <n v="0"/>
    <s v="N"/>
    <n v="1223000233"/>
    <d v="2023-03-22T00:00:00"/>
    <m/>
    <d v="2023-02-22T00:00:00"/>
    <s v="00:00"/>
    <s v="23:59"/>
    <d v="2023-02-22T00:00:00"/>
    <s v="12:00"/>
    <s v="12:00"/>
    <n v="13.6"/>
    <s v="ce"/>
    <n v="12278"/>
    <n v="13.6"/>
    <n v="21"/>
    <s v="Kuehne+Nagel Tiel 3 Standpl"/>
    <s v="De Diepert 5"/>
    <s v="Tiel"/>
    <s v="4004 MA"/>
    <s v="NL"/>
    <x v="14"/>
    <s v="Rood 24"/>
    <x v="17"/>
    <s v="6666LT"/>
    <s v="NL"/>
    <s v="0002246420"/>
    <s v="0089500_002"/>
    <s v="31V"/>
    <s v="NL001131849B01"/>
    <n v="2"/>
    <n v="0"/>
    <n v="91.67"/>
    <s v="N"/>
    <s v="Peter Appel Transport B.V."/>
    <n v="36622"/>
    <d v="2023-02-22T00:00:00"/>
    <s v="11:46:00"/>
    <n v="0"/>
    <x v="2"/>
    <x v="7"/>
    <n v="2"/>
    <x v="15"/>
    <n v="1"/>
    <n v="23.2"/>
    <x v="5"/>
    <n v="156.37"/>
    <n v="1"/>
    <n v="170.28693000000001"/>
  </r>
  <r>
    <s v="COLGATE 3800 DEB."/>
    <s v="Colgate-Palmolive Nederland BV"/>
    <s v="101t"/>
    <n v="101090942886"/>
    <n v="101030162881"/>
    <n v="930"/>
    <s v="Inv Booked"/>
    <s v="0002246425"/>
    <s v="Verkoop"/>
    <n v="170"/>
    <s v="Transport drops zone"/>
    <s v="9 - verwerkt"/>
    <n v="0"/>
    <m/>
    <d v="2023-02-22T00:00:00"/>
    <s v="DROP"/>
    <s v="0001010909428860089510_002"/>
    <m/>
    <m/>
    <m/>
    <s v="EUR"/>
    <n v="154.05000000000001"/>
    <s v="EUR"/>
    <n v="154.05000000000001"/>
    <s v="EUR"/>
    <n v="154.05000000000001"/>
    <n v="154.05000000000001"/>
    <n v="0"/>
    <s v="N"/>
    <n v="1223000233"/>
    <d v="2023-03-22T00:00:00"/>
    <m/>
    <d v="2023-02-22T00:00:00"/>
    <s v="00:00"/>
    <s v="23:59"/>
    <d v="2023-02-22T00:00:00"/>
    <s v="14:00"/>
    <s v="14:00"/>
    <n v="23.2"/>
    <s v="ce"/>
    <n v="18866"/>
    <n v="23.2"/>
    <n v="40"/>
    <s v="Kuehne+Nagel Tiel 3 Standpl"/>
    <s v="De Diepert 5"/>
    <s v="Tiel"/>
    <s v="4004 MA"/>
    <s v="NL"/>
    <x v="14"/>
    <s v="Rood 24"/>
    <x v="17"/>
    <s v="6666LT"/>
    <s v="NL"/>
    <s v="0002246425"/>
    <s v="0089510_002"/>
    <s v="31V"/>
    <s v="NL001131849B01"/>
    <n v="2"/>
    <n v="0"/>
    <n v="154.05000000000001"/>
    <s v="N"/>
    <s v="Peter Appel Transport B.V."/>
    <n v="36622"/>
    <d v="2023-02-22T00:00:00"/>
    <s v="15:02:00"/>
    <n v="0"/>
    <x v="2"/>
    <x v="7"/>
    <n v="2"/>
    <x v="15"/>
    <n v="1"/>
    <n v="24"/>
    <x v="5"/>
    <n v="159.36000000000001"/>
    <n v="1"/>
    <n v="173.54304000000002"/>
  </r>
  <r>
    <s v="COLGATE 3800 DEB."/>
    <s v="Colgate-Palmolive Nederland BV"/>
    <s v="101t"/>
    <n v="101090942823"/>
    <n v="101030162883"/>
    <n v="930"/>
    <s v="Inv Booked"/>
    <s v="0002246438"/>
    <s v="Verkoop"/>
    <n v="170"/>
    <s v="Transport drops zone"/>
    <s v="9 - verwerkt"/>
    <n v="0"/>
    <m/>
    <d v="2023-02-22T00:00:00"/>
    <s v="DROP"/>
    <s v="0001010909428230089437_002"/>
    <m/>
    <m/>
    <m/>
    <s v="EUR"/>
    <n v="282.24"/>
    <s v="EUR"/>
    <n v="282.24"/>
    <s v="EUR"/>
    <n v="282.24"/>
    <n v="282.24"/>
    <n v="0"/>
    <s v="N"/>
    <n v="1223000233"/>
    <d v="2023-03-22T00:00:00"/>
    <m/>
    <d v="2023-02-22T00:00:00"/>
    <s v="00:00"/>
    <s v="23:59"/>
    <d v="2023-02-22T00:00:00"/>
    <s v="20:00"/>
    <s v="20:00"/>
    <n v="22.4"/>
    <s v="ce"/>
    <n v="21806"/>
    <n v="22.4"/>
    <n v="38"/>
    <s v="Kuehne+Nagel Tiel 3 Standpl"/>
    <s v="De Diepert 5"/>
    <s v="Tiel"/>
    <s v="4004 MA"/>
    <s v="NL"/>
    <x v="1"/>
    <s v="Fahrenheitweg 1"/>
    <x v="1"/>
    <s v="6101WR"/>
    <s v="NL"/>
    <s v="0002246438"/>
    <s v="0089437_002"/>
    <s v="31V"/>
    <s v="NL001131849B01"/>
    <n v="2"/>
    <n v="0"/>
    <n v="282.24"/>
    <s v="N"/>
    <s v="Peter Appel Transport B.V."/>
    <n v="36622"/>
    <d v="2023-02-22T00:00:00"/>
    <s v="20:53:00"/>
    <n v="0"/>
    <x v="2"/>
    <x v="7"/>
    <n v="2"/>
    <x v="1"/>
    <n v="1"/>
    <n v="22.4"/>
    <x v="1"/>
    <n v="282.24"/>
    <n v="1"/>
    <n v="307.35935999999998"/>
  </r>
  <r>
    <s v="COLGATE 3800 DEB."/>
    <s v="Colgate-Palmolive Nederland BV"/>
    <s v="101t"/>
    <n v="101090942873"/>
    <n v="101030162869"/>
    <n v="930"/>
    <s v="Inv Booked"/>
    <s v="0002246433"/>
    <s v="Verkoop"/>
    <n v="170"/>
    <s v="Transport drops zone"/>
    <s v="9 - verwerkt"/>
    <n v="0"/>
    <m/>
    <d v="2023-02-22T00:00:00"/>
    <s v="DROP"/>
    <s v="0001010909428730089493_003"/>
    <m/>
    <m/>
    <m/>
    <s v="EUR"/>
    <n v="104.31"/>
    <s v="EUR"/>
    <n v="104.31"/>
    <s v="EUR"/>
    <n v="104.31"/>
    <n v="104.31"/>
    <n v="0"/>
    <s v="N"/>
    <n v="1223000233"/>
    <d v="2023-03-22T00:00:00"/>
    <m/>
    <d v="2023-02-22T00:00:00"/>
    <s v="00:00"/>
    <s v="23:59"/>
    <d v="2023-02-22T00:00:00"/>
    <s v="14:45"/>
    <s v="15:45"/>
    <n v="10.4"/>
    <s v="ce"/>
    <n v="8809"/>
    <n v="10.4"/>
    <n v="18"/>
    <s v="Kuehne+Nagel Tiel 3 Standpl"/>
    <s v="De Diepert 5"/>
    <s v="Tiel"/>
    <s v="4004 MA"/>
    <s v="NL"/>
    <x v="24"/>
    <s v="Ravenswade 14"/>
    <x v="26"/>
    <s v="3439 LD"/>
    <s v="NL"/>
    <s v="0002246433"/>
    <s v="0089493_003"/>
    <s v="31V"/>
    <s v="NL001131849B01"/>
    <n v="2"/>
    <n v="0"/>
    <n v="104.31"/>
    <s v="N"/>
    <s v="Peter Appel Transport B.V."/>
    <n v="36622"/>
    <d v="2023-02-22T00:00:00"/>
    <s v="15:11:00"/>
    <n v="0"/>
    <x v="2"/>
    <x v="7"/>
    <n v="2"/>
    <x v="22"/>
    <n v="1"/>
    <n v="13.6"/>
    <x v="7"/>
    <n v="136.41"/>
    <n v="1"/>
    <n v="148.55049"/>
  </r>
  <r>
    <s v="COLGATE 3800 DEB."/>
    <s v="Colgate-Palmolive Nederland BV"/>
    <s v="101t"/>
    <n v="101090942819"/>
    <n v="101030162870"/>
    <n v="930"/>
    <s v="Inv Booked"/>
    <s v="0002246434"/>
    <s v="Verkoop"/>
    <n v="170"/>
    <s v="Transport drops zone"/>
    <s v="9 - verwerkt"/>
    <n v="0"/>
    <m/>
    <d v="2023-02-22T00:00:00"/>
    <s v="DROP"/>
    <s v="0001010909428190089435_002"/>
    <m/>
    <m/>
    <m/>
    <s v="EUR"/>
    <n v="24.67"/>
    <s v="EUR"/>
    <n v="24.67"/>
    <s v="EUR"/>
    <n v="24.67"/>
    <n v="24.67"/>
    <n v="0"/>
    <s v="N"/>
    <n v="1223000233"/>
    <d v="2023-03-22T00:00:00"/>
    <m/>
    <d v="2023-02-22T00:00:00"/>
    <s v="00:00"/>
    <s v="23:59"/>
    <d v="2023-02-22T00:00:00"/>
    <s v="12:00"/>
    <s v="12:00"/>
    <n v="2.4"/>
    <s v="ce"/>
    <n v="2137"/>
    <n v="2.4"/>
    <n v="3"/>
    <s v="Kuehne+Nagel Tiel 3 Standpl"/>
    <s v="De Diepert 5"/>
    <s v="Tiel"/>
    <s v="4004 MA"/>
    <s v="NL"/>
    <x v="25"/>
    <s v="Hollandweg 30"/>
    <x v="4"/>
    <s v="2665 MT"/>
    <s v="NL"/>
    <s v="0002246434"/>
    <s v="0089435_002"/>
    <s v="31V"/>
    <s v="NL001131849B01"/>
    <n v="2"/>
    <n v="0"/>
    <n v="24.67"/>
    <s v="N"/>
    <s v="Peter Appel Transport B.V."/>
    <n v="36622"/>
    <d v="2023-02-22T00:00:00"/>
    <s v="12:14:00"/>
    <n v="0"/>
    <x v="2"/>
    <x v="7"/>
    <n v="2"/>
    <x v="4"/>
    <n v="1"/>
    <n v="23.2"/>
    <x v="0"/>
    <n v="238.5"/>
    <n v="1"/>
    <n v="259.72649999999999"/>
  </r>
  <r>
    <s v="COLGATE 3800 DEB."/>
    <s v="Colgate-Palmolive Nederland BV"/>
    <s v="101t"/>
    <n v="101090942837"/>
    <n v="101030162871"/>
    <n v="930"/>
    <s v="Inv Booked"/>
    <s v="0002246437"/>
    <s v="Verkoop"/>
    <n v="170"/>
    <s v="Transport drops zone"/>
    <s v="9 - verwerkt"/>
    <n v="0"/>
    <m/>
    <d v="2023-02-22T00:00:00"/>
    <s v="DROP"/>
    <s v="0001010909428370089453_002"/>
    <m/>
    <m/>
    <m/>
    <s v="EUR"/>
    <n v="242.88"/>
    <s v="EUR"/>
    <n v="242.88"/>
    <s v="EUR"/>
    <n v="242.88"/>
    <n v="242.88"/>
    <n v="0"/>
    <s v="N"/>
    <n v="1223000233"/>
    <d v="2023-03-22T00:00:00"/>
    <m/>
    <d v="2023-02-22T00:00:00"/>
    <s v="00:00"/>
    <s v="23:59"/>
    <d v="2023-02-22T00:00:00"/>
    <s v="06:00"/>
    <s v="06:00"/>
    <n v="24"/>
    <s v="ce"/>
    <n v="24460"/>
    <n v="24"/>
    <n v="44"/>
    <s v="Kuehne+Nagel Tiel 3 Standpl"/>
    <s v="De Diepert 5"/>
    <s v="Tiel"/>
    <s v="4004 MA"/>
    <s v="NL"/>
    <x v="18"/>
    <s v="HOLLANDWEG 30"/>
    <x v="4"/>
    <s v="2665 MT"/>
    <s v="NL"/>
    <s v="0002246437"/>
    <s v="0089453_002"/>
    <s v="31V"/>
    <s v="NL001131849B01"/>
    <n v="2"/>
    <n v="0"/>
    <n v="242.88"/>
    <s v="N"/>
    <s v="Peter Appel Transport B.V."/>
    <n v="36622"/>
    <d v="2023-02-22T00:00:00"/>
    <s v="06:28:00"/>
    <n v="0"/>
    <x v="2"/>
    <x v="7"/>
    <n v="2"/>
    <x v="4"/>
    <n v="1"/>
    <n v="24"/>
    <x v="0"/>
    <n v="242.88"/>
    <n v="1"/>
    <n v="264.49631999999997"/>
  </r>
  <r>
    <s v="COLGATE 3800 DEB."/>
    <s v="Colgate-Palmolive Nederland BV"/>
    <s v="101t"/>
    <n v="101090943168"/>
    <n v="101030162873"/>
    <n v="930"/>
    <s v="Inv Booked"/>
    <s v="0002246423"/>
    <s v="Verkoop"/>
    <n v="170"/>
    <s v="Transport drops zone"/>
    <s v="9 - verwerkt"/>
    <n v="0"/>
    <m/>
    <d v="2023-02-22T00:00:00"/>
    <s v="DROP"/>
    <s v="0001010909431680089686_005"/>
    <m/>
    <m/>
    <m/>
    <s v="EUR"/>
    <n v="72.180000000000007"/>
    <s v="EUR"/>
    <n v="72.180000000000007"/>
    <s v="EUR"/>
    <n v="72.180000000000007"/>
    <n v="72.180000000000007"/>
    <n v="0"/>
    <s v="N"/>
    <n v="1223000233"/>
    <d v="2023-03-22T00:00:00"/>
    <m/>
    <d v="2023-02-22T00:00:00"/>
    <s v="00:00"/>
    <s v="23:59"/>
    <d v="2023-02-22T00:00:00"/>
    <s v="14:00"/>
    <s v="14:00"/>
    <n v="5.6"/>
    <s v="ce"/>
    <n v="2302"/>
    <n v="5.6"/>
    <n v="0"/>
    <s v="Kuehne+Nagel Tiel 3 Standpl"/>
    <s v="De Diepert 5"/>
    <s v="Tiel"/>
    <s v="4004 MA"/>
    <s v="NL"/>
    <x v="22"/>
    <s v="Basisweg 7"/>
    <x v="25"/>
    <s v="1951NG"/>
    <s v="NL"/>
    <s v="0002246423"/>
    <s v="0089686_005"/>
    <s v="31V"/>
    <s v="NL001131849B01"/>
    <n v="2"/>
    <n v="0"/>
    <n v="72.180000000000007"/>
    <s v="N"/>
    <s v="Peter Appel Transport B.V."/>
    <n v="36622"/>
    <d v="2023-02-22T00:00:00"/>
    <s v="12:50:00"/>
    <n v="0"/>
    <x v="2"/>
    <x v="7"/>
    <n v="2"/>
    <x v="17"/>
    <n v="0"/>
    <s v=""/>
    <x v="0"/>
    <s v=""/>
    <n v="1"/>
    <e v="#VALUE!"/>
  </r>
  <r>
    <s v="COLGATE 3800 DEB."/>
    <s v="Colgate-Palmolive Nederland BV"/>
    <s v="101t"/>
    <n v="101090942852"/>
    <n v="101030162884"/>
    <n v="930"/>
    <s v="Inv Booked"/>
    <s v="0002246440"/>
    <s v="Verkoop"/>
    <n v="170"/>
    <s v="Transport drops zone"/>
    <s v="9 - verwerkt"/>
    <n v="0"/>
    <m/>
    <d v="2023-02-22T00:00:00"/>
    <s v="DROP"/>
    <s v="0001010909428520089468_002"/>
    <m/>
    <m/>
    <m/>
    <s v="EUR"/>
    <n v="272.18"/>
    <s v="EUR"/>
    <n v="272.18"/>
    <s v="EUR"/>
    <n v="272.18"/>
    <n v="272.18"/>
    <n v="0"/>
    <s v="N"/>
    <n v="1223000233"/>
    <d v="2023-03-22T00:00:00"/>
    <m/>
    <d v="2023-02-22T00:00:00"/>
    <s v="00:00"/>
    <s v="23:59"/>
    <d v="2023-02-22T00:00:00"/>
    <s v="09:00"/>
    <s v="09:00"/>
    <n v="26"/>
    <s v="ce"/>
    <n v="23676"/>
    <n v="26.4"/>
    <n v="49"/>
    <s v="Kuehne+Nagel Tiel 3 Standpl"/>
    <s v="De Diepert 5"/>
    <s v="Tiel"/>
    <s v="4004 MA"/>
    <s v="NL"/>
    <x v="1"/>
    <s v="Perenmarkt 15"/>
    <x v="2"/>
    <s v="1681PG"/>
    <s v="NL"/>
    <s v="0002246440"/>
    <s v="0089468_002"/>
    <s v="31V"/>
    <s v="NL001131849B01"/>
    <n v="2"/>
    <n v="0"/>
    <n v="272.18"/>
    <s v="N"/>
    <s v="Peter Appel Transport B.V."/>
    <n v="36622"/>
    <d v="2023-02-22T00:00:00"/>
    <s v="09:25:00"/>
    <n v="0"/>
    <x v="2"/>
    <x v="7"/>
    <n v="2"/>
    <x v="2"/>
    <n v="1"/>
    <n v="26.4"/>
    <x v="1"/>
    <n v="272.18"/>
    <n v="1"/>
    <n v="296.40402"/>
  </r>
  <r>
    <s v="COLGATE 3800 DEB."/>
    <s v="Colgate-Palmolive Nederland BV"/>
    <s v="101t"/>
    <n v="101090942894"/>
    <n v="101030162885"/>
    <n v="930"/>
    <s v="Inv Booked"/>
    <s v="0001333412"/>
    <s v="Verkoop"/>
    <n v="170"/>
    <s v="Transport drops zone"/>
    <s v="9 - verwerkt"/>
    <n v="0"/>
    <m/>
    <d v="2023-02-22T00:00:00"/>
    <s v="DROP"/>
    <s v="0001010909428940089517_002"/>
    <m/>
    <m/>
    <m/>
    <s v="EUR"/>
    <n v="58.43"/>
    <s v="EUR"/>
    <n v="58.43"/>
    <s v="EUR"/>
    <n v="58.43"/>
    <n v="58.43"/>
    <n v="0"/>
    <s v="N"/>
    <n v="1223000233"/>
    <d v="2023-03-22T00:00:00"/>
    <m/>
    <d v="2023-02-22T00:00:00"/>
    <s v="00:00"/>
    <s v="23:59"/>
    <d v="2023-02-22T00:00:00"/>
    <s v="15:00"/>
    <s v="15:00"/>
    <n v="8.8000000000000007"/>
    <s v="ce"/>
    <n v="8958"/>
    <n v="8.8000000000000007"/>
    <n v="14"/>
    <s v="Kuehne+Nagel Tiel 3 Standpl"/>
    <s v="De Diepert 5"/>
    <s v="Tiel"/>
    <s v="4004 MA"/>
    <s v="NL"/>
    <x v="23"/>
    <s v="Rood 24"/>
    <x v="17"/>
    <s v="6666 LT"/>
    <s v="NL"/>
    <s v="0001333412"/>
    <s v="0089517_002"/>
    <s v="31V"/>
    <s v="NL001131849B01"/>
    <n v="2"/>
    <n v="0"/>
    <n v="58.43"/>
    <s v="N"/>
    <s v="Peter Appel Transport B.V."/>
    <n v="36622"/>
    <d v="2023-02-22T00:00:00"/>
    <s v="16:33:00"/>
    <n v="33"/>
    <x v="2"/>
    <x v="7"/>
    <n v="2"/>
    <x v="15"/>
    <n v="0"/>
    <s v=""/>
    <x v="5"/>
    <s v=""/>
    <n v="1"/>
    <e v="#VALUE!"/>
  </r>
  <r>
    <s v="COLGATE 3800 DEB."/>
    <s v="Colgate-Palmolive Nederland BV"/>
    <s v="101t"/>
    <n v="101090942886"/>
    <n v="101030162886"/>
    <n v="930"/>
    <s v="Inv Booked"/>
    <s v="0001333418"/>
    <s v="Verkoop"/>
    <n v="170"/>
    <s v="Transport drops zone"/>
    <s v="9 - verwerkt"/>
    <n v="0"/>
    <m/>
    <d v="2023-02-22T00:00:00"/>
    <s v="DROP"/>
    <s v="0001010909428860089510_002"/>
    <m/>
    <m/>
    <m/>
    <s v="EUR"/>
    <n v="5.31"/>
    <s v="EUR"/>
    <n v="5.31"/>
    <s v="EUR"/>
    <n v="5.31"/>
    <n v="5.31"/>
    <n v="0"/>
    <s v="N"/>
    <n v="1223000233"/>
    <d v="2023-03-22T00:00:00"/>
    <m/>
    <d v="2023-02-22T00:00:00"/>
    <s v="00:00"/>
    <s v="23:59"/>
    <d v="2023-02-22T00:00:00"/>
    <s v="14:00"/>
    <s v="14:00"/>
    <n v="0.8"/>
    <s v="ce"/>
    <n v="694"/>
    <n v="0.8"/>
    <n v="0"/>
    <s v="Kuehne+Nagel Tiel 3 Standpl"/>
    <s v="De Diepert 5"/>
    <s v="Tiel"/>
    <s v="4004 MA"/>
    <s v="NL"/>
    <x v="23"/>
    <s v="Rood 24"/>
    <x v="17"/>
    <s v="6666 LT"/>
    <s v="NL"/>
    <s v="0001333418"/>
    <s v="0089510_002"/>
    <s v="31V"/>
    <s v="NL001131849B01"/>
    <n v="2"/>
    <n v="0"/>
    <n v="5.31"/>
    <s v="N"/>
    <s v="Peter Appel Transport B.V."/>
    <n v="36622"/>
    <d v="2023-02-22T00:00:00"/>
    <s v="15:02:00"/>
    <n v="0"/>
    <x v="2"/>
    <x v="7"/>
    <n v="2"/>
    <x v="15"/>
    <n v="0"/>
    <s v=""/>
    <x v="5"/>
    <s v=""/>
    <n v="1"/>
    <e v="#VALUE!"/>
  </r>
  <r>
    <s v="COLGATE 3800 DEB."/>
    <s v="Colgate-Palmolive Nederland BV"/>
    <s v="101t"/>
    <n v="101090942873"/>
    <n v="101030162887"/>
    <n v="930"/>
    <s v="Inv Booked"/>
    <s v="0001333416"/>
    <s v="Verkoop"/>
    <n v="170"/>
    <s v="Transport drops zone"/>
    <s v="9 - verwerkt"/>
    <n v="0"/>
    <m/>
    <d v="2023-02-22T00:00:00"/>
    <s v="DROP"/>
    <s v="0001010909428730089493_003"/>
    <m/>
    <m/>
    <m/>
    <s v="EUR"/>
    <n v="16.05"/>
    <s v="EUR"/>
    <n v="16.05"/>
    <s v="EUR"/>
    <n v="16.05"/>
    <n v="16.05"/>
    <n v="0"/>
    <s v="N"/>
    <n v="1223000233"/>
    <d v="2023-03-22T00:00:00"/>
    <m/>
    <d v="2023-02-22T00:00:00"/>
    <s v="00:00"/>
    <s v="23:59"/>
    <d v="2023-02-22T00:00:00"/>
    <s v="14:45"/>
    <s v="15:45"/>
    <n v="1.6"/>
    <s v="ce"/>
    <n v="1236"/>
    <n v="1.6"/>
    <n v="0"/>
    <s v="Kuehne+Nagel Tiel 3 Standpl"/>
    <s v="De Diepert 5"/>
    <s v="Tiel"/>
    <s v="4004 MA"/>
    <s v="NL"/>
    <x v="55"/>
    <s v="Ravenswade 14"/>
    <x v="26"/>
    <s v="3439 LD"/>
    <s v="NL"/>
    <s v="0001333416"/>
    <s v="0089493_003"/>
    <s v="31V"/>
    <s v="NL001131849B01"/>
    <n v="2"/>
    <n v="0"/>
    <n v="16.05"/>
    <s v="N"/>
    <s v="Peter Appel Transport B.V."/>
    <n v="36622"/>
    <d v="2023-02-22T00:00:00"/>
    <s v="15:11:00"/>
    <n v="0"/>
    <x v="2"/>
    <x v="7"/>
    <n v="2"/>
    <x v="22"/>
    <n v="0"/>
    <s v=""/>
    <x v="7"/>
    <s v=""/>
    <n v="1"/>
    <e v="#VALUE!"/>
  </r>
  <r>
    <s v="COLGATE 3800 DEB."/>
    <s v="Colgate-Palmolive Nederland BV"/>
    <s v="101t"/>
    <n v="101090943083"/>
    <n v="101030162912"/>
    <n v="930"/>
    <s v="Inv Booked"/>
    <s v="0002246469"/>
    <s v="Verkoop"/>
    <n v="170"/>
    <s v="Transport drops zone"/>
    <s v="9 - verwerkt"/>
    <n v="0"/>
    <m/>
    <d v="2023-02-22T00:00:00"/>
    <s v="DROP"/>
    <s v="0001010909430830089582_002"/>
    <m/>
    <m/>
    <m/>
    <s v="EUR"/>
    <n v="79.87"/>
    <s v="EUR"/>
    <n v="79.87"/>
    <s v="EUR"/>
    <n v="79.87"/>
    <n v="79.87"/>
    <n v="0"/>
    <s v="N"/>
    <n v="1223000233"/>
    <d v="2023-03-22T00:00:00"/>
    <m/>
    <d v="2023-02-22T00:00:00"/>
    <s v="00:00"/>
    <s v="23:59"/>
    <d v="2023-02-22T00:00:00"/>
    <s v="06:00"/>
    <s v="07:00"/>
    <n v="10.4"/>
    <s v="ce"/>
    <n v="6150"/>
    <n v="10.4"/>
    <n v="14"/>
    <s v="Kuehne+Nagel Tiel 3 Standpl"/>
    <s v="De Diepert 5"/>
    <s v="Tiel"/>
    <s v="4004 MA"/>
    <s v="NL"/>
    <x v="2"/>
    <s v="Randweg 2"/>
    <x v="6"/>
    <s v="4191 NN"/>
    <s v="NL"/>
    <s v="0002246469"/>
    <s v="0089582_002"/>
    <s v="31V"/>
    <s v="NL001131849B01"/>
    <n v="2"/>
    <n v="0"/>
    <n v="79.87"/>
    <s v="N"/>
    <s v="Peter Appel Transport B.V."/>
    <n v="36622"/>
    <d v="2023-02-22T00:00:00"/>
    <s v="07:52:00"/>
    <n v="0"/>
    <x v="2"/>
    <x v="7"/>
    <n v="2"/>
    <x v="6"/>
    <n v="1"/>
    <n v="10.4"/>
    <x v="2"/>
    <n v="79.87"/>
    <n v="1"/>
    <n v="86.978430000000003"/>
  </r>
  <r>
    <s v="COLGATE 3800 DEB."/>
    <s v="Colgate-Palmolive Nederland BV"/>
    <s v="101t"/>
    <n v="101090943168"/>
    <n v="101030162882"/>
    <n v="930"/>
    <s v="Inv Booked"/>
    <s v="0002246418"/>
    <s v="Verkoop"/>
    <n v="170"/>
    <s v="Transport drops zone"/>
    <s v="9 - verwerkt"/>
    <n v="0"/>
    <m/>
    <d v="2023-02-22T00:00:00"/>
    <s v="DROP"/>
    <s v="0001010909431680089686_002"/>
    <m/>
    <m/>
    <m/>
    <s v="EUR"/>
    <n v="47.1"/>
    <s v="EUR"/>
    <n v="47.1"/>
    <s v="EUR"/>
    <n v="47.1"/>
    <n v="47.1"/>
    <n v="0"/>
    <s v="N"/>
    <n v="1223000233"/>
    <d v="2023-03-22T00:00:00"/>
    <m/>
    <d v="2023-02-22T00:00:00"/>
    <s v="00:00"/>
    <s v="23:59"/>
    <d v="2023-02-22T00:00:00"/>
    <s v="07:00"/>
    <s v="14:00"/>
    <n v="1.6"/>
    <s v="ce"/>
    <n v="224"/>
    <n v="1.6"/>
    <n v="0"/>
    <s v="Kuehne+Nagel Tiel 3 Standpl"/>
    <s v="De Diepert 5"/>
    <s v="Tiel"/>
    <s v="4004 MA"/>
    <s v="NL"/>
    <x v="29"/>
    <s v="Opaalstraat 15"/>
    <x v="32"/>
    <s v="1812RH"/>
    <s v="NL"/>
    <s v="0002246418"/>
    <s v="0089686_002"/>
    <s v="31V"/>
    <s v="NL001131849B01"/>
    <n v="2"/>
    <n v="0"/>
    <n v="47.1"/>
    <s v="N"/>
    <s v="Peter Appel Transport B.V."/>
    <n v="36622"/>
    <d v="2023-02-22T00:00:00"/>
    <s v="07:34:00"/>
    <n v="0"/>
    <x v="2"/>
    <x v="7"/>
    <n v="2"/>
    <x v="28"/>
    <n v="1"/>
    <n v="1.6"/>
    <x v="3"/>
    <n v="47.1"/>
    <n v="1"/>
    <n v="51.291899999999998"/>
  </r>
  <r>
    <s v="COLGATE 3800 DEB."/>
    <s v="Colgate-Palmolive Nederland BV"/>
    <s v="101t"/>
    <n v="101090943081"/>
    <n v="101030162911"/>
    <n v="930"/>
    <s v="Inv Booked"/>
    <s v="0002246351"/>
    <s v="Verkoop"/>
    <n v="170"/>
    <s v="Transport drops zone"/>
    <s v="9 - verwerkt"/>
    <n v="0"/>
    <m/>
    <d v="2023-02-22T00:00:00"/>
    <s v="DROP"/>
    <s v="0001010909430810089580_002"/>
    <m/>
    <m/>
    <m/>
    <s v="EUR"/>
    <n v="120.24"/>
    <s v="EUR"/>
    <n v="120.24"/>
    <s v="EUR"/>
    <n v="120.24"/>
    <n v="120.24"/>
    <n v="0"/>
    <s v="N"/>
    <n v="1223000233"/>
    <d v="2023-03-22T00:00:00"/>
    <m/>
    <d v="2023-02-22T00:00:00"/>
    <s v="00:00"/>
    <s v="23:59"/>
    <d v="2023-02-22T00:00:00"/>
    <s v="06:00"/>
    <s v="06:00"/>
    <n v="14.4"/>
    <s v="ce"/>
    <n v="13377"/>
    <n v="14.4"/>
    <n v="23"/>
    <s v="Kuehne+Nagel Tiel 3 Standpl"/>
    <s v="De Diepert 5"/>
    <s v="Tiel"/>
    <s v="4004 MA"/>
    <s v="NL"/>
    <x v="14"/>
    <s v="Rood 24"/>
    <x v="17"/>
    <s v="6666LT"/>
    <s v="NL"/>
    <s v="0002246351"/>
    <s v="0089580_002"/>
    <s v="31V"/>
    <s v="NL001131849B01"/>
    <n v="2"/>
    <n v="0"/>
    <n v="120.24"/>
    <s v="N"/>
    <s v="Peter Appel Transport B.V."/>
    <n v="36622"/>
    <d v="2023-02-22T00:00:00"/>
    <s v="06:19:00"/>
    <n v="0"/>
    <x v="2"/>
    <x v="7"/>
    <n v="2"/>
    <x v="15"/>
    <n v="1"/>
    <n v="14.4"/>
    <x v="5"/>
    <n v="120.24"/>
    <n v="1"/>
    <n v="130.94136"/>
  </r>
  <r>
    <s v="COLGATE 3800 DEB."/>
    <s v="Colgate-Palmolive Nederland BV"/>
    <s v="101t"/>
    <n v="101090942819"/>
    <n v="101030162868"/>
    <n v="930"/>
    <s v="Inv Booked"/>
    <s v="0002246430"/>
    <s v="Verkoop"/>
    <n v="170"/>
    <s v="Transport drops zone"/>
    <s v="9 - verwerkt"/>
    <n v="0"/>
    <m/>
    <d v="2023-02-22T00:00:00"/>
    <s v="DROP"/>
    <s v="0001010909428190089435_002"/>
    <m/>
    <m/>
    <m/>
    <s v="EUR"/>
    <n v="213.83"/>
    <s v="EUR"/>
    <n v="213.83"/>
    <s v="EUR"/>
    <n v="213.83"/>
    <n v="213.83"/>
    <n v="0"/>
    <s v="N"/>
    <n v="1223000233"/>
    <d v="2023-03-22T00:00:00"/>
    <m/>
    <d v="2023-02-22T00:00:00"/>
    <s v="00:00"/>
    <s v="23:59"/>
    <d v="2023-02-22T00:00:00"/>
    <s v="12:00"/>
    <s v="12:00"/>
    <n v="20.8"/>
    <s v="ce"/>
    <n v="19083"/>
    <n v="20.8"/>
    <n v="34"/>
    <s v="Kuehne+Nagel Tiel 3 Standpl"/>
    <s v="De Diepert 5"/>
    <s v="Tiel"/>
    <s v="4004 MA"/>
    <s v="NL"/>
    <x v="25"/>
    <s v="Hollandweg 30"/>
    <x v="4"/>
    <s v="2665 MT"/>
    <s v="NL"/>
    <s v="0002246430"/>
    <s v="0089435_002"/>
    <s v="31V"/>
    <s v="NL001131849B01"/>
    <n v="2"/>
    <n v="0"/>
    <n v="213.83"/>
    <s v="N"/>
    <s v="Peter Appel Transport B.V."/>
    <n v="36622"/>
    <d v="2023-02-22T00:00:00"/>
    <s v="12:14:00"/>
    <n v="0"/>
    <x v="2"/>
    <x v="7"/>
    <n v="2"/>
    <x v="4"/>
    <n v="0"/>
    <s v=""/>
    <x v="0"/>
    <s v=""/>
    <n v="1"/>
    <e v="#VALUE!"/>
  </r>
  <r>
    <s v="COLGATE 3800 DEB."/>
    <s v="Colgate-Palmolive Nederland BV"/>
    <s v="101t"/>
    <n v="101090942878"/>
    <n v="101030162862"/>
    <n v="930"/>
    <s v="Inv Booked"/>
    <s v="0002246419"/>
    <s v="Verkoop"/>
    <n v="170"/>
    <s v="Transport drops zone"/>
    <s v="9 - verwerkt"/>
    <n v="0"/>
    <m/>
    <d v="2023-02-22T00:00:00"/>
    <s v="DROP"/>
    <s v="0001010909428780089500_002"/>
    <m/>
    <m/>
    <m/>
    <s v="EUR"/>
    <n v="64.7"/>
    <s v="EUR"/>
    <n v="64.7"/>
    <s v="EUR"/>
    <n v="64.7"/>
    <n v="64.7"/>
    <n v="0"/>
    <s v="N"/>
    <n v="1223000233"/>
    <d v="2023-03-22T00:00:00"/>
    <m/>
    <d v="2023-02-22T00:00:00"/>
    <s v="00:00"/>
    <s v="23:59"/>
    <d v="2023-02-22T00:00:00"/>
    <s v="12:00"/>
    <s v="12:00"/>
    <n v="9.6"/>
    <s v="ce"/>
    <n v="9930"/>
    <n v="9.6"/>
    <n v="19"/>
    <s v="Kuehne+Nagel Tiel 3 Standpl"/>
    <s v="De Diepert 5"/>
    <s v="Tiel"/>
    <s v="4004 MA"/>
    <s v="NL"/>
    <x v="14"/>
    <s v="Rood 24"/>
    <x v="17"/>
    <s v="6666LT"/>
    <s v="NL"/>
    <s v="0002246419"/>
    <s v="0089500_002"/>
    <s v="31V"/>
    <s v="NL001131849B01"/>
    <n v="2"/>
    <n v="0"/>
    <n v="64.7"/>
    <s v="N"/>
    <s v="Peter Appel Transport B.V."/>
    <n v="36622"/>
    <d v="2023-02-22T00:00:00"/>
    <s v="11:46:00"/>
    <n v="0"/>
    <x v="2"/>
    <x v="7"/>
    <n v="2"/>
    <x v="15"/>
    <n v="0"/>
    <s v=""/>
    <x v="5"/>
    <s v=""/>
    <n v="1"/>
    <e v="#VALUE!"/>
  </r>
  <r>
    <s v="COLGATE 3800 DEB."/>
    <s v="Colgate-Palmolive Nederland BV"/>
    <s v="101t"/>
    <n v="101090942873"/>
    <n v="101030162863"/>
    <n v="930"/>
    <s v="Inv Booked"/>
    <s v="0002246432"/>
    <s v="Verkoop"/>
    <n v="170"/>
    <s v="Transport drops zone"/>
    <s v="9 - verwerkt"/>
    <n v="0"/>
    <m/>
    <d v="2023-02-22T00:00:00"/>
    <s v="DROP"/>
    <s v="0001010909428730089493_003"/>
    <m/>
    <m/>
    <m/>
    <s v="EUR"/>
    <n v="16.05"/>
    <s v="EUR"/>
    <n v="16.05"/>
    <s v="EUR"/>
    <n v="16.05"/>
    <n v="16.05"/>
    <n v="0"/>
    <s v="N"/>
    <n v="1223000233"/>
    <d v="2023-03-22T00:00:00"/>
    <m/>
    <d v="2023-02-22T00:00:00"/>
    <s v="00:00"/>
    <s v="23:59"/>
    <d v="2023-02-22T00:00:00"/>
    <s v="14:45"/>
    <s v="15:45"/>
    <n v="1.6"/>
    <s v="ce"/>
    <n v="1145"/>
    <n v="1.6"/>
    <n v="1"/>
    <s v="Kuehne+Nagel Tiel 3 Standpl"/>
    <s v="De Diepert 5"/>
    <s v="Tiel"/>
    <s v="4004 MA"/>
    <s v="NL"/>
    <x v="24"/>
    <s v="Ravenswade 14"/>
    <x v="26"/>
    <s v="3439 LD"/>
    <s v="NL"/>
    <s v="0002246432"/>
    <s v="0089493_003"/>
    <s v="31V"/>
    <s v="NL001131849B01"/>
    <n v="2"/>
    <n v="0"/>
    <n v="16.05"/>
    <s v="N"/>
    <s v="Peter Appel Transport B.V."/>
    <n v="36622"/>
    <d v="2023-02-22T00:00:00"/>
    <s v="15:11:00"/>
    <n v="0"/>
    <x v="2"/>
    <x v="7"/>
    <n v="2"/>
    <x v="22"/>
    <n v="0"/>
    <s v=""/>
    <x v="7"/>
    <s v=""/>
    <n v="1"/>
    <e v="#VALUE!"/>
  </r>
  <r>
    <s v="COLGATE 3800 DEB."/>
    <s v="Colgate-Palmolive Nederland BV"/>
    <s v="101t"/>
    <n v="101090942820"/>
    <n v="101030162864"/>
    <n v="930"/>
    <s v="Inv Booked"/>
    <s v="0002246426"/>
    <s v="Verkoop"/>
    <n v="170"/>
    <s v="Transport drops zone"/>
    <s v="9 - verwerkt"/>
    <n v="0"/>
    <m/>
    <d v="2023-02-22T00:00:00"/>
    <s v="DROP"/>
    <s v="0001010909428200089433_002"/>
    <m/>
    <m/>
    <m/>
    <s v="EUR"/>
    <n v="116.54"/>
    <s v="EUR"/>
    <n v="116.54"/>
    <s v="EUR"/>
    <n v="116.54"/>
    <n v="116.54"/>
    <n v="0"/>
    <s v="N"/>
    <n v="1223000233"/>
    <d v="2023-03-22T00:00:00"/>
    <m/>
    <d v="2023-02-22T00:00:00"/>
    <s v="00:00"/>
    <s v="23:59"/>
    <d v="2023-02-22T00:00:00"/>
    <s v="06:00"/>
    <s v="07:00"/>
    <n v="19.2"/>
    <s v="ce"/>
    <n v="13999"/>
    <n v="19.2"/>
    <n v="29"/>
    <s v="Kuehne+Nagel Tiel 3 Standpl"/>
    <s v="De Diepert 5"/>
    <s v="Tiel"/>
    <s v="4004 MA"/>
    <s v="NL"/>
    <x v="2"/>
    <s v="Randweg 2"/>
    <x v="6"/>
    <s v="4191 NN"/>
    <s v="NL"/>
    <s v="0002246426"/>
    <s v="0089433_002"/>
    <s v="31V"/>
    <s v="NL001131849B01"/>
    <n v="2"/>
    <n v="0"/>
    <n v="116.54"/>
    <s v="N"/>
    <s v="Peter Appel Transport B.V."/>
    <n v="36622"/>
    <d v="2023-02-22T00:00:00"/>
    <s v="07:52:00"/>
    <n v="0"/>
    <x v="2"/>
    <x v="7"/>
    <n v="2"/>
    <x v="6"/>
    <n v="1"/>
    <n v="19.2"/>
    <x v="2"/>
    <n v="116.54"/>
    <n v="1"/>
    <n v="126.91206"/>
  </r>
  <r>
    <s v="COLGATE 3800 DEB."/>
    <s v="Colgate-Palmolive Nederland BV"/>
    <s v="101t"/>
    <n v="101090943168"/>
    <n v="101030162865"/>
    <n v="930"/>
    <s v="Inv Booked"/>
    <s v="0002246421"/>
    <s v="Verkoop"/>
    <n v="170"/>
    <s v="Transport drops zone"/>
    <s v="9 - verwerkt"/>
    <n v="0"/>
    <m/>
    <d v="2023-02-22T00:00:00"/>
    <s v="DROP"/>
    <s v="0001010909431680089686_004"/>
    <m/>
    <m/>
    <m/>
    <s v="EUR"/>
    <n v="26.33"/>
    <s v="EUR"/>
    <n v="26.33"/>
    <s v="EUR"/>
    <n v="26.33"/>
    <n v="26.33"/>
    <n v="0"/>
    <s v="N"/>
    <n v="1223000233"/>
    <d v="2023-03-22T00:00:00"/>
    <m/>
    <d v="2023-02-22T00:00:00"/>
    <s v="00:00"/>
    <s v="23:59"/>
    <d v="2023-02-22T00:00:00"/>
    <s v="12:00"/>
    <s v="12:00"/>
    <n v="0.8"/>
    <s v="ce"/>
    <n v="265"/>
    <n v="0.8"/>
    <n v="0"/>
    <s v="Kuehne+Nagel Tiel 3 Standpl"/>
    <s v="De Diepert 5"/>
    <s v="Tiel"/>
    <s v="4004 MA"/>
    <s v="NL"/>
    <x v="6"/>
    <s v="Insulindeweg 1"/>
    <x v="9"/>
    <s v="1462MJ"/>
    <s v="NL"/>
    <s v="0002246421"/>
    <s v="0089686_004"/>
    <s v="31V"/>
    <s v="NL001131849B01"/>
    <n v="2"/>
    <n v="0"/>
    <n v="26.33"/>
    <s v="N"/>
    <s v="Peter Appel Transport B.V."/>
    <n v="36622"/>
    <d v="2023-02-22T00:00:00"/>
    <s v="11:23:00"/>
    <n v="0"/>
    <x v="2"/>
    <x v="7"/>
    <n v="2"/>
    <x v="8"/>
    <n v="1"/>
    <n v="0.8"/>
    <x v="3"/>
    <n v="26.33"/>
    <n v="1"/>
    <n v="28.673369999999998"/>
  </r>
  <r>
    <s v="COLGATE 3800 DEB."/>
    <s v="Colgate-Palmolive Nederland BV"/>
    <s v="101t"/>
    <n v="101090943168"/>
    <n v="101030162866"/>
    <n v="930"/>
    <s v="Inv Booked"/>
    <s v="0002246428"/>
    <s v="Verkoop"/>
    <n v="170"/>
    <s v="Transport drops zone"/>
    <s v="9 - verwerkt"/>
    <n v="0"/>
    <m/>
    <d v="2023-02-22T00:00:00"/>
    <s v="DROP"/>
    <s v="0001010909431680089686_005"/>
    <m/>
    <m/>
    <m/>
    <s v="EUR"/>
    <n v="30.94"/>
    <s v="EUR"/>
    <n v="30.94"/>
    <s v="EUR"/>
    <n v="30.94"/>
    <n v="30.94"/>
    <n v="0"/>
    <s v="N"/>
    <n v="1223000233"/>
    <d v="2023-03-22T00:00:00"/>
    <m/>
    <d v="2023-02-22T00:00:00"/>
    <s v="00:00"/>
    <s v="23:59"/>
    <d v="2023-02-22T00:00:00"/>
    <s v="14:00"/>
    <s v="14:00"/>
    <n v="2.4"/>
    <s v="ce"/>
    <n v="1087"/>
    <n v="2.4"/>
    <n v="1"/>
    <s v="Kuehne+Nagel Tiel 3 Standpl"/>
    <s v="De Diepert 5"/>
    <s v="Tiel"/>
    <s v="4004 MA"/>
    <s v="NL"/>
    <x v="22"/>
    <s v="Basisweg 7"/>
    <x v="25"/>
    <s v="1951NG"/>
    <s v="NL"/>
    <s v="0002246428"/>
    <s v="0089686_005"/>
    <s v="31V"/>
    <s v="NL001131849B01"/>
    <n v="2"/>
    <n v="0"/>
    <n v="30.94"/>
    <s v="N"/>
    <s v="Peter Appel Transport B.V."/>
    <n v="36622"/>
    <d v="2023-02-22T00:00:00"/>
    <s v="12:50:00"/>
    <n v="0"/>
    <x v="2"/>
    <x v="7"/>
    <n v="2"/>
    <x v="17"/>
    <n v="0"/>
    <s v=""/>
    <x v="0"/>
    <s v=""/>
    <n v="1"/>
    <e v="#VALUE!"/>
  </r>
  <r>
    <s v="COLGATE 3800 DEB."/>
    <s v="Colgate-Palmolive Nederland BV"/>
    <s v="101t"/>
    <n v="101090942894"/>
    <n v="101030162867"/>
    <n v="930"/>
    <s v="Inv Booked"/>
    <s v="0002246424"/>
    <s v="Verkoop"/>
    <n v="170"/>
    <s v="Transport drops zone"/>
    <s v="9 - verwerkt"/>
    <n v="0"/>
    <m/>
    <d v="2023-02-22T00:00:00"/>
    <s v="DROP"/>
    <s v="0001010909428940089517_002"/>
    <m/>
    <m/>
    <m/>
    <s v="EUR"/>
    <n v="79.680000000000007"/>
    <s v="EUR"/>
    <n v="79.680000000000007"/>
    <s v="EUR"/>
    <n v="79.680000000000007"/>
    <n v="79.680000000000007"/>
    <n v="0"/>
    <s v="N"/>
    <n v="1223000233"/>
    <d v="2023-03-22T00:00:00"/>
    <m/>
    <d v="2023-02-22T00:00:00"/>
    <s v="00:00"/>
    <s v="23:59"/>
    <d v="2023-02-22T00:00:00"/>
    <s v="15:00"/>
    <s v="15:00"/>
    <n v="12"/>
    <s v="ce"/>
    <n v="7062"/>
    <n v="12"/>
    <n v="16"/>
    <s v="Kuehne+Nagel Tiel 3 Standpl"/>
    <s v="De Diepert 5"/>
    <s v="Tiel"/>
    <s v="4004 MA"/>
    <s v="NL"/>
    <x v="14"/>
    <s v="Rood 24"/>
    <x v="17"/>
    <s v="6666LT"/>
    <s v="NL"/>
    <s v="0002246424"/>
    <s v="0089517_002"/>
    <s v="31V"/>
    <s v="NL001131849B01"/>
    <n v="2"/>
    <n v="0"/>
    <n v="79.680000000000007"/>
    <s v="N"/>
    <s v="Peter Appel Transport B.V."/>
    <n v="36622"/>
    <d v="2023-02-22T00:00:00"/>
    <s v="16:33:00"/>
    <n v="0"/>
    <x v="2"/>
    <x v="7"/>
    <n v="2"/>
    <x v="15"/>
    <n v="0"/>
    <s v=""/>
    <x v="5"/>
    <s v=""/>
    <n v="1"/>
    <e v="#VALUE!"/>
  </r>
  <r>
    <s v="COLGATE 3800 DEB."/>
    <s v="Colgate-Palmolive Nederland BV"/>
    <s v="101t"/>
    <n v="101090943701"/>
    <n v="101030162948"/>
    <n v="930"/>
    <s v="Inv Booked"/>
    <s v="0002246470"/>
    <s v="Verkoop"/>
    <n v="170"/>
    <s v="Transport drops zone"/>
    <s v="9 - verwerkt"/>
    <n v="0"/>
    <m/>
    <d v="2023-02-23T00:00:00"/>
    <s v="DROP"/>
    <s v="0001010909437010089964_002"/>
    <m/>
    <m/>
    <m/>
    <s v="EUR"/>
    <n v="91.44"/>
    <s v="EUR"/>
    <n v="91.44"/>
    <s v="EUR"/>
    <n v="91.44"/>
    <n v="91.44"/>
    <n v="0"/>
    <s v="N"/>
    <n v="1223000233"/>
    <d v="2023-03-22T00:00:00"/>
    <m/>
    <d v="2023-02-23T00:00:00"/>
    <s v="00:00"/>
    <s v="23:59"/>
    <d v="2023-02-23T00:00:00"/>
    <s v="10:45"/>
    <s v="11:45"/>
    <n v="4.8"/>
    <s v="ce"/>
    <n v="4010"/>
    <n v="4.8"/>
    <n v="7"/>
    <s v="Kuehne+Nagel Tiel 3 Standpl"/>
    <s v="De Diepert 5"/>
    <s v="Tiel"/>
    <s v="4004 MA"/>
    <s v="NL"/>
    <x v="32"/>
    <s v="Afrikastraat 10"/>
    <x v="34"/>
    <s v="6014CG"/>
    <s v="NL"/>
    <s v="0002246470"/>
    <s v="0089964_002"/>
    <s v="31V"/>
    <s v="NL001131849B01"/>
    <n v="2"/>
    <n v="0"/>
    <n v="91.44"/>
    <s v="N"/>
    <s v="Peter Appel Transport B.V."/>
    <n v="36622"/>
    <d v="2023-02-23T00:00:00"/>
    <s v="11:49:00"/>
    <n v="0"/>
    <x v="3"/>
    <x v="7"/>
    <n v="2"/>
    <x v="23"/>
    <n v="1"/>
    <n v="4.8"/>
    <x v="3"/>
    <n v="91.44"/>
    <n v="1"/>
    <n v="99.578159999999997"/>
  </r>
  <r>
    <s v="COLGATE 3800 DEB."/>
    <s v="Colgate-Palmolive Nederland BV"/>
    <s v="101t"/>
    <n v="101090943339"/>
    <n v="101030162954"/>
    <n v="930"/>
    <s v="Inv Booked"/>
    <s v="0002246473"/>
    <s v="Verkoop"/>
    <n v="170"/>
    <s v="Transport drops zone"/>
    <s v="9 - verwerkt"/>
    <n v="0"/>
    <m/>
    <d v="2023-02-23T00:00:00"/>
    <s v="DROP"/>
    <s v="0001010909433390089739_002"/>
    <m/>
    <m/>
    <m/>
    <s v="EUR"/>
    <n v="65.680000000000007"/>
    <s v="EUR"/>
    <n v="65.680000000000007"/>
    <s v="EUR"/>
    <n v="65.680000000000007"/>
    <n v="65.680000000000007"/>
    <n v="0"/>
    <s v="N"/>
    <n v="1223000233"/>
    <d v="2023-03-22T00:00:00"/>
    <m/>
    <d v="2023-02-23T00:00:00"/>
    <s v="00:00"/>
    <s v="23:59"/>
    <d v="2023-02-23T00:00:00"/>
    <s v="10:30"/>
    <s v="11:30"/>
    <n v="4"/>
    <s v="ce"/>
    <n v="3618"/>
    <n v="4"/>
    <n v="6"/>
    <s v="Kuehne+Nagel Tiel 3 Standpl"/>
    <s v="De Diepert 5"/>
    <s v="Tiel"/>
    <s v="4004 MA"/>
    <s v="NL"/>
    <x v="43"/>
    <s v="Nijverheidsweg 61"/>
    <x v="42"/>
    <s v="3341LJ"/>
    <s v="NL"/>
    <s v="0002246473"/>
    <s v="0089739_002"/>
    <s v="31V"/>
    <s v="NL001131849B01"/>
    <n v="2"/>
    <n v="0"/>
    <n v="65.680000000000007"/>
    <s v="N"/>
    <s v="Peter Appel Transport B.V."/>
    <n v="36622"/>
    <d v="2023-02-23T00:00:00"/>
    <s v="12:00:00"/>
    <n v="0"/>
    <x v="3"/>
    <x v="7"/>
    <n v="2"/>
    <x v="19"/>
    <n v="1"/>
    <n v="4"/>
    <x v="3"/>
    <n v="65.680000000000007"/>
    <n v="1"/>
    <n v="71.52552"/>
  </r>
  <r>
    <s v="COLGATE 3800 DEB."/>
    <s v="Colgate-Palmolive Nederland BV"/>
    <s v="101t"/>
    <n v="101090943334"/>
    <n v="101030162955"/>
    <n v="930"/>
    <s v="Inv Booked"/>
    <s v="0002246467"/>
    <s v="Verkoop"/>
    <n v="170"/>
    <s v="Transport drops zone"/>
    <s v="9 - verwerkt"/>
    <n v="0"/>
    <m/>
    <d v="2023-02-23T00:00:00"/>
    <s v="DROP"/>
    <s v="0001010909433340089732_002"/>
    <m/>
    <m/>
    <m/>
    <s v="EUR"/>
    <n v="61.73"/>
    <s v="EUR"/>
    <n v="61.73"/>
    <s v="EUR"/>
    <n v="61.73"/>
    <n v="61.73"/>
    <n v="0"/>
    <s v="N"/>
    <n v="1223000233"/>
    <d v="2023-03-22T00:00:00"/>
    <m/>
    <d v="2023-02-23T00:00:00"/>
    <s v="00:00"/>
    <s v="23:59"/>
    <d v="2023-02-23T00:00:00"/>
    <s v="07:00"/>
    <s v="10:00"/>
    <n v="4.8"/>
    <s v="ce"/>
    <n v="4109"/>
    <n v="4.8"/>
    <n v="7"/>
    <s v="Kuehne+Nagel Tiel 3 Standpl"/>
    <s v="De Diepert 5"/>
    <s v="Tiel"/>
    <s v="4004 MA"/>
    <s v="NL"/>
    <x v="10"/>
    <s v="Slego 1a"/>
    <x v="13"/>
    <s v="1046BM"/>
    <s v="NL"/>
    <s v="0002246467"/>
    <s v="0089732_002"/>
    <s v="31V"/>
    <s v="NL001131849B01"/>
    <n v="2"/>
    <n v="0"/>
    <n v="61.73"/>
    <s v="N"/>
    <s v="Peter Appel Transport B.V."/>
    <n v="36622"/>
    <d v="2023-02-23T00:00:00"/>
    <s v="08:15:00"/>
    <n v="0"/>
    <x v="3"/>
    <x v="7"/>
    <n v="2"/>
    <x v="11"/>
    <n v="1"/>
    <n v="10.399999999999999"/>
    <x v="0"/>
    <n v="133.74"/>
    <n v="1"/>
    <n v="145.64286000000001"/>
  </r>
  <r>
    <s v="COLGATE 3800 DEB."/>
    <s v="Colgate-Palmolive Nederland BV"/>
    <s v="101t"/>
    <n v="101090943329"/>
    <n v="101030162967"/>
    <n v="930"/>
    <s v="Inv Booked"/>
    <s v="0002246484"/>
    <s v="Verkoop"/>
    <n v="170"/>
    <s v="Transport drops zone"/>
    <s v="9 - verwerkt"/>
    <n v="0"/>
    <m/>
    <d v="2023-02-23T00:00:00"/>
    <s v="DROP"/>
    <s v="0001010909433290089731_002"/>
    <m/>
    <m/>
    <m/>
    <s v="EUR"/>
    <n v="57.07"/>
    <s v="EUR"/>
    <n v="57.07"/>
    <s v="EUR"/>
    <n v="57.07"/>
    <n v="57.07"/>
    <n v="0"/>
    <s v="N"/>
    <n v="1223000233"/>
    <d v="2023-03-22T00:00:00"/>
    <m/>
    <d v="2023-02-23T00:00:00"/>
    <s v="00:00"/>
    <s v="23:59"/>
    <d v="2023-02-23T00:00:00"/>
    <s v="06:00"/>
    <s v="14:00"/>
    <n v="2.4"/>
    <s v="ce"/>
    <n v="1755"/>
    <n v="2.4"/>
    <n v="2"/>
    <s v="Kuehne+Nagel Tiel 3 Standpl"/>
    <s v="De Diepert 5"/>
    <s v="Tiel"/>
    <s v="4004 MA"/>
    <s v="NL"/>
    <x v="30"/>
    <s v="Brandpuntlaan Zuid 1"/>
    <x v="4"/>
    <s v="2665NZ"/>
    <s v="NL"/>
    <s v="0002246484"/>
    <s v="0089731_002"/>
    <s v="31V"/>
    <s v="NL001131849B01"/>
    <n v="2"/>
    <n v="0"/>
    <n v="57.07"/>
    <s v="N"/>
    <s v="Peter Appel Transport B.V."/>
    <n v="36622"/>
    <d v="2023-02-23T00:00:00"/>
    <s v="07:47:00"/>
    <n v="2"/>
    <x v="3"/>
    <x v="7"/>
    <n v="2"/>
    <x v="4"/>
    <n v="1"/>
    <n v="2.4"/>
    <x v="8"/>
    <n v="57.07"/>
    <n v="1"/>
    <n v="62.149229999999996"/>
  </r>
  <r>
    <s v="COLGATE 3800 DEB."/>
    <s v="Colgate-Palmolive Nederland BV"/>
    <s v="101t"/>
    <n v="101090943330"/>
    <n v="101030162968"/>
    <n v="930"/>
    <s v="Inv Booked"/>
    <s v="0002246477"/>
    <s v="Verkoop"/>
    <n v="170"/>
    <s v="Transport drops zone"/>
    <s v="9 - verwerkt"/>
    <n v="0"/>
    <m/>
    <d v="2023-02-23T00:00:00"/>
    <s v="DROP"/>
    <s v="0001010909433300089729_004"/>
    <m/>
    <m/>
    <m/>
    <s v="EUR"/>
    <n v="24.08"/>
    <s v="EUR"/>
    <n v="24.08"/>
    <s v="EUR"/>
    <n v="24.08"/>
    <n v="24.08"/>
    <n v="0"/>
    <s v="N"/>
    <n v="1223000233"/>
    <d v="2023-03-22T00:00:00"/>
    <m/>
    <d v="2023-02-23T00:00:00"/>
    <s v="00:00"/>
    <s v="23:59"/>
    <d v="2023-02-23T00:00:00"/>
    <s v="07:00"/>
    <s v="14:00"/>
    <n v="1.6"/>
    <s v="ce"/>
    <n v="1629"/>
    <n v="1.6"/>
    <n v="2"/>
    <s v="Kuehne+Nagel Tiel 3 Standpl"/>
    <s v="De Diepert 5"/>
    <s v="Tiel"/>
    <s v="4004 MA"/>
    <s v="NL"/>
    <x v="17"/>
    <s v="Doornhoek 4050"/>
    <x v="20"/>
    <s v="5465TD"/>
    <s v="NL"/>
    <s v="0002246477"/>
    <s v="0089729_004"/>
    <s v="31V"/>
    <s v="NL001131849B01"/>
    <n v="2"/>
    <n v="0"/>
    <n v="24.08"/>
    <s v="N"/>
    <s v="Peter Appel Transport B.V."/>
    <n v="36622"/>
    <d v="2023-02-23T00:00:00"/>
    <s v="09:42:00"/>
    <n v="0"/>
    <x v="3"/>
    <x v="7"/>
    <n v="2"/>
    <x v="18"/>
    <n v="1"/>
    <n v="3.2"/>
    <x v="3"/>
    <n v="48.16"/>
    <n v="1"/>
    <n v="52.446239999999996"/>
  </r>
  <r>
    <s v="COLGATE 3800 DEB."/>
    <s v="Colgate-Palmolive Nederland BV"/>
    <s v="101t"/>
    <n v="101090943170"/>
    <n v="101030162974"/>
    <n v="930"/>
    <s v="Inv Booked"/>
    <s v="0002246492"/>
    <s v="Verkoop"/>
    <n v="200"/>
    <s v="Transport drops"/>
    <s v="9 - verwerkt"/>
    <n v="0"/>
    <m/>
    <d v="2023-02-23T00:00:00"/>
    <s v="DROP"/>
    <s v="0001010909431700089689_007"/>
    <m/>
    <m/>
    <m/>
    <s v="EUR"/>
    <n v="49.95"/>
    <s v="EUR"/>
    <n v="49.95"/>
    <s v="EUR"/>
    <n v="49.95"/>
    <n v="49.95"/>
    <n v="0"/>
    <s v="N"/>
    <n v="1223000233"/>
    <d v="2023-03-22T00:00:00"/>
    <m/>
    <d v="2023-02-23T00:00:00"/>
    <s v="00:00"/>
    <s v="23:59"/>
    <d v="2023-02-23T00:00:00"/>
    <s v="08:00"/>
    <s v="16:00"/>
    <n v="0.8"/>
    <s v="ce"/>
    <n v="57"/>
    <n v="0.8"/>
    <n v="0"/>
    <s v="Kuehne+Nagel Tiel 3 Standpl"/>
    <s v="De Diepert 5"/>
    <s v="Tiel"/>
    <s v="4004 MA"/>
    <s v="NL"/>
    <x v="58"/>
    <s v="Phoenixstraat 21"/>
    <x v="32"/>
    <s v="1812PP"/>
    <s v="NL"/>
    <s v="0002246492"/>
    <s v="0089689_007"/>
    <s v="31V"/>
    <s v="NL001131849B01"/>
    <n v="2"/>
    <n v="0"/>
    <n v="49.95"/>
    <s v="N"/>
    <s v="Peter Appel Transport B.V."/>
    <n v="36744"/>
    <d v="2023-02-23T00:00:00"/>
    <s v="13:01:00"/>
    <n v="0"/>
    <x v="3"/>
    <x v="7"/>
    <n v="2"/>
    <x v="28"/>
    <n v="1"/>
    <n v="0.8"/>
    <x v="6"/>
    <n v="49.95"/>
    <n v="1"/>
    <n v="54.39555"/>
  </r>
  <r>
    <s v="COLGATE 3800 DEB."/>
    <s v="Colgate-Palmolive Nederland BV"/>
    <s v="101t"/>
    <n v="101090943581"/>
    <n v="101030162945"/>
    <n v="930"/>
    <s v="Inv Booked"/>
    <s v="0002246297 2E DEL"/>
    <s v="Verkoop"/>
    <n v="170"/>
    <s v="Transport drops zone"/>
    <s v="9 - verwerkt"/>
    <n v="0"/>
    <m/>
    <d v="2023-02-23T00:00:00"/>
    <s v="DROP"/>
    <s v="0001010909435810089983_002"/>
    <m/>
    <m/>
    <m/>
    <s v="EUR"/>
    <n v="27.18"/>
    <s v="EUR"/>
    <n v="27.18"/>
    <s v="EUR"/>
    <n v="27.18"/>
    <n v="27.18"/>
    <n v="0"/>
    <s v="N"/>
    <n v="1223000233"/>
    <d v="2023-03-22T00:00:00"/>
    <m/>
    <d v="2023-02-23T00:00:00"/>
    <s v="00:00"/>
    <s v="23:59"/>
    <d v="2023-02-23T00:00:00"/>
    <s v="08:00"/>
    <s v="16:00"/>
    <n v="0.8"/>
    <s v="ce"/>
    <n v="927"/>
    <n v="0.8"/>
    <n v="1"/>
    <s v="Kuehne+Nagel Tiel 3 Standpl"/>
    <s v="De Diepert 5"/>
    <s v="Tiel"/>
    <s v="4004 MA"/>
    <s v="NL"/>
    <x v="71"/>
    <s v="Hammerstaat 9"/>
    <x v="54"/>
    <s v="8161 PH"/>
    <s v="NL"/>
    <s v="0002246297 2E DEL"/>
    <s v="0089983_002"/>
    <s v="31V"/>
    <s v="NL001131849B01"/>
    <n v="2"/>
    <n v="0"/>
    <n v="27.18"/>
    <s v="N"/>
    <s v="Peter Appel Transport B.V."/>
    <n v="36622"/>
    <d v="2023-02-23T00:00:00"/>
    <s v="08:06:00"/>
    <n v="0"/>
    <x v="3"/>
    <x v="7"/>
    <n v="2"/>
    <x v="38"/>
    <n v="1"/>
    <n v="0.8"/>
    <x v="0"/>
    <n v="27.18"/>
    <n v="1"/>
    <n v="29.599019999999999"/>
  </r>
  <r>
    <s v="COLGATE 3800 DEB."/>
    <s v="Colgate-Palmolive Nederland BV"/>
    <s v="101t"/>
    <n v="101090943170"/>
    <n v="101030162978"/>
    <n v="930"/>
    <s v="Inv Booked"/>
    <s v="0002246496"/>
    <s v="Verkoop"/>
    <n v="200"/>
    <s v="Transport drops"/>
    <s v="9 - verwerkt"/>
    <n v="0"/>
    <m/>
    <d v="2023-02-23T00:00:00"/>
    <s v="DROP"/>
    <s v="0001010909431700089689_004"/>
    <m/>
    <m/>
    <m/>
    <s v="EUR"/>
    <n v="49.95"/>
    <s v="EUR"/>
    <n v="49.95"/>
    <s v="EUR"/>
    <n v="49.95"/>
    <n v="49.95"/>
    <n v="0"/>
    <s v="N"/>
    <n v="1223000233"/>
    <d v="2023-03-22T00:00:00"/>
    <m/>
    <d v="2023-02-23T00:00:00"/>
    <s v="00:00"/>
    <s v="23:59"/>
    <d v="2023-02-23T00:00:00"/>
    <s v="08:00"/>
    <s v="16:00"/>
    <n v="0.8"/>
    <s v="ce"/>
    <n v="15"/>
    <n v="0.8"/>
    <n v="0"/>
    <s v="Kuehne+Nagel Tiel 3 Standpl"/>
    <s v="De Diepert 5"/>
    <s v="Tiel"/>
    <s v="4004 MA"/>
    <s v="NL"/>
    <x v="62"/>
    <s v="Veldweg 5"/>
    <x v="49"/>
    <s v="5061KJ"/>
    <s v="NL"/>
    <s v="0002246496"/>
    <s v="0089689_004"/>
    <s v="31V"/>
    <s v="NL001131849B01"/>
    <n v="2"/>
    <n v="0"/>
    <n v="49.95"/>
    <s v="N"/>
    <s v="Peter Appel Transport B.V."/>
    <n v="36744"/>
    <d v="2023-02-23T00:00:00"/>
    <s v="08:35:00"/>
    <n v="0"/>
    <x v="3"/>
    <x v="7"/>
    <n v="2"/>
    <x v="3"/>
    <n v="1"/>
    <n v="0.8"/>
    <x v="6"/>
    <n v="49.95"/>
    <n v="1"/>
    <n v="54.39555"/>
  </r>
  <r>
    <s v="COLGATE 3800 DEB."/>
    <s v="Colgate-Palmolive Nederland BV"/>
    <s v="101t"/>
    <n v="101090943330"/>
    <n v="101030162960"/>
    <n v="930"/>
    <s v="Inv Booked"/>
    <s v="0002246476"/>
    <s v="Verkoop"/>
    <n v="170"/>
    <s v="Transport drops zone"/>
    <s v="9 - verwerkt"/>
    <n v="0"/>
    <m/>
    <d v="2023-02-23T00:00:00"/>
    <s v="DROP"/>
    <s v="0001010909433300089729_004"/>
    <m/>
    <m/>
    <m/>
    <s v="EUR"/>
    <n v="24.08"/>
    <s v="EUR"/>
    <n v="24.08"/>
    <s v="EUR"/>
    <n v="24.08"/>
    <n v="24.08"/>
    <n v="0"/>
    <s v="N"/>
    <n v="1223000233"/>
    <d v="2023-03-22T00:00:00"/>
    <m/>
    <d v="2023-02-23T00:00:00"/>
    <s v="00:00"/>
    <s v="23:59"/>
    <d v="2023-02-23T00:00:00"/>
    <s v="08:00"/>
    <s v="16:00"/>
    <n v="1.6"/>
    <s v="ce"/>
    <n v="587"/>
    <n v="1.6"/>
    <n v="0"/>
    <s v="Kuehne+Nagel Tiel 3 Standpl"/>
    <s v="De Diepert 5"/>
    <s v="Tiel"/>
    <s v="4004 MA"/>
    <s v="NL"/>
    <x v="40"/>
    <s v="Doornhoek 4050"/>
    <x v="20"/>
    <s v="5465TD"/>
    <s v="NL"/>
    <s v="0002246476"/>
    <s v="0089729_004"/>
    <s v="31V"/>
    <s v="NL001131849B01"/>
    <n v="2"/>
    <n v="0"/>
    <n v="24.08"/>
    <s v="N"/>
    <s v="Peter Appel Transport B.V."/>
    <n v="36622"/>
    <d v="2023-02-23T00:00:00"/>
    <s v="09:42:00"/>
    <n v="0"/>
    <x v="3"/>
    <x v="7"/>
    <n v="2"/>
    <x v="18"/>
    <n v="0"/>
    <s v=""/>
    <x v="3"/>
    <s v=""/>
    <n v="1"/>
    <e v="#VALUE!"/>
  </r>
  <r>
    <s v="COLGATE 3800 DEB."/>
    <s v="Colgate-Palmolive Nederland BV"/>
    <s v="101t"/>
    <n v="101090943330"/>
    <n v="101030162961"/>
    <n v="930"/>
    <s v="Inv Booked"/>
    <s v="0002246466"/>
    <s v="Verkoop"/>
    <n v="170"/>
    <s v="Transport drops zone"/>
    <s v="9 - verwerkt"/>
    <n v="0"/>
    <m/>
    <d v="2023-02-23T00:00:00"/>
    <s v="DROP"/>
    <s v="0001010909433300089729_002"/>
    <m/>
    <m/>
    <m/>
    <s v="EUR"/>
    <n v="90.55"/>
    <s v="EUR"/>
    <n v="90.55"/>
    <s v="EUR"/>
    <n v="90.55"/>
    <n v="90.55"/>
    <n v="0"/>
    <s v="N"/>
    <n v="1223000233"/>
    <d v="2023-03-22T00:00:00"/>
    <m/>
    <d v="2023-02-23T00:00:00"/>
    <s v="00:00"/>
    <s v="23:59"/>
    <d v="2023-02-23T00:00:00"/>
    <s v="10:00"/>
    <s v="11:00"/>
    <n v="5.6"/>
    <s v="ce"/>
    <n v="5029"/>
    <n v="5.6"/>
    <n v="9"/>
    <s v="Kuehne+Nagel Tiel 3 Standpl"/>
    <s v="De Diepert 5"/>
    <s v="Tiel"/>
    <s v="4004 MA"/>
    <s v="NL"/>
    <x v="2"/>
    <s v="Laan van Ruyven 1"/>
    <x v="11"/>
    <s v="2645EE"/>
    <s v="NL"/>
    <s v="0002246466"/>
    <s v="0089729_002"/>
    <s v="31V"/>
    <s v="NL001131849B01"/>
    <n v="2"/>
    <n v="0"/>
    <n v="90.55"/>
    <s v="N"/>
    <s v="Peter Appel Transport B.V."/>
    <n v="36622"/>
    <d v="2023-02-23T00:00:00"/>
    <s v="10:26:00"/>
    <n v="0"/>
    <x v="3"/>
    <x v="7"/>
    <n v="2"/>
    <x v="4"/>
    <n v="1"/>
    <n v="5.6"/>
    <x v="2"/>
    <n v="90.55"/>
    <n v="1"/>
    <n v="98.608949999999993"/>
  </r>
  <r>
    <s v="COLGATE 3800 DEB."/>
    <s v="Colgate-Palmolive Nederland BV"/>
    <s v="101t"/>
    <n v="101090943336"/>
    <n v="101030162962"/>
    <n v="930"/>
    <s v="Inv Booked"/>
    <s v="0002246483"/>
    <s v="Verkoop"/>
    <n v="170"/>
    <s v="Transport drops zone"/>
    <s v="9 - verwerkt"/>
    <n v="0"/>
    <m/>
    <d v="2023-02-23T00:00:00"/>
    <s v="DROP"/>
    <s v="0001010909433360089737_002"/>
    <m/>
    <m/>
    <m/>
    <s v="EUR"/>
    <n v="306.77"/>
    <s v="EUR"/>
    <n v="306.77"/>
    <s v="EUR"/>
    <n v="306.77"/>
    <n v="306.77"/>
    <n v="0"/>
    <s v="N"/>
    <n v="1223000233"/>
    <d v="2023-03-22T00:00:00"/>
    <m/>
    <d v="2023-02-23T00:00:00"/>
    <s v="00:00"/>
    <s v="23:59"/>
    <d v="2023-02-23T00:00:00"/>
    <s v="11:00"/>
    <s v="11:00"/>
    <n v="26"/>
    <s v="ce"/>
    <n v="24189"/>
    <n v="26.4"/>
    <n v="44"/>
    <s v="Kuehne+Nagel Tiel 3 Standpl"/>
    <s v="De Diepert 5"/>
    <s v="Tiel"/>
    <s v="4004 MA"/>
    <s v="NL"/>
    <x v="50"/>
    <s v="Fahrenheitweg 24"/>
    <x v="1"/>
    <s v="6101WR"/>
    <s v="NL"/>
    <s v="0002246483"/>
    <s v="0089737_002"/>
    <s v="31V"/>
    <s v="NL001131849B01"/>
    <n v="2"/>
    <n v="0"/>
    <n v="306.77"/>
    <s v="N"/>
    <s v="Peter Appel Transport B.V."/>
    <n v="36622"/>
    <d v="2023-02-23T00:00:00"/>
    <s v="11:30:00"/>
    <n v="0"/>
    <x v="3"/>
    <x v="7"/>
    <n v="2"/>
    <x v="1"/>
    <n v="1"/>
    <n v="26.4"/>
    <x v="1"/>
    <n v="306.77"/>
    <n v="1"/>
    <n v="334.07252999999997"/>
  </r>
  <r>
    <s v="COLGATE 3800 DEB."/>
    <s v="Colgate-Palmolive Nederland BV"/>
    <s v="101t"/>
    <n v="101090943440"/>
    <n v="101030162963"/>
    <n v="930"/>
    <s v="Inv Booked"/>
    <s v="0002246490"/>
    <s v="Verkoop"/>
    <n v="170"/>
    <s v="Transport drops zone"/>
    <s v="9 - verwerkt"/>
    <n v="0"/>
    <m/>
    <d v="2023-02-23T00:00:00"/>
    <s v="DROP"/>
    <s v="0001010909434400089847_002"/>
    <m/>
    <m/>
    <m/>
    <s v="EUR"/>
    <n v="61.73"/>
    <s v="EUR"/>
    <n v="61.73"/>
    <s v="EUR"/>
    <n v="61.73"/>
    <n v="61.73"/>
    <n v="0"/>
    <s v="N"/>
    <n v="1223000233"/>
    <d v="2023-03-22T00:00:00"/>
    <m/>
    <d v="2023-02-23T00:00:00"/>
    <s v="00:00"/>
    <s v="23:59"/>
    <d v="2023-02-23T00:00:00"/>
    <s v="06:00"/>
    <s v="14:30"/>
    <n v="2.4"/>
    <s v="ce"/>
    <n v="2257"/>
    <n v="2.4"/>
    <n v="4"/>
    <s v="Kuehne+Nagel Tiel 3 Standpl"/>
    <s v="De Diepert 5"/>
    <s v="Tiel"/>
    <s v="4004 MA"/>
    <s v="NL"/>
    <x v="34"/>
    <s v="Birnieweg 13"/>
    <x v="36"/>
    <s v="7418 HH"/>
    <s v="NL"/>
    <s v="0002246490"/>
    <s v="0089847_002"/>
    <s v="31V"/>
    <s v="NL001131849B01"/>
    <n v="2"/>
    <n v="0"/>
    <n v="61.73"/>
    <s v="N"/>
    <s v="Peter Appel Transport B.V."/>
    <n v="36622"/>
    <d v="2023-02-23T00:00:00"/>
    <s v="08:50:00"/>
    <n v="0"/>
    <x v="3"/>
    <x v="7"/>
    <n v="2"/>
    <x v="30"/>
    <n v="1"/>
    <n v="2.4"/>
    <x v="8"/>
    <n v="61.73"/>
    <n v="1"/>
    <n v="67.223969999999994"/>
  </r>
  <r>
    <s v="COLGATE 3800 DEB."/>
    <s v="Colgate-Palmolive Nederland BV"/>
    <s v="101t"/>
    <n v="101090943697"/>
    <n v="101030162964"/>
    <n v="930"/>
    <s v="Inv Booked"/>
    <s v="0002246478"/>
    <s v="Verkoop"/>
    <n v="170"/>
    <s v="Transport drops zone"/>
    <s v="9 - verwerkt"/>
    <n v="0"/>
    <m/>
    <d v="2023-02-23T00:00:00"/>
    <s v="DROP"/>
    <s v="0001010909436970089966_002"/>
    <m/>
    <m/>
    <m/>
    <s v="EUR"/>
    <n v="59.49"/>
    <s v="EUR"/>
    <n v="59.49"/>
    <s v="EUR"/>
    <n v="59.49"/>
    <n v="59.49"/>
    <n v="0"/>
    <s v="N"/>
    <n v="1223000233"/>
    <d v="2023-03-22T00:00:00"/>
    <m/>
    <d v="2023-02-23T00:00:00"/>
    <s v="00:00"/>
    <s v="23:59"/>
    <d v="2023-02-23T00:00:00"/>
    <s v="08:30"/>
    <s v="16:00"/>
    <n v="3.2"/>
    <s v="ce"/>
    <n v="1346"/>
    <n v="3.2"/>
    <n v="6"/>
    <s v="Kuehne+Nagel Tiel 3 Standpl"/>
    <s v="De Diepert 5"/>
    <s v="Tiel"/>
    <s v="4004 MA"/>
    <s v="NL"/>
    <x v="49"/>
    <s v="Oude Berghuizerweg 30"/>
    <x v="31"/>
    <s v="7336 AW"/>
    <s v="NL"/>
    <s v="0002246478"/>
    <s v="0089966_002"/>
    <s v="31V"/>
    <s v="NL001131849B01"/>
    <n v="2"/>
    <n v="0"/>
    <n v="59.49"/>
    <s v="N"/>
    <s v="Peter Appel Transport B.V."/>
    <n v="36622"/>
    <d v="2023-02-23T00:00:00"/>
    <s v="15:31:00"/>
    <n v="0"/>
    <x v="3"/>
    <x v="7"/>
    <n v="2"/>
    <x v="27"/>
    <n v="1"/>
    <n v="3.2"/>
    <x v="0"/>
    <n v="59.49"/>
    <n v="1"/>
    <n v="64.784610000000001"/>
  </r>
  <r>
    <s v="COLGATE 3800 DEB."/>
    <s v="Colgate-Palmolive Nederland BV"/>
    <s v="101t"/>
    <n v="101090943334"/>
    <n v="101030162952"/>
    <n v="930"/>
    <s v="Inv Booked"/>
    <s v="0002246479"/>
    <s v="Verkoop"/>
    <n v="170"/>
    <s v="Transport drops zone"/>
    <s v="9 - verwerkt"/>
    <n v="0"/>
    <m/>
    <d v="2023-02-23T00:00:00"/>
    <s v="DROP"/>
    <s v="0001010909433340089732_002"/>
    <m/>
    <m/>
    <m/>
    <s v="EUR"/>
    <n v="72.010000000000005"/>
    <s v="EUR"/>
    <n v="72.010000000000005"/>
    <s v="EUR"/>
    <n v="72.010000000000005"/>
    <n v="72.010000000000005"/>
    <n v="0"/>
    <s v="N"/>
    <n v="1223000233"/>
    <d v="2023-03-22T00:00:00"/>
    <m/>
    <d v="2023-02-23T00:00:00"/>
    <s v="00:00"/>
    <s v="23:59"/>
    <d v="2023-02-23T00:00:00"/>
    <s v="07:00"/>
    <s v="10:00"/>
    <n v="5.6"/>
    <s v="ce"/>
    <n v="6219"/>
    <n v="5.6"/>
    <n v="9"/>
    <s v="Kuehne+Nagel Tiel 3 Standpl"/>
    <s v="De Diepert 5"/>
    <s v="Tiel"/>
    <s v="4004 MA"/>
    <s v="NL"/>
    <x v="12"/>
    <s v="SLEGO 1"/>
    <x v="13"/>
    <s v="1046 BM"/>
    <s v="NL"/>
    <s v="0002246479"/>
    <s v="0089732_002"/>
    <s v="31V"/>
    <s v="NL001131849B01"/>
    <n v="2"/>
    <n v="0"/>
    <n v="72.010000000000005"/>
    <s v="N"/>
    <s v="Peter Appel Transport B.V."/>
    <n v="36622"/>
    <d v="2023-02-23T00:00:00"/>
    <s v="08:15:00"/>
    <n v="0"/>
    <x v="3"/>
    <x v="7"/>
    <n v="2"/>
    <x v="11"/>
    <n v="0"/>
    <s v=""/>
    <x v="0"/>
    <s v=""/>
    <n v="1"/>
    <e v="#VALUE!"/>
  </r>
  <r>
    <s v="COLGATE 3800 DEB."/>
    <s v="Colgate-Palmolive Nederland BV"/>
    <s v="101t"/>
    <n v="101090943328"/>
    <n v="101030162953"/>
    <n v="930"/>
    <s v="Inv Booked"/>
    <s v="0002246489"/>
    <s v="Verkoop"/>
    <n v="170"/>
    <s v="Transport drops zone"/>
    <s v="9 - verwerkt"/>
    <n v="0"/>
    <m/>
    <d v="2023-02-23T00:00:00"/>
    <s v="DROP"/>
    <s v="0001010909433280089730_002"/>
    <m/>
    <m/>
    <m/>
    <s v="EUR"/>
    <n v="83.76"/>
    <s v="EUR"/>
    <n v="83.76"/>
    <s v="EUR"/>
    <n v="83.76"/>
    <n v="83.76"/>
    <n v="0"/>
    <s v="N"/>
    <n v="1223000233"/>
    <d v="2023-03-22T00:00:00"/>
    <m/>
    <d v="2023-02-23T00:00:00"/>
    <s v="00:00"/>
    <s v="23:59"/>
    <d v="2023-02-23T00:00:00"/>
    <s v="06:00"/>
    <s v="14:30"/>
    <n v="2.4"/>
    <s v="ce"/>
    <n v="1755"/>
    <n v="2.4"/>
    <n v="2"/>
    <s v="Kuehne+Nagel Tiel 3 Standpl"/>
    <s v="De Diepert 5"/>
    <s v="Tiel"/>
    <s v="4004 MA"/>
    <s v="NL"/>
    <x v="37"/>
    <s v="Dublinweg 3"/>
    <x v="39"/>
    <s v="9744 VB"/>
    <s v="NL"/>
    <s v="0002246489"/>
    <s v="0089730_002"/>
    <s v="31V"/>
    <s v="NL001131849B01"/>
    <n v="2"/>
    <n v="0"/>
    <n v="83.76"/>
    <s v="N"/>
    <s v="Peter Appel Transport B.V."/>
    <n v="36622"/>
    <d v="2023-02-23T00:00:00"/>
    <s v="06:55:00"/>
    <n v="0"/>
    <x v="3"/>
    <x v="7"/>
    <n v="2"/>
    <x v="32"/>
    <n v="1"/>
    <n v="2.4"/>
    <x v="8"/>
    <n v="83.76"/>
    <n v="1"/>
    <n v="91.214640000000003"/>
  </r>
  <r>
    <s v="COLGATE 3800 DEB."/>
    <s v="Colgate-Palmolive Nederland BV"/>
    <s v="101t"/>
    <n v="101090943335"/>
    <n v="101030162956"/>
    <n v="930"/>
    <s v="Inv Booked"/>
    <s v="0002246472"/>
    <s v="Verkoop"/>
    <n v="170"/>
    <s v="Transport drops zone"/>
    <s v="9 - verwerkt"/>
    <n v="0"/>
    <m/>
    <d v="2023-02-23T00:00:00"/>
    <s v="DROP"/>
    <s v="0001010909433350089742_002"/>
    <m/>
    <m/>
    <m/>
    <s v="EUR"/>
    <n v="61.73"/>
    <s v="EUR"/>
    <n v="61.73"/>
    <s v="EUR"/>
    <n v="61.73"/>
    <n v="61.73"/>
    <n v="0"/>
    <s v="N"/>
    <n v="1223000233"/>
    <d v="2023-03-22T00:00:00"/>
    <m/>
    <d v="2023-02-23T00:00:00"/>
    <s v="00:00"/>
    <s v="23:59"/>
    <d v="2023-02-23T00:00:00"/>
    <s v="12:30"/>
    <s v="13:30"/>
    <n v="2.4"/>
    <s v="ce"/>
    <n v="1757"/>
    <n v="2.4"/>
    <n v="3"/>
    <s v="Kuehne+Nagel Tiel 3 Standpl"/>
    <s v="De Diepert 5"/>
    <s v="Tiel"/>
    <s v="4004 MA"/>
    <s v="NL"/>
    <x v="42"/>
    <s v="Industriestraat 67"/>
    <x v="41"/>
    <s v="7482EW"/>
    <s v="NL"/>
    <s v="0002246472"/>
    <s v="0089742_002"/>
    <s v="31V"/>
    <s v="NL001131849B01"/>
    <n v="2"/>
    <n v="0"/>
    <n v="61.73"/>
    <s v="N"/>
    <s v="Peter Appel Transport B.V."/>
    <n v="36622"/>
    <d v="2023-02-23T00:00:00"/>
    <s v="12:06:00"/>
    <n v="0"/>
    <x v="3"/>
    <x v="7"/>
    <n v="2"/>
    <x v="30"/>
    <n v="1"/>
    <n v="2.4"/>
    <x v="3"/>
    <n v="61.73"/>
    <n v="1"/>
    <n v="67.223969999999994"/>
  </r>
  <r>
    <s v="COLGATE 3800 DEB."/>
    <s v="Colgate-Palmolive Nederland BV"/>
    <s v="101t"/>
    <n v="101090943331"/>
    <n v="101030162957"/>
    <n v="930"/>
    <s v="Inv Booked"/>
    <s v="0002246485"/>
    <s v="Verkoop"/>
    <n v="170"/>
    <s v="Transport drops zone"/>
    <s v="9 - verwerkt"/>
    <n v="0"/>
    <m/>
    <d v="2023-02-23T00:00:00"/>
    <s v="DROP"/>
    <s v="0001010909433310089733_002"/>
    <m/>
    <m/>
    <m/>
    <s v="EUR"/>
    <n v="306.77"/>
    <s v="EUR"/>
    <n v="306.77"/>
    <s v="EUR"/>
    <n v="306.77"/>
    <n v="306.77"/>
    <n v="0"/>
    <s v="N"/>
    <n v="1223000233"/>
    <d v="2023-03-22T00:00:00"/>
    <m/>
    <d v="2023-02-23T00:00:00"/>
    <s v="00:00"/>
    <s v="23:59"/>
    <d v="2023-02-23T00:00:00"/>
    <s v="08:00"/>
    <s v="08:00"/>
    <n v="26.4"/>
    <s v="ce"/>
    <n v="22198"/>
    <n v="26.4"/>
    <n v="43"/>
    <s v="Kuehne+Nagel Tiel 3 Standpl"/>
    <s v="De Diepert 5"/>
    <s v="Tiel"/>
    <s v="4004 MA"/>
    <s v="NL"/>
    <x v="50"/>
    <s v="Fahrenheitweg 24"/>
    <x v="1"/>
    <s v="6101WR"/>
    <s v="NL"/>
    <s v="0002246485"/>
    <s v="0089733_002"/>
    <s v="31V"/>
    <s v="NL001131849B01"/>
    <n v="2"/>
    <n v="0"/>
    <n v="306.77"/>
    <s v="N"/>
    <s v="Peter Appel Transport B.V."/>
    <n v="36622"/>
    <d v="2023-02-23T00:00:00"/>
    <s v="06:43:00"/>
    <n v="0"/>
    <x v="3"/>
    <x v="7"/>
    <n v="2"/>
    <x v="1"/>
    <n v="1"/>
    <n v="26.4"/>
    <x v="1"/>
    <n v="306.77"/>
    <n v="1"/>
    <n v="334.07252999999997"/>
  </r>
  <r>
    <s v="COLGATE 3800 DEB."/>
    <s v="Colgate-Palmolive Nederland BV"/>
    <s v="101t"/>
    <n v="101090943691"/>
    <n v="101030162958"/>
    <n v="930"/>
    <s v="Inv Booked"/>
    <s v="0002246481"/>
    <s v="Verkoop"/>
    <n v="170"/>
    <s v="Transport drops zone"/>
    <s v="9 - verwerkt"/>
    <n v="0"/>
    <m/>
    <d v="2023-02-23T00:00:00"/>
    <s v="DROP"/>
    <s v="0001010909436910089961_002"/>
    <m/>
    <m/>
    <m/>
    <s v="EUR"/>
    <n v="167.64"/>
    <s v="EUR"/>
    <n v="167.64"/>
    <s v="EUR"/>
    <n v="167.64"/>
    <n v="167.64"/>
    <n v="0"/>
    <s v="N"/>
    <n v="1223000233"/>
    <d v="2023-03-22T00:00:00"/>
    <m/>
    <d v="2023-02-23T00:00:00"/>
    <s v="00:00"/>
    <s v="23:59"/>
    <d v="2023-02-23T00:00:00"/>
    <s v="08:00"/>
    <s v="08:00"/>
    <n v="12"/>
    <s v="ce"/>
    <n v="8958"/>
    <n v="12"/>
    <n v="17"/>
    <s v="Kuehne+Nagel Tiel 3 Standpl"/>
    <s v="De Diepert 5"/>
    <s v="Tiel"/>
    <s v="4004 MA"/>
    <s v="NL"/>
    <x v="71"/>
    <s v="Hammerstaat 9"/>
    <x v="54"/>
    <s v="8161 PH"/>
    <s v="NL"/>
    <s v="0002246481"/>
    <s v="0089961_002"/>
    <s v="31V"/>
    <s v="NL001131849B01"/>
    <n v="2"/>
    <n v="0"/>
    <n v="167.64"/>
    <s v="N"/>
    <s v="Peter Appel Transport B.V."/>
    <n v="36622"/>
    <d v="2023-02-23T00:00:00"/>
    <s v="08:06:00"/>
    <n v="0"/>
    <x v="3"/>
    <x v="7"/>
    <n v="2"/>
    <x v="38"/>
    <n v="1"/>
    <n v="12"/>
    <x v="0"/>
    <n v="167.64"/>
    <n v="1"/>
    <n v="182.55995999999999"/>
  </r>
  <r>
    <s v="COLGATE 3800 DEB."/>
    <s v="Colgate-Palmolive Nederland BV"/>
    <s v="101t"/>
    <n v="101090943694"/>
    <n v="101030162959"/>
    <n v="930"/>
    <s v="Inv Booked"/>
    <s v="0002246486"/>
    <s v="Verkoop"/>
    <n v="170"/>
    <s v="Transport drops zone"/>
    <s v="9 - verwerkt"/>
    <n v="0"/>
    <m/>
    <d v="2023-02-23T00:00:00"/>
    <s v="DROP"/>
    <s v="0001010909436940089959_002"/>
    <m/>
    <m/>
    <m/>
    <s v="EUR"/>
    <n v="62.42"/>
    <s v="EUR"/>
    <n v="62.42"/>
    <s v="EUR"/>
    <n v="62.42"/>
    <n v="62.42"/>
    <n v="0"/>
    <s v="N"/>
    <n v="1223000233"/>
    <d v="2023-03-22T00:00:00"/>
    <m/>
    <d v="2023-02-23T00:00:00"/>
    <s v="00:00"/>
    <s v="23:59"/>
    <d v="2023-02-23T00:00:00"/>
    <s v="06:00"/>
    <s v="14:00"/>
    <n v="2.4"/>
    <s v="ce"/>
    <n v="1755"/>
    <n v="2.4"/>
    <n v="2"/>
    <s v="Kuehne+Nagel Tiel 3 Standpl"/>
    <s v="De Diepert 5"/>
    <s v="Tiel"/>
    <s v="4004 MA"/>
    <s v="NL"/>
    <x v="36"/>
    <s v="Ada Byronweg 19"/>
    <x v="38"/>
    <s v="6045GM"/>
    <s v="NL"/>
    <s v="0002246486"/>
    <s v="0089959_002"/>
    <s v="31V"/>
    <s v="NL001131849B01"/>
    <n v="2"/>
    <n v="0"/>
    <n v="62.42"/>
    <s v="N"/>
    <s v="Peter Appel Transport B.V."/>
    <n v="36622"/>
    <d v="2023-02-23T00:00:00"/>
    <s v="10:05:00"/>
    <n v="23"/>
    <x v="3"/>
    <x v="7"/>
    <n v="2"/>
    <x v="23"/>
    <n v="1"/>
    <n v="2.4"/>
    <x v="8"/>
    <n v="62.42"/>
    <n v="1"/>
    <n v="67.975380000000001"/>
  </r>
  <r>
    <s v="COLGATE 3800 DEB."/>
    <s v="Colgate-Palmolive Nederland BV"/>
    <s v="101t"/>
    <n v="101090943332"/>
    <n v="101030162965"/>
    <n v="930"/>
    <s v="Inv Booked"/>
    <s v="0002246474"/>
    <s v="Verkoop"/>
    <n v="170"/>
    <s v="Transport drops zone"/>
    <s v="9 - verwerkt"/>
    <n v="0"/>
    <m/>
    <d v="2023-02-23T00:00:00"/>
    <s v="DROP"/>
    <s v="0001010909433320089734_002"/>
    <m/>
    <m/>
    <m/>
    <s v="EUR"/>
    <n v="26.22"/>
    <s v="EUR"/>
    <n v="26.22"/>
    <s v="EUR"/>
    <n v="26.22"/>
    <n v="26.22"/>
    <n v="0"/>
    <s v="N"/>
    <n v="1223000233"/>
    <d v="2023-03-22T00:00:00"/>
    <m/>
    <d v="2023-02-23T00:00:00"/>
    <s v="00:00"/>
    <s v="23:59"/>
    <d v="2023-02-23T00:00:00"/>
    <s v="08:30"/>
    <s v="17:00"/>
    <n v="0.8"/>
    <s v="ce"/>
    <n v="233"/>
    <n v="0.8"/>
    <n v="0"/>
    <s v="Kuehne+Nagel Tiel 3 Standpl"/>
    <s v="De Diepert 5"/>
    <s v="Tiel"/>
    <s v="4004 MA"/>
    <s v="NL"/>
    <x v="60"/>
    <s v="Orionweg 6"/>
    <x v="47"/>
    <s v="4782 SC"/>
    <s v="NL"/>
    <s v="0002246474"/>
    <s v="0089734_002"/>
    <s v="31V"/>
    <s v="NL001131849B01"/>
    <n v="2"/>
    <n v="0"/>
    <n v="26.22"/>
    <s v="N"/>
    <s v="Peter Appel Transport B.V."/>
    <n v="36622"/>
    <d v="2023-02-23T00:00:00"/>
    <s v="08:46:00"/>
    <n v="0"/>
    <x v="3"/>
    <x v="7"/>
    <n v="2"/>
    <x v="29"/>
    <n v="1"/>
    <n v="0.8"/>
    <x v="0"/>
    <n v="26.22"/>
    <n v="1"/>
    <n v="28.553579999999997"/>
  </r>
  <r>
    <s v="COLGATE 3800 DEB."/>
    <s v="Colgate-Palmolive Nederland BV"/>
    <s v="101t"/>
    <n v="101090943692"/>
    <n v="101030162966"/>
    <n v="930"/>
    <s v="Inv Booked"/>
    <s v="0002246471"/>
    <s v="Verkoop"/>
    <n v="170"/>
    <s v="Transport drops zone"/>
    <s v="9 - verwerkt"/>
    <n v="0"/>
    <m/>
    <d v="2023-02-23T00:00:00"/>
    <s v="DROP"/>
    <s v="0001010909436920089962_002"/>
    <m/>
    <m/>
    <m/>
    <s v="EUR"/>
    <n v="139.49"/>
    <s v="EUR"/>
    <n v="139.49"/>
    <s v="EUR"/>
    <n v="139.49"/>
    <n v="139.49"/>
    <n v="0"/>
    <s v="N"/>
    <n v="1223000233"/>
    <d v="2023-03-22T00:00:00"/>
    <m/>
    <d v="2023-02-23T00:00:00"/>
    <s v="00:00"/>
    <s v="23:59"/>
    <d v="2023-02-23T00:00:00"/>
    <s v="08:00"/>
    <s v="09:00"/>
    <n v="9.6"/>
    <s v="ce"/>
    <n v="9078"/>
    <n v="9.6"/>
    <n v="16"/>
    <s v="Kuehne+Nagel Tiel 3 Standpl"/>
    <s v="De Diepert 5"/>
    <s v="Tiel"/>
    <s v="4004 MA"/>
    <s v="NL"/>
    <x v="7"/>
    <s v="HOOFDTOCHT 1"/>
    <x v="7"/>
    <s v="1507 CJ"/>
    <s v="NL"/>
    <s v="0002246471"/>
    <s v="0089962_002"/>
    <s v="31V"/>
    <s v="NL001131849B01"/>
    <n v="2"/>
    <n v="0"/>
    <n v="139.49"/>
    <s v="N"/>
    <s v="Peter Appel Transport B.V."/>
    <n v="36622"/>
    <d v="2023-02-23T00:00:00"/>
    <s v="10:02:00"/>
    <n v="0"/>
    <x v="3"/>
    <x v="7"/>
    <n v="2"/>
    <x v="7"/>
    <n v="1"/>
    <n v="9.6"/>
    <x v="2"/>
    <n v="139.49"/>
    <n v="1"/>
    <n v="151.90461000000002"/>
  </r>
  <r>
    <s v="COLGATE 3800 DEB."/>
    <s v="Colgate-Palmolive Nederland BV"/>
    <s v="101t"/>
    <n v="101090943332"/>
    <n v="101030162969"/>
    <n v="930"/>
    <s v="Inv Booked"/>
    <s v="0002246488"/>
    <s v="Verkoop"/>
    <n v="170"/>
    <s v="Transport drops zone"/>
    <s v="9 - verwerkt"/>
    <n v="0"/>
    <m/>
    <d v="2023-02-23T00:00:00"/>
    <s v="DROP"/>
    <s v="0001010909433320089734_003"/>
    <m/>
    <m/>
    <m/>
    <s v="EUR"/>
    <n v="56.52"/>
    <s v="EUR"/>
    <n v="56.52"/>
    <s v="EUR"/>
    <n v="56.52"/>
    <n v="56.52"/>
    <n v="0"/>
    <s v="N"/>
    <n v="1223000233"/>
    <d v="2023-03-22T00:00:00"/>
    <m/>
    <d v="2023-02-23T00:00:00"/>
    <s v="00:00"/>
    <s v="23:59"/>
    <d v="2023-02-23T00:00:00"/>
    <s v="06:00"/>
    <s v="14:00"/>
    <n v="2.4"/>
    <s v="ce"/>
    <n v="2257"/>
    <n v="2.4"/>
    <n v="4"/>
    <s v="Kuehne+Nagel Tiel 3 Standpl"/>
    <s v="De Diepert 5"/>
    <s v="Tiel"/>
    <s v="4004 MA"/>
    <s v="NL"/>
    <x v="33"/>
    <s v="Tussenriemer 40"/>
    <x v="35"/>
    <s v="4704SR"/>
    <s v="NL"/>
    <s v="0002246488"/>
    <s v="0089734_003"/>
    <s v="31V"/>
    <s v="NL001131849B01"/>
    <n v="2"/>
    <n v="0"/>
    <n v="56.52"/>
    <s v="N"/>
    <s v="Peter Appel Transport B.V."/>
    <n v="36622"/>
    <d v="2023-02-23T00:00:00"/>
    <s v="10:12:00"/>
    <n v="0"/>
    <x v="3"/>
    <x v="7"/>
    <n v="2"/>
    <x v="29"/>
    <n v="1"/>
    <n v="2.4"/>
    <x v="8"/>
    <n v="56.52"/>
    <n v="1"/>
    <n v="61.550280000000001"/>
  </r>
  <r>
    <s v="COLGATE 3800 DEB."/>
    <s v="Colgate-Palmolive Nederland BV"/>
    <s v="101t"/>
    <n v="101090943685"/>
    <n v="101030162970"/>
    <n v="930"/>
    <s v="Inv Booked"/>
    <s v="0002246465"/>
    <s v="Verkoop"/>
    <n v="170"/>
    <s v="Transport drops zone"/>
    <s v="9 - verwerkt"/>
    <n v="0"/>
    <m/>
    <d v="2023-02-23T00:00:00"/>
    <s v="DROP"/>
    <s v="0001010909436850089956_003"/>
    <m/>
    <m/>
    <m/>
    <s v="EUR"/>
    <n v="81.42"/>
    <s v="EUR"/>
    <n v="81.42"/>
    <s v="EUR"/>
    <n v="81.42"/>
    <n v="81.42"/>
    <n v="0"/>
    <s v="N"/>
    <n v="1223000233"/>
    <d v="2023-03-22T00:00:00"/>
    <m/>
    <d v="2023-02-23T00:00:00"/>
    <s v="00:00"/>
    <s v="23:59"/>
    <d v="2023-02-23T00:00:00"/>
    <s v="07:00"/>
    <s v="08:00"/>
    <n v="5.6"/>
    <s v="ce"/>
    <n v="5421"/>
    <n v="5.6"/>
    <n v="10"/>
    <s v="Kuehne+Nagel Tiel 3 Standpl"/>
    <s v="De Diepert 5"/>
    <s v="Tiel"/>
    <s v="4004 MA"/>
    <s v="NL"/>
    <x v="2"/>
    <s v="Pegasusweg 1"/>
    <x v="3"/>
    <s v="5015BZ"/>
    <s v="NL"/>
    <s v="0002246465"/>
    <s v="0089956_003"/>
    <s v="31V"/>
    <s v="NL001131849B01"/>
    <n v="2"/>
    <n v="0"/>
    <n v="81.42"/>
    <s v="N"/>
    <s v="Peter Appel Transport B.V."/>
    <n v="36622"/>
    <d v="2023-02-23T00:00:00"/>
    <s v="08:32:00"/>
    <n v="0"/>
    <x v="3"/>
    <x v="7"/>
    <n v="2"/>
    <x v="3"/>
    <n v="1"/>
    <n v="5.6"/>
    <x v="2"/>
    <n v="81.42"/>
    <n v="1"/>
    <n v="88.666380000000004"/>
  </r>
  <r>
    <s v="COLGATE 3800 DEB."/>
    <s v="Colgate-Palmolive Nederland BV"/>
    <s v="101t"/>
    <n v="101090943170"/>
    <n v="101030162971"/>
    <n v="930"/>
    <s v="Inv Booked"/>
    <s v="0002246497"/>
    <s v="Verkoop"/>
    <n v="200"/>
    <s v="Transport drops"/>
    <s v="9 - verwerkt"/>
    <n v="0"/>
    <m/>
    <d v="2023-02-23T00:00:00"/>
    <s v="DROP"/>
    <s v="0001010909431700089689_005"/>
    <m/>
    <m/>
    <m/>
    <s v="EUR"/>
    <n v="49.95"/>
    <s v="EUR"/>
    <n v="49.95"/>
    <s v="EUR"/>
    <n v="49.95"/>
    <n v="49.95"/>
    <n v="0"/>
    <s v="N"/>
    <n v="1223000233"/>
    <d v="2023-03-22T00:00:00"/>
    <m/>
    <d v="2023-02-23T00:00:00"/>
    <s v="00:00"/>
    <s v="23:59"/>
    <d v="2023-02-23T00:00:00"/>
    <s v="09:00"/>
    <s v="16:00"/>
    <n v="0"/>
    <s v="ce"/>
    <n v="2"/>
    <n v="0.8"/>
    <n v="0"/>
    <s v="Kuehne+Nagel Tiel 3 Standpl"/>
    <s v="De Diepert 5"/>
    <s v="Tiel"/>
    <s v="4004 MA"/>
    <s v="NL"/>
    <x v="38"/>
    <s v="Andries Copierhof 2"/>
    <x v="40"/>
    <s v="3059 LM"/>
    <s v="NL"/>
    <s v="0002246497"/>
    <s v="0089689_005"/>
    <s v="31V"/>
    <s v="NL001131849B01"/>
    <n v="2"/>
    <n v="0"/>
    <n v="49.95"/>
    <s v="N"/>
    <s v="Peter Appel Transport B.V."/>
    <n v="36744"/>
    <d v="2023-02-23T00:00:00"/>
    <s v="10:26:00"/>
    <n v="0"/>
    <x v="3"/>
    <x v="7"/>
    <n v="2"/>
    <x v="33"/>
    <n v="1"/>
    <n v="0.8"/>
    <x v="6"/>
    <n v="49.95"/>
    <n v="1"/>
    <n v="54.39555"/>
  </r>
  <r>
    <s v="COLGATE 3800 DEB."/>
    <s v="Colgate-Palmolive Nederland BV"/>
    <s v="101t"/>
    <n v="101090943170"/>
    <n v="101030162972"/>
    <n v="930"/>
    <s v="Inv Booked"/>
    <s v="0002246495"/>
    <s v="Verkoop"/>
    <n v="200"/>
    <s v="Transport drops"/>
    <s v="9 - verwerkt"/>
    <n v="0"/>
    <m/>
    <d v="2023-02-23T00:00:00"/>
    <s v="DROP"/>
    <s v="0001010909431700089689_002"/>
    <m/>
    <m/>
    <m/>
    <s v="EUR"/>
    <n v="49.95"/>
    <s v="EUR"/>
    <n v="49.95"/>
    <s v="EUR"/>
    <n v="49.95"/>
    <n v="49.95"/>
    <n v="0"/>
    <s v="N"/>
    <n v="1223000233"/>
    <d v="2023-03-22T00:00:00"/>
    <m/>
    <d v="2023-02-23T00:00:00"/>
    <s v="00:00"/>
    <s v="23:59"/>
    <d v="2023-02-23T00:00:00"/>
    <s v="07:00"/>
    <s v="13:00"/>
    <n v="0.8"/>
    <s v="ce"/>
    <n v="13"/>
    <n v="0.8"/>
    <n v="0"/>
    <s v="Kuehne+Nagel Tiel 3 Standpl"/>
    <s v="De Diepert 5"/>
    <s v="Tiel"/>
    <s v="4004 MA"/>
    <s v="NL"/>
    <x v="35"/>
    <s v="POMPHOEKWEG 1"/>
    <x v="37"/>
    <s v="5222 BE"/>
    <s v="NL"/>
    <s v="0002246495"/>
    <s v="0089689_002"/>
    <s v="31V"/>
    <s v="NL001131849B01"/>
    <n v="2"/>
    <n v="0"/>
    <n v="49.95"/>
    <s v="N"/>
    <s v="Peter Appel Transport B.V."/>
    <n v="36744"/>
    <d v="2023-02-23T00:00:00"/>
    <s v="07:31:00"/>
    <n v="0"/>
    <x v="3"/>
    <x v="7"/>
    <n v="2"/>
    <x v="31"/>
    <n v="1"/>
    <n v="0.8"/>
    <x v="6"/>
    <n v="49.95"/>
    <n v="1"/>
    <n v="54.39555"/>
  </r>
  <r>
    <s v="COLGATE 3800 DEB."/>
    <s v="Colgate-Palmolive Nederland BV"/>
    <s v="101t"/>
    <n v="101090943170"/>
    <n v="101030162973"/>
    <n v="930"/>
    <s v="Inv Booked"/>
    <s v="0002246499"/>
    <s v="Verkoop"/>
    <n v="200"/>
    <s v="Transport drops"/>
    <s v="9 - verwerkt"/>
    <n v="0"/>
    <m/>
    <d v="2023-02-23T00:00:00"/>
    <s v="DROP"/>
    <s v="0001010909431700089689_003"/>
    <m/>
    <m/>
    <m/>
    <s v="EUR"/>
    <n v="49.95"/>
    <s v="EUR"/>
    <n v="49.95"/>
    <s v="EUR"/>
    <n v="49.95"/>
    <n v="49.95"/>
    <n v="0"/>
    <s v="N"/>
    <n v="1223000233"/>
    <d v="2023-03-22T00:00:00"/>
    <m/>
    <d v="2023-02-23T00:00:00"/>
    <s v="00:00"/>
    <s v="23:59"/>
    <d v="2023-02-23T00:00:00"/>
    <s v="08:00"/>
    <s v="16:00"/>
    <n v="0"/>
    <s v="ce"/>
    <n v="2"/>
    <n v="0.8"/>
    <n v="0"/>
    <s v="Kuehne+Nagel Tiel 3 Standpl"/>
    <s v="De Diepert 5"/>
    <s v="Tiel"/>
    <s v="4004 MA"/>
    <s v="NL"/>
    <x v="63"/>
    <s v="Laarakkerweg 5"/>
    <x v="49"/>
    <s v="5061JR"/>
    <s v="NL"/>
    <s v="0002246499"/>
    <s v="0089689_003"/>
    <s v="31V"/>
    <s v="NL001131849B01"/>
    <n v="2"/>
    <n v="0"/>
    <n v="49.95"/>
    <s v="N"/>
    <s v="Peter Appel Transport B.V."/>
    <n v="36744"/>
    <d v="2023-02-23T00:00:00"/>
    <s v="08:16:00"/>
    <n v="0"/>
    <x v="3"/>
    <x v="7"/>
    <n v="2"/>
    <x v="3"/>
    <n v="1"/>
    <n v="0.8"/>
    <x v="6"/>
    <n v="49.95"/>
    <n v="1"/>
    <n v="54.39555"/>
  </r>
  <r>
    <s v="COLGATE 3800 DEB."/>
    <s v="Colgate-Palmolive Nederland BV"/>
    <s v="101t"/>
    <n v="101090943170"/>
    <n v="101030162975"/>
    <n v="930"/>
    <s v="Inv Booked"/>
    <s v="0002246494"/>
    <s v="Verkoop"/>
    <n v="200"/>
    <s v="Transport drops"/>
    <s v="9 - verwerkt"/>
    <n v="0"/>
    <m/>
    <d v="2023-02-23T00:00:00"/>
    <s v="DROP"/>
    <s v="0001010909431700089689_008"/>
    <m/>
    <m/>
    <m/>
    <s v="EUR"/>
    <n v="49.95"/>
    <s v="EUR"/>
    <n v="49.95"/>
    <s v="EUR"/>
    <n v="49.95"/>
    <n v="49.95"/>
    <n v="0"/>
    <s v="N"/>
    <n v="1223000233"/>
    <d v="2023-03-22T00:00:00"/>
    <m/>
    <d v="2023-02-23T00:00:00"/>
    <s v="00:00"/>
    <s v="23:59"/>
    <d v="2023-02-23T00:00:00"/>
    <s v="08:00"/>
    <s v="16:00"/>
    <n v="0.8"/>
    <s v="ce"/>
    <n v="7"/>
    <n v="0.8"/>
    <n v="0"/>
    <s v="Kuehne+Nagel Tiel 3 Standpl"/>
    <s v="De Diepert 5"/>
    <s v="Tiel"/>
    <s v="4004 MA"/>
    <s v="NL"/>
    <x v="80"/>
    <s v="Biesland 7"/>
    <x v="19"/>
    <s v="1948RJ"/>
    <s v="NL"/>
    <s v="0002246494"/>
    <s v="0089689_008"/>
    <s v="31V"/>
    <s v="NL001131849B01"/>
    <n v="2"/>
    <n v="0"/>
    <n v="49.95"/>
    <s v="N"/>
    <s v="Peter Appel Transport B.V."/>
    <n v="36744"/>
    <d v="2023-02-23T00:00:00"/>
    <s v="13:43:00"/>
    <n v="0"/>
    <x v="3"/>
    <x v="7"/>
    <n v="2"/>
    <x v="17"/>
    <n v="1"/>
    <n v="0.8"/>
    <x v="6"/>
    <n v="49.95"/>
    <n v="1"/>
    <n v="54.39555"/>
  </r>
  <r>
    <s v="COLGATE 3800 DEB."/>
    <s v="Colgate-Palmolive Nederland BV"/>
    <s v="101t"/>
    <n v="101090943170"/>
    <n v="101030162976"/>
    <n v="930"/>
    <s v="Inv Booked"/>
    <s v="0002246498"/>
    <s v="Verkoop"/>
    <n v="200"/>
    <s v="Transport drops"/>
    <s v="9 - verwerkt"/>
    <n v="0"/>
    <m/>
    <d v="2023-02-23T00:00:00"/>
    <s v="DROP"/>
    <s v="0001010909431700089689_009"/>
    <m/>
    <m/>
    <m/>
    <s v="EUR"/>
    <n v="49.95"/>
    <s v="EUR"/>
    <n v="49.95"/>
    <s v="EUR"/>
    <n v="49.95"/>
    <n v="49.95"/>
    <n v="0"/>
    <s v="N"/>
    <n v="1223000233"/>
    <d v="2023-03-22T00:00:00"/>
    <m/>
    <d v="2023-02-23T00:00:00"/>
    <s v="00:00"/>
    <s v="23:59"/>
    <d v="2023-02-23T00:00:00"/>
    <s v="08:00"/>
    <s v="18:00"/>
    <n v="0.8"/>
    <s v="ce"/>
    <n v="7"/>
    <n v="0.8"/>
    <n v="0"/>
    <s v="Kuehne+Nagel Tiel 3 Standpl"/>
    <s v="De Diepert 5"/>
    <s v="Tiel"/>
    <s v="4004 MA"/>
    <s v="NL"/>
    <x v="27"/>
    <s v="Business Park Stein 192"/>
    <x v="50"/>
    <s v="6181MA"/>
    <s v="NL"/>
    <s v="0002246498"/>
    <s v="0089689_009"/>
    <s v="31V"/>
    <s v="NL001131849B01"/>
    <n v="2"/>
    <n v="0"/>
    <n v="49.95"/>
    <s v="N"/>
    <s v="Peter Appel Transport B.V."/>
    <n v="36744"/>
    <d v="2023-02-23T00:00:00"/>
    <s v="17:20:00"/>
    <n v="0"/>
    <x v="3"/>
    <x v="7"/>
    <n v="2"/>
    <x v="1"/>
    <n v="1"/>
    <n v="0.8"/>
    <x v="0"/>
    <n v="49.95"/>
    <n v="1"/>
    <n v="54.39555"/>
  </r>
  <r>
    <s v="COLGATE 3800 DEB."/>
    <s v="Colgate-Palmolive Nederland BV"/>
    <s v="101t"/>
    <n v="101090943170"/>
    <n v="101030162977"/>
    <n v="930"/>
    <s v="Inv Booked"/>
    <s v="0002246493"/>
    <s v="Verkoop"/>
    <n v="200"/>
    <s v="Transport drops"/>
    <s v="9 - verwerkt"/>
    <n v="0"/>
    <m/>
    <d v="2023-02-23T00:00:00"/>
    <s v="DROP"/>
    <s v="0001010909431700089689_006"/>
    <m/>
    <m/>
    <m/>
    <s v="EUR"/>
    <n v="49.95"/>
    <s v="EUR"/>
    <n v="49.95"/>
    <s v="EUR"/>
    <n v="49.95"/>
    <n v="49.95"/>
    <n v="0"/>
    <s v="N"/>
    <n v="1223000233"/>
    <d v="2023-03-22T00:00:00"/>
    <m/>
    <d v="2023-02-23T00:00:00"/>
    <s v="00:00"/>
    <s v="23:59"/>
    <d v="2023-02-23T00:00:00"/>
    <s v="07:00"/>
    <s v="12:00"/>
    <n v="0.8"/>
    <s v="ce"/>
    <n v="58"/>
    <n v="0.8"/>
    <n v="0"/>
    <s v="Kuehne+Nagel Tiel 3 Standpl"/>
    <s v="De Diepert 5"/>
    <s v="Tiel"/>
    <s v="4004 MA"/>
    <s v="NL"/>
    <x v="26"/>
    <s v="Bornhout 4"/>
    <x v="13"/>
    <s v="1046 BE"/>
    <s v="NL"/>
    <s v="0002246493"/>
    <s v="0089689_006"/>
    <s v="31V"/>
    <s v="NL001131849B01"/>
    <n v="2"/>
    <n v="0"/>
    <n v="49.95"/>
    <s v="N"/>
    <s v="Peter Appel Transport B.V."/>
    <n v="36744"/>
    <d v="2023-02-23T00:00:00"/>
    <s v="12:03:00"/>
    <n v="0"/>
    <x v="3"/>
    <x v="7"/>
    <n v="2"/>
    <x v="11"/>
    <n v="1"/>
    <n v="0.8"/>
    <x v="6"/>
    <n v="49.95"/>
    <n v="1"/>
    <n v="54.39555"/>
  </r>
  <r>
    <s v="COLGATE 3800 DEB."/>
    <s v="Colgate-Palmolive Nederland BV"/>
    <s v="101t"/>
    <n v="101090943488"/>
    <n v="101030162946"/>
    <n v="930"/>
    <s v="Inv Booked"/>
    <s v="0002246482"/>
    <s v="Verkoop"/>
    <n v="170"/>
    <s v="Transport drops zone"/>
    <s v="9 - verwerkt"/>
    <n v="0"/>
    <m/>
    <d v="2023-02-23T00:00:00"/>
    <s v="DROP"/>
    <s v="0001010909434880089851_002"/>
    <m/>
    <m/>
    <m/>
    <s v="EUR"/>
    <n v="71.39"/>
    <s v="EUR"/>
    <n v="71.39"/>
    <s v="EUR"/>
    <n v="71.39"/>
    <n v="71.39"/>
    <n v="0"/>
    <s v="N"/>
    <n v="1223000233"/>
    <d v="2023-03-22T00:00:00"/>
    <m/>
    <d v="2023-02-23T00:00:00"/>
    <s v="00:00"/>
    <s v="23:59"/>
    <d v="2023-02-23T00:00:00"/>
    <s v="12:45"/>
    <s v="13:45"/>
    <n v="3.2"/>
    <s v="ce"/>
    <n v="1898"/>
    <n v="3.2"/>
    <n v="2"/>
    <s v="Kuehne+Nagel Tiel 3 Standpl"/>
    <s v="De Diepert 5"/>
    <s v="Tiel"/>
    <s v="4004 MA"/>
    <s v="NL"/>
    <x v="32"/>
    <s v="Afrikastraat 10"/>
    <x v="34"/>
    <s v="6014CG"/>
    <s v="NL"/>
    <s v="0002246482"/>
    <s v="0089851_002"/>
    <s v="31V"/>
    <s v="NL001131849B01"/>
    <n v="2"/>
    <n v="0"/>
    <n v="71.39"/>
    <s v="N"/>
    <s v="Peter Appel Transport B.V."/>
    <n v="36622"/>
    <d v="2023-02-23T00:00:00"/>
    <s v="14:17:00"/>
    <n v="0"/>
    <x v="3"/>
    <x v="7"/>
    <n v="2"/>
    <x v="23"/>
    <n v="1"/>
    <n v="3.2"/>
    <x v="3"/>
    <n v="71.39"/>
    <n v="1"/>
    <n v="77.743709999999993"/>
  </r>
  <r>
    <s v="COLGATE 3800 DEB."/>
    <s v="Colgate-Palmolive Nederland BV"/>
    <s v="101t"/>
    <n v="101090943443"/>
    <n v="101030162947"/>
    <n v="930"/>
    <s v="Inv Booked"/>
    <s v="0002246468"/>
    <s v="Verkoop"/>
    <n v="170"/>
    <s v="Transport drops zone"/>
    <s v="9 - verwerkt"/>
    <n v="0"/>
    <m/>
    <d v="2023-02-23T00:00:00"/>
    <s v="DROP"/>
    <s v="0001010909434430089848_003"/>
    <m/>
    <m/>
    <m/>
    <s v="EUR"/>
    <n v="121.54"/>
    <s v="EUR"/>
    <n v="121.54"/>
    <s v="EUR"/>
    <n v="121.54"/>
    <n v="121.54"/>
    <n v="0"/>
    <s v="N"/>
    <n v="1223000233"/>
    <d v="2023-03-22T00:00:00"/>
    <m/>
    <d v="2023-02-23T00:00:00"/>
    <s v="00:00"/>
    <s v="23:59"/>
    <d v="2023-02-23T00:00:00"/>
    <s v="10:00"/>
    <s v="11:00"/>
    <n v="7.2"/>
    <s v="ce"/>
    <n v="7053"/>
    <n v="7.2"/>
    <n v="12"/>
    <s v="Kuehne+Nagel Tiel 3 Standpl"/>
    <s v="De Diepert 5"/>
    <s v="Tiel"/>
    <s v="4004 MA"/>
    <s v="NL"/>
    <x v="13"/>
    <s v="GALVANIWEG 1"/>
    <x v="16"/>
    <s v="8013 RG"/>
    <s v="NL"/>
    <s v="0002246468"/>
    <s v="0089848_003"/>
    <s v="31V"/>
    <s v="NL001131849B01"/>
    <n v="2"/>
    <n v="0"/>
    <n v="121.54"/>
    <s v="N"/>
    <s v="Peter Appel Transport B.V."/>
    <n v="36622"/>
    <d v="2023-02-23T00:00:00"/>
    <s v="11:32:00"/>
    <n v="0"/>
    <x v="3"/>
    <x v="7"/>
    <n v="2"/>
    <x v="14"/>
    <n v="1"/>
    <n v="7.2"/>
    <x v="2"/>
    <n v="121.54"/>
    <n v="1"/>
    <n v="132.35705999999999"/>
  </r>
  <r>
    <s v="COLGATE 3800 DEB."/>
    <s v="Colgate-Palmolive Nederland BV"/>
    <s v="101t"/>
    <n v="101090943696"/>
    <n v="101030162949"/>
    <n v="930"/>
    <s v="Inv Booked"/>
    <s v="0002246491"/>
    <s v="Verkoop"/>
    <n v="170"/>
    <s v="Transport drops zone"/>
    <s v="9 - verwerkt"/>
    <n v="0"/>
    <m/>
    <d v="2023-02-23T00:00:00"/>
    <s v="DROP"/>
    <s v="0001010909436960089965_002"/>
    <m/>
    <m/>
    <m/>
    <s v="EUR"/>
    <n v="30.62"/>
    <s v="EUR"/>
    <n v="30.62"/>
    <s v="EUR"/>
    <n v="30.62"/>
    <n v="30.62"/>
    <n v="0"/>
    <s v="N"/>
    <n v="1223000233"/>
    <d v="2023-03-22T00:00:00"/>
    <m/>
    <d v="2023-02-23T00:00:00"/>
    <s v="00:00"/>
    <s v="23:59"/>
    <d v="2023-02-23T00:00:00"/>
    <s v="06:00"/>
    <s v="14:00"/>
    <n v="2.4"/>
    <s v="ce"/>
    <n v="1755"/>
    <n v="2.4"/>
    <n v="2"/>
    <s v="Kuehne+Nagel Tiel 3 Standpl"/>
    <s v="De Diepert 5"/>
    <s v="Tiel"/>
    <s v="4004 MA"/>
    <s v="NL"/>
    <x v="31"/>
    <s v="Ohmweg 3"/>
    <x v="33"/>
    <s v="4104BM"/>
    <s v="NL"/>
    <s v="0002246491"/>
    <s v="0089965_002"/>
    <s v="31V"/>
    <s v="NL001131849B01"/>
    <n v="2"/>
    <n v="0"/>
    <n v="30.62"/>
    <s v="N"/>
    <s v="Peter Appel Transport B.V."/>
    <n v="36622"/>
    <d v="2023-02-23T00:00:00"/>
    <s v="09:38:00"/>
    <n v="0"/>
    <x v="3"/>
    <x v="7"/>
    <n v="2"/>
    <x v="6"/>
    <n v="1"/>
    <n v="2.4"/>
    <x v="8"/>
    <n v="30.62"/>
    <n v="1"/>
    <n v="33.345179999999999"/>
  </r>
  <r>
    <s v="COLGATE 3800 DEB."/>
    <s v="Colgate-Palmolive Nederland BV"/>
    <s v="101t"/>
    <n v="101090943699"/>
    <n v="101030162950"/>
    <n v="930"/>
    <s v="Inv Booked"/>
    <s v="0002246475"/>
    <s v="Verkoop"/>
    <n v="170"/>
    <s v="Transport drops zone"/>
    <s v="9 - verwerkt"/>
    <n v="0"/>
    <m/>
    <d v="2023-02-23T00:00:00"/>
    <s v="DROP"/>
    <s v="0001010909436990089967_002"/>
    <m/>
    <m/>
    <m/>
    <s v="EUR"/>
    <n v="122.32"/>
    <s v="EUR"/>
    <n v="122.32"/>
    <s v="EUR"/>
    <n v="122.32"/>
    <n v="122.32"/>
    <n v="0"/>
    <s v="N"/>
    <n v="1223000233"/>
    <d v="2023-03-22T00:00:00"/>
    <m/>
    <d v="2023-02-23T00:00:00"/>
    <s v="00:00"/>
    <s v="23:59"/>
    <d v="2023-02-23T00:00:00"/>
    <s v="13:30"/>
    <s v="14:30"/>
    <n v="8"/>
    <s v="ce"/>
    <n v="4636"/>
    <n v="8"/>
    <n v="5"/>
    <s v="Kuehne+Nagel Tiel 3 Standpl"/>
    <s v="De Diepert 5"/>
    <s v="Tiel"/>
    <s v="4004 MA"/>
    <s v="NL"/>
    <x v="6"/>
    <s v="Insulindeweg 1"/>
    <x v="9"/>
    <s v="1462MJ"/>
    <s v="NL"/>
    <s v="0002246475"/>
    <s v="0089967_002"/>
    <s v="31V"/>
    <s v="NL001131849B01"/>
    <n v="2"/>
    <n v="0"/>
    <n v="122.32"/>
    <s v="N"/>
    <s v="Peter Appel Transport B.V."/>
    <n v="36622"/>
    <d v="2023-02-23T00:00:00"/>
    <s v="15:15:00"/>
    <n v="0"/>
    <x v="3"/>
    <x v="7"/>
    <n v="2"/>
    <x v="8"/>
    <n v="1"/>
    <n v="8"/>
    <x v="3"/>
    <n v="122.32"/>
    <n v="1"/>
    <n v="133.20648"/>
  </r>
  <r>
    <s v="COLGATE 3800 DEB."/>
    <s v="Colgate-Palmolive Nederland BV"/>
    <s v="101t"/>
    <n v="101090943337"/>
    <n v="101030162951"/>
    <n v="930"/>
    <s v="Inv Booked"/>
    <s v="0002246487"/>
    <s v="Verkoop"/>
    <n v="170"/>
    <s v="Transport drops zone"/>
    <s v="9 - verwerkt"/>
    <n v="0"/>
    <m/>
    <d v="2023-02-23T00:00:00"/>
    <s v="DROP"/>
    <s v="0001010909433370089738_002"/>
    <m/>
    <m/>
    <m/>
    <s v="EUR"/>
    <n v="306.77"/>
    <s v="EUR"/>
    <n v="306.77"/>
    <s v="EUR"/>
    <n v="306.77"/>
    <n v="306.77"/>
    <n v="0"/>
    <s v="N"/>
    <n v="1223000233"/>
    <d v="2023-03-22T00:00:00"/>
    <m/>
    <d v="2023-02-23T00:00:00"/>
    <s v="00:00"/>
    <s v="23:59"/>
    <d v="2023-02-23T00:00:00"/>
    <s v="11:00"/>
    <s v="11:00"/>
    <n v="26"/>
    <s v="ce"/>
    <n v="18496"/>
    <n v="26.4"/>
    <n v="41"/>
    <s v="Kuehne+Nagel Tiel 3 Standpl"/>
    <s v="De Diepert 5"/>
    <s v="Tiel"/>
    <s v="4004 MA"/>
    <s v="NL"/>
    <x v="1"/>
    <s v="Fahrenheitweg 1"/>
    <x v="1"/>
    <s v="6101WR"/>
    <s v="NL"/>
    <s v="0002246487"/>
    <s v="0089738_002"/>
    <s v="31V"/>
    <s v="NL001131849B01"/>
    <n v="2"/>
    <n v="0"/>
    <n v="306.77"/>
    <s v="N"/>
    <s v="Peter Appel Transport B.V."/>
    <n v="36622"/>
    <d v="2023-02-23T00:00:00"/>
    <s v="11:30:00"/>
    <n v="0"/>
    <x v="3"/>
    <x v="7"/>
    <n v="2"/>
    <x v="1"/>
    <n v="1"/>
    <n v="26.4"/>
    <x v="1"/>
    <n v="306.77"/>
    <n v="1"/>
    <n v="334.07252999999997"/>
  </r>
  <r>
    <s v="COLGATE 3800 DEB."/>
    <s v="Colgate-Palmolive Nederland BV"/>
    <s v="101t"/>
    <n v="101090943883"/>
    <n v="101030163061"/>
    <n v="930"/>
    <s v="Inv Booked"/>
    <s v="0002246521"/>
    <s v="Verkoop"/>
    <n v="170"/>
    <s v="Transport drops zone"/>
    <s v="9 - verwerkt"/>
    <n v="0"/>
    <m/>
    <d v="2023-02-24T00:00:00"/>
    <s v="DROP"/>
    <s v="0001010909438830090065_002"/>
    <m/>
    <m/>
    <m/>
    <s v="EUR"/>
    <n v="41.95"/>
    <s v="EUR"/>
    <n v="41.95"/>
    <s v="EUR"/>
    <n v="41.95"/>
    <n v="41.95"/>
    <n v="0"/>
    <s v="N"/>
    <n v="1223000233"/>
    <d v="2023-03-22T00:00:00"/>
    <m/>
    <d v="2023-02-24T00:00:00"/>
    <s v="00:00"/>
    <s v="23:59"/>
    <d v="2023-02-24T00:00:00"/>
    <s v="13:00"/>
    <s v="13:00"/>
    <n v="2.4"/>
    <s v="ce"/>
    <n v="1725"/>
    <n v="2.4"/>
    <n v="3"/>
    <s v="Kuehne+Nagel Tiel 3 Standpl"/>
    <s v="De Diepert 5"/>
    <s v="Tiel"/>
    <s v="4004 MA"/>
    <s v="NL"/>
    <x v="42"/>
    <s v="Industriestraat 67"/>
    <x v="41"/>
    <s v="7482EW"/>
    <s v="NL"/>
    <s v="0002246521"/>
    <s v="0090065_002"/>
    <s v="31V"/>
    <s v="NL001131849B01"/>
    <n v="2"/>
    <n v="0"/>
    <n v="41.95"/>
    <s v="N"/>
    <s v="Peter Appel Transport B.V."/>
    <n v="36622"/>
    <d v="2023-02-24T00:00:00"/>
    <s v="12:25:00"/>
    <n v="0"/>
    <x v="4"/>
    <x v="7"/>
    <n v="2"/>
    <x v="30"/>
    <n v="1"/>
    <n v="5.6"/>
    <x v="3"/>
    <n v="97.89"/>
    <n v="1"/>
    <n v="106.60221"/>
  </r>
  <r>
    <s v="COLGATE 3800 DEB."/>
    <s v="Colgate-Palmolive Nederland BV"/>
    <s v="101t"/>
    <n v="101090944228"/>
    <n v="101030163062"/>
    <n v="930"/>
    <s v="Inv Booked"/>
    <s v="0002246510"/>
    <s v="Verkoop"/>
    <n v="170"/>
    <s v="Transport drops zone"/>
    <s v="9 - verwerkt"/>
    <n v="0"/>
    <m/>
    <d v="2023-02-24T00:00:00"/>
    <s v="DROP"/>
    <s v="0001010909442280090312_002"/>
    <m/>
    <m/>
    <m/>
    <s v="EUR"/>
    <n v="16.78"/>
    <s v="EUR"/>
    <n v="16.78"/>
    <s v="EUR"/>
    <n v="16.78"/>
    <n v="16.78"/>
    <n v="0"/>
    <s v="N"/>
    <n v="1223000233"/>
    <d v="2023-03-22T00:00:00"/>
    <m/>
    <d v="2023-02-24T00:00:00"/>
    <s v="00:00"/>
    <s v="23:59"/>
    <d v="2023-02-24T00:00:00"/>
    <s v="14:00"/>
    <s v="14:00"/>
    <n v="1.6"/>
    <s v="ce"/>
    <n v="497"/>
    <n v="1.6"/>
    <n v="0"/>
    <s v="Kuehne+Nagel Tiel 3 Standpl"/>
    <s v="De Diepert 5"/>
    <s v="Tiel"/>
    <s v="4004 MA"/>
    <s v="NL"/>
    <x v="25"/>
    <s v="Hollandweg 30"/>
    <x v="4"/>
    <s v="2665 MT"/>
    <s v="NL"/>
    <s v="0002246510"/>
    <s v="0090312_002"/>
    <s v="31V"/>
    <s v="NL001131849B01"/>
    <n v="2"/>
    <n v="0"/>
    <n v="16.78"/>
    <s v="N"/>
    <s v="Peter Appel Transport B.V."/>
    <n v="36622"/>
    <d v="2023-02-24T00:00:00"/>
    <s v="12:37:00"/>
    <n v="0"/>
    <x v="4"/>
    <x v="7"/>
    <n v="2"/>
    <x v="4"/>
    <n v="1"/>
    <n v="22.400000000000002"/>
    <x v="0"/>
    <n v="234.98"/>
    <n v="1"/>
    <n v="255.89321999999999"/>
  </r>
  <r>
    <s v="COLGATE 3800 DEB."/>
    <s v="Colgate-Palmolive Nederland BV"/>
    <s v="101t"/>
    <n v="101090944217"/>
    <n v="101030163046"/>
    <n v="930"/>
    <s v="Inv Booked"/>
    <s v="0002246513"/>
    <s v="Verkoop"/>
    <n v="170"/>
    <s v="Transport drops zone"/>
    <s v="9 - verwerkt"/>
    <n v="0"/>
    <m/>
    <d v="2023-02-24T00:00:00"/>
    <s v="DROP"/>
    <s v="0001010909442170090306_002"/>
    <m/>
    <m/>
    <m/>
    <s v="EUR"/>
    <n v="134.21"/>
    <s v="EUR"/>
    <n v="134.21"/>
    <s v="EUR"/>
    <n v="134.21"/>
    <n v="134.21"/>
    <n v="0"/>
    <s v="N"/>
    <n v="1223000233"/>
    <d v="2023-03-22T00:00:00"/>
    <m/>
    <d v="2023-02-24T00:00:00"/>
    <s v="00:00"/>
    <s v="23:59"/>
    <d v="2023-02-24T00:00:00"/>
    <s v="08:00"/>
    <s v="08:00"/>
    <n v="9.6"/>
    <s v="ce"/>
    <n v="6105"/>
    <n v="9.6"/>
    <n v="9"/>
    <s v="Kuehne+Nagel Tiel 3 Standpl"/>
    <s v="De Diepert 5"/>
    <s v="Tiel"/>
    <s v="4004 MA"/>
    <s v="NL"/>
    <x v="29"/>
    <s v="Opaalstraat 15"/>
    <x v="32"/>
    <s v="1812RH"/>
    <s v="NL"/>
    <s v="0002246513"/>
    <s v="0090306_002"/>
    <s v="31V"/>
    <s v="NL001131849B01"/>
    <n v="2"/>
    <n v="0"/>
    <n v="134.21"/>
    <s v="N"/>
    <s v="Peter Appel Transport B.V."/>
    <n v="36622"/>
    <d v="2023-02-24T00:00:00"/>
    <s v="07:36:00"/>
    <n v="0"/>
    <x v="4"/>
    <x v="7"/>
    <n v="2"/>
    <x v="28"/>
    <n v="1"/>
    <n v="12.8"/>
    <x v="3"/>
    <n v="178.95000000000002"/>
    <n v="1"/>
    <n v="194.87655000000001"/>
  </r>
  <r>
    <s v="COLGATE 3800 DEB."/>
    <s v="Colgate-Palmolive Nederland BV"/>
    <s v="101t"/>
    <n v="101090943887"/>
    <n v="101030163047"/>
    <n v="930"/>
    <s v="Inv Booked"/>
    <s v="0002246509"/>
    <s v="Verkoop"/>
    <n v="170"/>
    <s v="Transport drops zone"/>
    <s v="9 - verwerkt"/>
    <n v="0"/>
    <m/>
    <d v="2023-02-24T00:00:00"/>
    <s v="DROP"/>
    <s v="0001010909438870090070_003"/>
    <m/>
    <m/>
    <m/>
    <s v="EUR"/>
    <n v="63.01"/>
    <s v="EUR"/>
    <n v="63.01"/>
    <s v="EUR"/>
    <n v="63.01"/>
    <n v="63.01"/>
    <n v="0"/>
    <s v="N"/>
    <n v="1223000233"/>
    <d v="2023-03-22T00:00:00"/>
    <m/>
    <d v="2023-02-24T00:00:00"/>
    <s v="00:00"/>
    <s v="23:59"/>
    <d v="2023-02-24T00:00:00"/>
    <s v="09:00"/>
    <s v="15:00"/>
    <n v="3.2"/>
    <s v="ce"/>
    <n v="909"/>
    <n v="3.2"/>
    <n v="3"/>
    <s v="Kuehne+Nagel Tiel 3 Standpl"/>
    <s v="De Diepert 5"/>
    <s v="Tiel"/>
    <s v="4004 MA"/>
    <s v="NL"/>
    <x v="70"/>
    <s v="Steenen Hoofd 50"/>
    <x v="53"/>
    <s v="4825 AK"/>
    <s v="NL"/>
    <s v="0002246509"/>
    <s v="0090070_003"/>
    <s v="31V"/>
    <s v="NL001131849B01"/>
    <n v="2"/>
    <n v="0"/>
    <n v="63.01"/>
    <s v="N"/>
    <s v="Peter Appel Transport B.V."/>
    <n v="36622"/>
    <d v="2023-02-24T00:00:00"/>
    <s v="10:44:00"/>
    <n v="0"/>
    <x v="4"/>
    <x v="7"/>
    <n v="2"/>
    <x v="24"/>
    <n v="1"/>
    <n v="3.2"/>
    <x v="0"/>
    <n v="63.01"/>
    <n v="1"/>
    <n v="68.617890000000003"/>
  </r>
  <r>
    <s v="COLGATE 3800 DEB."/>
    <s v="Colgate-Palmolive Nederland BV"/>
    <s v="101t"/>
    <n v="101090943884"/>
    <n v="101030163048"/>
    <n v="930"/>
    <s v="Inv Booked"/>
    <s v="0002246505"/>
    <s v="Verkoop"/>
    <n v="170"/>
    <s v="Transport drops zone"/>
    <s v="9 - verwerkt"/>
    <n v="0"/>
    <m/>
    <d v="2023-02-24T00:00:00"/>
    <s v="DROP"/>
    <s v="0001010909438840090067_002"/>
    <m/>
    <m/>
    <m/>
    <s v="EUR"/>
    <n v="286.75"/>
    <s v="EUR"/>
    <n v="286.75"/>
    <s v="EUR"/>
    <n v="286.75"/>
    <n v="286.75"/>
    <n v="0"/>
    <s v="N"/>
    <n v="1223000233"/>
    <d v="2023-03-22T00:00:00"/>
    <m/>
    <d v="2023-02-24T00:00:00"/>
    <s v="00:00"/>
    <s v="23:59"/>
    <d v="2023-02-24T00:00:00"/>
    <s v="07:00"/>
    <s v="07:00"/>
    <n v="23.2"/>
    <s v="ce"/>
    <n v="24830"/>
    <n v="23.2"/>
    <n v="43"/>
    <s v="Kuehne+Nagel Tiel 3 Standpl"/>
    <s v="De Diepert 5"/>
    <s v="Tiel"/>
    <s v="4004 MA"/>
    <s v="NL"/>
    <x v="1"/>
    <s v="Fahrenheitweg 1"/>
    <x v="1"/>
    <s v="6101WR"/>
    <s v="NL"/>
    <s v="0002246505"/>
    <s v="0090067_002"/>
    <s v="31V"/>
    <s v="NL001131849B01"/>
    <n v="2"/>
    <n v="0"/>
    <n v="286.75"/>
    <s v="N"/>
    <s v="Peter Appel Transport B.V."/>
    <n v="36622"/>
    <d v="2023-02-24T00:00:00"/>
    <s v="07:27:00"/>
    <n v="0"/>
    <x v="4"/>
    <x v="7"/>
    <n v="2"/>
    <x v="1"/>
    <n v="1"/>
    <n v="23.2"/>
    <x v="1"/>
    <n v="286.75"/>
    <n v="1"/>
    <n v="312.27074999999996"/>
  </r>
  <r>
    <s v="COLGATE 3800 DEB."/>
    <s v="Colgate-Palmolive Nederland BV"/>
    <s v="101t"/>
    <n v="101090943887"/>
    <n v="101030163049"/>
    <n v="930"/>
    <s v="Inv Booked"/>
    <s v="0002246502"/>
    <s v="Verkoop"/>
    <n v="170"/>
    <s v="Transport drops zone"/>
    <s v="9 - verwerkt"/>
    <n v="0"/>
    <m/>
    <d v="2023-02-24T00:00:00"/>
    <s v="DROP"/>
    <s v="0001010909438870090070_004"/>
    <m/>
    <m/>
    <m/>
    <s v="EUR"/>
    <n v="58.91"/>
    <s v="EUR"/>
    <n v="58.91"/>
    <s v="EUR"/>
    <n v="58.91"/>
    <n v="58.91"/>
    <n v="0"/>
    <s v="N"/>
    <n v="1223000233"/>
    <d v="2023-03-22T00:00:00"/>
    <m/>
    <d v="2023-02-24T00:00:00"/>
    <s v="00:00"/>
    <s v="23:59"/>
    <d v="2023-02-24T00:00:00"/>
    <s v="08:00"/>
    <s v="16:00"/>
    <n v="3.2"/>
    <s v="ce"/>
    <n v="2574"/>
    <n v="3.2"/>
    <n v="4"/>
    <s v="Kuehne+Nagel Tiel 3 Standpl"/>
    <s v="De Diepert 5"/>
    <s v="Tiel"/>
    <s v="4004 MA"/>
    <s v="NL"/>
    <x v="46"/>
    <s v="FLORIJNSTRAAT  4C"/>
    <x v="23"/>
    <s v="4903 RM"/>
    <s v="NL"/>
    <s v="0002246502"/>
    <s v="0090070_004"/>
    <s v="31V"/>
    <s v="NL001131849B01"/>
    <n v="2"/>
    <n v="0"/>
    <n v="58.91"/>
    <s v="N"/>
    <s v="Peter Appel Transport B.V."/>
    <n v="36622"/>
    <d v="2023-02-24T00:00:00"/>
    <s v="11:54:00"/>
    <n v="0"/>
    <x v="4"/>
    <x v="7"/>
    <n v="2"/>
    <x v="34"/>
    <n v="1"/>
    <n v="3.2"/>
    <x v="5"/>
    <n v="58.91"/>
    <n v="1"/>
    <n v="64.152989999999988"/>
  </r>
  <r>
    <s v="COLGATE 3800 DEB."/>
    <s v="Colgate-Palmolive Nederland BV"/>
    <s v="101t"/>
    <n v="101090944221"/>
    <n v="101030163044"/>
    <n v="930"/>
    <s v="Inv Booked"/>
    <s v="0002246508"/>
    <s v="Verkoop"/>
    <n v="170"/>
    <s v="Transport drops zone"/>
    <s v="9 - verwerkt"/>
    <n v="0"/>
    <m/>
    <d v="2023-02-24T00:00:00"/>
    <s v="DROP"/>
    <s v="0001010909442210090309_002"/>
    <m/>
    <m/>
    <m/>
    <s v="EUR"/>
    <n v="190.66"/>
    <s v="EUR"/>
    <n v="190.66"/>
    <s v="EUR"/>
    <n v="190.66"/>
    <n v="190.66"/>
    <n v="0"/>
    <s v="N"/>
    <n v="1223000233"/>
    <d v="2023-03-22T00:00:00"/>
    <m/>
    <d v="2023-02-24T00:00:00"/>
    <s v="00:00"/>
    <s v="23:59"/>
    <d v="2023-02-24T00:00:00"/>
    <s v="09:00"/>
    <s v="09:00"/>
    <n v="14.4"/>
    <s v="ce"/>
    <n v="14705"/>
    <n v="14.4"/>
    <n v="26"/>
    <s v="Kuehne+Nagel Tiel 3 Standpl"/>
    <s v="De Diepert 5"/>
    <s v="Tiel"/>
    <s v="4004 MA"/>
    <s v="NL"/>
    <x v="48"/>
    <s v="OPAALSTRAAT  2"/>
    <x v="32"/>
    <s v="1812 RH"/>
    <s v="NL"/>
    <s v="0002246508"/>
    <s v="0090309_002"/>
    <s v="31V"/>
    <s v="NL001131849B01"/>
    <n v="2"/>
    <n v="0"/>
    <n v="190.66"/>
    <s v="N"/>
    <s v="Peter Appel Transport B.V."/>
    <n v="36622"/>
    <d v="2023-02-24T00:00:00"/>
    <s v="11:14:00"/>
    <n v="0"/>
    <x v="4"/>
    <x v="7"/>
    <n v="2"/>
    <x v="28"/>
    <n v="1"/>
    <n v="14.4"/>
    <x v="3"/>
    <n v="190.66"/>
    <n v="1"/>
    <n v="207.62873999999999"/>
  </r>
  <r>
    <s v="COLGATE 3800 DEB."/>
    <s v="Colgate-Palmolive Nederland BV"/>
    <s v="101t"/>
    <n v="101090943894"/>
    <n v="101030163045"/>
    <n v="930"/>
    <s v="Inv Booked"/>
    <s v="0002246522"/>
    <s v="Verkoop"/>
    <n v="170"/>
    <s v="Transport drops zone"/>
    <s v="9 - verwerkt"/>
    <n v="0"/>
    <m/>
    <d v="2023-02-24T00:00:00"/>
    <s v="DROP"/>
    <s v="0001010909438940090075_002"/>
    <m/>
    <m/>
    <m/>
    <s v="EUR"/>
    <n v="161.94"/>
    <s v="EUR"/>
    <n v="161.94"/>
    <s v="EUR"/>
    <n v="161.94"/>
    <n v="161.94"/>
    <n v="0"/>
    <s v="N"/>
    <n v="1223000233"/>
    <d v="2023-03-22T00:00:00"/>
    <m/>
    <d v="2023-02-24T00:00:00"/>
    <s v="00:00"/>
    <s v="23:59"/>
    <d v="2023-02-24T00:00:00"/>
    <s v="14:00"/>
    <s v="14:00"/>
    <n v="24.8"/>
    <s v="ce"/>
    <n v="19398"/>
    <n v="24.8"/>
    <n v="41"/>
    <s v="Kuehne+Nagel Tiel 3 Standpl"/>
    <s v="De Diepert 5"/>
    <s v="Tiel"/>
    <s v="4004 MA"/>
    <s v="NL"/>
    <x v="14"/>
    <s v="Rood 24"/>
    <x v="17"/>
    <s v="6666LT"/>
    <s v="NL"/>
    <s v="0002246522"/>
    <s v="0090075_002"/>
    <s v="31V"/>
    <s v="NL001131849B01"/>
    <n v="2"/>
    <n v="0"/>
    <n v="161.94"/>
    <s v="N"/>
    <s v="Peter Appel Transport B.V."/>
    <n v="36622"/>
    <d v="2023-02-24T00:00:00"/>
    <s v="15:24:00"/>
    <n v="24"/>
    <x v="4"/>
    <x v="7"/>
    <n v="2"/>
    <x v="15"/>
    <n v="1"/>
    <n v="24.8"/>
    <x v="5"/>
    <n v="161.94"/>
    <n v="1"/>
    <n v="176.35265999999999"/>
  </r>
  <r>
    <s v="COLGATE 3800 DEB."/>
    <s v="Colgate-Palmolive Nederland BV"/>
    <s v="101t"/>
    <n v="101090944219"/>
    <n v="101030163111"/>
    <n v="930"/>
    <s v="Inv Booked"/>
    <s v="0002246553"/>
    <s v="Verkoop"/>
    <n v="190"/>
    <s v="Transport Zone ritpr"/>
    <s v="9 - verwerkt"/>
    <n v="0"/>
    <m/>
    <d v="2023-02-24T00:00:00"/>
    <s v="DROP"/>
    <s v="0001010909442190090305_002"/>
    <m/>
    <m/>
    <m/>
    <s v="EUR"/>
    <n v="167.64"/>
    <s v="EUR"/>
    <n v="167.64"/>
    <s v="EUR"/>
    <n v="167.64"/>
    <n v="167.64"/>
    <n v="0"/>
    <s v="N"/>
    <n v="1223000233"/>
    <d v="2023-03-22T00:00:00"/>
    <m/>
    <d v="2023-02-24T00:00:00"/>
    <s v="00:00"/>
    <s v="23:59"/>
    <d v="2023-02-24T00:00:00"/>
    <s v="04:00"/>
    <s v="04:00"/>
    <n v="2.4"/>
    <s v="ce"/>
    <n v="2259"/>
    <n v="2.4"/>
    <n v="4"/>
    <s v="Kuehne+Nagel Tiel 3 Standpl"/>
    <s v="De Diepert 5"/>
    <s v="Tiel"/>
    <s v="4004 MA"/>
    <s v="NL"/>
    <x v="14"/>
    <s v="Rood 24"/>
    <x v="17"/>
    <s v="6666LT"/>
    <s v="NL"/>
    <s v="0002246553"/>
    <s v="0090305_002"/>
    <s v="31V"/>
    <s v="NL001131849B01"/>
    <n v="2"/>
    <n v="0"/>
    <n v="167.64"/>
    <s v="N"/>
    <s v="Peter Appel Transport B.V."/>
    <n v="36624"/>
    <d v="2023-02-24T00:00:00"/>
    <s v="04:55:00"/>
    <n v="0"/>
    <x v="4"/>
    <x v="7"/>
    <n v="2"/>
    <x v="15"/>
    <n v="1"/>
    <n v="2.4"/>
    <x v="5"/>
    <n v="167.64"/>
    <n v="1"/>
    <n v="182.55995999999999"/>
  </r>
  <r>
    <s v="COLGATE 3800 DEB."/>
    <s v="Colgate-Palmolive Nederland BV"/>
    <s v="101t"/>
    <n v="101090943885"/>
    <n v="101030163056"/>
    <n v="930"/>
    <s v="Inv Booked"/>
    <s v="0002246503"/>
    <s v="Verkoop"/>
    <n v="170"/>
    <s v="Transport drops zone"/>
    <s v="9 - verwerkt"/>
    <n v="0"/>
    <m/>
    <d v="2023-02-24T00:00:00"/>
    <s v="DROP"/>
    <s v="0001010909438850090066_002"/>
    <m/>
    <m/>
    <m/>
    <s v="EUR"/>
    <n v="263.62"/>
    <s v="EUR"/>
    <n v="263.62"/>
    <s v="EUR"/>
    <n v="263.62"/>
    <n v="263.62"/>
    <n v="0"/>
    <s v="N"/>
    <n v="1223000233"/>
    <d v="2023-03-22T00:00:00"/>
    <m/>
    <d v="2023-02-24T00:00:00"/>
    <s v="00:00"/>
    <s v="23:59"/>
    <d v="2023-02-24T00:00:00"/>
    <s v="07:00"/>
    <s v="07:00"/>
    <n v="24.8"/>
    <s v="ce"/>
    <n v="24610"/>
    <n v="24.8"/>
    <n v="45"/>
    <s v="Kuehne+Nagel Tiel 3 Standpl"/>
    <s v="De Diepert 5"/>
    <s v="Tiel"/>
    <s v="4004 MA"/>
    <s v="NL"/>
    <x v="1"/>
    <s v="Perenmarkt 15"/>
    <x v="2"/>
    <s v="1681PG"/>
    <s v="NL"/>
    <s v="0002246503"/>
    <s v="0090066_002"/>
    <s v="31V"/>
    <s v="NL001131849B01"/>
    <n v="2"/>
    <n v="0"/>
    <n v="263.62"/>
    <s v="N"/>
    <s v="Peter Appel Transport B.V."/>
    <n v="36622"/>
    <d v="2023-02-24T00:00:00"/>
    <s v="06:58:00"/>
    <n v="0"/>
    <x v="4"/>
    <x v="7"/>
    <n v="2"/>
    <x v="2"/>
    <n v="1"/>
    <n v="24.8"/>
    <x v="1"/>
    <n v="263.62"/>
    <n v="1"/>
    <n v="287.08217999999999"/>
  </r>
  <r>
    <s v="COLGATE 3800 DEB."/>
    <s v="Colgate-Palmolive Nederland BV"/>
    <s v="101t"/>
    <n v="101090943883"/>
    <n v="101030163057"/>
    <n v="930"/>
    <s v="Inv Booked"/>
    <s v="0002246506"/>
    <s v="Verkoop"/>
    <n v="170"/>
    <s v="Transport drops zone"/>
    <s v="9 - verwerkt"/>
    <n v="0"/>
    <m/>
    <d v="2023-02-24T00:00:00"/>
    <s v="DROP"/>
    <s v="0001010909438830090065_002"/>
    <m/>
    <m/>
    <m/>
    <s v="EUR"/>
    <n v="55.94"/>
    <s v="EUR"/>
    <n v="55.94"/>
    <s v="EUR"/>
    <n v="55.94"/>
    <n v="55.94"/>
    <n v="0"/>
    <s v="N"/>
    <n v="1223000233"/>
    <d v="2023-03-22T00:00:00"/>
    <m/>
    <d v="2023-02-24T00:00:00"/>
    <s v="00:00"/>
    <s v="23:59"/>
    <d v="2023-02-24T00:00:00"/>
    <s v="13:00"/>
    <s v="13:00"/>
    <n v="3.2"/>
    <s v="ce"/>
    <n v="1494"/>
    <n v="3.2"/>
    <n v="1"/>
    <s v="Kuehne+Nagel Tiel 3 Standpl"/>
    <s v="De Diepert 5"/>
    <s v="Tiel"/>
    <s v="4004 MA"/>
    <s v="NL"/>
    <x v="42"/>
    <s v="Industriestraat 67"/>
    <x v="41"/>
    <s v="7482EW"/>
    <s v="NL"/>
    <s v="0002246506"/>
    <s v="0090065_002"/>
    <s v="31V"/>
    <s v="NL001131849B01"/>
    <n v="2"/>
    <n v="0"/>
    <n v="55.94"/>
    <s v="N"/>
    <s v="Peter Appel Transport B.V."/>
    <n v="36622"/>
    <d v="2023-02-24T00:00:00"/>
    <s v="12:25:00"/>
    <n v="0"/>
    <x v="4"/>
    <x v="7"/>
    <n v="2"/>
    <x v="30"/>
    <n v="0"/>
    <s v=""/>
    <x v="3"/>
    <s v=""/>
    <n v="1"/>
    <e v="#VALUE!"/>
  </r>
  <r>
    <s v="COLGATE 3800 DEB."/>
    <s v="Colgate-Palmolive Nederland BV"/>
    <s v="101t"/>
    <n v="101090943889"/>
    <n v="101030163055"/>
    <n v="930"/>
    <s v="Inv Booked"/>
    <s v="0002246507"/>
    <s v="Verkoop"/>
    <n v="170"/>
    <s v="Transport drops zone"/>
    <s v="9 - verwerkt"/>
    <n v="0"/>
    <m/>
    <d v="2023-02-24T00:00:00"/>
    <s v="DROP"/>
    <s v="0001010909438890090072_002"/>
    <m/>
    <m/>
    <m/>
    <s v="EUR"/>
    <n v="306.77"/>
    <s v="EUR"/>
    <n v="306.77"/>
    <s v="EUR"/>
    <n v="306.77"/>
    <n v="306.77"/>
    <n v="0"/>
    <s v="N"/>
    <n v="1223000233"/>
    <d v="2023-03-22T00:00:00"/>
    <m/>
    <d v="2023-02-24T00:00:00"/>
    <s v="00:00"/>
    <s v="23:59"/>
    <d v="2023-02-24T00:00:00"/>
    <s v="12:00"/>
    <s v="12:00"/>
    <n v="26"/>
    <s v="ce"/>
    <n v="24646"/>
    <n v="26.4"/>
    <n v="48"/>
    <s v="Kuehne+Nagel Tiel 3 Standpl"/>
    <s v="De Diepert 5"/>
    <s v="Tiel"/>
    <s v="4004 MA"/>
    <s v="NL"/>
    <x v="50"/>
    <s v="Fahrenheitweg 24"/>
    <x v="1"/>
    <s v="6101WR"/>
    <s v="NL"/>
    <s v="0002246507"/>
    <s v="0090072_002"/>
    <s v="31V"/>
    <s v="NL001131849B01"/>
    <n v="2"/>
    <n v="0"/>
    <n v="306.77"/>
    <s v="N"/>
    <s v="Peter Appel Transport B.V."/>
    <n v="36622"/>
    <d v="2023-02-24T00:00:00"/>
    <s v="12:16:00"/>
    <n v="0"/>
    <x v="4"/>
    <x v="7"/>
    <n v="2"/>
    <x v="1"/>
    <n v="1"/>
    <n v="26.4"/>
    <x v="1"/>
    <n v="306.77"/>
    <n v="1"/>
    <n v="334.07252999999997"/>
  </r>
  <r>
    <s v="COLGATE 3800 DEB."/>
    <s v="Colgate-Palmolive Nederland BV"/>
    <s v="101t"/>
    <n v="101090943892"/>
    <n v="101030163058"/>
    <n v="930"/>
    <s v="Inv Booked"/>
    <s v="0002246516"/>
    <s v="Verkoop"/>
    <n v="170"/>
    <s v="Transport drops zone"/>
    <s v="9 - verwerkt"/>
    <n v="0"/>
    <m/>
    <d v="2023-02-24T00:00:00"/>
    <s v="DROP"/>
    <s v="0001010909438920090074_002"/>
    <m/>
    <m/>
    <m/>
    <s v="EUR"/>
    <n v="195.93"/>
    <s v="EUR"/>
    <n v="195.93"/>
    <s v="EUR"/>
    <n v="195.93"/>
    <n v="195.93"/>
    <n v="0"/>
    <s v="N"/>
    <n v="1223000233"/>
    <d v="2023-03-22T00:00:00"/>
    <m/>
    <d v="2023-02-24T00:00:00"/>
    <s v="00:00"/>
    <s v="23:59"/>
    <d v="2023-02-24T00:00:00"/>
    <s v="12:00"/>
    <s v="13:00"/>
    <n v="15.2"/>
    <s v="ce"/>
    <n v="8471"/>
    <n v="15.2"/>
    <n v="12"/>
    <s v="Kuehne+Nagel Tiel 3 Standpl"/>
    <s v="De Diepert 5"/>
    <s v="Tiel"/>
    <s v="4004 MA"/>
    <s v="NL"/>
    <x v="16"/>
    <s v="Rijnland 4"/>
    <x v="19"/>
    <s v="1948RL"/>
    <s v="NL"/>
    <s v="0002246516"/>
    <s v="0090074_002"/>
    <s v="31V"/>
    <s v="NL001131849B01"/>
    <n v="2"/>
    <n v="0"/>
    <n v="195.93"/>
    <s v="N"/>
    <s v="Peter Appel Transport B.V."/>
    <n v="36622"/>
    <d v="2023-02-24T00:00:00"/>
    <s v="12:51:00"/>
    <n v="0"/>
    <x v="4"/>
    <x v="7"/>
    <n v="2"/>
    <x v="17"/>
    <n v="1"/>
    <n v="15.2"/>
    <x v="0"/>
    <n v="195.93"/>
    <n v="1"/>
    <n v="213.36777000000001"/>
  </r>
  <r>
    <s v="COLGATE 3800 DEB."/>
    <s v="Colgate-Palmolive Nederland BV"/>
    <s v="101t"/>
    <n v="101090943893"/>
    <n v="101030163059"/>
    <n v="930"/>
    <s v="Inv Booked"/>
    <s v="0002246517"/>
    <s v="Verkoop"/>
    <n v="170"/>
    <s v="Transport drops zone"/>
    <s v="9 - verwerkt"/>
    <n v="0"/>
    <m/>
    <d v="2023-02-24T00:00:00"/>
    <s v="DROP"/>
    <s v="0001010909438930090076_002"/>
    <m/>
    <m/>
    <m/>
    <s v="EUR"/>
    <n v="156.37"/>
    <s v="EUR"/>
    <n v="156.37"/>
    <s v="EUR"/>
    <n v="156.37"/>
    <n v="156.37"/>
    <n v="0"/>
    <s v="N"/>
    <n v="1223000233"/>
    <d v="2023-03-22T00:00:00"/>
    <m/>
    <d v="2023-02-24T00:00:00"/>
    <s v="00:00"/>
    <s v="23:59"/>
    <d v="2023-02-24T00:00:00"/>
    <s v="15:00"/>
    <s v="15:00"/>
    <n v="23.2"/>
    <s v="ce"/>
    <n v="18139"/>
    <n v="23.2"/>
    <n v="39"/>
    <s v="Kuehne+Nagel Tiel 3 Standpl"/>
    <s v="De Diepert 5"/>
    <s v="Tiel"/>
    <s v="4004 MA"/>
    <s v="NL"/>
    <x v="14"/>
    <s v="Rood 24"/>
    <x v="17"/>
    <s v="6666LT"/>
    <s v="NL"/>
    <s v="0002246517"/>
    <s v="0090076_002"/>
    <s v="31V"/>
    <s v="NL001131849B01"/>
    <n v="2"/>
    <n v="0"/>
    <n v="156.37"/>
    <s v="N"/>
    <s v="Peter Appel Transport B.V."/>
    <n v="36622"/>
    <d v="2023-02-24T00:00:00"/>
    <s v="16:36:00"/>
    <n v="30"/>
    <x v="4"/>
    <x v="7"/>
    <n v="2"/>
    <x v="15"/>
    <n v="1"/>
    <n v="23.2"/>
    <x v="5"/>
    <n v="156.37"/>
    <n v="1"/>
    <n v="170.28693000000001"/>
  </r>
  <r>
    <s v="COLGATE 3800 DEB."/>
    <s v="Colgate-Palmolive Nederland BV"/>
    <s v="101t"/>
    <n v="101090944222"/>
    <n v="101030163060"/>
    <n v="930"/>
    <s v="Inv Booked"/>
    <s v="0002246514"/>
    <s v="Verkoop"/>
    <n v="170"/>
    <s v="Transport drops zone"/>
    <s v="9 - verwerkt"/>
    <n v="0"/>
    <m/>
    <d v="2023-02-24T00:00:00"/>
    <s v="DROP"/>
    <s v="0001010909442220090308_002"/>
    <m/>
    <m/>
    <m/>
    <s v="EUR"/>
    <n v="111.06"/>
    <s v="EUR"/>
    <n v="111.06"/>
    <s v="EUR"/>
    <n v="111.06"/>
    <n v="111.06"/>
    <n v="0"/>
    <s v="N"/>
    <n v="1223000233"/>
    <d v="2023-03-22T00:00:00"/>
    <m/>
    <d v="2023-02-24T00:00:00"/>
    <s v="00:00"/>
    <s v="23:59"/>
    <d v="2023-02-24T00:00:00"/>
    <s v="14:00"/>
    <s v="14:00"/>
    <n v="8.8000000000000007"/>
    <s v="ce"/>
    <n v="4709"/>
    <n v="8.8000000000000007"/>
    <n v="5"/>
    <s v="Kuehne+Nagel Tiel 3 Standpl"/>
    <s v="De Diepert 5"/>
    <s v="Tiel"/>
    <s v="4004 MA"/>
    <s v="NL"/>
    <x v="22"/>
    <s v="Basisweg 7"/>
    <x v="25"/>
    <s v="1951NG"/>
    <s v="NL"/>
    <s v="0002246514"/>
    <s v="0090308_002"/>
    <s v="31V"/>
    <s v="NL001131849B01"/>
    <n v="2"/>
    <n v="0"/>
    <n v="111.06"/>
    <s v="N"/>
    <s v="Peter Appel Transport B.V."/>
    <n v="36622"/>
    <d v="2023-02-24T00:00:00"/>
    <s v="14:31:00"/>
    <n v="0"/>
    <x v="4"/>
    <x v="7"/>
    <n v="2"/>
    <x v="17"/>
    <n v="1"/>
    <n v="16"/>
    <x v="0"/>
    <n v="201.92000000000002"/>
    <n v="1"/>
    <n v="219.89088000000001"/>
  </r>
  <r>
    <s v="COLGATE 3800 DEB."/>
    <s v="Colgate-Palmolive Nederland BV"/>
    <s v="101t"/>
    <n v="101090944235"/>
    <n v="101030163063"/>
    <n v="930"/>
    <s v="Inv Booked"/>
    <s v="0002246518"/>
    <s v="Verkoop"/>
    <n v="170"/>
    <s v="Transport drops zone"/>
    <s v="9 - verwerkt"/>
    <n v="0"/>
    <m/>
    <d v="2023-02-24T00:00:00"/>
    <s v="DROP"/>
    <s v="0001010909442350090318_004"/>
    <m/>
    <m/>
    <m/>
    <s v="EUR"/>
    <n v="40.74"/>
    <s v="EUR"/>
    <n v="40.74"/>
    <s v="EUR"/>
    <n v="40.74"/>
    <n v="40.74"/>
    <n v="0"/>
    <s v="N"/>
    <n v="1223000233"/>
    <d v="2023-03-22T00:00:00"/>
    <m/>
    <d v="2023-02-24T00:00:00"/>
    <s v="00:00"/>
    <s v="23:59"/>
    <d v="2023-02-24T00:00:00"/>
    <s v="08:00"/>
    <s v="16:00"/>
    <n v="1.6"/>
    <s v="ce"/>
    <n v="357"/>
    <n v="1.6"/>
    <n v="0"/>
    <s v="Kuehne+Nagel Tiel 3 Standpl"/>
    <s v="De Diepert 5"/>
    <s v="Tiel"/>
    <s v="4004 MA"/>
    <s v="NL"/>
    <x v="62"/>
    <s v="Veldweg 5"/>
    <x v="49"/>
    <s v="5061KJ"/>
    <s v="NL"/>
    <s v="0002246518"/>
    <s v="0090318_004"/>
    <s v="31V"/>
    <s v="NL001131849B01"/>
    <n v="2"/>
    <n v="0"/>
    <n v="40.74"/>
    <s v="N"/>
    <s v="Peter Appel Transport B.V."/>
    <n v="36622"/>
    <d v="2023-02-24T00:00:00"/>
    <s v="10:36:00"/>
    <n v="0"/>
    <x v="4"/>
    <x v="7"/>
    <n v="2"/>
    <x v="3"/>
    <n v="1"/>
    <n v="1.6"/>
    <x v="6"/>
    <n v="40.74"/>
    <n v="1"/>
    <n v="44.365859999999998"/>
  </r>
  <r>
    <s v="COLGATE 3800 DEB."/>
    <s v="Colgate-Palmolive Nederland BV"/>
    <s v="101t"/>
    <n v="101090943883"/>
    <n v="101030163064"/>
    <n v="930"/>
    <s v="Inv Booked"/>
    <s v="0002246519"/>
    <s v="Verkoop"/>
    <n v="170"/>
    <s v="Transport drops zone"/>
    <s v="9 - verwerkt"/>
    <n v="0"/>
    <m/>
    <d v="2023-02-24T00:00:00"/>
    <s v="DROP"/>
    <s v="0001010909438830090065_006"/>
    <m/>
    <m/>
    <m/>
    <s v="EUR"/>
    <n v="33.14"/>
    <s v="EUR"/>
    <n v="33.14"/>
    <s v="EUR"/>
    <n v="33.14"/>
    <n v="33.14"/>
    <n v="0"/>
    <s v="N"/>
    <n v="1223000233"/>
    <d v="2023-03-22T00:00:00"/>
    <m/>
    <d v="2023-02-24T00:00:00"/>
    <s v="00:00"/>
    <s v="23:59"/>
    <d v="2023-02-24T00:00:00"/>
    <s v="09:00"/>
    <s v="09:00"/>
    <n v="2.4"/>
    <s v="ce"/>
    <n v="1646"/>
    <n v="2.4"/>
    <n v="3"/>
    <s v="Kuehne+Nagel Tiel 3 Standpl"/>
    <s v="De Diepert 5"/>
    <s v="Tiel"/>
    <s v="4004 MA"/>
    <s v="NL"/>
    <x v="43"/>
    <s v="Nijverheidsweg 61"/>
    <x v="42"/>
    <s v="3341LJ"/>
    <s v="NL"/>
    <s v="0002246519"/>
    <s v="0090065_006"/>
    <s v="31V"/>
    <s v="NL001131849B01"/>
    <n v="2"/>
    <n v="0"/>
    <n v="33.14"/>
    <s v="N"/>
    <s v="Peter Appel Transport B.V."/>
    <n v="36622"/>
    <d v="2023-02-24T00:00:00"/>
    <s v="09:04:00"/>
    <n v="0"/>
    <x v="4"/>
    <x v="7"/>
    <n v="2"/>
    <x v="19"/>
    <n v="1"/>
    <n v="8"/>
    <x v="3"/>
    <n v="110.48"/>
    <n v="1"/>
    <n v="120.31272"/>
  </r>
  <r>
    <s v="COLGATE 3800 DEB."/>
    <s v="Colgate-Palmolive Nederland BV"/>
    <s v="101t"/>
    <n v="101090944222"/>
    <n v="101030163050"/>
    <n v="930"/>
    <s v="Inv Booked"/>
    <s v="0002246512"/>
    <s v="Verkoop"/>
    <n v="170"/>
    <s v="Transport drops zone"/>
    <s v="9 - verwerkt"/>
    <n v="0"/>
    <m/>
    <d v="2023-02-24T00:00:00"/>
    <s v="DROP"/>
    <s v="0001010909442220090308_002"/>
    <m/>
    <m/>
    <m/>
    <s v="EUR"/>
    <n v="90.86"/>
    <s v="EUR"/>
    <n v="90.86"/>
    <s v="EUR"/>
    <n v="90.86"/>
    <n v="90.86"/>
    <n v="0"/>
    <s v="N"/>
    <n v="1223000233"/>
    <d v="2023-03-22T00:00:00"/>
    <m/>
    <d v="2023-02-24T00:00:00"/>
    <s v="00:00"/>
    <s v="23:59"/>
    <d v="2023-02-24T00:00:00"/>
    <s v="14:00"/>
    <s v="14:00"/>
    <n v="7.2"/>
    <s v="ce"/>
    <n v="7336"/>
    <n v="7.2"/>
    <n v="13"/>
    <s v="Kuehne+Nagel Tiel 3 Standpl"/>
    <s v="De Diepert 5"/>
    <s v="Tiel"/>
    <s v="4004 MA"/>
    <s v="NL"/>
    <x v="22"/>
    <s v="Basisweg 7"/>
    <x v="25"/>
    <s v="1951NG"/>
    <s v="NL"/>
    <s v="0002246512"/>
    <s v="0090308_002"/>
    <s v="31V"/>
    <s v="NL001131849B01"/>
    <n v="2"/>
    <n v="0"/>
    <n v="90.86"/>
    <s v="N"/>
    <s v="Peter Appel Transport B.V."/>
    <n v="36622"/>
    <d v="2023-02-24T00:00:00"/>
    <s v="14:31:00"/>
    <n v="0"/>
    <x v="4"/>
    <x v="7"/>
    <n v="2"/>
    <x v="17"/>
    <n v="0"/>
    <s v=""/>
    <x v="0"/>
    <s v=""/>
    <n v="1"/>
    <e v="#VALUE!"/>
  </r>
  <r>
    <s v="COLGATE 3800 DEB."/>
    <s v="Colgate-Palmolive Nederland BV"/>
    <s v="101t"/>
    <n v="101090943883"/>
    <n v="101030163051"/>
    <n v="930"/>
    <s v="Inv Booked"/>
    <s v="0002246504"/>
    <s v="Verkoop"/>
    <n v="170"/>
    <s v="Transport drops zone"/>
    <s v="9 - verwerkt"/>
    <n v="0"/>
    <m/>
    <d v="2023-02-24T00:00:00"/>
    <s v="DROP"/>
    <s v="0001010909438830090065_006"/>
    <m/>
    <m/>
    <m/>
    <s v="EUR"/>
    <n v="77.34"/>
    <s v="EUR"/>
    <n v="77.34"/>
    <s v="EUR"/>
    <n v="77.34"/>
    <n v="77.34"/>
    <n v="0"/>
    <s v="N"/>
    <n v="1223000233"/>
    <d v="2023-03-22T00:00:00"/>
    <m/>
    <d v="2023-02-24T00:00:00"/>
    <s v="00:00"/>
    <s v="23:59"/>
    <d v="2023-02-24T00:00:00"/>
    <s v="09:00"/>
    <s v="09:00"/>
    <n v="5.6"/>
    <s v="ce"/>
    <n v="3188"/>
    <n v="5.6"/>
    <n v="6"/>
    <s v="Kuehne+Nagel Tiel 3 Standpl"/>
    <s v="De Diepert 5"/>
    <s v="Tiel"/>
    <s v="4004 MA"/>
    <s v="NL"/>
    <x v="43"/>
    <s v="Nijverheidsweg 61"/>
    <x v="42"/>
    <s v="3341LJ"/>
    <s v="NL"/>
    <s v="0002246504"/>
    <s v="0090065_006"/>
    <s v="31V"/>
    <s v="NL001131849B01"/>
    <n v="2"/>
    <n v="0"/>
    <n v="77.34"/>
    <s v="N"/>
    <s v="Peter Appel Transport B.V."/>
    <n v="36622"/>
    <d v="2023-02-24T00:00:00"/>
    <s v="09:04:00"/>
    <n v="0"/>
    <x v="4"/>
    <x v="7"/>
    <n v="2"/>
    <x v="19"/>
    <n v="0"/>
    <s v=""/>
    <x v="3"/>
    <s v=""/>
    <n v="1"/>
    <e v="#VALUE!"/>
  </r>
  <r>
    <s v="COLGATE 3800 DEB."/>
    <s v="Colgate-Palmolive Nederland BV"/>
    <s v="101t"/>
    <n v="101090943888"/>
    <n v="101030163052"/>
    <n v="930"/>
    <s v="Inv Booked"/>
    <s v="0002246520"/>
    <s v="Verkoop"/>
    <n v="190"/>
    <s v="Transport Zone ritpr"/>
    <s v="9 - verwerkt"/>
    <n v="0"/>
    <m/>
    <d v="2023-02-24T00:00:00"/>
    <s v="DROP"/>
    <s v="0001010909438880090068_002"/>
    <m/>
    <m/>
    <m/>
    <s v="EUR"/>
    <n v="137.28"/>
    <s v="EUR"/>
    <n v="137.28"/>
    <s v="EUR"/>
    <n v="137.28"/>
    <n v="137.28"/>
    <n v="0"/>
    <s v="N"/>
    <n v="1223000233"/>
    <d v="2023-03-22T00:00:00"/>
    <m/>
    <d v="2023-02-24T00:00:00"/>
    <s v="00:00"/>
    <s v="23:59"/>
    <d v="2023-02-24T00:00:00"/>
    <s v="01:00"/>
    <s v="02:00"/>
    <n v="10.4"/>
    <s v="ce"/>
    <n v="7152"/>
    <n v="10.4"/>
    <n v="15"/>
    <s v="Kuehne+Nagel Tiel 3 Standpl"/>
    <s v="De Diepert 5"/>
    <s v="Tiel"/>
    <s v="4004 MA"/>
    <s v="NL"/>
    <x v="2"/>
    <s v="Randweg 2"/>
    <x v="6"/>
    <s v="4191 NN"/>
    <s v="NL"/>
    <s v="0002246520"/>
    <s v="0090068_002"/>
    <s v="31V"/>
    <s v="NL001131849B01"/>
    <n v="2"/>
    <n v="0"/>
    <n v="137.28"/>
    <s v="N"/>
    <s v="Peter Appel Transport B.V."/>
    <n v="36624"/>
    <d v="2023-02-24T00:00:00"/>
    <s v="00:17:00"/>
    <n v="0"/>
    <x v="4"/>
    <x v="7"/>
    <n v="2"/>
    <x v="6"/>
    <n v="1"/>
    <n v="10.4"/>
    <x v="2"/>
    <n v="137.28"/>
    <n v="1"/>
    <n v="149.49791999999999"/>
  </r>
  <r>
    <s v="COLGATE 3800 DEB."/>
    <s v="Colgate-Palmolive Nederland BV"/>
    <s v="101t"/>
    <n v="101090944228"/>
    <n v="101030163053"/>
    <n v="930"/>
    <s v="Inv Booked"/>
    <s v="0002246511"/>
    <s v="Verkoop"/>
    <n v="170"/>
    <s v="Transport drops zone"/>
    <s v="9 - verwerkt"/>
    <n v="0"/>
    <m/>
    <d v="2023-02-24T00:00:00"/>
    <s v="DROP"/>
    <s v="0001010909442280090312_002"/>
    <m/>
    <m/>
    <m/>
    <s v="EUR"/>
    <n v="218.2"/>
    <s v="EUR"/>
    <n v="218.2"/>
    <s v="EUR"/>
    <n v="218.2"/>
    <n v="218.2"/>
    <n v="0"/>
    <s v="N"/>
    <n v="1223000233"/>
    <d v="2023-03-22T00:00:00"/>
    <m/>
    <d v="2023-02-24T00:00:00"/>
    <s v="00:00"/>
    <s v="23:59"/>
    <d v="2023-02-24T00:00:00"/>
    <s v="14:00"/>
    <s v="14:00"/>
    <n v="20.8"/>
    <s v="ce"/>
    <n v="18217"/>
    <n v="20.8"/>
    <n v="33"/>
    <s v="Kuehne+Nagel Tiel 3 Standpl"/>
    <s v="De Diepert 5"/>
    <s v="Tiel"/>
    <s v="4004 MA"/>
    <s v="NL"/>
    <x v="25"/>
    <s v="Hollandweg 30"/>
    <x v="4"/>
    <s v="2665 MT"/>
    <s v="NL"/>
    <s v="0002246511"/>
    <s v="0090312_002"/>
    <s v="31V"/>
    <s v="NL001131849B01"/>
    <n v="2"/>
    <n v="0"/>
    <n v="218.2"/>
    <s v="N"/>
    <s v="Peter Appel Transport B.V."/>
    <n v="36622"/>
    <d v="2023-02-24T00:00:00"/>
    <s v="12:37:00"/>
    <n v="0"/>
    <x v="4"/>
    <x v="7"/>
    <n v="2"/>
    <x v="4"/>
    <n v="0"/>
    <s v=""/>
    <x v="0"/>
    <s v=""/>
    <n v="1"/>
    <e v="#VALUE!"/>
  </r>
  <r>
    <s v="COLGATE 3800 DEB."/>
    <s v="Colgate-Palmolive Nederland BV"/>
    <s v="101t"/>
    <n v="101090944217"/>
    <n v="101030163054"/>
    <n v="930"/>
    <s v="Inv Booked"/>
    <s v="0002246515"/>
    <s v="Verkoop"/>
    <n v="170"/>
    <s v="Transport drops zone"/>
    <s v="9 - verwerkt"/>
    <n v="0"/>
    <m/>
    <d v="2023-02-24T00:00:00"/>
    <s v="DROP"/>
    <s v="0001010909442170090306_002"/>
    <m/>
    <m/>
    <m/>
    <s v="EUR"/>
    <n v="44.74"/>
    <s v="EUR"/>
    <n v="44.74"/>
    <s v="EUR"/>
    <n v="44.74"/>
    <n v="44.74"/>
    <n v="0"/>
    <s v="N"/>
    <n v="1223000233"/>
    <d v="2023-03-22T00:00:00"/>
    <m/>
    <d v="2023-02-24T00:00:00"/>
    <s v="00:00"/>
    <s v="23:59"/>
    <d v="2023-02-24T00:00:00"/>
    <s v="08:00"/>
    <s v="08:00"/>
    <n v="3.2"/>
    <s v="ce"/>
    <n v="1813"/>
    <n v="3.2"/>
    <n v="1"/>
    <s v="Kuehne+Nagel Tiel 3 Standpl"/>
    <s v="De Diepert 5"/>
    <s v="Tiel"/>
    <s v="4004 MA"/>
    <s v="NL"/>
    <x v="29"/>
    <s v="Opaalstraat 15"/>
    <x v="32"/>
    <s v="1812RH"/>
    <s v="NL"/>
    <s v="0002246515"/>
    <s v="0090306_002"/>
    <s v="31V"/>
    <s v="NL001131849B01"/>
    <n v="2"/>
    <n v="0"/>
    <n v="44.74"/>
    <s v="N"/>
    <s v="Peter Appel Transport B.V."/>
    <n v="36622"/>
    <d v="2023-02-24T00:00:00"/>
    <s v="07:36:00"/>
    <n v="0"/>
    <x v="4"/>
    <x v="7"/>
    <n v="2"/>
    <x v="28"/>
    <n v="0"/>
    <s v=""/>
    <x v="3"/>
    <s v=""/>
    <n v="1"/>
    <e v="#VALUE!"/>
  </r>
  <r>
    <s v="COLGATE 3800 DEB."/>
    <s v="Colgate-Palmolive Nederland BV"/>
    <s v="101t"/>
    <n v="101090944394"/>
    <n v="101030163121"/>
    <n v="930"/>
    <s v="Inv Booked"/>
    <s v="0002246526"/>
    <s v="Verkoop"/>
    <n v="170"/>
    <s v="Transport drops zone"/>
    <s v="9 - verwerkt"/>
    <n v="0"/>
    <m/>
    <d v="2023-02-25T00:00:00"/>
    <s v="DROP"/>
    <s v="0001010909443940090379_002"/>
    <m/>
    <m/>
    <m/>
    <s v="EUR"/>
    <n v="12.48"/>
    <s v="EUR"/>
    <n v="12.48"/>
    <s v="EUR"/>
    <n v="12.48"/>
    <n v="12.48"/>
    <n v="0"/>
    <s v="N"/>
    <n v="1223000233"/>
    <d v="2023-03-22T00:00:00"/>
    <m/>
    <d v="2023-02-25T00:00:00"/>
    <s v="00:00"/>
    <s v="23:59"/>
    <d v="2023-02-25T00:00:00"/>
    <s v="06:00"/>
    <s v="07:00"/>
    <n v="2"/>
    <s v="ce"/>
    <n v="1123"/>
    <n v="2.4"/>
    <n v="3"/>
    <s v="Kuehne+Nagel Tiel 3 Standpl"/>
    <s v="De Diepert 5"/>
    <s v="Tiel"/>
    <s v="4004 MA"/>
    <s v="NL"/>
    <x v="2"/>
    <s v="Randweg 2"/>
    <x v="6"/>
    <s v="4191 NN"/>
    <s v="NL"/>
    <s v="0002246526"/>
    <s v="0090379_002"/>
    <s v="31V"/>
    <s v="NL001131849B01"/>
    <n v="2"/>
    <n v="0"/>
    <n v="12.48"/>
    <s v="N"/>
    <s v="Peter Appel Transport B.V."/>
    <n v="36622"/>
    <d v="2023-02-25T00:00:00"/>
    <s v="06:51:00"/>
    <n v="0"/>
    <x v="5"/>
    <x v="7"/>
    <n v="2"/>
    <x v="6"/>
    <n v="1"/>
    <n v="26.4"/>
    <x v="2"/>
    <n v="137.28"/>
    <n v="1"/>
    <n v="149.49791999999999"/>
  </r>
  <r>
    <s v="COLGATE 3800 DEB."/>
    <s v="Colgate-Palmolive Nederland BV"/>
    <s v="101t"/>
    <n v="101090944395"/>
    <n v="101030163112"/>
    <n v="930"/>
    <s v="Inv Booked"/>
    <s v="0002246525"/>
    <s v="Verkoop"/>
    <n v="170"/>
    <s v="Transport drops zone"/>
    <s v="9 - verwerkt"/>
    <n v="0"/>
    <m/>
    <d v="2023-02-25T00:00:00"/>
    <s v="DROP"/>
    <s v="0001010909443950090380_002"/>
    <m/>
    <m/>
    <m/>
    <s v="EUR"/>
    <n v="167.64"/>
    <s v="EUR"/>
    <n v="167.64"/>
    <s v="EUR"/>
    <n v="167.64"/>
    <n v="167.64"/>
    <n v="0"/>
    <s v="N"/>
    <n v="1223000233"/>
    <d v="2023-03-22T00:00:00"/>
    <m/>
    <d v="2023-02-25T00:00:00"/>
    <s v="00:00"/>
    <s v="23:59"/>
    <d v="2023-02-25T00:00:00"/>
    <s v="07:00"/>
    <s v="07:00"/>
    <n v="26"/>
    <s v="ce"/>
    <n v="12025"/>
    <n v="26.4"/>
    <n v="24"/>
    <s v="Kuehne+Nagel Tiel 3 Standpl"/>
    <s v="De Diepert 5"/>
    <s v="Tiel"/>
    <s v="4004 MA"/>
    <s v="NL"/>
    <x v="14"/>
    <s v="Rood 24"/>
    <x v="17"/>
    <s v="6666LT"/>
    <s v="NL"/>
    <s v="0002246525"/>
    <s v="0090380_002"/>
    <s v="31V"/>
    <s v="NL001131849B01"/>
    <n v="2"/>
    <n v="0"/>
    <n v="167.64"/>
    <s v="N"/>
    <s v="Peter Appel Transport B.V."/>
    <n v="36622"/>
    <d v="2023-02-25T00:00:00"/>
    <s v="08:05:00"/>
    <n v="0"/>
    <x v="5"/>
    <x v="7"/>
    <n v="2"/>
    <x v="15"/>
    <n v="1"/>
    <n v="26.4"/>
    <x v="5"/>
    <n v="167.64"/>
    <n v="1"/>
    <n v="182.55995999999999"/>
  </r>
  <r>
    <s v="COLGATE 3800 DEB."/>
    <s v="Colgate-Palmolive Nederland BV"/>
    <s v="101t"/>
    <n v="101090944394"/>
    <n v="101030163160"/>
    <n v="930"/>
    <s v="Inv Booked"/>
    <s v="0002246557"/>
    <s v="Verkoop"/>
    <n v="170"/>
    <s v="Transport drops zone"/>
    <s v="9 - verwerkt"/>
    <n v="0"/>
    <m/>
    <d v="2023-02-25T00:00:00"/>
    <s v="DROP"/>
    <s v="0001010909443940090379_002"/>
    <m/>
    <m/>
    <m/>
    <s v="EUR"/>
    <n v="4.16"/>
    <s v="EUR"/>
    <n v="4.16"/>
    <s v="EUR"/>
    <n v="4.16"/>
    <n v="4.16"/>
    <n v="0"/>
    <s v="N"/>
    <n v="1223000233"/>
    <d v="2023-03-22T00:00:00"/>
    <m/>
    <d v="2023-02-25T00:00:00"/>
    <s v="00:00"/>
    <s v="23:59"/>
    <d v="2023-02-25T00:00:00"/>
    <s v="06:00"/>
    <s v="07:00"/>
    <n v="0.8"/>
    <s v="ce"/>
    <n v="279"/>
    <n v="0.8"/>
    <n v="0"/>
    <s v="Kuehne+Nagel Tiel 3 Standpl"/>
    <s v="De Diepert 5"/>
    <s v="Tiel"/>
    <s v="4004 MA"/>
    <s v="NL"/>
    <x v="2"/>
    <s v="Randweg 2"/>
    <x v="6"/>
    <s v="4191 NN"/>
    <s v="NL"/>
    <s v="0002246557"/>
    <s v="0090379_002"/>
    <s v="31V"/>
    <s v="NL001131849B01"/>
    <n v="2"/>
    <n v="0"/>
    <n v="4.16"/>
    <s v="N"/>
    <s v="Peter Appel Transport B.V."/>
    <n v="36622"/>
    <d v="2023-02-25T00:00:00"/>
    <s v="06:51:00"/>
    <n v="0"/>
    <x v="5"/>
    <x v="7"/>
    <n v="2"/>
    <x v="6"/>
    <n v="0"/>
    <s v=""/>
    <x v="2"/>
    <s v=""/>
    <n v="1"/>
    <e v="#VALUE!"/>
  </r>
  <r>
    <s v="COLGATE 3800 DEB."/>
    <s v="Colgate-Palmolive Nederland BV"/>
    <s v="101t"/>
    <n v="101090944394"/>
    <n v="101030163126"/>
    <n v="930"/>
    <s v="Inv Booked"/>
    <s v="0002246535"/>
    <s v="Verkoop"/>
    <n v="170"/>
    <s v="Transport drops zone"/>
    <s v="9 - verwerkt"/>
    <n v="0"/>
    <m/>
    <d v="2023-02-25T00:00:00"/>
    <s v="DROP"/>
    <s v="0001010909443940090379_002"/>
    <m/>
    <m/>
    <m/>
    <s v="EUR"/>
    <n v="120.64"/>
    <s v="EUR"/>
    <n v="120.64"/>
    <s v="EUR"/>
    <n v="120.64"/>
    <n v="120.64"/>
    <n v="0"/>
    <s v="N"/>
    <n v="1223000233"/>
    <d v="2023-03-22T00:00:00"/>
    <m/>
    <d v="2023-02-25T00:00:00"/>
    <s v="00:00"/>
    <s v="23:59"/>
    <d v="2023-02-25T00:00:00"/>
    <s v="06:00"/>
    <s v="07:00"/>
    <n v="23"/>
    <s v="ce"/>
    <n v="8014"/>
    <n v="23.2"/>
    <n v="17"/>
    <s v="Kuehne+Nagel Tiel 3 Standpl"/>
    <s v="De Diepert 5"/>
    <s v="Tiel"/>
    <s v="4004 MA"/>
    <s v="NL"/>
    <x v="2"/>
    <s v="Randweg 2"/>
    <x v="6"/>
    <s v="4191 NN"/>
    <s v="NL"/>
    <s v="0002246535"/>
    <s v="0090379_002"/>
    <s v="31V"/>
    <s v="NL001131849B01"/>
    <n v="2"/>
    <n v="0"/>
    <n v="120.64"/>
    <s v="N"/>
    <s v="Peter Appel Transport B.V."/>
    <n v="36622"/>
    <d v="2023-02-25T00:00:00"/>
    <s v="06:51:00"/>
    <n v="0"/>
    <x v="5"/>
    <x v="7"/>
    <n v="2"/>
    <x v="6"/>
    <n v="0"/>
    <s v=""/>
    <x v="2"/>
    <s v=""/>
    <n v="1"/>
    <e v="#VALUE!"/>
  </r>
  <r>
    <s v="COLGATE 3800 DEB."/>
    <s v="Colgate-Palmolive Nederland BV"/>
    <s v="101t"/>
    <n v="101090944783"/>
    <n v="101030163134"/>
    <n v="930"/>
    <s v="Inv Booked"/>
    <s v="0002246545"/>
    <s v="Verkoop"/>
    <n v="170"/>
    <s v="Transport drops zone"/>
    <s v="9 - verwerkt"/>
    <n v="0"/>
    <m/>
    <d v="2023-02-27T00:00:00"/>
    <s v="DROP"/>
    <s v="0001010909447830090590_003"/>
    <m/>
    <m/>
    <m/>
    <s v="EUR"/>
    <n v="135.65"/>
    <s v="EUR"/>
    <n v="135.65"/>
    <s v="EUR"/>
    <n v="135.65"/>
    <n v="135.65"/>
    <n v="0"/>
    <s v="N"/>
    <n v="1223000233"/>
    <d v="2023-03-22T00:00:00"/>
    <m/>
    <d v="2023-02-27T00:00:00"/>
    <s v="00:00"/>
    <s v="23:59"/>
    <d v="2023-02-27T00:00:00"/>
    <s v="11:00"/>
    <s v="11:00"/>
    <n v="14.4"/>
    <s v="ce"/>
    <n v="14181"/>
    <n v="14.4"/>
    <n v="25"/>
    <s v="Kuehne+Nagel Tiel 3 Standpl"/>
    <s v="De Diepert 5"/>
    <s v="Tiel"/>
    <s v="4004 MA"/>
    <s v="NL"/>
    <x v="17"/>
    <s v="Doornhoek 4050"/>
    <x v="20"/>
    <s v="5465TD"/>
    <s v="NL"/>
    <s v="0002246545"/>
    <s v="0090590_003"/>
    <s v="31V"/>
    <s v="NL001131849B01"/>
    <n v="2"/>
    <n v="0"/>
    <n v="135.65"/>
    <s v="N"/>
    <s v="Peter Appel Transport B.V."/>
    <n v="36622"/>
    <d v="2023-02-27T00:00:00"/>
    <s v="09:20:00"/>
    <n v="0"/>
    <x v="0"/>
    <x v="8"/>
    <n v="2"/>
    <x v="18"/>
    <n v="1"/>
    <n v="14.4"/>
    <x v="3"/>
    <n v="135.65"/>
    <n v="1"/>
    <n v="147.72284999999999"/>
  </r>
  <r>
    <s v="COLGATE 3800 DEB."/>
    <s v="Colgate-Palmolive Nederland BV"/>
    <s v="101t"/>
    <n v="101090944404"/>
    <n v="101030163135"/>
    <n v="930"/>
    <s v="Inv Booked"/>
    <s v="0002246540"/>
    <s v="Verkoop"/>
    <n v="170"/>
    <s v="Transport drops zone"/>
    <s v="9 - verwerkt"/>
    <n v="0"/>
    <m/>
    <d v="2023-02-27T00:00:00"/>
    <s v="DROP"/>
    <s v="0001010909444040090389_002"/>
    <m/>
    <m/>
    <m/>
    <s v="EUR"/>
    <n v="57.07"/>
    <s v="EUR"/>
    <n v="57.07"/>
    <s v="EUR"/>
    <n v="57.07"/>
    <n v="57.07"/>
    <n v="0"/>
    <s v="N"/>
    <n v="1223000233"/>
    <d v="2023-03-22T00:00:00"/>
    <m/>
    <d v="2023-02-27T00:00:00"/>
    <s v="00:00"/>
    <s v="23:59"/>
    <d v="2023-02-27T00:00:00"/>
    <s v="10:00"/>
    <s v="16:00"/>
    <n v="2.4"/>
    <s v="ce"/>
    <n v="1410"/>
    <n v="2.4"/>
    <n v="3"/>
    <s v="Kuehne+Nagel Tiel 3 Standpl"/>
    <s v="De Diepert 5"/>
    <s v="Tiel"/>
    <s v="4004 MA"/>
    <s v="NL"/>
    <x v="18"/>
    <s v="HOLLANDWEG 30"/>
    <x v="4"/>
    <s v="2665 MT"/>
    <s v="NL"/>
    <s v="0002246540"/>
    <s v="0090389_002"/>
    <s v="31V"/>
    <s v="NL001131849B01"/>
    <n v="2"/>
    <n v="0"/>
    <n v="57.07"/>
    <s v="N"/>
    <s v="Peter Appel Transport B.V."/>
    <n v="36622"/>
    <d v="2023-02-27T00:00:00"/>
    <s v="15:57:00"/>
    <n v="0"/>
    <x v="0"/>
    <x v="8"/>
    <n v="2"/>
    <x v="4"/>
    <n v="1"/>
    <n v="2.4"/>
    <x v="0"/>
    <n v="57.07"/>
    <n v="1"/>
    <n v="62.149229999999996"/>
  </r>
  <r>
    <s v="COLGATE 3800 DEB."/>
    <s v="Colgate-Palmolive Nederland BV"/>
    <s v="101t"/>
    <n v="101090944819"/>
    <n v="101030163169"/>
    <n v="930"/>
    <s v="Inv Booked"/>
    <s v="0002246567"/>
    <s v="Verkoop"/>
    <n v="170"/>
    <s v="Transport drops zone"/>
    <s v="9 - verwerkt"/>
    <n v="0"/>
    <m/>
    <d v="2023-02-27T00:00:00"/>
    <s v="DROP"/>
    <s v="0001010909448190090630_003"/>
    <m/>
    <m/>
    <m/>
    <s v="EUR"/>
    <n v="48.3"/>
    <s v="EUR"/>
    <n v="48.3"/>
    <s v="EUR"/>
    <n v="48.3"/>
    <n v="48.3"/>
    <n v="0"/>
    <s v="N"/>
    <n v="1223000233"/>
    <d v="2023-03-22T00:00:00"/>
    <m/>
    <d v="2023-02-27T00:00:00"/>
    <s v="00:00"/>
    <s v="23:59"/>
    <d v="2023-02-27T00:00:00"/>
    <s v="07:00"/>
    <s v="08:00"/>
    <n v="1.6"/>
    <s v="ce"/>
    <n v="953"/>
    <n v="1.6"/>
    <n v="1"/>
    <s v="Kuehne+Nagel Tiel 3 Standpl"/>
    <s v="De Diepert 5"/>
    <s v="Tiel"/>
    <s v="4004 MA"/>
    <s v="NL"/>
    <x v="5"/>
    <s v="Kernweg 6"/>
    <x v="8"/>
    <s v="1627 LC"/>
    <s v="NL"/>
    <s v="0002246567"/>
    <s v="0090630_003"/>
    <s v="31V"/>
    <s v="NL001131849B01"/>
    <n v="2"/>
    <n v="0"/>
    <n v="48.3"/>
    <s v="N"/>
    <s v="Peter Appel Transport B.V."/>
    <n v="36622"/>
    <d v="2023-02-27T00:00:00"/>
    <s v="08:05:00"/>
    <n v="0"/>
    <x v="0"/>
    <x v="8"/>
    <n v="2"/>
    <x v="2"/>
    <n v="1"/>
    <n v="1.6"/>
    <x v="2"/>
    <n v="48.3"/>
    <n v="1"/>
    <n v="52.598699999999994"/>
  </r>
  <r>
    <s v="COLGATE 3800 DEB."/>
    <s v="Colgate-Palmolive Nederland BV"/>
    <s v="101t"/>
    <n v="101090944909"/>
    <n v="101030163118"/>
    <n v="930"/>
    <s v="Inv Booked"/>
    <s v="0002246538"/>
    <s v="Verkoop"/>
    <n v="170"/>
    <s v="Transport drops zone"/>
    <s v="9 - verwerkt"/>
    <n v="0"/>
    <m/>
    <d v="2023-02-27T00:00:00"/>
    <s v="DROP"/>
    <s v="0001010909449090090684_004"/>
    <m/>
    <m/>
    <m/>
    <s v="EUR"/>
    <n v="23.43"/>
    <s v="EUR"/>
    <n v="23.43"/>
    <s v="EUR"/>
    <n v="23.43"/>
    <n v="23.43"/>
    <n v="0"/>
    <s v="N"/>
    <n v="1223000233"/>
    <d v="2023-03-22T00:00:00"/>
    <m/>
    <d v="2023-02-27T00:00:00"/>
    <s v="00:00"/>
    <s v="23:59"/>
    <d v="2023-02-27T00:00:00"/>
    <s v="07:00"/>
    <s v="14:00"/>
    <n v="0.8"/>
    <s v="ce"/>
    <n v="324"/>
    <n v="0.8"/>
    <n v="0"/>
    <s v="Kuehne+Nagel Tiel 3 Standpl"/>
    <s v="De Diepert 5"/>
    <s v="Tiel"/>
    <s v="4004 MA"/>
    <s v="NL"/>
    <x v="22"/>
    <s v="Basisweg 7"/>
    <x v="25"/>
    <s v="1951NG"/>
    <s v="NL"/>
    <s v="0002246538"/>
    <s v="0090684_004"/>
    <s v="31V"/>
    <s v="NL001131849B01"/>
    <n v="2"/>
    <n v="0"/>
    <n v="23.43"/>
    <s v="N"/>
    <s v="Peter Appel Transport B.V."/>
    <n v="36622"/>
    <d v="2023-02-27T00:00:00"/>
    <s v="13:17:00"/>
    <n v="0"/>
    <x v="0"/>
    <x v="8"/>
    <n v="2"/>
    <x v="17"/>
    <n v="1"/>
    <n v="1.6"/>
    <x v="0"/>
    <n v="46.86"/>
    <n v="1"/>
    <n v="51.030539999999995"/>
  </r>
  <r>
    <s v="COLGATE 3800 DEB."/>
    <s v="Colgate-Palmolive Nederland BV"/>
    <s v="101t"/>
    <n v="101090944909"/>
    <n v="101030163120"/>
    <n v="930"/>
    <s v="Inv Booked"/>
    <s v="0002246537"/>
    <s v="Verkoop"/>
    <n v="170"/>
    <s v="Transport drops zone"/>
    <s v="9 - verwerkt"/>
    <n v="0"/>
    <m/>
    <d v="2023-02-27T00:00:00"/>
    <s v="DROP"/>
    <s v="0001010909449090090684_004"/>
    <m/>
    <m/>
    <m/>
    <s v="EUR"/>
    <n v="23.43"/>
    <s v="EUR"/>
    <n v="23.43"/>
    <s v="EUR"/>
    <n v="23.43"/>
    <n v="23.43"/>
    <n v="0"/>
    <s v="N"/>
    <n v="1223000233"/>
    <d v="2023-03-22T00:00:00"/>
    <m/>
    <d v="2023-02-27T00:00:00"/>
    <s v="00:00"/>
    <s v="23:59"/>
    <d v="2023-02-27T00:00:00"/>
    <s v="07:00"/>
    <s v="14:00"/>
    <n v="0.8"/>
    <s v="ce"/>
    <n v="224"/>
    <n v="0.8"/>
    <n v="0"/>
    <s v="Kuehne+Nagel Tiel 3 Standpl"/>
    <s v="De Diepert 5"/>
    <s v="Tiel"/>
    <s v="4004 MA"/>
    <s v="NL"/>
    <x v="22"/>
    <s v="Basisweg 7"/>
    <x v="25"/>
    <s v="1951NG"/>
    <s v="NL"/>
    <s v="0002246537"/>
    <s v="0090684_004"/>
    <s v="31V"/>
    <s v="NL001131849B01"/>
    <n v="2"/>
    <n v="0"/>
    <n v="23.43"/>
    <s v="N"/>
    <s v="Peter Appel Transport B.V."/>
    <n v="36622"/>
    <d v="2023-02-27T00:00:00"/>
    <s v="13:17:00"/>
    <n v="0"/>
    <x v="0"/>
    <x v="8"/>
    <n v="2"/>
    <x v="17"/>
    <n v="0"/>
    <s v=""/>
    <x v="0"/>
    <s v=""/>
    <n v="1"/>
    <e v="#VALUE!"/>
  </r>
  <r>
    <s v="COLGATE 3800 DEB."/>
    <s v="Colgate-Palmolive Nederland BV"/>
    <s v="101t"/>
    <n v="101090944402"/>
    <n v="101030163122"/>
    <n v="930"/>
    <s v="Inv Booked"/>
    <s v="0002246528"/>
    <s v="Verkoop"/>
    <n v="170"/>
    <s v="Transport drops zone"/>
    <s v="9 - verwerkt"/>
    <n v="0"/>
    <m/>
    <d v="2023-02-27T00:00:00"/>
    <s v="DROP"/>
    <s v="0001010909444020090388_002"/>
    <m/>
    <m/>
    <m/>
    <s v="EUR"/>
    <n v="23.86"/>
    <s v="EUR"/>
    <n v="23.86"/>
    <s v="EUR"/>
    <n v="23.86"/>
    <n v="23.86"/>
    <n v="0"/>
    <s v="N"/>
    <n v="1223000233"/>
    <d v="2023-03-22T00:00:00"/>
    <m/>
    <d v="2023-02-27T00:00:00"/>
    <s v="00:00"/>
    <s v="23:59"/>
    <d v="2023-02-27T00:00:00"/>
    <s v="15:00"/>
    <s v="15:00"/>
    <n v="1.6"/>
    <s v="ce"/>
    <n v="491"/>
    <n v="1.6"/>
    <n v="0"/>
    <s v="Kuehne+Nagel Tiel 3 Standpl"/>
    <s v="De Diepert 5"/>
    <s v="Tiel"/>
    <s v="4004 MA"/>
    <s v="NL"/>
    <x v="9"/>
    <s v="Edisonstraat 3"/>
    <x v="12"/>
    <s v="8606JH"/>
    <s v="NL"/>
    <s v="0002246528"/>
    <s v="0090388_002"/>
    <s v="31V"/>
    <s v="NL001131849B01"/>
    <n v="2"/>
    <n v="0"/>
    <n v="23.86"/>
    <s v="N"/>
    <s v="Peter Appel Transport B.V."/>
    <n v="36622"/>
    <d v="2023-02-27T00:00:00"/>
    <s v="15:06:00"/>
    <n v="0"/>
    <x v="0"/>
    <x v="8"/>
    <n v="2"/>
    <x v="10"/>
    <n v="1"/>
    <n v="20.8"/>
    <x v="3"/>
    <n v="310.13"/>
    <n v="1"/>
    <n v="337.73156999999998"/>
  </r>
  <r>
    <s v="COLGATE 3800 DEB."/>
    <s v="Colgate-Palmolive Nederland BV"/>
    <s v="101t"/>
    <n v="101090944402"/>
    <n v="101030163123"/>
    <n v="930"/>
    <s v="Inv Booked"/>
    <s v="0002246543"/>
    <s v="Verkoop"/>
    <n v="170"/>
    <s v="Transport drops zone"/>
    <s v="9 - verwerkt"/>
    <n v="0"/>
    <m/>
    <d v="2023-02-27T00:00:00"/>
    <s v="DROP"/>
    <s v="0001010909444020090388_002"/>
    <m/>
    <m/>
    <m/>
    <s v="EUR"/>
    <n v="286.27"/>
    <s v="EUR"/>
    <n v="286.27"/>
    <s v="EUR"/>
    <n v="286.27"/>
    <n v="286.27"/>
    <n v="0"/>
    <s v="N"/>
    <n v="1223000233"/>
    <d v="2023-03-22T00:00:00"/>
    <m/>
    <d v="2023-02-27T00:00:00"/>
    <s v="00:00"/>
    <s v="23:59"/>
    <d v="2023-02-27T00:00:00"/>
    <s v="15:00"/>
    <s v="15:00"/>
    <n v="19.2"/>
    <s v="ce"/>
    <n v="16389"/>
    <n v="19.2"/>
    <n v="27"/>
    <s v="Kuehne+Nagel Tiel 3 Standpl"/>
    <s v="De Diepert 5"/>
    <s v="Tiel"/>
    <s v="4004 MA"/>
    <s v="NL"/>
    <x v="9"/>
    <s v="Edisonstraat 3"/>
    <x v="12"/>
    <s v="8606JH"/>
    <s v="NL"/>
    <s v="0002246543"/>
    <s v="0090388_002"/>
    <s v="31V"/>
    <s v="NL001131849B01"/>
    <n v="2"/>
    <n v="0"/>
    <n v="286.27"/>
    <s v="N"/>
    <s v="Peter Appel Transport B.V."/>
    <n v="36622"/>
    <d v="2023-02-27T00:00:00"/>
    <s v="15:06:00"/>
    <n v="0"/>
    <x v="0"/>
    <x v="8"/>
    <n v="2"/>
    <x v="10"/>
    <n v="0"/>
    <s v=""/>
    <x v="3"/>
    <s v=""/>
    <n v="1"/>
    <e v="#VALUE!"/>
  </r>
  <r>
    <s v="COLGATE 3800 DEB."/>
    <s v="Colgate-Palmolive Nederland BV"/>
    <s v="101t"/>
    <n v="101090944404"/>
    <n v="101030163124"/>
    <n v="930"/>
    <s v="Inv Booked"/>
    <s v="0002246539"/>
    <s v="Verkoop"/>
    <n v="170"/>
    <s v="Transport drops zone"/>
    <s v="9 - verwerkt"/>
    <n v="0"/>
    <m/>
    <d v="2023-02-27T00:00:00"/>
    <s v="DROP"/>
    <s v="0001010909444040090389_003"/>
    <m/>
    <m/>
    <m/>
    <s v="EUR"/>
    <n v="186.31"/>
    <s v="EUR"/>
    <n v="186.31"/>
    <s v="EUR"/>
    <n v="186.31"/>
    <n v="186.31"/>
    <n v="0"/>
    <s v="N"/>
    <n v="1223000233"/>
    <d v="2023-03-22T00:00:00"/>
    <m/>
    <d v="2023-02-27T00:00:00"/>
    <s v="00:00"/>
    <s v="23:59"/>
    <d v="2023-02-27T00:00:00"/>
    <s v="16:00"/>
    <s v="16:00"/>
    <n v="16.8"/>
    <s v="ce"/>
    <n v="15625"/>
    <n v="16.8"/>
    <n v="26"/>
    <s v="Kuehne+Nagel Tiel 3 Standpl"/>
    <s v="De Diepert 5"/>
    <s v="Tiel"/>
    <s v="4004 MA"/>
    <s v="NL"/>
    <x v="3"/>
    <s v="FACETLAAN 6"/>
    <x v="4"/>
    <s v="2665 NR"/>
    <s v="NL"/>
    <s v="0002246539"/>
    <s v="0090389_003"/>
    <s v="31V"/>
    <s v="NL001131849B01"/>
    <n v="2"/>
    <n v="0"/>
    <n v="186.31"/>
    <s v="N"/>
    <s v="Peter Appel Transport B.V."/>
    <n v="36622"/>
    <d v="2023-02-27T00:00:00"/>
    <s v="17:17:00"/>
    <n v="0"/>
    <x v="0"/>
    <x v="8"/>
    <n v="2"/>
    <x v="4"/>
    <n v="1"/>
    <n v="20.000000000000004"/>
    <x v="3"/>
    <n v="221.79000000000002"/>
    <n v="1"/>
    <n v="241.52931000000001"/>
  </r>
  <r>
    <s v="COLGATE 3800 DEB."/>
    <s v="Colgate-Palmolive Nederland BV"/>
    <s v="101t"/>
    <n v="101090944397"/>
    <n v="101030163125"/>
    <n v="930"/>
    <s v="Inv Booked"/>
    <s v="0002246548"/>
    <s v="Verkoop"/>
    <n v="170"/>
    <s v="Transport drops zone"/>
    <s v="9 - verwerkt"/>
    <n v="0"/>
    <m/>
    <d v="2023-02-27T00:00:00"/>
    <s v="DROP"/>
    <s v="0001010909443970090381_002"/>
    <m/>
    <m/>
    <m/>
    <s v="EUR"/>
    <n v="306.77"/>
    <s v="EUR"/>
    <n v="306.77"/>
    <s v="EUR"/>
    <n v="306.77"/>
    <n v="306.77"/>
    <n v="0"/>
    <s v="N"/>
    <n v="1223000233"/>
    <d v="2023-03-22T00:00:00"/>
    <m/>
    <d v="2023-02-27T00:00:00"/>
    <s v="00:00"/>
    <s v="23:59"/>
    <d v="2023-02-27T00:00:00"/>
    <s v="07:00"/>
    <s v="07:00"/>
    <n v="26"/>
    <s v="ce"/>
    <n v="24409"/>
    <n v="26.4"/>
    <n v="47"/>
    <s v="Kuehne+Nagel Tiel 3 Standpl"/>
    <s v="De Diepert 5"/>
    <s v="Tiel"/>
    <s v="4004 MA"/>
    <s v="NL"/>
    <x v="50"/>
    <s v="Fahrenheitweg 24"/>
    <x v="1"/>
    <s v="6101WR"/>
    <s v="NL"/>
    <s v="0002246548"/>
    <s v="0090381_002"/>
    <s v="31V"/>
    <s v="NL001131849B01"/>
    <n v="2"/>
    <n v="0"/>
    <n v="306.77"/>
    <s v="N"/>
    <s v="Peter Appel Transport B.V."/>
    <n v="36622"/>
    <d v="2023-02-27T00:00:00"/>
    <s v="07:30:00"/>
    <n v="0"/>
    <x v="0"/>
    <x v="8"/>
    <n v="2"/>
    <x v="1"/>
    <n v="1"/>
    <n v="26.4"/>
    <x v="1"/>
    <n v="306.77"/>
    <n v="1"/>
    <n v="334.07252999999997"/>
  </r>
  <r>
    <s v="COLGATE 3800 DEB."/>
    <s v="Colgate-Palmolive Nederland BV"/>
    <s v="101t"/>
    <n v="101090944401"/>
    <n v="101030163127"/>
    <n v="930"/>
    <s v="Inv Booked"/>
    <s v="0002246544"/>
    <s v="Verkoop"/>
    <n v="170"/>
    <s v="Transport drops zone"/>
    <s v="9 - verwerkt"/>
    <n v="0"/>
    <m/>
    <d v="2023-02-27T00:00:00"/>
    <s v="DROP"/>
    <s v="0001010909444010090386_002"/>
    <m/>
    <m/>
    <m/>
    <s v="EUR"/>
    <n v="272.18"/>
    <s v="EUR"/>
    <n v="272.18"/>
    <s v="EUR"/>
    <n v="272.18"/>
    <n v="272.18"/>
    <n v="0"/>
    <s v="N"/>
    <n v="1223000233"/>
    <d v="2023-03-22T00:00:00"/>
    <m/>
    <d v="2023-02-27T00:00:00"/>
    <s v="00:00"/>
    <s v="23:59"/>
    <d v="2023-02-27T00:00:00"/>
    <s v="11:00"/>
    <s v="11:00"/>
    <n v="26"/>
    <s v="ce"/>
    <n v="22771"/>
    <n v="26.4"/>
    <n v="47"/>
    <s v="Kuehne+Nagel Tiel 3 Standpl"/>
    <s v="De Diepert 5"/>
    <s v="Tiel"/>
    <s v="4004 MA"/>
    <s v="NL"/>
    <x v="1"/>
    <s v="Perenmarkt 15"/>
    <x v="2"/>
    <s v="1681PG"/>
    <s v="NL"/>
    <s v="0002246544"/>
    <s v="0090386_002"/>
    <s v="31V"/>
    <s v="NL001131849B01"/>
    <n v="2"/>
    <n v="0"/>
    <n v="272.18"/>
    <s v="N"/>
    <s v="Peter Appel Transport B.V."/>
    <n v="36622"/>
    <d v="2023-02-27T00:00:00"/>
    <s v="11:30:00"/>
    <n v="0"/>
    <x v="0"/>
    <x v="8"/>
    <n v="2"/>
    <x v="2"/>
    <n v="1"/>
    <n v="26.4"/>
    <x v="1"/>
    <n v="272.18"/>
    <n v="1"/>
    <n v="296.40402"/>
  </r>
  <r>
    <s v="COLGATE 3800 DEB."/>
    <s v="Colgate-Palmolive Nederland BV"/>
    <s v="101t"/>
    <n v="101090944393"/>
    <n v="101030163128"/>
    <n v="930"/>
    <s v="Inv Booked"/>
    <s v="0002246532"/>
    <s v="Verkoop"/>
    <n v="170"/>
    <s v="Transport drops zone"/>
    <s v="9 - verwerkt"/>
    <n v="0"/>
    <m/>
    <d v="2023-02-27T00:00:00"/>
    <s v="DROP"/>
    <s v="0001010909443930090378_005"/>
    <m/>
    <m/>
    <m/>
    <s v="EUR"/>
    <n v="51.29"/>
    <s v="EUR"/>
    <n v="51.29"/>
    <s v="EUR"/>
    <n v="51.29"/>
    <n v="51.29"/>
    <n v="0"/>
    <s v="N"/>
    <n v="1223000233"/>
    <d v="2023-03-22T00:00:00"/>
    <m/>
    <d v="2023-02-27T00:00:00"/>
    <s v="00:00"/>
    <s v="23:59"/>
    <d v="2023-02-27T00:00:00"/>
    <s v="10:00"/>
    <s v="10:00"/>
    <n v="2.4"/>
    <s v="ce"/>
    <n v="1056"/>
    <n v="2.4"/>
    <n v="0"/>
    <s v="Kuehne+Nagel Tiel 3 Standpl"/>
    <s v="De Diepert 5"/>
    <s v="Tiel"/>
    <s v="4004 MA"/>
    <s v="NL"/>
    <x v="41"/>
    <s v="Asteriastraat 9"/>
    <x v="3"/>
    <s v="5047 RM"/>
    <s v="NL"/>
    <s v="0002246532"/>
    <s v="0090378_005"/>
    <s v="31V"/>
    <s v="NL001131849B01"/>
    <n v="2"/>
    <n v="0"/>
    <n v="51.29"/>
    <s v="N"/>
    <s v="Peter Appel Transport B.V."/>
    <n v="36622"/>
    <d v="2023-02-27T00:00:00"/>
    <s v="09:23:00"/>
    <n v="0"/>
    <x v="0"/>
    <x v="8"/>
    <n v="2"/>
    <x v="3"/>
    <n v="1"/>
    <n v="2.4"/>
    <x v="0"/>
    <n v="51.29"/>
    <n v="1"/>
    <n v="55.854810000000001"/>
  </r>
  <r>
    <s v="COLGATE 3800 DEB."/>
    <s v="Colgate-Palmolive Nederland BV"/>
    <s v="101t"/>
    <n v="101090944404"/>
    <n v="101030163129"/>
    <n v="930"/>
    <s v="Inv Booked"/>
    <s v="0002246533"/>
    <s v="Verkoop"/>
    <n v="170"/>
    <s v="Transport drops zone"/>
    <s v="9 - verwerkt"/>
    <n v="0"/>
    <m/>
    <d v="2023-02-27T00:00:00"/>
    <s v="DROP"/>
    <s v="0001010909444040090389_003"/>
    <m/>
    <m/>
    <m/>
    <s v="EUR"/>
    <n v="17.739999999999998"/>
    <s v="EUR"/>
    <n v="17.739999999999998"/>
    <s v="EUR"/>
    <n v="17.739999999999998"/>
    <n v="17.739999999999998"/>
    <n v="0"/>
    <s v="N"/>
    <n v="1223000233"/>
    <d v="2023-03-22T00:00:00"/>
    <m/>
    <d v="2023-02-27T00:00:00"/>
    <s v="00:00"/>
    <s v="23:59"/>
    <d v="2023-02-27T00:00:00"/>
    <s v="16:00"/>
    <s v="16:00"/>
    <n v="1.6"/>
    <s v="ce"/>
    <n v="986"/>
    <n v="1.6"/>
    <n v="1"/>
    <s v="Kuehne+Nagel Tiel 3 Standpl"/>
    <s v="De Diepert 5"/>
    <s v="Tiel"/>
    <s v="4004 MA"/>
    <s v="NL"/>
    <x v="3"/>
    <s v="FACETLAAN 6"/>
    <x v="4"/>
    <s v="2665 NR"/>
    <s v="NL"/>
    <s v="0002246533"/>
    <s v="0090389_003"/>
    <s v="31V"/>
    <s v="NL001131849B01"/>
    <n v="2"/>
    <n v="0"/>
    <n v="17.739999999999998"/>
    <s v="N"/>
    <s v="Peter Appel Transport B.V."/>
    <n v="36622"/>
    <d v="2023-02-27T00:00:00"/>
    <s v="17:17:00"/>
    <n v="0"/>
    <x v="0"/>
    <x v="8"/>
    <n v="2"/>
    <x v="4"/>
    <n v="0"/>
    <s v=""/>
    <x v="3"/>
    <s v=""/>
    <n v="1"/>
    <e v="#VALUE!"/>
  </r>
  <r>
    <s v="COLGATE 3800 DEB."/>
    <s v="Colgate-Palmolive Nederland BV"/>
    <s v="101t"/>
    <n v="101090944396"/>
    <n v="101030163130"/>
    <n v="930"/>
    <s v="Inv Booked"/>
    <s v="0002246547"/>
    <s v="Verkoop"/>
    <n v="170"/>
    <s v="Transport drops zone"/>
    <s v="9 - verwerkt"/>
    <n v="0"/>
    <m/>
    <d v="2023-02-27T00:00:00"/>
    <s v="DROP"/>
    <s v="0001010909443960090382_002"/>
    <m/>
    <m/>
    <m/>
    <s v="EUR"/>
    <n v="306.77"/>
    <s v="EUR"/>
    <n v="306.77"/>
    <s v="EUR"/>
    <n v="306.77"/>
    <n v="306.77"/>
    <n v="0"/>
    <s v="N"/>
    <n v="1223000233"/>
    <d v="2023-03-22T00:00:00"/>
    <m/>
    <d v="2023-02-27T00:00:00"/>
    <s v="00:00"/>
    <s v="23:59"/>
    <d v="2023-02-27T00:00:00"/>
    <s v="08:00"/>
    <s v="08:00"/>
    <n v="26.4"/>
    <s v="ce"/>
    <n v="17591"/>
    <n v="26.4"/>
    <n v="35"/>
    <s v="Kuehne+Nagel Tiel 3 Standpl"/>
    <s v="De Diepert 5"/>
    <s v="Tiel"/>
    <s v="4004 MA"/>
    <s v="NL"/>
    <x v="1"/>
    <s v="Fahrenheitweg 1"/>
    <x v="1"/>
    <s v="6101WR"/>
    <s v="NL"/>
    <s v="0002246547"/>
    <s v="0090382_002"/>
    <s v="31V"/>
    <s v="NL001131849B01"/>
    <n v="2"/>
    <n v="0"/>
    <n v="306.77"/>
    <s v="N"/>
    <s v="Peter Appel Transport B.V."/>
    <n v="36622"/>
    <d v="2023-02-27T00:00:00"/>
    <s v="08:30:00"/>
    <n v="0"/>
    <x v="0"/>
    <x v="8"/>
    <n v="2"/>
    <x v="1"/>
    <n v="1"/>
    <n v="26.4"/>
    <x v="1"/>
    <n v="306.77"/>
    <n v="1"/>
    <n v="334.07252999999997"/>
  </r>
  <r>
    <s v="COLGATE 3800 DEB."/>
    <s v="Colgate-Palmolive Nederland BV"/>
    <s v="101t"/>
    <n v="101090944399"/>
    <n v="101030163131"/>
    <n v="930"/>
    <s v="Inv Booked"/>
    <s v="0002246546"/>
    <s v="Verkoop"/>
    <n v="170"/>
    <s v="Transport drops zone"/>
    <s v="9 - verwerkt"/>
    <n v="0"/>
    <m/>
    <d v="2023-02-27T00:00:00"/>
    <s v="DROP"/>
    <s v="0001010909443990090384_002"/>
    <m/>
    <m/>
    <m/>
    <s v="EUR"/>
    <n v="272.18"/>
    <s v="EUR"/>
    <n v="272.18"/>
    <s v="EUR"/>
    <n v="272.18"/>
    <n v="272.18"/>
    <n v="0"/>
    <s v="N"/>
    <n v="1223000233"/>
    <d v="2023-03-22T00:00:00"/>
    <m/>
    <d v="2023-02-27T00:00:00"/>
    <s v="00:00"/>
    <s v="23:59"/>
    <d v="2023-02-27T00:00:00"/>
    <s v="10:00"/>
    <s v="10:00"/>
    <n v="26"/>
    <s v="ce"/>
    <n v="20022"/>
    <n v="26.4"/>
    <n v="48"/>
    <s v="Kuehne+Nagel Tiel 3 Standpl"/>
    <s v="De Diepert 5"/>
    <s v="Tiel"/>
    <s v="4004 MA"/>
    <s v="NL"/>
    <x v="1"/>
    <s v="Perenmarkt 15"/>
    <x v="2"/>
    <s v="1681PG"/>
    <s v="NL"/>
    <s v="0002246546"/>
    <s v="0090384_002"/>
    <s v="31V"/>
    <s v="NL001131849B01"/>
    <n v="2"/>
    <n v="0"/>
    <n v="272.18"/>
    <s v="N"/>
    <s v="Peter Appel Transport B.V."/>
    <n v="36622"/>
    <d v="2023-02-27T00:00:00"/>
    <s v="11:09:00"/>
    <n v="0"/>
    <x v="0"/>
    <x v="8"/>
    <n v="2"/>
    <x v="2"/>
    <n v="1"/>
    <n v="26.4"/>
    <x v="1"/>
    <n v="272.18"/>
    <n v="1"/>
    <n v="296.40402"/>
  </r>
  <r>
    <s v="COLGATE 3800 DEB."/>
    <s v="Colgate-Palmolive Nederland BV"/>
    <s v="101t"/>
    <n v="101090944909"/>
    <n v="101030163132"/>
    <n v="930"/>
    <s v="Inv Booked"/>
    <s v="0002246541"/>
    <s v="Verkoop"/>
    <n v="170"/>
    <s v="Transport drops zone"/>
    <s v="9 - verwerkt"/>
    <n v="0"/>
    <m/>
    <d v="2023-02-27T00:00:00"/>
    <s v="DROP"/>
    <s v="0001010909449090090684_003"/>
    <m/>
    <m/>
    <m/>
    <s v="EUR"/>
    <n v="118.73"/>
    <s v="EUR"/>
    <n v="118.73"/>
    <s v="EUR"/>
    <n v="118.73"/>
    <n v="118.73"/>
    <n v="0"/>
    <s v="N"/>
    <n v="1223000233"/>
    <d v="2023-03-22T00:00:00"/>
    <m/>
    <d v="2023-02-27T00:00:00"/>
    <s v="00:00"/>
    <s v="23:59"/>
    <d v="2023-02-27T00:00:00"/>
    <s v="09:00"/>
    <s v="16:00"/>
    <n v="7.2"/>
    <s v="ce"/>
    <n v="6603"/>
    <n v="7.2"/>
    <n v="13"/>
    <s v="Kuehne+Nagel Tiel 3 Standpl"/>
    <s v="De Diepert 5"/>
    <s v="Tiel"/>
    <s v="4004 MA"/>
    <s v="NL"/>
    <x v="66"/>
    <s v="Hazenkoog 20a"/>
    <x v="32"/>
    <s v="1822BS"/>
    <s v="NL"/>
    <s v="0002246541"/>
    <s v="0090684_003"/>
    <s v="31V"/>
    <s v="NL001131849B01"/>
    <n v="2"/>
    <n v="0"/>
    <n v="118.73"/>
    <s v="N"/>
    <s v="Peter Appel Transport B.V."/>
    <n v="36622"/>
    <d v="2023-02-27T00:00:00"/>
    <s v="14:51:00"/>
    <n v="0"/>
    <x v="0"/>
    <x v="8"/>
    <n v="2"/>
    <x v="28"/>
    <n v="1"/>
    <n v="7.2"/>
    <x v="0"/>
    <n v="118.73"/>
    <n v="1"/>
    <n v="129.29696999999999"/>
  </r>
  <r>
    <s v="COLGATE 3800 DEB."/>
    <s v="Colgate-Palmolive Nederland BV"/>
    <s v="101t"/>
    <n v="101090944772"/>
    <n v="101030163133"/>
    <n v="930"/>
    <s v="Inv Booked"/>
    <s v="0002246542"/>
    <s v="Verkoop"/>
    <n v="170"/>
    <s v="Transport drops zone"/>
    <s v="9 - verwerkt"/>
    <n v="0"/>
    <m/>
    <d v="2023-02-27T00:00:00"/>
    <s v="DROP"/>
    <s v="0001010909447720090578_002"/>
    <m/>
    <m/>
    <m/>
    <s v="EUR"/>
    <n v="272.48"/>
    <s v="EUR"/>
    <n v="272.48"/>
    <s v="EUR"/>
    <n v="272.48"/>
    <n v="272.48"/>
    <n v="0"/>
    <s v="N"/>
    <n v="1223000233"/>
    <d v="2023-03-22T00:00:00"/>
    <m/>
    <d v="2023-02-27T00:00:00"/>
    <s v="00:00"/>
    <s v="23:59"/>
    <d v="2023-02-27T00:00:00"/>
    <s v="11:00"/>
    <s v="11:00"/>
    <n v="20.8"/>
    <s v="ce"/>
    <n v="23464"/>
    <n v="20.8"/>
    <n v="39"/>
    <s v="Kuehne+Nagel Tiel 3 Standpl"/>
    <s v="De Diepert 5"/>
    <s v="Tiel"/>
    <s v="4004 MA"/>
    <s v="NL"/>
    <x v="1"/>
    <s v="Fahrenheitweg 1"/>
    <x v="1"/>
    <s v="6101WR"/>
    <s v="NL"/>
    <s v="0002246542"/>
    <s v="0090578_002"/>
    <s v="31V"/>
    <s v="NL001131849B01"/>
    <n v="2"/>
    <n v="0"/>
    <n v="272.48"/>
    <s v="N"/>
    <s v="Peter Appel Transport B.V."/>
    <n v="36622"/>
    <d v="2023-02-27T00:00:00"/>
    <s v="11:21:00"/>
    <n v="0"/>
    <x v="0"/>
    <x v="8"/>
    <n v="2"/>
    <x v="1"/>
    <n v="1"/>
    <n v="20.8"/>
    <x v="1"/>
    <n v="272.48"/>
    <n v="1"/>
    <n v="296.73072000000002"/>
  </r>
  <r>
    <s v="COLGATE 3800 DEB."/>
    <s v="Colgate-Palmolive Nederland BV"/>
    <s v="101t"/>
    <n v="101090944778"/>
    <n v="101030163113"/>
    <n v="930"/>
    <s v="Inv Booked"/>
    <s v="0002246534"/>
    <s v="Verkoop"/>
    <n v="170"/>
    <s v="Transport drops zone"/>
    <s v="9 - verwerkt"/>
    <n v="0"/>
    <m/>
    <d v="2023-02-27T00:00:00"/>
    <s v="DROP"/>
    <s v="0001010909447780090584_003"/>
    <m/>
    <m/>
    <m/>
    <s v="EUR"/>
    <n v="26.5"/>
    <s v="EUR"/>
    <n v="26.5"/>
    <s v="EUR"/>
    <n v="26.5"/>
    <n v="26.5"/>
    <n v="0"/>
    <s v="N"/>
    <n v="1223000233"/>
    <d v="2023-03-22T00:00:00"/>
    <m/>
    <d v="2023-02-27T00:00:00"/>
    <s v="00:00"/>
    <s v="23:59"/>
    <d v="2023-02-27T00:00:00"/>
    <s v="21:00"/>
    <s v="21:00"/>
    <n v="0.8"/>
    <s v="ce"/>
    <n v="540"/>
    <n v="0.8"/>
    <n v="1"/>
    <s v="Kuehne+Nagel Tiel 3 Standpl"/>
    <s v="De Diepert 5"/>
    <s v="Tiel"/>
    <s v="4004 MA"/>
    <s v="NL"/>
    <x v="4"/>
    <s v="Watergoorweg 81"/>
    <x v="5"/>
    <s v="3861MA"/>
    <s v="NL"/>
    <s v="0002246534"/>
    <s v="0090584_003"/>
    <s v="31V"/>
    <s v="NL001131849B01"/>
    <n v="2"/>
    <n v="0"/>
    <n v="26.5"/>
    <s v="N"/>
    <s v="Peter Appel Transport B.V."/>
    <n v="36622"/>
    <d v="2023-02-27T00:00:00"/>
    <s v="23:46:00"/>
    <n v="0"/>
    <x v="0"/>
    <x v="8"/>
    <n v="2"/>
    <x v="5"/>
    <n v="1"/>
    <n v="0.8"/>
    <x v="3"/>
    <n v="26.5"/>
    <n v="1"/>
    <n v="28.858499999999999"/>
  </r>
  <r>
    <s v="COLGATE 3800 DEB."/>
    <s v="Colgate-Palmolive Nederland BV"/>
    <s v="101t"/>
    <n v="101090944404"/>
    <n v="101030163114"/>
    <n v="930"/>
    <s v="Inv Booked"/>
    <s v="0002246531"/>
    <s v="Verkoop"/>
    <n v="170"/>
    <s v="Transport drops zone"/>
    <s v="9 - verwerkt"/>
    <n v="0"/>
    <m/>
    <d v="2023-02-27T00:00:00"/>
    <s v="DROP"/>
    <s v="0001010909444040090389_003"/>
    <m/>
    <m/>
    <m/>
    <s v="EUR"/>
    <n v="8.8699999999999992"/>
    <s v="EUR"/>
    <n v="8.8699999999999992"/>
    <s v="EUR"/>
    <n v="8.8699999999999992"/>
    <n v="8.8699999999999992"/>
    <n v="0"/>
    <s v="N"/>
    <n v="1223000233"/>
    <d v="2023-03-22T00:00:00"/>
    <m/>
    <d v="2023-02-27T00:00:00"/>
    <s v="00:00"/>
    <s v="23:59"/>
    <d v="2023-02-27T00:00:00"/>
    <s v="16:00"/>
    <s v="16:00"/>
    <n v="0.8"/>
    <s v="ce"/>
    <n v="174"/>
    <n v="0.8"/>
    <n v="0"/>
    <s v="Kuehne+Nagel Tiel 3 Standpl"/>
    <s v="De Diepert 5"/>
    <s v="Tiel"/>
    <s v="4004 MA"/>
    <s v="NL"/>
    <x v="3"/>
    <s v="FACETLAAN 6"/>
    <x v="4"/>
    <s v="2665 NR"/>
    <s v="NL"/>
    <s v="0002246531"/>
    <s v="0090389_003"/>
    <s v="31V"/>
    <s v="NL001131849B01"/>
    <n v="2"/>
    <n v="0"/>
    <n v="8.8699999999999992"/>
    <s v="N"/>
    <s v="Peter Appel Transport B.V."/>
    <n v="36622"/>
    <d v="2023-02-27T00:00:00"/>
    <s v="17:17:00"/>
    <n v="0"/>
    <x v="0"/>
    <x v="8"/>
    <n v="2"/>
    <x v="4"/>
    <n v="0"/>
    <s v=""/>
    <x v="3"/>
    <s v=""/>
    <n v="1"/>
    <e v="#VALUE!"/>
  </r>
  <r>
    <s v="COLGATE 3800 DEB."/>
    <s v="Colgate-Palmolive Nederland BV"/>
    <s v="101t"/>
    <n v="101090944393"/>
    <n v="101030163115"/>
    <n v="930"/>
    <s v="Inv Booked"/>
    <s v="0002246529"/>
    <s v="Verkoop"/>
    <n v="170"/>
    <s v="Transport drops zone"/>
    <s v="9 - verwerkt"/>
    <n v="0"/>
    <m/>
    <d v="2023-02-27T00:00:00"/>
    <s v="DROP"/>
    <s v="0001010909443930090378_002"/>
    <m/>
    <m/>
    <m/>
    <s v="EUR"/>
    <n v="56.69"/>
    <s v="EUR"/>
    <n v="56.69"/>
    <s v="EUR"/>
    <n v="56.69"/>
    <n v="56.69"/>
    <n v="0"/>
    <s v="N"/>
    <n v="1223000233"/>
    <d v="2023-03-22T00:00:00"/>
    <m/>
    <d v="2023-02-27T00:00:00"/>
    <s v="00:00"/>
    <s v="23:59"/>
    <d v="2023-02-27T00:00:00"/>
    <s v="06:15"/>
    <s v="06:15"/>
    <n v="2.4"/>
    <s v="ce"/>
    <n v="763"/>
    <n v="2.4"/>
    <n v="0"/>
    <s v="Kuehne+Nagel Tiel 3 Standpl"/>
    <s v="De Diepert 5"/>
    <s v="Tiel"/>
    <s v="4004 MA"/>
    <s v="NL"/>
    <x v="6"/>
    <s v="Insulindeweg 1"/>
    <x v="9"/>
    <s v="1462MJ"/>
    <s v="NL"/>
    <s v="0002246529"/>
    <s v="0090378_002"/>
    <s v="31V"/>
    <s v="NL001131849B01"/>
    <n v="2"/>
    <n v="0"/>
    <n v="56.69"/>
    <s v="N"/>
    <s v="Peter Appel Transport B.V."/>
    <n v="36622"/>
    <d v="2023-02-27T00:00:00"/>
    <s v="07:17:00"/>
    <n v="0"/>
    <x v="0"/>
    <x v="8"/>
    <n v="2"/>
    <x v="8"/>
    <n v="1"/>
    <n v="2.4"/>
    <x v="3"/>
    <n v="56.69"/>
    <n v="1"/>
    <n v="61.735409999999995"/>
  </r>
  <r>
    <s v="COLGATE 3800 DEB."/>
    <s v="Colgate-Palmolive Nederland BV"/>
    <s v="101t"/>
    <n v="101090944398"/>
    <n v="101030163116"/>
    <n v="930"/>
    <s v="Inv Booked"/>
    <s v="0002246527"/>
    <s v="Verkoop"/>
    <n v="170"/>
    <s v="Transport drops zone"/>
    <s v="9 - verwerkt"/>
    <n v="0"/>
    <m/>
    <d v="2023-02-27T00:00:00"/>
    <s v="DROP"/>
    <s v="0001010909443980090383_002"/>
    <m/>
    <m/>
    <m/>
    <s v="EUR"/>
    <n v="81.37"/>
    <s v="EUR"/>
    <n v="81.37"/>
    <s v="EUR"/>
    <n v="81.37"/>
    <n v="81.37"/>
    <n v="0"/>
    <s v="N"/>
    <n v="1223000233"/>
    <d v="2023-03-22T00:00:00"/>
    <m/>
    <d v="2023-02-27T00:00:00"/>
    <s v="00:00"/>
    <s v="23:59"/>
    <d v="2023-02-27T00:00:00"/>
    <s v="07:00"/>
    <s v="10:00"/>
    <n v="5.6"/>
    <s v="ce"/>
    <n v="2478"/>
    <n v="5.6"/>
    <n v="4"/>
    <s v="Kuehne+Nagel Tiel 3 Standpl"/>
    <s v="De Diepert 5"/>
    <s v="Tiel"/>
    <s v="4004 MA"/>
    <s v="NL"/>
    <x v="10"/>
    <s v="Slego 1a"/>
    <x v="13"/>
    <s v="1046BM"/>
    <s v="NL"/>
    <s v="0002246527"/>
    <s v="0090383_002"/>
    <s v="31V"/>
    <s v="NL001131849B01"/>
    <n v="2"/>
    <n v="0"/>
    <n v="81.37"/>
    <s v="N"/>
    <s v="Peter Appel Transport B.V."/>
    <n v="36622"/>
    <d v="2023-02-27T00:00:00"/>
    <s v="07:52:00"/>
    <n v="0"/>
    <x v="0"/>
    <x v="8"/>
    <n v="2"/>
    <x v="11"/>
    <n v="1"/>
    <n v="5.6"/>
    <x v="0"/>
    <n v="81.37"/>
    <n v="1"/>
    <n v="88.611930000000001"/>
  </r>
  <r>
    <s v="COLGATE 3800 DEB."/>
    <s v="Colgate-Palmolive Nederland BV"/>
    <s v="101t"/>
    <n v="101090944404"/>
    <n v="101030163117"/>
    <n v="930"/>
    <s v="Inv Booked"/>
    <s v="0002246536"/>
    <s v="Verkoop"/>
    <n v="170"/>
    <s v="Transport drops zone"/>
    <s v="9 - verwerkt"/>
    <n v="0"/>
    <m/>
    <d v="2023-02-27T00:00:00"/>
    <s v="DROP"/>
    <s v="0001010909444040090389_003"/>
    <m/>
    <m/>
    <m/>
    <s v="EUR"/>
    <n v="8.8699999999999992"/>
    <s v="EUR"/>
    <n v="8.8699999999999992"/>
    <s v="EUR"/>
    <n v="8.8699999999999992"/>
    <n v="8.8699999999999992"/>
    <n v="0"/>
    <s v="N"/>
    <n v="1223000233"/>
    <d v="2023-03-22T00:00:00"/>
    <m/>
    <d v="2023-02-27T00:00:00"/>
    <s v="00:00"/>
    <s v="23:59"/>
    <d v="2023-02-27T00:00:00"/>
    <s v="16:00"/>
    <s v="16:00"/>
    <n v="0.8"/>
    <s v="ce"/>
    <n v="172"/>
    <n v="0.8"/>
    <n v="0"/>
    <s v="Kuehne+Nagel Tiel 3 Standpl"/>
    <s v="De Diepert 5"/>
    <s v="Tiel"/>
    <s v="4004 MA"/>
    <s v="NL"/>
    <x v="3"/>
    <s v="FACETLAAN 6"/>
    <x v="4"/>
    <s v="2665 NR"/>
    <s v="NL"/>
    <s v="0002246536"/>
    <s v="0090389_003"/>
    <s v="31V"/>
    <s v="NL001131849B01"/>
    <n v="2"/>
    <n v="0"/>
    <n v="8.8699999999999992"/>
    <s v="N"/>
    <s v="Peter Appel Transport B.V."/>
    <n v="36622"/>
    <d v="2023-02-27T00:00:00"/>
    <s v="17:17:00"/>
    <n v="0"/>
    <x v="0"/>
    <x v="8"/>
    <n v="2"/>
    <x v="4"/>
    <n v="0"/>
    <s v=""/>
    <x v="3"/>
    <s v=""/>
    <n v="1"/>
    <e v="#VALUE!"/>
  </r>
  <r>
    <s v="COLGATE 3800 DEB."/>
    <s v="Colgate-Palmolive Nederland BV"/>
    <s v="101t"/>
    <n v="101090944400"/>
    <n v="101030163119"/>
    <n v="930"/>
    <s v="Inv Booked"/>
    <s v="0002246530"/>
    <s v="Verkoop"/>
    <n v="170"/>
    <s v="Transport drops zone"/>
    <s v="9 - verwerkt"/>
    <n v="0"/>
    <m/>
    <d v="2023-02-27T00:00:00"/>
    <s v="DROP"/>
    <s v="0001010909444000090385_005"/>
    <m/>
    <m/>
    <m/>
    <s v="EUR"/>
    <n v="68.930000000000007"/>
    <s v="EUR"/>
    <n v="68.930000000000007"/>
    <s v="EUR"/>
    <n v="68.930000000000007"/>
    <n v="68.930000000000007"/>
    <n v="0"/>
    <s v="N"/>
    <n v="1223000233"/>
    <d v="2023-03-22T00:00:00"/>
    <m/>
    <d v="2023-02-27T00:00:00"/>
    <s v="00:00"/>
    <s v="23:59"/>
    <d v="2023-02-27T00:00:00"/>
    <s v="09:00"/>
    <s v="17:00"/>
    <n v="3.2"/>
    <s v="ce"/>
    <n v="1396"/>
    <n v="3.2"/>
    <n v="1"/>
    <s v="Kuehne+Nagel Tiel 3 Standpl"/>
    <s v="De Diepert 5"/>
    <s v="Tiel"/>
    <s v="4004 MA"/>
    <s v="NL"/>
    <x v="61"/>
    <s v="Nijverheidsweg 14"/>
    <x v="48"/>
    <s v="3251 LP"/>
    <s v="NL"/>
    <s v="0002246530"/>
    <s v="0090385_005"/>
    <s v="31V"/>
    <s v="NL001131849B01"/>
    <n v="2"/>
    <n v="0"/>
    <n v="68.930000000000007"/>
    <s v="N"/>
    <s v="Peter Appel Transport B.V."/>
    <n v="36622"/>
    <d v="2023-02-27T00:00:00"/>
    <s v="13:44:00"/>
    <n v="0"/>
    <x v="0"/>
    <x v="8"/>
    <n v="2"/>
    <x v="37"/>
    <n v="1"/>
    <n v="3.2"/>
    <x v="0"/>
    <n v="68.930000000000007"/>
    <n v="1"/>
    <n v="75.06477000000001"/>
  </r>
  <r>
    <s v="COLGATE 3800 DEB."/>
    <s v="Colgate-Palmolive Nederland BV"/>
    <s v="101t"/>
    <n v="101090944754"/>
    <n v="101030163198"/>
    <n v="930"/>
    <s v="Inv Booked"/>
    <s v="0001333509"/>
    <s v="Verkoop"/>
    <n v="170"/>
    <s v="Transport drops zone"/>
    <s v="9 - verwerkt"/>
    <n v="0"/>
    <m/>
    <d v="2023-02-27T00:00:00"/>
    <s v="DROP"/>
    <s v="0001010909447540090563_002"/>
    <m/>
    <m/>
    <m/>
    <s v="EUR"/>
    <n v="44.93"/>
    <s v="EUR"/>
    <n v="44.93"/>
    <s v="EUR"/>
    <n v="44.93"/>
    <n v="44.93"/>
    <n v="0"/>
    <s v="N"/>
    <n v="1223000233"/>
    <d v="2023-03-22T00:00:00"/>
    <m/>
    <d v="2023-02-27T00:00:00"/>
    <s v="00:00"/>
    <s v="23:59"/>
    <d v="2023-02-27T00:00:00"/>
    <s v="17:00"/>
    <s v="18:00"/>
    <n v="4.8"/>
    <s v="ce"/>
    <n v="5056"/>
    <n v="4.8"/>
    <n v="8"/>
    <s v="Kuehne+Nagel Tiel 3 Standpl"/>
    <s v="De Diepert 5"/>
    <s v="Tiel"/>
    <s v="4004 MA"/>
    <s v="NL"/>
    <x v="39"/>
    <s v="RANDWEG 2"/>
    <x v="6"/>
    <s v="4191 NN"/>
    <s v="NL"/>
    <s v="0001333509"/>
    <s v="0090563_002"/>
    <s v="31V"/>
    <s v="NL001131849B01"/>
    <n v="2"/>
    <n v="0"/>
    <n v="44.93"/>
    <s v="N"/>
    <s v="Peter Appel Transport B.V."/>
    <n v="36622"/>
    <d v="2023-02-27T00:00:00"/>
    <s v="17:51:00"/>
    <n v="0"/>
    <x v="0"/>
    <x v="8"/>
    <n v="2"/>
    <x v="6"/>
    <n v="1"/>
    <n v="4.8"/>
    <x v="2"/>
    <n v="44.93"/>
    <n v="1"/>
    <n v="48.92877"/>
  </r>
  <r>
    <s v="COLGATE 3800 DEB."/>
    <s v="Colgate-Palmolive Nederland BV"/>
    <s v="101t"/>
    <n v="101090944770"/>
    <n v="101030163158"/>
    <n v="930"/>
    <s v="Inv Booked"/>
    <s v="0001333480"/>
    <s v="Verkoop"/>
    <n v="170"/>
    <s v="Transport drops zone"/>
    <s v="9 - verwerkt"/>
    <n v="0"/>
    <m/>
    <d v="2023-02-27T00:00:00"/>
    <s v="DROP"/>
    <s v="0001010909447700090577_002"/>
    <m/>
    <m/>
    <m/>
    <s v="EUR"/>
    <n v="156.93"/>
    <s v="EUR"/>
    <n v="156.93"/>
    <s v="EUR"/>
    <n v="156.93"/>
    <n v="156.93"/>
    <n v="0"/>
    <s v="N"/>
    <n v="1223000233"/>
    <d v="2023-03-22T00:00:00"/>
    <m/>
    <d v="2023-02-27T00:00:00"/>
    <s v="00:00"/>
    <s v="23:59"/>
    <d v="2023-02-27T00:00:00"/>
    <s v="08:30"/>
    <s v="16:00"/>
    <n v="12.8"/>
    <s v="ce"/>
    <n v="7232"/>
    <n v="12.8"/>
    <n v="18"/>
    <s v="Kuehne+Nagel Tiel 3 Standpl"/>
    <s v="De Diepert 5"/>
    <s v="Tiel"/>
    <s v="4004 MA"/>
    <s v="NL"/>
    <x v="81"/>
    <s v="Oude Berghuizerweg 30"/>
    <x v="31"/>
    <s v="7336 AW"/>
    <s v="NL"/>
    <s v="0001333480"/>
    <s v="0090577_002"/>
    <s v="31V"/>
    <s v="NL001131849B01"/>
    <n v="2"/>
    <n v="0"/>
    <n v="156.93"/>
    <s v="N"/>
    <s v="Peter Appel Transport B.V."/>
    <n v="36622"/>
    <d v="2023-02-27T00:00:00"/>
    <s v="09:42:00"/>
    <n v="0"/>
    <x v="0"/>
    <x v="8"/>
    <n v="2"/>
    <x v="27"/>
    <n v="1"/>
    <n v="12.8"/>
    <x v="0"/>
    <n v="156.93"/>
    <n v="1"/>
    <n v="170.89677"/>
  </r>
  <r>
    <s v="COLGATE 3800 DEB."/>
    <s v="Colgate-Palmolive Nederland BV"/>
    <s v="101t"/>
    <n v="101090944403"/>
    <n v="101030163156"/>
    <n v="930"/>
    <s v="Inv Booked"/>
    <s v="0002246555"/>
    <s v="Verkoop"/>
    <n v="170"/>
    <s v="Transport drops zone"/>
    <s v="9 - verwerkt"/>
    <n v="0"/>
    <m/>
    <d v="2023-02-27T00:00:00"/>
    <s v="DROP"/>
    <s v="0001010909444030090390_002"/>
    <m/>
    <m/>
    <m/>
    <s v="EUR"/>
    <n v="106.62"/>
    <s v="EUR"/>
    <n v="106.62"/>
    <s v="EUR"/>
    <n v="106.62"/>
    <n v="106.62"/>
    <n v="0"/>
    <s v="N"/>
    <n v="1223000233"/>
    <d v="2023-03-22T00:00:00"/>
    <m/>
    <d v="2023-02-27T00:00:00"/>
    <s v="00:00"/>
    <s v="23:59"/>
    <d v="2023-02-27T00:00:00"/>
    <s v="14:00"/>
    <s v="14:00"/>
    <n v="13.6"/>
    <s v="ce"/>
    <n v="9767"/>
    <n v="13.6"/>
    <n v="19"/>
    <s v="Kuehne+Nagel Tiel 3 Standpl"/>
    <s v="De Diepert 5"/>
    <s v="Tiel"/>
    <s v="4004 MA"/>
    <s v="NL"/>
    <x v="14"/>
    <s v="Rood 24"/>
    <x v="17"/>
    <s v="6666LT"/>
    <s v="NL"/>
    <s v="0002246555"/>
    <s v="0090390_002"/>
    <s v="31V"/>
    <s v="NL001131849B01"/>
    <n v="2"/>
    <n v="0"/>
    <n v="106.62"/>
    <s v="N"/>
    <s v="Peter Appel Transport B.V."/>
    <n v="36622"/>
    <d v="2023-02-27T00:00:00"/>
    <s v="18:00:00"/>
    <n v="0"/>
    <x v="0"/>
    <x v="8"/>
    <n v="2"/>
    <x v="15"/>
    <n v="1"/>
    <n v="16.8"/>
    <x v="5"/>
    <n v="131.71"/>
    <n v="1"/>
    <n v="143.43218999999999"/>
  </r>
  <r>
    <s v="COLGATE 3800 DEB."/>
    <s v="Colgate-Palmolive Nederland BV"/>
    <s v="101t"/>
    <n v="101090944403"/>
    <n v="101030163157"/>
    <n v="930"/>
    <s v="Inv Booked"/>
    <s v="0002246554"/>
    <s v="Verkoop"/>
    <n v="170"/>
    <s v="Transport drops zone"/>
    <s v="9 - verwerkt"/>
    <n v="0"/>
    <m/>
    <d v="2023-02-27T00:00:00"/>
    <s v="DROP"/>
    <s v="0001010909444030090390_002"/>
    <m/>
    <m/>
    <m/>
    <s v="EUR"/>
    <n v="25.09"/>
    <s v="EUR"/>
    <n v="25.09"/>
    <s v="EUR"/>
    <n v="25.09"/>
    <n v="25.09"/>
    <n v="0"/>
    <s v="N"/>
    <n v="1223000233"/>
    <d v="2023-03-22T00:00:00"/>
    <m/>
    <d v="2023-02-27T00:00:00"/>
    <s v="00:00"/>
    <s v="23:59"/>
    <d v="2023-02-27T00:00:00"/>
    <s v="14:00"/>
    <s v="14:00"/>
    <n v="3.2"/>
    <s v="ce"/>
    <n v="2636"/>
    <n v="3.2"/>
    <n v="4"/>
    <s v="Kuehne+Nagel Tiel 3 Standpl"/>
    <s v="De Diepert 5"/>
    <s v="Tiel"/>
    <s v="4004 MA"/>
    <s v="NL"/>
    <x v="14"/>
    <s v="Rood 24"/>
    <x v="17"/>
    <s v="6666LT"/>
    <s v="NL"/>
    <s v="0002246554"/>
    <s v="0090390_002"/>
    <s v="31V"/>
    <s v="NL001131849B01"/>
    <n v="2"/>
    <n v="0"/>
    <n v="25.09"/>
    <s v="N"/>
    <s v="Peter Appel Transport B.V."/>
    <n v="36622"/>
    <d v="2023-02-27T00:00:00"/>
    <s v="18:00:00"/>
    <n v="0"/>
    <x v="0"/>
    <x v="8"/>
    <n v="2"/>
    <x v="15"/>
    <n v="0"/>
    <s v=""/>
    <x v="5"/>
    <s v=""/>
    <n v="1"/>
    <e v="#VALUE!"/>
  </r>
  <r>
    <s v="COLGATE 3800 DEB."/>
    <s v="Colgate-Palmolive Nederland BV"/>
    <s v="101t"/>
    <n v="101090945064"/>
    <n v="101030163213"/>
    <n v="930"/>
    <s v="Inv Booked"/>
    <s v="0002246586"/>
    <s v="Verkoop"/>
    <n v="170"/>
    <s v="Transport drops zone"/>
    <s v="9 - verwerkt"/>
    <n v="0"/>
    <m/>
    <d v="2023-02-28T00:00:00"/>
    <s v="DROP"/>
    <s v="0001010909450640090768_002"/>
    <m/>
    <m/>
    <m/>
    <s v="EUR"/>
    <n v="306.77"/>
    <s v="EUR"/>
    <n v="306.77"/>
    <s v="EUR"/>
    <n v="306.77"/>
    <n v="306.77"/>
    <n v="0"/>
    <s v="N"/>
    <n v="1223000233"/>
    <d v="2023-03-22T00:00:00"/>
    <m/>
    <d v="2023-02-28T00:00:00"/>
    <s v="00:00"/>
    <s v="23:59"/>
    <d v="2023-02-28T00:00:00"/>
    <s v="07:00"/>
    <s v="07:00"/>
    <n v="26"/>
    <s v="ce"/>
    <n v="17660"/>
    <n v="26.4"/>
    <n v="44"/>
    <s v="Kuehne+Nagel Tiel 3 Standpl"/>
    <s v="De Diepert 5"/>
    <s v="Tiel"/>
    <s v="4004 MA"/>
    <s v="NL"/>
    <x v="1"/>
    <s v="Fahrenheitweg 1"/>
    <x v="1"/>
    <s v="6101WR"/>
    <s v="NL"/>
    <s v="0002246586"/>
    <s v="0090768_002"/>
    <s v="31V"/>
    <s v="NL001131849B01"/>
    <n v="2"/>
    <n v="0"/>
    <n v="306.77"/>
    <s v="N"/>
    <s v="Peter Appel Transport B.V."/>
    <n v="36622"/>
    <d v="2023-02-28T00:00:00"/>
    <s v="07:22:00"/>
    <n v="0"/>
    <x v="1"/>
    <x v="8"/>
    <n v="2"/>
    <x v="1"/>
    <n v="1"/>
    <n v="26.4"/>
    <x v="1"/>
    <n v="306.77"/>
    <n v="1"/>
    <n v="334.07252999999997"/>
  </r>
  <r>
    <s v="COLGATE 3800 DEB."/>
    <s v="Colgate-Palmolive Nederland BV"/>
    <s v="101t"/>
    <n v="101090945341"/>
    <n v="101030163215"/>
    <n v="930"/>
    <s v="Inv Booked"/>
    <s v="0002246575"/>
    <s v="Verkoop"/>
    <n v="170"/>
    <s v="Transport drops zone"/>
    <s v="9 - verwerkt"/>
    <n v="0"/>
    <m/>
    <d v="2023-02-28T00:00:00"/>
    <s v="DROP"/>
    <s v="0001010909453410090924_002"/>
    <m/>
    <m/>
    <m/>
    <s v="EUR"/>
    <n v="51.1"/>
    <s v="EUR"/>
    <n v="51.1"/>
    <s v="EUR"/>
    <n v="51.1"/>
    <n v="51.1"/>
    <n v="0"/>
    <s v="N"/>
    <n v="1223000233"/>
    <d v="2023-03-22T00:00:00"/>
    <m/>
    <d v="2023-02-28T00:00:00"/>
    <s v="00:00"/>
    <s v="23:59"/>
    <d v="2023-02-28T00:00:00"/>
    <s v="07:30"/>
    <s v="08:30"/>
    <n v="2.4"/>
    <s v="ce"/>
    <n v="1320"/>
    <n v="2.4"/>
    <n v="1"/>
    <s v="Kuehne+Nagel Tiel 3 Standpl"/>
    <s v="De Diepert 5"/>
    <s v="Tiel"/>
    <s v="4004 MA"/>
    <s v="NL"/>
    <x v="19"/>
    <s v="SAFFIER  300"/>
    <x v="21"/>
    <s v="3316 LN"/>
    <s v="NL"/>
    <s v="0002246575"/>
    <s v="0090924_002"/>
    <s v="31V"/>
    <s v="NL001131849B01"/>
    <n v="2"/>
    <n v="0"/>
    <n v="51.1"/>
    <s v="N"/>
    <s v="Peter Appel Transport B.V."/>
    <n v="36622"/>
    <d v="2023-02-28T00:00:00"/>
    <s v="11:35:00"/>
    <n v="0"/>
    <x v="1"/>
    <x v="8"/>
    <n v="2"/>
    <x v="19"/>
    <n v="1"/>
    <n v="2.4"/>
    <x v="3"/>
    <n v="51.1"/>
    <n v="1"/>
    <n v="55.6479"/>
  </r>
  <r>
    <s v="COLGATE 3800 DEB."/>
    <s v="Colgate-Palmolive Nederland BV"/>
    <s v="101t"/>
    <n v="101090945069"/>
    <n v="101030163218"/>
    <n v="930"/>
    <s v="Inv Booked"/>
    <s v="0002246582"/>
    <s v="Verkoop"/>
    <n v="170"/>
    <s v="Transport drops zone"/>
    <s v="9 - verwerkt"/>
    <n v="0"/>
    <m/>
    <d v="2023-02-28T00:00:00"/>
    <s v="DROP"/>
    <s v="0001010909450690090772_002"/>
    <m/>
    <m/>
    <m/>
    <s v="EUR"/>
    <n v="62.44"/>
    <s v="EUR"/>
    <n v="62.44"/>
    <s v="EUR"/>
    <n v="62.44"/>
    <n v="62.44"/>
    <n v="0"/>
    <s v="N"/>
    <n v="1223000233"/>
    <d v="2023-03-22T00:00:00"/>
    <m/>
    <d v="2023-02-28T00:00:00"/>
    <s v="00:00"/>
    <s v="23:59"/>
    <d v="2023-02-28T00:00:00"/>
    <s v="09:00"/>
    <s v="09:00"/>
    <n v="4"/>
    <s v="ce"/>
    <n v="3191"/>
    <n v="4"/>
    <n v="5"/>
    <s v="Kuehne+Nagel Tiel 3 Standpl"/>
    <s v="De Diepert 5"/>
    <s v="Tiel"/>
    <s v="4004 MA"/>
    <s v="NL"/>
    <x v="48"/>
    <s v="OPAALSTRAAT  2"/>
    <x v="32"/>
    <s v="1812 RH"/>
    <s v="NL"/>
    <s v="0002246582"/>
    <s v="0090772_002"/>
    <s v="31V"/>
    <s v="NL001131849B01"/>
    <n v="2"/>
    <n v="0"/>
    <n v="62.44"/>
    <s v="N"/>
    <s v="Peter Appel Transport B.V."/>
    <n v="36622"/>
    <d v="2023-02-28T00:00:00"/>
    <s v="09:54:00"/>
    <n v="0"/>
    <x v="1"/>
    <x v="8"/>
    <n v="2"/>
    <x v="28"/>
    <n v="1"/>
    <n v="8.8000000000000007"/>
    <x v="3"/>
    <n v="137.37"/>
    <n v="1"/>
    <n v="149.59593000000001"/>
  </r>
  <r>
    <s v="COLGATE 3800 DEB."/>
    <s v="Colgate-Palmolive Nederland BV"/>
    <s v="101t"/>
    <n v="101090945067"/>
    <n v="101030163220"/>
    <n v="930"/>
    <s v="Inv Booked"/>
    <s v="0002246587"/>
    <s v="Verkoop"/>
    <n v="170"/>
    <s v="Transport drops zone"/>
    <s v="9 - verwerkt"/>
    <n v="0"/>
    <m/>
    <d v="2023-02-28T00:00:00"/>
    <s v="DROP"/>
    <s v="0001010909450670090769_002"/>
    <m/>
    <m/>
    <m/>
    <s v="EUR"/>
    <n v="306.77"/>
    <s v="EUR"/>
    <n v="306.77"/>
    <s v="EUR"/>
    <n v="306.77"/>
    <n v="306.77"/>
    <n v="0"/>
    <s v="N"/>
    <n v="1223000233"/>
    <d v="2023-03-22T00:00:00"/>
    <m/>
    <d v="2023-02-28T00:00:00"/>
    <s v="00:00"/>
    <s v="23:59"/>
    <d v="2023-02-28T00:00:00"/>
    <s v="07:00"/>
    <s v="07:00"/>
    <n v="26"/>
    <s v="ce"/>
    <n v="22805"/>
    <n v="26.4"/>
    <n v="48"/>
    <s v="Kuehne+Nagel Tiel 3 Standpl"/>
    <s v="De Diepert 5"/>
    <s v="Tiel"/>
    <s v="4004 MA"/>
    <s v="NL"/>
    <x v="1"/>
    <s v="Fahrenheitweg 1"/>
    <x v="1"/>
    <s v="6101WR"/>
    <s v="NL"/>
    <s v="0002246587"/>
    <s v="0090769_002"/>
    <s v="31V"/>
    <s v="NL001131849B01"/>
    <n v="2"/>
    <n v="0"/>
    <n v="306.77"/>
    <s v="N"/>
    <s v="Peter Appel Transport B.V."/>
    <n v="36622"/>
    <d v="2023-02-28T00:00:00"/>
    <s v="07:55:00"/>
    <n v="0"/>
    <x v="1"/>
    <x v="8"/>
    <n v="2"/>
    <x v="1"/>
    <n v="1"/>
    <n v="26.4"/>
    <x v="1"/>
    <n v="306.77"/>
    <n v="1"/>
    <n v="334.07252999999997"/>
  </r>
  <r>
    <s v="COLGATE 3800 DEB."/>
    <s v="Colgate-Palmolive Nederland BV"/>
    <s v="101t"/>
    <n v="101090945063"/>
    <n v="101030163224"/>
    <n v="930"/>
    <s v="Inv Booked"/>
    <s v="0002246574"/>
    <s v="Verkoop"/>
    <n v="170"/>
    <s v="Transport drops zone"/>
    <s v="9 - verwerkt"/>
    <n v="0"/>
    <m/>
    <d v="2023-02-28T00:00:00"/>
    <s v="DROP"/>
    <s v="0001010909450630090767_005"/>
    <m/>
    <m/>
    <m/>
    <s v="EUR"/>
    <n v="14.9"/>
    <s v="EUR"/>
    <n v="14.9"/>
    <s v="EUR"/>
    <n v="14.9"/>
    <n v="14.9"/>
    <n v="0"/>
    <s v="N"/>
    <n v="1223000233"/>
    <d v="2023-03-22T00:00:00"/>
    <m/>
    <d v="2023-02-28T00:00:00"/>
    <s v="00:00"/>
    <s v="23:59"/>
    <d v="2023-02-28T00:00:00"/>
    <s v="07:00"/>
    <s v="16:00"/>
    <n v="0.8"/>
    <s v="ce"/>
    <n v="377"/>
    <n v="0.8"/>
    <n v="0"/>
    <s v="Kuehne+Nagel Tiel 3 Standpl"/>
    <s v="De Diepert 5"/>
    <s v="Tiel"/>
    <s v="4004 MA"/>
    <s v="NL"/>
    <x v="15"/>
    <s v="De Flammert 1211"/>
    <x v="18"/>
    <s v="5854 NE"/>
    <s v="NL"/>
    <s v="0002246574"/>
    <s v="0090767_005"/>
    <s v="31V"/>
    <s v="NL001131849B01"/>
    <n v="2"/>
    <n v="0"/>
    <n v="14.9"/>
    <s v="N"/>
    <s v="Peter Appel Transport B.V."/>
    <n v="36622"/>
    <d v="2023-02-28T00:00:00"/>
    <s v="08:28:00"/>
    <n v="0"/>
    <x v="1"/>
    <x v="8"/>
    <n v="2"/>
    <x v="16"/>
    <n v="1"/>
    <n v="3.2"/>
    <x v="3"/>
    <n v="59.589999999999996"/>
    <n v="1"/>
    <n v="64.893509999999992"/>
  </r>
  <r>
    <s v="COLGATE 3800 DEB."/>
    <s v="Colgate-Palmolive Nederland BV"/>
    <s v="101t"/>
    <n v="101090945073"/>
    <n v="101030163225"/>
    <n v="930"/>
    <s v="Inv Booked"/>
    <s v="0002246579"/>
    <s v="Verkoop"/>
    <n v="170"/>
    <s v="Transport drops zone"/>
    <s v="9 - verwerkt"/>
    <n v="0"/>
    <m/>
    <d v="2023-02-28T00:00:00"/>
    <s v="DROP"/>
    <s v="0001010909450730090777_003"/>
    <m/>
    <m/>
    <m/>
    <s v="EUR"/>
    <n v="118.3"/>
    <s v="EUR"/>
    <n v="118.3"/>
    <s v="EUR"/>
    <n v="118.3"/>
    <n v="118.3"/>
    <n v="0"/>
    <s v="N"/>
    <n v="1223000233"/>
    <d v="2023-03-22T00:00:00"/>
    <m/>
    <d v="2023-02-28T00:00:00"/>
    <s v="00:00"/>
    <s v="23:59"/>
    <d v="2023-02-28T00:00:00"/>
    <s v="12:00"/>
    <s v="13:00"/>
    <n v="7.2"/>
    <s v="ce"/>
    <n v="3970"/>
    <n v="7.2"/>
    <n v="5"/>
    <s v="Kuehne+Nagel Tiel 3 Standpl"/>
    <s v="De Diepert 5"/>
    <s v="Tiel"/>
    <s v="4004 MA"/>
    <s v="NL"/>
    <x v="16"/>
    <s v="Rijnland 4"/>
    <x v="19"/>
    <s v="1948RL"/>
    <s v="NL"/>
    <s v="0002246579"/>
    <s v="0090777_003"/>
    <s v="31V"/>
    <s v="NL001131849B01"/>
    <n v="2"/>
    <n v="0"/>
    <n v="118.3"/>
    <s v="N"/>
    <s v="Peter Appel Transport B.V."/>
    <n v="36622"/>
    <d v="2023-02-28T00:00:00"/>
    <s v="12:44:00"/>
    <n v="0"/>
    <x v="1"/>
    <x v="8"/>
    <n v="2"/>
    <x v="17"/>
    <n v="1"/>
    <n v="7.2"/>
    <x v="0"/>
    <n v="118.3"/>
    <n v="1"/>
    <n v="128.8287"/>
  </r>
  <r>
    <s v="COLGATE 3800 DEB."/>
    <s v="Colgate-Palmolive Nederland BV"/>
    <s v="101t"/>
    <n v="101090945082"/>
    <n v="101030163204"/>
    <n v="930"/>
    <s v="Inv Booked"/>
    <s v="0002246576"/>
    <s v="Verkoop"/>
    <n v="170"/>
    <s v="Transport drops zone"/>
    <s v="9 - verwerkt"/>
    <n v="0"/>
    <m/>
    <d v="2023-02-28T00:00:00"/>
    <s v="DROP"/>
    <s v="0001010909450820090786_002"/>
    <m/>
    <m/>
    <m/>
    <s v="EUR"/>
    <n v="26.48"/>
    <s v="EUR"/>
    <n v="26.48"/>
    <s v="EUR"/>
    <n v="26.48"/>
    <n v="26.48"/>
    <n v="0"/>
    <s v="N"/>
    <n v="1223000233"/>
    <d v="2023-03-22T00:00:00"/>
    <m/>
    <d v="2023-02-28T00:00:00"/>
    <s v="00:00"/>
    <s v="23:59"/>
    <d v="2023-02-28T00:00:00"/>
    <s v="15:00"/>
    <s v="15:00"/>
    <n v="0.8"/>
    <s v="ce"/>
    <n v="335"/>
    <n v="0.8"/>
    <n v="0"/>
    <s v="Kuehne+Nagel Tiel 3 Standpl"/>
    <s v="De Diepert 5"/>
    <s v="Tiel"/>
    <s v="4004 MA"/>
    <s v="NL"/>
    <x v="25"/>
    <s v="Hollandweg 30"/>
    <x v="4"/>
    <s v="2665 MT"/>
    <s v="NL"/>
    <s v="0002246576"/>
    <s v="0090786_002"/>
    <s v="31V"/>
    <s v="NL001131849B01"/>
    <n v="2"/>
    <n v="0"/>
    <n v="26.48"/>
    <s v="N"/>
    <s v="Peter Appel Transport B.V."/>
    <n v="36622"/>
    <d v="2023-02-28T00:00:00"/>
    <s v="15:25:00"/>
    <n v="0"/>
    <x v="1"/>
    <x v="8"/>
    <n v="2"/>
    <x v="4"/>
    <n v="1"/>
    <n v="0.8"/>
    <x v="0"/>
    <n v="26.48"/>
    <n v="1"/>
    <n v="28.83672"/>
  </r>
  <r>
    <s v="COLGATE 3800 DEB."/>
    <s v="Colgate-Palmolive Nederland BV"/>
    <s v="101t"/>
    <n v="101090945074"/>
    <n v="101030163205"/>
    <n v="930"/>
    <s v="Inv Booked"/>
    <s v="0002246590"/>
    <s v="Verkoop"/>
    <n v="170"/>
    <s v="Transport drops zone"/>
    <s v="9 - verwerkt"/>
    <n v="0"/>
    <m/>
    <d v="2023-02-28T00:00:00"/>
    <s v="DROP"/>
    <s v="0001010909450740090778_002"/>
    <m/>
    <m/>
    <m/>
    <s v="EUR"/>
    <n v="306.77"/>
    <s v="EUR"/>
    <n v="306.77"/>
    <s v="EUR"/>
    <n v="306.77"/>
    <n v="306.77"/>
    <n v="0"/>
    <s v="N"/>
    <n v="1223000233"/>
    <d v="2023-03-22T00:00:00"/>
    <m/>
    <d v="2023-02-28T00:00:00"/>
    <s v="00:00"/>
    <s v="23:59"/>
    <d v="2023-02-28T00:00:00"/>
    <s v="12:00"/>
    <s v="12:00"/>
    <n v="26"/>
    <s v="ce"/>
    <n v="23654"/>
    <n v="26.4"/>
    <n v="47"/>
    <s v="Kuehne+Nagel Tiel 3 Standpl"/>
    <s v="De Diepert 5"/>
    <s v="Tiel"/>
    <s v="4004 MA"/>
    <s v="NL"/>
    <x v="50"/>
    <s v="Fahrenheitweg 24"/>
    <x v="1"/>
    <s v="6101WR"/>
    <s v="NL"/>
    <s v="0002246590"/>
    <s v="0090778_002"/>
    <s v="31V"/>
    <s v="NL001131849B01"/>
    <n v="2"/>
    <n v="0"/>
    <n v="306.77"/>
    <s v="N"/>
    <s v="Peter Appel Transport B.V."/>
    <n v="36622"/>
    <d v="2023-02-28T00:00:00"/>
    <s v="13:12:00"/>
    <n v="0"/>
    <x v="1"/>
    <x v="8"/>
    <n v="2"/>
    <x v="1"/>
    <n v="1"/>
    <n v="26.4"/>
    <x v="1"/>
    <n v="306.77"/>
    <n v="1"/>
    <n v="334.07252999999997"/>
  </r>
  <r>
    <s v="COLGATE 3800 DEB."/>
    <s v="Colgate-Palmolive Nederland BV"/>
    <s v="101t"/>
    <n v="101090945063"/>
    <n v="101030163208"/>
    <n v="930"/>
    <s v="Inv Booked"/>
    <s v="0002246573"/>
    <s v="Verkoop"/>
    <n v="170"/>
    <s v="Transport drops zone"/>
    <s v="9 - verwerkt"/>
    <n v="0"/>
    <m/>
    <d v="2023-02-28T00:00:00"/>
    <s v="DROP"/>
    <s v="0001010909450630090767_010"/>
    <m/>
    <m/>
    <m/>
    <s v="EUR"/>
    <n v="28.65"/>
    <s v="EUR"/>
    <n v="28.65"/>
    <s v="EUR"/>
    <n v="28.65"/>
    <n v="28.65"/>
    <n v="0"/>
    <s v="N"/>
    <n v="1223000233"/>
    <d v="2023-03-22T00:00:00"/>
    <m/>
    <d v="2023-02-28T00:00:00"/>
    <s v="00:00"/>
    <s v="23:59"/>
    <d v="2023-02-28T00:00:00"/>
    <s v="14:00"/>
    <s v="14:00"/>
    <n v="0.8"/>
    <s v="ce"/>
    <n v="338"/>
    <n v="0.8"/>
    <n v="0"/>
    <s v="Kuehne+Nagel Tiel 3 Standpl"/>
    <s v="De Diepert 5"/>
    <s v="Tiel"/>
    <s v="4004 MA"/>
    <s v="NL"/>
    <x v="42"/>
    <s v="Industriestraat 67"/>
    <x v="41"/>
    <s v="7482EW"/>
    <s v="NL"/>
    <s v="0002246573"/>
    <s v="0090767_010"/>
    <s v="31V"/>
    <s v="NL001131849B01"/>
    <n v="2"/>
    <n v="0"/>
    <n v="28.65"/>
    <s v="N"/>
    <s v="Peter Appel Transport B.V."/>
    <n v="36622"/>
    <d v="2023-02-28T00:00:00"/>
    <s v="14:44:00"/>
    <n v="0"/>
    <x v="1"/>
    <x v="8"/>
    <n v="2"/>
    <x v="30"/>
    <n v="1"/>
    <n v="0.8"/>
    <x v="3"/>
    <n v="28.65"/>
    <n v="1"/>
    <n v="31.199849999999998"/>
  </r>
  <r>
    <s v="COLGATE 3800 DEB."/>
    <s v="Colgate-Palmolive Nederland BV"/>
    <s v="101t"/>
    <n v="101090945080"/>
    <n v="101030163209"/>
    <n v="930"/>
    <s v="Inv Booked"/>
    <s v="0002246589"/>
    <s v="Verkoop"/>
    <n v="170"/>
    <s v="Transport drops zone"/>
    <s v="9 - verwerkt"/>
    <n v="0"/>
    <m/>
    <d v="2023-02-28T00:00:00"/>
    <s v="DROP"/>
    <s v="0001010909450800090784_002"/>
    <m/>
    <m/>
    <m/>
    <s v="EUR"/>
    <n v="76.2"/>
    <s v="EUR"/>
    <n v="76.2"/>
    <s v="EUR"/>
    <n v="76.2"/>
    <n v="76.2"/>
    <n v="0"/>
    <s v="N"/>
    <n v="1223000233"/>
    <d v="2023-03-22T00:00:00"/>
    <m/>
    <d v="2023-02-28T00:00:00"/>
    <s v="00:00"/>
    <s v="23:59"/>
    <d v="2023-02-28T00:00:00"/>
    <s v="14:00"/>
    <s v="14:00"/>
    <n v="12"/>
    <s v="ce"/>
    <n v="12634"/>
    <n v="12"/>
    <n v="22"/>
    <s v="Kuehne+Nagel Tiel 3 Standpl"/>
    <s v="De Diepert 5"/>
    <s v="Tiel"/>
    <s v="4004 MA"/>
    <s v="NL"/>
    <x v="14"/>
    <s v="Rood 24"/>
    <x v="17"/>
    <s v="6666LT"/>
    <s v="NL"/>
    <s v="0002246589"/>
    <s v="0090784_002"/>
    <s v="31V"/>
    <s v="NL001131849B01"/>
    <n v="2"/>
    <n v="0"/>
    <n v="76.2"/>
    <s v="N"/>
    <s v="Peter Appel Transport B.V."/>
    <n v="36622"/>
    <d v="2023-02-28T00:00:00"/>
    <s v="14:14:00"/>
    <n v="0"/>
    <x v="1"/>
    <x v="8"/>
    <n v="2"/>
    <x v="15"/>
    <n v="1"/>
    <n v="26.4"/>
    <x v="5"/>
    <n v="167.64"/>
    <n v="1"/>
    <n v="182.55995999999999"/>
  </r>
  <r>
    <s v="COLGATE 3800 DEB."/>
    <s v="Colgate-Palmolive Nederland BV"/>
    <s v="101t"/>
    <n v="101090945063"/>
    <n v="101030163210"/>
    <n v="930"/>
    <s v="Inv Booked"/>
    <s v="0002246569"/>
    <s v="Verkoop"/>
    <n v="170"/>
    <s v="Transport drops zone"/>
    <s v="9 - verwerkt"/>
    <n v="0"/>
    <m/>
    <d v="2023-02-28T00:00:00"/>
    <s v="DROP"/>
    <s v="0001010909450630090767_007"/>
    <m/>
    <m/>
    <m/>
    <s v="EUR"/>
    <n v="56.33"/>
    <s v="EUR"/>
    <n v="56.33"/>
    <s v="EUR"/>
    <n v="56.33"/>
    <n v="56.33"/>
    <n v="0"/>
    <s v="N"/>
    <n v="1223000233"/>
    <d v="2023-03-22T00:00:00"/>
    <m/>
    <d v="2023-02-28T00:00:00"/>
    <s v="00:00"/>
    <s v="23:59"/>
    <d v="2023-02-28T00:00:00"/>
    <s v="14:00"/>
    <s v="15:00"/>
    <n v="2.4"/>
    <s v="ce"/>
    <n v="1768"/>
    <n v="2.4"/>
    <n v="3"/>
    <s v="Kuehne+Nagel Tiel 3 Standpl"/>
    <s v="De Diepert 5"/>
    <s v="Tiel"/>
    <s v="4004 MA"/>
    <s v="NL"/>
    <x v="2"/>
    <s v="Hoofdtocht 1"/>
    <x v="7"/>
    <s v="1507CJ"/>
    <s v="NL"/>
    <s v="0002246569"/>
    <s v="0090767_007"/>
    <s v="31V"/>
    <s v="NL001131849B01"/>
    <n v="2"/>
    <n v="0"/>
    <n v="56.33"/>
    <s v="N"/>
    <s v="Peter Appel Transport B.V."/>
    <n v="36622"/>
    <d v="2023-02-28T00:00:00"/>
    <s v="14:27:00"/>
    <n v="0"/>
    <x v="1"/>
    <x v="8"/>
    <n v="2"/>
    <x v="7"/>
    <n v="1"/>
    <n v="2.4"/>
    <x v="2"/>
    <n v="56.33"/>
    <n v="1"/>
    <n v="61.343369999999993"/>
  </r>
  <r>
    <s v="COLGATE 3800 DEB."/>
    <s v="Colgate-Palmolive Nederland BV"/>
    <s v="101t"/>
    <n v="101090945070"/>
    <n v="101030163211"/>
    <n v="930"/>
    <s v="Inv Booked"/>
    <s v="0002246578"/>
    <s v="Verkoop"/>
    <n v="170"/>
    <s v="Transport drops zone"/>
    <s v="9 - verwerkt"/>
    <n v="0"/>
    <m/>
    <d v="2023-02-28T00:00:00"/>
    <s v="DROP"/>
    <s v="0001010909450700090774_002"/>
    <m/>
    <m/>
    <m/>
    <s v="EUR"/>
    <n v="34.49"/>
    <s v="EUR"/>
    <n v="34.49"/>
    <s v="EUR"/>
    <n v="34.49"/>
    <n v="34.49"/>
    <n v="0"/>
    <s v="N"/>
    <n v="1223000233"/>
    <d v="2023-03-22T00:00:00"/>
    <m/>
    <d v="2023-02-28T00:00:00"/>
    <s v="00:00"/>
    <s v="23:59"/>
    <d v="2023-02-28T00:00:00"/>
    <s v="10:00"/>
    <s v="10:00"/>
    <n v="2.4"/>
    <s v="ce"/>
    <n v="2330"/>
    <n v="2.4"/>
    <n v="0"/>
    <s v="Kuehne+Nagel Tiel 3 Standpl"/>
    <s v="De Diepert 5"/>
    <s v="Tiel"/>
    <s v="4004 MA"/>
    <s v="NL"/>
    <x v="21"/>
    <s v="Bloemakkers 4"/>
    <x v="22"/>
    <s v="9461GX"/>
    <s v="NL"/>
    <s v="0002246578"/>
    <s v="0090774_002"/>
    <s v="31V"/>
    <s v="NL001131849B01"/>
    <n v="2"/>
    <n v="0"/>
    <n v="34.49"/>
    <s v="N"/>
    <s v="Peter Appel Transport B.V."/>
    <n v="36622"/>
    <d v="2023-02-28T00:00:00"/>
    <s v="10:25:00"/>
    <n v="0"/>
    <x v="1"/>
    <x v="8"/>
    <n v="2"/>
    <x v="20"/>
    <n v="1"/>
    <n v="19.2"/>
    <x v="3"/>
    <n v="275.91000000000003"/>
    <n v="1"/>
    <n v="300.46599000000003"/>
  </r>
  <r>
    <s v="COLGATE 3800 DEB."/>
    <s v="Colgate-Palmolive Nederland BV"/>
    <s v="101t"/>
    <n v="101090945069"/>
    <n v="101030163212"/>
    <n v="930"/>
    <s v="Inv Booked"/>
    <s v="0002246581"/>
    <s v="Verkoop"/>
    <n v="170"/>
    <s v="Transport drops zone"/>
    <s v="9 - verwerkt"/>
    <n v="0"/>
    <m/>
    <d v="2023-02-28T00:00:00"/>
    <s v="DROP"/>
    <s v="0001010909450690090772_002"/>
    <m/>
    <m/>
    <m/>
    <s v="EUR"/>
    <n v="74.930000000000007"/>
    <s v="EUR"/>
    <n v="74.930000000000007"/>
    <s v="EUR"/>
    <n v="74.930000000000007"/>
    <n v="74.930000000000007"/>
    <n v="0"/>
    <s v="N"/>
    <n v="1223000233"/>
    <d v="2023-03-22T00:00:00"/>
    <m/>
    <d v="2023-02-28T00:00:00"/>
    <s v="00:00"/>
    <s v="23:59"/>
    <d v="2023-02-28T00:00:00"/>
    <s v="07:00"/>
    <s v="12:00"/>
    <n v="4.8"/>
    <s v="ce"/>
    <n v="3692"/>
    <n v="4.8"/>
    <n v="7"/>
    <s v="Kuehne+Nagel Tiel 3 Standpl"/>
    <s v="De Diepert 5"/>
    <s v="Tiel"/>
    <s v="4004 MA"/>
    <s v="NL"/>
    <x v="29"/>
    <s v="Opaalstraat 15"/>
    <x v="32"/>
    <s v="1812RH"/>
    <s v="NL"/>
    <s v="0002246581"/>
    <s v="0090772_002"/>
    <s v="31V"/>
    <s v="NL001131849B01"/>
    <n v="2"/>
    <n v="0"/>
    <n v="74.930000000000007"/>
    <s v="N"/>
    <s v="Peter Appel Transport B.V."/>
    <n v="36622"/>
    <d v="2023-02-28T00:00:00"/>
    <s v="09:52:00"/>
    <n v="37"/>
    <x v="1"/>
    <x v="8"/>
    <n v="2"/>
    <x v="28"/>
    <n v="0"/>
    <s v=""/>
    <x v="3"/>
    <s v=""/>
    <n v="1"/>
    <e v="#VALUE!"/>
  </r>
  <r>
    <s v="COLGATE 3800 DEB."/>
    <s v="Colgate-Palmolive Nederland BV"/>
    <s v="101t"/>
    <n v="101090945353"/>
    <n v="101030163216"/>
    <n v="930"/>
    <s v="Inv Booked"/>
    <s v="0002246584"/>
    <s v="Verkoop"/>
    <n v="170"/>
    <s v="Transport drops zone"/>
    <s v="9 - verwerkt"/>
    <n v="0"/>
    <m/>
    <d v="2023-02-28T00:00:00"/>
    <s v="DROP"/>
    <s v="0001010909453530090934_002"/>
    <m/>
    <m/>
    <m/>
    <s v="EUR"/>
    <n v="184.01"/>
    <s v="EUR"/>
    <n v="184.01"/>
    <s v="EUR"/>
    <n v="184.01"/>
    <n v="184.01"/>
    <n v="0"/>
    <s v="N"/>
    <n v="1223000233"/>
    <d v="2023-03-22T00:00:00"/>
    <m/>
    <d v="2023-02-28T00:00:00"/>
    <s v="00:00"/>
    <s v="23:59"/>
    <d v="2023-02-28T00:00:00"/>
    <s v="15:00"/>
    <s v="16:00"/>
    <n v="13.6"/>
    <s v="ce"/>
    <n v="9885"/>
    <n v="13.6"/>
    <n v="15"/>
    <s v="Kuehne+Nagel Tiel 3 Standpl"/>
    <s v="De Diepert 5"/>
    <s v="Tiel"/>
    <s v="4004 MA"/>
    <s v="NL"/>
    <x v="16"/>
    <s v="Rijnland 4"/>
    <x v="19"/>
    <s v="1948RL"/>
    <s v="NL"/>
    <s v="0002246584"/>
    <s v="0090934_002"/>
    <s v="31V"/>
    <s v="NL001131849B01"/>
    <n v="2"/>
    <n v="0"/>
    <n v="184.01"/>
    <s v="N"/>
    <s v="Peter Appel Transport B.V."/>
    <n v="36622"/>
    <d v="2023-02-28T00:00:00"/>
    <s v="17:07:00"/>
    <n v="0"/>
    <x v="1"/>
    <x v="8"/>
    <n v="2"/>
    <x v="17"/>
    <n v="1"/>
    <n v="13.6"/>
    <x v="0"/>
    <n v="184.01"/>
    <n v="1"/>
    <n v="200.38688999999999"/>
  </r>
  <r>
    <s v="COLGATE 3800 DEB."/>
    <s v="Colgate-Palmolive Nederland BV"/>
    <s v="101t"/>
    <n v="101090945086"/>
    <n v="101030163219"/>
    <n v="930"/>
    <s v="Inv Booked"/>
    <s v="0002246583"/>
    <s v="Verkoop"/>
    <n v="170"/>
    <s v="Transport drops zone"/>
    <s v="9 - verwerkt"/>
    <n v="0"/>
    <m/>
    <d v="2023-02-28T00:00:00"/>
    <s v="DROP"/>
    <s v="0001010909450860090792_002"/>
    <m/>
    <m/>
    <m/>
    <s v="EUR"/>
    <n v="299.26"/>
    <s v="EUR"/>
    <n v="299.26"/>
    <s v="EUR"/>
    <n v="299.26"/>
    <n v="299.26"/>
    <n v="0"/>
    <s v="N"/>
    <n v="1223000233"/>
    <d v="2023-03-22T00:00:00"/>
    <m/>
    <d v="2023-02-28T00:00:00"/>
    <s v="00:00"/>
    <s v="23:59"/>
    <d v="2023-02-28T00:00:00"/>
    <s v="18:00"/>
    <s v="18:00"/>
    <n v="25.6"/>
    <s v="ce"/>
    <n v="22942"/>
    <n v="25.6"/>
    <n v="38"/>
    <s v="Kuehne+Nagel Tiel 3 Standpl"/>
    <s v="De Diepert 5"/>
    <s v="Tiel"/>
    <s v="4004 MA"/>
    <s v="NL"/>
    <x v="1"/>
    <s v="Fahrenheitweg 1"/>
    <x v="1"/>
    <s v="6101WR"/>
    <s v="NL"/>
    <s v="0002246583"/>
    <s v="0090792_002"/>
    <s v="31V"/>
    <s v="NL001131849B01"/>
    <n v="2"/>
    <n v="0"/>
    <n v="299.26"/>
    <s v="N"/>
    <s v="Peter Appel Transport B.V."/>
    <n v="36622"/>
    <d v="2023-02-28T00:00:00"/>
    <s v="18:41:00"/>
    <n v="0"/>
    <x v="1"/>
    <x v="8"/>
    <n v="2"/>
    <x v="1"/>
    <n v="1"/>
    <n v="25.6"/>
    <x v="1"/>
    <n v="299.26"/>
    <n v="1"/>
    <n v="325.89413999999999"/>
  </r>
  <r>
    <s v="COLGATE 3800 DEB."/>
    <s v="Colgate-Palmolive Nederland BV"/>
    <s v="101t"/>
    <n v="101090945063"/>
    <n v="101030163226"/>
    <n v="930"/>
    <s v="Inv Booked"/>
    <s v="0002246564"/>
    <s v="Verkoop"/>
    <n v="170"/>
    <s v="Transport drops zone"/>
    <s v="9 - verwerkt"/>
    <n v="0"/>
    <m/>
    <d v="2023-02-28T00:00:00"/>
    <s v="DROP"/>
    <s v="0001010909450630090767_002"/>
    <m/>
    <m/>
    <m/>
    <s v="EUR"/>
    <n v="65.25"/>
    <s v="EUR"/>
    <n v="65.25"/>
    <s v="EUR"/>
    <n v="65.25"/>
    <n v="65.25"/>
    <n v="0"/>
    <s v="N"/>
    <n v="1223000233"/>
    <d v="2023-03-22T00:00:00"/>
    <m/>
    <d v="2023-02-28T00:00:00"/>
    <s v="00:00"/>
    <s v="23:59"/>
    <d v="2023-02-28T00:00:00"/>
    <s v="06:00"/>
    <s v="07:00"/>
    <n v="3.2"/>
    <s v="ce"/>
    <n v="2584"/>
    <n v="3.2"/>
    <n v="4"/>
    <s v="Kuehne+Nagel Tiel 3 Standpl"/>
    <s v="De Diepert 5"/>
    <s v="Tiel"/>
    <s v="4004 MA"/>
    <s v="NL"/>
    <x v="2"/>
    <s v="Laan van Ruyven 1"/>
    <x v="11"/>
    <s v="2645EE"/>
    <s v="NL"/>
    <s v="0002246564"/>
    <s v="0090767_002"/>
    <s v="31V"/>
    <s v="NL001131849B01"/>
    <n v="2"/>
    <n v="0"/>
    <n v="65.25"/>
    <s v="N"/>
    <s v="Peter Appel Transport B.V."/>
    <n v="36622"/>
    <d v="2023-02-28T00:00:00"/>
    <s v="07:26:00"/>
    <n v="0"/>
    <x v="1"/>
    <x v="8"/>
    <n v="2"/>
    <x v="4"/>
    <n v="1"/>
    <n v="3.2"/>
    <x v="2"/>
    <n v="65.25"/>
    <n v="1"/>
    <n v="71.057249999999996"/>
  </r>
  <r>
    <s v="COLGATE 3800 DEB."/>
    <s v="Colgate-Palmolive Nederland BV"/>
    <s v="101t"/>
    <n v="101090945063"/>
    <n v="101030163201"/>
    <n v="930"/>
    <s v="Inv Booked"/>
    <s v="0002246580"/>
    <s v="Verkoop"/>
    <n v="170"/>
    <s v="Transport drops zone"/>
    <s v="9 - verwerkt"/>
    <n v="0"/>
    <m/>
    <d v="2023-02-28T00:00:00"/>
    <s v="DROP"/>
    <s v="0001010909450630090767_005"/>
    <m/>
    <m/>
    <m/>
    <s v="EUR"/>
    <n v="44.69"/>
    <s v="EUR"/>
    <n v="44.69"/>
    <s v="EUR"/>
    <n v="44.69"/>
    <n v="44.69"/>
    <n v="0"/>
    <s v="N"/>
    <n v="1223000233"/>
    <d v="2023-03-22T00:00:00"/>
    <m/>
    <d v="2023-02-28T00:00:00"/>
    <s v="00:00"/>
    <s v="23:59"/>
    <d v="2023-02-28T00:00:00"/>
    <s v="07:00"/>
    <s v="16:00"/>
    <n v="2.4"/>
    <s v="ce"/>
    <n v="956"/>
    <n v="2.4"/>
    <n v="0"/>
    <s v="Kuehne+Nagel Tiel 3 Standpl"/>
    <s v="De Diepert 5"/>
    <s v="Tiel"/>
    <s v="4004 MA"/>
    <s v="NL"/>
    <x v="15"/>
    <s v="De Flammert 1211"/>
    <x v="18"/>
    <s v="5854 NE"/>
    <s v="NL"/>
    <s v="0002246580"/>
    <s v="0090767_005"/>
    <s v="31V"/>
    <s v="NL001131849B01"/>
    <n v="2"/>
    <n v="0"/>
    <n v="44.69"/>
    <s v="N"/>
    <s v="Peter Appel Transport B.V."/>
    <n v="36622"/>
    <d v="2023-02-28T00:00:00"/>
    <s v="08:28:00"/>
    <n v="0"/>
    <x v="1"/>
    <x v="8"/>
    <n v="2"/>
    <x v="16"/>
    <n v="0"/>
    <s v=""/>
    <x v="3"/>
    <s v=""/>
    <n v="1"/>
    <e v="#VALUE!"/>
  </r>
  <r>
    <s v="COLGATE 3800 DEB."/>
    <s v="Colgate-Palmolive Nederland BV"/>
    <s v="101t"/>
    <n v="101090945070"/>
    <n v="101030163202"/>
    <n v="930"/>
    <s v="Inv Booked"/>
    <s v="0002246571"/>
    <s v="Verkoop"/>
    <n v="170"/>
    <s v="Transport drops zone"/>
    <s v="9 - verwerkt"/>
    <n v="0"/>
    <m/>
    <d v="2023-02-28T00:00:00"/>
    <s v="DROP"/>
    <s v="0001010909450700090774_002"/>
    <m/>
    <m/>
    <m/>
    <s v="EUR"/>
    <n v="206.93"/>
    <s v="EUR"/>
    <n v="206.93"/>
    <s v="EUR"/>
    <n v="206.93"/>
    <n v="206.93"/>
    <n v="0"/>
    <s v="N"/>
    <n v="1223000233"/>
    <d v="2023-03-22T00:00:00"/>
    <m/>
    <d v="2023-02-28T00:00:00"/>
    <s v="00:00"/>
    <s v="23:59"/>
    <d v="2023-02-28T00:00:00"/>
    <s v="10:00"/>
    <s v="10:00"/>
    <n v="14.4"/>
    <s v="ce"/>
    <n v="9273"/>
    <n v="14.4"/>
    <n v="10"/>
    <s v="Kuehne+Nagel Tiel 3 Standpl"/>
    <s v="De Diepert 5"/>
    <s v="Tiel"/>
    <s v="4004 MA"/>
    <s v="NL"/>
    <x v="21"/>
    <s v="Bloemakkers 4"/>
    <x v="22"/>
    <s v="9461GX"/>
    <s v="NL"/>
    <s v="0002246571"/>
    <s v="0090774_002"/>
    <s v="31V"/>
    <s v="NL001131849B01"/>
    <n v="2"/>
    <n v="0"/>
    <n v="206.93"/>
    <s v="N"/>
    <s v="Peter Appel Transport B.V."/>
    <n v="36622"/>
    <d v="2023-02-28T00:00:00"/>
    <s v="10:25:00"/>
    <n v="0"/>
    <x v="1"/>
    <x v="8"/>
    <n v="2"/>
    <x v="20"/>
    <n v="0"/>
    <s v=""/>
    <x v="3"/>
    <s v=""/>
    <n v="1"/>
    <e v="#VALUE!"/>
  </r>
  <r>
    <s v="COLGATE 3800 DEB."/>
    <s v="Colgate-Palmolive Nederland BV"/>
    <s v="101t"/>
    <n v="101090945348"/>
    <n v="101030163203"/>
    <n v="930"/>
    <s v="Inv Booked"/>
    <s v="0002246577"/>
    <s v="Verkoop"/>
    <n v="170"/>
    <s v="Transport drops zone"/>
    <s v="9 - verwerkt"/>
    <n v="0"/>
    <m/>
    <d v="2023-02-28T00:00:00"/>
    <s v="DROP"/>
    <s v="0001010909453480090930_004"/>
    <m/>
    <m/>
    <m/>
    <s v="EUR"/>
    <n v="25.03"/>
    <s v="EUR"/>
    <n v="25.03"/>
    <s v="EUR"/>
    <n v="25.03"/>
    <n v="25.03"/>
    <n v="0"/>
    <s v="N"/>
    <n v="1223000233"/>
    <d v="2023-03-22T00:00:00"/>
    <m/>
    <d v="2023-02-28T00:00:00"/>
    <s v="00:00"/>
    <s v="23:59"/>
    <d v="2023-02-28T00:00:00"/>
    <s v="09:00"/>
    <s v="15:00"/>
    <n v="0.8"/>
    <s v="ce"/>
    <n v="474"/>
    <n v="0.8"/>
    <n v="0"/>
    <s v="Kuehne+Nagel Tiel 3 Standpl"/>
    <s v="De Diepert 5"/>
    <s v="Tiel"/>
    <s v="4004 MA"/>
    <s v="NL"/>
    <x v="51"/>
    <s v="Wilhelminakanaal Zuid 120"/>
    <x v="23"/>
    <s v="4903RA"/>
    <s v="NL"/>
    <s v="0002246577"/>
    <s v="0090930_004"/>
    <s v="31V"/>
    <s v="NL001131849B01"/>
    <n v="2"/>
    <n v="0"/>
    <n v="25.03"/>
    <s v="N"/>
    <s v="Peter Appel Transport B.V."/>
    <n v="36622"/>
    <d v="2023-02-28T00:00:00"/>
    <s v="10:01:00"/>
    <n v="0"/>
    <x v="1"/>
    <x v="8"/>
    <n v="2"/>
    <x v="34"/>
    <n v="1"/>
    <n v="0.8"/>
    <x v="3"/>
    <n v="25.03"/>
    <n v="1"/>
    <n v="27.257670000000001"/>
  </r>
  <r>
    <s v="COLGATE 3800 DEB."/>
    <s v="Colgate-Palmolive Nederland BV"/>
    <s v="101t"/>
    <n v="101090945063"/>
    <n v="101030163206"/>
    <n v="930"/>
    <s v="Inv Booked"/>
    <s v="0002246565"/>
    <s v="Verkoop"/>
    <n v="170"/>
    <s v="Transport drops zone"/>
    <s v="9 - verwerkt"/>
    <n v="0"/>
    <m/>
    <d v="2023-02-28T00:00:00"/>
    <s v="DROP"/>
    <s v="0001010909450630090767_009"/>
    <m/>
    <m/>
    <m/>
    <s v="EUR"/>
    <n v="51.29"/>
    <s v="EUR"/>
    <n v="51.29"/>
    <s v="EUR"/>
    <n v="51.29"/>
    <n v="51.29"/>
    <n v="0"/>
    <s v="N"/>
    <n v="1223000233"/>
    <d v="2023-03-22T00:00:00"/>
    <m/>
    <d v="2023-02-28T00:00:00"/>
    <s v="00:00"/>
    <s v="23:59"/>
    <d v="2023-02-28T00:00:00"/>
    <s v="07:00"/>
    <s v="08:00"/>
    <n v="2.4"/>
    <s v="ce"/>
    <n v="1768"/>
    <n v="2.4"/>
    <n v="3"/>
    <s v="Kuehne+Nagel Tiel 3 Standpl"/>
    <s v="De Diepert 5"/>
    <s v="Tiel"/>
    <s v="4004 MA"/>
    <s v="NL"/>
    <x v="2"/>
    <s v="Pegasusweg 1"/>
    <x v="3"/>
    <s v="5015BZ"/>
    <s v="NL"/>
    <s v="0002246565"/>
    <s v="0090767_009"/>
    <s v="31V"/>
    <s v="NL001131849B01"/>
    <n v="2"/>
    <n v="0"/>
    <n v="51.29"/>
    <s v="N"/>
    <s v="Peter Appel Transport B.V."/>
    <n v="36622"/>
    <d v="2023-02-28T00:00:00"/>
    <s v="08:00:00"/>
    <n v="0"/>
    <x v="1"/>
    <x v="8"/>
    <n v="2"/>
    <x v="3"/>
    <n v="1"/>
    <n v="2.4"/>
    <x v="2"/>
    <n v="51.29"/>
    <n v="1"/>
    <n v="55.854810000000001"/>
  </r>
  <r>
    <s v="COLGATE 3800 DEB."/>
    <s v="Colgate-Palmolive Nederland BV"/>
    <s v="101t"/>
    <n v="101090945080"/>
    <n v="101030163207"/>
    <n v="930"/>
    <s v="Inv Booked"/>
    <s v="0002246570"/>
    <s v="Verkoop"/>
    <n v="170"/>
    <s v="Transport drops zone"/>
    <s v="9 - verwerkt"/>
    <n v="0"/>
    <m/>
    <d v="2023-02-28T00:00:00"/>
    <s v="DROP"/>
    <s v="0001010909450800090784_002"/>
    <m/>
    <m/>
    <m/>
    <s v="EUR"/>
    <n v="91.44"/>
    <s v="EUR"/>
    <n v="91.44"/>
    <s v="EUR"/>
    <n v="91.44"/>
    <n v="91.44"/>
    <n v="0"/>
    <s v="N"/>
    <n v="1223000233"/>
    <d v="2023-03-22T00:00:00"/>
    <m/>
    <d v="2023-02-28T00:00:00"/>
    <s v="00:00"/>
    <s v="23:59"/>
    <d v="2023-02-28T00:00:00"/>
    <s v="14:00"/>
    <s v="14:00"/>
    <n v="14.4"/>
    <s v="ce"/>
    <n v="11305"/>
    <n v="14.4"/>
    <n v="22"/>
    <s v="Kuehne+Nagel Tiel 3 Standpl"/>
    <s v="De Diepert 5"/>
    <s v="Tiel"/>
    <s v="4004 MA"/>
    <s v="NL"/>
    <x v="14"/>
    <s v="Rood 24"/>
    <x v="17"/>
    <s v="6666LT"/>
    <s v="NL"/>
    <s v="0002246570"/>
    <s v="0090784_002"/>
    <s v="31V"/>
    <s v="NL001131849B01"/>
    <n v="2"/>
    <n v="0"/>
    <n v="91.44"/>
    <s v="N"/>
    <s v="Peter Appel Transport B.V."/>
    <n v="36622"/>
    <d v="2023-02-28T00:00:00"/>
    <s v="14:14:00"/>
    <n v="0"/>
    <x v="1"/>
    <x v="8"/>
    <n v="2"/>
    <x v="15"/>
    <n v="0"/>
    <s v=""/>
    <x v="5"/>
    <s v=""/>
    <n v="1"/>
    <e v="#VALUE!"/>
  </r>
  <r>
    <s v="COLGATE 3800 DEB."/>
    <s v="Colgate-Palmolive Nederland BV"/>
    <s v="101t"/>
    <n v="101090945344"/>
    <n v="101030163214"/>
    <n v="930"/>
    <s v="Inv Booked"/>
    <s v="0002246572"/>
    <s v="Verkoop"/>
    <n v="170"/>
    <s v="Transport drops zone"/>
    <s v="9 - verwerkt"/>
    <n v="0"/>
    <m/>
    <d v="2023-02-28T00:00:00"/>
    <s v="DROP"/>
    <s v="0001010909453440090925_002"/>
    <m/>
    <m/>
    <m/>
    <s v="EUR"/>
    <n v="28.98"/>
    <s v="EUR"/>
    <n v="28.98"/>
    <s v="EUR"/>
    <n v="28.98"/>
    <n v="28.98"/>
    <n v="0"/>
    <s v="N"/>
    <n v="1223000233"/>
    <d v="2023-03-22T00:00:00"/>
    <m/>
    <d v="2023-02-28T00:00:00"/>
    <s v="00:00"/>
    <s v="23:59"/>
    <d v="2023-02-28T00:00:00"/>
    <s v="09:30"/>
    <s v="09:30"/>
    <n v="0.8"/>
    <s v="ce"/>
    <n v="401"/>
    <n v="0.8"/>
    <n v="0"/>
    <s v="Kuehne+Nagel Tiel 3 Standpl"/>
    <s v="De Diepert 5"/>
    <s v="Tiel"/>
    <s v="4004 MA"/>
    <s v="NL"/>
    <x v="32"/>
    <s v="Afrikastraat 10"/>
    <x v="34"/>
    <s v="6014CG"/>
    <s v="NL"/>
    <s v="0002246572"/>
    <s v="0090925_002"/>
    <s v="31V"/>
    <s v="NL001131849B01"/>
    <n v="2"/>
    <n v="0"/>
    <n v="28.98"/>
    <s v="N"/>
    <s v="Peter Appel Transport B.V."/>
    <n v="36622"/>
    <d v="2023-02-28T00:00:00"/>
    <s v="10:47:00"/>
    <n v="0"/>
    <x v="1"/>
    <x v="8"/>
    <n v="2"/>
    <x v="23"/>
    <n v="1"/>
    <n v="0.8"/>
    <x v="3"/>
    <n v="28.98"/>
    <n v="1"/>
    <n v="31.55922"/>
  </r>
  <r>
    <s v="COLGATE 3800 DEB."/>
    <s v="Colgate-Palmolive Nederland BV"/>
    <s v="101t"/>
    <n v="101090945063"/>
    <n v="101030163217"/>
    <n v="930"/>
    <s v="Inv Booked"/>
    <s v="0002246568"/>
    <s v="Verkoop"/>
    <n v="170"/>
    <s v="Transport drops zone"/>
    <s v="9 - verwerkt"/>
    <n v="0"/>
    <m/>
    <d v="2023-02-28T00:00:00"/>
    <s v="DROP"/>
    <s v="0001010909450630090767_006"/>
    <m/>
    <m/>
    <m/>
    <s v="EUR"/>
    <n v="69.31"/>
    <s v="EUR"/>
    <n v="69.31"/>
    <s v="EUR"/>
    <n v="69.31"/>
    <n v="69.31"/>
    <n v="0"/>
    <s v="N"/>
    <n v="1223000233"/>
    <d v="2023-03-22T00:00:00"/>
    <m/>
    <d v="2023-02-28T00:00:00"/>
    <s v="00:00"/>
    <s v="23:59"/>
    <d v="2023-02-28T00:00:00"/>
    <s v="07:00"/>
    <s v="08:00"/>
    <n v="3.2"/>
    <s v="ce"/>
    <n v="2329"/>
    <n v="3.2"/>
    <n v="4"/>
    <s v="Kuehne+Nagel Tiel 3 Standpl"/>
    <s v="De Diepert 5"/>
    <s v="Tiel"/>
    <s v="4004 MA"/>
    <s v="NL"/>
    <x v="13"/>
    <s v="GALVANIWEG 1"/>
    <x v="16"/>
    <s v="8013 RG"/>
    <s v="NL"/>
    <s v="0002246568"/>
    <s v="0090767_006"/>
    <s v="31V"/>
    <s v="NL001131849B01"/>
    <n v="2"/>
    <n v="0"/>
    <n v="69.31"/>
    <s v="N"/>
    <s v="Peter Appel Transport B.V."/>
    <n v="36622"/>
    <d v="2023-02-28T00:00:00"/>
    <s v="07:49:00"/>
    <n v="0"/>
    <x v="1"/>
    <x v="8"/>
    <n v="2"/>
    <x v="14"/>
    <n v="1"/>
    <n v="3.2"/>
    <x v="2"/>
    <n v="69.31"/>
    <n v="1"/>
    <n v="75.478589999999997"/>
  </r>
  <r>
    <s v="COLGATE 3800 DEB."/>
    <s v="Colgate-Palmolive Nederland BV"/>
    <s v="101t"/>
    <n v="101090945070"/>
    <n v="101030163221"/>
    <n v="930"/>
    <s v="Inv Booked"/>
    <s v="0002246588"/>
    <s v="Verkoop"/>
    <n v="170"/>
    <s v="Transport drops zone"/>
    <s v="9 - verwerkt"/>
    <n v="0"/>
    <m/>
    <d v="2023-02-28T00:00:00"/>
    <s v="DROP"/>
    <s v="0001010909450700090774_002"/>
    <m/>
    <m/>
    <m/>
    <s v="EUR"/>
    <n v="34.49"/>
    <s v="EUR"/>
    <n v="34.49"/>
    <s v="EUR"/>
    <n v="34.49"/>
    <n v="34.49"/>
    <n v="0"/>
    <s v="N"/>
    <n v="1223000233"/>
    <d v="2023-03-22T00:00:00"/>
    <m/>
    <d v="2023-02-28T00:00:00"/>
    <s v="00:00"/>
    <s v="23:59"/>
    <d v="2023-02-28T00:00:00"/>
    <s v="10:00"/>
    <s v="10:00"/>
    <n v="2.4"/>
    <s v="ce"/>
    <n v="813"/>
    <n v="2.4"/>
    <n v="0"/>
    <s v="Kuehne+Nagel Tiel 3 Standpl"/>
    <s v="De Diepert 5"/>
    <s v="Tiel"/>
    <s v="4004 MA"/>
    <s v="NL"/>
    <x v="21"/>
    <s v="Bloemakkers 4"/>
    <x v="22"/>
    <s v="9461GX"/>
    <s v="NL"/>
    <s v="0002246588"/>
    <s v="0090774_002"/>
    <s v="31V"/>
    <s v="NL001131849B01"/>
    <n v="2"/>
    <n v="0"/>
    <n v="34.49"/>
    <s v="N"/>
    <s v="Peter Appel Transport B.V."/>
    <n v="36622"/>
    <d v="2023-02-28T00:00:00"/>
    <s v="10:25:00"/>
    <n v="0"/>
    <x v="1"/>
    <x v="8"/>
    <n v="2"/>
    <x v="20"/>
    <n v="0"/>
    <s v=""/>
    <x v="3"/>
    <s v=""/>
    <n v="1"/>
    <e v="#VALUE!"/>
  </r>
  <r>
    <s v="COLGATE 3800 DEB."/>
    <s v="Colgate-Palmolive Nederland BV"/>
    <s v="101t"/>
    <n v="101090945061"/>
    <n v="101030163222"/>
    <n v="930"/>
    <s v="Inv Booked"/>
    <s v="0002246566"/>
    <s v="Verkoop"/>
    <n v="190"/>
    <s v="Transport Zone ritpr"/>
    <s v="9 - verwerkt"/>
    <n v="0"/>
    <m/>
    <d v="2023-02-28T00:00:00"/>
    <s v="DROP"/>
    <s v="0001010909450610090766_002"/>
    <m/>
    <m/>
    <m/>
    <s v="EUR"/>
    <n v="137.28"/>
    <s v="EUR"/>
    <n v="137.28"/>
    <s v="EUR"/>
    <n v="137.28"/>
    <n v="137.28"/>
    <n v="0"/>
    <s v="N"/>
    <n v="1223000233"/>
    <d v="2023-03-22T00:00:00"/>
    <m/>
    <d v="2023-02-28T00:00:00"/>
    <s v="00:00"/>
    <s v="23:59"/>
    <d v="2023-02-28T00:00:00"/>
    <s v="02:00"/>
    <s v="03:00"/>
    <n v="5"/>
    <s v="ce"/>
    <n v="4024"/>
    <n v="5.6"/>
    <n v="7"/>
    <s v="Kuehne+Nagel Tiel 3 Standpl"/>
    <s v="De Diepert 5"/>
    <s v="Tiel"/>
    <s v="4004 MA"/>
    <s v="NL"/>
    <x v="2"/>
    <s v="Randweg 2"/>
    <x v="6"/>
    <s v="4191 NN"/>
    <s v="NL"/>
    <s v="0002246566"/>
    <s v="0090766_002"/>
    <s v="31V"/>
    <s v="NL001131849B01"/>
    <n v="2"/>
    <n v="0"/>
    <n v="137.28"/>
    <s v="N"/>
    <s v="Peter Appel Transport B.V."/>
    <n v="36624"/>
    <d v="2023-02-28T00:00:00"/>
    <s v="03:03:00"/>
    <n v="0"/>
    <x v="1"/>
    <x v="8"/>
    <n v="2"/>
    <x v="6"/>
    <n v="1"/>
    <n v="5.6"/>
    <x v="2"/>
    <n v="137.28"/>
    <n v="1"/>
    <n v="149.49791999999999"/>
  </r>
  <r>
    <s v="COLGATE 3800 DEB."/>
    <s v="Colgate-Palmolive Nederland BV"/>
    <s v="101t"/>
    <n v="101090945066"/>
    <n v="101030163223"/>
    <n v="930"/>
    <s v="Inv Booked"/>
    <s v="0002246585"/>
    <s v="Verkoop"/>
    <n v="170"/>
    <s v="Transport drops zone"/>
    <s v="9 - verwerkt"/>
    <n v="0"/>
    <m/>
    <d v="2023-02-28T00:00:00"/>
    <s v="DROP"/>
    <s v="0001010909450660090771_002"/>
    <m/>
    <m/>
    <m/>
    <s v="EUR"/>
    <n v="306.77"/>
    <s v="EUR"/>
    <n v="306.77"/>
    <s v="EUR"/>
    <n v="306.77"/>
    <n v="306.77"/>
    <n v="0"/>
    <s v="N"/>
    <n v="1223000233"/>
    <d v="2023-03-22T00:00:00"/>
    <m/>
    <d v="2023-02-28T00:00:00"/>
    <s v="00:00"/>
    <s v="23:59"/>
    <d v="2023-02-28T00:00:00"/>
    <s v="08:00"/>
    <s v="08:00"/>
    <n v="26.4"/>
    <s v="ce"/>
    <n v="22647"/>
    <n v="26.4"/>
    <n v="45"/>
    <s v="Kuehne+Nagel Tiel 3 Standpl"/>
    <s v="De Diepert 5"/>
    <s v="Tiel"/>
    <s v="4004 MA"/>
    <s v="NL"/>
    <x v="50"/>
    <s v="Fahrenheitweg 24"/>
    <x v="1"/>
    <s v="6101WR"/>
    <s v="NL"/>
    <s v="0002246585"/>
    <s v="0090771_002"/>
    <s v="31V"/>
    <s v="NL001131849B01"/>
    <n v="2"/>
    <n v="0"/>
    <n v="306.77"/>
    <s v="N"/>
    <s v="Peter Appel Transport B.V."/>
    <n v="36622"/>
    <d v="2023-02-28T00:00:00"/>
    <s v="08:30:00"/>
    <n v="0"/>
    <x v="1"/>
    <x v="8"/>
    <n v="2"/>
    <x v="1"/>
    <n v="1"/>
    <n v="26.4"/>
    <x v="1"/>
    <n v="306.77"/>
    <n v="1"/>
    <n v="334.07252999999997"/>
  </r>
  <r>
    <s v="COLGATE 3800 DEB."/>
    <s v="Colgate-Palmolive Nederland BV"/>
    <s v="101t"/>
    <n v="101090945789"/>
    <n v="101030163327"/>
    <n v="930"/>
    <s v="Inv Booked"/>
    <s v="0002246596"/>
    <s v="Verkoop"/>
    <n v="170"/>
    <s v="Transport drops zone"/>
    <s v="9 - verwerkt"/>
    <n v="0"/>
    <m/>
    <d v="2023-03-01T00:00:00"/>
    <s v="DROP"/>
    <s v="0001010909457890091104_002"/>
    <m/>
    <m/>
    <m/>
    <s v="EUR"/>
    <n v="35.65"/>
    <s v="EUR"/>
    <n v="35.65"/>
    <s v="EUR"/>
    <n v="35.65"/>
    <n v="35.65"/>
    <n v="0"/>
    <s v="N"/>
    <n v="1223000326"/>
    <d v="2023-04-13T00:00:00"/>
    <m/>
    <d v="2023-03-01T00:00:00"/>
    <s v="00:00"/>
    <s v="23:59"/>
    <d v="2023-03-01T00:00:00"/>
    <s v="07:00"/>
    <s v="14:00"/>
    <n v="1.6"/>
    <s v="ce"/>
    <n v="1376"/>
    <n v="1.6"/>
    <n v="2"/>
    <s v="Kuehne+Nagel Tiel 3 Standpl"/>
    <s v="De Diepert 5"/>
    <s v="Tiel"/>
    <s v="4004 MA"/>
    <s v="NL"/>
    <x v="54"/>
    <s v="Zijlweg 18"/>
    <x v="45"/>
    <s v="5145NR"/>
    <s v="NL"/>
    <s v="0002246596"/>
    <s v="0091104_002"/>
    <s v="31V"/>
    <s v="NL001131849B01"/>
    <n v="2"/>
    <n v="0"/>
    <n v="35.65"/>
    <s v="N"/>
    <s v="Peter Appel Transport B.V."/>
    <n v="36622"/>
    <d v="2023-03-01T00:00:00"/>
    <s v="09:24:00"/>
    <n v="0"/>
    <x v="2"/>
    <x v="8"/>
    <n v="3"/>
    <x v="36"/>
    <n v="1"/>
    <n v="2.4000000000000004"/>
    <x v="3"/>
    <n v="53.47"/>
    <n v="0"/>
    <n v="53.47"/>
  </r>
  <r>
    <s v="COLGATE 3800 DEB."/>
    <s v="Colgate-Palmolive Nederland BV"/>
    <s v="101t"/>
    <n v="101090945592"/>
    <n v="101030163328"/>
    <n v="930"/>
    <s v="Inv Booked"/>
    <s v="0002246599"/>
    <s v="Verkoop"/>
    <n v="170"/>
    <s v="Transport drops zone"/>
    <s v="9 - verwerkt"/>
    <n v="0"/>
    <m/>
    <d v="2023-03-01T00:00:00"/>
    <s v="DROP"/>
    <s v="0001010909455920091099_004"/>
    <m/>
    <m/>
    <m/>
    <s v="EUR"/>
    <n v="49.04"/>
    <s v="EUR"/>
    <n v="49.04"/>
    <s v="EUR"/>
    <n v="49.04"/>
    <n v="49.04"/>
    <n v="0"/>
    <s v="N"/>
    <n v="1223000326"/>
    <d v="2023-04-13T00:00:00"/>
    <m/>
    <d v="2023-03-01T00:00:00"/>
    <s v="00:00"/>
    <s v="23:59"/>
    <d v="2023-03-01T00:00:00"/>
    <s v="11:30"/>
    <s v="11:30"/>
    <n v="1.6"/>
    <s v="ce"/>
    <n v="410"/>
    <n v="1.6"/>
    <n v="0"/>
    <s v="Kuehne+Nagel Tiel 3 Standpl"/>
    <s v="De Diepert 5"/>
    <s v="Tiel"/>
    <s v="4004 MA"/>
    <s v="NL"/>
    <x v="6"/>
    <s v="Insulindeweg 1"/>
    <x v="9"/>
    <s v="1462MJ"/>
    <s v="NL"/>
    <s v="0002246599"/>
    <s v="0091099_004"/>
    <s v="31V"/>
    <s v="NL001131849B01"/>
    <n v="2"/>
    <n v="0"/>
    <n v="49.04"/>
    <s v="N"/>
    <s v="Peter Appel Transport B.V."/>
    <n v="36622"/>
    <d v="2023-03-01T00:00:00"/>
    <s v="12:29:00"/>
    <n v="0"/>
    <x v="2"/>
    <x v="8"/>
    <n v="3"/>
    <x v="8"/>
    <n v="1"/>
    <n v="1.6"/>
    <x v="3"/>
    <n v="49.04"/>
    <n v="0"/>
    <n v="49.04"/>
  </r>
  <r>
    <s v="COLGATE 3800 DEB."/>
    <s v="Colgate-Palmolive Nederland BV"/>
    <s v="101t"/>
    <n v="101090945596"/>
    <n v="101030163331"/>
    <n v="930"/>
    <s v="Inv Booked"/>
    <s v="0001333524"/>
    <s v="Verkoop"/>
    <n v="170"/>
    <s v="Transport drops zone"/>
    <s v="9 - verwerkt"/>
    <n v="0"/>
    <m/>
    <d v="2023-03-01T00:00:00"/>
    <s v="DROP"/>
    <s v="0001010909455960091108_002"/>
    <m/>
    <m/>
    <m/>
    <s v="EUR"/>
    <n v="38.75"/>
    <s v="EUR"/>
    <n v="38.75"/>
    <s v="EUR"/>
    <n v="38.75"/>
    <n v="38.75"/>
    <n v="0"/>
    <s v="N"/>
    <n v="1223000326"/>
    <d v="2023-04-13T00:00:00"/>
    <m/>
    <d v="2023-03-01T00:00:00"/>
    <s v="00:00"/>
    <s v="23:59"/>
    <d v="2023-03-01T00:00:00"/>
    <s v="14:00"/>
    <s v="14:00"/>
    <n v="5.6"/>
    <s v="ce"/>
    <n v="5601"/>
    <n v="5.6"/>
    <n v="8"/>
    <s v="Kuehne+Nagel Tiel 3 Standpl"/>
    <s v="De Diepert 5"/>
    <s v="Tiel"/>
    <s v="4004 MA"/>
    <s v="NL"/>
    <x v="23"/>
    <s v="Rood 24"/>
    <x v="17"/>
    <s v="6666 LT"/>
    <s v="NL"/>
    <s v="0001333524"/>
    <s v="0091108_002"/>
    <s v="31V"/>
    <s v="NL001131849B01"/>
    <n v="2"/>
    <n v="0"/>
    <n v="38.75"/>
    <s v="N"/>
    <s v="Peter Appel Transport B.V."/>
    <n v="36622"/>
    <d v="2023-03-01T00:00:00"/>
    <s v="15:00:00"/>
    <n v="0"/>
    <x v="2"/>
    <x v="8"/>
    <n v="3"/>
    <x v="15"/>
    <n v="1"/>
    <n v="26.4"/>
    <x v="5"/>
    <n v="182.69"/>
    <n v="0"/>
    <n v="182.69"/>
  </r>
  <r>
    <s v="COLGATE 3800 DEB."/>
    <s v="Colgate-Palmolive Nederland BV"/>
    <s v="101t"/>
    <n v="101090945789"/>
    <n v="101030163320"/>
    <n v="930"/>
    <s v="Inv Booked"/>
    <s v="0002246598"/>
    <s v="Verkoop"/>
    <n v="170"/>
    <s v="Transport drops zone"/>
    <s v="9 - verwerkt"/>
    <n v="0"/>
    <m/>
    <d v="2023-03-01T00:00:00"/>
    <s v="DROP"/>
    <s v="0001010909457890091104_002"/>
    <m/>
    <m/>
    <m/>
    <s v="EUR"/>
    <n v="17.82"/>
    <s v="EUR"/>
    <n v="17.82"/>
    <s v="EUR"/>
    <n v="17.82"/>
    <n v="17.82"/>
    <n v="0"/>
    <s v="N"/>
    <n v="1223000326"/>
    <d v="2023-04-13T00:00:00"/>
    <m/>
    <d v="2023-03-01T00:00:00"/>
    <s v="00:00"/>
    <s v="23:59"/>
    <d v="2023-03-01T00:00:00"/>
    <s v="07:00"/>
    <s v="14:00"/>
    <n v="0.8"/>
    <s v="ce"/>
    <n v="32"/>
    <n v="0.8"/>
    <n v="0"/>
    <s v="Kuehne+Nagel Tiel 3 Standpl"/>
    <s v="De Diepert 5"/>
    <s v="Tiel"/>
    <s v="4004 MA"/>
    <s v="NL"/>
    <x v="54"/>
    <s v="Zijlweg 18"/>
    <x v="45"/>
    <s v="5145NR"/>
    <s v="NL"/>
    <s v="0002246598"/>
    <s v="0091104_002"/>
    <s v="31V"/>
    <s v="NL001131849B01"/>
    <n v="2"/>
    <n v="0"/>
    <n v="17.82"/>
    <s v="N"/>
    <s v="Peter Appel Transport B.V."/>
    <n v="36622"/>
    <d v="2023-03-01T00:00:00"/>
    <s v="09:24:00"/>
    <n v="0"/>
    <x v="2"/>
    <x v="8"/>
    <n v="3"/>
    <x v="36"/>
    <n v="0"/>
    <s v=""/>
    <x v="3"/>
    <s v=""/>
    <n v="0"/>
    <s v=""/>
  </r>
  <r>
    <s v="COLGATE 3800 DEB."/>
    <s v="Colgate-Palmolive Nederland BV"/>
    <s v="101t"/>
    <n v="101090945592"/>
    <n v="101030163321"/>
    <n v="930"/>
    <s v="Inv Booked"/>
    <s v="0002246600"/>
    <s v="Verkoop"/>
    <n v="170"/>
    <s v="Transport drops zone"/>
    <s v="9 - verwerkt"/>
    <n v="0"/>
    <m/>
    <d v="2023-03-01T00:00:00"/>
    <s v="DROP"/>
    <s v="0001010909455920091099_003"/>
    <m/>
    <m/>
    <m/>
    <s v="EUR"/>
    <n v="28.67"/>
    <s v="EUR"/>
    <n v="28.67"/>
    <s v="EUR"/>
    <n v="28.67"/>
    <n v="28.67"/>
    <n v="0"/>
    <s v="N"/>
    <n v="1223000326"/>
    <d v="2023-04-13T00:00:00"/>
    <m/>
    <d v="2023-03-01T00:00:00"/>
    <s v="00:00"/>
    <s v="23:59"/>
    <d v="2023-03-01T00:00:00"/>
    <s v="09:00"/>
    <s v="12:00"/>
    <n v="0.8"/>
    <s v="ce"/>
    <n v="168"/>
    <n v="0.8"/>
    <n v="0"/>
    <s v="Kuehne+Nagel Tiel 3 Standpl"/>
    <s v="De Diepert 5"/>
    <s v="Tiel"/>
    <s v="4004 MA"/>
    <s v="NL"/>
    <x v="52"/>
    <s v="Leeuwenveldseweg 3F"/>
    <x v="43"/>
    <s v="1382 LV"/>
    <s v="NL"/>
    <s v="0002246600"/>
    <s v="0091099_003"/>
    <s v="31V"/>
    <s v="NL001131849B01"/>
    <n v="2"/>
    <n v="0"/>
    <n v="28.67"/>
    <s v="N"/>
    <s v="Peter Appel Transport B.V."/>
    <n v="36622"/>
    <d v="2023-03-01T00:00:00"/>
    <s v="11:15:00"/>
    <n v="0"/>
    <x v="2"/>
    <x v="8"/>
    <n v="3"/>
    <x v="13"/>
    <n v="1"/>
    <n v="0.8"/>
    <x v="0"/>
    <n v="28.67"/>
    <n v="0"/>
    <n v="28.67"/>
  </r>
  <r>
    <s v="COLGATE 3800 DEB."/>
    <s v="Colgate-Palmolive Nederland BV"/>
    <s v="101t"/>
    <n v="101090945953"/>
    <n v="101030163322"/>
    <n v="930"/>
    <s v="Inv Booked"/>
    <s v="0002246591"/>
    <s v="Verkoop"/>
    <n v="170"/>
    <s v="Transport drops zone"/>
    <s v="9 - verwerkt"/>
    <n v="0"/>
    <m/>
    <d v="2023-03-01T00:00:00"/>
    <s v="DROP"/>
    <s v="0001010909459530091324_002"/>
    <m/>
    <m/>
    <m/>
    <s v="EUR"/>
    <n v="28.84"/>
    <s v="EUR"/>
    <n v="28.84"/>
    <s v="EUR"/>
    <n v="28.84"/>
    <n v="28.84"/>
    <n v="0"/>
    <s v="N"/>
    <n v="1223000326"/>
    <d v="2023-04-13T00:00:00"/>
    <m/>
    <d v="2023-03-01T00:00:00"/>
    <s v="00:00"/>
    <s v="23:59"/>
    <d v="2023-03-01T00:00:00"/>
    <s v="12:00"/>
    <s v="12:00"/>
    <n v="0.8"/>
    <s v="ce"/>
    <n v="375"/>
    <n v="0.8"/>
    <n v="0"/>
    <s v="Kuehne+Nagel Tiel 3 Standpl"/>
    <s v="De Diepert 5"/>
    <s v="Tiel"/>
    <s v="4004 MA"/>
    <s v="NL"/>
    <x v="3"/>
    <s v="FACETLAAN 6"/>
    <x v="4"/>
    <s v="2665 NR"/>
    <s v="NL"/>
    <s v="0002246591"/>
    <s v="0091324_002"/>
    <s v="31V"/>
    <s v="NL001131849B01"/>
    <n v="2"/>
    <n v="0"/>
    <n v="28.84"/>
    <s v="N"/>
    <s v="Peter Appel Transport B.V."/>
    <n v="36622"/>
    <d v="2023-03-01T00:00:00"/>
    <s v="12:45:00"/>
    <n v="0"/>
    <x v="2"/>
    <x v="8"/>
    <n v="3"/>
    <x v="4"/>
    <n v="1"/>
    <n v="0.8"/>
    <x v="3"/>
    <n v="28.84"/>
    <n v="0"/>
    <n v="28.84"/>
  </r>
  <r>
    <s v="COLGATE 3800 DEB."/>
    <s v="Colgate-Palmolive Nederland BV"/>
    <s v="101t"/>
    <n v="101090945596"/>
    <n v="101030163323"/>
    <n v="930"/>
    <s v="Inv Booked"/>
    <s v="0002246601"/>
    <s v="Verkoop"/>
    <n v="170"/>
    <s v="Transport drops zone"/>
    <s v="9 - verwerkt"/>
    <n v="0"/>
    <m/>
    <d v="2023-03-01T00:00:00"/>
    <s v="DROP"/>
    <s v="0001010909455960091108_002"/>
    <m/>
    <m/>
    <m/>
    <s v="EUR"/>
    <n v="143.94"/>
    <s v="EUR"/>
    <n v="143.94"/>
    <s v="EUR"/>
    <n v="143.94"/>
    <n v="143.94"/>
    <n v="0"/>
    <s v="N"/>
    <n v="1223000326"/>
    <d v="2023-04-13T00:00:00"/>
    <m/>
    <d v="2023-03-01T00:00:00"/>
    <s v="00:00"/>
    <s v="23:59"/>
    <d v="2023-03-01T00:00:00"/>
    <s v="14:00"/>
    <s v="14:00"/>
    <n v="20.8"/>
    <s v="ce"/>
    <n v="17313"/>
    <n v="20.8"/>
    <n v="35"/>
    <s v="Kuehne+Nagel Tiel 3 Standpl"/>
    <s v="De Diepert 5"/>
    <s v="Tiel"/>
    <s v="4004 MA"/>
    <s v="NL"/>
    <x v="14"/>
    <s v="Rood 24"/>
    <x v="17"/>
    <s v="6666LT"/>
    <s v="NL"/>
    <s v="0002246601"/>
    <s v="0091108_002"/>
    <s v="31V"/>
    <s v="NL001131849B01"/>
    <n v="2"/>
    <n v="0"/>
    <n v="143.94"/>
    <s v="N"/>
    <s v="Peter Appel Transport B.V."/>
    <n v="36622"/>
    <d v="2023-03-01T00:00:00"/>
    <s v="15:00:00"/>
    <n v="0"/>
    <x v="2"/>
    <x v="8"/>
    <n v="3"/>
    <x v="15"/>
    <n v="0"/>
    <s v=""/>
    <x v="5"/>
    <s v=""/>
    <n v="0"/>
    <s v=""/>
  </r>
  <r>
    <s v="COLGATE 3800 DEB."/>
    <s v="Colgate-Palmolive Nederland BV"/>
    <s v="101t"/>
    <n v="101090945602"/>
    <n v="101030163325"/>
    <n v="930"/>
    <s v="Inv Booked"/>
    <s v="0002246592"/>
    <s v="Verkoop"/>
    <n v="190"/>
    <s v="Transport Zone ritpr"/>
    <s v="9 - verwerkt"/>
    <n v="0"/>
    <m/>
    <d v="2023-03-01T00:00:00"/>
    <s v="DROP"/>
    <s v="0001010909456020091116_002"/>
    <m/>
    <m/>
    <m/>
    <s v="EUR"/>
    <n v="25.13"/>
    <s v="EUR"/>
    <n v="25.13"/>
    <s v="EUR"/>
    <n v="25.13"/>
    <n v="25.13"/>
    <n v="0"/>
    <s v="N"/>
    <n v="1223000326"/>
    <d v="2023-04-13T00:00:00"/>
    <m/>
    <d v="2023-03-01T00:00:00"/>
    <s v="00:00"/>
    <s v="23:59"/>
    <d v="2023-03-01T00:00:00"/>
    <s v="01:00"/>
    <s v="02:00"/>
    <n v="1.6"/>
    <s v="ce"/>
    <n v="889"/>
    <n v="1.6"/>
    <n v="2"/>
    <s v="Kuehne+Nagel Tiel 3 Standpl"/>
    <s v="De Diepert 5"/>
    <s v="Tiel"/>
    <s v="4004 MA"/>
    <s v="NL"/>
    <x v="24"/>
    <s v="Ravenswade 14"/>
    <x v="26"/>
    <s v="3439 LD"/>
    <s v="NL"/>
    <s v="0002246592"/>
    <s v="0091116_002"/>
    <s v="31V"/>
    <s v="NL001131849B01"/>
    <n v="2"/>
    <n v="0"/>
    <n v="25.13"/>
    <s v="N"/>
    <s v="Peter Appel Transport B.V."/>
    <n v="36624"/>
    <d v="2023-03-01T00:00:00"/>
    <s v="01:46:00"/>
    <n v="0"/>
    <x v="2"/>
    <x v="8"/>
    <n v="3"/>
    <x v="22"/>
    <n v="1"/>
    <n v="13.600000000000001"/>
    <x v="7"/>
    <n v="213.57999999999998"/>
    <n v="0"/>
    <n v="213.57999999999998"/>
  </r>
  <r>
    <s v="COLGATE 3800 DEB."/>
    <s v="Colgate-Palmolive Nederland BV"/>
    <s v="101t"/>
    <n v="101090945602"/>
    <n v="101030163326"/>
    <n v="930"/>
    <s v="Inv Booked"/>
    <s v="0002246595"/>
    <s v="Verkoop"/>
    <n v="190"/>
    <s v="Transport Zone ritpr"/>
    <s v="9 - verwerkt"/>
    <n v="0"/>
    <m/>
    <d v="2023-03-01T00:00:00"/>
    <s v="DROP"/>
    <s v="0001010909456020091116_002"/>
    <m/>
    <m/>
    <m/>
    <s v="EUR"/>
    <n v="25.13"/>
    <s v="EUR"/>
    <n v="25.13"/>
    <s v="EUR"/>
    <n v="25.13"/>
    <n v="25.13"/>
    <n v="0"/>
    <s v="N"/>
    <n v="1223000326"/>
    <d v="2023-04-13T00:00:00"/>
    <m/>
    <d v="2023-03-01T00:00:00"/>
    <s v="00:00"/>
    <s v="23:59"/>
    <d v="2023-03-01T00:00:00"/>
    <s v="01:00"/>
    <s v="02:00"/>
    <n v="1.6"/>
    <s v="ce"/>
    <n v="1262"/>
    <n v="1.6"/>
    <n v="3"/>
    <s v="Kuehne+Nagel Tiel 3 Standpl"/>
    <s v="De Diepert 5"/>
    <s v="Tiel"/>
    <s v="4004 MA"/>
    <s v="NL"/>
    <x v="24"/>
    <s v="Ravenswade 14"/>
    <x v="26"/>
    <s v="3439 LD"/>
    <s v="NL"/>
    <s v="0002246595"/>
    <s v="0091116_002"/>
    <s v="31V"/>
    <s v="NL001131849B01"/>
    <n v="2"/>
    <n v="0"/>
    <n v="25.13"/>
    <s v="N"/>
    <s v="Peter Appel Transport B.V."/>
    <n v="36624"/>
    <d v="2023-03-01T00:00:00"/>
    <s v="01:46:00"/>
    <n v="0"/>
    <x v="2"/>
    <x v="8"/>
    <n v="3"/>
    <x v="22"/>
    <n v="0"/>
    <s v=""/>
    <x v="7"/>
    <s v=""/>
    <n v="0"/>
    <s v=""/>
  </r>
  <r>
    <s v="COLGATE 3800 DEB."/>
    <s v="Colgate-Palmolive Nederland BV"/>
    <s v="101t"/>
    <n v="101090945946"/>
    <n v="101030163324"/>
    <n v="930"/>
    <s v="Inv Booked"/>
    <s v="0002246602"/>
    <s v="Verkoop"/>
    <n v="170"/>
    <s v="Transport drops zone"/>
    <s v="9 - verwerkt"/>
    <n v="0"/>
    <m/>
    <d v="2023-03-01T00:00:00"/>
    <s v="DROP"/>
    <s v="0001010909459460091318_002"/>
    <m/>
    <m/>
    <m/>
    <s v="EUR"/>
    <n v="120.74"/>
    <s v="EUR"/>
    <n v="120.74"/>
    <s v="EUR"/>
    <n v="120.74"/>
    <n v="120.74"/>
    <n v="0"/>
    <s v="N"/>
    <n v="1223000326"/>
    <d v="2023-04-13T00:00:00"/>
    <m/>
    <d v="2023-03-01T00:00:00"/>
    <s v="00:00"/>
    <s v="23:59"/>
    <d v="2023-03-01T00:00:00"/>
    <s v="06:00"/>
    <s v="07:00"/>
    <n v="17.600000000000001"/>
    <s v="ce"/>
    <n v="11973"/>
    <n v="17.600000000000001"/>
    <n v="24"/>
    <s v="Kuehne+Nagel Tiel 3 Standpl"/>
    <s v="De Diepert 5"/>
    <s v="Tiel"/>
    <s v="4004 MA"/>
    <s v="NL"/>
    <x v="2"/>
    <s v="Randweg 2"/>
    <x v="6"/>
    <s v="4191 NN"/>
    <s v="NL"/>
    <s v="0002246602"/>
    <s v="0091318_002"/>
    <s v="31V"/>
    <s v="NL001131849B01"/>
    <n v="2"/>
    <n v="0"/>
    <n v="120.74"/>
    <s v="N"/>
    <s v="Peter Appel Transport B.V."/>
    <n v="36622"/>
    <d v="2023-03-01T00:00:00"/>
    <s v="06:52:00"/>
    <n v="0"/>
    <x v="2"/>
    <x v="8"/>
    <n v="3"/>
    <x v="6"/>
    <n v="1"/>
    <n v="17.600000000000001"/>
    <x v="2"/>
    <n v="120.74"/>
    <n v="0"/>
    <n v="120.74"/>
  </r>
  <r>
    <s v="COLGATE 3800 DEB."/>
    <s v="Colgate-Palmolive Nederland BV"/>
    <s v="101t"/>
    <n v="101090945593"/>
    <n v="101030163329"/>
    <n v="930"/>
    <s v="Inv Booked"/>
    <s v="0002246594"/>
    <s v="Verkoop"/>
    <n v="170"/>
    <s v="Transport drops zone"/>
    <s v="9 - verwerkt"/>
    <n v="0"/>
    <m/>
    <d v="2023-03-01T00:00:00"/>
    <s v="DROP"/>
    <s v="0001010909455930091101_002"/>
    <m/>
    <m/>
    <m/>
    <s v="EUR"/>
    <n v="307.33"/>
    <s v="EUR"/>
    <n v="307.33"/>
    <s v="EUR"/>
    <n v="307.33"/>
    <n v="307.33"/>
    <n v="0"/>
    <s v="N"/>
    <n v="1223000326"/>
    <d v="2023-04-13T00:00:00"/>
    <m/>
    <d v="2023-03-01T00:00:00"/>
    <s v="00:00"/>
    <s v="23:59"/>
    <d v="2023-03-01T00:00:00"/>
    <s v="07:00"/>
    <s v="07:00"/>
    <n v="22.4"/>
    <s v="ce"/>
    <n v="17776"/>
    <n v="22.4"/>
    <n v="35"/>
    <s v="Kuehne+Nagel Tiel 3 Standpl"/>
    <s v="De Diepert 5"/>
    <s v="Tiel"/>
    <s v="4004 MA"/>
    <s v="NL"/>
    <x v="1"/>
    <s v="Fahrenheitweg 1"/>
    <x v="1"/>
    <s v="6101WR"/>
    <s v="NL"/>
    <s v="0002246594"/>
    <s v="0091101_002"/>
    <s v="31V"/>
    <s v="NL001131849B01"/>
    <n v="2"/>
    <n v="0"/>
    <n v="307.33"/>
    <s v="N"/>
    <s v="Peter Appel Transport B.V."/>
    <n v="36622"/>
    <d v="2023-03-01T00:00:00"/>
    <s v="03:57:00"/>
    <n v="0"/>
    <x v="2"/>
    <x v="8"/>
    <n v="3"/>
    <x v="1"/>
    <n v="1"/>
    <n v="22.4"/>
    <x v="1"/>
    <n v="307.33"/>
    <n v="0"/>
    <n v="307.33"/>
  </r>
  <r>
    <s v="COLGATE 3800 DEB."/>
    <s v="Colgate-Palmolive Nederland BV"/>
    <s v="101t"/>
    <n v="101090945602"/>
    <n v="101030163330"/>
    <n v="930"/>
    <s v="Inv Booked"/>
    <s v="0002246593"/>
    <s v="Verkoop"/>
    <n v="190"/>
    <s v="Transport Zone ritpr"/>
    <s v="9 - verwerkt"/>
    <n v="0"/>
    <m/>
    <d v="2023-03-01T00:00:00"/>
    <s v="DROP"/>
    <s v="0001010909456020091116_002"/>
    <m/>
    <m/>
    <m/>
    <s v="EUR"/>
    <n v="150.76"/>
    <s v="EUR"/>
    <n v="150.76"/>
    <s v="EUR"/>
    <n v="150.76"/>
    <n v="150.76"/>
    <n v="0"/>
    <s v="N"/>
    <n v="1223000326"/>
    <d v="2023-04-13T00:00:00"/>
    <m/>
    <d v="2023-03-01T00:00:00"/>
    <s v="00:00"/>
    <s v="23:59"/>
    <d v="2023-03-01T00:00:00"/>
    <s v="01:00"/>
    <s v="02:00"/>
    <n v="9.6"/>
    <s v="ce"/>
    <n v="8879"/>
    <n v="9.6"/>
    <n v="16"/>
    <s v="Kuehne+Nagel Tiel 3 Standpl"/>
    <s v="De Diepert 5"/>
    <s v="Tiel"/>
    <s v="4004 MA"/>
    <s v="NL"/>
    <x v="24"/>
    <s v="Ravenswade 14"/>
    <x v="26"/>
    <s v="3439 LD"/>
    <s v="NL"/>
    <s v="0002246593"/>
    <s v="0091116_002"/>
    <s v="31V"/>
    <s v="NL001131849B01"/>
    <n v="2"/>
    <n v="0"/>
    <n v="150.76"/>
    <s v="N"/>
    <s v="Peter Appel Transport B.V."/>
    <n v="36624"/>
    <d v="2023-03-01T00:00:00"/>
    <s v="01:46:00"/>
    <n v="0"/>
    <x v="2"/>
    <x v="8"/>
    <n v="3"/>
    <x v="22"/>
    <n v="0"/>
    <s v=""/>
    <x v="7"/>
    <s v=""/>
    <n v="0"/>
    <s v=""/>
  </r>
  <r>
    <s v="COLGATE 3800 DEB."/>
    <s v="Colgate-Palmolive Nederland BV"/>
    <s v="101t"/>
    <n v="101090945602"/>
    <n v="101030163332"/>
    <n v="930"/>
    <s v="Inv Booked"/>
    <s v="0001333517"/>
    <s v="Verkoop"/>
    <n v="190"/>
    <s v="Transport Zone ritpr"/>
    <s v="9 - verwerkt"/>
    <n v="0"/>
    <m/>
    <d v="2023-03-01T00:00:00"/>
    <s v="DROP"/>
    <s v="0001010909456020091116_002"/>
    <m/>
    <m/>
    <m/>
    <s v="EUR"/>
    <n v="12.56"/>
    <s v="EUR"/>
    <n v="12.56"/>
    <s v="EUR"/>
    <n v="12.56"/>
    <n v="12.56"/>
    <n v="0"/>
    <s v="N"/>
    <n v="1223000326"/>
    <d v="2023-04-13T00:00:00"/>
    <m/>
    <d v="2023-03-01T00:00:00"/>
    <s v="00:00"/>
    <s v="23:59"/>
    <d v="2023-03-01T00:00:00"/>
    <s v="01:00"/>
    <s v="02:00"/>
    <n v="0.8"/>
    <s v="ce"/>
    <n v="236"/>
    <n v="0.8"/>
    <n v="0"/>
    <s v="Kuehne+Nagel Tiel 3 Standpl"/>
    <s v="De Diepert 5"/>
    <s v="Tiel"/>
    <s v="4004 MA"/>
    <s v="NL"/>
    <x v="55"/>
    <s v="Ravenswade 14"/>
    <x v="26"/>
    <s v="3439 LD"/>
    <s v="NL"/>
    <s v="0001333517"/>
    <s v="0091116_002"/>
    <s v="31V"/>
    <s v="NL001131849B01"/>
    <n v="2"/>
    <n v="0"/>
    <n v="12.56"/>
    <s v="N"/>
    <s v="Peter Appel Transport B.V."/>
    <n v="36624"/>
    <d v="2023-03-01T00:00:00"/>
    <s v="01:46:00"/>
    <n v="0"/>
    <x v="2"/>
    <x v="8"/>
    <n v="3"/>
    <x v="22"/>
    <n v="0"/>
    <s v=""/>
    <x v="7"/>
    <s v=""/>
    <n v="0"/>
    <s v=""/>
  </r>
  <r>
    <s v="COLGATE 3800 DEB."/>
    <s v="Colgate-Palmolive Nederland BV"/>
    <s v="101t"/>
    <n v="101090946389"/>
    <n v="101030163387"/>
    <n v="930"/>
    <s v="Inv Booked"/>
    <s v="0002246625"/>
    <s v="Verkoop"/>
    <n v="170"/>
    <s v="Transport drops zone"/>
    <s v="9 - verwerkt"/>
    <n v="0"/>
    <m/>
    <d v="2023-03-02T00:00:00"/>
    <s v="DROP"/>
    <s v="0001010909463890091556_002"/>
    <m/>
    <m/>
    <m/>
    <s v="EUR"/>
    <n v="156.93"/>
    <s v="EUR"/>
    <n v="156.93"/>
    <s v="EUR"/>
    <n v="156.93"/>
    <n v="156.93"/>
    <n v="0"/>
    <s v="N"/>
    <n v="1223000326"/>
    <d v="2023-04-13T00:00:00"/>
    <m/>
    <d v="2023-03-02T00:00:00"/>
    <s v="00:00"/>
    <s v="23:59"/>
    <d v="2023-03-02T00:00:00"/>
    <s v="06:00"/>
    <s v="14:30"/>
    <n v="6.4"/>
    <s v="ce"/>
    <n v="5019"/>
    <n v="6.4"/>
    <n v="8"/>
    <s v="Kuehne+Nagel Tiel 3 Standpl"/>
    <s v="De Diepert 5"/>
    <s v="Tiel"/>
    <s v="4004 MA"/>
    <s v="NL"/>
    <x v="37"/>
    <s v="Dublinweg 3"/>
    <x v="39"/>
    <s v="9744 VB"/>
    <s v="NL"/>
    <s v="0002246625"/>
    <s v="0091556_002"/>
    <s v="31V"/>
    <s v="NL001131849B01"/>
    <n v="2"/>
    <n v="0"/>
    <n v="156.93"/>
    <s v="N"/>
    <s v="Peter Appel Transport B.V."/>
    <n v="36622"/>
    <d v="2023-03-02T00:00:00"/>
    <s v="09:55:00"/>
    <n v="0"/>
    <x v="3"/>
    <x v="8"/>
    <n v="3"/>
    <x v="32"/>
    <n v="1"/>
    <n v="6.4"/>
    <x v="8"/>
    <n v="156.93"/>
    <n v="0"/>
    <n v="156.93"/>
  </r>
  <r>
    <s v="COLGATE 3800 DEB."/>
    <s v="Colgate-Palmolive Nederland BV"/>
    <s v="101t"/>
    <n v="101090945967"/>
    <n v="101030163388"/>
    <n v="930"/>
    <s v="Inv Booked"/>
    <s v="0002246623"/>
    <s v="Verkoop"/>
    <n v="170"/>
    <s v="Transport drops zone"/>
    <s v="9 - verwerkt"/>
    <n v="0"/>
    <m/>
    <d v="2023-03-02T00:00:00"/>
    <s v="DROP"/>
    <s v="0001010909459670091353_002"/>
    <m/>
    <m/>
    <m/>
    <s v="EUR"/>
    <n v="124.49"/>
    <s v="EUR"/>
    <n v="124.49"/>
    <s v="EUR"/>
    <n v="124.49"/>
    <n v="124.49"/>
    <n v="0"/>
    <s v="N"/>
    <n v="1223000326"/>
    <d v="2023-04-13T00:00:00"/>
    <m/>
    <d v="2023-03-02T00:00:00"/>
    <s v="00:00"/>
    <s v="23:59"/>
    <d v="2023-03-02T00:00:00"/>
    <s v="06:00"/>
    <s v="14:00"/>
    <n v="7.2"/>
    <s v="ce"/>
    <n v="5634"/>
    <n v="7.2"/>
    <n v="9"/>
    <s v="Kuehne+Nagel Tiel 3 Standpl"/>
    <s v="De Diepert 5"/>
    <s v="Tiel"/>
    <s v="4004 MA"/>
    <s v="NL"/>
    <x v="30"/>
    <s v="Brandpuntlaan Zuid 1"/>
    <x v="4"/>
    <s v="2665NZ"/>
    <s v="NL"/>
    <s v="0002246623"/>
    <s v="0091353_002"/>
    <s v="31V"/>
    <s v="NL001131849B01"/>
    <n v="2"/>
    <n v="0"/>
    <n v="124.49"/>
    <s v="N"/>
    <s v="Peter Appel Transport B.V."/>
    <n v="36622"/>
    <d v="2023-03-02T00:00:00"/>
    <s v="11:22:00"/>
    <n v="10"/>
    <x v="3"/>
    <x v="8"/>
    <n v="3"/>
    <x v="4"/>
    <n v="1"/>
    <n v="7.2"/>
    <x v="8"/>
    <n v="124.49"/>
    <n v="0"/>
    <n v="124.49"/>
  </r>
  <r>
    <s v="COLGATE 3800 DEB."/>
    <s v="Colgate-Palmolive Nederland BV"/>
    <s v="101t"/>
    <n v="101090947743"/>
    <n v="101030163389"/>
    <n v="930"/>
    <s v="Inv Booked"/>
    <s v="0002246610"/>
    <s v="Verkoop"/>
    <n v="170"/>
    <s v="Transport drops zone"/>
    <s v="9 - verwerkt"/>
    <n v="0"/>
    <m/>
    <d v="2023-03-02T00:00:00"/>
    <s v="DROP"/>
    <s v="0001010909477430091534_003"/>
    <m/>
    <m/>
    <m/>
    <s v="EUR"/>
    <n v="25.31"/>
    <s v="EUR"/>
    <n v="25.31"/>
    <s v="EUR"/>
    <n v="25.31"/>
    <n v="25.31"/>
    <n v="0"/>
    <s v="N"/>
    <n v="1223000326"/>
    <d v="2023-04-13T00:00:00"/>
    <m/>
    <d v="2023-03-02T00:00:00"/>
    <s v="00:00"/>
    <s v="23:59"/>
    <d v="2023-03-02T00:00:00"/>
    <s v="07:00"/>
    <s v="11:00"/>
    <n v="1.6"/>
    <s v="ce"/>
    <n v="1069"/>
    <n v="1.6"/>
    <n v="1"/>
    <s v="Kuehne+Nagel Tiel 3 Standpl"/>
    <s v="De Diepert 5"/>
    <s v="Tiel"/>
    <s v="4004 MA"/>
    <s v="NL"/>
    <x v="10"/>
    <s v="Slego 1a"/>
    <x v="13"/>
    <s v="1046BM"/>
    <s v="NL"/>
    <s v="0002246610"/>
    <s v="0091534_003"/>
    <s v="31V"/>
    <s v="NL001131849B01"/>
    <n v="2"/>
    <n v="0"/>
    <n v="25.31"/>
    <s v="N"/>
    <s v="Peter Appel Transport B.V."/>
    <n v="36622"/>
    <d v="2023-03-02T00:00:00"/>
    <s v="10:24:00"/>
    <n v="0"/>
    <x v="3"/>
    <x v="8"/>
    <n v="3"/>
    <x v="11"/>
    <n v="1"/>
    <n v="5.6"/>
    <x v="0"/>
    <n v="88.59"/>
    <n v="0"/>
    <n v="88.59"/>
  </r>
  <r>
    <s v="COLGATE 3800 DEB."/>
    <s v="Colgate-Palmolive Nederland BV"/>
    <s v="101t"/>
    <n v="101090945963"/>
    <n v="101030163392"/>
    <n v="930"/>
    <s v="Inv Booked"/>
    <s v="0002246626"/>
    <s v="Verkoop"/>
    <n v="170"/>
    <s v="Transport drops zone"/>
    <s v="9 - verwerkt"/>
    <n v="0"/>
    <m/>
    <d v="2023-03-02T00:00:00"/>
    <s v="DROP"/>
    <s v="0001010909459630091345_002"/>
    <m/>
    <m/>
    <m/>
    <s v="EUR"/>
    <n v="155.85"/>
    <s v="EUR"/>
    <n v="155.85"/>
    <s v="EUR"/>
    <n v="155.85"/>
    <n v="155.85"/>
    <n v="0"/>
    <s v="N"/>
    <n v="1223000326"/>
    <d v="2023-04-13T00:00:00"/>
    <m/>
    <d v="2023-03-02T00:00:00"/>
    <s v="00:00"/>
    <s v="23:59"/>
    <d v="2023-03-02T00:00:00"/>
    <s v="06:00"/>
    <s v="14:30"/>
    <n v="8.8000000000000007"/>
    <s v="ce"/>
    <n v="7111"/>
    <n v="8.8000000000000007"/>
    <n v="12"/>
    <s v="Kuehne+Nagel Tiel 3 Standpl"/>
    <s v="De Diepert 5"/>
    <s v="Tiel"/>
    <s v="4004 MA"/>
    <s v="NL"/>
    <x v="34"/>
    <s v="Birnieweg 13"/>
    <x v="36"/>
    <s v="7418 HH"/>
    <s v="NL"/>
    <s v="0002246626"/>
    <s v="0091345_002"/>
    <s v="31V"/>
    <s v="NL001131849B01"/>
    <n v="2"/>
    <n v="0"/>
    <n v="155.85"/>
    <s v="N"/>
    <s v="Peter Appel Transport B.V."/>
    <n v="36622"/>
    <d v="2023-03-02T00:00:00"/>
    <s v="08:50:00"/>
    <n v="80"/>
    <x v="3"/>
    <x v="8"/>
    <n v="3"/>
    <x v="30"/>
    <n v="1"/>
    <n v="8.8000000000000007"/>
    <x v="8"/>
    <n v="155.85"/>
    <n v="0"/>
    <n v="155.85"/>
  </r>
  <r>
    <s v="COLGATE 3800 DEB."/>
    <s v="Colgate-Palmolive Nederland BV"/>
    <s v="101t"/>
    <n v="101090945961"/>
    <n v="101030163393"/>
    <n v="930"/>
    <s v="Inv Booked"/>
    <s v="0002246607"/>
    <s v="Verkoop"/>
    <n v="170"/>
    <s v="Transport drops zone"/>
    <s v="9 - verwerkt"/>
    <n v="0"/>
    <m/>
    <d v="2023-03-02T00:00:00"/>
    <s v="DROP"/>
    <s v="0001010909459610091344_004"/>
    <m/>
    <m/>
    <m/>
    <s v="EUR"/>
    <n v="30.66"/>
    <s v="EUR"/>
    <n v="30.66"/>
    <s v="EUR"/>
    <n v="30.66"/>
    <n v="30.66"/>
    <n v="0"/>
    <s v="N"/>
    <n v="1223000326"/>
    <d v="2023-04-13T00:00:00"/>
    <m/>
    <d v="2023-03-02T00:00:00"/>
    <s v="00:00"/>
    <s v="23:59"/>
    <d v="2023-03-02T00:00:00"/>
    <s v="07:00"/>
    <s v="08:00"/>
    <n v="0.8"/>
    <s v="ce"/>
    <n v="560"/>
    <n v="0.8"/>
    <n v="0"/>
    <s v="Kuehne+Nagel Tiel 3 Standpl"/>
    <s v="De Diepert 5"/>
    <s v="Tiel"/>
    <s v="4004 MA"/>
    <s v="NL"/>
    <x v="13"/>
    <s v="GALVANIWEG 1"/>
    <x v="16"/>
    <s v="8013 RG"/>
    <s v="NL"/>
    <s v="0002246607"/>
    <s v="0091344_004"/>
    <s v="31V"/>
    <s v="NL001131849B01"/>
    <n v="2"/>
    <n v="0"/>
    <n v="30.66"/>
    <s v="N"/>
    <s v="Peter Appel Transport B.V."/>
    <n v="36622"/>
    <d v="2023-03-02T00:00:00"/>
    <s v="08:37:00"/>
    <n v="0"/>
    <x v="3"/>
    <x v="8"/>
    <n v="3"/>
    <x v="14"/>
    <n v="1"/>
    <n v="0.8"/>
    <x v="2"/>
    <n v="30.66"/>
    <n v="0"/>
    <n v="30.66"/>
  </r>
  <r>
    <s v="COLGATE 3800 DEB."/>
    <s v="Colgate-Palmolive Nederland BV"/>
    <s v="101t"/>
    <n v="101090945966"/>
    <n v="101030163385"/>
    <n v="930"/>
    <s v="Inv Booked"/>
    <s v="0002246622"/>
    <s v="Verkoop"/>
    <n v="170"/>
    <s v="Transport drops zone"/>
    <s v="9 - verwerkt"/>
    <n v="0"/>
    <m/>
    <d v="2023-03-02T00:00:00"/>
    <s v="DROP"/>
    <s v="0001010909459660091347_002"/>
    <m/>
    <m/>
    <m/>
    <s v="EUR"/>
    <n v="105.79"/>
    <s v="EUR"/>
    <n v="105.79"/>
    <s v="EUR"/>
    <n v="105.79"/>
    <n v="105.79"/>
    <n v="0"/>
    <s v="N"/>
    <n v="1223000326"/>
    <d v="2023-04-13T00:00:00"/>
    <m/>
    <d v="2023-03-02T00:00:00"/>
    <s v="00:00"/>
    <s v="23:59"/>
    <d v="2023-03-02T00:00:00"/>
    <s v="06:00"/>
    <s v="14:00"/>
    <n v="6.4"/>
    <s v="ce"/>
    <n v="4957"/>
    <n v="6.4"/>
    <n v="9"/>
    <s v="Kuehne+Nagel Tiel 3 Standpl"/>
    <s v="De Diepert 5"/>
    <s v="Tiel"/>
    <s v="4004 MA"/>
    <s v="NL"/>
    <x v="33"/>
    <s v="Tussenriemer 40"/>
    <x v="35"/>
    <s v="4704SR"/>
    <s v="NL"/>
    <s v="0002246622"/>
    <s v="0091347_002"/>
    <s v="31V"/>
    <s v="NL001131849B01"/>
    <n v="2"/>
    <n v="0"/>
    <n v="105.79"/>
    <s v="N"/>
    <s v="Peter Appel Transport B.V."/>
    <n v="36622"/>
    <d v="2023-03-02T00:00:00"/>
    <s v="08:01:00"/>
    <n v="33"/>
    <x v="3"/>
    <x v="8"/>
    <n v="3"/>
    <x v="29"/>
    <n v="1"/>
    <n v="6.4"/>
    <x v="8"/>
    <n v="105.79"/>
    <n v="0"/>
    <n v="105.79"/>
  </r>
  <r>
    <s v="COLGATE 3800 DEB."/>
    <s v="Colgate-Palmolive Nederland BV"/>
    <s v="101t"/>
    <n v="101090945968"/>
    <n v="101030163390"/>
    <n v="930"/>
    <s v="Inv Booked"/>
    <s v="0002246613"/>
    <s v="Verkoop"/>
    <n v="170"/>
    <s v="Transport drops zone"/>
    <s v="9 - verwerkt"/>
    <n v="0"/>
    <m/>
    <d v="2023-03-02T00:00:00"/>
    <s v="DROP"/>
    <s v="0001010909459680091349_002"/>
    <m/>
    <m/>
    <m/>
    <s v="EUR"/>
    <n v="30.55"/>
    <s v="EUR"/>
    <n v="30.55"/>
    <s v="EUR"/>
    <n v="30.55"/>
    <n v="30.55"/>
    <n v="0"/>
    <s v="N"/>
    <n v="1223000326"/>
    <d v="2023-04-13T00:00:00"/>
    <m/>
    <d v="2023-03-02T00:00:00"/>
    <s v="00:00"/>
    <s v="23:59"/>
    <d v="2023-03-02T00:00:00"/>
    <s v="07:00"/>
    <s v="14:00"/>
    <n v="1.6"/>
    <s v="ce"/>
    <n v="1532"/>
    <n v="1.6"/>
    <n v="2"/>
    <s v="Kuehne+Nagel Tiel 3 Standpl"/>
    <s v="De Diepert 5"/>
    <s v="Tiel"/>
    <s v="4004 MA"/>
    <s v="NL"/>
    <x v="17"/>
    <s v="Doornhoek 4050"/>
    <x v="20"/>
    <s v="5465TD"/>
    <s v="NL"/>
    <s v="0002246613"/>
    <s v="0091349_002"/>
    <s v="31V"/>
    <s v="NL001131849B01"/>
    <n v="2"/>
    <n v="0"/>
    <n v="30.55"/>
    <s v="N"/>
    <s v="Peter Appel Transport B.V."/>
    <n v="36622"/>
    <d v="2023-03-02T00:00:00"/>
    <s v="09:37:00"/>
    <n v="0"/>
    <x v="3"/>
    <x v="8"/>
    <n v="3"/>
    <x v="18"/>
    <n v="1"/>
    <n v="2.4000000000000004"/>
    <x v="3"/>
    <n v="45.82"/>
    <n v="0"/>
    <n v="45.82"/>
  </r>
  <r>
    <s v="COLGATE 3800 DEB."/>
    <s v="Colgate-Palmolive Nederland BV"/>
    <s v="101t"/>
    <n v="101090946399"/>
    <n v="101030163391"/>
    <n v="930"/>
    <s v="Inv Booked"/>
    <s v="0002246624"/>
    <s v="Verkoop"/>
    <n v="170"/>
    <s v="Transport drops zone"/>
    <s v="9 - verwerkt"/>
    <n v="0"/>
    <m/>
    <d v="2023-03-02T00:00:00"/>
    <s v="DROP"/>
    <s v="0001010909463990091585_002"/>
    <m/>
    <m/>
    <m/>
    <s v="EUR"/>
    <n v="116.86"/>
    <s v="EUR"/>
    <n v="116.86"/>
    <s v="EUR"/>
    <n v="116.86"/>
    <n v="116.86"/>
    <n v="0"/>
    <s v="N"/>
    <n v="1223000326"/>
    <d v="2023-04-13T00:00:00"/>
    <m/>
    <d v="2023-03-02T00:00:00"/>
    <s v="00:00"/>
    <s v="23:59"/>
    <d v="2023-03-02T00:00:00"/>
    <s v="06:00"/>
    <s v="14:00"/>
    <n v="6.4"/>
    <s v="ce"/>
    <n v="5758"/>
    <n v="6.4"/>
    <n v="10"/>
    <s v="Kuehne+Nagel Tiel 3 Standpl"/>
    <s v="De Diepert 5"/>
    <s v="Tiel"/>
    <s v="4004 MA"/>
    <s v="NL"/>
    <x v="36"/>
    <s v="Ada Byronweg 19"/>
    <x v="38"/>
    <s v="6045GM"/>
    <s v="NL"/>
    <s v="0002246624"/>
    <s v="0091585_002"/>
    <s v="31V"/>
    <s v="NL001131849B01"/>
    <n v="2"/>
    <n v="0"/>
    <n v="116.86"/>
    <s v="N"/>
    <s v="Peter Appel Transport B.V."/>
    <n v="36622"/>
    <d v="2023-03-02T00:00:00"/>
    <s v="12:32:00"/>
    <n v="0"/>
    <x v="3"/>
    <x v="8"/>
    <n v="3"/>
    <x v="23"/>
    <n v="1"/>
    <n v="6.4"/>
    <x v="8"/>
    <n v="116.86"/>
    <n v="0"/>
    <n v="116.86"/>
  </r>
  <r>
    <s v="COLGATE 3800 DEB."/>
    <s v="Colgate-Palmolive Nederland BV"/>
    <s v="101t"/>
    <n v="101090946400"/>
    <n v="101030163400"/>
    <n v="930"/>
    <s v="Inv Booked"/>
    <s v="0002246617"/>
    <s v="Verkoop"/>
    <n v="170"/>
    <s v="Transport drops zone"/>
    <s v="9 - verwerkt"/>
    <n v="0"/>
    <m/>
    <d v="2023-03-02T00:00:00"/>
    <s v="DROP"/>
    <s v="0001010909464000091566_002"/>
    <m/>
    <m/>
    <m/>
    <s v="EUR"/>
    <n v="81.650000000000006"/>
    <s v="EUR"/>
    <n v="81.650000000000006"/>
    <s v="EUR"/>
    <n v="81.650000000000006"/>
    <n v="81.650000000000006"/>
    <n v="0"/>
    <s v="N"/>
    <n v="1223000326"/>
    <d v="2023-04-13T00:00:00"/>
    <m/>
    <d v="2023-03-02T00:00:00"/>
    <s v="00:00"/>
    <s v="23:59"/>
    <d v="2023-03-02T00:00:00"/>
    <s v="09:00"/>
    <s v="09:00"/>
    <n v="7.2"/>
    <s v="ce"/>
    <n v="5989"/>
    <n v="7.2"/>
    <n v="6"/>
    <s v="Kuehne+Nagel Tiel 3 Standpl"/>
    <s v="De Diepert 5"/>
    <s v="Tiel"/>
    <s v="4004 MA"/>
    <s v="NL"/>
    <x v="14"/>
    <s v="Rood 24"/>
    <x v="17"/>
    <s v="6666LT"/>
    <s v="NL"/>
    <s v="0002246617"/>
    <s v="0091566_002"/>
    <s v="31V"/>
    <s v="NL001131849B01"/>
    <n v="2"/>
    <n v="0"/>
    <n v="81.650000000000006"/>
    <s v="N"/>
    <s v="Peter Appel Transport B.V."/>
    <n v="36622"/>
    <d v="2023-03-02T00:00:00"/>
    <s v="08:26:00"/>
    <n v="0"/>
    <x v="3"/>
    <x v="8"/>
    <n v="3"/>
    <x v="15"/>
    <n v="1"/>
    <n v="7.2"/>
    <x v="5"/>
    <n v="81.650000000000006"/>
    <n v="0"/>
    <n v="81.650000000000006"/>
  </r>
  <r>
    <s v="COLGATE 3800 DEB."/>
    <s v="Colgate-Palmolive Nederland BV"/>
    <s v="101t"/>
    <n v="101090945958"/>
    <n v="101030163401"/>
    <n v="930"/>
    <s v="Inv Booked"/>
    <s v="0002246603"/>
    <s v="Verkoop"/>
    <n v="200"/>
    <s v="Transport drops"/>
    <s v="9 - verwerkt"/>
    <n v="0"/>
    <m/>
    <d v="2023-03-02T00:00:00"/>
    <s v="DROP"/>
    <s v="0001010909459580091340_004"/>
    <m/>
    <m/>
    <m/>
    <s v="EUR"/>
    <n v="54.4"/>
    <s v="EUR"/>
    <n v="54.4"/>
    <s v="EUR"/>
    <n v="54.4"/>
    <n v="54.4"/>
    <n v="0"/>
    <s v="N"/>
    <n v="1223000326"/>
    <d v="2023-04-13T00:00:00"/>
    <m/>
    <d v="2023-03-02T00:00:00"/>
    <s v="00:00"/>
    <s v="23:59"/>
    <d v="2023-03-02T00:00:00"/>
    <s v="07:00"/>
    <s v="13:00"/>
    <n v="0.8"/>
    <s v="ce"/>
    <n v="25"/>
    <n v="0.8"/>
    <n v="0"/>
    <s v="Kuehne+Nagel Tiel 3 Standpl"/>
    <s v="De Diepert 5"/>
    <s v="Tiel"/>
    <s v="4004 MA"/>
    <s v="NL"/>
    <x v="35"/>
    <s v="POMPHOEKWEG 1"/>
    <x v="37"/>
    <s v="5222 BE"/>
    <s v="NL"/>
    <s v="0002246603"/>
    <s v="0091340_004"/>
    <s v="31V"/>
    <s v="NL001131849B01"/>
    <n v="2"/>
    <n v="0"/>
    <n v="54.4"/>
    <s v="N"/>
    <s v="Peter Appel Transport B.V."/>
    <n v="36744"/>
    <d v="2023-03-02T00:00:00"/>
    <s v="11:07:00"/>
    <n v="0"/>
    <x v="3"/>
    <x v="8"/>
    <n v="3"/>
    <x v="31"/>
    <n v="1"/>
    <n v="0.8"/>
    <x v="6"/>
    <n v="54.4"/>
    <n v="0"/>
    <n v="54.4"/>
  </r>
  <r>
    <s v="COLGATE 3800 DEB."/>
    <s v="Colgate-Palmolive Nederland BV"/>
    <s v="101t"/>
    <n v="101090945958"/>
    <n v="101030163394"/>
    <n v="930"/>
    <s v="Inv Booked"/>
    <s v="0002246605"/>
    <s v="Verkoop"/>
    <n v="200"/>
    <s v="Transport drops"/>
    <s v="9 - verwerkt"/>
    <n v="0"/>
    <m/>
    <d v="2023-03-02T00:00:00"/>
    <s v="DROP"/>
    <s v="0001010909459580091340_002"/>
    <m/>
    <m/>
    <m/>
    <s v="EUR"/>
    <n v="54.4"/>
    <s v="EUR"/>
    <n v="54.4"/>
    <s v="EUR"/>
    <n v="54.4"/>
    <n v="54.4"/>
    <n v="0"/>
    <s v="N"/>
    <n v="1223000326"/>
    <d v="2023-04-13T00:00:00"/>
    <m/>
    <d v="2023-03-02T00:00:00"/>
    <s v="00:00"/>
    <s v="23:59"/>
    <d v="2023-03-02T00:00:00"/>
    <s v="08:00"/>
    <s v="16:00"/>
    <n v="0.8"/>
    <s v="ce"/>
    <n v="50"/>
    <n v="0.8"/>
    <n v="0"/>
    <s v="Kuehne+Nagel Tiel 3 Standpl"/>
    <s v="De Diepert 5"/>
    <s v="Tiel"/>
    <s v="4004 MA"/>
    <s v="NL"/>
    <x v="27"/>
    <s v="Nieuwehuizenweg 17"/>
    <x v="30"/>
    <s v="2314XP"/>
    <s v="NL"/>
    <s v="0002246605"/>
    <s v="0091340_002"/>
    <s v="31V"/>
    <s v="NL001131849B01"/>
    <n v="2"/>
    <n v="0"/>
    <n v="54.4"/>
    <s v="N"/>
    <s v="Peter Appel Transport B.V."/>
    <n v="36744"/>
    <d v="2023-03-02T00:00:00"/>
    <s v="08:16:00"/>
    <n v="0"/>
    <x v="3"/>
    <x v="8"/>
    <n v="3"/>
    <x v="26"/>
    <n v="1"/>
    <n v="0.8"/>
    <x v="0"/>
    <n v="54.4"/>
    <n v="0"/>
    <n v="54.4"/>
  </r>
  <r>
    <s v="COLGATE 3800 DEB."/>
    <s v="Colgate-Palmolive Nederland BV"/>
    <s v="101t"/>
    <n v="101090945969"/>
    <n v="101030163395"/>
    <n v="930"/>
    <s v="Inv Booked"/>
    <s v="0002246619"/>
    <s v="Verkoop"/>
    <n v="170"/>
    <s v="Transport drops zone"/>
    <s v="9 - verwerkt"/>
    <n v="0"/>
    <m/>
    <d v="2023-03-02T00:00:00"/>
    <s v="DROP"/>
    <s v="0001010909459690091350_004"/>
    <m/>
    <m/>
    <m/>
    <s v="EUR"/>
    <n v="105.79"/>
    <s v="EUR"/>
    <n v="105.79"/>
    <s v="EUR"/>
    <n v="105.79"/>
    <n v="105.79"/>
    <n v="0"/>
    <s v="N"/>
    <n v="1223000326"/>
    <d v="2023-04-13T00:00:00"/>
    <m/>
    <d v="2023-03-02T00:00:00"/>
    <s v="00:00"/>
    <s v="23:59"/>
    <d v="2023-03-02T00:00:00"/>
    <s v="08:30"/>
    <s v="17:00"/>
    <n v="6.4"/>
    <s v="ce"/>
    <n v="4088"/>
    <n v="6.4"/>
    <n v="3"/>
    <s v="Kuehne+Nagel Tiel 3 Standpl"/>
    <s v="De Diepert 5"/>
    <s v="Tiel"/>
    <s v="4004 MA"/>
    <s v="NL"/>
    <x v="60"/>
    <s v="Orionweg 6"/>
    <x v="47"/>
    <s v="4782 SC"/>
    <s v="NL"/>
    <s v="0002246619"/>
    <s v="0091350_004"/>
    <s v="31V"/>
    <s v="NL001131849B01"/>
    <n v="2"/>
    <n v="0"/>
    <n v="105.79"/>
    <s v="N"/>
    <s v="Peter Appel Transport B.V."/>
    <n v="36622"/>
    <d v="2023-03-02T00:00:00"/>
    <s v="13:11:00"/>
    <n v="0"/>
    <x v="3"/>
    <x v="8"/>
    <n v="3"/>
    <x v="29"/>
    <n v="1"/>
    <n v="6.4"/>
    <x v="0"/>
    <n v="105.79"/>
    <n v="0"/>
    <n v="105.79"/>
  </r>
  <r>
    <s v="COLGATE 3800 DEB."/>
    <s v="Colgate-Palmolive Nederland BV"/>
    <s v="101t"/>
    <n v="101090947743"/>
    <n v="101030163396"/>
    <n v="930"/>
    <s v="Inv Booked"/>
    <s v="0002246614"/>
    <s v="Verkoop"/>
    <n v="170"/>
    <s v="Transport drops zone"/>
    <s v="9 - verwerkt"/>
    <n v="0"/>
    <m/>
    <d v="2023-03-02T00:00:00"/>
    <s v="DROP"/>
    <s v="0001010909477430091534_003"/>
    <m/>
    <m/>
    <m/>
    <s v="EUR"/>
    <n v="25.31"/>
    <s v="EUR"/>
    <n v="25.31"/>
    <s v="EUR"/>
    <n v="25.31"/>
    <n v="25.31"/>
    <n v="0"/>
    <s v="N"/>
    <n v="1223000326"/>
    <d v="2023-04-13T00:00:00"/>
    <m/>
    <d v="2023-03-02T00:00:00"/>
    <s v="00:00"/>
    <s v="23:59"/>
    <d v="2023-03-02T00:00:00"/>
    <s v="07:00"/>
    <s v="10:00"/>
    <n v="1.6"/>
    <s v="ce"/>
    <n v="747"/>
    <n v="1.6"/>
    <n v="1"/>
    <s v="Kuehne+Nagel Tiel 3 Standpl"/>
    <s v="De Diepert 5"/>
    <s v="Tiel"/>
    <s v="4004 MA"/>
    <s v="NL"/>
    <x v="12"/>
    <s v="SLEGO 1"/>
    <x v="13"/>
    <s v="1046 BM"/>
    <s v="NL"/>
    <s v="0002246614"/>
    <s v="0091534_003"/>
    <s v="31V"/>
    <s v="NL001131849B01"/>
    <n v="2"/>
    <n v="0"/>
    <n v="25.31"/>
    <s v="N"/>
    <s v="Peter Appel Transport B.V."/>
    <n v="36622"/>
    <d v="2023-03-02T00:00:00"/>
    <s v="10:16:00"/>
    <n v="0"/>
    <x v="3"/>
    <x v="8"/>
    <n v="3"/>
    <x v="11"/>
    <n v="0"/>
    <s v=""/>
    <x v="0"/>
    <s v=""/>
    <n v="0"/>
    <s v=""/>
  </r>
  <r>
    <s v="COLGATE 3800 DEB."/>
    <s v="Colgate-Palmolive Nederland BV"/>
    <s v="101t"/>
    <n v="101090945961"/>
    <n v="101030163397"/>
    <n v="930"/>
    <s v="Inv Booked"/>
    <s v="0002246609"/>
    <s v="Verkoop"/>
    <n v="170"/>
    <s v="Transport drops zone"/>
    <s v="9 - verwerkt"/>
    <n v="0"/>
    <m/>
    <d v="2023-03-02T00:00:00"/>
    <s v="DROP"/>
    <s v="0001010909459610091344_005"/>
    <m/>
    <m/>
    <m/>
    <s v="EUR"/>
    <n v="48.74"/>
    <s v="EUR"/>
    <n v="48.74"/>
    <s v="EUR"/>
    <n v="48.74"/>
    <n v="48.74"/>
    <n v="0"/>
    <s v="N"/>
    <n v="1223000326"/>
    <d v="2023-04-13T00:00:00"/>
    <m/>
    <d v="2023-03-02T00:00:00"/>
    <s v="00:00"/>
    <s v="23:59"/>
    <d v="2023-03-02T00:00:00"/>
    <s v="10:00"/>
    <s v="11:00"/>
    <n v="1.6"/>
    <s v="ce"/>
    <n v="1347"/>
    <n v="1.6"/>
    <n v="2"/>
    <s v="Kuehne+Nagel Tiel 3 Standpl"/>
    <s v="De Diepert 5"/>
    <s v="Tiel"/>
    <s v="4004 MA"/>
    <s v="NL"/>
    <x v="7"/>
    <s v="HOOFDTOCHT 1"/>
    <x v="7"/>
    <s v="1507 CJ"/>
    <s v="NL"/>
    <s v="0002246609"/>
    <s v="0091344_005"/>
    <s v="31V"/>
    <s v="NL001131849B01"/>
    <n v="2"/>
    <n v="0"/>
    <n v="48.74"/>
    <s v="N"/>
    <s v="Peter Appel Transport B.V."/>
    <n v="36622"/>
    <d v="2023-03-02T00:00:00"/>
    <s v="11:00:00"/>
    <n v="0"/>
    <x v="3"/>
    <x v="8"/>
    <n v="3"/>
    <x v="7"/>
    <n v="1"/>
    <n v="1.6"/>
    <x v="2"/>
    <n v="48.74"/>
    <n v="0"/>
    <n v="48.74"/>
  </r>
  <r>
    <s v="COLGATE 3800 DEB."/>
    <s v="Colgate-Palmolive Nederland BV"/>
    <s v="101t"/>
    <n v="101090945958"/>
    <n v="101030163399"/>
    <n v="930"/>
    <s v="Inv Booked"/>
    <s v="0002246604"/>
    <s v="Verkoop"/>
    <n v="200"/>
    <s v="Transport drops"/>
    <s v="9 - verwerkt"/>
    <n v="0"/>
    <m/>
    <d v="2023-03-02T00:00:00"/>
    <s v="DROP"/>
    <s v="0001010909459580091340_003"/>
    <m/>
    <m/>
    <m/>
    <s v="EUR"/>
    <n v="54.4"/>
    <s v="EUR"/>
    <n v="54.4"/>
    <s v="EUR"/>
    <n v="54.4"/>
    <n v="54.4"/>
    <n v="0"/>
    <s v="N"/>
    <n v="1223000326"/>
    <d v="2023-04-13T00:00:00"/>
    <m/>
    <d v="2023-03-02T00:00:00"/>
    <s v="00:00"/>
    <s v="23:59"/>
    <d v="2023-03-02T00:00:00"/>
    <s v="08:00"/>
    <s v="16:00"/>
    <n v="0"/>
    <s v="ce"/>
    <n v="2"/>
    <n v="0.8"/>
    <n v="0"/>
    <s v="Kuehne+Nagel Tiel 3 Standpl"/>
    <s v="De Diepert 5"/>
    <s v="Tiel"/>
    <s v="4004 MA"/>
    <s v="NL"/>
    <x v="63"/>
    <s v="Laarakkerweg 5"/>
    <x v="49"/>
    <s v="5061JR"/>
    <s v="NL"/>
    <s v="0002246604"/>
    <s v="0091340_003"/>
    <s v="31V"/>
    <s v="NL001131849B01"/>
    <n v="2"/>
    <n v="0"/>
    <n v="54.4"/>
    <s v="N"/>
    <s v="Peter Appel Transport B.V."/>
    <n v="36744"/>
    <d v="2023-03-02T00:00:00"/>
    <s v="10:22:00"/>
    <n v="0"/>
    <x v="3"/>
    <x v="8"/>
    <n v="3"/>
    <x v="3"/>
    <n v="1"/>
    <n v="0.8"/>
    <x v="6"/>
    <n v="54.4"/>
    <n v="0"/>
    <n v="54.4"/>
  </r>
  <r>
    <s v="COLGATE 3800 DEB."/>
    <s v="Colgate-Palmolive Nederland BV"/>
    <s v="101t"/>
    <n v="101090946410"/>
    <n v="101030163402"/>
    <n v="930"/>
    <s v="Inv Booked"/>
    <s v="0002246615"/>
    <s v="Verkoop"/>
    <n v="170"/>
    <s v="Transport drops zone"/>
    <s v="9 - verwerkt"/>
    <n v="0"/>
    <m/>
    <d v="2023-03-02T00:00:00"/>
    <s v="DROP"/>
    <s v="0001010909464100091604_003"/>
    <m/>
    <m/>
    <m/>
    <s v="EUR"/>
    <n v="51.04"/>
    <s v="EUR"/>
    <n v="51.04"/>
    <s v="EUR"/>
    <n v="51.04"/>
    <n v="51.04"/>
    <n v="0"/>
    <s v="N"/>
    <n v="1223000326"/>
    <d v="2023-04-13T00:00:00"/>
    <m/>
    <d v="2023-03-02T00:00:00"/>
    <s v="00:00"/>
    <s v="23:59"/>
    <d v="2023-03-02T00:00:00"/>
    <s v="08:00"/>
    <s v="15:00"/>
    <n v="1.6"/>
    <s v="ce"/>
    <n v="1127"/>
    <n v="1.6"/>
    <n v="2"/>
    <s v="Kuehne+Nagel Tiel 3 Standpl"/>
    <s v="De Diepert 5"/>
    <s v="Tiel"/>
    <s v="4004 MA"/>
    <s v="NL"/>
    <x v="22"/>
    <s v="Basisweg 7"/>
    <x v="25"/>
    <s v="1951NG"/>
    <s v="NL"/>
    <s v="0002246615"/>
    <s v="0091604_003"/>
    <s v="31V"/>
    <s v="NL001131849B01"/>
    <n v="2"/>
    <n v="0"/>
    <n v="51.04"/>
    <s v="N"/>
    <s v="Peter Appel Transport B.V."/>
    <n v="36622"/>
    <d v="2023-03-02T00:00:00"/>
    <s v="13:30:00"/>
    <n v="0"/>
    <x v="3"/>
    <x v="8"/>
    <n v="3"/>
    <x v="17"/>
    <n v="1"/>
    <n v="1.6"/>
    <x v="0"/>
    <n v="51.04"/>
    <n v="0"/>
    <n v="51.04"/>
  </r>
  <r>
    <s v="COLGATE 3800 DEB."/>
    <s v="Colgate-Palmolive Nederland BV"/>
    <s v="101t"/>
    <n v="101090945961"/>
    <n v="101030163404"/>
    <n v="930"/>
    <s v="Inv Booked"/>
    <s v="0002246608"/>
    <s v="Verkoop"/>
    <n v="170"/>
    <s v="Transport drops zone"/>
    <s v="9 - verwerkt"/>
    <n v="0"/>
    <m/>
    <d v="2023-03-02T00:00:00"/>
    <s v="DROP"/>
    <s v="0001010909459610091344_011"/>
    <m/>
    <m/>
    <m/>
    <s v="EUR"/>
    <n v="27.26"/>
    <s v="EUR"/>
    <n v="27.26"/>
    <s v="EUR"/>
    <n v="27.26"/>
    <n v="27.26"/>
    <n v="0"/>
    <s v="N"/>
    <n v="1223000326"/>
    <d v="2023-04-13T00:00:00"/>
    <m/>
    <d v="2023-03-02T00:00:00"/>
    <s v="00:00"/>
    <s v="23:59"/>
    <d v="2023-03-02T00:00:00"/>
    <s v="07:00"/>
    <s v="08:00"/>
    <n v="0.8"/>
    <s v="ce"/>
    <n v="393"/>
    <n v="0.8"/>
    <n v="0"/>
    <s v="Kuehne+Nagel Tiel 3 Standpl"/>
    <s v="De Diepert 5"/>
    <s v="Tiel"/>
    <s v="4004 MA"/>
    <s v="NL"/>
    <x v="2"/>
    <s v="Pegasusweg 1"/>
    <x v="3"/>
    <s v="5015BZ"/>
    <s v="NL"/>
    <s v="0002246608"/>
    <s v="0091344_011"/>
    <s v="31V"/>
    <s v="NL001131849B01"/>
    <n v="2"/>
    <n v="0"/>
    <n v="27.26"/>
    <s v="N"/>
    <s v="Peter Appel Transport B.V."/>
    <n v="36622"/>
    <d v="2023-03-02T00:00:00"/>
    <s v="07:18:00"/>
    <n v="0"/>
    <x v="3"/>
    <x v="8"/>
    <n v="3"/>
    <x v="3"/>
    <n v="1"/>
    <n v="0.8"/>
    <x v="2"/>
    <n v="27.26"/>
    <n v="0"/>
    <n v="27.26"/>
  </r>
  <r>
    <s v="COLGATE 3800 DEB."/>
    <s v="Colgate-Palmolive Nederland BV"/>
    <s v="101t"/>
    <n v="101090945961"/>
    <n v="101030163405"/>
    <n v="930"/>
    <s v="Inv Booked"/>
    <s v="0002246612"/>
    <s v="Verkoop"/>
    <n v="170"/>
    <s v="Transport drops zone"/>
    <s v="9 - verwerkt"/>
    <n v="0"/>
    <m/>
    <d v="2023-03-02T00:00:00"/>
    <s v="DROP"/>
    <s v="0001010909459610091344_002"/>
    <m/>
    <m/>
    <m/>
    <s v="EUR"/>
    <n v="62.16"/>
    <s v="EUR"/>
    <n v="62.16"/>
    <s v="EUR"/>
    <n v="62.16"/>
    <n v="62.16"/>
    <n v="0"/>
    <s v="N"/>
    <n v="1223000326"/>
    <d v="2023-04-13T00:00:00"/>
    <m/>
    <d v="2023-03-02T00:00:00"/>
    <s v="00:00"/>
    <s v="23:59"/>
    <d v="2023-03-02T00:00:00"/>
    <s v="06:00"/>
    <s v="07:00"/>
    <n v="2.4"/>
    <s v="ce"/>
    <n v="1769"/>
    <n v="2.4"/>
    <n v="3"/>
    <s v="Kuehne+Nagel Tiel 3 Standpl"/>
    <s v="De Diepert 5"/>
    <s v="Tiel"/>
    <s v="4004 MA"/>
    <s v="NL"/>
    <x v="2"/>
    <s v="Laan van Ruyven 1"/>
    <x v="11"/>
    <s v="2645EE"/>
    <s v="NL"/>
    <s v="0002246612"/>
    <s v="0091344_002"/>
    <s v="31V"/>
    <s v="NL001131849B01"/>
    <n v="2"/>
    <n v="0"/>
    <n v="62.16"/>
    <s v="N"/>
    <s v="Peter Appel Transport B.V."/>
    <n v="36622"/>
    <d v="2023-03-02T00:00:00"/>
    <s v="07:37:00"/>
    <n v="0"/>
    <x v="3"/>
    <x v="8"/>
    <n v="3"/>
    <x v="4"/>
    <n v="1"/>
    <n v="2.4"/>
    <x v="2"/>
    <n v="62.16"/>
    <n v="0"/>
    <n v="62.16"/>
  </r>
  <r>
    <s v="COLGATE 3800 DEB."/>
    <s v="Colgate-Palmolive Nederland BV"/>
    <s v="101t"/>
    <n v="101090946445"/>
    <n v="101030163406"/>
    <n v="930"/>
    <s v="Inv Booked"/>
    <s v="0001333535"/>
    <s v="Verkoop"/>
    <n v="170"/>
    <s v="Transport drops zone"/>
    <s v="9 - verwerkt"/>
    <n v="0"/>
    <m/>
    <d v="2023-03-02T00:00:00"/>
    <s v="DROP"/>
    <s v="0001010909464450091622_002"/>
    <m/>
    <m/>
    <m/>
    <s v="EUR"/>
    <n v="117.26"/>
    <s v="EUR"/>
    <n v="117.26"/>
    <s v="EUR"/>
    <n v="117.26"/>
    <n v="117.26"/>
    <n v="0"/>
    <s v="N"/>
    <n v="1223000326"/>
    <d v="2023-04-13T00:00:00"/>
    <m/>
    <d v="2023-03-02T00:00:00"/>
    <s v="00:00"/>
    <s v="23:59"/>
    <d v="2023-03-02T00:00:00"/>
    <s v="15:00"/>
    <s v="16:00"/>
    <n v="16.8"/>
    <s v="ce"/>
    <n v="17594"/>
    <n v="16.8"/>
    <n v="29"/>
    <s v="Kuehne+Nagel Tiel 3 Standpl"/>
    <s v="De Diepert 5"/>
    <s v="Tiel"/>
    <s v="4004 MA"/>
    <s v="NL"/>
    <x v="39"/>
    <s v="RANDWEG 2"/>
    <x v="6"/>
    <s v="4191 NN"/>
    <s v="NL"/>
    <s v="0001333535"/>
    <s v="0091622_002"/>
    <s v="31V"/>
    <s v="NL001131849B01"/>
    <n v="2"/>
    <n v="0"/>
    <n v="117.26"/>
    <s v="N"/>
    <s v="Peter Appel Transport B.V."/>
    <n v="36622"/>
    <d v="2023-03-02T00:00:00"/>
    <s v="15:32:00"/>
    <n v="0"/>
    <x v="3"/>
    <x v="8"/>
    <n v="3"/>
    <x v="6"/>
    <n v="1"/>
    <n v="16.8"/>
    <x v="2"/>
    <n v="117.26"/>
    <n v="0"/>
    <n v="117.26"/>
  </r>
  <r>
    <s v="COLGATE 3800 DEB."/>
    <s v="Colgate-Palmolive Nederland BV"/>
    <s v="101t"/>
    <n v="101090946407"/>
    <n v="101030163398"/>
    <n v="930"/>
    <s v="Inv Booked"/>
    <s v="0002246618"/>
    <s v="Verkoop"/>
    <n v="170"/>
    <s v="Transport drops zone"/>
    <s v="9 - verwerkt"/>
    <n v="0"/>
    <m/>
    <d v="2023-03-02T00:00:00"/>
    <s v="DROP"/>
    <s v="0001010909464070091577_002"/>
    <m/>
    <m/>
    <m/>
    <s v="EUR"/>
    <n v="116.48"/>
    <s v="EUR"/>
    <n v="116.48"/>
    <s v="EUR"/>
    <n v="116.48"/>
    <n v="116.48"/>
    <n v="0"/>
    <s v="N"/>
    <n v="1223000326"/>
    <d v="2023-04-13T00:00:00"/>
    <m/>
    <d v="2023-03-02T00:00:00"/>
    <s v="00:00"/>
    <s v="23:59"/>
    <d v="2023-03-02T00:00:00"/>
    <s v="08:00"/>
    <s v="10:00"/>
    <n v="10.4"/>
    <s v="ce"/>
    <n v="7034"/>
    <n v="10.4"/>
    <n v="11"/>
    <s v="Kuehne+Nagel Tiel 3 Standpl"/>
    <s v="De Diepert 5"/>
    <s v="Tiel"/>
    <s v="4004 MA"/>
    <s v="NL"/>
    <x v="28"/>
    <s v="ECOFACTORIJ  20"/>
    <x v="31"/>
    <s v="7325 WC"/>
    <s v="NL"/>
    <s v="0002246618"/>
    <s v="0091577_002"/>
    <s v="31V"/>
    <s v="NL001131849B01"/>
    <n v="2"/>
    <n v="0"/>
    <n v="116.48"/>
    <s v="N"/>
    <s v="Peter Appel Transport B.V."/>
    <n v="36622"/>
    <d v="2023-03-02T00:00:00"/>
    <s v="10:49:00"/>
    <n v="0"/>
    <x v="3"/>
    <x v="8"/>
    <n v="3"/>
    <x v="27"/>
    <n v="1"/>
    <n v="19.200000000000003"/>
    <x v="0"/>
    <n v="215.04000000000002"/>
    <n v="0"/>
    <n v="215.04000000000002"/>
  </r>
  <r>
    <s v="COLGATE 3800 DEB."/>
    <s v="Colgate-Palmolive Nederland BV"/>
    <s v="101t"/>
    <n v="101090946411"/>
    <n v="101030163403"/>
    <n v="930"/>
    <s v="Inv Booked"/>
    <s v="0002246606"/>
    <s v="Verkoop"/>
    <n v="170"/>
    <s v="Transport drops zone"/>
    <s v="9 - verwerkt"/>
    <n v="0"/>
    <m/>
    <d v="2023-03-02T00:00:00"/>
    <s v="DROP"/>
    <s v="0001010909464110091578_002"/>
    <m/>
    <m/>
    <m/>
    <s v="EUR"/>
    <n v="11.88"/>
    <s v="EUR"/>
    <n v="11.88"/>
    <s v="EUR"/>
    <n v="11.88"/>
    <n v="11.88"/>
    <n v="0"/>
    <s v="N"/>
    <n v="1223000326"/>
    <d v="2023-04-13T00:00:00"/>
    <m/>
    <d v="2023-03-02T00:00:00"/>
    <s v="00:00"/>
    <s v="23:59"/>
    <d v="2023-03-02T00:00:00"/>
    <s v="10:15"/>
    <s v="10:15"/>
    <n v="0.8"/>
    <s v="ce"/>
    <n v="333"/>
    <n v="0.8"/>
    <n v="0"/>
    <s v="Kuehne+Nagel Tiel 3 Standpl"/>
    <s v="De Diepert 5"/>
    <s v="Tiel"/>
    <s v="4004 MA"/>
    <s v="NL"/>
    <x v="32"/>
    <s v="Afrikastraat 10"/>
    <x v="34"/>
    <s v="6014CG"/>
    <s v="NL"/>
    <s v="0002246606"/>
    <s v="0091578_002"/>
    <s v="31V"/>
    <s v="NL001131849B01"/>
    <n v="2"/>
    <n v="0"/>
    <n v="11.88"/>
    <s v="N"/>
    <s v="Peter Appel Transport B.V."/>
    <n v="36622"/>
    <d v="2023-03-02T00:00:00"/>
    <s v="10:28:00"/>
    <n v="0"/>
    <x v="3"/>
    <x v="8"/>
    <n v="3"/>
    <x v="23"/>
    <n v="1"/>
    <n v="15.200000000000001"/>
    <x v="3"/>
    <n v="225.72"/>
    <n v="0"/>
    <n v="225.72"/>
  </r>
  <r>
    <s v="COLGATE 3800 DEB."/>
    <s v="Colgate-Palmolive Nederland BV"/>
    <s v="101t"/>
    <n v="101090946411"/>
    <n v="101030163381"/>
    <n v="930"/>
    <s v="Inv Booked"/>
    <s v="0002246616"/>
    <s v="Verkoop"/>
    <n v="170"/>
    <s v="Transport drops zone"/>
    <s v="9 - verwerkt"/>
    <n v="0"/>
    <m/>
    <d v="2023-03-02T00:00:00"/>
    <s v="DROP"/>
    <s v="0001010909464110091578_002"/>
    <m/>
    <m/>
    <m/>
    <s v="EUR"/>
    <n v="213.84"/>
    <s v="EUR"/>
    <n v="213.84"/>
    <s v="EUR"/>
    <n v="213.84"/>
    <n v="213.84"/>
    <n v="0"/>
    <s v="N"/>
    <n v="1223000326"/>
    <d v="2023-04-13T00:00:00"/>
    <m/>
    <d v="2023-03-02T00:00:00"/>
    <s v="00:00"/>
    <s v="23:59"/>
    <d v="2023-03-02T00:00:00"/>
    <s v="10:15"/>
    <s v="10:15"/>
    <n v="14.4"/>
    <s v="ce"/>
    <n v="13751"/>
    <n v="14.4"/>
    <n v="22"/>
    <s v="Kuehne+Nagel Tiel 3 Standpl"/>
    <s v="De Diepert 5"/>
    <s v="Tiel"/>
    <s v="4004 MA"/>
    <s v="NL"/>
    <x v="32"/>
    <s v="Afrikastraat 10"/>
    <x v="34"/>
    <s v="6014CG"/>
    <s v="NL"/>
    <s v="0002246616"/>
    <s v="0091578_002"/>
    <s v="31V"/>
    <s v="NL001131849B01"/>
    <n v="2"/>
    <n v="0"/>
    <n v="213.84"/>
    <s v="N"/>
    <s v="Peter Appel Transport B.V."/>
    <n v="36622"/>
    <d v="2023-03-02T00:00:00"/>
    <s v="10:28:00"/>
    <n v="0"/>
    <x v="3"/>
    <x v="8"/>
    <n v="3"/>
    <x v="23"/>
    <n v="0"/>
    <s v=""/>
    <x v="3"/>
    <s v=""/>
    <n v="0"/>
    <s v=""/>
  </r>
  <r>
    <s v="COLGATE 3800 DEB."/>
    <s v="Colgate-Palmolive Nederland BV"/>
    <s v="101t"/>
    <n v="101090946407"/>
    <n v="101030163382"/>
    <n v="930"/>
    <s v="Inv Booked"/>
    <s v="0002246611"/>
    <s v="Verkoop"/>
    <n v="170"/>
    <s v="Transport drops zone"/>
    <s v="9 - verwerkt"/>
    <n v="0"/>
    <m/>
    <d v="2023-03-02T00:00:00"/>
    <s v="DROP"/>
    <s v="0001010909464070091577_002"/>
    <m/>
    <m/>
    <m/>
    <s v="EUR"/>
    <n v="98.56"/>
    <s v="EUR"/>
    <n v="98.56"/>
    <s v="EUR"/>
    <n v="98.56"/>
    <n v="98.56"/>
    <n v="0"/>
    <s v="N"/>
    <n v="1223000326"/>
    <d v="2023-04-13T00:00:00"/>
    <m/>
    <d v="2023-03-02T00:00:00"/>
    <s v="00:00"/>
    <s v="23:59"/>
    <d v="2023-03-02T00:00:00"/>
    <s v="08:00"/>
    <s v="10:00"/>
    <n v="8.8000000000000007"/>
    <s v="ce"/>
    <n v="7481"/>
    <n v="8.8000000000000007"/>
    <n v="14"/>
    <s v="Kuehne+Nagel Tiel 3 Standpl"/>
    <s v="De Diepert 5"/>
    <s v="Tiel"/>
    <s v="4004 MA"/>
    <s v="NL"/>
    <x v="28"/>
    <s v="ECOFACTORIJ  20"/>
    <x v="31"/>
    <s v="7325 WC"/>
    <s v="NL"/>
    <s v="0002246611"/>
    <s v="0091577_002"/>
    <s v="31V"/>
    <s v="NL001131849B01"/>
    <n v="2"/>
    <n v="0"/>
    <n v="98.56"/>
    <s v="N"/>
    <s v="Peter Appel Transport B.V."/>
    <n v="36622"/>
    <d v="2023-03-02T00:00:00"/>
    <s v="10:49:00"/>
    <n v="0"/>
    <x v="3"/>
    <x v="8"/>
    <n v="3"/>
    <x v="27"/>
    <n v="0"/>
    <s v=""/>
    <x v="0"/>
    <s v=""/>
    <n v="0"/>
    <s v=""/>
  </r>
  <r>
    <s v="COLGATE 3800 DEB."/>
    <s v="Colgate-Palmolive Nederland BV"/>
    <s v="101t"/>
    <n v="101090947743"/>
    <n v="101030163383"/>
    <n v="930"/>
    <s v="Inv Booked"/>
    <s v="0002246621"/>
    <s v="Verkoop"/>
    <n v="170"/>
    <s v="Transport drops zone"/>
    <s v="9 - verwerkt"/>
    <n v="0"/>
    <m/>
    <d v="2023-03-02T00:00:00"/>
    <s v="DROP"/>
    <s v="0001010909477430091534_003"/>
    <m/>
    <m/>
    <m/>
    <s v="EUR"/>
    <n v="37.97"/>
    <s v="EUR"/>
    <n v="37.97"/>
    <s v="EUR"/>
    <n v="37.97"/>
    <n v="37.97"/>
    <n v="0"/>
    <s v="N"/>
    <n v="1223000326"/>
    <d v="2023-04-13T00:00:00"/>
    <m/>
    <d v="2023-03-02T00:00:00"/>
    <s v="00:00"/>
    <s v="23:59"/>
    <d v="2023-03-02T00:00:00"/>
    <s v="07:00"/>
    <s v="11:00"/>
    <n v="2.4"/>
    <s v="ce"/>
    <n v="1532"/>
    <n v="2.4"/>
    <n v="3"/>
    <s v="Kuehne+Nagel Tiel 3 Standpl"/>
    <s v="De Diepert 5"/>
    <s v="Tiel"/>
    <s v="4004 MA"/>
    <s v="NL"/>
    <x v="10"/>
    <s v="Slego 1a"/>
    <x v="13"/>
    <s v="1046BM"/>
    <s v="NL"/>
    <s v="0002246621"/>
    <s v="0091534_003"/>
    <s v="31V"/>
    <s v="NL001131849B01"/>
    <n v="2"/>
    <n v="0"/>
    <n v="37.97"/>
    <s v="N"/>
    <s v="Peter Appel Transport B.V."/>
    <n v="36622"/>
    <d v="2023-03-02T00:00:00"/>
    <s v="10:24:00"/>
    <n v="0"/>
    <x v="3"/>
    <x v="8"/>
    <n v="3"/>
    <x v="11"/>
    <n v="0"/>
    <s v=""/>
    <x v="0"/>
    <s v=""/>
    <n v="0"/>
    <s v=""/>
  </r>
  <r>
    <s v="COLGATE 3800 DEB."/>
    <s v="Colgate-Palmolive Nederland BV"/>
    <s v="101t"/>
    <n v="101090945968"/>
    <n v="101030163384"/>
    <n v="930"/>
    <s v="Inv Booked"/>
    <s v="0002246620"/>
    <s v="Verkoop"/>
    <n v="170"/>
    <s v="Transport drops zone"/>
    <s v="9 - verwerkt"/>
    <n v="0"/>
    <m/>
    <d v="2023-03-02T00:00:00"/>
    <s v="DROP"/>
    <s v="0001010909459680091349_002"/>
    <m/>
    <m/>
    <m/>
    <s v="EUR"/>
    <n v="15.27"/>
    <s v="EUR"/>
    <n v="15.27"/>
    <s v="EUR"/>
    <n v="15.27"/>
    <n v="15.27"/>
    <n v="0"/>
    <s v="N"/>
    <n v="1223000326"/>
    <d v="2023-04-13T00:00:00"/>
    <m/>
    <d v="2023-03-02T00:00:00"/>
    <s v="00:00"/>
    <s v="23:59"/>
    <d v="2023-03-02T00:00:00"/>
    <s v="08:00"/>
    <s v="16:00"/>
    <n v="0.8"/>
    <s v="ce"/>
    <n v="301"/>
    <n v="0.8"/>
    <n v="0"/>
    <s v="Kuehne+Nagel Tiel 3 Standpl"/>
    <s v="De Diepert 5"/>
    <s v="Tiel"/>
    <s v="4004 MA"/>
    <s v="NL"/>
    <x v="40"/>
    <s v="Doornhoek 4050"/>
    <x v="20"/>
    <s v="5465TD"/>
    <s v="NL"/>
    <s v="0002246620"/>
    <s v="0091349_002"/>
    <s v="31V"/>
    <s v="NL001131849B01"/>
    <n v="2"/>
    <n v="0"/>
    <n v="15.27"/>
    <s v="N"/>
    <s v="Peter Appel Transport B.V."/>
    <n v="36622"/>
    <d v="2023-03-02T00:00:00"/>
    <s v="09:37:00"/>
    <n v="0"/>
    <x v="3"/>
    <x v="8"/>
    <n v="3"/>
    <x v="18"/>
    <n v="0"/>
    <s v=""/>
    <x v="3"/>
    <s v=""/>
    <n v="0"/>
    <s v=""/>
  </r>
  <r>
    <s v="COLGATE 3800 DEB."/>
    <s v="Colgate-Palmolive Nederland BV"/>
    <s v="101t"/>
    <n v="101090945970"/>
    <n v="101030163386"/>
    <n v="930"/>
    <s v="Inv Booked"/>
    <s v="0002246627"/>
    <s v="Verkoop"/>
    <n v="170"/>
    <s v="Transport drops zone"/>
    <s v="9 - verwerkt"/>
    <n v="0"/>
    <m/>
    <d v="2023-03-02T00:00:00"/>
    <s v="DROP"/>
    <s v="0001010909459700091355_003"/>
    <m/>
    <m/>
    <m/>
    <s v="EUR"/>
    <n v="72"/>
    <s v="EUR"/>
    <n v="72"/>
    <s v="EUR"/>
    <n v="72"/>
    <n v="72"/>
    <n v="0"/>
    <s v="N"/>
    <n v="1223000326"/>
    <d v="2023-04-13T00:00:00"/>
    <m/>
    <d v="2023-03-02T00:00:00"/>
    <s v="00:00"/>
    <s v="23:59"/>
    <d v="2023-03-02T00:00:00"/>
    <s v="06:00"/>
    <s v="14:00"/>
    <n v="8"/>
    <s v="ce"/>
    <n v="6404"/>
    <n v="8"/>
    <n v="10"/>
    <s v="Kuehne+Nagel Tiel 3 Standpl"/>
    <s v="De Diepert 5"/>
    <s v="Tiel"/>
    <s v="4004 MA"/>
    <s v="NL"/>
    <x v="31"/>
    <s v="Ohmweg 3"/>
    <x v="33"/>
    <s v="4104BM"/>
    <s v="NL"/>
    <s v="0002246627"/>
    <s v="0091355_003"/>
    <s v="31V"/>
    <s v="NL001131849B01"/>
    <n v="2"/>
    <n v="0"/>
    <n v="72"/>
    <s v="N"/>
    <s v="Peter Appel Transport B.V."/>
    <n v="36622"/>
    <d v="2023-03-02T00:00:00"/>
    <s v="13:37:00"/>
    <n v="0"/>
    <x v="3"/>
    <x v="8"/>
    <n v="3"/>
    <x v="6"/>
    <n v="1"/>
    <n v="8"/>
    <x v="8"/>
    <n v="72"/>
    <n v="0"/>
    <n v="72"/>
  </r>
  <r>
    <s v="COLGATE 3800 DEB."/>
    <s v="Colgate-Palmolive Nederland BV"/>
    <s v="101t"/>
    <n v="101090947041"/>
    <n v="101030163488"/>
    <n v="930"/>
    <s v="Inv Booked"/>
    <s v="0002246667"/>
    <s v="Verkoop"/>
    <n v="170"/>
    <s v="Transport drops zone"/>
    <s v="9 - verwerkt"/>
    <n v="0"/>
    <m/>
    <d v="2023-03-03T00:00:00"/>
    <s v="DROP"/>
    <s v="0001010909470410091976_003"/>
    <m/>
    <m/>
    <m/>
    <s v="EUR"/>
    <n v="27.26"/>
    <s v="EUR"/>
    <n v="27.26"/>
    <s v="EUR"/>
    <n v="27.26"/>
    <n v="27.26"/>
    <n v="0"/>
    <s v="N"/>
    <n v="1223000326"/>
    <d v="2023-04-13T00:00:00"/>
    <m/>
    <d v="2023-03-03T00:00:00"/>
    <s v="00:00"/>
    <s v="23:59"/>
    <d v="2023-03-03T00:00:00"/>
    <s v="08:00"/>
    <s v="16:00"/>
    <n v="0.8"/>
    <s v="ce"/>
    <n v="37"/>
    <n v="0.8"/>
    <n v="0"/>
    <s v="Kuehne+Nagel Tiel 3 Standpl"/>
    <s v="De Diepert 5"/>
    <s v="Tiel"/>
    <s v="4004 MA"/>
    <s v="NL"/>
    <x v="44"/>
    <s v="De Panoven 21"/>
    <x v="6"/>
    <s v="4191GW"/>
    <s v="NL"/>
    <s v="0002246667"/>
    <s v="0091976_003"/>
    <s v="31V"/>
    <s v="NL001131849B01"/>
    <n v="2"/>
    <n v="0"/>
    <n v="27.26"/>
    <s v="N"/>
    <s v="Peter Appel Transport B.V."/>
    <n v="36622"/>
    <d v="2023-03-03T00:00:00"/>
    <s v="08:28:00"/>
    <n v="0"/>
    <x v="4"/>
    <x v="8"/>
    <n v="3"/>
    <x v="6"/>
    <n v="1"/>
    <n v="0.8"/>
    <x v="6"/>
    <n v="27.26"/>
    <n v="0"/>
    <n v="27.26"/>
  </r>
  <r>
    <s v="COLGATE 3800 DEB."/>
    <s v="Colgate-Palmolive Nederland BV"/>
    <s v="101t"/>
    <n v="101090946823"/>
    <n v="101030163491"/>
    <n v="930"/>
    <s v="Inv Booked"/>
    <s v="0002246670"/>
    <s v="Verkoop"/>
    <n v="170"/>
    <s v="Transport drops zone"/>
    <s v="9 - verwerkt"/>
    <n v="0"/>
    <m/>
    <d v="2023-03-03T00:00:00"/>
    <s v="DROP"/>
    <s v="0001010909468230091848_002"/>
    <m/>
    <m/>
    <m/>
    <s v="EUR"/>
    <n v="13.49"/>
    <s v="EUR"/>
    <n v="13.49"/>
    <s v="EUR"/>
    <n v="13.49"/>
    <n v="13.49"/>
    <n v="0"/>
    <s v="N"/>
    <n v="1223000326"/>
    <d v="2023-04-13T00:00:00"/>
    <m/>
    <d v="2023-03-03T00:00:00"/>
    <s v="00:00"/>
    <s v="23:59"/>
    <d v="2023-03-03T00:00:00"/>
    <s v="11:45"/>
    <s v="11:45"/>
    <n v="0.8"/>
    <s v="ce"/>
    <n v="137"/>
    <n v="0.8"/>
    <n v="0"/>
    <s v="Kuehne+Nagel Tiel 3 Standpl"/>
    <s v="De Diepert 5"/>
    <s v="Tiel"/>
    <s v="4004 MA"/>
    <s v="NL"/>
    <x v="42"/>
    <s v="Industriestraat 67"/>
    <x v="41"/>
    <s v="7482EW"/>
    <s v="NL"/>
    <s v="0002246670"/>
    <s v="0091848_002"/>
    <s v="31V"/>
    <s v="NL001131849B01"/>
    <n v="2"/>
    <n v="0"/>
    <n v="13.49"/>
    <s v="N"/>
    <s v="Peter Appel Transport B.V."/>
    <n v="36622"/>
    <d v="2023-03-03T00:00:00"/>
    <s v="12:58:00"/>
    <n v="0"/>
    <x v="4"/>
    <x v="8"/>
    <n v="3"/>
    <x v="30"/>
    <n v="1"/>
    <n v="10.4"/>
    <x v="3"/>
    <n v="175.34"/>
    <n v="0"/>
    <n v="175.34"/>
  </r>
  <r>
    <s v="COLGATE 3800 DEB."/>
    <s v="Colgate-Palmolive Nederland BV"/>
    <s v="101t"/>
    <n v="101090947040"/>
    <n v="101030163492"/>
    <n v="930"/>
    <s v="Inv Booked"/>
    <s v="0002246661"/>
    <s v="Verkoop"/>
    <n v="170"/>
    <s v="Transport drops zone"/>
    <s v="9 - verwerkt"/>
    <n v="0"/>
    <m/>
    <d v="2023-03-03T00:00:00"/>
    <s v="DROP"/>
    <s v="0001010909470400091977_002"/>
    <m/>
    <m/>
    <m/>
    <s v="EUR"/>
    <n v="174.82"/>
    <s v="EUR"/>
    <n v="174.82"/>
    <s v="EUR"/>
    <n v="174.82"/>
    <n v="174.82"/>
    <n v="0"/>
    <s v="N"/>
    <n v="1223000326"/>
    <d v="2023-04-13T00:00:00"/>
    <m/>
    <d v="2023-03-03T00:00:00"/>
    <s v="00:00"/>
    <s v="23:59"/>
    <d v="2023-03-03T00:00:00"/>
    <s v="09:15"/>
    <s v="09:15"/>
    <n v="14.4"/>
    <s v="ce"/>
    <n v="13684"/>
    <n v="14.4"/>
    <n v="22"/>
    <s v="Kuehne+Nagel Tiel 3 Standpl"/>
    <s v="De Diepert 5"/>
    <s v="Tiel"/>
    <s v="4004 MA"/>
    <s v="NL"/>
    <x v="43"/>
    <s v="Nijverheidsweg 61"/>
    <x v="42"/>
    <s v="3341LJ"/>
    <s v="NL"/>
    <s v="0002246661"/>
    <s v="0091977_002"/>
    <s v="31V"/>
    <s v="NL001131849B01"/>
    <n v="2"/>
    <n v="0"/>
    <n v="174.82"/>
    <s v="N"/>
    <s v="Peter Appel Transport B.V."/>
    <n v="36622"/>
    <d v="2023-03-03T00:00:00"/>
    <s v="10:00:00"/>
    <n v="0"/>
    <x v="4"/>
    <x v="8"/>
    <n v="3"/>
    <x v="19"/>
    <n v="1"/>
    <n v="15.200000000000001"/>
    <x v="3"/>
    <n v="184.53"/>
    <n v="0"/>
    <n v="184.53"/>
  </r>
  <r>
    <s v="COLGATE 3800 DEB."/>
    <s v="Colgate-Palmolive Nederland BV"/>
    <s v="101t"/>
    <n v="101090946709"/>
    <n v="101030163493"/>
    <n v="930"/>
    <s v="Inv Booked"/>
    <s v="0002246671"/>
    <s v="Verkoop"/>
    <n v="170"/>
    <s v="Transport drops zone"/>
    <s v="9 - verwerkt"/>
    <n v="0"/>
    <m/>
    <d v="2023-03-03T00:00:00"/>
    <s v="DROP"/>
    <s v="0001010909467090091753_007"/>
    <m/>
    <m/>
    <m/>
    <s v="EUR"/>
    <n v="27.26"/>
    <s v="EUR"/>
    <n v="27.26"/>
    <s v="EUR"/>
    <n v="27.26"/>
    <n v="27.26"/>
    <n v="0"/>
    <s v="N"/>
    <n v="1223000326"/>
    <d v="2023-04-13T00:00:00"/>
    <m/>
    <d v="2023-03-03T00:00:00"/>
    <s v="00:00"/>
    <s v="23:59"/>
    <d v="2023-03-03T00:00:00"/>
    <s v="08:00"/>
    <s v="16:00"/>
    <n v="0.8"/>
    <s v="ce"/>
    <n v="32"/>
    <n v="0.8"/>
    <n v="0"/>
    <s v="Kuehne+Nagel Tiel 3 Standpl"/>
    <s v="De Diepert 5"/>
    <s v="Tiel"/>
    <s v="4004 MA"/>
    <s v="NL"/>
    <x v="20"/>
    <s v="Wieldrechtseweg 26"/>
    <x v="21"/>
    <s v="3316GB"/>
    <s v="NL"/>
    <s v="0002246671"/>
    <s v="0091753_007"/>
    <s v="31V"/>
    <s v="NL001131849B01"/>
    <n v="2"/>
    <n v="0"/>
    <n v="27.26"/>
    <s v="N"/>
    <s v="Peter Appel Transport B.V."/>
    <n v="36622"/>
    <d v="2023-03-03T00:00:00"/>
    <s v="12:07:00"/>
    <n v="0"/>
    <x v="4"/>
    <x v="8"/>
    <n v="3"/>
    <x v="19"/>
    <n v="1"/>
    <n v="0.8"/>
    <x v="6"/>
    <n v="27.26"/>
    <n v="0"/>
    <n v="27.26"/>
  </r>
  <r>
    <s v="COLGATE 3800 DEB."/>
    <s v="Colgate-Palmolive Nederland BV"/>
    <s v="101t"/>
    <n v="101090947043"/>
    <n v="101030163494"/>
    <n v="930"/>
    <s v="Inv Booked"/>
    <s v="0002246672"/>
    <s v="Verkoop"/>
    <n v="170"/>
    <s v="Transport drops zone"/>
    <s v="9 - verwerkt"/>
    <n v="0"/>
    <m/>
    <d v="2023-03-03T00:00:00"/>
    <s v="DROP"/>
    <s v="0001010909470430091979_002"/>
    <m/>
    <m/>
    <m/>
    <s v="EUR"/>
    <n v="154.75"/>
    <s v="EUR"/>
    <n v="154.75"/>
    <s v="EUR"/>
    <n v="154.75"/>
    <n v="154.75"/>
    <n v="0"/>
    <s v="N"/>
    <n v="1223000326"/>
    <d v="2023-04-13T00:00:00"/>
    <m/>
    <d v="2023-03-03T00:00:00"/>
    <s v="00:00"/>
    <s v="23:59"/>
    <d v="2023-03-03T00:00:00"/>
    <s v="14:00"/>
    <s v="14:00"/>
    <n v="19.2"/>
    <s v="ce"/>
    <n v="14127"/>
    <n v="19.2"/>
    <n v="30"/>
    <s v="Kuehne+Nagel Tiel 3 Standpl"/>
    <s v="De Diepert 5"/>
    <s v="Tiel"/>
    <s v="4004 MA"/>
    <s v="NL"/>
    <x v="14"/>
    <s v="Rood 24"/>
    <x v="17"/>
    <s v="6666LT"/>
    <s v="NL"/>
    <s v="0002246672"/>
    <s v="0091979_002"/>
    <s v="31V"/>
    <s v="NL001131849B01"/>
    <n v="2"/>
    <n v="0"/>
    <n v="154.75"/>
    <s v="N"/>
    <s v="Peter Appel Transport B.V."/>
    <n v="36622"/>
    <d v="2023-03-03T00:00:00"/>
    <s v="16:23:00"/>
    <n v="74"/>
    <x v="4"/>
    <x v="8"/>
    <n v="3"/>
    <x v="15"/>
    <n v="1"/>
    <n v="19.2"/>
    <x v="5"/>
    <n v="154.75"/>
    <n v="0"/>
    <n v="154.75"/>
  </r>
  <r>
    <s v="COLGATE 3800 DEB."/>
    <s v="Colgate-Palmolive Nederland BV"/>
    <s v="101t"/>
    <n v="101090946709"/>
    <n v="101030163486"/>
    <n v="930"/>
    <s v="Inv Booked"/>
    <s v="0002246660"/>
    <s v="Verkoop"/>
    <n v="170"/>
    <s v="Transport drops zone"/>
    <s v="9 - verwerkt"/>
    <n v="0"/>
    <m/>
    <d v="2023-03-03T00:00:00"/>
    <s v="DROP"/>
    <s v="0001010909467090091753_010"/>
    <m/>
    <m/>
    <m/>
    <s v="EUR"/>
    <n v="75.069999999999993"/>
    <s v="EUR"/>
    <n v="75.069999999999993"/>
    <s v="EUR"/>
    <n v="75.069999999999993"/>
    <n v="75.069999999999993"/>
    <n v="0"/>
    <s v="N"/>
    <n v="1223000326"/>
    <d v="2023-04-13T00:00:00"/>
    <m/>
    <d v="2023-03-03T00:00:00"/>
    <s v="00:00"/>
    <s v="23:59"/>
    <d v="2023-03-03T00:00:00"/>
    <s v="09:00"/>
    <s v="17:00"/>
    <n v="3.2"/>
    <s v="ce"/>
    <n v="2312"/>
    <n v="3.2"/>
    <n v="4"/>
    <s v="Kuehne+Nagel Tiel 3 Standpl"/>
    <s v="De Diepert 5"/>
    <s v="Tiel"/>
    <s v="4004 MA"/>
    <s v="NL"/>
    <x v="61"/>
    <s v="Nijverheidsweg 14"/>
    <x v="48"/>
    <s v="3251 LP"/>
    <s v="NL"/>
    <s v="0002246660"/>
    <s v="0091753_010"/>
    <s v="31V"/>
    <s v="NL001131849B01"/>
    <n v="2"/>
    <n v="0"/>
    <n v="75.069999999999993"/>
    <s v="N"/>
    <s v="Peter Appel Transport B.V."/>
    <n v="36622"/>
    <d v="2023-03-03T00:00:00"/>
    <s v="08:28:00"/>
    <n v="0"/>
    <x v="4"/>
    <x v="8"/>
    <n v="3"/>
    <x v="37"/>
    <n v="1"/>
    <n v="3.2"/>
    <x v="0"/>
    <n v="75.069999999999993"/>
    <n v="0"/>
    <n v="75.069999999999993"/>
  </r>
  <r>
    <s v="COLGATE 3800 DEB."/>
    <s v="Colgate-Palmolive Nederland BV"/>
    <s v="101t"/>
    <n v="101090946627"/>
    <n v="101030163489"/>
    <n v="930"/>
    <s v="Inv Booked"/>
    <s v="0002246663"/>
    <s v="Verkoop"/>
    <n v="170"/>
    <s v="Transport drops zone"/>
    <s v="9 - verwerkt"/>
    <n v="0"/>
    <m/>
    <d v="2023-03-03T00:00:00"/>
    <s v="DROP"/>
    <s v="0001010909466270091755_002"/>
    <m/>
    <m/>
    <m/>
    <s v="EUR"/>
    <n v="296.47000000000003"/>
    <s v="EUR"/>
    <n v="296.47000000000003"/>
    <s v="EUR"/>
    <n v="296.47000000000003"/>
    <n v="296.47000000000003"/>
    <n v="0"/>
    <s v="N"/>
    <n v="1223000326"/>
    <d v="2023-04-13T00:00:00"/>
    <m/>
    <d v="2023-03-03T00:00:00"/>
    <s v="00:00"/>
    <s v="23:59"/>
    <d v="2023-03-03T00:00:00"/>
    <s v="08:00"/>
    <s v="09:00"/>
    <n v="26"/>
    <s v="ce"/>
    <n v="15146"/>
    <n v="26.4"/>
    <n v="40"/>
    <s v="Kuehne+Nagel Tiel 3 Standpl"/>
    <s v="De Diepert 5"/>
    <s v="Tiel"/>
    <s v="4004 MA"/>
    <s v="NL"/>
    <x v="1"/>
    <s v="Perenmarkt 15"/>
    <x v="2"/>
    <s v="1681PG"/>
    <s v="NL"/>
    <s v="0002246663"/>
    <s v="0091755_002"/>
    <s v="31V"/>
    <s v="NL001131849B01"/>
    <n v="2"/>
    <n v="0"/>
    <n v="296.47000000000003"/>
    <s v="N"/>
    <s v="Peter Appel Transport B.V."/>
    <n v="36622"/>
    <d v="2023-03-03T00:00:00"/>
    <s v="10:09:00"/>
    <n v="0"/>
    <x v="4"/>
    <x v="8"/>
    <n v="3"/>
    <x v="2"/>
    <n v="1"/>
    <n v="26.4"/>
    <x v="1"/>
    <n v="296.47000000000003"/>
    <n v="0"/>
    <n v="296.47000000000003"/>
  </r>
  <r>
    <s v="COLGATE 3800 DEB."/>
    <s v="Colgate-Palmolive Nederland BV"/>
    <s v="101t"/>
    <n v="101090946823"/>
    <n v="101030163490"/>
    <n v="930"/>
    <s v="Inv Booked"/>
    <s v="0002246664"/>
    <s v="Verkoop"/>
    <n v="170"/>
    <s v="Transport drops zone"/>
    <s v="9 - verwerkt"/>
    <n v="0"/>
    <m/>
    <d v="2023-03-03T00:00:00"/>
    <s v="DROP"/>
    <s v="0001010909468230091848_002"/>
    <m/>
    <m/>
    <m/>
    <s v="EUR"/>
    <n v="161.85"/>
    <s v="EUR"/>
    <n v="161.85"/>
    <s v="EUR"/>
    <n v="161.85"/>
    <n v="161.85"/>
    <n v="0"/>
    <s v="N"/>
    <n v="1223000326"/>
    <d v="2023-04-13T00:00:00"/>
    <m/>
    <d v="2023-03-03T00:00:00"/>
    <s v="00:00"/>
    <s v="23:59"/>
    <d v="2023-03-03T00:00:00"/>
    <s v="11:45"/>
    <s v="11:45"/>
    <n v="9.6"/>
    <s v="ce"/>
    <n v="9579"/>
    <n v="9.6"/>
    <n v="14"/>
    <s v="Kuehne+Nagel Tiel 3 Standpl"/>
    <s v="De Diepert 5"/>
    <s v="Tiel"/>
    <s v="4004 MA"/>
    <s v="NL"/>
    <x v="42"/>
    <s v="Industriestraat 67"/>
    <x v="41"/>
    <s v="7482EW"/>
    <s v="NL"/>
    <s v="0002246664"/>
    <s v="0091848_002"/>
    <s v="31V"/>
    <s v="NL001131849B01"/>
    <n v="2"/>
    <n v="0"/>
    <n v="161.85"/>
    <s v="N"/>
    <s v="Peter Appel Transport B.V."/>
    <n v="36622"/>
    <d v="2023-03-03T00:00:00"/>
    <s v="12:58:00"/>
    <n v="0"/>
    <x v="4"/>
    <x v="8"/>
    <n v="3"/>
    <x v="30"/>
    <n v="0"/>
    <s v=""/>
    <x v="3"/>
    <s v=""/>
    <n v="0"/>
    <s v=""/>
  </r>
  <r>
    <s v="COLGATE 3800 DEB."/>
    <s v="Colgate-Palmolive Nederland BV"/>
    <s v="101t"/>
    <n v="101090946709"/>
    <n v="101030163487"/>
    <n v="930"/>
    <s v="Inv Booked"/>
    <s v="0002246659"/>
    <s v="Verkoop"/>
    <n v="170"/>
    <s v="Transport drops zone"/>
    <s v="9 - verwerkt"/>
    <n v="0"/>
    <m/>
    <d v="2023-03-03T00:00:00"/>
    <s v="DROP"/>
    <s v="0001010909467090091753_008"/>
    <m/>
    <m/>
    <m/>
    <s v="EUR"/>
    <n v="56.62"/>
    <s v="EUR"/>
    <n v="56.62"/>
    <s v="EUR"/>
    <n v="56.62"/>
    <n v="56.62"/>
    <n v="0"/>
    <s v="N"/>
    <n v="1223000326"/>
    <d v="2023-04-13T00:00:00"/>
    <m/>
    <d v="2023-03-03T00:00:00"/>
    <s v="00:00"/>
    <s v="23:59"/>
    <d v="2023-03-03T00:00:00"/>
    <s v="08:30"/>
    <s v="16:00"/>
    <n v="2.4"/>
    <s v="ce"/>
    <n v="250"/>
    <n v="2.4"/>
    <n v="1"/>
    <s v="Kuehne+Nagel Tiel 3 Standpl"/>
    <s v="De Diepert 5"/>
    <s v="Tiel"/>
    <s v="4004 MA"/>
    <s v="NL"/>
    <x v="49"/>
    <s v="Oude Berghuizerweg 30"/>
    <x v="31"/>
    <s v="7336 AW"/>
    <s v="NL"/>
    <s v="0002246659"/>
    <s v="0091753_008"/>
    <s v="31V"/>
    <s v="NL001131849B01"/>
    <n v="2"/>
    <n v="0"/>
    <n v="56.62"/>
    <s v="N"/>
    <s v="Peter Appel Transport B.V."/>
    <n v="36622"/>
    <d v="2023-03-03T00:00:00"/>
    <s v="09:58:00"/>
    <n v="0"/>
    <x v="4"/>
    <x v="8"/>
    <n v="3"/>
    <x v="27"/>
    <n v="1"/>
    <n v="2.4"/>
    <x v="0"/>
    <n v="56.62"/>
    <n v="0"/>
    <n v="56.62"/>
  </r>
  <r>
    <s v="COLGATE 3800 DEB."/>
    <s v="Colgate-Palmolive Nederland BV"/>
    <s v="101t"/>
    <n v="101090946838"/>
    <n v="101030163481"/>
    <n v="930"/>
    <s v="Inv Booked"/>
    <s v="0002246669"/>
    <s v="Verkoop"/>
    <n v="170"/>
    <s v="Transport drops zone"/>
    <s v="9 - verwerkt"/>
    <n v="0"/>
    <m/>
    <d v="2023-03-03T00:00:00"/>
    <s v="DROP"/>
    <s v="0001010909468380091976_002"/>
    <m/>
    <m/>
    <m/>
    <s v="EUR"/>
    <n v="57.34"/>
    <s v="EUR"/>
    <n v="57.34"/>
    <s v="EUR"/>
    <n v="57.34"/>
    <n v="57.34"/>
    <n v="0"/>
    <s v="N"/>
    <n v="1223000326"/>
    <d v="2023-04-13T00:00:00"/>
    <m/>
    <d v="2023-03-03T00:00:00"/>
    <s v="00:00"/>
    <s v="23:59"/>
    <d v="2023-03-03T00:00:00"/>
    <s v="19:00"/>
    <s v="20:00"/>
    <n v="6.4"/>
    <s v="ce"/>
    <n v="4263"/>
    <n v="6.4"/>
    <n v="10"/>
    <s v="Kuehne+Nagel Tiel 3 Standpl"/>
    <s v="De Diepert 5"/>
    <s v="Tiel"/>
    <s v="4004 MA"/>
    <s v="NL"/>
    <x v="2"/>
    <s v="Randweg 2"/>
    <x v="6"/>
    <s v="4191 NN"/>
    <s v="NL"/>
    <s v="0002246669"/>
    <s v="0091976_002"/>
    <s v="31V"/>
    <s v="NL001131849B01"/>
    <n v="2"/>
    <n v="0"/>
    <n v="57.34"/>
    <s v="N"/>
    <m/>
    <n v="36622"/>
    <d v="2023-03-03T00:00:00"/>
    <s v="08:00:00"/>
    <n v="0"/>
    <x v="4"/>
    <x v="8"/>
    <n v="3"/>
    <x v="6"/>
    <n v="1"/>
    <n v="6.4"/>
    <x v="2"/>
    <n v="57.34"/>
    <n v="0"/>
    <n v="57.34"/>
  </r>
  <r>
    <s v="COLGATE 3800 DEB."/>
    <s v="Colgate-Palmolive Nederland BV"/>
    <s v="101t"/>
    <n v="101090947745"/>
    <n v="101030163482"/>
    <n v="930"/>
    <s v="Inv Booked"/>
    <s v="0002246666"/>
    <s v="Verkoop"/>
    <n v="170"/>
    <s v="Transport drops zone"/>
    <s v="9 - verwerkt"/>
    <n v="0"/>
    <m/>
    <d v="2023-03-03T00:00:00"/>
    <s v="DROP"/>
    <s v="0001010909477450091974_002"/>
    <m/>
    <m/>
    <m/>
    <s v="EUR"/>
    <n v="207"/>
    <s v="EUR"/>
    <n v="207"/>
    <s v="EUR"/>
    <n v="207"/>
    <n v="207"/>
    <n v="0"/>
    <s v="N"/>
    <n v="1223000326"/>
    <d v="2023-04-13T00:00:00"/>
    <m/>
    <d v="2023-03-03T00:00:00"/>
    <s v="00:00"/>
    <s v="23:59"/>
    <d v="2023-03-03T00:00:00"/>
    <s v="07:00"/>
    <s v="10:00"/>
    <n v="18.399999999999999"/>
    <s v="ce"/>
    <n v="12539"/>
    <n v="18.399999999999999"/>
    <n v="26"/>
    <s v="Kuehne+Nagel Tiel 3 Standpl"/>
    <s v="De Diepert 5"/>
    <s v="Tiel"/>
    <s v="4004 MA"/>
    <s v="NL"/>
    <x v="10"/>
    <s v="Slego 1a"/>
    <x v="13"/>
    <s v="1046BM"/>
    <s v="NL"/>
    <s v="0002246666"/>
    <s v="0091974_002"/>
    <s v="31V"/>
    <s v="NL001131849B01"/>
    <n v="2"/>
    <n v="0"/>
    <n v="207"/>
    <s v="N"/>
    <s v="Peter Appel Transport B.V."/>
    <n v="36622"/>
    <d v="2023-03-03T00:00:00"/>
    <s v="08:39:00"/>
    <n v="9"/>
    <x v="4"/>
    <x v="8"/>
    <n v="3"/>
    <x v="11"/>
    <n v="1"/>
    <n v="18.399999999999999"/>
    <x v="0"/>
    <n v="207"/>
    <n v="0"/>
    <n v="207"/>
  </r>
  <r>
    <s v="COLGATE 3800 DEB."/>
    <s v="Colgate-Palmolive Nederland BV"/>
    <s v="101t"/>
    <n v="101090946709"/>
    <n v="101030163483"/>
    <n v="930"/>
    <s v="Inv Booked"/>
    <s v="0002246662"/>
    <s v="Verkoop"/>
    <n v="170"/>
    <s v="Transport drops zone"/>
    <s v="9 - verwerkt"/>
    <n v="0"/>
    <m/>
    <d v="2023-03-03T00:00:00"/>
    <s v="DROP"/>
    <s v="0001010909467090091753_006"/>
    <m/>
    <m/>
    <m/>
    <s v="EUR"/>
    <n v="27.26"/>
    <s v="EUR"/>
    <n v="27.26"/>
    <s v="EUR"/>
    <n v="27.26"/>
    <n v="27.26"/>
    <n v="0"/>
    <s v="N"/>
    <n v="1223000326"/>
    <d v="2023-04-13T00:00:00"/>
    <m/>
    <d v="2023-03-03T00:00:00"/>
    <s v="00:00"/>
    <s v="23:59"/>
    <d v="2023-03-03T00:00:00"/>
    <s v="08:00"/>
    <s v="16:00"/>
    <n v="0.8"/>
    <s v="ce"/>
    <n v="16"/>
    <n v="0.8"/>
    <n v="0"/>
    <s v="Kuehne+Nagel Tiel 3 Standpl"/>
    <s v="De Diepert 5"/>
    <s v="Tiel"/>
    <s v="4004 MA"/>
    <s v="NL"/>
    <x v="76"/>
    <s v="Andries Copierhof 2"/>
    <x v="40"/>
    <s v="3059LM"/>
    <s v="NL"/>
    <s v="0002246662"/>
    <s v="0091753_006"/>
    <s v="31V"/>
    <s v="NL001131849B01"/>
    <n v="2"/>
    <n v="0"/>
    <n v="27.26"/>
    <s v="N"/>
    <s v="Peter Appel Transport B.V."/>
    <n v="36622"/>
    <d v="2023-03-03T00:00:00"/>
    <s v="09:03:00"/>
    <n v="0"/>
    <x v="4"/>
    <x v="8"/>
    <n v="3"/>
    <x v="33"/>
    <n v="1"/>
    <n v="0.8"/>
    <x v="6"/>
    <n v="27.26"/>
    <n v="0"/>
    <n v="27.26"/>
  </r>
  <r>
    <s v="COLGATE 3800 DEB."/>
    <s v="Colgate-Palmolive Nederland BV"/>
    <s v="101t"/>
    <n v="101090946629"/>
    <n v="101030163484"/>
    <n v="930"/>
    <s v="Inv Booked"/>
    <s v="0002246665"/>
    <s v="Verkoop"/>
    <n v="170"/>
    <s v="Transport drops zone"/>
    <s v="9 - verwerkt"/>
    <n v="0"/>
    <m/>
    <d v="2023-03-03T00:00:00"/>
    <s v="DROP"/>
    <s v="0001010909466290091760_004"/>
    <m/>
    <m/>
    <m/>
    <s v="EUR"/>
    <n v="102.03"/>
    <s v="EUR"/>
    <n v="102.03"/>
    <s v="EUR"/>
    <n v="102.03"/>
    <n v="102.03"/>
    <n v="0"/>
    <s v="N"/>
    <n v="1223000326"/>
    <d v="2023-04-13T00:00:00"/>
    <m/>
    <d v="2023-03-03T00:00:00"/>
    <s v="00:00"/>
    <s v="23:59"/>
    <d v="2023-03-03T00:00:00"/>
    <s v="12:00"/>
    <s v="13:00"/>
    <n v="5.6"/>
    <s v="ce"/>
    <n v="2583"/>
    <n v="5.6"/>
    <n v="3"/>
    <s v="Kuehne+Nagel Tiel 3 Standpl"/>
    <s v="De Diepert 5"/>
    <s v="Tiel"/>
    <s v="4004 MA"/>
    <s v="NL"/>
    <x v="16"/>
    <s v="Rijnland 4"/>
    <x v="19"/>
    <s v="1948RL"/>
    <s v="NL"/>
    <s v="0002246665"/>
    <s v="0091760_004"/>
    <s v="31V"/>
    <s v="NL001131849B01"/>
    <n v="2"/>
    <n v="0"/>
    <n v="102.03"/>
    <s v="N"/>
    <s v="Peter Appel Transport B.V."/>
    <n v="36622"/>
    <d v="2023-03-03T00:00:00"/>
    <s v="15:08:00"/>
    <n v="0"/>
    <x v="4"/>
    <x v="8"/>
    <n v="3"/>
    <x v="17"/>
    <n v="1"/>
    <n v="5.6"/>
    <x v="0"/>
    <n v="102.03"/>
    <n v="0"/>
    <n v="102.03"/>
  </r>
  <r>
    <s v="COLGATE 3800 DEB."/>
    <s v="Colgate-Palmolive Nederland BV"/>
    <s v="101t"/>
    <n v="101090947040"/>
    <n v="101030163485"/>
    <n v="930"/>
    <s v="Inv Booked"/>
    <s v="0002246668"/>
    <s v="Verkoop"/>
    <n v="170"/>
    <s v="Transport drops zone"/>
    <s v="9 - verwerkt"/>
    <n v="0"/>
    <m/>
    <d v="2023-03-03T00:00:00"/>
    <s v="DROP"/>
    <s v="0001010909470400091977_002"/>
    <m/>
    <m/>
    <m/>
    <s v="EUR"/>
    <n v="9.7100000000000009"/>
    <s v="EUR"/>
    <n v="9.7100000000000009"/>
    <s v="EUR"/>
    <n v="9.7100000000000009"/>
    <n v="9.7100000000000009"/>
    <n v="0"/>
    <s v="N"/>
    <n v="1223000326"/>
    <d v="2023-04-13T00:00:00"/>
    <m/>
    <d v="2023-03-03T00:00:00"/>
    <s v="00:00"/>
    <s v="23:59"/>
    <d v="2023-03-03T00:00:00"/>
    <s v="09:15"/>
    <s v="09:15"/>
    <n v="0.8"/>
    <s v="ce"/>
    <n v="200"/>
    <n v="0.8"/>
    <n v="0"/>
    <s v="Kuehne+Nagel Tiel 3 Standpl"/>
    <s v="De Diepert 5"/>
    <s v="Tiel"/>
    <s v="4004 MA"/>
    <s v="NL"/>
    <x v="43"/>
    <s v="Nijverheidsweg 61"/>
    <x v="42"/>
    <s v="3341LJ"/>
    <s v="NL"/>
    <s v="0002246668"/>
    <s v="0091977_002"/>
    <s v="31V"/>
    <s v="NL001131849B01"/>
    <n v="2"/>
    <n v="0"/>
    <n v="9.7100000000000009"/>
    <s v="N"/>
    <s v="Peter Appel Transport B.V."/>
    <n v="36622"/>
    <d v="2023-03-03T00:00:00"/>
    <s v="10:00:00"/>
    <n v="0"/>
    <x v="4"/>
    <x v="8"/>
    <n v="3"/>
    <x v="19"/>
    <n v="0"/>
    <s v=""/>
    <x v="3"/>
    <s v=""/>
    <n v="0"/>
    <s v=""/>
  </r>
  <r>
    <s v="COLGATE 3800 DEB."/>
    <s v="Colgate-Palmolive Nederland BV"/>
    <s v="101t"/>
    <n v="101090947094"/>
    <n v="101030163593"/>
    <n v="930"/>
    <s v="Inv Booked"/>
    <s v="0002246674"/>
    <s v="Verkoop"/>
    <n v="190"/>
    <s v="Transport Zone ritpr"/>
    <s v="9 - verwerkt"/>
    <n v="0"/>
    <m/>
    <d v="2023-03-04T00:00:00"/>
    <s v="DROP"/>
    <s v="0001010909470940092003_002"/>
    <m/>
    <m/>
    <m/>
    <s v="EUR"/>
    <n v="38.83"/>
    <s v="EUR"/>
    <n v="38.83"/>
    <s v="EUR"/>
    <n v="38.83"/>
    <n v="38.83"/>
    <n v="0"/>
    <s v="N"/>
    <n v="1223000326"/>
    <d v="2023-04-13T00:00:00"/>
    <m/>
    <d v="2023-03-04T00:00:00"/>
    <s v="00:00"/>
    <s v="23:59"/>
    <d v="2023-03-04T00:00:00"/>
    <s v="02:15"/>
    <s v="03:15"/>
    <n v="4.8"/>
    <s v="ce"/>
    <n v="2233"/>
    <n v="4.8"/>
    <n v="3"/>
    <s v="Kuehne+Nagel Tiel 3 Standpl"/>
    <s v="De Diepert 5"/>
    <s v="Tiel"/>
    <s v="4004 MA"/>
    <s v="NL"/>
    <x v="24"/>
    <s v="Ravenswade 14"/>
    <x v="26"/>
    <s v="3439 LD"/>
    <s v="NL"/>
    <s v="0002246674"/>
    <s v="0092003_002"/>
    <s v="31V"/>
    <s v="NL001131849B01"/>
    <n v="2"/>
    <n v="0"/>
    <n v="38.83"/>
    <s v="N"/>
    <s v="Peter Appel Transport B.V."/>
    <n v="36624"/>
    <d v="2023-03-04T00:00:00"/>
    <s v="03:35:00"/>
    <n v="0"/>
    <x v="5"/>
    <x v="8"/>
    <n v="3"/>
    <x v="22"/>
    <n v="1"/>
    <n v="26.400000000000002"/>
    <x v="7"/>
    <n v="213.57"/>
    <n v="0"/>
    <n v="213.57"/>
  </r>
  <r>
    <s v="COLGATE 3800 DEB."/>
    <s v="Colgate-Palmolive Nederland BV"/>
    <s v="101t"/>
    <n v="101090947094"/>
    <n v="101030163579"/>
    <n v="930"/>
    <s v="Inv Booked"/>
    <s v="0002246681"/>
    <s v="Verkoop"/>
    <n v="190"/>
    <s v="Transport Zone ritpr"/>
    <s v="9 - verwerkt"/>
    <n v="0"/>
    <m/>
    <d v="2023-03-04T00:00:00"/>
    <s v="DROP"/>
    <s v="0001010909470940092003_002"/>
    <m/>
    <m/>
    <m/>
    <s v="EUR"/>
    <n v="135.91"/>
    <s v="EUR"/>
    <n v="135.91"/>
    <s v="EUR"/>
    <n v="135.91"/>
    <n v="135.91"/>
    <n v="0"/>
    <s v="N"/>
    <n v="1223000326"/>
    <d v="2023-04-13T00:00:00"/>
    <m/>
    <d v="2023-03-04T00:00:00"/>
    <s v="00:00"/>
    <s v="23:59"/>
    <d v="2023-03-04T00:00:00"/>
    <s v="02:15"/>
    <s v="03:15"/>
    <n v="16"/>
    <s v="ce"/>
    <n v="8675"/>
    <n v="16.8"/>
    <n v="17"/>
    <s v="Kuehne+Nagel Tiel 3 Standpl"/>
    <s v="De Diepert 5"/>
    <s v="Tiel"/>
    <s v="4004 MA"/>
    <s v="NL"/>
    <x v="24"/>
    <s v="Ravenswade 14"/>
    <x v="26"/>
    <s v="3439 LD"/>
    <s v="NL"/>
    <s v="0002246681"/>
    <s v="0092003_002"/>
    <s v="31V"/>
    <s v="NL001131849B01"/>
    <n v="2"/>
    <n v="0"/>
    <n v="135.91"/>
    <s v="N"/>
    <s v="Peter Appel Transport B.V."/>
    <n v="36624"/>
    <d v="2023-03-04T00:00:00"/>
    <s v="03:35:00"/>
    <n v="0"/>
    <x v="5"/>
    <x v="8"/>
    <n v="3"/>
    <x v="22"/>
    <n v="0"/>
    <s v=""/>
    <x v="7"/>
    <s v=""/>
    <n v="0"/>
    <s v=""/>
  </r>
  <r>
    <s v="COLGATE 3800 DEB."/>
    <s v="Colgate-Palmolive Nederland BV"/>
    <s v="101t"/>
    <n v="101090947074"/>
    <n v="101030163580"/>
    <n v="930"/>
    <s v="Inv Booked"/>
    <s v="0002246689"/>
    <s v="Verkoop"/>
    <n v="170"/>
    <s v="Transport drops zone"/>
    <s v="9 - verwerkt"/>
    <n v="0"/>
    <m/>
    <d v="2023-03-04T00:00:00"/>
    <s v="DROP"/>
    <s v="0001010909470740091991_002"/>
    <m/>
    <m/>
    <m/>
    <s v="EUR"/>
    <n v="182.69"/>
    <s v="EUR"/>
    <n v="182.69"/>
    <s v="EUR"/>
    <n v="182.69"/>
    <n v="182.69"/>
    <n v="0"/>
    <s v="Y"/>
    <n v="1223000326"/>
    <d v="2023-04-13T00:00:00"/>
    <m/>
    <d v="2023-03-04T00:00:00"/>
    <s v="00:00"/>
    <s v="23:59"/>
    <d v="2023-03-04T00:00:00"/>
    <s v="07:00"/>
    <s v="07:00"/>
    <n v="26"/>
    <s v="ce"/>
    <n v="14442"/>
    <n v="26.4"/>
    <n v="32"/>
    <s v="Kuehne+Nagel Tiel 3 Standpl"/>
    <s v="De Diepert 5"/>
    <s v="Tiel"/>
    <s v="4004 MA"/>
    <s v="NL"/>
    <x v="14"/>
    <s v="Rood 24"/>
    <x v="17"/>
    <s v="6666LT"/>
    <s v="NL"/>
    <s v="0002246689"/>
    <s v="0091991_002"/>
    <s v="31V"/>
    <s v="NL001131849B01"/>
    <n v="2"/>
    <n v="0"/>
    <n v="182.69"/>
    <s v="N"/>
    <s v="Peter Appel Transport B.V."/>
    <n v="36622"/>
    <d v="2023-03-04T00:00:00"/>
    <s v="08:33:00"/>
    <n v="0"/>
    <x v="5"/>
    <x v="8"/>
    <n v="3"/>
    <x v="15"/>
    <n v="1"/>
    <n v="26.4"/>
    <x v="5"/>
    <n v="182.69"/>
    <n v="0"/>
    <n v="182.69"/>
  </r>
  <r>
    <s v="COLGATE 3800 DEB."/>
    <s v="Colgate-Palmolive Nederland BV"/>
    <s v="101t"/>
    <n v="101090947073"/>
    <n v="101030163581"/>
    <n v="930"/>
    <s v="Inv Booked"/>
    <s v="0002246692"/>
    <s v="Verkoop"/>
    <n v="170"/>
    <s v="Transport drops zone"/>
    <s v="9 - verwerkt"/>
    <n v="0"/>
    <m/>
    <d v="2023-03-04T00:00:00"/>
    <s v="DROP"/>
    <s v="0001010909470730091990_002"/>
    <m/>
    <m/>
    <m/>
    <s v="EUR"/>
    <n v="137.31"/>
    <s v="EUR"/>
    <n v="137.31"/>
    <s v="EUR"/>
    <n v="137.31"/>
    <n v="137.31"/>
    <n v="0"/>
    <s v="Y"/>
    <n v="1223000326"/>
    <d v="2023-04-13T00:00:00"/>
    <m/>
    <d v="2023-03-04T00:00:00"/>
    <s v="00:00"/>
    <s v="23:59"/>
    <d v="2023-03-04T00:00:00"/>
    <s v="06:00"/>
    <s v="07:00"/>
    <n v="22"/>
    <s v="ce"/>
    <n v="11523"/>
    <n v="22.4"/>
    <n v="23"/>
    <s v="Kuehne+Nagel Tiel 3 Standpl"/>
    <s v="De Diepert 5"/>
    <s v="Tiel"/>
    <s v="4004 MA"/>
    <s v="NL"/>
    <x v="2"/>
    <s v="Randweg 2"/>
    <x v="6"/>
    <s v="4191 NN"/>
    <s v="NL"/>
    <s v="0002246692"/>
    <s v="0091990_002"/>
    <s v="31V"/>
    <s v="NL001131849B01"/>
    <n v="2"/>
    <n v="0"/>
    <n v="137.31"/>
    <s v="N"/>
    <s v="Peter Appel Transport B.V."/>
    <n v="36622"/>
    <d v="2023-03-04T00:00:00"/>
    <s v="08:11:00"/>
    <n v="0"/>
    <x v="5"/>
    <x v="8"/>
    <n v="3"/>
    <x v="6"/>
    <n v="1"/>
    <n v="26.4"/>
    <x v="2"/>
    <n v="162.79"/>
    <n v="0"/>
    <n v="162.79"/>
  </r>
  <r>
    <s v="COLGATE 3800 DEB."/>
    <s v="Colgate-Palmolive Nederland BV"/>
    <s v="101t"/>
    <n v="101090947073"/>
    <n v="101030163586"/>
    <n v="980"/>
    <s v="Cancel No In"/>
    <s v="0002246686 REFUSED"/>
    <s v="Verkoop"/>
    <n v="170"/>
    <s v="Transport drops zone"/>
    <s v="0 - ingevoerd"/>
    <n v="0"/>
    <m/>
    <d v="2023-03-04T00:00:00"/>
    <s v="DROP"/>
    <s v="0001010909470730091990_002"/>
    <n v="132.5"/>
    <n v="20.8"/>
    <m/>
    <s v="EUR"/>
    <n v="25.48"/>
    <s v="EUR"/>
    <n v="0"/>
    <s v="EUR"/>
    <n v="25.48"/>
    <n v="0"/>
    <n v="-25.48"/>
    <s v="N"/>
    <m/>
    <m/>
    <m/>
    <d v="2023-03-04T00:00:00"/>
    <s v="00:00"/>
    <s v="23:59"/>
    <d v="2023-03-04T00:00:00"/>
    <s v="06:00"/>
    <s v="07:00"/>
    <n v="4"/>
    <s v="ce"/>
    <n v="3437"/>
    <n v="4"/>
    <n v="5"/>
    <s v="Kuehne+Nagel Tiel 3 Standpl"/>
    <s v="De Diepert 5"/>
    <s v="Tiel"/>
    <s v="4004 MA"/>
    <s v="NL"/>
    <x v="2"/>
    <s v="Randweg 2"/>
    <x v="6"/>
    <s v="4191 NN"/>
    <s v="NL"/>
    <s v="0002246686 REFUSED"/>
    <s v="0091990_002"/>
    <m/>
    <s v="NL001131849B01"/>
    <n v="2"/>
    <n v="0"/>
    <n v="0"/>
    <s v="N"/>
    <s v="Peter Appel Transport B.V."/>
    <n v="36622"/>
    <d v="2023-03-04T00:00:00"/>
    <s v="08:11:00"/>
    <n v="0"/>
    <x v="5"/>
    <x v="8"/>
    <n v="3"/>
    <x v="6"/>
    <n v="0"/>
    <s v=""/>
    <x v="2"/>
    <s v=""/>
    <n v="0"/>
    <s v=""/>
  </r>
  <r>
    <s v="COLGATE 3800 DEB."/>
    <s v="Colgate-Palmolive Nederland BV"/>
    <s v="101t"/>
    <n v="101090947115"/>
    <n v="101030163587"/>
    <n v="930"/>
    <s v="Inv Booked"/>
    <s v="0002246676"/>
    <s v="Verkoop"/>
    <n v="170"/>
    <s v="Transport drops zone"/>
    <s v="9 - verwerkt"/>
    <n v="0"/>
    <m/>
    <d v="2023-03-04T00:00:00"/>
    <s v="DROP"/>
    <s v="0001010909471150092025_002"/>
    <m/>
    <m/>
    <m/>
    <s v="EUR"/>
    <n v="213.58"/>
    <s v="EUR"/>
    <n v="213.58"/>
    <s v="EUR"/>
    <n v="213.58"/>
    <n v="213.58"/>
    <n v="0"/>
    <s v="Y"/>
    <n v="1223000326"/>
    <d v="2023-04-13T00:00:00"/>
    <m/>
    <d v="2023-03-04T00:00:00"/>
    <s v="00:00"/>
    <s v="23:59"/>
    <d v="2023-03-04T00:00:00"/>
    <s v="10:30"/>
    <s v="11:30"/>
    <n v="26"/>
    <s v="ce"/>
    <n v="6198"/>
    <n v="26.4"/>
    <n v="10"/>
    <s v="Kuehne+Nagel Tiel 3 Standpl"/>
    <s v="De Diepert 5"/>
    <s v="Tiel"/>
    <s v="4004 MA"/>
    <s v="NL"/>
    <x v="24"/>
    <s v="Ravenswade 14"/>
    <x v="26"/>
    <s v="3439 LD"/>
    <s v="NL"/>
    <s v="0002246676"/>
    <s v="0092025_002"/>
    <s v="31V"/>
    <s v="NL001131849B01"/>
    <n v="2"/>
    <n v="0"/>
    <n v="213.58"/>
    <s v="N"/>
    <s v="Peter Appel Transport B.V."/>
    <n v="36622"/>
    <d v="2023-03-04T00:00:00"/>
    <s v="11:50:00"/>
    <n v="9"/>
    <x v="5"/>
    <x v="8"/>
    <n v="3"/>
    <x v="22"/>
    <n v="1"/>
    <n v="26.4"/>
    <x v="7"/>
    <n v="213.58"/>
    <n v="0"/>
    <n v="213.58"/>
  </r>
  <r>
    <s v="COLGATE 3800 DEB."/>
    <s v="Colgate-Palmolive Nederland BV"/>
    <s v="101t"/>
    <n v="101090947094"/>
    <n v="101030163590"/>
    <n v="930"/>
    <s v="Inv Booked"/>
    <s v="0002246677"/>
    <s v="Verkoop"/>
    <n v="190"/>
    <s v="Transport Zone ritpr"/>
    <s v="9 - verwerkt"/>
    <n v="0"/>
    <m/>
    <d v="2023-03-04T00:00:00"/>
    <s v="DROP"/>
    <s v="0001010909470940092003_002"/>
    <m/>
    <m/>
    <m/>
    <s v="EUR"/>
    <n v="38.83"/>
    <s v="EUR"/>
    <n v="38.83"/>
    <s v="EUR"/>
    <n v="38.83"/>
    <n v="38.83"/>
    <n v="0"/>
    <s v="N"/>
    <n v="1223000326"/>
    <d v="2023-04-13T00:00:00"/>
    <m/>
    <d v="2023-03-04T00:00:00"/>
    <s v="00:00"/>
    <s v="23:59"/>
    <d v="2023-03-04T00:00:00"/>
    <s v="02:15"/>
    <s v="03:15"/>
    <n v="4.8"/>
    <s v="ce"/>
    <n v="2385"/>
    <n v="4.8"/>
    <n v="5"/>
    <s v="Kuehne+Nagel Tiel 3 Standpl"/>
    <s v="De Diepert 5"/>
    <s v="Tiel"/>
    <s v="4004 MA"/>
    <s v="NL"/>
    <x v="24"/>
    <s v="Ravenswade 14"/>
    <x v="26"/>
    <s v="3439 LD"/>
    <s v="NL"/>
    <s v="0002246677"/>
    <s v="0092003_002"/>
    <s v="31V"/>
    <s v="NL001131849B01"/>
    <n v="2"/>
    <n v="0"/>
    <n v="38.83"/>
    <s v="N"/>
    <s v="Peter Appel Transport B.V."/>
    <n v="36624"/>
    <d v="2023-03-04T00:00:00"/>
    <s v="03:35:00"/>
    <n v="0"/>
    <x v="5"/>
    <x v="8"/>
    <n v="3"/>
    <x v="22"/>
    <n v="0"/>
    <s v=""/>
    <x v="7"/>
    <s v=""/>
    <n v="0"/>
    <s v=""/>
  </r>
  <r>
    <s v="COLGATE 3800 DEB."/>
    <s v="Colgate-Palmolive Nederland BV"/>
    <s v="101t"/>
    <n v="101090947505"/>
    <n v="101030163632"/>
    <n v="930"/>
    <s v="Inv Booked"/>
    <s v="0002246695"/>
    <s v="Verkoop"/>
    <n v="170"/>
    <s v="Transport drops zone"/>
    <s v="9 - verwerkt"/>
    <n v="0"/>
    <m/>
    <d v="2023-03-06T00:00:00"/>
    <s v="DROP"/>
    <s v="0001010909475050092251_002"/>
    <m/>
    <m/>
    <m/>
    <s v="EUR"/>
    <n v="139.04"/>
    <s v="EUR"/>
    <n v="139.04"/>
    <s v="EUR"/>
    <n v="139.04"/>
    <n v="139.04"/>
    <n v="0"/>
    <s v="N"/>
    <n v="1223000326"/>
    <d v="2023-04-13T00:00:00"/>
    <m/>
    <d v="2023-03-06T00:00:00"/>
    <s v="00:00"/>
    <s v="23:59"/>
    <d v="2023-03-06T00:00:00"/>
    <s v="14:00"/>
    <s v="14:00"/>
    <n v="16"/>
    <s v="ce"/>
    <n v="14243"/>
    <n v="16"/>
    <n v="27"/>
    <s v="Kuehne+Nagel Tiel 3 Standpl"/>
    <s v="De Diepert 5"/>
    <s v="Tiel"/>
    <s v="4004 MA"/>
    <s v="NL"/>
    <x v="14"/>
    <s v="Rood 24"/>
    <x v="17"/>
    <s v="6666LT"/>
    <s v="NL"/>
    <s v="0002246695"/>
    <s v="0092251_002"/>
    <s v="31V"/>
    <s v="NL001131849B01"/>
    <n v="2"/>
    <n v="0"/>
    <n v="139.04"/>
    <s v="N"/>
    <s v="Peter Appel Transport B.V."/>
    <n v="36622"/>
    <d v="2023-03-06T00:00:00"/>
    <s v="15:25:00"/>
    <n v="0"/>
    <x v="0"/>
    <x v="9"/>
    <n v="3"/>
    <x v="15"/>
    <n v="1"/>
    <n v="16"/>
    <x v="5"/>
    <n v="139.04"/>
    <n v="0"/>
    <n v="139.04"/>
  </r>
  <r>
    <s v="COLGATE 3800 DEB."/>
    <s v="Colgate-Palmolive Nederland BV"/>
    <s v="101t"/>
    <n v="101090947153"/>
    <n v="101030163592"/>
    <n v="930"/>
    <s v="Inv Booked"/>
    <s v="0002246673"/>
    <s v="Verkoop"/>
    <n v="170"/>
    <s v="Transport drops zone"/>
    <s v="9 - verwerkt"/>
    <n v="0"/>
    <m/>
    <d v="2023-03-06T00:00:00"/>
    <s v="DROP"/>
    <s v="0001010909471530092057_002"/>
    <m/>
    <m/>
    <m/>
    <s v="EUR"/>
    <n v="399.36"/>
    <s v="EUR"/>
    <n v="399.36"/>
    <s v="EUR"/>
    <n v="399.36"/>
    <n v="399.36"/>
    <n v="0"/>
    <s v="N"/>
    <n v="1223000326"/>
    <d v="2023-04-13T00:00:00"/>
    <m/>
    <d v="2023-03-06T00:00:00"/>
    <s v="00:00"/>
    <s v="23:59"/>
    <d v="2023-03-06T00:00:00"/>
    <s v="11:00"/>
    <s v="11:00"/>
    <n v="24"/>
    <s v="ce"/>
    <n v="20682"/>
    <n v="24"/>
    <n v="40"/>
    <s v="Kuehne+Nagel Tiel 3 Standpl"/>
    <s v="De Diepert 5"/>
    <s v="Tiel"/>
    <s v="4004 MA"/>
    <s v="NL"/>
    <x v="0"/>
    <s v="Henri Fordlaan 6"/>
    <x v="0"/>
    <s v="9615TK"/>
    <s v="NL"/>
    <s v="0002246673"/>
    <s v="0092057_002"/>
    <s v="31V"/>
    <s v="NL001131849B01"/>
    <n v="2"/>
    <n v="0"/>
    <n v="399.36"/>
    <s v="N"/>
    <s v="Peter Appel Transport B.V."/>
    <n v="36622"/>
    <d v="2023-03-06T00:00:00"/>
    <s v="11:26:00"/>
    <n v="0"/>
    <x v="0"/>
    <x v="9"/>
    <n v="3"/>
    <x v="0"/>
    <n v="1"/>
    <n v="24"/>
    <x v="0"/>
    <n v="399.36"/>
    <n v="0"/>
    <n v="399.36"/>
  </r>
  <r>
    <s v="COLGATE 3800 DEB."/>
    <s v="Colgate-Palmolive Nederland BV"/>
    <s v="101t"/>
    <n v="101090947154"/>
    <n v="101030163594"/>
    <n v="930"/>
    <s v="Inv Booked"/>
    <s v="0002246694"/>
    <s v="Verkoop"/>
    <n v="170"/>
    <s v="Transport drops zone"/>
    <s v="9 - verwerkt"/>
    <n v="0"/>
    <m/>
    <d v="2023-03-06T00:00:00"/>
    <s v="DROP"/>
    <s v="0001010909471540092064_002"/>
    <m/>
    <m/>
    <m/>
    <s v="EUR"/>
    <n v="203.1"/>
    <s v="EUR"/>
    <n v="203.1"/>
    <s v="EUR"/>
    <n v="203.1"/>
    <n v="203.1"/>
    <n v="0"/>
    <s v="N"/>
    <n v="1223000326"/>
    <d v="2023-04-13T00:00:00"/>
    <m/>
    <d v="2023-03-06T00:00:00"/>
    <s v="00:00"/>
    <s v="23:59"/>
    <d v="2023-03-06T00:00:00"/>
    <s v="08:00"/>
    <s v="15:00"/>
    <n v="8.8000000000000007"/>
    <s v="ce"/>
    <n v="9459"/>
    <n v="8.8000000000000007"/>
    <n v="15"/>
    <s v="Kuehne+Nagel Tiel 3 Standpl"/>
    <s v="De Diepert 5"/>
    <s v="Tiel"/>
    <s v="4004 MA"/>
    <s v="NL"/>
    <x v="8"/>
    <s v="Orionweg 2"/>
    <x v="10"/>
    <s v="8938 AH"/>
    <s v="NL"/>
    <s v="0002246694"/>
    <s v="0092064_002"/>
    <s v="31V"/>
    <s v="NL001131849B01"/>
    <n v="2"/>
    <n v="0"/>
    <n v="203.1"/>
    <s v="N"/>
    <s v="Peter Appel Transport B.V."/>
    <n v="36622"/>
    <d v="2023-03-06T00:00:00"/>
    <s v="13:08:00"/>
    <n v="0"/>
    <x v="0"/>
    <x v="9"/>
    <n v="3"/>
    <x v="9"/>
    <n v="1"/>
    <n v="8.8000000000000007"/>
    <x v="0"/>
    <n v="203.1"/>
    <n v="0"/>
    <n v="203.1"/>
  </r>
  <r>
    <s v="COLGATE 3800 DEB."/>
    <s v="Colgate-Palmolive Nederland BV"/>
    <s v="101t"/>
    <n v="101090947151"/>
    <n v="101030163574"/>
    <n v="930"/>
    <s v="Inv Booked"/>
    <s v="0002246691"/>
    <s v="Verkoop"/>
    <n v="170"/>
    <s v="Transport drops zone"/>
    <s v="9 - verwerkt"/>
    <n v="0"/>
    <m/>
    <d v="2023-03-06T00:00:00"/>
    <s v="DROP"/>
    <s v="0001010909471510092058_002"/>
    <m/>
    <m/>
    <m/>
    <s v="EUR"/>
    <n v="88.59"/>
    <s v="EUR"/>
    <n v="88.59"/>
    <s v="EUR"/>
    <n v="88.59"/>
    <n v="88.59"/>
    <n v="0"/>
    <s v="N"/>
    <n v="1223000326"/>
    <d v="2023-04-13T00:00:00"/>
    <m/>
    <d v="2023-03-06T00:00:00"/>
    <s v="00:00"/>
    <s v="23:59"/>
    <d v="2023-03-06T00:00:00"/>
    <s v="07:00"/>
    <s v="10:00"/>
    <n v="5.6"/>
    <s v="ce"/>
    <n v="5239"/>
    <n v="5.6"/>
    <n v="10"/>
    <s v="Kuehne+Nagel Tiel 3 Standpl"/>
    <s v="De Diepert 5"/>
    <s v="Tiel"/>
    <s v="4004 MA"/>
    <s v="NL"/>
    <x v="10"/>
    <s v="Slego 1a"/>
    <x v="13"/>
    <s v="1046BM"/>
    <s v="NL"/>
    <s v="0002246691"/>
    <s v="0092058_002"/>
    <s v="31V"/>
    <s v="NL001131849B01"/>
    <n v="2"/>
    <n v="0"/>
    <n v="88.59"/>
    <s v="N"/>
    <s v="Peter Appel Transport B.V."/>
    <n v="36622"/>
    <d v="2023-03-06T00:00:00"/>
    <s v="10:03:00"/>
    <n v="0"/>
    <x v="0"/>
    <x v="9"/>
    <n v="3"/>
    <x v="11"/>
    <n v="1"/>
    <n v="5.6"/>
    <x v="0"/>
    <n v="88.59"/>
    <n v="0"/>
    <n v="88.59"/>
  </r>
  <r>
    <s v="COLGATE 3800 DEB."/>
    <s v="Colgate-Palmolive Nederland BV"/>
    <s v="101t"/>
    <n v="101090947160"/>
    <n v="101030163575"/>
    <n v="930"/>
    <s v="Inv Booked"/>
    <s v="0002246688"/>
    <s v="Verkoop"/>
    <n v="170"/>
    <s v="Transport drops zone"/>
    <s v="9 - verwerkt"/>
    <n v="0"/>
    <m/>
    <d v="2023-03-06T00:00:00"/>
    <s v="DROP"/>
    <s v="0001010909471600092070_003"/>
    <m/>
    <m/>
    <m/>
    <s v="EUR"/>
    <n v="89.79"/>
    <s v="EUR"/>
    <n v="89.79"/>
    <s v="EUR"/>
    <n v="89.79"/>
    <n v="89.79"/>
    <n v="0"/>
    <s v="N"/>
    <n v="1223000326"/>
    <d v="2023-04-13T00:00:00"/>
    <m/>
    <d v="2023-03-06T00:00:00"/>
    <s v="00:00"/>
    <s v="23:59"/>
    <d v="2023-03-06T00:00:00"/>
    <s v="13:30"/>
    <s v="13:30"/>
    <n v="6.4"/>
    <s v="ce"/>
    <n v="8258"/>
    <n v="6.4"/>
    <n v="13"/>
    <s v="Kuehne+Nagel Tiel 3 Standpl"/>
    <s v="De Diepert 5"/>
    <s v="Tiel"/>
    <s v="4004 MA"/>
    <s v="NL"/>
    <x v="41"/>
    <s v="Asteriastraat 9"/>
    <x v="3"/>
    <s v="5047 RM"/>
    <s v="NL"/>
    <s v="0002246688"/>
    <s v="0092070_003"/>
    <s v="31V"/>
    <s v="NL001131849B01"/>
    <n v="2"/>
    <n v="0"/>
    <n v="89.79"/>
    <s v="N"/>
    <s v="Peter Appel Transport B.V."/>
    <n v="36622"/>
    <d v="2023-03-06T00:00:00"/>
    <s v="13:49:00"/>
    <n v="0"/>
    <x v="0"/>
    <x v="9"/>
    <n v="3"/>
    <x v="3"/>
    <n v="1"/>
    <n v="10.4"/>
    <x v="0"/>
    <n v="145.91"/>
    <n v="0"/>
    <n v="145.91"/>
  </r>
  <r>
    <s v="COLGATE 3800 DEB."/>
    <s v="Colgate-Palmolive Nederland BV"/>
    <s v="101t"/>
    <n v="101090947157"/>
    <n v="101030163576"/>
    <n v="930"/>
    <s v="Inv Booked"/>
    <s v="0002246693"/>
    <s v="Verkoop"/>
    <n v="170"/>
    <s v="Transport drops zone"/>
    <s v="9 - verwerkt"/>
    <n v="0"/>
    <m/>
    <d v="2023-03-06T00:00:00"/>
    <s v="DROP"/>
    <s v="0001010909471570092068_002"/>
    <m/>
    <m/>
    <m/>
    <s v="EUR"/>
    <n v="129.4"/>
    <s v="EUR"/>
    <n v="129.4"/>
    <s v="EUR"/>
    <n v="129.4"/>
    <n v="129.4"/>
    <n v="0"/>
    <s v="N"/>
    <n v="1223000326"/>
    <d v="2023-04-13T00:00:00"/>
    <m/>
    <d v="2023-03-06T00:00:00"/>
    <s v="00:00"/>
    <s v="23:59"/>
    <d v="2023-03-06T00:00:00"/>
    <s v="11:00"/>
    <s v="12:00"/>
    <n v="20"/>
    <s v="ce"/>
    <n v="13031"/>
    <n v="20"/>
    <n v="26"/>
    <s v="Kuehne+Nagel Tiel 3 Standpl"/>
    <s v="De Diepert 5"/>
    <s v="Tiel"/>
    <s v="4004 MA"/>
    <s v="NL"/>
    <x v="2"/>
    <s v="Randweg 2"/>
    <x v="6"/>
    <s v="4191 NN"/>
    <s v="NL"/>
    <s v="0002246693"/>
    <s v="0092068_002"/>
    <s v="31V"/>
    <s v="NL001131849B01"/>
    <n v="2"/>
    <n v="0"/>
    <n v="129.4"/>
    <s v="N"/>
    <s v="Peter Appel Transport B.V."/>
    <n v="36622"/>
    <d v="2023-03-06T00:00:00"/>
    <s v="11:00:00"/>
    <n v="0"/>
    <x v="0"/>
    <x v="9"/>
    <n v="3"/>
    <x v="6"/>
    <n v="1"/>
    <n v="20"/>
    <x v="2"/>
    <n v="129.4"/>
    <n v="0"/>
    <n v="129.4"/>
  </r>
  <r>
    <s v="COLGATE 3800 DEB."/>
    <s v="Colgate-Palmolive Nederland BV"/>
    <s v="101t"/>
    <n v="101090947145"/>
    <n v="101030163577"/>
    <n v="930"/>
    <s v="Inv Booked"/>
    <s v="0002246684"/>
    <s v="Verkoop"/>
    <n v="170"/>
    <s v="Transport drops zone"/>
    <s v="9 - verwerkt"/>
    <n v="0"/>
    <m/>
    <d v="2023-03-06T00:00:00"/>
    <s v="DROP"/>
    <s v="0001010909471450092053_002"/>
    <m/>
    <m/>
    <m/>
    <s v="EUR"/>
    <n v="91.01"/>
    <s v="EUR"/>
    <n v="91.01"/>
    <s v="EUR"/>
    <n v="91.01"/>
    <n v="91.01"/>
    <n v="0"/>
    <s v="N"/>
    <n v="1223000326"/>
    <d v="2023-04-13T00:00:00"/>
    <m/>
    <d v="2023-03-06T00:00:00"/>
    <s v="00:00"/>
    <s v="23:59"/>
    <d v="2023-03-06T00:00:00"/>
    <s v="06:01"/>
    <s v="07:01"/>
    <n v="4.8"/>
    <s v="ce"/>
    <n v="4416"/>
    <n v="4.8"/>
    <n v="8"/>
    <s v="Kuehne+Nagel Tiel 3 Standpl"/>
    <s v="De Diepert 5"/>
    <s v="Tiel"/>
    <s v="4004 MA"/>
    <s v="NL"/>
    <x v="2"/>
    <s v="Laan van Ruyven 1"/>
    <x v="11"/>
    <s v="2645EE"/>
    <s v="NL"/>
    <s v="0002246684"/>
    <s v="0092053_002"/>
    <s v="31V"/>
    <s v="NL001131849B01"/>
    <n v="2"/>
    <n v="0"/>
    <n v="91.01"/>
    <s v="N"/>
    <s v="Peter Appel Transport B.V."/>
    <n v="36622"/>
    <d v="2023-03-06T00:00:00"/>
    <s v="07:01:00"/>
    <n v="0"/>
    <x v="0"/>
    <x v="9"/>
    <n v="3"/>
    <x v="4"/>
    <n v="1"/>
    <n v="4.8"/>
    <x v="2"/>
    <n v="91.01"/>
    <n v="0"/>
    <n v="91.01"/>
  </r>
  <r>
    <s v="COLGATE 3800 DEB."/>
    <s v="Colgate-Palmolive Nederland BV"/>
    <s v="101t"/>
    <n v="101090947146"/>
    <n v="101030163582"/>
    <n v="930"/>
    <s v="Inv Booked"/>
    <s v="0002246679"/>
    <s v="Verkoop"/>
    <n v="170"/>
    <s v="Transport drops zone"/>
    <s v="9 - verwerkt"/>
    <n v="0"/>
    <m/>
    <d v="2023-03-06T00:00:00"/>
    <s v="DROP"/>
    <s v="0001010909471460092052_002"/>
    <m/>
    <m/>
    <m/>
    <s v="EUR"/>
    <n v="366.12"/>
    <s v="EUR"/>
    <n v="366.12"/>
    <s v="EUR"/>
    <n v="366.12"/>
    <n v="366.12"/>
    <n v="0"/>
    <s v="N"/>
    <n v="1223000326"/>
    <d v="2023-04-13T00:00:00"/>
    <m/>
    <d v="2023-03-06T00:00:00"/>
    <s v="00:00"/>
    <s v="23:59"/>
    <d v="2023-03-06T00:00:00"/>
    <s v="08:00"/>
    <s v="16:00"/>
    <n v="21.6"/>
    <s v="ce"/>
    <n v="18153"/>
    <n v="21.6"/>
    <n v="31"/>
    <s v="Kuehne+Nagel Tiel 3 Standpl"/>
    <s v="De Diepert 5"/>
    <s v="Tiel"/>
    <s v="4004 MA"/>
    <s v="NL"/>
    <x v="86"/>
    <s v="Drentse Poort 27"/>
    <x v="60"/>
    <s v="9521 JA"/>
    <s v="NL"/>
    <s v="0002246679"/>
    <s v="0092052_002"/>
    <s v="31V"/>
    <s v="NL001131849B01"/>
    <n v="2"/>
    <n v="0"/>
    <n v="366.12"/>
    <s v="N"/>
    <s v="Peter Appel Transport B.V."/>
    <n v="36622"/>
    <d v="2023-03-06T00:00:00"/>
    <s v="08:52:00"/>
    <n v="0"/>
    <x v="0"/>
    <x v="9"/>
    <n v="3"/>
    <x v="44"/>
    <n v="1"/>
    <n v="21.6"/>
    <x v="6"/>
    <n v="366.12"/>
    <n v="0"/>
    <n v="366.12"/>
  </r>
  <r>
    <s v="COLGATE 3800 DEB."/>
    <s v="Colgate-Palmolive Nederland BV"/>
    <s v="101t"/>
    <n v="101090947157"/>
    <n v="101030163585"/>
    <n v="930"/>
    <s v="Inv Booked"/>
    <s v="0002246675"/>
    <s v="Verkoop"/>
    <n v="170"/>
    <s v="Transport drops zone"/>
    <s v="9 - verwerkt"/>
    <n v="0"/>
    <m/>
    <d v="2023-03-06T00:00:00"/>
    <s v="DROP"/>
    <s v="0001010909471570092068_003"/>
    <m/>
    <m/>
    <m/>
    <s v="EUR"/>
    <n v="66.89"/>
    <s v="EUR"/>
    <n v="66.89"/>
    <s v="EUR"/>
    <n v="66.89"/>
    <n v="66.89"/>
    <n v="0"/>
    <s v="N"/>
    <n v="1223000326"/>
    <d v="2023-04-13T00:00:00"/>
    <m/>
    <d v="2023-03-06T00:00:00"/>
    <s v="00:00"/>
    <s v="23:59"/>
    <d v="2023-03-06T00:00:00"/>
    <s v="13:00"/>
    <s v="13:00"/>
    <n v="7.2"/>
    <s v="ce"/>
    <n v="5988"/>
    <n v="7.2"/>
    <n v="7"/>
    <s v="Kuehne+Nagel Tiel 3 Standpl"/>
    <s v="De Diepert 5"/>
    <s v="Tiel"/>
    <s v="4004 MA"/>
    <s v="NL"/>
    <x v="45"/>
    <s v="Poppenbouwing 30"/>
    <x v="6"/>
    <s v="4191NZ"/>
    <s v="NL"/>
    <s v="0002246675"/>
    <s v="0092068_003"/>
    <s v="31V"/>
    <s v="NL001131849B01"/>
    <n v="2"/>
    <n v="0"/>
    <n v="66.89"/>
    <s v="N"/>
    <s v="Peter Appel Transport B.V."/>
    <n v="36622"/>
    <d v="2023-03-06T00:00:00"/>
    <s v="11:51:00"/>
    <n v="0"/>
    <x v="0"/>
    <x v="9"/>
    <n v="3"/>
    <x v="6"/>
    <n v="1"/>
    <n v="7.2"/>
    <x v="0"/>
    <n v="66.89"/>
    <n v="0"/>
    <n v="66.89"/>
  </r>
  <r>
    <s v="COLGATE 3800 DEB."/>
    <s v="Colgate-Palmolive Nederland BV"/>
    <s v="101t"/>
    <n v="101090947160"/>
    <n v="101030163588"/>
    <n v="930"/>
    <s v="Inv Booked"/>
    <s v="0002246685"/>
    <s v="Verkoop"/>
    <n v="170"/>
    <s v="Transport drops zone"/>
    <s v="9 - verwerkt"/>
    <n v="0"/>
    <m/>
    <d v="2023-03-06T00:00:00"/>
    <s v="DROP"/>
    <s v="0001010909471600092070_002"/>
    <m/>
    <m/>
    <m/>
    <s v="EUR"/>
    <n v="145.91"/>
    <s v="EUR"/>
    <n v="145.91"/>
    <s v="EUR"/>
    <n v="145.91"/>
    <n v="145.91"/>
    <n v="0"/>
    <s v="N"/>
    <n v="1223000326"/>
    <d v="2023-04-13T00:00:00"/>
    <m/>
    <d v="2023-03-06T00:00:00"/>
    <s v="00:00"/>
    <s v="23:59"/>
    <d v="2023-03-06T00:00:00"/>
    <s v="12:00"/>
    <s v="13:00"/>
    <n v="10.4"/>
    <s v="ce"/>
    <n v="10124"/>
    <n v="10.4"/>
    <n v="18"/>
    <s v="Kuehne+Nagel Tiel 3 Standpl"/>
    <s v="De Diepert 5"/>
    <s v="Tiel"/>
    <s v="4004 MA"/>
    <s v="NL"/>
    <x v="2"/>
    <s v="Pegasusweg 1"/>
    <x v="3"/>
    <s v="5015BZ"/>
    <s v="NL"/>
    <s v="0002246685"/>
    <s v="0092070_002"/>
    <s v="31V"/>
    <s v="NL001131849B01"/>
    <n v="2"/>
    <n v="0"/>
    <n v="145.91"/>
    <s v="N"/>
    <s v="Peter Appel Transport B.V."/>
    <n v="36622"/>
    <d v="2023-03-06T00:00:00"/>
    <s v="12:57:00"/>
    <n v="0"/>
    <x v="0"/>
    <x v="9"/>
    <n v="3"/>
    <x v="3"/>
    <n v="1"/>
    <n v="10.4"/>
    <x v="2"/>
    <n v="145.91"/>
    <n v="0"/>
    <n v="145.91"/>
  </r>
  <r>
    <s v="COLGATE 3800 DEB."/>
    <s v="Colgate-Palmolive Nederland BV"/>
    <s v="101t"/>
    <n v="101090947160"/>
    <n v="101030163589"/>
    <n v="930"/>
    <s v="Inv Booked"/>
    <s v="0002246690"/>
    <s v="Verkoop"/>
    <n v="170"/>
    <s v="Transport drops zone"/>
    <s v="9 - verwerkt"/>
    <n v="0"/>
    <m/>
    <d v="2023-03-06T00:00:00"/>
    <s v="DROP"/>
    <s v="0001010909471600092070_003"/>
    <m/>
    <m/>
    <m/>
    <s v="EUR"/>
    <n v="56.12"/>
    <s v="EUR"/>
    <n v="56.12"/>
    <s v="EUR"/>
    <n v="56.12"/>
    <n v="56.12"/>
    <n v="0"/>
    <s v="N"/>
    <n v="1223000326"/>
    <d v="2023-04-13T00:00:00"/>
    <m/>
    <d v="2023-03-06T00:00:00"/>
    <s v="00:00"/>
    <s v="23:59"/>
    <d v="2023-03-06T00:00:00"/>
    <s v="13:30"/>
    <s v="13:30"/>
    <n v="4"/>
    <s v="ce"/>
    <n v="2541"/>
    <n v="4"/>
    <n v="3"/>
    <s v="Kuehne+Nagel Tiel 3 Standpl"/>
    <s v="De Diepert 5"/>
    <s v="Tiel"/>
    <s v="4004 MA"/>
    <s v="NL"/>
    <x v="41"/>
    <s v="Asteriastraat 9"/>
    <x v="3"/>
    <s v="5047 RM"/>
    <s v="NL"/>
    <s v="0002246690"/>
    <s v="0092070_003"/>
    <s v="31V"/>
    <s v="NL001131849B01"/>
    <n v="2"/>
    <n v="0"/>
    <n v="56.12"/>
    <s v="N"/>
    <s v="Peter Appel Transport B.V."/>
    <n v="36622"/>
    <d v="2023-03-06T00:00:00"/>
    <s v="13:49:00"/>
    <n v="0"/>
    <x v="0"/>
    <x v="9"/>
    <n v="3"/>
    <x v="3"/>
    <n v="0"/>
    <s v=""/>
    <x v="0"/>
    <s v=""/>
    <n v="0"/>
    <s v=""/>
  </r>
  <r>
    <s v="COLGATE 3800 DEB."/>
    <s v="Colgate-Palmolive Nederland BV"/>
    <s v="101t"/>
    <n v="101090947151"/>
    <n v="101030163591"/>
    <n v="930"/>
    <s v="Inv Booked"/>
    <s v="0002246683"/>
    <s v="Verkoop"/>
    <n v="170"/>
    <s v="Transport drops zone"/>
    <s v="9 - verwerkt"/>
    <n v="0"/>
    <m/>
    <d v="2023-03-06T00:00:00"/>
    <s v="DROP"/>
    <s v="0001010909471510092058_003"/>
    <m/>
    <m/>
    <m/>
    <s v="EUR"/>
    <n v="70.180000000000007"/>
    <s v="EUR"/>
    <n v="70.180000000000007"/>
    <s v="EUR"/>
    <n v="70.180000000000007"/>
    <n v="70.180000000000007"/>
    <n v="0"/>
    <s v="N"/>
    <n v="1223000326"/>
    <d v="2023-04-13T00:00:00"/>
    <m/>
    <d v="2023-03-06T00:00:00"/>
    <s v="00:00"/>
    <s v="23:59"/>
    <d v="2023-03-06T00:00:00"/>
    <s v="11:00"/>
    <s v="12:00"/>
    <n v="3.2"/>
    <s v="ce"/>
    <n v="2813"/>
    <n v="3.2"/>
    <n v="5"/>
    <s v="Kuehne+Nagel Tiel 3 Standpl"/>
    <s v="De Diepert 5"/>
    <s v="Tiel"/>
    <s v="4004 MA"/>
    <s v="NL"/>
    <x v="7"/>
    <s v="HOOFDTOCHT 1"/>
    <x v="7"/>
    <s v="1507 CJ"/>
    <s v="NL"/>
    <s v="0002246683"/>
    <s v="0092058_003"/>
    <s v="31V"/>
    <s v="NL001131849B01"/>
    <n v="2"/>
    <n v="0"/>
    <n v="70.180000000000007"/>
    <s v="N"/>
    <s v="Peter Appel Transport B.V."/>
    <n v="36622"/>
    <d v="2023-03-06T00:00:00"/>
    <s v="11:13:00"/>
    <n v="0"/>
    <x v="0"/>
    <x v="9"/>
    <n v="3"/>
    <x v="7"/>
    <n v="1"/>
    <n v="3.2"/>
    <x v="2"/>
    <n v="70.180000000000007"/>
    <n v="0"/>
    <n v="70.180000000000007"/>
  </r>
  <r>
    <s v="COLGATE 3800 DEB."/>
    <s v="Colgate-Palmolive Nederland BV"/>
    <s v="101t"/>
    <n v="101090947085"/>
    <n v="101030163578"/>
    <n v="930"/>
    <s v="Inv Booked"/>
    <s v="0002246680"/>
    <s v="Verkoop"/>
    <n v="170"/>
    <s v="Transport drops zone"/>
    <s v="9 - verwerkt"/>
    <n v="0"/>
    <m/>
    <d v="2023-03-06T00:00:00"/>
    <s v="DROP"/>
    <s v="0001010909470850091994_009"/>
    <m/>
    <m/>
    <m/>
    <s v="EUR"/>
    <n v="96.72"/>
    <s v="EUR"/>
    <n v="96.72"/>
    <s v="EUR"/>
    <n v="96.72"/>
    <n v="96.72"/>
    <n v="0"/>
    <s v="N"/>
    <n v="1223000326"/>
    <d v="2023-04-13T00:00:00"/>
    <m/>
    <d v="2023-03-06T00:00:00"/>
    <s v="00:00"/>
    <s v="23:59"/>
    <d v="2023-03-06T00:00:00"/>
    <s v="07:00"/>
    <s v="08:00"/>
    <n v="4.8"/>
    <s v="ce"/>
    <n v="4416"/>
    <n v="4.8"/>
    <n v="8"/>
    <s v="Kuehne+Nagel Tiel 3 Standpl"/>
    <s v="De Diepert 5"/>
    <s v="Tiel"/>
    <s v="4004 MA"/>
    <s v="NL"/>
    <x v="13"/>
    <s v="GALVANIWEG 1"/>
    <x v="16"/>
    <s v="8013 RG"/>
    <s v="NL"/>
    <s v="0002246680"/>
    <s v="0091994_009"/>
    <s v="31V"/>
    <s v="NL001131849B01"/>
    <n v="2"/>
    <n v="0"/>
    <n v="96.72"/>
    <s v="N"/>
    <s v="Peter Appel Transport B.V."/>
    <n v="36622"/>
    <d v="2023-03-06T00:00:00"/>
    <s v="07:52:00"/>
    <n v="0"/>
    <x v="0"/>
    <x v="9"/>
    <n v="3"/>
    <x v="14"/>
    <n v="1"/>
    <n v="4.8"/>
    <x v="2"/>
    <n v="96.72"/>
    <n v="0"/>
    <n v="96.72"/>
  </r>
  <r>
    <s v="COLGATE 3800 DEB."/>
    <s v="Colgate-Palmolive Nederland BV"/>
    <s v="101t"/>
    <n v="101090947156"/>
    <n v="101030163583"/>
    <n v="930"/>
    <s v="Inv Booked"/>
    <s v="0002246682"/>
    <s v="Verkoop"/>
    <n v="170"/>
    <s v="Transport drops zone"/>
    <s v="9 - verwerkt"/>
    <n v="0"/>
    <m/>
    <d v="2023-03-06T00:00:00"/>
    <s v="DROP"/>
    <s v="0001010909471560092062_002"/>
    <m/>
    <m/>
    <m/>
    <s v="EUR"/>
    <n v="333.96"/>
    <s v="EUR"/>
    <n v="333.96"/>
    <s v="EUR"/>
    <n v="333.96"/>
    <n v="333.96"/>
    <n v="0"/>
    <s v="N"/>
    <n v="1223000326"/>
    <d v="2023-04-13T00:00:00"/>
    <m/>
    <d v="2023-03-06T00:00:00"/>
    <s v="00:00"/>
    <s v="23:59"/>
    <d v="2023-03-06T00:00:00"/>
    <s v="11:00"/>
    <s v="11:00"/>
    <n v="26.4"/>
    <s v="ce"/>
    <n v="21505"/>
    <n v="26.4"/>
    <n v="41"/>
    <s v="Kuehne+Nagel Tiel 3 Standpl"/>
    <s v="De Diepert 5"/>
    <s v="Tiel"/>
    <s v="4004 MA"/>
    <s v="NL"/>
    <x v="1"/>
    <s v="Fahrenheitweg 1"/>
    <x v="1"/>
    <s v="6101WR"/>
    <s v="NL"/>
    <s v="0002246682"/>
    <s v="0092062_002"/>
    <s v="31V"/>
    <s v="NL001131849B01"/>
    <n v="2"/>
    <n v="0"/>
    <n v="333.96"/>
    <s v="N"/>
    <s v="Peter Appel Transport B.V."/>
    <n v="36622"/>
    <d v="2023-03-06T00:00:00"/>
    <s v="12:53:00"/>
    <n v="24"/>
    <x v="0"/>
    <x v="9"/>
    <n v="3"/>
    <x v="1"/>
    <n v="1"/>
    <n v="26.4"/>
    <x v="1"/>
    <n v="333.96"/>
    <n v="0"/>
    <n v="333.96"/>
  </r>
  <r>
    <s v="COLGATE 3800 DEB."/>
    <s v="Colgate-Palmolive Nederland BV"/>
    <s v="101t"/>
    <n v="101090947155"/>
    <n v="101030163584"/>
    <n v="930"/>
    <s v="Inv Booked"/>
    <s v="0002246678"/>
    <s v="Verkoop"/>
    <n v="170"/>
    <s v="Transport drops zone"/>
    <s v="9 - verwerkt"/>
    <n v="0"/>
    <m/>
    <d v="2023-03-06T00:00:00"/>
    <s v="DROP"/>
    <s v="0001010909471550092061_002"/>
    <m/>
    <m/>
    <m/>
    <s v="EUR"/>
    <n v="289.27999999999997"/>
    <s v="EUR"/>
    <n v="289.27999999999997"/>
    <s v="EUR"/>
    <n v="289.27999999999997"/>
    <n v="289.27999999999997"/>
    <n v="0"/>
    <s v="N"/>
    <n v="1223000326"/>
    <d v="2023-04-13T00:00:00"/>
    <m/>
    <d v="2023-03-06T00:00:00"/>
    <s v="00:00"/>
    <s v="23:59"/>
    <d v="2023-03-06T00:00:00"/>
    <s v="11:00"/>
    <s v="11:00"/>
    <n v="25.6"/>
    <s v="ce"/>
    <n v="18801"/>
    <n v="25.6"/>
    <n v="43"/>
    <s v="Kuehne+Nagel Tiel 3 Standpl"/>
    <s v="De Diepert 5"/>
    <s v="Tiel"/>
    <s v="4004 MA"/>
    <s v="NL"/>
    <x v="1"/>
    <s v="Perenmarkt 15"/>
    <x v="2"/>
    <s v="1681PG"/>
    <s v="NL"/>
    <s v="0002246678"/>
    <s v="0092061_002"/>
    <s v="31V"/>
    <s v="NL001131849B01"/>
    <n v="2"/>
    <n v="0"/>
    <n v="289.27999999999997"/>
    <s v="N"/>
    <s v="Peter Appel Transport B.V."/>
    <n v="36622"/>
    <d v="2023-03-06T00:00:00"/>
    <s v="11:50:00"/>
    <n v="0"/>
    <x v="0"/>
    <x v="9"/>
    <n v="3"/>
    <x v="2"/>
    <n v="1"/>
    <n v="25.6"/>
    <x v="1"/>
    <n v="289.27999999999997"/>
    <n v="0"/>
    <n v="289.27999999999997"/>
  </r>
  <r>
    <s v="COLGATE 3800 DEB."/>
    <s v="Colgate-Palmolive Nederland BV"/>
    <s v="101t"/>
    <n v="101090947913"/>
    <n v="101030163647"/>
    <n v="930"/>
    <s v="Inv Booked"/>
    <s v="0002246696"/>
    <s v="Verkoop"/>
    <n v="170"/>
    <s v="Transport drops zone"/>
    <s v="9 - verwerkt"/>
    <n v="0"/>
    <m/>
    <d v="2023-03-07T00:00:00"/>
    <s v="DROP"/>
    <s v="0001010909479130092559_002"/>
    <m/>
    <m/>
    <m/>
    <s v="EUR"/>
    <n v="290.2"/>
    <s v="EUR"/>
    <n v="290.2"/>
    <s v="EUR"/>
    <n v="290.2"/>
    <n v="290.2"/>
    <n v="0"/>
    <s v="N"/>
    <n v="1223000326"/>
    <d v="2023-04-13T00:00:00"/>
    <m/>
    <d v="2023-03-07T00:00:00"/>
    <s v="00:00"/>
    <s v="23:59"/>
    <d v="2023-03-07T00:00:00"/>
    <s v="07:00"/>
    <s v="07:00"/>
    <n v="20"/>
    <s v="ce"/>
    <n v="23139"/>
    <n v="20"/>
    <n v="39"/>
    <s v="Kuehne+Nagel Tiel 3 Standpl"/>
    <s v="De Diepert 5"/>
    <s v="Tiel"/>
    <s v="4004 MA"/>
    <s v="NL"/>
    <x v="1"/>
    <s v="Fahrenheitweg 1"/>
    <x v="1"/>
    <s v="6101WR"/>
    <s v="NL"/>
    <s v="0002246696"/>
    <s v="0092559_002"/>
    <s v="31V"/>
    <s v="NL001131849B01"/>
    <n v="2"/>
    <n v="0"/>
    <n v="290.2"/>
    <s v="N"/>
    <s v="Peter Appel Transport B.V."/>
    <n v="36622"/>
    <d v="2023-03-07T00:00:00"/>
    <s v="07:19:00"/>
    <n v="0"/>
    <x v="1"/>
    <x v="9"/>
    <n v="3"/>
    <x v="1"/>
    <n v="1"/>
    <n v="20"/>
    <x v="1"/>
    <n v="290.2"/>
    <n v="0"/>
    <n v="290.2"/>
  </r>
  <r>
    <s v="COLGATE 3800 DEB."/>
    <s v="Colgate-Palmolive Nederland BV"/>
    <s v="101t"/>
    <n v="101090947624"/>
    <n v="101030163648"/>
    <n v="930"/>
    <s v="Inv Booked"/>
    <s v="0002246700"/>
    <s v="Verkoop"/>
    <n v="170"/>
    <s v="Transport drops zone"/>
    <s v="9 - verwerkt"/>
    <n v="0"/>
    <m/>
    <d v="2023-03-07T00:00:00"/>
    <s v="DROP"/>
    <s v="0001010909476240092358_002"/>
    <m/>
    <m/>
    <m/>
    <s v="EUR"/>
    <n v="307.33"/>
    <s v="EUR"/>
    <n v="307.33"/>
    <s v="EUR"/>
    <n v="307.33"/>
    <n v="307.33"/>
    <n v="0"/>
    <s v="N"/>
    <n v="1223000326"/>
    <d v="2023-04-13T00:00:00"/>
    <m/>
    <d v="2023-03-07T00:00:00"/>
    <s v="00:00"/>
    <s v="23:59"/>
    <d v="2023-03-07T00:00:00"/>
    <s v="08:00"/>
    <s v="08:00"/>
    <n v="22.4"/>
    <s v="ce"/>
    <n v="22289"/>
    <n v="22.4"/>
    <n v="40"/>
    <s v="Kuehne+Nagel Tiel 3 Standpl"/>
    <s v="De Diepert 5"/>
    <s v="Tiel"/>
    <s v="4004 MA"/>
    <s v="NL"/>
    <x v="50"/>
    <s v="Fahrenheitweg 24"/>
    <x v="1"/>
    <s v="6101WR"/>
    <s v="NL"/>
    <s v="0002246700"/>
    <s v="0092358_002"/>
    <s v="31V"/>
    <s v="NL001131849B01"/>
    <n v="2"/>
    <n v="0"/>
    <n v="307.33"/>
    <s v="N"/>
    <s v="Peter Appel Transport B.V."/>
    <n v="36622"/>
    <d v="2023-03-07T00:00:00"/>
    <s v="08:23:00"/>
    <n v="0"/>
    <x v="1"/>
    <x v="9"/>
    <n v="3"/>
    <x v="1"/>
    <n v="1"/>
    <n v="22.4"/>
    <x v="1"/>
    <n v="307.33"/>
    <n v="0"/>
    <n v="307.33"/>
  </r>
  <r>
    <s v="COLGATE 3800 DEB."/>
    <s v="Colgate-Palmolive Nederland BV"/>
    <s v="101t"/>
    <n v="101090947627"/>
    <n v="101030163649"/>
    <n v="930"/>
    <s v="Inv Booked"/>
    <s v="0002246697"/>
    <s v="Verkoop"/>
    <n v="170"/>
    <s v="Transport drops zone"/>
    <s v="9 - verwerkt"/>
    <n v="0"/>
    <m/>
    <d v="2023-03-07T00:00:00"/>
    <s v="DROP"/>
    <s v="0001010909476270092362_002"/>
    <m/>
    <m/>
    <m/>
    <s v="EUR"/>
    <n v="399.36"/>
    <s v="EUR"/>
    <n v="399.36"/>
    <s v="EUR"/>
    <n v="399.36"/>
    <n v="399.36"/>
    <n v="0"/>
    <s v="N"/>
    <n v="1223000326"/>
    <d v="2023-04-13T00:00:00"/>
    <m/>
    <d v="2023-03-07T00:00:00"/>
    <s v="00:00"/>
    <s v="23:59"/>
    <d v="2023-03-07T00:00:00"/>
    <s v="11:00"/>
    <s v="11:00"/>
    <n v="24"/>
    <s v="ce"/>
    <n v="19182"/>
    <n v="24"/>
    <n v="43"/>
    <s v="Kuehne+Nagel Tiel 3 Standpl"/>
    <s v="De Diepert 5"/>
    <s v="Tiel"/>
    <s v="4004 MA"/>
    <s v="NL"/>
    <x v="0"/>
    <s v="Henri Fordlaan 6"/>
    <x v="0"/>
    <s v="9615TK"/>
    <s v="NL"/>
    <s v="0002246697"/>
    <s v="0092362_002"/>
    <s v="31V"/>
    <s v="NL001131849B01"/>
    <n v="2"/>
    <n v="0"/>
    <n v="399.36"/>
    <s v="N"/>
    <s v="Peter Appel Transport B.V."/>
    <n v="36622"/>
    <d v="2023-03-07T00:00:00"/>
    <s v="11:22:00"/>
    <n v="0"/>
    <x v="1"/>
    <x v="9"/>
    <n v="3"/>
    <x v="0"/>
    <n v="1"/>
    <n v="24"/>
    <x v="0"/>
    <n v="399.36"/>
    <n v="0"/>
    <n v="399.36"/>
  </r>
  <r>
    <s v="COLGATE 3800 DEB."/>
    <s v="Colgate-Palmolive Nederland BV"/>
    <s v="101t"/>
    <n v="101090947625"/>
    <n v="101030163650"/>
    <n v="930"/>
    <s v="Inv Booked"/>
    <s v="0002246707"/>
    <s v="Verkoop"/>
    <n v="170"/>
    <s v="Transport drops zone"/>
    <s v="9 - verwerkt"/>
    <n v="0"/>
    <m/>
    <d v="2023-03-07T00:00:00"/>
    <s v="DROP"/>
    <s v="0001010909476250092363_002"/>
    <m/>
    <m/>
    <m/>
    <s v="EUR"/>
    <n v="31.97"/>
    <s v="EUR"/>
    <n v="31.97"/>
    <s v="EUR"/>
    <n v="31.97"/>
    <n v="31.97"/>
    <n v="0"/>
    <s v="N"/>
    <n v="1223000326"/>
    <d v="2023-04-13T00:00:00"/>
    <m/>
    <d v="2023-03-07T00:00:00"/>
    <s v="00:00"/>
    <s v="23:59"/>
    <d v="2023-03-07T00:00:00"/>
    <s v="09:00"/>
    <s v="10:00"/>
    <n v="1.6"/>
    <s v="ce"/>
    <n v="859"/>
    <n v="1.6"/>
    <n v="2"/>
    <s v="Kuehne+Nagel Tiel 3 Standpl"/>
    <s v="De Diepert 5"/>
    <s v="Tiel"/>
    <s v="4004 MA"/>
    <s v="NL"/>
    <x v="2"/>
    <s v="Randweg 2"/>
    <x v="6"/>
    <s v="4191 NN"/>
    <s v="NL"/>
    <s v="0002246707"/>
    <s v="0092363_002"/>
    <s v="31V"/>
    <s v="NL001131849B01"/>
    <n v="2"/>
    <n v="0"/>
    <n v="31.97"/>
    <s v="N"/>
    <s v="Peter Appel Transport B.V."/>
    <n v="36622"/>
    <d v="2023-03-07T00:00:00"/>
    <s v="10:18:00"/>
    <n v="0"/>
    <x v="1"/>
    <x v="9"/>
    <n v="3"/>
    <x v="6"/>
    <n v="1"/>
    <n v="1.6"/>
    <x v="2"/>
    <n v="31.97"/>
    <n v="0"/>
    <n v="31.97"/>
  </r>
  <r>
    <s v="COLGATE 3800 DEB."/>
    <s v="Colgate-Palmolive Nederland BV"/>
    <s v="101t"/>
    <n v="101090947622"/>
    <n v="101030163651"/>
    <n v="930"/>
    <s v="Inv Booked"/>
    <s v="0002246705"/>
    <s v="Verkoop"/>
    <n v="170"/>
    <s v="Transport drops zone"/>
    <s v="9 - verwerkt"/>
    <n v="0"/>
    <m/>
    <d v="2023-03-07T00:00:00"/>
    <s v="DROP"/>
    <s v="0001010909476220092359_002"/>
    <m/>
    <m/>
    <m/>
    <s v="EUR"/>
    <n v="52.61"/>
    <s v="EUR"/>
    <n v="52.61"/>
    <s v="EUR"/>
    <n v="52.61"/>
    <n v="52.61"/>
    <n v="0"/>
    <s v="N"/>
    <n v="1223000326"/>
    <d v="2023-04-13T00:00:00"/>
    <m/>
    <d v="2023-03-07T00:00:00"/>
    <s v="00:00"/>
    <s v="23:59"/>
    <d v="2023-03-07T00:00:00"/>
    <s v="07:00"/>
    <s v="15:00"/>
    <n v="1.6"/>
    <s v="ce"/>
    <n v="1209"/>
    <n v="1.6"/>
    <n v="2"/>
    <s v="Kuehne+Nagel Tiel 3 Standpl"/>
    <s v="De Diepert 5"/>
    <s v="Tiel"/>
    <s v="4004 MA"/>
    <s v="NL"/>
    <x v="5"/>
    <s v="Kernweg 6"/>
    <x v="8"/>
    <s v="1627 LC"/>
    <s v="NL"/>
    <s v="0002246705"/>
    <s v="0092359_002"/>
    <s v="31V"/>
    <s v="NL001131849B01"/>
    <n v="2"/>
    <n v="0"/>
    <n v="52.61"/>
    <s v="N"/>
    <s v="Peter Appel Transport B.V."/>
    <n v="36622"/>
    <d v="2023-03-07T00:00:00"/>
    <s v="08:36:00"/>
    <n v="0"/>
    <x v="1"/>
    <x v="9"/>
    <n v="3"/>
    <x v="2"/>
    <n v="1"/>
    <n v="1.6"/>
    <x v="2"/>
    <n v="52.61"/>
    <n v="0"/>
    <n v="52.61"/>
  </r>
  <r>
    <s v="COLGATE 3800 DEB."/>
    <s v="Colgate-Palmolive Nederland BV"/>
    <s v="101t"/>
    <n v="101090948203"/>
    <n v="101030163652"/>
    <n v="930"/>
    <s v="Inv Booked"/>
    <s v="0002246699"/>
    <s v="Verkoop"/>
    <n v="170"/>
    <s v="Transport drops zone"/>
    <s v="9 - verwerkt"/>
    <n v="0"/>
    <m/>
    <d v="2023-03-07T00:00:00"/>
    <s v="DROP"/>
    <s v="0001010909482030092701_002"/>
    <m/>
    <m/>
    <m/>
    <s v="EUR"/>
    <n v="296.82"/>
    <s v="EUR"/>
    <n v="296.82"/>
    <s v="EUR"/>
    <n v="296.82"/>
    <n v="296.82"/>
    <n v="0"/>
    <s v="N"/>
    <n v="1223000326"/>
    <d v="2023-04-13T00:00:00"/>
    <m/>
    <d v="2023-03-07T00:00:00"/>
    <s v="00:00"/>
    <s v="23:59"/>
    <d v="2023-03-07T00:00:00"/>
    <s v="08:00"/>
    <s v="08:00"/>
    <n v="20.8"/>
    <s v="ce"/>
    <n v="21926"/>
    <n v="20.8"/>
    <n v="37"/>
    <s v="Kuehne+Nagel Tiel 3 Standpl"/>
    <s v="De Diepert 5"/>
    <s v="Tiel"/>
    <s v="4004 MA"/>
    <s v="NL"/>
    <x v="50"/>
    <s v="Fahrenheitweg 24"/>
    <x v="1"/>
    <s v="6101WR"/>
    <s v="NL"/>
    <s v="0002246699"/>
    <s v="0092701_002"/>
    <s v="31V"/>
    <s v="NL001131849B01"/>
    <n v="2"/>
    <n v="0"/>
    <n v="296.82"/>
    <s v="N"/>
    <s v="Peter Appel Transport B.V."/>
    <n v="36622"/>
    <d v="2023-03-07T00:00:00"/>
    <s v="08:14:00"/>
    <n v="0"/>
    <x v="1"/>
    <x v="9"/>
    <n v="3"/>
    <x v="1"/>
    <n v="1"/>
    <n v="20.8"/>
    <x v="1"/>
    <n v="296.82"/>
    <n v="0"/>
    <n v="296.82"/>
  </r>
  <r>
    <s v="COLGATE 3800 DEB."/>
    <s v="Colgate-Palmolive Nederland BV"/>
    <s v="101t"/>
    <n v="101090947622"/>
    <n v="101030163653"/>
    <n v="930"/>
    <s v="Inv Booked"/>
    <s v="0002246698"/>
    <s v="Verkoop"/>
    <n v="170"/>
    <s v="Transport drops zone"/>
    <s v="9 - verwerkt"/>
    <n v="0"/>
    <m/>
    <d v="2023-03-07T00:00:00"/>
    <s v="DROP"/>
    <s v="0001010909476220092359_003"/>
    <m/>
    <m/>
    <m/>
    <s v="EUR"/>
    <n v="257.2"/>
    <s v="EUR"/>
    <n v="257.2"/>
    <s v="EUR"/>
    <n v="257.2"/>
    <n v="257.2"/>
    <n v="0"/>
    <s v="N"/>
    <n v="1223000326"/>
    <d v="2023-04-13T00:00:00"/>
    <m/>
    <d v="2023-03-07T00:00:00"/>
    <s v="00:00"/>
    <s v="23:59"/>
    <d v="2023-03-07T00:00:00"/>
    <s v="09:00"/>
    <s v="09:00"/>
    <n v="20"/>
    <s v="ce"/>
    <n v="23149"/>
    <n v="20"/>
    <n v="38"/>
    <s v="Kuehne+Nagel Tiel 3 Standpl"/>
    <s v="De Diepert 5"/>
    <s v="Tiel"/>
    <s v="4004 MA"/>
    <s v="NL"/>
    <x v="1"/>
    <s v="Perenmarkt 15"/>
    <x v="2"/>
    <s v="1681PG"/>
    <s v="NL"/>
    <s v="0002246698"/>
    <s v="0092359_003"/>
    <s v="31V"/>
    <s v="NL001131849B01"/>
    <n v="2"/>
    <n v="0"/>
    <n v="257.2"/>
    <s v="N"/>
    <s v="Peter Appel Transport B.V."/>
    <n v="36622"/>
    <d v="2023-03-07T00:00:00"/>
    <s v="09:39:00"/>
    <n v="0"/>
    <x v="1"/>
    <x v="9"/>
    <n v="3"/>
    <x v="2"/>
    <n v="1"/>
    <n v="20"/>
    <x v="1"/>
    <n v="257.2"/>
    <n v="0"/>
    <n v="257.2"/>
  </r>
  <r>
    <s v="COLGATE 3800 DEB."/>
    <s v="Colgate-Palmolive Nederland BV"/>
    <s v="101t"/>
    <n v="101090948230"/>
    <n v="101030163654"/>
    <n v="930"/>
    <s v="Inv Booked"/>
    <s v="0002246706"/>
    <s v="Verkoop"/>
    <n v="170"/>
    <s v="Transport drops zone"/>
    <s v="9 - verwerkt"/>
    <n v="0"/>
    <m/>
    <d v="2023-03-07T00:00:00"/>
    <s v="DROP"/>
    <s v="0001010909482300092704_002"/>
    <m/>
    <m/>
    <m/>
    <s v="EUR"/>
    <n v="30.66"/>
    <s v="EUR"/>
    <n v="30.66"/>
    <s v="EUR"/>
    <n v="30.66"/>
    <n v="30.66"/>
    <n v="0"/>
    <s v="N"/>
    <n v="1223000326"/>
    <d v="2023-04-13T00:00:00"/>
    <m/>
    <d v="2023-03-07T00:00:00"/>
    <s v="00:00"/>
    <s v="23:59"/>
    <d v="2023-03-07T00:00:00"/>
    <s v="10:00"/>
    <s v="11:00"/>
    <n v="0.8"/>
    <s v="ce"/>
    <n v="816"/>
    <n v="0.8"/>
    <n v="1"/>
    <s v="Kuehne+Nagel Tiel 3 Standpl"/>
    <s v="De Diepert 5"/>
    <s v="Tiel"/>
    <s v="4004 MA"/>
    <s v="NL"/>
    <x v="13"/>
    <s v="GALVANIWEG 1"/>
    <x v="16"/>
    <s v="8013 RG"/>
    <s v="NL"/>
    <s v="0002246706"/>
    <s v="0092704_002"/>
    <s v="31V"/>
    <s v="NL001131849B01"/>
    <n v="2"/>
    <n v="0"/>
    <n v="30.66"/>
    <s v="N"/>
    <s v="Peter Appel Transport B.V."/>
    <n v="36622"/>
    <d v="2023-03-07T00:00:00"/>
    <s v="10:51:00"/>
    <n v="0"/>
    <x v="1"/>
    <x v="9"/>
    <n v="3"/>
    <x v="14"/>
    <n v="1"/>
    <n v="0.8"/>
    <x v="2"/>
    <n v="30.66"/>
    <n v="0"/>
    <n v="30.66"/>
  </r>
  <r>
    <s v="COLGATE 3800 DEB."/>
    <s v="Colgate-Palmolive Nederland BV"/>
    <s v="101t"/>
    <n v="101090947632"/>
    <n v="101030163655"/>
    <n v="930"/>
    <s v="Inv Booked"/>
    <s v="0002246704"/>
    <s v="Verkoop"/>
    <n v="170"/>
    <s v="Transport drops zone"/>
    <s v="9 - verwerkt"/>
    <n v="0"/>
    <m/>
    <d v="2023-03-07T00:00:00"/>
    <s v="DROP"/>
    <s v="0001010909476320092370_002"/>
    <m/>
    <m/>
    <m/>
    <s v="EUR"/>
    <n v="110.53"/>
    <s v="EUR"/>
    <n v="110.53"/>
    <s v="EUR"/>
    <n v="110.53"/>
    <n v="110.53"/>
    <n v="0"/>
    <s v="N"/>
    <n v="1223000326"/>
    <d v="2023-04-13T00:00:00"/>
    <m/>
    <d v="2023-03-07T00:00:00"/>
    <s v="00:00"/>
    <s v="23:59"/>
    <d v="2023-03-07T00:00:00"/>
    <s v="14:00"/>
    <s v="15:00"/>
    <n v="6.4"/>
    <s v="ce"/>
    <n v="2959"/>
    <n v="6.4"/>
    <n v="3"/>
    <s v="Kuehne+Nagel Tiel 3 Standpl"/>
    <s v="De Diepert 5"/>
    <s v="Tiel"/>
    <s v="4004 MA"/>
    <s v="NL"/>
    <x v="16"/>
    <s v="Rijnland 4"/>
    <x v="19"/>
    <s v="1948RL"/>
    <s v="NL"/>
    <s v="0002246704"/>
    <s v="0092370_002"/>
    <s v="31V"/>
    <s v="NL001131849B01"/>
    <n v="2"/>
    <n v="0"/>
    <n v="110.53"/>
    <s v="N"/>
    <s v="Peter Appel Transport B.V."/>
    <n v="36622"/>
    <d v="2023-03-07T00:00:00"/>
    <s v="15:17:00"/>
    <n v="0"/>
    <x v="1"/>
    <x v="9"/>
    <n v="3"/>
    <x v="17"/>
    <n v="1"/>
    <n v="6.4"/>
    <x v="0"/>
    <n v="110.53"/>
    <n v="0"/>
    <n v="110.53"/>
  </r>
  <r>
    <s v="COLGATE 3800 DEB."/>
    <s v="Colgate-Palmolive Nederland BV"/>
    <s v="101t"/>
    <n v="101090947831"/>
    <n v="101030163702"/>
    <n v="930"/>
    <s v="Inv Booked"/>
    <s v="0002246708"/>
    <s v="Verkoop"/>
    <n v="170"/>
    <s v="Transport drops zone"/>
    <s v="9 - verwerkt"/>
    <n v="0"/>
    <m/>
    <d v="2023-03-07T00:00:00"/>
    <s v="DROP"/>
    <s v="0001010909478310092479_002"/>
    <m/>
    <m/>
    <m/>
    <s v="EUR"/>
    <n v="18.7"/>
    <s v="EUR"/>
    <n v="18.7"/>
    <s v="EUR"/>
    <n v="18.7"/>
    <n v="18.7"/>
    <n v="0"/>
    <s v="N"/>
    <n v="1223000326"/>
    <d v="2023-04-13T00:00:00"/>
    <m/>
    <d v="2023-03-07T00:00:00"/>
    <s v="00:00"/>
    <s v="23:59"/>
    <d v="2023-03-07T00:00:00"/>
    <s v="14:00"/>
    <s v="14:00"/>
    <n v="2.4"/>
    <s v="ce"/>
    <n v="2182"/>
    <n v="2.4"/>
    <n v="4"/>
    <s v="Kuehne+Nagel Tiel 3 Standpl"/>
    <s v="De Diepert 5"/>
    <s v="Tiel"/>
    <s v="4004 MA"/>
    <s v="NL"/>
    <x v="14"/>
    <s v="Rood 24"/>
    <x v="17"/>
    <s v="6666LT"/>
    <s v="NL"/>
    <s v="0002246708"/>
    <s v="0092479_002"/>
    <s v="31V"/>
    <s v="NL001131849B01"/>
    <n v="2"/>
    <n v="0"/>
    <n v="18.7"/>
    <s v="N"/>
    <s v="Peter Appel Transport B.V."/>
    <n v="36622"/>
    <d v="2023-03-07T00:00:00"/>
    <s v="14:05:00"/>
    <n v="39"/>
    <x v="1"/>
    <x v="9"/>
    <n v="3"/>
    <x v="15"/>
    <n v="1"/>
    <n v="20.799999999999997"/>
    <x v="5"/>
    <n v="162.04"/>
    <n v="0"/>
    <n v="162.04"/>
  </r>
  <r>
    <s v="COLGATE 3800 DEB."/>
    <s v="Colgate-Palmolive Nederland BV"/>
    <s v="101t"/>
    <n v="101090947831"/>
    <n v="101030163700"/>
    <n v="930"/>
    <s v="Inv Booked"/>
    <s v="0002246709"/>
    <s v="Verkoop"/>
    <n v="170"/>
    <s v="Transport drops zone"/>
    <s v="9 - verwerkt"/>
    <n v="0"/>
    <m/>
    <d v="2023-03-07T00:00:00"/>
    <s v="DROP"/>
    <s v="0001010909478310092479_002"/>
    <m/>
    <m/>
    <m/>
    <s v="EUR"/>
    <n v="124.64"/>
    <s v="EUR"/>
    <n v="124.64"/>
    <s v="EUR"/>
    <n v="124.64"/>
    <n v="124.64"/>
    <n v="0"/>
    <s v="N"/>
    <n v="1223000326"/>
    <d v="2023-04-13T00:00:00"/>
    <m/>
    <d v="2023-03-07T00:00:00"/>
    <s v="00:00"/>
    <s v="23:59"/>
    <d v="2023-03-07T00:00:00"/>
    <s v="14:00"/>
    <s v="14:00"/>
    <n v="16"/>
    <s v="ce"/>
    <n v="11130"/>
    <n v="16"/>
    <n v="24"/>
    <s v="Kuehne+Nagel Tiel 3 Standpl"/>
    <s v="De Diepert 5"/>
    <s v="Tiel"/>
    <s v="4004 MA"/>
    <s v="NL"/>
    <x v="14"/>
    <s v="Rood 24"/>
    <x v="17"/>
    <s v="6666LT"/>
    <s v="NL"/>
    <s v="0002246709"/>
    <s v="0092479_002"/>
    <s v="31V"/>
    <s v="NL001131849B01"/>
    <n v="2"/>
    <n v="0"/>
    <n v="124.64"/>
    <s v="N"/>
    <s v="Peter Appel Transport B.V."/>
    <n v="36622"/>
    <d v="2023-03-07T00:00:00"/>
    <s v="14:05:00"/>
    <n v="0"/>
    <x v="1"/>
    <x v="9"/>
    <n v="3"/>
    <x v="15"/>
    <n v="0"/>
    <s v=""/>
    <x v="5"/>
    <s v=""/>
    <n v="0"/>
    <s v=""/>
  </r>
  <r>
    <s v="COLGATE 3800 DEB."/>
    <s v="Colgate-Palmolive Nederland BV"/>
    <s v="101t"/>
    <n v="101090947831"/>
    <n v="101030163701"/>
    <n v="930"/>
    <s v="Inv Booked"/>
    <s v="0002246710"/>
    <s v="Verkoop"/>
    <n v="170"/>
    <s v="Transport drops zone"/>
    <s v="9 - verwerkt"/>
    <n v="0"/>
    <m/>
    <d v="2023-03-07T00:00:00"/>
    <s v="DROP"/>
    <s v="0001010909478310092479_002"/>
    <m/>
    <m/>
    <m/>
    <s v="EUR"/>
    <n v="18.7"/>
    <s v="EUR"/>
    <n v="18.7"/>
    <s v="EUR"/>
    <n v="18.7"/>
    <n v="18.7"/>
    <n v="0"/>
    <s v="N"/>
    <n v="1223000326"/>
    <d v="2023-04-13T00:00:00"/>
    <m/>
    <d v="2023-03-07T00:00:00"/>
    <s v="00:00"/>
    <s v="23:59"/>
    <d v="2023-03-07T00:00:00"/>
    <s v="14:00"/>
    <s v="14:00"/>
    <n v="2.4"/>
    <s v="ce"/>
    <n v="1911"/>
    <n v="2.4"/>
    <n v="3"/>
    <s v="Kuehne+Nagel Tiel 3 Standpl"/>
    <s v="De Diepert 5"/>
    <s v="Tiel"/>
    <s v="4004 MA"/>
    <s v="NL"/>
    <x v="14"/>
    <s v="Rood 24"/>
    <x v="17"/>
    <s v="6666LT"/>
    <s v="NL"/>
    <s v="0002246710"/>
    <s v="0092479_002"/>
    <s v="31V"/>
    <s v="NL001131849B01"/>
    <n v="2"/>
    <n v="0"/>
    <n v="18.7"/>
    <s v="N"/>
    <s v="Peter Appel Transport B.V."/>
    <n v="36622"/>
    <d v="2023-03-07T00:00:00"/>
    <s v="14:05:00"/>
    <n v="0"/>
    <x v="1"/>
    <x v="9"/>
    <n v="3"/>
    <x v="15"/>
    <n v="0"/>
    <s v=""/>
    <x v="5"/>
    <s v=""/>
    <n v="0"/>
    <s v=""/>
  </r>
  <r>
    <s v="COLGATE 3800 DEB."/>
    <s v="Colgate-Palmolive Nederland BV"/>
    <s v="101t"/>
    <n v="101090947619"/>
    <n v="101030163656"/>
    <n v="930"/>
    <s v="Inv Booked"/>
    <s v="0002246701"/>
    <s v="Verkoop"/>
    <n v="170"/>
    <s v="Transport drops zone"/>
    <s v="9 - verwerkt"/>
    <n v="0"/>
    <m/>
    <d v="2023-03-07T00:00:00"/>
    <s v="DROP"/>
    <s v="0001010909476190092353_007"/>
    <m/>
    <m/>
    <m/>
    <s v="EUR"/>
    <n v="27.26"/>
    <s v="EUR"/>
    <n v="27.26"/>
    <s v="EUR"/>
    <n v="27.26"/>
    <n v="27.26"/>
    <n v="0"/>
    <s v="N"/>
    <n v="1223000326"/>
    <d v="2023-04-13T00:00:00"/>
    <m/>
    <d v="2023-03-07T00:00:00"/>
    <s v="00:00"/>
    <s v="23:59"/>
    <d v="2023-03-07T00:00:00"/>
    <s v="08:00"/>
    <s v="17:00"/>
    <n v="0.8"/>
    <s v="ce"/>
    <n v="55"/>
    <n v="0.8"/>
    <n v="0"/>
    <s v="Kuehne+Nagel Tiel 3 Standpl"/>
    <s v="De Diepert 5"/>
    <s v="Tiel"/>
    <s v="4004 MA"/>
    <s v="NL"/>
    <x v="53"/>
    <s v="Celsiusstraat 37"/>
    <x v="44"/>
    <s v="6716 BZ"/>
    <s v="NL"/>
    <s v="0002246701"/>
    <s v="0092353_007"/>
    <s v="31V"/>
    <s v="NL001131849B01"/>
    <n v="2"/>
    <n v="0"/>
    <n v="27.26"/>
    <s v="N"/>
    <s v="Peter Appel Transport B.V."/>
    <n v="36622"/>
    <d v="2023-03-07T00:00:00"/>
    <s v="08:25:00"/>
    <n v="0"/>
    <x v="1"/>
    <x v="9"/>
    <n v="3"/>
    <x v="35"/>
    <n v="1"/>
    <n v="0.8"/>
    <x v="5"/>
    <n v="27.26"/>
    <n v="0"/>
    <n v="27.26"/>
  </r>
  <r>
    <s v="COLGATE 3800 DEB."/>
    <s v="Colgate-Palmolive Nederland BV"/>
    <s v="101t"/>
    <n v="101090947623"/>
    <n v="101030163657"/>
    <n v="930"/>
    <s v="Inv Booked"/>
    <s v="0002246702"/>
    <s v="Verkoop"/>
    <n v="170"/>
    <s v="Transport drops zone"/>
    <s v="9 - verwerkt"/>
    <n v="0"/>
    <m/>
    <d v="2023-03-07T00:00:00"/>
    <s v="DROP"/>
    <s v="0001010909476230092357_002"/>
    <m/>
    <m/>
    <m/>
    <s v="EUR"/>
    <n v="168.45"/>
    <s v="EUR"/>
    <n v="168.45"/>
    <s v="EUR"/>
    <n v="168.45"/>
    <n v="168.45"/>
    <n v="0"/>
    <s v="N"/>
    <n v="1223000326"/>
    <d v="2023-04-13T00:00:00"/>
    <m/>
    <d v="2023-03-07T00:00:00"/>
    <s v="00:00"/>
    <s v="23:59"/>
    <d v="2023-03-07T00:00:00"/>
    <s v="07:00"/>
    <s v="10:00"/>
    <n v="12.8"/>
    <s v="ce"/>
    <n v="13232"/>
    <n v="12.8"/>
    <n v="23"/>
    <s v="Kuehne+Nagel Tiel 3 Standpl"/>
    <s v="De Diepert 5"/>
    <s v="Tiel"/>
    <s v="4004 MA"/>
    <s v="NL"/>
    <x v="10"/>
    <s v="Slego 1a"/>
    <x v="13"/>
    <s v="1046BM"/>
    <s v="NL"/>
    <s v="0002246702"/>
    <s v="0092357_002"/>
    <s v="31V"/>
    <s v="NL001131849B01"/>
    <n v="2"/>
    <n v="0"/>
    <n v="168.45"/>
    <s v="N"/>
    <s v="Peter Appel Transport B.V."/>
    <n v="36622"/>
    <d v="2023-03-07T00:00:00"/>
    <s v="07:34:00"/>
    <n v="0"/>
    <x v="1"/>
    <x v="9"/>
    <n v="3"/>
    <x v="11"/>
    <n v="1"/>
    <n v="12.8"/>
    <x v="0"/>
    <n v="168.45"/>
    <n v="0"/>
    <n v="168.45"/>
  </r>
  <r>
    <s v="COLGATE 3800 DEB."/>
    <s v="Colgate-Palmolive Nederland BV"/>
    <s v="101t"/>
    <n v="101090948083"/>
    <n v="101030163740"/>
    <n v="930"/>
    <s v="Inv Booked"/>
    <s v="0002246686"/>
    <s v="Verkoop"/>
    <n v="170"/>
    <s v="Transport drops zone"/>
    <s v="9 - verwerkt"/>
    <n v="0"/>
    <m/>
    <d v="2023-03-07T00:00:00"/>
    <s v="DROP"/>
    <s v="0001010909480830092699_002"/>
    <m/>
    <m/>
    <m/>
    <s v="EUR"/>
    <n v="42.88"/>
    <s v="EUR"/>
    <n v="42.88"/>
    <s v="EUR"/>
    <n v="42.88"/>
    <n v="42.88"/>
    <n v="0"/>
    <s v="N"/>
    <n v="1223000326"/>
    <d v="2023-04-13T00:00:00"/>
    <m/>
    <d v="2023-03-07T00:00:00"/>
    <s v="00:00"/>
    <s v="23:59"/>
    <d v="2023-03-07T00:00:00"/>
    <s v="06:00"/>
    <s v="17:00"/>
    <n v="4"/>
    <s v="ce"/>
    <n v="3437"/>
    <n v="4"/>
    <n v="5"/>
    <s v="Kuehne+Nagel Tiel 3 Standpl"/>
    <s v="De Diepert 5"/>
    <s v="Tiel"/>
    <s v="4004 MA"/>
    <s v="NL"/>
    <x v="2"/>
    <s v="Randweg 2"/>
    <x v="6"/>
    <s v="4191 NN"/>
    <s v="NL"/>
    <s v="0002246686"/>
    <s v="0092699_002"/>
    <s v="31V"/>
    <s v="NL001131849B01"/>
    <n v="2"/>
    <n v="0"/>
    <n v="42.88"/>
    <s v="N"/>
    <s v="Peter Appel Transport B.V."/>
    <n v="36622"/>
    <d v="2023-03-07T00:00:00"/>
    <s v="04:54:00"/>
    <n v="0"/>
    <x v="1"/>
    <x v="9"/>
    <n v="3"/>
    <x v="6"/>
    <n v="1"/>
    <n v="4"/>
    <x v="2"/>
    <n v="42.88"/>
    <n v="0"/>
    <n v="42.88"/>
  </r>
  <r>
    <s v="COLGATE 3800 DEB."/>
    <s v="Colgate-Palmolive Nederland BV"/>
    <s v="101t"/>
    <n v="101090947554"/>
    <n v="101030163723"/>
    <n v="930"/>
    <s v="Inv Booked"/>
    <s v="0002246717"/>
    <s v="Verkoop"/>
    <n v="190"/>
    <s v="Transport Zone ritpr"/>
    <s v="9 - verwerkt"/>
    <n v="0"/>
    <m/>
    <d v="2023-03-07T00:00:00"/>
    <s v="DROP"/>
    <s v="0001010909475540092286_002"/>
    <m/>
    <m/>
    <m/>
    <s v="EUR"/>
    <n v="149.41999999999999"/>
    <s v="EUR"/>
    <n v="149.41999999999999"/>
    <s v="EUR"/>
    <n v="149.41999999999999"/>
    <n v="149.41999999999999"/>
    <n v="0"/>
    <s v="N"/>
    <n v="1223000326"/>
    <d v="2023-04-13T00:00:00"/>
    <m/>
    <d v="2023-03-07T00:00:00"/>
    <s v="00:00"/>
    <s v="23:59"/>
    <d v="2023-03-07T00:00:00"/>
    <s v="02:00"/>
    <s v="03:00"/>
    <n v="11.2"/>
    <s v="ce"/>
    <n v="8362"/>
    <n v="11.2"/>
    <n v="17"/>
    <s v="Kuehne+Nagel Tiel 3 Standpl"/>
    <s v="De Diepert 5"/>
    <s v="Tiel"/>
    <s v="4004 MA"/>
    <s v="NL"/>
    <x v="2"/>
    <s v="Randweg 2"/>
    <x v="6"/>
    <s v="4191 NN"/>
    <s v="NL"/>
    <s v="0002246717"/>
    <s v="0092286_002"/>
    <s v="31V"/>
    <s v="NL001131849B01"/>
    <n v="2"/>
    <n v="0"/>
    <n v="149.41999999999999"/>
    <s v="N"/>
    <s v="Peter Appel Transport B.V."/>
    <n v="36624"/>
    <d v="2023-03-07T00:00:00"/>
    <s v="03:47:00"/>
    <n v="0"/>
    <x v="1"/>
    <x v="9"/>
    <n v="3"/>
    <x v="6"/>
    <n v="1"/>
    <n v="11.2"/>
    <x v="2"/>
    <n v="149.41999999999999"/>
    <n v="0"/>
    <n v="149.41999999999999"/>
  </r>
  <r>
    <s v="COLGATE 3800 DEB."/>
    <s v="Colgate-Palmolive Nederland BV"/>
    <s v="101t"/>
    <n v="101090948374"/>
    <n v="101030163748"/>
    <n v="930"/>
    <s v="Inv Booked"/>
    <s v="0002246720"/>
    <s v="Verkoop"/>
    <n v="170"/>
    <s v="Transport drops zone"/>
    <s v="9 - verwerkt"/>
    <n v="0"/>
    <m/>
    <d v="2023-03-08T00:00:00"/>
    <s v="DROP"/>
    <s v="0001010909483740092803_002"/>
    <m/>
    <m/>
    <m/>
    <s v="EUR"/>
    <n v="302.18"/>
    <s v="EUR"/>
    <n v="302.18"/>
    <s v="EUR"/>
    <n v="302.18"/>
    <n v="302.18"/>
    <n v="0"/>
    <s v="N"/>
    <n v="1223000326"/>
    <d v="2023-04-13T00:00:00"/>
    <m/>
    <d v="2023-03-08T00:00:00"/>
    <s v="00:00"/>
    <s v="23:59"/>
    <d v="2023-03-08T00:00:00"/>
    <s v="07:00"/>
    <s v="07:00"/>
    <n v="21.6"/>
    <s v="ce"/>
    <n v="23311"/>
    <n v="21.6"/>
    <n v="41"/>
    <s v="Kuehne+Nagel Tiel 3 Standpl"/>
    <s v="De Diepert 5"/>
    <s v="Tiel"/>
    <s v="4004 MA"/>
    <s v="NL"/>
    <x v="50"/>
    <s v="Fahrenheitweg 24"/>
    <x v="1"/>
    <s v="6101WR"/>
    <s v="NL"/>
    <s v="0002246720"/>
    <s v="0092803_002"/>
    <s v="31V"/>
    <s v="NL001131849B01"/>
    <n v="2"/>
    <n v="0"/>
    <n v="302.18"/>
    <s v="N"/>
    <s v="Peter Appel Transport B.V."/>
    <n v="36622"/>
    <d v="2023-03-08T00:00:00"/>
    <s v="07:12:00"/>
    <n v="0"/>
    <x v="2"/>
    <x v="9"/>
    <n v="3"/>
    <x v="1"/>
    <n v="1"/>
    <n v="21.6"/>
    <x v="1"/>
    <n v="302.18"/>
    <n v="0"/>
    <n v="302.18"/>
  </r>
  <r>
    <s v="COLGATE 3800 DEB."/>
    <s v="Colgate-Palmolive Nederland BV"/>
    <s v="101t"/>
    <n v="101090948697"/>
    <n v="101030163744"/>
    <n v="930"/>
    <s v="Inv Booked"/>
    <s v="0001333633"/>
    <s v="Verkoop"/>
    <n v="170"/>
    <s v="Transport drops zone"/>
    <s v="9 - verwerkt"/>
    <n v="0"/>
    <m/>
    <d v="2023-03-08T00:00:00"/>
    <s v="DROP"/>
    <s v="0001010909486970093036_002"/>
    <m/>
    <m/>
    <m/>
    <s v="EUR"/>
    <n v="9"/>
    <s v="EUR"/>
    <n v="9"/>
    <s v="EUR"/>
    <n v="9"/>
    <n v="9"/>
    <n v="0"/>
    <s v="N"/>
    <n v="1223000326"/>
    <d v="2023-04-13T00:00:00"/>
    <m/>
    <d v="2023-03-08T00:00:00"/>
    <s v="00:00"/>
    <s v="23:59"/>
    <d v="2023-03-08T00:00:00"/>
    <s v="13:15"/>
    <s v="14:15"/>
    <n v="0.8"/>
    <s v="ce"/>
    <n v="550"/>
    <n v="0.8"/>
    <n v="0"/>
    <s v="Kuehne+Nagel Tiel 3 Standpl"/>
    <s v="De Diepert 5"/>
    <s v="Tiel"/>
    <s v="4004 MA"/>
    <s v="NL"/>
    <x v="55"/>
    <s v="Ravenswade 14"/>
    <x v="26"/>
    <s v="3439 LD"/>
    <s v="NL"/>
    <s v="0001333633"/>
    <s v="0093036_002"/>
    <s v="31V"/>
    <s v="NL001131849B01"/>
    <n v="2"/>
    <n v="0"/>
    <n v="9"/>
    <s v="N"/>
    <s v="Peter Appel Transport B.V."/>
    <n v="36622"/>
    <d v="2023-03-08T00:00:00"/>
    <s v="14:10:00"/>
    <n v="0"/>
    <x v="2"/>
    <x v="9"/>
    <n v="3"/>
    <x v="22"/>
    <n v="1"/>
    <n v="12.8"/>
    <x v="7"/>
    <n v="144"/>
    <n v="0"/>
    <n v="144"/>
  </r>
  <r>
    <s v="COLGATE 3800 DEB."/>
    <s v="Colgate-Palmolive Nederland BV"/>
    <s v="101t"/>
    <n v="101090948697"/>
    <n v="101030163745"/>
    <n v="930"/>
    <s v="Inv Booked"/>
    <s v="0002246723"/>
    <s v="Verkoop"/>
    <n v="170"/>
    <s v="Transport drops zone"/>
    <s v="9 - verwerkt"/>
    <n v="0"/>
    <m/>
    <d v="2023-03-08T00:00:00"/>
    <s v="DROP"/>
    <s v="0001010909486970093036_002"/>
    <m/>
    <m/>
    <m/>
    <s v="EUR"/>
    <n v="126"/>
    <s v="EUR"/>
    <n v="126"/>
    <s v="EUR"/>
    <n v="126"/>
    <n v="126"/>
    <n v="0"/>
    <s v="N"/>
    <n v="1223000326"/>
    <d v="2023-04-13T00:00:00"/>
    <m/>
    <d v="2023-03-08T00:00:00"/>
    <s v="00:00"/>
    <s v="23:59"/>
    <d v="2023-03-08T00:00:00"/>
    <s v="13:15"/>
    <s v="14:15"/>
    <n v="11.2"/>
    <s v="ce"/>
    <n v="10264"/>
    <n v="11.2"/>
    <n v="20"/>
    <s v="Kuehne+Nagel Tiel 3 Standpl"/>
    <s v="De Diepert 5"/>
    <s v="Tiel"/>
    <s v="4004 MA"/>
    <s v="NL"/>
    <x v="24"/>
    <s v="Ravenswade 14"/>
    <x v="26"/>
    <s v="3439 LD"/>
    <s v="NL"/>
    <s v="0002246723"/>
    <s v="0093036_002"/>
    <s v="31V"/>
    <s v="NL001131849B01"/>
    <n v="2"/>
    <n v="0"/>
    <n v="126"/>
    <s v="N"/>
    <s v="Peter Appel Transport B.V."/>
    <n v="36622"/>
    <d v="2023-03-08T00:00:00"/>
    <s v="14:10:00"/>
    <n v="0"/>
    <x v="2"/>
    <x v="9"/>
    <n v="3"/>
    <x v="22"/>
    <n v="0"/>
    <s v=""/>
    <x v="7"/>
    <s v=""/>
    <n v="0"/>
    <s v=""/>
  </r>
  <r>
    <s v="COLGATE 3800 DEB."/>
    <s v="Colgate-Palmolive Nederland BV"/>
    <s v="101t"/>
    <n v="101090948372"/>
    <n v="101030163746"/>
    <n v="930"/>
    <s v="Inv Booked"/>
    <s v="0002246725"/>
    <s v="Verkoop"/>
    <n v="170"/>
    <s v="Transport drops zone"/>
    <s v="9 - verwerkt"/>
    <n v="0"/>
    <m/>
    <d v="2023-03-08T00:00:00"/>
    <s v="DROP"/>
    <s v="0001010909483720092802_002"/>
    <m/>
    <m/>
    <m/>
    <s v="EUR"/>
    <n v="333.96"/>
    <s v="EUR"/>
    <n v="333.96"/>
    <s v="EUR"/>
    <n v="333.96"/>
    <n v="333.96"/>
    <n v="0"/>
    <s v="N"/>
    <n v="1223000326"/>
    <d v="2023-04-13T00:00:00"/>
    <m/>
    <d v="2023-03-08T00:00:00"/>
    <s v="00:00"/>
    <s v="23:59"/>
    <d v="2023-03-08T00:00:00"/>
    <s v="07:00"/>
    <s v="07:00"/>
    <n v="26"/>
    <s v="ce"/>
    <n v="18471"/>
    <n v="26.4"/>
    <n v="48"/>
    <s v="Kuehne+Nagel Tiel 3 Standpl"/>
    <s v="De Diepert 5"/>
    <s v="Tiel"/>
    <s v="4004 MA"/>
    <s v="NL"/>
    <x v="1"/>
    <s v="Fahrenheitweg 1"/>
    <x v="1"/>
    <s v="6101WR"/>
    <s v="NL"/>
    <s v="0002246725"/>
    <s v="0092802_002"/>
    <s v="31V"/>
    <s v="NL001131849B01"/>
    <n v="2"/>
    <n v="0"/>
    <n v="333.96"/>
    <s v="N"/>
    <s v="Peter Appel Transport B.V."/>
    <n v="36622"/>
    <d v="2023-03-08T00:00:00"/>
    <s v="08:12:00"/>
    <n v="0"/>
    <x v="2"/>
    <x v="9"/>
    <n v="3"/>
    <x v="1"/>
    <n v="1"/>
    <n v="26.4"/>
    <x v="1"/>
    <n v="333.96"/>
    <n v="0"/>
    <n v="333.96"/>
  </r>
  <r>
    <s v="COLGATE 3800 DEB."/>
    <s v="Colgate-Palmolive Nederland BV"/>
    <s v="101t"/>
    <n v="101090948603"/>
    <n v="101030163747"/>
    <n v="930"/>
    <s v="Inv Booked"/>
    <s v="0002246719"/>
    <s v="Verkoop"/>
    <n v="170"/>
    <s v="Transport drops zone"/>
    <s v="9 - verwerkt"/>
    <n v="0"/>
    <m/>
    <d v="2023-03-08T00:00:00"/>
    <s v="DROP"/>
    <s v="0001010909486030092925_002"/>
    <m/>
    <m/>
    <m/>
    <s v="EUR"/>
    <n v="338.8"/>
    <s v="EUR"/>
    <n v="338.8"/>
    <s v="EUR"/>
    <n v="338.8"/>
    <n v="338.8"/>
    <n v="0"/>
    <s v="N"/>
    <n v="1223000326"/>
    <d v="2023-04-13T00:00:00"/>
    <m/>
    <d v="2023-03-08T00:00:00"/>
    <s v="00:00"/>
    <s v="23:59"/>
    <d v="2023-03-08T00:00:00"/>
    <s v="11:00"/>
    <s v="12:00"/>
    <n v="17.600000000000001"/>
    <s v="ce"/>
    <n v="17654"/>
    <n v="17.600000000000001"/>
    <n v="33"/>
    <s v="Kuehne+Nagel Tiel 3 Standpl"/>
    <s v="De Diepert 5"/>
    <s v="Tiel"/>
    <s v="4004 MA"/>
    <s v="NL"/>
    <x v="0"/>
    <s v="Henri Fordlaan 6"/>
    <x v="0"/>
    <s v="9615TK"/>
    <s v="NL"/>
    <s v="0002246719"/>
    <s v="0092925_002"/>
    <s v="31V"/>
    <s v="NL001131849B01"/>
    <n v="2"/>
    <n v="0"/>
    <n v="338.8"/>
    <s v="N"/>
    <s v="Peter Appel Transport B.V."/>
    <n v="36622"/>
    <d v="2023-03-08T00:00:00"/>
    <s v="11:45:00"/>
    <n v="0"/>
    <x v="2"/>
    <x v="9"/>
    <n v="3"/>
    <x v="0"/>
    <n v="1"/>
    <n v="17.600000000000001"/>
    <x v="0"/>
    <n v="338.8"/>
    <n v="0"/>
    <n v="338.8"/>
  </r>
  <r>
    <s v="COLGATE 3800 DEB."/>
    <s v="Colgate-Palmolive Nederland BV"/>
    <s v="101t"/>
    <n v="101090948697"/>
    <n v="101030163742"/>
    <n v="930"/>
    <s v="Inv Booked"/>
    <s v="0001333632"/>
    <s v="Verkoop"/>
    <n v="170"/>
    <s v="Transport drops zone"/>
    <s v="9 - verwerkt"/>
    <n v="0"/>
    <m/>
    <d v="2023-03-08T00:00:00"/>
    <s v="DROP"/>
    <s v="0001010909486970093036_002"/>
    <m/>
    <m/>
    <m/>
    <s v="EUR"/>
    <n v="9"/>
    <s v="EUR"/>
    <n v="9"/>
    <s v="EUR"/>
    <n v="9"/>
    <n v="9"/>
    <n v="0"/>
    <s v="N"/>
    <n v="1223000326"/>
    <d v="2023-04-13T00:00:00"/>
    <m/>
    <d v="2023-03-08T00:00:00"/>
    <s v="00:00"/>
    <s v="23:59"/>
    <d v="2023-03-08T00:00:00"/>
    <s v="13:15"/>
    <s v="14:15"/>
    <n v="0.8"/>
    <s v="ce"/>
    <n v="505"/>
    <n v="0.8"/>
    <n v="0"/>
    <s v="Kuehne+Nagel Tiel 3 Standpl"/>
    <s v="De Diepert 5"/>
    <s v="Tiel"/>
    <s v="4004 MA"/>
    <s v="NL"/>
    <x v="55"/>
    <s v="Ravenswade 14"/>
    <x v="26"/>
    <s v="3439 LD"/>
    <s v="NL"/>
    <s v="0001333632"/>
    <s v="0093036_002"/>
    <s v="31V"/>
    <s v="NL001131849B01"/>
    <n v="2"/>
    <n v="0"/>
    <n v="9"/>
    <s v="N"/>
    <s v="Peter Appel Transport B.V."/>
    <n v="36622"/>
    <d v="2023-03-08T00:00:00"/>
    <s v="14:10:00"/>
    <n v="0"/>
    <x v="2"/>
    <x v="9"/>
    <n v="3"/>
    <x v="22"/>
    <n v="0"/>
    <s v=""/>
    <x v="7"/>
    <s v=""/>
    <n v="0"/>
    <s v=""/>
  </r>
  <r>
    <s v="COLGATE 3800 DEB."/>
    <s v="Colgate-Palmolive Nederland BV"/>
    <s v="101t"/>
    <n v="101090948695"/>
    <n v="101030163743"/>
    <n v="930"/>
    <s v="Inv Booked"/>
    <s v="0001333631"/>
    <s v="Verkoop"/>
    <n v="170"/>
    <s v="Transport drops zone"/>
    <s v="9 - verwerkt"/>
    <n v="0"/>
    <m/>
    <d v="2023-03-08T00:00:00"/>
    <s v="DROP"/>
    <s v="0001010909486950093034_004"/>
    <m/>
    <m/>
    <m/>
    <s v="EUR"/>
    <n v="116.52"/>
    <s v="EUR"/>
    <n v="116.52"/>
    <s v="EUR"/>
    <n v="116.52"/>
    <n v="116.52"/>
    <n v="0"/>
    <s v="N"/>
    <n v="1223000326"/>
    <d v="2023-04-13T00:00:00"/>
    <m/>
    <d v="2023-03-08T00:00:00"/>
    <s v="00:00"/>
    <s v="23:59"/>
    <d v="2023-03-08T00:00:00"/>
    <s v="10:00"/>
    <s v="11:00"/>
    <n v="12"/>
    <s v="ce"/>
    <n v="12763"/>
    <n v="12"/>
    <n v="20"/>
    <s v="Kuehne+Nagel Tiel 3 Standpl"/>
    <s v="De Diepert 5"/>
    <s v="Tiel"/>
    <s v="4004 MA"/>
    <s v="NL"/>
    <x v="23"/>
    <s v="Rood 24"/>
    <x v="17"/>
    <s v="6666 LT"/>
    <s v="NL"/>
    <s v="0001333631"/>
    <s v="0093034_004"/>
    <s v="31V"/>
    <s v="NL001131849B01"/>
    <n v="2"/>
    <n v="0"/>
    <n v="116.52"/>
    <s v="N"/>
    <s v="Peter Appel Transport B.V."/>
    <n v="36622"/>
    <d v="2023-03-08T00:00:00"/>
    <s v="10:48:00"/>
    <n v="0"/>
    <x v="2"/>
    <x v="9"/>
    <n v="3"/>
    <x v="15"/>
    <n v="1"/>
    <n v="12"/>
    <x v="5"/>
    <n v="116.52"/>
    <n v="0"/>
    <n v="116.52"/>
  </r>
  <r>
    <s v="COLGATE 3800 DEB."/>
    <s v="Colgate-Palmolive Nederland BV"/>
    <s v="101t"/>
    <n v="101090948378"/>
    <n v="101030163749"/>
    <n v="930"/>
    <s v="Inv Booked"/>
    <s v="0002246718"/>
    <s v="Verkoop"/>
    <n v="170"/>
    <s v="Transport drops zone"/>
    <s v="9 - verwerkt"/>
    <n v="0"/>
    <m/>
    <d v="2023-03-08T00:00:00"/>
    <s v="DROP"/>
    <s v="0001010909483780092807_002"/>
    <m/>
    <m/>
    <m/>
    <s v="EUR"/>
    <n v="406.47"/>
    <s v="EUR"/>
    <n v="406.47"/>
    <s v="EUR"/>
    <n v="406.47"/>
    <n v="406.47"/>
    <n v="0"/>
    <s v="N"/>
    <n v="1223000326"/>
    <d v="2023-04-13T00:00:00"/>
    <m/>
    <d v="2023-03-08T00:00:00"/>
    <s v="00:00"/>
    <s v="23:59"/>
    <d v="2023-03-08T00:00:00"/>
    <s v="11:00"/>
    <s v="11:00"/>
    <n v="24.8"/>
    <s v="ce"/>
    <n v="22084"/>
    <n v="24.8"/>
    <n v="44"/>
    <s v="Kuehne+Nagel Tiel 3 Standpl"/>
    <s v="De Diepert 5"/>
    <s v="Tiel"/>
    <s v="4004 MA"/>
    <s v="NL"/>
    <x v="0"/>
    <s v="Henri Fordlaan 6"/>
    <x v="0"/>
    <s v="9615TK"/>
    <s v="NL"/>
    <s v="0002246718"/>
    <s v="0092807_002"/>
    <s v="31V"/>
    <s v="NL001131849B01"/>
    <n v="2"/>
    <n v="0"/>
    <n v="406.47"/>
    <s v="N"/>
    <s v="Peter Appel Transport B.V."/>
    <n v="36622"/>
    <d v="2023-03-08T00:00:00"/>
    <s v="12:30:00"/>
    <n v="7"/>
    <x v="2"/>
    <x v="9"/>
    <n v="3"/>
    <x v="0"/>
    <n v="1"/>
    <n v="24.8"/>
    <x v="0"/>
    <n v="406.47"/>
    <n v="0"/>
    <n v="406.47"/>
  </r>
  <r>
    <s v="COLGATE 3800 DEB."/>
    <s v="Colgate-Palmolive Nederland BV"/>
    <s v="101t"/>
    <n v="101090948380"/>
    <n v="101030163750"/>
    <n v="930"/>
    <s v="Inv Booked"/>
    <s v="0002246722"/>
    <s v="Verkoop"/>
    <n v="170"/>
    <s v="Transport drops zone"/>
    <s v="9 - verwerkt"/>
    <n v="0"/>
    <m/>
    <d v="2023-03-08T00:00:00"/>
    <s v="DROP"/>
    <s v="0001010909483800092811_002"/>
    <m/>
    <m/>
    <m/>
    <s v="EUR"/>
    <n v="296.82"/>
    <s v="EUR"/>
    <n v="296.82"/>
    <s v="EUR"/>
    <n v="296.82"/>
    <n v="296.82"/>
    <n v="0"/>
    <s v="N"/>
    <n v="1223000326"/>
    <d v="2023-04-13T00:00:00"/>
    <m/>
    <d v="2023-03-08T00:00:00"/>
    <s v="00:00"/>
    <s v="23:59"/>
    <d v="2023-03-08T00:00:00"/>
    <s v="12:00"/>
    <s v="12:00"/>
    <n v="20.8"/>
    <s v="ce"/>
    <n v="23147"/>
    <n v="20.8"/>
    <n v="39"/>
    <s v="Kuehne+Nagel Tiel 3 Standpl"/>
    <s v="De Diepert 5"/>
    <s v="Tiel"/>
    <s v="4004 MA"/>
    <s v="NL"/>
    <x v="50"/>
    <s v="Fahrenheitweg 24"/>
    <x v="1"/>
    <s v="6101WR"/>
    <s v="NL"/>
    <s v="0002246722"/>
    <s v="0092811_002"/>
    <s v="31V"/>
    <s v="NL001131849B01"/>
    <n v="2"/>
    <n v="0"/>
    <n v="296.82"/>
    <s v="N"/>
    <s v="Peter Appel Transport B.V."/>
    <n v="36622"/>
    <d v="2023-03-08T00:00:00"/>
    <s v="11:21:00"/>
    <n v="0"/>
    <x v="2"/>
    <x v="9"/>
    <n v="3"/>
    <x v="1"/>
    <n v="1"/>
    <n v="20.8"/>
    <x v="1"/>
    <n v="296.82"/>
    <n v="0"/>
    <n v="296.82"/>
  </r>
  <r>
    <s v="COLGATE 3800 DEB."/>
    <s v="Colgate-Palmolive Nederland BV"/>
    <s v="101t"/>
    <n v="101090948381"/>
    <n v="101030163751"/>
    <n v="930"/>
    <s v="Inv Booked"/>
    <s v="0002246726"/>
    <s v="Verkoop"/>
    <n v="170"/>
    <s v="Transport drops zone"/>
    <s v="9 - verwerkt"/>
    <n v="0"/>
    <m/>
    <d v="2023-03-08T00:00:00"/>
    <s v="DROP"/>
    <s v="0001010909483810092815_002"/>
    <m/>
    <m/>
    <m/>
    <s v="EUR"/>
    <n v="173.52"/>
    <s v="EUR"/>
    <n v="173.52"/>
    <s v="EUR"/>
    <n v="173.52"/>
    <n v="173.52"/>
    <n v="0"/>
    <s v="N"/>
    <n v="1223000326"/>
    <d v="2023-04-13T00:00:00"/>
    <m/>
    <d v="2023-03-08T00:00:00"/>
    <s v="00:00"/>
    <s v="23:59"/>
    <d v="2023-03-08T00:00:00"/>
    <s v="14:00"/>
    <s v="14:00"/>
    <n v="24"/>
    <s v="ce"/>
    <n v="15349"/>
    <n v="24"/>
    <n v="34"/>
    <s v="Kuehne+Nagel Tiel 3 Standpl"/>
    <s v="De Diepert 5"/>
    <s v="Tiel"/>
    <s v="4004 MA"/>
    <s v="NL"/>
    <x v="14"/>
    <s v="Rood 24"/>
    <x v="17"/>
    <s v="6666LT"/>
    <s v="NL"/>
    <s v="0002246726"/>
    <s v="0092815_002"/>
    <s v="31V"/>
    <s v="NL001131849B01"/>
    <n v="2"/>
    <n v="0"/>
    <n v="173.52"/>
    <s v="N"/>
    <s v="Peter Appel Transport B.V."/>
    <n v="36622"/>
    <d v="2023-03-08T00:00:00"/>
    <s v="13:55:00"/>
    <n v="0"/>
    <x v="2"/>
    <x v="9"/>
    <n v="3"/>
    <x v="15"/>
    <n v="1"/>
    <n v="24"/>
    <x v="5"/>
    <n v="173.52"/>
    <n v="0"/>
    <n v="173.52"/>
  </r>
  <r>
    <s v="COLGATE 3800 DEB."/>
    <s v="Colgate-Palmolive Nederland BV"/>
    <s v="101t"/>
    <n v="101090948385"/>
    <n v="101030163752"/>
    <n v="930"/>
    <s v="Inv Booked"/>
    <s v="0002246724"/>
    <s v="Verkoop"/>
    <n v="170"/>
    <s v="Transport drops zone"/>
    <s v="9 - verwerkt"/>
    <n v="0"/>
    <m/>
    <d v="2023-03-08T00:00:00"/>
    <s v="DROP"/>
    <s v="0001010909483850092817_004"/>
    <m/>
    <m/>
    <m/>
    <s v="EUR"/>
    <n v="28.67"/>
    <s v="EUR"/>
    <n v="28.67"/>
    <s v="EUR"/>
    <n v="28.67"/>
    <n v="28.67"/>
    <n v="0"/>
    <s v="N"/>
    <n v="1223000326"/>
    <d v="2023-04-13T00:00:00"/>
    <m/>
    <d v="2023-03-08T00:00:00"/>
    <s v="00:00"/>
    <s v="23:59"/>
    <d v="2023-03-08T00:00:00"/>
    <s v="09:00"/>
    <s v="14:00"/>
    <n v="0"/>
    <s v="ce"/>
    <n v="10"/>
    <n v="0.8"/>
    <n v="0"/>
    <s v="Kuehne+Nagel Tiel 3 Standpl"/>
    <s v="De Diepert 5"/>
    <s v="Tiel"/>
    <s v="4004 MA"/>
    <s v="NL"/>
    <x v="52"/>
    <s v="Leeuwenveldseweg 3F"/>
    <x v="43"/>
    <s v="1382 LV"/>
    <s v="NL"/>
    <s v="0002246724"/>
    <s v="0092817_004"/>
    <s v="31V"/>
    <s v="NL001131849B01"/>
    <n v="2"/>
    <n v="0"/>
    <n v="28.67"/>
    <s v="N"/>
    <s v="Peter Appel Transport B.V."/>
    <n v="36622"/>
    <d v="2023-03-08T00:00:00"/>
    <s v="14:03:00"/>
    <n v="0"/>
    <x v="2"/>
    <x v="9"/>
    <n v="3"/>
    <x v="13"/>
    <n v="1"/>
    <n v="0.8"/>
    <x v="0"/>
    <n v="28.67"/>
    <n v="0"/>
    <n v="28.67"/>
  </r>
  <r>
    <s v="COLGATE 3800 DEB."/>
    <s v="Colgate-Palmolive Nederland BV"/>
    <s v="101t"/>
    <n v="101090948884"/>
    <n v="101030163801"/>
    <n v="930"/>
    <s v="Inv Booked"/>
    <s v="0002246753"/>
    <s v="Verkoop"/>
    <n v="170"/>
    <s v="Transport drops zone"/>
    <s v="9 - verwerkt"/>
    <n v="0"/>
    <m/>
    <d v="2023-03-09T00:00:00"/>
    <s v="DROP"/>
    <s v="0001010909488840093116_002"/>
    <m/>
    <m/>
    <m/>
    <s v="EUR"/>
    <n v="320.64"/>
    <s v="EUR"/>
    <n v="320.64"/>
    <s v="EUR"/>
    <n v="320.64"/>
    <n v="320.64"/>
    <n v="0"/>
    <s v="N"/>
    <n v="1223000326"/>
    <d v="2023-04-13T00:00:00"/>
    <m/>
    <d v="2023-03-09T00:00:00"/>
    <s v="00:00"/>
    <s v="23:59"/>
    <d v="2023-03-09T00:00:00"/>
    <s v="11:00"/>
    <s v="11:00"/>
    <n v="16"/>
    <s v="ce"/>
    <n v="15009"/>
    <n v="16"/>
    <n v="30"/>
    <s v="Kuehne+Nagel Tiel 3 Standpl"/>
    <s v="De Diepert 5"/>
    <s v="Tiel"/>
    <s v="4004 MA"/>
    <s v="NL"/>
    <x v="0"/>
    <s v="Henri Fordlaan 6"/>
    <x v="0"/>
    <s v="9615TK"/>
    <s v="NL"/>
    <s v="0002246753"/>
    <s v="0093116_002"/>
    <s v="31V"/>
    <s v="NL001131849B01"/>
    <n v="2"/>
    <n v="0"/>
    <n v="320.64"/>
    <s v="N"/>
    <s v="Peter Appel Transport B.V."/>
    <n v="36622"/>
    <d v="2023-03-09T00:00:00"/>
    <s v="11:11:00"/>
    <n v="0"/>
    <x v="3"/>
    <x v="9"/>
    <n v="3"/>
    <x v="0"/>
    <n v="1"/>
    <n v="16"/>
    <x v="0"/>
    <n v="320.64"/>
    <n v="0"/>
    <n v="320.64"/>
  </r>
  <r>
    <s v="COLGATE 3800 DEB."/>
    <s v="Colgate-Palmolive Nederland BV"/>
    <s v="101t"/>
    <n v="101090949242"/>
    <n v="101030163798"/>
    <n v="930"/>
    <s v="Inv Booked"/>
    <s v="0002246749"/>
    <s v="Verkoop"/>
    <n v="170"/>
    <s v="Transport drops zone"/>
    <s v="9 - verwerkt"/>
    <n v="0"/>
    <m/>
    <d v="2023-03-09T00:00:00"/>
    <s v="DROP"/>
    <s v="0001010909492420093301_002"/>
    <m/>
    <m/>
    <m/>
    <s v="EUR"/>
    <n v="27.26"/>
    <s v="EUR"/>
    <n v="27.26"/>
    <s v="EUR"/>
    <n v="27.26"/>
    <n v="27.26"/>
    <n v="0"/>
    <s v="N"/>
    <n v="1223000326"/>
    <d v="2023-04-13T00:00:00"/>
    <m/>
    <d v="2023-03-09T00:00:00"/>
    <s v="00:00"/>
    <s v="23:59"/>
    <d v="2023-03-09T00:00:00"/>
    <s v="08:00"/>
    <s v="11:00"/>
    <n v="0.8"/>
    <s v="ce"/>
    <n v="702"/>
    <n v="0.8"/>
    <n v="0"/>
    <s v="Kuehne+Nagel Tiel 3 Standpl"/>
    <s v="De Diepert 5"/>
    <s v="Tiel"/>
    <s v="4004 MA"/>
    <s v="NL"/>
    <x v="12"/>
    <s v="SLEGO 1"/>
    <x v="13"/>
    <s v="1046 BM"/>
    <s v="NL"/>
    <s v="0002246749"/>
    <s v="0093301_002"/>
    <s v="31V"/>
    <s v="NL001131849B01"/>
    <n v="2"/>
    <n v="0"/>
    <n v="27.26"/>
    <s v="N"/>
    <s v="Peter Appel Transport B.V."/>
    <n v="36622"/>
    <d v="2023-03-09T00:00:00"/>
    <s v="11:40:00"/>
    <n v="0"/>
    <x v="3"/>
    <x v="9"/>
    <n v="3"/>
    <x v="11"/>
    <n v="1"/>
    <n v="0.8"/>
    <x v="0"/>
    <n v="27.26"/>
    <n v="0"/>
    <n v="27.26"/>
  </r>
  <r>
    <s v="COLGATE 3800 DEB."/>
    <s v="Colgate-Palmolive Nederland BV"/>
    <s v="101t"/>
    <n v="101090949243"/>
    <n v="101030163799"/>
    <n v="930"/>
    <s v="Inv Booked"/>
    <s v="0002246758"/>
    <s v="Verkoop"/>
    <n v="170"/>
    <s v="Transport drops zone"/>
    <s v="9 - verwerkt"/>
    <n v="0"/>
    <m/>
    <d v="2023-03-09T00:00:00"/>
    <s v="DROP"/>
    <s v="0001010909492430093304_002"/>
    <m/>
    <m/>
    <m/>
    <s v="EUR"/>
    <n v="48.91"/>
    <s v="EUR"/>
    <n v="48.91"/>
    <s v="EUR"/>
    <n v="48.91"/>
    <n v="48.91"/>
    <n v="0"/>
    <s v="N"/>
    <n v="1223000326"/>
    <d v="2023-04-13T00:00:00"/>
    <m/>
    <d v="2023-03-09T00:00:00"/>
    <s v="00:00"/>
    <s v="23:59"/>
    <d v="2023-03-09T00:00:00"/>
    <s v="07:00"/>
    <s v="08:00"/>
    <n v="4.8"/>
    <s v="ce"/>
    <n v="3213"/>
    <n v="4.8"/>
    <n v="6"/>
    <s v="Kuehne+Nagel Tiel 3 Standpl"/>
    <s v="De Diepert 5"/>
    <s v="Tiel"/>
    <s v="4004 MA"/>
    <s v="NL"/>
    <x v="2"/>
    <s v="Randweg 2"/>
    <x v="6"/>
    <s v="4191 NN"/>
    <s v="NL"/>
    <s v="0002246758"/>
    <s v="0093304_002"/>
    <s v="31V"/>
    <s v="NL001131849B01"/>
    <n v="2"/>
    <n v="0"/>
    <n v="48.91"/>
    <s v="N"/>
    <s v="Peter Appel Transport B.V."/>
    <n v="36622"/>
    <d v="2023-03-09T00:00:00"/>
    <s v="08:09:00"/>
    <n v="0"/>
    <x v="3"/>
    <x v="9"/>
    <n v="3"/>
    <x v="6"/>
    <n v="1"/>
    <n v="4.8"/>
    <x v="2"/>
    <n v="48.91"/>
    <n v="0"/>
    <n v="48.91"/>
  </r>
  <r>
    <s v="COLGATE 3800 DEB."/>
    <s v="Colgate-Palmolive Nederland BV"/>
    <s v="101t"/>
    <n v="101090948715"/>
    <n v="101030163789"/>
    <n v="930"/>
    <s v="Inv Booked"/>
    <s v="0002246746"/>
    <s v="Verkoop"/>
    <n v="200"/>
    <s v="Transport drops"/>
    <s v="9 - verwerkt"/>
    <n v="0"/>
    <m/>
    <d v="2023-03-09T00:00:00"/>
    <s v="DROP"/>
    <s v="0001010909487150093041_005"/>
    <m/>
    <m/>
    <m/>
    <s v="EUR"/>
    <n v="54.4"/>
    <s v="EUR"/>
    <n v="54.4"/>
    <s v="EUR"/>
    <n v="54.4"/>
    <n v="54.4"/>
    <n v="0"/>
    <s v="N"/>
    <n v="1223000326"/>
    <d v="2023-04-13T00:00:00"/>
    <m/>
    <d v="2023-03-09T00:00:00"/>
    <s v="00:00"/>
    <s v="23:59"/>
    <d v="2023-03-09T00:00:00"/>
    <s v="07:00"/>
    <s v="12:00"/>
    <n v="0.8"/>
    <s v="ce"/>
    <n v="58"/>
    <n v="0.8"/>
    <n v="0"/>
    <s v="Kuehne+Nagel Tiel 3 Standpl"/>
    <s v="De Diepert 5"/>
    <s v="Tiel"/>
    <s v="4004 MA"/>
    <s v="NL"/>
    <x v="26"/>
    <s v="Park Forum 1129"/>
    <x v="29"/>
    <s v="5657 HK"/>
    <s v="NL"/>
    <s v="0002246746"/>
    <s v="0093041_005"/>
    <s v="31V"/>
    <s v="NL001131849B01"/>
    <n v="2"/>
    <n v="0"/>
    <n v="54.4"/>
    <s v="N"/>
    <s v="Peter Appel Transport B.V."/>
    <n v="36744"/>
    <d v="2023-03-09T00:00:00"/>
    <s v="11:35:00"/>
    <n v="0"/>
    <x v="3"/>
    <x v="9"/>
    <n v="3"/>
    <x v="25"/>
    <n v="1"/>
    <n v="0.8"/>
    <x v="6"/>
    <n v="54.4"/>
    <n v="0"/>
    <n v="54.4"/>
  </r>
  <r>
    <s v="COLGATE 3800 DEB."/>
    <s v="Colgate-Palmolive Nederland BV"/>
    <s v="101t"/>
    <n v="101090948715"/>
    <n v="101030163790"/>
    <n v="930"/>
    <s v="Inv Booked"/>
    <s v="0002246748"/>
    <s v="Verkoop"/>
    <n v="200"/>
    <s v="Transport drops"/>
    <s v="9 - verwerkt"/>
    <n v="0"/>
    <m/>
    <d v="2023-03-09T00:00:00"/>
    <s v="DROP"/>
    <s v="0001010909487150093041_004"/>
    <m/>
    <m/>
    <m/>
    <s v="EUR"/>
    <n v="54.4"/>
    <s v="EUR"/>
    <n v="54.4"/>
    <s v="EUR"/>
    <n v="54.4"/>
    <n v="54.4"/>
    <n v="0"/>
    <s v="N"/>
    <n v="1223000326"/>
    <d v="2023-04-13T00:00:00"/>
    <m/>
    <d v="2023-03-09T00:00:00"/>
    <s v="00:00"/>
    <s v="23:59"/>
    <d v="2023-03-09T00:00:00"/>
    <s v="07:00"/>
    <s v="13:00"/>
    <n v="0.8"/>
    <s v="ce"/>
    <n v="10"/>
    <n v="0.8"/>
    <n v="0"/>
    <s v="Kuehne+Nagel Tiel 3 Standpl"/>
    <s v="De Diepert 5"/>
    <s v="Tiel"/>
    <s v="4004 MA"/>
    <s v="NL"/>
    <x v="35"/>
    <s v="POMPHOEKWEG 1"/>
    <x v="37"/>
    <s v="5222 BE"/>
    <s v="NL"/>
    <s v="0002246748"/>
    <s v="0093041_004"/>
    <s v="31V"/>
    <s v="NL001131849B01"/>
    <n v="2"/>
    <n v="0"/>
    <n v="54.4"/>
    <s v="N"/>
    <s v="Peter Appel Transport B.V."/>
    <n v="36744"/>
    <d v="2023-03-09T00:00:00"/>
    <s v="10:37:00"/>
    <n v="0"/>
    <x v="3"/>
    <x v="9"/>
    <n v="3"/>
    <x v="31"/>
    <n v="1"/>
    <n v="1.6"/>
    <x v="6"/>
    <n v="108.8"/>
    <n v="0"/>
    <n v="108.8"/>
  </r>
  <r>
    <s v="COLGATE 3800 DEB."/>
    <s v="Colgate-Palmolive Nederland BV"/>
    <s v="101t"/>
    <n v="101090948715"/>
    <n v="101030163791"/>
    <n v="930"/>
    <s v="Inv Booked"/>
    <s v="0002246744"/>
    <s v="Verkoop"/>
    <n v="200"/>
    <s v="Transport drops"/>
    <s v="9 - verwerkt"/>
    <n v="0"/>
    <m/>
    <d v="2023-03-09T00:00:00"/>
    <s v="DROP"/>
    <s v="0001010909487150093041_002"/>
    <m/>
    <m/>
    <m/>
    <s v="EUR"/>
    <n v="54.4"/>
    <s v="EUR"/>
    <n v="54.4"/>
    <s v="EUR"/>
    <n v="54.4"/>
    <n v="54.4"/>
    <n v="0"/>
    <s v="N"/>
    <n v="1223000326"/>
    <d v="2023-04-13T00:00:00"/>
    <m/>
    <d v="2023-03-09T00:00:00"/>
    <s v="00:00"/>
    <s v="23:59"/>
    <d v="2023-03-09T00:00:00"/>
    <s v="07:00"/>
    <s v="12:00"/>
    <n v="0.8"/>
    <s v="ce"/>
    <n v="50"/>
    <n v="0.8"/>
    <n v="0"/>
    <s v="Kuehne+Nagel Tiel 3 Standpl"/>
    <s v="De Diepert 5"/>
    <s v="Tiel"/>
    <s v="4004 MA"/>
    <s v="NL"/>
    <x v="26"/>
    <s v="Bornhout 4"/>
    <x v="13"/>
    <s v="1046 BE"/>
    <s v="NL"/>
    <s v="0002246744"/>
    <s v="0093041_002"/>
    <s v="31V"/>
    <s v="NL001131849B01"/>
    <n v="2"/>
    <n v="0"/>
    <n v="54.4"/>
    <s v="N"/>
    <s v="Peter Appel Transport B.V."/>
    <n v="36744"/>
    <d v="2023-03-09T00:00:00"/>
    <s v="07:16:00"/>
    <n v="0"/>
    <x v="3"/>
    <x v="9"/>
    <n v="3"/>
    <x v="11"/>
    <n v="1"/>
    <n v="0.8"/>
    <x v="6"/>
    <n v="54.4"/>
    <n v="0"/>
    <n v="54.4"/>
  </r>
  <r>
    <s v="COLGATE 3800 DEB."/>
    <s v="Colgate-Palmolive Nederland BV"/>
    <s v="101t"/>
    <n v="101090948715"/>
    <n v="101030163792"/>
    <n v="930"/>
    <s v="Inv Booked"/>
    <s v="0002246745"/>
    <s v="Verkoop"/>
    <n v="200"/>
    <s v="Transport drops"/>
    <s v="9 - verwerkt"/>
    <n v="0"/>
    <m/>
    <d v="2023-03-09T00:00:00"/>
    <s v="DROP"/>
    <s v="0001010909487150093041_003"/>
    <m/>
    <m/>
    <m/>
    <s v="EUR"/>
    <n v="54.4"/>
    <s v="EUR"/>
    <n v="54.4"/>
    <s v="EUR"/>
    <n v="54.4"/>
    <n v="54.4"/>
    <n v="0"/>
    <s v="N"/>
    <n v="1223000326"/>
    <d v="2023-04-13T00:00:00"/>
    <m/>
    <d v="2023-03-09T00:00:00"/>
    <s v="00:00"/>
    <s v="23:59"/>
    <d v="2023-03-09T00:00:00"/>
    <s v="08:00"/>
    <s v="16:00"/>
    <n v="0"/>
    <s v="ce"/>
    <n v="6"/>
    <n v="0.8"/>
    <n v="0"/>
    <s v="Kuehne+Nagel Tiel 3 Standpl"/>
    <s v="De Diepert 5"/>
    <s v="Tiel"/>
    <s v="4004 MA"/>
    <s v="NL"/>
    <x v="38"/>
    <s v="Andries Copierhof 2"/>
    <x v="40"/>
    <s v="3059 LM"/>
    <s v="NL"/>
    <s v="0002246745"/>
    <s v="0093041_003"/>
    <s v="31V"/>
    <s v="NL001131849B01"/>
    <n v="2"/>
    <n v="0"/>
    <n v="54.4"/>
    <s v="N"/>
    <s v="Peter Appel Transport B.V."/>
    <n v="36744"/>
    <d v="2023-03-09T00:00:00"/>
    <s v="08:52:00"/>
    <n v="0"/>
    <x v="3"/>
    <x v="9"/>
    <n v="3"/>
    <x v="33"/>
    <n v="1"/>
    <n v="0.8"/>
    <x v="6"/>
    <n v="54.4"/>
    <n v="0"/>
    <n v="54.4"/>
  </r>
  <r>
    <s v="COLGATE 3800 DEB."/>
    <s v="Colgate-Palmolive Nederland BV"/>
    <s v="101t"/>
    <n v="101090948715"/>
    <n v="101030163793"/>
    <n v="930"/>
    <s v="Inv Booked"/>
    <s v="0002246743"/>
    <s v="Verkoop"/>
    <n v="200"/>
    <s v="Transport drops"/>
    <s v="9 - verwerkt"/>
    <n v="0"/>
    <m/>
    <d v="2023-03-09T00:00:00"/>
    <s v="DROP"/>
    <s v="0001010909487150093041_004"/>
    <m/>
    <m/>
    <m/>
    <s v="EUR"/>
    <n v="54.4"/>
    <s v="EUR"/>
    <n v="54.4"/>
    <s v="EUR"/>
    <n v="54.4"/>
    <n v="54.4"/>
    <n v="0"/>
    <s v="N"/>
    <n v="1223000326"/>
    <d v="2023-04-13T00:00:00"/>
    <m/>
    <d v="2023-03-09T00:00:00"/>
    <s v="00:00"/>
    <s v="23:59"/>
    <d v="2023-03-09T00:00:00"/>
    <s v="07:00"/>
    <s v="13:00"/>
    <n v="0.8"/>
    <s v="ce"/>
    <n v="12"/>
    <n v="0.8"/>
    <n v="0"/>
    <s v="Kuehne+Nagel Tiel 3 Standpl"/>
    <s v="De Diepert 5"/>
    <s v="Tiel"/>
    <s v="4004 MA"/>
    <s v="NL"/>
    <x v="35"/>
    <s v="POMPHOEKWEG 1"/>
    <x v="37"/>
    <s v="5222 BE"/>
    <s v="NL"/>
    <s v="0002246743"/>
    <s v="0093041_004"/>
    <s v="31V"/>
    <s v="NL001131849B01"/>
    <n v="2"/>
    <n v="0"/>
    <n v="54.4"/>
    <s v="N"/>
    <s v="Peter Appel Transport B.V."/>
    <n v="36744"/>
    <d v="2023-03-09T00:00:00"/>
    <s v="10:37:00"/>
    <n v="0"/>
    <x v="3"/>
    <x v="9"/>
    <n v="3"/>
    <x v="31"/>
    <n v="0"/>
    <s v=""/>
    <x v="6"/>
    <s v=""/>
    <n v="0"/>
    <s v=""/>
  </r>
  <r>
    <s v="COLGATE 3800 DEB."/>
    <s v="Colgate-Palmolive Nederland BV"/>
    <s v="101t"/>
    <n v="101090949245"/>
    <n v="101030163795"/>
    <n v="930"/>
    <s v="Inv Booked"/>
    <s v="0002246750"/>
    <s v="Verkoop"/>
    <n v="170"/>
    <s v="Transport drops zone"/>
    <s v="9 - verwerkt"/>
    <n v="0"/>
    <m/>
    <d v="2023-03-09T00:00:00"/>
    <s v="DROP"/>
    <s v="0001010909492450093302_002"/>
    <m/>
    <m/>
    <m/>
    <s v="EUR"/>
    <n v="243.98"/>
    <s v="EUR"/>
    <n v="243.98"/>
    <s v="EUR"/>
    <n v="243.98"/>
    <n v="243.98"/>
    <n v="0"/>
    <s v="N"/>
    <n v="1223000326"/>
    <d v="2023-04-13T00:00:00"/>
    <m/>
    <d v="2023-03-09T00:00:00"/>
    <s v="00:00"/>
    <s v="23:59"/>
    <d v="2023-03-09T00:00:00"/>
    <s v="08:00"/>
    <s v="09:00"/>
    <n v="20.8"/>
    <s v="ce"/>
    <n v="19784"/>
    <n v="20.8"/>
    <n v="36"/>
    <s v="Kuehne+Nagel Tiel 3 Standpl"/>
    <s v="De Diepert 5"/>
    <s v="Tiel"/>
    <s v="4004 MA"/>
    <s v="NL"/>
    <x v="7"/>
    <s v="HOOFDTOCHT 1"/>
    <x v="7"/>
    <s v="1507 CJ"/>
    <s v="NL"/>
    <s v="0002246750"/>
    <s v="0093302_002"/>
    <s v="31V"/>
    <s v="NL001131849B01"/>
    <n v="2"/>
    <n v="0"/>
    <n v="243.98"/>
    <s v="N"/>
    <s v="Peter Appel Transport B.V."/>
    <n v="36622"/>
    <d v="2023-03-09T00:00:00"/>
    <s v="08:45:00"/>
    <n v="0"/>
    <x v="3"/>
    <x v="9"/>
    <n v="3"/>
    <x v="7"/>
    <n v="1"/>
    <n v="20.8"/>
    <x v="2"/>
    <n v="243.98"/>
    <n v="0"/>
    <n v="243.98"/>
  </r>
  <r>
    <s v="COLGATE 3800 DEB."/>
    <s v="Colgate-Palmolive Nederland BV"/>
    <s v="101t"/>
    <n v="101090948881"/>
    <n v="101030163796"/>
    <n v="930"/>
    <s v="Inv Booked"/>
    <s v="0002246752"/>
    <s v="Verkoop"/>
    <n v="170"/>
    <s v="Transport drops zone"/>
    <s v="9 - verwerkt"/>
    <n v="0"/>
    <m/>
    <d v="2023-03-09T00:00:00"/>
    <s v="DROP"/>
    <s v="0001010909488810093112_002"/>
    <m/>
    <m/>
    <m/>
    <s v="EUR"/>
    <n v="153.69999999999999"/>
    <s v="EUR"/>
    <n v="153.69999999999999"/>
    <s v="EUR"/>
    <n v="153.69999999999999"/>
    <n v="153.69999999999999"/>
    <n v="0"/>
    <s v="N"/>
    <n v="1223000326"/>
    <d v="2023-04-13T00:00:00"/>
    <m/>
    <d v="2023-03-09T00:00:00"/>
    <s v="00:00"/>
    <s v="23:59"/>
    <d v="2023-03-09T00:00:00"/>
    <s v="06:00"/>
    <s v="07:00"/>
    <n v="9.6"/>
    <s v="ce"/>
    <n v="8797"/>
    <n v="9.6"/>
    <n v="16"/>
    <s v="Kuehne+Nagel Tiel 3 Standpl"/>
    <s v="De Diepert 5"/>
    <s v="Tiel"/>
    <s v="4004 MA"/>
    <s v="NL"/>
    <x v="2"/>
    <s v="Laan van Ruyven 1"/>
    <x v="11"/>
    <s v="2645EE"/>
    <s v="NL"/>
    <s v="0002246752"/>
    <s v="0093112_002"/>
    <s v="31V"/>
    <s v="NL001131849B01"/>
    <n v="2"/>
    <n v="0"/>
    <n v="153.69999999999999"/>
    <s v="N"/>
    <s v="Peter Appel Transport B.V."/>
    <n v="36622"/>
    <d v="2023-03-09T00:00:00"/>
    <s v="07:08:00"/>
    <n v="0"/>
    <x v="3"/>
    <x v="9"/>
    <n v="3"/>
    <x v="4"/>
    <n v="1"/>
    <n v="9.6"/>
    <x v="2"/>
    <n v="153.69999999999999"/>
    <n v="0"/>
    <n v="153.69999999999999"/>
  </r>
  <r>
    <s v="COLGATE 3800 DEB."/>
    <s v="Colgate-Palmolive Nederland BV"/>
    <s v="101t"/>
    <n v="101090948882"/>
    <n v="101030163797"/>
    <n v="930"/>
    <s v="Inv Booked"/>
    <s v="0002246754"/>
    <s v="Verkoop"/>
    <n v="170"/>
    <s v="Transport drops zone"/>
    <s v="9 - verwerkt"/>
    <n v="0"/>
    <m/>
    <d v="2023-03-09T00:00:00"/>
    <s v="DROP"/>
    <s v="0001010909488820093111_004"/>
    <m/>
    <m/>
    <m/>
    <s v="EUR"/>
    <n v="178.12"/>
    <s v="EUR"/>
    <n v="178.12"/>
    <s v="EUR"/>
    <n v="178.12"/>
    <n v="178.12"/>
    <n v="0"/>
    <s v="N"/>
    <n v="1223000326"/>
    <d v="2023-04-13T00:00:00"/>
    <m/>
    <d v="2023-03-09T00:00:00"/>
    <s v="00:00"/>
    <s v="23:59"/>
    <d v="2023-03-09T00:00:00"/>
    <s v="10:00"/>
    <s v="12:00"/>
    <n v="14.4"/>
    <s v="ce"/>
    <n v="8394"/>
    <n v="14.4"/>
    <n v="16"/>
    <s v="Kuehne+Nagel Tiel 3 Standpl"/>
    <s v="De Diepert 5"/>
    <s v="Tiel"/>
    <s v="4004 MA"/>
    <s v="NL"/>
    <x v="28"/>
    <s v="ECOFACTORIJ  20"/>
    <x v="31"/>
    <s v="7325 WC"/>
    <s v="NL"/>
    <s v="0002246754"/>
    <s v="0093111_004"/>
    <s v="31V"/>
    <s v="NL001131849B01"/>
    <n v="2"/>
    <n v="0"/>
    <n v="178.12"/>
    <s v="N"/>
    <s v="Peter Appel Transport B.V."/>
    <n v="36622"/>
    <d v="2023-03-09T00:00:00"/>
    <s v="12:20:00"/>
    <n v="0"/>
    <x v="3"/>
    <x v="9"/>
    <n v="3"/>
    <x v="27"/>
    <n v="1"/>
    <n v="15.200000000000001"/>
    <x v="0"/>
    <n v="188.02"/>
    <n v="0"/>
    <n v="188.02"/>
  </r>
  <r>
    <s v="COLGATE 3800 DEB."/>
    <s v="Colgate-Palmolive Nederland BV"/>
    <s v="101t"/>
    <n v="101090948715"/>
    <n v="101030163794"/>
    <n v="930"/>
    <s v="Inv Booked"/>
    <s v="0002246747"/>
    <s v="Verkoop"/>
    <n v="200"/>
    <s v="Transport drops"/>
    <s v="9 - verwerkt"/>
    <n v="0"/>
    <m/>
    <d v="2023-03-09T00:00:00"/>
    <s v="DROP"/>
    <s v="0001010909487150093041_006"/>
    <m/>
    <m/>
    <m/>
    <s v="EUR"/>
    <n v="54.4"/>
    <s v="EUR"/>
    <n v="54.4"/>
    <s v="EUR"/>
    <n v="54.4"/>
    <n v="54.4"/>
    <n v="0"/>
    <s v="N"/>
    <n v="1223000326"/>
    <d v="2023-04-13T00:00:00"/>
    <m/>
    <d v="2023-03-09T00:00:00"/>
    <s v="00:00"/>
    <s v="23:59"/>
    <d v="2023-03-09T00:00:00"/>
    <s v="08:00"/>
    <s v="16:00"/>
    <n v="0.8"/>
    <s v="ce"/>
    <n v="30"/>
    <n v="0.8"/>
    <n v="0"/>
    <s v="Kuehne+Nagel Tiel 3 Standpl"/>
    <s v="De Diepert 5"/>
    <s v="Tiel"/>
    <s v="4004 MA"/>
    <s v="NL"/>
    <x v="27"/>
    <s v="Business Park Stein 192"/>
    <x v="50"/>
    <s v="6181MA"/>
    <s v="NL"/>
    <s v="0002246747"/>
    <s v="0093041_006"/>
    <s v="31V"/>
    <s v="NL001131849B01"/>
    <n v="2"/>
    <n v="0"/>
    <n v="54.4"/>
    <s v="N"/>
    <s v="Peter Appel Transport B.V."/>
    <n v="36744"/>
    <d v="2023-03-09T00:00:00"/>
    <s v="12:25:00"/>
    <n v="0"/>
    <x v="3"/>
    <x v="9"/>
    <n v="3"/>
    <x v="1"/>
    <n v="1"/>
    <n v="0.8"/>
    <x v="0"/>
    <n v="54.4"/>
    <n v="0"/>
    <n v="54.4"/>
  </r>
  <r>
    <s v="COLGATE 3800 DEB."/>
    <s v="Colgate-Palmolive Nederland BV"/>
    <s v="101t"/>
    <n v="101090948883"/>
    <n v="101030163803"/>
    <n v="930"/>
    <s v="Inv Booked"/>
    <s v="0002246757"/>
    <s v="Verkoop"/>
    <n v="170"/>
    <s v="Transport drops zone"/>
    <s v="9 - verwerkt"/>
    <n v="0"/>
    <m/>
    <d v="2023-03-09T00:00:00"/>
    <s v="DROP"/>
    <s v="0001010909488830093113_002"/>
    <m/>
    <m/>
    <m/>
    <s v="EUR"/>
    <n v="44.32"/>
    <s v="EUR"/>
    <n v="44.32"/>
    <s v="EUR"/>
    <n v="44.32"/>
    <n v="44.32"/>
    <n v="0"/>
    <s v="N"/>
    <n v="1223000326"/>
    <d v="2023-04-13T00:00:00"/>
    <m/>
    <d v="2023-03-09T00:00:00"/>
    <s v="00:00"/>
    <s v="23:59"/>
    <d v="2023-03-09T00:00:00"/>
    <s v="07:00"/>
    <s v="10:00"/>
    <n v="1.6"/>
    <s v="ce"/>
    <n v="1119"/>
    <n v="1.6"/>
    <n v="2"/>
    <s v="Kuehne+Nagel Tiel 3 Standpl"/>
    <s v="De Diepert 5"/>
    <s v="Tiel"/>
    <s v="4004 MA"/>
    <s v="NL"/>
    <x v="10"/>
    <s v="Slego 1a"/>
    <x v="13"/>
    <s v="1046BM"/>
    <s v="NL"/>
    <s v="0002246757"/>
    <s v="0093113_002"/>
    <s v="31V"/>
    <s v="NL001131849B01"/>
    <n v="2"/>
    <n v="0"/>
    <n v="44.32"/>
    <s v="N"/>
    <s v="Peter Appel Transport B.V."/>
    <n v="36622"/>
    <d v="2023-03-09T00:00:00"/>
    <s v="07:52:00"/>
    <n v="0"/>
    <x v="3"/>
    <x v="9"/>
    <n v="3"/>
    <x v="11"/>
    <n v="1"/>
    <n v="1.6"/>
    <x v="0"/>
    <n v="44.32"/>
    <n v="0"/>
    <n v="44.32"/>
  </r>
  <r>
    <s v="COLGATE 3800 DEB."/>
    <s v="Colgate-Palmolive Nederland BV"/>
    <s v="101t"/>
    <n v="101090949238"/>
    <n v="101030163805"/>
    <n v="930"/>
    <s v="Inv Booked"/>
    <s v="0002246759"/>
    <s v="Verkoop"/>
    <n v="170"/>
    <s v="Transport drops zone"/>
    <s v="9 - verwerkt"/>
    <n v="0"/>
    <m/>
    <d v="2023-03-09T00:00:00"/>
    <s v="DROP"/>
    <s v="0001010909492380093297_002"/>
    <m/>
    <m/>
    <m/>
    <s v="EUR"/>
    <n v="175.17"/>
    <s v="EUR"/>
    <n v="175.17"/>
    <s v="EUR"/>
    <n v="175.17"/>
    <n v="175.17"/>
    <n v="0"/>
    <s v="N"/>
    <n v="1223000326"/>
    <d v="2023-04-13T00:00:00"/>
    <m/>
    <d v="2023-03-09T00:00:00"/>
    <s v="00:00"/>
    <s v="23:59"/>
    <d v="2023-03-09T00:00:00"/>
    <s v="09:00"/>
    <s v="16:00"/>
    <n v="11.2"/>
    <s v="ce"/>
    <n v="6605"/>
    <n v="11.2"/>
    <n v="14"/>
    <s v="Kuehne+Nagel Tiel 3 Standpl"/>
    <s v="De Diepert 5"/>
    <s v="Tiel"/>
    <s v="4004 MA"/>
    <s v="NL"/>
    <x v="66"/>
    <s v="Hazenkoog 20a"/>
    <x v="32"/>
    <s v="1822BS"/>
    <s v="NL"/>
    <s v="0002246759"/>
    <s v="0093297_002"/>
    <s v="31V"/>
    <s v="NL001131849B01"/>
    <n v="2"/>
    <n v="0"/>
    <n v="175.17"/>
    <s v="N"/>
    <s v="Peter Appel Transport B.V."/>
    <n v="36622"/>
    <d v="2023-03-09T00:00:00"/>
    <s v="08:46:00"/>
    <n v="0"/>
    <x v="3"/>
    <x v="9"/>
    <n v="3"/>
    <x v="28"/>
    <n v="1"/>
    <n v="11.2"/>
    <x v="0"/>
    <n v="175.17"/>
    <n v="0"/>
    <n v="175.17"/>
  </r>
  <r>
    <s v="COLGATE 3800 DEB."/>
    <s v="Colgate-Palmolive Nederland BV"/>
    <s v="101t"/>
    <n v="101090949193"/>
    <n v="101030163800"/>
    <n v="930"/>
    <s v="Inv Booked"/>
    <s v="0002246756"/>
    <s v="Verkoop"/>
    <n v="170"/>
    <s v="Transport drops zone"/>
    <s v="9 - verwerkt"/>
    <n v="0"/>
    <m/>
    <d v="2023-03-09T00:00:00"/>
    <s v="DROP"/>
    <s v="0001010909491930093274_002"/>
    <m/>
    <m/>
    <m/>
    <s v="EUR"/>
    <n v="152.94"/>
    <s v="EUR"/>
    <n v="152.94"/>
    <s v="EUR"/>
    <n v="152.94"/>
    <n v="152.94"/>
    <n v="0"/>
    <s v="N"/>
    <n v="1223000326"/>
    <d v="2023-04-13T00:00:00"/>
    <m/>
    <d v="2023-03-09T00:00:00"/>
    <s v="00:00"/>
    <s v="23:59"/>
    <d v="2023-03-09T00:00:00"/>
    <s v="07:00"/>
    <s v="08:00"/>
    <n v="8.8000000000000007"/>
    <s v="ce"/>
    <n v="8377"/>
    <n v="8.8000000000000007"/>
    <n v="15"/>
    <s v="Kuehne+Nagel Tiel 3 Standpl"/>
    <s v="De Diepert 5"/>
    <s v="Tiel"/>
    <s v="4004 MA"/>
    <s v="NL"/>
    <x v="13"/>
    <s v="GALVANIWEG 1"/>
    <x v="16"/>
    <s v="8013 RG"/>
    <s v="NL"/>
    <s v="0002246756"/>
    <s v="0093274_002"/>
    <s v="31V"/>
    <s v="NL001131849B01"/>
    <n v="2"/>
    <n v="0"/>
    <n v="152.94"/>
    <s v="N"/>
    <s v="Peter Appel Transport B.V."/>
    <n v="36622"/>
    <d v="2023-03-09T00:00:00"/>
    <s v="07:12:00"/>
    <n v="0"/>
    <x v="3"/>
    <x v="9"/>
    <n v="3"/>
    <x v="14"/>
    <n v="1"/>
    <n v="8.8000000000000007"/>
    <x v="2"/>
    <n v="152.94"/>
    <n v="0"/>
    <n v="152.94"/>
  </r>
  <r>
    <s v="COLGATE 3800 DEB."/>
    <s v="Colgate-Palmolive Nederland BV"/>
    <s v="101t"/>
    <n v="101090948882"/>
    <n v="101030163802"/>
    <n v="930"/>
    <s v="Inv Booked"/>
    <s v="0002246751"/>
    <s v="Verkoop"/>
    <n v="170"/>
    <s v="Transport drops zone"/>
    <s v="9 - verwerkt"/>
    <n v="0"/>
    <m/>
    <d v="2023-03-09T00:00:00"/>
    <s v="DROP"/>
    <s v="0001010909488820093111_004"/>
    <m/>
    <m/>
    <m/>
    <s v="EUR"/>
    <n v="9.9"/>
    <s v="EUR"/>
    <n v="9.9"/>
    <s v="EUR"/>
    <n v="9.9"/>
    <n v="9.9"/>
    <n v="0"/>
    <s v="N"/>
    <n v="1223000326"/>
    <d v="2023-04-13T00:00:00"/>
    <m/>
    <d v="2023-03-09T00:00:00"/>
    <s v="00:00"/>
    <s v="23:59"/>
    <d v="2023-03-09T00:00:00"/>
    <s v="10:00"/>
    <s v="12:00"/>
    <n v="0.8"/>
    <s v="ce"/>
    <n v="363"/>
    <n v="0.8"/>
    <n v="0"/>
    <s v="Kuehne+Nagel Tiel 3 Standpl"/>
    <s v="De Diepert 5"/>
    <s v="Tiel"/>
    <s v="4004 MA"/>
    <s v="NL"/>
    <x v="28"/>
    <s v="ECOFACTORIJ  20"/>
    <x v="31"/>
    <s v="7325 WC"/>
    <s v="NL"/>
    <s v="0002246751"/>
    <s v="0093111_004"/>
    <s v="31V"/>
    <s v="NL001131849B01"/>
    <n v="2"/>
    <n v="0"/>
    <n v="9.9"/>
    <s v="N"/>
    <s v="Peter Appel Transport B.V."/>
    <n v="36622"/>
    <d v="2023-03-09T00:00:00"/>
    <s v="12:20:00"/>
    <n v="0"/>
    <x v="3"/>
    <x v="9"/>
    <n v="3"/>
    <x v="27"/>
    <n v="0"/>
    <s v=""/>
    <x v="0"/>
    <s v=""/>
    <n v="0"/>
    <s v=""/>
  </r>
  <r>
    <s v="COLGATE 3800 DEB."/>
    <s v="Colgate-Palmolive Nederland BV"/>
    <s v="101t"/>
    <n v="101090949244"/>
    <n v="101030163804"/>
    <n v="930"/>
    <s v="Inv Booked"/>
    <s v="0002246755"/>
    <s v="Verkoop"/>
    <n v="170"/>
    <s v="Transport drops zone"/>
    <s v="9 - verwerkt"/>
    <n v="0"/>
    <m/>
    <d v="2023-03-09T00:00:00"/>
    <s v="DROP"/>
    <s v="0001010909492440093305_002"/>
    <m/>
    <m/>
    <m/>
    <s v="EUR"/>
    <n v="207.37"/>
    <s v="EUR"/>
    <n v="207.37"/>
    <s v="EUR"/>
    <n v="207.37"/>
    <n v="207.37"/>
    <n v="0"/>
    <s v="N"/>
    <n v="1223000326"/>
    <d v="2023-04-13T00:00:00"/>
    <m/>
    <d v="2023-03-09T00:00:00"/>
    <s v="00:00"/>
    <s v="23:59"/>
    <d v="2023-03-09T00:00:00"/>
    <s v="09:00"/>
    <s v="10:00"/>
    <n v="18.399999999999999"/>
    <s v="ce"/>
    <n v="18160"/>
    <n v="18.399999999999999"/>
    <n v="33"/>
    <s v="Kuehne+Nagel Tiel 3 Standpl"/>
    <s v="De Diepert 5"/>
    <s v="Tiel"/>
    <s v="4004 MA"/>
    <s v="NL"/>
    <x v="2"/>
    <s v="Pegasusweg 1"/>
    <x v="3"/>
    <s v="5015BZ"/>
    <s v="NL"/>
    <s v="0002246755"/>
    <s v="0093305_002"/>
    <s v="31V"/>
    <s v="NL001131849B01"/>
    <n v="2"/>
    <n v="0"/>
    <n v="207.37"/>
    <s v="N"/>
    <s v="Peter Appel Transport B.V."/>
    <n v="36622"/>
    <d v="2023-03-09T00:00:00"/>
    <s v="09:29:00"/>
    <n v="0"/>
    <x v="3"/>
    <x v="9"/>
    <n v="3"/>
    <x v="3"/>
    <n v="1"/>
    <n v="18.399999999999999"/>
    <x v="2"/>
    <n v="207.37"/>
    <n v="0"/>
    <n v="207.37"/>
  </r>
  <r>
    <s v="COLGATE 3800 DEB."/>
    <s v="Colgate-Palmolive Nederland BV"/>
    <s v="101t"/>
    <n v="101090949944"/>
    <n v="101030163895"/>
    <n v="930"/>
    <s v="Inv Booked"/>
    <s v="0002246787"/>
    <s v="Verkoop"/>
    <n v="170"/>
    <s v="Transport drops zone"/>
    <s v="9 - verwerkt"/>
    <n v="0"/>
    <m/>
    <d v="2023-03-10T00:00:00"/>
    <s v="DROP"/>
    <s v="0001010909499440093765_002"/>
    <m/>
    <m/>
    <m/>
    <s v="EUR"/>
    <n v="20.059999999999999"/>
    <s v="EUR"/>
    <n v="20.059999999999999"/>
    <s v="EUR"/>
    <n v="20.059999999999999"/>
    <n v="20.059999999999999"/>
    <n v="0"/>
    <s v="N"/>
    <n v="1223000326"/>
    <d v="2023-04-13T00:00:00"/>
    <m/>
    <d v="2023-03-10T00:00:00"/>
    <s v="00:00"/>
    <s v="23:59"/>
    <d v="2023-03-10T00:00:00"/>
    <s v="14:00"/>
    <s v="14:00"/>
    <n v="2.4"/>
    <s v="ce"/>
    <n v="1117"/>
    <n v="2.4"/>
    <n v="3"/>
    <s v="Kuehne+Nagel Tiel 3 Standpl"/>
    <s v="De Diepert 5"/>
    <s v="Tiel"/>
    <s v="4004 MA"/>
    <s v="NL"/>
    <x v="14"/>
    <s v="Rood 24"/>
    <x v="17"/>
    <s v="6666LT"/>
    <s v="NL"/>
    <s v="0002246787"/>
    <s v="0093765_002"/>
    <s v="31V"/>
    <s v="NL001131849B01"/>
    <n v="2"/>
    <n v="0"/>
    <n v="20.059999999999999"/>
    <s v="N"/>
    <s v="Peter Appel Transport B.V."/>
    <n v="36622"/>
    <d v="2023-03-10T00:00:00"/>
    <s v="17:53:00"/>
    <n v="0"/>
    <x v="4"/>
    <x v="9"/>
    <n v="3"/>
    <x v="15"/>
    <n v="1"/>
    <n v="17.600000000000001"/>
    <x v="5"/>
    <n v="147.13999999999999"/>
    <n v="0"/>
    <n v="147.13999999999999"/>
  </r>
  <r>
    <s v="COLGATE 3800 DEB."/>
    <s v="Colgate-Palmolive Nederland BV"/>
    <s v="101t"/>
    <n v="101090949944"/>
    <n v="101030163896"/>
    <n v="930"/>
    <s v="Inv Booked"/>
    <s v="0002246793"/>
    <s v="Verkoop"/>
    <n v="170"/>
    <s v="Transport drops zone"/>
    <s v="9 - verwerkt"/>
    <n v="0"/>
    <m/>
    <d v="2023-03-10T00:00:00"/>
    <s v="DROP"/>
    <s v="0001010909499440093765_002"/>
    <m/>
    <m/>
    <m/>
    <s v="EUR"/>
    <n v="120.39"/>
    <s v="EUR"/>
    <n v="120.39"/>
    <s v="EUR"/>
    <n v="120.39"/>
    <n v="120.39"/>
    <n v="0"/>
    <s v="N"/>
    <n v="1223000326"/>
    <d v="2023-04-13T00:00:00"/>
    <m/>
    <d v="2023-03-10T00:00:00"/>
    <s v="00:00"/>
    <s v="23:59"/>
    <d v="2023-03-10T00:00:00"/>
    <s v="14:00"/>
    <s v="14:00"/>
    <n v="14.4"/>
    <s v="ce"/>
    <n v="10920"/>
    <n v="14.4"/>
    <n v="23"/>
    <s v="Kuehne+Nagel Tiel 3 Standpl"/>
    <s v="De Diepert 5"/>
    <s v="Tiel"/>
    <s v="4004 MA"/>
    <s v="NL"/>
    <x v="14"/>
    <s v="Rood 24"/>
    <x v="17"/>
    <s v="6666LT"/>
    <s v="NL"/>
    <s v="0002246793"/>
    <s v="0093765_002"/>
    <s v="31V"/>
    <s v="NL001131849B01"/>
    <n v="2"/>
    <n v="0"/>
    <n v="120.39"/>
    <s v="N"/>
    <s v="Peter Appel Transport B.V."/>
    <n v="36622"/>
    <d v="2023-03-10T00:00:00"/>
    <s v="17:53:00"/>
    <n v="0"/>
    <x v="4"/>
    <x v="9"/>
    <n v="3"/>
    <x v="15"/>
    <n v="0"/>
    <s v=""/>
    <x v="5"/>
    <s v=""/>
    <n v="0"/>
    <s v=""/>
  </r>
  <r>
    <s v="COLGATE 3800 DEB."/>
    <s v="Colgate-Palmolive Nederland BV"/>
    <s v="101t"/>
    <n v="101090949455"/>
    <n v="101030163887"/>
    <n v="930"/>
    <s v="Inv Booked"/>
    <s v="0002246792"/>
    <s v="Verkoop"/>
    <n v="170"/>
    <s v="Transport drops zone"/>
    <s v="9 - verwerkt"/>
    <n v="0"/>
    <m/>
    <d v="2023-03-10T00:00:00"/>
    <s v="DROP"/>
    <s v="0001010909494550093459_003"/>
    <m/>
    <m/>
    <m/>
    <s v="EUR"/>
    <n v="27.26"/>
    <s v="EUR"/>
    <n v="27.26"/>
    <s v="EUR"/>
    <n v="27.26"/>
    <n v="27.26"/>
    <n v="0"/>
    <s v="N"/>
    <n v="1223000326"/>
    <d v="2023-04-13T00:00:00"/>
    <m/>
    <d v="2023-03-10T00:00:00"/>
    <s v="00:00"/>
    <s v="23:59"/>
    <d v="2023-03-10T00:00:00"/>
    <s v="08:00"/>
    <s v="16:00"/>
    <n v="0.8"/>
    <s v="ce"/>
    <n v="25"/>
    <n v="0.8"/>
    <n v="0"/>
    <s v="Kuehne+Nagel Tiel 3 Standpl"/>
    <s v="De Diepert 5"/>
    <s v="Tiel"/>
    <s v="4004 MA"/>
    <s v="NL"/>
    <x v="44"/>
    <s v="De Panoven 21"/>
    <x v="6"/>
    <s v="4191GW"/>
    <s v="NL"/>
    <s v="0002246792"/>
    <s v="0093459_003"/>
    <s v="31V"/>
    <s v="NL001131849B01"/>
    <n v="2"/>
    <n v="0"/>
    <n v="27.26"/>
    <s v="N"/>
    <s v="Peter Appel Transport B.V."/>
    <n v="36622"/>
    <d v="2023-03-10T00:00:00"/>
    <s v="09:16:00"/>
    <n v="0"/>
    <x v="4"/>
    <x v="9"/>
    <n v="3"/>
    <x v="6"/>
    <n v="1"/>
    <n v="0.8"/>
    <x v="6"/>
    <n v="27.26"/>
    <n v="0"/>
    <n v="27.26"/>
  </r>
  <r>
    <s v="COLGATE 3800 DEB."/>
    <s v="Colgate-Palmolive Nederland BV"/>
    <s v="101t"/>
    <n v="101090949944"/>
    <n v="101030163888"/>
    <n v="930"/>
    <s v="Inv Booked"/>
    <s v="0002246786"/>
    <s v="Verkoop"/>
    <n v="170"/>
    <s v="Transport drops zone"/>
    <s v="9 - verwerkt"/>
    <n v="0"/>
    <m/>
    <d v="2023-03-10T00:00:00"/>
    <s v="DROP"/>
    <s v="0001010909499440093765_002"/>
    <m/>
    <m/>
    <m/>
    <s v="EUR"/>
    <n v="6.69"/>
    <s v="EUR"/>
    <n v="6.69"/>
    <s v="EUR"/>
    <n v="6.69"/>
    <n v="6.69"/>
    <n v="0"/>
    <s v="N"/>
    <n v="1223000326"/>
    <d v="2023-04-13T00:00:00"/>
    <m/>
    <d v="2023-03-10T00:00:00"/>
    <s v="00:00"/>
    <s v="23:59"/>
    <d v="2023-03-10T00:00:00"/>
    <s v="14:00"/>
    <s v="14:00"/>
    <n v="0.8"/>
    <s v="ce"/>
    <n v="171"/>
    <n v="0.8"/>
    <n v="0"/>
    <s v="Kuehne+Nagel Tiel 3 Standpl"/>
    <s v="De Diepert 5"/>
    <s v="Tiel"/>
    <s v="4004 MA"/>
    <s v="NL"/>
    <x v="14"/>
    <s v="Rood 24"/>
    <x v="17"/>
    <s v="6666LT"/>
    <s v="NL"/>
    <s v="0002246786"/>
    <s v="0093765_002"/>
    <s v="31V"/>
    <s v="NL001131849B01"/>
    <n v="2"/>
    <n v="0"/>
    <n v="6.69"/>
    <s v="N"/>
    <s v="Peter Appel Transport B.V."/>
    <n v="36622"/>
    <d v="2023-03-10T00:00:00"/>
    <s v="17:53:00"/>
    <n v="0"/>
    <x v="4"/>
    <x v="9"/>
    <n v="3"/>
    <x v="15"/>
    <n v="0"/>
    <s v=""/>
    <x v="5"/>
    <s v=""/>
    <n v="0"/>
    <s v=""/>
  </r>
  <r>
    <s v="COLGATE 3800 DEB."/>
    <s v="Colgate-Palmolive Nederland BV"/>
    <s v="101t"/>
    <n v="101090949460"/>
    <n v="101030163890"/>
    <n v="930"/>
    <s v="Inv Booked"/>
    <s v="0002246794"/>
    <s v="Verkoop"/>
    <n v="170"/>
    <s v="Transport drops zone"/>
    <s v="9 - verwerkt"/>
    <n v="0"/>
    <m/>
    <d v="2023-03-10T00:00:00"/>
    <s v="DROP"/>
    <s v="0001010909494600093466_002"/>
    <m/>
    <m/>
    <m/>
    <s v="EUR"/>
    <n v="79.63"/>
    <s v="EUR"/>
    <n v="79.63"/>
    <s v="EUR"/>
    <n v="79.63"/>
    <n v="79.63"/>
    <n v="0"/>
    <s v="N"/>
    <n v="1223000326"/>
    <d v="2023-04-13T00:00:00"/>
    <m/>
    <d v="2023-03-10T00:00:00"/>
    <s v="00:00"/>
    <s v="23:59"/>
    <d v="2023-03-10T00:00:00"/>
    <s v="13:00"/>
    <s v="13:00"/>
    <n v="11.2"/>
    <s v="ce"/>
    <n v="7507"/>
    <n v="11.2"/>
    <n v="16"/>
    <s v="Kuehne+Nagel Tiel 3 Standpl"/>
    <s v="De Diepert 5"/>
    <s v="Tiel"/>
    <s v="4004 MA"/>
    <s v="NL"/>
    <x v="14"/>
    <s v="Rood 24"/>
    <x v="17"/>
    <s v="6666LT"/>
    <s v="NL"/>
    <s v="0002246794"/>
    <s v="0093466_002"/>
    <s v="31V"/>
    <s v="NL001131849B01"/>
    <n v="2"/>
    <n v="0"/>
    <n v="79.63"/>
    <s v="N"/>
    <s v="Peter Appel Transport B.V."/>
    <n v="36622"/>
    <d v="2023-03-10T00:00:00"/>
    <s v="14:00:00"/>
    <n v="0"/>
    <x v="4"/>
    <x v="9"/>
    <n v="3"/>
    <x v="15"/>
    <n v="1"/>
    <n v="24.799999999999997"/>
    <x v="5"/>
    <n v="176.32999999999998"/>
    <n v="0"/>
    <n v="176.32999999999998"/>
  </r>
  <r>
    <s v="COLGATE 3800 DEB."/>
    <s v="Colgate-Palmolive Nederland BV"/>
    <s v="101t"/>
    <n v="101090949464"/>
    <n v="101030163891"/>
    <n v="930"/>
    <s v="Inv Booked"/>
    <s v="0002246789"/>
    <s v="Verkoop"/>
    <n v="170"/>
    <s v="Transport drops zone"/>
    <s v="9 - verwerkt"/>
    <n v="0"/>
    <m/>
    <d v="2023-03-10T00:00:00"/>
    <s v="DROP"/>
    <s v="0001010909494640093468_002"/>
    <m/>
    <m/>
    <m/>
    <s v="EUR"/>
    <n v="169.22"/>
    <s v="EUR"/>
    <n v="169.22"/>
    <s v="EUR"/>
    <n v="169.22"/>
    <n v="169.22"/>
    <n v="0"/>
    <s v="N"/>
    <n v="1223000326"/>
    <d v="2023-04-13T00:00:00"/>
    <m/>
    <d v="2023-03-10T00:00:00"/>
    <s v="00:00"/>
    <s v="23:59"/>
    <d v="2023-03-10T00:00:00"/>
    <s v="15:00"/>
    <s v="15:00"/>
    <n v="12.8"/>
    <s v="ce"/>
    <n v="14071"/>
    <n v="12.8"/>
    <n v="25"/>
    <s v="Kuehne+Nagel Tiel 3 Standpl"/>
    <s v="De Diepert 5"/>
    <s v="Tiel"/>
    <s v="4004 MA"/>
    <s v="NL"/>
    <x v="46"/>
    <s v="FLORIJNSTRAAT  4C"/>
    <x v="23"/>
    <s v="4903 RM"/>
    <s v="NL"/>
    <s v="0002246789"/>
    <s v="0093468_002"/>
    <s v="31V"/>
    <s v="NL001131849B01"/>
    <n v="2"/>
    <n v="0"/>
    <n v="169.22"/>
    <s v="N"/>
    <s v="Peter Appel Transport B.V."/>
    <n v="36622"/>
    <d v="2023-03-10T00:00:00"/>
    <s v="14:59:00"/>
    <n v="0"/>
    <x v="4"/>
    <x v="9"/>
    <n v="3"/>
    <x v="34"/>
    <n v="1"/>
    <n v="12.8"/>
    <x v="5"/>
    <n v="169.22"/>
    <n v="0"/>
    <n v="169.22"/>
  </r>
  <r>
    <s v="COLGATE 3800 DEB."/>
    <s v="Colgate-Palmolive Nederland BV"/>
    <s v="101t"/>
    <n v="101090949463"/>
    <n v="101030163893"/>
    <n v="930"/>
    <s v="Inv Booked"/>
    <s v="0002246791"/>
    <s v="Verkoop"/>
    <n v="170"/>
    <s v="Transport drops zone"/>
    <s v="9 - verwerkt"/>
    <n v="0"/>
    <m/>
    <d v="2023-03-10T00:00:00"/>
    <s v="DROP"/>
    <s v="0001010909494630093464_002"/>
    <m/>
    <m/>
    <m/>
    <s v="EUR"/>
    <n v="102.03"/>
    <s v="EUR"/>
    <n v="102.03"/>
    <s v="EUR"/>
    <n v="102.03"/>
    <n v="102.03"/>
    <n v="0"/>
    <s v="N"/>
    <n v="1223000326"/>
    <d v="2023-04-13T00:00:00"/>
    <m/>
    <d v="2023-03-10T00:00:00"/>
    <s v="00:00"/>
    <s v="23:59"/>
    <d v="2023-03-10T00:00:00"/>
    <s v="12:00"/>
    <s v="13:00"/>
    <n v="5.6"/>
    <s v="ce"/>
    <n v="2956"/>
    <n v="5.6"/>
    <n v="3"/>
    <s v="Kuehne+Nagel Tiel 3 Standpl"/>
    <s v="De Diepert 5"/>
    <s v="Tiel"/>
    <s v="4004 MA"/>
    <s v="NL"/>
    <x v="16"/>
    <s v="Rijnland 4"/>
    <x v="19"/>
    <s v="1948RL"/>
    <s v="NL"/>
    <s v="0002246791"/>
    <s v="0093464_002"/>
    <s v="31V"/>
    <s v="NL001131849B01"/>
    <n v="2"/>
    <n v="0"/>
    <n v="102.03"/>
    <s v="N"/>
    <s v="Peter Appel Transport B.V."/>
    <n v="36622"/>
    <d v="2023-03-10T00:00:00"/>
    <s v="13:20:00"/>
    <n v="0"/>
    <x v="4"/>
    <x v="9"/>
    <n v="3"/>
    <x v="17"/>
    <n v="1"/>
    <n v="5.6"/>
    <x v="0"/>
    <n v="102.03"/>
    <n v="0"/>
    <n v="102.03"/>
  </r>
  <r>
    <s v="COLGATE 3800 DEB."/>
    <s v="Colgate-Palmolive Nederland BV"/>
    <s v="101t"/>
    <n v="101090949455"/>
    <n v="101030163894"/>
    <n v="930"/>
    <s v="Inv Booked"/>
    <s v="0002246795"/>
    <s v="Verkoop"/>
    <n v="170"/>
    <s v="Transport drops zone"/>
    <s v="9 - verwerkt"/>
    <n v="0"/>
    <m/>
    <d v="2023-03-10T00:00:00"/>
    <s v="DROP"/>
    <s v="0001010909494550093459_002"/>
    <m/>
    <m/>
    <m/>
    <s v="EUR"/>
    <n v="100.74"/>
    <s v="EUR"/>
    <n v="100.74"/>
    <s v="EUR"/>
    <n v="100.74"/>
    <n v="100.74"/>
    <n v="0"/>
    <s v="N"/>
    <n v="1223000326"/>
    <d v="2023-04-13T00:00:00"/>
    <m/>
    <d v="2023-03-10T00:00:00"/>
    <s v="00:00"/>
    <s v="23:59"/>
    <d v="2023-03-10T00:00:00"/>
    <s v="08:00"/>
    <s v="09:00"/>
    <n v="12.8"/>
    <s v="ce"/>
    <n v="9347"/>
    <n v="12.8"/>
    <n v="18"/>
    <s v="Kuehne+Nagel Tiel 3 Standpl"/>
    <s v="De Diepert 5"/>
    <s v="Tiel"/>
    <s v="4004 MA"/>
    <s v="NL"/>
    <x v="2"/>
    <s v="Randweg 2"/>
    <x v="6"/>
    <s v="4191 NN"/>
    <s v="NL"/>
    <s v="0002246795"/>
    <s v="0093459_002"/>
    <s v="31V"/>
    <s v="NL001131849B01"/>
    <n v="2"/>
    <n v="0"/>
    <n v="100.74"/>
    <s v="N"/>
    <s v="Peter Appel Transport B.V."/>
    <n v="36622"/>
    <d v="2023-03-10T00:00:00"/>
    <s v="09:03:00"/>
    <n v="0"/>
    <x v="4"/>
    <x v="9"/>
    <n v="3"/>
    <x v="6"/>
    <n v="1"/>
    <n v="12.8"/>
    <x v="2"/>
    <n v="100.74"/>
    <n v="0"/>
    <n v="100.74"/>
  </r>
  <r>
    <s v="COLGATE 3800 DEB."/>
    <s v="Colgate-Palmolive Nederland BV"/>
    <s v="101t"/>
    <n v="101090949760"/>
    <n v="101030163941"/>
    <n v="930"/>
    <s v="Inv Booked"/>
    <s v="0002246723 2ND DEL"/>
    <s v="Verkoop"/>
    <n v="190"/>
    <s v="Transport Zone ritpr"/>
    <s v="9 - verwerkt"/>
    <n v="0"/>
    <m/>
    <d v="2023-03-10T00:00:00"/>
    <s v="DROP"/>
    <s v="0001010909497600093758_002"/>
    <m/>
    <m/>
    <m/>
    <s v="EUR"/>
    <n v="186.88"/>
    <s v="EUR"/>
    <n v="186.88"/>
    <s v="EUR"/>
    <n v="186.88"/>
    <n v="186.88"/>
    <n v="0"/>
    <s v="N"/>
    <n v="1223000326"/>
    <d v="2023-04-13T00:00:00"/>
    <m/>
    <d v="2023-03-10T00:00:00"/>
    <s v="00:00"/>
    <s v="23:59"/>
    <d v="2023-03-10T00:00:00"/>
    <s v="01:00"/>
    <s v="01:00"/>
    <n v="11.2"/>
    <s v="ce"/>
    <n v="10264"/>
    <n v="11.2"/>
    <n v="20"/>
    <s v="Kuehne+Nagel Tiel 3 Standpl"/>
    <s v="De Diepert 5"/>
    <s v="Tiel"/>
    <s v="4004 MA"/>
    <s v="NL"/>
    <x v="24"/>
    <s v="Ravenswade 14"/>
    <x v="26"/>
    <s v="3439 LD"/>
    <s v="NL"/>
    <s v="0002246723 2ND DEL"/>
    <s v="0093758_002"/>
    <s v="31V"/>
    <s v="NL001131849B01"/>
    <n v="2"/>
    <n v="0"/>
    <n v="186.88"/>
    <s v="N"/>
    <s v="Peter Appel Transport B.V."/>
    <n v="36624"/>
    <d v="2023-03-10T00:00:00"/>
    <s v="02:28:00"/>
    <n v="0"/>
    <x v="4"/>
    <x v="9"/>
    <n v="3"/>
    <x v="22"/>
    <n v="1"/>
    <n v="12.8"/>
    <x v="7"/>
    <n v="213.57999999999998"/>
    <n v="0"/>
    <n v="213.57999999999998"/>
  </r>
  <r>
    <s v="COLGATE 3800 DEB."/>
    <s v="Colgate-Palmolive Nederland BV"/>
    <s v="101t"/>
    <n v="101090949760"/>
    <n v="101030163942"/>
    <n v="930"/>
    <s v="Inv Booked"/>
    <s v="0001333633 2ND DEL"/>
    <s v="Verkoop"/>
    <n v="190"/>
    <s v="Transport Zone ritpr"/>
    <s v="9 - verwerkt"/>
    <n v="0"/>
    <m/>
    <d v="2023-03-10T00:00:00"/>
    <s v="DROP"/>
    <s v="0001010909497600093758_002"/>
    <m/>
    <m/>
    <m/>
    <s v="EUR"/>
    <n v="13.35"/>
    <s v="EUR"/>
    <n v="13.35"/>
    <s v="EUR"/>
    <n v="13.35"/>
    <n v="13.35"/>
    <n v="0"/>
    <s v="N"/>
    <n v="1223000326"/>
    <d v="2023-04-13T00:00:00"/>
    <m/>
    <d v="2023-03-10T00:00:00"/>
    <s v="00:00"/>
    <s v="23:59"/>
    <d v="2023-03-10T00:00:00"/>
    <s v="01:00"/>
    <s v="01:00"/>
    <n v="0.8"/>
    <s v="ce"/>
    <n v="550"/>
    <n v="0.8"/>
    <n v="0"/>
    <s v="Kuehne+Nagel Tiel 3 Standpl"/>
    <s v="De Diepert 5"/>
    <s v="Tiel"/>
    <s v="4004 MA"/>
    <s v="NL"/>
    <x v="55"/>
    <s v="Ravenswade 14"/>
    <x v="26"/>
    <s v="3439 LD"/>
    <s v="NL"/>
    <s v="0001333633 2ND DEL"/>
    <s v="0093758_002"/>
    <s v="31V"/>
    <s v="NL001131849B01"/>
    <n v="2"/>
    <n v="0"/>
    <n v="13.35"/>
    <s v="N"/>
    <s v="Peter Appel Transport B.V."/>
    <n v="36624"/>
    <d v="2023-03-10T00:00:00"/>
    <s v="02:28:00"/>
    <n v="0"/>
    <x v="4"/>
    <x v="9"/>
    <n v="3"/>
    <x v="22"/>
    <n v="0"/>
    <s v=""/>
    <x v="7"/>
    <s v=""/>
    <n v="0"/>
    <s v=""/>
  </r>
  <r>
    <s v="COLGATE 3800 DEB."/>
    <s v="Colgate-Palmolive Nederland BV"/>
    <s v="101t"/>
    <n v="101090949760"/>
    <n v="101030163943"/>
    <n v="930"/>
    <s v="Inv Booked"/>
    <s v="0001333632 2ND DEL"/>
    <s v="Verkoop"/>
    <n v="190"/>
    <s v="Transport Zone ritpr"/>
    <s v="9 - verwerkt"/>
    <n v="0"/>
    <m/>
    <d v="2023-03-10T00:00:00"/>
    <s v="DROP"/>
    <s v="0001010909497600093758_002"/>
    <m/>
    <m/>
    <m/>
    <s v="EUR"/>
    <n v="13.35"/>
    <s v="EUR"/>
    <n v="13.35"/>
    <s v="EUR"/>
    <n v="13.35"/>
    <n v="13.35"/>
    <n v="0"/>
    <s v="N"/>
    <n v="1223000326"/>
    <d v="2023-04-13T00:00:00"/>
    <m/>
    <d v="2023-03-10T00:00:00"/>
    <s v="00:00"/>
    <s v="23:59"/>
    <d v="2023-03-10T00:00:00"/>
    <s v="01:00"/>
    <s v="01:00"/>
    <n v="0.8"/>
    <s v="ce"/>
    <n v="505"/>
    <n v="0.8"/>
    <n v="0"/>
    <s v="Kuehne+Nagel Tiel 3 Standpl"/>
    <s v="De Diepert 5"/>
    <s v="Tiel"/>
    <s v="4004 MA"/>
    <s v="NL"/>
    <x v="55"/>
    <s v="Ravenswade 14"/>
    <x v="26"/>
    <s v="3439 LD"/>
    <s v="NL"/>
    <s v="0001333632 2ND DEL"/>
    <s v="0093758_002"/>
    <s v="31V"/>
    <s v="NL001131849B01"/>
    <n v="2"/>
    <n v="0"/>
    <n v="13.35"/>
    <s v="N"/>
    <s v="Peter Appel Transport B.V."/>
    <n v="36624"/>
    <d v="2023-03-10T00:00:00"/>
    <s v="02:28:00"/>
    <n v="0"/>
    <x v="4"/>
    <x v="9"/>
    <n v="3"/>
    <x v="22"/>
    <n v="0"/>
    <s v=""/>
    <x v="7"/>
    <s v=""/>
    <n v="0"/>
    <s v=""/>
  </r>
  <r>
    <s v="COLGATE 3800 DEB."/>
    <s v="Colgate-Palmolive Nederland BV"/>
    <s v="101t"/>
    <n v="101090949938"/>
    <n v="101030163892"/>
    <n v="930"/>
    <s v="Inv Booked"/>
    <s v="0002246788"/>
    <s v="Verkoop"/>
    <n v="170"/>
    <s v="Transport drops zone"/>
    <s v="9 - verwerkt"/>
    <n v="0"/>
    <m/>
    <d v="2023-03-10T00:00:00"/>
    <s v="DROP"/>
    <s v="0001010909499380093759_002"/>
    <m/>
    <m/>
    <m/>
    <s v="EUR"/>
    <n v="28.63"/>
    <s v="EUR"/>
    <n v="28.63"/>
    <s v="EUR"/>
    <n v="28.63"/>
    <n v="28.63"/>
    <n v="0"/>
    <s v="N"/>
    <n v="1223000326"/>
    <d v="2023-04-13T00:00:00"/>
    <m/>
    <d v="2023-03-10T00:00:00"/>
    <s v="00:00"/>
    <s v="23:59"/>
    <d v="2023-03-10T00:00:00"/>
    <s v="07:00"/>
    <s v="10:00"/>
    <n v="2.4"/>
    <s v="ce"/>
    <n v="943"/>
    <n v="2.4"/>
    <n v="1"/>
    <s v="Kuehne+Nagel Tiel 3 Standpl"/>
    <s v="De Diepert 5"/>
    <s v="Tiel"/>
    <s v="4004 MA"/>
    <s v="NL"/>
    <x v="10"/>
    <s v="Slego 1a"/>
    <x v="13"/>
    <s v="1046BM"/>
    <s v="NL"/>
    <s v="0002246788"/>
    <s v="0093759_002"/>
    <s v="31V"/>
    <s v="NL001131849B01"/>
    <n v="2"/>
    <n v="0"/>
    <n v="28.63"/>
    <s v="N"/>
    <s v="Peter Appel Transport B.V."/>
    <n v="36622"/>
    <d v="2023-03-10T00:00:00"/>
    <s v="10:43:00"/>
    <n v="0"/>
    <x v="4"/>
    <x v="9"/>
    <n v="3"/>
    <x v="11"/>
    <n v="1"/>
    <n v="16"/>
    <x v="0"/>
    <n v="190.88"/>
    <n v="0"/>
    <n v="190.88"/>
  </r>
  <r>
    <s v="COLGATE 3800 DEB."/>
    <s v="Colgate-Palmolive Nederland BV"/>
    <s v="101t"/>
    <n v="101090949454"/>
    <n v="101030163885"/>
    <n v="930"/>
    <s v="Inv Booked"/>
    <s v="0002246703"/>
    <s v="Verkoop"/>
    <n v="170"/>
    <s v="Transport drops zone"/>
    <s v="9 - verwerkt"/>
    <n v="0"/>
    <m/>
    <d v="2023-03-10T00:00:00"/>
    <s v="DROP"/>
    <s v="0001010909494540093454_005"/>
    <m/>
    <m/>
    <m/>
    <s v="EUR"/>
    <n v="100.16"/>
    <s v="EUR"/>
    <n v="100.16"/>
    <s v="EUR"/>
    <n v="100.16"/>
    <n v="100.16"/>
    <n v="0"/>
    <s v="N"/>
    <n v="1223000326"/>
    <d v="2023-04-13T00:00:00"/>
    <m/>
    <d v="2023-03-10T00:00:00"/>
    <s v="00:00"/>
    <s v="23:59"/>
    <d v="2023-03-10T00:00:00"/>
    <s v="08:00"/>
    <s v="15:00"/>
    <n v="3.2"/>
    <s v="ce"/>
    <n v="3033"/>
    <n v="3.2"/>
    <n v="4"/>
    <s v="Kuehne+Nagel Tiel 3 Standpl"/>
    <s v="De Diepert 5"/>
    <s v="Tiel"/>
    <s v="4004 MA"/>
    <s v="NL"/>
    <x v="8"/>
    <s v="Orionweg 2"/>
    <x v="10"/>
    <s v="8938 AH"/>
    <s v="NL"/>
    <s v="0002246703"/>
    <s v="0093454_005"/>
    <s v="31V"/>
    <s v="NL001131849B01"/>
    <n v="2"/>
    <n v="0"/>
    <n v="100.16"/>
    <s v="N"/>
    <s v="Peter Appel Transport B.V."/>
    <n v="36622"/>
    <d v="2023-03-10T00:00:00"/>
    <s v="11:21:00"/>
    <n v="0"/>
    <x v="4"/>
    <x v="9"/>
    <n v="3"/>
    <x v="9"/>
    <n v="1"/>
    <n v="3.2"/>
    <x v="0"/>
    <n v="100.16"/>
    <n v="0"/>
    <n v="100.16"/>
  </r>
  <r>
    <s v="COLGATE 3800 DEB."/>
    <s v="Colgate-Palmolive Nederland BV"/>
    <s v="101t"/>
    <n v="101090949460"/>
    <n v="101030163889"/>
    <n v="930"/>
    <s v="Inv Booked"/>
    <s v="0002246796"/>
    <s v="Verkoop"/>
    <n v="170"/>
    <s v="Transport drops zone"/>
    <s v="9 - verwerkt"/>
    <n v="0"/>
    <m/>
    <d v="2023-03-10T00:00:00"/>
    <s v="DROP"/>
    <s v="0001010909494600093466_002"/>
    <m/>
    <m/>
    <m/>
    <s v="EUR"/>
    <n v="96.7"/>
    <s v="EUR"/>
    <n v="96.7"/>
    <s v="EUR"/>
    <n v="96.7"/>
    <n v="96.7"/>
    <n v="0"/>
    <s v="N"/>
    <n v="1223000326"/>
    <d v="2023-04-13T00:00:00"/>
    <m/>
    <d v="2023-03-10T00:00:00"/>
    <s v="00:00"/>
    <s v="23:59"/>
    <d v="2023-03-10T00:00:00"/>
    <s v="13:00"/>
    <s v="13:00"/>
    <n v="13.6"/>
    <s v="ce"/>
    <n v="10706"/>
    <n v="13.6"/>
    <n v="22"/>
    <s v="Kuehne+Nagel Tiel 3 Standpl"/>
    <s v="De Diepert 5"/>
    <s v="Tiel"/>
    <s v="4004 MA"/>
    <s v="NL"/>
    <x v="14"/>
    <s v="Rood 24"/>
    <x v="17"/>
    <s v="6666LT"/>
    <s v="NL"/>
    <s v="0002246796"/>
    <s v="0093466_002"/>
    <s v="31V"/>
    <s v="NL001131849B01"/>
    <n v="2"/>
    <n v="0"/>
    <n v="96.7"/>
    <s v="N"/>
    <s v="Peter Appel Transport B.V."/>
    <n v="36622"/>
    <d v="2023-03-10T00:00:00"/>
    <s v="14:00:00"/>
    <n v="0"/>
    <x v="4"/>
    <x v="9"/>
    <n v="3"/>
    <x v="15"/>
    <n v="0"/>
    <s v=""/>
    <x v="5"/>
    <s v=""/>
    <n v="0"/>
    <s v=""/>
  </r>
  <r>
    <s v="COLGATE 3800 DEB."/>
    <s v="Colgate-Palmolive Nederland BV"/>
    <s v="101t"/>
    <n v="101090949938"/>
    <n v="101030163886"/>
    <n v="930"/>
    <s v="Inv Booked"/>
    <s v="0002246790"/>
    <s v="Verkoop"/>
    <n v="170"/>
    <s v="Transport drops zone"/>
    <s v="9 - verwerkt"/>
    <n v="0"/>
    <m/>
    <d v="2023-03-10T00:00:00"/>
    <s v="DROP"/>
    <s v="0001010909499380093759_002"/>
    <m/>
    <m/>
    <m/>
    <s v="EUR"/>
    <n v="162.25"/>
    <s v="EUR"/>
    <n v="162.25"/>
    <s v="EUR"/>
    <n v="162.25"/>
    <n v="162.25"/>
    <n v="0"/>
    <s v="N"/>
    <n v="1223000326"/>
    <d v="2023-04-13T00:00:00"/>
    <m/>
    <d v="2023-03-10T00:00:00"/>
    <s v="00:00"/>
    <s v="23:59"/>
    <d v="2023-03-10T00:00:00"/>
    <s v="07:00"/>
    <s v="10:00"/>
    <n v="13.6"/>
    <s v="ce"/>
    <n v="16938"/>
    <n v="13.6"/>
    <n v="27"/>
    <s v="Kuehne+Nagel Tiel 3 Standpl"/>
    <s v="De Diepert 5"/>
    <s v="Tiel"/>
    <s v="4004 MA"/>
    <s v="NL"/>
    <x v="10"/>
    <s v="Slego 1a"/>
    <x v="13"/>
    <s v="1046BM"/>
    <s v="NL"/>
    <s v="0002246790"/>
    <s v="0093759_002"/>
    <s v="31V"/>
    <s v="NL001131849B01"/>
    <n v="2"/>
    <n v="0"/>
    <n v="162.25"/>
    <s v="N"/>
    <s v="Peter Appel Transport B.V."/>
    <n v="36622"/>
    <d v="2023-03-10T00:00:00"/>
    <s v="10:43:00"/>
    <n v="0"/>
    <x v="4"/>
    <x v="9"/>
    <n v="3"/>
    <x v="11"/>
    <n v="0"/>
    <s v=""/>
    <x v="0"/>
    <s v=""/>
    <n v="0"/>
    <s v=""/>
  </r>
  <r>
    <s v="COLGATE 3800 DEB."/>
    <s v="Colgate-Palmolive Nederland BV"/>
    <s v="101t"/>
    <n v="101090949953"/>
    <n v="101030163944"/>
    <n v="930"/>
    <s v="Inv Booked"/>
    <s v="0002246803"/>
    <s v="Verkoop"/>
    <n v="170"/>
    <s v="Transport drops zone"/>
    <s v="9 - verwerkt"/>
    <n v="0"/>
    <m/>
    <d v="2023-03-11T00:00:00"/>
    <s v="DROP"/>
    <s v="0001010909499530093795_002"/>
    <m/>
    <m/>
    <m/>
    <s v="EUR"/>
    <n v="5.54"/>
    <s v="EUR"/>
    <n v="5.54"/>
    <s v="EUR"/>
    <n v="5.54"/>
    <n v="5.54"/>
    <n v="0"/>
    <s v="Y"/>
    <n v="1223000326"/>
    <d v="2023-04-13T00:00:00"/>
    <m/>
    <d v="2023-03-11T00:00:00"/>
    <s v="00:00"/>
    <s v="23:59"/>
    <d v="2023-03-11T00:00:00"/>
    <s v="07:00"/>
    <s v="07:00"/>
    <n v="0.8"/>
    <s v="ce"/>
    <n v="343"/>
    <n v="0.8"/>
    <n v="0"/>
    <s v="Kuehne+Nagel Tiel 3 Standpl"/>
    <s v="De Diepert 5"/>
    <s v="Tiel"/>
    <s v="4004 MA"/>
    <s v="NL"/>
    <x v="14"/>
    <s v="Rood 24"/>
    <x v="17"/>
    <s v="6666LT"/>
    <s v="NL"/>
    <s v="0002246803"/>
    <s v="0093795_002"/>
    <s v="31V"/>
    <s v="NL001131849B01"/>
    <n v="2"/>
    <n v="0"/>
    <n v="5.54"/>
    <s v="N"/>
    <s v="Peter Appel Transport B.V."/>
    <n v="36622"/>
    <d v="2023-03-11T00:00:00"/>
    <s v="07:26:00"/>
    <n v="0"/>
    <x v="5"/>
    <x v="9"/>
    <n v="3"/>
    <x v="15"/>
    <n v="1"/>
    <n v="26.400000000000002"/>
    <x v="5"/>
    <n v="182.69"/>
    <n v="0"/>
    <n v="182.69"/>
  </r>
  <r>
    <s v="COLGATE 3800 DEB."/>
    <s v="Colgate-Palmolive Nederland BV"/>
    <s v="101t"/>
    <n v="101090949952"/>
    <n v="101030163958"/>
    <n v="930"/>
    <s v="Inv Booked"/>
    <s v="0002246819"/>
    <s v="Verkoop"/>
    <n v="170"/>
    <s v="Transport drops zone"/>
    <s v="9 - verwerkt"/>
    <n v="0"/>
    <m/>
    <d v="2023-03-11T00:00:00"/>
    <s v="DROP"/>
    <s v="0001010909499520093794_002"/>
    <m/>
    <m/>
    <m/>
    <s v="EUR"/>
    <n v="149.41"/>
    <s v="EUR"/>
    <n v="149.41"/>
    <s v="EUR"/>
    <n v="149.41"/>
    <n v="149.41"/>
    <n v="0"/>
    <s v="Y"/>
    <n v="1223000326"/>
    <d v="2023-04-13T00:00:00"/>
    <m/>
    <d v="2023-03-11T00:00:00"/>
    <s v="00:00"/>
    <s v="23:59"/>
    <d v="2023-03-11T00:00:00"/>
    <s v="08:00"/>
    <s v="09:00"/>
    <n v="26"/>
    <s v="ce"/>
    <n v="14480"/>
    <n v="26.4"/>
    <n v="28"/>
    <s v="Kuehne+Nagel Tiel 3 Standpl"/>
    <s v="De Diepert 5"/>
    <s v="Tiel"/>
    <s v="4004 MA"/>
    <s v="NL"/>
    <x v="2"/>
    <s v="Randweg 2"/>
    <x v="6"/>
    <s v="4191 NN"/>
    <s v="NL"/>
    <s v="0002246819"/>
    <s v="0093794_002"/>
    <s v="31V"/>
    <s v="NL001131849B01"/>
    <n v="2"/>
    <n v="0"/>
    <n v="149.41"/>
    <s v="N"/>
    <s v="Peter Appel Transport B.V."/>
    <n v="36622"/>
    <d v="2023-03-11T00:00:00"/>
    <s v="10:04:00"/>
    <n v="24"/>
    <x v="5"/>
    <x v="9"/>
    <n v="3"/>
    <x v="6"/>
    <n v="1"/>
    <n v="26.4"/>
    <x v="2"/>
    <n v="149.41"/>
    <n v="0"/>
    <n v="149.41"/>
  </r>
  <r>
    <s v="COLGATE 3800 DEB."/>
    <s v="Colgate-Palmolive Nederland BV"/>
    <s v="101t"/>
    <n v="101090949953"/>
    <n v="101030163948"/>
    <n v="930"/>
    <s v="Inv Booked"/>
    <s v="0002246810"/>
    <s v="Verkoop"/>
    <n v="170"/>
    <s v="Transport drops zone"/>
    <s v="9 - verwerkt"/>
    <n v="0"/>
    <m/>
    <d v="2023-03-11T00:00:00"/>
    <s v="DROP"/>
    <s v="0001010909499530093795_002"/>
    <m/>
    <m/>
    <m/>
    <s v="EUR"/>
    <n v="177.15"/>
    <s v="EUR"/>
    <n v="177.15"/>
    <s v="EUR"/>
    <n v="177.15"/>
    <n v="177.15"/>
    <n v="0"/>
    <s v="Y"/>
    <n v="1223000326"/>
    <d v="2023-04-13T00:00:00"/>
    <m/>
    <d v="2023-03-11T00:00:00"/>
    <s v="00:00"/>
    <s v="23:59"/>
    <d v="2023-03-11T00:00:00"/>
    <s v="07:00"/>
    <s v="07:00"/>
    <n v="25"/>
    <s v="ce"/>
    <n v="10469"/>
    <n v="25.6"/>
    <n v="21"/>
    <s v="Kuehne+Nagel Tiel 3 Standpl"/>
    <s v="De Diepert 5"/>
    <s v="Tiel"/>
    <s v="4004 MA"/>
    <s v="NL"/>
    <x v="14"/>
    <s v="Rood 24"/>
    <x v="17"/>
    <s v="6666LT"/>
    <s v="NL"/>
    <s v="0002246810"/>
    <s v="0093795_002"/>
    <s v="31V"/>
    <s v="NL001131849B01"/>
    <n v="2"/>
    <n v="0"/>
    <n v="177.15"/>
    <s v="N"/>
    <s v="Peter Appel Transport B.V."/>
    <n v="36622"/>
    <d v="2023-03-11T00:00:00"/>
    <s v="07:26:00"/>
    <n v="0"/>
    <x v="5"/>
    <x v="9"/>
    <n v="3"/>
    <x v="15"/>
    <n v="0"/>
    <s v=""/>
    <x v="5"/>
    <s v=""/>
    <n v="0"/>
    <s v=""/>
  </r>
  <r>
    <s v="COLGATE 3800 DEB."/>
    <s v="Colgate-Palmolive Nederland BV"/>
    <s v="101t"/>
    <n v="101090949951"/>
    <n v="101030163949"/>
    <n v="930"/>
    <s v="Inv Booked"/>
    <s v="0002246814"/>
    <s v="Verkoop"/>
    <n v="170"/>
    <s v="Transport drops zone"/>
    <s v="9 - verwerkt"/>
    <n v="0"/>
    <m/>
    <d v="2023-03-11T00:00:00"/>
    <s v="DROP"/>
    <s v="0001010909499510093783_002"/>
    <m/>
    <m/>
    <m/>
    <s v="EUR"/>
    <n v="213.58"/>
    <s v="EUR"/>
    <n v="213.58"/>
    <s v="EUR"/>
    <n v="213.58"/>
    <n v="213.58"/>
    <n v="0"/>
    <s v="Y"/>
    <n v="1223000326"/>
    <d v="2023-04-13T00:00:00"/>
    <m/>
    <d v="2023-03-11T00:00:00"/>
    <s v="00:00"/>
    <s v="23:59"/>
    <d v="2023-03-11T00:00:00"/>
    <s v="09:30"/>
    <s v="10:30"/>
    <n v="26"/>
    <s v="ce"/>
    <n v="9292"/>
    <n v="26.4"/>
    <n v="18"/>
    <s v="Kuehne+Nagel Tiel 3 Standpl"/>
    <s v="De Diepert 5"/>
    <s v="Tiel"/>
    <s v="4004 MA"/>
    <s v="NL"/>
    <x v="24"/>
    <s v="Ravenswade 14"/>
    <x v="26"/>
    <s v="3439 LD"/>
    <s v="NL"/>
    <s v="0002246814"/>
    <s v="0093783_002"/>
    <s v="31V"/>
    <s v="NL001131849B01"/>
    <n v="2"/>
    <n v="0"/>
    <n v="213.58"/>
    <s v="N"/>
    <s v="Peter Appel Transport B.V."/>
    <n v="36622"/>
    <d v="2023-03-11T00:00:00"/>
    <s v="11:31:00"/>
    <n v="4"/>
    <x v="5"/>
    <x v="9"/>
    <n v="3"/>
    <x v="22"/>
    <n v="1"/>
    <n v="26.4"/>
    <x v="7"/>
    <n v="213.58"/>
    <n v="0"/>
    <n v="213.58"/>
  </r>
  <r>
    <s v="COLGATE 3800 DEB."/>
    <s v="Colgate-Palmolive Nederland BV"/>
    <s v="101t"/>
    <n v="101090950132"/>
    <n v="101030163953"/>
    <n v="930"/>
    <s v="Inv Booked"/>
    <s v="0002246811"/>
    <s v="Verkoop"/>
    <n v="170"/>
    <s v="Transport drops zone"/>
    <s v="9 - verwerkt"/>
    <n v="0"/>
    <m/>
    <d v="2023-03-13T00:00:00"/>
    <s v="DROP"/>
    <s v="0001010909501320093845_007"/>
    <m/>
    <m/>
    <m/>
    <s v="EUR"/>
    <n v="67.5"/>
    <s v="EUR"/>
    <n v="67.5"/>
    <s v="EUR"/>
    <n v="67.5"/>
    <n v="67.5"/>
    <n v="0"/>
    <s v="N"/>
    <n v="1223000326"/>
    <d v="2023-04-13T00:00:00"/>
    <m/>
    <d v="2023-03-13T00:00:00"/>
    <s v="00:00"/>
    <s v="23:59"/>
    <d v="2023-03-13T00:00:00"/>
    <s v="13:00"/>
    <s v="17:30"/>
    <n v="1.6"/>
    <s v="ce"/>
    <n v="492"/>
    <n v="1.6"/>
    <n v="0"/>
    <s v="Kuehne+Nagel Tiel 3 Standpl"/>
    <s v="De Diepert 5"/>
    <s v="Tiel"/>
    <s v="4004 MA"/>
    <s v="NL"/>
    <x v="9"/>
    <s v="Edisonstraat 3"/>
    <x v="12"/>
    <s v="8606JH"/>
    <s v="NL"/>
    <s v="0002246811"/>
    <s v="0093845_007"/>
    <s v="31V"/>
    <s v="NL001131849B01"/>
    <n v="2"/>
    <n v="0"/>
    <n v="67.5"/>
    <s v="N"/>
    <s v="Peter Appel Transport B.V."/>
    <n v="36622"/>
    <d v="2023-03-13T00:00:00"/>
    <s v="17:32:00"/>
    <n v="36"/>
    <x v="0"/>
    <x v="10"/>
    <n v="3"/>
    <x v="10"/>
    <n v="1"/>
    <n v="1.6"/>
    <x v="3"/>
    <n v="67.5"/>
    <n v="0"/>
    <n v="67.5"/>
  </r>
  <r>
    <s v="COLGATE 3800 DEB."/>
    <s v="Colgate-Palmolive Nederland BV"/>
    <s v="101t"/>
    <n v="101090950134"/>
    <n v="101030163955"/>
    <n v="930"/>
    <s v="Inv Booked"/>
    <s v="0002246818"/>
    <s v="Verkoop"/>
    <n v="170"/>
    <s v="Transport drops zone"/>
    <s v="9 - verwerkt"/>
    <n v="0"/>
    <m/>
    <d v="2023-03-13T00:00:00"/>
    <s v="DROP"/>
    <s v="0001010909501340093851_002"/>
    <m/>
    <m/>
    <m/>
    <s v="EUR"/>
    <n v="44.32"/>
    <s v="EUR"/>
    <n v="44.32"/>
    <s v="EUR"/>
    <n v="44.32"/>
    <n v="44.32"/>
    <n v="0"/>
    <s v="N"/>
    <n v="1223000326"/>
    <d v="2023-04-13T00:00:00"/>
    <m/>
    <d v="2023-03-13T00:00:00"/>
    <s v="00:00"/>
    <s v="23:59"/>
    <d v="2023-03-13T00:00:00"/>
    <s v="07:00"/>
    <s v="10:00"/>
    <n v="1.6"/>
    <s v="ce"/>
    <n v="848"/>
    <n v="1.6"/>
    <n v="1"/>
    <s v="Kuehne+Nagel Tiel 3 Standpl"/>
    <s v="De Diepert 5"/>
    <s v="Tiel"/>
    <s v="4004 MA"/>
    <s v="NL"/>
    <x v="10"/>
    <s v="Slego 1a"/>
    <x v="13"/>
    <s v="1046BM"/>
    <s v="NL"/>
    <s v="0002246818"/>
    <s v="0093851_002"/>
    <s v="31V"/>
    <s v="NL001131849B01"/>
    <n v="2"/>
    <n v="0"/>
    <n v="44.32"/>
    <s v="N"/>
    <s v="Peter Appel Transport B.V."/>
    <n v="36622"/>
    <d v="2023-03-13T00:00:00"/>
    <s v="09:52:00"/>
    <n v="0"/>
    <x v="0"/>
    <x v="10"/>
    <n v="3"/>
    <x v="11"/>
    <n v="1"/>
    <n v="1.6"/>
    <x v="0"/>
    <n v="44.32"/>
    <n v="0"/>
    <n v="44.32"/>
  </r>
  <r>
    <s v="COLGATE 3800 DEB."/>
    <s v="Colgate-Palmolive Nederland BV"/>
    <s v="101t"/>
    <n v="101090950366"/>
    <n v="101030163960"/>
    <n v="930"/>
    <s v="Inv Booked"/>
    <s v="0002246817"/>
    <s v="Verkoop"/>
    <n v="170"/>
    <s v="Transport drops zone"/>
    <s v="9 - verwerkt"/>
    <n v="0"/>
    <m/>
    <d v="2023-03-13T00:00:00"/>
    <s v="DROP"/>
    <s v="0001010909503660093977_002"/>
    <m/>
    <m/>
    <m/>
    <s v="EUR"/>
    <n v="139.04"/>
    <s v="EUR"/>
    <n v="139.04"/>
    <s v="EUR"/>
    <n v="139.04"/>
    <n v="139.04"/>
    <n v="0"/>
    <s v="N"/>
    <n v="1223000326"/>
    <d v="2023-04-13T00:00:00"/>
    <m/>
    <d v="2023-03-13T00:00:00"/>
    <s v="00:00"/>
    <s v="23:59"/>
    <d v="2023-03-13T00:00:00"/>
    <s v="14:00"/>
    <s v="14:00"/>
    <n v="16"/>
    <s v="ce"/>
    <n v="11341"/>
    <n v="16"/>
    <n v="22"/>
    <s v="Kuehne+Nagel Tiel 3 Standpl"/>
    <s v="De Diepert 5"/>
    <s v="Tiel"/>
    <s v="4004 MA"/>
    <s v="NL"/>
    <x v="14"/>
    <s v="Rood 24"/>
    <x v="17"/>
    <s v="6666LT"/>
    <s v="NL"/>
    <s v="0002246817"/>
    <s v="0093977_002"/>
    <s v="31V"/>
    <s v="NL001131849B01"/>
    <n v="2"/>
    <n v="0"/>
    <n v="139.04"/>
    <s v="N"/>
    <s v="Peter Appel Transport B.V."/>
    <n v="36622"/>
    <d v="2023-03-13T00:00:00"/>
    <s v="15:08:00"/>
    <n v="0"/>
    <x v="0"/>
    <x v="10"/>
    <n v="3"/>
    <x v="15"/>
    <n v="1"/>
    <n v="16"/>
    <x v="5"/>
    <n v="139.04"/>
    <n v="0"/>
    <n v="139.04"/>
  </r>
  <r>
    <s v="COLGATE 3800 DEB."/>
    <s v="Colgate-Palmolive Nederland BV"/>
    <s v="101t"/>
    <n v="101090950134"/>
    <n v="101030163945"/>
    <n v="930"/>
    <s v="Inv Booked"/>
    <s v="0002246808"/>
    <s v="Verkoop"/>
    <n v="170"/>
    <s v="Transport drops zone"/>
    <s v="9 - verwerkt"/>
    <n v="0"/>
    <m/>
    <d v="2023-03-13T00:00:00"/>
    <s v="DROP"/>
    <s v="0001010909501340093851_003"/>
    <m/>
    <m/>
    <m/>
    <s v="EUR"/>
    <n v="238.46"/>
    <s v="EUR"/>
    <n v="238.46"/>
    <s v="EUR"/>
    <n v="238.46"/>
    <n v="238.46"/>
    <n v="0"/>
    <s v="N"/>
    <n v="1223000326"/>
    <d v="2023-04-13T00:00:00"/>
    <m/>
    <d v="2023-03-13T00:00:00"/>
    <s v="00:00"/>
    <s v="23:59"/>
    <d v="2023-03-13T00:00:00"/>
    <s v="10:00"/>
    <s v="11:00"/>
    <n v="18.399999999999999"/>
    <s v="ce"/>
    <n v="14642"/>
    <n v="18.399999999999999"/>
    <n v="30"/>
    <s v="Kuehne+Nagel Tiel 3 Standpl"/>
    <s v="De Diepert 5"/>
    <s v="Tiel"/>
    <s v="4004 MA"/>
    <s v="NL"/>
    <x v="16"/>
    <s v="Rijnland 4"/>
    <x v="19"/>
    <s v="1948RL"/>
    <s v="NL"/>
    <s v="0002246808"/>
    <s v="0093851_003"/>
    <s v="31V"/>
    <s v="NL001131849B01"/>
    <n v="2"/>
    <n v="0"/>
    <n v="238.46"/>
    <s v="N"/>
    <s v="Peter Appel Transport B.V."/>
    <n v="36622"/>
    <d v="2023-03-13T00:00:00"/>
    <s v="11:56:00"/>
    <n v="7"/>
    <x v="0"/>
    <x v="10"/>
    <n v="3"/>
    <x v="17"/>
    <n v="1"/>
    <n v="18.399999999999999"/>
    <x v="0"/>
    <n v="238.46"/>
    <n v="0"/>
    <n v="238.46"/>
  </r>
  <r>
    <s v="COLGATE 3800 DEB."/>
    <s v="Colgate-Palmolive Nederland BV"/>
    <s v="101t"/>
    <n v="101090950128"/>
    <n v="101030163946"/>
    <n v="930"/>
    <s v="Inv Booked"/>
    <s v="0002246806"/>
    <s v="Verkoop"/>
    <n v="170"/>
    <s v="Transport drops zone"/>
    <s v="9 - verwerkt"/>
    <n v="0"/>
    <m/>
    <d v="2023-03-13T00:00:00"/>
    <s v="DROP"/>
    <s v="0001010909501280093853_002"/>
    <m/>
    <m/>
    <m/>
    <s v="EUR"/>
    <n v="333.96"/>
    <s v="EUR"/>
    <n v="333.96"/>
    <s v="EUR"/>
    <n v="333.96"/>
    <n v="333.96"/>
    <n v="0"/>
    <s v="N"/>
    <n v="1223000326"/>
    <d v="2023-04-13T00:00:00"/>
    <m/>
    <d v="2023-03-13T00:00:00"/>
    <s v="00:00"/>
    <s v="23:59"/>
    <d v="2023-03-13T00:00:00"/>
    <s v="11:00"/>
    <s v="11:00"/>
    <n v="26"/>
    <s v="ce"/>
    <n v="15193"/>
    <n v="26.4"/>
    <n v="39"/>
    <s v="Kuehne+Nagel Tiel 3 Standpl"/>
    <s v="De Diepert 5"/>
    <s v="Tiel"/>
    <s v="4004 MA"/>
    <s v="NL"/>
    <x v="1"/>
    <s v="Fahrenheitweg 1"/>
    <x v="1"/>
    <s v="6101WR"/>
    <s v="NL"/>
    <s v="0002246806"/>
    <s v="0093853_002"/>
    <s v="31V"/>
    <s v="NL001131849B01"/>
    <n v="2"/>
    <n v="0"/>
    <n v="333.96"/>
    <s v="N"/>
    <s v="Peter Appel Transport B.V."/>
    <n v="36622"/>
    <d v="2023-03-13T00:00:00"/>
    <s v="11:45:00"/>
    <n v="0"/>
    <x v="0"/>
    <x v="10"/>
    <n v="3"/>
    <x v="1"/>
    <n v="1"/>
    <n v="26.4"/>
    <x v="1"/>
    <n v="333.96"/>
    <n v="0"/>
    <n v="333.96"/>
  </r>
  <r>
    <s v="COLGATE 3800 DEB."/>
    <s v="Colgate-Palmolive Nederland BV"/>
    <s v="101t"/>
    <n v="101090950135"/>
    <n v="101030163954"/>
    <n v="930"/>
    <s v="Inv Booked"/>
    <s v="0002246807"/>
    <s v="Verkoop"/>
    <n v="170"/>
    <s v="Transport drops zone"/>
    <s v="9 - verwerkt"/>
    <n v="0"/>
    <m/>
    <d v="2023-03-13T00:00:00"/>
    <s v="DROP"/>
    <s v="0001010909501350093862_002"/>
    <m/>
    <m/>
    <m/>
    <s v="EUR"/>
    <n v="79.88"/>
    <s v="EUR"/>
    <n v="79.88"/>
    <s v="EUR"/>
    <n v="79.88"/>
    <n v="79.88"/>
    <n v="0"/>
    <s v="N"/>
    <n v="1223000326"/>
    <d v="2023-04-13T00:00:00"/>
    <m/>
    <d v="2023-03-13T00:00:00"/>
    <s v="00:00"/>
    <s v="23:59"/>
    <d v="2023-03-13T00:00:00"/>
    <s v="20:00"/>
    <s v="21:30"/>
    <n v="4"/>
    <s v="ce"/>
    <n v="3094"/>
    <n v="4"/>
    <n v="5"/>
    <s v="Kuehne+Nagel Tiel 3 Standpl"/>
    <s v="De Diepert 5"/>
    <s v="Tiel"/>
    <s v="4004 MA"/>
    <s v="NL"/>
    <x v="4"/>
    <s v="Watergoorweg 81"/>
    <x v="5"/>
    <s v="3861MA"/>
    <s v="NL"/>
    <s v="0002246807"/>
    <s v="0093862_002"/>
    <s v="31V"/>
    <s v="NL001131849B01"/>
    <n v="2"/>
    <n v="0"/>
    <n v="79.88"/>
    <s v="N"/>
    <s v="Peter Appel Transport B.V."/>
    <n v="36622"/>
    <d v="2023-03-13T00:00:00"/>
    <s v="22:32:00"/>
    <n v="0"/>
    <x v="0"/>
    <x v="10"/>
    <n v="3"/>
    <x v="5"/>
    <n v="1"/>
    <n v="4"/>
    <x v="3"/>
    <n v="79.88"/>
    <n v="0"/>
    <n v="79.88"/>
  </r>
  <r>
    <s v="COLGATE 3800 DEB."/>
    <s v="Colgate-Palmolive Nederland BV"/>
    <s v="101t"/>
    <n v="101090950133"/>
    <n v="101030163956"/>
    <n v="930"/>
    <s v="Inv Booked"/>
    <s v="0002246813"/>
    <s v="Verkoop"/>
    <n v="170"/>
    <s v="Transport drops zone"/>
    <s v="9 - verwerkt"/>
    <n v="0"/>
    <m/>
    <d v="2023-03-13T00:00:00"/>
    <s v="DROP"/>
    <s v="0001010909501330093856_002"/>
    <m/>
    <m/>
    <m/>
    <s v="EUR"/>
    <n v="22.78"/>
    <s v="EUR"/>
    <n v="22.78"/>
    <s v="EUR"/>
    <n v="22.78"/>
    <n v="22.78"/>
    <n v="0"/>
    <s v="N"/>
    <n v="1223000326"/>
    <d v="2023-04-13T00:00:00"/>
    <m/>
    <d v="2023-03-13T00:00:00"/>
    <s v="00:00"/>
    <s v="23:59"/>
    <d v="2023-03-13T00:00:00"/>
    <s v="10:00"/>
    <s v="11:00"/>
    <n v="3.2"/>
    <s v="ce"/>
    <n v="2259"/>
    <n v="3.2"/>
    <n v="5"/>
    <s v="Kuehne+Nagel Tiel 3 Standpl"/>
    <s v="De Diepert 5"/>
    <s v="Tiel"/>
    <s v="4004 MA"/>
    <s v="NL"/>
    <x v="2"/>
    <s v="Randweg 2"/>
    <x v="6"/>
    <s v="4191 NN"/>
    <s v="NL"/>
    <s v="0002246813"/>
    <s v="0093856_002"/>
    <s v="31V"/>
    <s v="NL001131849B01"/>
    <n v="2"/>
    <n v="0"/>
    <n v="22.78"/>
    <s v="N"/>
    <s v="Peter Appel Transport B.V."/>
    <n v="36622"/>
    <d v="2023-03-13T00:00:00"/>
    <s v="11:36:00"/>
    <n v="0"/>
    <x v="0"/>
    <x v="10"/>
    <n v="3"/>
    <x v="6"/>
    <n v="1"/>
    <n v="16"/>
    <x v="2"/>
    <n v="113.92"/>
    <n v="0"/>
    <n v="113.92"/>
  </r>
  <r>
    <s v="COLGATE 3800 DEB."/>
    <s v="Colgate-Palmolive Nederland BV"/>
    <s v="101t"/>
    <n v="101090950133"/>
    <n v="101030163957"/>
    <n v="930"/>
    <s v="Inv Booked"/>
    <s v="0002246815"/>
    <s v="Verkoop"/>
    <n v="170"/>
    <s v="Transport drops zone"/>
    <s v="9 - verwerkt"/>
    <n v="0"/>
    <m/>
    <d v="2023-03-13T00:00:00"/>
    <s v="DROP"/>
    <s v="0001010909501330093856_002"/>
    <m/>
    <m/>
    <m/>
    <s v="EUR"/>
    <n v="91.14"/>
    <s v="EUR"/>
    <n v="91.14"/>
    <s v="EUR"/>
    <n v="91.14"/>
    <n v="91.14"/>
    <n v="0"/>
    <s v="N"/>
    <n v="1223000326"/>
    <d v="2023-04-13T00:00:00"/>
    <m/>
    <d v="2023-03-13T00:00:00"/>
    <s v="00:00"/>
    <s v="23:59"/>
    <d v="2023-03-13T00:00:00"/>
    <s v="10:00"/>
    <s v="11:00"/>
    <n v="12.8"/>
    <s v="ce"/>
    <n v="9072"/>
    <n v="12.8"/>
    <n v="18"/>
    <s v="Kuehne+Nagel Tiel 3 Standpl"/>
    <s v="De Diepert 5"/>
    <s v="Tiel"/>
    <s v="4004 MA"/>
    <s v="NL"/>
    <x v="2"/>
    <s v="Randweg 2"/>
    <x v="6"/>
    <s v="4191 NN"/>
    <s v="NL"/>
    <s v="0002246815"/>
    <s v="0093856_002"/>
    <s v="31V"/>
    <s v="NL001131849B01"/>
    <n v="2"/>
    <n v="0"/>
    <n v="91.14"/>
    <s v="N"/>
    <s v="Peter Appel Transport B.V."/>
    <n v="36622"/>
    <d v="2023-03-13T00:00:00"/>
    <s v="11:36:00"/>
    <n v="0"/>
    <x v="0"/>
    <x v="10"/>
    <n v="3"/>
    <x v="6"/>
    <n v="0"/>
    <s v=""/>
    <x v="2"/>
    <s v=""/>
    <n v="0"/>
    <s v=""/>
  </r>
  <r>
    <s v="COLGATE 3800 DEB."/>
    <s v="Colgate-Palmolive Nederland BV"/>
    <s v="101t"/>
    <n v="101090950133"/>
    <n v="101030163959"/>
    <n v="930"/>
    <s v="Inv Booked"/>
    <s v="0002246805"/>
    <s v="Verkoop"/>
    <n v="170"/>
    <s v="Transport drops zone"/>
    <s v="9 - verwerkt"/>
    <n v="0"/>
    <m/>
    <d v="2023-03-13T00:00:00"/>
    <s v="DROP"/>
    <s v="0001010909501330093856_003"/>
    <m/>
    <m/>
    <m/>
    <s v="EUR"/>
    <n v="38.11"/>
    <s v="EUR"/>
    <n v="38.11"/>
    <s v="EUR"/>
    <n v="38.11"/>
    <n v="38.11"/>
    <n v="0"/>
    <s v="N"/>
    <n v="1223000326"/>
    <d v="2023-04-13T00:00:00"/>
    <m/>
    <d v="2023-03-13T00:00:00"/>
    <s v="00:00"/>
    <s v="23:59"/>
    <d v="2023-03-13T00:00:00"/>
    <s v="11:00"/>
    <s v="11:00"/>
    <n v="3.2"/>
    <s v="ce"/>
    <n v="2798"/>
    <n v="3.2"/>
    <n v="1"/>
    <s v="Kuehne+Nagel Tiel 3 Standpl"/>
    <s v="De Diepert 5"/>
    <s v="Tiel"/>
    <s v="4004 MA"/>
    <s v="NL"/>
    <x v="45"/>
    <s v="Poppenbouwing 30"/>
    <x v="6"/>
    <s v="4191NZ"/>
    <s v="NL"/>
    <s v="0002246805"/>
    <s v="0093856_003"/>
    <s v="31V"/>
    <s v="NL001131849B01"/>
    <n v="2"/>
    <n v="0"/>
    <n v="38.11"/>
    <s v="N"/>
    <s v="Peter Appel Transport B.V."/>
    <n v="36622"/>
    <d v="2023-03-13T00:00:00"/>
    <s v="11:59:00"/>
    <n v="0"/>
    <x v="0"/>
    <x v="10"/>
    <n v="3"/>
    <x v="6"/>
    <n v="1"/>
    <n v="3.2"/>
    <x v="0"/>
    <n v="38.11"/>
    <n v="0"/>
    <n v="38.11"/>
  </r>
  <r>
    <s v="COLGATE 3800 DEB."/>
    <s v="Colgate-Palmolive Nederland BV"/>
    <s v="101t"/>
    <n v="101090950132"/>
    <n v="101030163947"/>
    <n v="980"/>
    <s v="Cancel No In"/>
    <s v="0002246812"/>
    <s v="Verkoop"/>
    <n v="170"/>
    <s v="Transport drops zone"/>
    <s v="0 - ingevoerd"/>
    <n v="0"/>
    <m/>
    <d v="2023-03-13T00:00:00"/>
    <s v="DROP"/>
    <s v="0001010909501320093845_004"/>
    <n v="44.37"/>
    <n v="1.6"/>
    <m/>
    <s v="EUR"/>
    <n v="44.37"/>
    <s v="EUR"/>
    <n v="0"/>
    <s v="EUR"/>
    <n v="44.37"/>
    <n v="0"/>
    <n v="-44.37"/>
    <s v="N"/>
    <m/>
    <m/>
    <m/>
    <d v="2023-03-13T00:00:00"/>
    <s v="00:00"/>
    <s v="23:59"/>
    <d v="2023-03-13T00:00:00"/>
    <s v="08:30"/>
    <s v="08:30"/>
    <n v="1.6"/>
    <s v="ce"/>
    <n v="521"/>
    <n v="1.6"/>
    <n v="0"/>
    <s v="Kuehne+Nagel Tiel 3 Standpl"/>
    <s v="De Diepert 5"/>
    <s v="Tiel"/>
    <s v="4004 MA"/>
    <s v="NL"/>
    <x v="41"/>
    <s v="Asteriastraat 9"/>
    <x v="3"/>
    <s v="5047 RM"/>
    <s v="NL"/>
    <s v="0002246812"/>
    <s v="0093845_004"/>
    <m/>
    <s v="NL001131849B01"/>
    <n v="2"/>
    <n v="0"/>
    <n v="0"/>
    <s v="N"/>
    <s v="Peter Appel Transport B.V."/>
    <n v="36622"/>
    <d v="2023-03-13T00:00:00"/>
    <s v="09:28:00"/>
    <n v="0"/>
    <x v="0"/>
    <x v="10"/>
    <n v="3"/>
    <x v="3"/>
    <n v="1"/>
    <n v="1.6"/>
    <x v="0"/>
    <n v="44.37"/>
    <n v="0"/>
    <n v="44.37"/>
  </r>
  <r>
    <s v="COLGATE 3800 DEB."/>
    <s v="Colgate-Palmolive Nederland BV"/>
    <s v="101t"/>
    <n v="101090950132"/>
    <n v="101030163950"/>
    <n v="930"/>
    <s v="Inv Booked"/>
    <s v="0002246816"/>
    <s v="Verkoop"/>
    <n v="170"/>
    <s v="Transport drops zone"/>
    <s v="9 - verwerkt"/>
    <n v="0"/>
    <m/>
    <d v="2023-03-13T00:00:00"/>
    <s v="DROP"/>
    <s v="0001010909501320093845_005"/>
    <m/>
    <m/>
    <m/>
    <s v="EUR"/>
    <n v="27.26"/>
    <s v="EUR"/>
    <n v="27.26"/>
    <s v="EUR"/>
    <n v="27.26"/>
    <n v="27.26"/>
    <n v="0"/>
    <s v="N"/>
    <n v="1223000326"/>
    <d v="2023-04-13T00:00:00"/>
    <m/>
    <d v="2023-03-13T00:00:00"/>
    <s v="00:00"/>
    <s v="23:59"/>
    <d v="2023-03-13T00:00:00"/>
    <s v="08:00"/>
    <s v="16:00"/>
    <n v="0.8"/>
    <s v="ce"/>
    <n v="32"/>
    <n v="0.8"/>
    <n v="0"/>
    <s v="Kuehne+Nagel Tiel 3 Standpl"/>
    <s v="De Diepert 5"/>
    <s v="Tiel"/>
    <s v="4004 MA"/>
    <s v="NL"/>
    <x v="63"/>
    <s v="Laarakkerweg 5"/>
    <x v="49"/>
    <s v="5061JR"/>
    <s v="NL"/>
    <s v="0002246816"/>
    <s v="0093845_005"/>
    <s v="31V"/>
    <s v="NL001131849B01"/>
    <n v="2"/>
    <n v="0"/>
    <n v="27.26"/>
    <s v="N"/>
    <s v="Peter Appel Transport B.V."/>
    <n v="36622"/>
    <d v="2023-03-13T00:00:00"/>
    <s v="08:17:00"/>
    <n v="0"/>
    <x v="0"/>
    <x v="10"/>
    <n v="3"/>
    <x v="3"/>
    <n v="1"/>
    <n v="0.8"/>
    <x v="6"/>
    <n v="27.26"/>
    <n v="0"/>
    <n v="27.26"/>
  </r>
  <r>
    <s v="COLGATE 3800 DEB."/>
    <s v="Colgate-Palmolive Nederland BV"/>
    <s v="101t"/>
    <n v="101090950123"/>
    <n v="101030163951"/>
    <n v="930"/>
    <s v="Inv Booked"/>
    <s v="0002246804"/>
    <s v="Verkoop"/>
    <n v="170"/>
    <s v="Transport drops zone"/>
    <s v="9 - verwerkt"/>
    <n v="0"/>
    <m/>
    <d v="2023-03-13T00:00:00"/>
    <s v="DROP"/>
    <s v="0001010909501230093847_002"/>
    <m/>
    <m/>
    <m/>
    <s v="EUR"/>
    <n v="312.27"/>
    <s v="EUR"/>
    <n v="312.27"/>
    <s v="EUR"/>
    <n v="312.27"/>
    <n v="312.27"/>
    <n v="0"/>
    <s v="N"/>
    <n v="1223000326"/>
    <d v="2023-04-13T00:00:00"/>
    <m/>
    <d v="2023-03-13T00:00:00"/>
    <s v="00:00"/>
    <s v="23:59"/>
    <d v="2023-03-13T00:00:00"/>
    <s v="08:00"/>
    <s v="08:00"/>
    <n v="23.2"/>
    <s v="ce"/>
    <n v="23365"/>
    <n v="23.2"/>
    <n v="39"/>
    <s v="Kuehne+Nagel Tiel 3 Standpl"/>
    <s v="De Diepert 5"/>
    <s v="Tiel"/>
    <s v="4004 MA"/>
    <s v="NL"/>
    <x v="1"/>
    <s v="Fahrenheitweg 1"/>
    <x v="1"/>
    <s v="6101WR"/>
    <s v="NL"/>
    <s v="0002246804"/>
    <s v="0093847_002"/>
    <s v="31V"/>
    <s v="NL001131849B01"/>
    <n v="2"/>
    <n v="0"/>
    <n v="312.27"/>
    <s v="N"/>
    <s v="Peter Appel Transport B.V."/>
    <n v="36622"/>
    <d v="2023-03-13T00:00:00"/>
    <s v="08:25:00"/>
    <n v="0"/>
    <x v="0"/>
    <x v="10"/>
    <n v="3"/>
    <x v="1"/>
    <n v="1"/>
    <n v="23.2"/>
    <x v="1"/>
    <n v="312.27"/>
    <n v="0"/>
    <n v="312.27"/>
  </r>
  <r>
    <s v="COLGATE 3800 DEB."/>
    <s v="Colgate-Palmolive Nederland BV"/>
    <s v="101t"/>
    <n v="101090950127"/>
    <n v="101030163952"/>
    <n v="930"/>
    <s v="Inv Booked"/>
    <s v="0002246809"/>
    <s v="Verkoop"/>
    <n v="170"/>
    <s v="Transport drops zone"/>
    <s v="9 - verwerkt"/>
    <n v="0"/>
    <m/>
    <d v="2023-03-13T00:00:00"/>
    <s v="DROP"/>
    <s v="0001010909501270093852_002"/>
    <m/>
    <m/>
    <m/>
    <s v="EUR"/>
    <n v="296.47000000000003"/>
    <s v="EUR"/>
    <n v="296.47000000000003"/>
    <s v="EUR"/>
    <n v="296.47000000000003"/>
    <n v="296.47000000000003"/>
    <n v="0"/>
    <s v="N"/>
    <n v="1223000326"/>
    <d v="2023-04-13T00:00:00"/>
    <m/>
    <d v="2023-03-13T00:00:00"/>
    <s v="00:00"/>
    <s v="23:59"/>
    <d v="2023-03-13T00:00:00"/>
    <s v="11:00"/>
    <s v="11:00"/>
    <n v="26"/>
    <s v="ce"/>
    <n v="21345"/>
    <n v="26.4"/>
    <n v="47"/>
    <s v="Kuehne+Nagel Tiel 3 Standpl"/>
    <s v="De Diepert 5"/>
    <s v="Tiel"/>
    <s v="4004 MA"/>
    <s v="NL"/>
    <x v="1"/>
    <s v="Perenmarkt 15"/>
    <x v="2"/>
    <s v="1681PG"/>
    <s v="NL"/>
    <s v="0002246809"/>
    <s v="0093852_002"/>
    <s v="31V"/>
    <s v="NL001131849B01"/>
    <n v="2"/>
    <n v="0"/>
    <n v="296.47000000000003"/>
    <s v="N"/>
    <s v="Peter Appel Transport B.V."/>
    <n v="36622"/>
    <d v="2023-03-13T00:00:00"/>
    <s v="13:00:00"/>
    <n v="0"/>
    <x v="0"/>
    <x v="10"/>
    <n v="3"/>
    <x v="2"/>
    <n v="1"/>
    <n v="26.4"/>
    <x v="1"/>
    <n v="296.47000000000003"/>
    <n v="0"/>
    <n v="296.47000000000003"/>
  </r>
  <r>
    <s v="COLGATE 3800 DEB."/>
    <s v="Colgate-Palmolive Nederland BV"/>
    <s v="101t"/>
    <n v="101090951014"/>
    <n v="101030164011"/>
    <n v="930"/>
    <s v="Inv Booked"/>
    <s v="0002246832"/>
    <s v="Verkoop"/>
    <n v="170"/>
    <s v="Transport drops zone"/>
    <s v="9 - verwerkt"/>
    <n v="0"/>
    <m/>
    <d v="2023-03-14T00:00:00"/>
    <s v="DROP"/>
    <s v="0001010909510140094393_002"/>
    <m/>
    <m/>
    <m/>
    <s v="EUR"/>
    <n v="135.28"/>
    <s v="EUR"/>
    <n v="135.28"/>
    <s v="EUR"/>
    <n v="135.28"/>
    <n v="135.28"/>
    <n v="0"/>
    <s v="N"/>
    <n v="1223000326"/>
    <d v="2023-04-13T00:00:00"/>
    <m/>
    <d v="2023-03-14T00:00:00"/>
    <s v="00:00"/>
    <s v="23:59"/>
    <d v="2023-03-14T00:00:00"/>
    <s v="14:00"/>
    <s v="14:00"/>
    <n v="15.2"/>
    <s v="ce"/>
    <n v="11594"/>
    <n v="15.2"/>
    <n v="23"/>
    <s v="Kuehne+Nagel Tiel 3 Standpl"/>
    <s v="De Diepert 5"/>
    <s v="Tiel"/>
    <s v="4004 MA"/>
    <s v="NL"/>
    <x v="14"/>
    <s v="Rood 24"/>
    <x v="17"/>
    <s v="6666LT"/>
    <s v="NL"/>
    <s v="0002246832"/>
    <s v="0094393_002"/>
    <s v="31V"/>
    <s v="NL001131849B01"/>
    <n v="2"/>
    <n v="0"/>
    <n v="135.28"/>
    <s v="N"/>
    <s v="Peter Appel Transport B.V."/>
    <n v="36622"/>
    <d v="2023-03-14T00:00:00"/>
    <s v="13:45:00"/>
    <n v="0"/>
    <x v="1"/>
    <x v="10"/>
    <n v="3"/>
    <x v="15"/>
    <n v="1"/>
    <n v="15.2"/>
    <x v="5"/>
    <n v="135.28"/>
    <n v="0"/>
    <n v="135.28"/>
  </r>
  <r>
    <s v="COLGATE 3800 DEB."/>
    <s v="Colgate-Palmolive Nederland BV"/>
    <s v="101t"/>
    <n v="101090950509"/>
    <n v="101030164023"/>
    <n v="930"/>
    <s v="Inv Booked"/>
    <s v="0002246827"/>
    <s v="Verkoop"/>
    <n v="170"/>
    <s v="Transport drops zone"/>
    <s v="9 - verwerkt"/>
    <n v="0"/>
    <m/>
    <d v="2023-03-14T00:00:00"/>
    <s v="DROP"/>
    <s v="0001010909505090094122_002"/>
    <m/>
    <m/>
    <m/>
    <s v="EUR"/>
    <n v="71.52"/>
    <s v="EUR"/>
    <n v="71.52"/>
    <s v="EUR"/>
    <n v="71.52"/>
    <n v="71.52"/>
    <n v="0"/>
    <s v="N"/>
    <n v="1223000326"/>
    <d v="2023-04-13T00:00:00"/>
    <m/>
    <d v="2023-03-14T00:00:00"/>
    <s v="00:00"/>
    <s v="23:59"/>
    <d v="2023-03-14T00:00:00"/>
    <s v="05:00"/>
    <s v="05:00"/>
    <n v="4"/>
    <s v="ce"/>
    <n v="2554"/>
    <n v="4"/>
    <n v="3"/>
    <s v="Kuehne+Nagel Tiel 3 Standpl"/>
    <s v="De Diepert 5"/>
    <s v="Tiel"/>
    <s v="4004 MA"/>
    <s v="NL"/>
    <x v="19"/>
    <s v="SAFFIER  300"/>
    <x v="21"/>
    <s v="3316 LN"/>
    <s v="NL"/>
    <s v="0002246827"/>
    <s v="0094122_002"/>
    <s v="31V"/>
    <s v="NL001131849B01"/>
    <n v="2"/>
    <n v="0"/>
    <n v="71.52"/>
    <s v="N"/>
    <s v="Peter Appel Transport B.V."/>
    <n v="36622"/>
    <d v="2023-03-14T00:00:00"/>
    <s v="07:04:00"/>
    <n v="0"/>
    <x v="1"/>
    <x v="10"/>
    <n v="3"/>
    <x v="19"/>
    <n v="1"/>
    <n v="4"/>
    <x v="3"/>
    <n v="71.52"/>
    <n v="0"/>
    <n v="71.52"/>
  </r>
  <r>
    <s v="COLGATE 3800 DEB."/>
    <s v="Colgate-Palmolive Nederland BV"/>
    <s v="101t"/>
    <n v="101090950516"/>
    <n v="101030164007"/>
    <n v="930"/>
    <s v="Inv Booked"/>
    <s v="0002246822"/>
    <s v="Verkoop"/>
    <n v="170"/>
    <s v="Transport drops zone"/>
    <s v="9 - verwerkt"/>
    <n v="0"/>
    <m/>
    <d v="2023-03-14T00:00:00"/>
    <s v="DROP"/>
    <s v="0001010909505160094129_002"/>
    <m/>
    <m/>
    <m/>
    <s v="EUR"/>
    <n v="44.59"/>
    <s v="EUR"/>
    <n v="44.59"/>
    <s v="EUR"/>
    <n v="44.59"/>
    <n v="44.59"/>
    <n v="0"/>
    <s v="N"/>
    <n v="1223000326"/>
    <d v="2023-04-13T00:00:00"/>
    <m/>
    <d v="2023-03-14T00:00:00"/>
    <s v="00:00"/>
    <s v="23:59"/>
    <d v="2023-03-14T00:00:00"/>
    <s v="07:30"/>
    <s v="08:30"/>
    <n v="1.6"/>
    <s v="ce"/>
    <n v="714"/>
    <n v="1.6"/>
    <n v="0"/>
    <s v="Kuehne+Nagel Tiel 3 Standpl"/>
    <s v="De Diepert 5"/>
    <s v="Tiel"/>
    <s v="4004 MA"/>
    <s v="NL"/>
    <x v="51"/>
    <s v="Wilhelminakanaal Zuid 120"/>
    <x v="23"/>
    <s v="4903RA"/>
    <s v="NL"/>
    <s v="0002246822"/>
    <s v="0094129_002"/>
    <s v="31V"/>
    <s v="NL001131849B01"/>
    <n v="2"/>
    <n v="0"/>
    <n v="44.59"/>
    <s v="N"/>
    <s v="Peter Appel Transport B.V."/>
    <n v="36622"/>
    <d v="2023-03-14T00:00:00"/>
    <s v="09:16:00"/>
    <n v="16"/>
    <x v="1"/>
    <x v="10"/>
    <n v="3"/>
    <x v="34"/>
    <n v="1"/>
    <n v="1.6"/>
    <x v="3"/>
    <n v="44.59"/>
    <n v="0"/>
    <n v="44.59"/>
  </r>
  <r>
    <s v="COLGATE 3800 DEB."/>
    <s v="Colgate-Palmolive Nederland BV"/>
    <s v="101t"/>
    <n v="101090950937"/>
    <n v="101030164008"/>
    <n v="930"/>
    <s v="Inv Booked"/>
    <s v="0002246820"/>
    <s v="Verkoop"/>
    <n v="170"/>
    <s v="Transport drops zone"/>
    <s v="9 - verwerkt"/>
    <n v="0"/>
    <m/>
    <d v="2023-03-14T00:00:00"/>
    <s v="DROP"/>
    <s v="0001010909509370094311_002"/>
    <m/>
    <m/>
    <m/>
    <s v="EUR"/>
    <n v="290.2"/>
    <s v="EUR"/>
    <n v="290.2"/>
    <s v="EUR"/>
    <n v="290.2"/>
    <n v="290.2"/>
    <n v="0"/>
    <s v="N"/>
    <n v="1223000326"/>
    <d v="2023-04-13T00:00:00"/>
    <m/>
    <d v="2023-03-14T00:00:00"/>
    <s v="00:00"/>
    <s v="23:59"/>
    <d v="2023-03-14T00:00:00"/>
    <s v="07:00"/>
    <s v="07:00"/>
    <n v="20"/>
    <s v="ce"/>
    <n v="23180"/>
    <n v="20"/>
    <n v="38"/>
    <s v="Kuehne+Nagel Tiel 3 Standpl"/>
    <s v="De Diepert 5"/>
    <s v="Tiel"/>
    <s v="4004 MA"/>
    <s v="NL"/>
    <x v="1"/>
    <s v="Fahrenheitweg 1"/>
    <x v="1"/>
    <s v="6101WR"/>
    <s v="NL"/>
    <s v="0002246820"/>
    <s v="0094311_002"/>
    <s v="31V"/>
    <s v="NL001131849B01"/>
    <n v="2"/>
    <n v="0"/>
    <n v="290.2"/>
    <s v="N"/>
    <s v="Peter Appel Transport B.V."/>
    <n v="36622"/>
    <d v="2023-03-14T00:00:00"/>
    <s v="07:19:00"/>
    <n v="0"/>
    <x v="1"/>
    <x v="10"/>
    <n v="3"/>
    <x v="1"/>
    <n v="1"/>
    <n v="20"/>
    <x v="1"/>
    <n v="290.2"/>
    <n v="0"/>
    <n v="290.2"/>
  </r>
  <r>
    <s v="COLGATE 3800 DEB."/>
    <s v="Colgate-Palmolive Nederland BV"/>
    <s v="101t"/>
    <n v="101090950518"/>
    <n v="101030164009"/>
    <n v="930"/>
    <s v="Inv Booked"/>
    <s v="0002246826"/>
    <s v="Verkoop"/>
    <n v="170"/>
    <s v="Transport drops zone"/>
    <s v="9 - verwerkt"/>
    <n v="0"/>
    <m/>
    <d v="2023-03-14T00:00:00"/>
    <s v="DROP"/>
    <s v="0001010909505180094133_002"/>
    <m/>
    <m/>
    <m/>
    <s v="EUR"/>
    <n v="183.96"/>
    <s v="EUR"/>
    <n v="183.96"/>
    <s v="EUR"/>
    <n v="183.96"/>
    <n v="183.96"/>
    <n v="0"/>
    <s v="N"/>
    <n v="1223000326"/>
    <d v="2023-04-13T00:00:00"/>
    <m/>
    <d v="2023-03-14T00:00:00"/>
    <s v="00:00"/>
    <s v="23:59"/>
    <d v="2023-03-14T00:00:00"/>
    <s v="12:00"/>
    <s v="13:00"/>
    <n v="12"/>
    <s v="ce"/>
    <n v="7450"/>
    <n v="12"/>
    <n v="11"/>
    <s v="Kuehne+Nagel Tiel 3 Standpl"/>
    <s v="De Diepert 5"/>
    <s v="Tiel"/>
    <s v="4004 MA"/>
    <s v="NL"/>
    <x v="16"/>
    <s v="Rijnland 4"/>
    <x v="19"/>
    <s v="1948RL"/>
    <s v="NL"/>
    <s v="0002246826"/>
    <s v="0094133_002"/>
    <s v="31V"/>
    <s v="NL001131849B01"/>
    <n v="2"/>
    <n v="0"/>
    <n v="183.96"/>
    <s v="N"/>
    <s v="Peter Appel Transport B.V."/>
    <n v="36622"/>
    <d v="2023-03-14T00:00:00"/>
    <s v="14:41:00"/>
    <n v="0"/>
    <x v="1"/>
    <x v="10"/>
    <n v="3"/>
    <x v="17"/>
    <n v="1"/>
    <n v="12"/>
    <x v="0"/>
    <n v="183.96"/>
    <n v="0"/>
    <n v="183.96"/>
  </r>
  <r>
    <s v="COLGATE 3800 DEB."/>
    <s v="Colgate-Palmolive Nederland BV"/>
    <s v="101t"/>
    <n v="101090950507"/>
    <n v="101030164010"/>
    <n v="930"/>
    <s v="Inv Booked"/>
    <s v="0002246828"/>
    <s v="Verkoop"/>
    <n v="170"/>
    <s v="Transport drops zone"/>
    <s v="9 - verwerkt"/>
    <n v="0"/>
    <m/>
    <d v="2023-03-14T00:00:00"/>
    <s v="DROP"/>
    <s v="0001010909505070094121_004"/>
    <m/>
    <m/>
    <m/>
    <s v="EUR"/>
    <n v="72.92"/>
    <s v="EUR"/>
    <n v="72.92"/>
    <s v="EUR"/>
    <n v="72.92"/>
    <n v="72.92"/>
    <n v="0"/>
    <s v="N"/>
    <n v="1223000326"/>
    <d v="2023-04-13T00:00:00"/>
    <m/>
    <d v="2023-03-14T00:00:00"/>
    <s v="00:00"/>
    <s v="23:59"/>
    <d v="2023-03-14T00:00:00"/>
    <s v="07:00"/>
    <s v="15:00"/>
    <n v="4"/>
    <s v="ce"/>
    <n v="2000"/>
    <n v="4"/>
    <n v="1"/>
    <s v="Kuehne+Nagel Tiel 3 Standpl"/>
    <s v="De Diepert 5"/>
    <s v="Tiel"/>
    <s v="4004 MA"/>
    <s v="NL"/>
    <x v="15"/>
    <s v="De Flammert 1211"/>
    <x v="18"/>
    <s v="5854 NE"/>
    <s v="NL"/>
    <s v="0002246828"/>
    <s v="0094121_004"/>
    <s v="31V"/>
    <s v="NL001131849B01"/>
    <n v="2"/>
    <n v="0"/>
    <n v="72.92"/>
    <s v="N"/>
    <s v="Peter Appel Transport B.V."/>
    <n v="36622"/>
    <d v="2023-03-14T00:00:00"/>
    <s v="10:44:00"/>
    <n v="0"/>
    <x v="1"/>
    <x v="10"/>
    <n v="3"/>
    <x v="16"/>
    <n v="1"/>
    <n v="4"/>
    <x v="3"/>
    <n v="72.92"/>
    <n v="0"/>
    <n v="72.92"/>
  </r>
  <r>
    <s v="COLGATE 3800 DEB."/>
    <s v="Colgate-Palmolive Nederland BV"/>
    <s v="101t"/>
    <n v="101090950514"/>
    <n v="101030164012"/>
    <n v="930"/>
    <s v="Inv Booked"/>
    <s v="0002246824"/>
    <s v="Verkoop"/>
    <n v="170"/>
    <s v="Transport drops zone"/>
    <s v="9 - verwerkt"/>
    <n v="0"/>
    <m/>
    <d v="2023-03-14T00:00:00"/>
    <s v="DROP"/>
    <s v="0001010909505140094128_002"/>
    <m/>
    <m/>
    <m/>
    <s v="EUR"/>
    <n v="296.47000000000003"/>
    <s v="EUR"/>
    <n v="296.47000000000003"/>
    <s v="EUR"/>
    <n v="296.47000000000003"/>
    <n v="296.47000000000003"/>
    <n v="0"/>
    <s v="N"/>
    <n v="1223000326"/>
    <d v="2023-04-13T00:00:00"/>
    <m/>
    <d v="2023-03-14T00:00:00"/>
    <s v="00:00"/>
    <s v="23:59"/>
    <d v="2023-03-14T00:00:00"/>
    <s v="09:00"/>
    <s v="09:00"/>
    <n v="26"/>
    <s v="ce"/>
    <n v="19709"/>
    <n v="26.4"/>
    <n v="47"/>
    <s v="Kuehne+Nagel Tiel 3 Standpl"/>
    <s v="De Diepert 5"/>
    <s v="Tiel"/>
    <s v="4004 MA"/>
    <s v="NL"/>
    <x v="1"/>
    <s v="Perenmarkt 15"/>
    <x v="2"/>
    <s v="1681PG"/>
    <s v="NL"/>
    <s v="0002246824"/>
    <s v="0094128_002"/>
    <s v="31V"/>
    <s v="NL001131849B01"/>
    <n v="2"/>
    <n v="0"/>
    <n v="296.47000000000003"/>
    <s v="N"/>
    <s v="Peter Appel Transport B.V."/>
    <n v="36622"/>
    <d v="2023-03-14T00:00:00"/>
    <s v="09:50:00"/>
    <n v="0"/>
    <x v="1"/>
    <x v="10"/>
    <n v="3"/>
    <x v="2"/>
    <n v="1"/>
    <n v="26.4"/>
    <x v="1"/>
    <n v="296.47000000000003"/>
    <n v="0"/>
    <n v="296.47000000000003"/>
  </r>
  <r>
    <s v="COLGATE 3800 DEB."/>
    <s v="Colgate-Palmolive Nederland BV"/>
    <s v="101t"/>
    <n v="101090950507"/>
    <n v="101030164013"/>
    <n v="930"/>
    <s v="Inv Booked"/>
    <s v="0002246830"/>
    <s v="Verkoop"/>
    <n v="170"/>
    <s v="Transport drops zone"/>
    <s v="9 - verwerkt"/>
    <n v="0"/>
    <m/>
    <d v="2023-03-14T00:00:00"/>
    <s v="DROP"/>
    <s v="0001010909505070094121_008"/>
    <m/>
    <m/>
    <m/>
    <s v="EUR"/>
    <n v="66.19"/>
    <s v="EUR"/>
    <n v="66.19"/>
    <s v="EUR"/>
    <n v="66.19"/>
    <n v="66.19"/>
    <n v="0"/>
    <s v="N"/>
    <n v="1223000326"/>
    <d v="2023-04-13T00:00:00"/>
    <m/>
    <d v="2023-03-14T00:00:00"/>
    <s v="00:00"/>
    <s v="23:59"/>
    <d v="2023-03-14T00:00:00"/>
    <s v="10:00"/>
    <s v="11:00"/>
    <n v="2.4"/>
    <s v="ce"/>
    <n v="2024"/>
    <n v="2.4"/>
    <n v="3"/>
    <s v="Kuehne+Nagel Tiel 3 Standpl"/>
    <s v="De Diepert 5"/>
    <s v="Tiel"/>
    <s v="4004 MA"/>
    <s v="NL"/>
    <x v="5"/>
    <s v="Kernweg 6"/>
    <x v="8"/>
    <s v="1627 LC"/>
    <s v="NL"/>
    <s v="0002246830"/>
    <s v="0094121_008"/>
    <s v="31V"/>
    <s v="NL001131849B01"/>
    <n v="2"/>
    <n v="0"/>
    <n v="66.19"/>
    <s v="N"/>
    <s v="Peter Appel Transport B.V."/>
    <n v="36622"/>
    <d v="2023-03-14T00:00:00"/>
    <s v="09:52:00"/>
    <n v="0"/>
    <x v="1"/>
    <x v="10"/>
    <n v="3"/>
    <x v="2"/>
    <n v="1"/>
    <n v="2.4"/>
    <x v="2"/>
    <n v="66.19"/>
    <n v="0"/>
    <n v="66.19"/>
  </r>
  <r>
    <s v="COLGATE 3800 DEB."/>
    <s v="Colgate-Palmolive Nederland BV"/>
    <s v="101t"/>
    <n v="101090950508"/>
    <n v="101030164014"/>
    <n v="930"/>
    <s v="Inv Booked"/>
    <s v="0002246834"/>
    <s v="Verkoop"/>
    <n v="170"/>
    <s v="Transport drops zone"/>
    <s v="9 - verwerkt"/>
    <n v="0"/>
    <m/>
    <d v="2023-03-14T00:00:00"/>
    <s v="DROP"/>
    <s v="0001010909505080094123_003"/>
    <m/>
    <m/>
    <m/>
    <s v="EUR"/>
    <n v="106.82"/>
    <s v="EUR"/>
    <n v="106.82"/>
    <s v="EUR"/>
    <n v="106.82"/>
    <n v="106.82"/>
    <n v="0"/>
    <s v="N"/>
    <n v="1223000326"/>
    <d v="2023-04-13T00:00:00"/>
    <m/>
    <d v="2023-03-14T00:00:00"/>
    <s v="00:00"/>
    <s v="23:59"/>
    <d v="2023-03-14T00:00:00"/>
    <s v="06:00"/>
    <s v="07:00"/>
    <n v="6.4"/>
    <s v="ce"/>
    <n v="5563"/>
    <n v="6.4"/>
    <n v="10"/>
    <s v="Kuehne+Nagel Tiel 3 Standpl"/>
    <s v="De Diepert 5"/>
    <s v="Tiel"/>
    <s v="4004 MA"/>
    <s v="NL"/>
    <x v="2"/>
    <s v="Laan van Ruyven 1"/>
    <x v="11"/>
    <s v="2645EE"/>
    <s v="NL"/>
    <s v="0002246834"/>
    <s v="0094123_003"/>
    <s v="31V"/>
    <s v="NL001131849B01"/>
    <n v="2"/>
    <n v="0"/>
    <n v="106.82"/>
    <s v="N"/>
    <s v="Peter Appel Transport B.V."/>
    <n v="36622"/>
    <d v="2023-03-14T00:00:00"/>
    <s v="08:44:00"/>
    <n v="0"/>
    <x v="1"/>
    <x v="10"/>
    <n v="3"/>
    <x v="4"/>
    <n v="1"/>
    <n v="6.4"/>
    <x v="2"/>
    <n v="106.82"/>
    <n v="0"/>
    <n v="106.82"/>
  </r>
  <r>
    <s v="COLGATE 3800 DEB."/>
    <s v="Colgate-Palmolive Nederland BV"/>
    <s v="101t"/>
    <n v="101090950510"/>
    <n v="101030164015"/>
    <n v="930"/>
    <s v="Inv Booked"/>
    <s v="0002246823"/>
    <s v="Verkoop"/>
    <n v="170"/>
    <s v="Transport drops zone"/>
    <s v="9 - verwerkt"/>
    <n v="0"/>
    <m/>
    <d v="2023-03-14T00:00:00"/>
    <s v="DROP"/>
    <s v="0001010909505100094124_002"/>
    <m/>
    <m/>
    <m/>
    <s v="EUR"/>
    <n v="333.96"/>
    <s v="EUR"/>
    <n v="333.96"/>
    <s v="EUR"/>
    <n v="333.96"/>
    <n v="333.96"/>
    <n v="0"/>
    <s v="N"/>
    <n v="1223000326"/>
    <d v="2023-04-13T00:00:00"/>
    <m/>
    <d v="2023-03-14T00:00:00"/>
    <s v="00:00"/>
    <s v="23:59"/>
    <d v="2023-03-14T00:00:00"/>
    <s v="07:00"/>
    <s v="08:00"/>
    <n v="26.4"/>
    <s v="ce"/>
    <n v="22291"/>
    <n v="26.4"/>
    <n v="45"/>
    <s v="Kuehne+Nagel Tiel 3 Standpl"/>
    <s v="De Diepert 5"/>
    <s v="Tiel"/>
    <s v="4004 MA"/>
    <s v="NL"/>
    <x v="1"/>
    <s v="Fahrenheitweg 1"/>
    <x v="1"/>
    <s v="6101WR"/>
    <s v="NL"/>
    <s v="0002246823"/>
    <s v="0094124_002"/>
    <s v="31V"/>
    <s v="NL001131849B01"/>
    <n v="2"/>
    <n v="0"/>
    <n v="333.96"/>
    <s v="N"/>
    <s v="Peter Appel Transport B.V."/>
    <n v="36622"/>
    <d v="2023-03-14T00:00:00"/>
    <s v="09:10:00"/>
    <n v="0"/>
    <x v="1"/>
    <x v="10"/>
    <n v="3"/>
    <x v="1"/>
    <n v="1"/>
    <n v="26.4"/>
    <x v="1"/>
    <n v="333.96"/>
    <n v="0"/>
    <n v="333.96"/>
  </r>
  <r>
    <s v="COLGATE 3800 DEB."/>
    <s v="Colgate-Palmolive Nederland BV"/>
    <s v="101t"/>
    <n v="101090950521"/>
    <n v="101030164016"/>
    <n v="930"/>
    <s v="Inv Booked"/>
    <s v="0002246821"/>
    <s v="Verkoop"/>
    <n v="170"/>
    <s v="Transport drops zone"/>
    <s v="9 - verwerkt"/>
    <n v="0"/>
    <m/>
    <d v="2023-03-14T00:00:00"/>
    <s v="DROP"/>
    <s v="0001010909505210094139_003"/>
    <m/>
    <m/>
    <m/>
    <s v="EUR"/>
    <n v="180.72"/>
    <s v="EUR"/>
    <n v="180.72"/>
    <s v="EUR"/>
    <n v="180.72"/>
    <n v="180.72"/>
    <n v="0"/>
    <s v="N"/>
    <n v="1223000326"/>
    <d v="2023-04-13T00:00:00"/>
    <m/>
    <d v="2023-03-14T00:00:00"/>
    <s v="00:00"/>
    <s v="23:59"/>
    <d v="2023-03-14T00:00:00"/>
    <s v="18:00"/>
    <s v="18:00"/>
    <n v="14.4"/>
    <s v="ce"/>
    <n v="13880"/>
    <n v="14.4"/>
    <n v="21"/>
    <s v="Kuehne+Nagel Tiel 3 Standpl"/>
    <s v="De Diepert 5"/>
    <s v="Tiel"/>
    <s v="4004 MA"/>
    <s v="NL"/>
    <x v="46"/>
    <s v="FLORIJNSTRAAT  4C"/>
    <x v="23"/>
    <s v="4903 RM"/>
    <s v="NL"/>
    <s v="0002246821"/>
    <s v="0094139_003"/>
    <s v="31V"/>
    <s v="NL001131849B01"/>
    <n v="2"/>
    <n v="0"/>
    <n v="180.72"/>
    <s v="N"/>
    <s v="Peter Appel Transport B.V."/>
    <n v="36622"/>
    <d v="2023-03-14T00:00:00"/>
    <s v="17:39:00"/>
    <n v="0"/>
    <x v="1"/>
    <x v="10"/>
    <n v="3"/>
    <x v="34"/>
    <n v="1"/>
    <n v="14.4"/>
    <x v="5"/>
    <n v="180.72"/>
    <n v="0"/>
    <n v="180.72"/>
  </r>
  <r>
    <s v="COLGATE 3800 DEB."/>
    <s v="Colgate-Palmolive Nederland BV"/>
    <s v="101t"/>
    <n v="101090951046"/>
    <n v="101030164017"/>
    <n v="930"/>
    <s v="Inv Booked"/>
    <s v="0001333703"/>
    <s v="Verkoop"/>
    <n v="170"/>
    <s v="Transport drops zone"/>
    <s v="9 - verwerkt"/>
    <n v="0"/>
    <m/>
    <d v="2023-03-14T00:00:00"/>
    <s v="DROP"/>
    <s v="0001010909510460094431_002"/>
    <m/>
    <m/>
    <m/>
    <s v="EUR"/>
    <n v="213.31"/>
    <s v="EUR"/>
    <n v="213.31"/>
    <s v="EUR"/>
    <n v="213.31"/>
    <n v="213.31"/>
    <n v="0"/>
    <s v="N"/>
    <n v="1223000326"/>
    <d v="2023-04-13T00:00:00"/>
    <m/>
    <d v="2023-03-14T00:00:00"/>
    <s v="00:00"/>
    <s v="23:59"/>
    <d v="2023-03-14T00:00:00"/>
    <s v="18:00"/>
    <s v="18:00"/>
    <n v="19.2"/>
    <s v="ce"/>
    <n v="19613"/>
    <n v="19.2"/>
    <n v="33"/>
    <s v="Kuehne+Nagel Tiel 3 Standpl"/>
    <s v="De Diepert 5"/>
    <s v="Tiel"/>
    <s v="4004 MA"/>
    <s v="NL"/>
    <x v="65"/>
    <s v="FLORIJNSTRAAT 4C"/>
    <x v="51"/>
    <s v="4903 RM"/>
    <s v="NL"/>
    <s v="0001333703"/>
    <s v="0094431_002"/>
    <s v="31V"/>
    <s v="NL001131849B01"/>
    <n v="2"/>
    <n v="0"/>
    <n v="213.31"/>
    <s v="N"/>
    <s v="Peter Appel Transport B.V."/>
    <n v="36622"/>
    <d v="2023-03-14T00:00:00"/>
    <s v="18:43:00"/>
    <n v="0"/>
    <x v="1"/>
    <x v="10"/>
    <n v="3"/>
    <x v="34"/>
    <n v="1"/>
    <n v="19.2"/>
    <x v="5"/>
    <n v="213.31"/>
    <n v="0"/>
    <n v="213.31"/>
  </r>
  <r>
    <s v="COLGATE 3800 DEB."/>
    <s v="Colgate-Palmolive Nederland BV"/>
    <s v="101t"/>
    <n v="101090950512"/>
    <n v="101030164018"/>
    <n v="930"/>
    <s v="Inv Booked"/>
    <s v="0002246829"/>
    <s v="Verkoop"/>
    <n v="170"/>
    <s v="Transport drops zone"/>
    <s v="9 - verwerkt"/>
    <n v="0"/>
    <m/>
    <d v="2023-03-14T00:00:00"/>
    <s v="DROP"/>
    <s v="0001010909505120094127_002"/>
    <m/>
    <m/>
    <m/>
    <s v="EUR"/>
    <n v="333.96"/>
    <s v="EUR"/>
    <n v="333.96"/>
    <s v="EUR"/>
    <n v="333.96"/>
    <n v="333.96"/>
    <n v="0"/>
    <s v="N"/>
    <n v="1223000326"/>
    <d v="2023-04-13T00:00:00"/>
    <m/>
    <d v="2023-03-14T00:00:00"/>
    <s v="00:00"/>
    <s v="23:59"/>
    <d v="2023-03-14T00:00:00"/>
    <s v="08:00"/>
    <s v="08:00"/>
    <n v="26.4"/>
    <s v="ce"/>
    <n v="22436"/>
    <n v="26.4"/>
    <n v="41"/>
    <s v="Kuehne+Nagel Tiel 3 Standpl"/>
    <s v="De Diepert 5"/>
    <s v="Tiel"/>
    <s v="4004 MA"/>
    <s v="NL"/>
    <x v="50"/>
    <s v="Fahrenheitweg 24"/>
    <x v="1"/>
    <s v="6101WR"/>
    <s v="NL"/>
    <s v="0002246829"/>
    <s v="0094127_002"/>
    <s v="31V"/>
    <s v="NL001131849B01"/>
    <n v="2"/>
    <n v="0"/>
    <n v="333.96"/>
    <s v="N"/>
    <s v="Peter Appel Transport B.V."/>
    <n v="36622"/>
    <d v="2023-03-14T00:00:00"/>
    <s v="08:30:00"/>
    <n v="0"/>
    <x v="1"/>
    <x v="10"/>
    <n v="3"/>
    <x v="1"/>
    <n v="1"/>
    <n v="26.4"/>
    <x v="1"/>
    <n v="333.96"/>
    <n v="0"/>
    <n v="333.96"/>
  </r>
  <r>
    <s v="COLGATE 3800 DEB."/>
    <s v="Colgate-Palmolive Nederland BV"/>
    <s v="101t"/>
    <n v="101090950507"/>
    <n v="101030164019"/>
    <n v="930"/>
    <s v="Inv Booked"/>
    <s v="0002246825"/>
    <s v="Verkoop"/>
    <n v="170"/>
    <s v="Transport drops zone"/>
    <s v="9 - verwerkt"/>
    <n v="0"/>
    <m/>
    <d v="2023-03-14T00:00:00"/>
    <s v="DROP"/>
    <s v="0001010909505070094121_002"/>
    <m/>
    <m/>
    <m/>
    <s v="EUR"/>
    <n v="63.84"/>
    <s v="EUR"/>
    <n v="63.84"/>
    <s v="EUR"/>
    <n v="63.84"/>
    <n v="63.84"/>
    <n v="0"/>
    <s v="N"/>
    <n v="1223000326"/>
    <d v="2023-04-13T00:00:00"/>
    <m/>
    <d v="2023-03-14T00:00:00"/>
    <s v="00:00"/>
    <s v="23:59"/>
    <d v="2023-03-14T00:00:00"/>
    <s v="07:00"/>
    <s v="10:00"/>
    <n v="3.2"/>
    <s v="ce"/>
    <n v="2606"/>
    <n v="3.2"/>
    <n v="5"/>
    <s v="Kuehne+Nagel Tiel 3 Standpl"/>
    <s v="De Diepert 5"/>
    <s v="Tiel"/>
    <s v="4004 MA"/>
    <s v="NL"/>
    <x v="10"/>
    <s v="Slego 1a"/>
    <x v="13"/>
    <s v="1046BM"/>
    <s v="NL"/>
    <s v="0002246825"/>
    <s v="0094121_002"/>
    <s v="31V"/>
    <s v="NL001131849B01"/>
    <n v="2"/>
    <n v="0"/>
    <n v="63.84"/>
    <s v="N"/>
    <s v="Peter Appel Transport B.V."/>
    <n v="36622"/>
    <d v="2023-03-14T00:00:00"/>
    <s v="07:32:00"/>
    <n v="0"/>
    <x v="1"/>
    <x v="10"/>
    <n v="3"/>
    <x v="11"/>
    <n v="1"/>
    <n v="3.2"/>
    <x v="0"/>
    <n v="63.84"/>
    <n v="0"/>
    <n v="63.84"/>
  </r>
  <r>
    <s v="COLGATE 3800 DEB."/>
    <s v="Colgate-Palmolive Nederland BV"/>
    <s v="101t"/>
    <n v="101090950521"/>
    <n v="101030164020"/>
    <n v="930"/>
    <s v="Inv Booked"/>
    <s v="0002246831"/>
    <s v="Verkoop"/>
    <n v="170"/>
    <s v="Transport drops zone"/>
    <s v="9 - verwerkt"/>
    <n v="0"/>
    <m/>
    <d v="2023-03-14T00:00:00"/>
    <s v="DROP"/>
    <s v="0001010909505210094139_002"/>
    <m/>
    <m/>
    <m/>
    <s v="EUR"/>
    <n v="159.96"/>
    <s v="EUR"/>
    <n v="159.96"/>
    <s v="EUR"/>
    <n v="159.96"/>
    <n v="159.96"/>
    <n v="0"/>
    <s v="N"/>
    <n v="1223000326"/>
    <d v="2023-04-13T00:00:00"/>
    <m/>
    <d v="2023-03-14T00:00:00"/>
    <s v="00:00"/>
    <s v="23:59"/>
    <d v="2023-03-14T00:00:00"/>
    <s v="15:00"/>
    <s v="16:00"/>
    <n v="12"/>
    <s v="ce"/>
    <n v="11525"/>
    <n v="12"/>
    <n v="21"/>
    <s v="Kuehne+Nagel Tiel 3 Standpl"/>
    <s v="De Diepert 5"/>
    <s v="Tiel"/>
    <s v="4004 MA"/>
    <s v="NL"/>
    <x v="2"/>
    <s v="Pegasusweg 1"/>
    <x v="3"/>
    <s v="5015BZ"/>
    <s v="NL"/>
    <s v="0002246831"/>
    <s v="0094139_002"/>
    <s v="31V"/>
    <s v="NL001131849B01"/>
    <n v="2"/>
    <n v="0"/>
    <n v="159.96"/>
    <s v="N"/>
    <s v="Peter Appel Transport B.V."/>
    <n v="36622"/>
    <d v="2023-03-14T00:00:00"/>
    <s v="14:48:00"/>
    <n v="0"/>
    <x v="1"/>
    <x v="10"/>
    <n v="3"/>
    <x v="3"/>
    <n v="1"/>
    <n v="12"/>
    <x v="2"/>
    <n v="159.96"/>
    <n v="0"/>
    <n v="159.96"/>
  </r>
  <r>
    <s v="COLGATE 3800 DEB."/>
    <s v="Colgate-Palmolive Nederland BV"/>
    <s v="101t"/>
    <n v="101090950513"/>
    <n v="101030164021"/>
    <n v="930"/>
    <s v="Inv Booked"/>
    <s v="0002246833"/>
    <s v="Verkoop"/>
    <n v="170"/>
    <s v="Transport drops zone"/>
    <s v="9 - verwerkt"/>
    <n v="0"/>
    <m/>
    <d v="2023-03-14T00:00:00"/>
    <s v="DROP"/>
    <s v="0001010909505130094126_002"/>
    <m/>
    <m/>
    <m/>
    <s v="EUR"/>
    <n v="96.72"/>
    <s v="EUR"/>
    <n v="96.72"/>
    <s v="EUR"/>
    <n v="96.72"/>
    <n v="96.72"/>
    <n v="0"/>
    <s v="N"/>
    <n v="1223000326"/>
    <d v="2023-04-13T00:00:00"/>
    <m/>
    <d v="2023-03-14T00:00:00"/>
    <s v="00:00"/>
    <s v="23:59"/>
    <d v="2023-03-14T00:00:00"/>
    <s v="07:00"/>
    <s v="08:00"/>
    <n v="4.8"/>
    <s v="ce"/>
    <n v="4186"/>
    <n v="4.8"/>
    <n v="7"/>
    <s v="Kuehne+Nagel Tiel 3 Standpl"/>
    <s v="De Diepert 5"/>
    <s v="Tiel"/>
    <s v="4004 MA"/>
    <s v="NL"/>
    <x v="13"/>
    <s v="GALVANIWEG 1"/>
    <x v="16"/>
    <s v="8013 RG"/>
    <s v="NL"/>
    <s v="0002246833"/>
    <s v="0094126_002"/>
    <s v="31V"/>
    <s v="NL001131849B01"/>
    <n v="2"/>
    <n v="0"/>
    <n v="96.72"/>
    <s v="N"/>
    <s v="Peter Appel Transport B.V."/>
    <n v="36622"/>
    <d v="2023-03-14T00:00:00"/>
    <s v="07:23:00"/>
    <n v="0"/>
    <x v="1"/>
    <x v="10"/>
    <n v="3"/>
    <x v="14"/>
    <n v="1"/>
    <n v="4.8"/>
    <x v="2"/>
    <n v="96.72"/>
    <n v="0"/>
    <n v="96.72"/>
  </r>
  <r>
    <s v="COLGATE 3800 DEB."/>
    <s v="Colgate-Palmolive Nederland BV"/>
    <s v="101t"/>
    <n v="101090950994"/>
    <n v="101030164022"/>
    <n v="930"/>
    <s v="Inv Booked"/>
    <s v="0002246835"/>
    <s v="Verkoop"/>
    <n v="170"/>
    <s v="Transport drops zone"/>
    <s v="9 - verwerkt"/>
    <n v="0"/>
    <m/>
    <d v="2023-03-14T00:00:00"/>
    <s v="DROP"/>
    <s v="0001010909509940094354_002"/>
    <m/>
    <m/>
    <m/>
    <s v="EUR"/>
    <n v="86.94"/>
    <s v="EUR"/>
    <n v="86.94"/>
    <s v="EUR"/>
    <n v="86.94"/>
    <n v="86.94"/>
    <n v="0"/>
    <s v="N"/>
    <n v="1223000326"/>
    <d v="2023-04-13T00:00:00"/>
    <m/>
    <d v="2023-03-14T00:00:00"/>
    <s v="00:00"/>
    <s v="23:59"/>
    <d v="2023-03-14T00:00:00"/>
    <s v="06:00"/>
    <s v="07:00"/>
    <n v="10.4"/>
    <s v="ce"/>
    <n v="7234"/>
    <n v="10.4"/>
    <n v="14"/>
    <s v="Kuehne+Nagel Tiel 3 Standpl"/>
    <s v="De Diepert 5"/>
    <s v="Tiel"/>
    <s v="4004 MA"/>
    <s v="NL"/>
    <x v="2"/>
    <s v="Randweg 2"/>
    <x v="6"/>
    <s v="4191 NN"/>
    <s v="NL"/>
    <s v="0002246835"/>
    <s v="0094354_002"/>
    <s v="31V"/>
    <s v="NL001131849B01"/>
    <n v="2"/>
    <n v="0"/>
    <n v="86.94"/>
    <s v="N"/>
    <s v="Peter Appel Transport B.V."/>
    <n v="36622"/>
    <d v="2023-03-14T00:00:00"/>
    <s v="06:30:00"/>
    <n v="0"/>
    <x v="1"/>
    <x v="10"/>
    <n v="3"/>
    <x v="6"/>
    <n v="1"/>
    <n v="10.4"/>
    <x v="2"/>
    <n v="86.94"/>
    <n v="0"/>
    <n v="86.94"/>
  </r>
  <r>
    <s v="COLGATE 3800 DEB."/>
    <s v="Colgate-Palmolive Nederland BV"/>
    <s v="101t"/>
    <n v="101090951095"/>
    <n v="101030164112"/>
    <n v="930"/>
    <s v="Inv Booked"/>
    <s v="0002246844"/>
    <s v="Verkoop"/>
    <n v="170"/>
    <s v="Transport drops zone"/>
    <s v="9 - verwerkt"/>
    <n v="0"/>
    <m/>
    <d v="2023-03-15T00:00:00"/>
    <s v="DROP"/>
    <s v="0001010909510950094472_002"/>
    <m/>
    <m/>
    <m/>
    <s v="EUR"/>
    <n v="325.89"/>
    <s v="EUR"/>
    <n v="325.89"/>
    <s v="EUR"/>
    <n v="325.89"/>
    <n v="325.89"/>
    <n v="0"/>
    <s v="N"/>
    <n v="1223000326"/>
    <d v="2023-04-13T00:00:00"/>
    <m/>
    <d v="2023-03-15T00:00:00"/>
    <s v="00:00"/>
    <s v="23:59"/>
    <d v="2023-03-15T00:00:00"/>
    <s v="07:00"/>
    <s v="07:00"/>
    <n v="25.6"/>
    <s v="ce"/>
    <n v="22114"/>
    <n v="25.6"/>
    <n v="47"/>
    <s v="Kuehne+Nagel Tiel 3 Standpl"/>
    <s v="De Diepert 5"/>
    <s v="Tiel"/>
    <s v="4004 MA"/>
    <s v="NL"/>
    <x v="1"/>
    <s v="Fahrenheitweg 1"/>
    <x v="1"/>
    <s v="6101WR"/>
    <s v="NL"/>
    <s v="0002246844"/>
    <s v="0094472_002"/>
    <s v="31V"/>
    <s v="NL001131849B01"/>
    <n v="2"/>
    <n v="0"/>
    <n v="325.89"/>
    <s v="N"/>
    <s v="Peter Appel Transport B.V."/>
    <n v="36622"/>
    <d v="2023-03-15T00:00:00"/>
    <s v="08:23:00"/>
    <n v="23"/>
    <x v="2"/>
    <x v="10"/>
    <n v="3"/>
    <x v="1"/>
    <n v="1"/>
    <n v="25.6"/>
    <x v="1"/>
    <n v="325.89"/>
    <n v="0"/>
    <n v="325.89"/>
  </r>
  <r>
    <s v="COLGATE 3800 DEB."/>
    <s v="Colgate-Palmolive Nederland BV"/>
    <s v="101t"/>
    <n v="101090951093"/>
    <n v="101030164105"/>
    <n v="930"/>
    <s v="Inv Booked"/>
    <s v="0002246847"/>
    <s v="Verkoop"/>
    <n v="170"/>
    <s v="Transport drops zone"/>
    <s v="9 - verwerkt"/>
    <n v="0"/>
    <m/>
    <d v="2023-03-15T00:00:00"/>
    <s v="DROP"/>
    <s v="0001010909510930094473_002"/>
    <m/>
    <m/>
    <m/>
    <s v="EUR"/>
    <n v="139.19999999999999"/>
    <s v="EUR"/>
    <n v="139.19999999999999"/>
    <s v="EUR"/>
    <n v="139.19999999999999"/>
    <n v="139.19999999999999"/>
    <n v="0"/>
    <s v="N"/>
    <n v="1223000326"/>
    <d v="2023-04-13T00:00:00"/>
    <m/>
    <d v="2023-03-15T00:00:00"/>
    <s v="00:00"/>
    <s v="23:59"/>
    <d v="2023-03-15T00:00:00"/>
    <s v="06:00"/>
    <s v="07:00"/>
    <n v="23.2"/>
    <s v="ce"/>
    <n v="16720"/>
    <n v="23.2"/>
    <n v="29"/>
    <s v="Kuehne+Nagel Tiel 3 Standpl"/>
    <s v="De Diepert 5"/>
    <s v="Tiel"/>
    <s v="4004 MA"/>
    <s v="NL"/>
    <x v="2"/>
    <s v="Randweg 2"/>
    <x v="6"/>
    <s v="4191 NN"/>
    <s v="NL"/>
    <s v="0002246847"/>
    <s v="0094473_002"/>
    <s v="31V"/>
    <s v="NL001131849B01"/>
    <n v="2"/>
    <n v="0"/>
    <n v="139.19999999999999"/>
    <s v="N"/>
    <s v="Peter Appel Transport B.V."/>
    <n v="36622"/>
    <d v="2023-03-15T00:00:00"/>
    <s v="07:50:00"/>
    <n v="0"/>
    <x v="2"/>
    <x v="10"/>
    <n v="3"/>
    <x v="6"/>
    <n v="1"/>
    <n v="23.2"/>
    <x v="2"/>
    <n v="139.19999999999999"/>
    <n v="0"/>
    <n v="139.19999999999999"/>
  </r>
  <r>
    <s v="COLGATE 3800 DEB."/>
    <s v="Colgate-Palmolive Nederland BV"/>
    <s v="101t"/>
    <n v="101090951092"/>
    <n v="101030164111"/>
    <n v="930"/>
    <s v="Inv Booked"/>
    <s v="0002246840"/>
    <s v="Verkoop"/>
    <n v="170"/>
    <s v="Transport drops zone"/>
    <s v="9 - verwerkt"/>
    <n v="0"/>
    <m/>
    <d v="2023-03-15T00:00:00"/>
    <s v="DROP"/>
    <s v="0001010909510920094471_005"/>
    <m/>
    <m/>
    <m/>
    <s v="EUR"/>
    <n v="36.700000000000003"/>
    <s v="EUR"/>
    <n v="36.700000000000003"/>
    <s v="EUR"/>
    <n v="36.700000000000003"/>
    <n v="36.700000000000003"/>
    <n v="0"/>
    <s v="N"/>
    <n v="1223000326"/>
    <d v="2023-04-13T00:00:00"/>
    <m/>
    <d v="2023-03-15T00:00:00"/>
    <s v="00:00"/>
    <s v="23:59"/>
    <d v="2023-03-15T00:00:00"/>
    <s v="06:00"/>
    <s v="17:00"/>
    <n v="0.8"/>
    <s v="ce"/>
    <n v="364"/>
    <n v="0.8"/>
    <n v="0"/>
    <s v="Kuehne+Nagel Tiel 3 Standpl"/>
    <s v="De Diepert 5"/>
    <s v="Tiel"/>
    <s v="4004 MA"/>
    <s v="NL"/>
    <x v="21"/>
    <s v="Bloemakkers 4"/>
    <x v="22"/>
    <s v="9461GX"/>
    <s v="NL"/>
    <s v="0002246840"/>
    <s v="0094471_005"/>
    <s v="31V"/>
    <s v="NL001131849B01"/>
    <n v="2"/>
    <n v="0"/>
    <n v="36.700000000000003"/>
    <s v="N"/>
    <s v="Peter Appel Transport B.V."/>
    <n v="36622"/>
    <d v="2023-03-15T00:00:00"/>
    <s v="07:57:00"/>
    <n v="0"/>
    <x v="2"/>
    <x v="10"/>
    <n v="3"/>
    <x v="20"/>
    <n v="1"/>
    <n v="0.8"/>
    <x v="3"/>
    <n v="36.700000000000003"/>
    <n v="0"/>
    <n v="36.700000000000003"/>
  </r>
  <r>
    <s v="COLGATE 3800 DEB."/>
    <s v="Colgate-Palmolive Nederland BV"/>
    <s v="101t"/>
    <n v="101090951279"/>
    <n v="101030164103"/>
    <n v="930"/>
    <s v="Inv Booked"/>
    <s v="0002246843"/>
    <s v="Verkoop"/>
    <n v="190"/>
    <s v="Transport Zone ritpr"/>
    <s v="9 - verwerkt"/>
    <n v="0"/>
    <m/>
    <d v="2023-03-15T00:00:00"/>
    <s v="DROP"/>
    <s v="0001010909512790094549_002"/>
    <m/>
    <m/>
    <m/>
    <s v="EUR"/>
    <n v="199.34"/>
    <s v="EUR"/>
    <n v="199.34"/>
    <s v="EUR"/>
    <n v="199.34"/>
    <n v="199.34"/>
    <n v="0"/>
    <s v="N"/>
    <n v="1223000326"/>
    <d v="2023-04-13T00:00:00"/>
    <m/>
    <d v="2023-03-15T00:00:00"/>
    <s v="00:00"/>
    <s v="23:59"/>
    <d v="2023-03-15T00:00:00"/>
    <s v="01:30"/>
    <s v="02:30"/>
    <n v="11.2"/>
    <s v="ce"/>
    <n v="10318"/>
    <n v="11.2"/>
    <n v="20"/>
    <s v="Kuehne+Nagel Tiel 3 Standpl"/>
    <s v="De Diepert 5"/>
    <s v="Tiel"/>
    <s v="4004 MA"/>
    <s v="NL"/>
    <x v="24"/>
    <s v="Ravenswade 14"/>
    <x v="26"/>
    <s v="3439 LD"/>
    <s v="NL"/>
    <s v="0002246843"/>
    <s v="0094549_002"/>
    <s v="31V"/>
    <s v="NL001131849B01"/>
    <n v="2"/>
    <n v="0"/>
    <n v="199.34"/>
    <s v="N"/>
    <s v="Peter Appel Transport B.V."/>
    <n v="36624"/>
    <d v="2023-03-14T00:00:00"/>
    <s v="23:28:00"/>
    <n v="0"/>
    <x v="2"/>
    <x v="10"/>
    <n v="3"/>
    <x v="22"/>
    <n v="1"/>
    <n v="12"/>
    <x v="7"/>
    <n v="213.58"/>
    <n v="0"/>
    <n v="213.58"/>
  </r>
  <r>
    <s v="COLGATE 3800 DEB."/>
    <s v="Colgate-Palmolive Nederland BV"/>
    <s v="101t"/>
    <n v="101090951098"/>
    <n v="101030164108"/>
    <n v="930"/>
    <s v="Inv Booked"/>
    <s v="0002246838"/>
    <s v="Verkoop"/>
    <n v="170"/>
    <s v="Transport drops zone"/>
    <s v="9 - verwerkt"/>
    <n v="0"/>
    <m/>
    <d v="2023-03-15T00:00:00"/>
    <s v="DROP"/>
    <s v="0001010909510980094476_002"/>
    <m/>
    <m/>
    <m/>
    <s v="EUR"/>
    <n v="82.18"/>
    <s v="EUR"/>
    <n v="82.18"/>
    <s v="EUR"/>
    <n v="82.18"/>
    <n v="82.18"/>
    <n v="0"/>
    <s v="N"/>
    <n v="1223000326"/>
    <d v="2023-04-13T00:00:00"/>
    <m/>
    <d v="2023-03-15T00:00:00"/>
    <s v="00:00"/>
    <s v="23:59"/>
    <d v="2023-03-15T00:00:00"/>
    <s v="09:00"/>
    <s v="17:00"/>
    <n v="4.8"/>
    <s v="ce"/>
    <n v="4604"/>
    <n v="4.8"/>
    <n v="8"/>
    <s v="Kuehne+Nagel Tiel 3 Standpl"/>
    <s v="De Diepert 5"/>
    <s v="Tiel"/>
    <s v="4004 MA"/>
    <s v="NL"/>
    <x v="46"/>
    <s v="FLORIJNSTRAAT  4C"/>
    <x v="23"/>
    <s v="4903 RM"/>
    <s v="NL"/>
    <s v="0002246838"/>
    <s v="0094476_002"/>
    <s v="31V"/>
    <s v="NL001131849B01"/>
    <n v="2"/>
    <n v="0"/>
    <n v="82.18"/>
    <s v="N"/>
    <s v="Peter Appel Transport B.V."/>
    <n v="36622"/>
    <d v="2023-03-15T00:00:00"/>
    <s v="10:19:00"/>
    <n v="0"/>
    <x v="2"/>
    <x v="10"/>
    <n v="3"/>
    <x v="34"/>
    <n v="1"/>
    <n v="4.8"/>
    <x v="5"/>
    <n v="82.18"/>
    <n v="0"/>
    <n v="82.18"/>
  </r>
  <r>
    <s v="COLGATE 3800 DEB."/>
    <s v="Colgate-Palmolive Nederland BV"/>
    <s v="101t"/>
    <n v="101090951647"/>
    <n v="101030164109"/>
    <n v="930"/>
    <s v="Inv Booked"/>
    <s v="0002246848"/>
    <s v="Verkoop"/>
    <n v="170"/>
    <s v="Transport drops zone"/>
    <s v="9 - verwerkt"/>
    <n v="0"/>
    <m/>
    <d v="2023-03-15T00:00:00"/>
    <s v="DROP"/>
    <s v="0001010909516470094789_002"/>
    <m/>
    <m/>
    <m/>
    <s v="EUR"/>
    <n v="158.4"/>
    <s v="EUR"/>
    <n v="158.4"/>
    <s v="EUR"/>
    <n v="158.4"/>
    <n v="158.4"/>
    <n v="0"/>
    <s v="N"/>
    <n v="1223000326"/>
    <d v="2023-04-13T00:00:00"/>
    <m/>
    <d v="2023-03-15T00:00:00"/>
    <s v="00:00"/>
    <s v="23:59"/>
    <d v="2023-03-15T00:00:00"/>
    <s v="15:00"/>
    <s v="15:00"/>
    <n v="20"/>
    <s v="ce"/>
    <n v="16091"/>
    <n v="20"/>
    <n v="30"/>
    <s v="Kuehne+Nagel Tiel 3 Standpl"/>
    <s v="De Diepert 5"/>
    <s v="Tiel"/>
    <s v="4004 MA"/>
    <s v="NL"/>
    <x v="14"/>
    <s v="Rood 24"/>
    <x v="17"/>
    <s v="6666LT"/>
    <s v="NL"/>
    <s v="0002246848"/>
    <s v="0094789_002"/>
    <s v="31V"/>
    <s v="NL001131849B01"/>
    <n v="2"/>
    <n v="0"/>
    <n v="158.4"/>
    <s v="N"/>
    <s v="Peter Appel Transport B.V."/>
    <n v="36622"/>
    <d v="2023-03-15T00:00:00"/>
    <s v="15:49:00"/>
    <n v="0"/>
    <x v="2"/>
    <x v="10"/>
    <n v="3"/>
    <x v="15"/>
    <n v="1"/>
    <n v="20"/>
    <x v="5"/>
    <n v="158.4"/>
    <n v="0"/>
    <n v="158.4"/>
  </r>
  <r>
    <s v="COLGATE 3800 DEB."/>
    <s v="Colgate-Palmolive Nederland BV"/>
    <s v="101t"/>
    <n v="101090951645"/>
    <n v="101030164107"/>
    <n v="930"/>
    <s v="Inv Booked"/>
    <s v="0002246846"/>
    <s v="Verkoop"/>
    <n v="170"/>
    <s v="Transport drops zone"/>
    <s v="9 - verwerkt"/>
    <n v="0"/>
    <m/>
    <d v="2023-03-15T00:00:00"/>
    <s v="DROP"/>
    <s v="0001010909516450094786_002"/>
    <m/>
    <m/>
    <m/>
    <s v="EUR"/>
    <n v="98.62"/>
    <s v="EUR"/>
    <n v="98.62"/>
    <s v="EUR"/>
    <n v="98.62"/>
    <n v="98.62"/>
    <n v="0"/>
    <s v="N"/>
    <n v="1223000326"/>
    <d v="2023-04-13T00:00:00"/>
    <m/>
    <d v="2023-03-15T00:00:00"/>
    <s v="00:00"/>
    <s v="23:59"/>
    <d v="2023-03-15T00:00:00"/>
    <s v="10:30"/>
    <s v="10:30"/>
    <n v="5.6"/>
    <s v="ce"/>
    <n v="3630"/>
    <n v="5.6"/>
    <n v="5"/>
    <s v="Kuehne+Nagel Tiel 3 Standpl"/>
    <s v="De Diepert 5"/>
    <s v="Tiel"/>
    <s v="4004 MA"/>
    <s v="NL"/>
    <x v="3"/>
    <s v="FACETLAAN 6"/>
    <x v="4"/>
    <s v="2665 NR"/>
    <s v="NL"/>
    <s v="0002246846"/>
    <s v="0094786_002"/>
    <s v="31V"/>
    <s v="NL001131849B01"/>
    <n v="2"/>
    <n v="0"/>
    <n v="98.62"/>
    <s v="N"/>
    <s v="Peter Appel Transport B.V."/>
    <n v="36622"/>
    <d v="2023-03-15T00:00:00"/>
    <s v="10:24:00"/>
    <n v="0"/>
    <x v="2"/>
    <x v="10"/>
    <n v="3"/>
    <x v="4"/>
    <n v="1"/>
    <n v="5.6"/>
    <x v="3"/>
    <n v="98.62"/>
    <n v="0"/>
    <n v="98.62"/>
  </r>
  <r>
    <s v="COLGATE 3800 DEB."/>
    <s v="Colgate-Palmolive Nederland BV"/>
    <s v="101t"/>
    <n v="101090951092"/>
    <n v="101030164110"/>
    <n v="930"/>
    <s v="Inv Booked"/>
    <s v="0002246839"/>
    <s v="Verkoop"/>
    <n v="170"/>
    <s v="Transport drops zone"/>
    <s v="9 - verwerkt"/>
    <n v="0"/>
    <m/>
    <d v="2023-03-15T00:00:00"/>
    <s v="DROP"/>
    <s v="0001010909510920094471_003"/>
    <m/>
    <m/>
    <m/>
    <s v="EUR"/>
    <n v="15.27"/>
    <s v="EUR"/>
    <n v="15.27"/>
    <s v="EUR"/>
    <n v="15.27"/>
    <n v="15.27"/>
    <n v="0"/>
    <s v="N"/>
    <n v="1223000326"/>
    <d v="2023-04-13T00:00:00"/>
    <m/>
    <d v="2023-03-15T00:00:00"/>
    <s v="00:00"/>
    <s v="23:59"/>
    <d v="2023-03-15T00:00:00"/>
    <s v="07:00"/>
    <s v="14:00"/>
    <n v="0.8"/>
    <s v="ce"/>
    <n v="338"/>
    <n v="0.8"/>
    <n v="0"/>
    <s v="Kuehne+Nagel Tiel 3 Standpl"/>
    <s v="De Diepert 5"/>
    <s v="Tiel"/>
    <s v="4004 MA"/>
    <s v="NL"/>
    <x v="54"/>
    <s v="Zijlweg 18"/>
    <x v="45"/>
    <s v="5145NR"/>
    <s v="NL"/>
    <s v="0002246839"/>
    <s v="0094471_003"/>
    <s v="31V"/>
    <s v="NL001131849B01"/>
    <n v="2"/>
    <n v="0"/>
    <n v="15.27"/>
    <s v="N"/>
    <s v="Peter Appel Transport B.V."/>
    <n v="36622"/>
    <d v="2023-03-15T00:00:00"/>
    <s v="13:11:00"/>
    <n v="0"/>
    <x v="2"/>
    <x v="10"/>
    <n v="3"/>
    <x v="36"/>
    <n v="1"/>
    <n v="3.2"/>
    <x v="3"/>
    <n v="61.09"/>
    <n v="0"/>
    <n v="61.09"/>
  </r>
  <r>
    <s v="COLGATE 3800 DEB."/>
    <s v="Colgate-Palmolive Nederland BV"/>
    <s v="101t"/>
    <n v="101090951279"/>
    <n v="101030164101"/>
    <n v="930"/>
    <s v="Inv Booked"/>
    <s v="0001333726"/>
    <s v="Verkoop"/>
    <n v="190"/>
    <s v="Transport Zone ritpr"/>
    <s v="9 - verwerkt"/>
    <n v="0"/>
    <m/>
    <d v="2023-03-15T00:00:00"/>
    <s v="DROP"/>
    <s v="0001010909512790094549_002"/>
    <m/>
    <m/>
    <m/>
    <s v="EUR"/>
    <n v="14.24"/>
    <s v="EUR"/>
    <n v="14.24"/>
    <s v="EUR"/>
    <n v="14.24"/>
    <n v="14.24"/>
    <n v="0"/>
    <s v="N"/>
    <n v="1223000326"/>
    <d v="2023-04-13T00:00:00"/>
    <m/>
    <d v="2023-03-15T00:00:00"/>
    <s v="00:00"/>
    <s v="23:59"/>
    <d v="2023-03-15T00:00:00"/>
    <s v="01:30"/>
    <s v="02:30"/>
    <n v="0.8"/>
    <s v="ce"/>
    <n v="588"/>
    <n v="0.8"/>
    <n v="0"/>
    <s v="Kuehne+Nagel Tiel 3 Standpl"/>
    <s v="De Diepert 5"/>
    <s v="Tiel"/>
    <s v="4004 MA"/>
    <s v="NL"/>
    <x v="55"/>
    <s v="Ravenswade 14"/>
    <x v="26"/>
    <s v="3439 LD"/>
    <s v="NL"/>
    <s v="0001333726"/>
    <s v="0094549_002"/>
    <s v="31V"/>
    <s v="NL001131849B01"/>
    <n v="2"/>
    <n v="0"/>
    <n v="14.24"/>
    <s v="N"/>
    <s v="Peter Appel Transport B.V."/>
    <n v="36624"/>
    <d v="2023-03-14T00:00:00"/>
    <s v="23:28:00"/>
    <n v="0"/>
    <x v="2"/>
    <x v="10"/>
    <n v="3"/>
    <x v="22"/>
    <n v="0"/>
    <s v=""/>
    <x v="7"/>
    <s v=""/>
    <n v="0"/>
    <s v=""/>
  </r>
  <r>
    <s v="COLGATE 3800 DEB."/>
    <s v="Colgate-Palmolive Nederland BV"/>
    <s v="101t"/>
    <n v="101090951092"/>
    <n v="101030164102"/>
    <n v="930"/>
    <s v="Inv Booked"/>
    <s v="0002246841"/>
    <s v="Verkoop"/>
    <n v="170"/>
    <s v="Transport drops zone"/>
    <s v="9 - verwerkt"/>
    <n v="0"/>
    <m/>
    <d v="2023-03-15T00:00:00"/>
    <s v="DROP"/>
    <s v="0001010909510920094471_003"/>
    <m/>
    <m/>
    <m/>
    <s v="EUR"/>
    <n v="45.82"/>
    <s v="EUR"/>
    <n v="45.82"/>
    <s v="EUR"/>
    <n v="45.82"/>
    <n v="45.82"/>
    <n v="0"/>
    <s v="N"/>
    <n v="1223000326"/>
    <d v="2023-04-13T00:00:00"/>
    <m/>
    <d v="2023-03-15T00:00:00"/>
    <s v="00:00"/>
    <s v="23:59"/>
    <d v="2023-03-15T00:00:00"/>
    <s v="07:00"/>
    <s v="14:00"/>
    <n v="2.4"/>
    <s v="ce"/>
    <n v="1342"/>
    <n v="2.4"/>
    <n v="1"/>
    <s v="Kuehne+Nagel Tiel 3 Standpl"/>
    <s v="De Diepert 5"/>
    <s v="Tiel"/>
    <s v="4004 MA"/>
    <s v="NL"/>
    <x v="54"/>
    <s v="Zijlweg 18"/>
    <x v="45"/>
    <s v="5145NR"/>
    <s v="NL"/>
    <s v="0002246841"/>
    <s v="0094471_003"/>
    <s v="31V"/>
    <s v="NL001131849B01"/>
    <n v="2"/>
    <n v="0"/>
    <n v="45.82"/>
    <s v="N"/>
    <s v="Peter Appel Transport B.V."/>
    <n v="36622"/>
    <d v="2023-03-15T00:00:00"/>
    <s v="13:11:00"/>
    <n v="0"/>
    <x v="2"/>
    <x v="10"/>
    <n v="3"/>
    <x v="36"/>
    <n v="0"/>
    <s v=""/>
    <x v="3"/>
    <s v=""/>
    <n v="0"/>
    <s v=""/>
  </r>
  <r>
    <s v="COLGATE 3800 DEB."/>
    <s v="Colgate-Palmolive Nederland BV"/>
    <s v="101t"/>
    <n v="101090952122"/>
    <n v="101030164176"/>
    <n v="930"/>
    <s v="Inv Booked"/>
    <s v="0002246881"/>
    <s v="Verkoop"/>
    <n v="170"/>
    <s v="Transport drops zone"/>
    <s v="9 - verwerkt"/>
    <n v="0"/>
    <m/>
    <d v="2023-03-16T00:00:00"/>
    <s v="DROP"/>
    <s v="0001010909521220095039_002"/>
    <m/>
    <m/>
    <m/>
    <s v="EUR"/>
    <n v="46"/>
    <s v="EUR"/>
    <n v="46"/>
    <s v="EUR"/>
    <n v="46"/>
    <n v="46"/>
    <n v="0"/>
    <s v="N"/>
    <n v="1223000326"/>
    <d v="2023-04-13T00:00:00"/>
    <m/>
    <d v="2023-03-16T00:00:00"/>
    <s v="00:00"/>
    <s v="23:59"/>
    <d v="2023-03-16T00:00:00"/>
    <s v="07:00"/>
    <s v="14:00"/>
    <n v="4"/>
    <s v="ce"/>
    <n v="4661"/>
    <n v="4"/>
    <n v="7"/>
    <s v="Kuehne+Nagel Tiel 3 Standpl"/>
    <s v="De Diepert 5"/>
    <s v="Tiel"/>
    <s v="4004 MA"/>
    <s v="NL"/>
    <x v="17"/>
    <s v="Doornhoek 4050"/>
    <x v="20"/>
    <s v="5465TD"/>
    <s v="NL"/>
    <s v="0002246881"/>
    <s v="0095039_002"/>
    <s v="31V"/>
    <s v="NL001131849B01"/>
    <n v="2"/>
    <n v="0"/>
    <n v="46"/>
    <s v="N"/>
    <s v="Peter Appel Transport B.V."/>
    <n v="36622"/>
    <d v="2023-03-16T00:00:00"/>
    <s v="14:10:00"/>
    <n v="0"/>
    <x v="3"/>
    <x v="10"/>
    <n v="3"/>
    <x v="18"/>
    <n v="1"/>
    <n v="10.399999999999999"/>
    <x v="3"/>
    <n v="119.60000000000001"/>
    <n v="0"/>
    <n v="119.60000000000001"/>
  </r>
  <r>
    <s v="COLGATE 3800 DEB."/>
    <s v="Colgate-Palmolive Nederland BV"/>
    <s v="101t"/>
    <n v="101090952122"/>
    <n v="101030164177"/>
    <n v="930"/>
    <s v="Inv Booked"/>
    <s v="0002246890"/>
    <s v="Verkoop"/>
    <n v="170"/>
    <s v="Transport drops zone"/>
    <s v="9 - verwerkt"/>
    <n v="0"/>
    <m/>
    <d v="2023-03-16T00:00:00"/>
    <s v="DROP"/>
    <s v="0001010909521220095039_002"/>
    <m/>
    <m/>
    <m/>
    <s v="EUR"/>
    <n v="18.399999999999999"/>
    <s v="EUR"/>
    <n v="18.399999999999999"/>
    <s v="EUR"/>
    <n v="18.399999999999999"/>
    <n v="18.399999999999999"/>
    <n v="0"/>
    <s v="N"/>
    <n v="1223000326"/>
    <d v="2023-04-13T00:00:00"/>
    <m/>
    <d v="2023-03-16T00:00:00"/>
    <s v="00:00"/>
    <s v="23:59"/>
    <d v="2023-03-16T00:00:00"/>
    <s v="08:00"/>
    <s v="16:00"/>
    <n v="1.6"/>
    <s v="ce"/>
    <n v="772"/>
    <n v="1.6"/>
    <n v="0"/>
    <s v="Kuehne+Nagel Tiel 3 Standpl"/>
    <s v="De Diepert 5"/>
    <s v="Tiel"/>
    <s v="4004 MA"/>
    <s v="NL"/>
    <x v="40"/>
    <s v="Doornhoek 4050"/>
    <x v="20"/>
    <s v="5465TD"/>
    <s v="NL"/>
    <s v="0002246890"/>
    <s v="0095039_002"/>
    <s v="31V"/>
    <s v="NL001131849B01"/>
    <n v="2"/>
    <n v="0"/>
    <n v="18.399999999999999"/>
    <s v="N"/>
    <s v="Peter Appel Transport B.V."/>
    <n v="36622"/>
    <d v="2023-03-16T00:00:00"/>
    <s v="14:10:00"/>
    <n v="0"/>
    <x v="3"/>
    <x v="10"/>
    <n v="3"/>
    <x v="18"/>
    <n v="0"/>
    <s v=""/>
    <x v="3"/>
    <s v=""/>
    <n v="0"/>
    <s v=""/>
  </r>
  <r>
    <s v="COLGATE 3800 DEB."/>
    <s v="Colgate-Palmolive Nederland BV"/>
    <s v="101t"/>
    <n v="101090952227"/>
    <n v="101030164184"/>
    <n v="930"/>
    <s v="Inv Booked"/>
    <s v="0002246896"/>
    <s v="Verkoop"/>
    <n v="170"/>
    <s v="Transport drops zone"/>
    <s v="9 - verwerkt"/>
    <n v="0"/>
    <m/>
    <d v="2023-03-16T00:00:00"/>
    <s v="DROP"/>
    <s v="0001010909522270095026_002"/>
    <m/>
    <m/>
    <m/>
    <s v="EUR"/>
    <n v="142.63999999999999"/>
    <s v="EUR"/>
    <n v="142.63999999999999"/>
    <s v="EUR"/>
    <n v="142.63999999999999"/>
    <n v="142.63999999999999"/>
    <n v="0"/>
    <s v="N"/>
    <n v="1223000326"/>
    <d v="2023-04-13T00:00:00"/>
    <m/>
    <d v="2023-03-16T00:00:00"/>
    <s v="00:00"/>
    <s v="23:59"/>
    <d v="2023-03-16T00:00:00"/>
    <s v="09:00"/>
    <s v="10:00"/>
    <n v="8"/>
    <s v="ce"/>
    <n v="7357"/>
    <n v="8"/>
    <n v="13"/>
    <s v="Kuehne+Nagel Tiel 3 Standpl"/>
    <s v="De Diepert 5"/>
    <s v="Tiel"/>
    <s v="4004 MA"/>
    <s v="NL"/>
    <x v="13"/>
    <s v="GALVANIWEG 1"/>
    <x v="16"/>
    <s v="8013 RG"/>
    <s v="NL"/>
    <s v="0002246896"/>
    <s v="0095026_002"/>
    <s v="31V"/>
    <s v="NL001131849B01"/>
    <n v="2"/>
    <n v="0"/>
    <n v="142.63999999999999"/>
    <s v="N"/>
    <s v="Peter Appel Transport B.V."/>
    <n v="36622"/>
    <d v="2023-03-16T00:00:00"/>
    <s v="09:43:00"/>
    <n v="0"/>
    <x v="3"/>
    <x v="10"/>
    <n v="3"/>
    <x v="14"/>
    <n v="1"/>
    <n v="8"/>
    <x v="2"/>
    <n v="142.63999999999999"/>
    <n v="0"/>
    <n v="142.63999999999999"/>
  </r>
  <r>
    <s v="COLGATE 3800 DEB."/>
    <s v="Colgate-Palmolive Nederland BV"/>
    <s v="101t"/>
    <n v="101090951676"/>
    <n v="101030164185"/>
    <n v="930"/>
    <s v="Inv Booked"/>
    <s v="0001333771"/>
    <s v="Verkoop"/>
    <n v="170"/>
    <s v="Transport drops zone"/>
    <s v="9 - verwerkt"/>
    <n v="0"/>
    <m/>
    <d v="2023-03-16T00:00:00"/>
    <s v="DROP"/>
    <s v="0001010909516760094842_002"/>
    <m/>
    <m/>
    <m/>
    <s v="EUR"/>
    <n v="33.6"/>
    <s v="EUR"/>
    <n v="33.6"/>
    <s v="EUR"/>
    <n v="33.6"/>
    <n v="33.6"/>
    <n v="0"/>
    <s v="N"/>
    <n v="1223000326"/>
    <d v="2023-04-13T00:00:00"/>
    <m/>
    <d v="2023-03-16T00:00:00"/>
    <s v="00:00"/>
    <s v="23:59"/>
    <d v="2023-03-16T00:00:00"/>
    <s v="05:00"/>
    <s v="06:00"/>
    <n v="5.6"/>
    <s v="ce"/>
    <n v="4800"/>
    <n v="5.6"/>
    <n v="7"/>
    <s v="Kuehne+Nagel Tiel 3 Standpl"/>
    <s v="De Diepert 5"/>
    <s v="Tiel"/>
    <s v="4004 MA"/>
    <s v="NL"/>
    <x v="39"/>
    <s v="RANDWEG 2"/>
    <x v="6"/>
    <s v="4191 NN"/>
    <s v="NL"/>
    <s v="0001333771"/>
    <s v="0094842_002"/>
    <s v="31V"/>
    <s v="NL001131849B01"/>
    <n v="2"/>
    <n v="0"/>
    <n v="33.6"/>
    <s v="N"/>
    <s v="Peter Appel Transport B.V."/>
    <n v="36622"/>
    <d v="2023-03-16T00:00:00"/>
    <s v="06:42:00"/>
    <n v="0"/>
    <x v="3"/>
    <x v="10"/>
    <n v="3"/>
    <x v="6"/>
    <n v="1"/>
    <n v="23.200000000000003"/>
    <x v="2"/>
    <n v="139.19999999999999"/>
    <n v="0"/>
    <n v="139.19999999999999"/>
  </r>
  <r>
    <s v="COLGATE 3800 DEB."/>
    <s v="Colgate-Palmolive Nederland BV"/>
    <s v="101t"/>
    <n v="101090951678"/>
    <n v="101030164182"/>
    <n v="930"/>
    <s v="Inv Booked"/>
    <s v="0002246898"/>
    <s v="Verkoop"/>
    <n v="170"/>
    <s v="Transport drops zone"/>
    <s v="9 - verwerkt"/>
    <n v="0"/>
    <m/>
    <d v="2023-03-16T00:00:00"/>
    <s v="DROP"/>
    <s v="0001010909516780094843_002"/>
    <m/>
    <m/>
    <m/>
    <s v="EUR"/>
    <n v="63.84"/>
    <s v="EUR"/>
    <n v="63.84"/>
    <s v="EUR"/>
    <n v="63.84"/>
    <n v="63.84"/>
    <n v="0"/>
    <s v="N"/>
    <n v="1223000326"/>
    <d v="2023-04-13T00:00:00"/>
    <m/>
    <d v="2023-03-16T00:00:00"/>
    <s v="00:00"/>
    <s v="23:59"/>
    <d v="2023-03-16T00:00:00"/>
    <s v="07:00"/>
    <s v="10:00"/>
    <n v="3.2"/>
    <s v="ce"/>
    <n v="3007"/>
    <n v="3.2"/>
    <n v="5"/>
    <s v="Kuehne+Nagel Tiel 3 Standpl"/>
    <s v="De Diepert 5"/>
    <s v="Tiel"/>
    <s v="4004 MA"/>
    <s v="NL"/>
    <x v="10"/>
    <s v="Slego 1a"/>
    <x v="13"/>
    <s v="1046BM"/>
    <s v="NL"/>
    <s v="0002246898"/>
    <s v="0094843_002"/>
    <s v="31V"/>
    <s v="NL001131849B01"/>
    <n v="2"/>
    <n v="0"/>
    <n v="63.84"/>
    <s v="N"/>
    <s v="Peter Appel Transport B.V."/>
    <n v="36622"/>
    <d v="2023-03-16T00:00:00"/>
    <s v="07:40:00"/>
    <n v="0"/>
    <x v="3"/>
    <x v="10"/>
    <n v="3"/>
    <x v="11"/>
    <n v="1"/>
    <n v="3.2"/>
    <x v="0"/>
    <n v="63.84"/>
    <n v="0"/>
    <n v="63.84"/>
  </r>
  <r>
    <s v="COLGATE 3800 DEB."/>
    <s v="Colgate-Palmolive Nederland BV"/>
    <s v="101t"/>
    <n v="101090951674"/>
    <n v="101030164183"/>
    <n v="930"/>
    <s v="Inv Booked"/>
    <s v="0002246884"/>
    <s v="Verkoop"/>
    <n v="170"/>
    <s v="Transport drops zone"/>
    <s v="9 - verwerkt"/>
    <n v="0"/>
    <m/>
    <d v="2023-03-16T00:00:00"/>
    <s v="DROP"/>
    <s v="0001010909516740094839_002"/>
    <m/>
    <m/>
    <m/>
    <s v="EUR"/>
    <n v="38.11"/>
    <s v="EUR"/>
    <n v="38.11"/>
    <s v="EUR"/>
    <n v="38.11"/>
    <n v="38.11"/>
    <n v="0"/>
    <s v="N"/>
    <n v="1223000326"/>
    <d v="2023-04-13T00:00:00"/>
    <m/>
    <d v="2023-03-16T00:00:00"/>
    <s v="00:00"/>
    <s v="23:59"/>
    <d v="2023-03-16T00:00:00"/>
    <s v="06:00"/>
    <s v="14:00"/>
    <n v="3.2"/>
    <s v="ce"/>
    <n v="2165"/>
    <n v="3.2"/>
    <n v="2"/>
    <s v="Kuehne+Nagel Tiel 3 Standpl"/>
    <s v="De Diepert 5"/>
    <s v="Tiel"/>
    <s v="4004 MA"/>
    <s v="NL"/>
    <x v="31"/>
    <s v="Ohmweg 3"/>
    <x v="33"/>
    <s v="4104BM"/>
    <s v="NL"/>
    <s v="0002246884"/>
    <s v="0094839_002"/>
    <s v="31V"/>
    <s v="NL001131849B01"/>
    <n v="2"/>
    <n v="0"/>
    <n v="38.11"/>
    <s v="N"/>
    <s v="Peter Appel Transport B.V."/>
    <n v="36622"/>
    <d v="2023-03-16T00:00:00"/>
    <s v="09:18:00"/>
    <n v="30"/>
    <x v="3"/>
    <x v="10"/>
    <n v="3"/>
    <x v="6"/>
    <n v="1"/>
    <n v="3.2"/>
    <x v="8"/>
    <n v="38.11"/>
    <n v="0"/>
    <n v="38.11"/>
  </r>
  <r>
    <s v="COLGATE 3800 DEB."/>
    <s v="Colgate-Palmolive Nederland BV"/>
    <s v="101t"/>
    <n v="101090951652"/>
    <n v="101030164161"/>
    <n v="930"/>
    <s v="Inv Booked"/>
    <s v="0002246876"/>
    <s v="Verkoop"/>
    <n v="200"/>
    <s v="Transport drops"/>
    <s v="9 - verwerkt"/>
    <n v="0"/>
    <m/>
    <d v="2023-03-16T00:00:00"/>
    <s v="DROP"/>
    <s v="0001010909516520094791_002"/>
    <m/>
    <m/>
    <m/>
    <s v="EUR"/>
    <n v="54.4"/>
    <s v="EUR"/>
    <n v="54.4"/>
    <s v="EUR"/>
    <n v="54.4"/>
    <n v="54.4"/>
    <n v="0"/>
    <s v="N"/>
    <n v="1223000326"/>
    <d v="2023-04-13T00:00:00"/>
    <m/>
    <d v="2023-03-16T00:00:00"/>
    <s v="00:00"/>
    <s v="23:59"/>
    <d v="2023-03-16T00:00:00"/>
    <s v="07:00"/>
    <s v="12:00"/>
    <n v="0.8"/>
    <s v="ce"/>
    <n v="7"/>
    <n v="0.8"/>
    <n v="0"/>
    <s v="Kuehne+Nagel Tiel 3 Standpl"/>
    <s v="De Diepert 5"/>
    <s v="Tiel"/>
    <s v="4004 MA"/>
    <s v="NL"/>
    <x v="26"/>
    <s v="Bornhout 4"/>
    <x v="13"/>
    <s v="1046 BE"/>
    <s v="NL"/>
    <s v="0002246876"/>
    <s v="0094791_002"/>
    <s v="31V"/>
    <s v="NL001131849B01"/>
    <n v="2"/>
    <n v="0"/>
    <n v="54.4"/>
    <s v="N"/>
    <s v="Peter Appel Transport B.V."/>
    <n v="36744"/>
    <d v="2023-03-16T00:00:00"/>
    <s v="07:20:00"/>
    <n v="0"/>
    <x v="3"/>
    <x v="10"/>
    <n v="3"/>
    <x v="11"/>
    <n v="1"/>
    <n v="0.8"/>
    <x v="6"/>
    <n v="54.4"/>
    <n v="0"/>
    <n v="54.4"/>
  </r>
  <r>
    <s v="COLGATE 3800 DEB."/>
    <s v="Colgate-Palmolive Nederland BV"/>
    <s v="101t"/>
    <n v="101090951652"/>
    <n v="101030164160"/>
    <n v="930"/>
    <s v="Inv Booked"/>
    <s v="0002246875"/>
    <s v="Verkoop"/>
    <n v="200"/>
    <s v="Transport drops"/>
    <s v="9 - verwerkt"/>
    <n v="0"/>
    <m/>
    <d v="2023-03-16T00:00:00"/>
    <s v="DROP"/>
    <s v="0001010909516520094791_005"/>
    <m/>
    <m/>
    <m/>
    <s v="EUR"/>
    <n v="54.4"/>
    <s v="EUR"/>
    <n v="54.4"/>
    <s v="EUR"/>
    <n v="54.4"/>
    <n v="54.4"/>
    <n v="0"/>
    <s v="N"/>
    <n v="1223000326"/>
    <d v="2023-04-13T00:00:00"/>
    <m/>
    <d v="2023-03-16T00:00:00"/>
    <s v="00:00"/>
    <s v="23:59"/>
    <d v="2023-03-16T00:00:00"/>
    <s v="08:00"/>
    <s v="16:00"/>
    <n v="0.8"/>
    <s v="ce"/>
    <n v="13"/>
    <n v="0.8"/>
    <n v="0"/>
    <s v="Kuehne+Nagel Tiel 3 Standpl"/>
    <s v="De Diepert 5"/>
    <s v="Tiel"/>
    <s v="4004 MA"/>
    <s v="NL"/>
    <x v="57"/>
    <s v="Rijkstraatweg 64-23"/>
    <x v="6"/>
    <s v="4191SG"/>
    <s v="NL"/>
    <s v="0002246875"/>
    <s v="0094791_005"/>
    <s v="31V"/>
    <s v="NL001131849B01"/>
    <n v="2"/>
    <n v="0"/>
    <n v="54.4"/>
    <s v="N"/>
    <s v="Peter Appel Transport B.V."/>
    <n v="36744"/>
    <d v="2023-03-16T00:00:00"/>
    <s v="10:37:00"/>
    <n v="0"/>
    <x v="3"/>
    <x v="10"/>
    <n v="3"/>
    <x v="6"/>
    <n v="1"/>
    <n v="0.8"/>
    <x v="6"/>
    <n v="54.4"/>
    <n v="0"/>
    <n v="54.4"/>
  </r>
  <r>
    <s v="COLGATE 3800 DEB."/>
    <s v="Colgate-Palmolive Nederland BV"/>
    <s v="101t"/>
    <n v="101090952115"/>
    <n v="101030164168"/>
    <n v="930"/>
    <s v="Inv Booked"/>
    <s v="0002246889"/>
    <s v="Verkoop"/>
    <n v="170"/>
    <s v="Transport drops zone"/>
    <s v="9 - verwerkt"/>
    <n v="0"/>
    <m/>
    <d v="2023-03-16T00:00:00"/>
    <s v="DROP"/>
    <s v="0001010909521150095031_003"/>
    <m/>
    <m/>
    <m/>
    <s v="EUR"/>
    <n v="79.12"/>
    <s v="EUR"/>
    <n v="79.12"/>
    <s v="EUR"/>
    <n v="79.12"/>
    <n v="79.12"/>
    <n v="0"/>
    <s v="N"/>
    <n v="1223000326"/>
    <d v="2023-04-13T00:00:00"/>
    <m/>
    <d v="2023-03-16T00:00:00"/>
    <s v="00:00"/>
    <s v="23:59"/>
    <d v="2023-03-16T00:00:00"/>
    <s v="06:00"/>
    <s v="14:00"/>
    <n v="4"/>
    <s v="ce"/>
    <n v="2302"/>
    <n v="4"/>
    <n v="2"/>
    <s v="Kuehne+Nagel Tiel 3 Standpl"/>
    <s v="De Diepert 5"/>
    <s v="Tiel"/>
    <s v="4004 MA"/>
    <s v="NL"/>
    <x v="33"/>
    <s v="Tussenriemer 40"/>
    <x v="35"/>
    <s v="4704SR"/>
    <s v="NL"/>
    <s v="0002246889"/>
    <s v="0095031_003"/>
    <s v="31V"/>
    <s v="NL001131849B01"/>
    <n v="2"/>
    <n v="0"/>
    <n v="79.12"/>
    <s v="N"/>
    <s v="Peter Appel Transport B.V."/>
    <n v="36622"/>
    <d v="2023-03-16T00:00:00"/>
    <s v="10:04:00"/>
    <n v="0"/>
    <x v="3"/>
    <x v="10"/>
    <n v="3"/>
    <x v="29"/>
    <n v="1"/>
    <n v="4"/>
    <x v="8"/>
    <n v="79.12"/>
    <n v="0"/>
    <n v="79.12"/>
  </r>
  <r>
    <s v="COLGATE 3800 DEB."/>
    <s v="Colgate-Palmolive Nederland BV"/>
    <s v="101t"/>
    <n v="101090952122"/>
    <n v="101030164169"/>
    <n v="930"/>
    <s v="Inv Booked"/>
    <s v="0002246887"/>
    <s v="Verkoop"/>
    <n v="170"/>
    <s v="Transport drops zone"/>
    <s v="9 - verwerkt"/>
    <n v="0"/>
    <m/>
    <d v="2023-03-16T00:00:00"/>
    <s v="DROP"/>
    <s v="0001010909521220095039_002"/>
    <m/>
    <m/>
    <m/>
    <s v="EUR"/>
    <n v="55.2"/>
    <s v="EUR"/>
    <n v="55.2"/>
    <s v="EUR"/>
    <n v="55.2"/>
    <n v="55.2"/>
    <n v="0"/>
    <s v="N"/>
    <n v="1223000326"/>
    <d v="2023-04-13T00:00:00"/>
    <m/>
    <d v="2023-03-16T00:00:00"/>
    <s v="00:00"/>
    <s v="23:59"/>
    <d v="2023-03-16T00:00:00"/>
    <s v="07:00"/>
    <s v="14:00"/>
    <n v="4.8"/>
    <s v="ce"/>
    <n v="5475"/>
    <n v="4.8"/>
    <n v="8"/>
    <s v="Kuehne+Nagel Tiel 3 Standpl"/>
    <s v="De Diepert 5"/>
    <s v="Tiel"/>
    <s v="4004 MA"/>
    <s v="NL"/>
    <x v="17"/>
    <s v="Doornhoek 4050"/>
    <x v="20"/>
    <s v="5465TD"/>
    <s v="NL"/>
    <s v="0002246887"/>
    <s v="0095039_002"/>
    <s v="31V"/>
    <s v="NL001131849B01"/>
    <n v="2"/>
    <n v="0"/>
    <n v="55.2"/>
    <s v="N"/>
    <s v="Peter Appel Transport B.V."/>
    <n v="36622"/>
    <d v="2023-03-16T00:00:00"/>
    <s v="14:10:00"/>
    <n v="0"/>
    <x v="3"/>
    <x v="10"/>
    <n v="3"/>
    <x v="18"/>
    <n v="0"/>
    <s v=""/>
    <x v="3"/>
    <s v=""/>
    <n v="0"/>
    <s v=""/>
  </r>
  <r>
    <s v="COLGATE 3800 DEB."/>
    <s v="Colgate-Palmolive Nederland BV"/>
    <s v="101t"/>
    <n v="101090952110"/>
    <n v="101030164172"/>
    <n v="930"/>
    <s v="Inv Booked"/>
    <s v="0002246893"/>
    <s v="Verkoop"/>
    <n v="170"/>
    <s v="Transport drops zone"/>
    <s v="9 - verwerkt"/>
    <n v="0"/>
    <m/>
    <d v="2023-03-16T00:00:00"/>
    <s v="DROP"/>
    <s v="0001010909521100095027_003"/>
    <m/>
    <m/>
    <m/>
    <s v="EUR"/>
    <n v="212.35"/>
    <s v="EUR"/>
    <n v="212.35"/>
    <s v="EUR"/>
    <n v="212.35"/>
    <n v="212.35"/>
    <n v="0"/>
    <s v="N"/>
    <n v="1223000326"/>
    <d v="2023-04-13T00:00:00"/>
    <m/>
    <d v="2023-03-16T00:00:00"/>
    <s v="00:00"/>
    <s v="23:59"/>
    <d v="2023-03-16T00:00:00"/>
    <s v="07:00"/>
    <s v="08:00"/>
    <n v="19.2"/>
    <s v="ce"/>
    <n v="19035"/>
    <n v="19.2"/>
    <n v="34"/>
    <s v="Kuehne+Nagel Tiel 3 Standpl"/>
    <s v="De Diepert 5"/>
    <s v="Tiel"/>
    <s v="4004 MA"/>
    <s v="NL"/>
    <x v="2"/>
    <s v="Pegasusweg 1"/>
    <x v="3"/>
    <s v="5015BZ"/>
    <s v="NL"/>
    <s v="0002246893"/>
    <s v="0095027_003"/>
    <s v="31V"/>
    <s v="NL001131849B01"/>
    <n v="2"/>
    <n v="0"/>
    <n v="212.35"/>
    <s v="N"/>
    <s v="Peter Appel Transport B.V."/>
    <n v="36622"/>
    <d v="2023-03-16T00:00:00"/>
    <s v="08:14:00"/>
    <n v="0"/>
    <x v="3"/>
    <x v="10"/>
    <n v="3"/>
    <x v="3"/>
    <n v="1"/>
    <n v="19.2"/>
    <x v="2"/>
    <n v="212.35"/>
    <n v="0"/>
    <n v="212.35"/>
  </r>
  <r>
    <s v="COLGATE 3800 DEB."/>
    <s v="Colgate-Palmolive Nederland BV"/>
    <s v="101t"/>
    <n v="101090952116"/>
    <n v="101030164174"/>
    <n v="930"/>
    <s v="Inv Booked"/>
    <s v="0002246882"/>
    <s v="Verkoop"/>
    <n v="170"/>
    <s v="Transport drops zone"/>
    <s v="9 - verwerkt"/>
    <n v="0"/>
    <m/>
    <d v="2023-03-16T00:00:00"/>
    <s v="DROP"/>
    <s v="0001010909521160094839_009"/>
    <m/>
    <m/>
    <m/>
    <s v="EUR"/>
    <n v="34.92"/>
    <s v="EUR"/>
    <n v="34.92"/>
    <s v="EUR"/>
    <n v="34.92"/>
    <n v="34.92"/>
    <n v="0"/>
    <s v="N"/>
    <n v="1223000326"/>
    <d v="2023-04-13T00:00:00"/>
    <m/>
    <d v="2023-03-16T00:00:00"/>
    <s v="00:00"/>
    <s v="23:59"/>
    <d v="2023-03-16T00:00:00"/>
    <s v="09:00"/>
    <s v="09:00"/>
    <n v="2.4"/>
    <s v="ce"/>
    <n v="1126"/>
    <n v="2.4"/>
    <n v="2"/>
    <s v="Kuehne+Nagel Tiel 3 Standpl"/>
    <s v="De Diepert 5"/>
    <s v="Tiel"/>
    <s v="4004 MA"/>
    <s v="NL"/>
    <x v="14"/>
    <s v="Rood 24"/>
    <x v="17"/>
    <s v="6666LT"/>
    <s v="NL"/>
    <s v="0002246882"/>
    <s v="0094839_009"/>
    <s v="31V"/>
    <s v="NL001131849B01"/>
    <n v="2"/>
    <n v="0"/>
    <n v="34.92"/>
    <s v="N"/>
    <s v="Peter Appel Transport B.V."/>
    <n v="36622"/>
    <d v="2023-03-16T00:00:00"/>
    <s v="09:58:00"/>
    <n v="0"/>
    <x v="3"/>
    <x v="10"/>
    <n v="3"/>
    <x v="15"/>
    <n v="1"/>
    <n v="3.2"/>
    <x v="5"/>
    <n v="46.56"/>
    <n v="0"/>
    <n v="46.56"/>
  </r>
  <r>
    <s v="COLGATE 3800 DEB."/>
    <s v="Colgate-Palmolive Nederland BV"/>
    <s v="101t"/>
    <n v="101090952116"/>
    <n v="101030164181"/>
    <n v="930"/>
    <s v="Inv Booked"/>
    <s v="0002246892"/>
    <s v="Verkoop"/>
    <n v="170"/>
    <s v="Transport drops zone"/>
    <s v="9 - verwerkt"/>
    <n v="0"/>
    <m/>
    <d v="2023-03-16T00:00:00"/>
    <s v="DROP"/>
    <s v="0001010909521160094839_009"/>
    <m/>
    <m/>
    <m/>
    <s v="EUR"/>
    <n v="11.64"/>
    <s v="EUR"/>
    <n v="11.64"/>
    <s v="EUR"/>
    <n v="11.64"/>
    <n v="11.64"/>
    <n v="0"/>
    <s v="N"/>
    <n v="1223000326"/>
    <d v="2023-04-13T00:00:00"/>
    <m/>
    <d v="2023-03-16T00:00:00"/>
    <s v="00:00"/>
    <s v="23:59"/>
    <d v="2023-03-16T00:00:00"/>
    <s v="09:00"/>
    <s v="09:00"/>
    <n v="0.8"/>
    <s v="ce"/>
    <n v="689"/>
    <n v="0.8"/>
    <n v="1"/>
    <s v="Kuehne+Nagel Tiel 3 Standpl"/>
    <s v="De Diepert 5"/>
    <s v="Tiel"/>
    <s v="4004 MA"/>
    <s v="NL"/>
    <x v="14"/>
    <s v="Rood 24"/>
    <x v="17"/>
    <s v="6666LT"/>
    <s v="NL"/>
    <s v="0002246892"/>
    <s v="0094839_009"/>
    <s v="31V"/>
    <s v="NL001131849B01"/>
    <n v="2"/>
    <n v="0"/>
    <n v="11.64"/>
    <s v="N"/>
    <s v="Peter Appel Transport B.V."/>
    <n v="36622"/>
    <d v="2023-03-16T00:00:00"/>
    <s v="09:58:00"/>
    <n v="0"/>
    <x v="3"/>
    <x v="10"/>
    <n v="3"/>
    <x v="15"/>
    <n v="0"/>
    <s v=""/>
    <x v="5"/>
    <s v=""/>
    <n v="0"/>
    <s v=""/>
  </r>
  <r>
    <s v="COLGATE 3800 DEB."/>
    <s v="Colgate-Palmolive Nederland BV"/>
    <s v="101t"/>
    <n v="101090952117"/>
    <n v="101030164175"/>
    <n v="930"/>
    <s v="Inv Booked"/>
    <s v="0002246888"/>
    <s v="Verkoop"/>
    <n v="170"/>
    <s v="Transport drops zone"/>
    <s v="9 - verwerkt"/>
    <n v="0"/>
    <m/>
    <d v="2023-03-16T00:00:00"/>
    <s v="DROP"/>
    <s v="0001010909521170095034_002"/>
    <m/>
    <m/>
    <m/>
    <s v="EUR"/>
    <n v="86.4"/>
    <s v="EUR"/>
    <n v="86.4"/>
    <s v="EUR"/>
    <n v="86.4"/>
    <n v="86.4"/>
    <n v="0"/>
    <s v="N"/>
    <n v="1223000326"/>
    <d v="2023-04-13T00:00:00"/>
    <m/>
    <d v="2023-03-16T00:00:00"/>
    <s v="00:00"/>
    <s v="23:59"/>
    <d v="2023-03-16T00:00:00"/>
    <s v="06:00"/>
    <s v="14:30"/>
    <n v="4"/>
    <s v="ce"/>
    <n v="2817"/>
    <n v="4"/>
    <n v="4"/>
    <s v="Kuehne+Nagel Tiel 3 Standpl"/>
    <s v="De Diepert 5"/>
    <s v="Tiel"/>
    <s v="4004 MA"/>
    <s v="NL"/>
    <x v="34"/>
    <s v="Birnieweg 13"/>
    <x v="36"/>
    <s v="7418 HH"/>
    <s v="NL"/>
    <s v="0002246888"/>
    <s v="0095034_002"/>
    <s v="31V"/>
    <s v="NL001131849B01"/>
    <n v="2"/>
    <n v="0"/>
    <n v="86.4"/>
    <s v="N"/>
    <s v="Peter Appel Transport B.V."/>
    <n v="36622"/>
    <d v="2023-03-16T00:00:00"/>
    <s v="15:01:00"/>
    <n v="0"/>
    <x v="3"/>
    <x v="10"/>
    <n v="3"/>
    <x v="30"/>
    <n v="1"/>
    <n v="4"/>
    <x v="8"/>
    <n v="86.4"/>
    <n v="0"/>
    <n v="86.4"/>
  </r>
  <r>
    <s v="COLGATE 3800 DEB."/>
    <s v="Colgate-Palmolive Nederland BV"/>
    <s v="101t"/>
    <n v="101090951674"/>
    <n v="101030164179"/>
    <n v="930"/>
    <s v="Inv Booked"/>
    <s v="0002246886"/>
    <s v="Verkoop"/>
    <n v="170"/>
    <s v="Transport drops zone"/>
    <s v="9 - verwerkt"/>
    <n v="0"/>
    <m/>
    <d v="2023-03-16T00:00:00"/>
    <s v="DROP"/>
    <s v="0001010909516740094839_003"/>
    <m/>
    <m/>
    <m/>
    <s v="EUR"/>
    <n v="77.760000000000005"/>
    <s v="EUR"/>
    <n v="77.760000000000005"/>
    <s v="EUR"/>
    <n v="77.760000000000005"/>
    <n v="77.760000000000005"/>
    <n v="0"/>
    <s v="N"/>
    <n v="1223000326"/>
    <d v="2023-04-13T00:00:00"/>
    <m/>
    <d v="2023-03-16T00:00:00"/>
    <s v="00:00"/>
    <s v="23:59"/>
    <d v="2023-03-16T00:00:00"/>
    <s v="06:00"/>
    <s v="14:00"/>
    <n v="3.2"/>
    <s v="ce"/>
    <n v="2095"/>
    <n v="3.2"/>
    <n v="2"/>
    <s v="Kuehne+Nagel Tiel 3 Standpl"/>
    <s v="De Diepert 5"/>
    <s v="Tiel"/>
    <s v="4004 MA"/>
    <s v="NL"/>
    <x v="36"/>
    <s v="Ada Byronweg 19"/>
    <x v="38"/>
    <s v="6045GM"/>
    <s v="NL"/>
    <s v="0002246886"/>
    <s v="0094839_003"/>
    <s v="31V"/>
    <s v="NL001131849B01"/>
    <n v="2"/>
    <n v="0"/>
    <n v="77.760000000000005"/>
    <s v="N"/>
    <s v="Peter Appel Transport B.V."/>
    <n v="36622"/>
    <d v="2023-03-16T00:00:00"/>
    <s v="12:40:00"/>
    <n v="0"/>
    <x v="3"/>
    <x v="10"/>
    <n v="3"/>
    <x v="23"/>
    <n v="1"/>
    <n v="3.2"/>
    <x v="8"/>
    <n v="77.760000000000005"/>
    <n v="0"/>
    <n v="77.760000000000005"/>
  </r>
  <r>
    <s v="COLGATE 3800 DEB."/>
    <s v="Colgate-Palmolive Nederland BV"/>
    <s v="101t"/>
    <n v="101090951681"/>
    <n v="101030164180"/>
    <n v="930"/>
    <s v="Inv Booked"/>
    <s v="0002246894"/>
    <s v="Verkoop"/>
    <n v="170"/>
    <s v="Transport drops zone"/>
    <s v="9 - verwerkt"/>
    <n v="0"/>
    <m/>
    <d v="2023-03-16T00:00:00"/>
    <s v="DROP"/>
    <s v="0001010909516810094850_002"/>
    <m/>
    <m/>
    <m/>
    <s v="EUR"/>
    <n v="142.30000000000001"/>
    <s v="EUR"/>
    <n v="142.30000000000001"/>
    <s v="EUR"/>
    <n v="142.30000000000001"/>
    <n v="142.30000000000001"/>
    <n v="0"/>
    <s v="N"/>
    <n v="1223000326"/>
    <d v="2023-04-13T00:00:00"/>
    <m/>
    <d v="2023-03-16T00:00:00"/>
    <s v="00:00"/>
    <s v="23:59"/>
    <d v="2023-03-16T00:00:00"/>
    <s v="11:00"/>
    <s v="12:00"/>
    <n v="8.8000000000000007"/>
    <s v="ce"/>
    <n v="7751"/>
    <n v="8.8000000000000007"/>
    <n v="14"/>
    <s v="Kuehne+Nagel Tiel 3 Standpl"/>
    <s v="De Diepert 5"/>
    <s v="Tiel"/>
    <s v="4004 MA"/>
    <s v="NL"/>
    <x v="7"/>
    <s v="HOOFDTOCHT 1"/>
    <x v="7"/>
    <s v="1507 CJ"/>
    <s v="NL"/>
    <s v="0002246894"/>
    <s v="0094850_002"/>
    <s v="31V"/>
    <s v="NL001131849B01"/>
    <n v="2"/>
    <n v="0"/>
    <n v="142.30000000000001"/>
    <s v="N"/>
    <s v="Peter Appel Transport B.V."/>
    <n v="36622"/>
    <d v="2023-03-16T00:00:00"/>
    <s v="12:50:00"/>
    <n v="0"/>
    <x v="3"/>
    <x v="10"/>
    <n v="3"/>
    <x v="7"/>
    <n v="1"/>
    <n v="8.8000000000000007"/>
    <x v="2"/>
    <n v="142.30000000000001"/>
    <n v="0"/>
    <n v="142.30000000000001"/>
  </r>
  <r>
    <s v="COLGATE 3800 DEB."/>
    <s v="Colgate-Palmolive Nederland BV"/>
    <s v="101t"/>
    <n v="101090951519"/>
    <n v="101030164104"/>
    <n v="930"/>
    <s v="Inv Booked"/>
    <s v="0002246845"/>
    <s v="Verkoop"/>
    <n v="170"/>
    <s v="Transport drops zone"/>
    <s v="9 - verwerkt"/>
    <n v="0"/>
    <m/>
    <d v="2023-03-16T00:00:00"/>
    <s v="DROP"/>
    <s v="0001010909515190094682_002"/>
    <m/>
    <m/>
    <m/>
    <s v="EUR"/>
    <n v="115.32"/>
    <s v="EUR"/>
    <n v="115.32"/>
    <s v="EUR"/>
    <n v="115.32"/>
    <n v="115.32"/>
    <n v="0"/>
    <s v="N"/>
    <n v="1223000326"/>
    <d v="2023-04-13T00:00:00"/>
    <m/>
    <d v="2023-03-16T00:00:00"/>
    <s v="00:00"/>
    <s v="23:59"/>
    <d v="2023-03-16T00:00:00"/>
    <s v="06:00"/>
    <s v="06:00"/>
    <n v="12"/>
    <s v="ce"/>
    <n v="8217"/>
    <n v="12"/>
    <n v="17"/>
    <s v="Kuehne+Nagel Tiel 3 Standpl"/>
    <s v="De Diepert 5"/>
    <s v="Tiel"/>
    <s v="4004 MA"/>
    <s v="NL"/>
    <x v="14"/>
    <s v="Rood 24"/>
    <x v="17"/>
    <s v="6666LT"/>
    <s v="NL"/>
    <s v="0002246845"/>
    <s v="0094682_002"/>
    <s v="31V"/>
    <s v="NL001131849B01"/>
    <n v="2"/>
    <n v="0"/>
    <n v="115.32"/>
    <s v="N"/>
    <s v="Peter Appel Transport B.V."/>
    <n v="36622"/>
    <d v="2023-03-16T00:00:00"/>
    <s v="11:31:00"/>
    <n v="0"/>
    <x v="3"/>
    <x v="10"/>
    <n v="3"/>
    <x v="15"/>
    <n v="1"/>
    <n v="12.8"/>
    <x v="5"/>
    <n v="123.00999999999999"/>
    <n v="0"/>
    <n v="123.00999999999999"/>
  </r>
  <r>
    <s v="COLGATE 3800 DEB."/>
    <s v="Colgate-Palmolive Nederland BV"/>
    <s v="101t"/>
    <n v="101090951519"/>
    <n v="101030164106"/>
    <n v="930"/>
    <s v="Inv Booked"/>
    <s v="0002246842"/>
    <s v="Verkoop"/>
    <n v="170"/>
    <s v="Transport drops zone"/>
    <s v="9 - verwerkt"/>
    <n v="0"/>
    <m/>
    <d v="2023-03-16T00:00:00"/>
    <s v="DROP"/>
    <s v="0001010909515190094682_002"/>
    <m/>
    <m/>
    <m/>
    <s v="EUR"/>
    <n v="7.69"/>
    <s v="EUR"/>
    <n v="7.69"/>
    <s v="EUR"/>
    <n v="7.69"/>
    <n v="7.69"/>
    <n v="0"/>
    <s v="N"/>
    <n v="1223000326"/>
    <d v="2023-04-13T00:00:00"/>
    <m/>
    <d v="2023-03-16T00:00:00"/>
    <s v="00:00"/>
    <s v="23:59"/>
    <d v="2023-03-16T00:00:00"/>
    <s v="06:00"/>
    <s v="06:00"/>
    <n v="0.8"/>
    <s v="ce"/>
    <n v="343"/>
    <n v="0.8"/>
    <n v="0"/>
    <s v="Kuehne+Nagel Tiel 3 Standpl"/>
    <s v="De Diepert 5"/>
    <s v="Tiel"/>
    <s v="4004 MA"/>
    <s v="NL"/>
    <x v="14"/>
    <s v="Rood 24"/>
    <x v="17"/>
    <s v="6666LT"/>
    <s v="NL"/>
    <s v="0002246842"/>
    <s v="0094682_002"/>
    <s v="31V"/>
    <s v="NL001131849B01"/>
    <n v="2"/>
    <n v="0"/>
    <n v="7.69"/>
    <s v="N"/>
    <s v="Peter Appel Transport B.V."/>
    <n v="36622"/>
    <d v="2023-03-16T00:00:00"/>
    <s v="11:31:00"/>
    <n v="0"/>
    <x v="3"/>
    <x v="10"/>
    <n v="3"/>
    <x v="15"/>
    <n v="0"/>
    <s v=""/>
    <x v="5"/>
    <s v=""/>
    <n v="0"/>
    <s v=""/>
  </r>
  <r>
    <s v="COLGATE 3800 DEB."/>
    <s v="Colgate-Palmolive Nederland BV"/>
    <s v="101t"/>
    <n v="101090951676"/>
    <n v="101030164178"/>
    <n v="930"/>
    <s v="Inv Booked"/>
    <s v="0002246899"/>
    <s v="Verkoop"/>
    <n v="170"/>
    <s v="Transport drops zone"/>
    <s v="9 - verwerkt"/>
    <n v="0"/>
    <m/>
    <d v="2023-03-16T00:00:00"/>
    <s v="DROP"/>
    <s v="0001010909516760094842_002"/>
    <m/>
    <m/>
    <m/>
    <s v="EUR"/>
    <n v="105.6"/>
    <s v="EUR"/>
    <n v="105.6"/>
    <s v="EUR"/>
    <n v="105.6"/>
    <n v="105.6"/>
    <n v="0"/>
    <s v="N"/>
    <n v="1223000326"/>
    <d v="2023-04-13T00:00:00"/>
    <m/>
    <d v="2023-03-16T00:00:00"/>
    <s v="00:00"/>
    <s v="23:59"/>
    <d v="2023-03-16T00:00:00"/>
    <s v="05:00"/>
    <s v="06:00"/>
    <n v="17.600000000000001"/>
    <s v="ce"/>
    <n v="12478"/>
    <n v="17.600000000000001"/>
    <n v="23"/>
    <s v="Kuehne+Nagel Tiel 3 Standpl"/>
    <s v="De Diepert 5"/>
    <s v="Tiel"/>
    <s v="4004 MA"/>
    <s v="NL"/>
    <x v="2"/>
    <s v="Randweg 2"/>
    <x v="6"/>
    <s v="4191 NN"/>
    <s v="NL"/>
    <s v="0002246899"/>
    <s v="0094842_002"/>
    <s v="31V"/>
    <s v="NL001131849B01"/>
    <n v="2"/>
    <n v="0"/>
    <n v="105.6"/>
    <s v="N"/>
    <s v="Peter Appel Transport B.V."/>
    <n v="36622"/>
    <d v="2023-03-16T00:00:00"/>
    <s v="06:42:00"/>
    <n v="0"/>
    <x v="3"/>
    <x v="10"/>
    <n v="3"/>
    <x v="6"/>
    <n v="0"/>
    <s v=""/>
    <x v="2"/>
    <s v=""/>
    <n v="0"/>
    <s v=""/>
  </r>
  <r>
    <s v="COLGATE 3800 DEB."/>
    <s v="Colgate-Palmolive Nederland BV"/>
    <s v="101t"/>
    <n v="101090951652"/>
    <n v="101030164162"/>
    <n v="930"/>
    <s v="Inv Booked"/>
    <s v="0002246879"/>
    <s v="Verkoop"/>
    <n v="200"/>
    <s v="Transport drops"/>
    <s v="9 - verwerkt"/>
    <n v="0"/>
    <m/>
    <d v="2023-03-16T00:00:00"/>
    <s v="DROP"/>
    <s v="0001010909516520094791_007"/>
    <m/>
    <m/>
    <m/>
    <s v="EUR"/>
    <n v="54.4"/>
    <s v="EUR"/>
    <n v="54.4"/>
    <s v="EUR"/>
    <n v="54.4"/>
    <n v="54.4"/>
    <n v="0"/>
    <s v="N"/>
    <n v="1223000326"/>
    <d v="2023-04-13T00:00:00"/>
    <m/>
    <d v="2023-03-16T00:00:00"/>
    <s v="00:00"/>
    <s v="23:59"/>
    <d v="2023-03-16T00:00:00"/>
    <s v="08:00"/>
    <s v="16:00"/>
    <n v="0.8"/>
    <s v="ce"/>
    <n v="42"/>
    <n v="0.8"/>
    <n v="0"/>
    <s v="Kuehne+Nagel Tiel 3 Standpl"/>
    <s v="De Diepert 5"/>
    <s v="Tiel"/>
    <s v="4004 MA"/>
    <s v="NL"/>
    <x v="27"/>
    <s v="Business Park Stein 192"/>
    <x v="50"/>
    <s v="6181MA"/>
    <s v="NL"/>
    <s v="0002246879"/>
    <s v="0094791_007"/>
    <s v="31V"/>
    <s v="NL001131849B01"/>
    <n v="2"/>
    <n v="0"/>
    <n v="54.4"/>
    <s v="N"/>
    <s v="Peter Appel Transport B.V."/>
    <n v="36744"/>
    <d v="2023-03-16T00:00:00"/>
    <s v="13:28:00"/>
    <n v="0"/>
    <x v="3"/>
    <x v="10"/>
    <n v="3"/>
    <x v="1"/>
    <n v="1"/>
    <n v="0.8"/>
    <x v="0"/>
    <n v="54.4"/>
    <n v="0"/>
    <n v="54.4"/>
  </r>
  <r>
    <s v="COLGATE 3800 DEB."/>
    <s v="Colgate-Palmolive Nederland BV"/>
    <s v="101t"/>
    <n v="101090951652"/>
    <n v="101030164163"/>
    <n v="930"/>
    <s v="Inv Booked"/>
    <s v="0002246877"/>
    <s v="Verkoop"/>
    <n v="200"/>
    <s v="Transport drops"/>
    <s v="9 - verwerkt"/>
    <n v="0"/>
    <m/>
    <d v="2023-03-16T00:00:00"/>
    <s v="DROP"/>
    <s v="0001010909516520094791_003"/>
    <m/>
    <m/>
    <m/>
    <s v="EUR"/>
    <n v="54.4"/>
    <s v="EUR"/>
    <n v="54.4"/>
    <s v="EUR"/>
    <n v="54.4"/>
    <n v="54.4"/>
    <n v="0"/>
    <s v="N"/>
    <n v="1223000326"/>
    <d v="2023-04-13T00:00:00"/>
    <m/>
    <d v="2023-03-16T00:00:00"/>
    <s v="00:00"/>
    <s v="23:59"/>
    <d v="2023-03-16T00:00:00"/>
    <s v="08:00"/>
    <s v="16:00"/>
    <n v="0.8"/>
    <s v="ce"/>
    <n v="42"/>
    <n v="0.8"/>
    <n v="0"/>
    <s v="Kuehne+Nagel Tiel 3 Standpl"/>
    <s v="De Diepert 5"/>
    <s v="Tiel"/>
    <s v="4004 MA"/>
    <s v="NL"/>
    <x v="27"/>
    <s v="Nieuwehuizenweg 17"/>
    <x v="30"/>
    <s v="2314XP"/>
    <s v="NL"/>
    <s v="0002246877"/>
    <s v="0094791_003"/>
    <s v="31V"/>
    <s v="NL001131849B01"/>
    <n v="2"/>
    <n v="0"/>
    <n v="54.4"/>
    <s v="N"/>
    <s v="Peter Appel Transport B.V."/>
    <n v="36744"/>
    <d v="2023-03-16T00:00:00"/>
    <s v="08:16:00"/>
    <n v="0"/>
    <x v="3"/>
    <x v="10"/>
    <n v="3"/>
    <x v="26"/>
    <n v="1"/>
    <n v="0.8"/>
    <x v="0"/>
    <n v="54.4"/>
    <n v="0"/>
    <n v="54.4"/>
  </r>
  <r>
    <s v="COLGATE 3800 DEB."/>
    <s v="Colgate-Palmolive Nederland BV"/>
    <s v="101t"/>
    <n v="101090951652"/>
    <n v="101030164164"/>
    <n v="930"/>
    <s v="Inv Booked"/>
    <s v="0002246880"/>
    <s v="Verkoop"/>
    <n v="200"/>
    <s v="Transport drops"/>
    <s v="9 - verwerkt"/>
    <n v="0"/>
    <m/>
    <d v="2023-03-16T00:00:00"/>
    <s v="DROP"/>
    <s v="0001010909516520094791_006"/>
    <m/>
    <m/>
    <m/>
    <s v="EUR"/>
    <n v="54.4"/>
    <s v="EUR"/>
    <n v="54.4"/>
    <s v="EUR"/>
    <n v="54.4"/>
    <n v="54.4"/>
    <n v="0"/>
    <s v="N"/>
    <n v="1223000326"/>
    <d v="2023-04-13T00:00:00"/>
    <m/>
    <d v="2023-03-16T00:00:00"/>
    <s v="00:00"/>
    <s v="23:59"/>
    <d v="2023-03-16T00:00:00"/>
    <s v="07:00"/>
    <s v="13:00"/>
    <n v="0.8"/>
    <s v="ce"/>
    <n v="26"/>
    <n v="0.8"/>
    <n v="0"/>
    <s v="Kuehne+Nagel Tiel 3 Standpl"/>
    <s v="De Diepert 5"/>
    <s v="Tiel"/>
    <s v="4004 MA"/>
    <s v="NL"/>
    <x v="35"/>
    <s v="POMPHOEKWEG 1"/>
    <x v="37"/>
    <s v="5222 BE"/>
    <s v="NL"/>
    <s v="0002246880"/>
    <s v="0094791_006"/>
    <s v="31V"/>
    <s v="NL001131849B01"/>
    <n v="2"/>
    <n v="0"/>
    <n v="54.4"/>
    <s v="N"/>
    <s v="Peter Appel Transport B.V."/>
    <n v="36744"/>
    <d v="2023-03-16T00:00:00"/>
    <s v="11:27:00"/>
    <n v="0"/>
    <x v="3"/>
    <x v="10"/>
    <n v="3"/>
    <x v="31"/>
    <n v="1"/>
    <n v="0.8"/>
    <x v="6"/>
    <n v="54.4"/>
    <n v="0"/>
    <n v="54.4"/>
  </r>
  <r>
    <s v="COLGATE 3800 DEB."/>
    <s v="Colgate-Palmolive Nederland BV"/>
    <s v="101t"/>
    <n v="101090951652"/>
    <n v="101030164165"/>
    <n v="930"/>
    <s v="Inv Booked"/>
    <s v="0002246878"/>
    <s v="Verkoop"/>
    <n v="200"/>
    <s v="Transport drops"/>
    <s v="9 - verwerkt"/>
    <n v="0"/>
    <m/>
    <d v="2023-03-16T00:00:00"/>
    <s v="DROP"/>
    <s v="0001010909516520094791_004"/>
    <m/>
    <m/>
    <m/>
    <s v="EUR"/>
    <n v="54.4"/>
    <s v="EUR"/>
    <n v="54.4"/>
    <s v="EUR"/>
    <n v="54.4"/>
    <n v="54.4"/>
    <n v="0"/>
    <s v="N"/>
    <n v="1223000326"/>
    <d v="2023-04-13T00:00:00"/>
    <m/>
    <d v="2023-03-16T00:00:00"/>
    <s v="00:00"/>
    <s v="23:59"/>
    <d v="2023-03-16T00:00:00"/>
    <s v="08:00"/>
    <s v="16:00"/>
    <n v="0.8"/>
    <s v="ce"/>
    <n v="8"/>
    <n v="0.8"/>
    <n v="0"/>
    <s v="Kuehne+Nagel Tiel 3 Standpl"/>
    <s v="De Diepert 5"/>
    <s v="Tiel"/>
    <s v="4004 MA"/>
    <s v="NL"/>
    <x v="68"/>
    <s v="Admiraalsplein 15"/>
    <x v="21"/>
    <s v="3317BA"/>
    <s v="NL"/>
    <s v="0002246878"/>
    <s v="0094791_004"/>
    <s v="31V"/>
    <s v="NL001131849B01"/>
    <n v="2"/>
    <n v="0"/>
    <n v="54.4"/>
    <s v="N"/>
    <s v="Peter Appel Transport B.V."/>
    <n v="36744"/>
    <d v="2023-03-16T00:00:00"/>
    <s v="09:29:00"/>
    <n v="0"/>
    <x v="3"/>
    <x v="10"/>
    <n v="3"/>
    <x v="19"/>
    <n v="1"/>
    <n v="0.8"/>
    <x v="6"/>
    <n v="54.4"/>
    <n v="0"/>
    <n v="54.4"/>
  </r>
  <r>
    <s v="COLGATE 3800 DEB."/>
    <s v="Colgate-Palmolive Nederland BV"/>
    <s v="101t"/>
    <n v="101090951674"/>
    <n v="101030164166"/>
    <n v="930"/>
    <s v="Inv Booked"/>
    <s v="0002246883"/>
    <s v="Verkoop"/>
    <n v="170"/>
    <s v="Transport drops zone"/>
    <s v="9 - verwerkt"/>
    <n v="0"/>
    <m/>
    <d v="2023-03-16T00:00:00"/>
    <s v="DROP"/>
    <s v="0001010909516740094839_004"/>
    <m/>
    <m/>
    <m/>
    <s v="EUR"/>
    <n v="117.32"/>
    <s v="EUR"/>
    <n v="117.32"/>
    <s v="EUR"/>
    <n v="117.32"/>
    <n v="117.32"/>
    <n v="0"/>
    <s v="N"/>
    <n v="1223000326"/>
    <d v="2023-04-13T00:00:00"/>
    <m/>
    <d v="2023-03-16T00:00:00"/>
    <s v="00:00"/>
    <s v="23:59"/>
    <d v="2023-03-16T00:00:00"/>
    <s v="06:00"/>
    <s v="14:30"/>
    <n v="4"/>
    <s v="ce"/>
    <n v="2234"/>
    <n v="4"/>
    <n v="2"/>
    <s v="Kuehne+Nagel Tiel 3 Standpl"/>
    <s v="De Diepert 5"/>
    <s v="Tiel"/>
    <s v="4004 MA"/>
    <s v="NL"/>
    <x v="37"/>
    <s v="Dublinweg 3"/>
    <x v="39"/>
    <s v="9744 VB"/>
    <s v="NL"/>
    <s v="0002246883"/>
    <s v="0094839_004"/>
    <s v="31V"/>
    <s v="NL001131849B01"/>
    <n v="2"/>
    <n v="0"/>
    <n v="117.32"/>
    <s v="N"/>
    <s v="Peter Appel Transport B.V."/>
    <n v="36622"/>
    <d v="2023-03-16T00:00:00"/>
    <s v="13:46:00"/>
    <n v="0"/>
    <x v="3"/>
    <x v="10"/>
    <n v="3"/>
    <x v="32"/>
    <n v="1"/>
    <n v="4"/>
    <x v="8"/>
    <n v="117.32"/>
    <n v="0"/>
    <n v="117.32"/>
  </r>
  <r>
    <s v="COLGATE 3800 DEB."/>
    <s v="Colgate-Palmolive Nederland BV"/>
    <s v="101t"/>
    <n v="101090951677"/>
    <n v="101030164167"/>
    <n v="930"/>
    <s v="Inv Booked"/>
    <s v="0002246885"/>
    <s v="Verkoop"/>
    <n v="170"/>
    <s v="Transport drops zone"/>
    <s v="9 - verwerkt"/>
    <n v="0"/>
    <m/>
    <d v="2023-03-16T00:00:00"/>
    <s v="DROP"/>
    <s v="0001010909516770094841_003"/>
    <m/>
    <m/>
    <m/>
    <s v="EUR"/>
    <n v="71.069999999999993"/>
    <s v="EUR"/>
    <n v="71.069999999999993"/>
    <s v="EUR"/>
    <n v="71.069999999999993"/>
    <n v="71.069999999999993"/>
    <n v="0"/>
    <s v="N"/>
    <n v="1223000326"/>
    <d v="2023-04-13T00:00:00"/>
    <m/>
    <d v="2023-03-16T00:00:00"/>
    <s v="00:00"/>
    <s v="23:59"/>
    <d v="2023-03-16T00:00:00"/>
    <s v="06:00"/>
    <s v="14:00"/>
    <n v="3.2"/>
    <s v="ce"/>
    <n v="2165"/>
    <n v="3.2"/>
    <n v="2"/>
    <s v="Kuehne+Nagel Tiel 3 Standpl"/>
    <s v="De Diepert 5"/>
    <s v="Tiel"/>
    <s v="4004 MA"/>
    <s v="NL"/>
    <x v="30"/>
    <s v="Brandpuntlaan Zuid 1"/>
    <x v="4"/>
    <s v="2665NZ"/>
    <s v="NL"/>
    <s v="0002246885"/>
    <s v="0094841_003"/>
    <s v="31V"/>
    <s v="NL001131849B01"/>
    <n v="2"/>
    <n v="0"/>
    <n v="71.069999999999993"/>
    <s v="N"/>
    <s v="Peter Appel Transport B.V."/>
    <n v="36622"/>
    <d v="2023-03-16T00:00:00"/>
    <s v="08:31:00"/>
    <n v="5"/>
    <x v="3"/>
    <x v="10"/>
    <n v="3"/>
    <x v="4"/>
    <n v="1"/>
    <n v="3.2"/>
    <x v="8"/>
    <n v="71.069999999999993"/>
    <n v="0"/>
    <n v="71.069999999999993"/>
  </r>
  <r>
    <s v="COLGATE 3800 DEB."/>
    <s v="Colgate-Palmolive Nederland BV"/>
    <s v="101t"/>
    <n v="101090952118"/>
    <n v="101030164170"/>
    <n v="930"/>
    <s v="Inv Booked"/>
    <s v="0002246891"/>
    <s v="Verkoop"/>
    <n v="170"/>
    <s v="Transport drops zone"/>
    <s v="9 - verwerkt"/>
    <n v="0"/>
    <m/>
    <d v="2023-03-16T00:00:00"/>
    <s v="DROP"/>
    <s v="0001010909521180095038_002"/>
    <m/>
    <m/>
    <m/>
    <s v="EUR"/>
    <n v="89.94"/>
    <s v="EUR"/>
    <n v="89.94"/>
    <s v="EUR"/>
    <n v="89.94"/>
    <n v="89.94"/>
    <n v="0"/>
    <s v="N"/>
    <n v="1223000326"/>
    <d v="2023-04-13T00:00:00"/>
    <m/>
    <d v="2023-03-16T00:00:00"/>
    <s v="00:00"/>
    <s v="23:59"/>
    <d v="2023-03-16T00:00:00"/>
    <s v="10:00"/>
    <s v="12:00"/>
    <n v="5.6"/>
    <s v="ce"/>
    <n v="5349"/>
    <n v="5.6"/>
    <n v="10"/>
    <s v="Kuehne+Nagel Tiel 3 Standpl"/>
    <s v="De Diepert 5"/>
    <s v="Tiel"/>
    <s v="4004 MA"/>
    <s v="NL"/>
    <x v="28"/>
    <s v="ECOFACTORIJ  20"/>
    <x v="31"/>
    <s v="7325 WC"/>
    <s v="NL"/>
    <s v="0002246891"/>
    <s v="0095038_002"/>
    <s v="31V"/>
    <s v="NL001131849B01"/>
    <n v="2"/>
    <n v="0"/>
    <n v="89.94"/>
    <s v="N"/>
    <s v="Peter Appel Transport B.V."/>
    <n v="36622"/>
    <d v="2023-03-16T00:00:00"/>
    <s v="11:08:00"/>
    <n v="0"/>
    <x v="3"/>
    <x v="10"/>
    <n v="3"/>
    <x v="27"/>
    <n v="1"/>
    <n v="5.6"/>
    <x v="0"/>
    <n v="89.94"/>
    <n v="0"/>
    <n v="89.94"/>
  </r>
  <r>
    <s v="COLGATE 3800 DEB."/>
    <s v="Colgate-Palmolive Nederland BV"/>
    <s v="101t"/>
    <n v="101090951677"/>
    <n v="101030164171"/>
    <n v="930"/>
    <s v="Inv Booked"/>
    <s v="0002246895"/>
    <s v="Verkoop"/>
    <n v="170"/>
    <s v="Transport drops zone"/>
    <s v="9 - verwerkt"/>
    <n v="0"/>
    <m/>
    <d v="2023-03-16T00:00:00"/>
    <s v="DROP"/>
    <s v="0001010909516770094841_004"/>
    <m/>
    <m/>
    <m/>
    <s v="EUR"/>
    <n v="106.82"/>
    <s v="EUR"/>
    <n v="106.82"/>
    <s v="EUR"/>
    <n v="106.82"/>
    <n v="106.82"/>
    <n v="0"/>
    <s v="N"/>
    <n v="1223000326"/>
    <d v="2023-04-13T00:00:00"/>
    <m/>
    <d v="2023-03-16T00:00:00"/>
    <s v="00:00"/>
    <s v="23:59"/>
    <d v="2023-03-16T00:00:00"/>
    <s v="08:00"/>
    <s v="09:00"/>
    <n v="6.4"/>
    <s v="ce"/>
    <n v="5982"/>
    <n v="6.4"/>
    <n v="11"/>
    <s v="Kuehne+Nagel Tiel 3 Standpl"/>
    <s v="De Diepert 5"/>
    <s v="Tiel"/>
    <s v="4004 MA"/>
    <s v="NL"/>
    <x v="2"/>
    <s v="Laan van Ruyven 1"/>
    <x v="11"/>
    <s v="2645EE"/>
    <s v="NL"/>
    <s v="0002246895"/>
    <s v="0094841_004"/>
    <s v="31V"/>
    <s v="NL001131849B01"/>
    <n v="2"/>
    <n v="0"/>
    <n v="106.82"/>
    <s v="N"/>
    <s v="Peter Appel Transport B.V."/>
    <n v="36622"/>
    <d v="2023-03-16T00:00:00"/>
    <s v="10:16:00"/>
    <n v="0"/>
    <x v="3"/>
    <x v="10"/>
    <n v="3"/>
    <x v="4"/>
    <n v="1"/>
    <n v="6.4"/>
    <x v="2"/>
    <n v="106.82"/>
    <n v="0"/>
    <n v="106.82"/>
  </r>
  <r>
    <s v="COLGATE 3800 DEB."/>
    <s v="Colgate-Palmolive Nederland BV"/>
    <s v="101t"/>
    <n v="101090951675"/>
    <n v="101030164173"/>
    <n v="930"/>
    <s v="Inv Booked"/>
    <s v="0002246897"/>
    <s v="Verkoop"/>
    <n v="170"/>
    <s v="Transport drops zone"/>
    <s v="9 - verwerkt"/>
    <n v="0"/>
    <m/>
    <d v="2023-03-16T00:00:00"/>
    <s v="DROP"/>
    <s v="0001010909516750094845_002"/>
    <m/>
    <m/>
    <m/>
    <s v="EUR"/>
    <n v="129.27000000000001"/>
    <s v="EUR"/>
    <n v="129.27000000000001"/>
    <s v="EUR"/>
    <n v="129.27000000000001"/>
    <n v="129.27000000000001"/>
    <n v="0"/>
    <s v="N"/>
    <n v="1223000326"/>
    <d v="2023-04-13T00:00:00"/>
    <m/>
    <d v="2023-03-16T00:00:00"/>
    <s v="00:00"/>
    <s v="23:59"/>
    <d v="2023-03-16T00:00:00"/>
    <s v="07:00"/>
    <s v="10:00"/>
    <n v="8.8000000000000007"/>
    <s v="ce"/>
    <n v="4327"/>
    <n v="8.8000000000000007"/>
    <n v="2"/>
    <s v="Kuehne+Nagel Tiel 3 Standpl"/>
    <s v="De Diepert 5"/>
    <s v="Tiel"/>
    <s v="4004 MA"/>
    <s v="NL"/>
    <x v="12"/>
    <s v="SLEGO 1"/>
    <x v="13"/>
    <s v="1046 BM"/>
    <s v="NL"/>
    <s v="0002246897"/>
    <s v="0094845_002"/>
    <s v="31V"/>
    <s v="NL001131849B01"/>
    <n v="2"/>
    <n v="0"/>
    <n v="129.27000000000001"/>
    <s v="N"/>
    <s v="Peter Appel Transport B.V."/>
    <n v="36622"/>
    <d v="2023-03-16T00:00:00"/>
    <s v="09:46:00"/>
    <n v="0"/>
    <x v="3"/>
    <x v="10"/>
    <n v="3"/>
    <x v="11"/>
    <n v="1"/>
    <n v="8.8000000000000007"/>
    <x v="0"/>
    <n v="129.27000000000001"/>
    <n v="0"/>
    <n v="129.27000000000001"/>
  </r>
  <r>
    <s v="COLGATE 3800 DEB."/>
    <s v="Colgate-Palmolive Nederland BV"/>
    <s v="101t"/>
    <n v="0"/>
    <n v="101030164365"/>
    <n v="930"/>
    <s v="Inv Booked"/>
    <s v="0002246942"/>
    <s v="Verkoop"/>
    <n v="170"/>
    <s v="Transport drops zone"/>
    <s v="9 - verwerkt"/>
    <n v="0"/>
    <m/>
    <d v="2023-03-17T00:00:00"/>
    <m/>
    <m/>
    <m/>
    <m/>
    <m/>
    <s v="EUR"/>
    <n v="28.84"/>
    <s v="EUR"/>
    <n v="28.84"/>
    <s v="EUR"/>
    <n v="28.84"/>
    <n v="28.84"/>
    <n v="0"/>
    <s v="N"/>
    <n v="1223000326"/>
    <d v="2023-04-13T00:00:00"/>
    <m/>
    <d v="2023-03-17T00:00:00"/>
    <s v="00:00"/>
    <s v="23:59"/>
    <d v="2023-03-17T00:00:00"/>
    <s v="12:00"/>
    <s v="12:00"/>
    <n v="0.8"/>
    <s v="ce"/>
    <n v="595"/>
    <n v="0.8"/>
    <n v="1"/>
    <s v="Kuehne+Nagel Tiel 3 Standpl"/>
    <s v="De Diepert 5"/>
    <s v="Tiel"/>
    <s v="4004 MA"/>
    <s v="NL"/>
    <x v="3"/>
    <s v="FACETLAAN 6"/>
    <x v="4"/>
    <s v="2665 NR"/>
    <s v="NL"/>
    <s v="0002246942"/>
    <m/>
    <s v="31V"/>
    <s v="NL001131849B01"/>
    <n v="2"/>
    <n v="0"/>
    <n v="28.84"/>
    <s v="N"/>
    <m/>
    <n v="36622"/>
    <d v="2023-03-17T00:00:00"/>
    <s v="12:00:00"/>
    <n v="0"/>
    <x v="4"/>
    <x v="10"/>
    <n v="3"/>
    <x v="4"/>
    <n v="0"/>
    <s v=""/>
    <x v="3"/>
    <s v=""/>
    <n v="0"/>
    <s v=""/>
  </r>
  <r>
    <s v="COLGATE 3800 DEB."/>
    <s v="Colgate-Palmolive Nederland BV"/>
    <s v="101t"/>
    <n v="101090952389"/>
    <n v="101030164268"/>
    <n v="930"/>
    <s v="Inv Booked"/>
    <s v="0002246907"/>
    <s v="Verkoop"/>
    <n v="170"/>
    <s v="Transport drops zone"/>
    <s v="9 - verwerkt"/>
    <n v="0"/>
    <m/>
    <d v="2023-03-17T00:00:00"/>
    <s v="DROP"/>
    <s v="0001010909523890095242_005"/>
    <m/>
    <m/>
    <m/>
    <s v="EUR"/>
    <n v="11.26"/>
    <s v="EUR"/>
    <n v="11.26"/>
    <s v="EUR"/>
    <n v="11.26"/>
    <n v="11.26"/>
    <n v="0"/>
    <s v="N"/>
    <n v="1223000326"/>
    <d v="2023-04-13T00:00:00"/>
    <m/>
    <d v="2023-03-17T00:00:00"/>
    <s v="00:00"/>
    <s v="23:59"/>
    <d v="2023-03-17T00:00:00"/>
    <s v="13:00"/>
    <s v="13:00"/>
    <n v="0.8"/>
    <s v="ce"/>
    <n v="479"/>
    <n v="0.8"/>
    <n v="0"/>
    <s v="Kuehne+Nagel Tiel 3 Standpl"/>
    <s v="De Diepert 5"/>
    <s v="Tiel"/>
    <s v="4004 MA"/>
    <s v="NL"/>
    <x v="46"/>
    <s v="FLORIJNSTRAAT  4C"/>
    <x v="23"/>
    <s v="4903 RM"/>
    <s v="NL"/>
    <s v="0002246907"/>
    <s v="0095242_005"/>
    <s v="31V"/>
    <s v="NL001131849B01"/>
    <n v="2"/>
    <n v="0"/>
    <n v="11.26"/>
    <s v="N"/>
    <s v="Peter Appel Transport B.V."/>
    <n v="36622"/>
    <d v="2023-03-17T00:00:00"/>
    <s v="13:03:00"/>
    <n v="0"/>
    <x v="4"/>
    <x v="10"/>
    <n v="3"/>
    <x v="34"/>
    <n v="1"/>
    <n v="10.4"/>
    <x v="5"/>
    <n v="146.42999999999998"/>
    <n v="0"/>
    <n v="146.42999999999998"/>
  </r>
  <r>
    <s v="COLGATE 3800 DEB."/>
    <s v="Colgate-Palmolive Nederland BV"/>
    <s v="101t"/>
    <n v="0"/>
    <n v="101030164269"/>
    <n v="930"/>
    <s v="Inv Booked"/>
    <s v="0002246911"/>
    <s v="Verkoop"/>
    <n v="170"/>
    <s v="Transport drops zone"/>
    <s v="9 - verwerkt"/>
    <n v="0"/>
    <m/>
    <d v="2023-03-17T00:00:00"/>
    <m/>
    <m/>
    <m/>
    <m/>
    <m/>
    <s v="EUR"/>
    <n v="138.80000000000001"/>
    <s v="EUR"/>
    <n v="138.80000000000001"/>
    <s v="EUR"/>
    <n v="138.80000000000001"/>
    <n v="138.80000000000001"/>
    <n v="0"/>
    <s v="N"/>
    <n v="1223000326"/>
    <d v="2023-04-13T00:00:00"/>
    <m/>
    <d v="2023-03-17T00:00:00"/>
    <s v="00:00"/>
    <s v="23:59"/>
    <d v="2023-03-17T00:00:00"/>
    <s v="12:00"/>
    <s v="13:00"/>
    <n v="8"/>
    <s v="ce"/>
    <n v="4134"/>
    <n v="8"/>
    <n v="6"/>
    <s v="Kuehne+Nagel Tiel 3 Standpl"/>
    <s v="De Diepert 5"/>
    <s v="Tiel"/>
    <s v="4004 MA"/>
    <s v="NL"/>
    <x v="16"/>
    <s v="Rijnland 4"/>
    <x v="19"/>
    <s v="1948RL"/>
    <s v="NL"/>
    <s v="0002246911"/>
    <s v="0095470_004"/>
    <s v="31V"/>
    <s v="NL001131849B01"/>
    <n v="2"/>
    <n v="0"/>
    <n v="138.80000000000001"/>
    <s v="N"/>
    <m/>
    <n v="36622"/>
    <d v="2023-03-17T00:00:00"/>
    <s v="12:39:00"/>
    <n v="0"/>
    <x v="4"/>
    <x v="10"/>
    <n v="3"/>
    <x v="17"/>
    <n v="1"/>
    <n v="8"/>
    <x v="0"/>
    <n v="138.80000000000001"/>
    <n v="0"/>
    <n v="138.80000000000001"/>
  </r>
  <r>
    <s v="COLGATE 3800 DEB."/>
    <s v="Colgate-Palmolive Nederland BV"/>
    <s v="101t"/>
    <n v="101090952391"/>
    <n v="101030164270"/>
    <n v="930"/>
    <s v="Inv Booked"/>
    <s v="0002246908"/>
    <s v="Verkoop"/>
    <n v="170"/>
    <s v="Transport drops zone"/>
    <s v="9 - verwerkt"/>
    <n v="0"/>
    <m/>
    <d v="2023-03-17T00:00:00"/>
    <s v="DROP"/>
    <s v="0001010909523910095252_003"/>
    <m/>
    <m/>
    <m/>
    <s v="EUR"/>
    <n v="123.01"/>
    <s v="EUR"/>
    <n v="123.01"/>
    <s v="EUR"/>
    <n v="123.01"/>
    <n v="123.01"/>
    <n v="0"/>
    <s v="N"/>
    <n v="1223000326"/>
    <d v="2023-04-13T00:00:00"/>
    <m/>
    <d v="2023-03-17T00:00:00"/>
    <s v="00:00"/>
    <s v="23:59"/>
    <d v="2023-03-17T00:00:00"/>
    <s v="19:00"/>
    <s v="19:00"/>
    <n v="12.8"/>
    <s v="ce"/>
    <n v="14635"/>
    <n v="12.8"/>
    <n v="24"/>
    <s v="Kuehne+Nagel Tiel 3 Standpl"/>
    <s v="De Diepert 5"/>
    <s v="Tiel"/>
    <s v="4004 MA"/>
    <s v="NL"/>
    <x v="14"/>
    <s v="Rood 24"/>
    <x v="17"/>
    <s v="6666LT"/>
    <s v="NL"/>
    <s v="0002246908"/>
    <s v="0095252_003"/>
    <s v="31V"/>
    <s v="NL001131849B01"/>
    <n v="2"/>
    <n v="0"/>
    <n v="123.01"/>
    <s v="N"/>
    <s v="Peter Appel Transport B.V."/>
    <n v="36622"/>
    <d v="2023-03-17T00:00:00"/>
    <s v="20:44:00"/>
    <n v="0"/>
    <x v="4"/>
    <x v="10"/>
    <n v="3"/>
    <x v="15"/>
    <n v="1"/>
    <n v="12.8"/>
    <x v="5"/>
    <n v="123.01"/>
    <n v="0"/>
    <n v="123.01"/>
  </r>
  <r>
    <s v="COLGATE 3800 DEB."/>
    <s v="Colgate-Palmolive Nederland BV"/>
    <s v="101t"/>
    <n v="101090953365"/>
    <n v="101030164271"/>
    <n v="930"/>
    <s v="Inv Booked"/>
    <s v="0002246912"/>
    <s v="Verkoop"/>
    <n v="170"/>
    <s v="Transport drops zone"/>
    <s v="9 - verwerkt"/>
    <n v="0"/>
    <m/>
    <d v="2023-03-17T00:00:00"/>
    <s v="DROP"/>
    <s v="0001010909533650095466_002"/>
    <m/>
    <m/>
    <m/>
    <s v="EUR"/>
    <n v="140.44999999999999"/>
    <s v="EUR"/>
    <n v="140.44999999999999"/>
    <s v="EUR"/>
    <n v="140.44999999999999"/>
    <n v="140.44999999999999"/>
    <n v="0"/>
    <s v="N"/>
    <n v="1223000326"/>
    <d v="2023-04-13T00:00:00"/>
    <m/>
    <d v="2023-03-17T00:00:00"/>
    <s v="00:00"/>
    <s v="23:59"/>
    <d v="2023-03-17T00:00:00"/>
    <s v="14:00"/>
    <s v="14:00"/>
    <n v="16.8"/>
    <s v="ce"/>
    <n v="13584"/>
    <n v="16.8"/>
    <n v="27"/>
    <s v="Kuehne+Nagel Tiel 3 Standpl"/>
    <s v="De Diepert 5"/>
    <s v="Tiel"/>
    <s v="4004 MA"/>
    <s v="NL"/>
    <x v="14"/>
    <s v="Rood 24"/>
    <x v="17"/>
    <s v="6666LT"/>
    <s v="NL"/>
    <s v="0002246912"/>
    <s v="0095466_002"/>
    <s v="31V"/>
    <s v="NL001131849B01"/>
    <n v="2"/>
    <n v="0"/>
    <n v="140.44999999999999"/>
    <s v="N"/>
    <s v="Peter Appel Transport B.V."/>
    <n v="36622"/>
    <d v="2023-03-17T00:00:00"/>
    <s v="14:30:00"/>
    <n v="0"/>
    <x v="4"/>
    <x v="10"/>
    <n v="3"/>
    <x v="15"/>
    <n v="1"/>
    <n v="17.600000000000001"/>
    <x v="5"/>
    <n v="147.13999999999999"/>
    <n v="0"/>
    <n v="147.13999999999999"/>
  </r>
  <r>
    <s v="COLGATE 3800 DEB."/>
    <s v="Colgate-Palmolive Nederland BV"/>
    <s v="101t"/>
    <n v="101090952389"/>
    <n v="101030164272"/>
    <n v="930"/>
    <s v="Inv Booked"/>
    <s v="0002246909"/>
    <s v="Verkoop"/>
    <n v="170"/>
    <s v="Transport drops zone"/>
    <s v="9 - verwerkt"/>
    <n v="0"/>
    <m/>
    <d v="2023-03-17T00:00:00"/>
    <s v="DROP"/>
    <s v="0001010909523890095242_005"/>
    <m/>
    <m/>
    <m/>
    <s v="EUR"/>
    <n v="135.16999999999999"/>
    <s v="EUR"/>
    <n v="135.16999999999999"/>
    <s v="EUR"/>
    <n v="135.16999999999999"/>
    <n v="135.16999999999999"/>
    <n v="0"/>
    <s v="N"/>
    <n v="1223000326"/>
    <d v="2023-04-13T00:00:00"/>
    <m/>
    <d v="2023-03-17T00:00:00"/>
    <s v="00:00"/>
    <s v="23:59"/>
    <d v="2023-03-17T00:00:00"/>
    <s v="13:00"/>
    <s v="13:00"/>
    <n v="9.6"/>
    <s v="ce"/>
    <n v="10680"/>
    <n v="9.6"/>
    <n v="18"/>
    <s v="Kuehne+Nagel Tiel 3 Standpl"/>
    <s v="De Diepert 5"/>
    <s v="Tiel"/>
    <s v="4004 MA"/>
    <s v="NL"/>
    <x v="46"/>
    <s v="FLORIJNSTRAAT  4C"/>
    <x v="23"/>
    <s v="4903 RM"/>
    <s v="NL"/>
    <s v="0002246909"/>
    <s v="0095242_005"/>
    <s v="31V"/>
    <s v="NL001131849B01"/>
    <n v="2"/>
    <n v="0"/>
    <n v="135.16999999999999"/>
    <s v="N"/>
    <s v="Peter Appel Transport B.V."/>
    <n v="36622"/>
    <d v="2023-03-17T00:00:00"/>
    <s v="13:03:00"/>
    <n v="0"/>
    <x v="4"/>
    <x v="10"/>
    <n v="3"/>
    <x v="34"/>
    <n v="0"/>
    <s v=""/>
    <x v="5"/>
    <s v=""/>
    <n v="0"/>
    <s v=""/>
  </r>
  <r>
    <s v="COLGATE 3800 DEB."/>
    <s v="Colgate-Palmolive Nederland BV"/>
    <s v="101t"/>
    <n v="101090953365"/>
    <n v="101030164273"/>
    <n v="930"/>
    <s v="Inv Booked"/>
    <s v="0002246910"/>
    <s v="Verkoop"/>
    <n v="170"/>
    <s v="Transport drops zone"/>
    <s v="9 - verwerkt"/>
    <n v="0"/>
    <m/>
    <d v="2023-03-17T00:00:00"/>
    <s v="DROP"/>
    <s v="0001010909533650095466_002"/>
    <m/>
    <m/>
    <m/>
    <s v="EUR"/>
    <n v="6.69"/>
    <s v="EUR"/>
    <n v="6.69"/>
    <s v="EUR"/>
    <n v="6.69"/>
    <n v="6.69"/>
    <n v="0"/>
    <s v="N"/>
    <n v="1223000326"/>
    <d v="2023-04-13T00:00:00"/>
    <m/>
    <d v="2023-03-17T00:00:00"/>
    <s v="00:00"/>
    <s v="23:59"/>
    <d v="2023-03-17T00:00:00"/>
    <s v="14:00"/>
    <s v="14:00"/>
    <n v="0.8"/>
    <s v="ce"/>
    <n v="399"/>
    <n v="0.8"/>
    <n v="0"/>
    <s v="Kuehne+Nagel Tiel 3 Standpl"/>
    <s v="De Diepert 5"/>
    <s v="Tiel"/>
    <s v="4004 MA"/>
    <s v="NL"/>
    <x v="14"/>
    <s v="Rood 24"/>
    <x v="17"/>
    <s v="6666LT"/>
    <s v="NL"/>
    <s v="0002246910"/>
    <s v="0095466_002"/>
    <s v="31V"/>
    <s v="NL001131849B01"/>
    <n v="2"/>
    <n v="0"/>
    <n v="6.69"/>
    <s v="N"/>
    <s v="Peter Appel Transport B.V."/>
    <n v="36622"/>
    <d v="2023-03-17T00:00:00"/>
    <s v="14:30:00"/>
    <n v="0"/>
    <x v="4"/>
    <x v="10"/>
    <n v="3"/>
    <x v="15"/>
    <n v="0"/>
    <s v=""/>
    <x v="5"/>
    <s v=""/>
    <n v="0"/>
    <s v=""/>
  </r>
  <r>
    <s v="COLGATE 3800 DEB."/>
    <s v="Colgate-Palmolive Nederland BV"/>
    <s v="101t"/>
    <n v="101090952913"/>
    <n v="101030164327"/>
    <n v="930"/>
    <s v="Inv Booked"/>
    <s v="0002246924"/>
    <s v="Verkoop"/>
    <n v="170"/>
    <s v="Transport drops zone"/>
    <s v="9 - verwerkt"/>
    <n v="0"/>
    <m/>
    <d v="2023-03-18T00:00:00"/>
    <s v="DROP"/>
    <s v="0001010909529130095606_002"/>
    <m/>
    <m/>
    <m/>
    <s v="EUR"/>
    <n v="149.41"/>
    <s v="EUR"/>
    <n v="149.41"/>
    <s v="EUR"/>
    <n v="149.41"/>
    <n v="149.41"/>
    <n v="0"/>
    <s v="N"/>
    <n v="1223000326"/>
    <d v="2023-04-13T00:00:00"/>
    <m/>
    <d v="2023-03-18T00:00:00"/>
    <s v="00:00"/>
    <s v="23:59"/>
    <d v="2023-03-18T00:00:00"/>
    <s v="12:00"/>
    <s v="13:00"/>
    <n v="26"/>
    <s v="ce"/>
    <n v="10655"/>
    <n v="26.4"/>
    <n v="21"/>
    <s v="Kuehne+Nagel Tiel 3 Standpl"/>
    <s v="De Diepert 5"/>
    <s v="Tiel"/>
    <s v="4004 MA"/>
    <s v="NL"/>
    <x v="2"/>
    <s v="Randweg 2"/>
    <x v="6"/>
    <s v="4191 NN"/>
    <s v="NL"/>
    <s v="0002246924"/>
    <s v="0095606_002"/>
    <s v="31V"/>
    <s v="NL001131849B01"/>
    <n v="2"/>
    <n v="0"/>
    <n v="149.41"/>
    <s v="N"/>
    <s v="Peter Appel Transport B.V."/>
    <n v="36622"/>
    <d v="2023-03-18T00:00:00"/>
    <s v="12:06:00"/>
    <n v="0"/>
    <x v="5"/>
    <x v="10"/>
    <n v="3"/>
    <x v="6"/>
    <n v="1"/>
    <n v="26.4"/>
    <x v="2"/>
    <n v="149.41"/>
    <n v="0"/>
    <n v="149.41"/>
  </r>
  <r>
    <s v="COLGATE 3800 DEB."/>
    <s v="Colgate-Palmolive Nederland BV"/>
    <s v="101t"/>
    <n v="101090952900"/>
    <n v="101030164328"/>
    <n v="930"/>
    <s v="Inv Booked"/>
    <s v="0002246926"/>
    <s v="Verkoop"/>
    <n v="170"/>
    <s v="Transport drops zone"/>
    <s v="9 - verwerkt"/>
    <n v="0"/>
    <m/>
    <d v="2023-03-18T00:00:00"/>
    <s v="DROP"/>
    <s v="0001010909529000095589_002"/>
    <m/>
    <m/>
    <m/>
    <s v="EUR"/>
    <n v="6.47"/>
    <s v="EUR"/>
    <n v="6.47"/>
    <s v="EUR"/>
    <n v="6.47"/>
    <n v="6.47"/>
    <n v="0"/>
    <s v="N"/>
    <n v="1223000326"/>
    <d v="2023-04-13T00:00:00"/>
    <m/>
    <d v="2023-03-18T00:00:00"/>
    <s v="00:00"/>
    <s v="23:59"/>
    <d v="2023-03-18T00:00:00"/>
    <s v="08:15"/>
    <s v="09:15"/>
    <n v="0.8"/>
    <s v="ce"/>
    <n v="216"/>
    <n v="0.8"/>
    <n v="0"/>
    <s v="Kuehne+Nagel Tiel 3 Standpl"/>
    <s v="De Diepert 5"/>
    <s v="Tiel"/>
    <s v="4004 MA"/>
    <s v="NL"/>
    <x v="24"/>
    <s v="Ravenswade 14"/>
    <x v="26"/>
    <s v="3439 LD"/>
    <s v="NL"/>
    <s v="0002246926"/>
    <s v="0095589_002"/>
    <s v="31V"/>
    <s v="NL001131849B01"/>
    <n v="2"/>
    <n v="0"/>
    <n v="6.47"/>
    <s v="N"/>
    <s v="Peter Appel Transport B.V."/>
    <n v="36622"/>
    <d v="2023-03-18T00:00:00"/>
    <s v="09:31:00"/>
    <n v="0"/>
    <x v="5"/>
    <x v="10"/>
    <n v="3"/>
    <x v="22"/>
    <n v="1"/>
    <n v="26.400000000000002"/>
    <x v="7"/>
    <n v="213.58"/>
    <n v="0"/>
    <n v="213.58"/>
  </r>
  <r>
    <s v="COLGATE 3800 DEB."/>
    <s v="Colgate-Palmolive Nederland BV"/>
    <s v="101t"/>
    <n v="101090952872"/>
    <n v="101030164334"/>
    <n v="930"/>
    <s v="Inv Booked"/>
    <s v="0002246922"/>
    <s v="Verkoop"/>
    <n v="170"/>
    <s v="Transport drops zone"/>
    <s v="9 - verwerkt"/>
    <n v="0"/>
    <m/>
    <d v="2023-03-18T00:00:00"/>
    <s v="DROP"/>
    <s v="0001010909528720095563_002"/>
    <m/>
    <m/>
    <m/>
    <s v="EUR"/>
    <n v="117.73"/>
    <s v="EUR"/>
    <n v="117.73"/>
    <s v="EUR"/>
    <n v="117.73"/>
    <n v="117.73"/>
    <n v="0"/>
    <s v="Y"/>
    <n v="1223000326"/>
    <d v="2023-04-13T00:00:00"/>
    <m/>
    <d v="2023-03-18T00:00:00"/>
    <s v="00:00"/>
    <s v="23:59"/>
    <d v="2023-03-18T00:00:00"/>
    <s v="06:00"/>
    <s v="07:00"/>
    <n v="20.8"/>
    <s v="ce"/>
    <n v="13504"/>
    <n v="20.8"/>
    <n v="29"/>
    <s v="Kuehne+Nagel Tiel 3 Standpl"/>
    <s v="De Diepert 5"/>
    <s v="Tiel"/>
    <s v="4004 MA"/>
    <s v="NL"/>
    <x v="2"/>
    <s v="Randweg 2"/>
    <x v="6"/>
    <s v="4191 NN"/>
    <s v="NL"/>
    <s v="0002246922"/>
    <s v="0095563_002"/>
    <s v="31V"/>
    <s v="NL001131849B01"/>
    <n v="2"/>
    <n v="0"/>
    <n v="117.73"/>
    <s v="N"/>
    <s v="Peter Appel Transport B.V."/>
    <n v="36622"/>
    <d v="2023-03-18T00:00:00"/>
    <s v="07:02:00"/>
    <n v="0"/>
    <x v="5"/>
    <x v="10"/>
    <n v="3"/>
    <x v="6"/>
    <n v="1"/>
    <n v="26.4"/>
    <x v="2"/>
    <n v="149.43"/>
    <n v="0"/>
    <n v="149.43"/>
  </r>
  <r>
    <s v="COLGATE 3800 DEB."/>
    <s v="Colgate-Palmolive Nederland BV"/>
    <s v="101t"/>
    <n v="101090952900"/>
    <n v="101030164341"/>
    <n v="930"/>
    <s v="Inv Booked"/>
    <s v="0002246929"/>
    <s v="Verkoop"/>
    <n v="170"/>
    <s v="Transport drops zone"/>
    <s v="9 - verwerkt"/>
    <n v="0"/>
    <m/>
    <d v="2023-03-18T00:00:00"/>
    <s v="DROP"/>
    <s v="0001010909529000095589_002"/>
    <m/>
    <m/>
    <m/>
    <s v="EUR"/>
    <n v="207.11"/>
    <s v="EUR"/>
    <n v="207.11"/>
    <s v="EUR"/>
    <n v="207.11"/>
    <n v="207.11"/>
    <n v="0"/>
    <s v="N"/>
    <n v="1223000326"/>
    <d v="2023-04-13T00:00:00"/>
    <m/>
    <d v="2023-03-18T00:00:00"/>
    <s v="00:00"/>
    <s v="23:59"/>
    <d v="2023-03-18T00:00:00"/>
    <s v="08:15"/>
    <s v="09:15"/>
    <n v="25"/>
    <s v="ce"/>
    <n v="11430"/>
    <n v="25.6"/>
    <n v="22"/>
    <s v="Kuehne+Nagel Tiel 3 Standpl"/>
    <s v="De Diepert 5"/>
    <s v="Tiel"/>
    <s v="4004 MA"/>
    <s v="NL"/>
    <x v="24"/>
    <s v="Ravenswade 14"/>
    <x v="26"/>
    <s v="3439 LD"/>
    <s v="NL"/>
    <s v="0002246929"/>
    <s v="0095589_002"/>
    <s v="31V"/>
    <s v="NL001131849B01"/>
    <n v="2"/>
    <n v="0"/>
    <n v="207.11"/>
    <s v="N"/>
    <s v="Peter Appel Transport B.V."/>
    <n v="36622"/>
    <d v="2023-03-18T00:00:00"/>
    <s v="09:31:00"/>
    <n v="0"/>
    <x v="5"/>
    <x v="10"/>
    <n v="3"/>
    <x v="22"/>
    <n v="0"/>
    <s v=""/>
    <x v="7"/>
    <s v=""/>
    <n v="0"/>
    <s v=""/>
  </r>
  <r>
    <s v="COLGATE 3800 DEB."/>
    <s v="Colgate-Palmolive Nederland BV"/>
    <s v="101t"/>
    <n v="101090952880"/>
    <n v="101030164329"/>
    <n v="930"/>
    <s v="Inv Booked"/>
    <s v="0002246920"/>
    <s v="Verkoop"/>
    <n v="170"/>
    <s v="Transport drops zone"/>
    <s v="9 - verwerkt"/>
    <n v="0"/>
    <m/>
    <d v="2023-03-18T00:00:00"/>
    <s v="DROP"/>
    <s v="0001010909528800095568_002"/>
    <m/>
    <m/>
    <m/>
    <s v="EUR"/>
    <n v="5.54"/>
    <s v="EUR"/>
    <n v="5.54"/>
    <s v="EUR"/>
    <n v="5.54"/>
    <n v="5.54"/>
    <n v="0"/>
    <s v="N"/>
    <n v="1223000326"/>
    <d v="2023-04-13T00:00:00"/>
    <m/>
    <d v="2023-03-18T00:00:00"/>
    <s v="00:00"/>
    <s v="23:59"/>
    <d v="2023-03-18T00:00:00"/>
    <s v="07:00"/>
    <s v="07:00"/>
    <n v="0.8"/>
    <s v="ce"/>
    <n v="479"/>
    <n v="0.8"/>
    <n v="0"/>
    <s v="Kuehne+Nagel Tiel 3 Standpl"/>
    <s v="De Diepert 5"/>
    <s v="Tiel"/>
    <s v="4004 MA"/>
    <s v="NL"/>
    <x v="14"/>
    <s v="Rood 24"/>
    <x v="17"/>
    <s v="6666LT"/>
    <s v="NL"/>
    <s v="0002246920"/>
    <s v="0095568_002"/>
    <s v="31V"/>
    <s v="NL001131849B01"/>
    <n v="2"/>
    <n v="0"/>
    <n v="5.54"/>
    <s v="N"/>
    <s v="Peter Appel Transport B.V."/>
    <n v="36622"/>
    <d v="2023-03-18T00:00:00"/>
    <s v="07:48:00"/>
    <n v="0"/>
    <x v="5"/>
    <x v="10"/>
    <n v="3"/>
    <x v="15"/>
    <n v="1"/>
    <n v="26.400000000000002"/>
    <x v="5"/>
    <n v="182.69"/>
    <n v="0"/>
    <n v="182.69"/>
  </r>
  <r>
    <s v="COLGATE 3800 DEB."/>
    <s v="Colgate-Palmolive Nederland BV"/>
    <s v="101t"/>
    <n v="101090952872"/>
    <n v="101030164335"/>
    <n v="930"/>
    <s v="Inv Booked"/>
    <s v="0002246923"/>
    <s v="Verkoop"/>
    <n v="170"/>
    <s v="Transport drops zone"/>
    <s v="9 - verwerkt"/>
    <n v="0"/>
    <m/>
    <d v="2023-03-18T00:00:00"/>
    <s v="DROP"/>
    <s v="0001010909528720095563_002"/>
    <m/>
    <m/>
    <m/>
    <s v="EUR"/>
    <n v="31.7"/>
    <s v="EUR"/>
    <n v="31.7"/>
    <s v="EUR"/>
    <n v="31.7"/>
    <n v="31.7"/>
    <n v="0"/>
    <s v="Y"/>
    <n v="1223000326"/>
    <d v="2023-04-13T00:00:00"/>
    <m/>
    <d v="2023-03-18T00:00:00"/>
    <s v="00:00"/>
    <s v="23:59"/>
    <d v="2023-03-18T00:00:00"/>
    <s v="06:00"/>
    <s v="07:00"/>
    <n v="5"/>
    <s v="ce"/>
    <n v="1289"/>
    <n v="5.6"/>
    <n v="2"/>
    <s v="Kuehne+Nagel Tiel 3 Standpl"/>
    <s v="De Diepert 5"/>
    <s v="Tiel"/>
    <s v="4004 MA"/>
    <s v="NL"/>
    <x v="2"/>
    <s v="Randweg 2"/>
    <x v="6"/>
    <s v="4191 NN"/>
    <s v="NL"/>
    <s v="0002246923"/>
    <s v="0095563_002"/>
    <s v="31V"/>
    <s v="NL001131849B01"/>
    <n v="2"/>
    <n v="0"/>
    <n v="31.7"/>
    <s v="N"/>
    <s v="Peter Appel Transport B.V."/>
    <n v="36622"/>
    <d v="2023-03-18T00:00:00"/>
    <s v="07:02:00"/>
    <n v="0"/>
    <x v="5"/>
    <x v="10"/>
    <n v="3"/>
    <x v="6"/>
    <n v="0"/>
    <s v=""/>
    <x v="2"/>
    <s v=""/>
    <n v="0"/>
    <s v=""/>
  </r>
  <r>
    <s v="COLGATE 3800 DEB."/>
    <s v="Colgate-Palmolive Nederland BV"/>
    <s v="101t"/>
    <n v="101090952880"/>
    <n v="101030164343"/>
    <n v="930"/>
    <s v="Inv Booked"/>
    <s v="0002246933"/>
    <s v="Verkoop"/>
    <n v="170"/>
    <s v="Transport drops zone"/>
    <s v="9 - verwerkt"/>
    <n v="0"/>
    <m/>
    <d v="2023-03-18T00:00:00"/>
    <s v="DROP"/>
    <s v="0001010909528800095568_002"/>
    <m/>
    <m/>
    <m/>
    <s v="EUR"/>
    <n v="177.15"/>
    <s v="EUR"/>
    <n v="177.15"/>
    <s v="EUR"/>
    <n v="177.15"/>
    <n v="177.15"/>
    <n v="0"/>
    <s v="N"/>
    <n v="1223000326"/>
    <d v="2023-04-13T00:00:00"/>
    <m/>
    <d v="2023-03-18T00:00:00"/>
    <s v="00:00"/>
    <s v="23:59"/>
    <d v="2023-03-18T00:00:00"/>
    <s v="07:00"/>
    <s v="07:00"/>
    <n v="25"/>
    <s v="ce"/>
    <n v="12387"/>
    <n v="25.6"/>
    <n v="27"/>
    <s v="Kuehne+Nagel Tiel 3 Standpl"/>
    <s v="De Diepert 5"/>
    <s v="Tiel"/>
    <s v="4004 MA"/>
    <s v="NL"/>
    <x v="14"/>
    <s v="Rood 24"/>
    <x v="17"/>
    <s v="6666LT"/>
    <s v="NL"/>
    <s v="0002246933"/>
    <s v="0095568_002"/>
    <s v="31V"/>
    <s v="NL001131849B01"/>
    <n v="2"/>
    <n v="0"/>
    <n v="177.15"/>
    <s v="N"/>
    <s v="Peter Appel Transport B.V."/>
    <n v="36622"/>
    <d v="2023-03-18T00:00:00"/>
    <s v="07:48:00"/>
    <n v="0"/>
    <x v="5"/>
    <x v="10"/>
    <n v="3"/>
    <x v="15"/>
    <n v="0"/>
    <s v=""/>
    <x v="5"/>
    <s v=""/>
    <n v="0"/>
    <s v=""/>
  </r>
  <r>
    <s v="COLGATE 3800 DEB."/>
    <s v="Colgate-Palmolive Nederland BV"/>
    <s v="101t"/>
    <n v="101090953318"/>
    <n v="101030164322"/>
    <n v="930"/>
    <s v="Inv Booked"/>
    <s v="0002246915"/>
    <s v="Verkoop"/>
    <n v="170"/>
    <s v="Transport drops zone"/>
    <s v="9 - verwerkt"/>
    <n v="0"/>
    <m/>
    <d v="2023-03-20T00:00:00"/>
    <s v="DROP"/>
    <s v="0001010909533180095746_002"/>
    <m/>
    <m/>
    <m/>
    <s v="EUR"/>
    <n v="14"/>
    <s v="EUR"/>
    <n v="14"/>
    <s v="EUR"/>
    <n v="14"/>
    <n v="14"/>
    <n v="0"/>
    <s v="N"/>
    <n v="1223000326"/>
    <d v="2023-04-13T00:00:00"/>
    <m/>
    <d v="2023-03-20T00:00:00"/>
    <s v="00:00"/>
    <s v="23:59"/>
    <d v="2023-03-20T00:00:00"/>
    <s v="13:30"/>
    <s v="13:30"/>
    <n v="0.8"/>
    <s v="ce"/>
    <n v="300"/>
    <n v="0.8"/>
    <n v="0"/>
    <s v="Kuehne+Nagel Tiel 3 Standpl"/>
    <s v="De Diepert 5"/>
    <s v="Tiel"/>
    <s v="4004 MA"/>
    <s v="NL"/>
    <x v="6"/>
    <s v="Insulindeweg 1"/>
    <x v="9"/>
    <s v="1462MJ"/>
    <s v="NL"/>
    <s v="0002246915"/>
    <s v="0095746_002"/>
    <s v="31V"/>
    <s v="NL001131849B01"/>
    <n v="2"/>
    <n v="0"/>
    <n v="14"/>
    <s v="N"/>
    <s v="Peter Appel Transport B.V."/>
    <n v="36622"/>
    <d v="2023-03-20T00:00:00"/>
    <s v="14:00:00"/>
    <n v="0"/>
    <x v="0"/>
    <x v="11"/>
    <n v="3"/>
    <x v="8"/>
    <n v="1"/>
    <n v="5.6"/>
    <x v="3"/>
    <n v="98"/>
    <n v="0"/>
    <n v="98"/>
  </r>
  <r>
    <s v="COLGATE 3800 DEB."/>
    <s v="Colgate-Palmolive Nederland BV"/>
    <s v="101t"/>
    <n v="101090953320"/>
    <n v="101030164323"/>
    <n v="930"/>
    <s v="Inv Booked"/>
    <s v="0002246916"/>
    <s v="Verkoop"/>
    <n v="170"/>
    <s v="Transport drops zone"/>
    <s v="9 - verwerkt"/>
    <n v="0"/>
    <m/>
    <d v="2023-03-20T00:00:00"/>
    <s v="DROP"/>
    <s v="0001010909533200095748_002"/>
    <m/>
    <m/>
    <m/>
    <s v="EUR"/>
    <n v="27.26"/>
    <s v="EUR"/>
    <n v="27.26"/>
    <s v="EUR"/>
    <n v="27.26"/>
    <n v="27.26"/>
    <n v="0"/>
    <s v="N"/>
    <n v="1223000326"/>
    <d v="2023-04-13T00:00:00"/>
    <m/>
    <d v="2023-03-20T00:00:00"/>
    <s v="00:00"/>
    <s v="23:59"/>
    <d v="2023-03-20T00:00:00"/>
    <s v="08:00"/>
    <s v="16:00"/>
    <n v="0.8"/>
    <s v="ce"/>
    <n v="20"/>
    <n v="0.8"/>
    <n v="0"/>
    <s v="Kuehne+Nagel Tiel 3 Standpl"/>
    <s v="De Diepert 5"/>
    <s v="Tiel"/>
    <s v="4004 MA"/>
    <s v="NL"/>
    <x v="63"/>
    <s v="Laarakkerweg 5"/>
    <x v="49"/>
    <s v="5061JR"/>
    <s v="NL"/>
    <s v="0002246916"/>
    <s v="0095748_002"/>
    <s v="31V"/>
    <s v="NL001131849B01"/>
    <n v="2"/>
    <n v="0"/>
    <n v="27.26"/>
    <s v="N"/>
    <s v="Peter Appel Transport B.V."/>
    <n v="36622"/>
    <d v="2023-03-20T00:00:00"/>
    <s v="11:21:00"/>
    <n v="0"/>
    <x v="0"/>
    <x v="11"/>
    <n v="3"/>
    <x v="3"/>
    <n v="1"/>
    <n v="0.8"/>
    <x v="6"/>
    <n v="27.26"/>
    <n v="0"/>
    <n v="27.26"/>
  </r>
  <r>
    <s v="COLGATE 3800 DEB."/>
    <s v="Colgate-Palmolive Nederland BV"/>
    <s v="101t"/>
    <n v="101090952937"/>
    <n v="101030164324"/>
    <n v="930"/>
    <s v="Inv Booked"/>
    <s v="0002246918"/>
    <s v="Verkoop"/>
    <n v="170"/>
    <s v="Transport drops zone"/>
    <s v="9 - verwerkt"/>
    <n v="0"/>
    <m/>
    <d v="2023-03-20T00:00:00"/>
    <s v="DROP"/>
    <s v="0001010909529370095616_004"/>
    <m/>
    <m/>
    <m/>
    <s v="EUR"/>
    <n v="73.7"/>
    <s v="EUR"/>
    <n v="73.7"/>
    <s v="EUR"/>
    <n v="73.7"/>
    <n v="73.7"/>
    <n v="0"/>
    <s v="N"/>
    <n v="1223000326"/>
    <d v="2023-04-13T00:00:00"/>
    <m/>
    <d v="2023-03-20T00:00:00"/>
    <s v="00:00"/>
    <s v="23:59"/>
    <d v="2023-03-20T00:00:00"/>
    <s v="08:00"/>
    <s v="16:00"/>
    <n v="3.2"/>
    <s v="ce"/>
    <n v="2387"/>
    <n v="3.2"/>
    <n v="5"/>
    <s v="Kuehne+Nagel Tiel 3 Standpl"/>
    <s v="De Diepert 5"/>
    <s v="Tiel"/>
    <s v="4004 MA"/>
    <s v="NL"/>
    <x v="77"/>
    <s v="Zilverstraat 31"/>
    <x v="56"/>
    <s v="2544EJ"/>
    <s v="NL"/>
    <s v="0002246918"/>
    <s v="0095616_004"/>
    <s v="31V"/>
    <s v="NL001131849B01"/>
    <n v="2"/>
    <n v="0"/>
    <n v="73.7"/>
    <s v="N"/>
    <s v="Peter Appel Transport B.V."/>
    <n v="36622"/>
    <d v="2023-03-20T00:00:00"/>
    <s v="08:23:00"/>
    <n v="0"/>
    <x v="0"/>
    <x v="11"/>
    <n v="3"/>
    <x v="40"/>
    <n v="1"/>
    <n v="3.2"/>
    <x v="6"/>
    <n v="73.7"/>
    <n v="0"/>
    <n v="73.7"/>
  </r>
  <r>
    <s v="COLGATE 3800 DEB."/>
    <s v="Colgate-Palmolive Nederland BV"/>
    <s v="101t"/>
    <n v="101090953318"/>
    <n v="101030164325"/>
    <n v="930"/>
    <s v="Inv Booked"/>
    <s v="0002246919"/>
    <s v="Verkoop"/>
    <n v="170"/>
    <s v="Transport drops zone"/>
    <s v="9 - verwerkt"/>
    <n v="0"/>
    <m/>
    <d v="2023-03-20T00:00:00"/>
    <s v="DROP"/>
    <s v="0001010909533180095746_002"/>
    <m/>
    <m/>
    <m/>
    <s v="EUR"/>
    <n v="84"/>
    <s v="EUR"/>
    <n v="84"/>
    <s v="EUR"/>
    <n v="84"/>
    <n v="84"/>
    <n v="0"/>
    <s v="N"/>
    <n v="1223000326"/>
    <d v="2023-04-13T00:00:00"/>
    <m/>
    <d v="2023-03-20T00:00:00"/>
    <s v="00:00"/>
    <s v="23:59"/>
    <d v="2023-03-20T00:00:00"/>
    <s v="13:30"/>
    <s v="13:30"/>
    <n v="4.8"/>
    <s v="ce"/>
    <n v="3589"/>
    <n v="4.8"/>
    <n v="7"/>
    <s v="Kuehne+Nagel Tiel 3 Standpl"/>
    <s v="De Diepert 5"/>
    <s v="Tiel"/>
    <s v="4004 MA"/>
    <s v="NL"/>
    <x v="6"/>
    <s v="Insulindeweg 1"/>
    <x v="9"/>
    <s v="1462MJ"/>
    <s v="NL"/>
    <s v="0002246919"/>
    <s v="0095746_002"/>
    <s v="31V"/>
    <s v="NL001131849B01"/>
    <n v="2"/>
    <n v="0"/>
    <n v="84"/>
    <s v="N"/>
    <s v="Peter Appel Transport B.V."/>
    <n v="36622"/>
    <d v="2023-03-20T00:00:00"/>
    <s v="14:00:00"/>
    <n v="0"/>
    <x v="0"/>
    <x v="11"/>
    <n v="3"/>
    <x v="8"/>
    <n v="0"/>
    <s v=""/>
    <x v="3"/>
    <s v=""/>
    <n v="0"/>
    <s v=""/>
  </r>
  <r>
    <s v="COLGATE 3800 DEB."/>
    <s v="Colgate-Palmolive Nederland BV"/>
    <s v="101t"/>
    <n v="101090953312"/>
    <n v="101030164326"/>
    <n v="930"/>
    <s v="Inv Booked"/>
    <s v="0002246917"/>
    <s v="Verkoop"/>
    <n v="170"/>
    <s v="Transport drops zone"/>
    <s v="9 - verwerkt"/>
    <n v="0"/>
    <m/>
    <d v="2023-03-20T00:00:00"/>
    <s v="DROP"/>
    <s v="0001010909533120095742_002"/>
    <m/>
    <m/>
    <m/>
    <s v="EUR"/>
    <n v="71.72"/>
    <s v="EUR"/>
    <n v="71.72"/>
    <s v="EUR"/>
    <n v="71.72"/>
    <n v="71.72"/>
    <n v="0"/>
    <s v="N"/>
    <n v="1223000326"/>
    <d v="2023-04-13T00:00:00"/>
    <m/>
    <d v="2023-03-20T00:00:00"/>
    <s v="00:00"/>
    <s v="23:59"/>
    <d v="2023-03-20T00:00:00"/>
    <s v="07:00"/>
    <s v="10:00"/>
    <n v="4"/>
    <s v="ce"/>
    <n v="2273"/>
    <n v="4"/>
    <n v="4"/>
    <s v="Kuehne+Nagel Tiel 3 Standpl"/>
    <s v="De Diepert 5"/>
    <s v="Tiel"/>
    <s v="4004 MA"/>
    <s v="NL"/>
    <x v="10"/>
    <s v="Slego 1a"/>
    <x v="13"/>
    <s v="1046BM"/>
    <s v="NL"/>
    <s v="0002246917"/>
    <s v="0095742_002"/>
    <s v="31V"/>
    <s v="NL001131849B01"/>
    <n v="2"/>
    <n v="0"/>
    <n v="71.72"/>
    <s v="N"/>
    <s v="Peter Appel Transport B.V."/>
    <n v="36622"/>
    <d v="2023-03-20T00:00:00"/>
    <s v="09:13:00"/>
    <n v="0"/>
    <x v="0"/>
    <x v="11"/>
    <n v="3"/>
    <x v="11"/>
    <n v="1"/>
    <n v="4"/>
    <x v="0"/>
    <n v="71.72"/>
    <n v="0"/>
    <n v="71.72"/>
  </r>
  <r>
    <s v="COLGATE 3800 DEB."/>
    <s v="Colgate-Palmolive Nederland BV"/>
    <s v="101t"/>
    <n v="101090953316"/>
    <n v="101030164330"/>
    <n v="930"/>
    <s v="Inv Booked"/>
    <s v="0002246928"/>
    <s v="Verkoop"/>
    <n v="170"/>
    <s v="Transport drops zone"/>
    <s v="9 - verwerkt"/>
    <n v="0"/>
    <m/>
    <d v="2023-03-20T00:00:00"/>
    <s v="DROP"/>
    <s v="0001010909533160095751_003"/>
    <m/>
    <m/>
    <m/>
    <s v="EUR"/>
    <n v="91.01"/>
    <s v="EUR"/>
    <n v="91.01"/>
    <s v="EUR"/>
    <n v="91.01"/>
    <n v="91.01"/>
    <n v="0"/>
    <s v="N"/>
    <n v="1223000326"/>
    <d v="2023-04-13T00:00:00"/>
    <m/>
    <d v="2023-03-20T00:00:00"/>
    <s v="00:00"/>
    <s v="23:59"/>
    <d v="2023-03-20T00:00:00"/>
    <s v="13:00"/>
    <s v="21:30"/>
    <n v="4.8"/>
    <s v="ce"/>
    <n v="3604"/>
    <n v="4.8"/>
    <n v="6"/>
    <s v="Kuehne+Nagel Tiel 3 Standpl"/>
    <s v="De Diepert 5"/>
    <s v="Tiel"/>
    <s v="4004 MA"/>
    <s v="NL"/>
    <x v="4"/>
    <s v="Watergoorweg 81"/>
    <x v="5"/>
    <s v="3861MA"/>
    <s v="NL"/>
    <s v="0002246928"/>
    <s v="0095751_003"/>
    <s v="31V"/>
    <s v="NL001131849B01"/>
    <n v="2"/>
    <n v="0"/>
    <n v="91.01"/>
    <s v="N"/>
    <s v="Peter Appel Transport B.V."/>
    <n v="36622"/>
    <d v="2023-03-20T00:00:00"/>
    <s v="16:32:00"/>
    <n v="0"/>
    <x v="0"/>
    <x v="11"/>
    <n v="3"/>
    <x v="5"/>
    <n v="1"/>
    <n v="4.8"/>
    <x v="3"/>
    <n v="91.01"/>
    <n v="0"/>
    <n v="91.01"/>
  </r>
  <r>
    <s v="COLGATE 3800 DEB."/>
    <s v="Colgate-Palmolive Nederland BV"/>
    <s v="101t"/>
    <n v="101090952939"/>
    <n v="101030164331"/>
    <n v="930"/>
    <s v="Inv Booked"/>
    <s v="0002246930"/>
    <s v="Verkoop"/>
    <n v="170"/>
    <s v="Transport drops zone"/>
    <s v="9 - verwerkt"/>
    <n v="0"/>
    <m/>
    <d v="2023-03-20T00:00:00"/>
    <s v="DROP"/>
    <s v="0001010909529390095619_002"/>
    <m/>
    <m/>
    <m/>
    <s v="EUR"/>
    <n v="75.84"/>
    <s v="EUR"/>
    <n v="75.84"/>
    <s v="EUR"/>
    <n v="75.84"/>
    <n v="75.84"/>
    <n v="0"/>
    <s v="N"/>
    <n v="1223000326"/>
    <d v="2023-04-13T00:00:00"/>
    <m/>
    <d v="2023-03-20T00:00:00"/>
    <s v="00:00"/>
    <s v="23:59"/>
    <d v="2023-03-20T00:00:00"/>
    <s v="06:00"/>
    <s v="15:00"/>
    <n v="4"/>
    <s v="ce"/>
    <n v="2815"/>
    <n v="4"/>
    <n v="4"/>
    <s v="Kuehne+Nagel Tiel 3 Standpl"/>
    <s v="De Diepert 5"/>
    <s v="Tiel"/>
    <s v="4004 MA"/>
    <s v="NL"/>
    <x v="3"/>
    <s v="FACETLAAN 6"/>
    <x v="4"/>
    <s v="2665 NR"/>
    <s v="NL"/>
    <s v="0002246930"/>
    <s v="0095619_002"/>
    <s v="31V"/>
    <s v="NL001131849B01"/>
    <n v="2"/>
    <n v="0"/>
    <n v="75.84"/>
    <s v="N"/>
    <s v="Peter Appel Transport B.V."/>
    <n v="36622"/>
    <d v="2023-03-20T00:00:00"/>
    <s v="05:59:00"/>
    <n v="0"/>
    <x v="0"/>
    <x v="11"/>
    <n v="3"/>
    <x v="4"/>
    <n v="1"/>
    <n v="4.8"/>
    <x v="3"/>
    <n v="91.01"/>
    <n v="0"/>
    <n v="91.01"/>
  </r>
  <r>
    <s v="COLGATE 3800 DEB."/>
    <s v="Colgate-Palmolive Nederland BV"/>
    <s v="101t"/>
    <n v="101090953312"/>
    <n v="101030164332"/>
    <n v="930"/>
    <s v="Inv Booked"/>
    <s v="0002246932"/>
    <s v="Verkoop"/>
    <n v="170"/>
    <s v="Transport drops zone"/>
    <s v="9 - verwerkt"/>
    <n v="0"/>
    <m/>
    <d v="2023-03-20T00:00:00"/>
    <s v="DROP"/>
    <s v="0001010909533120095742_003"/>
    <m/>
    <m/>
    <m/>
    <s v="EUR"/>
    <n v="245.46"/>
    <s v="EUR"/>
    <n v="245.46"/>
    <s v="EUR"/>
    <n v="245.46"/>
    <n v="245.46"/>
    <n v="0"/>
    <s v="N"/>
    <n v="1223000326"/>
    <d v="2023-04-13T00:00:00"/>
    <m/>
    <d v="2023-03-20T00:00:00"/>
    <s v="00:00"/>
    <s v="23:59"/>
    <d v="2023-03-20T00:00:00"/>
    <s v="11:00"/>
    <s v="11:00"/>
    <n v="18.399999999999999"/>
    <s v="ce"/>
    <n v="8229"/>
    <n v="18.399999999999999"/>
    <n v="26"/>
    <s v="Kuehne+Nagel Tiel 3 Standpl"/>
    <s v="De Diepert 5"/>
    <s v="Tiel"/>
    <s v="4004 MA"/>
    <s v="NL"/>
    <x v="1"/>
    <s v="Perenmarkt 15"/>
    <x v="2"/>
    <s v="1681PG"/>
    <s v="NL"/>
    <s v="0002246932"/>
    <s v="0095742_003"/>
    <s v="31V"/>
    <s v="NL001131849B01"/>
    <n v="2"/>
    <n v="0"/>
    <n v="245.46"/>
    <s v="N"/>
    <s v="Peter Appel Transport B.V."/>
    <n v="36622"/>
    <d v="2023-03-20T00:00:00"/>
    <s v="11:05:00"/>
    <n v="0"/>
    <x v="0"/>
    <x v="11"/>
    <n v="3"/>
    <x v="2"/>
    <n v="1"/>
    <n v="18.399999999999999"/>
    <x v="1"/>
    <n v="245.46"/>
    <n v="0"/>
    <n v="245.46"/>
  </r>
  <r>
    <s v="COLGATE 3800 DEB."/>
    <s v="Colgate-Palmolive Nederland BV"/>
    <s v="101t"/>
    <n v="101090952943"/>
    <n v="101030164333"/>
    <n v="930"/>
    <s v="Inv Booked"/>
    <s v="0002246934"/>
    <s v="Verkoop"/>
    <n v="170"/>
    <s v="Transport drops zone"/>
    <s v="9 - verwerkt"/>
    <n v="0"/>
    <m/>
    <d v="2023-03-20T00:00:00"/>
    <s v="DROP"/>
    <s v="0001010909529430095623_002"/>
    <m/>
    <m/>
    <m/>
    <s v="EUR"/>
    <n v="323.39"/>
    <s v="EUR"/>
    <n v="323.39"/>
    <s v="EUR"/>
    <n v="323.39"/>
    <n v="323.39"/>
    <n v="0"/>
    <s v="N"/>
    <n v="1223000326"/>
    <d v="2023-04-13T00:00:00"/>
    <m/>
    <d v="2023-03-20T00:00:00"/>
    <s v="00:00"/>
    <s v="23:59"/>
    <d v="2023-03-20T00:00:00"/>
    <s v="11:00"/>
    <s v="11:00"/>
    <n v="24.8"/>
    <s v="ce"/>
    <n v="11600"/>
    <n v="24.8"/>
    <n v="34"/>
    <s v="Kuehne+Nagel Tiel 3 Standpl"/>
    <s v="De Diepert 5"/>
    <s v="Tiel"/>
    <s v="4004 MA"/>
    <s v="NL"/>
    <x v="1"/>
    <s v="Fahrenheitweg 1"/>
    <x v="1"/>
    <s v="6101WR"/>
    <s v="NL"/>
    <s v="0002246934"/>
    <s v="0095623_002"/>
    <s v="31V"/>
    <s v="NL001131849B01"/>
    <n v="2"/>
    <n v="0"/>
    <n v="323.39"/>
    <s v="N"/>
    <s v="Peter Appel Transport B.V."/>
    <n v="36622"/>
    <d v="2023-03-20T00:00:00"/>
    <s v="11:14:00"/>
    <n v="0"/>
    <x v="0"/>
    <x v="11"/>
    <n v="3"/>
    <x v="1"/>
    <n v="1"/>
    <n v="24.8"/>
    <x v="1"/>
    <n v="323.39"/>
    <n v="0"/>
    <n v="323.39"/>
  </r>
  <r>
    <s v="COLGATE 3800 DEB."/>
    <s v="Colgate-Palmolive Nederland BV"/>
    <s v="101t"/>
    <n v="101090953306"/>
    <n v="101030164337"/>
    <n v="930"/>
    <s v="Inv Booked"/>
    <s v="0002246936"/>
    <s v="Verkoop"/>
    <n v="170"/>
    <s v="Transport drops zone"/>
    <s v="9 - verwerkt"/>
    <n v="0"/>
    <m/>
    <d v="2023-03-20T00:00:00"/>
    <s v="DROP"/>
    <s v="0001010909533060095736_002"/>
    <m/>
    <m/>
    <m/>
    <s v="EUR"/>
    <n v="290.2"/>
    <s v="EUR"/>
    <n v="290.2"/>
    <s v="EUR"/>
    <n v="290.2"/>
    <n v="290.2"/>
    <n v="0"/>
    <s v="N"/>
    <n v="1223000326"/>
    <d v="2023-04-13T00:00:00"/>
    <m/>
    <d v="2023-03-20T00:00:00"/>
    <s v="00:00"/>
    <s v="23:59"/>
    <d v="2023-03-20T00:00:00"/>
    <s v="08:00"/>
    <s v="08:00"/>
    <n v="20"/>
    <s v="ce"/>
    <n v="23104"/>
    <n v="20"/>
    <n v="38"/>
    <s v="Kuehne+Nagel Tiel 3 Standpl"/>
    <s v="De Diepert 5"/>
    <s v="Tiel"/>
    <s v="4004 MA"/>
    <s v="NL"/>
    <x v="1"/>
    <s v="Fahrenheitweg 1"/>
    <x v="1"/>
    <s v="6101WR"/>
    <s v="NL"/>
    <s v="0002246936"/>
    <s v="0095736_002"/>
    <s v="31V"/>
    <s v="NL001131849B01"/>
    <n v="2"/>
    <n v="0"/>
    <n v="290.2"/>
    <s v="N"/>
    <s v="Peter Appel Transport B.V."/>
    <n v="36622"/>
    <d v="2023-03-20T00:00:00"/>
    <s v="09:56:00"/>
    <n v="0"/>
    <x v="0"/>
    <x v="11"/>
    <n v="3"/>
    <x v="1"/>
    <n v="1"/>
    <n v="20"/>
    <x v="1"/>
    <n v="290.2"/>
    <n v="0"/>
    <n v="290.2"/>
  </r>
  <r>
    <s v="COLGATE 3800 DEB."/>
    <s v="Colgate-Palmolive Nederland BV"/>
    <s v="101t"/>
    <n v="101090953319"/>
    <n v="101030164338"/>
    <n v="930"/>
    <s v="Inv Booked"/>
    <s v="0002246921"/>
    <s v="Verkoop"/>
    <n v="170"/>
    <s v="Transport drops zone"/>
    <s v="9 - verwerkt"/>
    <n v="0"/>
    <m/>
    <d v="2023-03-20T00:00:00"/>
    <s v="DROP"/>
    <s v="0001010909533190095750_002"/>
    <m/>
    <m/>
    <m/>
    <s v="EUR"/>
    <n v="127.02"/>
    <s v="EUR"/>
    <n v="127.02"/>
    <s v="EUR"/>
    <n v="127.02"/>
    <n v="127.02"/>
    <n v="0"/>
    <s v="N"/>
    <n v="1223000326"/>
    <d v="2023-04-13T00:00:00"/>
    <m/>
    <d v="2023-03-20T00:00:00"/>
    <s v="00:00"/>
    <s v="23:59"/>
    <d v="2023-03-20T00:00:00"/>
    <s v="14:00"/>
    <s v="14:00"/>
    <n v="13.6"/>
    <s v="ce"/>
    <n v="11312"/>
    <n v="13.6"/>
    <n v="23"/>
    <s v="Kuehne+Nagel Tiel 3 Standpl"/>
    <s v="De Diepert 5"/>
    <s v="Tiel"/>
    <s v="4004 MA"/>
    <s v="NL"/>
    <x v="14"/>
    <s v="Rood 24"/>
    <x v="17"/>
    <s v="6666LT"/>
    <s v="NL"/>
    <s v="0002246921"/>
    <s v="0095750_002"/>
    <s v="31V"/>
    <s v="NL001131849B01"/>
    <n v="2"/>
    <n v="0"/>
    <n v="127.02"/>
    <s v="N"/>
    <s v="Peter Appel Transport B.V."/>
    <n v="36622"/>
    <d v="2023-03-20T00:00:00"/>
    <s v="15:05:00"/>
    <n v="5"/>
    <x v="0"/>
    <x v="11"/>
    <n v="3"/>
    <x v="15"/>
    <n v="1"/>
    <n v="13.6"/>
    <x v="5"/>
    <n v="127.02"/>
    <n v="0"/>
    <n v="127.02"/>
  </r>
  <r>
    <s v="COLGATE 3800 DEB."/>
    <s v="Colgate-Palmolive Nederland BV"/>
    <s v="101t"/>
    <n v="101090952937"/>
    <n v="101030164339"/>
    <n v="930"/>
    <s v="Inv Booked"/>
    <s v="0002246925"/>
    <s v="Verkoop"/>
    <n v="170"/>
    <s v="Transport drops zone"/>
    <s v="9 - verwerkt"/>
    <n v="0"/>
    <m/>
    <d v="2023-03-20T00:00:00"/>
    <s v="DROP"/>
    <s v="0001010909529370095616_005"/>
    <m/>
    <m/>
    <m/>
    <s v="EUR"/>
    <n v="67.5"/>
    <s v="EUR"/>
    <n v="67.5"/>
    <s v="EUR"/>
    <n v="67.5"/>
    <n v="67.5"/>
    <n v="0"/>
    <s v="N"/>
    <n v="1223000326"/>
    <d v="2023-04-13T00:00:00"/>
    <m/>
    <d v="2023-03-20T00:00:00"/>
    <s v="00:00"/>
    <s v="23:59"/>
    <d v="2023-03-20T00:00:00"/>
    <s v="13:00"/>
    <s v="17:30"/>
    <n v="1.6"/>
    <s v="ce"/>
    <n v="981"/>
    <n v="1.6"/>
    <n v="0"/>
    <s v="Kuehne+Nagel Tiel 3 Standpl"/>
    <s v="De Diepert 5"/>
    <s v="Tiel"/>
    <s v="4004 MA"/>
    <s v="NL"/>
    <x v="9"/>
    <s v="Edisonstraat 3"/>
    <x v="12"/>
    <s v="8606JH"/>
    <s v="NL"/>
    <s v="0002246925"/>
    <s v="0095616_005"/>
    <s v="31V"/>
    <s v="NL001131849B01"/>
    <n v="2"/>
    <n v="0"/>
    <n v="67.5"/>
    <s v="N"/>
    <s v="Peter Appel Transport B.V."/>
    <n v="36622"/>
    <d v="2023-03-20T00:00:00"/>
    <s v="15:46:00"/>
    <n v="0"/>
    <x v="0"/>
    <x v="11"/>
    <n v="3"/>
    <x v="10"/>
    <n v="1"/>
    <n v="1.6"/>
    <x v="3"/>
    <n v="67.5"/>
    <n v="0"/>
    <n v="67.5"/>
  </r>
  <r>
    <s v="COLGATE 3800 DEB."/>
    <s v="Colgate-Palmolive Nederland BV"/>
    <s v="101t"/>
    <n v="101090953309"/>
    <n v="101030164340"/>
    <n v="930"/>
    <s v="Inv Booked"/>
    <s v="0002246927"/>
    <s v="Verkoop"/>
    <n v="170"/>
    <s v="Transport drops zone"/>
    <s v="9 - verwerkt"/>
    <n v="0"/>
    <m/>
    <d v="2023-03-20T00:00:00"/>
    <s v="DROP"/>
    <s v="0001010909533090095738_002"/>
    <m/>
    <m/>
    <m/>
    <s v="EUR"/>
    <n v="63.87"/>
    <s v="EUR"/>
    <n v="63.87"/>
    <s v="EUR"/>
    <n v="63.87"/>
    <n v="63.87"/>
    <n v="0"/>
    <s v="N"/>
    <n v="1223000326"/>
    <d v="2023-04-13T00:00:00"/>
    <m/>
    <d v="2023-03-20T00:00:00"/>
    <s v="00:00"/>
    <s v="23:59"/>
    <d v="2023-03-20T00:00:00"/>
    <s v="08:00"/>
    <s v="09:00"/>
    <n v="3.2"/>
    <s v="ce"/>
    <n v="2502"/>
    <n v="3.2"/>
    <n v="3"/>
    <s v="Kuehne+Nagel Tiel 3 Standpl"/>
    <s v="De Diepert 5"/>
    <s v="Tiel"/>
    <s v="4004 MA"/>
    <s v="NL"/>
    <x v="41"/>
    <s v="Asteriastraat 9"/>
    <x v="3"/>
    <s v="5047 RM"/>
    <s v="NL"/>
    <s v="0002246927"/>
    <s v="0095738_002"/>
    <s v="31V"/>
    <s v="NL001131849B01"/>
    <n v="2"/>
    <n v="0"/>
    <n v="63.87"/>
    <s v="N"/>
    <s v="Peter Appel Transport B.V."/>
    <n v="36622"/>
    <d v="2023-03-20T00:00:00"/>
    <s v="09:17:00"/>
    <n v="0"/>
    <x v="0"/>
    <x v="11"/>
    <n v="3"/>
    <x v="3"/>
    <n v="1"/>
    <n v="3.2"/>
    <x v="0"/>
    <n v="63.87"/>
    <n v="0"/>
    <n v="63.87"/>
  </r>
  <r>
    <s v="COLGATE 3800 DEB."/>
    <s v="Colgate-Palmolive Nederland BV"/>
    <s v="101t"/>
    <n v="101090952941"/>
    <n v="101030164342"/>
    <n v="930"/>
    <s v="Inv Booked"/>
    <s v="0002246937"/>
    <s v="Verkoop"/>
    <n v="170"/>
    <s v="Transport drops zone"/>
    <s v="9 - verwerkt"/>
    <n v="0"/>
    <m/>
    <d v="2023-03-20T00:00:00"/>
    <s v="DROP"/>
    <s v="0001010909529410095621_002"/>
    <m/>
    <m/>
    <m/>
    <s v="EUR"/>
    <n v="76.56"/>
    <s v="EUR"/>
    <n v="76.56"/>
    <s v="EUR"/>
    <n v="76.56"/>
    <n v="76.56"/>
    <n v="0"/>
    <s v="N"/>
    <n v="1223000326"/>
    <d v="2023-04-13T00:00:00"/>
    <m/>
    <d v="2023-03-20T00:00:00"/>
    <s v="00:00"/>
    <s v="23:59"/>
    <d v="2023-03-20T00:00:00"/>
    <s v="11:00"/>
    <s v="11:00"/>
    <n v="4.8"/>
    <s v="ce"/>
    <n v="4514"/>
    <n v="4.8"/>
    <n v="8"/>
    <s v="Kuehne+Nagel Tiel 3 Standpl"/>
    <s v="De Diepert 5"/>
    <s v="Tiel"/>
    <s v="4004 MA"/>
    <s v="NL"/>
    <x v="0"/>
    <s v="Henri Fordlaan 6"/>
    <x v="0"/>
    <s v="9615TK"/>
    <s v="NL"/>
    <s v="0002246937"/>
    <s v="0095621_002"/>
    <s v="31V"/>
    <s v="NL001131849B01"/>
    <n v="2"/>
    <n v="0"/>
    <n v="76.56"/>
    <s v="N"/>
    <s v="Peter Appel Transport B.V."/>
    <n v="36622"/>
    <d v="2023-03-20T00:00:00"/>
    <s v="11:29:00"/>
    <n v="0"/>
    <x v="0"/>
    <x v="11"/>
    <n v="3"/>
    <x v="0"/>
    <n v="1"/>
    <n v="25.6"/>
    <x v="0"/>
    <n v="408.32"/>
    <n v="0"/>
    <n v="408.32"/>
  </r>
  <r>
    <s v="COLGATE 3800 DEB."/>
    <s v="Colgate-Palmolive Nederland BV"/>
    <s v="101t"/>
    <n v="101090952939"/>
    <n v="101030164344"/>
    <n v="930"/>
    <s v="Inv Booked"/>
    <s v="0002246931"/>
    <s v="Verkoop"/>
    <n v="170"/>
    <s v="Transport drops zone"/>
    <s v="9 - verwerkt"/>
    <n v="0"/>
    <m/>
    <d v="2023-03-20T00:00:00"/>
    <s v="DROP"/>
    <s v="0001010909529390095619_002"/>
    <m/>
    <m/>
    <m/>
    <s v="EUR"/>
    <n v="15.17"/>
    <s v="EUR"/>
    <n v="15.17"/>
    <s v="EUR"/>
    <n v="15.17"/>
    <n v="15.17"/>
    <n v="0"/>
    <s v="N"/>
    <n v="1223000326"/>
    <d v="2023-04-13T00:00:00"/>
    <m/>
    <d v="2023-03-20T00:00:00"/>
    <s v="00:00"/>
    <s v="23:59"/>
    <d v="2023-03-20T00:00:00"/>
    <s v="06:00"/>
    <s v="15:00"/>
    <n v="0.8"/>
    <s v="ce"/>
    <n v="86"/>
    <n v="0.8"/>
    <n v="0"/>
    <s v="Kuehne+Nagel Tiel 3 Standpl"/>
    <s v="De Diepert 5"/>
    <s v="Tiel"/>
    <s v="4004 MA"/>
    <s v="NL"/>
    <x v="3"/>
    <s v="FACETLAAN 6"/>
    <x v="4"/>
    <s v="2665 NR"/>
    <s v="NL"/>
    <s v="0002246931"/>
    <s v="0095619_002"/>
    <s v="31V"/>
    <s v="NL001131849B01"/>
    <n v="2"/>
    <n v="0"/>
    <n v="15.17"/>
    <s v="N"/>
    <s v="Peter Appel Transport B.V."/>
    <n v="36622"/>
    <d v="2023-03-20T00:00:00"/>
    <s v="05:59:00"/>
    <n v="0"/>
    <x v="0"/>
    <x v="11"/>
    <n v="3"/>
    <x v="4"/>
    <n v="0"/>
    <s v=""/>
    <x v="3"/>
    <s v=""/>
    <n v="0"/>
    <s v=""/>
  </r>
  <r>
    <s v="COLGATE 3800 DEB."/>
    <s v="Colgate-Palmolive Nederland BV"/>
    <s v="101t"/>
    <n v="101090952936"/>
    <n v="101030164345"/>
    <n v="930"/>
    <s v="Inv Booked"/>
    <s v="0002246935"/>
    <s v="Verkoop"/>
    <n v="170"/>
    <s v="Transport drops zone"/>
    <s v="9 - verwerkt"/>
    <n v="0"/>
    <m/>
    <d v="2023-03-20T00:00:00"/>
    <s v="DROP"/>
    <s v="0001010909529360095617_002"/>
    <m/>
    <m/>
    <m/>
    <s v="EUR"/>
    <n v="333.96"/>
    <s v="EUR"/>
    <n v="333.96"/>
    <s v="EUR"/>
    <n v="333.96"/>
    <n v="333.96"/>
    <n v="0"/>
    <s v="N"/>
    <n v="1223000326"/>
    <d v="2023-04-13T00:00:00"/>
    <m/>
    <d v="2023-03-20T00:00:00"/>
    <s v="00:00"/>
    <s v="23:59"/>
    <d v="2023-03-20T00:00:00"/>
    <s v="06:00"/>
    <s v="06:00"/>
    <n v="26.4"/>
    <s v="ce"/>
    <n v="22501"/>
    <n v="26.4"/>
    <n v="36"/>
    <s v="Kuehne+Nagel Tiel 3 Standpl"/>
    <s v="De Diepert 5"/>
    <s v="Tiel"/>
    <s v="4004 MA"/>
    <s v="NL"/>
    <x v="1"/>
    <s v="Fahrenheitweg 1"/>
    <x v="1"/>
    <s v="6101WR"/>
    <s v="NL"/>
    <s v="0002246935"/>
    <s v="0095617_002"/>
    <s v="31V"/>
    <s v="NL001131849B01"/>
    <n v="2"/>
    <n v="0"/>
    <n v="333.96"/>
    <s v="N"/>
    <s v="Peter Appel Transport B.V."/>
    <n v="36622"/>
    <d v="2023-03-20T00:00:00"/>
    <s v="07:19:00"/>
    <n v="0"/>
    <x v="0"/>
    <x v="11"/>
    <n v="3"/>
    <x v="1"/>
    <n v="1"/>
    <n v="26.4"/>
    <x v="1"/>
    <n v="333.96"/>
    <n v="0"/>
    <n v="333.96"/>
  </r>
  <r>
    <s v="COLGATE 3800 DEB."/>
    <s v="Colgate-Palmolive Nederland BV"/>
    <s v="101t"/>
    <n v="101090952942"/>
    <n v="101030164346"/>
    <n v="930"/>
    <s v="Inv Booked"/>
    <s v="0002246939"/>
    <s v="Verkoop"/>
    <n v="170"/>
    <s v="Transport drops zone"/>
    <s v="9 - verwerkt"/>
    <n v="0"/>
    <m/>
    <d v="2023-03-20T00:00:00"/>
    <s v="DROP"/>
    <s v="0001010909529420095620_002"/>
    <m/>
    <m/>
    <m/>
    <s v="EUR"/>
    <n v="408.32"/>
    <s v="EUR"/>
    <n v="408.32"/>
    <s v="EUR"/>
    <n v="408.32"/>
    <n v="408.32"/>
    <n v="0"/>
    <s v="N"/>
    <n v="1223000326"/>
    <d v="2023-04-13T00:00:00"/>
    <m/>
    <d v="2023-03-20T00:00:00"/>
    <s v="00:00"/>
    <s v="23:59"/>
    <d v="2023-03-20T00:00:00"/>
    <s v="10:00"/>
    <s v="10:00"/>
    <n v="25.6"/>
    <s v="ce"/>
    <n v="23299"/>
    <n v="25.6"/>
    <n v="45"/>
    <s v="Kuehne+Nagel Tiel 3 Standpl"/>
    <s v="De Diepert 5"/>
    <s v="Tiel"/>
    <s v="4004 MA"/>
    <s v="NL"/>
    <x v="0"/>
    <s v="Henri Fordlaan 6"/>
    <x v="0"/>
    <s v="9615TK"/>
    <s v="NL"/>
    <s v="0002246939"/>
    <s v="0095620_002"/>
    <s v="31V"/>
    <s v="NL001131849B01"/>
    <n v="2"/>
    <n v="0"/>
    <n v="408.32"/>
    <s v="N"/>
    <s v="Peter Appel Transport B.V."/>
    <n v="36622"/>
    <d v="2023-03-20T00:00:00"/>
    <s v="10:29:00"/>
    <n v="0"/>
    <x v="0"/>
    <x v="11"/>
    <n v="3"/>
    <x v="0"/>
    <n v="1"/>
    <n v="25.6"/>
    <x v="0"/>
    <n v="408.32"/>
    <n v="0"/>
    <n v="408.32"/>
  </r>
  <r>
    <s v="COLGATE 3800 DEB."/>
    <s v="Colgate-Palmolive Nederland BV"/>
    <s v="101t"/>
    <n v="101090953320"/>
    <n v="101030164347"/>
    <n v="930"/>
    <s v="Inv Booked"/>
    <s v="0001333804"/>
    <s v="Verkoop"/>
    <n v="170"/>
    <s v="Transport drops zone"/>
    <s v="9 - verwerkt"/>
    <n v="0"/>
    <m/>
    <d v="2023-03-20T00:00:00"/>
    <s v="DROP"/>
    <s v="0001010909533200095748_003"/>
    <m/>
    <m/>
    <m/>
    <s v="EUR"/>
    <n v="218"/>
    <s v="EUR"/>
    <n v="218"/>
    <s v="EUR"/>
    <n v="218"/>
    <n v="218"/>
    <n v="0"/>
    <s v="N"/>
    <n v="1223000326"/>
    <d v="2023-04-13T00:00:00"/>
    <m/>
    <d v="2023-03-20T00:00:00"/>
    <s v="00:00"/>
    <s v="23:59"/>
    <d v="2023-03-20T00:00:00"/>
    <s v="13:00"/>
    <s v="13:00"/>
    <n v="20"/>
    <s v="ce"/>
    <n v="18981"/>
    <n v="20"/>
    <n v="31"/>
    <s v="Kuehne+Nagel Tiel 3 Standpl"/>
    <s v="De Diepert 5"/>
    <s v="Tiel"/>
    <s v="4004 MA"/>
    <s v="NL"/>
    <x v="65"/>
    <s v="FLORIJNSTRAAT 4C"/>
    <x v="51"/>
    <s v="4903 RM"/>
    <s v="NL"/>
    <s v="0001333804"/>
    <s v="0095748_003"/>
    <s v="31V"/>
    <s v="NL001131849B01"/>
    <n v="2"/>
    <n v="0"/>
    <n v="218"/>
    <s v="N"/>
    <s v="Peter Appel Transport B.V."/>
    <n v="36622"/>
    <d v="2023-03-20T00:00:00"/>
    <s v="13:00:00"/>
    <n v="0"/>
    <x v="0"/>
    <x v="11"/>
    <n v="3"/>
    <x v="34"/>
    <n v="1"/>
    <n v="20"/>
    <x v="5"/>
    <n v="218"/>
    <n v="0"/>
    <n v="218"/>
  </r>
  <r>
    <s v="COLGATE 3800 DEB."/>
    <s v="Colgate-Palmolive Nederland BV"/>
    <s v="101t"/>
    <n v="101090952941"/>
    <n v="101030164336"/>
    <n v="930"/>
    <s v="Inv Booked"/>
    <s v="0002246938"/>
    <s v="Verkoop"/>
    <n v="170"/>
    <s v="Transport drops zone"/>
    <s v="9 - verwerkt"/>
    <n v="0"/>
    <m/>
    <d v="2023-03-20T00:00:00"/>
    <s v="DROP"/>
    <s v="0001010909529410095621_002"/>
    <m/>
    <m/>
    <m/>
    <s v="EUR"/>
    <n v="331.76"/>
    <s v="EUR"/>
    <n v="331.76"/>
    <s v="EUR"/>
    <n v="331.76"/>
    <n v="331.76"/>
    <n v="0"/>
    <s v="N"/>
    <n v="1223000326"/>
    <d v="2023-04-13T00:00:00"/>
    <m/>
    <d v="2023-03-20T00:00:00"/>
    <s v="00:00"/>
    <s v="23:59"/>
    <d v="2023-03-20T00:00:00"/>
    <s v="11:00"/>
    <s v="11:00"/>
    <n v="20.8"/>
    <s v="ce"/>
    <n v="20523"/>
    <n v="20.8"/>
    <n v="39"/>
    <s v="Kuehne+Nagel Tiel 3 Standpl"/>
    <s v="De Diepert 5"/>
    <s v="Tiel"/>
    <s v="4004 MA"/>
    <s v="NL"/>
    <x v="0"/>
    <s v="Henri Fordlaan 6"/>
    <x v="0"/>
    <s v="9615TK"/>
    <s v="NL"/>
    <s v="0002246938"/>
    <s v="0095621_002"/>
    <s v="31V"/>
    <s v="NL001131849B01"/>
    <n v="2"/>
    <n v="0"/>
    <n v="331.76"/>
    <s v="N"/>
    <s v="Peter Appel Transport B.V."/>
    <n v="36622"/>
    <d v="2023-03-20T00:00:00"/>
    <s v="11:29:00"/>
    <n v="0"/>
    <x v="0"/>
    <x v="11"/>
    <n v="3"/>
    <x v="0"/>
    <n v="0"/>
    <s v=""/>
    <x v="0"/>
    <s v=""/>
    <n v="0"/>
    <s v=""/>
  </r>
  <r>
    <s v="COLGATE 3800 DEB."/>
    <s v="Colgate-Palmolive Nederland BV"/>
    <s v="101t"/>
    <n v="101090953457"/>
    <n v="101030164408"/>
    <n v="930"/>
    <s v="Inv Booked"/>
    <s v="0002246960"/>
    <s v="Verkoop"/>
    <n v="170"/>
    <s v="Transport drops zone"/>
    <s v="9 - verwerkt"/>
    <n v="0"/>
    <m/>
    <d v="2023-03-21T00:00:00"/>
    <s v="DROP"/>
    <s v="0001010909534570095886_002"/>
    <m/>
    <m/>
    <m/>
    <s v="EUR"/>
    <n v="62.16"/>
    <s v="EUR"/>
    <n v="62.16"/>
    <s v="EUR"/>
    <n v="62.16"/>
    <n v="62.16"/>
    <n v="0"/>
    <s v="N"/>
    <n v="1223000326"/>
    <d v="2023-04-13T00:00:00"/>
    <m/>
    <d v="2023-03-21T00:00:00"/>
    <s v="00:00"/>
    <s v="23:59"/>
    <d v="2023-03-21T00:00:00"/>
    <s v="06:00"/>
    <s v="07:00"/>
    <n v="2.4"/>
    <s v="ce"/>
    <n v="2024"/>
    <n v="2.4"/>
    <n v="3"/>
    <s v="Kuehne+Nagel Tiel 3 Standpl"/>
    <s v="De Diepert 5"/>
    <s v="Tiel"/>
    <s v="4004 MA"/>
    <s v="NL"/>
    <x v="2"/>
    <s v="Laan van Ruyven 1"/>
    <x v="11"/>
    <s v="2645EE"/>
    <s v="NL"/>
    <s v="0002246960"/>
    <s v="0095886_002"/>
    <s v="31V"/>
    <s v="NL001131849B01"/>
    <n v="2"/>
    <n v="0"/>
    <n v="62.16"/>
    <s v="N"/>
    <s v="Peter Appel Transport B.V."/>
    <n v="36622"/>
    <d v="2023-03-21T00:00:00"/>
    <s v="08:43:00"/>
    <n v="13"/>
    <x v="1"/>
    <x v="11"/>
    <n v="3"/>
    <x v="4"/>
    <n v="1"/>
    <n v="2.4"/>
    <x v="2"/>
    <n v="62.16"/>
    <n v="0"/>
    <n v="62.16"/>
  </r>
  <r>
    <s v="COLGATE 3800 DEB."/>
    <s v="Colgate-Palmolive Nederland BV"/>
    <s v="101t"/>
    <n v="101090954081"/>
    <n v="101030164393"/>
    <n v="930"/>
    <s v="Inv Booked"/>
    <s v="0002246947"/>
    <s v="Verkoop"/>
    <n v="170"/>
    <s v="Transport drops zone"/>
    <s v="9 - verwerkt"/>
    <n v="0"/>
    <m/>
    <d v="2023-03-21T00:00:00"/>
    <s v="DROP"/>
    <s v="0001010909540810096246_003"/>
    <m/>
    <m/>
    <m/>
    <s v="EUR"/>
    <n v="42.88"/>
    <s v="EUR"/>
    <n v="42.88"/>
    <s v="EUR"/>
    <n v="42.88"/>
    <n v="42.88"/>
    <n v="0"/>
    <s v="N"/>
    <n v="1223000326"/>
    <d v="2023-04-13T00:00:00"/>
    <m/>
    <d v="2023-03-21T00:00:00"/>
    <s v="00:00"/>
    <s v="23:59"/>
    <d v="2023-03-21T00:00:00"/>
    <s v="08:00"/>
    <s v="08:00"/>
    <n v="4"/>
    <s v="ce"/>
    <n v="2770"/>
    <n v="4"/>
    <n v="4"/>
    <s v="Kuehne+Nagel Tiel 3 Standpl"/>
    <s v="De Diepert 5"/>
    <s v="Tiel"/>
    <s v="4004 MA"/>
    <s v="NL"/>
    <x v="45"/>
    <s v="Poppenbouwing 30"/>
    <x v="6"/>
    <s v="4191NZ"/>
    <s v="NL"/>
    <s v="0002246947"/>
    <s v="0096246_003"/>
    <s v="31V"/>
    <s v="NL001131849B01"/>
    <n v="2"/>
    <n v="0"/>
    <n v="42.88"/>
    <s v="N"/>
    <s v="Peter Appel Transport B.V."/>
    <n v="36622"/>
    <d v="2023-03-21T00:00:00"/>
    <s v="07:51:00"/>
    <n v="0"/>
    <x v="1"/>
    <x v="11"/>
    <n v="3"/>
    <x v="6"/>
    <n v="1"/>
    <n v="4"/>
    <x v="0"/>
    <n v="42.88"/>
    <n v="0"/>
    <n v="42.88"/>
  </r>
  <r>
    <s v="COLGATE 3800 DEB."/>
    <s v="Colgate-Palmolive Nederland BV"/>
    <s v="101t"/>
    <n v="101090953457"/>
    <n v="101030164394"/>
    <n v="930"/>
    <s v="Inv Booked"/>
    <s v="0002246949"/>
    <s v="Verkoop"/>
    <n v="170"/>
    <s v="Transport drops zone"/>
    <s v="9 - verwerkt"/>
    <n v="0"/>
    <m/>
    <d v="2023-03-21T00:00:00"/>
    <s v="DROP"/>
    <s v="0001010909534570095886_005"/>
    <m/>
    <m/>
    <m/>
    <s v="EUR"/>
    <n v="28.67"/>
    <s v="EUR"/>
    <n v="28.67"/>
    <s v="EUR"/>
    <n v="28.67"/>
    <n v="28.67"/>
    <n v="0"/>
    <s v="N"/>
    <n v="1223000326"/>
    <d v="2023-04-13T00:00:00"/>
    <m/>
    <d v="2023-03-21T00:00:00"/>
    <s v="00:00"/>
    <s v="23:59"/>
    <d v="2023-03-21T00:00:00"/>
    <s v="09:00"/>
    <s v="12:00"/>
    <n v="0.8"/>
    <s v="ce"/>
    <n v="40"/>
    <n v="0.8"/>
    <n v="0"/>
    <s v="Kuehne+Nagel Tiel 3 Standpl"/>
    <s v="De Diepert 5"/>
    <s v="Tiel"/>
    <s v="4004 MA"/>
    <s v="NL"/>
    <x v="52"/>
    <s v="Leeuwenveldseweg 3F"/>
    <x v="43"/>
    <s v="1382 LV"/>
    <s v="NL"/>
    <s v="0002246949"/>
    <s v="0095886_005"/>
    <s v="31V"/>
    <s v="NL001131849B01"/>
    <n v="2"/>
    <n v="0"/>
    <n v="28.67"/>
    <s v="N"/>
    <s v="Peter Appel Transport B.V."/>
    <n v="36622"/>
    <d v="2023-03-21T00:00:00"/>
    <s v="09:18:00"/>
    <n v="0"/>
    <x v="1"/>
    <x v="11"/>
    <n v="3"/>
    <x v="13"/>
    <n v="1"/>
    <n v="0.8"/>
    <x v="0"/>
    <n v="28.67"/>
    <n v="0"/>
    <n v="28.67"/>
  </r>
  <r>
    <s v="COLGATE 3800 DEB."/>
    <s v="Colgate-Palmolive Nederland BV"/>
    <s v="101t"/>
    <n v="101090953457"/>
    <n v="101030164397"/>
    <n v="930"/>
    <s v="Inv Booked"/>
    <s v="0002246955"/>
    <s v="Verkoop"/>
    <n v="170"/>
    <s v="Transport drops zone"/>
    <s v="9 - verwerkt"/>
    <n v="0"/>
    <m/>
    <d v="2023-03-21T00:00:00"/>
    <s v="DROP"/>
    <s v="0001010909534570095886_003"/>
    <m/>
    <m/>
    <m/>
    <s v="EUR"/>
    <n v="45.07"/>
    <s v="EUR"/>
    <n v="45.07"/>
    <s v="EUR"/>
    <n v="45.07"/>
    <n v="45.07"/>
    <n v="0"/>
    <s v="N"/>
    <n v="1223000326"/>
    <d v="2023-04-13T00:00:00"/>
    <m/>
    <d v="2023-03-21T00:00:00"/>
    <s v="00:00"/>
    <s v="23:59"/>
    <d v="2023-03-21T00:00:00"/>
    <s v="06:00"/>
    <s v="14:00"/>
    <n v="1.6"/>
    <s v="ce"/>
    <n v="651"/>
    <n v="1.6"/>
    <n v="0"/>
    <s v="Kuehne+Nagel Tiel 3 Standpl"/>
    <s v="De Diepert 5"/>
    <s v="Tiel"/>
    <s v="4004 MA"/>
    <s v="NL"/>
    <x v="15"/>
    <s v="De Flammert 1211"/>
    <x v="18"/>
    <s v="5854 NE"/>
    <s v="NL"/>
    <s v="0002246955"/>
    <s v="0095886_003"/>
    <s v="31V"/>
    <s v="NL001131849B01"/>
    <n v="2"/>
    <n v="0"/>
    <n v="45.07"/>
    <s v="N"/>
    <s v="Peter Appel Transport B.V."/>
    <n v="36622"/>
    <d v="2023-03-21T00:00:00"/>
    <s v="10:59:00"/>
    <n v="0"/>
    <x v="1"/>
    <x v="11"/>
    <n v="3"/>
    <x v="16"/>
    <n v="1"/>
    <n v="1.6"/>
    <x v="3"/>
    <n v="45.07"/>
    <n v="0"/>
    <n v="45.07"/>
  </r>
  <r>
    <s v="COLGATE 3800 DEB."/>
    <s v="Colgate-Palmolive Nederland BV"/>
    <s v="101t"/>
    <n v="101090953457"/>
    <n v="101030164398"/>
    <n v="930"/>
    <s v="Inv Booked"/>
    <s v="0002246961"/>
    <s v="Verkoop"/>
    <n v="170"/>
    <s v="Transport drops zone"/>
    <s v="9 - verwerkt"/>
    <n v="0"/>
    <m/>
    <d v="2023-03-21T00:00:00"/>
    <s v="DROP"/>
    <s v="0001010909534570095886_010"/>
    <m/>
    <m/>
    <m/>
    <s v="EUR"/>
    <n v="27.26"/>
    <s v="EUR"/>
    <n v="27.26"/>
    <s v="EUR"/>
    <n v="27.26"/>
    <n v="27.26"/>
    <n v="0"/>
    <s v="N"/>
    <n v="1223000326"/>
    <d v="2023-04-13T00:00:00"/>
    <m/>
    <d v="2023-03-21T00:00:00"/>
    <s v="00:00"/>
    <s v="23:59"/>
    <d v="2023-03-21T00:00:00"/>
    <s v="12:00"/>
    <s v="13:00"/>
    <n v="0.8"/>
    <s v="ce"/>
    <n v="393"/>
    <n v="0.8"/>
    <n v="0"/>
    <s v="Kuehne+Nagel Tiel 3 Standpl"/>
    <s v="De Diepert 5"/>
    <s v="Tiel"/>
    <s v="4004 MA"/>
    <s v="NL"/>
    <x v="2"/>
    <s v="Pegasusweg 1"/>
    <x v="3"/>
    <s v="5015BZ"/>
    <s v="NL"/>
    <s v="0002246961"/>
    <s v="0095886_010"/>
    <s v="31V"/>
    <s v="NL001131849B01"/>
    <n v="2"/>
    <n v="0"/>
    <n v="27.26"/>
    <s v="N"/>
    <s v="Peter Appel Transport B.V."/>
    <n v="36622"/>
    <d v="2023-03-21T00:00:00"/>
    <s v="10:06:00"/>
    <n v="0"/>
    <x v="1"/>
    <x v="11"/>
    <n v="3"/>
    <x v="3"/>
    <n v="1"/>
    <n v="0.8"/>
    <x v="2"/>
    <n v="27.26"/>
    <n v="0"/>
    <n v="27.26"/>
  </r>
  <r>
    <s v="COLGATE 3800 DEB."/>
    <s v="Colgate-Palmolive Nederland BV"/>
    <s v="101t"/>
    <n v="101090953462"/>
    <n v="101030164399"/>
    <n v="930"/>
    <s v="Inv Booked"/>
    <s v="0002246959"/>
    <s v="Verkoop"/>
    <n v="170"/>
    <s v="Transport drops zone"/>
    <s v="9 - verwerkt"/>
    <n v="0"/>
    <m/>
    <d v="2023-03-21T00:00:00"/>
    <s v="DROP"/>
    <s v="0001010909534620095890_002"/>
    <m/>
    <m/>
    <m/>
    <s v="EUR"/>
    <n v="30.74"/>
    <s v="EUR"/>
    <n v="30.74"/>
    <s v="EUR"/>
    <n v="30.74"/>
    <n v="30.74"/>
    <n v="0"/>
    <s v="N"/>
    <n v="1223000326"/>
    <d v="2023-04-13T00:00:00"/>
    <m/>
    <d v="2023-03-21T00:00:00"/>
    <s v="00:00"/>
    <s v="23:59"/>
    <d v="2023-03-21T00:00:00"/>
    <s v="07:00"/>
    <s v="15:00"/>
    <n v="0.8"/>
    <s v="ce"/>
    <n v="814"/>
    <n v="0.8"/>
    <n v="1"/>
    <s v="Kuehne+Nagel Tiel 3 Standpl"/>
    <s v="De Diepert 5"/>
    <s v="Tiel"/>
    <s v="4004 MA"/>
    <s v="NL"/>
    <x v="5"/>
    <s v="Kernweg 6"/>
    <x v="8"/>
    <s v="1627 LC"/>
    <s v="NL"/>
    <s v="0002246959"/>
    <s v="0095890_002"/>
    <s v="31V"/>
    <s v="NL001131849B01"/>
    <n v="2"/>
    <n v="0"/>
    <n v="30.74"/>
    <s v="N"/>
    <s v="Peter Appel Transport B.V."/>
    <n v="36622"/>
    <d v="2023-03-21T00:00:00"/>
    <s v="07:08:00"/>
    <n v="0"/>
    <x v="1"/>
    <x v="11"/>
    <n v="3"/>
    <x v="2"/>
    <n v="1"/>
    <n v="0.8"/>
    <x v="2"/>
    <n v="30.74"/>
    <n v="0"/>
    <n v="30.74"/>
  </r>
  <r>
    <s v="COLGATE 3800 DEB."/>
    <s v="Colgate-Palmolive Nederland BV"/>
    <s v="101t"/>
    <n v="101090953467"/>
    <n v="101030164400"/>
    <n v="930"/>
    <s v="Inv Booked"/>
    <s v="0002246954"/>
    <s v="Verkoop"/>
    <n v="170"/>
    <s v="Transport drops zone"/>
    <s v="9 - verwerkt"/>
    <n v="0"/>
    <m/>
    <d v="2023-03-21T00:00:00"/>
    <s v="DROP"/>
    <s v="0001010909534670095895_003"/>
    <m/>
    <m/>
    <m/>
    <s v="EUR"/>
    <n v="251.71"/>
    <s v="EUR"/>
    <n v="251.71"/>
    <s v="EUR"/>
    <n v="251.71"/>
    <n v="251.71"/>
    <n v="0"/>
    <s v="N"/>
    <n v="1223000326"/>
    <d v="2023-04-13T00:00:00"/>
    <m/>
    <d v="2023-03-21T00:00:00"/>
    <s v="00:00"/>
    <s v="23:59"/>
    <d v="2023-03-21T00:00:00"/>
    <s v="11:00"/>
    <s v="11:00"/>
    <n v="19.2"/>
    <s v="ce"/>
    <n v="22229"/>
    <n v="19.2"/>
    <n v="37"/>
    <s v="Kuehne+Nagel Tiel 3 Standpl"/>
    <s v="De Diepert 5"/>
    <s v="Tiel"/>
    <s v="4004 MA"/>
    <s v="NL"/>
    <x v="1"/>
    <s v="Perenmarkt 15"/>
    <x v="2"/>
    <s v="1681PG"/>
    <s v="NL"/>
    <s v="0002246954"/>
    <s v="0095895_003"/>
    <s v="31V"/>
    <s v="NL001131849B01"/>
    <n v="2"/>
    <n v="0"/>
    <n v="251.71"/>
    <s v="N"/>
    <s v="Peter Appel Transport B.V."/>
    <n v="36622"/>
    <d v="2023-03-21T00:00:00"/>
    <s v="11:32:00"/>
    <n v="0"/>
    <x v="1"/>
    <x v="11"/>
    <n v="3"/>
    <x v="2"/>
    <n v="1"/>
    <n v="19.2"/>
    <x v="1"/>
    <n v="251.71"/>
    <n v="0"/>
    <n v="251.71"/>
  </r>
  <r>
    <s v="COLGATE 3800 DEB."/>
    <s v="Colgate-Palmolive Nederland BV"/>
    <s v="101t"/>
    <n v="101090953458"/>
    <n v="101030164395"/>
    <n v="930"/>
    <s v="Inv Booked"/>
    <s v="0002246951"/>
    <s v="Verkoop"/>
    <n v="170"/>
    <s v="Transport drops zone"/>
    <s v="9 - verwerkt"/>
    <n v="0"/>
    <m/>
    <d v="2023-03-21T00:00:00"/>
    <s v="DROP"/>
    <s v="0001010909534580095887_004"/>
    <m/>
    <m/>
    <m/>
    <s v="EUR"/>
    <n v="44.59"/>
    <s v="EUR"/>
    <n v="44.59"/>
    <s v="EUR"/>
    <n v="44.59"/>
    <n v="44.59"/>
    <n v="0"/>
    <s v="N"/>
    <n v="1223000326"/>
    <d v="2023-04-13T00:00:00"/>
    <m/>
    <d v="2023-03-21T00:00:00"/>
    <s v="00:00"/>
    <s v="23:59"/>
    <d v="2023-03-21T00:00:00"/>
    <s v="09:00"/>
    <s v="09:00"/>
    <n v="1.6"/>
    <s v="ce"/>
    <n v="1122"/>
    <n v="1.6"/>
    <n v="1"/>
    <s v="Kuehne+Nagel Tiel 3 Standpl"/>
    <s v="De Diepert 5"/>
    <s v="Tiel"/>
    <s v="4004 MA"/>
    <s v="NL"/>
    <x v="51"/>
    <s v="Wilhelminakanaal Zuid 120"/>
    <x v="23"/>
    <s v="4903RA"/>
    <s v="NL"/>
    <s v="0002246951"/>
    <s v="0095887_004"/>
    <s v="31V"/>
    <s v="NL001131849B01"/>
    <n v="2"/>
    <n v="0"/>
    <n v="44.59"/>
    <s v="N"/>
    <s v="Peter Appel Transport B.V."/>
    <n v="36622"/>
    <d v="2023-03-21T00:00:00"/>
    <s v="09:28:00"/>
    <n v="0"/>
    <x v="1"/>
    <x v="11"/>
    <n v="3"/>
    <x v="34"/>
    <n v="1"/>
    <n v="1.6"/>
    <x v="3"/>
    <n v="44.59"/>
    <n v="0"/>
    <n v="44.59"/>
  </r>
  <r>
    <s v="COLGATE 3800 DEB."/>
    <s v="Colgate-Palmolive Nederland BV"/>
    <s v="101t"/>
    <n v="101090954085"/>
    <n v="101030164396"/>
    <n v="930"/>
    <s v="Inv Booked"/>
    <s v="0002246953"/>
    <s v="Verkoop"/>
    <n v="170"/>
    <s v="Transport drops zone"/>
    <s v="9 - verwerkt"/>
    <n v="0"/>
    <m/>
    <d v="2023-03-21T00:00:00"/>
    <s v="DROP"/>
    <s v="0001010909540850096252_002"/>
    <m/>
    <m/>
    <m/>
    <s v="EUR"/>
    <n v="27.26"/>
    <s v="EUR"/>
    <n v="27.26"/>
    <s v="EUR"/>
    <n v="27.26"/>
    <n v="27.26"/>
    <n v="0"/>
    <s v="N"/>
    <n v="1223000326"/>
    <d v="2023-04-13T00:00:00"/>
    <m/>
    <d v="2023-03-21T00:00:00"/>
    <s v="00:00"/>
    <s v="23:59"/>
    <d v="2023-03-21T00:00:00"/>
    <s v="10:30"/>
    <s v="10:30"/>
    <n v="0.8"/>
    <s v="ce"/>
    <n v="90"/>
    <n v="0.8"/>
    <n v="0"/>
    <s v="Kuehne+Nagel Tiel 3 Standpl"/>
    <s v="De Diepert 5"/>
    <s v="Tiel"/>
    <s v="4004 MA"/>
    <s v="NL"/>
    <x v="79"/>
    <s v="Keltenweg 30"/>
    <x v="58"/>
    <s v="5342 LP"/>
    <s v="NL"/>
    <s v="0002246953"/>
    <s v="0096252_002"/>
    <s v="31V"/>
    <s v="NL001131849B01"/>
    <n v="2"/>
    <n v="0"/>
    <n v="27.26"/>
    <s v="N"/>
    <s v="Peter Appel Transport B.V."/>
    <n v="36622"/>
    <d v="2023-03-21T00:00:00"/>
    <s v="13:31:00"/>
    <n v="94"/>
    <x v="1"/>
    <x v="11"/>
    <n v="3"/>
    <x v="42"/>
    <n v="1"/>
    <n v="0.8"/>
    <x v="3"/>
    <n v="27.26"/>
    <n v="0"/>
    <n v="27.26"/>
  </r>
  <r>
    <s v="COLGATE 3800 DEB."/>
    <s v="Colgate-Palmolive Nederland BV"/>
    <s v="101t"/>
    <n v="101090953460"/>
    <n v="101030164401"/>
    <n v="930"/>
    <s v="Inv Booked"/>
    <s v="0002246946"/>
    <s v="Verkoop"/>
    <n v="170"/>
    <s v="Transport drops zone"/>
    <s v="9 - verwerkt"/>
    <n v="0"/>
    <m/>
    <d v="2023-03-21T00:00:00"/>
    <s v="DROP"/>
    <s v="0001010909534600095889_002"/>
    <m/>
    <m/>
    <m/>
    <s v="EUR"/>
    <n v="307.33"/>
    <s v="EUR"/>
    <n v="307.33"/>
    <s v="EUR"/>
    <n v="307.33"/>
    <n v="307.33"/>
    <n v="0"/>
    <s v="N"/>
    <n v="1223000326"/>
    <d v="2023-04-13T00:00:00"/>
    <m/>
    <d v="2023-03-21T00:00:00"/>
    <s v="00:00"/>
    <s v="23:59"/>
    <d v="2023-03-21T00:00:00"/>
    <s v="07:00"/>
    <s v="07:00"/>
    <n v="22.4"/>
    <s v="ce"/>
    <n v="17067"/>
    <n v="22.4"/>
    <n v="35"/>
    <s v="Kuehne+Nagel Tiel 3 Standpl"/>
    <s v="De Diepert 5"/>
    <s v="Tiel"/>
    <s v="4004 MA"/>
    <s v="NL"/>
    <x v="1"/>
    <s v="Fahrenheitweg 1"/>
    <x v="1"/>
    <s v="6101WR"/>
    <s v="NL"/>
    <s v="0002246946"/>
    <s v="0095889_002"/>
    <s v="31V"/>
    <s v="NL001131849B01"/>
    <n v="2"/>
    <n v="0"/>
    <n v="307.33"/>
    <s v="N"/>
    <s v="Peter Appel Transport B.V."/>
    <n v="36622"/>
    <d v="2023-03-21T00:00:00"/>
    <s v="08:23:00"/>
    <n v="11"/>
    <x v="1"/>
    <x v="11"/>
    <n v="3"/>
    <x v="1"/>
    <n v="1"/>
    <n v="22.4"/>
    <x v="1"/>
    <n v="307.33"/>
    <n v="0"/>
    <n v="307.33"/>
  </r>
  <r>
    <s v="COLGATE 3800 DEB."/>
    <s v="Colgate-Palmolive Nederland BV"/>
    <s v="101t"/>
    <n v="101090953459"/>
    <n v="101030164402"/>
    <n v="930"/>
    <s v="Inv Booked"/>
    <s v="0002246948"/>
    <s v="Verkoop"/>
    <n v="170"/>
    <s v="Transport drops zone"/>
    <s v="9 - verwerkt"/>
    <n v="0"/>
    <m/>
    <d v="2023-03-21T00:00:00"/>
    <s v="DROP"/>
    <s v="0001010909534590095888_002"/>
    <m/>
    <m/>
    <m/>
    <s v="EUR"/>
    <n v="323.39"/>
    <s v="EUR"/>
    <n v="323.39"/>
    <s v="EUR"/>
    <n v="323.39"/>
    <n v="323.39"/>
    <n v="0"/>
    <s v="N"/>
    <n v="1223000326"/>
    <d v="2023-04-13T00:00:00"/>
    <m/>
    <d v="2023-03-21T00:00:00"/>
    <s v="00:00"/>
    <s v="23:59"/>
    <d v="2023-03-21T00:00:00"/>
    <s v="07:00"/>
    <s v="07:00"/>
    <n v="24.8"/>
    <s v="ce"/>
    <n v="22447"/>
    <n v="24.8"/>
    <n v="42"/>
    <s v="Kuehne+Nagel Tiel 3 Standpl"/>
    <s v="De Diepert 5"/>
    <s v="Tiel"/>
    <s v="4004 MA"/>
    <s v="NL"/>
    <x v="1"/>
    <s v="Fahrenheitweg 1"/>
    <x v="1"/>
    <s v="6101WR"/>
    <s v="NL"/>
    <s v="0002246948"/>
    <s v="0095888_002"/>
    <s v="31V"/>
    <s v="NL001131849B01"/>
    <n v="2"/>
    <n v="0"/>
    <n v="323.39"/>
    <s v="N"/>
    <s v="Peter Appel Transport B.V."/>
    <n v="36622"/>
    <d v="2023-03-21T00:00:00"/>
    <s v="08:11:00"/>
    <n v="11"/>
    <x v="1"/>
    <x v="11"/>
    <n v="3"/>
    <x v="1"/>
    <n v="1"/>
    <n v="24.8"/>
    <x v="1"/>
    <n v="323.39"/>
    <n v="0"/>
    <n v="323.39"/>
  </r>
  <r>
    <s v="COLGATE 3800 DEB."/>
    <s v="Colgate-Palmolive Nederland BV"/>
    <s v="101t"/>
    <n v="101090953458"/>
    <n v="101030164403"/>
    <n v="930"/>
    <s v="Inv Booked"/>
    <s v="0002246956"/>
    <s v="Verkoop"/>
    <n v="170"/>
    <s v="Transport drops zone"/>
    <s v="9 - verwerkt"/>
    <n v="0"/>
    <m/>
    <d v="2023-03-21T00:00:00"/>
    <s v="DROP"/>
    <s v="0001010909534580095887_002"/>
    <m/>
    <m/>
    <m/>
    <s v="EUR"/>
    <n v="27.26"/>
    <s v="EUR"/>
    <n v="27.26"/>
    <s v="EUR"/>
    <n v="27.26"/>
    <n v="27.26"/>
    <n v="0"/>
    <s v="N"/>
    <n v="1223000326"/>
    <d v="2023-04-13T00:00:00"/>
    <m/>
    <d v="2023-03-21T00:00:00"/>
    <s v="00:00"/>
    <s v="23:59"/>
    <d v="2023-03-21T00:00:00"/>
    <s v="05:00"/>
    <s v="05:00"/>
    <n v="0.8"/>
    <s v="ce"/>
    <n v="275"/>
    <n v="0.8"/>
    <n v="0"/>
    <s v="Kuehne+Nagel Tiel 3 Standpl"/>
    <s v="De Diepert 5"/>
    <s v="Tiel"/>
    <s v="4004 MA"/>
    <s v="NL"/>
    <x v="19"/>
    <s v="SAFFIER  300"/>
    <x v="21"/>
    <s v="3316 LN"/>
    <s v="NL"/>
    <s v="0002246956"/>
    <s v="0095887_002"/>
    <s v="31V"/>
    <s v="NL001131849B01"/>
    <n v="2"/>
    <n v="0"/>
    <n v="27.26"/>
    <s v="N"/>
    <s v="Peter Appel Transport B.V."/>
    <n v="36622"/>
    <d v="2023-03-21T00:00:00"/>
    <s v="06:05:00"/>
    <n v="0"/>
    <x v="1"/>
    <x v="11"/>
    <n v="3"/>
    <x v="19"/>
    <n v="1"/>
    <n v="0.8"/>
    <x v="3"/>
    <n v="27.26"/>
    <n v="0"/>
    <n v="27.26"/>
  </r>
  <r>
    <s v="COLGATE 3800 DEB."/>
    <s v="Colgate-Palmolive Nederland BV"/>
    <s v="101t"/>
    <n v="101090953462"/>
    <n v="101030164404"/>
    <n v="930"/>
    <s v="Inv Booked"/>
    <s v="0002246950"/>
    <s v="Verkoop"/>
    <n v="170"/>
    <s v="Transport drops zone"/>
    <s v="9 - verwerkt"/>
    <n v="0"/>
    <m/>
    <d v="2023-03-21T00:00:00"/>
    <s v="DROP"/>
    <s v="0001010909534620095890_003"/>
    <m/>
    <m/>
    <m/>
    <s v="EUR"/>
    <n v="179.76"/>
    <s v="EUR"/>
    <n v="179.76"/>
    <s v="EUR"/>
    <n v="179.76"/>
    <n v="179.76"/>
    <n v="0"/>
    <s v="N"/>
    <n v="1223000326"/>
    <d v="2023-04-13T00:00:00"/>
    <m/>
    <d v="2023-03-21T00:00:00"/>
    <s v="00:00"/>
    <s v="23:59"/>
    <d v="2023-03-21T00:00:00"/>
    <s v="09:00"/>
    <s v="09:00"/>
    <n v="11.2"/>
    <s v="ce"/>
    <n v="9487"/>
    <n v="11.2"/>
    <n v="20"/>
    <s v="Kuehne+Nagel Tiel 3 Standpl"/>
    <s v="De Diepert 5"/>
    <s v="Tiel"/>
    <s v="4004 MA"/>
    <s v="NL"/>
    <x v="1"/>
    <s v="Perenmarkt 15"/>
    <x v="2"/>
    <s v="1681PG"/>
    <s v="NL"/>
    <s v="0002246950"/>
    <s v="0095890_003"/>
    <s v="31V"/>
    <s v="NL001131849B01"/>
    <n v="2"/>
    <n v="0"/>
    <n v="179.76"/>
    <s v="N"/>
    <s v="Peter Appel Transport B.V."/>
    <n v="36622"/>
    <d v="2023-03-21T00:00:00"/>
    <s v="09:30:00"/>
    <n v="0"/>
    <x v="1"/>
    <x v="11"/>
    <n v="3"/>
    <x v="2"/>
    <n v="1"/>
    <n v="11.2"/>
    <x v="1"/>
    <n v="179.76"/>
    <n v="0"/>
    <n v="179.76"/>
  </r>
  <r>
    <s v="COLGATE 3800 DEB."/>
    <s v="Colgate-Palmolive Nederland BV"/>
    <s v="101t"/>
    <n v="101090954081"/>
    <n v="101030164409"/>
    <n v="930"/>
    <s v="Inv Booked"/>
    <s v="0002246962"/>
    <s v="Verkoop"/>
    <n v="170"/>
    <s v="Transport drops zone"/>
    <s v="9 - verwerkt"/>
    <n v="0"/>
    <m/>
    <d v="2023-03-21T00:00:00"/>
    <s v="DROP"/>
    <s v="0001010909540810096246_002"/>
    <m/>
    <m/>
    <m/>
    <s v="EUR"/>
    <n v="86.94"/>
    <s v="EUR"/>
    <n v="86.94"/>
    <s v="EUR"/>
    <n v="86.94"/>
    <n v="86.94"/>
    <n v="0"/>
    <s v="N"/>
    <n v="1223000326"/>
    <d v="2023-04-13T00:00:00"/>
    <m/>
    <d v="2023-03-21T00:00:00"/>
    <s v="00:00"/>
    <s v="23:59"/>
    <d v="2023-03-21T00:00:00"/>
    <s v="06:00"/>
    <s v="07:00"/>
    <n v="10.4"/>
    <s v="ce"/>
    <n v="7035"/>
    <n v="10.4"/>
    <n v="14"/>
    <s v="Kuehne+Nagel Tiel 3 Standpl"/>
    <s v="De Diepert 5"/>
    <s v="Tiel"/>
    <s v="4004 MA"/>
    <s v="NL"/>
    <x v="2"/>
    <s v="Randweg 2"/>
    <x v="6"/>
    <s v="4191 NN"/>
    <s v="NL"/>
    <s v="0002246962"/>
    <s v="0096246_002"/>
    <s v="31V"/>
    <s v="NL001131849B01"/>
    <n v="2"/>
    <n v="0"/>
    <n v="86.94"/>
    <s v="N"/>
    <s v="Peter Appel Transport B.V."/>
    <n v="36622"/>
    <d v="2023-03-21T00:00:00"/>
    <s v="06:51:00"/>
    <n v="0"/>
    <x v="1"/>
    <x v="11"/>
    <n v="3"/>
    <x v="6"/>
    <n v="1"/>
    <n v="10.4"/>
    <x v="2"/>
    <n v="86.94"/>
    <n v="0"/>
    <n v="86.94"/>
  </r>
  <r>
    <s v="COLGATE 3800 DEB."/>
    <s v="Colgate-Palmolive Nederland BV"/>
    <s v="101t"/>
    <n v="101090954087"/>
    <n v="101030164405"/>
    <n v="930"/>
    <s v="Inv Booked"/>
    <s v="0002246958"/>
    <s v="Verkoop"/>
    <n v="170"/>
    <s v="Transport drops zone"/>
    <s v="9 - verwerkt"/>
    <n v="0"/>
    <m/>
    <d v="2023-03-21T00:00:00"/>
    <s v="DROP"/>
    <s v="0001010909540870096254_002"/>
    <m/>
    <m/>
    <m/>
    <s v="EUR"/>
    <n v="128.81"/>
    <s v="EUR"/>
    <n v="128.81"/>
    <s v="EUR"/>
    <n v="128.81"/>
    <n v="128.81"/>
    <n v="0"/>
    <s v="N"/>
    <n v="1223000326"/>
    <d v="2023-04-13T00:00:00"/>
    <m/>
    <d v="2023-03-21T00:00:00"/>
    <s v="00:00"/>
    <s v="23:59"/>
    <d v="2023-03-21T00:00:00"/>
    <s v="12:00"/>
    <s v="13:00"/>
    <n v="7.2"/>
    <s v="ce"/>
    <n v="4534"/>
    <n v="7.2"/>
    <n v="8"/>
    <s v="Kuehne+Nagel Tiel 3 Standpl"/>
    <s v="De Diepert 5"/>
    <s v="Tiel"/>
    <s v="4004 MA"/>
    <s v="NL"/>
    <x v="16"/>
    <s v="Rijnland 4"/>
    <x v="19"/>
    <s v="1948RL"/>
    <s v="NL"/>
    <s v="0002246958"/>
    <s v="0096254_002"/>
    <s v="31V"/>
    <s v="NL001131849B01"/>
    <n v="2"/>
    <n v="0"/>
    <n v="128.81"/>
    <s v="N"/>
    <s v="Peter Appel Transport B.V."/>
    <n v="36622"/>
    <d v="2023-03-21T00:00:00"/>
    <s v="12:32:00"/>
    <n v="0"/>
    <x v="1"/>
    <x v="11"/>
    <n v="3"/>
    <x v="17"/>
    <n v="1"/>
    <n v="7.2"/>
    <x v="0"/>
    <n v="128.81"/>
    <n v="0"/>
    <n v="128.81"/>
  </r>
  <r>
    <s v="COLGATE 3800 DEB."/>
    <s v="Colgate-Palmolive Nederland BV"/>
    <s v="101t"/>
    <n v="101090954090"/>
    <n v="101030164406"/>
    <n v="930"/>
    <s v="Inv Booked"/>
    <s v="0002246963"/>
    <s v="Verkoop"/>
    <n v="170"/>
    <s v="Transport drops zone"/>
    <s v="9 - verwerkt"/>
    <n v="0"/>
    <m/>
    <d v="2023-03-21T00:00:00"/>
    <s v="DROP"/>
    <s v="0001010909540900096258_002"/>
    <m/>
    <m/>
    <m/>
    <s v="EUR"/>
    <n v="164.59"/>
    <s v="EUR"/>
    <n v="164.59"/>
    <s v="EUR"/>
    <n v="164.59"/>
    <n v="164.59"/>
    <n v="0"/>
    <s v="N"/>
    <n v="1223000326"/>
    <d v="2023-04-13T00:00:00"/>
    <m/>
    <d v="2023-03-21T00:00:00"/>
    <s v="00:00"/>
    <s v="23:59"/>
    <d v="2023-03-21T00:00:00"/>
    <s v="14:00"/>
    <s v="14:00"/>
    <n v="21.6"/>
    <s v="ce"/>
    <n v="14244"/>
    <n v="21.6"/>
    <n v="32"/>
    <s v="Kuehne+Nagel Tiel 3 Standpl"/>
    <s v="De Diepert 5"/>
    <s v="Tiel"/>
    <s v="4004 MA"/>
    <s v="NL"/>
    <x v="14"/>
    <s v="Rood 24"/>
    <x v="17"/>
    <s v="6666LT"/>
    <s v="NL"/>
    <s v="0002246963"/>
    <s v="0096258_002"/>
    <s v="31V"/>
    <s v="NL001131849B01"/>
    <n v="2"/>
    <n v="0"/>
    <n v="164.59"/>
    <s v="N"/>
    <s v="Peter Appel Transport B.V."/>
    <n v="36622"/>
    <d v="2023-03-21T00:00:00"/>
    <s v="15:24:00"/>
    <n v="24"/>
    <x v="1"/>
    <x v="11"/>
    <n v="3"/>
    <x v="15"/>
    <n v="1"/>
    <n v="21.6"/>
    <x v="5"/>
    <n v="164.59"/>
    <n v="0"/>
    <n v="164.59"/>
  </r>
  <r>
    <s v="COLGATE 3800 DEB."/>
    <s v="Colgate-Palmolive Nederland BV"/>
    <s v="101t"/>
    <n v="101090953467"/>
    <n v="101030164407"/>
    <n v="930"/>
    <s v="Inv Booked"/>
    <s v="0002246957"/>
    <s v="Verkoop"/>
    <n v="170"/>
    <s v="Transport drops zone"/>
    <s v="9 - verwerkt"/>
    <n v="0"/>
    <m/>
    <d v="2023-03-21T00:00:00"/>
    <s v="DROP"/>
    <s v="0001010909534670095895_002"/>
    <m/>
    <m/>
    <m/>
    <s v="EUR"/>
    <n v="71.72"/>
    <s v="EUR"/>
    <n v="71.72"/>
    <s v="EUR"/>
    <n v="71.72"/>
    <n v="71.72"/>
    <n v="0"/>
    <s v="N"/>
    <n v="1223000326"/>
    <d v="2023-04-13T00:00:00"/>
    <m/>
    <d v="2023-03-21T00:00:00"/>
    <s v="00:00"/>
    <s v="23:59"/>
    <d v="2023-03-21T00:00:00"/>
    <s v="07:00"/>
    <s v="10:00"/>
    <n v="4"/>
    <s v="ce"/>
    <n v="4177"/>
    <n v="4"/>
    <n v="7"/>
    <s v="Kuehne+Nagel Tiel 3 Standpl"/>
    <s v="De Diepert 5"/>
    <s v="Tiel"/>
    <s v="4004 MA"/>
    <s v="NL"/>
    <x v="10"/>
    <s v="Slego 1a"/>
    <x v="13"/>
    <s v="1046BM"/>
    <s v="NL"/>
    <s v="0002246957"/>
    <s v="0095895_002"/>
    <s v="31V"/>
    <s v="NL001131849B01"/>
    <n v="2"/>
    <n v="0"/>
    <n v="71.72"/>
    <s v="N"/>
    <s v="Peter Appel Transport B.V."/>
    <n v="36622"/>
    <d v="2023-03-21T00:00:00"/>
    <s v="10:00:00"/>
    <n v="0"/>
    <x v="1"/>
    <x v="11"/>
    <n v="3"/>
    <x v="11"/>
    <n v="1"/>
    <n v="4"/>
    <x v="0"/>
    <n v="71.72"/>
    <n v="0"/>
    <n v="71.72"/>
  </r>
  <r>
    <s v="COLGATE 3800 DEB."/>
    <s v="Colgate-Palmolive Nederland BV"/>
    <s v="101t"/>
    <n v="101090954618"/>
    <n v="101030164490"/>
    <n v="930"/>
    <s v="Inv Booked"/>
    <s v="0002246972"/>
    <s v="Verkoop"/>
    <n v="170"/>
    <s v="Transport drops zone"/>
    <s v="9 - verwerkt"/>
    <n v="0"/>
    <m/>
    <d v="2023-03-22T00:00:00"/>
    <s v="DROP"/>
    <s v="0001010909546180096583_002"/>
    <m/>
    <m/>
    <m/>
    <s v="EUR"/>
    <n v="27.26"/>
    <s v="EUR"/>
    <n v="27.26"/>
    <s v="EUR"/>
    <n v="27.26"/>
    <n v="27.26"/>
    <n v="0"/>
    <s v="N"/>
    <n v="1223000326"/>
    <d v="2023-04-13T00:00:00"/>
    <m/>
    <d v="2023-03-22T00:00:00"/>
    <s v="00:00"/>
    <s v="23:59"/>
    <d v="2023-03-22T00:00:00"/>
    <s v="08:00"/>
    <s v="16:00"/>
    <n v="0.8"/>
    <s v="ce"/>
    <n v="21"/>
    <n v="0.8"/>
    <n v="0"/>
    <s v="Kuehne+Nagel Tiel 3 Standpl"/>
    <s v="De Diepert 5"/>
    <s v="Tiel"/>
    <s v="4004 MA"/>
    <s v="NL"/>
    <x v="44"/>
    <s v="De Panoven 21"/>
    <x v="6"/>
    <s v="4191GW"/>
    <s v="NL"/>
    <s v="0002246972"/>
    <s v="0096583_002"/>
    <s v="31V"/>
    <s v="NL001131849B01"/>
    <n v="2"/>
    <n v="0"/>
    <n v="27.26"/>
    <s v="N"/>
    <s v="Peter Appel Transport B.V."/>
    <n v="36622"/>
    <d v="2023-03-22T00:00:00"/>
    <s v="10:10:00"/>
    <n v="0"/>
    <x v="2"/>
    <x v="11"/>
    <n v="3"/>
    <x v="6"/>
    <n v="1"/>
    <n v="0.8"/>
    <x v="6"/>
    <n v="27.26"/>
    <n v="0"/>
    <n v="27.26"/>
  </r>
  <r>
    <s v="COLGATE 3800 DEB."/>
    <s v="Colgate-Palmolive Nederland BV"/>
    <s v="101t"/>
    <n v="101090954625"/>
    <n v="101030164489"/>
    <n v="930"/>
    <s v="Inv Booked"/>
    <s v="0002246966"/>
    <s v="Verkoop"/>
    <n v="170"/>
    <s v="Transport drops zone"/>
    <s v="9 - verwerkt"/>
    <n v="0"/>
    <m/>
    <d v="2023-03-22T00:00:00"/>
    <s v="DROP"/>
    <s v="0001010909546250096595_002"/>
    <m/>
    <m/>
    <m/>
    <s v="EUR"/>
    <n v="111.23"/>
    <s v="EUR"/>
    <n v="111.23"/>
    <s v="EUR"/>
    <n v="111.23"/>
    <n v="111.23"/>
    <n v="0"/>
    <s v="N"/>
    <n v="1223000326"/>
    <d v="2023-04-13T00:00:00"/>
    <m/>
    <d v="2023-03-22T00:00:00"/>
    <s v="00:00"/>
    <s v="23:59"/>
    <d v="2023-03-22T00:00:00"/>
    <s v="20:00"/>
    <s v="20:00"/>
    <n v="12.8"/>
    <s v="ce"/>
    <n v="10925"/>
    <n v="12.8"/>
    <n v="18"/>
    <s v="Kuehne+Nagel Tiel 3 Standpl"/>
    <s v="De Diepert 5"/>
    <s v="Tiel"/>
    <s v="4004 MA"/>
    <s v="NL"/>
    <x v="14"/>
    <s v="Rood 24"/>
    <x v="17"/>
    <s v="6666LT"/>
    <s v="NL"/>
    <s v="0002246966"/>
    <s v="0096595_002"/>
    <s v="31V"/>
    <s v="NL001131849B01"/>
    <n v="2"/>
    <n v="0"/>
    <n v="111.23"/>
    <s v="N"/>
    <s v="Peter Appel Transport B.V."/>
    <n v="36622"/>
    <d v="2023-03-22T00:00:00"/>
    <s v="22:03:00"/>
    <n v="0"/>
    <x v="2"/>
    <x v="11"/>
    <n v="3"/>
    <x v="15"/>
    <n v="1"/>
    <n v="16"/>
    <x v="5"/>
    <n v="139.04"/>
    <n v="0"/>
    <n v="139.04"/>
  </r>
  <r>
    <s v="COLGATE 3800 DEB."/>
    <s v="Colgate-Palmolive Nederland BV"/>
    <s v="101t"/>
    <n v="101090954649"/>
    <n v="101030164530"/>
    <n v="930"/>
    <s v="Inv Booked"/>
    <s v="0002246979"/>
    <s v="Verkoop"/>
    <n v="170"/>
    <s v="Transport drops zone"/>
    <s v="9 - verwerkt"/>
    <n v="0"/>
    <m/>
    <d v="2023-03-22T00:00:00"/>
    <s v="DROP"/>
    <s v="0001010909546490096623_002"/>
    <m/>
    <m/>
    <m/>
    <s v="EUR"/>
    <n v="9"/>
    <s v="EUR"/>
    <n v="9"/>
    <s v="EUR"/>
    <n v="9"/>
    <n v="9"/>
    <n v="0"/>
    <s v="N"/>
    <n v="1223000326"/>
    <d v="2023-04-13T00:00:00"/>
    <m/>
    <d v="2023-03-22T00:00:00"/>
    <s v="00:00"/>
    <s v="23:59"/>
    <d v="2023-03-22T00:00:00"/>
    <s v="14:45"/>
    <s v="15:45"/>
    <n v="0.8"/>
    <s v="ce"/>
    <n v="432"/>
    <n v="0.8"/>
    <n v="0"/>
    <s v="Kuehne+Nagel Tiel 3 Standpl"/>
    <s v="De Diepert 5"/>
    <s v="Tiel"/>
    <s v="4004 MA"/>
    <s v="NL"/>
    <x v="24"/>
    <s v="Ravenswade 14"/>
    <x v="26"/>
    <s v="3439 LD"/>
    <s v="NL"/>
    <s v="0002246979"/>
    <s v="0096623_002"/>
    <s v="31V"/>
    <s v="NL001131849B01"/>
    <n v="2"/>
    <n v="0"/>
    <n v="9"/>
    <s v="N"/>
    <s v="Peter Appel Transport B.V."/>
    <n v="36622"/>
    <d v="2023-03-22T00:00:00"/>
    <s v="14:29:00"/>
    <n v="0"/>
    <x v="2"/>
    <x v="11"/>
    <n v="3"/>
    <x v="22"/>
    <n v="1"/>
    <n v="12.799999999999999"/>
    <x v="7"/>
    <n v="144"/>
    <n v="0"/>
    <n v="144"/>
  </r>
  <r>
    <s v="COLGATE 3800 DEB."/>
    <s v="Colgate-Palmolive Nederland BV"/>
    <s v="101t"/>
    <n v="101090954106"/>
    <n v="101030164494"/>
    <n v="930"/>
    <s v="Inv Booked"/>
    <s v="0002246965"/>
    <s v="Verkoop"/>
    <n v="170"/>
    <s v="Transport drops zone"/>
    <s v="9 - verwerkt"/>
    <n v="0"/>
    <m/>
    <d v="2023-03-22T00:00:00"/>
    <s v="DROP"/>
    <s v="0001010909541060096273_006"/>
    <m/>
    <m/>
    <m/>
    <s v="EUR"/>
    <n v="51.04"/>
    <s v="EUR"/>
    <n v="51.04"/>
    <s v="EUR"/>
    <n v="51.04"/>
    <n v="51.04"/>
    <n v="0"/>
    <s v="N"/>
    <n v="1223000326"/>
    <d v="2023-04-13T00:00:00"/>
    <m/>
    <d v="2023-03-22T00:00:00"/>
    <s v="00:00"/>
    <s v="23:59"/>
    <d v="2023-03-22T00:00:00"/>
    <s v="14:00"/>
    <s v="14:00"/>
    <n v="1.6"/>
    <s v="ce"/>
    <n v="702"/>
    <n v="1.6"/>
    <n v="0"/>
    <s v="Kuehne+Nagel Tiel 3 Standpl"/>
    <s v="De Diepert 5"/>
    <s v="Tiel"/>
    <s v="4004 MA"/>
    <s v="NL"/>
    <x v="22"/>
    <s v="Basisweg 7"/>
    <x v="25"/>
    <s v="1951NG"/>
    <s v="NL"/>
    <s v="0002246965"/>
    <s v="0096273_006"/>
    <s v="31V"/>
    <s v="NL001131849B01"/>
    <n v="2"/>
    <n v="0"/>
    <n v="51.04"/>
    <s v="N"/>
    <s v="Peter Appel Transport B.V."/>
    <n v="36622"/>
    <d v="2023-03-22T00:00:00"/>
    <s v="10:41:00"/>
    <n v="0"/>
    <x v="2"/>
    <x v="11"/>
    <n v="3"/>
    <x v="17"/>
    <n v="1"/>
    <n v="1.6"/>
    <x v="0"/>
    <n v="51.04"/>
    <n v="0"/>
    <n v="51.04"/>
  </r>
  <r>
    <s v="COLGATE 3800 DEB."/>
    <s v="Colgate-Palmolive Nederland BV"/>
    <s v="101t"/>
    <n v="101090954108"/>
    <n v="101030164495"/>
    <n v="930"/>
    <s v="Inv Booked"/>
    <s v="0002246964"/>
    <s v="Verkoop"/>
    <n v="170"/>
    <s v="Transport drops zone"/>
    <s v="9 - verwerkt"/>
    <n v="0"/>
    <m/>
    <d v="2023-03-22T00:00:00"/>
    <s v="DROP"/>
    <s v="0001010909541080096276_002"/>
    <m/>
    <m/>
    <m/>
    <s v="EUR"/>
    <n v="62.16"/>
    <s v="EUR"/>
    <n v="62.16"/>
    <s v="EUR"/>
    <n v="62.16"/>
    <n v="62.16"/>
    <n v="0"/>
    <s v="N"/>
    <n v="1223000326"/>
    <d v="2023-04-13T00:00:00"/>
    <m/>
    <d v="2023-03-22T00:00:00"/>
    <s v="00:00"/>
    <s v="23:59"/>
    <d v="2023-03-22T00:00:00"/>
    <s v="07:00"/>
    <s v="15:00"/>
    <n v="2.4"/>
    <s v="ce"/>
    <n v="2137"/>
    <n v="2.4"/>
    <n v="3"/>
    <s v="Kuehne+Nagel Tiel 3 Standpl"/>
    <s v="De Diepert 5"/>
    <s v="Tiel"/>
    <s v="4004 MA"/>
    <s v="NL"/>
    <x v="25"/>
    <s v="Hollandweg 30"/>
    <x v="4"/>
    <s v="2665 MT"/>
    <s v="NL"/>
    <s v="0002246964"/>
    <s v="0096276_002"/>
    <s v="31V"/>
    <s v="NL001131849B01"/>
    <n v="2"/>
    <n v="0"/>
    <n v="62.16"/>
    <s v="N"/>
    <s v="Peter Appel Transport B.V."/>
    <n v="36622"/>
    <d v="2023-03-22T00:00:00"/>
    <s v="11:17:00"/>
    <n v="0"/>
    <x v="2"/>
    <x v="11"/>
    <n v="3"/>
    <x v="4"/>
    <n v="1"/>
    <n v="2.4"/>
    <x v="0"/>
    <n v="62.16"/>
    <n v="0"/>
    <n v="62.16"/>
  </r>
  <r>
    <s v="COLGATE 3800 DEB."/>
    <s v="Colgate-Palmolive Nederland BV"/>
    <s v="101t"/>
    <n v="101090954619"/>
    <n v="101030164496"/>
    <n v="930"/>
    <s v="Inv Booked"/>
    <s v="0002246973"/>
    <s v="Verkoop"/>
    <n v="170"/>
    <s v="Transport drops zone"/>
    <s v="9 - verwerkt"/>
    <n v="0"/>
    <m/>
    <d v="2023-03-22T00:00:00"/>
    <s v="DROP"/>
    <s v="0001010909546190096591_003"/>
    <m/>
    <m/>
    <m/>
    <s v="EUR"/>
    <n v="168.78"/>
    <s v="EUR"/>
    <n v="168.78"/>
    <s v="EUR"/>
    <n v="168.78"/>
    <n v="168.78"/>
    <n v="0"/>
    <s v="N"/>
    <n v="1223000326"/>
    <d v="2023-04-13T00:00:00"/>
    <m/>
    <d v="2023-03-22T00:00:00"/>
    <s v="00:00"/>
    <s v="23:59"/>
    <d v="2023-03-22T00:00:00"/>
    <s v="11:00"/>
    <s v="12:00"/>
    <n v="11.2"/>
    <s v="ce"/>
    <n v="6276"/>
    <n v="11.2"/>
    <n v="10"/>
    <s v="Kuehne+Nagel Tiel 3 Standpl"/>
    <s v="De Diepert 5"/>
    <s v="Tiel"/>
    <s v="4004 MA"/>
    <s v="NL"/>
    <x v="3"/>
    <s v="FACETLAAN 6"/>
    <x v="4"/>
    <s v="2665 NR"/>
    <s v="NL"/>
    <s v="0002246973"/>
    <s v="0096591_003"/>
    <s v="31V"/>
    <s v="NL001131849B01"/>
    <n v="2"/>
    <n v="0"/>
    <n v="168.78"/>
    <s v="N"/>
    <s v="Peter Appel Transport B.V."/>
    <n v="36622"/>
    <d v="2023-03-22T00:00:00"/>
    <s v="11:46:00"/>
    <n v="0"/>
    <x v="2"/>
    <x v="11"/>
    <n v="3"/>
    <x v="4"/>
    <n v="1"/>
    <n v="11.2"/>
    <x v="3"/>
    <n v="168.78"/>
    <n v="0"/>
    <n v="168.78"/>
  </r>
  <r>
    <s v="COLGATE 3800 DEB."/>
    <s v="Colgate-Palmolive Nederland BV"/>
    <s v="101t"/>
    <n v="101090954615"/>
    <n v="101030164500"/>
    <n v="930"/>
    <s v="Inv Booked"/>
    <s v="0002246975"/>
    <s v="Verkoop"/>
    <n v="170"/>
    <s v="Transport drops zone"/>
    <s v="9 - verwerkt"/>
    <n v="0"/>
    <m/>
    <d v="2023-03-22T00:00:00"/>
    <s v="DROP"/>
    <s v="0001010909546150096587_002"/>
    <m/>
    <m/>
    <m/>
    <s v="EUR"/>
    <n v="117.26"/>
    <s v="EUR"/>
    <n v="117.26"/>
    <s v="EUR"/>
    <n v="117.26"/>
    <n v="117.26"/>
    <n v="0"/>
    <s v="N"/>
    <n v="1223000326"/>
    <d v="2023-04-13T00:00:00"/>
    <m/>
    <d v="2023-03-22T00:00:00"/>
    <s v="00:00"/>
    <s v="23:59"/>
    <d v="2023-03-22T00:00:00"/>
    <s v="06:00"/>
    <s v="07:00"/>
    <n v="16.8"/>
    <s v="ce"/>
    <n v="10862"/>
    <n v="16.8"/>
    <n v="21"/>
    <s v="Kuehne+Nagel Tiel 3 Standpl"/>
    <s v="De Diepert 5"/>
    <s v="Tiel"/>
    <s v="4004 MA"/>
    <s v="NL"/>
    <x v="2"/>
    <s v="Randweg 2"/>
    <x v="6"/>
    <s v="4191 NN"/>
    <s v="NL"/>
    <s v="0002246975"/>
    <s v="0096587_002"/>
    <s v="31V"/>
    <s v="NL001131849B01"/>
    <n v="2"/>
    <n v="0"/>
    <n v="117.26"/>
    <s v="N"/>
    <s v="Peter Appel Transport B.V."/>
    <n v="36622"/>
    <d v="2023-03-22T00:00:00"/>
    <s v="07:20:00"/>
    <n v="0"/>
    <x v="2"/>
    <x v="11"/>
    <n v="3"/>
    <x v="6"/>
    <n v="1"/>
    <n v="16.8"/>
    <x v="2"/>
    <n v="117.26"/>
    <n v="0"/>
    <n v="117.26"/>
  </r>
  <r>
    <s v="COLGATE 3800 DEB."/>
    <s v="Colgate-Palmolive Nederland BV"/>
    <s v="101t"/>
    <n v="101090954620"/>
    <n v="101030164501"/>
    <n v="930"/>
    <s v="Inv Booked"/>
    <s v="0001333835"/>
    <s v="Verkoop"/>
    <n v="170"/>
    <s v="Transport drops zone"/>
    <s v="9 - verwerkt"/>
    <n v="0"/>
    <m/>
    <d v="2023-03-22T00:00:00"/>
    <s v="DROP"/>
    <s v="0001010909546200096590_002"/>
    <m/>
    <m/>
    <m/>
    <s v="EUR"/>
    <n v="7.12"/>
    <s v="EUR"/>
    <n v="7.12"/>
    <s v="EUR"/>
    <n v="7.12"/>
    <n v="7.12"/>
    <n v="0"/>
    <s v="N"/>
    <n v="1223000326"/>
    <d v="2023-04-13T00:00:00"/>
    <m/>
    <d v="2023-03-22T00:00:00"/>
    <s v="00:00"/>
    <s v="23:59"/>
    <d v="2023-03-22T00:00:00"/>
    <s v="10:00"/>
    <s v="10:00"/>
    <n v="0.8"/>
    <s v="ce"/>
    <n v="500"/>
    <n v="0.8"/>
    <n v="0"/>
    <s v="Kuehne+Nagel Tiel 3 Standpl"/>
    <s v="De Diepert 5"/>
    <s v="Tiel"/>
    <s v="4004 MA"/>
    <s v="NL"/>
    <x v="23"/>
    <s v="Rood 24"/>
    <x v="17"/>
    <s v="6666 LT"/>
    <s v="NL"/>
    <s v="0001333835"/>
    <s v="0096590_002"/>
    <s v="31V"/>
    <s v="NL001131849B01"/>
    <n v="2"/>
    <n v="0"/>
    <n v="7.12"/>
    <s v="N"/>
    <s v="Peter Appel Transport B.V."/>
    <n v="36622"/>
    <d v="2023-03-22T00:00:00"/>
    <s v="11:13:00"/>
    <n v="13"/>
    <x v="2"/>
    <x v="11"/>
    <n v="3"/>
    <x v="15"/>
    <n v="1"/>
    <n v="15.200000000000001"/>
    <x v="5"/>
    <n v="135.28"/>
    <n v="0"/>
    <n v="135.28"/>
  </r>
  <r>
    <s v="COLGATE 3800 DEB."/>
    <s v="Colgate-Palmolive Nederland BV"/>
    <s v="101t"/>
    <n v="101090954649"/>
    <n v="101030164502"/>
    <n v="930"/>
    <s v="Inv Booked"/>
    <s v="0001333836"/>
    <s v="Verkoop"/>
    <n v="170"/>
    <s v="Transport drops zone"/>
    <s v="9 - verwerkt"/>
    <n v="0"/>
    <m/>
    <d v="2023-03-22T00:00:00"/>
    <s v="DROP"/>
    <s v="0001010909546490096623_002"/>
    <m/>
    <m/>
    <m/>
    <s v="EUR"/>
    <n v="9"/>
    <s v="EUR"/>
    <n v="9"/>
    <s v="EUR"/>
    <n v="9"/>
    <n v="9"/>
    <n v="0"/>
    <s v="N"/>
    <n v="1223000326"/>
    <d v="2023-04-13T00:00:00"/>
    <m/>
    <d v="2023-03-22T00:00:00"/>
    <s v="00:00"/>
    <s v="23:59"/>
    <d v="2023-03-22T00:00:00"/>
    <s v="14:45"/>
    <s v="15:45"/>
    <n v="0.8"/>
    <s v="ce"/>
    <n v="598"/>
    <n v="0.8"/>
    <n v="0"/>
    <s v="Kuehne+Nagel Tiel 3 Standpl"/>
    <s v="De Diepert 5"/>
    <s v="Tiel"/>
    <s v="4004 MA"/>
    <s v="NL"/>
    <x v="55"/>
    <s v="Ravenswade 14"/>
    <x v="26"/>
    <s v="3439 LD"/>
    <s v="NL"/>
    <s v="0001333836"/>
    <s v="0096623_002"/>
    <s v="31V"/>
    <s v="NL001131849B01"/>
    <n v="2"/>
    <n v="0"/>
    <n v="9"/>
    <s v="N"/>
    <s v="Peter Appel Transport B.V."/>
    <n v="36622"/>
    <d v="2023-03-22T00:00:00"/>
    <s v="14:29:00"/>
    <n v="0"/>
    <x v="2"/>
    <x v="11"/>
    <n v="3"/>
    <x v="22"/>
    <n v="0"/>
    <s v=""/>
    <x v="7"/>
    <s v=""/>
    <n v="0"/>
    <s v=""/>
  </r>
  <r>
    <s v="COLGATE 3800 DEB."/>
    <s v="Colgate-Palmolive Nederland BV"/>
    <s v="101t"/>
    <n v="101090954625"/>
    <n v="101030164491"/>
    <n v="930"/>
    <s v="Inv Booked"/>
    <s v="0002246970"/>
    <s v="Verkoop"/>
    <n v="170"/>
    <s v="Transport drops zone"/>
    <s v="9 - verwerkt"/>
    <n v="0"/>
    <m/>
    <d v="2023-03-22T00:00:00"/>
    <s v="DROP"/>
    <s v="0001010909546250096595_002"/>
    <m/>
    <m/>
    <m/>
    <s v="EUR"/>
    <n v="27.81"/>
    <s v="EUR"/>
    <n v="27.81"/>
    <s v="EUR"/>
    <n v="27.81"/>
    <n v="27.81"/>
    <n v="0"/>
    <s v="N"/>
    <n v="1223000326"/>
    <d v="2023-04-13T00:00:00"/>
    <m/>
    <d v="2023-03-22T00:00:00"/>
    <s v="00:00"/>
    <s v="23:59"/>
    <d v="2023-03-22T00:00:00"/>
    <s v="20:00"/>
    <s v="20:00"/>
    <n v="3.2"/>
    <s v="ce"/>
    <n v="971"/>
    <n v="3.2"/>
    <n v="4"/>
    <s v="Kuehne+Nagel Tiel 3 Standpl"/>
    <s v="De Diepert 5"/>
    <s v="Tiel"/>
    <s v="4004 MA"/>
    <s v="NL"/>
    <x v="14"/>
    <s v="Rood 24"/>
    <x v="17"/>
    <s v="6666LT"/>
    <s v="NL"/>
    <s v="0002246970"/>
    <s v="0096595_002"/>
    <s v="31V"/>
    <s v="NL001131849B01"/>
    <n v="2"/>
    <n v="0"/>
    <n v="27.81"/>
    <s v="N"/>
    <s v="Peter Appel Transport B.V."/>
    <n v="36622"/>
    <d v="2023-03-22T00:00:00"/>
    <s v="22:03:00"/>
    <n v="0"/>
    <x v="2"/>
    <x v="11"/>
    <n v="3"/>
    <x v="15"/>
    <n v="0"/>
    <s v=""/>
    <x v="5"/>
    <s v=""/>
    <n v="0"/>
    <s v=""/>
  </r>
  <r>
    <s v="COLGATE 3800 DEB."/>
    <s v="Colgate-Palmolive Nederland BV"/>
    <s v="101t"/>
    <n v="101090954620"/>
    <n v="101030164492"/>
    <n v="930"/>
    <s v="Inv Booked"/>
    <s v="0002246976"/>
    <s v="Verkoop"/>
    <n v="170"/>
    <s v="Transport drops zone"/>
    <s v="9 - verwerkt"/>
    <n v="0"/>
    <m/>
    <d v="2023-03-22T00:00:00"/>
    <s v="DROP"/>
    <s v="0001010909546200096590_002"/>
    <m/>
    <m/>
    <m/>
    <s v="EUR"/>
    <n v="128.16"/>
    <s v="EUR"/>
    <n v="128.16"/>
    <s v="EUR"/>
    <n v="128.16"/>
    <n v="128.16"/>
    <n v="0"/>
    <s v="N"/>
    <n v="1223000326"/>
    <d v="2023-04-13T00:00:00"/>
    <m/>
    <d v="2023-03-22T00:00:00"/>
    <s v="00:00"/>
    <s v="23:59"/>
    <d v="2023-03-22T00:00:00"/>
    <s v="10:00"/>
    <s v="10:00"/>
    <n v="14.4"/>
    <s v="ce"/>
    <n v="10514"/>
    <n v="14.4"/>
    <n v="20"/>
    <s v="Kuehne+Nagel Tiel 3 Standpl"/>
    <s v="De Diepert 5"/>
    <s v="Tiel"/>
    <s v="4004 MA"/>
    <s v="NL"/>
    <x v="14"/>
    <s v="Rood 24"/>
    <x v="17"/>
    <s v="6666LT"/>
    <s v="NL"/>
    <s v="0002246976"/>
    <s v="0096590_002"/>
    <s v="31V"/>
    <s v="NL001131849B01"/>
    <n v="2"/>
    <n v="0"/>
    <n v="128.16"/>
    <s v="N"/>
    <s v="Peter Appel Transport B.V."/>
    <n v="36622"/>
    <d v="2023-03-22T00:00:00"/>
    <s v="11:13:00"/>
    <n v="0"/>
    <x v="2"/>
    <x v="11"/>
    <n v="3"/>
    <x v="15"/>
    <n v="0"/>
    <s v=""/>
    <x v="5"/>
    <s v=""/>
    <n v="0"/>
    <s v=""/>
  </r>
  <r>
    <s v="COLGATE 3800 DEB."/>
    <s v="Colgate-Palmolive Nederland BV"/>
    <s v="101t"/>
    <n v="101090954613"/>
    <n v="101030164493"/>
    <n v="930"/>
    <s v="Inv Booked"/>
    <s v="0002246968"/>
    <s v="Verkoop"/>
    <n v="170"/>
    <s v="Transport drops zone"/>
    <s v="9 - verwerkt"/>
    <n v="0"/>
    <m/>
    <d v="2023-03-22T00:00:00"/>
    <s v="DROP"/>
    <s v="0001010909546130096589_002"/>
    <m/>
    <m/>
    <m/>
    <s v="EUR"/>
    <n v="61.09"/>
    <s v="EUR"/>
    <n v="61.09"/>
    <s v="EUR"/>
    <n v="61.09"/>
    <n v="61.09"/>
    <n v="0"/>
    <s v="N"/>
    <n v="1223000326"/>
    <d v="2023-04-13T00:00:00"/>
    <m/>
    <d v="2023-03-22T00:00:00"/>
    <s v="00:00"/>
    <s v="23:59"/>
    <d v="2023-03-22T00:00:00"/>
    <s v="07:00"/>
    <s v="14:00"/>
    <n v="3.2"/>
    <s v="ce"/>
    <n v="1944"/>
    <n v="3.2"/>
    <n v="2"/>
    <s v="Kuehne+Nagel Tiel 3 Standpl"/>
    <s v="De Diepert 5"/>
    <s v="Tiel"/>
    <s v="4004 MA"/>
    <s v="NL"/>
    <x v="54"/>
    <s v="Zijlweg 18"/>
    <x v="45"/>
    <s v="5145NR"/>
    <s v="NL"/>
    <s v="0002246968"/>
    <s v="0096589_002"/>
    <s v="31V"/>
    <s v="NL001131849B01"/>
    <n v="2"/>
    <n v="0"/>
    <n v="61.09"/>
    <s v="N"/>
    <s v="Peter Appel Transport B.V."/>
    <n v="36622"/>
    <d v="2023-03-22T00:00:00"/>
    <s v="12:50:00"/>
    <n v="33"/>
    <x v="2"/>
    <x v="11"/>
    <n v="3"/>
    <x v="36"/>
    <n v="1"/>
    <n v="3.2"/>
    <x v="3"/>
    <n v="61.09"/>
    <n v="0"/>
    <n v="61.09"/>
  </r>
  <r>
    <s v="COLGATE 3800 DEB."/>
    <s v="Colgate-Palmolive Nederland BV"/>
    <s v="101t"/>
    <n v="101090954649"/>
    <n v="101030164497"/>
    <n v="930"/>
    <s v="Inv Booked"/>
    <s v="0002246971"/>
    <s v="Verkoop"/>
    <n v="170"/>
    <s v="Transport drops zone"/>
    <s v="9 - verwerkt"/>
    <n v="0"/>
    <m/>
    <d v="2023-03-22T00:00:00"/>
    <s v="DROP"/>
    <s v="0001010909546490096623_002"/>
    <m/>
    <m/>
    <m/>
    <s v="EUR"/>
    <n v="126"/>
    <s v="EUR"/>
    <n v="126"/>
    <s v="EUR"/>
    <n v="126"/>
    <n v="126"/>
    <n v="0"/>
    <s v="N"/>
    <n v="1223000326"/>
    <d v="2023-04-13T00:00:00"/>
    <m/>
    <d v="2023-03-22T00:00:00"/>
    <s v="00:00"/>
    <s v="23:59"/>
    <d v="2023-03-22T00:00:00"/>
    <s v="14:45"/>
    <s v="15:45"/>
    <n v="11.2"/>
    <s v="ce"/>
    <n v="9646"/>
    <n v="11.2"/>
    <n v="18"/>
    <s v="Kuehne+Nagel Tiel 3 Standpl"/>
    <s v="De Diepert 5"/>
    <s v="Tiel"/>
    <s v="4004 MA"/>
    <s v="NL"/>
    <x v="24"/>
    <s v="Ravenswade 14"/>
    <x v="26"/>
    <s v="3439 LD"/>
    <s v="NL"/>
    <s v="0002246971"/>
    <s v="0096623_002"/>
    <s v="31V"/>
    <s v="NL001131849B01"/>
    <n v="2"/>
    <n v="0"/>
    <n v="126"/>
    <s v="N"/>
    <s v="Peter Appel Transport B.V."/>
    <n v="36622"/>
    <d v="2023-03-22T00:00:00"/>
    <s v="14:29:00"/>
    <n v="0"/>
    <x v="2"/>
    <x v="11"/>
    <n v="3"/>
    <x v="22"/>
    <n v="0"/>
    <s v=""/>
    <x v="7"/>
    <s v=""/>
    <n v="0"/>
    <s v=""/>
  </r>
  <r>
    <s v="COLGATE 3800 DEB."/>
    <s v="Colgate-Palmolive Nederland BV"/>
    <s v="101t"/>
    <n v="101090954614"/>
    <n v="101030164498"/>
    <n v="930"/>
    <s v="Inv Booked"/>
    <s v="0002246969"/>
    <s v="Verkoop"/>
    <n v="170"/>
    <s v="Transport drops zone"/>
    <s v="9 - verwerkt"/>
    <n v="0"/>
    <m/>
    <d v="2023-03-22T00:00:00"/>
    <s v="DROP"/>
    <s v="0001010909546140096585_002"/>
    <m/>
    <m/>
    <m/>
    <s v="EUR"/>
    <n v="290.2"/>
    <s v="EUR"/>
    <n v="290.2"/>
    <s v="EUR"/>
    <n v="290.2"/>
    <n v="290.2"/>
    <n v="0"/>
    <s v="N"/>
    <n v="1223000326"/>
    <d v="2023-04-13T00:00:00"/>
    <m/>
    <d v="2023-03-22T00:00:00"/>
    <s v="00:00"/>
    <s v="23:59"/>
    <d v="2023-03-22T00:00:00"/>
    <s v="08:00"/>
    <s v="08:00"/>
    <n v="20"/>
    <s v="ce"/>
    <n v="13274"/>
    <n v="20"/>
    <n v="31"/>
    <s v="Kuehne+Nagel Tiel 3 Standpl"/>
    <s v="De Diepert 5"/>
    <s v="Tiel"/>
    <s v="4004 MA"/>
    <s v="NL"/>
    <x v="50"/>
    <s v="Fahrenheitweg 24"/>
    <x v="1"/>
    <s v="6101WR"/>
    <s v="NL"/>
    <s v="0002246969"/>
    <s v="0096585_002"/>
    <s v="31V"/>
    <s v="NL001131849B01"/>
    <n v="2"/>
    <n v="0"/>
    <n v="290.2"/>
    <s v="N"/>
    <s v="Peter Appel Transport B.V."/>
    <n v="36622"/>
    <d v="2023-03-22T00:00:00"/>
    <s v="07:39:00"/>
    <n v="0"/>
    <x v="2"/>
    <x v="11"/>
    <n v="3"/>
    <x v="1"/>
    <n v="1"/>
    <n v="20"/>
    <x v="1"/>
    <n v="290.2"/>
    <n v="0"/>
    <n v="290.2"/>
  </r>
  <r>
    <s v="COLGATE 3800 DEB."/>
    <s v="Colgate-Palmolive Nederland BV"/>
    <s v="101t"/>
    <n v="101090954610"/>
    <n v="101030164499"/>
    <n v="930"/>
    <s v="Inv Booked"/>
    <s v="0002246967"/>
    <s v="Verkoop"/>
    <n v="170"/>
    <s v="Transport drops zone"/>
    <s v="9 - verwerkt"/>
    <n v="0"/>
    <m/>
    <d v="2023-03-22T00:00:00"/>
    <s v="DROP"/>
    <s v="0001010909546100096582_002"/>
    <m/>
    <m/>
    <m/>
    <s v="EUR"/>
    <n v="202.5"/>
    <s v="EUR"/>
    <n v="202.5"/>
    <s v="EUR"/>
    <n v="202.5"/>
    <n v="202.5"/>
    <n v="0"/>
    <s v="N"/>
    <n v="1223000326"/>
    <d v="2023-04-13T00:00:00"/>
    <m/>
    <d v="2023-03-22T00:00:00"/>
    <s v="00:00"/>
    <s v="23:59"/>
    <d v="2023-03-22T00:00:00"/>
    <s v="07:00"/>
    <s v="07:00"/>
    <n v="11.2"/>
    <s v="ce"/>
    <n v="8274"/>
    <n v="11.2"/>
    <n v="18"/>
    <s v="Kuehne+Nagel Tiel 3 Standpl"/>
    <s v="De Diepert 5"/>
    <s v="Tiel"/>
    <s v="4004 MA"/>
    <s v="NL"/>
    <x v="1"/>
    <s v="Fahrenheitweg 1"/>
    <x v="1"/>
    <s v="6101WR"/>
    <s v="NL"/>
    <s v="0002246967"/>
    <s v="0096582_002"/>
    <s v="31V"/>
    <s v="NL001131849B01"/>
    <n v="2"/>
    <n v="0"/>
    <n v="202.5"/>
    <s v="N"/>
    <s v="Peter Appel Transport B.V."/>
    <n v="36622"/>
    <d v="2023-03-22T00:00:00"/>
    <s v="07:33:00"/>
    <n v="0"/>
    <x v="2"/>
    <x v="11"/>
    <n v="3"/>
    <x v="1"/>
    <n v="1"/>
    <n v="11.2"/>
    <x v="1"/>
    <n v="202.5"/>
    <n v="0"/>
    <n v="202.5"/>
  </r>
  <r>
    <s v="COLGATE 3800 DEB."/>
    <s v="Colgate-Palmolive Nederland BV"/>
    <s v="101t"/>
    <n v="101090955231"/>
    <n v="101030164589"/>
    <n v="930"/>
    <s v="Inv Booked"/>
    <s v="0002247029"/>
    <s v="Verkoop"/>
    <n v="170"/>
    <s v="Transport drops zone"/>
    <s v="9 - verwerkt"/>
    <n v="0"/>
    <m/>
    <d v="2023-03-23T00:00:00"/>
    <s v="DROP"/>
    <s v="0001010909552310096963_003"/>
    <m/>
    <m/>
    <m/>
    <s v="EUR"/>
    <n v="31.57"/>
    <s v="EUR"/>
    <n v="31.57"/>
    <s v="EUR"/>
    <n v="31.57"/>
    <n v="31.57"/>
    <n v="0"/>
    <s v="N"/>
    <n v="1223000326"/>
    <d v="2023-04-13T00:00:00"/>
    <m/>
    <d v="2023-03-23T00:00:00"/>
    <s v="00:00"/>
    <s v="23:59"/>
    <d v="2023-03-23T00:00:00"/>
    <s v="12:15"/>
    <s v="12:15"/>
    <n v="0.8"/>
    <s v="ce"/>
    <n v="785"/>
    <n v="0.8"/>
    <n v="1"/>
    <s v="Kuehne+Nagel Tiel 3 Standpl"/>
    <s v="De Diepert 5"/>
    <s v="Tiel"/>
    <s v="4004 MA"/>
    <s v="NL"/>
    <x v="32"/>
    <s v="Afrikastraat 10"/>
    <x v="34"/>
    <s v="6014CG"/>
    <s v="NL"/>
    <s v="0002247029"/>
    <s v="0096963_003"/>
    <s v="31V"/>
    <s v="NL001131849B01"/>
    <n v="2"/>
    <n v="0"/>
    <n v="31.57"/>
    <s v="N"/>
    <s v="Peter Appel Transport B.V."/>
    <n v="36622"/>
    <d v="2023-03-23T00:00:00"/>
    <s v="09:45:00"/>
    <n v="0"/>
    <x v="3"/>
    <x v="11"/>
    <n v="3"/>
    <x v="23"/>
    <n v="1"/>
    <n v="0.8"/>
    <x v="3"/>
    <n v="31.57"/>
    <n v="0"/>
    <n v="31.57"/>
  </r>
  <r>
    <s v="COLGATE 3800 DEB."/>
    <s v="Colgate-Palmolive Nederland BV"/>
    <s v="101t"/>
    <n v="101090954788"/>
    <n v="101030164592"/>
    <n v="930"/>
    <s v="Inv Booked"/>
    <s v="0002247028"/>
    <s v="Verkoop"/>
    <n v="170"/>
    <s v="Transport drops zone"/>
    <s v="9 - verwerkt"/>
    <n v="0"/>
    <m/>
    <d v="2023-03-23T00:00:00"/>
    <s v="DROP"/>
    <s v="0001010909547880096687_003"/>
    <m/>
    <m/>
    <m/>
    <s v="EUR"/>
    <n v="28.56"/>
    <s v="EUR"/>
    <n v="28.56"/>
    <s v="EUR"/>
    <n v="28.56"/>
    <n v="28.56"/>
    <n v="0"/>
    <s v="N"/>
    <n v="1223000326"/>
    <d v="2023-04-13T00:00:00"/>
    <m/>
    <d v="2023-03-23T00:00:00"/>
    <s v="00:00"/>
    <s v="23:59"/>
    <d v="2023-03-23T00:00:00"/>
    <s v="08:30"/>
    <s v="17:00"/>
    <n v="0.8"/>
    <s v="ce"/>
    <n v="518"/>
    <n v="0.8"/>
    <n v="0"/>
    <s v="Kuehne+Nagel Tiel 3 Standpl"/>
    <s v="De Diepert 5"/>
    <s v="Tiel"/>
    <s v="4004 MA"/>
    <s v="NL"/>
    <x v="60"/>
    <s v="Orionweg 6"/>
    <x v="47"/>
    <s v="4782 SC"/>
    <s v="NL"/>
    <s v="0002247028"/>
    <s v="0096687_003"/>
    <s v="31V"/>
    <s v="NL001131849B01"/>
    <n v="2"/>
    <n v="0"/>
    <n v="28.56"/>
    <s v="N"/>
    <s v="Peter Appel Transport B.V."/>
    <n v="36622"/>
    <d v="2023-03-23T00:00:00"/>
    <s v="09:48:00"/>
    <n v="0"/>
    <x v="3"/>
    <x v="11"/>
    <n v="3"/>
    <x v="29"/>
    <n v="1"/>
    <n v="0.8"/>
    <x v="0"/>
    <n v="28.56"/>
    <n v="0"/>
    <n v="28.56"/>
  </r>
  <r>
    <s v="COLGATE 3800 DEB."/>
    <s v="Colgate-Palmolive Nederland BV"/>
    <s v="101t"/>
    <n v="101090954606"/>
    <n v="101030164572"/>
    <n v="930"/>
    <s v="Inv Booked"/>
    <s v="0002247015"/>
    <s v="Verkoop"/>
    <n v="200"/>
    <s v="Transport drops"/>
    <s v="9 - verwerkt"/>
    <n v="0"/>
    <m/>
    <d v="2023-03-23T00:00:00"/>
    <s v="DROP"/>
    <s v="0001010909546060096568_003"/>
    <m/>
    <m/>
    <m/>
    <s v="EUR"/>
    <n v="54.4"/>
    <s v="EUR"/>
    <n v="54.4"/>
    <s v="EUR"/>
    <n v="54.4"/>
    <n v="54.4"/>
    <n v="0"/>
    <s v="N"/>
    <n v="1223000326"/>
    <d v="2023-04-13T00:00:00"/>
    <m/>
    <d v="2023-03-23T00:00:00"/>
    <s v="00:00"/>
    <s v="23:59"/>
    <d v="2023-03-23T00:00:00"/>
    <s v="08:00"/>
    <s v="16:00"/>
    <n v="0.8"/>
    <s v="ce"/>
    <n v="7"/>
    <n v="0.8"/>
    <n v="0"/>
    <s v="Kuehne+Nagel Tiel 3 Standpl"/>
    <s v="De Diepert 5"/>
    <s v="Tiel"/>
    <s v="4004 MA"/>
    <s v="NL"/>
    <x v="58"/>
    <s v="Phoenixstraat 21"/>
    <x v="32"/>
    <s v="1812PP"/>
    <s v="NL"/>
    <s v="0002247015"/>
    <s v="0096568_003"/>
    <s v="31V"/>
    <s v="NL001131849B01"/>
    <n v="2"/>
    <n v="0"/>
    <n v="54.4"/>
    <s v="N"/>
    <s v="Peter Appel Transport B.V."/>
    <n v="36744"/>
    <d v="2023-03-24T00:00:00"/>
    <s v="03:21:00"/>
    <n v="0"/>
    <x v="3"/>
    <x v="11"/>
    <n v="3"/>
    <x v="28"/>
    <n v="1"/>
    <n v="0.8"/>
    <x v="6"/>
    <n v="54.4"/>
    <n v="0"/>
    <n v="54.4"/>
  </r>
  <r>
    <s v="COLGATE 3800 DEB."/>
    <s v="Colgate-Palmolive Nederland BV"/>
    <s v="101t"/>
    <n v="101090954606"/>
    <n v="101030164574"/>
    <n v="930"/>
    <s v="Inv Booked"/>
    <s v="0002247013"/>
    <s v="Verkoop"/>
    <n v="200"/>
    <s v="Transport drops"/>
    <s v="9 - verwerkt"/>
    <n v="0"/>
    <m/>
    <d v="2023-03-23T00:00:00"/>
    <s v="DROP"/>
    <s v="0001010909546060096568_009"/>
    <m/>
    <m/>
    <m/>
    <s v="EUR"/>
    <n v="54.4"/>
    <s v="EUR"/>
    <n v="54.4"/>
    <s v="EUR"/>
    <n v="54.4"/>
    <n v="54.4"/>
    <n v="0"/>
    <s v="N"/>
    <n v="1223000326"/>
    <d v="2023-04-13T00:00:00"/>
    <m/>
    <d v="2023-03-23T00:00:00"/>
    <s v="00:00"/>
    <s v="23:59"/>
    <d v="2023-03-23T00:00:00"/>
    <s v="07:00"/>
    <s v="12:00"/>
    <n v="0.8"/>
    <s v="ce"/>
    <n v="71"/>
    <n v="0.8"/>
    <n v="0"/>
    <s v="Kuehne+Nagel Tiel 3 Standpl"/>
    <s v="De Diepert 5"/>
    <s v="Tiel"/>
    <s v="4004 MA"/>
    <s v="NL"/>
    <x v="26"/>
    <s v="Park Forum 1129"/>
    <x v="29"/>
    <s v="5657 HK"/>
    <s v="NL"/>
    <s v="0002247013"/>
    <s v="0096568_009"/>
    <s v="31V"/>
    <s v="NL001131849B01"/>
    <n v="2"/>
    <n v="0"/>
    <n v="54.4"/>
    <s v="N"/>
    <s v="Peter Appel Transport B.V."/>
    <n v="36744"/>
    <d v="2023-03-24T00:00:00"/>
    <s v="10:15:00"/>
    <n v="0"/>
    <x v="3"/>
    <x v="11"/>
    <n v="3"/>
    <x v="25"/>
    <n v="1"/>
    <n v="1.6"/>
    <x v="6"/>
    <n v="108.8"/>
    <n v="0"/>
    <n v="108.8"/>
  </r>
  <r>
    <s v="COLGATE 3800 DEB."/>
    <s v="Colgate-Palmolive Nederland BV"/>
    <s v="101t"/>
    <n v="101090954606"/>
    <n v="101030164575"/>
    <n v="930"/>
    <s v="Inv Booked"/>
    <s v="0002247019"/>
    <s v="Verkoop"/>
    <n v="200"/>
    <s v="Transport drops"/>
    <s v="9 - verwerkt"/>
    <n v="0"/>
    <m/>
    <d v="2023-03-23T00:00:00"/>
    <s v="DROP"/>
    <s v="0001010909546060096568_006"/>
    <m/>
    <m/>
    <m/>
    <s v="EUR"/>
    <n v="54.4"/>
    <s v="EUR"/>
    <n v="54.4"/>
    <s v="EUR"/>
    <n v="54.4"/>
    <n v="54.4"/>
    <n v="0"/>
    <s v="N"/>
    <n v="1223000326"/>
    <d v="2023-04-13T00:00:00"/>
    <m/>
    <d v="2023-03-23T00:00:00"/>
    <s v="00:00"/>
    <s v="23:59"/>
    <d v="2023-03-23T00:00:00"/>
    <s v="08:00"/>
    <s v="16:00"/>
    <n v="0.8"/>
    <s v="ce"/>
    <n v="14"/>
    <n v="0.8"/>
    <n v="0"/>
    <s v="Kuehne+Nagel Tiel 3 Standpl"/>
    <s v="De Diepert 5"/>
    <s v="Tiel"/>
    <s v="4004 MA"/>
    <s v="NL"/>
    <x v="57"/>
    <s v="Rijkstraatweg 64-23"/>
    <x v="6"/>
    <s v="4191SG"/>
    <s v="NL"/>
    <s v="0002247019"/>
    <s v="0096568_006"/>
    <s v="31V"/>
    <s v="NL001131849B01"/>
    <n v="2"/>
    <n v="0"/>
    <n v="54.4"/>
    <s v="N"/>
    <s v="Peter Appel Transport B.V."/>
    <n v="36744"/>
    <d v="2023-03-24T00:00:00"/>
    <s v="07:20:00"/>
    <n v="0"/>
    <x v="3"/>
    <x v="11"/>
    <n v="3"/>
    <x v="6"/>
    <n v="1"/>
    <n v="0.8"/>
    <x v="6"/>
    <n v="54.4"/>
    <n v="0"/>
    <n v="54.4"/>
  </r>
  <r>
    <s v="COLGATE 3800 DEB."/>
    <s v="Colgate-Palmolive Nederland BV"/>
    <s v="101t"/>
    <n v="101090954606"/>
    <n v="101030164576"/>
    <n v="930"/>
    <s v="Inv Booked"/>
    <s v="0002247017"/>
    <s v="Verkoop"/>
    <n v="200"/>
    <s v="Transport drops"/>
    <s v="9 - verwerkt"/>
    <n v="0"/>
    <m/>
    <d v="2023-03-23T00:00:00"/>
    <s v="DROP"/>
    <s v="0001010909546060096568_004"/>
    <m/>
    <m/>
    <m/>
    <s v="EUR"/>
    <n v="54.4"/>
    <s v="EUR"/>
    <n v="54.4"/>
    <s v="EUR"/>
    <n v="54.4"/>
    <n v="54.4"/>
    <n v="0"/>
    <s v="N"/>
    <n v="1223000326"/>
    <d v="2023-04-13T00:00:00"/>
    <m/>
    <d v="2023-03-23T00:00:00"/>
    <s v="00:00"/>
    <s v="23:59"/>
    <d v="2023-03-23T00:00:00"/>
    <s v="09:00"/>
    <s v="16:00"/>
    <n v="0"/>
    <s v="ce"/>
    <n v="1"/>
    <n v="0.8"/>
    <n v="0"/>
    <s v="Kuehne+Nagel Tiel 3 Standpl"/>
    <s v="De Diepert 5"/>
    <s v="Tiel"/>
    <s v="4004 MA"/>
    <s v="NL"/>
    <x v="38"/>
    <s v="Andries Copierhof 2"/>
    <x v="40"/>
    <s v="3059 LM"/>
    <s v="NL"/>
    <s v="0002247017"/>
    <s v="0096568_004"/>
    <s v="31V"/>
    <s v="NL001131849B01"/>
    <n v="2"/>
    <n v="0"/>
    <n v="54.4"/>
    <s v="N"/>
    <s v="Peter Appel Transport B.V."/>
    <n v="36744"/>
    <d v="2023-03-24T00:00:00"/>
    <s v="05:20:00"/>
    <n v="0"/>
    <x v="3"/>
    <x v="11"/>
    <n v="3"/>
    <x v="33"/>
    <n v="1"/>
    <n v="0.8"/>
    <x v="6"/>
    <n v="54.4"/>
    <n v="0"/>
    <n v="54.4"/>
  </r>
  <r>
    <s v="COLGATE 3800 DEB."/>
    <s v="Colgate-Palmolive Nederland BV"/>
    <s v="101t"/>
    <n v="101090954606"/>
    <n v="101030164578"/>
    <n v="930"/>
    <s v="Inv Booked"/>
    <s v="0002247012"/>
    <s v="Verkoop"/>
    <n v="200"/>
    <s v="Transport drops"/>
    <s v="9 - verwerkt"/>
    <n v="0"/>
    <m/>
    <d v="2023-03-23T00:00:00"/>
    <s v="DROP"/>
    <s v="0001010909546060096568_010"/>
    <m/>
    <m/>
    <m/>
    <s v="EUR"/>
    <n v="54.4"/>
    <s v="EUR"/>
    <n v="54.4"/>
    <s v="EUR"/>
    <n v="54.4"/>
    <n v="54.4"/>
    <n v="0"/>
    <s v="N"/>
    <n v="1223000326"/>
    <d v="2023-04-13T00:00:00"/>
    <m/>
    <d v="2023-03-23T00:00:00"/>
    <s v="00:00"/>
    <s v="23:59"/>
    <d v="2023-03-23T00:00:00"/>
    <s v="08:00"/>
    <s v="16:00"/>
    <n v="0.8"/>
    <s v="ce"/>
    <n v="28"/>
    <n v="0.8"/>
    <n v="0"/>
    <s v="Kuehne+Nagel Tiel 3 Standpl"/>
    <s v="De Diepert 5"/>
    <s v="Tiel"/>
    <s v="4004 MA"/>
    <s v="NL"/>
    <x v="27"/>
    <s v="Business Park Stein 192"/>
    <x v="50"/>
    <s v="6181MA"/>
    <s v="NL"/>
    <s v="0002247012"/>
    <s v="0096568_010"/>
    <s v="31V"/>
    <s v="NL001131849B01"/>
    <n v="2"/>
    <n v="0"/>
    <n v="54.4"/>
    <s v="N"/>
    <s v="Peter Appel Transport B.V."/>
    <n v="36744"/>
    <d v="2023-03-24T00:00:00"/>
    <s v="11:54:00"/>
    <n v="0"/>
    <x v="3"/>
    <x v="11"/>
    <n v="3"/>
    <x v="1"/>
    <n v="1"/>
    <n v="0.8"/>
    <x v="0"/>
    <n v="54.4"/>
    <n v="0"/>
    <n v="54.4"/>
  </r>
  <r>
    <s v="COLGATE 3800 DEB."/>
    <s v="Colgate-Palmolive Nederland BV"/>
    <s v="101t"/>
    <n v="101090954606"/>
    <n v="101030164579"/>
    <n v="930"/>
    <s v="Inv Booked"/>
    <s v="0002247014"/>
    <s v="Verkoop"/>
    <n v="200"/>
    <s v="Transport drops"/>
    <s v="9 - verwerkt"/>
    <n v="0"/>
    <m/>
    <d v="2023-03-23T00:00:00"/>
    <s v="DROP"/>
    <s v="0001010909546060096568_007"/>
    <m/>
    <m/>
    <m/>
    <s v="EUR"/>
    <n v="54.4"/>
    <s v="EUR"/>
    <n v="54.4"/>
    <s v="EUR"/>
    <n v="54.4"/>
    <n v="54.4"/>
    <n v="0"/>
    <s v="N"/>
    <n v="1223000326"/>
    <d v="2023-04-13T00:00:00"/>
    <m/>
    <d v="2023-03-23T00:00:00"/>
    <s v="00:00"/>
    <s v="23:59"/>
    <d v="2023-03-23T00:00:00"/>
    <s v="08:00"/>
    <s v="16:00"/>
    <n v="0"/>
    <s v="ce"/>
    <n v="2"/>
    <n v="0.8"/>
    <n v="0"/>
    <s v="Kuehne+Nagel Tiel 3 Standpl"/>
    <s v="De Diepert 5"/>
    <s v="Tiel"/>
    <s v="4004 MA"/>
    <s v="NL"/>
    <x v="63"/>
    <s v="Laarakkerweg 5"/>
    <x v="49"/>
    <s v="5061JR"/>
    <s v="NL"/>
    <s v="0002247014"/>
    <s v="0096568_007"/>
    <s v="31V"/>
    <s v="NL001131849B01"/>
    <n v="2"/>
    <n v="0"/>
    <n v="54.4"/>
    <s v="N"/>
    <s v="Peter Appel Transport B.V."/>
    <n v="36744"/>
    <d v="2023-03-24T00:00:00"/>
    <s v="08:30:00"/>
    <n v="0"/>
    <x v="3"/>
    <x v="11"/>
    <n v="3"/>
    <x v="3"/>
    <n v="1"/>
    <n v="0.8"/>
    <x v="6"/>
    <n v="54.4"/>
    <n v="0"/>
    <n v="54.4"/>
  </r>
  <r>
    <s v="COLGATE 3800 DEB."/>
    <s v="Colgate-Palmolive Nederland BV"/>
    <s v="101t"/>
    <n v="101090954781"/>
    <n v="101030164582"/>
    <n v="930"/>
    <s v="Inv Booked"/>
    <s v="0002247021"/>
    <s v="Verkoop"/>
    <n v="170"/>
    <s v="Transport drops zone"/>
    <s v="9 - verwerkt"/>
    <n v="0"/>
    <m/>
    <d v="2023-03-23T00:00:00"/>
    <s v="DROP"/>
    <s v="0001010909547810096680_004"/>
    <m/>
    <m/>
    <m/>
    <s v="EUR"/>
    <n v="10.39"/>
    <s v="EUR"/>
    <n v="10.39"/>
    <s v="EUR"/>
    <n v="10.39"/>
    <n v="10.39"/>
    <n v="0"/>
    <s v="N"/>
    <n v="1223000326"/>
    <d v="2023-04-13T00:00:00"/>
    <m/>
    <d v="2023-03-23T00:00:00"/>
    <s v="00:00"/>
    <s v="23:59"/>
    <d v="2023-03-23T00:00:00"/>
    <s v="07:00"/>
    <s v="14:00"/>
    <n v="0.8"/>
    <s v="ce"/>
    <n v="816"/>
    <n v="0.8"/>
    <n v="1"/>
    <s v="Kuehne+Nagel Tiel 3 Standpl"/>
    <s v="De Diepert 5"/>
    <s v="Tiel"/>
    <s v="4004 MA"/>
    <s v="NL"/>
    <x v="17"/>
    <s v="Doornhoek 4050"/>
    <x v="20"/>
    <s v="5465TD"/>
    <s v="NL"/>
    <s v="0002247021"/>
    <s v="0096680_004"/>
    <s v="31V"/>
    <s v="NL001131849B01"/>
    <n v="2"/>
    <n v="0"/>
    <n v="10.39"/>
    <s v="N"/>
    <s v="Peter Appel Transport B.V."/>
    <n v="36622"/>
    <d v="2023-03-23T00:00:00"/>
    <s v="10:53:00"/>
    <n v="0"/>
    <x v="3"/>
    <x v="11"/>
    <n v="3"/>
    <x v="18"/>
    <n v="1"/>
    <n v="5.6"/>
    <x v="3"/>
    <n v="72.740000000000009"/>
    <n v="0"/>
    <n v="72.740000000000009"/>
  </r>
  <r>
    <s v="COLGATE 3800 DEB."/>
    <s v="Colgate-Palmolive Nederland BV"/>
    <s v="101t"/>
    <n v="101090954781"/>
    <n v="101030164583"/>
    <n v="930"/>
    <s v="Inv Booked"/>
    <s v="0002247022"/>
    <s v="Verkoop"/>
    <n v="170"/>
    <s v="Transport drops zone"/>
    <s v="9 - verwerkt"/>
    <n v="0"/>
    <m/>
    <d v="2023-03-23T00:00:00"/>
    <s v="DROP"/>
    <s v="0001010909547810096680_003"/>
    <m/>
    <m/>
    <m/>
    <s v="EUR"/>
    <n v="68.8"/>
    <s v="EUR"/>
    <n v="68.8"/>
    <s v="EUR"/>
    <n v="68.8"/>
    <n v="68.8"/>
    <n v="0"/>
    <s v="N"/>
    <n v="1223000326"/>
    <d v="2023-04-13T00:00:00"/>
    <m/>
    <d v="2023-03-23T00:00:00"/>
    <s v="00:00"/>
    <s v="23:59"/>
    <d v="2023-03-23T00:00:00"/>
    <s v="07:00"/>
    <s v="07:00"/>
    <n v="4"/>
    <s v="ce"/>
    <n v="2924"/>
    <n v="4"/>
    <n v="4"/>
    <s v="Kuehne+Nagel Tiel 3 Standpl"/>
    <s v="De Diepert 5"/>
    <s v="Tiel"/>
    <s v="4004 MA"/>
    <s v="NL"/>
    <x v="54"/>
    <s v="Zijlweg 18"/>
    <x v="45"/>
    <s v="5145NR"/>
    <s v="NL"/>
    <s v="0002247022"/>
    <s v="0096680_003"/>
    <s v="31V"/>
    <s v="NL001131849B01"/>
    <n v="2"/>
    <n v="0"/>
    <n v="68.8"/>
    <s v="N"/>
    <s v="Peter Appel Transport B.V."/>
    <n v="36622"/>
    <d v="2023-03-23T00:00:00"/>
    <s v="08:00:00"/>
    <n v="0"/>
    <x v="3"/>
    <x v="11"/>
    <n v="3"/>
    <x v="36"/>
    <n v="1"/>
    <n v="4"/>
    <x v="3"/>
    <n v="68.8"/>
    <n v="0"/>
    <n v="68.8"/>
  </r>
  <r>
    <s v="COLGATE 3800 DEB."/>
    <s v="Colgate-Palmolive Nederland BV"/>
    <s v="101t"/>
    <n v="101090955039"/>
    <n v="101030164584"/>
    <n v="930"/>
    <s v="Inv Booked"/>
    <s v="0002247027"/>
    <s v="Verkoop"/>
    <n v="170"/>
    <s v="Transport drops zone"/>
    <s v="9 - verwerkt"/>
    <n v="0"/>
    <m/>
    <d v="2023-03-23T00:00:00"/>
    <s v="DROP"/>
    <s v="0001010909550390096777_003"/>
    <m/>
    <m/>
    <m/>
    <s v="EUR"/>
    <n v="45.02"/>
    <s v="EUR"/>
    <n v="45.02"/>
    <s v="EUR"/>
    <n v="45.02"/>
    <n v="45.02"/>
    <n v="0"/>
    <s v="N"/>
    <n v="1223000326"/>
    <d v="2023-04-13T00:00:00"/>
    <m/>
    <d v="2023-03-23T00:00:00"/>
    <s v="00:00"/>
    <s v="23:59"/>
    <d v="2023-03-23T00:00:00"/>
    <s v="08:00"/>
    <s v="15:00"/>
    <n v="1.6"/>
    <s v="ce"/>
    <n v="888"/>
    <n v="1.6"/>
    <n v="1"/>
    <s v="Kuehne+Nagel Tiel 3 Standpl"/>
    <s v="De Diepert 5"/>
    <s v="Tiel"/>
    <s v="4004 MA"/>
    <s v="NL"/>
    <x v="28"/>
    <s v="ECOFACTORIJ  20"/>
    <x v="31"/>
    <s v="7325 WC"/>
    <s v="NL"/>
    <s v="0002247027"/>
    <s v="0096777_003"/>
    <s v="31V"/>
    <s v="NL001131849B01"/>
    <n v="2"/>
    <n v="0"/>
    <n v="45.02"/>
    <s v="N"/>
    <s v="Peter Appel Transport B.V."/>
    <n v="36622"/>
    <d v="2023-03-23T00:00:00"/>
    <s v="12:50:00"/>
    <n v="0"/>
    <x v="3"/>
    <x v="11"/>
    <n v="3"/>
    <x v="27"/>
    <n v="1"/>
    <n v="1.6"/>
    <x v="0"/>
    <n v="45.02"/>
    <n v="0"/>
    <n v="45.02"/>
  </r>
  <r>
    <s v="COLGATE 3800 DEB."/>
    <s v="Colgate-Palmolive Nederland BV"/>
    <s v="101t"/>
    <n v="101090954781"/>
    <n v="101030164585"/>
    <n v="930"/>
    <s v="Inv Booked"/>
    <s v="0002247025"/>
    <s v="Verkoop"/>
    <n v="170"/>
    <s v="Transport drops zone"/>
    <s v="9 - verwerkt"/>
    <n v="0"/>
    <m/>
    <d v="2023-03-23T00:00:00"/>
    <s v="DROP"/>
    <s v="0001010909547810096680_004"/>
    <m/>
    <m/>
    <m/>
    <s v="EUR"/>
    <n v="62.35"/>
    <s v="EUR"/>
    <n v="62.35"/>
    <s v="EUR"/>
    <n v="62.35"/>
    <n v="62.35"/>
    <n v="0"/>
    <s v="N"/>
    <n v="1223000326"/>
    <d v="2023-04-13T00:00:00"/>
    <m/>
    <d v="2023-03-23T00:00:00"/>
    <s v="00:00"/>
    <s v="23:59"/>
    <d v="2023-03-23T00:00:00"/>
    <s v="08:00"/>
    <s v="16:00"/>
    <n v="4.8"/>
    <s v="ce"/>
    <n v="2358"/>
    <n v="4.8"/>
    <n v="2"/>
    <s v="Kuehne+Nagel Tiel 3 Standpl"/>
    <s v="De Diepert 5"/>
    <s v="Tiel"/>
    <s v="4004 MA"/>
    <s v="NL"/>
    <x v="40"/>
    <s v="Doornhoek 4050"/>
    <x v="20"/>
    <s v="5465TD"/>
    <s v="NL"/>
    <s v="0002247025"/>
    <s v="0096680_004"/>
    <s v="31V"/>
    <s v="NL001131849B01"/>
    <n v="2"/>
    <n v="0"/>
    <n v="62.35"/>
    <s v="N"/>
    <s v="Peter Appel Transport B.V."/>
    <n v="36622"/>
    <d v="2023-03-23T00:00:00"/>
    <s v="10:53:00"/>
    <n v="0"/>
    <x v="3"/>
    <x v="11"/>
    <n v="3"/>
    <x v="18"/>
    <n v="0"/>
    <s v=""/>
    <x v="3"/>
    <s v=""/>
    <n v="0"/>
    <s v=""/>
  </r>
  <r>
    <s v="COLGATE 3800 DEB."/>
    <s v="Colgate-Palmolive Nederland BV"/>
    <s v="101t"/>
    <n v="101090954795"/>
    <n v="101030164586"/>
    <n v="930"/>
    <s v="Inv Booked"/>
    <s v="0002247020"/>
    <s v="Verkoop"/>
    <n v="170"/>
    <s v="Transport drops zone"/>
    <s v="9 - verwerkt"/>
    <n v="0"/>
    <m/>
    <d v="2023-03-23T00:00:00"/>
    <s v="DROP"/>
    <s v="0001010909547950096699_002"/>
    <m/>
    <m/>
    <m/>
    <s v="EUR"/>
    <n v="177.66"/>
    <s v="EUR"/>
    <n v="177.66"/>
    <s v="EUR"/>
    <n v="177.66"/>
    <n v="177.66"/>
    <n v="0"/>
    <s v="N"/>
    <n v="1223000326"/>
    <d v="2023-04-13T00:00:00"/>
    <m/>
    <d v="2023-03-23T00:00:00"/>
    <s v="00:00"/>
    <s v="23:59"/>
    <d v="2023-03-23T00:00:00"/>
    <s v="20:00"/>
    <s v="20:00"/>
    <n v="25.6"/>
    <s v="ce"/>
    <n v="7768"/>
    <n v="25.6"/>
    <n v="32"/>
    <s v="Kuehne+Nagel Tiel 3 Standpl"/>
    <s v="De Diepert 5"/>
    <s v="Tiel"/>
    <s v="4004 MA"/>
    <s v="NL"/>
    <x v="14"/>
    <s v="Rood 24"/>
    <x v="17"/>
    <s v="6666LT"/>
    <s v="NL"/>
    <s v="0002247020"/>
    <s v="0096699_002"/>
    <s v="31V"/>
    <s v="NL001131849B01"/>
    <n v="2"/>
    <n v="0"/>
    <n v="177.66"/>
    <s v="N"/>
    <s v="Peter Appel Transport B.V."/>
    <n v="36622"/>
    <d v="2023-03-23T00:00:00"/>
    <s v="21:41:00"/>
    <n v="13"/>
    <x v="3"/>
    <x v="11"/>
    <n v="3"/>
    <x v="15"/>
    <n v="1"/>
    <n v="25.6"/>
    <x v="5"/>
    <n v="177.66"/>
    <n v="0"/>
    <n v="177.66"/>
  </r>
  <r>
    <s v="COLGATE 3800 DEB."/>
    <s v="Colgate-Palmolive Nederland BV"/>
    <s v="101t"/>
    <n v="101090955229"/>
    <n v="101030164587"/>
    <n v="930"/>
    <s v="Inv Booked"/>
    <s v="0002247024"/>
    <s v="Verkoop"/>
    <n v="170"/>
    <s v="Transport drops zone"/>
    <s v="9 - verwerkt"/>
    <n v="0"/>
    <m/>
    <d v="2023-03-23T00:00:00"/>
    <s v="DROP"/>
    <s v="0001010909552290096959_004"/>
    <m/>
    <m/>
    <m/>
    <s v="EUR"/>
    <n v="66.89"/>
    <s v="EUR"/>
    <n v="66.89"/>
    <s v="EUR"/>
    <n v="66.89"/>
    <n v="66.89"/>
    <n v="0"/>
    <s v="N"/>
    <n v="1223000326"/>
    <d v="2023-04-13T00:00:00"/>
    <m/>
    <d v="2023-03-23T00:00:00"/>
    <s v="00:00"/>
    <s v="23:59"/>
    <d v="2023-03-23T00:00:00"/>
    <s v="11:00"/>
    <s v="12:00"/>
    <n v="7.2"/>
    <s v="ce"/>
    <n v="4242"/>
    <n v="7.2"/>
    <n v="8"/>
    <s v="Kuehne+Nagel Tiel 3 Standpl"/>
    <s v="De Diepert 5"/>
    <s v="Tiel"/>
    <s v="4004 MA"/>
    <s v="NL"/>
    <x v="2"/>
    <s v="Randweg 2"/>
    <x v="6"/>
    <s v="4191 NN"/>
    <s v="NL"/>
    <s v="0002247024"/>
    <s v="0096959_004"/>
    <s v="31V"/>
    <s v="NL001131849B01"/>
    <n v="2"/>
    <n v="0"/>
    <n v="66.89"/>
    <s v="N"/>
    <s v="Peter Appel Transport B.V."/>
    <n v="36622"/>
    <d v="2023-03-23T00:00:00"/>
    <s v="14:02:00"/>
    <n v="0"/>
    <x v="3"/>
    <x v="11"/>
    <n v="3"/>
    <x v="6"/>
    <n v="1"/>
    <n v="7.2"/>
    <x v="2"/>
    <n v="66.89"/>
    <n v="0"/>
    <n v="66.89"/>
  </r>
  <r>
    <s v="COLGATE 3800 DEB."/>
    <s v="Colgate-Palmolive Nederland BV"/>
    <s v="101t"/>
    <n v="101090954796"/>
    <n v="101030164571"/>
    <n v="930"/>
    <s v="Inv Booked"/>
    <s v="0001333853"/>
    <s v="Verkoop"/>
    <n v="170"/>
    <s v="Transport drops zone"/>
    <s v="9 - verwerkt"/>
    <n v="0"/>
    <m/>
    <d v="2023-03-23T00:00:00"/>
    <s v="DROP"/>
    <s v="0001010909547960096700_005"/>
    <m/>
    <m/>
    <m/>
    <s v="EUR"/>
    <n v="64.16"/>
    <s v="EUR"/>
    <n v="64.16"/>
    <s v="EUR"/>
    <n v="64.16"/>
    <n v="64.16"/>
    <n v="0"/>
    <s v="N"/>
    <n v="1223000326"/>
    <d v="2023-04-13T00:00:00"/>
    <m/>
    <d v="2023-03-23T00:00:00"/>
    <s v="00:00"/>
    <s v="23:59"/>
    <d v="2023-03-23T00:00:00"/>
    <s v="06:00"/>
    <s v="20:00"/>
    <n v="3.2"/>
    <s v="ce"/>
    <n v="2380"/>
    <n v="3.2"/>
    <n v="4"/>
    <s v="Kuehne+Nagel Tiel 3 Standpl"/>
    <s v="De Diepert 5"/>
    <s v="Tiel"/>
    <s v="4004 MA"/>
    <s v="NL"/>
    <x v="65"/>
    <s v="FLORIJNSTRAAT 4C"/>
    <x v="51"/>
    <s v="4903 RM"/>
    <s v="NL"/>
    <s v="0001333853"/>
    <s v="0096700_005"/>
    <s v="31V"/>
    <s v="NL001131849B01"/>
    <n v="2"/>
    <n v="0"/>
    <n v="64.16"/>
    <s v="N"/>
    <s v="Peter Appel Transport B.V."/>
    <n v="36622"/>
    <d v="2023-03-23T00:00:00"/>
    <s v="08:35:00"/>
    <n v="1"/>
    <x v="3"/>
    <x v="11"/>
    <n v="3"/>
    <x v="34"/>
    <n v="1"/>
    <n v="3.2"/>
    <x v="5"/>
    <n v="64.16"/>
    <n v="0"/>
    <n v="64.16"/>
  </r>
  <r>
    <s v="COLGATE 3800 DEB."/>
    <s v="Colgate-Palmolive Nederland BV"/>
    <s v="101t"/>
    <n v="101090954783"/>
    <n v="101030164649"/>
    <n v="930"/>
    <s v="Inv Booked"/>
    <s v="0002247031"/>
    <s v="Verkoop"/>
    <n v="170"/>
    <s v="Transport drops zone"/>
    <s v="9 - verwerkt"/>
    <n v="0"/>
    <m/>
    <d v="2023-03-23T00:00:00"/>
    <s v="DROP"/>
    <s v="0001010909547830096682_002"/>
    <m/>
    <m/>
    <m/>
    <s v="EUR"/>
    <n v="9.18"/>
    <s v="EUR"/>
    <n v="9.18"/>
    <s v="EUR"/>
    <n v="9.18"/>
    <n v="9.18"/>
    <n v="0"/>
    <s v="N"/>
    <n v="1223000326"/>
    <d v="2023-04-13T00:00:00"/>
    <m/>
    <d v="2023-03-23T00:00:00"/>
    <s v="00:00"/>
    <s v="23:59"/>
    <d v="2023-03-23T00:00:00"/>
    <s v="07:00"/>
    <s v="12:00"/>
    <n v="0.8"/>
    <s v="ce"/>
    <n v="259"/>
    <n v="0.8"/>
    <n v="0"/>
    <s v="Kuehne+Nagel Tiel 3 Standpl"/>
    <s v="De Diepert 5"/>
    <s v="Tiel"/>
    <s v="4004 MA"/>
    <s v="NL"/>
    <x v="10"/>
    <s v="Slego 1a"/>
    <x v="13"/>
    <s v="1046BM"/>
    <s v="NL"/>
    <s v="0002247031"/>
    <s v="0096682_002"/>
    <s v="31V"/>
    <s v="NL001131849B01"/>
    <n v="2"/>
    <n v="0"/>
    <n v="9.18"/>
    <s v="N"/>
    <s v="Peter Appel Transport B.V."/>
    <n v="36622"/>
    <d v="2023-03-23T00:00:00"/>
    <s v="12:05:00"/>
    <n v="0"/>
    <x v="3"/>
    <x v="11"/>
    <n v="3"/>
    <x v="11"/>
    <n v="1"/>
    <n v="17.600000000000001"/>
    <x v="0"/>
    <n v="201.87"/>
    <n v="0"/>
    <n v="201.87"/>
  </r>
  <r>
    <s v="COLGATE 3800 DEB."/>
    <s v="Colgate-Palmolive Nederland BV"/>
    <s v="101t"/>
    <n v="101090954606"/>
    <n v="101030164581"/>
    <n v="930"/>
    <s v="Inv Booked"/>
    <s v="0002247016"/>
    <s v="Verkoop"/>
    <n v="200"/>
    <s v="Transport drops"/>
    <s v="9 - verwerkt"/>
    <n v="0"/>
    <m/>
    <d v="2023-03-23T00:00:00"/>
    <s v="DROP"/>
    <s v="0001010909546060096568_005"/>
    <m/>
    <m/>
    <m/>
    <s v="EUR"/>
    <n v="54.4"/>
    <s v="EUR"/>
    <n v="54.4"/>
    <s v="EUR"/>
    <n v="54.4"/>
    <n v="54.4"/>
    <n v="0"/>
    <s v="N"/>
    <n v="1223000326"/>
    <d v="2023-04-13T00:00:00"/>
    <m/>
    <d v="2023-03-23T00:00:00"/>
    <s v="00:00"/>
    <s v="23:59"/>
    <d v="2023-03-23T00:00:00"/>
    <s v="08:00"/>
    <s v="16:00"/>
    <n v="0.8"/>
    <s v="ce"/>
    <n v="10"/>
    <n v="0.8"/>
    <n v="0"/>
    <s v="Kuehne+Nagel Tiel 3 Standpl"/>
    <s v="De Diepert 5"/>
    <s v="Tiel"/>
    <s v="4004 MA"/>
    <s v="NL"/>
    <x v="68"/>
    <s v="Admiraalsplein 15"/>
    <x v="21"/>
    <s v="3317BA"/>
    <s v="NL"/>
    <s v="0002247016"/>
    <s v="0096568_005"/>
    <s v="31V"/>
    <s v="NL001131849B01"/>
    <n v="2"/>
    <n v="0"/>
    <n v="54.4"/>
    <s v="N"/>
    <s v="Peter Appel Transport B.V."/>
    <n v="36744"/>
    <d v="2023-03-24T00:00:00"/>
    <s v="06:12:00"/>
    <n v="0"/>
    <x v="3"/>
    <x v="11"/>
    <n v="3"/>
    <x v="19"/>
    <n v="1"/>
    <n v="0.8"/>
    <x v="6"/>
    <n v="54.4"/>
    <n v="0"/>
    <n v="54.4"/>
  </r>
  <r>
    <s v="COLGATE 3800 DEB."/>
    <s v="Colgate-Palmolive Nederland BV"/>
    <s v="101t"/>
    <n v="101090954606"/>
    <n v="101030164573"/>
    <n v="930"/>
    <s v="Inv Booked"/>
    <s v="0002247010"/>
    <s v="Verkoop"/>
    <n v="200"/>
    <s v="Transport drops"/>
    <s v="9 - verwerkt"/>
    <n v="0"/>
    <m/>
    <d v="2023-03-23T00:00:00"/>
    <s v="DROP"/>
    <s v="0001010909546060096568_002"/>
    <m/>
    <m/>
    <m/>
    <s v="EUR"/>
    <n v="54.4"/>
    <s v="EUR"/>
    <n v="54.4"/>
    <s v="EUR"/>
    <n v="54.4"/>
    <n v="54.4"/>
    <n v="0"/>
    <s v="N"/>
    <n v="1223000326"/>
    <d v="2023-04-13T00:00:00"/>
    <m/>
    <d v="2023-03-23T00:00:00"/>
    <s v="00:00"/>
    <s v="23:59"/>
    <d v="2023-03-23T00:00:00"/>
    <s v="07:00"/>
    <s v="12:00"/>
    <n v="0.8"/>
    <s v="ce"/>
    <n v="38"/>
    <n v="0.8"/>
    <n v="0"/>
    <s v="Kuehne+Nagel Tiel 3 Standpl"/>
    <s v="De Diepert 5"/>
    <s v="Tiel"/>
    <s v="4004 MA"/>
    <s v="NL"/>
    <x v="26"/>
    <s v="Bornhout 4"/>
    <x v="13"/>
    <s v="1046 BE"/>
    <s v="NL"/>
    <s v="0002247010"/>
    <s v="0096568_002"/>
    <s v="31V"/>
    <s v="NL001131849B01"/>
    <n v="2"/>
    <n v="0"/>
    <n v="54.4"/>
    <s v="N"/>
    <s v="Peter Appel Transport B.V."/>
    <n v="36744"/>
    <d v="2023-03-24T00:00:00"/>
    <s v="02:23:00"/>
    <n v="0"/>
    <x v="3"/>
    <x v="11"/>
    <n v="3"/>
    <x v="11"/>
    <n v="1"/>
    <n v="0.8"/>
    <x v="6"/>
    <n v="54.4"/>
    <n v="0"/>
    <n v="54.4"/>
  </r>
  <r>
    <s v="COLGATE 3800 DEB."/>
    <s v="Colgate-Palmolive Nederland BV"/>
    <s v="101t"/>
    <n v="101090954606"/>
    <n v="101030164577"/>
    <n v="930"/>
    <s v="Inv Booked"/>
    <s v="0002247011"/>
    <s v="Verkoop"/>
    <n v="200"/>
    <s v="Transport drops"/>
    <s v="9 - verwerkt"/>
    <n v="0"/>
    <m/>
    <d v="2023-03-23T00:00:00"/>
    <s v="DROP"/>
    <s v="0001010909546060096568_008"/>
    <m/>
    <m/>
    <m/>
    <s v="EUR"/>
    <n v="54.4"/>
    <s v="EUR"/>
    <n v="54.4"/>
    <s v="EUR"/>
    <n v="54.4"/>
    <n v="54.4"/>
    <n v="0"/>
    <s v="N"/>
    <n v="1223000326"/>
    <d v="2023-04-13T00:00:00"/>
    <m/>
    <d v="2023-03-23T00:00:00"/>
    <s v="00:00"/>
    <s v="23:59"/>
    <d v="2023-03-23T00:00:00"/>
    <s v="07:00"/>
    <s v="13:00"/>
    <n v="0.8"/>
    <s v="ce"/>
    <n v="23"/>
    <n v="0.8"/>
    <n v="0"/>
    <s v="Kuehne+Nagel Tiel 3 Standpl"/>
    <s v="De Diepert 5"/>
    <s v="Tiel"/>
    <s v="4004 MA"/>
    <s v="NL"/>
    <x v="35"/>
    <s v="POMPHOEKWEG 1"/>
    <x v="37"/>
    <s v="5222 BE"/>
    <s v="NL"/>
    <s v="0002247011"/>
    <s v="0096568_008"/>
    <s v="31V"/>
    <s v="NL001131849B01"/>
    <n v="2"/>
    <n v="0"/>
    <n v="54.4"/>
    <s v="N"/>
    <s v="Peter Appel Transport B.V."/>
    <n v="36744"/>
    <d v="2023-03-24T00:00:00"/>
    <s v="09:15:00"/>
    <n v="0"/>
    <x v="3"/>
    <x v="11"/>
    <n v="3"/>
    <x v="31"/>
    <n v="1"/>
    <n v="0.8"/>
    <x v="6"/>
    <n v="54.4"/>
    <n v="0"/>
    <n v="54.4"/>
  </r>
  <r>
    <s v="COLGATE 3800 DEB."/>
    <s v="Colgate-Palmolive Nederland BV"/>
    <s v="101t"/>
    <n v="101090954606"/>
    <n v="101030164580"/>
    <n v="930"/>
    <s v="Inv Booked"/>
    <s v="0002247018"/>
    <s v="Verkoop"/>
    <n v="200"/>
    <s v="Transport drops"/>
    <s v="9 - verwerkt"/>
    <n v="0"/>
    <m/>
    <d v="2023-03-23T00:00:00"/>
    <s v="DROP"/>
    <s v="0001010909546060096568_009"/>
    <m/>
    <m/>
    <m/>
    <s v="EUR"/>
    <n v="54.4"/>
    <s v="EUR"/>
    <n v="54.4"/>
    <s v="EUR"/>
    <n v="54.4"/>
    <n v="54.4"/>
    <n v="0"/>
    <s v="N"/>
    <n v="1223000326"/>
    <d v="2023-04-13T00:00:00"/>
    <m/>
    <d v="2023-03-23T00:00:00"/>
    <s v="00:00"/>
    <s v="23:59"/>
    <d v="2023-03-23T00:00:00"/>
    <s v="07:00"/>
    <s v="12:00"/>
    <n v="0.8"/>
    <s v="ce"/>
    <n v="38"/>
    <n v="0.8"/>
    <n v="0"/>
    <s v="Kuehne+Nagel Tiel 3 Standpl"/>
    <s v="De Diepert 5"/>
    <s v="Tiel"/>
    <s v="4004 MA"/>
    <s v="NL"/>
    <x v="26"/>
    <s v="Park Forum 1129"/>
    <x v="29"/>
    <s v="5657 HK"/>
    <s v="NL"/>
    <s v="0002247018"/>
    <s v="0096568_009"/>
    <s v="31V"/>
    <s v="NL001131849B01"/>
    <n v="2"/>
    <n v="0"/>
    <n v="54.4"/>
    <s v="N"/>
    <s v="Peter Appel Transport B.V."/>
    <n v="36744"/>
    <d v="2023-03-24T00:00:00"/>
    <s v="10:15:00"/>
    <n v="0"/>
    <x v="3"/>
    <x v="11"/>
    <n v="3"/>
    <x v="25"/>
    <n v="0"/>
    <s v=""/>
    <x v="6"/>
    <s v=""/>
    <n v="0"/>
    <s v=""/>
  </r>
  <r>
    <s v="COLGATE 3800 DEB."/>
    <s v="Colgate-Palmolive Nederland BV"/>
    <s v="101t"/>
    <n v="101090954796"/>
    <n v="101030164588"/>
    <n v="930"/>
    <s v="Inv Booked"/>
    <s v="0002247026"/>
    <s v="Verkoop"/>
    <n v="170"/>
    <s v="Transport drops zone"/>
    <s v="9 - verwerkt"/>
    <n v="0"/>
    <m/>
    <d v="2023-03-23T00:00:00"/>
    <s v="DROP"/>
    <s v="0001010909547960096700_002"/>
    <m/>
    <m/>
    <m/>
    <s v="EUR"/>
    <n v="63.68"/>
    <s v="EUR"/>
    <n v="63.68"/>
    <s v="EUR"/>
    <n v="63.68"/>
    <n v="63.68"/>
    <n v="0"/>
    <s v="N"/>
    <n v="1223000326"/>
    <d v="2023-04-13T00:00:00"/>
    <m/>
    <d v="2023-03-23T00:00:00"/>
    <s v="00:00"/>
    <s v="23:59"/>
    <d v="2023-03-23T00:00:00"/>
    <s v="05:00"/>
    <s v="12:00"/>
    <n v="3.2"/>
    <s v="ce"/>
    <n v="2064"/>
    <n v="3.2"/>
    <n v="3"/>
    <s v="Kuehne+Nagel Tiel 3 Standpl"/>
    <s v="De Diepert 5"/>
    <s v="Tiel"/>
    <s v="4004 MA"/>
    <s v="NL"/>
    <x v="19"/>
    <s v="SAFFIER  300"/>
    <x v="21"/>
    <s v="3316 LN"/>
    <s v="NL"/>
    <s v="0002247026"/>
    <s v="0096700_002"/>
    <s v="31V"/>
    <s v="NL001131849B01"/>
    <n v="2"/>
    <n v="0"/>
    <n v="63.68"/>
    <s v="N"/>
    <s v="Peter Appel Transport B.V."/>
    <n v="36622"/>
    <d v="2023-03-23T00:00:00"/>
    <s v="10:37:00"/>
    <n v="0"/>
    <x v="3"/>
    <x v="11"/>
    <n v="3"/>
    <x v="19"/>
    <n v="1"/>
    <n v="3.2"/>
    <x v="3"/>
    <n v="63.68"/>
    <n v="0"/>
    <n v="63.68"/>
  </r>
  <r>
    <s v="COLGATE 3800 DEB."/>
    <s v="Colgate-Palmolive Nederland BV"/>
    <s v="101t"/>
    <n v="101090955235"/>
    <n v="101030164590"/>
    <n v="930"/>
    <s v="Inv Booked"/>
    <s v="0002247023"/>
    <s v="Verkoop"/>
    <n v="170"/>
    <s v="Transport drops zone"/>
    <s v="9 - verwerkt"/>
    <n v="0"/>
    <m/>
    <d v="2023-03-23T00:00:00"/>
    <s v="DROP"/>
    <s v="0001010909552350096958_003"/>
    <m/>
    <m/>
    <m/>
    <s v="EUR"/>
    <n v="232.7"/>
    <s v="EUR"/>
    <n v="232.7"/>
    <s v="EUR"/>
    <n v="232.7"/>
    <n v="232.7"/>
    <n v="0"/>
    <s v="N"/>
    <n v="1223000326"/>
    <d v="2023-04-13T00:00:00"/>
    <m/>
    <d v="2023-03-23T00:00:00"/>
    <s v="00:00"/>
    <s v="23:59"/>
    <d v="2023-03-23T00:00:00"/>
    <s v="11:00"/>
    <s v="11:00"/>
    <n v="13.6"/>
    <s v="ce"/>
    <n v="11330"/>
    <n v="13.6"/>
    <n v="25"/>
    <s v="Kuehne+Nagel Tiel 3 Standpl"/>
    <s v="De Diepert 5"/>
    <s v="Tiel"/>
    <s v="4004 MA"/>
    <s v="NL"/>
    <x v="1"/>
    <s v="Fahrenheitweg 1"/>
    <x v="1"/>
    <s v="6101WR"/>
    <s v="NL"/>
    <s v="0002247023"/>
    <s v="0096958_003"/>
    <s v="31V"/>
    <s v="NL001131849B01"/>
    <n v="2"/>
    <n v="0"/>
    <n v="232.7"/>
    <s v="N"/>
    <s v="Peter Appel Transport B.V."/>
    <n v="36622"/>
    <d v="2023-03-23T00:00:00"/>
    <s v="12:26:00"/>
    <n v="26"/>
    <x v="3"/>
    <x v="11"/>
    <n v="3"/>
    <x v="1"/>
    <n v="1"/>
    <n v="13.6"/>
    <x v="1"/>
    <n v="232.7"/>
    <n v="0"/>
    <n v="232.7"/>
  </r>
  <r>
    <s v="COLGATE 3800 DEB."/>
    <s v="Colgate-Palmolive Nederland BV"/>
    <s v="101t"/>
    <n v="101090954783"/>
    <n v="101030164591"/>
    <n v="930"/>
    <s v="Inv Booked"/>
    <s v="0002247030"/>
    <s v="Verkoop"/>
    <n v="170"/>
    <s v="Transport drops zone"/>
    <s v="9 - verwerkt"/>
    <n v="0"/>
    <m/>
    <d v="2023-03-23T00:00:00"/>
    <s v="DROP"/>
    <s v="0001010909547830096682_002"/>
    <m/>
    <m/>
    <m/>
    <s v="EUR"/>
    <n v="192.69"/>
    <s v="EUR"/>
    <n v="192.69"/>
    <s v="EUR"/>
    <n v="192.69"/>
    <n v="192.69"/>
    <n v="0"/>
    <s v="N"/>
    <n v="1223000326"/>
    <d v="2023-04-13T00:00:00"/>
    <m/>
    <d v="2023-03-23T00:00:00"/>
    <s v="00:00"/>
    <s v="23:59"/>
    <d v="2023-03-23T00:00:00"/>
    <s v="07:00"/>
    <s v="12:00"/>
    <n v="16.8"/>
    <s v="ce"/>
    <n v="14507"/>
    <n v="16.8"/>
    <n v="18"/>
    <s v="Kuehne+Nagel Tiel 3 Standpl"/>
    <s v="De Diepert 5"/>
    <s v="Tiel"/>
    <s v="4004 MA"/>
    <s v="NL"/>
    <x v="12"/>
    <s v="SLEGO 1"/>
    <x v="13"/>
    <s v="1046 BM"/>
    <s v="NL"/>
    <s v="0002247030"/>
    <s v="0096682_002"/>
    <s v="31V"/>
    <s v="NL001131849B01"/>
    <n v="2"/>
    <n v="0"/>
    <n v="192.69"/>
    <s v="N"/>
    <s v="Peter Appel Transport B.V."/>
    <n v="36622"/>
    <d v="2023-03-23T00:00:00"/>
    <s v="12:05:00"/>
    <n v="0"/>
    <x v="3"/>
    <x v="11"/>
    <n v="3"/>
    <x v="11"/>
    <n v="0"/>
    <s v=""/>
    <x v="0"/>
    <s v=""/>
    <n v="0"/>
    <s v=""/>
  </r>
  <r>
    <s v="COLGATE 3800 DEB."/>
    <s v="Colgate-Palmolive Nederland BV"/>
    <s v="101t"/>
    <n v="101090955799"/>
    <n v="101030164695"/>
    <n v="930"/>
    <s v="Inv Booked"/>
    <s v="0002247047"/>
    <s v="Verkoop"/>
    <n v="170"/>
    <s v="Transport drops zone"/>
    <s v="9 - verwerkt"/>
    <n v="0"/>
    <m/>
    <d v="2023-03-24T00:00:00"/>
    <s v="DROP"/>
    <s v="0001010909557990097314_003"/>
    <m/>
    <m/>
    <m/>
    <s v="EUR"/>
    <n v="159.74"/>
    <s v="EUR"/>
    <n v="159.74"/>
    <s v="EUR"/>
    <n v="159.74"/>
    <n v="159.74"/>
    <n v="0"/>
    <s v="N"/>
    <n v="1223000326"/>
    <d v="2023-04-13T00:00:00"/>
    <m/>
    <d v="2023-03-24T00:00:00"/>
    <s v="00:00"/>
    <s v="23:59"/>
    <d v="2023-03-24T00:00:00"/>
    <s v="09:00"/>
    <s v="16:00"/>
    <n v="9.6"/>
    <s v="ce"/>
    <n v="7201"/>
    <n v="9.6"/>
    <n v="10"/>
    <s v="Kuehne+Nagel Tiel 3 Standpl"/>
    <s v="De Diepert 5"/>
    <s v="Tiel"/>
    <s v="4004 MA"/>
    <s v="NL"/>
    <x v="66"/>
    <s v="Hazenkoog 20a"/>
    <x v="32"/>
    <s v="1822BS"/>
    <s v="NL"/>
    <s v="0002247047"/>
    <s v="0097314_003"/>
    <s v="31V"/>
    <s v="NL001131849B01"/>
    <n v="2"/>
    <n v="0"/>
    <n v="159.74"/>
    <s v="N"/>
    <s v="Peter Appel Transport B.V."/>
    <n v="36622"/>
    <d v="2023-03-24T00:00:00"/>
    <s v="08:34:00"/>
    <n v="0"/>
    <x v="4"/>
    <x v="11"/>
    <n v="3"/>
    <x v="28"/>
    <n v="1"/>
    <n v="9.6"/>
    <x v="0"/>
    <n v="159.74"/>
    <n v="0"/>
    <n v="159.74"/>
  </r>
  <r>
    <s v="COLGATE 3800 DEB."/>
    <s v="Colgate-Palmolive Nederland BV"/>
    <s v="101t"/>
    <n v="101090955422"/>
    <n v="101030164696"/>
    <n v="930"/>
    <s v="Inv Booked"/>
    <s v="0002247048"/>
    <s v="Verkoop"/>
    <n v="170"/>
    <s v="Transport drops zone"/>
    <s v="9 - verwerkt"/>
    <n v="0"/>
    <m/>
    <d v="2023-03-24T00:00:00"/>
    <s v="DROP"/>
    <s v="0001010909554220097061_002"/>
    <m/>
    <m/>
    <m/>
    <s v="EUR"/>
    <n v="120.74"/>
    <s v="EUR"/>
    <n v="120.74"/>
    <s v="EUR"/>
    <n v="120.74"/>
    <n v="120.74"/>
    <n v="0"/>
    <s v="N"/>
    <n v="1223000326"/>
    <d v="2023-04-13T00:00:00"/>
    <m/>
    <d v="2023-03-24T00:00:00"/>
    <s v="00:00"/>
    <s v="23:59"/>
    <d v="2023-03-24T00:00:00"/>
    <s v="05:00"/>
    <s v="06:00"/>
    <n v="17.600000000000001"/>
    <s v="ce"/>
    <n v="13409"/>
    <n v="17.600000000000001"/>
    <n v="25"/>
    <s v="Kuehne+Nagel Tiel 3 Standpl"/>
    <s v="De Diepert 5"/>
    <s v="Tiel"/>
    <s v="4004 MA"/>
    <s v="NL"/>
    <x v="2"/>
    <s v="Randweg 2"/>
    <x v="6"/>
    <s v="4191 NN"/>
    <s v="NL"/>
    <s v="0002247048"/>
    <s v="0097061_002"/>
    <s v="31V"/>
    <s v="NL001131849B01"/>
    <n v="2"/>
    <n v="0"/>
    <n v="120.74"/>
    <s v="N"/>
    <s v="Peter Appel Transport B.V."/>
    <n v="36622"/>
    <d v="2023-03-24T00:00:00"/>
    <s v="05:43:00"/>
    <n v="0"/>
    <x v="4"/>
    <x v="11"/>
    <n v="3"/>
    <x v="6"/>
    <n v="1"/>
    <n v="17.600000000000001"/>
    <x v="2"/>
    <n v="120.74"/>
    <n v="0"/>
    <n v="120.74"/>
  </r>
  <r>
    <s v="COLGATE 3800 DEB."/>
    <s v="Colgate-Palmolive Nederland BV"/>
    <s v="101t"/>
    <n v="101090955427"/>
    <n v="101030164694"/>
    <n v="930"/>
    <s v="Inv Booked"/>
    <s v="0002247046"/>
    <s v="Verkoop"/>
    <n v="170"/>
    <s v="Transport drops zone"/>
    <s v="9 - verwerkt"/>
    <n v="0"/>
    <m/>
    <d v="2023-03-24T00:00:00"/>
    <s v="DROP"/>
    <s v="0001010909554270097069_002"/>
    <m/>
    <m/>
    <m/>
    <s v="EUR"/>
    <n v="104.11"/>
    <s v="EUR"/>
    <n v="104.11"/>
    <s v="EUR"/>
    <n v="104.11"/>
    <n v="104.11"/>
    <n v="0"/>
    <s v="N"/>
    <n v="1223000326"/>
    <d v="2023-04-13T00:00:00"/>
    <m/>
    <d v="2023-03-24T00:00:00"/>
    <s v="00:00"/>
    <s v="23:59"/>
    <d v="2023-03-24T00:00:00"/>
    <s v="14:00"/>
    <s v="14:00"/>
    <n v="14.4"/>
    <s v="ce"/>
    <n v="10448"/>
    <n v="14.4"/>
    <n v="22"/>
    <s v="Kuehne+Nagel Tiel 3 Standpl"/>
    <s v="De Diepert 5"/>
    <s v="Tiel"/>
    <s v="4004 MA"/>
    <s v="NL"/>
    <x v="14"/>
    <s v="Rood 24"/>
    <x v="17"/>
    <s v="6666LT"/>
    <s v="NL"/>
    <s v="0002247046"/>
    <s v="0097069_002"/>
    <s v="31V"/>
    <s v="NL001131849B01"/>
    <n v="2"/>
    <n v="0"/>
    <n v="104.11"/>
    <s v="N"/>
    <s v="Peter Appel Transport B.V."/>
    <n v="36622"/>
    <d v="2023-03-24T00:00:00"/>
    <s v="15:47:00"/>
    <n v="9"/>
    <x v="4"/>
    <x v="11"/>
    <n v="3"/>
    <x v="15"/>
    <n v="1"/>
    <n v="24"/>
    <x v="5"/>
    <n v="173.52"/>
    <n v="0"/>
    <n v="173.52"/>
  </r>
  <r>
    <s v="COLGATE 3800 DEB."/>
    <s v="Colgate-Palmolive Nederland BV"/>
    <s v="101t"/>
    <n v="101090956027"/>
    <n v="101030164743"/>
    <n v="930"/>
    <s v="Inv Booked"/>
    <s v="0002247055"/>
    <s v="Verkoop"/>
    <n v="190"/>
    <s v="Transport Zone ritpr"/>
    <s v="9 - verwerkt"/>
    <n v="0"/>
    <m/>
    <d v="2023-03-24T00:00:00"/>
    <s v="DROP"/>
    <s v="0001010909560270097423_002"/>
    <m/>
    <m/>
    <m/>
    <s v="EUR"/>
    <n v="149.41999999999999"/>
    <s v="EUR"/>
    <n v="149.41999999999999"/>
    <s v="EUR"/>
    <n v="149.41999999999999"/>
    <n v="149.41999999999999"/>
    <n v="0"/>
    <s v="N"/>
    <n v="1223000326"/>
    <d v="2023-04-13T00:00:00"/>
    <m/>
    <d v="2023-03-24T00:00:00"/>
    <s v="00:00"/>
    <s v="23:59"/>
    <d v="2023-03-24T00:00:00"/>
    <s v="23:00"/>
    <s v="23:59"/>
    <n v="26"/>
    <s v="ce"/>
    <n v="10641"/>
    <n v="26.4"/>
    <n v="19"/>
    <s v="Kuehne+Nagel Tiel 3 Standpl"/>
    <s v="De Diepert 5"/>
    <s v="Tiel"/>
    <s v="4004 MA"/>
    <s v="NL"/>
    <x v="2"/>
    <s v="Randweg 2"/>
    <x v="6"/>
    <s v="4191 NN"/>
    <s v="NL"/>
    <s v="0002247055"/>
    <s v="0097423_002"/>
    <s v="31V"/>
    <s v="NL001131849B01"/>
    <n v="2"/>
    <n v="0"/>
    <n v="149.41999999999999"/>
    <s v="N"/>
    <s v="Peter Appel Transport B.V."/>
    <n v="36623"/>
    <d v="2023-03-24T00:00:00"/>
    <s v="17:06:00"/>
    <n v="0"/>
    <x v="4"/>
    <x v="11"/>
    <n v="3"/>
    <x v="6"/>
    <n v="1"/>
    <n v="26.4"/>
    <x v="2"/>
    <n v="149.41999999999999"/>
    <n v="0"/>
    <n v="149.41999999999999"/>
  </r>
  <r>
    <s v="COLGATE 3800 DEB."/>
    <s v="Colgate-Palmolive Nederland BV"/>
    <s v="101t"/>
    <n v="101090955833"/>
    <n v="101030164769"/>
    <n v="930"/>
    <s v="Inv Booked"/>
    <s v="0002247078"/>
    <s v="Verkoop"/>
    <n v="170"/>
    <s v="Transport drops zone"/>
    <s v="9 - verwerkt"/>
    <n v="0"/>
    <m/>
    <d v="2023-03-24T00:00:00"/>
    <s v="DROP"/>
    <s v="0001010909558330097333_002"/>
    <m/>
    <m/>
    <m/>
    <s v="EUR"/>
    <n v="69.89"/>
    <s v="EUR"/>
    <n v="69.89"/>
    <s v="EUR"/>
    <n v="69.89"/>
    <n v="69.89"/>
    <n v="0"/>
    <s v="N"/>
    <n v="1223000326"/>
    <d v="2023-04-13T00:00:00"/>
    <m/>
    <d v="2023-03-24T00:00:00"/>
    <s v="00:00"/>
    <s v="23:59"/>
    <d v="2023-03-24T00:00:00"/>
    <s v="15:00"/>
    <s v="15:00"/>
    <n v="6.4"/>
    <s v="ce"/>
    <n v="7201"/>
    <n v="6.4"/>
    <n v="13"/>
    <s v="Kuehne+Nagel Tiel 3 Standpl"/>
    <s v="De Diepert 5"/>
    <s v="Tiel"/>
    <s v="4004 MA"/>
    <s v="NL"/>
    <x v="14"/>
    <s v="Rood 24"/>
    <x v="17"/>
    <s v="6666LT"/>
    <s v="NL"/>
    <s v="0002247078"/>
    <s v="0097333_002"/>
    <s v="31V"/>
    <s v="NL001131849B01"/>
    <n v="2"/>
    <n v="0"/>
    <n v="69.89"/>
    <s v="N"/>
    <s v="Peter Appel Transport B.V."/>
    <n v="36622"/>
    <d v="2023-03-24T00:00:00"/>
    <s v="13:57:00"/>
    <n v="0"/>
    <x v="4"/>
    <x v="11"/>
    <n v="3"/>
    <x v="15"/>
    <n v="1"/>
    <n v="6.4"/>
    <x v="5"/>
    <n v="69.89"/>
    <n v="0"/>
    <n v="69.89"/>
  </r>
  <r>
    <s v="COLGATE 3800 DEB."/>
    <s v="Colgate-Palmolive Nederland BV"/>
    <s v="101t"/>
    <n v="101090955813"/>
    <n v="101030164684"/>
    <n v="930"/>
    <s v="Inv Booked"/>
    <s v="0002247035"/>
    <s v="Verkoop"/>
    <n v="170"/>
    <s v="Transport drops zone"/>
    <s v="9 - verwerkt"/>
    <n v="0"/>
    <m/>
    <d v="2023-03-24T00:00:00"/>
    <s v="DROP"/>
    <s v="0001010909558130097324_002"/>
    <m/>
    <m/>
    <m/>
    <s v="EUR"/>
    <n v="46.82"/>
    <s v="EUR"/>
    <n v="46.82"/>
    <s v="EUR"/>
    <n v="46.82"/>
    <n v="46.82"/>
    <n v="0"/>
    <s v="N"/>
    <n v="1223000326"/>
    <d v="2023-04-13T00:00:00"/>
    <m/>
    <d v="2023-03-24T00:00:00"/>
    <s v="00:00"/>
    <s v="23:59"/>
    <d v="2023-03-24T00:00:00"/>
    <s v="15:00"/>
    <s v="15:00"/>
    <n v="5.6"/>
    <s v="ce"/>
    <n v="5982"/>
    <n v="5.6"/>
    <n v="11"/>
    <s v="Kuehne+Nagel Tiel 3 Standpl"/>
    <s v="De Diepert 5"/>
    <s v="Tiel"/>
    <s v="4004 MA"/>
    <s v="NL"/>
    <x v="14"/>
    <s v="Rood 24"/>
    <x v="17"/>
    <s v="6666LT"/>
    <s v="NL"/>
    <s v="0002247035"/>
    <s v="0097324_002"/>
    <s v="31V"/>
    <s v="NL001131849B01"/>
    <n v="2"/>
    <n v="0"/>
    <n v="46.82"/>
    <s v="N"/>
    <s v="Peter Appel Transport B.V."/>
    <n v="36622"/>
    <d v="2023-03-24T00:00:00"/>
    <s v="13:57:00"/>
    <n v="0"/>
    <x v="4"/>
    <x v="11"/>
    <n v="3"/>
    <x v="15"/>
    <n v="1"/>
    <n v="17.600000000000001"/>
    <x v="5"/>
    <n v="147.13999999999999"/>
    <n v="0"/>
    <n v="147.13999999999999"/>
  </r>
  <r>
    <s v="COLGATE 3800 DEB."/>
    <s v="Colgate-Palmolive Nederland BV"/>
    <s v="101t"/>
    <n v="101090955427"/>
    <n v="101030164685"/>
    <n v="930"/>
    <s v="Inv Booked"/>
    <s v="0002247033"/>
    <s v="Verkoop"/>
    <n v="170"/>
    <s v="Transport drops zone"/>
    <s v="9 - verwerkt"/>
    <n v="0"/>
    <m/>
    <d v="2023-03-24T00:00:00"/>
    <s v="DROP"/>
    <s v="0001010909554270097069_002"/>
    <m/>
    <m/>
    <m/>
    <s v="EUR"/>
    <n v="52.06"/>
    <s v="EUR"/>
    <n v="52.06"/>
    <s v="EUR"/>
    <n v="52.06"/>
    <n v="52.06"/>
    <n v="0"/>
    <s v="N"/>
    <n v="1223000326"/>
    <d v="2023-04-13T00:00:00"/>
    <m/>
    <d v="2023-03-24T00:00:00"/>
    <s v="00:00"/>
    <s v="23:59"/>
    <d v="2023-03-24T00:00:00"/>
    <s v="14:00"/>
    <s v="14:00"/>
    <n v="7.2"/>
    <s v="ce"/>
    <n v="6217"/>
    <n v="7.2"/>
    <n v="12"/>
    <s v="Kuehne+Nagel Tiel 3 Standpl"/>
    <s v="De Diepert 5"/>
    <s v="Tiel"/>
    <s v="4004 MA"/>
    <s v="NL"/>
    <x v="14"/>
    <s v="Rood 24"/>
    <x v="17"/>
    <s v="6666LT"/>
    <s v="NL"/>
    <s v="0002247033"/>
    <s v="0097069_002"/>
    <s v="31V"/>
    <s v="NL001131849B01"/>
    <n v="2"/>
    <n v="0"/>
    <n v="52.06"/>
    <s v="N"/>
    <s v="Peter Appel Transport B.V."/>
    <n v="36622"/>
    <d v="2023-03-24T00:00:00"/>
    <s v="15:47:00"/>
    <n v="0"/>
    <x v="4"/>
    <x v="11"/>
    <n v="3"/>
    <x v="15"/>
    <n v="0"/>
    <s v=""/>
    <x v="5"/>
    <s v=""/>
    <n v="0"/>
    <s v=""/>
  </r>
  <r>
    <s v="COLGATE 3800 DEB."/>
    <s v="Colgate-Palmolive Nederland BV"/>
    <s v="101t"/>
    <n v="101090955807"/>
    <n v="101030164686"/>
    <n v="930"/>
    <s v="Inv Booked"/>
    <s v="0002247038"/>
    <s v="Verkoop"/>
    <n v="170"/>
    <s v="Transport drops zone"/>
    <s v="9 - verwerkt"/>
    <n v="0"/>
    <m/>
    <d v="2023-03-24T00:00:00"/>
    <s v="DROP"/>
    <s v="0001010909558070097317_002"/>
    <m/>
    <m/>
    <m/>
    <s v="EUR"/>
    <n v="255.04"/>
    <s v="EUR"/>
    <n v="255.04"/>
    <s v="EUR"/>
    <n v="255.04"/>
    <n v="255.04"/>
    <n v="0"/>
    <s v="N"/>
    <n v="1223000326"/>
    <d v="2023-04-13T00:00:00"/>
    <m/>
    <d v="2023-03-24T00:00:00"/>
    <s v="00:00"/>
    <s v="23:59"/>
    <d v="2023-03-24T00:00:00"/>
    <s v="08:00"/>
    <s v="08:00"/>
    <n v="16"/>
    <s v="ce"/>
    <n v="7217"/>
    <n v="16"/>
    <n v="22"/>
    <s v="Kuehne+Nagel Tiel 3 Standpl"/>
    <s v="De Diepert 5"/>
    <s v="Tiel"/>
    <s v="4004 MA"/>
    <s v="NL"/>
    <x v="50"/>
    <s v="Fahrenheitweg 24"/>
    <x v="1"/>
    <s v="6101WR"/>
    <s v="NL"/>
    <s v="0002247038"/>
    <s v="0097317_002"/>
    <s v="31V"/>
    <s v="NL001131849B01"/>
    <n v="2"/>
    <n v="0"/>
    <n v="255.04"/>
    <s v="N"/>
    <s v="Peter Appel Transport B.V."/>
    <n v="36622"/>
    <d v="2023-03-24T00:00:00"/>
    <s v="08:27:00"/>
    <n v="0"/>
    <x v="4"/>
    <x v="11"/>
    <n v="3"/>
    <x v="1"/>
    <n v="1"/>
    <n v="16"/>
    <x v="1"/>
    <n v="255.04"/>
    <n v="0"/>
    <n v="255.04"/>
  </r>
  <r>
    <s v="COLGATE 3800 DEB."/>
    <s v="Colgate-Palmolive Nederland BV"/>
    <s v="101t"/>
    <n v="101090955424"/>
    <n v="101030164687"/>
    <n v="930"/>
    <s v="Inv Booked"/>
    <s v="0002247039"/>
    <s v="Verkoop"/>
    <n v="170"/>
    <s v="Transport drops zone"/>
    <s v="9 - verwerkt"/>
    <n v="0"/>
    <m/>
    <d v="2023-03-24T00:00:00"/>
    <s v="DROP"/>
    <s v="0001010909554240097063_003"/>
    <m/>
    <m/>
    <m/>
    <s v="EUR"/>
    <n v="56.7"/>
    <s v="EUR"/>
    <n v="56.7"/>
    <s v="EUR"/>
    <n v="56.7"/>
    <n v="56.7"/>
    <n v="0"/>
    <s v="N"/>
    <n v="1223000326"/>
    <d v="2023-04-13T00:00:00"/>
    <m/>
    <d v="2023-03-24T00:00:00"/>
    <s v="00:00"/>
    <s v="23:59"/>
    <d v="2023-03-24T00:00:00"/>
    <s v="09:00"/>
    <s v="17:00"/>
    <n v="3.2"/>
    <s v="ce"/>
    <n v="2397"/>
    <n v="3.2"/>
    <n v="3"/>
    <s v="Kuehne+Nagel Tiel 3 Standpl"/>
    <s v="De Diepert 5"/>
    <s v="Tiel"/>
    <s v="4004 MA"/>
    <s v="NL"/>
    <x v="61"/>
    <s v="Nijverheidsweg 14"/>
    <x v="48"/>
    <s v="3251 LP"/>
    <s v="NL"/>
    <s v="0002247039"/>
    <s v="0097063_003"/>
    <s v="31V"/>
    <s v="NL001131849B01"/>
    <n v="2"/>
    <n v="0"/>
    <n v="56.7"/>
    <s v="N"/>
    <s v="Peter Appel Transport B.V."/>
    <n v="36622"/>
    <d v="2023-03-24T00:00:00"/>
    <s v="10:12:00"/>
    <n v="0"/>
    <x v="4"/>
    <x v="11"/>
    <n v="3"/>
    <x v="37"/>
    <n v="1"/>
    <n v="8"/>
    <x v="0"/>
    <n v="141.76"/>
    <n v="0"/>
    <n v="141.76"/>
  </r>
  <r>
    <s v="COLGATE 3800 DEB."/>
    <s v="Colgate-Palmolive Nederland BV"/>
    <s v="101t"/>
    <n v="101090955814"/>
    <n v="101030164688"/>
    <n v="980"/>
    <s v="Cancel No In"/>
    <s v="0002247043"/>
    <s v="Verkoop"/>
    <n v="170"/>
    <s v="Transport drops zone"/>
    <s v="0 - ingevoerd"/>
    <n v="0"/>
    <m/>
    <d v="2023-03-24T00:00:00"/>
    <s v="DROP"/>
    <s v="0001010909558140097323_002"/>
    <n v="226.13"/>
    <n v="16.8"/>
    <m/>
    <s v="EUR"/>
    <n v="21.54"/>
    <s v="EUR"/>
    <n v="0"/>
    <s v="EUR"/>
    <n v="21.54"/>
    <n v="0"/>
    <n v="-21.54"/>
    <s v="N"/>
    <m/>
    <m/>
    <m/>
    <d v="2023-03-24T00:00:00"/>
    <s v="00:00"/>
    <s v="23:59"/>
    <d v="2023-03-24T00:00:00"/>
    <s v="14:00"/>
    <s v="14:00"/>
    <n v="1.6"/>
    <s v="ce"/>
    <n v="696"/>
    <n v="1.6"/>
    <n v="0"/>
    <s v="Kuehne+Nagel Tiel 3 Standpl"/>
    <s v="De Diepert 5"/>
    <s v="Tiel"/>
    <s v="4004 MA"/>
    <s v="NL"/>
    <x v="22"/>
    <s v="Basisweg 7"/>
    <x v="25"/>
    <s v="1951NG"/>
    <s v="NL"/>
    <s v="0002247043"/>
    <s v="0097323_002"/>
    <m/>
    <s v="NL001131849B01"/>
    <n v="2"/>
    <n v="0"/>
    <n v="0"/>
    <s v="N"/>
    <s v="Peter Appel Transport B.V."/>
    <n v="36622"/>
    <d v="2023-03-24T00:00:00"/>
    <s v="16:10:00"/>
    <n v="0"/>
    <x v="4"/>
    <x v="11"/>
    <n v="3"/>
    <x v="17"/>
    <n v="1"/>
    <n v="16.8"/>
    <x v="0"/>
    <n v="226.14000000000001"/>
    <n v="0"/>
    <n v="226.14000000000001"/>
  </r>
  <r>
    <s v="COLGATE 3800 DEB."/>
    <s v="Colgate-Palmolive Nederland BV"/>
    <s v="101t"/>
    <n v="101090955814"/>
    <n v="101030164689"/>
    <n v="980"/>
    <s v="Cancel No In"/>
    <s v="0002247045"/>
    <s v="Verkoop"/>
    <n v="170"/>
    <s v="Transport drops zone"/>
    <s v="0 - ingevoerd"/>
    <n v="0"/>
    <m/>
    <d v="2023-03-24T00:00:00"/>
    <s v="DROP"/>
    <s v="0001010909558140097323_002"/>
    <n v="226.13"/>
    <n v="16.8"/>
    <m/>
    <s v="EUR"/>
    <n v="10.77"/>
    <s v="EUR"/>
    <n v="0"/>
    <s v="EUR"/>
    <n v="10.77"/>
    <n v="0"/>
    <n v="-10.77"/>
    <s v="N"/>
    <m/>
    <m/>
    <m/>
    <d v="2023-03-24T00:00:00"/>
    <s v="00:00"/>
    <s v="23:59"/>
    <d v="2023-03-24T00:00:00"/>
    <s v="14:00"/>
    <s v="14:00"/>
    <n v="0.8"/>
    <s v="ce"/>
    <n v="413"/>
    <n v="0.8"/>
    <n v="0"/>
    <s v="Kuehne+Nagel Tiel 3 Standpl"/>
    <s v="De Diepert 5"/>
    <s v="Tiel"/>
    <s v="4004 MA"/>
    <s v="NL"/>
    <x v="22"/>
    <s v="Basisweg 7"/>
    <x v="25"/>
    <s v="1951NG"/>
    <s v="NL"/>
    <s v="0002247045"/>
    <s v="0097323_002"/>
    <m/>
    <s v="NL001131849B01"/>
    <n v="2"/>
    <n v="0"/>
    <n v="0"/>
    <s v="N"/>
    <s v="Peter Appel Transport B.V."/>
    <n v="36622"/>
    <d v="2023-03-24T00:00:00"/>
    <s v="16:10:00"/>
    <n v="0"/>
    <x v="4"/>
    <x v="11"/>
    <n v="3"/>
    <x v="17"/>
    <n v="0"/>
    <s v=""/>
    <x v="0"/>
    <s v=""/>
    <n v="0"/>
    <s v=""/>
  </r>
  <r>
    <s v="COLGATE 3800 DEB."/>
    <s v="Colgate-Palmolive Nederland BV"/>
    <s v="101t"/>
    <n v="101090955424"/>
    <n v="101030164690"/>
    <n v="930"/>
    <s v="Inv Booked"/>
    <s v="0002247040"/>
    <s v="Verkoop"/>
    <n v="170"/>
    <s v="Transport drops zone"/>
    <s v="9 - verwerkt"/>
    <n v="0"/>
    <m/>
    <d v="2023-03-24T00:00:00"/>
    <s v="DROP"/>
    <s v="0001010909554240097063_003"/>
    <m/>
    <m/>
    <m/>
    <s v="EUR"/>
    <n v="85.06"/>
    <s v="EUR"/>
    <n v="85.06"/>
    <s v="EUR"/>
    <n v="85.06"/>
    <n v="85.06"/>
    <n v="0"/>
    <s v="N"/>
    <n v="1223000326"/>
    <d v="2023-04-13T00:00:00"/>
    <m/>
    <d v="2023-03-24T00:00:00"/>
    <s v="00:00"/>
    <s v="23:59"/>
    <d v="2023-03-24T00:00:00"/>
    <s v="09:00"/>
    <s v="17:00"/>
    <n v="4.8"/>
    <s v="ce"/>
    <n v="2963"/>
    <n v="4.8"/>
    <n v="3"/>
    <s v="Kuehne+Nagel Tiel 3 Standpl"/>
    <s v="De Diepert 5"/>
    <s v="Tiel"/>
    <s v="4004 MA"/>
    <s v="NL"/>
    <x v="61"/>
    <s v="Nijverheidsweg 14"/>
    <x v="48"/>
    <s v="3251 LP"/>
    <s v="NL"/>
    <s v="0002247040"/>
    <s v="0097063_003"/>
    <s v="31V"/>
    <s v="NL001131849B01"/>
    <n v="2"/>
    <n v="0"/>
    <n v="85.06"/>
    <s v="N"/>
    <s v="Peter Appel Transport B.V."/>
    <n v="36622"/>
    <d v="2023-03-24T00:00:00"/>
    <s v="10:12:00"/>
    <n v="0"/>
    <x v="4"/>
    <x v="11"/>
    <n v="3"/>
    <x v="37"/>
    <n v="0"/>
    <s v=""/>
    <x v="0"/>
    <s v=""/>
    <n v="0"/>
    <s v=""/>
  </r>
  <r>
    <s v="COLGATE 3800 DEB."/>
    <s v="Colgate-Palmolive Nederland BV"/>
    <s v="101t"/>
    <n v="101090955427"/>
    <n v="101030164691"/>
    <n v="930"/>
    <s v="Inv Booked"/>
    <s v="0002247041"/>
    <s v="Verkoop"/>
    <n v="170"/>
    <s v="Transport drops zone"/>
    <s v="9 - verwerkt"/>
    <n v="0"/>
    <m/>
    <d v="2023-03-24T00:00:00"/>
    <s v="DROP"/>
    <s v="0001010909554270097069_002"/>
    <m/>
    <m/>
    <m/>
    <s v="EUR"/>
    <n v="17.350000000000001"/>
    <s v="EUR"/>
    <n v="17.350000000000001"/>
    <s v="EUR"/>
    <n v="17.350000000000001"/>
    <n v="17.350000000000001"/>
    <n v="0"/>
    <s v="N"/>
    <n v="1223000326"/>
    <d v="2023-04-13T00:00:00"/>
    <m/>
    <d v="2023-03-24T00:00:00"/>
    <s v="00:00"/>
    <s v="23:59"/>
    <d v="2023-03-24T00:00:00"/>
    <s v="14:00"/>
    <s v="14:00"/>
    <n v="2.4"/>
    <s v="ce"/>
    <n v="2259"/>
    <n v="2.4"/>
    <n v="4"/>
    <s v="Kuehne+Nagel Tiel 3 Standpl"/>
    <s v="De Diepert 5"/>
    <s v="Tiel"/>
    <s v="4004 MA"/>
    <s v="NL"/>
    <x v="14"/>
    <s v="Rood 24"/>
    <x v="17"/>
    <s v="6666LT"/>
    <s v="NL"/>
    <s v="0002247041"/>
    <s v="0097069_002"/>
    <s v="31V"/>
    <s v="NL001131849B01"/>
    <n v="2"/>
    <n v="0"/>
    <n v="17.350000000000001"/>
    <s v="N"/>
    <s v="Peter Appel Transport B.V."/>
    <n v="36622"/>
    <d v="2023-03-24T00:00:00"/>
    <s v="15:47:00"/>
    <n v="0"/>
    <x v="4"/>
    <x v="11"/>
    <n v="3"/>
    <x v="15"/>
    <n v="0"/>
    <s v=""/>
    <x v="5"/>
    <s v=""/>
    <n v="0"/>
    <s v=""/>
  </r>
  <r>
    <s v="COLGATE 3800 DEB."/>
    <s v="Colgate-Palmolive Nederland BV"/>
    <s v="101t"/>
    <n v="101090955814"/>
    <n v="101030164692"/>
    <n v="980"/>
    <s v="Cancel No In"/>
    <s v="0002247044"/>
    <s v="Verkoop"/>
    <n v="170"/>
    <s v="Transport drops zone"/>
    <s v="0 - ingevoerd"/>
    <n v="0"/>
    <m/>
    <d v="2023-03-24T00:00:00"/>
    <s v="DROP"/>
    <s v="0001010909558140097323_002"/>
    <n v="226.13"/>
    <n v="16.8"/>
    <m/>
    <s v="EUR"/>
    <n v="193.83"/>
    <s v="EUR"/>
    <n v="0"/>
    <s v="EUR"/>
    <n v="193.83"/>
    <n v="0"/>
    <n v="-193.83"/>
    <s v="N"/>
    <m/>
    <m/>
    <m/>
    <d v="2023-03-24T00:00:00"/>
    <s v="00:00"/>
    <s v="23:59"/>
    <d v="2023-03-24T00:00:00"/>
    <s v="14:00"/>
    <s v="14:00"/>
    <n v="14.4"/>
    <s v="ce"/>
    <n v="6709"/>
    <n v="14.4"/>
    <n v="9"/>
    <s v="Kuehne+Nagel Tiel 3 Standpl"/>
    <s v="De Diepert 5"/>
    <s v="Tiel"/>
    <s v="4004 MA"/>
    <s v="NL"/>
    <x v="22"/>
    <s v="Basisweg 7"/>
    <x v="25"/>
    <s v="1951NG"/>
    <s v="NL"/>
    <s v="0002247044"/>
    <s v="0097323_002"/>
    <m/>
    <s v="NL001131849B01"/>
    <n v="2"/>
    <n v="0"/>
    <n v="0"/>
    <s v="N"/>
    <s v="Peter Appel Transport B.V."/>
    <n v="36622"/>
    <d v="2023-03-24T00:00:00"/>
    <s v="16:10:00"/>
    <n v="0"/>
    <x v="4"/>
    <x v="11"/>
    <n v="3"/>
    <x v="17"/>
    <n v="0"/>
    <s v=""/>
    <x v="0"/>
    <s v=""/>
    <n v="0"/>
    <s v=""/>
  </r>
  <r>
    <s v="COLGATE 3800 DEB."/>
    <s v="Colgate-Palmolive Nederland BV"/>
    <s v="101t"/>
    <n v="101090955803"/>
    <n v="101030164693"/>
    <n v="930"/>
    <s v="Inv Booked"/>
    <s v="0002247042"/>
    <s v="Verkoop"/>
    <n v="170"/>
    <s v="Transport drops zone"/>
    <s v="9 - verwerkt"/>
    <n v="0"/>
    <m/>
    <d v="2023-03-24T00:00:00"/>
    <s v="DROP"/>
    <s v="0001010909558030097316_003"/>
    <m/>
    <m/>
    <m/>
    <s v="EUR"/>
    <n v="177.96"/>
    <s v="EUR"/>
    <n v="177.96"/>
    <s v="EUR"/>
    <n v="177.96"/>
    <n v="177.96"/>
    <n v="0"/>
    <s v="N"/>
    <n v="1223000326"/>
    <d v="2023-04-13T00:00:00"/>
    <m/>
    <d v="2023-03-24T00:00:00"/>
    <s v="00:00"/>
    <s v="23:59"/>
    <d v="2023-03-24T00:00:00"/>
    <s v="10:30"/>
    <s v="12:30"/>
    <n v="12"/>
    <s v="ce"/>
    <n v="8249"/>
    <n v="12"/>
    <n v="14"/>
    <s v="Kuehne+Nagel Tiel 3 Standpl"/>
    <s v="De Diepert 5"/>
    <s v="Tiel"/>
    <s v="4004 MA"/>
    <s v="NL"/>
    <x v="25"/>
    <s v="Hollandweg 30"/>
    <x v="4"/>
    <s v="2665 MT"/>
    <s v="NL"/>
    <s v="0002247042"/>
    <s v="0097316_003"/>
    <s v="31V"/>
    <s v="NL001131849B01"/>
    <n v="2"/>
    <n v="0"/>
    <n v="177.96"/>
    <s v="N"/>
    <s v="Peter Appel Transport B.V."/>
    <n v="36622"/>
    <d v="2023-03-24T00:00:00"/>
    <s v="13:01:00"/>
    <n v="0"/>
    <x v="4"/>
    <x v="11"/>
    <n v="3"/>
    <x v="4"/>
    <n v="1"/>
    <n v="12"/>
    <x v="0"/>
    <n v="177.96"/>
    <n v="0"/>
    <n v="177.96"/>
  </r>
  <r>
    <s v="COLGATE 3800 DEB."/>
    <s v="Colgate-Palmolive Nederland BV"/>
    <s v="101t"/>
    <n v="101090955426"/>
    <n v="101030164679"/>
    <n v="930"/>
    <s v="Inv Booked"/>
    <s v="0001333868"/>
    <s v="Verkoop"/>
    <n v="170"/>
    <s v="Transport drops zone"/>
    <s v="9 - verwerkt"/>
    <n v="0"/>
    <m/>
    <d v="2023-03-24T00:00:00"/>
    <s v="DROP"/>
    <s v="0001010909554260097067_002"/>
    <m/>
    <m/>
    <m/>
    <s v="EUR"/>
    <n v="83.78"/>
    <s v="EUR"/>
    <n v="83.78"/>
    <s v="EUR"/>
    <n v="83.78"/>
    <n v="83.78"/>
    <n v="0"/>
    <s v="N"/>
    <n v="1223000326"/>
    <d v="2023-04-13T00:00:00"/>
    <m/>
    <d v="2023-03-24T00:00:00"/>
    <s v="00:00"/>
    <s v="23:59"/>
    <d v="2023-03-24T00:00:00"/>
    <s v="11:00"/>
    <s v="11:00"/>
    <n v="8.8000000000000007"/>
    <s v="ce"/>
    <n v="8464"/>
    <n v="8.8000000000000007"/>
    <n v="14"/>
    <s v="Kuehne+Nagel Tiel 3 Standpl"/>
    <s v="De Diepert 5"/>
    <s v="Tiel"/>
    <s v="4004 MA"/>
    <s v="NL"/>
    <x v="65"/>
    <s v="FLORIJNSTRAAT 4C"/>
    <x v="51"/>
    <s v="4903 RM"/>
    <s v="NL"/>
    <s v="0001333868"/>
    <s v="0097067_002"/>
    <s v="31V"/>
    <s v="NL001131849B01"/>
    <n v="2"/>
    <n v="0"/>
    <n v="83.78"/>
    <s v="N"/>
    <s v="Peter Appel Transport B.V."/>
    <n v="36622"/>
    <d v="2023-03-24T00:00:00"/>
    <s v="11:30:00"/>
    <n v="0"/>
    <x v="4"/>
    <x v="11"/>
    <n v="3"/>
    <x v="34"/>
    <n v="1"/>
    <n v="26.400000000000002"/>
    <x v="5"/>
    <n v="251.33"/>
    <n v="0"/>
    <n v="251.33"/>
  </r>
  <r>
    <s v="COLGATE 3800 DEB."/>
    <s v="Colgate-Palmolive Nederland BV"/>
    <s v="101t"/>
    <n v="101090955426"/>
    <n v="101030164680"/>
    <n v="930"/>
    <s v="Inv Booked"/>
    <s v="0001333869"/>
    <s v="Verkoop"/>
    <n v="170"/>
    <s v="Transport drops zone"/>
    <s v="9 - verwerkt"/>
    <n v="0"/>
    <m/>
    <d v="2023-03-24T00:00:00"/>
    <s v="DROP"/>
    <s v="0001010909554260097067_002"/>
    <m/>
    <m/>
    <m/>
    <s v="EUR"/>
    <n v="167.55"/>
    <s v="EUR"/>
    <n v="167.55"/>
    <s v="EUR"/>
    <n v="167.55"/>
    <n v="167.55"/>
    <n v="0"/>
    <s v="N"/>
    <n v="1223000326"/>
    <d v="2023-04-13T00:00:00"/>
    <m/>
    <d v="2023-03-24T00:00:00"/>
    <s v="00:00"/>
    <s v="23:59"/>
    <d v="2023-03-24T00:00:00"/>
    <s v="11:00"/>
    <s v="11:00"/>
    <n v="17.600000000000001"/>
    <s v="ce"/>
    <n v="16958"/>
    <n v="17.600000000000001"/>
    <n v="29"/>
    <s v="Kuehne+Nagel Tiel 3 Standpl"/>
    <s v="De Diepert 5"/>
    <s v="Tiel"/>
    <s v="4004 MA"/>
    <s v="NL"/>
    <x v="65"/>
    <s v="FLORIJNSTRAAT 4C"/>
    <x v="51"/>
    <s v="4903 RM"/>
    <s v="NL"/>
    <s v="0001333869"/>
    <s v="0097067_002"/>
    <s v="31V"/>
    <s v="NL001131849B01"/>
    <n v="2"/>
    <n v="0"/>
    <n v="167.55"/>
    <s v="N"/>
    <s v="Peter Appel Transport B.V."/>
    <n v="36622"/>
    <d v="2023-03-24T00:00:00"/>
    <s v="11:30:00"/>
    <n v="0"/>
    <x v="4"/>
    <x v="11"/>
    <n v="3"/>
    <x v="34"/>
    <n v="0"/>
    <s v=""/>
    <x v="5"/>
    <s v=""/>
    <n v="0"/>
    <s v=""/>
  </r>
  <r>
    <s v="COLGATE 3800 DEB."/>
    <s v="Colgate-Palmolive Nederland BV"/>
    <s v="101t"/>
    <n v="101090955423"/>
    <n v="101030164681"/>
    <n v="930"/>
    <s v="Inv Booked"/>
    <s v="0002247037"/>
    <s v="Verkoop"/>
    <n v="170"/>
    <s v="Transport drops zone"/>
    <s v="9 - verwerkt"/>
    <n v="0"/>
    <m/>
    <d v="2023-03-24T00:00:00"/>
    <s v="DROP"/>
    <s v="0001010909554230097062_002"/>
    <m/>
    <m/>
    <m/>
    <s v="EUR"/>
    <n v="317.52"/>
    <s v="EUR"/>
    <n v="317.52"/>
    <s v="EUR"/>
    <n v="317.52"/>
    <n v="317.52"/>
    <n v="0"/>
    <s v="N"/>
    <n v="1223000326"/>
    <d v="2023-04-13T00:00:00"/>
    <m/>
    <d v="2023-03-24T00:00:00"/>
    <s v="00:00"/>
    <s v="23:59"/>
    <d v="2023-03-24T00:00:00"/>
    <s v="08:00"/>
    <s v="08:00"/>
    <n v="24"/>
    <s v="ce"/>
    <n v="21274"/>
    <n v="24"/>
    <n v="39"/>
    <s v="Kuehne+Nagel Tiel 3 Standpl"/>
    <s v="De Diepert 5"/>
    <s v="Tiel"/>
    <s v="4004 MA"/>
    <s v="NL"/>
    <x v="50"/>
    <s v="Fahrenheitweg 24"/>
    <x v="1"/>
    <s v="6101WR"/>
    <s v="NL"/>
    <s v="0002247037"/>
    <s v="0097062_002"/>
    <s v="31V"/>
    <s v="NL001131849B01"/>
    <n v="2"/>
    <n v="0"/>
    <n v="317.52"/>
    <s v="N"/>
    <s v="Peter Appel Transport B.V."/>
    <n v="36622"/>
    <d v="2023-03-24T00:00:00"/>
    <s v="08:28:00"/>
    <n v="0"/>
    <x v="4"/>
    <x v="11"/>
    <n v="3"/>
    <x v="1"/>
    <n v="1"/>
    <n v="24"/>
    <x v="1"/>
    <n v="317.52"/>
    <n v="0"/>
    <n v="317.52"/>
  </r>
  <r>
    <s v="COLGATE 3800 DEB."/>
    <s v="Colgate-Palmolive Nederland BV"/>
    <s v="101t"/>
    <n v="101090955813"/>
    <n v="101030164682"/>
    <n v="930"/>
    <s v="Inv Booked"/>
    <s v="0002247034"/>
    <s v="Verkoop"/>
    <n v="170"/>
    <s v="Transport drops zone"/>
    <s v="9 - verwerkt"/>
    <n v="0"/>
    <m/>
    <d v="2023-03-24T00:00:00"/>
    <s v="DROP"/>
    <s v="0001010909558130097324_002"/>
    <m/>
    <m/>
    <m/>
    <s v="EUR"/>
    <n v="100.32"/>
    <s v="EUR"/>
    <n v="100.32"/>
    <s v="EUR"/>
    <n v="100.32"/>
    <n v="100.32"/>
    <n v="0"/>
    <s v="N"/>
    <n v="1223000326"/>
    <d v="2023-04-13T00:00:00"/>
    <m/>
    <d v="2023-03-24T00:00:00"/>
    <s v="00:00"/>
    <s v="23:59"/>
    <d v="2023-03-24T00:00:00"/>
    <s v="15:00"/>
    <s v="15:00"/>
    <n v="12"/>
    <s v="ce"/>
    <n v="12587"/>
    <n v="12"/>
    <n v="19"/>
    <s v="Kuehne+Nagel Tiel 3 Standpl"/>
    <s v="De Diepert 5"/>
    <s v="Tiel"/>
    <s v="4004 MA"/>
    <s v="NL"/>
    <x v="14"/>
    <s v="Rood 24"/>
    <x v="17"/>
    <s v="6666LT"/>
    <s v="NL"/>
    <s v="0002247034"/>
    <s v="0097324_002"/>
    <s v="31V"/>
    <s v="NL001131849B01"/>
    <n v="2"/>
    <n v="0"/>
    <n v="100.32"/>
    <s v="N"/>
    <s v="Peter Appel Transport B.V."/>
    <n v="36622"/>
    <d v="2023-03-24T00:00:00"/>
    <s v="13:57:00"/>
    <n v="0"/>
    <x v="4"/>
    <x v="11"/>
    <n v="3"/>
    <x v="15"/>
    <n v="0"/>
    <s v=""/>
    <x v="5"/>
    <s v=""/>
    <n v="0"/>
    <s v=""/>
  </r>
  <r>
    <s v="COLGATE 3800 DEB."/>
    <s v="Colgate-Palmolive Nederland BV"/>
    <s v="101t"/>
    <n v="101090955420"/>
    <n v="101030164683"/>
    <n v="930"/>
    <s v="Inv Booked"/>
    <s v="0002247036"/>
    <s v="Verkoop"/>
    <n v="170"/>
    <s v="Transport drops zone"/>
    <s v="9 - verwerkt"/>
    <n v="0"/>
    <m/>
    <d v="2023-03-24T00:00:00"/>
    <s v="DROP"/>
    <s v="0001010909554200097060_005"/>
    <m/>
    <m/>
    <m/>
    <s v="EUR"/>
    <n v="27.26"/>
    <s v="EUR"/>
    <n v="27.26"/>
    <s v="EUR"/>
    <n v="27.26"/>
    <n v="27.26"/>
    <n v="0"/>
    <s v="N"/>
    <n v="1223000326"/>
    <d v="2023-04-13T00:00:00"/>
    <m/>
    <d v="2023-03-24T00:00:00"/>
    <s v="00:00"/>
    <s v="23:59"/>
    <d v="2023-03-24T00:00:00"/>
    <s v="08:30"/>
    <s v="16:00"/>
    <n v="0.8"/>
    <s v="ce"/>
    <n v="190"/>
    <n v="0.8"/>
    <n v="0"/>
    <s v="Kuehne+Nagel Tiel 3 Standpl"/>
    <s v="De Diepert 5"/>
    <s v="Tiel"/>
    <s v="4004 MA"/>
    <s v="NL"/>
    <x v="49"/>
    <s v="Oude Berghuizerweg 30"/>
    <x v="31"/>
    <s v="7336 AW"/>
    <s v="NL"/>
    <s v="0002247036"/>
    <s v="0097060_005"/>
    <s v="31V"/>
    <s v="NL001131849B01"/>
    <n v="2"/>
    <n v="0"/>
    <n v="27.26"/>
    <s v="N"/>
    <s v="Peter Appel Transport B.V."/>
    <n v="36622"/>
    <d v="2023-03-24T00:00:00"/>
    <s v="14:11:00"/>
    <n v="0"/>
    <x v="4"/>
    <x v="11"/>
    <n v="3"/>
    <x v="27"/>
    <n v="1"/>
    <n v="0.8"/>
    <x v="0"/>
    <n v="27.26"/>
    <n v="0"/>
    <n v="27.26"/>
  </r>
  <r>
    <s v="COLGATE 3800 DEB."/>
    <s v="Colgate-Palmolive Nederland BV"/>
    <s v="101t"/>
    <n v="101090956051"/>
    <n v="101030164745"/>
    <n v="930"/>
    <s v="Inv Booked"/>
    <s v="0002247057"/>
    <s v="Verkoop"/>
    <n v="170"/>
    <s v="Transport drops zone"/>
    <s v="9 - verwerkt"/>
    <n v="0"/>
    <m/>
    <d v="2023-03-25T00:00:00"/>
    <s v="DROP"/>
    <s v="0001010909560510097431_002"/>
    <m/>
    <m/>
    <m/>
    <s v="EUR"/>
    <n v="84.14"/>
    <s v="EUR"/>
    <n v="84.14"/>
    <s v="EUR"/>
    <n v="84.14"/>
    <n v="84.14"/>
    <n v="0"/>
    <s v="Y"/>
    <n v="1223000326"/>
    <d v="2023-04-13T00:00:00"/>
    <m/>
    <d v="2023-03-25T00:00:00"/>
    <s v="00:00"/>
    <s v="23:59"/>
    <d v="2023-03-25T00:00:00"/>
    <s v="08:30"/>
    <s v="09:30"/>
    <n v="10.4"/>
    <s v="ce"/>
    <n v="9975"/>
    <n v="10.4"/>
    <n v="19"/>
    <s v="Kuehne+Nagel Tiel 3 Standpl"/>
    <s v="De Diepert 5"/>
    <s v="Tiel"/>
    <s v="4004 MA"/>
    <s v="NL"/>
    <x v="24"/>
    <s v="Ravenswade 14"/>
    <x v="26"/>
    <s v="3439 LD"/>
    <s v="NL"/>
    <s v="0002247057"/>
    <s v="0097431_002"/>
    <s v="31V"/>
    <s v="NL001131849B01"/>
    <n v="2"/>
    <n v="0"/>
    <n v="84.14"/>
    <s v="N"/>
    <s v="Peter Appel Transport B.V."/>
    <n v="36622"/>
    <d v="2023-03-25T00:00:00"/>
    <s v="10:55:00"/>
    <n v="0"/>
    <x v="5"/>
    <x v="11"/>
    <n v="3"/>
    <x v="22"/>
    <n v="1"/>
    <n v="26.4"/>
    <x v="7"/>
    <n v="213.57999999999998"/>
    <n v="0"/>
    <n v="213.57999999999998"/>
  </r>
  <r>
    <s v="COLGATE 3800 DEB."/>
    <s v="Colgate-Palmolive Nederland BV"/>
    <s v="101t"/>
    <n v="101090956035"/>
    <n v="101030164751"/>
    <n v="930"/>
    <s v="Inv Booked"/>
    <s v="0002247066"/>
    <s v="Verkoop"/>
    <n v="170"/>
    <s v="Transport drops zone"/>
    <s v="9 - verwerkt"/>
    <n v="0"/>
    <m/>
    <d v="2023-03-25T00:00:00"/>
    <s v="DROP"/>
    <s v="0001010909560350097411_002"/>
    <m/>
    <m/>
    <m/>
    <s v="EUR"/>
    <n v="182.69"/>
    <s v="EUR"/>
    <n v="182.69"/>
    <s v="EUR"/>
    <n v="182.69"/>
    <n v="182.69"/>
    <n v="0"/>
    <s v="N"/>
    <n v="1223000326"/>
    <d v="2023-04-13T00:00:00"/>
    <m/>
    <d v="2023-03-25T00:00:00"/>
    <s v="00:00"/>
    <s v="23:59"/>
    <d v="2023-03-25T00:00:00"/>
    <s v="07:00"/>
    <s v="07:00"/>
    <n v="26"/>
    <s v="ce"/>
    <n v="13377"/>
    <n v="26.4"/>
    <n v="28"/>
    <s v="Kuehne+Nagel Tiel 3 Standpl"/>
    <s v="De Diepert 5"/>
    <s v="Tiel"/>
    <s v="4004 MA"/>
    <s v="NL"/>
    <x v="14"/>
    <s v="Rood 24"/>
    <x v="17"/>
    <s v="6666LT"/>
    <s v="NL"/>
    <s v="0002247066"/>
    <s v="0097411_002"/>
    <s v="31V"/>
    <s v="NL001131849B01"/>
    <n v="2"/>
    <n v="0"/>
    <n v="182.69"/>
    <s v="N"/>
    <s v="Peter Appel Transport B.V."/>
    <n v="36622"/>
    <d v="2023-03-25T00:00:00"/>
    <s v="08:24:00"/>
    <n v="0"/>
    <x v="5"/>
    <x v="11"/>
    <n v="3"/>
    <x v="15"/>
    <n v="1"/>
    <n v="26.4"/>
    <x v="5"/>
    <n v="182.69"/>
    <n v="0"/>
    <n v="182.69"/>
  </r>
  <r>
    <s v="COLGATE 3800 DEB."/>
    <s v="Colgate-Palmolive Nederland BV"/>
    <s v="101t"/>
    <n v="101090956051"/>
    <n v="101030164752"/>
    <n v="930"/>
    <s v="Inv Booked"/>
    <s v="0002247058"/>
    <s v="Verkoop"/>
    <n v="170"/>
    <s v="Transport drops zone"/>
    <s v="9 - verwerkt"/>
    <n v="0"/>
    <m/>
    <d v="2023-03-25T00:00:00"/>
    <s v="DROP"/>
    <s v="0001010909560510097431_002"/>
    <m/>
    <m/>
    <m/>
    <s v="EUR"/>
    <n v="129.44"/>
    <s v="EUR"/>
    <n v="129.44"/>
    <s v="EUR"/>
    <n v="129.44"/>
    <n v="129.44"/>
    <n v="0"/>
    <s v="Y"/>
    <n v="1223000326"/>
    <d v="2023-04-13T00:00:00"/>
    <m/>
    <d v="2023-03-25T00:00:00"/>
    <s v="00:00"/>
    <s v="23:59"/>
    <d v="2023-03-25T00:00:00"/>
    <s v="08:30"/>
    <s v="09:30"/>
    <n v="16"/>
    <s v="ce"/>
    <n v="10180"/>
    <n v="16"/>
    <n v="20"/>
    <s v="Kuehne+Nagel Tiel 3 Standpl"/>
    <s v="De Diepert 5"/>
    <s v="Tiel"/>
    <s v="4004 MA"/>
    <s v="NL"/>
    <x v="24"/>
    <s v="Ravenswade 14"/>
    <x v="26"/>
    <s v="3439 LD"/>
    <s v="NL"/>
    <s v="0002247058"/>
    <s v="0097431_002"/>
    <s v="31V"/>
    <s v="NL001131849B01"/>
    <n v="2"/>
    <n v="0"/>
    <n v="129.44"/>
    <s v="N"/>
    <s v="Peter Appel Transport B.V."/>
    <n v="36622"/>
    <d v="2023-03-25T00:00:00"/>
    <s v="10:55:00"/>
    <n v="37"/>
    <x v="5"/>
    <x v="11"/>
    <n v="3"/>
    <x v="22"/>
    <n v="0"/>
    <s v=""/>
    <x v="7"/>
    <s v=""/>
    <n v="0"/>
    <s v=""/>
  </r>
  <r>
    <s v="COLGATE 3800 DEB."/>
    <s v="Colgate-Palmolive Nederland BV"/>
    <s v="101t"/>
    <n v="101090956571"/>
    <n v="101030164909"/>
    <n v="930"/>
    <s v="Inv Booked"/>
    <s v="0002247043"/>
    <s v="Verkoop"/>
    <n v="170"/>
    <s v="Transport drops zone"/>
    <s v="9 - verwerkt"/>
    <n v="0"/>
    <m/>
    <d v="2023-03-27T00:00:00"/>
    <s v="DROP"/>
    <s v="0001010909565710097826_002"/>
    <m/>
    <m/>
    <m/>
    <s v="EUR"/>
    <n v="21.54"/>
    <s v="EUR"/>
    <n v="21.54"/>
    <s v="EUR"/>
    <n v="21.54"/>
    <n v="21.54"/>
    <n v="0"/>
    <s v="N"/>
    <n v="1223000326"/>
    <d v="2023-04-13T00:00:00"/>
    <m/>
    <d v="2023-03-27T00:00:00"/>
    <s v="00:00"/>
    <s v="23:59"/>
    <d v="2023-03-27T00:00:00"/>
    <s v="13:00"/>
    <s v="14:00"/>
    <n v="1.6"/>
    <s v="ce"/>
    <n v="696"/>
    <n v="1.6"/>
    <n v="0"/>
    <s v="Kuehne+Nagel Tiel 3 Standpl"/>
    <s v="De Diepert 5"/>
    <s v="Tiel"/>
    <s v="4004 MA"/>
    <s v="NL"/>
    <x v="22"/>
    <s v="Basisweg 7"/>
    <x v="25"/>
    <s v="1951NG"/>
    <s v="NL"/>
    <s v="0002247043"/>
    <s v="0097826_002"/>
    <s v="31V"/>
    <s v="NL001131849B01"/>
    <n v="2"/>
    <n v="0"/>
    <n v="21.54"/>
    <s v="N"/>
    <s v="Peter Appel Transport B.V."/>
    <n v="36622"/>
    <d v="2023-03-27T00:00:00"/>
    <s v="14:24:00"/>
    <n v="0"/>
    <x v="0"/>
    <x v="12"/>
    <n v="3"/>
    <x v="17"/>
    <n v="1"/>
    <n v="16.8"/>
    <x v="0"/>
    <n v="226.14000000000001"/>
    <n v="0"/>
    <n v="226.14000000000001"/>
  </r>
  <r>
    <s v="COLGATE 3800 DEB."/>
    <s v="Colgate-Palmolive Nederland BV"/>
    <s v="101t"/>
    <n v="101090956454"/>
    <n v="101030164800"/>
    <n v="930"/>
    <s v="Inv Booked"/>
    <s v="0002247081"/>
    <s v="Verkoop"/>
    <n v="170"/>
    <s v="Transport drops zone"/>
    <s v="9 - verwerkt"/>
    <n v="0"/>
    <m/>
    <d v="2023-03-27T00:00:00"/>
    <s v="DROP"/>
    <s v="0001010909564540097681_002"/>
    <m/>
    <m/>
    <m/>
    <s v="EUR"/>
    <n v="6.23"/>
    <s v="EUR"/>
    <n v="6.23"/>
    <s v="EUR"/>
    <n v="6.23"/>
    <n v="6.23"/>
    <n v="0"/>
    <s v="N"/>
    <n v="1223000326"/>
    <d v="2023-04-13T00:00:00"/>
    <m/>
    <d v="2023-03-27T00:00:00"/>
    <s v="00:00"/>
    <s v="23:59"/>
    <d v="2023-03-27T00:00:00"/>
    <s v="14:00"/>
    <s v="14:00"/>
    <n v="0.8"/>
    <s v="ce"/>
    <n v="289"/>
    <n v="0.8"/>
    <n v="0"/>
    <s v="Kuehne+Nagel Tiel 3 Standpl"/>
    <s v="De Diepert 5"/>
    <s v="Tiel"/>
    <s v="4004 MA"/>
    <s v="NL"/>
    <x v="14"/>
    <s v="Rood 24"/>
    <x v="17"/>
    <s v="6666LT"/>
    <s v="NL"/>
    <s v="0002247081"/>
    <s v="0097681_002"/>
    <s v="31V"/>
    <s v="NL001131849B01"/>
    <n v="2"/>
    <n v="0"/>
    <n v="6.23"/>
    <s v="N"/>
    <s v="Peter Appel Transport B.V."/>
    <n v="36622"/>
    <d v="2023-03-27T00:00:00"/>
    <s v="13:39:00"/>
    <n v="0"/>
    <x v="0"/>
    <x v="12"/>
    <n v="3"/>
    <x v="15"/>
    <n v="1"/>
    <n v="20.8"/>
    <x v="5"/>
    <n v="162.03"/>
    <n v="0"/>
    <n v="162.03"/>
  </r>
  <r>
    <s v="COLGATE 3800 DEB."/>
    <s v="Colgate-Palmolive Nederland BV"/>
    <s v="101t"/>
    <n v="101090956336"/>
    <n v="101030164799"/>
    <n v="930"/>
    <s v="Inv Booked"/>
    <s v="0002247079"/>
    <s v="Verkoop"/>
    <n v="170"/>
    <s v="Transport drops zone"/>
    <s v="9 - verwerkt"/>
    <n v="0"/>
    <m/>
    <d v="2023-03-27T00:00:00"/>
    <s v="DROP"/>
    <s v="0001010909563360097570_002"/>
    <m/>
    <m/>
    <m/>
    <s v="EUR"/>
    <n v="66.02"/>
    <s v="EUR"/>
    <n v="66.02"/>
    <s v="EUR"/>
    <n v="66.02"/>
    <n v="66.02"/>
    <n v="0"/>
    <s v="N"/>
    <n v="1223000326"/>
    <d v="2023-04-13T00:00:00"/>
    <m/>
    <d v="2023-03-27T00:00:00"/>
    <s v="00:00"/>
    <s v="23:59"/>
    <d v="2023-03-27T00:00:00"/>
    <s v="08:00"/>
    <s v="09:00"/>
    <n v="2.4"/>
    <s v="ce"/>
    <n v="2024"/>
    <n v="2.4"/>
    <n v="3"/>
    <s v="Kuehne+Nagel Tiel 3 Standpl"/>
    <s v="De Diepert 5"/>
    <s v="Tiel"/>
    <s v="4004 MA"/>
    <s v="NL"/>
    <x v="13"/>
    <s v="GALVANIWEG 1"/>
    <x v="16"/>
    <s v="8013 RG"/>
    <s v="NL"/>
    <s v="0002247079"/>
    <s v="0097570_002"/>
    <s v="31V"/>
    <s v="NL001131849B01"/>
    <n v="2"/>
    <n v="0"/>
    <n v="66.02"/>
    <s v="N"/>
    <s v="Peter Appel Transport B.V."/>
    <n v="36622"/>
    <d v="2023-03-27T00:00:00"/>
    <s v="09:36:00"/>
    <n v="0"/>
    <x v="0"/>
    <x v="12"/>
    <n v="3"/>
    <x v="14"/>
    <n v="1"/>
    <n v="2.4"/>
    <x v="2"/>
    <n v="66.02"/>
    <n v="0"/>
    <n v="66.02"/>
  </r>
  <r>
    <s v="COLGATE 3800 DEB."/>
    <s v="Colgate-Palmolive Nederland BV"/>
    <s v="101t"/>
    <n v="101090956571"/>
    <n v="101030164907"/>
    <n v="930"/>
    <s v="Inv Booked"/>
    <s v="0002247044"/>
    <s v="Verkoop"/>
    <n v="170"/>
    <s v="Transport drops zone"/>
    <s v="9 - verwerkt"/>
    <n v="0"/>
    <m/>
    <d v="2023-03-27T00:00:00"/>
    <s v="DROP"/>
    <s v="0001010909565710097826_002"/>
    <m/>
    <m/>
    <m/>
    <s v="EUR"/>
    <n v="193.83"/>
    <s v="EUR"/>
    <n v="193.83"/>
    <s v="EUR"/>
    <n v="193.83"/>
    <n v="193.83"/>
    <n v="0"/>
    <s v="N"/>
    <n v="1223000326"/>
    <d v="2023-04-13T00:00:00"/>
    <m/>
    <d v="2023-03-27T00:00:00"/>
    <s v="00:00"/>
    <s v="23:59"/>
    <d v="2023-03-27T00:00:00"/>
    <s v="13:00"/>
    <s v="14:00"/>
    <n v="14.4"/>
    <s v="ce"/>
    <n v="6709"/>
    <n v="14.4"/>
    <n v="9"/>
    <s v="Kuehne+Nagel Tiel 3 Standpl"/>
    <s v="De Diepert 5"/>
    <s v="Tiel"/>
    <s v="4004 MA"/>
    <s v="NL"/>
    <x v="22"/>
    <s v="Basisweg 7"/>
    <x v="25"/>
    <s v="1951NG"/>
    <s v="NL"/>
    <s v="0002247044"/>
    <s v="0097826_002"/>
    <s v="31V"/>
    <s v="NL001131849B01"/>
    <n v="2"/>
    <n v="0"/>
    <n v="193.83"/>
    <s v="N"/>
    <s v="Peter Appel Transport B.V."/>
    <n v="36622"/>
    <d v="2023-03-27T00:00:00"/>
    <s v="14:24:00"/>
    <n v="0"/>
    <x v="0"/>
    <x v="12"/>
    <n v="3"/>
    <x v="17"/>
    <n v="0"/>
    <s v=""/>
    <x v="0"/>
    <s v=""/>
    <n v="0"/>
    <s v=""/>
  </r>
  <r>
    <s v="COLGATE 3800 DEB."/>
    <s v="Colgate-Palmolive Nederland BV"/>
    <s v="101t"/>
    <n v="101090956571"/>
    <n v="101030164908"/>
    <n v="930"/>
    <s v="Inv Booked"/>
    <s v="0002247045"/>
    <s v="Verkoop"/>
    <n v="170"/>
    <s v="Transport drops zone"/>
    <s v="9 - verwerkt"/>
    <n v="0"/>
    <m/>
    <d v="2023-03-27T00:00:00"/>
    <s v="DROP"/>
    <s v="0001010909565710097826_002"/>
    <m/>
    <m/>
    <m/>
    <s v="EUR"/>
    <n v="10.77"/>
    <s v="EUR"/>
    <n v="10.77"/>
    <s v="EUR"/>
    <n v="10.77"/>
    <n v="10.77"/>
    <n v="0"/>
    <s v="N"/>
    <n v="1223000326"/>
    <d v="2023-04-13T00:00:00"/>
    <m/>
    <d v="2023-03-27T00:00:00"/>
    <s v="00:00"/>
    <s v="23:59"/>
    <d v="2023-03-27T00:00:00"/>
    <s v="13:00"/>
    <s v="14:00"/>
    <n v="0.8"/>
    <s v="ce"/>
    <n v="413"/>
    <n v="0.8"/>
    <n v="0"/>
    <s v="Kuehne+Nagel Tiel 3 Standpl"/>
    <s v="De Diepert 5"/>
    <s v="Tiel"/>
    <s v="4004 MA"/>
    <s v="NL"/>
    <x v="22"/>
    <s v="Basisweg 7"/>
    <x v="25"/>
    <s v="1951NG"/>
    <s v="NL"/>
    <s v="0002247045"/>
    <s v="0097826_002"/>
    <s v="31V"/>
    <s v="NL001131849B01"/>
    <n v="2"/>
    <n v="0"/>
    <n v="10.77"/>
    <s v="N"/>
    <s v="Peter Appel Transport B.V."/>
    <n v="36622"/>
    <d v="2023-03-27T00:00:00"/>
    <s v="14:24:00"/>
    <n v="0"/>
    <x v="0"/>
    <x v="12"/>
    <n v="3"/>
    <x v="17"/>
    <n v="0"/>
    <s v=""/>
    <x v="0"/>
    <s v=""/>
    <n v="0"/>
    <s v=""/>
  </r>
  <r>
    <s v="COLGATE 3800 DEB."/>
    <s v="Colgate-Palmolive Nederland BV"/>
    <s v="101t"/>
    <n v="101090956079"/>
    <n v="101030164755"/>
    <n v="930"/>
    <s v="Inv Booked"/>
    <s v="0002247050"/>
    <s v="Verkoop"/>
    <n v="170"/>
    <s v="Transport drops zone"/>
    <s v="9 - verwerkt"/>
    <n v="0"/>
    <m/>
    <d v="2023-03-27T00:00:00"/>
    <s v="DROP"/>
    <s v="0001010909560790097457_005"/>
    <m/>
    <m/>
    <m/>
    <s v="EUR"/>
    <n v="28.67"/>
    <s v="EUR"/>
    <n v="28.67"/>
    <s v="EUR"/>
    <n v="28.67"/>
    <n v="28.67"/>
    <n v="0"/>
    <s v="N"/>
    <n v="1223000326"/>
    <d v="2023-04-13T00:00:00"/>
    <m/>
    <d v="2023-03-27T00:00:00"/>
    <s v="00:00"/>
    <s v="23:59"/>
    <d v="2023-03-27T00:00:00"/>
    <s v="07:30"/>
    <s v="07:30"/>
    <n v="0.8"/>
    <s v="ce"/>
    <n v="150"/>
    <n v="0.8"/>
    <n v="0"/>
    <s v="Kuehne+Nagel Tiel 3 Standpl"/>
    <s v="De Diepert 5"/>
    <s v="Tiel"/>
    <s v="4004 MA"/>
    <s v="NL"/>
    <x v="6"/>
    <s v="Insulindeweg 1"/>
    <x v="9"/>
    <s v="1462MJ"/>
    <s v="NL"/>
    <s v="0002247050"/>
    <s v="0097457_005"/>
    <s v="31V"/>
    <s v="NL001131849B01"/>
    <n v="2"/>
    <n v="0"/>
    <n v="28.67"/>
    <s v="N"/>
    <s v="Peter Appel Transport B.V."/>
    <n v="36622"/>
    <d v="2023-03-27T00:00:00"/>
    <s v="07:19:00"/>
    <n v="0"/>
    <x v="0"/>
    <x v="12"/>
    <n v="3"/>
    <x v="8"/>
    <n v="1"/>
    <n v="0.8"/>
    <x v="3"/>
    <n v="28.67"/>
    <n v="0"/>
    <n v="28.67"/>
  </r>
  <r>
    <s v="COLGATE 3800 DEB."/>
    <s v="Colgate-Palmolive Nederland BV"/>
    <s v="101t"/>
    <n v="101090956463"/>
    <n v="101030164756"/>
    <n v="930"/>
    <s v="Inv Booked"/>
    <s v="0002247056"/>
    <s v="Verkoop"/>
    <n v="170"/>
    <s v="Transport drops zone"/>
    <s v="9 - verwerkt"/>
    <n v="0"/>
    <m/>
    <d v="2023-03-27T00:00:00"/>
    <s v="DROP"/>
    <s v="0001010909564630097693_002"/>
    <m/>
    <m/>
    <m/>
    <s v="EUR"/>
    <n v="124.56"/>
    <s v="EUR"/>
    <n v="124.56"/>
    <s v="EUR"/>
    <n v="124.56"/>
    <n v="124.56"/>
    <n v="0"/>
    <s v="N"/>
    <n v="1223000326"/>
    <d v="2023-04-13T00:00:00"/>
    <m/>
    <d v="2023-03-27T00:00:00"/>
    <s v="00:00"/>
    <s v="23:59"/>
    <d v="2023-03-27T00:00:00"/>
    <s v="15:00"/>
    <s v="15:00"/>
    <n v="7.2"/>
    <s v="ce"/>
    <n v="5831"/>
    <n v="7.2"/>
    <n v="9"/>
    <s v="Kuehne+Nagel Tiel 3 Standpl"/>
    <s v="De Diepert 5"/>
    <s v="Tiel"/>
    <s v="4004 MA"/>
    <s v="NL"/>
    <x v="4"/>
    <s v="Watergoorweg 81"/>
    <x v="5"/>
    <s v="3861MA"/>
    <s v="NL"/>
    <s v="0002247056"/>
    <s v="0097693_002"/>
    <s v="31V"/>
    <s v="NL001131849B01"/>
    <n v="2"/>
    <n v="0"/>
    <n v="124.56"/>
    <s v="N"/>
    <s v="Peter Appel Transport B.V."/>
    <n v="36622"/>
    <d v="2023-03-27T00:00:00"/>
    <s v="15:42:00"/>
    <n v="0"/>
    <x v="0"/>
    <x v="12"/>
    <n v="3"/>
    <x v="5"/>
    <n v="1"/>
    <n v="7.2"/>
    <x v="3"/>
    <n v="124.56"/>
    <n v="0"/>
    <n v="124.56"/>
  </r>
  <r>
    <s v="COLGATE 3800 DEB."/>
    <s v="Colgate-Palmolive Nederland BV"/>
    <s v="101t"/>
    <n v="101090956222"/>
    <n v="101030164758"/>
    <n v="930"/>
    <s v="Inv Booked"/>
    <s v="0002247074"/>
    <s v="Verkoop"/>
    <n v="170"/>
    <s v="Transport drops zone"/>
    <s v="9 - verwerkt"/>
    <n v="0"/>
    <m/>
    <d v="2023-03-27T00:00:00"/>
    <s v="DROP"/>
    <s v="0001010909562220097561_002"/>
    <m/>
    <m/>
    <m/>
    <s v="EUR"/>
    <n v="312.27"/>
    <s v="EUR"/>
    <n v="312.27"/>
    <s v="EUR"/>
    <n v="312.27"/>
    <n v="312.27"/>
    <n v="0"/>
    <s v="N"/>
    <n v="1223000326"/>
    <d v="2023-04-13T00:00:00"/>
    <m/>
    <d v="2023-03-27T00:00:00"/>
    <s v="00:00"/>
    <s v="23:59"/>
    <d v="2023-03-27T00:00:00"/>
    <s v="08:00"/>
    <s v="08:00"/>
    <n v="23.2"/>
    <s v="ce"/>
    <n v="17194"/>
    <n v="23.2"/>
    <n v="35"/>
    <s v="Kuehne+Nagel Tiel 3 Standpl"/>
    <s v="De Diepert 5"/>
    <s v="Tiel"/>
    <s v="4004 MA"/>
    <s v="NL"/>
    <x v="1"/>
    <s v="Fahrenheitweg 1"/>
    <x v="1"/>
    <s v="6101WR"/>
    <s v="NL"/>
    <s v="0002247074"/>
    <s v="0097561_002"/>
    <s v="31V"/>
    <s v="NL001131849B01"/>
    <n v="2"/>
    <n v="0"/>
    <n v="312.27"/>
    <s v="N"/>
    <s v="Peter Appel Transport B.V."/>
    <n v="36622"/>
    <d v="2023-03-27T00:00:00"/>
    <s v="08:25:00"/>
    <n v="0"/>
    <x v="0"/>
    <x v="12"/>
    <n v="3"/>
    <x v="1"/>
    <n v="1"/>
    <n v="23.2"/>
    <x v="1"/>
    <n v="312.27"/>
    <n v="0"/>
    <n v="312.27"/>
  </r>
  <r>
    <s v="COLGATE 3800 DEB."/>
    <s v="Colgate-Palmolive Nederland BV"/>
    <s v="101t"/>
    <n v="101090956079"/>
    <n v="101030164746"/>
    <n v="930"/>
    <s v="Inv Booked"/>
    <s v="0002247059"/>
    <s v="Verkoop"/>
    <n v="170"/>
    <s v="Transport drops zone"/>
    <s v="9 - verwerkt"/>
    <n v="0"/>
    <m/>
    <d v="2023-03-27T00:00:00"/>
    <s v="DROP"/>
    <s v="0001010909560790097457_003"/>
    <m/>
    <m/>
    <m/>
    <s v="EUR"/>
    <n v="47.9"/>
    <s v="EUR"/>
    <n v="47.9"/>
    <s v="EUR"/>
    <n v="47.9"/>
    <n v="47.9"/>
    <n v="0"/>
    <s v="N"/>
    <n v="1223000326"/>
    <d v="2023-04-13T00:00:00"/>
    <m/>
    <d v="2023-03-27T00:00:00"/>
    <s v="00:00"/>
    <s v="23:59"/>
    <d v="2023-03-27T00:00:00"/>
    <s v="07:00"/>
    <s v="07:00"/>
    <n v="2.4"/>
    <s v="ce"/>
    <n v="2091"/>
    <n v="2.4"/>
    <n v="3"/>
    <s v="Kuehne+Nagel Tiel 3 Standpl"/>
    <s v="De Diepert 5"/>
    <s v="Tiel"/>
    <s v="4004 MA"/>
    <s v="NL"/>
    <x v="41"/>
    <s v="Asteriastraat 9"/>
    <x v="3"/>
    <s v="5047 RM"/>
    <s v="NL"/>
    <s v="0002247059"/>
    <s v="0097457_003"/>
    <s v="31V"/>
    <s v="NL001131849B01"/>
    <n v="2"/>
    <n v="0"/>
    <n v="47.9"/>
    <s v="N"/>
    <s v="Peter Appel Transport B.V."/>
    <n v="36622"/>
    <d v="2023-03-27T00:00:00"/>
    <s v="07:29:00"/>
    <n v="0"/>
    <x v="0"/>
    <x v="12"/>
    <n v="3"/>
    <x v="3"/>
    <n v="1"/>
    <n v="3.2"/>
    <x v="0"/>
    <n v="63.87"/>
    <n v="0"/>
    <n v="63.87"/>
  </r>
  <r>
    <s v="COLGATE 3800 DEB."/>
    <s v="Colgate-Palmolive Nederland BV"/>
    <s v="101t"/>
    <n v="101090956229"/>
    <n v="101030164747"/>
    <n v="930"/>
    <s v="Inv Booked"/>
    <s v="0002247054"/>
    <s v="Verkoop"/>
    <n v="170"/>
    <s v="Transport drops zone"/>
    <s v="9 - verwerkt"/>
    <n v="0"/>
    <m/>
    <d v="2023-03-27T00:00:00"/>
    <s v="DROP"/>
    <s v="0001010909562290097562_002"/>
    <m/>
    <m/>
    <m/>
    <s v="EUR"/>
    <n v="49.66"/>
    <s v="EUR"/>
    <n v="49.66"/>
    <s v="EUR"/>
    <n v="49.66"/>
    <n v="49.66"/>
    <n v="0"/>
    <s v="N"/>
    <n v="1223000326"/>
    <d v="2023-04-13T00:00:00"/>
    <m/>
    <d v="2023-03-27T00:00:00"/>
    <s v="00:00"/>
    <s v="23:59"/>
    <d v="2023-03-27T00:00:00"/>
    <s v="07:00"/>
    <s v="10:00"/>
    <n v="3.2"/>
    <s v="ce"/>
    <n v="2311"/>
    <n v="3.2"/>
    <n v="3"/>
    <s v="Kuehne+Nagel Tiel 3 Standpl"/>
    <s v="De Diepert 5"/>
    <s v="Tiel"/>
    <s v="4004 MA"/>
    <s v="NL"/>
    <x v="10"/>
    <s v="Slego 1a"/>
    <x v="13"/>
    <s v="1046BM"/>
    <s v="NL"/>
    <s v="0002247054"/>
    <s v="0097562_002"/>
    <s v="31V"/>
    <s v="NL001131849B01"/>
    <n v="2"/>
    <n v="0"/>
    <n v="49.66"/>
    <s v="N"/>
    <s v="Peter Appel Transport B.V."/>
    <n v="36622"/>
    <d v="2023-03-27T00:00:00"/>
    <s v="09:27:00"/>
    <n v="0"/>
    <x v="0"/>
    <x v="12"/>
    <n v="3"/>
    <x v="11"/>
    <n v="1"/>
    <n v="7.2"/>
    <x v="0"/>
    <n v="111.74"/>
    <n v="0"/>
    <n v="111.74"/>
  </r>
  <r>
    <s v="COLGATE 3800 DEB."/>
    <s v="Colgate-Palmolive Nederland BV"/>
    <s v="101t"/>
    <n v="101090956079"/>
    <n v="101030164748"/>
    <n v="930"/>
    <s v="Inv Booked"/>
    <s v="0002247060"/>
    <s v="Verkoop"/>
    <n v="170"/>
    <s v="Transport drops zone"/>
    <s v="9 - verwerkt"/>
    <n v="0"/>
    <m/>
    <d v="2023-03-27T00:00:00"/>
    <s v="DROP"/>
    <s v="0001010909560790097457_003"/>
    <m/>
    <m/>
    <m/>
    <s v="EUR"/>
    <n v="15.97"/>
    <s v="EUR"/>
    <n v="15.97"/>
    <s v="EUR"/>
    <n v="15.97"/>
    <n v="15.97"/>
    <n v="0"/>
    <s v="N"/>
    <n v="1223000326"/>
    <d v="2023-04-13T00:00:00"/>
    <m/>
    <d v="2023-03-27T00:00:00"/>
    <s v="00:00"/>
    <s v="23:59"/>
    <d v="2023-03-27T00:00:00"/>
    <s v="07:00"/>
    <s v="07:00"/>
    <n v="0.8"/>
    <s v="ce"/>
    <n v="276"/>
    <n v="0.8"/>
    <n v="0"/>
    <s v="Kuehne+Nagel Tiel 3 Standpl"/>
    <s v="De Diepert 5"/>
    <s v="Tiel"/>
    <s v="4004 MA"/>
    <s v="NL"/>
    <x v="41"/>
    <s v="Asteriastraat 9"/>
    <x v="3"/>
    <s v="5047 RM"/>
    <s v="NL"/>
    <s v="0002247060"/>
    <s v="0097457_003"/>
    <s v="31V"/>
    <s v="NL001131849B01"/>
    <n v="2"/>
    <n v="0"/>
    <n v="15.97"/>
    <s v="N"/>
    <s v="Peter Appel Transport B.V."/>
    <n v="36622"/>
    <d v="2023-03-27T00:00:00"/>
    <s v="07:29:00"/>
    <n v="0"/>
    <x v="0"/>
    <x v="12"/>
    <n v="3"/>
    <x v="3"/>
    <n v="0"/>
    <s v=""/>
    <x v="0"/>
    <s v=""/>
    <n v="0"/>
    <s v=""/>
  </r>
  <r>
    <s v="COLGATE 3800 DEB."/>
    <s v="Colgate-Palmolive Nederland BV"/>
    <s v="101t"/>
    <n v="101090956241"/>
    <n v="101030164749"/>
    <n v="930"/>
    <s v="Inv Booked"/>
    <s v="0002247070"/>
    <s v="Verkoop"/>
    <n v="170"/>
    <s v="Transport drops zone"/>
    <s v="9 - verwerkt"/>
    <n v="0"/>
    <m/>
    <d v="2023-03-27T00:00:00"/>
    <s v="DROP"/>
    <s v="0001010909562410097563_003"/>
    <m/>
    <m/>
    <m/>
    <s v="EUR"/>
    <n v="238.46"/>
    <s v="EUR"/>
    <n v="238.46"/>
    <s v="EUR"/>
    <n v="238.46"/>
    <n v="238.46"/>
    <n v="0"/>
    <s v="N"/>
    <n v="1223000326"/>
    <d v="2023-04-13T00:00:00"/>
    <m/>
    <d v="2023-03-27T00:00:00"/>
    <s v="00:00"/>
    <s v="23:59"/>
    <d v="2023-03-27T00:00:00"/>
    <s v="12:00"/>
    <s v="13:00"/>
    <n v="18.399999999999999"/>
    <s v="ce"/>
    <n v="13778"/>
    <n v="18.399999999999999"/>
    <n v="23"/>
    <s v="Kuehne+Nagel Tiel 3 Standpl"/>
    <s v="De Diepert 5"/>
    <s v="Tiel"/>
    <s v="4004 MA"/>
    <s v="NL"/>
    <x v="16"/>
    <s v="Rijnland 4"/>
    <x v="19"/>
    <s v="1948RL"/>
    <s v="NL"/>
    <s v="0002247070"/>
    <s v="0097563_003"/>
    <s v="31V"/>
    <s v="NL001131849B01"/>
    <n v="2"/>
    <n v="0"/>
    <n v="238.46"/>
    <s v="N"/>
    <s v="Peter Appel Transport B.V."/>
    <n v="36622"/>
    <d v="2023-03-27T00:00:00"/>
    <s v="14:33:00"/>
    <n v="0"/>
    <x v="0"/>
    <x v="12"/>
    <n v="3"/>
    <x v="17"/>
    <n v="1"/>
    <n v="18.399999999999999"/>
    <x v="0"/>
    <n v="238.46"/>
    <n v="0"/>
    <n v="238.46"/>
  </r>
  <r>
    <s v="COLGATE 3800 DEB."/>
    <s v="Colgate-Palmolive Nederland BV"/>
    <s v="101t"/>
    <n v="101090956452"/>
    <n v="101030164762"/>
    <n v="930"/>
    <s v="Inv Booked"/>
    <s v="0002247071"/>
    <s v="Verkoop"/>
    <n v="170"/>
    <s v="Transport drops zone"/>
    <s v="9 - verwerkt"/>
    <n v="0"/>
    <m/>
    <d v="2023-03-27T00:00:00"/>
    <s v="DROP"/>
    <s v="0001010909564520097676_002"/>
    <m/>
    <m/>
    <m/>
    <s v="EUR"/>
    <n v="262.58"/>
    <s v="EUR"/>
    <n v="262.58"/>
    <s v="EUR"/>
    <n v="262.58"/>
    <n v="262.58"/>
    <n v="0"/>
    <s v="N"/>
    <n v="1223000326"/>
    <d v="2023-04-13T00:00:00"/>
    <m/>
    <d v="2023-03-27T00:00:00"/>
    <s v="00:00"/>
    <s v="23:59"/>
    <d v="2023-03-27T00:00:00"/>
    <s v="11:00"/>
    <s v="11:00"/>
    <n v="16.8"/>
    <s v="ce"/>
    <n v="14468"/>
    <n v="16.8"/>
    <n v="20"/>
    <s v="Kuehne+Nagel Tiel 3 Standpl"/>
    <s v="De Diepert 5"/>
    <s v="Tiel"/>
    <s v="4004 MA"/>
    <s v="NL"/>
    <x v="1"/>
    <s v="Fahrenheitweg 1"/>
    <x v="1"/>
    <s v="6101WR"/>
    <s v="NL"/>
    <s v="0002247071"/>
    <s v="0097676_002"/>
    <s v="31V"/>
    <s v="NL001131849B01"/>
    <n v="2"/>
    <n v="0"/>
    <n v="262.58"/>
    <s v="N"/>
    <s v="Peter Appel Transport B.V."/>
    <n v="36622"/>
    <d v="2023-03-27T00:00:00"/>
    <s v="12:26:00"/>
    <n v="0"/>
    <x v="0"/>
    <x v="12"/>
    <n v="3"/>
    <x v="1"/>
    <n v="1"/>
    <n v="16.8"/>
    <x v="1"/>
    <n v="262.58"/>
    <n v="0"/>
    <n v="262.58"/>
  </r>
  <r>
    <s v="COLGATE 3800 DEB."/>
    <s v="Colgate-Palmolive Nederland BV"/>
    <s v="101t"/>
    <n v="101090956229"/>
    <n v="101030164763"/>
    <n v="930"/>
    <s v="Inv Booked"/>
    <s v="0002247069"/>
    <s v="Verkoop"/>
    <n v="170"/>
    <s v="Transport drops zone"/>
    <s v="9 - verwerkt"/>
    <n v="0"/>
    <m/>
    <d v="2023-03-27T00:00:00"/>
    <s v="DROP"/>
    <s v="0001010909562290097562_003"/>
    <m/>
    <m/>
    <m/>
    <s v="EUR"/>
    <n v="199.81"/>
    <s v="EUR"/>
    <n v="199.81"/>
    <s v="EUR"/>
    <n v="199.81"/>
    <n v="199.81"/>
    <n v="0"/>
    <s v="N"/>
    <n v="1223000326"/>
    <d v="2023-04-13T00:00:00"/>
    <m/>
    <d v="2023-03-27T00:00:00"/>
    <s v="00:00"/>
    <s v="23:59"/>
    <d v="2023-03-27T00:00:00"/>
    <s v="11:00"/>
    <s v="11:00"/>
    <n v="12.8"/>
    <s v="ce"/>
    <n v="10291"/>
    <n v="12.8"/>
    <n v="20"/>
    <s v="Kuehne+Nagel Tiel 3 Standpl"/>
    <s v="De Diepert 5"/>
    <s v="Tiel"/>
    <s v="4004 MA"/>
    <s v="NL"/>
    <x v="1"/>
    <s v="Perenmarkt 15"/>
    <x v="2"/>
    <s v="1681PG"/>
    <s v="NL"/>
    <s v="0002247069"/>
    <s v="0097562_003"/>
    <s v="31V"/>
    <s v="NL001131849B01"/>
    <n v="2"/>
    <n v="0"/>
    <n v="199.81"/>
    <s v="N"/>
    <s v="Peter Appel Transport B.V."/>
    <n v="36622"/>
    <d v="2023-03-27T00:00:00"/>
    <s v="11:07:00"/>
    <n v="0"/>
    <x v="0"/>
    <x v="12"/>
    <n v="3"/>
    <x v="2"/>
    <n v="1"/>
    <n v="12.8"/>
    <x v="1"/>
    <n v="199.81"/>
    <n v="0"/>
    <n v="199.81"/>
  </r>
  <r>
    <s v="COLGATE 3800 DEB."/>
    <s v="Colgate-Palmolive Nederland BV"/>
    <s v="101t"/>
    <n v="101090956437"/>
    <n v="101030164764"/>
    <n v="930"/>
    <s v="Inv Booked"/>
    <s v="0002247073"/>
    <s v="Verkoop"/>
    <n v="170"/>
    <s v="Transport drops zone"/>
    <s v="9 - verwerkt"/>
    <n v="0"/>
    <m/>
    <d v="2023-03-27T00:00:00"/>
    <s v="DROP"/>
    <s v="0001010909564370097653_002"/>
    <m/>
    <m/>
    <m/>
    <s v="EUR"/>
    <n v="232.7"/>
    <s v="EUR"/>
    <n v="232.7"/>
    <s v="EUR"/>
    <n v="232.7"/>
    <n v="232.7"/>
    <n v="0"/>
    <s v="N"/>
    <n v="1223000326"/>
    <d v="2023-04-13T00:00:00"/>
    <m/>
    <d v="2023-03-27T00:00:00"/>
    <s v="00:00"/>
    <s v="23:59"/>
    <d v="2023-03-27T00:00:00"/>
    <s v="07:00"/>
    <s v="07:00"/>
    <n v="13.6"/>
    <s v="ce"/>
    <n v="12492"/>
    <n v="13.6"/>
    <n v="23"/>
    <s v="Kuehne+Nagel Tiel 3 Standpl"/>
    <s v="De Diepert 5"/>
    <s v="Tiel"/>
    <s v="4004 MA"/>
    <s v="NL"/>
    <x v="50"/>
    <s v="Fahrenheitweg 24"/>
    <x v="1"/>
    <s v="6101WR"/>
    <s v="NL"/>
    <s v="0002247073"/>
    <s v="0097653_002"/>
    <s v="31V"/>
    <s v="NL001131849B01"/>
    <n v="2"/>
    <n v="0"/>
    <n v="232.7"/>
    <s v="N"/>
    <s v="Peter Appel Transport B.V."/>
    <n v="36622"/>
    <d v="2023-03-27T00:00:00"/>
    <s v="06:43:00"/>
    <n v="0"/>
    <x v="0"/>
    <x v="12"/>
    <n v="3"/>
    <x v="1"/>
    <n v="1"/>
    <n v="13.6"/>
    <x v="1"/>
    <n v="232.7"/>
    <n v="0"/>
    <n v="232.7"/>
  </r>
  <r>
    <s v="COLGATE 3800 DEB."/>
    <s v="Colgate-Palmolive Nederland BV"/>
    <s v="101t"/>
    <n v="101090956454"/>
    <n v="101030164765"/>
    <n v="930"/>
    <s v="Inv Booked"/>
    <s v="0002247061"/>
    <s v="Verkoop"/>
    <n v="170"/>
    <s v="Transport drops zone"/>
    <s v="9 - verwerkt"/>
    <n v="0"/>
    <m/>
    <d v="2023-03-27T00:00:00"/>
    <s v="DROP"/>
    <s v="0001010909564540097681_002"/>
    <m/>
    <m/>
    <m/>
    <s v="EUR"/>
    <n v="155.80000000000001"/>
    <s v="EUR"/>
    <n v="155.80000000000001"/>
    <s v="EUR"/>
    <n v="155.80000000000001"/>
    <n v="155.80000000000001"/>
    <n v="0"/>
    <s v="N"/>
    <n v="1223000326"/>
    <d v="2023-04-13T00:00:00"/>
    <m/>
    <d v="2023-03-27T00:00:00"/>
    <s v="00:00"/>
    <s v="23:59"/>
    <d v="2023-03-27T00:00:00"/>
    <s v="14:00"/>
    <s v="14:00"/>
    <n v="20"/>
    <s v="ce"/>
    <n v="13289"/>
    <n v="20"/>
    <n v="30"/>
    <s v="Kuehne+Nagel Tiel 3 Standpl"/>
    <s v="De Diepert 5"/>
    <s v="Tiel"/>
    <s v="4004 MA"/>
    <s v="NL"/>
    <x v="14"/>
    <s v="Rood 24"/>
    <x v="17"/>
    <s v="6666LT"/>
    <s v="NL"/>
    <s v="0002247061"/>
    <s v="0097681_002"/>
    <s v="31V"/>
    <s v="NL001131849B01"/>
    <n v="2"/>
    <n v="0"/>
    <n v="155.80000000000001"/>
    <s v="N"/>
    <s v="Peter Appel Transport B.V."/>
    <n v="36622"/>
    <d v="2023-03-27T00:00:00"/>
    <s v="13:39:00"/>
    <n v="0"/>
    <x v="0"/>
    <x v="12"/>
    <n v="3"/>
    <x v="15"/>
    <n v="0"/>
    <s v=""/>
    <x v="5"/>
    <s v=""/>
    <n v="0"/>
    <s v=""/>
  </r>
  <r>
    <s v="COLGATE 3800 DEB."/>
    <s v="Colgate-Palmolive Nederland BV"/>
    <s v="101t"/>
    <n v="101090956221"/>
    <n v="101030164766"/>
    <n v="930"/>
    <s v="Inv Booked"/>
    <s v="0002247075"/>
    <s v="Verkoop"/>
    <n v="170"/>
    <s v="Transport drops zone"/>
    <s v="9 - verwerkt"/>
    <n v="0"/>
    <m/>
    <d v="2023-03-27T00:00:00"/>
    <s v="DROP"/>
    <s v="0001010909562210097560_002"/>
    <m/>
    <m/>
    <m/>
    <s v="EUR"/>
    <n v="109.07"/>
    <s v="EUR"/>
    <n v="109.07"/>
    <s v="EUR"/>
    <n v="109.07"/>
    <n v="109.07"/>
    <n v="0"/>
    <s v="N"/>
    <n v="1223000326"/>
    <d v="2023-04-13T00:00:00"/>
    <m/>
    <d v="2023-03-27T00:00:00"/>
    <s v="00:00"/>
    <s v="23:59"/>
    <d v="2023-03-27T00:00:00"/>
    <s v="07:00"/>
    <s v="07:00"/>
    <n v="13.6"/>
    <s v="ce"/>
    <n v="16853"/>
    <n v="13.6"/>
    <n v="28"/>
    <s v="Kuehne+Nagel Tiel 3 Standpl"/>
    <s v="De Diepert 5"/>
    <s v="Tiel"/>
    <s v="4004 MA"/>
    <s v="NL"/>
    <x v="17"/>
    <s v="Doornhoek 4050"/>
    <x v="20"/>
    <s v="5465TD"/>
    <s v="NL"/>
    <s v="0002247075"/>
    <s v="0097560_002"/>
    <s v="31V"/>
    <s v="NL001131849B01"/>
    <n v="2"/>
    <n v="0"/>
    <n v="109.07"/>
    <s v="N"/>
    <s v="Peter Appel Transport B.V."/>
    <n v="36622"/>
    <d v="2023-03-27T00:00:00"/>
    <s v="07:18:00"/>
    <n v="0"/>
    <x v="0"/>
    <x v="12"/>
    <n v="3"/>
    <x v="18"/>
    <n v="1"/>
    <n v="24.799999999999997"/>
    <x v="3"/>
    <n v="198.89999999999998"/>
    <n v="0"/>
    <n v="198.89999999999998"/>
  </r>
  <r>
    <s v="COLGATE 3800 DEB."/>
    <s v="Colgate-Palmolive Nederland BV"/>
    <s v="101t"/>
    <n v="101090956235"/>
    <n v="101030164750"/>
    <n v="930"/>
    <s v="Inv Booked"/>
    <s v="0002247062"/>
    <s v="Verkoop"/>
    <n v="170"/>
    <s v="Transport drops zone"/>
    <s v="9 - verwerkt"/>
    <n v="0"/>
    <m/>
    <d v="2023-03-27T00:00:00"/>
    <s v="DROP"/>
    <s v="0001010909562350097564_002"/>
    <m/>
    <m/>
    <m/>
    <s v="EUR"/>
    <n v="41.44"/>
    <s v="EUR"/>
    <n v="41.44"/>
    <s v="EUR"/>
    <n v="41.44"/>
    <n v="41.44"/>
    <n v="0"/>
    <s v="N"/>
    <n v="1223000326"/>
    <d v="2023-04-13T00:00:00"/>
    <m/>
    <d v="2023-03-27T00:00:00"/>
    <s v="00:00"/>
    <s v="23:59"/>
    <d v="2023-03-27T00:00:00"/>
    <s v="12:00"/>
    <s v="12:00"/>
    <n v="1.6"/>
    <s v="ce"/>
    <n v="741"/>
    <n v="1.6"/>
    <n v="0"/>
    <s v="Kuehne+Nagel Tiel 3 Standpl"/>
    <s v="De Diepert 5"/>
    <s v="Tiel"/>
    <s v="4004 MA"/>
    <s v="NL"/>
    <x v="3"/>
    <s v="FACETLAAN 6"/>
    <x v="4"/>
    <s v="2665 NR"/>
    <s v="NL"/>
    <s v="0002247062"/>
    <s v="0097564_002"/>
    <s v="31V"/>
    <s v="NL001131849B01"/>
    <n v="2"/>
    <n v="0"/>
    <n v="41.44"/>
    <s v="N"/>
    <s v="Peter Appel Transport B.V."/>
    <n v="36622"/>
    <d v="2023-03-27T00:00:00"/>
    <s v="13:58:00"/>
    <n v="0"/>
    <x v="0"/>
    <x v="12"/>
    <n v="3"/>
    <x v="4"/>
    <n v="1"/>
    <n v="2.4000000000000004"/>
    <x v="3"/>
    <n v="62.16"/>
    <n v="0"/>
    <n v="62.16"/>
  </r>
  <r>
    <s v="COLGATE 3800 DEB."/>
    <s v="Colgate-Palmolive Nederland BV"/>
    <s v="101t"/>
    <n v="101090956131"/>
    <n v="101030164767"/>
    <n v="930"/>
    <s v="Inv Booked"/>
    <s v="0002247067"/>
    <s v="Verkoop"/>
    <n v="170"/>
    <s v="Transport drops zone"/>
    <s v="9 - verwerkt"/>
    <n v="0"/>
    <m/>
    <d v="2023-03-27T00:00:00"/>
    <s v="DROP"/>
    <s v="0001010909561310097505_002"/>
    <m/>
    <m/>
    <m/>
    <s v="EUR"/>
    <n v="419.5"/>
    <s v="EUR"/>
    <n v="419.5"/>
    <s v="EUR"/>
    <n v="419.5"/>
    <n v="419.5"/>
    <n v="0"/>
    <s v="N"/>
    <n v="1223000326"/>
    <d v="2023-04-13T00:00:00"/>
    <m/>
    <d v="2023-03-27T00:00:00"/>
    <s v="00:00"/>
    <s v="23:59"/>
    <d v="2023-03-27T00:00:00"/>
    <s v="13:00"/>
    <s v="13:00"/>
    <n v="26"/>
    <s v="ce"/>
    <n v="14755"/>
    <n v="26.4"/>
    <n v="23"/>
    <s v="Kuehne+Nagel Tiel 3 Standpl"/>
    <s v="De Diepert 5"/>
    <s v="Tiel"/>
    <s v="4004 MA"/>
    <s v="NL"/>
    <x v="0"/>
    <s v="Henri Fordlaan 6"/>
    <x v="0"/>
    <s v="9615TK"/>
    <s v="NL"/>
    <s v="0002247067"/>
    <s v="0097505_002"/>
    <s v="31V"/>
    <s v="NL001131849B01"/>
    <n v="2"/>
    <n v="0"/>
    <n v="419.5"/>
    <s v="N"/>
    <s v="Peter Appel Transport B.V."/>
    <n v="36622"/>
    <d v="2023-03-27T00:00:00"/>
    <s v="13:30:00"/>
    <n v="0"/>
    <x v="0"/>
    <x v="12"/>
    <n v="3"/>
    <x v="0"/>
    <n v="1"/>
    <n v="26.4"/>
    <x v="0"/>
    <n v="419.5"/>
    <n v="0"/>
    <n v="419.5"/>
  </r>
  <r>
    <s v="COLGATE 3800 DEB."/>
    <s v="Colgate-Palmolive Nederland BV"/>
    <s v="101t"/>
    <n v="101090956235"/>
    <n v="101030164768"/>
    <n v="930"/>
    <s v="Inv Booked"/>
    <s v="0002247063"/>
    <s v="Verkoop"/>
    <n v="170"/>
    <s v="Transport drops zone"/>
    <s v="9 - verwerkt"/>
    <n v="0"/>
    <m/>
    <d v="2023-03-27T00:00:00"/>
    <s v="DROP"/>
    <s v="0001010909562350097564_002"/>
    <m/>
    <m/>
    <m/>
    <s v="EUR"/>
    <n v="20.72"/>
    <s v="EUR"/>
    <n v="20.72"/>
    <s v="EUR"/>
    <n v="20.72"/>
    <n v="20.72"/>
    <n v="0"/>
    <s v="N"/>
    <n v="1223000326"/>
    <d v="2023-04-13T00:00:00"/>
    <m/>
    <d v="2023-03-27T00:00:00"/>
    <s v="00:00"/>
    <s v="23:59"/>
    <d v="2023-03-27T00:00:00"/>
    <s v="12:00"/>
    <s v="12:00"/>
    <n v="0.8"/>
    <s v="ce"/>
    <n v="260"/>
    <n v="0.8"/>
    <n v="0"/>
    <s v="Kuehne+Nagel Tiel 3 Standpl"/>
    <s v="De Diepert 5"/>
    <s v="Tiel"/>
    <s v="4004 MA"/>
    <s v="NL"/>
    <x v="3"/>
    <s v="FACETLAAN 6"/>
    <x v="4"/>
    <s v="2665 NR"/>
    <s v="NL"/>
    <s v="0002247063"/>
    <s v="0097564_002"/>
    <s v="31V"/>
    <s v="NL001131849B01"/>
    <n v="2"/>
    <n v="0"/>
    <n v="20.72"/>
    <s v="N"/>
    <s v="Peter Appel Transport B.V."/>
    <n v="36622"/>
    <d v="2023-03-27T00:00:00"/>
    <s v="13:58:00"/>
    <n v="2"/>
    <x v="0"/>
    <x v="12"/>
    <n v="3"/>
    <x v="4"/>
    <n v="0"/>
    <s v=""/>
    <x v="3"/>
    <s v=""/>
    <n v="0"/>
    <s v=""/>
  </r>
  <r>
    <s v="COLGATE 3800 DEB."/>
    <s v="Colgate-Palmolive Nederland BV"/>
    <s v="101t"/>
    <n v="101090956101"/>
    <n v="101030164757"/>
    <n v="930"/>
    <s v="Inv Booked"/>
    <s v="0002247072"/>
    <s v="Verkoop"/>
    <n v="170"/>
    <s v="Transport drops zone"/>
    <s v="9 - verwerkt"/>
    <n v="0"/>
    <m/>
    <d v="2023-03-27T00:00:00"/>
    <s v="DROP"/>
    <s v="0001010909561010097483_002"/>
    <m/>
    <m/>
    <m/>
    <s v="EUR"/>
    <n v="139.22"/>
    <s v="EUR"/>
    <n v="139.22"/>
    <s v="EUR"/>
    <n v="139.22"/>
    <n v="139.22"/>
    <n v="0"/>
    <s v="N"/>
    <n v="1223000326"/>
    <d v="2023-04-13T00:00:00"/>
    <m/>
    <d v="2023-03-27T00:00:00"/>
    <s v="00:00"/>
    <s v="23:59"/>
    <d v="2023-03-27T00:00:00"/>
    <s v="08:00"/>
    <s v="12:00"/>
    <n v="8.8000000000000007"/>
    <s v="ce"/>
    <n v="6389"/>
    <n v="8.8000000000000007"/>
    <n v="14"/>
    <s v="Kuehne+Nagel Tiel 3 Standpl"/>
    <s v="De Diepert 5"/>
    <s v="Tiel"/>
    <s v="4004 MA"/>
    <s v="NL"/>
    <x v="70"/>
    <s v="Steenen Hoofd 50"/>
    <x v="53"/>
    <s v="4825 AK"/>
    <s v="NL"/>
    <s v="0002247072"/>
    <s v="0097483_002"/>
    <s v="31V"/>
    <s v="NL001131849B01"/>
    <n v="2"/>
    <n v="0"/>
    <n v="139.22"/>
    <s v="N"/>
    <s v="Peter Appel Transport B.V."/>
    <n v="36622"/>
    <d v="2023-03-27T00:00:00"/>
    <s v="10:49:00"/>
    <n v="0"/>
    <x v="0"/>
    <x v="12"/>
    <n v="3"/>
    <x v="24"/>
    <n v="1"/>
    <n v="8.8000000000000007"/>
    <x v="0"/>
    <n v="139.22"/>
    <n v="0"/>
    <n v="139.22"/>
  </r>
  <r>
    <s v="COLGATE 3800 DEB."/>
    <s v="Colgate-Palmolive Nederland BV"/>
    <s v="101t"/>
    <n v="101090956229"/>
    <n v="101030164754"/>
    <n v="930"/>
    <s v="Inv Booked"/>
    <s v="0002247052"/>
    <s v="Verkoop"/>
    <n v="170"/>
    <s v="Transport drops zone"/>
    <s v="9 - verwerkt"/>
    <n v="0"/>
    <m/>
    <d v="2023-03-27T00:00:00"/>
    <s v="DROP"/>
    <s v="0001010909562290097562_002"/>
    <m/>
    <m/>
    <m/>
    <s v="EUR"/>
    <n v="62.08"/>
    <s v="EUR"/>
    <n v="62.08"/>
    <s v="EUR"/>
    <n v="62.08"/>
    <n v="62.08"/>
    <n v="0"/>
    <s v="N"/>
    <n v="1223000326"/>
    <d v="2023-04-13T00:00:00"/>
    <m/>
    <d v="2023-03-27T00:00:00"/>
    <s v="00:00"/>
    <s v="23:59"/>
    <d v="2023-03-27T00:00:00"/>
    <s v="07:00"/>
    <s v="10:00"/>
    <n v="4"/>
    <s v="ce"/>
    <n v="3964"/>
    <n v="4"/>
    <n v="5"/>
    <s v="Kuehne+Nagel Tiel 3 Standpl"/>
    <s v="De Diepert 5"/>
    <s v="Tiel"/>
    <s v="4004 MA"/>
    <s v="NL"/>
    <x v="12"/>
    <s v="SLEGO 1"/>
    <x v="13"/>
    <s v="1046 BM"/>
    <s v="NL"/>
    <s v="0002247052"/>
    <s v="0097562_002"/>
    <s v="31V"/>
    <s v="NL001131849B01"/>
    <n v="2"/>
    <n v="0"/>
    <n v="62.08"/>
    <s v="N"/>
    <s v="Peter Appel Transport B.V."/>
    <n v="36622"/>
    <d v="2023-03-27T00:00:00"/>
    <s v="09:33:00"/>
    <n v="0"/>
    <x v="0"/>
    <x v="12"/>
    <n v="3"/>
    <x v="11"/>
    <n v="0"/>
    <s v=""/>
    <x v="0"/>
    <s v=""/>
    <n v="0"/>
    <s v=""/>
  </r>
  <r>
    <s v="COLGATE 3800 DEB."/>
    <s v="Colgate-Palmolive Nederland BV"/>
    <s v="101t"/>
    <n v="101090956221"/>
    <n v="101030164760"/>
    <n v="930"/>
    <s v="Inv Booked"/>
    <s v="0002247076"/>
    <s v="Verkoop"/>
    <n v="170"/>
    <s v="Transport drops zone"/>
    <s v="9 - verwerkt"/>
    <n v="0"/>
    <m/>
    <d v="2023-03-27T00:00:00"/>
    <s v="DROP"/>
    <s v="0001010909562210097560_002"/>
    <m/>
    <m/>
    <m/>
    <s v="EUR"/>
    <n v="89.83"/>
    <s v="EUR"/>
    <n v="89.83"/>
    <s v="EUR"/>
    <n v="89.83"/>
    <n v="89.83"/>
    <n v="0"/>
    <s v="N"/>
    <n v="1223000326"/>
    <d v="2023-04-13T00:00:00"/>
    <m/>
    <d v="2023-03-27T00:00:00"/>
    <s v="00:00"/>
    <s v="23:59"/>
    <d v="2023-03-27T00:00:00"/>
    <s v="07:00"/>
    <s v="07:00"/>
    <n v="11.2"/>
    <s v="ce"/>
    <n v="14576"/>
    <n v="11.2"/>
    <n v="22"/>
    <s v="Kuehne+Nagel Tiel 3 Standpl"/>
    <s v="De Diepert 5"/>
    <s v="Tiel"/>
    <s v="4004 MA"/>
    <s v="NL"/>
    <x v="17"/>
    <s v="Doornhoek 4050"/>
    <x v="20"/>
    <s v="5465TD"/>
    <s v="NL"/>
    <s v="0002247076"/>
    <s v="0097560_002"/>
    <s v="31V"/>
    <s v="NL001131849B01"/>
    <n v="2"/>
    <n v="0"/>
    <n v="89.83"/>
    <s v="N"/>
    <s v="Peter Appel Transport B.V."/>
    <n v="36622"/>
    <d v="2023-03-27T00:00:00"/>
    <s v="07:18:00"/>
    <n v="0"/>
    <x v="0"/>
    <x v="12"/>
    <n v="3"/>
    <x v="18"/>
    <n v="0"/>
    <s v=""/>
    <x v="3"/>
    <s v=""/>
    <n v="0"/>
    <s v=""/>
  </r>
  <r>
    <s v="COLGATE 3800 DEB."/>
    <s v="Colgate-Palmolive Nederland BV"/>
    <s v="101t"/>
    <n v="101090956117"/>
    <n v="101030164761"/>
    <n v="930"/>
    <s v="Inv Booked"/>
    <s v="0002247068"/>
    <s v="Verkoop"/>
    <n v="170"/>
    <s v="Transport drops zone"/>
    <s v="9 - verwerkt"/>
    <n v="0"/>
    <m/>
    <d v="2023-03-27T00:00:00"/>
    <s v="DROP"/>
    <s v="0001010909561170097494_002"/>
    <m/>
    <m/>
    <m/>
    <s v="EUR"/>
    <n v="419.5"/>
    <s v="EUR"/>
    <n v="419.5"/>
    <s v="EUR"/>
    <n v="419.5"/>
    <n v="419.5"/>
    <n v="0"/>
    <s v="N"/>
    <n v="1223000326"/>
    <d v="2023-04-13T00:00:00"/>
    <m/>
    <d v="2023-03-27T00:00:00"/>
    <s v="00:00"/>
    <s v="23:59"/>
    <d v="2023-03-27T00:00:00"/>
    <s v="15:00"/>
    <s v="15:00"/>
    <n v="26"/>
    <s v="ce"/>
    <n v="10829"/>
    <n v="26.4"/>
    <n v="28"/>
    <s v="Kuehne+Nagel Tiel 3 Standpl"/>
    <s v="De Diepert 5"/>
    <s v="Tiel"/>
    <s v="4004 MA"/>
    <s v="NL"/>
    <x v="0"/>
    <s v="Henri Fordlaan 6"/>
    <x v="0"/>
    <s v="9615TK"/>
    <s v="NL"/>
    <s v="0002247068"/>
    <s v="0097494_002"/>
    <s v="31V"/>
    <s v="NL001131849B01"/>
    <n v="2"/>
    <n v="0"/>
    <n v="419.5"/>
    <s v="N"/>
    <s v="Peter Appel Transport B.V."/>
    <n v="36622"/>
    <d v="2023-03-27T00:00:00"/>
    <s v="15:30:00"/>
    <n v="0"/>
    <x v="0"/>
    <x v="12"/>
    <n v="3"/>
    <x v="0"/>
    <n v="1"/>
    <n v="26.4"/>
    <x v="0"/>
    <n v="419.5"/>
    <n v="0"/>
    <n v="419.5"/>
  </r>
  <r>
    <s v="COLGATE 3800 DEB."/>
    <s v="Colgate-Palmolive Nederland BV"/>
    <s v="101t"/>
    <n v="101090956079"/>
    <n v="101030164744"/>
    <n v="930"/>
    <s v="Inv Booked"/>
    <s v="0002247051"/>
    <s v="Verkoop"/>
    <n v="170"/>
    <s v="Transport drops zone"/>
    <s v="9 - verwerkt"/>
    <n v="0"/>
    <m/>
    <d v="2023-03-27T00:00:00"/>
    <s v="DROP"/>
    <s v="0001010909560790097457_004"/>
    <m/>
    <m/>
    <m/>
    <s v="EUR"/>
    <n v="113.47"/>
    <s v="EUR"/>
    <n v="113.47"/>
    <s v="EUR"/>
    <n v="113.47"/>
    <n v="113.47"/>
    <n v="0"/>
    <s v="N"/>
    <n v="1223000326"/>
    <d v="2023-04-13T00:00:00"/>
    <m/>
    <d v="2023-03-27T00:00:00"/>
    <s v="00:00"/>
    <s v="23:59"/>
    <d v="2023-03-27T00:00:00"/>
    <s v="08:30"/>
    <s v="16:00"/>
    <n v="7.2"/>
    <s v="ce"/>
    <n v="2067"/>
    <n v="7.2"/>
    <n v="10"/>
    <s v="Kuehne+Nagel Tiel 3 Standpl"/>
    <s v="De Diepert 5"/>
    <s v="Tiel"/>
    <s v="4004 MA"/>
    <s v="NL"/>
    <x v="49"/>
    <s v="Oude Berghuizerweg 30"/>
    <x v="31"/>
    <s v="7336 AW"/>
    <s v="NL"/>
    <s v="0002247051"/>
    <s v="0097457_004"/>
    <s v="31V"/>
    <s v="NL001131849B01"/>
    <n v="2"/>
    <n v="0"/>
    <n v="113.47"/>
    <s v="N"/>
    <s v="Peter Appel Transport B.V."/>
    <n v="36622"/>
    <d v="2023-03-27T00:00:00"/>
    <s v="10:24:00"/>
    <n v="0"/>
    <x v="0"/>
    <x v="12"/>
    <n v="3"/>
    <x v="27"/>
    <n v="1"/>
    <n v="7.2"/>
    <x v="0"/>
    <n v="113.47"/>
    <n v="0"/>
    <n v="113.47"/>
  </r>
  <r>
    <s v="COLGATE 3800 DEB."/>
    <s v="Colgate-Palmolive Nederland BV"/>
    <s v="101t"/>
    <n v="101090957418"/>
    <n v="101030164972"/>
    <n v="930"/>
    <s v="Inv Booked"/>
    <s v="0002247083"/>
    <s v="Verkoop"/>
    <n v="170"/>
    <s v="Transport drops zone"/>
    <s v="9 - verwerkt"/>
    <n v="0"/>
    <m/>
    <d v="2023-03-28T00:00:00"/>
    <s v="DROP"/>
    <s v="0001010909574180098373_002"/>
    <m/>
    <m/>
    <m/>
    <s v="EUR"/>
    <n v="123.01"/>
    <s v="EUR"/>
    <n v="123.01"/>
    <s v="EUR"/>
    <n v="123.01"/>
    <n v="123.01"/>
    <n v="0"/>
    <s v="N"/>
    <n v="1223000326"/>
    <d v="2023-04-13T00:00:00"/>
    <m/>
    <d v="2023-03-28T00:00:00"/>
    <s v="00:00"/>
    <s v="23:59"/>
    <d v="2023-03-28T00:00:00"/>
    <s v="21:00"/>
    <s v="21:00"/>
    <n v="12.8"/>
    <s v="ce"/>
    <n v="14635"/>
    <n v="12.8"/>
    <n v="24"/>
    <s v="Kuehne+Nagel Tiel 3 Standpl"/>
    <s v="De Diepert 5"/>
    <s v="Tiel"/>
    <s v="4004 MA"/>
    <s v="NL"/>
    <x v="14"/>
    <s v="Rood 24"/>
    <x v="17"/>
    <s v="6666LT"/>
    <s v="NL"/>
    <s v="0002247083"/>
    <s v="0098373_002"/>
    <s v="31V"/>
    <s v="NL001131849B01"/>
    <n v="2"/>
    <n v="0"/>
    <n v="123.01"/>
    <s v="N"/>
    <s v="Peter Appel Transport B.V."/>
    <n v="36622"/>
    <d v="2023-03-28T00:00:00"/>
    <s v="21:46:00"/>
    <n v="0"/>
    <x v="1"/>
    <x v="12"/>
    <n v="3"/>
    <x v="15"/>
    <n v="1"/>
    <n v="12.8"/>
    <x v="5"/>
    <n v="123.01"/>
    <n v="0"/>
    <n v="123.01"/>
  </r>
  <r>
    <s v="COLGATE 3800 DEB."/>
    <s v="Colgate-Palmolive Nederland BV"/>
    <s v="101t"/>
    <n v="101090956658"/>
    <n v="101030164826"/>
    <n v="930"/>
    <s v="Inv Booked"/>
    <s v="0002247086"/>
    <s v="Verkoop"/>
    <n v="170"/>
    <s v="Transport drops zone"/>
    <s v="9 - verwerkt"/>
    <n v="0"/>
    <m/>
    <d v="2023-03-28T00:00:00"/>
    <s v="DROP"/>
    <s v="0001010909566580097805_002"/>
    <m/>
    <m/>
    <m/>
    <s v="EUR"/>
    <n v="307.33"/>
    <s v="EUR"/>
    <n v="307.33"/>
    <s v="EUR"/>
    <n v="307.33"/>
    <n v="307.33"/>
    <n v="0"/>
    <s v="N"/>
    <n v="1223000326"/>
    <d v="2023-04-13T00:00:00"/>
    <m/>
    <d v="2023-03-28T00:00:00"/>
    <s v="00:00"/>
    <s v="23:59"/>
    <d v="2023-03-28T00:00:00"/>
    <s v="07:00"/>
    <s v="07:00"/>
    <n v="22.4"/>
    <s v="ce"/>
    <n v="15939"/>
    <n v="22.4"/>
    <n v="36"/>
    <s v="Kuehne+Nagel Tiel 3 Standpl"/>
    <s v="De Diepert 5"/>
    <s v="Tiel"/>
    <s v="4004 MA"/>
    <s v="NL"/>
    <x v="1"/>
    <s v="Fahrenheitweg 1"/>
    <x v="1"/>
    <s v="6101WR"/>
    <s v="NL"/>
    <s v="0002247086"/>
    <s v="0097805_002"/>
    <s v="31V"/>
    <s v="NL001131849B01"/>
    <n v="2"/>
    <n v="0"/>
    <n v="307.33"/>
    <s v="N"/>
    <s v="Peter Appel Transport B.V."/>
    <n v="36622"/>
    <d v="2023-03-28T00:00:00"/>
    <s v="07:23:00"/>
    <n v="0"/>
    <x v="1"/>
    <x v="12"/>
    <n v="3"/>
    <x v="1"/>
    <n v="1"/>
    <n v="22.4"/>
    <x v="1"/>
    <n v="307.33"/>
    <n v="0"/>
    <n v="307.33"/>
  </r>
  <r>
    <s v="COLGATE 3800 DEB."/>
    <s v="Colgate-Palmolive Nederland BV"/>
    <s v="101t"/>
    <n v="101090956659"/>
    <n v="101030164830"/>
    <n v="930"/>
    <s v="Inv Booked"/>
    <s v="0002247082"/>
    <s v="Verkoop"/>
    <n v="170"/>
    <s v="Transport drops zone"/>
    <s v="9 - verwerkt"/>
    <n v="0"/>
    <m/>
    <d v="2023-03-28T00:00:00"/>
    <s v="DROP"/>
    <s v="0001010909566590097810_002"/>
    <m/>
    <m/>
    <m/>
    <s v="EUR"/>
    <n v="134.76"/>
    <s v="EUR"/>
    <n v="134.76"/>
    <s v="EUR"/>
    <n v="134.76"/>
    <n v="134.76"/>
    <n v="0"/>
    <s v="N"/>
    <n v="1223000326"/>
    <d v="2023-04-13T00:00:00"/>
    <m/>
    <d v="2023-03-28T00:00:00"/>
    <s v="00:00"/>
    <s v="23:59"/>
    <d v="2023-03-28T00:00:00"/>
    <s v="09:00"/>
    <s v="09:00"/>
    <n v="12"/>
    <s v="ce"/>
    <n v="13883"/>
    <n v="12"/>
    <n v="23"/>
    <s v="Kuehne+Nagel Tiel 3 Standpl"/>
    <s v="De Diepert 5"/>
    <s v="Tiel"/>
    <s v="4004 MA"/>
    <s v="NL"/>
    <x v="1"/>
    <s v="Perenmarkt 15"/>
    <x v="2"/>
    <s v="1681PG"/>
    <s v="NL"/>
    <s v="0002247082"/>
    <s v="0097810_002"/>
    <s v="31V"/>
    <s v="NL001131849B01"/>
    <n v="2"/>
    <n v="0"/>
    <n v="134.76"/>
    <s v="N"/>
    <s v="Peter Appel Transport B.V."/>
    <n v="36622"/>
    <d v="2023-03-28T00:00:00"/>
    <s v="09:30:00"/>
    <n v="0"/>
    <x v="1"/>
    <x v="12"/>
    <n v="3"/>
    <x v="2"/>
    <n v="1"/>
    <n v="26.4"/>
    <x v="1"/>
    <n v="296.47000000000003"/>
    <n v="0"/>
    <n v="296.47000000000003"/>
  </r>
  <r>
    <s v="COLGATE 3800 DEB."/>
    <s v="Colgate-Palmolive Nederland BV"/>
    <s v="101t"/>
    <n v="101090956659"/>
    <n v="101030164818"/>
    <n v="930"/>
    <s v="Inv Booked"/>
    <s v="0002247087"/>
    <s v="Verkoop"/>
    <n v="170"/>
    <s v="Transport drops zone"/>
    <s v="9 - verwerkt"/>
    <n v="0"/>
    <m/>
    <d v="2023-03-28T00:00:00"/>
    <s v="DROP"/>
    <s v="0001010909566590097810_002"/>
    <m/>
    <m/>
    <m/>
    <s v="EUR"/>
    <n v="161.71"/>
    <s v="EUR"/>
    <n v="161.71"/>
    <s v="EUR"/>
    <n v="161.71"/>
    <n v="161.71"/>
    <n v="0"/>
    <s v="N"/>
    <n v="1223000326"/>
    <d v="2023-04-13T00:00:00"/>
    <m/>
    <d v="2023-03-28T00:00:00"/>
    <s v="00:00"/>
    <s v="23:59"/>
    <d v="2023-03-28T00:00:00"/>
    <s v="09:00"/>
    <s v="09:00"/>
    <n v="14.4"/>
    <s v="ce"/>
    <n v="7354"/>
    <n v="14.4"/>
    <n v="21"/>
    <s v="Kuehne+Nagel Tiel 3 Standpl"/>
    <s v="De Diepert 5"/>
    <s v="Tiel"/>
    <s v="4004 MA"/>
    <s v="NL"/>
    <x v="1"/>
    <s v="Perenmarkt 15"/>
    <x v="2"/>
    <s v="1681PG"/>
    <s v="NL"/>
    <s v="0002247087"/>
    <s v="0097810_002"/>
    <s v="31V"/>
    <s v="NL001131849B01"/>
    <n v="2"/>
    <n v="0"/>
    <n v="161.71"/>
    <s v="N"/>
    <s v="Peter Appel Transport B.V."/>
    <n v="36622"/>
    <d v="2023-03-28T00:00:00"/>
    <s v="09:30:00"/>
    <n v="0"/>
    <x v="1"/>
    <x v="12"/>
    <n v="3"/>
    <x v="2"/>
    <n v="0"/>
    <s v=""/>
    <x v="1"/>
    <s v=""/>
    <n v="0"/>
    <s v=""/>
  </r>
  <r>
    <s v="COLGATE 3800 DEB."/>
    <s v="Colgate-Palmolive Nederland BV"/>
    <s v="101t"/>
    <n v="101090956660"/>
    <n v="101030164820"/>
    <n v="930"/>
    <s v="Inv Booked"/>
    <s v="0002247095"/>
    <s v="Verkoop"/>
    <n v="170"/>
    <s v="Transport drops zone"/>
    <s v="9 - verwerkt"/>
    <n v="0"/>
    <m/>
    <d v="2023-03-28T00:00:00"/>
    <s v="DROP"/>
    <s v="0001010909566600097804_003"/>
    <m/>
    <m/>
    <m/>
    <s v="EUR"/>
    <n v="44.37"/>
    <s v="EUR"/>
    <n v="44.37"/>
    <s v="EUR"/>
    <n v="44.37"/>
    <n v="44.37"/>
    <n v="0"/>
    <s v="N"/>
    <n v="1223000326"/>
    <d v="2023-04-13T00:00:00"/>
    <m/>
    <d v="2023-03-28T00:00:00"/>
    <s v="00:00"/>
    <s v="23:59"/>
    <d v="2023-03-28T00:00:00"/>
    <s v="07:00"/>
    <s v="08:00"/>
    <n v="1.6"/>
    <s v="ce"/>
    <n v="775"/>
    <n v="1.6"/>
    <n v="0"/>
    <s v="Kuehne+Nagel Tiel 3 Standpl"/>
    <s v="De Diepert 5"/>
    <s v="Tiel"/>
    <s v="4004 MA"/>
    <s v="NL"/>
    <x v="2"/>
    <s v="Pegasusweg 1"/>
    <x v="3"/>
    <s v="5015BZ"/>
    <s v="NL"/>
    <s v="0002247095"/>
    <s v="0097804_003"/>
    <s v="31V"/>
    <s v="NL001131849B01"/>
    <n v="2"/>
    <n v="0"/>
    <n v="44.37"/>
    <s v="N"/>
    <s v="Peter Appel Transport B.V."/>
    <n v="36622"/>
    <d v="2023-03-28T00:00:00"/>
    <s v="06:56:00"/>
    <n v="0"/>
    <x v="1"/>
    <x v="12"/>
    <n v="3"/>
    <x v="3"/>
    <n v="1"/>
    <n v="1.6"/>
    <x v="2"/>
    <n v="44.37"/>
    <n v="0"/>
    <n v="44.37"/>
  </r>
  <r>
    <s v="COLGATE 3800 DEB."/>
    <s v="Colgate-Palmolive Nederland BV"/>
    <s v="101t"/>
    <n v="101090956660"/>
    <n v="101030164821"/>
    <n v="930"/>
    <s v="Inv Booked"/>
    <s v="0002247089"/>
    <s v="Verkoop"/>
    <n v="170"/>
    <s v="Transport drops zone"/>
    <s v="9 - verwerkt"/>
    <n v="0"/>
    <m/>
    <d v="2023-03-28T00:00:00"/>
    <s v="DROP"/>
    <s v="0001010909566600097804_004"/>
    <m/>
    <m/>
    <m/>
    <s v="EUR"/>
    <n v="56.11"/>
    <s v="EUR"/>
    <n v="56.11"/>
    <s v="EUR"/>
    <n v="56.11"/>
    <n v="56.11"/>
    <n v="0"/>
    <s v="N"/>
    <n v="1223000326"/>
    <d v="2023-04-13T00:00:00"/>
    <m/>
    <d v="2023-03-28T00:00:00"/>
    <s v="00:00"/>
    <s v="23:59"/>
    <d v="2023-03-28T00:00:00"/>
    <s v="08:00"/>
    <s v="14:00"/>
    <n v="2.4"/>
    <s v="ce"/>
    <n v="1374"/>
    <n v="2.4"/>
    <n v="1"/>
    <s v="Kuehne+Nagel Tiel 3 Standpl"/>
    <s v="De Diepert 5"/>
    <s v="Tiel"/>
    <s v="4004 MA"/>
    <s v="NL"/>
    <x v="51"/>
    <s v="Wilhelminakanaal Zuid 120"/>
    <x v="23"/>
    <s v="4903RA"/>
    <s v="NL"/>
    <s v="0002247089"/>
    <s v="0097804_004"/>
    <s v="31V"/>
    <s v="NL001131849B01"/>
    <n v="2"/>
    <n v="0"/>
    <n v="56.11"/>
    <s v="N"/>
    <s v="Peter Appel Transport B.V."/>
    <n v="36622"/>
    <d v="2023-03-28T00:00:00"/>
    <s v="09:10:00"/>
    <n v="0"/>
    <x v="1"/>
    <x v="12"/>
    <n v="3"/>
    <x v="34"/>
    <n v="1"/>
    <n v="2.4"/>
    <x v="3"/>
    <n v="56.11"/>
    <n v="0"/>
    <n v="56.11"/>
  </r>
  <r>
    <s v="COLGATE 3800 DEB."/>
    <s v="Colgate-Palmolive Nederland BV"/>
    <s v="101t"/>
    <n v="101090956673"/>
    <n v="101030164822"/>
    <n v="930"/>
    <s v="Inv Booked"/>
    <s v="0002247097"/>
    <s v="Verkoop"/>
    <n v="170"/>
    <s v="Transport drops zone"/>
    <s v="9 - verwerkt"/>
    <n v="0"/>
    <m/>
    <d v="2023-03-28T00:00:00"/>
    <s v="DROP"/>
    <s v="0001010909566730097823_004"/>
    <m/>
    <m/>
    <m/>
    <s v="EUR"/>
    <n v="27.26"/>
    <s v="EUR"/>
    <n v="27.26"/>
    <s v="EUR"/>
    <n v="27.26"/>
    <n v="27.26"/>
    <n v="0"/>
    <s v="N"/>
    <n v="1223000326"/>
    <d v="2023-04-13T00:00:00"/>
    <m/>
    <d v="2023-03-28T00:00:00"/>
    <s v="00:00"/>
    <s v="23:59"/>
    <d v="2023-03-28T00:00:00"/>
    <s v="15:45"/>
    <s v="15:45"/>
    <n v="0.8"/>
    <s v="ce"/>
    <n v="186"/>
    <n v="0.8"/>
    <n v="0"/>
    <s v="Kuehne+Nagel Tiel 3 Standpl"/>
    <s v="De Diepert 5"/>
    <s v="Tiel"/>
    <s v="4004 MA"/>
    <s v="NL"/>
    <x v="79"/>
    <s v="Keltenweg 30"/>
    <x v="58"/>
    <s v="5342 LP"/>
    <s v="NL"/>
    <s v="0002247097"/>
    <s v="0097823_004"/>
    <s v="31V"/>
    <s v="NL001131849B01"/>
    <n v="2"/>
    <n v="0"/>
    <n v="27.26"/>
    <s v="N"/>
    <s v="Peter Appel Transport B.V."/>
    <n v="36622"/>
    <d v="2023-03-28T00:00:00"/>
    <s v="15:59:00"/>
    <n v="0"/>
    <x v="1"/>
    <x v="12"/>
    <n v="3"/>
    <x v="42"/>
    <n v="1"/>
    <n v="0.8"/>
    <x v="3"/>
    <n v="27.26"/>
    <n v="0"/>
    <n v="27.26"/>
  </r>
  <r>
    <s v="COLGATE 3800 DEB."/>
    <s v="Colgate-Palmolive Nederland BV"/>
    <s v="101t"/>
    <n v="101090956669"/>
    <n v="101030164827"/>
    <n v="930"/>
    <s v="Inv Booked"/>
    <s v="0002247088"/>
    <s v="Verkoop"/>
    <n v="170"/>
    <s v="Transport drops zone"/>
    <s v="9 - verwerkt"/>
    <n v="0"/>
    <m/>
    <d v="2023-03-28T00:00:00"/>
    <s v="DROP"/>
    <s v="0001010909566690097818_002"/>
    <m/>
    <m/>
    <m/>
    <s v="EUR"/>
    <n v="83.04"/>
    <s v="EUR"/>
    <n v="83.04"/>
    <s v="EUR"/>
    <n v="83.04"/>
    <n v="83.04"/>
    <n v="0"/>
    <s v="N"/>
    <n v="1223000326"/>
    <d v="2023-04-13T00:00:00"/>
    <m/>
    <d v="2023-03-28T00:00:00"/>
    <s v="00:00"/>
    <s v="23:59"/>
    <d v="2023-03-28T00:00:00"/>
    <s v="11:00"/>
    <s v="11:00"/>
    <n v="4"/>
    <s v="ce"/>
    <n v="2769"/>
    <n v="4"/>
    <n v="5"/>
    <s v="Kuehne+Nagel Tiel 3 Standpl"/>
    <s v="De Diepert 5"/>
    <s v="Tiel"/>
    <s v="4004 MA"/>
    <s v="NL"/>
    <x v="29"/>
    <s v="Opaalstraat 15"/>
    <x v="32"/>
    <s v="1812RH"/>
    <s v="NL"/>
    <s v="0002247088"/>
    <s v="0097818_002"/>
    <s v="31V"/>
    <s v="NL001131849B01"/>
    <n v="2"/>
    <n v="0"/>
    <n v="83.04"/>
    <s v="N"/>
    <s v="Peter Appel Transport B.V."/>
    <n v="36622"/>
    <d v="2023-03-28T00:00:00"/>
    <s v="10:22:00"/>
    <n v="0"/>
    <x v="1"/>
    <x v="12"/>
    <n v="3"/>
    <x v="28"/>
    <n v="1"/>
    <n v="4"/>
    <x v="3"/>
    <n v="83.04"/>
    <n v="0"/>
    <n v="83.04"/>
  </r>
  <r>
    <s v="COLGATE 3800 DEB."/>
    <s v="Colgate-Palmolive Nederland BV"/>
    <s v="101t"/>
    <n v="101090956655"/>
    <n v="101030164828"/>
    <n v="930"/>
    <s v="Inv Booked"/>
    <s v="0002247091"/>
    <s v="Verkoop"/>
    <n v="170"/>
    <s v="Transport drops zone"/>
    <s v="9 - verwerkt"/>
    <n v="0"/>
    <m/>
    <d v="2023-03-28T00:00:00"/>
    <s v="DROP"/>
    <s v="0001010909566550097801_002"/>
    <m/>
    <m/>
    <m/>
    <s v="EUR"/>
    <n v="44.19"/>
    <s v="EUR"/>
    <n v="44.19"/>
    <s v="EUR"/>
    <n v="44.19"/>
    <n v="44.19"/>
    <n v="0"/>
    <s v="N"/>
    <n v="1223000326"/>
    <d v="2023-04-13T00:00:00"/>
    <m/>
    <d v="2023-03-28T00:00:00"/>
    <s v="00:00"/>
    <s v="23:59"/>
    <d v="2023-03-28T00:00:00"/>
    <s v="05:00"/>
    <s v="12:00"/>
    <n v="1.6"/>
    <s v="ce"/>
    <n v="1177"/>
    <n v="1.6"/>
    <n v="2"/>
    <s v="Kuehne+Nagel Tiel 3 Standpl"/>
    <s v="De Diepert 5"/>
    <s v="Tiel"/>
    <s v="4004 MA"/>
    <s v="NL"/>
    <x v="19"/>
    <s v="SAFFIER  300"/>
    <x v="21"/>
    <s v="3316 LN"/>
    <s v="NL"/>
    <s v="0002247091"/>
    <s v="0097801_002"/>
    <s v="31V"/>
    <s v="NL001131849B01"/>
    <n v="2"/>
    <n v="0"/>
    <n v="44.19"/>
    <s v="N"/>
    <s v="Peter Appel Transport B.V."/>
    <n v="36622"/>
    <d v="2023-03-28T00:00:00"/>
    <s v="05:39:00"/>
    <n v="0"/>
    <x v="1"/>
    <x v="12"/>
    <n v="3"/>
    <x v="19"/>
    <n v="1"/>
    <n v="1.6"/>
    <x v="3"/>
    <n v="44.19"/>
    <n v="0"/>
    <n v="44.19"/>
  </r>
  <r>
    <s v="COLGATE 3800 DEB."/>
    <s v="Colgate-Palmolive Nederland BV"/>
    <s v="101t"/>
    <n v="101090956650"/>
    <n v="101030164829"/>
    <n v="930"/>
    <s v="Inv Booked"/>
    <s v="0002247092"/>
    <s v="Verkoop"/>
    <n v="170"/>
    <s v="Transport drops zone"/>
    <s v="9 - verwerkt"/>
    <n v="0"/>
    <m/>
    <d v="2023-03-28T00:00:00"/>
    <s v="DROP"/>
    <s v="0001010909566500097797_002"/>
    <m/>
    <m/>
    <m/>
    <s v="EUR"/>
    <n v="64.900000000000006"/>
    <s v="EUR"/>
    <n v="64.900000000000006"/>
    <s v="EUR"/>
    <n v="64.900000000000006"/>
    <n v="64.900000000000006"/>
    <n v="0"/>
    <s v="N"/>
    <n v="1223000326"/>
    <d v="2023-04-13T00:00:00"/>
    <m/>
    <d v="2023-03-28T00:00:00"/>
    <s v="00:00"/>
    <s v="23:59"/>
    <d v="2023-03-28T00:00:00"/>
    <s v="06:00"/>
    <s v="14:00"/>
    <n v="3.2"/>
    <s v="ce"/>
    <n v="1466"/>
    <n v="3.2"/>
    <n v="1"/>
    <s v="Kuehne+Nagel Tiel 3 Standpl"/>
    <s v="De Diepert 5"/>
    <s v="Tiel"/>
    <s v="4004 MA"/>
    <s v="NL"/>
    <x v="15"/>
    <s v="De Flammert 1211"/>
    <x v="18"/>
    <s v="5854 NE"/>
    <s v="NL"/>
    <s v="0002247092"/>
    <s v="0097797_002"/>
    <s v="31V"/>
    <s v="NL001131849B01"/>
    <n v="2"/>
    <n v="0"/>
    <n v="64.900000000000006"/>
    <s v="N"/>
    <s v="Peter Appel Transport B.V."/>
    <n v="36622"/>
    <d v="2023-03-28T00:00:00"/>
    <s v="10:36:00"/>
    <n v="0"/>
    <x v="1"/>
    <x v="12"/>
    <n v="3"/>
    <x v="16"/>
    <n v="1"/>
    <n v="3.2"/>
    <x v="3"/>
    <n v="64.900000000000006"/>
    <n v="0"/>
    <n v="64.900000000000006"/>
  </r>
  <r>
    <s v="COLGATE 3800 DEB."/>
    <s v="Colgate-Palmolive Nederland BV"/>
    <s v="101t"/>
    <n v="101090956655"/>
    <n v="101030164833"/>
    <n v="930"/>
    <s v="Inv Booked"/>
    <s v="0002247094"/>
    <s v="Verkoop"/>
    <n v="170"/>
    <s v="Transport drops zone"/>
    <s v="9 - verwerkt"/>
    <n v="0"/>
    <m/>
    <d v="2023-03-28T00:00:00"/>
    <s v="DROP"/>
    <s v="0001010909566550097801_003"/>
    <m/>
    <m/>
    <m/>
    <s v="EUR"/>
    <n v="71.069999999999993"/>
    <s v="EUR"/>
    <n v="71.069999999999993"/>
    <s v="EUR"/>
    <n v="71.069999999999993"/>
    <n v="71.069999999999993"/>
    <n v="0"/>
    <s v="N"/>
    <n v="1223000326"/>
    <d v="2023-04-13T00:00:00"/>
    <m/>
    <d v="2023-03-28T00:00:00"/>
    <s v="00:00"/>
    <s v="23:59"/>
    <d v="2023-03-28T00:00:00"/>
    <s v="06:00"/>
    <s v="07:00"/>
    <n v="3.2"/>
    <s v="ce"/>
    <n v="2617"/>
    <n v="3.2"/>
    <n v="5"/>
    <s v="Kuehne+Nagel Tiel 3 Standpl"/>
    <s v="De Diepert 5"/>
    <s v="Tiel"/>
    <s v="4004 MA"/>
    <s v="NL"/>
    <x v="2"/>
    <s v="Laan van Ruyven 1"/>
    <x v="11"/>
    <s v="2645EE"/>
    <s v="NL"/>
    <s v="0002247094"/>
    <s v="0097801_003"/>
    <s v="31V"/>
    <s v="NL001131849B01"/>
    <n v="2"/>
    <n v="0"/>
    <n v="71.069999999999993"/>
    <s v="N"/>
    <s v="Peter Appel Transport B.V."/>
    <n v="36622"/>
    <d v="2023-03-28T00:00:00"/>
    <s v="08:14:00"/>
    <n v="29"/>
    <x v="1"/>
    <x v="12"/>
    <n v="3"/>
    <x v="4"/>
    <n v="1"/>
    <n v="3.2"/>
    <x v="2"/>
    <n v="71.069999999999993"/>
    <n v="0"/>
    <n v="71.069999999999993"/>
  </r>
  <r>
    <s v="COLGATE 3800 DEB."/>
    <s v="Colgate-Palmolive Nederland BV"/>
    <s v="101t"/>
    <n v="101090956669"/>
    <n v="101030164834"/>
    <n v="930"/>
    <s v="Inv Booked"/>
    <s v="0002247096"/>
    <s v="Verkoop"/>
    <n v="170"/>
    <s v="Transport drops zone"/>
    <s v="9 - verwerkt"/>
    <n v="0"/>
    <m/>
    <d v="2023-03-28T00:00:00"/>
    <s v="DROP"/>
    <s v="0001010909566690097818_004"/>
    <m/>
    <m/>
    <m/>
    <s v="EUR"/>
    <n v="186.62"/>
    <s v="EUR"/>
    <n v="186.62"/>
    <s v="EUR"/>
    <n v="186.62"/>
    <n v="186.62"/>
    <n v="0"/>
    <s v="N"/>
    <n v="1223000326"/>
    <d v="2023-04-13T00:00:00"/>
    <m/>
    <d v="2023-03-28T00:00:00"/>
    <s v="00:00"/>
    <s v="23:59"/>
    <d v="2023-03-28T00:00:00"/>
    <s v="12:00"/>
    <s v="13:00"/>
    <n v="14.4"/>
    <s v="ce"/>
    <n v="10625"/>
    <n v="14.4"/>
    <n v="17"/>
    <s v="Kuehne+Nagel Tiel 3 Standpl"/>
    <s v="De Diepert 5"/>
    <s v="Tiel"/>
    <s v="4004 MA"/>
    <s v="NL"/>
    <x v="16"/>
    <s v="Rijnland 4"/>
    <x v="19"/>
    <s v="1948RL"/>
    <s v="NL"/>
    <s v="0002247096"/>
    <s v="0097818_004"/>
    <s v="31V"/>
    <s v="NL001131849B01"/>
    <n v="2"/>
    <n v="0"/>
    <n v="186.62"/>
    <s v="N"/>
    <s v="Peter Appel Transport B.V."/>
    <n v="36622"/>
    <d v="2023-03-28T00:00:00"/>
    <s v="12:58:00"/>
    <n v="0"/>
    <x v="1"/>
    <x v="12"/>
    <n v="3"/>
    <x v="17"/>
    <n v="1"/>
    <n v="18.399999999999999"/>
    <x v="0"/>
    <n v="238.46"/>
    <n v="0"/>
    <n v="238.46"/>
  </r>
  <r>
    <s v="COLGATE 3800 DEB."/>
    <s v="Colgate-Palmolive Nederland BV"/>
    <s v="101t"/>
    <n v="101090956965"/>
    <n v="101030164819"/>
    <n v="930"/>
    <s v="Inv Booked"/>
    <s v="0002247083"/>
    <s v="Verkoop"/>
    <n v="170"/>
    <s v="Transport drops zone"/>
    <s v="9 - verwerkt"/>
    <n v="0"/>
    <m/>
    <d v="2023-03-28T00:00:00"/>
    <s v="DROP"/>
    <s v="0001010909569650098002_002"/>
    <m/>
    <m/>
    <m/>
    <s v="EUR"/>
    <n v="123.01"/>
    <s v="EUR"/>
    <n v="123.01"/>
    <s v="EUR"/>
    <n v="123.01"/>
    <n v="123.01"/>
    <n v="0"/>
    <s v="N"/>
    <n v="1223000326"/>
    <d v="2023-04-13T00:00:00"/>
    <m/>
    <d v="2023-03-28T00:00:00"/>
    <s v="00:00"/>
    <s v="23:59"/>
    <d v="2023-03-28T00:00:00"/>
    <s v="07:00"/>
    <s v="08:00"/>
    <n v="12.8"/>
    <s v="ce"/>
    <n v="14635"/>
    <n v="12.8"/>
    <n v="24"/>
    <s v="Kuehne+Nagel Tiel 3 Standpl"/>
    <s v="De Diepert 5"/>
    <s v="Tiel"/>
    <s v="4004 MA"/>
    <s v="NL"/>
    <x v="14"/>
    <s v="Rood 24"/>
    <x v="17"/>
    <s v="6666LT"/>
    <s v="NL"/>
    <s v="0002247083"/>
    <s v="0098002_002"/>
    <s v="31V"/>
    <s v="NL001131849B01"/>
    <n v="2"/>
    <n v="0"/>
    <n v="123.01"/>
    <s v="N"/>
    <s v="Peter Appel Transport B.V."/>
    <n v="36622"/>
    <d v="2023-03-28T00:00:00"/>
    <s v="08:56:00"/>
    <n v="0"/>
    <x v="1"/>
    <x v="12"/>
    <n v="3"/>
    <x v="15"/>
    <n v="1"/>
    <n v="12.8"/>
    <x v="5"/>
    <n v="123.01"/>
    <n v="0"/>
    <n v="123.01"/>
  </r>
  <r>
    <s v="COLGATE 3800 DEB."/>
    <s v="Colgate-Palmolive Nederland BV"/>
    <s v="101t"/>
    <n v="101090956669"/>
    <n v="101030164831"/>
    <n v="930"/>
    <s v="Inv Booked"/>
    <s v="0002247090"/>
    <s v="Verkoop"/>
    <n v="170"/>
    <s v="Transport drops zone"/>
    <s v="9 - verwerkt"/>
    <n v="0"/>
    <m/>
    <d v="2023-03-28T00:00:00"/>
    <s v="DROP"/>
    <s v="0001010909566690097818_004"/>
    <m/>
    <m/>
    <m/>
    <s v="EUR"/>
    <n v="51.84"/>
    <s v="EUR"/>
    <n v="51.84"/>
    <s v="EUR"/>
    <n v="51.84"/>
    <n v="51.84"/>
    <n v="0"/>
    <s v="N"/>
    <n v="1223000326"/>
    <d v="2023-04-13T00:00:00"/>
    <m/>
    <d v="2023-03-28T00:00:00"/>
    <s v="00:00"/>
    <s v="23:59"/>
    <d v="2023-03-28T00:00:00"/>
    <s v="12:00"/>
    <s v="13:00"/>
    <n v="4"/>
    <s v="ce"/>
    <n v="1648"/>
    <n v="4"/>
    <n v="2"/>
    <s v="Kuehne+Nagel Tiel 3 Standpl"/>
    <s v="De Diepert 5"/>
    <s v="Tiel"/>
    <s v="4004 MA"/>
    <s v="NL"/>
    <x v="16"/>
    <s v="Rijnland 4"/>
    <x v="19"/>
    <s v="1948RL"/>
    <s v="NL"/>
    <s v="0002247090"/>
    <s v="0097818_004"/>
    <s v="31V"/>
    <s v="NL001131849B01"/>
    <n v="2"/>
    <n v="0"/>
    <n v="51.84"/>
    <s v="N"/>
    <s v="Peter Appel Transport B.V."/>
    <n v="36622"/>
    <d v="2023-03-28T00:00:00"/>
    <s v="12:58:00"/>
    <n v="0"/>
    <x v="1"/>
    <x v="12"/>
    <n v="3"/>
    <x v="17"/>
    <n v="0"/>
    <s v=""/>
    <x v="0"/>
    <s v=""/>
    <n v="0"/>
    <s v=""/>
  </r>
  <r>
    <s v="COLGATE 3800 DEB."/>
    <s v="Colgate-Palmolive Nederland BV"/>
    <s v="101t"/>
    <n v="101090956952"/>
    <n v="101030164832"/>
    <n v="930"/>
    <s v="Inv Booked"/>
    <s v="0002247098"/>
    <s v="Verkoop"/>
    <n v="170"/>
    <s v="Transport drops zone"/>
    <s v="9 - verwerkt"/>
    <n v="0"/>
    <m/>
    <d v="2023-03-28T00:00:00"/>
    <s v="DROP"/>
    <s v="0001010909569520098000_002"/>
    <m/>
    <m/>
    <m/>
    <s v="EUR"/>
    <n v="117.26"/>
    <s v="EUR"/>
    <n v="117.26"/>
    <s v="EUR"/>
    <n v="117.26"/>
    <n v="117.26"/>
    <n v="0"/>
    <s v="N"/>
    <n v="1223000326"/>
    <d v="2023-04-13T00:00:00"/>
    <m/>
    <d v="2023-03-28T00:00:00"/>
    <s v="00:00"/>
    <s v="23:59"/>
    <d v="2023-03-28T00:00:00"/>
    <s v="06:00"/>
    <s v="07:00"/>
    <n v="16.8"/>
    <s v="ce"/>
    <n v="10580"/>
    <n v="16.8"/>
    <n v="20"/>
    <s v="Kuehne+Nagel Tiel 3 Standpl"/>
    <s v="De Diepert 5"/>
    <s v="Tiel"/>
    <s v="4004 MA"/>
    <s v="NL"/>
    <x v="2"/>
    <s v="Randweg 2"/>
    <x v="6"/>
    <s v="4191 NN"/>
    <s v="NL"/>
    <s v="0002247098"/>
    <s v="0098000_002"/>
    <s v="31V"/>
    <s v="NL001131849B01"/>
    <n v="2"/>
    <n v="0"/>
    <n v="117.26"/>
    <s v="N"/>
    <s v="Peter Appel Transport B.V."/>
    <n v="36622"/>
    <d v="2023-03-28T00:00:00"/>
    <s v="07:15:00"/>
    <n v="0"/>
    <x v="1"/>
    <x v="12"/>
    <n v="3"/>
    <x v="6"/>
    <n v="1"/>
    <n v="16.8"/>
    <x v="2"/>
    <n v="117.26"/>
    <n v="0"/>
    <n v="117.26"/>
  </r>
  <r>
    <s v="COLGATE 3800 DEB."/>
    <s v="Colgate-Palmolive Nederland BV"/>
    <s v="101t"/>
    <n v="0"/>
    <n v="101030164823"/>
    <n v="930"/>
    <s v="Inv Booked"/>
    <s v="0002247093"/>
    <s v="Verkoop"/>
    <n v="170"/>
    <s v="Transport drops zone"/>
    <s v="9 - verwerkt"/>
    <n v="0"/>
    <m/>
    <d v="2023-03-28T00:00:00"/>
    <m/>
    <m/>
    <m/>
    <m/>
    <m/>
    <s v="EUR"/>
    <n v="52.45"/>
    <s v="EUR"/>
    <n v="52.45"/>
    <s v="EUR"/>
    <n v="52.45"/>
    <n v="52.45"/>
    <n v="0"/>
    <s v="N"/>
    <n v="1223000326"/>
    <d v="2023-04-13T00:00:00"/>
    <m/>
    <d v="2023-03-28T00:00:00"/>
    <s v="00:00"/>
    <s v="23:59"/>
    <d v="2023-03-28T00:00:00"/>
    <s v="10:00"/>
    <s v="11:00"/>
    <n v="1.6"/>
    <s v="ce"/>
    <n v="953"/>
    <n v="1.6"/>
    <n v="0"/>
    <s v="Kuehne+Nagel Tiel 3 Standpl"/>
    <s v="De Diepert 5"/>
    <s v="Tiel"/>
    <s v="4004 MA"/>
    <s v="NL"/>
    <x v="13"/>
    <s v="GALVANIWEG 1"/>
    <x v="16"/>
    <s v="8013 RG"/>
    <s v="NL"/>
    <s v="0002247093"/>
    <s v="0097812_003"/>
    <s v="31V"/>
    <s v="NL001131849B01"/>
    <n v="2"/>
    <n v="0"/>
    <n v="52.45"/>
    <s v="N"/>
    <m/>
    <n v="36622"/>
    <d v="2023-03-28T00:00:00"/>
    <s v="09:39:00"/>
    <n v="0"/>
    <x v="1"/>
    <x v="12"/>
    <n v="3"/>
    <x v="14"/>
    <n v="1"/>
    <n v="1.6"/>
    <x v="2"/>
    <n v="52.45"/>
    <n v="0"/>
    <n v="52.45"/>
  </r>
  <r>
    <s v="COLGATE 3800 DEB."/>
    <s v="Colgate-Palmolive Nederland BV"/>
    <s v="101t"/>
    <n v="101090956650"/>
    <n v="101030164824"/>
    <n v="930"/>
    <s v="Inv Booked"/>
    <s v="0002247099"/>
    <s v="Verkoop"/>
    <n v="170"/>
    <s v="Transport drops zone"/>
    <s v="9 - verwerkt"/>
    <n v="0"/>
    <m/>
    <d v="2023-03-28T00:00:00"/>
    <s v="DROP"/>
    <s v="0001010909566500097797_004"/>
    <m/>
    <m/>
    <m/>
    <s v="EUR"/>
    <n v="28.67"/>
    <s v="EUR"/>
    <n v="28.67"/>
    <s v="EUR"/>
    <n v="28.67"/>
    <n v="28.67"/>
    <n v="0"/>
    <s v="N"/>
    <n v="1223000326"/>
    <d v="2023-04-13T00:00:00"/>
    <m/>
    <d v="2023-03-28T00:00:00"/>
    <s v="00:00"/>
    <s v="23:59"/>
    <d v="2023-03-28T00:00:00"/>
    <s v="09:00"/>
    <s v="12:00"/>
    <n v="0.8"/>
    <s v="ce"/>
    <n v="143"/>
    <n v="0.8"/>
    <n v="0"/>
    <s v="Kuehne+Nagel Tiel 3 Standpl"/>
    <s v="De Diepert 5"/>
    <s v="Tiel"/>
    <s v="4004 MA"/>
    <s v="NL"/>
    <x v="52"/>
    <s v="Leeuwenveldseweg 3F"/>
    <x v="43"/>
    <s v="1382 LV"/>
    <s v="NL"/>
    <s v="0002247099"/>
    <s v="0097797_004"/>
    <s v="31V"/>
    <s v="NL001131849B01"/>
    <n v="2"/>
    <n v="0"/>
    <n v="28.67"/>
    <s v="N"/>
    <s v="Peter Appel Transport B.V."/>
    <n v="36622"/>
    <d v="2023-03-28T00:00:00"/>
    <s v="10:56:00"/>
    <n v="0"/>
    <x v="1"/>
    <x v="12"/>
    <n v="3"/>
    <x v="13"/>
    <n v="1"/>
    <n v="0.8"/>
    <x v="0"/>
    <n v="28.67"/>
    <n v="0"/>
    <n v="28.67"/>
  </r>
  <r>
    <s v="COLGATE 3800 DEB."/>
    <s v="Colgate-Palmolive Nederland BV"/>
    <s v="101t"/>
    <n v="101090957033"/>
    <n v="101030164825"/>
    <n v="930"/>
    <s v="Inv Booked"/>
    <s v="0002247084"/>
    <s v="Verkoop"/>
    <n v="170"/>
    <s v="Transport drops zone"/>
    <s v="9 - verwerkt"/>
    <n v="0"/>
    <m/>
    <d v="2023-03-28T00:00:00"/>
    <s v="DROP"/>
    <s v="0001010909570330097959_002"/>
    <m/>
    <m/>
    <m/>
    <s v="EUR"/>
    <n v="290.2"/>
    <s v="EUR"/>
    <n v="290.2"/>
    <s v="EUR"/>
    <n v="290.2"/>
    <n v="290.2"/>
    <n v="0"/>
    <s v="N"/>
    <n v="1223000326"/>
    <d v="2023-04-13T00:00:00"/>
    <m/>
    <d v="2023-03-28T00:00:00"/>
    <s v="00:00"/>
    <s v="23:59"/>
    <d v="2023-03-28T00:00:00"/>
    <s v="07:00"/>
    <s v="07:00"/>
    <n v="20"/>
    <s v="ce"/>
    <n v="23151"/>
    <n v="20"/>
    <n v="38"/>
    <s v="Kuehne+Nagel Tiel 3 Standpl"/>
    <s v="De Diepert 5"/>
    <s v="Tiel"/>
    <s v="4004 MA"/>
    <s v="NL"/>
    <x v="1"/>
    <s v="Fahrenheitweg 1"/>
    <x v="1"/>
    <s v="6101WR"/>
    <s v="NL"/>
    <s v="0002247084"/>
    <s v="0097959_002"/>
    <s v="31V"/>
    <s v="NL001131849B01"/>
    <n v="2"/>
    <n v="0"/>
    <n v="290.2"/>
    <s v="N"/>
    <s v="Peter Appel Transport B.V."/>
    <n v="36622"/>
    <d v="2023-03-28T00:00:00"/>
    <s v="07:19:00"/>
    <n v="0"/>
    <x v="1"/>
    <x v="12"/>
    <n v="3"/>
    <x v="1"/>
    <n v="1"/>
    <n v="20"/>
    <x v="1"/>
    <n v="290.2"/>
    <n v="0"/>
    <n v="290.2"/>
  </r>
  <r>
    <s v="COLGATE 3800 DEB."/>
    <s v="Colgate-Palmolive Nederland BV"/>
    <s v="101t"/>
    <n v="101090956661"/>
    <n v="101030164753"/>
    <n v="930"/>
    <s v="Inv Booked"/>
    <s v="0002247064"/>
    <s v="Verkoop"/>
    <n v="170"/>
    <s v="Transport drops zone"/>
    <s v="9 - verwerkt"/>
    <n v="0"/>
    <m/>
    <d v="2023-03-28T00:00:00"/>
    <s v="DROP"/>
    <s v="0001010909566610097808_002"/>
    <m/>
    <m/>
    <m/>
    <s v="EUR"/>
    <n v="419.5"/>
    <s v="EUR"/>
    <n v="419.5"/>
    <s v="EUR"/>
    <n v="419.5"/>
    <n v="419.5"/>
    <n v="0"/>
    <s v="N"/>
    <n v="1223000326"/>
    <d v="2023-04-13T00:00:00"/>
    <m/>
    <d v="2023-03-28T00:00:00"/>
    <s v="00:00"/>
    <s v="23:59"/>
    <d v="2023-03-28T00:00:00"/>
    <s v="09:00"/>
    <s v="09:00"/>
    <n v="26.4"/>
    <s v="ce"/>
    <n v="19577"/>
    <n v="26.4"/>
    <n v="34"/>
    <s v="Kuehne+Nagel Tiel 3 Standpl"/>
    <s v="De Diepert 5"/>
    <s v="Tiel"/>
    <s v="4004 MA"/>
    <s v="NL"/>
    <x v="0"/>
    <s v="Henri Fordlaan 6"/>
    <x v="0"/>
    <s v="9615TK"/>
    <s v="NL"/>
    <s v="0002247064"/>
    <s v="0097808_002"/>
    <s v="31V"/>
    <s v="NL001131849B01"/>
    <n v="2"/>
    <n v="0"/>
    <n v="419.5"/>
    <s v="N"/>
    <s v="Peter Appel Transport B.V."/>
    <n v="36622"/>
    <d v="2023-03-28T00:00:00"/>
    <s v="09:30:00"/>
    <n v="0"/>
    <x v="1"/>
    <x v="12"/>
    <n v="3"/>
    <x v="0"/>
    <n v="1"/>
    <n v="26.4"/>
    <x v="0"/>
    <n v="419.5"/>
    <n v="0"/>
    <n v="419.5"/>
  </r>
  <r>
    <s v="COLGATE 3800 DEB."/>
    <s v="Colgate-Palmolive Nederland BV"/>
    <s v="101t"/>
    <n v="101090956654"/>
    <n v="101030164759"/>
    <n v="930"/>
    <s v="Inv Booked"/>
    <s v="0002247065"/>
    <s v="Verkoop"/>
    <n v="170"/>
    <s v="Transport drops zone"/>
    <s v="9 - verwerkt"/>
    <n v="0"/>
    <m/>
    <d v="2023-03-28T00:00:00"/>
    <s v="DROP"/>
    <s v="0001010909566540097803_002"/>
    <m/>
    <m/>
    <m/>
    <s v="EUR"/>
    <n v="419.5"/>
    <s v="EUR"/>
    <n v="419.5"/>
    <s v="EUR"/>
    <n v="419.5"/>
    <n v="419.5"/>
    <n v="0"/>
    <s v="N"/>
    <n v="1223000326"/>
    <d v="2023-04-13T00:00:00"/>
    <m/>
    <d v="2023-03-28T00:00:00"/>
    <s v="00:00"/>
    <s v="23:59"/>
    <d v="2023-03-28T00:00:00"/>
    <s v="08:00"/>
    <s v="08:00"/>
    <n v="26"/>
    <s v="ce"/>
    <n v="22899"/>
    <n v="26.4"/>
    <n v="40"/>
    <s v="Kuehne+Nagel Tiel 3 Standpl"/>
    <s v="De Diepert 5"/>
    <s v="Tiel"/>
    <s v="4004 MA"/>
    <s v="NL"/>
    <x v="0"/>
    <s v="Henri Fordlaan 6"/>
    <x v="0"/>
    <s v="9615TK"/>
    <s v="NL"/>
    <s v="0002247065"/>
    <s v="0097803_002"/>
    <s v="31V"/>
    <s v="NL001131849B01"/>
    <n v="2"/>
    <n v="0"/>
    <n v="419.5"/>
    <s v="N"/>
    <s v="Peter Appel Transport B.V."/>
    <n v="36622"/>
    <d v="2023-03-28T00:00:00"/>
    <s v="09:23:00"/>
    <n v="0"/>
    <x v="1"/>
    <x v="12"/>
    <n v="3"/>
    <x v="0"/>
    <n v="1"/>
    <n v="26.4"/>
    <x v="0"/>
    <n v="419.5"/>
    <n v="0"/>
    <n v="419.5"/>
  </r>
  <r>
    <s v="COLGATE 3800 DEB."/>
    <s v="Colgate-Palmolive Nederland BV"/>
    <s v="101t"/>
    <n v="101090956969"/>
    <n v="101030164817"/>
    <n v="930"/>
    <s v="Inv Booked"/>
    <s v="0002247085"/>
    <s v="Verkoop"/>
    <n v="170"/>
    <s v="Transport drops zone"/>
    <s v="9 - verwerkt"/>
    <n v="0"/>
    <m/>
    <d v="2023-03-28T00:00:00"/>
    <s v="DROP"/>
    <s v="0001010909569690098022_003"/>
    <m/>
    <m/>
    <m/>
    <s v="EUR"/>
    <n v="247.61"/>
    <s v="EUR"/>
    <n v="247.61"/>
    <s v="EUR"/>
    <n v="247.61"/>
    <n v="247.61"/>
    <n v="0"/>
    <s v="N"/>
    <n v="1223000326"/>
    <d v="2023-04-13T00:00:00"/>
    <m/>
    <d v="2023-03-28T00:00:00"/>
    <s v="00:00"/>
    <s v="23:59"/>
    <d v="2023-03-28T00:00:00"/>
    <s v="12:00"/>
    <s v="12:00"/>
    <n v="15.2"/>
    <s v="ce"/>
    <n v="11888"/>
    <n v="15.2"/>
    <n v="24"/>
    <s v="Kuehne+Nagel Tiel 3 Standpl"/>
    <s v="De Diepert 5"/>
    <s v="Tiel"/>
    <s v="4004 MA"/>
    <s v="NL"/>
    <x v="50"/>
    <s v="Fahrenheitweg 24"/>
    <x v="1"/>
    <s v="6101WR"/>
    <s v="NL"/>
    <s v="0002247085"/>
    <s v="0098022_003"/>
    <s v="31V"/>
    <s v="NL001131849B01"/>
    <n v="2"/>
    <n v="0"/>
    <n v="247.61"/>
    <s v="N"/>
    <s v="Peter Appel Transport B.V."/>
    <n v="36622"/>
    <d v="2023-03-28T00:00:00"/>
    <s v="13:08:00"/>
    <n v="0"/>
    <x v="1"/>
    <x v="12"/>
    <n v="3"/>
    <x v="1"/>
    <n v="1"/>
    <n v="15.2"/>
    <x v="1"/>
    <n v="247.61"/>
    <n v="0"/>
    <n v="247.61"/>
  </r>
  <r>
    <s v="COLGATE 3800 DEB."/>
    <s v="Colgate-Palmolive Nederland BV"/>
    <s v="101t"/>
    <n v="101090957590"/>
    <n v="101030164946"/>
    <n v="930"/>
    <s v="Inv Booked"/>
    <s v="0002247114"/>
    <s v="Verkoop"/>
    <n v="170"/>
    <s v="Transport drops zone"/>
    <s v="9 - verwerkt"/>
    <n v="0"/>
    <m/>
    <d v="2023-03-29T00:00:00"/>
    <s v="DROP"/>
    <s v="0001010909575900098394_002"/>
    <m/>
    <m/>
    <m/>
    <s v="EUR"/>
    <n v="118.53"/>
    <s v="EUR"/>
    <n v="118.53"/>
    <s v="EUR"/>
    <n v="118.53"/>
    <n v="118.53"/>
    <n v="0"/>
    <s v="N"/>
    <n v="1223000326"/>
    <d v="2023-04-13T00:00:00"/>
    <m/>
    <d v="2023-03-29T00:00:00"/>
    <s v="00:00"/>
    <s v="23:59"/>
    <d v="2023-03-29T00:00:00"/>
    <s v="15:30"/>
    <s v="16:30"/>
    <n v="12.8"/>
    <s v="ce"/>
    <n v="9805"/>
    <n v="12.8"/>
    <n v="19"/>
    <s v="Kuehne+Nagel Tiel 3 Standpl"/>
    <s v="De Diepert 5"/>
    <s v="Tiel"/>
    <s v="4004 MA"/>
    <s v="NL"/>
    <x v="24"/>
    <s v="Ravenswade 14"/>
    <x v="26"/>
    <s v="3439 LD"/>
    <s v="NL"/>
    <s v="0002247114"/>
    <s v="0098394_002"/>
    <s v="31V"/>
    <s v="NL001131849B01"/>
    <n v="2"/>
    <n v="0"/>
    <n v="118.53"/>
    <s v="N"/>
    <s v="Peter Appel Transport B.V."/>
    <n v="36622"/>
    <d v="2023-03-29T00:00:00"/>
    <s v="18:13:00"/>
    <n v="0"/>
    <x v="2"/>
    <x v="12"/>
    <n v="3"/>
    <x v="22"/>
    <n v="1"/>
    <n v="20"/>
    <x v="7"/>
    <n v="185.20999999999998"/>
    <n v="0"/>
    <n v="185.20999999999998"/>
  </r>
  <r>
    <s v="COLGATE 3800 DEB."/>
    <s v="Colgate-Palmolive Nederland BV"/>
    <s v="101t"/>
    <n v="101090957070"/>
    <n v="101030164940"/>
    <n v="930"/>
    <s v="Inv Booked"/>
    <s v="0002247112"/>
    <s v="Verkoop"/>
    <n v="170"/>
    <s v="Transport drops zone"/>
    <s v="9 - verwerkt"/>
    <n v="0"/>
    <m/>
    <d v="2023-03-29T00:00:00"/>
    <s v="DROP"/>
    <s v="0001010909570700098090_002"/>
    <m/>
    <m/>
    <m/>
    <s v="EUR"/>
    <n v="60.67"/>
    <s v="EUR"/>
    <n v="60.67"/>
    <s v="EUR"/>
    <n v="60.67"/>
    <n v="60.67"/>
    <n v="0"/>
    <s v="N"/>
    <n v="1223000326"/>
    <d v="2023-04-13T00:00:00"/>
    <m/>
    <d v="2023-03-29T00:00:00"/>
    <s v="00:00"/>
    <s v="23:59"/>
    <d v="2023-03-29T00:00:00"/>
    <s v="09:00"/>
    <s v="09:00"/>
    <n v="3.2"/>
    <s v="ce"/>
    <n v="1829"/>
    <n v="3.2"/>
    <n v="0"/>
    <s v="Kuehne+Nagel Tiel 3 Standpl"/>
    <s v="De Diepert 5"/>
    <s v="Tiel"/>
    <s v="4004 MA"/>
    <s v="NL"/>
    <x v="25"/>
    <s v="Hollandweg 30"/>
    <x v="4"/>
    <s v="2665 MT"/>
    <s v="NL"/>
    <s v="0002247112"/>
    <s v="0098090_002"/>
    <s v="31V"/>
    <s v="NL001131849B01"/>
    <n v="2"/>
    <n v="0"/>
    <n v="60.67"/>
    <s v="N"/>
    <s v="Peter Appel Transport B.V."/>
    <n v="36622"/>
    <d v="2023-03-29T00:00:00"/>
    <s v="09:18:00"/>
    <n v="0"/>
    <x v="2"/>
    <x v="12"/>
    <n v="3"/>
    <x v="4"/>
    <n v="1"/>
    <n v="4.8000000000000007"/>
    <x v="0"/>
    <n v="91.01"/>
    <n v="0"/>
    <n v="91.01"/>
  </r>
  <r>
    <s v="COLGATE 3800 DEB."/>
    <s v="Colgate-Palmolive Nederland BV"/>
    <s v="101t"/>
    <n v="101090957580"/>
    <n v="101030164943"/>
    <n v="930"/>
    <s v="Inv Booked"/>
    <s v="0002247110"/>
    <s v="Verkoop"/>
    <n v="170"/>
    <s v="Transport drops zone"/>
    <s v="9 - verwerkt"/>
    <n v="0"/>
    <m/>
    <d v="2023-03-29T00:00:00"/>
    <s v="DROP"/>
    <s v="0001010909575800098382_002"/>
    <m/>
    <m/>
    <m/>
    <s v="EUR"/>
    <n v="16.510000000000002"/>
    <s v="EUR"/>
    <n v="16.510000000000002"/>
    <s v="EUR"/>
    <n v="16.510000000000002"/>
    <n v="16.510000000000002"/>
    <n v="0"/>
    <s v="N"/>
    <n v="1223000326"/>
    <d v="2023-04-13T00:00:00"/>
    <m/>
    <d v="2023-03-29T00:00:00"/>
    <s v="00:00"/>
    <s v="23:59"/>
    <d v="2023-03-29T00:00:00"/>
    <s v="07:00"/>
    <s v="14:00"/>
    <n v="0.8"/>
    <s v="ce"/>
    <n v="341"/>
    <n v="0.8"/>
    <n v="0"/>
    <s v="Kuehne+Nagel Tiel 3 Standpl"/>
    <s v="De Diepert 5"/>
    <s v="Tiel"/>
    <s v="4004 MA"/>
    <s v="NL"/>
    <x v="22"/>
    <s v="Basisweg 7"/>
    <x v="25"/>
    <s v="1951NG"/>
    <s v="NL"/>
    <s v="0002247110"/>
    <s v="0098382_002"/>
    <s v="31V"/>
    <s v="NL001131849B01"/>
    <n v="2"/>
    <n v="0"/>
    <n v="16.510000000000002"/>
    <s v="N"/>
    <s v="Peter Appel Transport B.V."/>
    <n v="36622"/>
    <d v="2023-03-29T00:00:00"/>
    <s v="10:42:00"/>
    <n v="0"/>
    <x v="2"/>
    <x v="12"/>
    <n v="3"/>
    <x v="17"/>
    <n v="1"/>
    <n v="4"/>
    <x v="0"/>
    <n v="82.56"/>
    <n v="0"/>
    <n v="82.56"/>
  </r>
  <r>
    <s v="COLGATE 3800 DEB."/>
    <s v="Colgate-Palmolive Nederland BV"/>
    <s v="101t"/>
    <n v="101090957580"/>
    <n v="101030164944"/>
    <n v="930"/>
    <s v="Inv Booked"/>
    <s v="0002247118"/>
    <s v="Verkoop"/>
    <n v="170"/>
    <s v="Transport drops zone"/>
    <s v="9 - verwerkt"/>
    <n v="0"/>
    <m/>
    <d v="2023-03-29T00:00:00"/>
    <s v="DROP"/>
    <s v="0001010909575800098382_003"/>
    <m/>
    <m/>
    <m/>
    <s v="EUR"/>
    <n v="158.88"/>
    <s v="EUR"/>
    <n v="158.88"/>
    <s v="EUR"/>
    <n v="158.88"/>
    <n v="158.88"/>
    <n v="0"/>
    <s v="N"/>
    <n v="1223000326"/>
    <d v="2023-04-13T00:00:00"/>
    <m/>
    <d v="2023-03-29T00:00:00"/>
    <s v="00:00"/>
    <s v="23:59"/>
    <d v="2023-03-29T00:00:00"/>
    <s v="12:00"/>
    <s v="13:00"/>
    <n v="9.6"/>
    <s v="ce"/>
    <n v="5192"/>
    <n v="9.6"/>
    <n v="5"/>
    <s v="Kuehne+Nagel Tiel 3 Standpl"/>
    <s v="De Diepert 5"/>
    <s v="Tiel"/>
    <s v="4004 MA"/>
    <s v="NL"/>
    <x v="16"/>
    <s v="Rijnland 4"/>
    <x v="19"/>
    <s v="1948RL"/>
    <s v="NL"/>
    <s v="0002247118"/>
    <s v="0098382_003"/>
    <s v="31V"/>
    <s v="NL001131849B01"/>
    <n v="2"/>
    <n v="0"/>
    <n v="158.88"/>
    <s v="N"/>
    <s v="Peter Appel Transport B.V."/>
    <n v="36622"/>
    <d v="2023-03-29T00:00:00"/>
    <s v="12:46:00"/>
    <n v="0"/>
    <x v="2"/>
    <x v="12"/>
    <n v="3"/>
    <x v="17"/>
    <n v="1"/>
    <n v="9.6"/>
    <x v="0"/>
    <n v="158.88"/>
    <n v="0"/>
    <n v="158.88"/>
  </r>
  <r>
    <s v="COLGATE 3800 DEB."/>
    <s v="Colgate-Palmolive Nederland BV"/>
    <s v="101t"/>
    <n v="101090957573"/>
    <n v="101030164945"/>
    <n v="930"/>
    <s v="Inv Booked"/>
    <s v="0002247116"/>
    <s v="Verkoop"/>
    <n v="170"/>
    <s v="Transport drops zone"/>
    <s v="9 - verwerkt"/>
    <n v="0"/>
    <m/>
    <d v="2023-03-29T00:00:00"/>
    <s v="DROP"/>
    <s v="0001010909575730098379_002"/>
    <m/>
    <m/>
    <m/>
    <s v="EUR"/>
    <n v="72"/>
    <s v="EUR"/>
    <n v="72"/>
    <s v="EUR"/>
    <n v="72"/>
    <n v="72"/>
    <n v="0"/>
    <s v="N"/>
    <n v="1223000326"/>
    <d v="2023-04-13T00:00:00"/>
    <m/>
    <d v="2023-03-29T00:00:00"/>
    <s v="00:00"/>
    <s v="23:59"/>
    <d v="2023-03-29T00:00:00"/>
    <s v="06:00"/>
    <s v="07:00"/>
    <n v="8"/>
    <s v="ce"/>
    <n v="5043"/>
    <n v="8"/>
    <n v="10"/>
    <s v="Kuehne+Nagel Tiel 3 Standpl"/>
    <s v="De Diepert 5"/>
    <s v="Tiel"/>
    <s v="4004 MA"/>
    <s v="NL"/>
    <x v="2"/>
    <s v="Randweg 2"/>
    <x v="6"/>
    <s v="4191 NN"/>
    <s v="NL"/>
    <s v="0002247116"/>
    <s v="0098379_002"/>
    <s v="31V"/>
    <s v="NL001131849B01"/>
    <n v="2"/>
    <n v="0"/>
    <n v="72"/>
    <s v="N"/>
    <s v="Peter Appel Transport B.V."/>
    <n v="36622"/>
    <d v="2023-03-29T00:00:00"/>
    <s v="06:04:00"/>
    <n v="0"/>
    <x v="2"/>
    <x v="12"/>
    <n v="3"/>
    <x v="6"/>
    <n v="1"/>
    <n v="8"/>
    <x v="2"/>
    <n v="72"/>
    <n v="0"/>
    <n v="72"/>
  </r>
  <r>
    <s v="COLGATE 3800 DEB."/>
    <s v="Colgate-Palmolive Nederland BV"/>
    <s v="101t"/>
    <n v="101090957586"/>
    <n v="101030164948"/>
    <n v="930"/>
    <s v="Inv Booked"/>
    <s v="0001333951"/>
    <s v="Verkoop"/>
    <n v="170"/>
    <s v="Transport drops zone"/>
    <s v="9 - verwerkt"/>
    <n v="0"/>
    <m/>
    <d v="2023-03-29T00:00:00"/>
    <s v="DROP"/>
    <s v="0001010909575860098392_002"/>
    <m/>
    <m/>
    <m/>
    <s v="EUR"/>
    <n v="12.19"/>
    <s v="EUR"/>
    <n v="12.19"/>
    <s v="EUR"/>
    <n v="12.19"/>
    <n v="12.19"/>
    <n v="0"/>
    <s v="N"/>
    <n v="1223000326"/>
    <d v="2023-04-13T00:00:00"/>
    <m/>
    <d v="2023-03-29T00:00:00"/>
    <s v="00:00"/>
    <s v="23:59"/>
    <d v="2023-03-29T00:00:00"/>
    <s v="14:00"/>
    <s v="14:00"/>
    <n v="1.6"/>
    <s v="ce"/>
    <n v="1554"/>
    <n v="1.6"/>
    <n v="2"/>
    <s v="Kuehne+Nagel Tiel 3 Standpl"/>
    <s v="De Diepert 5"/>
    <s v="Tiel"/>
    <s v="4004 MA"/>
    <s v="NL"/>
    <x v="23"/>
    <s v="Rood 24"/>
    <x v="17"/>
    <s v="6666 LT"/>
    <s v="NL"/>
    <s v="0001333951"/>
    <s v="0098392_002"/>
    <s v="31V"/>
    <s v="NL001131849B01"/>
    <n v="2"/>
    <n v="0"/>
    <n v="12.19"/>
    <s v="N"/>
    <s v="Peter Appel Transport B.V."/>
    <n v="36622"/>
    <d v="2023-03-29T00:00:00"/>
    <s v="15:07:00"/>
    <n v="7"/>
    <x v="2"/>
    <x v="12"/>
    <n v="3"/>
    <x v="15"/>
    <n v="1"/>
    <n v="21.6"/>
    <x v="5"/>
    <n v="164.59"/>
    <n v="0"/>
    <n v="164.59"/>
  </r>
  <r>
    <s v="COLGATE 3800 DEB."/>
    <s v="Colgate-Palmolive Nederland BV"/>
    <s v="101t"/>
    <n v="101090957070"/>
    <n v="101030164941"/>
    <n v="930"/>
    <s v="Inv Booked"/>
    <s v="0002247108"/>
    <s v="Verkoop"/>
    <n v="170"/>
    <s v="Transport drops zone"/>
    <s v="9 - verwerkt"/>
    <n v="0"/>
    <m/>
    <d v="2023-03-29T00:00:00"/>
    <s v="DROP"/>
    <s v="0001010909570700098090_002"/>
    <m/>
    <m/>
    <m/>
    <s v="EUR"/>
    <n v="30.34"/>
    <s v="EUR"/>
    <n v="30.34"/>
    <s v="EUR"/>
    <n v="30.34"/>
    <n v="30.34"/>
    <n v="0"/>
    <s v="N"/>
    <n v="1223000326"/>
    <d v="2023-04-13T00:00:00"/>
    <m/>
    <d v="2023-03-29T00:00:00"/>
    <s v="00:00"/>
    <s v="23:59"/>
    <d v="2023-03-29T00:00:00"/>
    <s v="09:00"/>
    <s v="09:00"/>
    <n v="1.6"/>
    <s v="ce"/>
    <n v="610"/>
    <n v="1.6"/>
    <n v="0"/>
    <s v="Kuehne+Nagel Tiel 3 Standpl"/>
    <s v="De Diepert 5"/>
    <s v="Tiel"/>
    <s v="4004 MA"/>
    <s v="NL"/>
    <x v="25"/>
    <s v="Hollandweg 30"/>
    <x v="4"/>
    <s v="2665 MT"/>
    <s v="NL"/>
    <s v="0002247108"/>
    <s v="0098090_002"/>
    <s v="31V"/>
    <s v="NL001131849B01"/>
    <n v="2"/>
    <n v="0"/>
    <n v="30.34"/>
    <s v="N"/>
    <s v="Peter Appel Transport B.V."/>
    <n v="36622"/>
    <d v="2023-03-29T00:00:00"/>
    <s v="09:18:00"/>
    <n v="0"/>
    <x v="2"/>
    <x v="12"/>
    <n v="3"/>
    <x v="4"/>
    <n v="0"/>
    <s v=""/>
    <x v="0"/>
    <s v=""/>
    <n v="0"/>
    <s v=""/>
  </r>
  <r>
    <s v="COLGATE 3800 DEB."/>
    <s v="Colgate-Palmolive Nederland BV"/>
    <s v="101t"/>
    <n v="101090957068"/>
    <n v="101030164942"/>
    <n v="930"/>
    <s v="Inv Booked"/>
    <s v="0002247113"/>
    <s v="Verkoop"/>
    <n v="170"/>
    <s v="Transport drops zone"/>
    <s v="9 - verwerkt"/>
    <n v="0"/>
    <m/>
    <d v="2023-03-29T00:00:00"/>
    <s v="DROP"/>
    <s v="0001010909570680098085_010"/>
    <m/>
    <m/>
    <m/>
    <s v="EUR"/>
    <n v="90.34"/>
    <s v="EUR"/>
    <n v="90.34"/>
    <s v="EUR"/>
    <n v="90.34"/>
    <n v="90.34"/>
    <n v="0"/>
    <s v="N"/>
    <n v="1223000326"/>
    <d v="2023-04-13T00:00:00"/>
    <m/>
    <d v="2023-03-29T00:00:00"/>
    <s v="00:00"/>
    <s v="23:59"/>
    <d v="2023-03-29T00:00:00"/>
    <s v="12:00"/>
    <s v="17:00"/>
    <n v="3.2"/>
    <s v="ce"/>
    <n v="2676"/>
    <n v="3.2"/>
    <n v="4"/>
    <s v="Kuehne+Nagel Tiel 3 Standpl"/>
    <s v="De Diepert 5"/>
    <s v="Tiel"/>
    <s v="4004 MA"/>
    <s v="NL"/>
    <x v="21"/>
    <s v="Bloemakkers 4"/>
    <x v="22"/>
    <s v="9461GX"/>
    <s v="NL"/>
    <s v="0002247113"/>
    <s v="0098085_010"/>
    <s v="31V"/>
    <s v="NL001131849B01"/>
    <n v="2"/>
    <n v="0"/>
    <n v="90.34"/>
    <s v="N"/>
    <s v="Peter Appel Transport B.V."/>
    <n v="36622"/>
    <d v="2023-03-29T00:00:00"/>
    <s v="14:10:00"/>
    <n v="0"/>
    <x v="2"/>
    <x v="12"/>
    <n v="3"/>
    <x v="20"/>
    <n v="1"/>
    <n v="3.2"/>
    <x v="3"/>
    <n v="90.34"/>
    <n v="0"/>
    <n v="90.34"/>
  </r>
  <r>
    <s v="COLGATE 3800 DEB."/>
    <s v="Colgate-Palmolive Nederland BV"/>
    <s v="101t"/>
    <n v="101090957590"/>
    <n v="101030164947"/>
    <n v="930"/>
    <s v="Inv Booked"/>
    <s v="0001333952"/>
    <s v="Verkoop"/>
    <n v="170"/>
    <s v="Transport drops zone"/>
    <s v="9 - verwerkt"/>
    <n v="0"/>
    <m/>
    <d v="2023-03-29T00:00:00"/>
    <s v="DROP"/>
    <s v="0001010909575900098394_002"/>
    <m/>
    <m/>
    <m/>
    <s v="EUR"/>
    <n v="14.82"/>
    <s v="EUR"/>
    <n v="14.82"/>
    <s v="EUR"/>
    <n v="14.82"/>
    <n v="14.82"/>
    <n v="0"/>
    <s v="N"/>
    <n v="1223000326"/>
    <d v="2023-04-13T00:00:00"/>
    <m/>
    <d v="2023-03-29T00:00:00"/>
    <s v="00:00"/>
    <s v="23:59"/>
    <d v="2023-03-29T00:00:00"/>
    <s v="15:30"/>
    <s v="16:30"/>
    <n v="1.6"/>
    <s v="ce"/>
    <n v="1351"/>
    <n v="1.6"/>
    <n v="0"/>
    <s v="Kuehne+Nagel Tiel 3 Standpl"/>
    <s v="De Diepert 5"/>
    <s v="Tiel"/>
    <s v="4004 MA"/>
    <s v="NL"/>
    <x v="55"/>
    <s v="Ravenswade 14"/>
    <x v="26"/>
    <s v="3439 LD"/>
    <s v="NL"/>
    <s v="0001333952"/>
    <s v="0098394_002"/>
    <s v="31V"/>
    <s v="NL001131849B01"/>
    <n v="2"/>
    <n v="0"/>
    <n v="14.82"/>
    <s v="N"/>
    <s v="Peter Appel Transport B.V."/>
    <n v="36622"/>
    <d v="2023-03-29T00:00:00"/>
    <s v="18:13:00"/>
    <n v="73"/>
    <x v="2"/>
    <x v="12"/>
    <n v="3"/>
    <x v="22"/>
    <n v="0"/>
    <s v=""/>
    <x v="7"/>
    <s v=""/>
    <n v="0"/>
    <s v=""/>
  </r>
  <r>
    <s v="COLGATE 3800 DEB."/>
    <s v="Colgate-Palmolive Nederland BV"/>
    <s v="101t"/>
    <n v="101090957580"/>
    <n v="101030164979"/>
    <n v="930"/>
    <s v="Inv Booked"/>
    <s v="0002247141"/>
    <s v="Verkoop"/>
    <n v="170"/>
    <s v="Transport drops zone"/>
    <s v="9 - verwerkt"/>
    <n v="0"/>
    <m/>
    <d v="2023-03-29T00:00:00"/>
    <s v="DROP"/>
    <s v="0001010909575800098382_002"/>
    <m/>
    <m/>
    <m/>
    <s v="EUR"/>
    <n v="16.510000000000002"/>
    <s v="EUR"/>
    <n v="16.510000000000002"/>
    <s v="EUR"/>
    <n v="16.510000000000002"/>
    <n v="16.510000000000002"/>
    <n v="0"/>
    <s v="N"/>
    <n v="1223000326"/>
    <d v="2023-04-13T00:00:00"/>
    <m/>
    <d v="2023-03-29T00:00:00"/>
    <s v="00:00"/>
    <s v="23:59"/>
    <d v="2023-03-29T00:00:00"/>
    <s v="07:00"/>
    <s v="14:00"/>
    <n v="0.8"/>
    <s v="ce"/>
    <n v="169"/>
    <n v="0.8"/>
    <n v="0"/>
    <s v="Kuehne+Nagel Tiel 3 Standpl"/>
    <s v="De Diepert 5"/>
    <s v="Tiel"/>
    <s v="4004 MA"/>
    <s v="NL"/>
    <x v="22"/>
    <s v="Basisweg 7"/>
    <x v="25"/>
    <s v="1951NG"/>
    <s v="NL"/>
    <s v="0002247141"/>
    <s v="0098382_002"/>
    <s v="31V"/>
    <s v="NL001131849B01"/>
    <n v="2"/>
    <n v="0"/>
    <n v="16.510000000000002"/>
    <s v="N"/>
    <s v="Peter Appel Transport B.V."/>
    <n v="36622"/>
    <d v="2023-03-29T00:00:00"/>
    <s v="10:42:00"/>
    <n v="0"/>
    <x v="2"/>
    <x v="12"/>
    <n v="3"/>
    <x v="17"/>
    <n v="0"/>
    <s v=""/>
    <x v="0"/>
    <s v=""/>
    <n v="0"/>
    <s v=""/>
  </r>
  <r>
    <s v="COLGATE 3800 DEB."/>
    <s v="Colgate-Palmolive Nederland BV"/>
    <s v="101t"/>
    <n v="0"/>
    <n v="101030164929"/>
    <n v="980"/>
    <s v="Cancel No In"/>
    <s v="0002247100"/>
    <s v="Verkoop"/>
    <n v="170"/>
    <s v="Transport drops zone"/>
    <s v="0 - ingevoerd"/>
    <n v="0"/>
    <m/>
    <d v="2023-03-29T00:00:00"/>
    <m/>
    <m/>
    <n v="32.57"/>
    <n v="2.4"/>
    <m/>
    <s v="EUR"/>
    <n v="32.57"/>
    <s v="EUR"/>
    <n v="0"/>
    <s v="EUR"/>
    <n v="32.57"/>
    <n v="0"/>
    <n v="-32.57"/>
    <s v="N"/>
    <m/>
    <m/>
    <m/>
    <d v="2023-03-29T00:00:00"/>
    <s v="00:00"/>
    <s v="23:59"/>
    <d v="2023-03-29T00:00:00"/>
    <s v="07:00"/>
    <s v="12:00"/>
    <n v="2.4"/>
    <s v="ce"/>
    <n v="913"/>
    <n v="2.4"/>
    <n v="1"/>
    <s v="Kuehne+Nagel Tiel 3 Standpl"/>
    <s v="De Diepert 5"/>
    <s v="Tiel"/>
    <s v="4004 MA"/>
    <s v="NL"/>
    <x v="87"/>
    <s v="DE DIEPERT 5"/>
    <x v="57"/>
    <s v="4004 MA"/>
    <s v="NL"/>
    <s v="0002247100"/>
    <m/>
    <m/>
    <s v="NL001131849B01"/>
    <n v="2"/>
    <n v="0"/>
    <n v="0"/>
    <s v="N"/>
    <m/>
    <n v="36622"/>
    <d v="2023-03-29T00:00:00"/>
    <s v="12:00:00"/>
    <n v="0"/>
    <x v="2"/>
    <x v="12"/>
    <n v="3"/>
    <x v="41"/>
    <n v="0"/>
    <s v=""/>
    <x v="9"/>
    <s v=""/>
    <n v="0"/>
    <s v=""/>
  </r>
  <r>
    <s v="COLGATE 3800 DEB."/>
    <s v="Colgate-Palmolive Nederland BV"/>
    <s v="101t"/>
    <n v="101090957073"/>
    <n v="101030164930"/>
    <n v="930"/>
    <s v="Inv Booked"/>
    <s v="0002247102"/>
    <s v="Verkoop"/>
    <n v="170"/>
    <s v="Transport drops zone"/>
    <s v="9 - verwerkt"/>
    <n v="0"/>
    <m/>
    <d v="2023-03-29T00:00:00"/>
    <s v="DROP"/>
    <s v="0001010909570730098091_002"/>
    <m/>
    <m/>
    <m/>
    <s v="EUR"/>
    <n v="161.91999999999999"/>
    <s v="EUR"/>
    <n v="161.91999999999999"/>
    <s v="EUR"/>
    <n v="161.91999999999999"/>
    <n v="161.91999999999999"/>
    <n v="0"/>
    <s v="Y"/>
    <n v="1223000326"/>
    <d v="2023-04-13T00:00:00"/>
    <m/>
    <d v="2023-03-29T00:00:00"/>
    <s v="00:00"/>
    <s v="23:59"/>
    <d v="2023-03-29T00:00:00"/>
    <s v="12:00"/>
    <s v="12:00"/>
    <n v="12.8"/>
    <s v="ce"/>
    <n v="14825"/>
    <n v="12.8"/>
    <n v="24"/>
    <s v="Kuehne+Nagel Tiel 3 Standpl"/>
    <s v="De Diepert 5"/>
    <s v="Tiel"/>
    <s v="4004 MA"/>
    <s v="NL"/>
    <x v="50"/>
    <s v="Fahrenheitweg 24"/>
    <x v="1"/>
    <s v="6101WR"/>
    <s v="NL"/>
    <s v="0002247102"/>
    <s v="0098091_002"/>
    <s v="31V"/>
    <s v="NL001131849B01"/>
    <n v="2"/>
    <n v="0"/>
    <n v="161.91999999999999"/>
    <s v="N"/>
    <s v="Peter Appel Transport B.V."/>
    <n v="36622"/>
    <d v="2023-03-29T00:00:00"/>
    <s v="12:32:00"/>
    <n v="0"/>
    <x v="2"/>
    <x v="12"/>
    <n v="3"/>
    <x v="1"/>
    <n v="1"/>
    <n v="26.4"/>
    <x v="1"/>
    <n v="333.96"/>
    <n v="0"/>
    <n v="333.96"/>
  </r>
  <r>
    <s v="COLGATE 3800 DEB."/>
    <s v="Colgate-Palmolive Nederland BV"/>
    <s v="101t"/>
    <n v="101090957073"/>
    <n v="101030164931"/>
    <n v="930"/>
    <s v="Inv Booked"/>
    <s v="0002247106"/>
    <s v="Verkoop"/>
    <n v="170"/>
    <s v="Transport drops zone"/>
    <s v="9 - verwerkt"/>
    <n v="0"/>
    <m/>
    <d v="2023-03-29T00:00:00"/>
    <s v="DROP"/>
    <s v="0001010909570730098091_002"/>
    <m/>
    <m/>
    <m/>
    <s v="EUR"/>
    <n v="172.04"/>
    <s v="EUR"/>
    <n v="172.04"/>
    <s v="EUR"/>
    <n v="172.04"/>
    <n v="172.04"/>
    <n v="0"/>
    <s v="Y"/>
    <n v="1223000326"/>
    <d v="2023-04-13T00:00:00"/>
    <m/>
    <d v="2023-03-29T00:00:00"/>
    <s v="00:00"/>
    <s v="23:59"/>
    <d v="2023-03-29T00:00:00"/>
    <s v="12:00"/>
    <s v="12:00"/>
    <n v="13"/>
    <s v="ce"/>
    <n v="11429"/>
    <n v="13.6"/>
    <n v="24"/>
    <s v="Kuehne+Nagel Tiel 3 Standpl"/>
    <s v="De Diepert 5"/>
    <s v="Tiel"/>
    <s v="4004 MA"/>
    <s v="NL"/>
    <x v="50"/>
    <s v="Fahrenheitweg 24"/>
    <x v="1"/>
    <s v="6101WR"/>
    <s v="NL"/>
    <s v="0002247106"/>
    <s v="0098091_002"/>
    <s v="31V"/>
    <s v="NL001131849B01"/>
    <n v="2"/>
    <n v="0"/>
    <n v="172.04"/>
    <s v="N"/>
    <s v="Peter Appel Transport B.V."/>
    <n v="36622"/>
    <d v="2023-03-29T00:00:00"/>
    <s v="12:32:00"/>
    <n v="0"/>
    <x v="2"/>
    <x v="12"/>
    <n v="3"/>
    <x v="1"/>
    <n v="0"/>
    <s v=""/>
    <x v="1"/>
    <s v=""/>
    <n v="0"/>
    <s v=""/>
  </r>
  <r>
    <s v="COLGATE 3800 DEB."/>
    <s v="Colgate-Palmolive Nederland BV"/>
    <s v="101t"/>
    <n v="101090957590"/>
    <n v="101030164932"/>
    <n v="930"/>
    <s v="Inv Booked"/>
    <s v="0002247105"/>
    <s v="Verkoop"/>
    <n v="170"/>
    <s v="Transport drops zone"/>
    <s v="9 - verwerkt"/>
    <n v="0"/>
    <m/>
    <d v="2023-03-29T00:00:00"/>
    <s v="DROP"/>
    <s v="0001010909575900098394_002"/>
    <m/>
    <m/>
    <m/>
    <s v="EUR"/>
    <n v="51.86"/>
    <s v="EUR"/>
    <n v="51.86"/>
    <s v="EUR"/>
    <n v="51.86"/>
    <n v="51.86"/>
    <n v="0"/>
    <s v="N"/>
    <n v="1223000326"/>
    <d v="2023-04-13T00:00:00"/>
    <m/>
    <d v="2023-03-29T00:00:00"/>
    <s v="00:00"/>
    <s v="23:59"/>
    <d v="2023-03-29T00:00:00"/>
    <s v="15:30"/>
    <s v="16:30"/>
    <n v="5.6"/>
    <s v="ce"/>
    <n v="3949"/>
    <n v="5.6"/>
    <n v="10"/>
    <s v="Kuehne+Nagel Tiel 3 Standpl"/>
    <s v="De Diepert 5"/>
    <s v="Tiel"/>
    <s v="4004 MA"/>
    <s v="NL"/>
    <x v="24"/>
    <s v="Ravenswade 14"/>
    <x v="26"/>
    <s v="3439 LD"/>
    <s v="NL"/>
    <s v="0002247105"/>
    <s v="0098394_002"/>
    <s v="31V"/>
    <s v="NL001131849B01"/>
    <n v="2"/>
    <n v="0"/>
    <n v="51.86"/>
    <s v="N"/>
    <s v="Peter Appel Transport B.V."/>
    <n v="36622"/>
    <d v="2023-03-29T00:00:00"/>
    <s v="18:13:00"/>
    <n v="0"/>
    <x v="2"/>
    <x v="12"/>
    <n v="3"/>
    <x v="22"/>
    <n v="0"/>
    <s v=""/>
    <x v="7"/>
    <s v=""/>
    <n v="0"/>
    <s v=""/>
  </r>
  <r>
    <s v="COLGATE 3800 DEB."/>
    <s v="Colgate-Palmolive Nederland BV"/>
    <s v="101t"/>
    <n v="101090957072"/>
    <n v="101030164933"/>
    <n v="930"/>
    <s v="Inv Booked"/>
    <s v="0002247103"/>
    <s v="Verkoop"/>
    <n v="170"/>
    <s v="Transport drops zone"/>
    <s v="9 - verwerkt"/>
    <n v="0"/>
    <m/>
    <d v="2023-03-29T00:00:00"/>
    <s v="DROP"/>
    <s v="0001010909570720098088_002"/>
    <m/>
    <m/>
    <m/>
    <s v="EUR"/>
    <n v="101.2"/>
    <s v="EUR"/>
    <n v="101.2"/>
    <s v="EUR"/>
    <n v="101.2"/>
    <n v="101.2"/>
    <n v="0"/>
    <s v="Y"/>
    <n v="1223000326"/>
    <d v="2023-04-13T00:00:00"/>
    <m/>
    <d v="2023-03-29T00:00:00"/>
    <s v="00:00"/>
    <s v="23:59"/>
    <d v="2023-03-29T00:00:00"/>
    <s v="13:00"/>
    <s v="13:30"/>
    <n v="8"/>
    <s v="ce"/>
    <n v="6106"/>
    <n v="8"/>
    <n v="13"/>
    <s v="Kuehne+Nagel Tiel 3 Standpl"/>
    <s v="De Diepert 5"/>
    <s v="Tiel"/>
    <s v="4004 MA"/>
    <s v="NL"/>
    <x v="1"/>
    <s v="Fahrenheitweg 1"/>
    <x v="1"/>
    <s v="6101WR"/>
    <s v="NL"/>
    <s v="0002247103"/>
    <s v="0098088_002"/>
    <s v="31V"/>
    <s v="NL001131849B01"/>
    <n v="2"/>
    <n v="0"/>
    <n v="101.2"/>
    <s v="N"/>
    <s v="Peter Appel Transport B.V."/>
    <n v="36622"/>
    <d v="2023-03-29T00:00:00"/>
    <s v="15:25:00"/>
    <n v="55"/>
    <x v="2"/>
    <x v="12"/>
    <n v="3"/>
    <x v="1"/>
    <n v="1"/>
    <n v="26.4"/>
    <x v="1"/>
    <n v="333.96"/>
    <n v="0"/>
    <n v="333.96"/>
  </r>
  <r>
    <s v="COLGATE 3800 DEB."/>
    <s v="Colgate-Palmolive Nederland BV"/>
    <s v="101t"/>
    <n v="101090957580"/>
    <n v="101030164934"/>
    <n v="930"/>
    <s v="Inv Booked"/>
    <s v="0002247111"/>
    <s v="Verkoop"/>
    <n v="170"/>
    <s v="Transport drops zone"/>
    <s v="9 - verwerkt"/>
    <n v="0"/>
    <m/>
    <d v="2023-03-29T00:00:00"/>
    <s v="DROP"/>
    <s v="0001010909575800098382_002"/>
    <m/>
    <m/>
    <m/>
    <s v="EUR"/>
    <n v="49.54"/>
    <s v="EUR"/>
    <n v="49.54"/>
    <s v="EUR"/>
    <n v="49.54"/>
    <n v="49.54"/>
    <n v="0"/>
    <s v="N"/>
    <n v="1223000326"/>
    <d v="2023-04-13T00:00:00"/>
    <m/>
    <d v="2023-03-29T00:00:00"/>
    <s v="00:00"/>
    <s v="23:59"/>
    <d v="2023-03-29T00:00:00"/>
    <s v="07:00"/>
    <s v="14:00"/>
    <n v="2.4"/>
    <s v="ce"/>
    <n v="1045"/>
    <n v="2.4"/>
    <n v="0"/>
    <s v="Kuehne+Nagel Tiel 3 Standpl"/>
    <s v="De Diepert 5"/>
    <s v="Tiel"/>
    <s v="4004 MA"/>
    <s v="NL"/>
    <x v="22"/>
    <s v="Basisweg 7"/>
    <x v="25"/>
    <s v="1951NG"/>
    <s v="NL"/>
    <s v="0002247111"/>
    <s v="0098382_002"/>
    <s v="31V"/>
    <s v="NL001131849B01"/>
    <n v="2"/>
    <n v="0"/>
    <n v="49.54"/>
    <s v="N"/>
    <s v="Peter Appel Transport B.V."/>
    <n v="36622"/>
    <d v="2023-03-29T00:00:00"/>
    <s v="10:42:00"/>
    <n v="0"/>
    <x v="2"/>
    <x v="12"/>
    <n v="3"/>
    <x v="17"/>
    <n v="0"/>
    <s v=""/>
    <x v="0"/>
    <s v=""/>
    <n v="0"/>
    <s v=""/>
  </r>
  <r>
    <s v="COLGATE 3800 DEB."/>
    <s v="Colgate-Palmolive Nederland BV"/>
    <s v="101t"/>
    <n v="101090957068"/>
    <n v="101030164935"/>
    <n v="930"/>
    <s v="Inv Booked"/>
    <s v="0002247109"/>
    <s v="Verkoop"/>
    <n v="170"/>
    <s v="Transport drops zone"/>
    <s v="9 - verwerkt"/>
    <n v="0"/>
    <m/>
    <d v="2023-03-29T00:00:00"/>
    <s v="DROP"/>
    <s v="0001010909570680098085_004"/>
    <m/>
    <m/>
    <m/>
    <s v="EUR"/>
    <n v="27.26"/>
    <s v="EUR"/>
    <n v="27.26"/>
    <s v="EUR"/>
    <n v="27.26"/>
    <n v="27.26"/>
    <n v="0"/>
    <s v="N"/>
    <n v="1223000326"/>
    <d v="2023-04-13T00:00:00"/>
    <m/>
    <d v="2023-03-29T00:00:00"/>
    <s v="00:00"/>
    <s v="23:59"/>
    <d v="2023-03-29T00:00:00"/>
    <s v="07:00"/>
    <s v="14:00"/>
    <n v="0.8"/>
    <s v="ce"/>
    <n v="475"/>
    <n v="0.8"/>
    <n v="0"/>
    <s v="Kuehne+Nagel Tiel 3 Standpl"/>
    <s v="De Diepert 5"/>
    <s v="Tiel"/>
    <s v="4004 MA"/>
    <s v="NL"/>
    <x v="54"/>
    <s v="Zijlweg 18"/>
    <x v="45"/>
    <s v="5145NR"/>
    <s v="NL"/>
    <s v="0002247109"/>
    <s v="0098085_004"/>
    <s v="31V"/>
    <s v="NL001131849B01"/>
    <n v="2"/>
    <n v="0"/>
    <n v="27.26"/>
    <s v="N"/>
    <s v="Peter Appel Transport B.V."/>
    <n v="36622"/>
    <d v="2023-03-29T00:00:00"/>
    <s v="09:41:00"/>
    <n v="0"/>
    <x v="2"/>
    <x v="12"/>
    <n v="3"/>
    <x v="36"/>
    <n v="1"/>
    <n v="0.8"/>
    <x v="3"/>
    <n v="27.26"/>
    <n v="0"/>
    <n v="27.26"/>
  </r>
  <r>
    <s v="COLGATE 3800 DEB."/>
    <s v="Colgate-Palmolive Nederland BV"/>
    <s v="101t"/>
    <n v="101090957072"/>
    <n v="101030164936"/>
    <n v="930"/>
    <s v="Inv Booked"/>
    <s v="0002247107"/>
    <s v="Verkoop"/>
    <n v="170"/>
    <s v="Transport drops zone"/>
    <s v="9 - verwerkt"/>
    <n v="0"/>
    <m/>
    <d v="2023-03-29T00:00:00"/>
    <s v="DROP"/>
    <s v="0001010909570720098088_002"/>
    <m/>
    <m/>
    <m/>
    <s v="EUR"/>
    <n v="232.76"/>
    <s v="EUR"/>
    <n v="232.76"/>
    <s v="EUR"/>
    <n v="232.76"/>
    <n v="232.76"/>
    <n v="0"/>
    <s v="Y"/>
    <n v="1223000326"/>
    <d v="2023-04-13T00:00:00"/>
    <m/>
    <d v="2023-03-29T00:00:00"/>
    <s v="00:00"/>
    <s v="23:59"/>
    <d v="2023-03-29T00:00:00"/>
    <s v="12:00"/>
    <s v="12:00"/>
    <n v="18"/>
    <s v="ce"/>
    <n v="16350"/>
    <n v="18.399999999999999"/>
    <n v="33"/>
    <s v="Kuehne+Nagel Tiel 3 Standpl"/>
    <s v="De Diepert 5"/>
    <s v="Tiel"/>
    <s v="4004 MA"/>
    <s v="NL"/>
    <x v="50"/>
    <s v="Fahrenheitweg 24"/>
    <x v="1"/>
    <s v="6101WR"/>
    <s v="NL"/>
    <s v="0002247107"/>
    <s v="0098088_002"/>
    <s v="31V"/>
    <s v="NL001131849B01"/>
    <n v="2"/>
    <n v="0"/>
    <n v="232.76"/>
    <s v="N"/>
    <s v="Peter Appel Transport B.V."/>
    <n v="36622"/>
    <d v="2023-03-29T00:00:00"/>
    <s v="11:50:00"/>
    <n v="0"/>
    <x v="2"/>
    <x v="12"/>
    <n v="3"/>
    <x v="1"/>
    <n v="0"/>
    <s v=""/>
    <x v="1"/>
    <s v=""/>
    <n v="0"/>
    <s v=""/>
  </r>
  <r>
    <s v="COLGATE 3800 DEB."/>
    <s v="Colgate-Palmolive Nederland BV"/>
    <s v="101t"/>
    <n v="101090957586"/>
    <n v="101030164937"/>
    <n v="930"/>
    <s v="Inv Booked"/>
    <s v="0002247119"/>
    <s v="Verkoop"/>
    <n v="170"/>
    <s v="Transport drops zone"/>
    <s v="9 - verwerkt"/>
    <n v="0"/>
    <m/>
    <d v="2023-03-29T00:00:00"/>
    <s v="DROP"/>
    <s v="0001010909575860098392_002"/>
    <m/>
    <m/>
    <m/>
    <s v="EUR"/>
    <n v="152.4"/>
    <s v="EUR"/>
    <n v="152.4"/>
    <s v="EUR"/>
    <n v="152.4"/>
    <n v="152.4"/>
    <n v="0"/>
    <s v="N"/>
    <n v="1223000326"/>
    <d v="2023-04-13T00:00:00"/>
    <m/>
    <d v="2023-03-29T00:00:00"/>
    <s v="00:00"/>
    <s v="23:59"/>
    <d v="2023-03-29T00:00:00"/>
    <s v="14:00"/>
    <s v="14:00"/>
    <n v="20"/>
    <s v="ce"/>
    <n v="14331"/>
    <n v="20"/>
    <n v="28"/>
    <s v="Kuehne+Nagel Tiel 3 Standpl"/>
    <s v="De Diepert 5"/>
    <s v="Tiel"/>
    <s v="4004 MA"/>
    <s v="NL"/>
    <x v="14"/>
    <s v="Rood 24"/>
    <x v="17"/>
    <s v="6666LT"/>
    <s v="NL"/>
    <s v="0002247119"/>
    <s v="0098392_002"/>
    <s v="31V"/>
    <s v="NL001131849B01"/>
    <n v="2"/>
    <n v="0"/>
    <n v="152.4"/>
    <s v="N"/>
    <s v="Peter Appel Transport B.V."/>
    <n v="36622"/>
    <d v="2023-03-29T00:00:00"/>
    <s v="15:07:00"/>
    <n v="0"/>
    <x v="2"/>
    <x v="12"/>
    <n v="3"/>
    <x v="15"/>
    <n v="0"/>
    <s v=""/>
    <x v="5"/>
    <s v=""/>
    <n v="0"/>
    <s v=""/>
  </r>
  <r>
    <s v="COLGATE 3800 DEB."/>
    <s v="Colgate-Palmolive Nederland BV"/>
    <s v="101t"/>
    <n v="0"/>
    <n v="101030164938"/>
    <n v="980"/>
    <s v="Cancel No In"/>
    <s v="0002247104"/>
    <s v="Verkoop"/>
    <n v="170"/>
    <s v="Transport drops zone"/>
    <s v="0 - ingevoerd"/>
    <n v="0"/>
    <m/>
    <d v="2023-03-29T00:00:00"/>
    <m/>
    <m/>
    <n v="45.02"/>
    <n v="1.6"/>
    <m/>
    <s v="EUR"/>
    <n v="45.02"/>
    <s v="EUR"/>
    <n v="0"/>
    <s v="EUR"/>
    <n v="45.02"/>
    <n v="0"/>
    <n v="-45.02"/>
    <s v="N"/>
    <m/>
    <m/>
    <m/>
    <d v="2023-03-29T00:00:00"/>
    <s v="00:00"/>
    <s v="23:59"/>
    <d v="2023-03-29T00:00:00"/>
    <s v="08:00"/>
    <s v="15:00"/>
    <n v="1.6"/>
    <s v="ce"/>
    <n v="619"/>
    <n v="1.6"/>
    <n v="0"/>
    <s v="Kuehne+Nagel Tiel 3 Standpl"/>
    <s v="De Diepert 5"/>
    <s v="Tiel"/>
    <s v="4004 MA"/>
    <s v="NL"/>
    <x v="88"/>
    <s v="VELDHUIZEN 3"/>
    <x v="61"/>
    <s v="7371 NL"/>
    <s v="NL"/>
    <s v="0002247104"/>
    <s v="0098085_006"/>
    <m/>
    <s v="NL001131849B01"/>
    <n v="2"/>
    <n v="0"/>
    <n v="0"/>
    <s v="N"/>
    <m/>
    <n v="36622"/>
    <d v="2023-03-29T00:00:00"/>
    <s v="15:00:00"/>
    <n v="0"/>
    <x v="2"/>
    <x v="12"/>
    <n v="3"/>
    <x v="27"/>
    <n v="1"/>
    <n v="1.6"/>
    <x v="9"/>
    <n v="45.02"/>
    <n v="0"/>
    <n v="45.02"/>
  </r>
  <r>
    <s v="COLGATE 3800 DEB."/>
    <s v="Colgate-Palmolive Nederland BV"/>
    <s v="101t"/>
    <n v="101090957068"/>
    <n v="101030164939"/>
    <n v="930"/>
    <s v="Inv Booked"/>
    <s v="0002247117"/>
    <s v="Verkoop"/>
    <n v="170"/>
    <s v="Transport drops zone"/>
    <s v="9 - verwerkt"/>
    <n v="0"/>
    <m/>
    <d v="2023-03-29T00:00:00"/>
    <s v="DROP"/>
    <s v="0001010909570680098085_011"/>
    <m/>
    <m/>
    <m/>
    <s v="EUR"/>
    <n v="28.67"/>
    <s v="EUR"/>
    <n v="28.67"/>
    <s v="EUR"/>
    <n v="28.67"/>
    <n v="28.67"/>
    <n v="0"/>
    <s v="N"/>
    <n v="1223000326"/>
    <d v="2023-04-13T00:00:00"/>
    <m/>
    <d v="2023-03-29T00:00:00"/>
    <s v="00:00"/>
    <s v="23:59"/>
    <d v="2023-03-29T00:00:00"/>
    <s v="13:45"/>
    <s v="13:45"/>
    <n v="0.8"/>
    <s v="ce"/>
    <n v="236"/>
    <n v="0.8"/>
    <n v="0"/>
    <s v="Kuehne+Nagel Tiel 3 Standpl"/>
    <s v="De Diepert 5"/>
    <s v="Tiel"/>
    <s v="4004 MA"/>
    <s v="NL"/>
    <x v="6"/>
    <s v="Insulindeweg 1"/>
    <x v="9"/>
    <s v="1462MJ"/>
    <s v="NL"/>
    <s v="0002247117"/>
    <s v="0098085_011"/>
    <s v="31V"/>
    <s v="NL001131849B01"/>
    <n v="2"/>
    <n v="0"/>
    <n v="28.67"/>
    <s v="N"/>
    <s v="Peter Appel Transport B.V."/>
    <n v="36622"/>
    <d v="2023-03-29T00:00:00"/>
    <s v="14:08:00"/>
    <n v="0"/>
    <x v="2"/>
    <x v="12"/>
    <n v="3"/>
    <x v="8"/>
    <n v="1"/>
    <n v="0.8"/>
    <x v="3"/>
    <n v="28.67"/>
    <n v="0"/>
    <n v="28.67"/>
  </r>
  <r>
    <s v="COLGATE 3800 DEB."/>
    <s v="Colgate-Palmolive Nederland BV"/>
    <s v="101t"/>
    <n v="101090957790"/>
    <n v="101030165006"/>
    <n v="930"/>
    <s v="Inv Booked"/>
    <s v="0002247156"/>
    <s v="Verkoop"/>
    <n v="170"/>
    <s v="Transport drops zone"/>
    <s v="9 - verwerkt"/>
    <n v="0"/>
    <m/>
    <d v="2023-03-30T00:00:00"/>
    <s v="DROP"/>
    <s v="0001010909577900098496_006"/>
    <m/>
    <m/>
    <m/>
    <s v="EUR"/>
    <n v="27.26"/>
    <s v="EUR"/>
    <n v="27.26"/>
    <s v="EUR"/>
    <n v="27.26"/>
    <n v="27.26"/>
    <n v="0"/>
    <s v="N"/>
    <n v="1223000326"/>
    <d v="2023-04-13T00:00:00"/>
    <m/>
    <d v="2023-03-30T00:00:00"/>
    <s v="00:00"/>
    <s v="23:59"/>
    <d v="2023-03-30T00:00:00"/>
    <s v="08:00"/>
    <s v="16:00"/>
    <n v="0.8"/>
    <s v="ce"/>
    <n v="31"/>
    <n v="0.8"/>
    <n v="0"/>
    <s v="Kuehne+Nagel Tiel 3 Standpl"/>
    <s v="De Diepert 5"/>
    <s v="Tiel"/>
    <s v="4004 MA"/>
    <s v="NL"/>
    <x v="20"/>
    <s v="Wieldrechtseweg 26"/>
    <x v="21"/>
    <s v="3316GB"/>
    <s v="NL"/>
    <s v="0002247156"/>
    <s v="0098496_006"/>
    <s v="31V"/>
    <s v="NL001131849B01"/>
    <n v="2"/>
    <n v="0"/>
    <n v="27.26"/>
    <s v="N"/>
    <s v="Peter Appel Transport B.V."/>
    <n v="36622"/>
    <d v="2023-03-30T00:00:00"/>
    <s v="15:50:00"/>
    <n v="0"/>
    <x v="3"/>
    <x v="12"/>
    <n v="3"/>
    <x v="19"/>
    <n v="1"/>
    <n v="0.8"/>
    <x v="6"/>
    <n v="27.26"/>
    <n v="0"/>
    <n v="27.26"/>
  </r>
  <r>
    <s v="COLGATE 3800 DEB."/>
    <s v="Colgate-Palmolive Nederland BV"/>
    <s v="101t"/>
    <n v="101090958092"/>
    <n v="101030165011"/>
    <n v="930"/>
    <s v="Inv Booked"/>
    <s v="0002247174"/>
    <s v="Verkoop"/>
    <n v="170"/>
    <s v="Transport drops zone"/>
    <s v="9 - verwerkt"/>
    <n v="0"/>
    <m/>
    <d v="2023-03-30T00:00:00"/>
    <s v="DROP"/>
    <s v="0001010909580920098659_004"/>
    <m/>
    <m/>
    <m/>
    <s v="EUR"/>
    <n v="117.32"/>
    <s v="EUR"/>
    <n v="117.32"/>
    <s v="EUR"/>
    <n v="117.32"/>
    <n v="117.32"/>
    <n v="0"/>
    <s v="N"/>
    <n v="1223000326"/>
    <d v="2023-04-13T00:00:00"/>
    <m/>
    <d v="2023-03-30T00:00:00"/>
    <s v="00:00"/>
    <s v="23:59"/>
    <d v="2023-03-30T00:00:00"/>
    <s v="06:00"/>
    <s v="14:30"/>
    <n v="4"/>
    <s v="ce"/>
    <n v="3642"/>
    <n v="4"/>
    <n v="4"/>
    <s v="Kuehne+Nagel Tiel 3 Standpl"/>
    <s v="De Diepert 5"/>
    <s v="Tiel"/>
    <s v="4004 MA"/>
    <s v="NL"/>
    <x v="37"/>
    <s v="Dublinweg 3"/>
    <x v="39"/>
    <s v="9744 VB"/>
    <s v="NL"/>
    <s v="0002247174"/>
    <s v="0098659_004"/>
    <s v="31V"/>
    <s v="NL001131849B01"/>
    <n v="2"/>
    <n v="0"/>
    <n v="117.32"/>
    <s v="N"/>
    <s v="Peter Appel Transport B.V."/>
    <n v="36622"/>
    <d v="2023-03-30T00:00:00"/>
    <s v="13:18:00"/>
    <n v="10"/>
    <x v="3"/>
    <x v="12"/>
    <n v="3"/>
    <x v="32"/>
    <n v="1"/>
    <n v="4"/>
    <x v="8"/>
    <n v="117.32"/>
    <n v="0"/>
    <n v="117.32"/>
  </r>
  <r>
    <s v="COLGATE 3800 DEB."/>
    <s v="Colgate-Palmolive Nederland BV"/>
    <s v="101t"/>
    <n v="101090957606"/>
    <n v="101030165015"/>
    <n v="930"/>
    <s v="Inv Booked"/>
    <s v="0002247145"/>
    <s v="Verkoop"/>
    <n v="200"/>
    <s v="Transport drops"/>
    <s v="9 - verwerkt"/>
    <n v="0"/>
    <m/>
    <d v="2023-03-30T00:00:00"/>
    <s v="DROP"/>
    <s v="0001010909576060098398_007"/>
    <m/>
    <m/>
    <m/>
    <s v="EUR"/>
    <n v="54.4"/>
    <s v="EUR"/>
    <n v="54.4"/>
    <s v="EUR"/>
    <n v="54.4"/>
    <n v="54.4"/>
    <n v="0"/>
    <s v="N"/>
    <n v="1223000326"/>
    <d v="2023-04-13T00:00:00"/>
    <m/>
    <d v="2023-03-30T00:00:00"/>
    <s v="00:00"/>
    <s v="23:59"/>
    <d v="2023-03-30T00:00:00"/>
    <s v="08:00"/>
    <s v="16:00"/>
    <n v="0.8"/>
    <s v="ce"/>
    <n v="41"/>
    <n v="0.8"/>
    <n v="0"/>
    <s v="Kuehne+Nagel Tiel 3 Standpl"/>
    <s v="De Diepert 5"/>
    <s v="Tiel"/>
    <s v="4004 MA"/>
    <s v="NL"/>
    <x v="27"/>
    <s v="Business Park Stein 192"/>
    <x v="50"/>
    <s v="6181MA"/>
    <s v="NL"/>
    <s v="0002247145"/>
    <s v="0098398_007"/>
    <s v="31V"/>
    <s v="NL001131849B01"/>
    <n v="2"/>
    <n v="0"/>
    <n v="54.4"/>
    <s v="N"/>
    <s v="Peter Appel Transport B.V."/>
    <n v="36744"/>
    <d v="2023-03-30T00:00:00"/>
    <s v="14:13:00"/>
    <n v="0"/>
    <x v="3"/>
    <x v="12"/>
    <n v="3"/>
    <x v="1"/>
    <n v="1"/>
    <n v="0.8"/>
    <x v="0"/>
    <n v="54.4"/>
    <n v="0"/>
    <n v="54.4"/>
  </r>
  <r>
    <s v="COLGATE 3800 DEB."/>
    <s v="Colgate-Palmolive Nederland BV"/>
    <s v="101t"/>
    <n v="101090958159"/>
    <n v="101030165103"/>
    <n v="930"/>
    <s v="Inv Booked"/>
    <s v="0002247178"/>
    <s v="Verkoop"/>
    <n v="170"/>
    <s v="Transport drops zone"/>
    <s v="9 - verwerkt"/>
    <n v="0"/>
    <m/>
    <d v="2023-03-30T00:00:00"/>
    <s v="DROP"/>
    <s v="0001010909581590098739_002"/>
    <m/>
    <m/>
    <m/>
    <s v="EUR"/>
    <n v="28.84"/>
    <s v="EUR"/>
    <n v="28.84"/>
    <s v="EUR"/>
    <n v="28.84"/>
    <n v="28.84"/>
    <n v="0"/>
    <s v="N"/>
    <n v="1223000326"/>
    <d v="2023-04-13T00:00:00"/>
    <m/>
    <d v="2023-03-30T00:00:00"/>
    <s v="00:00"/>
    <s v="23:59"/>
    <d v="2023-03-30T00:00:00"/>
    <s v="06:00"/>
    <s v="07:00"/>
    <n v="0.8"/>
    <s v="ce"/>
    <n v="579"/>
    <n v="0.8"/>
    <n v="0"/>
    <s v="Kuehne+Nagel Tiel 3 Standpl"/>
    <s v="De Diepert 5"/>
    <s v="Tiel"/>
    <s v="4004 MA"/>
    <s v="NL"/>
    <x v="2"/>
    <s v="Laan van Ruyven 1"/>
    <x v="11"/>
    <s v="2645EE"/>
    <s v="NL"/>
    <s v="0002247178"/>
    <s v="0098739_002"/>
    <s v="31V"/>
    <s v="NL001131849B01"/>
    <n v="2"/>
    <n v="0"/>
    <n v="28.84"/>
    <s v="N"/>
    <s v="Peter Appel Transport B.V."/>
    <n v="36622"/>
    <d v="2023-03-30T00:00:00"/>
    <s v="07:32:00"/>
    <n v="0"/>
    <x v="3"/>
    <x v="12"/>
    <n v="3"/>
    <x v="4"/>
    <n v="1"/>
    <n v="0.8"/>
    <x v="2"/>
    <n v="28.84"/>
    <n v="0"/>
    <n v="28.84"/>
  </r>
  <r>
    <s v="COLGATE 3800 DEB."/>
    <s v="Colgate-Palmolive Nederland BV"/>
    <s v="101t"/>
    <n v="101090958093"/>
    <n v="101030165007"/>
    <n v="930"/>
    <s v="Inv Booked"/>
    <s v="0002247158"/>
    <s v="Verkoop"/>
    <n v="170"/>
    <s v="Transport drops zone"/>
    <s v="9 - verwerkt"/>
    <n v="0"/>
    <m/>
    <d v="2023-03-30T00:00:00"/>
    <s v="DROP"/>
    <s v="0001010909580930098660_003"/>
    <m/>
    <m/>
    <m/>
    <s v="EUR"/>
    <n v="48.19"/>
    <s v="EUR"/>
    <n v="48.19"/>
    <s v="EUR"/>
    <n v="48.19"/>
    <n v="48.19"/>
    <n v="0"/>
    <s v="N"/>
    <n v="1223000326"/>
    <d v="2023-04-13T00:00:00"/>
    <m/>
    <d v="2023-03-30T00:00:00"/>
    <s v="00:00"/>
    <s v="23:59"/>
    <d v="2023-03-30T00:00:00"/>
    <s v="07:00"/>
    <s v="10:00"/>
    <n v="3.2"/>
    <s v="ce"/>
    <n v="2392"/>
    <n v="3.2"/>
    <n v="4"/>
    <s v="Kuehne+Nagel Tiel 3 Standpl"/>
    <s v="De Diepert 5"/>
    <s v="Tiel"/>
    <s v="4004 MA"/>
    <s v="NL"/>
    <x v="10"/>
    <s v="Slego 1a"/>
    <x v="13"/>
    <s v="1046BM"/>
    <s v="NL"/>
    <s v="0002247158"/>
    <s v="0098660_003"/>
    <s v="31V"/>
    <s v="NL001131849B01"/>
    <n v="2"/>
    <n v="0"/>
    <n v="48.19"/>
    <s v="N"/>
    <s v="Peter Appel Transport B.V."/>
    <n v="36622"/>
    <d v="2023-03-30T00:00:00"/>
    <s v="08:53:00"/>
    <n v="0"/>
    <x v="3"/>
    <x v="12"/>
    <n v="3"/>
    <x v="11"/>
    <n v="1"/>
    <n v="8"/>
    <x v="0"/>
    <n v="120.48"/>
    <n v="0"/>
    <n v="120.48"/>
  </r>
  <r>
    <s v="COLGATE 3800 DEB."/>
    <s v="Colgate-Palmolive Nederland BV"/>
    <s v="101t"/>
    <n v="101090958227"/>
    <n v="101030165035"/>
    <n v="930"/>
    <s v="Inv Booked"/>
    <s v="0001334028"/>
    <s v="Verkoop"/>
    <n v="170"/>
    <s v="Transport drops zone"/>
    <s v="9 - verwerkt"/>
    <n v="0"/>
    <m/>
    <d v="2023-03-30T00:00:00"/>
    <s v="DROP"/>
    <s v="0001010909582270098814_002"/>
    <m/>
    <m/>
    <m/>
    <s v="EUR"/>
    <n v="38.11"/>
    <s v="EUR"/>
    <n v="38.11"/>
    <s v="EUR"/>
    <n v="38.11"/>
    <n v="38.11"/>
    <n v="0"/>
    <s v="N"/>
    <n v="1223000326"/>
    <d v="2023-04-13T00:00:00"/>
    <m/>
    <d v="2023-03-30T00:00:00"/>
    <s v="00:00"/>
    <s v="23:59"/>
    <d v="2023-03-30T00:00:00"/>
    <s v="07:00"/>
    <s v="08:00"/>
    <n v="3.2"/>
    <s v="ce"/>
    <n v="2852"/>
    <n v="3.2"/>
    <n v="3"/>
    <s v="Kuehne+Nagel Tiel 3 Standpl"/>
    <s v="De Diepert 5"/>
    <s v="Tiel"/>
    <s v="4004 MA"/>
    <s v="NL"/>
    <x v="39"/>
    <s v="RANDWEG 2"/>
    <x v="6"/>
    <s v="4191 NN"/>
    <s v="NL"/>
    <s v="0001334028"/>
    <s v="0098814_002"/>
    <s v="31V"/>
    <s v="NL001131849B01"/>
    <n v="2"/>
    <n v="0"/>
    <n v="38.11"/>
    <s v="N"/>
    <s v="Peter Appel Transport B.V."/>
    <n v="36622"/>
    <d v="2023-03-30T00:00:00"/>
    <s v="17:31:00"/>
    <n v="0"/>
    <x v="3"/>
    <x v="12"/>
    <n v="3"/>
    <x v="6"/>
    <n v="1"/>
    <n v="3.2"/>
    <x v="2"/>
    <n v="38.11"/>
    <n v="0"/>
    <n v="38.11"/>
  </r>
  <r>
    <s v="COLGATE 3800 DEB."/>
    <s v="Colgate-Palmolive Nederland BV"/>
    <s v="101t"/>
    <n v="101090957606"/>
    <n v="101030165000"/>
    <n v="930"/>
    <s v="Inv Booked"/>
    <s v="0002247142"/>
    <s v="Verkoop"/>
    <n v="200"/>
    <s v="Transport drops"/>
    <s v="9 - verwerkt"/>
    <n v="0"/>
    <m/>
    <d v="2023-03-30T00:00:00"/>
    <s v="DROP"/>
    <s v="0001010909576060098398_002"/>
    <m/>
    <m/>
    <m/>
    <s v="EUR"/>
    <n v="54.4"/>
    <s v="EUR"/>
    <n v="54.4"/>
    <s v="EUR"/>
    <n v="54.4"/>
    <n v="54.4"/>
    <n v="0"/>
    <s v="N"/>
    <n v="1223000326"/>
    <d v="2023-04-13T00:00:00"/>
    <m/>
    <d v="2023-03-30T00:00:00"/>
    <s v="00:00"/>
    <s v="23:59"/>
    <d v="2023-03-30T00:00:00"/>
    <s v="08:00"/>
    <s v="16:00"/>
    <n v="0.8"/>
    <s v="ce"/>
    <n v="7"/>
    <n v="0.8"/>
    <n v="0"/>
    <s v="Kuehne+Nagel Tiel 3 Standpl"/>
    <s v="De Diepert 5"/>
    <s v="Tiel"/>
    <s v="4004 MA"/>
    <s v="NL"/>
    <x v="27"/>
    <s v="Nieuwehuizenweg 17"/>
    <x v="30"/>
    <s v="2314XP"/>
    <s v="NL"/>
    <s v="0002247142"/>
    <s v="0098398_002"/>
    <s v="31V"/>
    <s v="NL001131849B01"/>
    <n v="2"/>
    <n v="0"/>
    <n v="54.4"/>
    <s v="N"/>
    <s v="Peter Appel Transport B.V."/>
    <n v="36744"/>
    <d v="2023-03-30T00:00:00"/>
    <s v="08:18:00"/>
    <n v="0"/>
    <x v="3"/>
    <x v="12"/>
    <n v="3"/>
    <x v="26"/>
    <n v="1"/>
    <n v="1.6"/>
    <x v="0"/>
    <n v="108.8"/>
    <n v="0"/>
    <n v="108.8"/>
  </r>
  <r>
    <s v="COLGATE 3800 DEB."/>
    <s v="Colgate-Palmolive Nederland BV"/>
    <s v="101t"/>
    <n v="101090957606"/>
    <n v="101030165001"/>
    <n v="930"/>
    <s v="Inv Booked"/>
    <s v="0002247146"/>
    <s v="Verkoop"/>
    <n v="200"/>
    <s v="Transport drops"/>
    <s v="9 - verwerkt"/>
    <n v="0"/>
    <m/>
    <d v="2023-03-30T00:00:00"/>
    <s v="DROP"/>
    <s v="0001010909576060098398_009"/>
    <m/>
    <m/>
    <m/>
    <s v="EUR"/>
    <n v="54.4"/>
    <s v="EUR"/>
    <n v="54.4"/>
    <s v="EUR"/>
    <n v="54.4"/>
    <n v="54.4"/>
    <n v="0"/>
    <s v="N"/>
    <n v="1223000326"/>
    <d v="2023-04-13T00:00:00"/>
    <m/>
    <d v="2023-03-30T00:00:00"/>
    <s v="00:00"/>
    <s v="23:59"/>
    <d v="2023-03-30T00:00:00"/>
    <s v="08:00"/>
    <s v="19:00"/>
    <n v="1"/>
    <s v="ce"/>
    <n v="2"/>
    <n v="0.8"/>
    <n v="0"/>
    <s v="Kuehne+Nagel Tiel 3 Standpl"/>
    <s v="De Diepert 5"/>
    <s v="Tiel"/>
    <s v="4004 MA"/>
    <s v="NL"/>
    <x v="38"/>
    <s v="Andries Copierhof 2"/>
    <x v="40"/>
    <s v="3059 LM"/>
    <s v="NL"/>
    <s v="0002247146"/>
    <s v="0098398_009"/>
    <s v="31V"/>
    <s v="NL001131849B01"/>
    <n v="2"/>
    <n v="0"/>
    <n v="54.4"/>
    <s v="N"/>
    <s v="Peter Appel Transport B.V."/>
    <n v="36744"/>
    <d v="2023-03-30T00:00:00"/>
    <s v="19:14:00"/>
    <n v="0"/>
    <x v="3"/>
    <x v="12"/>
    <n v="3"/>
    <x v="33"/>
    <n v="1"/>
    <n v="0.8"/>
    <x v="6"/>
    <n v="54.4"/>
    <n v="0"/>
    <n v="54.4"/>
  </r>
  <r>
    <s v="COLGATE 3800 DEB."/>
    <s v="Colgate-Palmolive Nederland BV"/>
    <s v="101t"/>
    <n v="101090957606"/>
    <n v="101030165002"/>
    <n v="930"/>
    <s v="Inv Booked"/>
    <s v="0002247143"/>
    <s v="Verkoop"/>
    <n v="200"/>
    <s v="Transport drops"/>
    <s v="9 - verwerkt"/>
    <n v="0"/>
    <m/>
    <d v="2023-03-30T00:00:00"/>
    <s v="DROP"/>
    <s v="0001010909576060098398_003"/>
    <m/>
    <m/>
    <m/>
    <s v="EUR"/>
    <n v="54.4"/>
    <s v="EUR"/>
    <n v="54.4"/>
    <s v="EUR"/>
    <n v="54.4"/>
    <n v="54.4"/>
    <n v="0"/>
    <s v="N"/>
    <n v="1223000326"/>
    <d v="2023-04-13T00:00:00"/>
    <m/>
    <d v="2023-03-30T00:00:00"/>
    <s v="00:00"/>
    <s v="23:59"/>
    <d v="2023-03-30T00:00:00"/>
    <s v="07:00"/>
    <s v="13:00"/>
    <n v="0.8"/>
    <s v="ce"/>
    <n v="27"/>
    <n v="0.8"/>
    <n v="0"/>
    <s v="Kuehne+Nagel Tiel 3 Standpl"/>
    <s v="De Diepert 5"/>
    <s v="Tiel"/>
    <s v="4004 MA"/>
    <s v="NL"/>
    <x v="35"/>
    <s v="POMPHOEKWEG 1"/>
    <x v="37"/>
    <s v="5222 BE"/>
    <s v="NL"/>
    <s v="0002247143"/>
    <s v="0098398_003"/>
    <s v="31V"/>
    <s v="NL001131849B01"/>
    <n v="2"/>
    <n v="0"/>
    <n v="54.4"/>
    <s v="N"/>
    <s v="Peter Appel Transport B.V."/>
    <n v="36744"/>
    <d v="2023-03-30T00:00:00"/>
    <s v="09:59:00"/>
    <n v="0"/>
    <x v="3"/>
    <x v="12"/>
    <n v="3"/>
    <x v="31"/>
    <n v="1"/>
    <n v="1.6"/>
    <x v="6"/>
    <n v="108.8"/>
    <n v="0"/>
    <n v="108.8"/>
  </r>
  <r>
    <s v="COLGATE 3800 DEB."/>
    <s v="Colgate-Palmolive Nederland BV"/>
    <s v="101t"/>
    <n v="101090957606"/>
    <n v="101030165003"/>
    <n v="930"/>
    <s v="Inv Booked"/>
    <s v="0002247150"/>
    <s v="Verkoop"/>
    <n v="200"/>
    <s v="Transport drops"/>
    <s v="9 - verwerkt"/>
    <n v="0"/>
    <m/>
    <d v="2023-03-30T00:00:00"/>
    <s v="DROP"/>
    <s v="0001010909576060098398_004"/>
    <m/>
    <m/>
    <m/>
    <s v="EUR"/>
    <n v="54.4"/>
    <s v="EUR"/>
    <n v="54.4"/>
    <s v="EUR"/>
    <n v="54.4"/>
    <n v="54.4"/>
    <n v="0"/>
    <s v="N"/>
    <n v="1223000326"/>
    <d v="2023-04-13T00:00:00"/>
    <m/>
    <d v="2023-03-30T00:00:00"/>
    <s v="00:00"/>
    <s v="23:59"/>
    <d v="2023-03-30T00:00:00"/>
    <s v="08:00"/>
    <s v="16:00"/>
    <n v="0.8"/>
    <s v="ce"/>
    <n v="27"/>
    <n v="0.8"/>
    <n v="0"/>
    <s v="Kuehne+Nagel Tiel 3 Standpl"/>
    <s v="De Diepert 5"/>
    <s v="Tiel"/>
    <s v="4004 MA"/>
    <s v="NL"/>
    <x v="58"/>
    <s v="Phoenixstraat 21"/>
    <x v="32"/>
    <s v="1812PP"/>
    <s v="NL"/>
    <s v="0002247150"/>
    <s v="0098398_004"/>
    <s v="31V"/>
    <s v="NL001131849B01"/>
    <n v="2"/>
    <n v="0"/>
    <n v="54.4"/>
    <s v="N"/>
    <s v="Peter Appel Transport B.V."/>
    <n v="36744"/>
    <d v="2023-03-30T00:00:00"/>
    <s v="09:59:00"/>
    <n v="0"/>
    <x v="3"/>
    <x v="12"/>
    <n v="3"/>
    <x v="28"/>
    <n v="1"/>
    <n v="0.8"/>
    <x v="6"/>
    <n v="54.4"/>
    <n v="0"/>
    <n v="54.4"/>
  </r>
  <r>
    <s v="COLGATE 3800 DEB."/>
    <s v="Colgate-Palmolive Nederland BV"/>
    <s v="101t"/>
    <n v="101090957790"/>
    <n v="101030165004"/>
    <n v="930"/>
    <s v="Inv Booked"/>
    <s v="0002247154"/>
    <s v="Verkoop"/>
    <n v="170"/>
    <s v="Transport drops zone"/>
    <s v="9 - verwerkt"/>
    <n v="0"/>
    <m/>
    <d v="2023-03-30T00:00:00"/>
    <s v="DROP"/>
    <s v="0001010909577900098496_010"/>
    <m/>
    <m/>
    <m/>
    <s v="EUR"/>
    <n v="44.37"/>
    <s v="EUR"/>
    <n v="44.37"/>
    <s v="EUR"/>
    <n v="44.37"/>
    <n v="44.37"/>
    <n v="0"/>
    <s v="N"/>
    <n v="1223000326"/>
    <d v="2023-04-13T00:00:00"/>
    <m/>
    <d v="2023-03-30T00:00:00"/>
    <s v="00:00"/>
    <s v="23:59"/>
    <d v="2023-03-30T00:00:00"/>
    <s v="07:00"/>
    <s v="08:00"/>
    <n v="1.6"/>
    <s v="ce"/>
    <n v="986"/>
    <n v="1.6"/>
    <n v="2"/>
    <s v="Kuehne+Nagel Tiel 3 Standpl"/>
    <s v="De Diepert 5"/>
    <s v="Tiel"/>
    <s v="4004 MA"/>
    <s v="NL"/>
    <x v="2"/>
    <s v="Pegasusweg 1"/>
    <x v="3"/>
    <s v="5015BZ"/>
    <s v="NL"/>
    <s v="0002247154"/>
    <s v="0098496_010"/>
    <s v="31V"/>
    <s v="NL001131849B01"/>
    <n v="2"/>
    <n v="0"/>
    <n v="44.37"/>
    <s v="N"/>
    <s v="Peter Appel Transport B.V."/>
    <n v="36622"/>
    <d v="2023-03-30T00:00:00"/>
    <s v="07:57:00"/>
    <n v="0"/>
    <x v="3"/>
    <x v="12"/>
    <n v="3"/>
    <x v="3"/>
    <n v="1"/>
    <n v="1.6"/>
    <x v="2"/>
    <n v="44.37"/>
    <n v="0"/>
    <n v="44.37"/>
  </r>
  <r>
    <s v="COLGATE 3800 DEB."/>
    <s v="Colgate-Palmolive Nederland BV"/>
    <s v="101t"/>
    <n v="101090958166"/>
    <n v="101030165005"/>
    <n v="930"/>
    <s v="Inv Booked"/>
    <s v="0002247152"/>
    <s v="Verkoop"/>
    <n v="170"/>
    <s v="Transport drops zone"/>
    <s v="9 - verwerkt"/>
    <n v="0"/>
    <m/>
    <d v="2023-03-30T00:00:00"/>
    <s v="DROP"/>
    <s v="0001010909581660098743_003"/>
    <m/>
    <m/>
    <m/>
    <s v="EUR"/>
    <n v="52.45"/>
    <s v="EUR"/>
    <n v="52.45"/>
    <s v="EUR"/>
    <n v="52.45"/>
    <n v="52.45"/>
    <n v="0"/>
    <s v="N"/>
    <n v="1223000326"/>
    <d v="2023-04-13T00:00:00"/>
    <m/>
    <d v="2023-03-30T00:00:00"/>
    <s v="00:00"/>
    <s v="23:59"/>
    <d v="2023-03-30T00:00:00"/>
    <s v="11:00"/>
    <s v="12:00"/>
    <n v="1.6"/>
    <s v="ce"/>
    <n v="1208"/>
    <n v="1.6"/>
    <n v="2"/>
    <s v="Kuehne+Nagel Tiel 3 Standpl"/>
    <s v="De Diepert 5"/>
    <s v="Tiel"/>
    <s v="4004 MA"/>
    <s v="NL"/>
    <x v="13"/>
    <s v="GALVANIWEG 1"/>
    <x v="16"/>
    <s v="8013 RG"/>
    <s v="NL"/>
    <s v="0002247152"/>
    <s v="0098743_003"/>
    <s v="31V"/>
    <s v="NL001131849B01"/>
    <n v="2"/>
    <n v="0"/>
    <n v="52.45"/>
    <s v="N"/>
    <s v="Peter Appel Transport B.V."/>
    <n v="36622"/>
    <d v="2023-03-30T00:00:00"/>
    <s v="11:38:00"/>
    <n v="0"/>
    <x v="3"/>
    <x v="12"/>
    <n v="3"/>
    <x v="14"/>
    <n v="1"/>
    <n v="1.6"/>
    <x v="2"/>
    <n v="52.45"/>
    <n v="0"/>
    <n v="52.45"/>
  </r>
  <r>
    <s v="COLGATE 3800 DEB."/>
    <s v="Colgate-Palmolive Nederland BV"/>
    <s v="101t"/>
    <n v="101090957790"/>
    <n v="101030165008"/>
    <n v="930"/>
    <s v="Inv Booked"/>
    <s v="0002247164"/>
    <s v="Verkoop"/>
    <n v="200"/>
    <s v="Transport drops"/>
    <s v="9 - verwerkt"/>
    <n v="0"/>
    <m/>
    <d v="2023-03-30T00:00:00"/>
    <s v="DROP"/>
    <s v="0001010909577900098398_005"/>
    <m/>
    <m/>
    <m/>
    <s v="EUR"/>
    <n v="54.4"/>
    <s v="EUR"/>
    <n v="54.4"/>
    <s v="EUR"/>
    <n v="54.4"/>
    <n v="54.4"/>
    <n v="0"/>
    <s v="N"/>
    <n v="1223000326"/>
    <d v="2023-04-13T00:00:00"/>
    <m/>
    <d v="2023-03-30T00:00:00"/>
    <s v="00:00"/>
    <s v="23:59"/>
    <d v="2023-03-30T00:00:00"/>
    <s v="08:00"/>
    <s v="16:00"/>
    <n v="0.8"/>
    <s v="ce"/>
    <n v="163"/>
    <n v="0.8"/>
    <n v="0"/>
    <s v="Kuehne+Nagel Tiel 3 Standpl"/>
    <s v="De Diepert 5"/>
    <s v="Tiel"/>
    <s v="4004 MA"/>
    <s v="NL"/>
    <x v="62"/>
    <s v="Veldweg 5"/>
    <x v="49"/>
    <s v="5061KJ"/>
    <s v="NL"/>
    <s v="0002247164"/>
    <s v="0098398_005"/>
    <s v="31V"/>
    <s v="NL001131849B01"/>
    <n v="2"/>
    <n v="0"/>
    <n v="54.4"/>
    <s v="N"/>
    <s v="Peter Appel Transport B.V."/>
    <n v="36744"/>
    <d v="2023-03-30T00:00:00"/>
    <s v="09:59:00"/>
    <n v="0"/>
    <x v="3"/>
    <x v="12"/>
    <n v="3"/>
    <x v="3"/>
    <n v="1"/>
    <n v="1.6"/>
    <x v="6"/>
    <n v="108.8"/>
    <n v="0"/>
    <n v="108.8"/>
  </r>
  <r>
    <s v="COLGATE 3800 DEB."/>
    <s v="Colgate-Palmolive Nederland BV"/>
    <s v="101t"/>
    <n v="101090958167"/>
    <n v="101030165009"/>
    <n v="930"/>
    <s v="Inv Booked"/>
    <s v="0002247172"/>
    <s v="Verkoop"/>
    <n v="170"/>
    <s v="Transport drops zone"/>
    <s v="9 - verwerkt"/>
    <n v="0"/>
    <m/>
    <d v="2023-03-30T00:00:00"/>
    <s v="DROP"/>
    <s v="0001010909581670098746_002"/>
    <m/>
    <m/>
    <m/>
    <s v="EUR"/>
    <n v="79.12"/>
    <s v="EUR"/>
    <n v="79.12"/>
    <s v="EUR"/>
    <n v="79.12"/>
    <n v="79.12"/>
    <n v="0"/>
    <s v="N"/>
    <n v="1223000326"/>
    <d v="2023-04-13T00:00:00"/>
    <m/>
    <d v="2023-03-30T00:00:00"/>
    <s v="00:00"/>
    <s v="23:59"/>
    <d v="2023-03-30T00:00:00"/>
    <s v="06:00"/>
    <s v="14:00"/>
    <n v="4"/>
    <s v="ce"/>
    <n v="3642"/>
    <n v="4"/>
    <n v="4"/>
    <s v="Kuehne+Nagel Tiel 3 Standpl"/>
    <s v="De Diepert 5"/>
    <s v="Tiel"/>
    <s v="4004 MA"/>
    <s v="NL"/>
    <x v="33"/>
    <s v="Tussenriemer 40"/>
    <x v="35"/>
    <s v="4704SR"/>
    <s v="NL"/>
    <s v="0002247172"/>
    <s v="0098746_002"/>
    <s v="31V"/>
    <s v="NL001131849B01"/>
    <n v="2"/>
    <n v="0"/>
    <n v="79.12"/>
    <s v="N"/>
    <s v="Peter Appel Transport B.V."/>
    <n v="36622"/>
    <d v="2023-03-30T00:00:00"/>
    <s v="13:30:00"/>
    <n v="15"/>
    <x v="3"/>
    <x v="12"/>
    <n v="3"/>
    <x v="29"/>
    <n v="1"/>
    <n v="4"/>
    <x v="8"/>
    <n v="79.12"/>
    <n v="0"/>
    <n v="79.12"/>
  </r>
  <r>
    <s v="COLGATE 3800 DEB."/>
    <s v="Colgate-Palmolive Nederland BV"/>
    <s v="101t"/>
    <n v="101090957794"/>
    <n v="101030165010"/>
    <n v="930"/>
    <s v="Inv Booked"/>
    <s v="0002247166"/>
    <s v="Verkoop"/>
    <n v="170"/>
    <s v="Transport drops zone"/>
    <s v="9 - verwerkt"/>
    <n v="0"/>
    <m/>
    <d v="2023-03-30T00:00:00"/>
    <s v="DROP"/>
    <s v="0001010909577940098502_003"/>
    <m/>
    <m/>
    <m/>
    <s v="EUR"/>
    <n v="116.86"/>
    <s v="EUR"/>
    <n v="116.86"/>
    <s v="EUR"/>
    <n v="116.86"/>
    <n v="116.86"/>
    <n v="0"/>
    <s v="N"/>
    <n v="1223000326"/>
    <d v="2023-04-13T00:00:00"/>
    <m/>
    <d v="2023-03-30T00:00:00"/>
    <s v="00:00"/>
    <s v="23:59"/>
    <d v="2023-03-30T00:00:00"/>
    <s v="11:00"/>
    <s v="11:00"/>
    <n v="6.4"/>
    <s v="ce"/>
    <n v="6390"/>
    <n v="6.4"/>
    <n v="8"/>
    <s v="Kuehne+Nagel Tiel 3 Standpl"/>
    <s v="De Diepert 5"/>
    <s v="Tiel"/>
    <s v="4004 MA"/>
    <s v="NL"/>
    <x v="32"/>
    <s v="Afrikastraat 10"/>
    <x v="34"/>
    <s v="6014CG"/>
    <s v="NL"/>
    <s v="0002247166"/>
    <s v="0098502_003"/>
    <s v="31V"/>
    <s v="NL001131849B01"/>
    <n v="2"/>
    <n v="0"/>
    <n v="116.86"/>
    <s v="N"/>
    <s v="Peter Appel Transport B.V."/>
    <n v="36622"/>
    <d v="2023-03-30T00:00:00"/>
    <s v="11:21:00"/>
    <n v="0"/>
    <x v="3"/>
    <x v="12"/>
    <n v="3"/>
    <x v="23"/>
    <n v="1"/>
    <n v="6.4"/>
    <x v="3"/>
    <n v="116.86"/>
    <n v="0"/>
    <n v="116.86"/>
  </r>
  <r>
    <s v="COLGATE 3800 DEB."/>
    <s v="Colgate-Palmolive Nederland BV"/>
    <s v="101t"/>
    <n v="101090957790"/>
    <n v="101030165012"/>
    <n v="930"/>
    <s v="Inv Booked"/>
    <s v="0002247153"/>
    <s v="Verkoop"/>
    <n v="170"/>
    <s v="Transport drops zone"/>
    <s v="9 - verwerkt"/>
    <n v="0"/>
    <m/>
    <d v="2023-03-30T00:00:00"/>
    <s v="DROP"/>
    <s v="0001010909577900098496_004"/>
    <m/>
    <m/>
    <m/>
    <s v="EUR"/>
    <n v="28.49"/>
    <s v="EUR"/>
    <n v="28.49"/>
    <s v="EUR"/>
    <n v="28.49"/>
    <n v="28.49"/>
    <n v="0"/>
    <s v="N"/>
    <n v="1223000326"/>
    <d v="2023-04-13T00:00:00"/>
    <m/>
    <d v="2023-03-30T00:00:00"/>
    <s v="00:00"/>
    <s v="23:59"/>
    <d v="2023-03-30T00:00:00"/>
    <s v="10:00"/>
    <s v="11:00"/>
    <n v="0.8"/>
    <s v="ce"/>
    <n v="393"/>
    <n v="0.8"/>
    <n v="0"/>
    <s v="Kuehne+Nagel Tiel 3 Standpl"/>
    <s v="De Diepert 5"/>
    <s v="Tiel"/>
    <s v="4004 MA"/>
    <s v="NL"/>
    <x v="7"/>
    <s v="HOOFDTOCHT 1"/>
    <x v="7"/>
    <s v="1507 CJ"/>
    <s v="NL"/>
    <s v="0002247153"/>
    <s v="0098496_004"/>
    <s v="31V"/>
    <s v="NL001131849B01"/>
    <n v="2"/>
    <n v="0"/>
    <n v="28.49"/>
    <s v="N"/>
    <s v="Peter Appel Transport B.V."/>
    <n v="36622"/>
    <d v="2023-03-30T00:00:00"/>
    <s v="10:10:00"/>
    <n v="0"/>
    <x v="3"/>
    <x v="12"/>
    <n v="3"/>
    <x v="7"/>
    <n v="1"/>
    <n v="0.8"/>
    <x v="2"/>
    <n v="28.49"/>
    <n v="0"/>
    <n v="28.49"/>
  </r>
  <r>
    <s v="COLGATE 3800 DEB."/>
    <s v="Colgate-Palmolive Nederland BV"/>
    <s v="101t"/>
    <n v="101090958169"/>
    <n v="101030165013"/>
    <n v="930"/>
    <s v="Inv Booked"/>
    <s v="0002247176"/>
    <s v="Verkoop"/>
    <n v="170"/>
    <s v="Transport drops zone"/>
    <s v="9 - verwerkt"/>
    <n v="0"/>
    <m/>
    <d v="2023-03-30T00:00:00"/>
    <s v="DROP"/>
    <s v="0001010909581690098754_002"/>
    <m/>
    <m/>
    <m/>
    <s v="EUR"/>
    <n v="42.88"/>
    <s v="EUR"/>
    <n v="42.88"/>
    <s v="EUR"/>
    <n v="42.88"/>
    <n v="42.88"/>
    <n v="0"/>
    <s v="N"/>
    <n v="1223000326"/>
    <d v="2023-04-13T00:00:00"/>
    <m/>
    <d v="2023-03-30T00:00:00"/>
    <s v="00:00"/>
    <s v="23:59"/>
    <d v="2023-03-30T00:00:00"/>
    <s v="06:00"/>
    <s v="14:00"/>
    <n v="4"/>
    <s v="ce"/>
    <n v="3642"/>
    <n v="4"/>
    <n v="4"/>
    <s v="Kuehne+Nagel Tiel 3 Standpl"/>
    <s v="De Diepert 5"/>
    <s v="Tiel"/>
    <s v="4004 MA"/>
    <s v="NL"/>
    <x v="31"/>
    <s v="Ohmweg 3"/>
    <x v="33"/>
    <s v="4104BM"/>
    <s v="NL"/>
    <s v="0002247176"/>
    <s v="0098754_002"/>
    <s v="31V"/>
    <s v="NL001131849B01"/>
    <n v="2"/>
    <n v="0"/>
    <n v="42.88"/>
    <s v="N"/>
    <s v="Peter Appel Transport B.V."/>
    <n v="36622"/>
    <d v="2023-03-30T00:00:00"/>
    <s v="08:49:00"/>
    <n v="0"/>
    <x v="3"/>
    <x v="12"/>
    <n v="3"/>
    <x v="6"/>
    <n v="1"/>
    <n v="4"/>
    <x v="8"/>
    <n v="42.88"/>
    <n v="0"/>
    <n v="42.88"/>
  </r>
  <r>
    <s v="COLGATE 3800 DEB."/>
    <s v="Colgate-Palmolive Nederland BV"/>
    <s v="101t"/>
    <n v="101090957606"/>
    <n v="101030165014"/>
    <n v="930"/>
    <s v="Inv Booked"/>
    <s v="0002247149"/>
    <s v="Verkoop"/>
    <n v="200"/>
    <s v="Transport drops"/>
    <s v="9 - verwerkt"/>
    <n v="0"/>
    <m/>
    <d v="2023-03-30T00:00:00"/>
    <s v="DROP"/>
    <s v="0001010909576060098398_006"/>
    <m/>
    <m/>
    <m/>
    <s v="EUR"/>
    <n v="54.4"/>
    <s v="EUR"/>
    <n v="54.4"/>
    <s v="EUR"/>
    <n v="54.4"/>
    <n v="54.4"/>
    <n v="0"/>
    <s v="N"/>
    <n v="1223000326"/>
    <d v="2023-04-13T00:00:00"/>
    <m/>
    <d v="2023-03-30T00:00:00"/>
    <s v="00:00"/>
    <s v="23:59"/>
    <d v="2023-03-30T00:00:00"/>
    <s v="08:30"/>
    <s v="17:00"/>
    <n v="0.8"/>
    <s v="ce"/>
    <n v="38"/>
    <n v="0.8"/>
    <n v="0"/>
    <s v="Kuehne+Nagel Tiel 3 Standpl"/>
    <s v="De Diepert 5"/>
    <s v="Tiel"/>
    <s v="4004 MA"/>
    <s v="NL"/>
    <x v="69"/>
    <s v="Avignonlaan 10"/>
    <x v="29"/>
    <s v="5627 GA"/>
    <s v="NL"/>
    <s v="0002247149"/>
    <s v="0098398_006"/>
    <s v="31V"/>
    <s v="NL001131849B01"/>
    <n v="2"/>
    <n v="0"/>
    <n v="54.4"/>
    <s v="N"/>
    <s v="Peter Appel Transport B.V."/>
    <n v="36744"/>
    <d v="2023-03-30T00:00:00"/>
    <s v="12:37:00"/>
    <n v="0"/>
    <x v="3"/>
    <x v="12"/>
    <n v="3"/>
    <x v="25"/>
    <n v="1"/>
    <n v="0.8"/>
    <x v="6"/>
    <n v="54.4"/>
    <n v="0"/>
    <n v="54.4"/>
  </r>
  <r>
    <s v="COLGATE 3800 DEB."/>
    <s v="Colgate-Palmolive Nederland BV"/>
    <s v="101t"/>
    <n v="101090957794"/>
    <n v="101030165016"/>
    <n v="930"/>
    <s v="Inv Booked"/>
    <s v="0002247162"/>
    <s v="Verkoop"/>
    <n v="170"/>
    <s v="Transport drops zone"/>
    <s v="9 - verwerkt"/>
    <n v="0"/>
    <m/>
    <d v="2023-03-30T00:00:00"/>
    <s v="DROP"/>
    <s v="0001010909577940098502_002"/>
    <m/>
    <m/>
    <m/>
    <s v="EUR"/>
    <n v="41.57"/>
    <s v="EUR"/>
    <n v="41.57"/>
    <s v="EUR"/>
    <n v="41.57"/>
    <n v="41.57"/>
    <n v="0"/>
    <s v="N"/>
    <n v="1223000326"/>
    <d v="2023-04-13T00:00:00"/>
    <m/>
    <d v="2023-03-30T00:00:00"/>
    <s v="00:00"/>
    <s v="23:59"/>
    <d v="2023-03-30T00:00:00"/>
    <s v="08:00"/>
    <s v="16:00"/>
    <n v="3.2"/>
    <s v="ce"/>
    <n v="2005"/>
    <n v="3.2"/>
    <n v="2"/>
    <s v="Kuehne+Nagel Tiel 3 Standpl"/>
    <s v="De Diepert 5"/>
    <s v="Tiel"/>
    <s v="4004 MA"/>
    <s v="NL"/>
    <x v="40"/>
    <s v="Doornhoek 4050"/>
    <x v="20"/>
    <s v="5465TD"/>
    <s v="NL"/>
    <s v="0002247162"/>
    <s v="0098502_002"/>
    <s v="31V"/>
    <s v="NL001131849B01"/>
    <n v="2"/>
    <n v="0"/>
    <n v="41.57"/>
    <s v="N"/>
    <s v="Peter Appel Transport B.V."/>
    <n v="36622"/>
    <d v="2023-03-30T00:00:00"/>
    <s v="08:51:00"/>
    <n v="0"/>
    <x v="3"/>
    <x v="12"/>
    <n v="3"/>
    <x v="18"/>
    <n v="1"/>
    <n v="5.6"/>
    <x v="3"/>
    <n v="72.740000000000009"/>
    <n v="0"/>
    <n v="72.740000000000009"/>
  </r>
  <r>
    <s v="COLGATE 3800 DEB."/>
    <s v="Colgate-Palmolive Nederland BV"/>
    <s v="101t"/>
    <n v="101090957792"/>
    <n v="101030165034"/>
    <n v="930"/>
    <s v="Inv Booked"/>
    <s v="0002247168"/>
    <s v="Verkoop"/>
    <n v="170"/>
    <s v="Transport drops zone"/>
    <s v="9 - verwerkt"/>
    <n v="0"/>
    <m/>
    <d v="2023-03-30T00:00:00"/>
    <s v="DROP"/>
    <s v="0001010909577920098498_002"/>
    <m/>
    <m/>
    <m/>
    <s v="EUR"/>
    <n v="333.96"/>
    <s v="EUR"/>
    <n v="333.96"/>
    <s v="EUR"/>
    <n v="333.96"/>
    <n v="333.96"/>
    <n v="0"/>
    <s v="N"/>
    <n v="1223000326"/>
    <d v="2023-04-13T00:00:00"/>
    <m/>
    <d v="2023-03-30T00:00:00"/>
    <s v="00:00"/>
    <s v="23:59"/>
    <d v="2023-03-30T00:00:00"/>
    <s v="08:00"/>
    <s v="08:00"/>
    <n v="26"/>
    <s v="ce"/>
    <n v="20606"/>
    <n v="26.4"/>
    <n v="45"/>
    <s v="Kuehne+Nagel Tiel 3 Standpl"/>
    <s v="De Diepert 5"/>
    <s v="Tiel"/>
    <s v="4004 MA"/>
    <s v="NL"/>
    <x v="50"/>
    <s v="Fahrenheitweg 24"/>
    <x v="1"/>
    <s v="6101WR"/>
    <s v="NL"/>
    <s v="0002247168"/>
    <s v="0098498_002"/>
    <s v="31V"/>
    <s v="NL001131849B01"/>
    <n v="2"/>
    <n v="0"/>
    <n v="333.96"/>
    <s v="N"/>
    <s v="Peter Appel Transport B.V."/>
    <n v="36622"/>
    <d v="2023-03-30T00:00:00"/>
    <s v="08:56:00"/>
    <n v="0"/>
    <x v="3"/>
    <x v="12"/>
    <n v="3"/>
    <x v="1"/>
    <n v="1"/>
    <n v="26.4"/>
    <x v="1"/>
    <n v="333.96"/>
    <n v="0"/>
    <n v="333.96"/>
  </r>
  <r>
    <s v="COLGATE 3800 DEB."/>
    <s v="Colgate-Palmolive Nederland BV"/>
    <s v="101t"/>
    <n v="101090958676"/>
    <n v="101030165178"/>
    <n v="930"/>
    <s v="Inv Booked"/>
    <s v="0001334028 2ND DEL"/>
    <s v="Verkoop"/>
    <n v="170"/>
    <s v="Transport drops zone"/>
    <s v="9 - verwerkt"/>
    <n v="0"/>
    <m/>
    <d v="2023-03-30T00:00:00"/>
    <s v="DROP"/>
    <s v="0001010909586760099056_002"/>
    <m/>
    <m/>
    <m/>
    <s v="EUR"/>
    <n v="38.11"/>
    <s v="EUR"/>
    <n v="38.11"/>
    <s v="EUR"/>
    <n v="38.11"/>
    <n v="38.11"/>
    <n v="0"/>
    <s v="Y"/>
    <n v="1223000326"/>
    <d v="2023-04-13T00:00:00"/>
    <m/>
    <d v="2023-03-30T00:00:00"/>
    <s v="00:00"/>
    <s v="23:59"/>
    <d v="2023-03-30T00:00:00"/>
    <s v="23:00"/>
    <s v="23:59"/>
    <n v="3.2"/>
    <s v="ce"/>
    <n v="2852"/>
    <n v="3.2"/>
    <n v="3"/>
    <s v="Kuehne+Nagel Tiel 3 Standpl"/>
    <s v="De Diepert 5"/>
    <s v="Tiel"/>
    <s v="4004 MA"/>
    <s v="NL"/>
    <x v="39"/>
    <s v="RANDWEG 2"/>
    <x v="6"/>
    <s v="4191 NN"/>
    <s v="NL"/>
    <s v="0001334028 2ND DEL"/>
    <s v="0099056_002"/>
    <s v="31V"/>
    <s v="NL001131849B01"/>
    <n v="2"/>
    <n v="0"/>
    <n v="38.11"/>
    <s v="N"/>
    <s v="Peter Appel Transport B.V."/>
    <n v="36622"/>
    <d v="2023-03-31T00:00:00"/>
    <s v="00:51:00"/>
    <n v="0"/>
    <x v="3"/>
    <x v="12"/>
    <n v="3"/>
    <x v="6"/>
    <n v="1"/>
    <n v="3.2"/>
    <x v="2"/>
    <n v="38.11"/>
    <n v="0"/>
    <n v="38.11"/>
  </r>
  <r>
    <s v="COLGATE 3800 DEB."/>
    <s v="Colgate-Palmolive Nederland BV"/>
    <s v="101t"/>
    <n v="101090958158"/>
    <n v="101030165030"/>
    <n v="930"/>
    <s v="Inv Booked"/>
    <s v="0002247169"/>
    <s v="Verkoop"/>
    <n v="170"/>
    <s v="Transport drops zone"/>
    <s v="9 - verwerkt"/>
    <n v="0"/>
    <m/>
    <d v="2023-03-30T00:00:00"/>
    <s v="DROP"/>
    <s v="0001010909581580098745_002"/>
    <m/>
    <m/>
    <m/>
    <s v="EUR"/>
    <n v="81.760000000000005"/>
    <s v="EUR"/>
    <n v="81.760000000000005"/>
    <s v="EUR"/>
    <n v="81.760000000000005"/>
    <n v="81.760000000000005"/>
    <n v="0"/>
    <s v="N"/>
    <n v="1223000326"/>
    <d v="2023-04-13T00:00:00"/>
    <m/>
    <d v="2023-03-30T00:00:00"/>
    <s v="00:00"/>
    <s v="23:59"/>
    <d v="2023-03-30T00:00:00"/>
    <s v="08:00"/>
    <s v="08:00"/>
    <n v="8"/>
    <s v="ce"/>
    <n v="6122"/>
    <n v="8"/>
    <n v="11"/>
    <s v="Kuehne+Nagel Tiel 3 Standpl"/>
    <s v="De Diepert 5"/>
    <s v="Tiel"/>
    <s v="4004 MA"/>
    <s v="NL"/>
    <x v="14"/>
    <s v="Rood 24"/>
    <x v="17"/>
    <s v="6666LT"/>
    <s v="NL"/>
    <s v="0002247169"/>
    <s v="0098745_002"/>
    <s v="31V"/>
    <s v="NL001131849B01"/>
    <n v="2"/>
    <n v="0"/>
    <n v="81.760000000000005"/>
    <s v="N"/>
    <s v="Peter Appel Transport B.V."/>
    <n v="36622"/>
    <d v="2023-03-30T00:00:00"/>
    <s v="08:16:00"/>
    <n v="0"/>
    <x v="3"/>
    <x v="12"/>
    <n v="3"/>
    <x v="15"/>
    <n v="1"/>
    <n v="10.4"/>
    <x v="5"/>
    <n v="106.29"/>
    <n v="0"/>
    <n v="106.29"/>
  </r>
  <r>
    <s v="COLGATE 3800 DEB."/>
    <s v="Colgate-Palmolive Nederland BV"/>
    <s v="101t"/>
    <n v="101090957796"/>
    <n v="101030165031"/>
    <n v="930"/>
    <s v="Inv Booked"/>
    <s v="0002247170"/>
    <s v="Verkoop"/>
    <n v="170"/>
    <s v="Transport drops zone"/>
    <s v="9 - verwerkt"/>
    <n v="0"/>
    <m/>
    <d v="2023-03-30T00:00:00"/>
    <s v="DROP"/>
    <s v="0001010909577960098504_002"/>
    <m/>
    <m/>
    <m/>
    <s v="EUR"/>
    <n v="312.27"/>
    <s v="EUR"/>
    <n v="312.27"/>
    <s v="EUR"/>
    <n v="312.27"/>
    <n v="312.27"/>
    <n v="0"/>
    <s v="N"/>
    <n v="1223000326"/>
    <d v="2023-04-13T00:00:00"/>
    <m/>
    <d v="2023-03-30T00:00:00"/>
    <s v="00:00"/>
    <s v="23:59"/>
    <d v="2023-03-30T00:00:00"/>
    <s v="11:00"/>
    <s v="11:00"/>
    <n v="23.2"/>
    <s v="ce"/>
    <n v="20167"/>
    <n v="23.2"/>
    <n v="40"/>
    <s v="Kuehne+Nagel Tiel 3 Standpl"/>
    <s v="De Diepert 5"/>
    <s v="Tiel"/>
    <s v="4004 MA"/>
    <s v="NL"/>
    <x v="1"/>
    <s v="Fahrenheitweg 1"/>
    <x v="1"/>
    <s v="6101WR"/>
    <s v="NL"/>
    <s v="0002247170"/>
    <s v="0098504_002"/>
    <s v="31V"/>
    <s v="NL001131849B01"/>
    <n v="2"/>
    <n v="0"/>
    <n v="312.27"/>
    <s v="N"/>
    <s v="Peter Appel Transport B.V."/>
    <n v="36622"/>
    <d v="2023-03-30T00:00:00"/>
    <s v="12:54:00"/>
    <n v="30"/>
    <x v="3"/>
    <x v="12"/>
    <n v="3"/>
    <x v="1"/>
    <n v="1"/>
    <n v="23.2"/>
    <x v="1"/>
    <n v="312.27"/>
    <n v="0"/>
    <n v="312.27"/>
  </r>
  <r>
    <s v="COLGATE 3800 DEB."/>
    <s v="Colgate-Palmolive Nederland BV"/>
    <s v="101t"/>
    <n v="101090958164"/>
    <n v="101030165032"/>
    <n v="930"/>
    <s v="Inv Booked"/>
    <s v="0002247175"/>
    <s v="Verkoop"/>
    <n v="170"/>
    <s v="Transport drops zone"/>
    <s v="9 - verwerkt"/>
    <n v="0"/>
    <m/>
    <d v="2023-03-30T00:00:00"/>
    <s v="DROP"/>
    <s v="0001010909581640098740_002"/>
    <m/>
    <m/>
    <m/>
    <s v="EUR"/>
    <n v="98.4"/>
    <s v="EUR"/>
    <n v="98.4"/>
    <s v="EUR"/>
    <n v="98.4"/>
    <n v="98.4"/>
    <n v="0"/>
    <s v="N"/>
    <n v="1223000326"/>
    <d v="2023-04-13T00:00:00"/>
    <m/>
    <d v="2023-03-30T00:00:00"/>
    <s v="00:00"/>
    <s v="23:59"/>
    <d v="2023-03-30T00:00:00"/>
    <s v="06:00"/>
    <s v="14:30"/>
    <n v="4.8"/>
    <s v="ce"/>
    <n v="4553"/>
    <n v="4.8"/>
    <n v="6"/>
    <s v="Kuehne+Nagel Tiel 3 Standpl"/>
    <s v="De Diepert 5"/>
    <s v="Tiel"/>
    <s v="4004 MA"/>
    <s v="NL"/>
    <x v="34"/>
    <s v="Birnieweg 13"/>
    <x v="36"/>
    <s v="7418 HH"/>
    <s v="NL"/>
    <s v="0002247175"/>
    <s v="0098740_002"/>
    <s v="31V"/>
    <s v="NL001131849B01"/>
    <n v="2"/>
    <n v="0"/>
    <n v="98.4"/>
    <s v="N"/>
    <s v="Peter Appel Transport B.V."/>
    <n v="36622"/>
    <d v="2023-03-30T00:00:00"/>
    <s v="09:37:00"/>
    <n v="49"/>
    <x v="3"/>
    <x v="12"/>
    <n v="3"/>
    <x v="30"/>
    <n v="1"/>
    <n v="4.8"/>
    <x v="8"/>
    <n v="98.4"/>
    <n v="0"/>
    <n v="98.4"/>
  </r>
  <r>
    <s v="COLGATE 3800 DEB."/>
    <s v="Colgate-Palmolive Nederland BV"/>
    <s v="101t"/>
    <n v="101090957794"/>
    <n v="101030165033"/>
    <n v="930"/>
    <s v="Inv Booked"/>
    <s v="0002247161"/>
    <s v="Verkoop"/>
    <n v="170"/>
    <s v="Transport drops zone"/>
    <s v="9 - verwerkt"/>
    <n v="0"/>
    <m/>
    <d v="2023-03-30T00:00:00"/>
    <s v="DROP"/>
    <s v="0001010909577940098502_002"/>
    <m/>
    <m/>
    <m/>
    <s v="EUR"/>
    <n v="31.17"/>
    <s v="EUR"/>
    <n v="31.17"/>
    <s v="EUR"/>
    <n v="31.17"/>
    <n v="31.17"/>
    <n v="0"/>
    <s v="N"/>
    <n v="1223000326"/>
    <d v="2023-04-13T00:00:00"/>
    <m/>
    <d v="2023-03-30T00:00:00"/>
    <s v="00:00"/>
    <s v="23:59"/>
    <d v="2023-03-30T00:00:00"/>
    <s v="07:00"/>
    <s v="14:00"/>
    <n v="2.4"/>
    <s v="ce"/>
    <n v="3129"/>
    <n v="2.4"/>
    <n v="4"/>
    <s v="Kuehne+Nagel Tiel 3 Standpl"/>
    <s v="De Diepert 5"/>
    <s v="Tiel"/>
    <s v="4004 MA"/>
    <s v="NL"/>
    <x v="17"/>
    <s v="Doornhoek 4050"/>
    <x v="20"/>
    <s v="5465TD"/>
    <s v="NL"/>
    <s v="0002247161"/>
    <s v="0098502_002"/>
    <s v="31V"/>
    <s v="NL001131849B01"/>
    <n v="2"/>
    <n v="0"/>
    <n v="31.17"/>
    <s v="N"/>
    <s v="Peter Appel Transport B.V."/>
    <n v="36622"/>
    <d v="2023-03-30T00:00:00"/>
    <s v="08:51:00"/>
    <n v="0"/>
    <x v="3"/>
    <x v="12"/>
    <n v="3"/>
    <x v="18"/>
    <n v="0"/>
    <s v=""/>
    <x v="3"/>
    <s v=""/>
    <n v="0"/>
    <s v=""/>
  </r>
  <r>
    <s v="COLGATE 3800 DEB."/>
    <s v="Colgate-Palmolive Nederland BV"/>
    <s v="101t"/>
    <n v="101090957791"/>
    <n v="101030165017"/>
    <n v="930"/>
    <s v="Inv Booked"/>
    <s v="0002247160"/>
    <s v="Verkoop"/>
    <n v="170"/>
    <s v="Transport drops zone"/>
    <s v="9 - verwerkt"/>
    <n v="0"/>
    <m/>
    <d v="2023-03-30T00:00:00"/>
    <s v="DROP"/>
    <s v="0001010909577910098497_004"/>
    <m/>
    <m/>
    <m/>
    <s v="EUR"/>
    <n v="62.16"/>
    <s v="EUR"/>
    <n v="62.16"/>
    <s v="EUR"/>
    <n v="62.16"/>
    <n v="62.16"/>
    <n v="0"/>
    <s v="N"/>
    <n v="1223000326"/>
    <d v="2023-04-13T00:00:00"/>
    <m/>
    <d v="2023-03-30T00:00:00"/>
    <s v="00:00"/>
    <s v="23:59"/>
    <d v="2023-03-30T00:00:00"/>
    <s v="07:00"/>
    <s v="15:00"/>
    <n v="2.4"/>
    <s v="ce"/>
    <n v="1002"/>
    <n v="2.4"/>
    <n v="0"/>
    <s v="Kuehne+Nagel Tiel 3 Standpl"/>
    <s v="De Diepert 5"/>
    <s v="Tiel"/>
    <s v="4004 MA"/>
    <s v="NL"/>
    <x v="3"/>
    <s v="FACETLAAN 6"/>
    <x v="4"/>
    <s v="2665 NR"/>
    <s v="NL"/>
    <s v="0002247160"/>
    <s v="0098497_004"/>
    <s v="31V"/>
    <s v="NL001131849B01"/>
    <n v="2"/>
    <n v="0"/>
    <n v="62.16"/>
    <s v="N"/>
    <s v="Peter Appel Transport B.V."/>
    <n v="36622"/>
    <d v="2023-03-30T00:00:00"/>
    <s v="09:44:00"/>
    <n v="39"/>
    <x v="3"/>
    <x v="12"/>
    <n v="3"/>
    <x v="4"/>
    <n v="1"/>
    <n v="2.4"/>
    <x v="3"/>
    <n v="62.16"/>
    <n v="0"/>
    <n v="62.16"/>
  </r>
  <r>
    <s v="COLGATE 3800 DEB."/>
    <s v="Colgate-Palmolive Nederland BV"/>
    <s v="101t"/>
    <n v="101090958170"/>
    <n v="101030165018"/>
    <n v="930"/>
    <s v="Inv Booked"/>
    <s v="0002247159"/>
    <s v="Verkoop"/>
    <n v="170"/>
    <s v="Transport drops zone"/>
    <s v="9 - verwerkt"/>
    <n v="0"/>
    <m/>
    <d v="2023-03-30T00:00:00"/>
    <s v="DROP"/>
    <s v="0001010909581700098751_003"/>
    <m/>
    <m/>
    <m/>
    <s v="EUR"/>
    <n v="82.99"/>
    <s v="EUR"/>
    <n v="82.99"/>
    <s v="EUR"/>
    <n v="82.99"/>
    <n v="82.99"/>
    <n v="0"/>
    <s v="N"/>
    <n v="1223000326"/>
    <d v="2023-04-13T00:00:00"/>
    <m/>
    <d v="2023-03-30T00:00:00"/>
    <s v="00:00"/>
    <s v="23:59"/>
    <d v="2023-03-30T00:00:00"/>
    <s v="08:00"/>
    <s v="13:00"/>
    <n v="4.8"/>
    <s v="ce"/>
    <n v="3689"/>
    <n v="4.8"/>
    <n v="7"/>
    <s v="Kuehne+Nagel Tiel 3 Standpl"/>
    <s v="De Diepert 5"/>
    <s v="Tiel"/>
    <s v="4004 MA"/>
    <s v="NL"/>
    <x v="28"/>
    <s v="ECOFACTORIJ  20"/>
    <x v="31"/>
    <s v="7325 WC"/>
    <s v="NL"/>
    <s v="0002247159"/>
    <s v="0098751_003"/>
    <s v="31V"/>
    <s v="NL001131849B01"/>
    <n v="2"/>
    <n v="0"/>
    <n v="82.99"/>
    <s v="N"/>
    <s v="Peter Appel Transport B.V."/>
    <n v="36622"/>
    <d v="2023-03-30T00:00:00"/>
    <s v="12:58:00"/>
    <n v="0"/>
    <x v="3"/>
    <x v="12"/>
    <n v="3"/>
    <x v="27"/>
    <n v="1"/>
    <n v="4.8"/>
    <x v="0"/>
    <n v="82.99"/>
    <n v="0"/>
    <n v="82.99"/>
  </r>
  <r>
    <s v="COLGATE 3800 DEB."/>
    <s v="Colgate-Palmolive Nederland BV"/>
    <s v="101t"/>
    <n v="101090957606"/>
    <n v="101030165019"/>
    <n v="930"/>
    <s v="Inv Booked"/>
    <s v="0002247147"/>
    <s v="Verkoop"/>
    <n v="200"/>
    <s v="Transport drops"/>
    <s v="9 - verwerkt"/>
    <n v="0"/>
    <m/>
    <d v="2023-03-30T00:00:00"/>
    <s v="DROP"/>
    <s v="0001010909576060098398_003"/>
    <m/>
    <m/>
    <m/>
    <s v="EUR"/>
    <n v="54.4"/>
    <s v="EUR"/>
    <n v="54.4"/>
    <s v="EUR"/>
    <n v="54.4"/>
    <n v="54.4"/>
    <n v="0"/>
    <s v="N"/>
    <n v="1223000326"/>
    <d v="2023-04-13T00:00:00"/>
    <m/>
    <d v="2023-03-30T00:00:00"/>
    <s v="00:00"/>
    <s v="23:59"/>
    <d v="2023-03-30T00:00:00"/>
    <s v="07:00"/>
    <s v="13:00"/>
    <n v="0.8"/>
    <s v="ce"/>
    <n v="23"/>
    <n v="0.8"/>
    <n v="0"/>
    <s v="Kuehne+Nagel Tiel 3 Standpl"/>
    <s v="De Diepert 5"/>
    <s v="Tiel"/>
    <s v="4004 MA"/>
    <s v="NL"/>
    <x v="35"/>
    <s v="POMPHOEKWEG 1"/>
    <x v="37"/>
    <s v="5222 BE"/>
    <s v="NL"/>
    <s v="0002247147"/>
    <s v="0098398_003"/>
    <s v="31V"/>
    <s v="NL001131849B01"/>
    <n v="2"/>
    <n v="0"/>
    <n v="54.4"/>
    <s v="N"/>
    <s v="Peter Appel Transport B.V."/>
    <n v="36744"/>
    <d v="2023-03-30T00:00:00"/>
    <s v="09:59:00"/>
    <n v="0"/>
    <x v="3"/>
    <x v="12"/>
    <n v="3"/>
    <x v="31"/>
    <n v="0"/>
    <s v=""/>
    <x v="6"/>
    <s v=""/>
    <n v="0"/>
    <s v=""/>
  </r>
  <r>
    <s v="COLGATE 3800 DEB."/>
    <s v="Colgate-Palmolive Nederland BV"/>
    <s v="101t"/>
    <n v="101090957790"/>
    <n v="101030165020"/>
    <n v="930"/>
    <s v="Inv Booked"/>
    <s v="0002247155"/>
    <s v="Verkoop"/>
    <n v="170"/>
    <s v="Transport drops zone"/>
    <s v="9 - verwerkt"/>
    <n v="0"/>
    <m/>
    <d v="2023-03-30T00:00:00"/>
    <s v="DROP"/>
    <s v="0001010909577900098496_003"/>
    <m/>
    <m/>
    <m/>
    <s v="EUR"/>
    <n v="62.16"/>
    <s v="EUR"/>
    <n v="62.16"/>
    <s v="EUR"/>
    <n v="62.16"/>
    <n v="62.16"/>
    <n v="0"/>
    <s v="N"/>
    <n v="1223000326"/>
    <d v="2023-04-13T00:00:00"/>
    <m/>
    <d v="2023-03-30T00:00:00"/>
    <s v="00:00"/>
    <s v="23:59"/>
    <d v="2023-03-30T00:00:00"/>
    <s v="06:00"/>
    <s v="07:00"/>
    <n v="2.4"/>
    <s v="ce"/>
    <n v="2195"/>
    <n v="2.4"/>
    <n v="4"/>
    <s v="Kuehne+Nagel Tiel 3 Standpl"/>
    <s v="De Diepert 5"/>
    <s v="Tiel"/>
    <s v="4004 MA"/>
    <s v="NL"/>
    <x v="2"/>
    <s v="Laan van Ruyven 1"/>
    <x v="11"/>
    <s v="2645EE"/>
    <s v="NL"/>
    <s v="0002247155"/>
    <s v="0098496_003"/>
    <s v="31V"/>
    <s v="NL001131849B01"/>
    <n v="2"/>
    <n v="0"/>
    <n v="62.16"/>
    <s v="N"/>
    <s v="Peter Appel Transport B.V."/>
    <n v="36622"/>
    <d v="2023-03-30T00:00:00"/>
    <s v="06:23:00"/>
    <n v="0"/>
    <x v="3"/>
    <x v="12"/>
    <n v="3"/>
    <x v="4"/>
    <n v="1"/>
    <n v="2.4"/>
    <x v="2"/>
    <n v="62.16"/>
    <n v="0"/>
    <n v="62.16"/>
  </r>
  <r>
    <s v="COLGATE 3800 DEB."/>
    <s v="Colgate-Palmolive Nederland BV"/>
    <s v="101t"/>
    <n v="101090957606"/>
    <n v="101030165021"/>
    <n v="930"/>
    <s v="Inv Booked"/>
    <s v="0002247151"/>
    <s v="Verkoop"/>
    <n v="200"/>
    <s v="Transport drops"/>
    <s v="9 - verwerkt"/>
    <n v="0"/>
    <m/>
    <d v="2023-03-30T00:00:00"/>
    <s v="DROP"/>
    <s v="0001010909576060098398_002"/>
    <m/>
    <m/>
    <m/>
    <s v="EUR"/>
    <n v="54.4"/>
    <s v="EUR"/>
    <n v="54.4"/>
    <s v="EUR"/>
    <n v="54.4"/>
    <n v="54.4"/>
    <n v="0"/>
    <s v="N"/>
    <n v="1223000326"/>
    <d v="2023-04-13T00:00:00"/>
    <m/>
    <d v="2023-03-30T00:00:00"/>
    <s v="00:00"/>
    <s v="23:59"/>
    <d v="2023-03-30T00:00:00"/>
    <s v="08:00"/>
    <s v="16:00"/>
    <n v="0.8"/>
    <s v="ce"/>
    <n v="58"/>
    <n v="0.8"/>
    <n v="0"/>
    <s v="Kuehne+Nagel Tiel 3 Standpl"/>
    <s v="De Diepert 5"/>
    <s v="Tiel"/>
    <s v="4004 MA"/>
    <s v="NL"/>
    <x v="27"/>
    <s v="Nieuwehuizenweg 17"/>
    <x v="30"/>
    <s v="2314XP"/>
    <s v="NL"/>
    <s v="0002247151"/>
    <s v="0098398_002"/>
    <s v="31V"/>
    <s v="NL001131849B01"/>
    <n v="2"/>
    <n v="0"/>
    <n v="54.4"/>
    <s v="N"/>
    <s v="Peter Appel Transport B.V."/>
    <n v="36744"/>
    <d v="2023-03-30T00:00:00"/>
    <s v="08:18:00"/>
    <n v="0"/>
    <x v="3"/>
    <x v="12"/>
    <n v="3"/>
    <x v="26"/>
    <n v="0"/>
    <s v=""/>
    <x v="0"/>
    <s v=""/>
    <n v="0"/>
    <s v=""/>
  </r>
  <r>
    <s v="COLGATE 3800 DEB."/>
    <s v="Colgate-Palmolive Nederland BV"/>
    <s v="101t"/>
    <n v="101090958093"/>
    <n v="101030165022"/>
    <n v="930"/>
    <s v="Inv Booked"/>
    <s v="0002247163"/>
    <s v="Verkoop"/>
    <n v="170"/>
    <s v="Transport drops zone"/>
    <s v="9 - verwerkt"/>
    <n v="0"/>
    <m/>
    <d v="2023-03-30T00:00:00"/>
    <s v="DROP"/>
    <s v="0001010909580930098660_003"/>
    <m/>
    <m/>
    <m/>
    <s v="EUR"/>
    <n v="72.290000000000006"/>
    <s v="EUR"/>
    <n v="72.290000000000006"/>
    <s v="EUR"/>
    <n v="72.290000000000006"/>
    <n v="72.290000000000006"/>
    <n v="0"/>
    <s v="N"/>
    <n v="1223000326"/>
    <d v="2023-04-13T00:00:00"/>
    <m/>
    <d v="2023-03-30T00:00:00"/>
    <s v="00:00"/>
    <s v="23:59"/>
    <d v="2023-03-30T00:00:00"/>
    <s v="07:00"/>
    <s v="10:00"/>
    <n v="4.8"/>
    <s v="ce"/>
    <n v="3894"/>
    <n v="4.8"/>
    <n v="4"/>
    <s v="Kuehne+Nagel Tiel 3 Standpl"/>
    <s v="De Diepert 5"/>
    <s v="Tiel"/>
    <s v="4004 MA"/>
    <s v="NL"/>
    <x v="12"/>
    <s v="SLEGO 1"/>
    <x v="13"/>
    <s v="1046 BM"/>
    <s v="NL"/>
    <s v="0002247163"/>
    <s v="0098660_003"/>
    <s v="31V"/>
    <s v="NL001131849B01"/>
    <n v="2"/>
    <n v="0"/>
    <n v="72.290000000000006"/>
    <s v="N"/>
    <s v="Peter Appel Transport B.V."/>
    <n v="36622"/>
    <d v="2023-03-30T00:00:00"/>
    <s v="08:54:00"/>
    <n v="0"/>
    <x v="3"/>
    <x v="12"/>
    <n v="3"/>
    <x v="11"/>
    <n v="0"/>
    <s v=""/>
    <x v="0"/>
    <s v=""/>
    <n v="0"/>
    <s v=""/>
  </r>
  <r>
    <s v="COLGATE 3800 DEB."/>
    <s v="Colgate-Palmolive Nederland BV"/>
    <s v="101t"/>
    <n v="101090957790"/>
    <n v="101030165023"/>
    <n v="930"/>
    <s v="Inv Booked"/>
    <s v="0002247165"/>
    <s v="Verkoop"/>
    <n v="170"/>
    <s v="Transport drops zone"/>
    <s v="9 - verwerkt"/>
    <n v="0"/>
    <m/>
    <d v="2023-03-30T00:00:00"/>
    <s v="DROP"/>
    <s v="0001010909577900098496_011"/>
    <m/>
    <m/>
    <m/>
    <s v="EUR"/>
    <n v="30.4"/>
    <s v="EUR"/>
    <n v="30.4"/>
    <s v="EUR"/>
    <n v="30.4"/>
    <n v="30.4"/>
    <n v="0"/>
    <s v="N"/>
    <n v="1223000326"/>
    <d v="2023-04-13T00:00:00"/>
    <m/>
    <d v="2023-03-30T00:00:00"/>
    <s v="00:00"/>
    <s v="23:59"/>
    <d v="2023-03-30T00:00:00"/>
    <s v="15:00"/>
    <s v="15:00"/>
    <n v="1.6"/>
    <s v="ce"/>
    <n v="1401"/>
    <n v="1.6"/>
    <n v="0"/>
    <s v="Kuehne+Nagel Tiel 3 Standpl"/>
    <s v="De Diepert 5"/>
    <s v="Tiel"/>
    <s v="4004 MA"/>
    <s v="NL"/>
    <x v="79"/>
    <s v="Keltenweg 30"/>
    <x v="58"/>
    <s v="5342 LP"/>
    <s v="NL"/>
    <s v="0002247165"/>
    <s v="0098496_011"/>
    <s v="31V"/>
    <s v="NL001131849B01"/>
    <n v="2"/>
    <n v="0"/>
    <n v="30.4"/>
    <s v="N"/>
    <s v="Peter Appel Transport B.V."/>
    <n v="36622"/>
    <d v="2023-03-30T00:00:00"/>
    <s v="15:51:00"/>
    <n v="0"/>
    <x v="3"/>
    <x v="12"/>
    <n v="3"/>
    <x v="42"/>
    <n v="1"/>
    <n v="2.4000000000000004"/>
    <x v="3"/>
    <n v="45.599999999999994"/>
    <n v="0"/>
    <n v="45.599999999999994"/>
  </r>
  <r>
    <s v="COLGATE 3800 DEB."/>
    <s v="Colgate-Palmolive Nederland BV"/>
    <s v="101t"/>
    <n v="101090957606"/>
    <n v="101030165024"/>
    <n v="930"/>
    <s v="Inv Booked"/>
    <s v="0002247144"/>
    <s v="Verkoop"/>
    <n v="200"/>
    <s v="Transport drops"/>
    <s v="9 - verwerkt"/>
    <n v="0"/>
    <m/>
    <d v="2023-03-30T00:00:00"/>
    <s v="DROP"/>
    <s v="0001010909576060098398_008"/>
    <m/>
    <m/>
    <m/>
    <s v="EUR"/>
    <n v="54.4"/>
    <s v="EUR"/>
    <n v="54.4"/>
    <s v="EUR"/>
    <n v="54.4"/>
    <n v="54.4"/>
    <n v="0"/>
    <s v="N"/>
    <n v="1223000326"/>
    <d v="2023-04-13T00:00:00"/>
    <m/>
    <d v="2023-03-30T00:00:00"/>
    <s v="00:00"/>
    <s v="23:59"/>
    <d v="2023-03-30T00:00:00"/>
    <s v="07:00"/>
    <s v="12:00"/>
    <n v="0.8"/>
    <s v="ce"/>
    <n v="58"/>
    <n v="0.8"/>
    <n v="0"/>
    <s v="Kuehne+Nagel Tiel 3 Standpl"/>
    <s v="De Diepert 5"/>
    <s v="Tiel"/>
    <s v="4004 MA"/>
    <s v="NL"/>
    <x v="26"/>
    <s v="Bornhout 4"/>
    <x v="13"/>
    <s v="1046 BE"/>
    <s v="NL"/>
    <s v="0002247144"/>
    <s v="0098398_008"/>
    <s v="31V"/>
    <s v="NL001131849B01"/>
    <n v="2"/>
    <n v="0"/>
    <n v="54.4"/>
    <s v="N"/>
    <s v="Peter Appel Transport B.V."/>
    <n v="36744"/>
    <d v="2023-03-30T00:00:00"/>
    <s v="17:39:00"/>
    <n v="0"/>
    <x v="3"/>
    <x v="12"/>
    <n v="3"/>
    <x v="11"/>
    <n v="1"/>
    <n v="0.8"/>
    <x v="6"/>
    <n v="54.4"/>
    <n v="0"/>
    <n v="54.4"/>
  </r>
  <r>
    <s v="COLGATE 3800 DEB."/>
    <s v="Colgate-Palmolive Nederland BV"/>
    <s v="101t"/>
    <n v="101090958158"/>
    <n v="101030165025"/>
    <n v="930"/>
    <s v="Inv Booked"/>
    <s v="0002247167"/>
    <s v="Verkoop"/>
    <n v="170"/>
    <s v="Transport drops zone"/>
    <s v="9 - verwerkt"/>
    <n v="0"/>
    <m/>
    <d v="2023-03-30T00:00:00"/>
    <s v="DROP"/>
    <s v="0001010909581580098745_002"/>
    <m/>
    <m/>
    <m/>
    <s v="EUR"/>
    <n v="24.53"/>
    <s v="EUR"/>
    <n v="24.53"/>
    <s v="EUR"/>
    <n v="24.53"/>
    <n v="24.53"/>
    <n v="0"/>
    <s v="N"/>
    <n v="1223000326"/>
    <d v="2023-04-13T00:00:00"/>
    <m/>
    <d v="2023-03-30T00:00:00"/>
    <s v="00:00"/>
    <s v="23:59"/>
    <d v="2023-03-30T00:00:00"/>
    <s v="08:00"/>
    <s v="08:00"/>
    <n v="2.4"/>
    <s v="ce"/>
    <n v="1829"/>
    <n v="2.4"/>
    <n v="2"/>
    <s v="Kuehne+Nagel Tiel 3 Standpl"/>
    <s v="De Diepert 5"/>
    <s v="Tiel"/>
    <s v="4004 MA"/>
    <s v="NL"/>
    <x v="14"/>
    <s v="Rood 24"/>
    <x v="17"/>
    <s v="6666LT"/>
    <s v="NL"/>
    <s v="0002247167"/>
    <s v="0098745_002"/>
    <s v="31V"/>
    <s v="NL001131849B01"/>
    <n v="2"/>
    <n v="0"/>
    <n v="24.53"/>
    <s v="N"/>
    <s v="Peter Appel Transport B.V."/>
    <n v="36622"/>
    <d v="2023-03-30T00:00:00"/>
    <s v="08:16:00"/>
    <n v="0"/>
    <x v="3"/>
    <x v="12"/>
    <n v="3"/>
    <x v="15"/>
    <n v="0"/>
    <s v=""/>
    <x v="5"/>
    <s v=""/>
    <n v="0"/>
    <s v=""/>
  </r>
  <r>
    <s v="COLGATE 3800 DEB."/>
    <s v="Colgate-Palmolive Nederland BV"/>
    <s v="101t"/>
    <n v="101090957790"/>
    <n v="101030165026"/>
    <n v="930"/>
    <s v="Inv Booked"/>
    <s v="0002247157"/>
    <s v="Verkoop"/>
    <n v="170"/>
    <s v="Transport drops zone"/>
    <s v="9 - verwerkt"/>
    <n v="0"/>
    <m/>
    <d v="2023-03-30T00:00:00"/>
    <s v="DROP"/>
    <s v="0001010909577900098496_011"/>
    <m/>
    <m/>
    <m/>
    <s v="EUR"/>
    <n v="15.2"/>
    <s v="EUR"/>
    <n v="15.2"/>
    <s v="EUR"/>
    <n v="15.2"/>
    <n v="15.2"/>
    <n v="0"/>
    <s v="N"/>
    <n v="1223000326"/>
    <d v="2023-04-13T00:00:00"/>
    <m/>
    <d v="2023-03-30T00:00:00"/>
    <s v="00:00"/>
    <s v="23:59"/>
    <d v="2023-03-30T00:00:00"/>
    <s v="15:00"/>
    <s v="15:00"/>
    <n v="0.8"/>
    <s v="ce"/>
    <n v="320"/>
    <n v="0.8"/>
    <n v="0"/>
    <s v="Kuehne+Nagel Tiel 3 Standpl"/>
    <s v="De Diepert 5"/>
    <s v="Tiel"/>
    <s v="4004 MA"/>
    <s v="NL"/>
    <x v="79"/>
    <s v="Keltenweg 30"/>
    <x v="58"/>
    <s v="5342 LP"/>
    <s v="NL"/>
    <s v="0002247157"/>
    <s v="0098496_011"/>
    <s v="31V"/>
    <s v="NL001131849B01"/>
    <n v="2"/>
    <n v="0"/>
    <n v="15.2"/>
    <s v="N"/>
    <s v="Peter Appel Transport B.V."/>
    <n v="36622"/>
    <d v="2023-03-30T00:00:00"/>
    <s v="15:51:00"/>
    <n v="0"/>
    <x v="3"/>
    <x v="12"/>
    <n v="3"/>
    <x v="42"/>
    <n v="0"/>
    <s v=""/>
    <x v="3"/>
    <s v=""/>
    <n v="0"/>
    <s v=""/>
  </r>
  <r>
    <s v="COLGATE 3800 DEB."/>
    <s v="Colgate-Palmolive Nederland BV"/>
    <s v="101t"/>
    <n v="101090958165"/>
    <n v="101030165027"/>
    <n v="930"/>
    <s v="Inv Booked"/>
    <s v="0002247173"/>
    <s v="Verkoop"/>
    <n v="170"/>
    <s v="Transport drops zone"/>
    <s v="9 - verwerkt"/>
    <n v="0"/>
    <m/>
    <d v="2023-03-30T00:00:00"/>
    <s v="DROP"/>
    <s v="0001010909581650098747_002"/>
    <m/>
    <m/>
    <m/>
    <s v="EUR"/>
    <n v="87.4"/>
    <s v="EUR"/>
    <n v="87.4"/>
    <s v="EUR"/>
    <n v="87.4"/>
    <n v="87.4"/>
    <n v="0"/>
    <s v="N"/>
    <n v="1223000326"/>
    <d v="2023-04-13T00:00:00"/>
    <m/>
    <d v="2023-03-30T00:00:00"/>
    <s v="00:00"/>
    <s v="23:59"/>
    <d v="2023-03-30T00:00:00"/>
    <s v="06:00"/>
    <s v="14:00"/>
    <n v="4"/>
    <s v="ce"/>
    <n v="3642"/>
    <n v="4"/>
    <n v="4"/>
    <s v="Kuehne+Nagel Tiel 3 Standpl"/>
    <s v="De Diepert 5"/>
    <s v="Tiel"/>
    <s v="4004 MA"/>
    <s v="NL"/>
    <x v="36"/>
    <s v="Ada Byronweg 19"/>
    <x v="38"/>
    <s v="6045GM"/>
    <s v="NL"/>
    <s v="0002247173"/>
    <s v="0098747_002"/>
    <s v="31V"/>
    <s v="NL001131849B01"/>
    <n v="2"/>
    <n v="0"/>
    <n v="87.4"/>
    <s v="N"/>
    <s v="Peter Appel Transport B.V."/>
    <n v="36622"/>
    <d v="2023-03-30T00:00:00"/>
    <s v="14:57:00"/>
    <n v="41"/>
    <x v="3"/>
    <x v="12"/>
    <n v="3"/>
    <x v="23"/>
    <n v="1"/>
    <n v="4"/>
    <x v="8"/>
    <n v="87.4"/>
    <n v="0"/>
    <n v="87.4"/>
  </r>
  <r>
    <s v="COLGATE 3800 DEB."/>
    <s v="Colgate-Palmolive Nederland BV"/>
    <s v="101t"/>
    <n v="101090957791"/>
    <n v="101030165028"/>
    <n v="930"/>
    <s v="Inv Booked"/>
    <s v="0002247171"/>
    <s v="Verkoop"/>
    <n v="170"/>
    <s v="Transport drops zone"/>
    <s v="9 - verwerkt"/>
    <n v="0"/>
    <m/>
    <d v="2023-03-30T00:00:00"/>
    <s v="DROP"/>
    <s v="0001010909577910098497_003"/>
    <m/>
    <m/>
    <m/>
    <s v="EUR"/>
    <n v="79.88"/>
    <s v="EUR"/>
    <n v="79.88"/>
    <s v="EUR"/>
    <n v="79.88"/>
    <n v="79.88"/>
    <n v="0"/>
    <s v="N"/>
    <n v="1223000326"/>
    <d v="2023-04-13T00:00:00"/>
    <m/>
    <d v="2023-03-30T00:00:00"/>
    <s v="00:00"/>
    <s v="23:59"/>
    <d v="2023-03-30T00:00:00"/>
    <s v="06:00"/>
    <s v="14:00"/>
    <n v="4"/>
    <s v="ce"/>
    <n v="3642"/>
    <n v="4"/>
    <n v="4"/>
    <s v="Kuehne+Nagel Tiel 3 Standpl"/>
    <s v="De Diepert 5"/>
    <s v="Tiel"/>
    <s v="4004 MA"/>
    <s v="NL"/>
    <x v="30"/>
    <s v="Brandpuntlaan Zuid 1"/>
    <x v="4"/>
    <s v="2665NZ"/>
    <s v="NL"/>
    <s v="0002247171"/>
    <s v="0098497_003"/>
    <s v="31V"/>
    <s v="NL001131849B01"/>
    <n v="2"/>
    <n v="0"/>
    <n v="79.88"/>
    <s v="N"/>
    <s v="Peter Appel Transport B.V."/>
    <n v="36622"/>
    <d v="2023-03-30T00:00:00"/>
    <s v="09:09:00"/>
    <n v="76"/>
    <x v="3"/>
    <x v="12"/>
    <n v="3"/>
    <x v="4"/>
    <n v="1"/>
    <n v="4"/>
    <x v="8"/>
    <n v="79.88"/>
    <n v="0"/>
    <n v="79.88"/>
  </r>
  <r>
    <s v="COLGATE 3800 DEB."/>
    <s v="Colgate-Palmolive Nederland BV"/>
    <s v="101t"/>
    <n v="101090957606"/>
    <n v="101030165029"/>
    <n v="930"/>
    <s v="Inv Booked"/>
    <s v="0002247148"/>
    <s v="Verkoop"/>
    <n v="200"/>
    <s v="Transport drops"/>
    <s v="9 - verwerkt"/>
    <n v="0"/>
    <m/>
    <d v="2023-03-30T00:00:00"/>
    <s v="DROP"/>
    <s v="0001010909576060098398_005"/>
    <m/>
    <m/>
    <m/>
    <s v="EUR"/>
    <n v="54.4"/>
    <s v="EUR"/>
    <n v="54.4"/>
    <s v="EUR"/>
    <n v="54.4"/>
    <n v="54.4"/>
    <n v="0"/>
    <s v="N"/>
    <n v="1223000326"/>
    <d v="2023-04-13T00:00:00"/>
    <m/>
    <d v="2023-03-30T00:00:00"/>
    <s v="00:00"/>
    <s v="23:59"/>
    <d v="2023-03-30T00:00:00"/>
    <s v="08:00"/>
    <s v="16:00"/>
    <n v="0.8"/>
    <s v="ce"/>
    <n v="7"/>
    <n v="0.8"/>
    <n v="0"/>
    <s v="Kuehne+Nagel Tiel 3 Standpl"/>
    <s v="De Diepert 5"/>
    <s v="Tiel"/>
    <s v="4004 MA"/>
    <s v="NL"/>
    <x v="62"/>
    <s v="Veldweg 5"/>
    <x v="49"/>
    <s v="5061KJ"/>
    <s v="NL"/>
    <s v="0002247148"/>
    <s v="0098398_005"/>
    <s v="31V"/>
    <s v="NL001131849B01"/>
    <n v="2"/>
    <n v="0"/>
    <n v="54.4"/>
    <s v="N"/>
    <s v="Peter Appel Transport B.V."/>
    <n v="36744"/>
    <d v="2023-03-30T00:00:00"/>
    <s v="12:30:00"/>
    <n v="0"/>
    <x v="3"/>
    <x v="12"/>
    <n v="3"/>
    <x v="3"/>
    <n v="0"/>
    <s v=""/>
    <x v="6"/>
    <s v=""/>
    <n v="0"/>
    <s v=""/>
  </r>
  <r>
    <s v="COLGATE 3800 DEB."/>
    <s v="Colgate-Palmolive Nederland BV"/>
    <s v="101t"/>
    <n v="101090958344"/>
    <n v="101030165137"/>
    <n v="930"/>
    <s v="Inv Booked"/>
    <s v="0001334054"/>
    <s v="Verkoop"/>
    <n v="170"/>
    <s v="Transport drops zone"/>
    <s v="9 - verwerkt"/>
    <n v="0"/>
    <m/>
    <d v="2023-03-31T00:00:00"/>
    <s v="DROP"/>
    <s v="0001010909583440098840_006"/>
    <m/>
    <m/>
    <m/>
    <s v="EUR"/>
    <n v="12.23"/>
    <s v="EUR"/>
    <n v="12.23"/>
    <s v="EUR"/>
    <n v="12.23"/>
    <n v="12.23"/>
    <n v="0"/>
    <s v="N"/>
    <n v="1223000326"/>
    <d v="2023-04-13T00:00:00"/>
    <m/>
    <d v="2023-03-31T00:00:00"/>
    <s v="00:00"/>
    <s v="23:59"/>
    <d v="2023-03-31T00:00:00"/>
    <s v="08:30"/>
    <s v="16:00"/>
    <n v="0.8"/>
    <s v="ce"/>
    <n v="301"/>
    <n v="0.8"/>
    <n v="0"/>
    <s v="Kuehne+Nagel Tiel 3 Standpl"/>
    <s v="De Diepert 5"/>
    <s v="Tiel"/>
    <s v="4004 MA"/>
    <s v="NL"/>
    <x v="81"/>
    <s v="Oude Berghuizerweg 30"/>
    <x v="31"/>
    <s v="7336 AW"/>
    <s v="NL"/>
    <s v="0001334054"/>
    <s v="0098840_006"/>
    <s v="31V"/>
    <s v="NL001131849B01"/>
    <n v="2"/>
    <n v="0"/>
    <n v="12.23"/>
    <s v="N"/>
    <s v="Peter Appel Transport B.V."/>
    <n v="36622"/>
    <d v="2023-03-31T00:00:00"/>
    <s v="12:27:00"/>
    <n v="0"/>
    <x v="4"/>
    <x v="12"/>
    <n v="3"/>
    <x v="27"/>
    <n v="1"/>
    <n v="8"/>
    <x v="0"/>
    <n v="122.32"/>
    <n v="0"/>
    <n v="122.32"/>
  </r>
  <r>
    <s v="COLGATE 3800 DEB."/>
    <s v="Colgate-Palmolive Nederland BV"/>
    <s v="101t"/>
    <n v="101090958358"/>
    <n v="101030165123"/>
    <n v="930"/>
    <s v="Inv Booked"/>
    <s v="0002247180"/>
    <s v="Verkoop"/>
    <n v="170"/>
    <s v="Transport drops zone"/>
    <s v="9 - verwerkt"/>
    <n v="0"/>
    <m/>
    <d v="2023-03-31T00:00:00"/>
    <s v="DROP"/>
    <s v="0001010909583580098853_003"/>
    <m/>
    <m/>
    <m/>
    <s v="EUR"/>
    <n v="18.38"/>
    <s v="EUR"/>
    <n v="18.38"/>
    <s v="EUR"/>
    <n v="18.38"/>
    <n v="18.38"/>
    <n v="0"/>
    <s v="N"/>
    <n v="1223000326"/>
    <d v="2023-04-13T00:00:00"/>
    <m/>
    <d v="2023-03-31T00:00:00"/>
    <s v="00:00"/>
    <s v="23:59"/>
    <d v="2023-03-31T00:00:00"/>
    <s v="07:00"/>
    <s v="14:00"/>
    <n v="0.8"/>
    <s v="ce"/>
    <n v="206"/>
    <n v="0.8"/>
    <n v="0"/>
    <s v="Kuehne+Nagel Tiel 3 Standpl"/>
    <s v="De Diepert 5"/>
    <s v="Tiel"/>
    <s v="4004 MA"/>
    <s v="NL"/>
    <x v="22"/>
    <s v="Basisweg 7"/>
    <x v="25"/>
    <s v="1951NG"/>
    <s v="NL"/>
    <s v="0002247180"/>
    <s v="0098853_003"/>
    <s v="31V"/>
    <s v="NL001131849B01"/>
    <n v="2"/>
    <n v="0"/>
    <n v="18.38"/>
    <s v="N"/>
    <s v="Peter Appel Transport B.V."/>
    <n v="36622"/>
    <d v="2023-03-31T00:00:00"/>
    <s v="10:33:00"/>
    <n v="0"/>
    <x v="4"/>
    <x v="12"/>
    <n v="3"/>
    <x v="17"/>
    <n v="1"/>
    <n v="3.2"/>
    <x v="0"/>
    <n v="73.510000000000005"/>
    <n v="0"/>
    <n v="73.510000000000005"/>
  </r>
  <r>
    <s v="COLGATE 3800 DEB."/>
    <s v="Colgate-Palmolive Nederland BV"/>
    <s v="101t"/>
    <n v="101090958358"/>
    <n v="101030165131"/>
    <n v="930"/>
    <s v="Inv Booked"/>
    <s v="0002247184"/>
    <s v="Verkoop"/>
    <n v="170"/>
    <s v="Transport drops zone"/>
    <s v="9 - verwerkt"/>
    <n v="0"/>
    <m/>
    <d v="2023-03-31T00:00:00"/>
    <s v="DROP"/>
    <s v="0001010909583580098853_003"/>
    <m/>
    <m/>
    <m/>
    <s v="EUR"/>
    <n v="55.13"/>
    <s v="EUR"/>
    <n v="55.13"/>
    <s v="EUR"/>
    <n v="55.13"/>
    <n v="55.13"/>
    <n v="0"/>
    <s v="N"/>
    <n v="1223000326"/>
    <d v="2023-04-13T00:00:00"/>
    <m/>
    <d v="2023-03-31T00:00:00"/>
    <s v="00:00"/>
    <s v="23:59"/>
    <d v="2023-03-31T00:00:00"/>
    <s v="07:00"/>
    <s v="14:00"/>
    <n v="2.4"/>
    <s v="ce"/>
    <n v="734"/>
    <n v="2.4"/>
    <n v="0"/>
    <s v="Kuehne+Nagel Tiel 3 Standpl"/>
    <s v="De Diepert 5"/>
    <s v="Tiel"/>
    <s v="4004 MA"/>
    <s v="NL"/>
    <x v="22"/>
    <s v="Basisweg 7"/>
    <x v="25"/>
    <s v="1951NG"/>
    <s v="NL"/>
    <s v="0002247184"/>
    <s v="0098853_003"/>
    <s v="31V"/>
    <s v="NL001131849B01"/>
    <n v="2"/>
    <n v="0"/>
    <n v="55.13"/>
    <s v="N"/>
    <s v="Peter Appel Transport B.V."/>
    <n v="36622"/>
    <d v="2023-03-31T00:00:00"/>
    <s v="10:33:00"/>
    <n v="0"/>
    <x v="4"/>
    <x v="12"/>
    <n v="3"/>
    <x v="17"/>
    <n v="0"/>
    <s v=""/>
    <x v="0"/>
    <s v=""/>
    <n v="0"/>
    <s v=""/>
  </r>
  <r>
    <s v="COLGATE 3800 DEB."/>
    <s v="Colgate-Palmolive Nederland BV"/>
    <s v="101t"/>
    <n v="101090958677"/>
    <n v="101030165132"/>
    <n v="930"/>
    <s v="Inv Booked"/>
    <s v="0002247181"/>
    <s v="Verkoop"/>
    <n v="170"/>
    <s v="Transport drops zone"/>
    <s v="9 - verwerkt"/>
    <n v="0"/>
    <m/>
    <d v="2023-03-31T00:00:00"/>
    <s v="DROP"/>
    <s v="0001010909586770099058_002"/>
    <m/>
    <m/>
    <m/>
    <s v="EUR"/>
    <n v="49.33"/>
    <s v="EUR"/>
    <n v="49.33"/>
    <s v="EUR"/>
    <n v="49.33"/>
    <n v="49.33"/>
    <n v="0"/>
    <s v="N"/>
    <n v="1223000326"/>
    <d v="2023-04-13T00:00:00"/>
    <m/>
    <d v="2023-03-31T00:00:00"/>
    <s v="00:00"/>
    <s v="23:59"/>
    <d v="2023-03-31T00:00:00"/>
    <s v="08:00"/>
    <s v="08:00"/>
    <n v="1.6"/>
    <s v="ce"/>
    <n v="744"/>
    <n v="1.6"/>
    <n v="0"/>
    <s v="Kuehne+Nagel Tiel 3 Standpl"/>
    <s v="De Diepert 5"/>
    <s v="Tiel"/>
    <s v="4004 MA"/>
    <s v="NL"/>
    <x v="25"/>
    <s v="Hollandweg 30"/>
    <x v="4"/>
    <s v="2665 MT"/>
    <s v="NL"/>
    <s v="0002247181"/>
    <s v="0099058_002"/>
    <s v="31V"/>
    <s v="NL001131849B01"/>
    <n v="2"/>
    <n v="0"/>
    <n v="49.33"/>
    <s v="N"/>
    <s v="Peter Appel Transport B.V."/>
    <n v="36622"/>
    <d v="2023-03-31T00:00:00"/>
    <s v="08:16:00"/>
    <n v="0"/>
    <x v="4"/>
    <x v="12"/>
    <n v="3"/>
    <x v="4"/>
    <n v="1"/>
    <n v="1.6"/>
    <x v="0"/>
    <n v="49.33"/>
    <n v="0"/>
    <n v="49.33"/>
  </r>
  <r>
    <s v="COLGATE 3800 DEB."/>
    <s v="Colgate-Palmolive Nederland BV"/>
    <s v="101t"/>
    <n v="101090958678"/>
    <n v="101030165177"/>
    <n v="930"/>
    <s v="Inv Booked"/>
    <s v="0002247192"/>
    <s v="Verkoop"/>
    <n v="170"/>
    <s v="Transport drops zone"/>
    <s v="9 - verwerkt"/>
    <n v="0"/>
    <m/>
    <d v="2023-03-31T00:00:00"/>
    <s v="DROP"/>
    <s v="0001010909586780099057_002"/>
    <m/>
    <m/>
    <m/>
    <s v="EUR"/>
    <n v="31.62"/>
    <s v="EUR"/>
    <n v="31.62"/>
    <s v="EUR"/>
    <n v="31.62"/>
    <n v="31.62"/>
    <n v="0"/>
    <s v="N"/>
    <n v="1223000326"/>
    <d v="2023-04-13T00:00:00"/>
    <m/>
    <d v="2023-03-31T00:00:00"/>
    <s v="00:00"/>
    <s v="23:59"/>
    <d v="2023-03-31T00:00:00"/>
    <s v="08:00"/>
    <s v="08:00"/>
    <n v="3.2"/>
    <s v="ce"/>
    <n v="2851"/>
    <n v="3.2"/>
    <n v="5"/>
    <s v="Kuehne+Nagel Tiel 3 Standpl"/>
    <s v="De Diepert 5"/>
    <s v="Tiel"/>
    <s v="4004 MA"/>
    <s v="NL"/>
    <x v="14"/>
    <s v="Rood 24"/>
    <x v="17"/>
    <s v="6666LT"/>
    <s v="NL"/>
    <s v="0002247192"/>
    <s v="0099057_002"/>
    <s v="31V"/>
    <s v="NL001131849B01"/>
    <n v="2"/>
    <n v="0"/>
    <n v="31.62"/>
    <s v="N"/>
    <s v="Peter Appel Transport B.V."/>
    <n v="36622"/>
    <d v="2023-03-31T00:00:00"/>
    <s v="10:40:00"/>
    <n v="0"/>
    <x v="4"/>
    <x v="12"/>
    <n v="3"/>
    <x v="15"/>
    <n v="1"/>
    <n v="11.2"/>
    <x v="5"/>
    <n v="110.66000000000001"/>
    <n v="0"/>
    <n v="110.66000000000001"/>
  </r>
  <r>
    <s v="COLGATE 3800 DEB."/>
    <s v="Colgate-Palmolive Nederland BV"/>
    <s v="101t"/>
    <n v="101090958675"/>
    <n v="101030165124"/>
    <n v="930"/>
    <s v="Inv Booked"/>
    <s v="0002247179"/>
    <s v="Verkoop"/>
    <n v="170"/>
    <s v="Transport drops zone"/>
    <s v="9 - verwerkt"/>
    <n v="0"/>
    <m/>
    <d v="2023-03-31T00:00:00"/>
    <s v="DROP"/>
    <s v="0001010909586750099060_002"/>
    <m/>
    <m/>
    <m/>
    <s v="EUR"/>
    <n v="174.9"/>
    <s v="EUR"/>
    <n v="174.9"/>
    <s v="EUR"/>
    <n v="174.9"/>
    <n v="174.9"/>
    <n v="0"/>
    <s v="N"/>
    <n v="1223000326"/>
    <d v="2023-04-13T00:00:00"/>
    <m/>
    <d v="2023-03-31T00:00:00"/>
    <s v="00:00"/>
    <s v="23:59"/>
    <d v="2023-03-31T00:00:00"/>
    <s v="09:00"/>
    <s v="09:00"/>
    <n v="13.6"/>
    <s v="ce"/>
    <n v="15305"/>
    <n v="13.6"/>
    <n v="25"/>
    <s v="Kuehne+Nagel Tiel 3 Standpl"/>
    <s v="De Diepert 5"/>
    <s v="Tiel"/>
    <s v="4004 MA"/>
    <s v="NL"/>
    <x v="46"/>
    <s v="FLORIJNSTRAAT  4C"/>
    <x v="23"/>
    <s v="4903 RM"/>
    <s v="NL"/>
    <s v="0002247179"/>
    <s v="0099060_002"/>
    <s v="31V"/>
    <s v="NL001131849B01"/>
    <n v="2"/>
    <n v="0"/>
    <n v="174.9"/>
    <s v="N"/>
    <s v="Peter Appel Transport B.V."/>
    <n v="36622"/>
    <d v="2023-03-31T00:00:00"/>
    <s v="11:10:00"/>
    <n v="0"/>
    <x v="4"/>
    <x v="12"/>
    <n v="3"/>
    <x v="34"/>
    <n v="1"/>
    <n v="13.6"/>
    <x v="5"/>
    <n v="174.9"/>
    <n v="0"/>
    <n v="174.9"/>
  </r>
  <r>
    <s v="COLGATE 3800 DEB."/>
    <s v="Colgate-Palmolive Nederland BV"/>
    <s v="101t"/>
    <n v="101090958413"/>
    <n v="101030165125"/>
    <n v="930"/>
    <s v="Inv Booked"/>
    <s v="0002247185"/>
    <s v="Verkoop"/>
    <n v="170"/>
    <s v="Transport drops zone"/>
    <s v="9 - verwerkt"/>
    <n v="0"/>
    <m/>
    <d v="2023-03-31T00:00:00"/>
    <s v="DROP"/>
    <s v="0001010909584130098922_002"/>
    <m/>
    <m/>
    <m/>
    <s v="EUR"/>
    <n v="102.03"/>
    <s v="EUR"/>
    <n v="102.03"/>
    <s v="EUR"/>
    <n v="102.03"/>
    <n v="102.03"/>
    <n v="0"/>
    <s v="N"/>
    <n v="1223000326"/>
    <d v="2023-04-13T00:00:00"/>
    <m/>
    <d v="2023-03-31T00:00:00"/>
    <s v="00:00"/>
    <s v="23:59"/>
    <d v="2023-03-31T00:00:00"/>
    <s v="12:00"/>
    <s v="13:00"/>
    <n v="5.6"/>
    <s v="ce"/>
    <n v="4396"/>
    <n v="5.6"/>
    <n v="7"/>
    <s v="Kuehne+Nagel Tiel 3 Standpl"/>
    <s v="De Diepert 5"/>
    <s v="Tiel"/>
    <s v="4004 MA"/>
    <s v="NL"/>
    <x v="16"/>
    <s v="Rijnland 4"/>
    <x v="19"/>
    <s v="1948RL"/>
    <s v="NL"/>
    <s v="0002247185"/>
    <s v="0098922_002"/>
    <s v="31V"/>
    <s v="NL001131849B01"/>
    <n v="2"/>
    <n v="0"/>
    <n v="102.03"/>
    <s v="N"/>
    <s v="Peter Appel Transport B.V."/>
    <n v="36622"/>
    <d v="2023-03-31T00:00:00"/>
    <s v="13:05:00"/>
    <n v="0"/>
    <x v="4"/>
    <x v="12"/>
    <n v="3"/>
    <x v="17"/>
    <n v="1"/>
    <n v="5.6"/>
    <x v="0"/>
    <n v="102.03"/>
    <n v="0"/>
    <n v="102.03"/>
  </r>
  <r>
    <s v="COLGATE 3800 DEB."/>
    <s v="Colgate-Palmolive Nederland BV"/>
    <s v="101t"/>
    <n v="101090958344"/>
    <n v="101030165126"/>
    <n v="930"/>
    <s v="Inv Booked"/>
    <s v="0002247187"/>
    <s v="Verkoop"/>
    <n v="170"/>
    <s v="Transport drops zone"/>
    <s v="9 - verwerkt"/>
    <n v="0"/>
    <m/>
    <d v="2023-03-31T00:00:00"/>
    <s v="DROP"/>
    <s v="0001010909583440098840_006"/>
    <m/>
    <m/>
    <m/>
    <s v="EUR"/>
    <n v="12.23"/>
    <s v="EUR"/>
    <n v="12.23"/>
    <s v="EUR"/>
    <n v="12.23"/>
    <n v="12.23"/>
    <n v="0"/>
    <s v="N"/>
    <n v="1223000326"/>
    <d v="2023-04-13T00:00:00"/>
    <m/>
    <d v="2023-03-31T00:00:00"/>
    <s v="00:00"/>
    <s v="23:59"/>
    <d v="2023-03-31T00:00:00"/>
    <s v="08:30"/>
    <s v="16:00"/>
    <n v="0.8"/>
    <s v="ce"/>
    <n v="160"/>
    <n v="0.8"/>
    <n v="0"/>
    <s v="Kuehne+Nagel Tiel 3 Standpl"/>
    <s v="De Diepert 5"/>
    <s v="Tiel"/>
    <s v="4004 MA"/>
    <s v="NL"/>
    <x v="49"/>
    <s v="Oude Berghuizerweg 30"/>
    <x v="31"/>
    <s v="7336 AW"/>
    <s v="NL"/>
    <s v="0002247187"/>
    <s v="0098840_006"/>
    <s v="31V"/>
    <s v="NL001131849B01"/>
    <n v="2"/>
    <n v="0"/>
    <n v="12.23"/>
    <s v="N"/>
    <s v="Peter Appel Transport B.V."/>
    <n v="36622"/>
    <d v="2023-03-31T00:00:00"/>
    <s v="12:27:00"/>
    <n v="0"/>
    <x v="4"/>
    <x v="12"/>
    <n v="3"/>
    <x v="27"/>
    <n v="0"/>
    <s v=""/>
    <x v="0"/>
    <s v=""/>
    <n v="0"/>
    <s v=""/>
  </r>
  <r>
    <s v="COLGATE 3800 DEB."/>
    <s v="Colgate-Palmolive Nederland BV"/>
    <s v="101t"/>
    <n v="101090958678"/>
    <n v="101030165127"/>
    <n v="930"/>
    <s v="Inv Booked"/>
    <s v="0002247183"/>
    <s v="Verkoop"/>
    <n v="170"/>
    <s v="Transport drops zone"/>
    <s v="9 - verwerkt"/>
    <n v="0"/>
    <m/>
    <d v="2023-03-31T00:00:00"/>
    <s v="DROP"/>
    <s v="0001010909586780099057_002"/>
    <m/>
    <m/>
    <m/>
    <s v="EUR"/>
    <n v="79.040000000000006"/>
    <s v="EUR"/>
    <n v="79.040000000000006"/>
    <s v="EUR"/>
    <n v="79.040000000000006"/>
    <n v="79.040000000000006"/>
    <n v="0"/>
    <s v="N"/>
    <n v="1223000326"/>
    <d v="2023-04-13T00:00:00"/>
    <m/>
    <d v="2023-03-31T00:00:00"/>
    <s v="00:00"/>
    <s v="23:59"/>
    <d v="2023-03-31T00:00:00"/>
    <s v="08:00"/>
    <s v="08:00"/>
    <n v="8"/>
    <s v="ce"/>
    <n v="4922"/>
    <n v="8"/>
    <n v="2"/>
    <s v="Kuehne+Nagel Tiel 3 Standpl"/>
    <s v="De Diepert 5"/>
    <s v="Tiel"/>
    <s v="4004 MA"/>
    <s v="NL"/>
    <x v="14"/>
    <s v="Rood 24"/>
    <x v="17"/>
    <s v="6666LT"/>
    <s v="NL"/>
    <s v="0002247183"/>
    <s v="0099057_002"/>
    <s v="31V"/>
    <s v="NL001131849B01"/>
    <n v="2"/>
    <n v="0"/>
    <n v="79.040000000000006"/>
    <s v="N"/>
    <s v="Peter Appel Transport B.V."/>
    <n v="36622"/>
    <d v="2023-03-31T00:00:00"/>
    <s v="10:40:00"/>
    <n v="0"/>
    <x v="4"/>
    <x v="12"/>
    <n v="3"/>
    <x v="15"/>
    <n v="0"/>
    <s v=""/>
    <x v="5"/>
    <s v=""/>
    <n v="0"/>
    <s v=""/>
  </r>
  <r>
    <s v="COLGATE 3800 DEB."/>
    <s v="Colgate-Palmolive Nederland BV"/>
    <s v="101t"/>
    <n v="101090958388"/>
    <n v="101030165128"/>
    <n v="930"/>
    <s v="Inv Booked"/>
    <s v="0002247191"/>
    <s v="Verkoop"/>
    <n v="170"/>
    <s v="Transport drops zone"/>
    <s v="9 - verwerkt"/>
    <n v="0"/>
    <m/>
    <d v="2023-03-31T00:00:00"/>
    <s v="DROP"/>
    <s v="0001010909583880098893_002"/>
    <m/>
    <m/>
    <m/>
    <s v="EUR"/>
    <n v="200.33"/>
    <s v="EUR"/>
    <n v="200.33"/>
    <s v="EUR"/>
    <n v="200.33"/>
    <n v="200.33"/>
    <n v="0"/>
    <s v="N"/>
    <n v="1223000326"/>
    <d v="2023-04-13T00:00:00"/>
    <m/>
    <d v="2023-03-31T00:00:00"/>
    <s v="00:00"/>
    <s v="23:59"/>
    <d v="2023-03-31T00:00:00"/>
    <s v="13:00"/>
    <s v="14:00"/>
    <n v="13.6"/>
    <s v="ce"/>
    <n v="11260"/>
    <n v="13.6"/>
    <n v="20"/>
    <s v="Kuehne+Nagel Tiel 3 Standpl"/>
    <s v="De Diepert 5"/>
    <s v="Tiel"/>
    <s v="4004 MA"/>
    <s v="NL"/>
    <x v="16"/>
    <s v="Rijnland 4"/>
    <x v="19"/>
    <s v="1948RL"/>
    <s v="NL"/>
    <s v="0002247191"/>
    <s v="0098893_002"/>
    <s v="31V"/>
    <s v="NL001131849B01"/>
    <n v="2"/>
    <n v="0"/>
    <n v="200.33"/>
    <s v="N"/>
    <s v="Peter Appel Transport B.V."/>
    <n v="36622"/>
    <d v="2023-03-31T00:00:00"/>
    <s v="14:01:00"/>
    <n v="0"/>
    <x v="4"/>
    <x v="12"/>
    <n v="3"/>
    <x v="17"/>
    <n v="1"/>
    <n v="13.6"/>
    <x v="0"/>
    <n v="200.33"/>
    <n v="0"/>
    <n v="200.33"/>
  </r>
  <r>
    <s v="COLGATE 3800 DEB."/>
    <s v="Colgate-Palmolive Nederland BV"/>
    <s v="101t"/>
    <n v="101090958684"/>
    <n v="101030165129"/>
    <n v="930"/>
    <s v="Inv Booked"/>
    <s v="0002247189"/>
    <s v="Verkoop"/>
    <n v="170"/>
    <s v="Transport drops zone"/>
    <s v="9 - verwerkt"/>
    <n v="0"/>
    <m/>
    <d v="2023-03-31T00:00:00"/>
    <s v="DROP"/>
    <s v="0001010909586840099065_003"/>
    <m/>
    <m/>
    <m/>
    <s v="EUR"/>
    <n v="24.06"/>
    <s v="EUR"/>
    <n v="24.06"/>
    <s v="EUR"/>
    <n v="24.06"/>
    <n v="24.06"/>
    <n v="0"/>
    <s v="N"/>
    <n v="1223000326"/>
    <d v="2023-04-13T00:00:00"/>
    <m/>
    <d v="2023-03-31T00:00:00"/>
    <s v="00:00"/>
    <s v="23:59"/>
    <d v="2023-03-31T00:00:00"/>
    <s v="11:45"/>
    <s v="11:45"/>
    <n v="1.6"/>
    <s v="ce"/>
    <n v="659"/>
    <n v="1.6"/>
    <n v="0"/>
    <s v="Kuehne+Nagel Tiel 3 Standpl"/>
    <s v="De Diepert 5"/>
    <s v="Tiel"/>
    <s v="4004 MA"/>
    <s v="NL"/>
    <x v="43"/>
    <s v="Nijverheidsweg 61"/>
    <x v="42"/>
    <s v="3341LJ"/>
    <s v="NL"/>
    <s v="0002247189"/>
    <s v="0099065_003"/>
    <s v="31V"/>
    <s v="NL001131849B01"/>
    <n v="2"/>
    <n v="0"/>
    <n v="24.06"/>
    <s v="N"/>
    <s v="Peter Appel Transport B.V."/>
    <n v="36622"/>
    <d v="2023-03-31T00:00:00"/>
    <s v="12:28:00"/>
    <n v="0"/>
    <x v="4"/>
    <x v="12"/>
    <n v="3"/>
    <x v="19"/>
    <n v="1"/>
    <n v="8"/>
    <x v="3"/>
    <n v="120.32000000000001"/>
    <n v="0"/>
    <n v="120.32000000000001"/>
  </r>
  <r>
    <s v="COLGATE 3800 DEB."/>
    <s v="Colgate-Palmolive Nederland BV"/>
    <s v="101t"/>
    <n v="101090958684"/>
    <n v="101030165130"/>
    <n v="930"/>
    <s v="Inv Booked"/>
    <s v="0002247182"/>
    <s v="Verkoop"/>
    <n v="170"/>
    <s v="Transport drops zone"/>
    <s v="9 - verwerkt"/>
    <n v="0"/>
    <m/>
    <d v="2023-03-31T00:00:00"/>
    <s v="DROP"/>
    <s v="0001010909586840099065_003"/>
    <m/>
    <m/>
    <m/>
    <s v="EUR"/>
    <n v="96.26"/>
    <s v="EUR"/>
    <n v="96.26"/>
    <s v="EUR"/>
    <n v="96.26"/>
    <n v="96.26"/>
    <n v="0"/>
    <s v="N"/>
    <n v="1223000326"/>
    <d v="2023-04-13T00:00:00"/>
    <m/>
    <d v="2023-03-31T00:00:00"/>
    <s v="00:00"/>
    <s v="23:59"/>
    <d v="2023-03-31T00:00:00"/>
    <s v="11:45"/>
    <s v="11:45"/>
    <n v="6.4"/>
    <s v="ce"/>
    <n v="5767"/>
    <n v="6.4"/>
    <n v="8"/>
    <s v="Kuehne+Nagel Tiel 3 Standpl"/>
    <s v="De Diepert 5"/>
    <s v="Tiel"/>
    <s v="4004 MA"/>
    <s v="NL"/>
    <x v="43"/>
    <s v="Nijverheidsweg 61"/>
    <x v="42"/>
    <s v="3341LJ"/>
    <s v="NL"/>
    <s v="0002247182"/>
    <s v="0099065_003"/>
    <s v="31V"/>
    <s v="NL001131849B01"/>
    <n v="2"/>
    <n v="0"/>
    <n v="96.26"/>
    <s v="N"/>
    <s v="Peter Appel Transport B.V."/>
    <n v="36622"/>
    <d v="2023-03-31T00:00:00"/>
    <s v="12:28:00"/>
    <n v="0"/>
    <x v="4"/>
    <x v="12"/>
    <n v="3"/>
    <x v="19"/>
    <n v="0"/>
    <s v=""/>
    <x v="3"/>
    <s v=""/>
    <n v="0"/>
    <s v=""/>
  </r>
  <r>
    <s v="COLGATE 3800 DEB."/>
    <s v="Colgate-Palmolive Nederland BV"/>
    <s v="101t"/>
    <n v="101090958344"/>
    <n v="101030165133"/>
    <n v="930"/>
    <s v="Inv Booked"/>
    <s v="0002247186"/>
    <s v="Verkoop"/>
    <n v="170"/>
    <s v="Transport drops zone"/>
    <s v="9 - verwerkt"/>
    <n v="0"/>
    <m/>
    <d v="2023-03-31T00:00:00"/>
    <s v="DROP"/>
    <s v="0001010909583440098840_007"/>
    <m/>
    <m/>
    <m/>
    <s v="EUR"/>
    <n v="101.13"/>
    <s v="EUR"/>
    <n v="101.13"/>
    <s v="EUR"/>
    <n v="101.13"/>
    <n v="101.13"/>
    <n v="0"/>
    <s v="N"/>
    <n v="1223000326"/>
    <d v="2023-04-13T00:00:00"/>
    <m/>
    <d v="2023-03-31T00:00:00"/>
    <s v="00:00"/>
    <s v="23:59"/>
    <d v="2023-03-31T00:00:00"/>
    <s v="13:00"/>
    <s v="13:00"/>
    <n v="5.6"/>
    <s v="ce"/>
    <n v="4855"/>
    <n v="5.6"/>
    <n v="5"/>
    <s v="Kuehne+Nagel Tiel 3 Standpl"/>
    <s v="De Diepert 5"/>
    <s v="Tiel"/>
    <s v="4004 MA"/>
    <s v="NL"/>
    <x v="42"/>
    <s v="Industriestraat 67"/>
    <x v="41"/>
    <s v="7482EW"/>
    <s v="NL"/>
    <s v="0002247186"/>
    <s v="0098840_007"/>
    <s v="31V"/>
    <s v="NL001131849B01"/>
    <n v="2"/>
    <n v="0"/>
    <n v="101.13"/>
    <s v="N"/>
    <s v="Peter Appel Transport B.V."/>
    <n v="36622"/>
    <d v="2023-03-31T00:00:00"/>
    <s v="17:12:00"/>
    <n v="0"/>
    <x v="4"/>
    <x v="12"/>
    <n v="3"/>
    <x v="30"/>
    <n v="1"/>
    <n v="6.3999999999999995"/>
    <x v="3"/>
    <n v="115.58"/>
    <n v="0"/>
    <n v="115.58"/>
  </r>
  <r>
    <s v="COLGATE 3800 DEB."/>
    <s v="Colgate-Palmolive Nederland BV"/>
    <s v="101t"/>
    <n v="101090958344"/>
    <n v="101030165134"/>
    <n v="930"/>
    <s v="Inv Booked"/>
    <s v="0002247190"/>
    <s v="Verkoop"/>
    <n v="170"/>
    <s v="Transport drops zone"/>
    <s v="9 - verwerkt"/>
    <n v="0"/>
    <m/>
    <d v="2023-03-31T00:00:00"/>
    <s v="DROP"/>
    <s v="0001010909583440098840_007"/>
    <m/>
    <m/>
    <m/>
    <s v="EUR"/>
    <n v="14.45"/>
    <s v="EUR"/>
    <n v="14.45"/>
    <s v="EUR"/>
    <n v="14.45"/>
    <n v="14.45"/>
    <n v="0"/>
    <s v="N"/>
    <n v="1223000326"/>
    <d v="2023-04-13T00:00:00"/>
    <m/>
    <d v="2023-03-31T00:00:00"/>
    <s v="00:00"/>
    <s v="23:59"/>
    <d v="2023-03-31T00:00:00"/>
    <s v="13:00"/>
    <s v="13:00"/>
    <n v="0.8"/>
    <s v="ce"/>
    <n v="459"/>
    <n v="0.8"/>
    <n v="0"/>
    <s v="Kuehne+Nagel Tiel 3 Standpl"/>
    <s v="De Diepert 5"/>
    <s v="Tiel"/>
    <s v="4004 MA"/>
    <s v="NL"/>
    <x v="42"/>
    <s v="Industriestraat 67"/>
    <x v="41"/>
    <s v="7482EW"/>
    <s v="NL"/>
    <s v="0002247190"/>
    <s v="0098840_007"/>
    <s v="31V"/>
    <s v="NL001131849B01"/>
    <n v="2"/>
    <n v="0"/>
    <n v="14.45"/>
    <s v="N"/>
    <s v="Peter Appel Transport B.V."/>
    <n v="36622"/>
    <d v="2023-03-31T00:00:00"/>
    <s v="17:12:00"/>
    <n v="0"/>
    <x v="4"/>
    <x v="12"/>
    <n v="3"/>
    <x v="30"/>
    <n v="0"/>
    <s v=""/>
    <x v="3"/>
    <s v=""/>
    <n v="0"/>
    <s v=""/>
  </r>
  <r>
    <s v="COLGATE 3800 DEB."/>
    <s v="Colgate-Palmolive Nederland BV"/>
    <s v="101t"/>
    <n v="101090958338"/>
    <n v="101030165135"/>
    <n v="930"/>
    <s v="Inv Booked"/>
    <s v="0002247188"/>
    <s v="Verkoop"/>
    <n v="170"/>
    <s v="Transport drops zone"/>
    <s v="9 - verwerkt"/>
    <n v="0"/>
    <m/>
    <d v="2023-03-31T00:00:00"/>
    <s v="DROP"/>
    <s v="0001010909583380098836_002"/>
    <m/>
    <m/>
    <m/>
    <s v="EUR"/>
    <n v="90.61"/>
    <s v="EUR"/>
    <n v="90.61"/>
    <s v="EUR"/>
    <n v="90.61"/>
    <n v="90.61"/>
    <n v="0"/>
    <s v="N"/>
    <n v="1223000326"/>
    <d v="2023-04-13T00:00:00"/>
    <m/>
    <d v="2023-03-31T00:00:00"/>
    <s v="00:00"/>
    <s v="23:59"/>
    <d v="2023-03-31T00:00:00"/>
    <s v="05:00"/>
    <s v="06:00"/>
    <n v="11.2"/>
    <s v="ce"/>
    <n v="7212"/>
    <n v="11.2"/>
    <n v="11"/>
    <s v="Kuehne+Nagel Tiel 3 Standpl"/>
    <s v="De Diepert 5"/>
    <s v="Tiel"/>
    <s v="4004 MA"/>
    <s v="NL"/>
    <x v="2"/>
    <s v="Randweg 2"/>
    <x v="6"/>
    <s v="4191 NN"/>
    <s v="NL"/>
    <s v="0002247188"/>
    <s v="0098836_002"/>
    <s v="31V"/>
    <s v="NL001131849B01"/>
    <n v="2"/>
    <n v="0"/>
    <n v="90.61"/>
    <s v="N"/>
    <s v="Peter Appel Transport B.V."/>
    <n v="36622"/>
    <d v="2023-03-31T00:00:00"/>
    <s v="06:42:00"/>
    <n v="0"/>
    <x v="4"/>
    <x v="12"/>
    <n v="3"/>
    <x v="6"/>
    <n v="1"/>
    <n v="11.2"/>
    <x v="2"/>
    <n v="90.61"/>
    <n v="0"/>
    <n v="90.61"/>
  </r>
  <r>
    <s v="COLGATE 3800 DEB."/>
    <s v="Colgate-Palmolive Nederland BV"/>
    <s v="101t"/>
    <n v="101090958344"/>
    <n v="101030165136"/>
    <n v="930"/>
    <s v="Inv Booked"/>
    <s v="0001334053"/>
    <s v="Verkoop"/>
    <n v="170"/>
    <s v="Transport drops zone"/>
    <s v="9 - verwerkt"/>
    <n v="0"/>
    <m/>
    <d v="2023-03-31T00:00:00"/>
    <s v="DROP"/>
    <s v="0001010909583440098840_006"/>
    <m/>
    <m/>
    <m/>
    <s v="EUR"/>
    <n v="97.86"/>
    <s v="EUR"/>
    <n v="97.86"/>
    <s v="EUR"/>
    <n v="97.86"/>
    <n v="97.86"/>
    <n v="0"/>
    <s v="N"/>
    <n v="1223000326"/>
    <d v="2023-04-13T00:00:00"/>
    <m/>
    <d v="2023-03-31T00:00:00"/>
    <s v="00:00"/>
    <s v="23:59"/>
    <d v="2023-03-31T00:00:00"/>
    <s v="08:30"/>
    <s v="16:00"/>
    <n v="6.4"/>
    <s v="ce"/>
    <n v="2529"/>
    <n v="6.4"/>
    <n v="10"/>
    <s v="Kuehne+Nagel Tiel 3 Standpl"/>
    <s v="De Diepert 5"/>
    <s v="Tiel"/>
    <s v="4004 MA"/>
    <s v="NL"/>
    <x v="81"/>
    <s v="Oude Berghuizerweg 30"/>
    <x v="31"/>
    <s v="7336 AW"/>
    <s v="NL"/>
    <s v="0001334053"/>
    <s v="0098840_006"/>
    <s v="31V"/>
    <s v="NL001131849B01"/>
    <n v="2"/>
    <n v="0"/>
    <n v="97.86"/>
    <s v="N"/>
    <s v="Peter Appel Transport B.V."/>
    <n v="36622"/>
    <d v="2023-03-31T00:00:00"/>
    <s v="12:27:00"/>
    <n v="0"/>
    <x v="4"/>
    <x v="12"/>
    <n v="3"/>
    <x v="27"/>
    <n v="0"/>
    <s v=""/>
    <x v="0"/>
    <s v=""/>
    <n v="0"/>
    <s v=""/>
  </r>
  <r>
    <s v="COLGATE 3800 DEB."/>
    <s v="Colgate-Palmolive Nederland BV"/>
    <s v="101t"/>
    <n v="101090958735"/>
    <n v="101030165223"/>
    <n v="930"/>
    <s v="Inv Booked"/>
    <s v="0002247210"/>
    <s v="Verkoop"/>
    <n v="170"/>
    <s v="Transport drops zone"/>
    <s v="9 - verwerkt"/>
    <n v="0"/>
    <m/>
    <d v="2023-04-01T00:00:00"/>
    <s v="DROP"/>
    <s v="0001010909587350099079_002"/>
    <m/>
    <m/>
    <m/>
    <s v="EUR"/>
    <n v="97.08"/>
    <s v="EUR"/>
    <n v="97.08"/>
    <s v="EUR"/>
    <n v="97.08"/>
    <n v="97.08"/>
    <n v="0"/>
    <s v="Y"/>
    <n v="1223000414"/>
    <d v="2023-05-11T00:00:00"/>
    <m/>
    <d v="2023-04-01T00:00:00"/>
    <s v="00:00"/>
    <s v="23:59"/>
    <d v="2023-04-01T00:00:00"/>
    <s v="10:00"/>
    <s v="11:00"/>
    <n v="12"/>
    <s v="ce"/>
    <n v="10217"/>
    <n v="12"/>
    <n v="19"/>
    <s v="Kuehne+Nagel Tiel 3 Standpl"/>
    <s v="De Diepert 5"/>
    <s v="Tiel"/>
    <s v="4004 MA"/>
    <s v="NL"/>
    <x v="24"/>
    <s v="Ravenswade 14"/>
    <x v="26"/>
    <s v="3439 LD"/>
    <s v="NL"/>
    <s v="0002247210"/>
    <s v="0099079_002"/>
    <s v="31V"/>
    <s v="NL001131849B01"/>
    <n v="2"/>
    <n v="0"/>
    <n v="97.08"/>
    <s v="N"/>
    <s v="Peter Appel Transport B.V."/>
    <n v="36622"/>
    <d v="2023-04-01T00:00:00"/>
    <s v="11:45:00"/>
    <n v="15"/>
    <x v="5"/>
    <x v="12"/>
    <n v="4"/>
    <x v="22"/>
    <n v="1"/>
    <n v="26.4"/>
    <x v="7"/>
    <n v="213.57999999999998"/>
    <n v="0"/>
    <n v="213.57999999999998"/>
  </r>
  <r>
    <s v="COLGATE 3800 DEB."/>
    <s v="Colgate-Palmolive Nederland BV"/>
    <s v="101t"/>
    <n v="101090958736"/>
    <n v="101030165226"/>
    <n v="930"/>
    <s v="Inv Booked"/>
    <s v="0002247215"/>
    <s v="Verkoop"/>
    <n v="170"/>
    <s v="Transport drops zone"/>
    <s v="9 - verwerkt"/>
    <n v="0"/>
    <m/>
    <d v="2023-04-01T00:00:00"/>
    <s v="DROP"/>
    <s v="0001010909587360099078_002"/>
    <m/>
    <m/>
    <m/>
    <s v="EUR"/>
    <n v="166.08"/>
    <s v="EUR"/>
    <n v="166.08"/>
    <s v="EUR"/>
    <n v="166.08"/>
    <n v="166.08"/>
    <n v="0"/>
    <s v="Y"/>
    <n v="1223000414"/>
    <d v="2023-05-11T00:00:00"/>
    <m/>
    <d v="2023-04-01T00:00:00"/>
    <s v="00:00"/>
    <s v="23:59"/>
    <d v="2023-04-01T00:00:00"/>
    <s v="07:00"/>
    <s v="07:00"/>
    <n v="24"/>
    <s v="ce"/>
    <n v="10359"/>
    <n v="24"/>
    <n v="23"/>
    <s v="Kuehne+Nagel Tiel 3 Standpl"/>
    <s v="De Diepert 5"/>
    <s v="Tiel"/>
    <s v="4004 MA"/>
    <s v="NL"/>
    <x v="14"/>
    <s v="Rood 24"/>
    <x v="17"/>
    <s v="6666LT"/>
    <s v="NL"/>
    <s v="0002247215"/>
    <s v="0099078_002"/>
    <s v="31V"/>
    <s v="NL001131849B01"/>
    <n v="2"/>
    <n v="0"/>
    <n v="166.08"/>
    <s v="N"/>
    <s v="Peter Appel Transport B.V."/>
    <n v="36622"/>
    <d v="2023-04-01T00:00:00"/>
    <s v="07:41:00"/>
    <n v="0"/>
    <x v="5"/>
    <x v="12"/>
    <n v="4"/>
    <x v="15"/>
    <n v="1"/>
    <n v="26.400000000000002"/>
    <x v="5"/>
    <n v="182.69"/>
    <n v="0"/>
    <n v="182.69"/>
  </r>
  <r>
    <s v="COLGATE 3800 DEB."/>
    <s v="Colgate-Palmolive Nederland BV"/>
    <s v="101t"/>
    <n v="101090958736"/>
    <n v="101030165211"/>
    <n v="930"/>
    <s v="Inv Booked"/>
    <s v="0002247200"/>
    <s v="Verkoop"/>
    <n v="170"/>
    <s v="Transport drops zone"/>
    <s v="9 - verwerkt"/>
    <n v="0"/>
    <m/>
    <d v="2023-04-01T00:00:00"/>
    <s v="DROP"/>
    <s v="0001010909587360099078_002"/>
    <m/>
    <m/>
    <m/>
    <s v="EUR"/>
    <n v="11.07"/>
    <s v="EUR"/>
    <n v="11.07"/>
    <s v="EUR"/>
    <n v="11.07"/>
    <n v="11.07"/>
    <n v="0"/>
    <s v="Y"/>
    <n v="1223000414"/>
    <d v="2023-05-11T00:00:00"/>
    <m/>
    <d v="2023-04-01T00:00:00"/>
    <s v="00:00"/>
    <s v="23:59"/>
    <d v="2023-04-01T00:00:00"/>
    <s v="07:00"/>
    <s v="07:00"/>
    <n v="1.6"/>
    <s v="ce"/>
    <n v="867"/>
    <n v="1.6"/>
    <n v="0"/>
    <s v="Kuehne+Nagel Tiel 3 Standpl"/>
    <s v="De Diepert 5"/>
    <s v="Tiel"/>
    <s v="4004 MA"/>
    <s v="NL"/>
    <x v="14"/>
    <s v="Rood 24"/>
    <x v="17"/>
    <s v="6666LT"/>
    <s v="NL"/>
    <s v="0002247200"/>
    <s v="0099078_002"/>
    <s v="31V"/>
    <s v="NL001131849B01"/>
    <n v="2"/>
    <n v="0"/>
    <n v="11.07"/>
    <s v="N"/>
    <s v="Peter Appel Transport B.V."/>
    <n v="36622"/>
    <d v="2023-04-01T00:00:00"/>
    <s v="07:41:00"/>
    <n v="0"/>
    <x v="5"/>
    <x v="12"/>
    <n v="4"/>
    <x v="15"/>
    <n v="0"/>
    <s v=""/>
    <x v="5"/>
    <s v=""/>
    <n v="0"/>
    <s v=""/>
  </r>
  <r>
    <s v="COLGATE 3800 DEB."/>
    <s v="Colgate-Palmolive Nederland BV"/>
    <s v="101t"/>
    <n v="101090958736"/>
    <n v="101030165214"/>
    <n v="930"/>
    <s v="Inv Booked"/>
    <s v="0002247202"/>
    <s v="Verkoop"/>
    <n v="170"/>
    <s v="Transport drops zone"/>
    <s v="9 - verwerkt"/>
    <n v="0"/>
    <m/>
    <d v="2023-04-01T00:00:00"/>
    <s v="DROP"/>
    <s v="0001010909587360099078_002"/>
    <m/>
    <m/>
    <m/>
    <s v="EUR"/>
    <n v="5.54"/>
    <s v="EUR"/>
    <n v="5.54"/>
    <s v="EUR"/>
    <n v="5.54"/>
    <n v="5.54"/>
    <n v="0"/>
    <s v="Y"/>
    <n v="1223000414"/>
    <d v="2023-05-11T00:00:00"/>
    <m/>
    <d v="2023-04-01T00:00:00"/>
    <s v="00:00"/>
    <s v="23:59"/>
    <d v="2023-04-01T00:00:00"/>
    <s v="07:00"/>
    <s v="07:00"/>
    <n v="0.8"/>
    <s v="ce"/>
    <n v="79"/>
    <n v="0.8"/>
    <n v="0"/>
    <s v="Kuehne+Nagel Tiel 3 Standpl"/>
    <s v="De Diepert 5"/>
    <s v="Tiel"/>
    <s v="4004 MA"/>
    <s v="NL"/>
    <x v="14"/>
    <s v="Rood 24"/>
    <x v="17"/>
    <s v="6666LT"/>
    <s v="NL"/>
    <s v="0002247202"/>
    <s v="0099078_002"/>
    <s v="31V"/>
    <s v="NL001131849B01"/>
    <n v="2"/>
    <n v="0"/>
    <n v="5.54"/>
    <s v="N"/>
    <s v="Peter Appel Transport B.V."/>
    <n v="36622"/>
    <d v="2023-04-01T00:00:00"/>
    <s v="07:41:00"/>
    <n v="0"/>
    <x v="5"/>
    <x v="12"/>
    <n v="4"/>
    <x v="15"/>
    <n v="0"/>
    <s v=""/>
    <x v="5"/>
    <s v=""/>
    <n v="0"/>
    <s v=""/>
  </r>
  <r>
    <s v="COLGATE 3800 DEB."/>
    <s v="Colgate-Palmolive Nederland BV"/>
    <s v="101t"/>
    <n v="101090958735"/>
    <n v="101030165203"/>
    <n v="930"/>
    <s v="Inv Booked"/>
    <s v="0002247209"/>
    <s v="Verkoop"/>
    <n v="170"/>
    <s v="Transport drops zone"/>
    <s v="9 - verwerkt"/>
    <n v="0"/>
    <m/>
    <d v="2023-04-01T00:00:00"/>
    <s v="DROP"/>
    <s v="0001010909587350099079_002"/>
    <m/>
    <m/>
    <m/>
    <s v="EUR"/>
    <n v="116.5"/>
    <s v="EUR"/>
    <n v="116.5"/>
    <s v="EUR"/>
    <n v="116.5"/>
    <n v="116.5"/>
    <n v="0"/>
    <s v="Y"/>
    <n v="1223000414"/>
    <d v="2023-05-11T00:00:00"/>
    <m/>
    <d v="2023-04-01T00:00:00"/>
    <s v="00:00"/>
    <s v="23:59"/>
    <d v="2023-04-01T00:00:00"/>
    <s v="10:00"/>
    <s v="11:00"/>
    <n v="14"/>
    <s v="ce"/>
    <n v="10689"/>
    <n v="14.4"/>
    <n v="20"/>
    <s v="Kuehne+Nagel Tiel 3 Standpl"/>
    <s v="De Diepert 5"/>
    <s v="Tiel"/>
    <s v="4004 MA"/>
    <s v="NL"/>
    <x v="24"/>
    <s v="Ravenswade 14"/>
    <x v="26"/>
    <s v="3439 LD"/>
    <s v="NL"/>
    <s v="0002247209"/>
    <s v="0099079_002"/>
    <s v="31V"/>
    <s v="NL001131849B01"/>
    <n v="2"/>
    <n v="0"/>
    <n v="116.5"/>
    <s v="N"/>
    <s v="Peter Appel Transport B.V."/>
    <n v="36622"/>
    <d v="2023-04-01T00:00:00"/>
    <s v="11:45:00"/>
    <n v="0"/>
    <x v="5"/>
    <x v="12"/>
    <n v="4"/>
    <x v="22"/>
    <n v="0"/>
    <s v=""/>
    <x v="7"/>
    <s v=""/>
    <n v="0"/>
    <s v=""/>
  </r>
  <r>
    <s v="COLGATE 3800 DEB."/>
    <s v="Colgate-Palmolive Nederland BV"/>
    <s v="101t"/>
    <n v="101090959233"/>
    <n v="101030165220"/>
    <n v="930"/>
    <s v="Inv Booked"/>
    <s v="0002247217"/>
    <s v="Verkoop"/>
    <n v="170"/>
    <s v="Transport drops zone"/>
    <s v="9 - verwerkt"/>
    <n v="0"/>
    <m/>
    <d v="2023-04-03T00:00:00"/>
    <s v="DROP"/>
    <s v="0001010909592330099328_002"/>
    <m/>
    <m/>
    <m/>
    <s v="EUR"/>
    <n v="302.18"/>
    <s v="EUR"/>
    <n v="302.18"/>
    <s v="EUR"/>
    <n v="302.18"/>
    <n v="302.18"/>
    <n v="0"/>
    <s v="N"/>
    <n v="1223000414"/>
    <d v="2023-05-11T00:00:00"/>
    <m/>
    <d v="2023-04-03T00:00:00"/>
    <s v="00:00"/>
    <s v="23:59"/>
    <d v="2023-04-03T00:00:00"/>
    <s v="08:00"/>
    <s v="08:00"/>
    <n v="21.6"/>
    <s v="ce"/>
    <n v="10482"/>
    <n v="21.6"/>
    <n v="32"/>
    <s v="Kuehne+Nagel Tiel 3 Standpl"/>
    <s v="De Diepert 5"/>
    <s v="Tiel"/>
    <s v="4004 MA"/>
    <s v="NL"/>
    <x v="1"/>
    <s v="Fahrenheitweg 1"/>
    <x v="1"/>
    <s v="6101WR"/>
    <s v="NL"/>
    <s v="0002247217"/>
    <s v="0099328_002"/>
    <s v="31V"/>
    <s v="NL001131849B01"/>
    <n v="2"/>
    <n v="0"/>
    <n v="302.18"/>
    <s v="N"/>
    <s v="Peter Appel Transport B.V."/>
    <n v="36622"/>
    <d v="2023-04-03T00:00:00"/>
    <s v="10:12:00"/>
    <n v="37"/>
    <x v="0"/>
    <x v="13"/>
    <n v="4"/>
    <x v="1"/>
    <n v="1"/>
    <n v="21.6"/>
    <x v="1"/>
    <n v="302.18"/>
    <n v="0"/>
    <n v="302.18"/>
  </r>
  <r>
    <s v="COLGATE 3800 DEB."/>
    <s v="Colgate-Palmolive Nederland BV"/>
    <s v="101t"/>
    <n v="101090959244"/>
    <n v="101030165221"/>
    <n v="930"/>
    <s v="Inv Booked"/>
    <s v="0002247212"/>
    <s v="Verkoop"/>
    <n v="170"/>
    <s v="Transport drops zone"/>
    <s v="9 - verwerkt"/>
    <n v="0"/>
    <m/>
    <d v="2023-04-03T00:00:00"/>
    <s v="DROP"/>
    <s v="0001010909592440099337_002"/>
    <m/>
    <m/>
    <m/>
    <s v="EUR"/>
    <n v="130.5"/>
    <s v="EUR"/>
    <n v="130.5"/>
    <s v="EUR"/>
    <n v="130.5"/>
    <n v="130.5"/>
    <n v="0"/>
    <s v="N"/>
    <n v="1223000414"/>
    <d v="2023-05-11T00:00:00"/>
    <m/>
    <d v="2023-04-03T00:00:00"/>
    <s v="00:00"/>
    <s v="23:59"/>
    <d v="2023-04-03T00:00:00"/>
    <s v="14:30"/>
    <s v="14:30"/>
    <n v="8.8000000000000007"/>
    <s v="ce"/>
    <n v="6460"/>
    <n v="8.8000000000000007"/>
    <n v="11"/>
    <s v="Kuehne+Nagel Tiel 3 Standpl"/>
    <s v="De Diepert 5"/>
    <s v="Tiel"/>
    <s v="4004 MA"/>
    <s v="NL"/>
    <x v="3"/>
    <s v="FACETLAAN 6"/>
    <x v="4"/>
    <s v="2665 NR"/>
    <s v="NL"/>
    <s v="0002247212"/>
    <s v="0099337_002"/>
    <s v="31V"/>
    <s v="NL001131849B01"/>
    <n v="2"/>
    <n v="0"/>
    <n v="130.5"/>
    <s v="N"/>
    <s v="Peter Appel Transport B.V."/>
    <n v="36622"/>
    <d v="2023-04-03T00:00:00"/>
    <s v="14:33:00"/>
    <n v="0"/>
    <x v="0"/>
    <x v="13"/>
    <n v="4"/>
    <x v="4"/>
    <n v="1"/>
    <n v="12.000000000000002"/>
    <x v="3"/>
    <n v="177.95000000000002"/>
    <n v="0"/>
    <n v="177.95000000000002"/>
  </r>
  <r>
    <s v="COLGATE 3800 DEB."/>
    <s v="Colgate-Palmolive Nederland BV"/>
    <s v="101t"/>
    <n v="101090958739"/>
    <n v="101030165222"/>
    <n v="930"/>
    <s v="Inv Booked"/>
    <s v="0002247214"/>
    <s v="Verkoop"/>
    <n v="170"/>
    <s v="Transport drops zone"/>
    <s v="9 - verwerkt"/>
    <n v="0"/>
    <m/>
    <d v="2023-04-03T00:00:00"/>
    <s v="DROP"/>
    <s v="0001010909587390099082_003"/>
    <m/>
    <m/>
    <m/>
    <s v="EUR"/>
    <n v="255.04"/>
    <s v="EUR"/>
    <n v="255.04"/>
    <s v="EUR"/>
    <n v="255.04"/>
    <n v="255.04"/>
    <n v="0"/>
    <s v="N"/>
    <n v="1223000414"/>
    <d v="2023-05-11T00:00:00"/>
    <m/>
    <d v="2023-04-03T00:00:00"/>
    <s v="00:00"/>
    <s v="23:59"/>
    <d v="2023-04-03T00:00:00"/>
    <s v="11:00"/>
    <s v="11:00"/>
    <n v="16"/>
    <s v="ce"/>
    <n v="14026"/>
    <n v="16"/>
    <n v="30"/>
    <s v="Kuehne+Nagel Tiel 3 Standpl"/>
    <s v="De Diepert 5"/>
    <s v="Tiel"/>
    <s v="4004 MA"/>
    <s v="NL"/>
    <x v="1"/>
    <s v="Fahrenheitweg 1"/>
    <x v="1"/>
    <s v="6101WR"/>
    <s v="NL"/>
    <s v="0002247214"/>
    <s v="0099082_003"/>
    <s v="31V"/>
    <s v="NL001131849B01"/>
    <n v="2"/>
    <n v="0"/>
    <n v="255.04"/>
    <s v="N"/>
    <s v="Peter Appel Transport B.V."/>
    <n v="36622"/>
    <d v="2023-04-03T00:00:00"/>
    <s v="11:12:00"/>
    <n v="0"/>
    <x v="0"/>
    <x v="13"/>
    <n v="4"/>
    <x v="1"/>
    <n v="1"/>
    <n v="16"/>
    <x v="1"/>
    <n v="255.04"/>
    <n v="0"/>
    <n v="255.04"/>
  </r>
  <r>
    <s v="COLGATE 3800 DEB."/>
    <s v="Colgate-Palmolive Nederland BV"/>
    <s v="101t"/>
    <n v="101090958741"/>
    <n v="101030165224"/>
    <n v="930"/>
    <s v="Inv Booked"/>
    <s v="0002247218"/>
    <s v="Verkoop"/>
    <n v="170"/>
    <s v="Transport drops zone"/>
    <s v="9 - verwerkt"/>
    <n v="0"/>
    <m/>
    <d v="2023-04-03T00:00:00"/>
    <s v="DROP"/>
    <s v="0001010909587410099083_002"/>
    <m/>
    <m/>
    <m/>
    <s v="EUR"/>
    <n v="406.47"/>
    <s v="EUR"/>
    <n v="406.47"/>
    <s v="EUR"/>
    <n v="406.47"/>
    <n v="406.47"/>
    <n v="0"/>
    <s v="N"/>
    <n v="1223000414"/>
    <d v="2023-05-11T00:00:00"/>
    <m/>
    <d v="2023-04-03T00:00:00"/>
    <s v="00:00"/>
    <s v="23:59"/>
    <d v="2023-04-03T00:00:00"/>
    <s v="11:00"/>
    <s v="11:00"/>
    <n v="24.8"/>
    <s v="ce"/>
    <n v="21643"/>
    <n v="24.8"/>
    <n v="45"/>
    <s v="Kuehne+Nagel Tiel 3 Standpl"/>
    <s v="De Diepert 5"/>
    <s v="Tiel"/>
    <s v="4004 MA"/>
    <s v="NL"/>
    <x v="0"/>
    <s v="Henri Fordlaan 6"/>
    <x v="0"/>
    <s v="9615TK"/>
    <s v="NL"/>
    <s v="0002247218"/>
    <s v="0099083_002"/>
    <s v="31V"/>
    <s v="NL001131849B01"/>
    <n v="2"/>
    <n v="0"/>
    <n v="406.47"/>
    <s v="N"/>
    <s v="Peter Appel Transport B.V."/>
    <n v="36622"/>
    <d v="2023-04-03T00:00:00"/>
    <s v="11:27:00"/>
    <n v="0"/>
    <x v="0"/>
    <x v="13"/>
    <n v="4"/>
    <x v="0"/>
    <n v="1"/>
    <n v="24.8"/>
    <x v="0"/>
    <n v="406.47"/>
    <n v="0"/>
    <n v="406.47"/>
  </r>
  <r>
    <s v="COLGATE 3800 DEB."/>
    <s v="Colgate-Palmolive Nederland BV"/>
    <s v="101t"/>
    <n v="101090959242"/>
    <n v="101030165217"/>
    <n v="930"/>
    <s v="Inv Booked"/>
    <s v="0002247206"/>
    <s v="Verkoop"/>
    <n v="170"/>
    <s v="Transport drops zone"/>
    <s v="9 - verwerkt"/>
    <n v="0"/>
    <m/>
    <d v="2023-04-03T00:00:00"/>
    <s v="DROP"/>
    <s v="0001010909592420099338_002"/>
    <m/>
    <m/>
    <m/>
    <s v="EUR"/>
    <n v="71.069999999999993"/>
    <s v="EUR"/>
    <n v="71.069999999999993"/>
    <s v="EUR"/>
    <n v="71.069999999999993"/>
    <n v="71.069999999999993"/>
    <n v="0"/>
    <s v="N"/>
    <n v="1223000414"/>
    <d v="2023-05-11T00:00:00"/>
    <m/>
    <d v="2023-04-03T00:00:00"/>
    <s v="00:00"/>
    <s v="23:59"/>
    <d v="2023-04-03T00:00:00"/>
    <s v="09:00"/>
    <s v="18:00"/>
    <n v="3.2"/>
    <s v="ce"/>
    <n v="1129"/>
    <n v="3.2"/>
    <n v="0"/>
    <s v="Kuehne+Nagel Tiel 3 Standpl"/>
    <s v="De Diepert 5"/>
    <s v="Tiel"/>
    <s v="4004 MA"/>
    <s v="NL"/>
    <x v="4"/>
    <s v="Watergoorweg 81"/>
    <x v="5"/>
    <s v="3861MA"/>
    <s v="NL"/>
    <s v="0002247206"/>
    <s v="0099338_002"/>
    <s v="31V"/>
    <s v="NL001131849B01"/>
    <n v="2"/>
    <n v="0"/>
    <n v="71.069999999999993"/>
    <s v="N"/>
    <s v="Peter Appel Transport B.V."/>
    <n v="36622"/>
    <d v="2023-04-03T00:00:00"/>
    <s v="09:42:00"/>
    <n v="0"/>
    <x v="0"/>
    <x v="13"/>
    <n v="4"/>
    <x v="5"/>
    <n v="1"/>
    <n v="3.2"/>
    <x v="3"/>
    <n v="71.069999999999993"/>
    <n v="0"/>
    <n v="71.069999999999993"/>
  </r>
  <r>
    <s v="COLGATE 3800 DEB."/>
    <s v="Colgate-Palmolive Nederland BV"/>
    <s v="101t"/>
    <n v="101090959243"/>
    <n v="101030165218"/>
    <n v="930"/>
    <s v="Inv Booked"/>
    <s v="0002247207"/>
    <s v="Verkoop"/>
    <n v="170"/>
    <s v="Transport drops zone"/>
    <s v="9 - verwerkt"/>
    <n v="0"/>
    <m/>
    <d v="2023-04-03T00:00:00"/>
    <s v="DROP"/>
    <s v="0001010909592430099339_003"/>
    <m/>
    <m/>
    <m/>
    <s v="EUR"/>
    <n v="81.7"/>
    <s v="EUR"/>
    <n v="81.7"/>
    <s v="EUR"/>
    <n v="81.7"/>
    <n v="81.7"/>
    <n v="0"/>
    <s v="N"/>
    <n v="1223000414"/>
    <d v="2023-05-11T00:00:00"/>
    <m/>
    <d v="2023-04-03T00:00:00"/>
    <s v="00:00"/>
    <s v="23:59"/>
    <d v="2023-04-03T00:00:00"/>
    <s v="11:00"/>
    <s v="11:00"/>
    <n v="4.8"/>
    <s v="ce"/>
    <n v="3288"/>
    <n v="4.8"/>
    <n v="2"/>
    <s v="Kuehne+Nagel Tiel 3 Standpl"/>
    <s v="De Diepert 5"/>
    <s v="Tiel"/>
    <s v="4004 MA"/>
    <s v="NL"/>
    <x v="41"/>
    <s v="Asteriastraat 9"/>
    <x v="3"/>
    <s v="5047 RM"/>
    <s v="NL"/>
    <s v="0002247207"/>
    <s v="0099339_003"/>
    <s v="31V"/>
    <s v="NL001131849B01"/>
    <n v="2"/>
    <n v="0"/>
    <n v="81.7"/>
    <s v="N"/>
    <s v="Peter Appel Transport B.V."/>
    <n v="36622"/>
    <d v="2023-04-03T00:00:00"/>
    <s v="11:44:00"/>
    <n v="0"/>
    <x v="0"/>
    <x v="13"/>
    <n v="4"/>
    <x v="3"/>
    <n v="1"/>
    <n v="4.8"/>
    <x v="0"/>
    <n v="81.7"/>
    <n v="0"/>
    <n v="81.7"/>
  </r>
  <r>
    <s v="COLGATE 3800 DEB."/>
    <s v="Colgate-Palmolive Nederland BV"/>
    <s v="101t"/>
    <n v="101090959243"/>
    <n v="101030165219"/>
    <n v="930"/>
    <s v="Inv Booked"/>
    <s v="0001334062"/>
    <s v="Verkoop"/>
    <n v="170"/>
    <s v="Transport drops zone"/>
    <s v="9 - verwerkt"/>
    <n v="0"/>
    <m/>
    <d v="2023-04-03T00:00:00"/>
    <s v="DROP"/>
    <s v="0001010909592430099339_002"/>
    <m/>
    <m/>
    <m/>
    <s v="EUR"/>
    <n v="169.22"/>
    <s v="EUR"/>
    <n v="169.22"/>
    <s v="EUR"/>
    <n v="169.22"/>
    <n v="169.22"/>
    <n v="0"/>
    <s v="N"/>
    <n v="1223000414"/>
    <d v="2023-05-11T00:00:00"/>
    <m/>
    <d v="2023-04-03T00:00:00"/>
    <s v="00:00"/>
    <s v="23:59"/>
    <d v="2023-04-03T00:00:00"/>
    <s v="10:00"/>
    <s v="10:00"/>
    <n v="12.8"/>
    <s v="ce"/>
    <n v="11825"/>
    <n v="12.8"/>
    <n v="20"/>
    <s v="Kuehne+Nagel Tiel 3 Standpl"/>
    <s v="De Diepert 5"/>
    <s v="Tiel"/>
    <s v="4004 MA"/>
    <s v="NL"/>
    <x v="65"/>
    <s v="FLORIJNSTRAAT 4C"/>
    <x v="51"/>
    <s v="4903 RM"/>
    <s v="NL"/>
    <s v="0001334062"/>
    <s v="0099339_002"/>
    <s v="31V"/>
    <s v="NL001131849B01"/>
    <n v="2"/>
    <n v="0"/>
    <n v="169.22"/>
    <s v="N"/>
    <s v="Peter Appel Transport B.V."/>
    <n v="36622"/>
    <d v="2023-04-03T00:00:00"/>
    <s v="10:46:00"/>
    <n v="0"/>
    <x v="0"/>
    <x v="13"/>
    <n v="4"/>
    <x v="34"/>
    <n v="1"/>
    <n v="12.8"/>
    <x v="5"/>
    <n v="169.22"/>
    <n v="0"/>
    <n v="169.22"/>
  </r>
  <r>
    <s v="COLGATE 3800 DEB."/>
    <s v="Colgate-Palmolive Nederland BV"/>
    <s v="101t"/>
    <n v="101090958734"/>
    <n v="101030165206"/>
    <n v="930"/>
    <s v="Inv Booked"/>
    <s v="0002247203"/>
    <s v="Verkoop"/>
    <n v="170"/>
    <s v="Transport drops zone"/>
    <s v="9 - verwerkt"/>
    <n v="0"/>
    <m/>
    <d v="2023-04-03T00:00:00"/>
    <s v="DROP"/>
    <s v="0001010909587340099076_004"/>
    <m/>
    <m/>
    <m/>
    <s v="EUR"/>
    <n v="27.26"/>
    <s v="EUR"/>
    <n v="27.26"/>
    <s v="EUR"/>
    <n v="27.26"/>
    <n v="27.26"/>
    <n v="0"/>
    <s v="N"/>
    <n v="1223000414"/>
    <d v="2023-05-11T00:00:00"/>
    <m/>
    <d v="2023-04-03T00:00:00"/>
    <s v="00:00"/>
    <s v="23:59"/>
    <d v="2023-04-03T00:00:00"/>
    <s v="08:00"/>
    <s v="16:00"/>
    <n v="0.8"/>
    <s v="ce"/>
    <n v="17"/>
    <n v="0.8"/>
    <n v="0"/>
    <s v="Kuehne+Nagel Tiel 3 Standpl"/>
    <s v="De Diepert 5"/>
    <s v="Tiel"/>
    <s v="4004 MA"/>
    <s v="NL"/>
    <x v="63"/>
    <s v="Laarakkerweg 5"/>
    <x v="49"/>
    <s v="5061JR"/>
    <s v="NL"/>
    <s v="0002247203"/>
    <s v="0099076_004"/>
    <s v="31V"/>
    <s v="NL001131849B01"/>
    <n v="2"/>
    <n v="0"/>
    <n v="27.26"/>
    <s v="N"/>
    <s v="Peter Appel Transport B.V."/>
    <n v="36622"/>
    <d v="2023-04-03T00:00:00"/>
    <s v="09:38:00"/>
    <n v="0"/>
    <x v="0"/>
    <x v="13"/>
    <n v="4"/>
    <x v="3"/>
    <n v="1"/>
    <n v="0.8"/>
    <x v="6"/>
    <n v="27.26"/>
    <n v="0"/>
    <n v="27.26"/>
  </r>
  <r>
    <s v="COLGATE 3800 DEB."/>
    <s v="Colgate-Palmolive Nederland BV"/>
    <s v="101t"/>
    <n v="101090959247"/>
    <n v="101030165207"/>
    <n v="930"/>
    <s v="Inv Booked"/>
    <s v="0002247213"/>
    <s v="Verkoop"/>
    <n v="170"/>
    <s v="Transport drops zone"/>
    <s v="9 - verwerkt"/>
    <n v="0"/>
    <m/>
    <d v="2023-04-03T00:00:00"/>
    <s v="DROP"/>
    <s v="0001010909592470099342_002"/>
    <m/>
    <m/>
    <m/>
    <s v="EUR"/>
    <n v="199.81"/>
    <s v="EUR"/>
    <n v="199.81"/>
    <s v="EUR"/>
    <n v="199.81"/>
    <n v="199.81"/>
    <n v="0"/>
    <s v="N"/>
    <n v="1223000414"/>
    <d v="2023-05-11T00:00:00"/>
    <m/>
    <d v="2023-04-03T00:00:00"/>
    <s v="00:00"/>
    <s v="23:59"/>
    <d v="2023-04-03T00:00:00"/>
    <s v="11:00"/>
    <s v="11:00"/>
    <n v="12.8"/>
    <s v="ce"/>
    <n v="10884"/>
    <n v="12.8"/>
    <n v="22"/>
    <s v="Kuehne+Nagel Tiel 3 Standpl"/>
    <s v="De Diepert 5"/>
    <s v="Tiel"/>
    <s v="4004 MA"/>
    <s v="NL"/>
    <x v="1"/>
    <s v="Perenmarkt 15"/>
    <x v="2"/>
    <s v="1681PG"/>
    <s v="NL"/>
    <s v="0002247213"/>
    <s v="0099342_002"/>
    <s v="31V"/>
    <s v="NL001131849B01"/>
    <n v="2"/>
    <n v="0"/>
    <n v="199.81"/>
    <s v="N"/>
    <s v="Peter Appel Transport B.V."/>
    <n v="36622"/>
    <d v="2023-04-03T00:00:00"/>
    <s v="11:22:00"/>
    <n v="0"/>
    <x v="0"/>
    <x v="13"/>
    <n v="4"/>
    <x v="2"/>
    <n v="1"/>
    <n v="12.8"/>
    <x v="1"/>
    <n v="199.81"/>
    <n v="0"/>
    <n v="199.81"/>
  </r>
  <r>
    <s v="COLGATE 3800 DEB."/>
    <s v="Colgate-Palmolive Nederland BV"/>
    <s v="101t"/>
    <n v="101090959244"/>
    <n v="101030165208"/>
    <n v="930"/>
    <s v="Inv Booked"/>
    <s v="0002247211"/>
    <s v="Verkoop"/>
    <n v="170"/>
    <s v="Transport drops zone"/>
    <s v="9 - verwerkt"/>
    <n v="0"/>
    <m/>
    <d v="2023-04-03T00:00:00"/>
    <s v="DROP"/>
    <s v="0001010909592440099337_002"/>
    <m/>
    <m/>
    <m/>
    <s v="EUR"/>
    <n v="11.86"/>
    <s v="EUR"/>
    <n v="11.86"/>
    <s v="EUR"/>
    <n v="11.86"/>
    <n v="11.86"/>
    <n v="0"/>
    <s v="N"/>
    <n v="1223000414"/>
    <d v="2023-05-11T00:00:00"/>
    <m/>
    <d v="2023-04-03T00:00:00"/>
    <s v="00:00"/>
    <s v="23:59"/>
    <d v="2023-04-03T00:00:00"/>
    <s v="14:30"/>
    <s v="14:30"/>
    <n v="0.8"/>
    <s v="ce"/>
    <n v="173"/>
    <n v="0.8"/>
    <n v="0"/>
    <s v="Kuehne+Nagel Tiel 3 Standpl"/>
    <s v="De Diepert 5"/>
    <s v="Tiel"/>
    <s v="4004 MA"/>
    <s v="NL"/>
    <x v="3"/>
    <s v="FACETLAAN 6"/>
    <x v="4"/>
    <s v="2665 NR"/>
    <s v="NL"/>
    <s v="0002247211"/>
    <s v="0099337_002"/>
    <s v="31V"/>
    <s v="NL001131849B01"/>
    <n v="2"/>
    <n v="0"/>
    <n v="11.86"/>
    <s v="N"/>
    <s v="Peter Appel Transport B.V."/>
    <n v="36622"/>
    <d v="2023-04-03T00:00:00"/>
    <s v="14:33:00"/>
    <n v="0"/>
    <x v="0"/>
    <x v="13"/>
    <n v="4"/>
    <x v="4"/>
    <n v="0"/>
    <s v=""/>
    <x v="3"/>
    <s v=""/>
    <n v="0"/>
    <s v=""/>
  </r>
  <r>
    <s v="COLGATE 3800 DEB."/>
    <s v="Colgate-Palmolive Nederland BV"/>
    <s v="101t"/>
    <n v="101090958734"/>
    <n v="101030165209"/>
    <n v="930"/>
    <s v="Inv Booked"/>
    <s v="0002247193"/>
    <s v="Verkoop"/>
    <n v="170"/>
    <s v="Transport drops zone"/>
    <s v="9 - verwerkt"/>
    <n v="0"/>
    <m/>
    <d v="2023-04-03T00:00:00"/>
    <s v="DROP"/>
    <s v="0001010909587340099076_007"/>
    <m/>
    <m/>
    <m/>
    <s v="EUR"/>
    <n v="28.67"/>
    <s v="EUR"/>
    <n v="28.67"/>
    <s v="EUR"/>
    <n v="28.67"/>
    <n v="28.67"/>
    <n v="0"/>
    <s v="N"/>
    <n v="1223000414"/>
    <d v="2023-05-11T00:00:00"/>
    <m/>
    <d v="2023-04-03T00:00:00"/>
    <s v="00:00"/>
    <s v="23:59"/>
    <d v="2023-04-03T00:00:00"/>
    <s v="10:00"/>
    <s v="10:00"/>
    <n v="0.8"/>
    <s v="ce"/>
    <n v="100"/>
    <n v="0.8"/>
    <n v="0"/>
    <s v="Kuehne+Nagel Tiel 3 Standpl"/>
    <s v="De Diepert 5"/>
    <s v="Tiel"/>
    <s v="4004 MA"/>
    <s v="NL"/>
    <x v="6"/>
    <s v="Insulindeweg 1"/>
    <x v="9"/>
    <s v="1462MJ"/>
    <s v="NL"/>
    <s v="0002247193"/>
    <s v="0099076_007"/>
    <s v="31V"/>
    <s v="NL001131849B01"/>
    <n v="2"/>
    <n v="0"/>
    <n v="28.67"/>
    <s v="N"/>
    <s v="Peter Appel Transport B.V."/>
    <n v="36622"/>
    <d v="2023-04-03T00:00:00"/>
    <s v="06:49:00"/>
    <n v="0"/>
    <x v="0"/>
    <x v="13"/>
    <n v="4"/>
    <x v="8"/>
    <n v="1"/>
    <n v="0.8"/>
    <x v="3"/>
    <n v="28.67"/>
    <n v="0"/>
    <n v="28.67"/>
  </r>
  <r>
    <s v="COLGATE 3800 DEB."/>
    <s v="Colgate-Palmolive Nederland BV"/>
    <s v="101t"/>
    <n v="101090959241"/>
    <n v="101030165210"/>
    <n v="930"/>
    <s v="Inv Booked"/>
    <s v="0002247194"/>
    <s v="Verkoop"/>
    <n v="170"/>
    <s v="Transport drops zone"/>
    <s v="9 - verwerkt"/>
    <n v="0"/>
    <m/>
    <d v="2023-04-03T00:00:00"/>
    <s v="DROP"/>
    <s v="0001010909592410099336_002"/>
    <m/>
    <m/>
    <m/>
    <s v="EUR"/>
    <n v="44.32"/>
    <s v="EUR"/>
    <n v="44.32"/>
    <s v="EUR"/>
    <n v="44.32"/>
    <n v="44.32"/>
    <n v="0"/>
    <s v="N"/>
    <n v="1223000414"/>
    <d v="2023-05-11T00:00:00"/>
    <m/>
    <d v="2023-04-03T00:00:00"/>
    <s v="00:00"/>
    <s v="23:59"/>
    <d v="2023-04-03T00:00:00"/>
    <s v="07:00"/>
    <s v="10:00"/>
    <n v="1.6"/>
    <s v="ce"/>
    <n v="1229"/>
    <n v="1.6"/>
    <n v="2"/>
    <s v="Kuehne+Nagel Tiel 3 Standpl"/>
    <s v="De Diepert 5"/>
    <s v="Tiel"/>
    <s v="4004 MA"/>
    <s v="NL"/>
    <x v="10"/>
    <s v="Slego 1a"/>
    <x v="13"/>
    <s v="1046BM"/>
    <s v="NL"/>
    <s v="0002247194"/>
    <s v="0099336_002"/>
    <s v="31V"/>
    <s v="NL001131849B01"/>
    <n v="2"/>
    <n v="0"/>
    <n v="44.32"/>
    <s v="N"/>
    <s v="Peter Appel Transport B.V."/>
    <n v="36622"/>
    <d v="2023-04-03T00:00:00"/>
    <s v="08:45:00"/>
    <n v="0"/>
    <x v="0"/>
    <x v="13"/>
    <n v="4"/>
    <x v="11"/>
    <n v="1"/>
    <n v="1.6"/>
    <x v="0"/>
    <n v="44.32"/>
    <n v="0"/>
    <n v="44.32"/>
  </r>
  <r>
    <s v="COLGATE 3800 DEB."/>
    <s v="Colgate-Palmolive Nederland BV"/>
    <s v="101t"/>
    <n v="101090958734"/>
    <n v="101030165212"/>
    <n v="930"/>
    <s v="Inv Booked"/>
    <s v="0002247196"/>
    <s v="Verkoop"/>
    <n v="170"/>
    <s v="Transport drops zone"/>
    <s v="9 - verwerkt"/>
    <n v="0"/>
    <m/>
    <d v="2023-04-03T00:00:00"/>
    <s v="DROP"/>
    <s v="0001010909587340099076_005"/>
    <m/>
    <m/>
    <m/>
    <s v="EUR"/>
    <n v="28.67"/>
    <s v="EUR"/>
    <n v="28.67"/>
    <s v="EUR"/>
    <n v="28.67"/>
    <n v="28.67"/>
    <n v="0"/>
    <s v="N"/>
    <n v="1223000414"/>
    <d v="2023-05-11T00:00:00"/>
    <m/>
    <d v="2023-04-03T00:00:00"/>
    <s v="00:00"/>
    <s v="23:59"/>
    <d v="2023-04-03T00:00:00"/>
    <s v="09:00"/>
    <s v="12:00"/>
    <n v="0.8"/>
    <s v="ce"/>
    <n v="83"/>
    <n v="0.8"/>
    <n v="0"/>
    <s v="Kuehne+Nagel Tiel 3 Standpl"/>
    <s v="De Diepert 5"/>
    <s v="Tiel"/>
    <s v="4004 MA"/>
    <s v="NL"/>
    <x v="52"/>
    <s v="Leeuwenveldseweg 3F"/>
    <x v="43"/>
    <s v="1382 LV"/>
    <s v="NL"/>
    <s v="0002247196"/>
    <s v="0099076_005"/>
    <s v="31V"/>
    <s v="NL001131849B01"/>
    <n v="2"/>
    <n v="0"/>
    <n v="28.67"/>
    <s v="N"/>
    <s v="Peter Appel Transport B.V."/>
    <n v="36622"/>
    <d v="2023-04-03T00:00:00"/>
    <s v="10:03:00"/>
    <n v="0"/>
    <x v="0"/>
    <x v="13"/>
    <n v="4"/>
    <x v="13"/>
    <n v="1"/>
    <n v="0.8"/>
    <x v="0"/>
    <n v="28.67"/>
    <n v="0"/>
    <n v="28.67"/>
  </r>
  <r>
    <s v="COLGATE 3800 DEB."/>
    <s v="Colgate-Palmolive Nederland BV"/>
    <s v="101t"/>
    <n v="101090959244"/>
    <n v="101030165213"/>
    <n v="930"/>
    <s v="Inv Booked"/>
    <s v="0002247204"/>
    <s v="Verkoop"/>
    <n v="170"/>
    <s v="Transport drops zone"/>
    <s v="9 - verwerkt"/>
    <n v="0"/>
    <m/>
    <d v="2023-04-03T00:00:00"/>
    <s v="DROP"/>
    <s v="0001010909592440099337_002"/>
    <m/>
    <m/>
    <m/>
    <s v="EUR"/>
    <n v="35.590000000000003"/>
    <s v="EUR"/>
    <n v="35.590000000000003"/>
    <s v="EUR"/>
    <n v="35.590000000000003"/>
    <n v="35.590000000000003"/>
    <n v="0"/>
    <s v="N"/>
    <n v="1223000414"/>
    <d v="2023-05-11T00:00:00"/>
    <m/>
    <d v="2023-04-03T00:00:00"/>
    <s v="00:00"/>
    <s v="23:59"/>
    <d v="2023-04-03T00:00:00"/>
    <s v="14:30"/>
    <s v="14:30"/>
    <n v="2.4"/>
    <s v="ce"/>
    <n v="770"/>
    <n v="2.4"/>
    <n v="0"/>
    <s v="Kuehne+Nagel Tiel 3 Standpl"/>
    <s v="De Diepert 5"/>
    <s v="Tiel"/>
    <s v="4004 MA"/>
    <s v="NL"/>
    <x v="3"/>
    <s v="FACETLAAN 6"/>
    <x v="4"/>
    <s v="2665 NR"/>
    <s v="NL"/>
    <s v="0002247204"/>
    <s v="0099337_002"/>
    <s v="31V"/>
    <s v="NL001131849B01"/>
    <n v="2"/>
    <n v="0"/>
    <n v="35.590000000000003"/>
    <s v="N"/>
    <s v="Peter Appel Transport B.V."/>
    <n v="36622"/>
    <d v="2023-04-03T00:00:00"/>
    <s v="14:33:00"/>
    <n v="0"/>
    <x v="0"/>
    <x v="13"/>
    <n v="4"/>
    <x v="4"/>
    <n v="0"/>
    <s v=""/>
    <x v="3"/>
    <s v=""/>
    <n v="0"/>
    <s v=""/>
  </r>
  <r>
    <s v="COLGATE 3800 DEB."/>
    <s v="Colgate-Palmolive Nederland BV"/>
    <s v="101t"/>
    <n v="101090958737"/>
    <n v="101030165215"/>
    <n v="930"/>
    <s v="Inv Booked"/>
    <s v="0002247208"/>
    <s v="Verkoop"/>
    <n v="170"/>
    <s v="Transport drops zone"/>
    <s v="9 - verwerkt"/>
    <n v="0"/>
    <m/>
    <d v="2023-04-03T00:00:00"/>
    <s v="DROP"/>
    <s v="0001010909587370099080_003"/>
    <m/>
    <m/>
    <m/>
    <s v="EUR"/>
    <n v="245.73"/>
    <s v="EUR"/>
    <n v="245.73"/>
    <s v="EUR"/>
    <n v="245.73"/>
    <n v="245.73"/>
    <n v="0"/>
    <s v="N"/>
    <n v="1223000414"/>
    <d v="2023-05-11T00:00:00"/>
    <m/>
    <d v="2023-04-03T00:00:00"/>
    <s v="00:00"/>
    <s v="23:59"/>
    <d v="2023-04-03T00:00:00"/>
    <s v="08:00"/>
    <s v="16:00"/>
    <n v="11.2"/>
    <s v="ce"/>
    <n v="9384"/>
    <n v="11.2"/>
    <n v="17"/>
    <s v="Kuehne+Nagel Tiel 3 Standpl"/>
    <s v="De Diepert 5"/>
    <s v="Tiel"/>
    <s v="4004 MA"/>
    <s v="NL"/>
    <x v="86"/>
    <s v="Drentse Poort 27"/>
    <x v="60"/>
    <s v="9521 JA"/>
    <s v="NL"/>
    <s v="0002247208"/>
    <s v="0099080_003"/>
    <s v="31V"/>
    <s v="NL001131849B01"/>
    <n v="2"/>
    <n v="0"/>
    <n v="245.73"/>
    <s v="N"/>
    <s v="Peter Appel Transport B.V."/>
    <n v="36622"/>
    <d v="2023-04-03T00:00:00"/>
    <s v="09:50:00"/>
    <n v="0"/>
    <x v="0"/>
    <x v="13"/>
    <n v="4"/>
    <x v="44"/>
    <n v="1"/>
    <n v="11.2"/>
    <x v="6"/>
    <n v="245.73"/>
    <n v="0"/>
    <n v="245.73"/>
  </r>
  <r>
    <s v="COLGATE 3800 DEB."/>
    <s v="Colgate-Palmolive Nederland BV"/>
    <s v="101t"/>
    <n v="101090958740"/>
    <n v="101030165216"/>
    <n v="930"/>
    <s v="Inv Booked"/>
    <s v="0002247198"/>
    <s v="Verkoop"/>
    <n v="170"/>
    <s v="Transport drops zone"/>
    <s v="9 - verwerkt"/>
    <n v="0"/>
    <m/>
    <d v="2023-04-03T00:00:00"/>
    <s v="DROP"/>
    <s v="0001010909587400099077_002"/>
    <m/>
    <m/>
    <m/>
    <s v="EUR"/>
    <n v="45.28"/>
    <s v="EUR"/>
    <n v="45.28"/>
    <s v="EUR"/>
    <n v="45.28"/>
    <n v="45.28"/>
    <n v="0"/>
    <s v="Y"/>
    <n v="1223000414"/>
    <d v="2023-05-11T00:00:00"/>
    <m/>
    <d v="2023-04-03T00:00:00"/>
    <s v="00:00"/>
    <s v="23:59"/>
    <d v="2023-04-03T00:00:00"/>
    <s v="13:00"/>
    <s v="14:00"/>
    <n v="8"/>
    <s v="ce"/>
    <n v="6300"/>
    <n v="8"/>
    <n v="13"/>
    <s v="Kuehne+Nagel Tiel 3 Standpl"/>
    <s v="De Diepert 5"/>
    <s v="Tiel"/>
    <s v="4004 MA"/>
    <s v="NL"/>
    <x v="2"/>
    <s v="Randweg 2"/>
    <x v="6"/>
    <s v="4191 NN"/>
    <s v="NL"/>
    <s v="0002247198"/>
    <s v="0099077_002"/>
    <s v="31V"/>
    <s v="NL001131849B01"/>
    <n v="2"/>
    <n v="0"/>
    <n v="45.28"/>
    <s v="N"/>
    <s v="Peter Appel Transport B.V."/>
    <n v="36622"/>
    <d v="2023-04-03T00:00:00"/>
    <s v="13:54:00"/>
    <n v="0"/>
    <x v="0"/>
    <x v="13"/>
    <n v="4"/>
    <x v="6"/>
    <n v="1"/>
    <n v="26.4"/>
    <x v="2"/>
    <n v="149.42000000000002"/>
    <n v="0"/>
    <n v="149.42000000000002"/>
  </r>
  <r>
    <s v="COLGATE 3800 DEB."/>
    <s v="Colgate-Palmolive Nederland BV"/>
    <s v="101t"/>
    <n v="101090958734"/>
    <n v="101030165200"/>
    <n v="930"/>
    <s v="Inv Booked"/>
    <s v="0002247197"/>
    <s v="Verkoop"/>
    <n v="170"/>
    <s v="Transport drops zone"/>
    <s v="9 - verwerkt"/>
    <n v="0"/>
    <m/>
    <d v="2023-04-03T00:00:00"/>
    <s v="DROP"/>
    <s v="0001010909587340099076_003"/>
    <m/>
    <m/>
    <m/>
    <s v="EUR"/>
    <n v="27.26"/>
    <s v="EUR"/>
    <n v="27.26"/>
    <s v="EUR"/>
    <n v="27.26"/>
    <n v="27.26"/>
    <n v="0"/>
    <s v="N"/>
    <n v="1223000414"/>
    <d v="2023-05-11T00:00:00"/>
    <m/>
    <d v="2023-04-03T00:00:00"/>
    <s v="00:00"/>
    <s v="23:59"/>
    <d v="2023-04-03T00:00:00"/>
    <s v="07:00"/>
    <s v="08:00"/>
    <n v="0.8"/>
    <s v="ce"/>
    <n v="814"/>
    <n v="0.8"/>
    <n v="1"/>
    <s v="Kuehne+Nagel Tiel 3 Standpl"/>
    <s v="De Diepert 5"/>
    <s v="Tiel"/>
    <s v="4004 MA"/>
    <s v="NL"/>
    <x v="2"/>
    <s v="Pegasusweg 1"/>
    <x v="3"/>
    <s v="5015BZ"/>
    <s v="NL"/>
    <s v="0002247197"/>
    <s v="0099076_003"/>
    <s v="31V"/>
    <s v="NL001131849B01"/>
    <n v="2"/>
    <n v="0"/>
    <n v="27.26"/>
    <s v="N"/>
    <s v="Peter Appel Transport B.V."/>
    <n v="36622"/>
    <d v="2023-04-03T00:00:00"/>
    <s v="07:50:00"/>
    <n v="0"/>
    <x v="0"/>
    <x v="13"/>
    <n v="4"/>
    <x v="3"/>
    <n v="1"/>
    <n v="0.8"/>
    <x v="2"/>
    <n v="27.26"/>
    <n v="0"/>
    <n v="27.26"/>
  </r>
  <r>
    <s v="COLGATE 3800 DEB."/>
    <s v="Colgate-Palmolive Nederland BV"/>
    <s v="101t"/>
    <n v="101090958734"/>
    <n v="101030165201"/>
    <n v="930"/>
    <s v="Inv Booked"/>
    <s v="0002247199"/>
    <s v="Verkoop"/>
    <n v="170"/>
    <s v="Transport drops zone"/>
    <s v="9 - verwerkt"/>
    <n v="0"/>
    <m/>
    <d v="2023-04-03T00:00:00"/>
    <s v="DROP"/>
    <s v="0001010909587340099076_008"/>
    <m/>
    <m/>
    <m/>
    <s v="EUR"/>
    <n v="52.45"/>
    <s v="EUR"/>
    <n v="52.45"/>
    <s v="EUR"/>
    <n v="52.45"/>
    <n v="52.45"/>
    <n v="0"/>
    <s v="N"/>
    <n v="1223000414"/>
    <d v="2023-05-11T00:00:00"/>
    <m/>
    <d v="2023-04-03T00:00:00"/>
    <s v="00:00"/>
    <s v="23:59"/>
    <d v="2023-04-03T00:00:00"/>
    <s v="07:00"/>
    <s v="08:00"/>
    <n v="1.6"/>
    <s v="ce"/>
    <n v="1630"/>
    <n v="1.6"/>
    <n v="2"/>
    <s v="Kuehne+Nagel Tiel 3 Standpl"/>
    <s v="De Diepert 5"/>
    <s v="Tiel"/>
    <s v="4004 MA"/>
    <s v="NL"/>
    <x v="13"/>
    <s v="GALVANIWEG 1"/>
    <x v="16"/>
    <s v="8013 RG"/>
    <s v="NL"/>
    <s v="0002247199"/>
    <s v="0099076_008"/>
    <s v="31V"/>
    <s v="NL001131849B01"/>
    <n v="2"/>
    <n v="0"/>
    <n v="52.45"/>
    <s v="N"/>
    <s v="Peter Appel Transport B.V."/>
    <n v="36622"/>
    <d v="2023-04-03T00:00:00"/>
    <s v="07:58:00"/>
    <n v="0"/>
    <x v="0"/>
    <x v="13"/>
    <n v="4"/>
    <x v="14"/>
    <n v="1"/>
    <n v="1.6"/>
    <x v="2"/>
    <n v="52.45"/>
    <n v="0"/>
    <n v="52.45"/>
  </r>
  <r>
    <s v="COLGATE 3800 DEB."/>
    <s v="Colgate-Palmolive Nederland BV"/>
    <s v="101t"/>
    <n v="101090958740"/>
    <n v="101030165202"/>
    <n v="930"/>
    <s v="Inv Booked"/>
    <s v="0002247201"/>
    <s v="Verkoop"/>
    <n v="170"/>
    <s v="Transport drops zone"/>
    <s v="9 - verwerkt"/>
    <n v="0"/>
    <m/>
    <d v="2023-04-03T00:00:00"/>
    <s v="DROP"/>
    <s v="0001010909587400099077_002"/>
    <m/>
    <m/>
    <m/>
    <s v="EUR"/>
    <n v="104.14"/>
    <s v="EUR"/>
    <n v="104.14"/>
    <s v="EUR"/>
    <n v="104.14"/>
    <n v="104.14"/>
    <n v="0"/>
    <s v="Y"/>
    <n v="1223000414"/>
    <d v="2023-05-11T00:00:00"/>
    <m/>
    <d v="2023-04-03T00:00:00"/>
    <s v="00:00"/>
    <s v="23:59"/>
    <d v="2023-04-03T00:00:00"/>
    <s v="13:00"/>
    <s v="14:00"/>
    <n v="18"/>
    <s v="ce"/>
    <n v="12461"/>
    <n v="18.399999999999999"/>
    <n v="25"/>
    <s v="Kuehne+Nagel Tiel 3 Standpl"/>
    <s v="De Diepert 5"/>
    <s v="Tiel"/>
    <s v="4004 MA"/>
    <s v="NL"/>
    <x v="2"/>
    <s v="Randweg 2"/>
    <x v="6"/>
    <s v="4191 NN"/>
    <s v="NL"/>
    <s v="0002247201"/>
    <s v="0099077_002"/>
    <s v="31V"/>
    <s v="NL001131849B01"/>
    <n v="2"/>
    <n v="0"/>
    <n v="104.14"/>
    <s v="N"/>
    <s v="Peter Appel Transport B.V."/>
    <n v="36622"/>
    <d v="2023-04-03T00:00:00"/>
    <s v="13:54:00"/>
    <n v="0"/>
    <x v="0"/>
    <x v="13"/>
    <n v="4"/>
    <x v="6"/>
    <n v="0"/>
    <s v=""/>
    <x v="2"/>
    <s v=""/>
    <n v="0"/>
    <s v=""/>
  </r>
  <r>
    <s v="COLGATE 3800 DEB."/>
    <s v="Colgate-Palmolive Nederland BV"/>
    <s v="101t"/>
    <n v="101090958734"/>
    <n v="101030165204"/>
    <n v="930"/>
    <s v="Inv Booked"/>
    <s v="0002247195"/>
    <s v="Verkoop"/>
    <n v="170"/>
    <s v="Transport drops zone"/>
    <s v="9 - verwerkt"/>
    <n v="0"/>
    <m/>
    <d v="2023-04-03T00:00:00"/>
    <s v="DROP"/>
    <s v="0001010909587340099076_002"/>
    <m/>
    <m/>
    <m/>
    <s v="EUR"/>
    <n v="49.33"/>
    <s v="EUR"/>
    <n v="49.33"/>
    <s v="EUR"/>
    <n v="49.33"/>
    <n v="49.33"/>
    <n v="0"/>
    <s v="N"/>
    <n v="1223000414"/>
    <d v="2023-05-11T00:00:00"/>
    <m/>
    <d v="2023-04-03T00:00:00"/>
    <s v="00:00"/>
    <s v="23:59"/>
    <d v="2023-04-03T00:00:00"/>
    <s v="14:00"/>
    <s v="15:00"/>
    <n v="1.6"/>
    <s v="ce"/>
    <n v="1630"/>
    <n v="1.6"/>
    <n v="2"/>
    <s v="Kuehne+Nagel Tiel 3 Standpl"/>
    <s v="De Diepert 5"/>
    <s v="Tiel"/>
    <s v="4004 MA"/>
    <s v="NL"/>
    <x v="2"/>
    <s v="Laan van Ruyven 1"/>
    <x v="11"/>
    <s v="2645EE"/>
    <s v="NL"/>
    <s v="0002247195"/>
    <s v="0099076_002"/>
    <s v="31V"/>
    <s v="NL001131849B01"/>
    <n v="2"/>
    <n v="0"/>
    <n v="49.33"/>
    <s v="N"/>
    <s v="Peter Appel Transport B.V."/>
    <n v="36622"/>
    <d v="2023-04-03T00:00:00"/>
    <s v="16:12:00"/>
    <n v="42"/>
    <x v="0"/>
    <x v="13"/>
    <n v="4"/>
    <x v="4"/>
    <n v="1"/>
    <n v="1.6"/>
    <x v="2"/>
    <n v="49.33"/>
    <n v="0"/>
    <n v="49.33"/>
  </r>
  <r>
    <s v="COLGATE 3800 DEB."/>
    <s v="Colgate-Palmolive Nederland BV"/>
    <s v="101t"/>
    <n v="101090958737"/>
    <n v="101030165225"/>
    <n v="930"/>
    <s v="Inv Booked"/>
    <s v="0002247216"/>
    <s v="Verkoop"/>
    <n v="170"/>
    <s v="Transport drops zone"/>
    <s v="9 - verwerkt"/>
    <n v="0"/>
    <m/>
    <d v="2023-04-03T00:00:00"/>
    <s v="DROP"/>
    <s v="0001010909587370099080_004"/>
    <m/>
    <m/>
    <m/>
    <s v="EUR"/>
    <n v="120.44"/>
    <s v="EUR"/>
    <n v="120.44"/>
    <s v="EUR"/>
    <n v="120.44"/>
    <n v="120.44"/>
    <n v="0"/>
    <s v="N"/>
    <n v="1223000414"/>
    <d v="2023-05-11T00:00:00"/>
    <m/>
    <d v="2023-04-03T00:00:00"/>
    <s v="00:00"/>
    <s v="23:59"/>
    <d v="2023-04-03T00:00:00"/>
    <s v="08:00"/>
    <s v="17:00"/>
    <n v="4"/>
    <s v="ce"/>
    <n v="2924"/>
    <n v="4"/>
    <n v="5"/>
    <s v="Kuehne+Nagel Tiel 3 Standpl"/>
    <s v="De Diepert 5"/>
    <s v="Tiel"/>
    <s v="4004 MA"/>
    <s v="NL"/>
    <x v="0"/>
    <s v="Henri Fordlaan 6"/>
    <x v="0"/>
    <s v="9615TK"/>
    <s v="NL"/>
    <s v="0002247216"/>
    <s v="0099080_004"/>
    <s v="31V"/>
    <s v="NL001131849B01"/>
    <n v="2"/>
    <n v="0"/>
    <n v="120.44"/>
    <s v="N"/>
    <s v="Peter Appel Transport B.V."/>
    <n v="36622"/>
    <d v="2023-04-03T00:00:00"/>
    <s v="11:15:00"/>
    <n v="0"/>
    <x v="0"/>
    <x v="13"/>
    <n v="4"/>
    <x v="0"/>
    <n v="1"/>
    <n v="4"/>
    <x v="0"/>
    <n v="120.44"/>
    <n v="0"/>
    <n v="120.44"/>
  </r>
  <r>
    <s v="COLGATE 3800 DEB."/>
    <s v="Colgate-Palmolive Nederland BV"/>
    <s v="101t"/>
    <n v="101090958734"/>
    <n v="101030165205"/>
    <n v="930"/>
    <s v="Inv Booked"/>
    <s v="0002247205"/>
    <s v="Verkoop"/>
    <n v="170"/>
    <s v="Transport drops zone"/>
    <s v="9 - verwerkt"/>
    <n v="0"/>
    <m/>
    <d v="2023-04-03T00:00:00"/>
    <s v="DROP"/>
    <s v="0001010909587340099076_010"/>
    <m/>
    <m/>
    <m/>
    <s v="EUR"/>
    <n v="28.49"/>
    <s v="EUR"/>
    <n v="28.49"/>
    <s v="EUR"/>
    <n v="28.49"/>
    <n v="28.49"/>
    <n v="0"/>
    <s v="N"/>
    <n v="1223000414"/>
    <d v="2023-05-11T00:00:00"/>
    <m/>
    <d v="2023-04-03T00:00:00"/>
    <s v="00:00"/>
    <s v="23:59"/>
    <d v="2023-04-03T00:00:00"/>
    <s v="09:00"/>
    <s v="10:00"/>
    <n v="0.8"/>
    <s v="ce"/>
    <n v="814"/>
    <n v="0.8"/>
    <n v="1"/>
    <s v="Kuehne+Nagel Tiel 3 Standpl"/>
    <s v="De Diepert 5"/>
    <s v="Tiel"/>
    <s v="4004 MA"/>
    <s v="NL"/>
    <x v="7"/>
    <s v="HOOFDTOCHT 1"/>
    <x v="7"/>
    <s v="1507 CJ"/>
    <s v="NL"/>
    <s v="0002247205"/>
    <s v="0099076_010"/>
    <s v="31V"/>
    <s v="NL001131849B01"/>
    <n v="2"/>
    <n v="0"/>
    <n v="28.49"/>
    <s v="N"/>
    <s v="Peter Appel Transport B.V."/>
    <n v="36622"/>
    <d v="2023-04-03T00:00:00"/>
    <s v="09:12:00"/>
    <n v="0"/>
    <x v="0"/>
    <x v="13"/>
    <n v="4"/>
    <x v="7"/>
    <n v="1"/>
    <n v="0.8"/>
    <x v="2"/>
    <n v="28.49"/>
    <n v="0"/>
    <n v="28.49"/>
  </r>
  <r>
    <s v="COLGATE 3800 DEB."/>
    <s v="Colgate-Palmolive Nederland BV"/>
    <s v="101t"/>
    <n v="101090959920"/>
    <n v="101030165278"/>
    <n v="930"/>
    <s v="Inv Booked"/>
    <s v="0002247227"/>
    <s v="Verkoop"/>
    <n v="170"/>
    <s v="Transport drops zone"/>
    <s v="9 - verwerkt"/>
    <n v="0"/>
    <m/>
    <d v="2023-04-04T00:00:00"/>
    <s v="DROP"/>
    <s v="0001010909599200099773_003"/>
    <m/>
    <m/>
    <m/>
    <s v="EUR"/>
    <n v="239.18"/>
    <s v="EUR"/>
    <n v="239.18"/>
    <s v="EUR"/>
    <n v="239.18"/>
    <n v="239.18"/>
    <n v="0"/>
    <s v="N"/>
    <n v="1223000414"/>
    <d v="2023-05-11T00:00:00"/>
    <m/>
    <d v="2023-04-04T00:00:00"/>
    <s v="00:00"/>
    <s v="23:59"/>
    <d v="2023-04-04T00:00:00"/>
    <s v="09:00"/>
    <s v="09:00"/>
    <n v="17.600000000000001"/>
    <s v="ce"/>
    <n v="8452"/>
    <n v="17.600000000000001"/>
    <n v="24"/>
    <s v="Kuehne+Nagel Tiel 3 Standpl"/>
    <s v="De Diepert 5"/>
    <s v="Tiel"/>
    <s v="4004 MA"/>
    <s v="NL"/>
    <x v="1"/>
    <s v="Perenmarkt 15"/>
    <x v="2"/>
    <s v="1681PG"/>
    <s v="NL"/>
    <s v="0002247227"/>
    <s v="0099773_003"/>
    <s v="31V"/>
    <s v="NL001131849B01"/>
    <n v="2"/>
    <n v="0"/>
    <n v="239.18"/>
    <s v="N"/>
    <s v="Peter Appel Transport B.V."/>
    <n v="36622"/>
    <d v="2023-04-04T00:00:00"/>
    <s v="09:26:00"/>
    <n v="0"/>
    <x v="1"/>
    <x v="13"/>
    <n v="4"/>
    <x v="2"/>
    <n v="1"/>
    <n v="17.600000000000001"/>
    <x v="1"/>
    <n v="239.18"/>
    <n v="0"/>
    <n v="239.18"/>
  </r>
  <r>
    <s v="COLGATE 3800 DEB."/>
    <s v="Colgate-Palmolive Nederland BV"/>
    <s v="101t"/>
    <n v="101090959922"/>
    <n v="101030165279"/>
    <n v="930"/>
    <s v="Inv Booked"/>
    <s v="0002247229"/>
    <s v="Verkoop"/>
    <n v="170"/>
    <s v="Transport drops zone"/>
    <s v="9 - verwerkt"/>
    <n v="0"/>
    <m/>
    <d v="2023-04-04T00:00:00"/>
    <s v="DROP"/>
    <s v="0001010909599220099777_002"/>
    <m/>
    <m/>
    <m/>
    <s v="EUR"/>
    <n v="151.87"/>
    <s v="EUR"/>
    <n v="151.87"/>
    <s v="EUR"/>
    <n v="151.87"/>
    <n v="151.87"/>
    <n v="0"/>
    <s v="N"/>
    <n v="1223000414"/>
    <d v="2023-05-11T00:00:00"/>
    <m/>
    <d v="2023-04-04T00:00:00"/>
    <s v="00:00"/>
    <s v="23:59"/>
    <d v="2023-04-04T00:00:00"/>
    <s v="08:00"/>
    <s v="09:00"/>
    <n v="9.6"/>
    <s v="ce"/>
    <n v="9504"/>
    <n v="9.6"/>
    <n v="17"/>
    <s v="Kuehne+Nagel Tiel 3 Standpl"/>
    <s v="De Diepert 5"/>
    <s v="Tiel"/>
    <s v="4004 MA"/>
    <s v="NL"/>
    <x v="7"/>
    <s v="HOOFDTOCHT 1"/>
    <x v="7"/>
    <s v="1507 CJ"/>
    <s v="NL"/>
    <s v="0002247229"/>
    <s v="0099777_002"/>
    <s v="31V"/>
    <s v="NL001131849B01"/>
    <n v="2"/>
    <n v="0"/>
    <n v="151.87"/>
    <s v="N"/>
    <s v="Peter Appel Transport B.V."/>
    <n v="36622"/>
    <d v="2023-04-04T00:00:00"/>
    <s v="09:34:00"/>
    <n v="0"/>
    <x v="1"/>
    <x v="13"/>
    <n v="4"/>
    <x v="7"/>
    <n v="1"/>
    <n v="9.6"/>
    <x v="2"/>
    <n v="151.87"/>
    <n v="0"/>
    <n v="151.87"/>
  </r>
  <r>
    <s v="COLGATE 3800 DEB."/>
    <s v="Colgate-Palmolive Nederland BV"/>
    <s v="101t"/>
    <n v="101090959930"/>
    <n v="101030165280"/>
    <n v="930"/>
    <s v="Inv Booked"/>
    <s v="0002247230"/>
    <s v="Verkoop"/>
    <n v="170"/>
    <s v="Transport drops zone"/>
    <s v="9 - verwerkt"/>
    <n v="0"/>
    <m/>
    <d v="2023-04-04T00:00:00"/>
    <s v="DROP"/>
    <s v="0001010909599300099783_002"/>
    <m/>
    <m/>
    <m/>
    <s v="EUR"/>
    <n v="142.63999999999999"/>
    <s v="EUR"/>
    <n v="142.63999999999999"/>
    <s v="EUR"/>
    <n v="142.63999999999999"/>
    <n v="142.63999999999999"/>
    <n v="0"/>
    <s v="N"/>
    <n v="1223000414"/>
    <d v="2023-05-11T00:00:00"/>
    <m/>
    <d v="2023-04-04T00:00:00"/>
    <s v="00:00"/>
    <s v="23:59"/>
    <d v="2023-04-04T00:00:00"/>
    <s v="13:00"/>
    <s v="14:00"/>
    <n v="8"/>
    <s v="ce"/>
    <n v="7481"/>
    <n v="8"/>
    <n v="14"/>
    <s v="Kuehne+Nagel Tiel 3 Standpl"/>
    <s v="De Diepert 5"/>
    <s v="Tiel"/>
    <s v="4004 MA"/>
    <s v="NL"/>
    <x v="13"/>
    <s v="GALVANIWEG 1"/>
    <x v="16"/>
    <s v="8013 RG"/>
    <s v="NL"/>
    <s v="0002247230"/>
    <s v="0099783_002"/>
    <s v="31V"/>
    <s v="NL001131849B01"/>
    <n v="2"/>
    <n v="0"/>
    <n v="142.63999999999999"/>
    <s v="N"/>
    <s v="Peter Appel Transport B.V."/>
    <n v="36622"/>
    <d v="2023-04-04T00:00:00"/>
    <s v="13:34:00"/>
    <n v="0"/>
    <x v="1"/>
    <x v="13"/>
    <n v="4"/>
    <x v="14"/>
    <n v="1"/>
    <n v="8"/>
    <x v="2"/>
    <n v="142.63999999999999"/>
    <n v="0"/>
    <n v="142.63999999999999"/>
  </r>
  <r>
    <s v="COLGATE 3800 DEB."/>
    <s v="Colgate-Palmolive Nederland BV"/>
    <s v="101t"/>
    <n v="101090959527"/>
    <n v="101030165281"/>
    <n v="930"/>
    <s v="Inv Booked"/>
    <s v="0002247234"/>
    <s v="Verkoop"/>
    <n v="170"/>
    <s v="Transport drops zone"/>
    <s v="9 - verwerkt"/>
    <n v="0"/>
    <m/>
    <d v="2023-04-04T00:00:00"/>
    <s v="DROP"/>
    <s v="0001010909595270099524_002"/>
    <m/>
    <m/>
    <m/>
    <s v="EUR"/>
    <n v="27.26"/>
    <s v="EUR"/>
    <n v="27.26"/>
    <s v="EUR"/>
    <n v="27.26"/>
    <n v="27.26"/>
    <n v="0"/>
    <s v="N"/>
    <n v="1223000414"/>
    <d v="2023-05-11T00:00:00"/>
    <m/>
    <d v="2023-04-04T00:00:00"/>
    <s v="00:00"/>
    <s v="23:59"/>
    <d v="2023-04-04T00:00:00"/>
    <s v="05:00"/>
    <s v="12:00"/>
    <n v="0.8"/>
    <s v="ce"/>
    <n v="287"/>
    <n v="0.8"/>
    <n v="0"/>
    <s v="Kuehne+Nagel Tiel 3 Standpl"/>
    <s v="De Diepert 5"/>
    <s v="Tiel"/>
    <s v="4004 MA"/>
    <s v="NL"/>
    <x v="19"/>
    <s v="SAFFIER  300"/>
    <x v="21"/>
    <s v="3316 LN"/>
    <s v="NL"/>
    <s v="0002247234"/>
    <s v="0099524_002"/>
    <s v="31V"/>
    <s v="NL001131849B01"/>
    <n v="2"/>
    <n v="0"/>
    <n v="27.26"/>
    <s v="N"/>
    <s v="Peter Appel Transport B.V."/>
    <n v="36622"/>
    <d v="2023-04-04T00:00:00"/>
    <s v="05:48:00"/>
    <n v="0"/>
    <x v="1"/>
    <x v="13"/>
    <n v="4"/>
    <x v="19"/>
    <n v="1"/>
    <n v="0.8"/>
    <x v="3"/>
    <n v="27.26"/>
    <n v="0"/>
    <n v="27.26"/>
  </r>
  <r>
    <s v="COLGATE 3800 DEB."/>
    <s v="Colgate-Palmolive Nederland BV"/>
    <s v="101t"/>
    <n v="101090959754"/>
    <n v="101030165282"/>
    <n v="930"/>
    <s v="Inv Booked"/>
    <s v="0002247231"/>
    <s v="Verkoop"/>
    <n v="170"/>
    <s v="Transport drops zone"/>
    <s v="9 - verwerkt"/>
    <n v="0"/>
    <m/>
    <d v="2023-04-04T00:00:00"/>
    <s v="DROP"/>
    <s v="0001010909597540099630_003"/>
    <m/>
    <m/>
    <m/>
    <s v="EUR"/>
    <n v="214.48"/>
    <s v="EUR"/>
    <n v="214.48"/>
    <s v="EUR"/>
    <n v="214.48"/>
    <n v="214.48"/>
    <n v="0"/>
    <s v="N"/>
    <n v="1223000414"/>
    <d v="2023-05-11T00:00:00"/>
    <m/>
    <d v="2023-04-04T00:00:00"/>
    <s v="00:00"/>
    <s v="23:59"/>
    <d v="2023-04-04T00:00:00"/>
    <s v="12:00"/>
    <s v="17:00"/>
    <n v="11.2"/>
    <s v="ce"/>
    <n v="7073"/>
    <n v="11.2"/>
    <n v="7"/>
    <s v="Kuehne+Nagel Tiel 3 Standpl"/>
    <s v="De Diepert 5"/>
    <s v="Tiel"/>
    <s v="4004 MA"/>
    <s v="NL"/>
    <x v="21"/>
    <s v="Bloemakkers 4"/>
    <x v="22"/>
    <s v="9461GX"/>
    <s v="NL"/>
    <s v="0002247231"/>
    <s v="0099630_003"/>
    <s v="31V"/>
    <s v="NL001131849B01"/>
    <n v="2"/>
    <n v="0"/>
    <n v="214.48"/>
    <s v="N"/>
    <s v="Peter Appel Transport B.V."/>
    <n v="36622"/>
    <d v="2023-04-04T00:00:00"/>
    <s v="12:34:00"/>
    <n v="0"/>
    <x v="1"/>
    <x v="13"/>
    <n v="4"/>
    <x v="20"/>
    <n v="1"/>
    <n v="11.2"/>
    <x v="3"/>
    <n v="214.48"/>
    <n v="0"/>
    <n v="214.48"/>
  </r>
  <r>
    <s v="COLGATE 3800 DEB."/>
    <s v="Colgate-Palmolive Nederland BV"/>
    <s v="101t"/>
    <n v="101090959928"/>
    <n v="101030165283"/>
    <n v="930"/>
    <s v="Inv Booked"/>
    <s v="0002247235"/>
    <s v="Verkoop"/>
    <n v="170"/>
    <s v="Transport drops zone"/>
    <s v="9 - verwerkt"/>
    <n v="0"/>
    <m/>
    <d v="2023-04-04T00:00:00"/>
    <s v="DROP"/>
    <s v="0001010909599280099784_002"/>
    <m/>
    <m/>
    <m/>
    <s v="EUR"/>
    <n v="244.42"/>
    <s v="EUR"/>
    <n v="244.42"/>
    <s v="EUR"/>
    <n v="244.42"/>
    <n v="244.42"/>
    <n v="0"/>
    <s v="N"/>
    <n v="1223000414"/>
    <d v="2023-05-11T00:00:00"/>
    <m/>
    <d v="2023-04-04T00:00:00"/>
    <s v="00:00"/>
    <s v="23:59"/>
    <d v="2023-04-04T00:00:00"/>
    <s v="12:00"/>
    <s v="13:00"/>
    <n v="19.2"/>
    <s v="ce"/>
    <n v="12818"/>
    <n v="19.2"/>
    <n v="19"/>
    <s v="Kuehne+Nagel Tiel 3 Standpl"/>
    <s v="De Diepert 5"/>
    <s v="Tiel"/>
    <s v="4004 MA"/>
    <s v="NL"/>
    <x v="16"/>
    <s v="Rijnland 4"/>
    <x v="19"/>
    <s v="1948RL"/>
    <s v="NL"/>
    <s v="0002247235"/>
    <s v="0099784_002"/>
    <s v="31V"/>
    <s v="NL001131849B01"/>
    <n v="2"/>
    <n v="0"/>
    <n v="244.42"/>
    <s v="N"/>
    <s v="Peter Appel Transport B.V."/>
    <n v="36622"/>
    <d v="2023-04-04T00:00:00"/>
    <s v="14:13:00"/>
    <n v="0"/>
    <x v="1"/>
    <x v="13"/>
    <n v="4"/>
    <x v="17"/>
    <n v="1"/>
    <n v="19.2"/>
    <x v="0"/>
    <n v="244.42"/>
    <n v="0"/>
    <n v="244.42"/>
  </r>
  <r>
    <s v="COLGATE 3800 DEB."/>
    <s v="Colgate-Palmolive Nederland BV"/>
    <s v="101t"/>
    <n v="101090959918"/>
    <n v="101030165284"/>
    <n v="930"/>
    <s v="Inv Booked"/>
    <s v="0002247236"/>
    <s v="Verkoop"/>
    <n v="170"/>
    <s v="Transport drops zone"/>
    <s v="9 - verwerkt"/>
    <n v="0"/>
    <m/>
    <d v="2023-04-04T00:00:00"/>
    <s v="DROP"/>
    <s v="0001010909599180099772_002"/>
    <m/>
    <m/>
    <m/>
    <s v="EUR"/>
    <n v="38.11"/>
    <s v="EUR"/>
    <n v="38.11"/>
    <s v="EUR"/>
    <n v="38.11"/>
    <n v="38.11"/>
    <n v="0"/>
    <s v="N"/>
    <n v="1223000414"/>
    <d v="2023-05-11T00:00:00"/>
    <m/>
    <d v="2023-04-04T00:00:00"/>
    <s v="00:00"/>
    <s v="23:59"/>
    <d v="2023-04-04T00:00:00"/>
    <s v="06:00"/>
    <s v="07:00"/>
    <n v="3.2"/>
    <s v="ce"/>
    <n v="2019"/>
    <n v="3.2"/>
    <n v="3"/>
    <s v="Kuehne+Nagel Tiel 3 Standpl"/>
    <s v="De Diepert 5"/>
    <s v="Tiel"/>
    <s v="4004 MA"/>
    <s v="NL"/>
    <x v="2"/>
    <s v="Randweg 2"/>
    <x v="6"/>
    <s v="4191 NN"/>
    <s v="NL"/>
    <s v="0002247236"/>
    <s v="0099772_002"/>
    <s v="31V"/>
    <s v="NL001131849B01"/>
    <n v="2"/>
    <n v="0"/>
    <n v="38.11"/>
    <s v="N"/>
    <s v="Peter Appel Transport B.V."/>
    <n v="36622"/>
    <d v="2023-04-04T00:00:00"/>
    <s v="07:29:00"/>
    <n v="0"/>
    <x v="1"/>
    <x v="13"/>
    <n v="4"/>
    <x v="6"/>
    <n v="1"/>
    <n v="3.2"/>
    <x v="2"/>
    <n v="38.11"/>
    <n v="0"/>
    <n v="38.11"/>
  </r>
  <r>
    <s v="COLGATE 3800 DEB."/>
    <s v="Colgate-Palmolive Nederland BV"/>
    <s v="101t"/>
    <n v="101090959910"/>
    <n v="101030165287"/>
    <n v="930"/>
    <s v="Inv Booked"/>
    <s v="0002247233"/>
    <s v="Verkoop"/>
    <n v="170"/>
    <s v="Transport drops zone"/>
    <s v="9 - verwerkt"/>
    <n v="0"/>
    <m/>
    <d v="2023-04-04T00:00:00"/>
    <s v="DROP"/>
    <s v="0001010909599100099768_003"/>
    <m/>
    <m/>
    <m/>
    <s v="EUR"/>
    <n v="73.16"/>
    <s v="EUR"/>
    <n v="73.16"/>
    <s v="EUR"/>
    <n v="73.16"/>
    <n v="73.16"/>
    <n v="0"/>
    <s v="N"/>
    <n v="1223000414"/>
    <d v="2023-05-11T00:00:00"/>
    <m/>
    <d v="2023-04-04T00:00:00"/>
    <s v="00:00"/>
    <s v="23:59"/>
    <d v="2023-04-04T00:00:00"/>
    <s v="07:00"/>
    <s v="16:00"/>
    <n v="4.8"/>
    <s v="ce"/>
    <n v="3057"/>
    <n v="4.8"/>
    <n v="4"/>
    <s v="Kuehne+Nagel Tiel 3 Standpl"/>
    <s v="De Diepert 5"/>
    <s v="Tiel"/>
    <s v="4004 MA"/>
    <s v="NL"/>
    <x v="15"/>
    <s v="De Flammert 1211"/>
    <x v="18"/>
    <s v="5854 NE"/>
    <s v="NL"/>
    <s v="0002247233"/>
    <s v="0099768_003"/>
    <s v="31V"/>
    <s v="NL001131849B01"/>
    <n v="2"/>
    <n v="0"/>
    <n v="73.16"/>
    <s v="N"/>
    <s v="Peter Appel Transport B.V."/>
    <n v="36622"/>
    <d v="2023-04-04T00:00:00"/>
    <s v="08:46:00"/>
    <n v="0"/>
    <x v="1"/>
    <x v="13"/>
    <n v="4"/>
    <x v="16"/>
    <n v="1"/>
    <n v="6.4"/>
    <x v="3"/>
    <n v="97.55"/>
    <n v="0"/>
    <n v="97.55"/>
  </r>
  <r>
    <s v="COLGATE 3800 DEB."/>
    <s v="Colgate-Palmolive Nederland BV"/>
    <s v="101t"/>
    <n v="101090959520"/>
    <n v="101030165286"/>
    <n v="930"/>
    <s v="Inv Booked"/>
    <s v="0002247232"/>
    <s v="Verkoop"/>
    <n v="170"/>
    <s v="Transport drops zone"/>
    <s v="9 - verwerkt"/>
    <n v="0"/>
    <m/>
    <d v="2023-04-04T00:00:00"/>
    <s v="DROP"/>
    <s v="0001010909595200099517_002"/>
    <m/>
    <m/>
    <m/>
    <s v="EUR"/>
    <n v="333.96"/>
    <s v="EUR"/>
    <n v="333.96"/>
    <s v="EUR"/>
    <n v="333.96"/>
    <n v="333.96"/>
    <n v="0"/>
    <s v="N"/>
    <n v="1223000414"/>
    <d v="2023-05-11T00:00:00"/>
    <m/>
    <d v="2023-04-04T00:00:00"/>
    <s v="00:00"/>
    <s v="23:59"/>
    <d v="2023-04-04T00:00:00"/>
    <s v="07:00"/>
    <s v="07:00"/>
    <n v="26.4"/>
    <s v="ce"/>
    <n v="22584"/>
    <n v="26.4"/>
    <n v="44"/>
    <s v="Kuehne+Nagel Tiel 3 Standpl"/>
    <s v="De Diepert 5"/>
    <s v="Tiel"/>
    <s v="4004 MA"/>
    <s v="NL"/>
    <x v="1"/>
    <s v="Fahrenheitweg 1"/>
    <x v="1"/>
    <s v="6101WR"/>
    <s v="NL"/>
    <s v="0002247232"/>
    <s v="0099517_002"/>
    <s v="31V"/>
    <s v="NL001131849B01"/>
    <n v="2"/>
    <n v="0"/>
    <n v="333.96"/>
    <s v="N"/>
    <s v="Peter Appel Transport B.V."/>
    <n v="36622"/>
    <d v="2023-04-04T00:00:00"/>
    <s v="07:30:00"/>
    <n v="0"/>
    <x v="1"/>
    <x v="13"/>
    <n v="4"/>
    <x v="1"/>
    <n v="1"/>
    <n v="26.4"/>
    <x v="1"/>
    <n v="333.96"/>
    <n v="0"/>
    <n v="333.96"/>
  </r>
  <r>
    <s v="COLGATE 3800 DEB."/>
    <s v="Colgate-Palmolive Nederland BV"/>
    <s v="101t"/>
    <n v="101090959521"/>
    <n v="101030165285"/>
    <n v="930"/>
    <s v="Inv Booked"/>
    <s v="0002247238"/>
    <s v="Verkoop"/>
    <n v="170"/>
    <s v="Transport drops zone"/>
    <s v="9 - verwerkt"/>
    <n v="0"/>
    <m/>
    <d v="2023-04-04T00:00:00"/>
    <s v="DROP"/>
    <s v="0001010909595210099518_002"/>
    <m/>
    <m/>
    <m/>
    <s v="EUR"/>
    <n v="323.39"/>
    <s v="EUR"/>
    <n v="323.39"/>
    <s v="EUR"/>
    <n v="323.39"/>
    <n v="323.39"/>
    <n v="0"/>
    <s v="N"/>
    <n v="1223000414"/>
    <d v="2023-05-11T00:00:00"/>
    <m/>
    <d v="2023-04-04T00:00:00"/>
    <s v="00:00"/>
    <s v="23:59"/>
    <d v="2023-04-04T00:00:00"/>
    <s v="07:00"/>
    <s v="07:00"/>
    <n v="24.8"/>
    <s v="ce"/>
    <n v="14640"/>
    <n v="24.8"/>
    <n v="33"/>
    <s v="Kuehne+Nagel Tiel 3 Standpl"/>
    <s v="De Diepert 5"/>
    <s v="Tiel"/>
    <s v="4004 MA"/>
    <s v="NL"/>
    <x v="1"/>
    <s v="Fahrenheitweg 1"/>
    <x v="1"/>
    <s v="6101WR"/>
    <s v="NL"/>
    <s v="0002247238"/>
    <s v="0099518_002"/>
    <s v="31V"/>
    <s v="NL001131849B01"/>
    <n v="2"/>
    <n v="0"/>
    <n v="323.39"/>
    <s v="N"/>
    <s v="Peter Appel Transport B.V."/>
    <n v="36622"/>
    <d v="2023-04-04T00:00:00"/>
    <s v="07:27:00"/>
    <n v="0"/>
    <x v="1"/>
    <x v="13"/>
    <n v="4"/>
    <x v="1"/>
    <n v="1"/>
    <n v="24.8"/>
    <x v="1"/>
    <n v="323.39"/>
    <n v="0"/>
    <n v="323.39"/>
  </r>
  <r>
    <s v="COLGATE 3800 DEB."/>
    <s v="Colgate-Palmolive Nederland BV"/>
    <s v="101t"/>
    <n v="101090959933"/>
    <n v="101030165288"/>
    <n v="930"/>
    <s v="Inv Booked"/>
    <s v="0002247237"/>
    <s v="Verkoop"/>
    <n v="170"/>
    <s v="Transport drops zone"/>
    <s v="9 - verwerkt"/>
    <n v="0"/>
    <m/>
    <d v="2023-04-04T00:00:00"/>
    <s v="DROP"/>
    <s v="0001010909599330099789_002"/>
    <m/>
    <m/>
    <m/>
    <s v="EUR"/>
    <n v="135.28"/>
    <s v="EUR"/>
    <n v="135.28"/>
    <s v="EUR"/>
    <n v="135.28"/>
    <n v="135.28"/>
    <n v="0"/>
    <s v="N"/>
    <n v="1223000414"/>
    <d v="2023-05-11T00:00:00"/>
    <m/>
    <d v="2023-04-04T00:00:00"/>
    <s v="00:00"/>
    <s v="23:59"/>
    <d v="2023-04-04T00:00:00"/>
    <s v="14:00"/>
    <s v="14:00"/>
    <n v="15.2"/>
    <s v="ce"/>
    <n v="10249"/>
    <n v="15.2"/>
    <n v="22"/>
    <s v="Kuehne+Nagel Tiel 3 Standpl"/>
    <s v="De Diepert 5"/>
    <s v="Tiel"/>
    <s v="4004 MA"/>
    <s v="NL"/>
    <x v="14"/>
    <s v="Rood 24"/>
    <x v="17"/>
    <s v="6666LT"/>
    <s v="NL"/>
    <s v="0002247237"/>
    <s v="0099789_002"/>
    <s v="31V"/>
    <s v="NL001131849B01"/>
    <n v="2"/>
    <n v="0"/>
    <n v="135.28"/>
    <s v="N"/>
    <s v="Peter Appel Transport B.V."/>
    <n v="36622"/>
    <d v="2023-04-04T00:00:00"/>
    <s v="14:56:00"/>
    <n v="0"/>
    <x v="1"/>
    <x v="13"/>
    <n v="4"/>
    <x v="15"/>
    <n v="1"/>
    <n v="15.2"/>
    <x v="5"/>
    <n v="135.28"/>
    <n v="0"/>
    <n v="135.28"/>
  </r>
  <r>
    <s v="COLGATE 3800 DEB."/>
    <s v="Colgate-Palmolive Nederland BV"/>
    <s v="101t"/>
    <n v="101090959615"/>
    <n v="101030165289"/>
    <n v="930"/>
    <s v="Inv Booked"/>
    <s v="0002247239"/>
    <s v="Verkoop"/>
    <n v="170"/>
    <s v="Transport drops zone"/>
    <s v="9 - verwerkt"/>
    <n v="0"/>
    <m/>
    <d v="2023-04-04T00:00:00"/>
    <s v="DROP"/>
    <s v="0001010909596150099615_005"/>
    <m/>
    <m/>
    <m/>
    <s v="EUR"/>
    <n v="27.26"/>
    <s v="EUR"/>
    <n v="27.26"/>
    <s v="EUR"/>
    <n v="27.26"/>
    <n v="27.26"/>
    <n v="0"/>
    <s v="N"/>
    <n v="1223000414"/>
    <d v="2023-05-11T00:00:00"/>
    <m/>
    <d v="2023-04-04T00:00:00"/>
    <s v="00:00"/>
    <s v="23:59"/>
    <d v="2023-04-04T00:00:00"/>
    <s v="08:30"/>
    <s v="16:00"/>
    <n v="0.8"/>
    <s v="ce"/>
    <n v="531"/>
    <n v="0.8"/>
    <n v="1"/>
    <s v="Kuehne+Nagel Tiel 3 Standpl"/>
    <s v="De Diepert 5"/>
    <s v="Tiel"/>
    <s v="4004 MA"/>
    <s v="NL"/>
    <x v="49"/>
    <s v="Oude Berghuizerweg 30"/>
    <x v="31"/>
    <s v="7336 AW"/>
    <s v="NL"/>
    <s v="0002247239"/>
    <s v="0099615_005"/>
    <s v="31V"/>
    <s v="NL001131849B01"/>
    <n v="2"/>
    <n v="0"/>
    <n v="27.26"/>
    <s v="N"/>
    <s v="Peter Appel Transport B.V."/>
    <n v="36622"/>
    <d v="2023-04-04T00:00:00"/>
    <s v="12:05:00"/>
    <n v="0"/>
    <x v="1"/>
    <x v="13"/>
    <n v="4"/>
    <x v="27"/>
    <n v="1"/>
    <n v="0.8"/>
    <x v="0"/>
    <n v="27.26"/>
    <n v="0"/>
    <n v="27.26"/>
  </r>
  <r>
    <s v="COLGATE 3800 DEB."/>
    <s v="Colgate-Palmolive Nederland BV"/>
    <s v="101t"/>
    <n v="101090959923"/>
    <n v="101030165272"/>
    <n v="930"/>
    <s v="Inv Booked"/>
    <s v="0002247222"/>
    <s v="Verkoop"/>
    <n v="170"/>
    <s v="Transport drops zone"/>
    <s v="9 - verwerkt"/>
    <n v="0"/>
    <m/>
    <d v="2023-04-04T00:00:00"/>
    <s v="DROP"/>
    <s v="0001010909599230099775_004"/>
    <m/>
    <m/>
    <m/>
    <s v="EUR"/>
    <n v="44.59"/>
    <s v="EUR"/>
    <n v="44.59"/>
    <s v="EUR"/>
    <n v="44.59"/>
    <n v="44.59"/>
    <n v="0"/>
    <s v="N"/>
    <n v="1223000414"/>
    <d v="2023-05-11T00:00:00"/>
    <m/>
    <d v="2023-04-04T00:00:00"/>
    <s v="00:00"/>
    <s v="23:59"/>
    <d v="2023-04-04T00:00:00"/>
    <s v="09:00"/>
    <s v="10:00"/>
    <n v="1.6"/>
    <s v="ce"/>
    <n v="872"/>
    <n v="1.6"/>
    <n v="0"/>
    <s v="Kuehne+Nagel Tiel 3 Standpl"/>
    <s v="De Diepert 5"/>
    <s v="Tiel"/>
    <s v="4004 MA"/>
    <s v="NL"/>
    <x v="51"/>
    <s v="Wilhelminakanaal Zuid 120"/>
    <x v="23"/>
    <s v="4903RA"/>
    <s v="NL"/>
    <s v="0002247222"/>
    <s v="0099775_004"/>
    <s v="31V"/>
    <s v="NL001131849B01"/>
    <n v="2"/>
    <n v="0"/>
    <n v="44.59"/>
    <s v="N"/>
    <s v="Peter Appel Transport B.V."/>
    <n v="36622"/>
    <d v="2023-04-04T00:00:00"/>
    <s v="11:05:00"/>
    <n v="0"/>
    <x v="1"/>
    <x v="13"/>
    <n v="4"/>
    <x v="34"/>
    <n v="1"/>
    <n v="1.6"/>
    <x v="3"/>
    <n v="44.59"/>
    <n v="0"/>
    <n v="44.59"/>
  </r>
  <r>
    <s v="COLGATE 3800 DEB."/>
    <s v="Colgate-Palmolive Nederland BV"/>
    <s v="101t"/>
    <n v="101090959935"/>
    <n v="101030165357"/>
    <n v="930"/>
    <s v="Inv Booked"/>
    <s v="0002247240"/>
    <s v="Verkoop"/>
    <n v="170"/>
    <s v="Transport drops zone"/>
    <s v="9 - verwerkt"/>
    <n v="0"/>
    <m/>
    <d v="2023-04-04T00:00:00"/>
    <s v="DROP"/>
    <s v="0001010909599350099793_002"/>
    <m/>
    <m/>
    <m/>
    <s v="EUR"/>
    <n v="33.340000000000003"/>
    <s v="EUR"/>
    <n v="33.340000000000003"/>
    <s v="EUR"/>
    <n v="33.340000000000003"/>
    <n v="33.340000000000003"/>
    <n v="0"/>
    <s v="N"/>
    <n v="1223000414"/>
    <d v="2023-05-11T00:00:00"/>
    <m/>
    <d v="2023-04-04T00:00:00"/>
    <s v="00:00"/>
    <s v="23:59"/>
    <d v="2023-04-04T00:00:00"/>
    <s v="18:15"/>
    <s v="19:15"/>
    <n v="3.2"/>
    <s v="ce"/>
    <n v="1974"/>
    <n v="3.2"/>
    <n v="5"/>
    <s v="Kuehne+Nagel Tiel 3 Standpl"/>
    <s v="De Diepert 5"/>
    <s v="Tiel"/>
    <s v="4004 MA"/>
    <s v="NL"/>
    <x v="24"/>
    <s v="Ravenswade 14"/>
    <x v="26"/>
    <s v="3439 LD"/>
    <s v="NL"/>
    <s v="0002247240"/>
    <s v="0099793_002"/>
    <s v="31V"/>
    <s v="NL001131849B01"/>
    <n v="2"/>
    <n v="0"/>
    <n v="33.340000000000003"/>
    <s v="N"/>
    <s v="Peter Appel Transport B.V."/>
    <n v="36622"/>
    <d v="2023-04-04T00:00:00"/>
    <s v="20:44:00"/>
    <n v="0"/>
    <x v="1"/>
    <x v="13"/>
    <n v="4"/>
    <x v="22"/>
    <n v="1"/>
    <n v="15.2"/>
    <x v="7"/>
    <n v="158.38000000000002"/>
    <n v="0"/>
    <n v="158.38000000000002"/>
  </r>
  <r>
    <s v="COLGATE 3800 DEB."/>
    <s v="Colgate-Palmolive Nederland BV"/>
    <s v="101t"/>
    <n v="101090959935"/>
    <n v="101030165358"/>
    <n v="930"/>
    <s v="Inv Booked"/>
    <s v="0002247243"/>
    <s v="Verkoop"/>
    <n v="170"/>
    <s v="Transport drops zone"/>
    <s v="9 - verwerkt"/>
    <n v="0"/>
    <m/>
    <d v="2023-04-04T00:00:00"/>
    <s v="DROP"/>
    <s v="0001010909599350099793_002"/>
    <m/>
    <m/>
    <m/>
    <s v="EUR"/>
    <n v="116.7"/>
    <s v="EUR"/>
    <n v="116.7"/>
    <s v="EUR"/>
    <n v="116.7"/>
    <n v="116.7"/>
    <n v="0"/>
    <s v="N"/>
    <n v="1223000414"/>
    <d v="2023-05-11T00:00:00"/>
    <m/>
    <d v="2023-04-04T00:00:00"/>
    <s v="00:00"/>
    <s v="23:59"/>
    <d v="2023-04-04T00:00:00"/>
    <s v="18:15"/>
    <s v="19:15"/>
    <n v="11.2"/>
    <s v="ce"/>
    <n v="10412"/>
    <n v="11.2"/>
    <n v="20"/>
    <s v="Kuehne+Nagel Tiel 3 Standpl"/>
    <s v="De Diepert 5"/>
    <s v="Tiel"/>
    <s v="4004 MA"/>
    <s v="NL"/>
    <x v="24"/>
    <s v="Ravenswade 14"/>
    <x v="26"/>
    <s v="3439 LD"/>
    <s v="NL"/>
    <s v="0002247243"/>
    <s v="0099793_002"/>
    <s v="31V"/>
    <s v="NL001131849B01"/>
    <n v="2"/>
    <n v="0"/>
    <n v="116.7"/>
    <s v="N"/>
    <s v="Peter Appel Transport B.V."/>
    <n v="36622"/>
    <d v="2023-04-04T00:00:00"/>
    <s v="20:44:00"/>
    <n v="0"/>
    <x v="1"/>
    <x v="13"/>
    <n v="4"/>
    <x v="22"/>
    <n v="0"/>
    <s v=""/>
    <x v="7"/>
    <s v=""/>
    <n v="0"/>
    <s v=""/>
  </r>
  <r>
    <s v="COLGATE 3800 DEB."/>
    <s v="Colgate-Palmolive Nederland BV"/>
    <s v="101t"/>
    <n v="101090959935"/>
    <n v="101030165377"/>
    <n v="930"/>
    <s v="Inv Booked"/>
    <s v="0001334110"/>
    <s v="Verkoop"/>
    <n v="170"/>
    <s v="Transport drops zone"/>
    <s v="9 - verwerkt"/>
    <n v="0"/>
    <m/>
    <d v="2023-04-04T00:00:00"/>
    <s v="DROP"/>
    <s v="0001010909599350099793_002"/>
    <m/>
    <m/>
    <m/>
    <s v="EUR"/>
    <n v="8.34"/>
    <s v="EUR"/>
    <n v="8.34"/>
    <s v="EUR"/>
    <n v="8.34"/>
    <n v="8.34"/>
    <n v="0"/>
    <s v="N"/>
    <n v="1223000414"/>
    <d v="2023-05-11T00:00:00"/>
    <m/>
    <d v="2023-04-04T00:00:00"/>
    <s v="00:00"/>
    <s v="23:59"/>
    <d v="2023-04-04T00:00:00"/>
    <s v="18:15"/>
    <s v="19:15"/>
    <n v="0.8"/>
    <s v="ce"/>
    <n v="489"/>
    <n v="0.8"/>
    <n v="0"/>
    <s v="Kuehne+Nagel Tiel 3 Standpl"/>
    <s v="De Diepert 5"/>
    <s v="Tiel"/>
    <s v="4004 MA"/>
    <s v="NL"/>
    <x v="55"/>
    <s v="Ravenswade 14"/>
    <x v="26"/>
    <s v="3439 LD"/>
    <s v="NL"/>
    <s v="0001334110"/>
    <s v="0099793_002"/>
    <s v="31V"/>
    <s v="NL001131849B01"/>
    <n v="2"/>
    <n v="0"/>
    <n v="8.34"/>
    <s v="N"/>
    <s v="Peter Appel Transport B.V."/>
    <n v="36622"/>
    <d v="2023-04-04T00:00:00"/>
    <s v="20:44:00"/>
    <n v="6"/>
    <x v="1"/>
    <x v="13"/>
    <n v="4"/>
    <x v="22"/>
    <n v="0"/>
    <s v=""/>
    <x v="7"/>
    <s v=""/>
    <n v="0"/>
    <s v=""/>
  </r>
  <r>
    <s v="COLGATE 3800 DEB."/>
    <s v="Colgate-Palmolive Nederland BV"/>
    <s v="101t"/>
    <n v="101090959526"/>
    <n v="101030165273"/>
    <n v="930"/>
    <s v="Inv Booked"/>
    <s v="0002247223"/>
    <s v="Verkoop"/>
    <n v="170"/>
    <s v="Transport drops zone"/>
    <s v="9 - verwerkt"/>
    <n v="0"/>
    <m/>
    <d v="2023-04-04T00:00:00"/>
    <s v="DROP"/>
    <s v="0001010909595260099521_002"/>
    <m/>
    <m/>
    <m/>
    <s v="EUR"/>
    <n v="296.47000000000003"/>
    <s v="EUR"/>
    <n v="296.47000000000003"/>
    <s v="EUR"/>
    <n v="296.47000000000003"/>
    <n v="296.47000000000003"/>
    <n v="0"/>
    <s v="N"/>
    <n v="1223000414"/>
    <d v="2023-05-11T00:00:00"/>
    <m/>
    <d v="2023-04-04T00:00:00"/>
    <s v="00:00"/>
    <s v="23:59"/>
    <d v="2023-04-04T00:00:00"/>
    <s v="11:00"/>
    <s v="11:00"/>
    <n v="26.4"/>
    <s v="ce"/>
    <n v="21783"/>
    <n v="26.4"/>
    <n v="48"/>
    <s v="Kuehne+Nagel Tiel 3 Standpl"/>
    <s v="De Diepert 5"/>
    <s v="Tiel"/>
    <s v="4004 MA"/>
    <s v="NL"/>
    <x v="1"/>
    <s v="Perenmarkt 15"/>
    <x v="2"/>
    <s v="1681PG"/>
    <s v="NL"/>
    <s v="0002247223"/>
    <s v="0099521_002"/>
    <s v="31V"/>
    <s v="NL001131849B01"/>
    <n v="2"/>
    <n v="0"/>
    <n v="296.47000000000003"/>
    <s v="N"/>
    <s v="Peter Appel Transport B.V."/>
    <n v="36622"/>
    <d v="2023-04-04T00:00:00"/>
    <s v="12:25:00"/>
    <n v="0"/>
    <x v="1"/>
    <x v="13"/>
    <n v="4"/>
    <x v="2"/>
    <n v="1"/>
    <n v="26.4"/>
    <x v="1"/>
    <n v="296.47000000000003"/>
    <n v="0"/>
    <n v="296.47000000000003"/>
  </r>
  <r>
    <s v="COLGATE 3800 DEB."/>
    <s v="Colgate-Palmolive Nederland BV"/>
    <s v="101t"/>
    <n v="101090959934"/>
    <n v="101030165274"/>
    <n v="930"/>
    <s v="Inv Booked"/>
    <s v="0002247224"/>
    <s v="Verkoop"/>
    <n v="170"/>
    <s v="Transport drops zone"/>
    <s v="9 - verwerkt"/>
    <n v="0"/>
    <m/>
    <d v="2023-04-04T00:00:00"/>
    <s v="DROP"/>
    <s v="0001010909599340099794_002"/>
    <m/>
    <m/>
    <m/>
    <s v="EUR"/>
    <n v="123.01"/>
    <s v="EUR"/>
    <n v="123.01"/>
    <s v="EUR"/>
    <n v="123.01"/>
    <n v="123.01"/>
    <n v="0"/>
    <s v="N"/>
    <n v="1223000414"/>
    <d v="2023-05-11T00:00:00"/>
    <m/>
    <d v="2023-04-04T00:00:00"/>
    <s v="00:00"/>
    <s v="23:59"/>
    <d v="2023-04-04T00:00:00"/>
    <s v="21:00"/>
    <s v="21:00"/>
    <n v="12.8"/>
    <s v="ce"/>
    <n v="11698"/>
    <n v="12.8"/>
    <n v="22"/>
    <s v="Kuehne+Nagel Tiel 3 Standpl"/>
    <s v="De Diepert 5"/>
    <s v="Tiel"/>
    <s v="4004 MA"/>
    <s v="NL"/>
    <x v="14"/>
    <s v="Rood 24"/>
    <x v="17"/>
    <s v="6666LT"/>
    <s v="NL"/>
    <s v="0002247224"/>
    <s v="0099794_002"/>
    <s v="31V"/>
    <s v="NL001131849B01"/>
    <n v="2"/>
    <n v="0"/>
    <n v="123.01"/>
    <s v="N"/>
    <s v="Peter Appel Transport B.V."/>
    <n v="36622"/>
    <d v="2023-04-04T00:00:00"/>
    <s v="21:28:00"/>
    <n v="0"/>
    <x v="1"/>
    <x v="13"/>
    <n v="4"/>
    <x v="15"/>
    <n v="1"/>
    <n v="12.8"/>
    <x v="5"/>
    <n v="123.01"/>
    <n v="0"/>
    <n v="123.01"/>
  </r>
  <r>
    <s v="COLGATE 3800 DEB."/>
    <s v="Colgate-Palmolive Nederland BV"/>
    <s v="101t"/>
    <n v="101090959923"/>
    <n v="101030165275"/>
    <n v="930"/>
    <s v="Inv Booked"/>
    <s v="0002247225"/>
    <s v="Verkoop"/>
    <n v="170"/>
    <s v="Transport drops zone"/>
    <s v="9 - verwerkt"/>
    <n v="0"/>
    <m/>
    <d v="2023-04-04T00:00:00"/>
    <s v="DROP"/>
    <s v="0001010909599230099775_005"/>
    <m/>
    <m/>
    <m/>
    <s v="EUR"/>
    <n v="71.760000000000005"/>
    <s v="EUR"/>
    <n v="71.760000000000005"/>
    <s v="EUR"/>
    <n v="71.760000000000005"/>
    <n v="71.760000000000005"/>
    <n v="0"/>
    <s v="N"/>
    <n v="1223000414"/>
    <d v="2023-05-11T00:00:00"/>
    <m/>
    <d v="2023-04-04T00:00:00"/>
    <s v="00:00"/>
    <s v="23:59"/>
    <d v="2023-04-04T00:00:00"/>
    <s v="12:00"/>
    <s v="13:00"/>
    <n v="4"/>
    <s v="ce"/>
    <n v="3625"/>
    <n v="4"/>
    <n v="6"/>
    <s v="Kuehne+Nagel Tiel 3 Standpl"/>
    <s v="De Diepert 5"/>
    <s v="Tiel"/>
    <s v="4004 MA"/>
    <s v="NL"/>
    <x v="2"/>
    <s v="Pegasusweg 1"/>
    <x v="3"/>
    <s v="5015BZ"/>
    <s v="NL"/>
    <s v="0002247225"/>
    <s v="0099775_005"/>
    <s v="31V"/>
    <s v="NL001131849B01"/>
    <n v="2"/>
    <n v="0"/>
    <n v="71.760000000000005"/>
    <s v="N"/>
    <s v="Peter Appel Transport B.V."/>
    <n v="36622"/>
    <d v="2023-04-04T00:00:00"/>
    <s v="12:29:00"/>
    <n v="0"/>
    <x v="1"/>
    <x v="13"/>
    <n v="4"/>
    <x v="3"/>
    <n v="1"/>
    <n v="4"/>
    <x v="2"/>
    <n v="71.760000000000005"/>
    <n v="0"/>
    <n v="71.760000000000005"/>
  </r>
  <r>
    <s v="COLGATE 3800 DEB."/>
    <s v="Colgate-Palmolive Nederland BV"/>
    <s v="101t"/>
    <n v="101090959527"/>
    <n v="101030165276"/>
    <n v="930"/>
    <s v="Inv Booked"/>
    <s v="0002247226"/>
    <s v="Verkoop"/>
    <n v="170"/>
    <s v="Transport drops zone"/>
    <s v="9 - verwerkt"/>
    <n v="0"/>
    <m/>
    <d v="2023-04-04T00:00:00"/>
    <s v="DROP"/>
    <s v="0001010909595270099524_003"/>
    <m/>
    <m/>
    <m/>
    <s v="EUR"/>
    <n v="124.49"/>
    <s v="EUR"/>
    <n v="124.49"/>
    <s v="EUR"/>
    <n v="124.49"/>
    <n v="124.49"/>
    <n v="0"/>
    <s v="N"/>
    <n v="1223000414"/>
    <d v="2023-05-11T00:00:00"/>
    <m/>
    <d v="2023-04-04T00:00:00"/>
    <s v="00:00"/>
    <s v="23:59"/>
    <d v="2023-04-04T00:00:00"/>
    <s v="06:00"/>
    <s v="07:00"/>
    <n v="7.2"/>
    <s v="ce"/>
    <n v="7310"/>
    <n v="7.2"/>
    <n v="13"/>
    <s v="Kuehne+Nagel Tiel 3 Standpl"/>
    <s v="De Diepert 5"/>
    <s v="Tiel"/>
    <s v="4004 MA"/>
    <s v="NL"/>
    <x v="2"/>
    <s v="Laan van Ruyven 1"/>
    <x v="11"/>
    <s v="2645EE"/>
    <s v="NL"/>
    <s v="0002247226"/>
    <s v="0099524_003"/>
    <s v="31V"/>
    <s v="NL001131849B01"/>
    <n v="2"/>
    <n v="0"/>
    <n v="124.49"/>
    <s v="N"/>
    <s v="Peter Appel Transport B.V."/>
    <n v="36622"/>
    <d v="2023-04-04T00:00:00"/>
    <s v="08:45:00"/>
    <n v="0"/>
    <x v="1"/>
    <x v="13"/>
    <n v="4"/>
    <x v="4"/>
    <n v="1"/>
    <n v="7.2"/>
    <x v="2"/>
    <n v="124.49"/>
    <n v="0"/>
    <n v="124.49"/>
  </r>
  <r>
    <s v="COLGATE 3800 DEB."/>
    <s v="Colgate-Palmolive Nederland BV"/>
    <s v="101t"/>
    <n v="101090959910"/>
    <n v="101030165277"/>
    <n v="930"/>
    <s v="Inv Booked"/>
    <s v="0002247228"/>
    <s v="Verkoop"/>
    <n v="170"/>
    <s v="Transport drops zone"/>
    <s v="9 - verwerkt"/>
    <n v="0"/>
    <m/>
    <d v="2023-04-04T00:00:00"/>
    <s v="DROP"/>
    <s v="0001010909599100099768_003"/>
    <m/>
    <m/>
    <m/>
    <s v="EUR"/>
    <n v="24.39"/>
    <s v="EUR"/>
    <n v="24.39"/>
    <s v="EUR"/>
    <n v="24.39"/>
    <n v="24.39"/>
    <n v="0"/>
    <s v="N"/>
    <n v="1223000414"/>
    <d v="2023-05-11T00:00:00"/>
    <m/>
    <d v="2023-04-04T00:00:00"/>
    <s v="00:00"/>
    <s v="23:59"/>
    <d v="2023-04-04T00:00:00"/>
    <s v="07:00"/>
    <s v="16:00"/>
    <n v="1.6"/>
    <s v="ce"/>
    <n v="504"/>
    <n v="1.6"/>
    <n v="0"/>
    <s v="Kuehne+Nagel Tiel 3 Standpl"/>
    <s v="De Diepert 5"/>
    <s v="Tiel"/>
    <s v="4004 MA"/>
    <s v="NL"/>
    <x v="15"/>
    <s v="De Flammert 1211"/>
    <x v="18"/>
    <s v="5854 NE"/>
    <s v="NL"/>
    <s v="0002247228"/>
    <s v="0099768_003"/>
    <s v="31V"/>
    <s v="NL001131849B01"/>
    <n v="2"/>
    <n v="0"/>
    <n v="24.39"/>
    <s v="N"/>
    <s v="Peter Appel Transport B.V."/>
    <n v="36622"/>
    <d v="2023-04-04T00:00:00"/>
    <s v="08:46:00"/>
    <n v="0"/>
    <x v="1"/>
    <x v="13"/>
    <n v="4"/>
    <x v="16"/>
    <n v="0"/>
    <s v=""/>
    <x v="3"/>
    <s v=""/>
    <n v="0"/>
    <s v=""/>
  </r>
  <r>
    <s v="COLGATE 3800 DEB."/>
    <s v="Colgate-Palmolive Nederland BV"/>
    <s v="101t"/>
    <n v="101090960119"/>
    <n v="101030165379"/>
    <n v="930"/>
    <s v="Inv Booked"/>
    <s v="0002247246"/>
    <s v="Verkoop"/>
    <n v="170"/>
    <s v="Transport drops zone"/>
    <s v="9 - verwerkt"/>
    <n v="0"/>
    <m/>
    <d v="2023-04-05T00:00:00"/>
    <s v="DROP"/>
    <s v="0001010909601190099884_002"/>
    <m/>
    <m/>
    <m/>
    <s v="EUR"/>
    <n v="173.52"/>
    <s v="EUR"/>
    <n v="173.52"/>
    <s v="EUR"/>
    <n v="173.52"/>
    <n v="173.52"/>
    <n v="0"/>
    <s v="N"/>
    <n v="1223000414"/>
    <d v="2023-05-11T00:00:00"/>
    <m/>
    <d v="2023-04-05T00:00:00"/>
    <s v="00:00"/>
    <s v="23:59"/>
    <d v="2023-04-05T00:00:00"/>
    <s v="16:00"/>
    <s v="16:00"/>
    <n v="24"/>
    <s v="ce"/>
    <n v="3436"/>
    <n v="24"/>
    <n v="23"/>
    <s v="Kuehne+Nagel Tiel 3 Standpl"/>
    <s v="De Diepert 5"/>
    <s v="Tiel"/>
    <s v="4004 MA"/>
    <s v="NL"/>
    <x v="14"/>
    <s v="Rood 24"/>
    <x v="17"/>
    <s v="6666LT"/>
    <s v="NL"/>
    <s v="0002247246"/>
    <s v="0099884_002"/>
    <s v="31V"/>
    <s v="NL001131849B01"/>
    <n v="2"/>
    <n v="0"/>
    <n v="173.52"/>
    <s v="N"/>
    <s v="Peter Appel Transport B.V."/>
    <n v="36622"/>
    <d v="2023-04-05T00:00:00"/>
    <s v="16:19:00"/>
    <n v="0"/>
    <x v="2"/>
    <x v="13"/>
    <n v="4"/>
    <x v="15"/>
    <n v="1"/>
    <n v="24"/>
    <x v="5"/>
    <n v="173.52"/>
    <n v="0"/>
    <n v="173.52"/>
  </r>
  <r>
    <s v="COLGATE 3800 DEB."/>
    <s v="Colgate-Palmolive Nederland BV"/>
    <s v="101t"/>
    <n v="101090960666"/>
    <n v="101030165378"/>
    <n v="980"/>
    <s v="Cancel No In"/>
    <s v="0002247244"/>
    <s v="Verkoop"/>
    <n v="170"/>
    <s v="Transport drops zone"/>
    <s v="0 - ingevoerd"/>
    <n v="0"/>
    <m/>
    <d v="2023-04-05T00:00:00"/>
    <s v="DROP"/>
    <s v="0001010909606660100124_002"/>
    <n v="135.28"/>
    <n v="15.2"/>
    <m/>
    <s v="EUR"/>
    <n v="135.28"/>
    <s v="EUR"/>
    <n v="0"/>
    <s v="EUR"/>
    <n v="135.28"/>
    <n v="0"/>
    <n v="-135.28"/>
    <s v="N"/>
    <m/>
    <m/>
    <m/>
    <d v="2023-04-05T00:00:00"/>
    <s v="00:00"/>
    <s v="23:59"/>
    <d v="2023-04-05T00:00:00"/>
    <s v="20:00"/>
    <s v="20:00"/>
    <n v="15.2"/>
    <s v="ce"/>
    <n v="15810"/>
    <n v="15.2"/>
    <n v="25"/>
    <s v="Kuehne+Nagel Tiel 3 Standpl"/>
    <s v="De Diepert 5"/>
    <s v="Tiel"/>
    <s v="4004 MA"/>
    <s v="NL"/>
    <x v="14"/>
    <s v="Rood 24"/>
    <x v="17"/>
    <s v="6666LT"/>
    <s v="NL"/>
    <s v="0002247244"/>
    <s v="0100124_002"/>
    <m/>
    <s v="NL001131849B01"/>
    <n v="2"/>
    <n v="0"/>
    <n v="0"/>
    <s v="N"/>
    <s v="Peter Appel Transport B.V."/>
    <n v="36622"/>
    <d v="2023-04-05T00:00:00"/>
    <s v="14:26:00"/>
    <n v="0"/>
    <x v="2"/>
    <x v="13"/>
    <n v="4"/>
    <x v="15"/>
    <n v="1"/>
    <n v="15.2"/>
    <x v="5"/>
    <n v="135.28"/>
    <n v="0"/>
    <n v="135.28"/>
  </r>
  <r>
    <s v="COLGATE 3800 DEB."/>
    <s v="Colgate-Palmolive Nederland BV"/>
    <s v="101t"/>
    <n v="101090960116"/>
    <n v="101030165380"/>
    <n v="930"/>
    <s v="Inv Booked"/>
    <s v="0002247248"/>
    <s v="Verkoop"/>
    <n v="170"/>
    <s v="Transport drops zone"/>
    <s v="9 - verwerkt"/>
    <n v="0"/>
    <m/>
    <d v="2023-04-05T00:00:00"/>
    <s v="DROP"/>
    <s v="0001010909601160099883_002"/>
    <m/>
    <m/>
    <m/>
    <s v="EUR"/>
    <n v="177.66"/>
    <s v="EUR"/>
    <n v="177.66"/>
    <s v="EUR"/>
    <n v="177.66"/>
    <n v="177.66"/>
    <n v="0"/>
    <s v="N"/>
    <n v="1223000414"/>
    <d v="2023-05-11T00:00:00"/>
    <m/>
    <d v="2023-04-05T00:00:00"/>
    <s v="00:00"/>
    <s v="23:59"/>
    <d v="2023-04-05T00:00:00"/>
    <s v="14:00"/>
    <s v="14:00"/>
    <n v="25.6"/>
    <s v="ce"/>
    <n v="16185"/>
    <n v="25.6"/>
    <n v="32"/>
    <s v="Kuehne+Nagel Tiel 3 Standpl"/>
    <s v="De Diepert 5"/>
    <s v="Tiel"/>
    <s v="4004 MA"/>
    <s v="NL"/>
    <x v="14"/>
    <s v="Rood 24"/>
    <x v="17"/>
    <s v="6666LT"/>
    <s v="NL"/>
    <s v="0002247248"/>
    <s v="0099883_002"/>
    <s v="31V"/>
    <s v="NL001131849B01"/>
    <n v="2"/>
    <n v="0"/>
    <n v="177.66"/>
    <s v="N"/>
    <s v="Peter Appel Transport B.V."/>
    <n v="36622"/>
    <d v="2023-04-05T00:00:00"/>
    <s v="14:32:00"/>
    <n v="0"/>
    <x v="2"/>
    <x v="13"/>
    <n v="4"/>
    <x v="15"/>
    <n v="1"/>
    <n v="25.6"/>
    <x v="5"/>
    <n v="177.66"/>
    <n v="0"/>
    <n v="177.66"/>
  </r>
  <r>
    <s v="COLGATE 3800 DEB."/>
    <s v="Colgate-Palmolive Nederland BV"/>
    <s v="101t"/>
    <n v="101090960483"/>
    <n v="101030165381"/>
    <n v="930"/>
    <s v="Inv Booked"/>
    <s v="0002247247"/>
    <s v="Verkoop"/>
    <n v="170"/>
    <s v="Transport drops zone"/>
    <s v="9 - verwerkt"/>
    <n v="0"/>
    <m/>
    <d v="2023-04-05T00:00:00"/>
    <s v="DROP"/>
    <s v="0001010909604830100120_002"/>
    <m/>
    <m/>
    <m/>
    <s v="EUR"/>
    <n v="66.89"/>
    <s v="EUR"/>
    <n v="66.89"/>
    <s v="EUR"/>
    <n v="66.89"/>
    <n v="66.89"/>
    <n v="0"/>
    <s v="N"/>
    <n v="1223000414"/>
    <d v="2023-05-11T00:00:00"/>
    <m/>
    <d v="2023-04-05T00:00:00"/>
    <s v="00:00"/>
    <s v="23:59"/>
    <d v="2023-04-05T00:00:00"/>
    <s v="06:00"/>
    <s v="07:00"/>
    <n v="7.2"/>
    <s v="ce"/>
    <n v="4173"/>
    <n v="7.2"/>
    <n v="7"/>
    <s v="Kuehne+Nagel Tiel 3 Standpl"/>
    <s v="De Diepert 5"/>
    <s v="Tiel"/>
    <s v="4004 MA"/>
    <s v="NL"/>
    <x v="2"/>
    <s v="Randweg 2"/>
    <x v="6"/>
    <s v="4191 NN"/>
    <s v="NL"/>
    <s v="0002247247"/>
    <s v="0100120_002"/>
    <s v="31V"/>
    <s v="NL001131849B01"/>
    <n v="2"/>
    <n v="0"/>
    <n v="66.89"/>
    <s v="N"/>
    <s v="Peter Appel Transport B.V."/>
    <n v="36622"/>
    <d v="2023-04-05T00:00:00"/>
    <s v="06:29:00"/>
    <n v="0"/>
    <x v="2"/>
    <x v="13"/>
    <n v="4"/>
    <x v="6"/>
    <n v="1"/>
    <n v="7.2"/>
    <x v="2"/>
    <n v="66.89"/>
    <n v="0"/>
    <n v="66.89"/>
  </r>
  <r>
    <s v="COLGATE 3800 DEB."/>
    <s v="Colgate-Palmolive Nederland BV"/>
    <s v="101t"/>
    <n v="101090960486"/>
    <n v="101030165382"/>
    <n v="930"/>
    <s v="Inv Booked"/>
    <s v="0002247245"/>
    <s v="Verkoop"/>
    <n v="170"/>
    <s v="Transport drops zone"/>
    <s v="9 - verwerkt"/>
    <n v="0"/>
    <m/>
    <d v="2023-04-05T00:00:00"/>
    <s v="DROP"/>
    <s v="0001010909604860100121_002"/>
    <m/>
    <m/>
    <m/>
    <s v="EUR"/>
    <n v="127.02"/>
    <s v="EUR"/>
    <n v="127.02"/>
    <s v="EUR"/>
    <n v="127.02"/>
    <n v="127.02"/>
    <n v="0"/>
    <s v="N"/>
    <n v="1223000414"/>
    <d v="2023-05-11T00:00:00"/>
    <m/>
    <d v="2023-04-05T00:00:00"/>
    <s v="00:00"/>
    <s v="23:59"/>
    <d v="2023-04-05T00:00:00"/>
    <s v="06:00"/>
    <s v="06:00"/>
    <n v="13.6"/>
    <s v="ce"/>
    <n v="15829"/>
    <n v="13.6"/>
    <n v="28"/>
    <s v="Kuehne+Nagel Tiel 3 Standpl"/>
    <s v="De Diepert 5"/>
    <s v="Tiel"/>
    <s v="4004 MA"/>
    <s v="NL"/>
    <x v="14"/>
    <s v="Rood 24"/>
    <x v="17"/>
    <s v="6666LT"/>
    <s v="NL"/>
    <s v="0002247245"/>
    <s v="0100121_002"/>
    <s v="31V"/>
    <s v="NL001131849B01"/>
    <n v="2"/>
    <n v="0"/>
    <n v="127.02"/>
    <s v="N"/>
    <s v="Peter Appel Transport B.V."/>
    <n v="36622"/>
    <d v="2023-04-05T00:00:00"/>
    <s v="07:13:00"/>
    <n v="13"/>
    <x v="2"/>
    <x v="13"/>
    <n v="4"/>
    <x v="15"/>
    <n v="1"/>
    <n v="13.6"/>
    <x v="5"/>
    <n v="127.02"/>
    <n v="0"/>
    <n v="127.02"/>
  </r>
  <r>
    <s v="COLGATE 3800 DEB."/>
    <s v="Colgate-Palmolive Nederland BV"/>
    <s v="101t"/>
    <n v="101090960112"/>
    <n v="101030165386"/>
    <n v="930"/>
    <s v="Inv Booked"/>
    <s v="0002247255"/>
    <s v="Verkoop"/>
    <n v="170"/>
    <s v="Transport drops zone"/>
    <s v="9 - verwerkt"/>
    <n v="0"/>
    <m/>
    <d v="2023-04-05T00:00:00"/>
    <s v="DROP"/>
    <s v="0001010909601120099880_003"/>
    <m/>
    <m/>
    <m/>
    <s v="EUR"/>
    <n v="13.88"/>
    <s v="EUR"/>
    <n v="13.88"/>
    <s v="EUR"/>
    <n v="13.88"/>
    <n v="13.88"/>
    <n v="0"/>
    <s v="N"/>
    <n v="1223000414"/>
    <d v="2023-05-11T00:00:00"/>
    <m/>
    <d v="2023-04-05T00:00:00"/>
    <s v="00:00"/>
    <s v="23:59"/>
    <d v="2023-04-05T00:00:00"/>
    <s v="09:00"/>
    <s v="16:00"/>
    <n v="0.8"/>
    <s v="ce"/>
    <n v="187"/>
    <n v="0.8"/>
    <n v="0"/>
    <s v="Kuehne+Nagel Tiel 3 Standpl"/>
    <s v="De Diepert 5"/>
    <s v="Tiel"/>
    <s v="4004 MA"/>
    <s v="NL"/>
    <x v="66"/>
    <s v="Hazenkoog 20a"/>
    <x v="32"/>
    <s v="1822BS"/>
    <s v="NL"/>
    <s v="0002247255"/>
    <s v="0099880_003"/>
    <s v="31V"/>
    <s v="NL001131849B01"/>
    <n v="2"/>
    <n v="0"/>
    <n v="13.88"/>
    <s v="N"/>
    <s v="Peter Appel Transport B.V."/>
    <n v="36622"/>
    <d v="2023-04-05T00:00:00"/>
    <s v="11:35:00"/>
    <n v="0"/>
    <x v="2"/>
    <x v="13"/>
    <n v="4"/>
    <x v="28"/>
    <n v="1"/>
    <n v="6.3999999999999995"/>
    <x v="0"/>
    <n v="111.03999999999999"/>
    <n v="0"/>
    <n v="111.03999999999999"/>
  </r>
  <r>
    <s v="COLGATE 3800 DEB."/>
    <s v="Colgate-Palmolive Nederland BV"/>
    <s v="101t"/>
    <n v="101090960109"/>
    <n v="101030165387"/>
    <n v="930"/>
    <s v="Inv Booked"/>
    <s v="0002247251"/>
    <s v="Verkoop"/>
    <n v="170"/>
    <s v="Transport drops zone"/>
    <s v="9 - verwerkt"/>
    <n v="0"/>
    <m/>
    <d v="2023-04-05T00:00:00"/>
    <s v="DROP"/>
    <s v="0001010909601090099877_004"/>
    <m/>
    <m/>
    <m/>
    <s v="EUR"/>
    <n v="33.74"/>
    <s v="EUR"/>
    <n v="33.74"/>
    <s v="EUR"/>
    <n v="33.74"/>
    <n v="33.74"/>
    <n v="0"/>
    <s v="N"/>
    <n v="1223000414"/>
    <d v="2023-05-11T00:00:00"/>
    <m/>
    <d v="2023-04-05T00:00:00"/>
    <s v="00:00"/>
    <s v="23:59"/>
    <d v="2023-04-05T00:00:00"/>
    <s v="09:00"/>
    <s v="17:00"/>
    <n v="1.6"/>
    <s v="ce"/>
    <n v="1185"/>
    <n v="1.6"/>
    <n v="1"/>
    <s v="Kuehne+Nagel Tiel 3 Standpl"/>
    <s v="De Diepert 5"/>
    <s v="Tiel"/>
    <s v="4004 MA"/>
    <s v="NL"/>
    <x v="61"/>
    <s v="Nijverheidsweg 14"/>
    <x v="48"/>
    <s v="3251 LP"/>
    <s v="NL"/>
    <s v="0002247251"/>
    <s v="0099877_004"/>
    <s v="31V"/>
    <s v="NL001131849B01"/>
    <n v="2"/>
    <n v="0"/>
    <n v="33.74"/>
    <s v="N"/>
    <s v="Peter Appel Transport B.V."/>
    <n v="36622"/>
    <d v="2023-04-05T00:00:00"/>
    <s v="15:15:00"/>
    <n v="0"/>
    <x v="2"/>
    <x v="13"/>
    <n v="4"/>
    <x v="37"/>
    <n v="1"/>
    <n v="4"/>
    <x v="0"/>
    <n v="84.36"/>
    <n v="0"/>
    <n v="84.36"/>
  </r>
  <r>
    <s v="COLGATE 3800 DEB."/>
    <s v="Colgate-Palmolive Nederland BV"/>
    <s v="101t"/>
    <n v="101090960111"/>
    <n v="101030165388"/>
    <n v="930"/>
    <s v="Inv Booked"/>
    <s v="0002247250"/>
    <s v="Verkoop"/>
    <n v="170"/>
    <s v="Transport drops zone"/>
    <s v="9 - verwerkt"/>
    <n v="0"/>
    <m/>
    <d v="2023-04-05T00:00:00"/>
    <s v="DROP"/>
    <s v="0001010909601110099879_003"/>
    <m/>
    <m/>
    <m/>
    <s v="EUR"/>
    <n v="20.72"/>
    <s v="EUR"/>
    <n v="20.72"/>
    <s v="EUR"/>
    <n v="20.72"/>
    <n v="20.72"/>
    <n v="0"/>
    <s v="N"/>
    <n v="1223000414"/>
    <d v="2023-05-11T00:00:00"/>
    <m/>
    <d v="2023-04-05T00:00:00"/>
    <s v="00:00"/>
    <s v="23:59"/>
    <d v="2023-04-05T00:00:00"/>
    <s v="08:30"/>
    <s v="10:30"/>
    <n v="0.8"/>
    <s v="ce"/>
    <n v="137"/>
    <n v="0.8"/>
    <n v="0"/>
    <s v="Kuehne+Nagel Tiel 3 Standpl"/>
    <s v="De Diepert 5"/>
    <s v="Tiel"/>
    <s v="4004 MA"/>
    <s v="NL"/>
    <x v="25"/>
    <s v="Hollandweg 30"/>
    <x v="4"/>
    <s v="2665 MT"/>
    <s v="NL"/>
    <s v="0002247250"/>
    <s v="0099879_003"/>
    <s v="31V"/>
    <s v="NL001131849B01"/>
    <n v="2"/>
    <n v="0"/>
    <n v="20.72"/>
    <s v="N"/>
    <s v="Peter Appel Transport B.V."/>
    <n v="36622"/>
    <d v="2023-04-05T00:00:00"/>
    <s v="11:07:00"/>
    <n v="0"/>
    <x v="2"/>
    <x v="13"/>
    <n v="4"/>
    <x v="4"/>
    <n v="1"/>
    <n v="2.4000000000000004"/>
    <x v="0"/>
    <n v="62.16"/>
    <n v="0"/>
    <n v="62.16"/>
  </r>
  <r>
    <s v="COLGATE 3800 DEB."/>
    <s v="Colgate-Palmolive Nederland BV"/>
    <s v="101t"/>
    <n v="101090960103"/>
    <n v="101030165389"/>
    <n v="930"/>
    <s v="Inv Booked"/>
    <s v="0002247254"/>
    <s v="Verkoop"/>
    <n v="170"/>
    <s v="Transport drops zone"/>
    <s v="9 - verwerkt"/>
    <n v="0"/>
    <m/>
    <d v="2023-04-05T00:00:00"/>
    <s v="DROP"/>
    <s v="0001010909601030099872_002"/>
    <m/>
    <m/>
    <m/>
    <s v="EUR"/>
    <n v="323.39"/>
    <s v="EUR"/>
    <n v="323.39"/>
    <s v="EUR"/>
    <n v="323.39"/>
    <n v="323.39"/>
    <n v="0"/>
    <s v="N"/>
    <n v="1223000414"/>
    <d v="2023-05-11T00:00:00"/>
    <m/>
    <d v="2023-04-05T00:00:00"/>
    <s v="00:00"/>
    <s v="23:59"/>
    <d v="2023-04-05T00:00:00"/>
    <s v="07:00"/>
    <s v="07:00"/>
    <n v="24.8"/>
    <s v="ce"/>
    <n v="24811"/>
    <n v="24.8"/>
    <n v="47"/>
    <s v="Kuehne+Nagel Tiel 3 Standpl"/>
    <s v="De Diepert 5"/>
    <s v="Tiel"/>
    <s v="4004 MA"/>
    <s v="NL"/>
    <x v="1"/>
    <s v="Fahrenheitweg 1"/>
    <x v="1"/>
    <s v="6101WR"/>
    <s v="NL"/>
    <s v="0002247254"/>
    <s v="0099872_002"/>
    <s v="31V"/>
    <s v="NL001131849B01"/>
    <n v="2"/>
    <n v="0"/>
    <n v="323.39"/>
    <s v="N"/>
    <s v="Peter Appel Transport B.V."/>
    <n v="36622"/>
    <d v="2023-04-05T00:00:00"/>
    <s v="07:29:00"/>
    <n v="0"/>
    <x v="2"/>
    <x v="13"/>
    <n v="4"/>
    <x v="1"/>
    <n v="1"/>
    <n v="24.8"/>
    <x v="1"/>
    <n v="323.39"/>
    <n v="0"/>
    <n v="323.39"/>
  </r>
  <r>
    <s v="COLGATE 3800 DEB."/>
    <s v="Colgate-Palmolive Nederland BV"/>
    <s v="101t"/>
    <n v="101090960102"/>
    <n v="101030165390"/>
    <n v="930"/>
    <s v="Inv Booked"/>
    <s v="0002247257"/>
    <s v="Verkoop"/>
    <n v="170"/>
    <s v="Transport drops zone"/>
    <s v="9 - verwerkt"/>
    <n v="0"/>
    <m/>
    <d v="2023-04-05T00:00:00"/>
    <s v="DROP"/>
    <s v="0001010909601020099869_002"/>
    <m/>
    <m/>
    <m/>
    <s v="EUR"/>
    <n v="61.09"/>
    <s v="EUR"/>
    <n v="61.09"/>
    <s v="EUR"/>
    <n v="61.09"/>
    <n v="61.09"/>
    <n v="0"/>
    <s v="N"/>
    <n v="1223000414"/>
    <d v="2023-05-11T00:00:00"/>
    <m/>
    <d v="2023-04-05T00:00:00"/>
    <s v="00:00"/>
    <s v="23:59"/>
    <d v="2023-04-05T00:00:00"/>
    <s v="07:00"/>
    <s v="07:00"/>
    <n v="3.2"/>
    <s v="ce"/>
    <n v="1888"/>
    <n v="3.2"/>
    <n v="3"/>
    <s v="Kuehne+Nagel Tiel 3 Standpl"/>
    <s v="De Diepert 5"/>
    <s v="Tiel"/>
    <s v="4004 MA"/>
    <s v="NL"/>
    <x v="54"/>
    <s v="Zijlweg 18"/>
    <x v="45"/>
    <s v="5145NR"/>
    <s v="NL"/>
    <s v="0002247257"/>
    <s v="0099869_002"/>
    <s v="31V"/>
    <s v="NL001131849B01"/>
    <n v="2"/>
    <n v="0"/>
    <n v="61.09"/>
    <s v="N"/>
    <s v="Peter Appel Transport B.V."/>
    <n v="36622"/>
    <d v="2023-04-05T00:00:00"/>
    <s v="05:54:00"/>
    <n v="0"/>
    <x v="2"/>
    <x v="13"/>
    <n v="4"/>
    <x v="36"/>
    <n v="1"/>
    <n v="3.2"/>
    <x v="3"/>
    <n v="61.09"/>
    <n v="0"/>
    <n v="61.09"/>
  </r>
  <r>
    <s v="COLGATE 3800 DEB."/>
    <s v="Colgate-Palmolive Nederland BV"/>
    <s v="101t"/>
    <n v="101090960109"/>
    <n v="101030165391"/>
    <n v="930"/>
    <s v="Inv Booked"/>
    <s v="0002247256"/>
    <s v="Verkoop"/>
    <n v="170"/>
    <s v="Transport drops zone"/>
    <s v="9 - verwerkt"/>
    <n v="0"/>
    <m/>
    <d v="2023-04-05T00:00:00"/>
    <s v="DROP"/>
    <s v="0001010909601090099877_004"/>
    <m/>
    <m/>
    <m/>
    <s v="EUR"/>
    <n v="50.62"/>
    <s v="EUR"/>
    <n v="50.62"/>
    <s v="EUR"/>
    <n v="50.62"/>
    <n v="50.62"/>
    <n v="0"/>
    <s v="N"/>
    <n v="1223000414"/>
    <d v="2023-05-11T00:00:00"/>
    <m/>
    <d v="2023-04-05T00:00:00"/>
    <s v="00:00"/>
    <s v="23:59"/>
    <d v="2023-04-05T00:00:00"/>
    <s v="09:00"/>
    <s v="17:00"/>
    <n v="2.4"/>
    <s v="ce"/>
    <n v="883"/>
    <n v="2.4"/>
    <n v="0"/>
    <s v="Kuehne+Nagel Tiel 3 Standpl"/>
    <s v="De Diepert 5"/>
    <s v="Tiel"/>
    <s v="4004 MA"/>
    <s v="NL"/>
    <x v="61"/>
    <s v="Nijverheidsweg 14"/>
    <x v="48"/>
    <s v="3251 LP"/>
    <s v="NL"/>
    <s v="0002247256"/>
    <s v="0099877_004"/>
    <s v="31V"/>
    <s v="NL001131849B01"/>
    <n v="2"/>
    <n v="0"/>
    <n v="50.62"/>
    <s v="N"/>
    <s v="Peter Appel Transport B.V."/>
    <n v="36622"/>
    <d v="2023-04-05T00:00:00"/>
    <s v="15:15:00"/>
    <n v="0"/>
    <x v="2"/>
    <x v="13"/>
    <n v="4"/>
    <x v="37"/>
    <n v="0"/>
    <s v=""/>
    <x v="0"/>
    <s v=""/>
    <n v="0"/>
    <s v=""/>
  </r>
  <r>
    <s v="COLGATE 3800 DEB."/>
    <s v="Colgate-Palmolive Nederland BV"/>
    <s v="101t"/>
    <n v="101090960106"/>
    <n v="101030165392"/>
    <n v="930"/>
    <s v="Inv Booked"/>
    <s v="0002247258"/>
    <s v="Verkoop"/>
    <n v="170"/>
    <s v="Transport drops zone"/>
    <s v="9 - verwerkt"/>
    <n v="0"/>
    <m/>
    <d v="2023-04-05T00:00:00"/>
    <s v="DROP"/>
    <s v="0001010909601060099873_003"/>
    <m/>
    <m/>
    <m/>
    <s v="EUR"/>
    <n v="28.67"/>
    <s v="EUR"/>
    <n v="28.67"/>
    <s v="EUR"/>
    <n v="28.67"/>
    <n v="28.67"/>
    <n v="0"/>
    <s v="N"/>
    <n v="1223000414"/>
    <d v="2023-05-11T00:00:00"/>
    <m/>
    <d v="2023-04-05T00:00:00"/>
    <s v="00:00"/>
    <s v="23:59"/>
    <d v="2023-04-05T00:00:00"/>
    <s v="12:00"/>
    <s v="12:00"/>
    <n v="0.8"/>
    <s v="ce"/>
    <n v="166"/>
    <n v="0.8"/>
    <n v="0"/>
    <s v="Kuehne+Nagel Tiel 3 Standpl"/>
    <s v="De Diepert 5"/>
    <s v="Tiel"/>
    <s v="4004 MA"/>
    <s v="NL"/>
    <x v="6"/>
    <s v="Insulindeweg 1"/>
    <x v="9"/>
    <s v="1462MJ"/>
    <s v="NL"/>
    <s v="0002247258"/>
    <s v="0099873_003"/>
    <s v="31V"/>
    <s v="NL001131849B01"/>
    <n v="2"/>
    <n v="0"/>
    <n v="28.67"/>
    <s v="N"/>
    <s v="Peter Appel Transport B.V."/>
    <n v="36622"/>
    <d v="2023-04-05T00:00:00"/>
    <s v="11:12:00"/>
    <n v="0"/>
    <x v="2"/>
    <x v="13"/>
    <n v="4"/>
    <x v="8"/>
    <n v="1"/>
    <n v="0.8"/>
    <x v="3"/>
    <n v="28.67"/>
    <n v="0"/>
    <n v="28.67"/>
  </r>
  <r>
    <s v="COLGATE 3800 DEB."/>
    <s v="Colgate-Palmolive Nederland BV"/>
    <s v="101t"/>
    <n v="101090960876"/>
    <n v="101030165526"/>
    <n v="980"/>
    <s v="Cancel No In"/>
    <s v="0002247312"/>
    <s v="Verkoop"/>
    <n v="170"/>
    <s v="Transport drops zone"/>
    <s v="0 - ingevoerd"/>
    <n v="0"/>
    <m/>
    <d v="2023-04-05T00:00:00"/>
    <s v="DROP"/>
    <s v="0001010909608760100324_002"/>
    <n v="32.35"/>
    <n v="1.6"/>
    <m/>
    <s v="EUR"/>
    <n v="32.35"/>
    <s v="EUR"/>
    <n v="0"/>
    <s v="EUR"/>
    <n v="32.35"/>
    <n v="0"/>
    <n v="-32.35"/>
    <s v="N"/>
    <m/>
    <m/>
    <m/>
    <d v="2023-04-05T00:00:00"/>
    <s v="00:00"/>
    <s v="23:59"/>
    <d v="2023-04-05T00:00:00"/>
    <s v="20:00"/>
    <s v="20:00"/>
    <n v="1.6"/>
    <s v="ce"/>
    <n v="701"/>
    <n v="1.6"/>
    <n v="0"/>
    <s v="Kuehne+Nagel Tiel 3 Standpl"/>
    <s v="De Diepert 5"/>
    <s v="Tiel"/>
    <s v="4004 MA"/>
    <s v="NL"/>
    <x v="14"/>
    <s v="Rood 24"/>
    <x v="17"/>
    <s v="6666LT"/>
    <s v="NL"/>
    <s v="0002247312"/>
    <s v="0100324_002"/>
    <m/>
    <s v="NL001131849B01"/>
    <n v="2"/>
    <n v="0"/>
    <n v="0"/>
    <s v="N"/>
    <s v="Peter Appel Transport B.V."/>
    <n v="36622"/>
    <d v="2023-04-05T00:00:00"/>
    <s v="14:26:00"/>
    <n v="0"/>
    <x v="2"/>
    <x v="13"/>
    <n v="4"/>
    <x v="15"/>
    <n v="1"/>
    <n v="1.6"/>
    <x v="5"/>
    <n v="32.35"/>
    <n v="0"/>
    <n v="32.35"/>
  </r>
  <r>
    <s v="COLGATE 3800 DEB."/>
    <s v="Colgate-Palmolive Nederland BV"/>
    <s v="101t"/>
    <n v="101090960112"/>
    <n v="101030165416"/>
    <n v="930"/>
    <s v="Inv Booked"/>
    <s v="0002247259"/>
    <s v="Verkoop"/>
    <n v="170"/>
    <s v="Transport drops zone"/>
    <s v="9 - verwerkt"/>
    <n v="0"/>
    <m/>
    <d v="2023-04-05T00:00:00"/>
    <s v="DROP"/>
    <s v="0001010909601120099880_003"/>
    <m/>
    <m/>
    <m/>
    <s v="EUR"/>
    <n v="97.16"/>
    <s v="EUR"/>
    <n v="97.16"/>
    <s v="EUR"/>
    <n v="97.16"/>
    <n v="97.16"/>
    <n v="0"/>
    <s v="N"/>
    <n v="1223000414"/>
    <d v="2023-05-11T00:00:00"/>
    <m/>
    <d v="2023-04-05T00:00:00"/>
    <s v="00:00"/>
    <s v="23:59"/>
    <d v="2023-04-05T00:00:00"/>
    <s v="09:00"/>
    <s v="16:00"/>
    <n v="5.6"/>
    <s v="ce"/>
    <n v="4354"/>
    <n v="5.6"/>
    <n v="8"/>
    <s v="Kuehne+Nagel Tiel 3 Standpl"/>
    <s v="De Diepert 5"/>
    <s v="Tiel"/>
    <s v="4004 MA"/>
    <s v="NL"/>
    <x v="66"/>
    <s v="Hazenkoog 20a"/>
    <x v="32"/>
    <s v="1822BS"/>
    <s v="NL"/>
    <s v="0002247259"/>
    <s v="0099880_003"/>
    <s v="31V"/>
    <s v="NL001131849B01"/>
    <n v="2"/>
    <n v="0"/>
    <n v="97.16"/>
    <s v="N"/>
    <s v="Peter Appel Transport B.V."/>
    <n v="36622"/>
    <d v="2023-04-05T00:00:00"/>
    <s v="11:35:00"/>
    <n v="0"/>
    <x v="2"/>
    <x v="13"/>
    <n v="4"/>
    <x v="28"/>
    <n v="0"/>
    <s v=""/>
    <x v="0"/>
    <s v=""/>
    <n v="0"/>
    <s v=""/>
  </r>
  <r>
    <s v="COLGATE 3800 DEB."/>
    <s v="Colgate-Palmolive Nederland BV"/>
    <s v="101t"/>
    <n v="101090960113"/>
    <n v="101030165417"/>
    <n v="930"/>
    <s v="Inv Booked"/>
    <s v="0002247260"/>
    <s v="Verkoop"/>
    <n v="170"/>
    <s v="Transport drops zone"/>
    <s v="9 - verwerkt"/>
    <n v="0"/>
    <m/>
    <d v="2023-04-05T00:00:00"/>
    <s v="DROP"/>
    <s v="0001010909601130099878_002"/>
    <m/>
    <m/>
    <m/>
    <s v="EUR"/>
    <n v="275.27999999999997"/>
    <s v="EUR"/>
    <n v="275.27999999999997"/>
    <s v="EUR"/>
    <n v="275.27999999999997"/>
    <n v="275.27999999999997"/>
    <n v="0"/>
    <s v="N"/>
    <n v="1223000414"/>
    <d v="2023-05-11T00:00:00"/>
    <m/>
    <d v="2023-04-05T00:00:00"/>
    <s v="00:00"/>
    <s v="23:59"/>
    <d v="2023-04-05T00:00:00"/>
    <s v="09:00"/>
    <s v="16:00"/>
    <n v="24"/>
    <s v="ce"/>
    <n v="22782"/>
    <n v="24"/>
    <n v="43"/>
    <s v="Kuehne+Nagel Tiel 3 Standpl"/>
    <s v="De Diepert 5"/>
    <s v="Tiel"/>
    <s v="4004 MA"/>
    <s v="NL"/>
    <x v="66"/>
    <s v="Hazenkoog 20a"/>
    <x v="32"/>
    <s v="1822BS"/>
    <s v="NL"/>
    <s v="0002247260"/>
    <s v="0099878_002"/>
    <s v="31V"/>
    <s v="NL001131849B01"/>
    <n v="2"/>
    <n v="0"/>
    <n v="275.27999999999997"/>
    <s v="N"/>
    <s v="Peter Appel Transport B.V."/>
    <n v="36622"/>
    <d v="2023-04-05T00:00:00"/>
    <s v="12:47:00"/>
    <n v="0"/>
    <x v="2"/>
    <x v="13"/>
    <n v="4"/>
    <x v="28"/>
    <n v="1"/>
    <n v="24"/>
    <x v="0"/>
    <n v="275.27999999999997"/>
    <n v="0"/>
    <n v="275.27999999999997"/>
  </r>
  <r>
    <s v="COLGATE 3800 DEB."/>
    <s v="Colgate-Palmolive Nederland BV"/>
    <s v="101t"/>
    <n v="101090960109"/>
    <n v="101030165383"/>
    <n v="930"/>
    <s v="Inv Booked"/>
    <s v="0002247249"/>
    <s v="Verkoop"/>
    <n v="170"/>
    <s v="Transport drops zone"/>
    <s v="9 - verwerkt"/>
    <n v="0"/>
    <m/>
    <d v="2023-04-05T00:00:00"/>
    <s v="DROP"/>
    <s v="0001010909601090099877_002"/>
    <m/>
    <m/>
    <m/>
    <s v="EUR"/>
    <n v="60.02"/>
    <s v="EUR"/>
    <n v="60.02"/>
    <s v="EUR"/>
    <n v="60.02"/>
    <n v="60.02"/>
    <n v="0"/>
    <s v="N"/>
    <n v="1223000414"/>
    <d v="2023-05-11T00:00:00"/>
    <m/>
    <d v="2023-04-05T00:00:00"/>
    <s v="00:00"/>
    <s v="23:59"/>
    <d v="2023-04-05T00:00:00"/>
    <s v="08:00"/>
    <s v="16:00"/>
    <n v="2.4"/>
    <s v="ce"/>
    <n v="2433"/>
    <n v="2.4"/>
    <n v="4"/>
    <s v="Kuehne+Nagel Tiel 3 Standpl"/>
    <s v="De Diepert 5"/>
    <s v="Tiel"/>
    <s v="4004 MA"/>
    <s v="NL"/>
    <x v="70"/>
    <s v="Steenen Hoofd 50"/>
    <x v="53"/>
    <s v="4825 AK"/>
    <s v="NL"/>
    <s v="0002247249"/>
    <s v="0099877_002"/>
    <s v="31V"/>
    <s v="NL001131849B01"/>
    <n v="2"/>
    <n v="0"/>
    <n v="60.02"/>
    <s v="N"/>
    <s v="Peter Appel Transport B.V."/>
    <n v="36622"/>
    <d v="2023-04-05T00:00:00"/>
    <s v="10:35:00"/>
    <n v="65"/>
    <x v="2"/>
    <x v="13"/>
    <n v="4"/>
    <x v="24"/>
    <n v="1"/>
    <n v="2.4"/>
    <x v="0"/>
    <n v="60.02"/>
    <n v="0"/>
    <n v="60.02"/>
  </r>
  <r>
    <s v="COLGATE 3800 DEB."/>
    <s v="Colgate-Palmolive Nederland BV"/>
    <s v="101t"/>
    <n v="101090960106"/>
    <n v="101030165384"/>
    <n v="930"/>
    <s v="Inv Booked"/>
    <s v="0002247253"/>
    <s v="Verkoop"/>
    <n v="170"/>
    <s v="Transport drops zone"/>
    <s v="9 - verwerkt"/>
    <n v="0"/>
    <m/>
    <d v="2023-04-05T00:00:00"/>
    <s v="DROP"/>
    <s v="0001010909601060099873_002"/>
    <m/>
    <m/>
    <m/>
    <s v="EUR"/>
    <n v="277.47000000000003"/>
    <s v="EUR"/>
    <n v="277.47000000000003"/>
    <s v="EUR"/>
    <n v="277.47000000000003"/>
    <n v="277.47000000000003"/>
    <n v="0"/>
    <s v="N"/>
    <n v="1223000414"/>
    <d v="2023-05-11T00:00:00"/>
    <m/>
    <d v="2023-04-05T00:00:00"/>
    <s v="00:00"/>
    <s v="23:59"/>
    <d v="2023-04-05T00:00:00"/>
    <s v="09:00"/>
    <s v="09:00"/>
    <n v="23.2"/>
    <s v="ce"/>
    <n v="24842"/>
    <n v="23.2"/>
    <n v="43"/>
    <s v="Kuehne+Nagel Tiel 3 Standpl"/>
    <s v="De Diepert 5"/>
    <s v="Tiel"/>
    <s v="4004 MA"/>
    <s v="NL"/>
    <x v="1"/>
    <s v="Perenmarkt 15"/>
    <x v="2"/>
    <s v="1681PG"/>
    <s v="NL"/>
    <s v="0002247253"/>
    <s v="0099873_002"/>
    <s v="31V"/>
    <s v="NL001131849B01"/>
    <n v="2"/>
    <n v="0"/>
    <n v="277.47000000000003"/>
    <s v="N"/>
    <s v="Peter Appel Transport B.V."/>
    <n v="36622"/>
    <d v="2023-04-05T00:00:00"/>
    <s v="09:25:00"/>
    <n v="0"/>
    <x v="2"/>
    <x v="13"/>
    <n v="4"/>
    <x v="2"/>
    <n v="1"/>
    <n v="23.2"/>
    <x v="1"/>
    <n v="277.47000000000003"/>
    <n v="0"/>
    <n v="277.47000000000003"/>
  </r>
  <r>
    <s v="COLGATE 3800 DEB."/>
    <s v="Colgate-Palmolive Nederland BV"/>
    <s v="101t"/>
    <n v="101090960111"/>
    <n v="101030165385"/>
    <n v="930"/>
    <s v="Inv Booked"/>
    <s v="0002247252"/>
    <s v="Verkoop"/>
    <n v="170"/>
    <s v="Transport drops zone"/>
    <s v="9 - verwerkt"/>
    <n v="0"/>
    <m/>
    <d v="2023-04-05T00:00:00"/>
    <s v="DROP"/>
    <s v="0001010909601110099879_003"/>
    <m/>
    <m/>
    <m/>
    <s v="EUR"/>
    <n v="41.44"/>
    <s v="EUR"/>
    <n v="41.44"/>
    <s v="EUR"/>
    <n v="41.44"/>
    <n v="41.44"/>
    <n v="0"/>
    <s v="N"/>
    <n v="1223000414"/>
    <d v="2023-05-11T00:00:00"/>
    <m/>
    <d v="2023-04-05T00:00:00"/>
    <s v="00:00"/>
    <s v="23:59"/>
    <d v="2023-04-05T00:00:00"/>
    <s v="08:30"/>
    <s v="10:30"/>
    <n v="1.6"/>
    <s v="ce"/>
    <n v="633"/>
    <n v="1.6"/>
    <n v="0"/>
    <s v="Kuehne+Nagel Tiel 3 Standpl"/>
    <s v="De Diepert 5"/>
    <s v="Tiel"/>
    <s v="4004 MA"/>
    <s v="NL"/>
    <x v="25"/>
    <s v="Hollandweg 30"/>
    <x v="4"/>
    <s v="2665 MT"/>
    <s v="NL"/>
    <s v="0002247252"/>
    <s v="0099879_003"/>
    <s v="31V"/>
    <s v="NL001131849B01"/>
    <n v="2"/>
    <n v="0"/>
    <n v="41.44"/>
    <s v="N"/>
    <s v="Peter Appel Transport B.V."/>
    <n v="36622"/>
    <d v="2023-04-05T00:00:00"/>
    <s v="11:07:00"/>
    <n v="0"/>
    <x v="2"/>
    <x v="13"/>
    <n v="4"/>
    <x v="4"/>
    <n v="0"/>
    <s v=""/>
    <x v="0"/>
    <s v=""/>
    <n v="0"/>
    <s v=""/>
  </r>
  <r>
    <s v="COLGATE 3800 DEB."/>
    <s v="Colgate-Palmolive Nederland BV"/>
    <s v="101t"/>
    <n v="0"/>
    <n v="101030165613"/>
    <n v="980"/>
    <s v="Cancel No In"/>
    <s v="0002247244"/>
    <s v="Verkoop"/>
    <n v="170"/>
    <s v="Transport drops zone"/>
    <s v="0 - ingevoerd"/>
    <n v="0"/>
    <m/>
    <d v="2023-04-05T00:00:00"/>
    <m/>
    <m/>
    <n v="135.28"/>
    <n v="15.2"/>
    <m/>
    <s v="EUR"/>
    <n v="135.28"/>
    <s v="EUR"/>
    <n v="0"/>
    <s v="EUR"/>
    <n v="135.28"/>
    <n v="0"/>
    <n v="-135.28"/>
    <s v="N"/>
    <m/>
    <m/>
    <m/>
    <d v="2023-04-05T00:00:00"/>
    <s v="00:00"/>
    <s v="23:59"/>
    <d v="2023-04-05T00:00:00"/>
    <s v="19:00"/>
    <s v="20:00"/>
    <n v="15.2"/>
    <s v="ce"/>
    <n v="15810"/>
    <n v="15.2"/>
    <n v="25"/>
    <s v="Kuehne+Nagel Tiel 3 Standpl"/>
    <s v="De Diepert 5"/>
    <s v="Tiel"/>
    <s v="4004 MA"/>
    <s v="NL"/>
    <x v="14"/>
    <s v="Rood 24"/>
    <x v="17"/>
    <s v="6666LT"/>
    <s v="NL"/>
    <s v="0002247244"/>
    <m/>
    <m/>
    <s v="NL001131849B01"/>
    <n v="2"/>
    <n v="0"/>
    <n v="0"/>
    <s v="N"/>
    <s v="Peter Appel Transport B.V."/>
    <n v="36622"/>
    <d v="2023-04-05T00:00:00"/>
    <s v="20:00:00"/>
    <n v="0"/>
    <x v="2"/>
    <x v="13"/>
    <n v="4"/>
    <x v="15"/>
    <n v="0"/>
    <s v=""/>
    <x v="5"/>
    <s v=""/>
    <n v="0"/>
    <s v=""/>
  </r>
  <r>
    <s v="COLGATE 3800 DEB."/>
    <s v="Colgate-Palmolive Nederland BV"/>
    <s v="101t"/>
    <n v="0"/>
    <n v="101030165614"/>
    <n v="980"/>
    <s v="Cancel No In"/>
    <s v="0002247312"/>
    <s v="Verkoop"/>
    <n v="170"/>
    <s v="Transport drops zone"/>
    <s v="0 - ingevoerd"/>
    <n v="0"/>
    <m/>
    <d v="2023-04-05T00:00:00"/>
    <m/>
    <m/>
    <n v="32.35"/>
    <n v="1.6"/>
    <m/>
    <s v="EUR"/>
    <n v="32.35"/>
    <s v="EUR"/>
    <n v="0"/>
    <s v="EUR"/>
    <n v="32.35"/>
    <n v="0"/>
    <n v="-32.35"/>
    <s v="N"/>
    <m/>
    <m/>
    <m/>
    <d v="2023-04-05T00:00:00"/>
    <s v="00:00"/>
    <s v="23:59"/>
    <d v="2023-04-05T00:00:00"/>
    <s v="19:00"/>
    <s v="20:00"/>
    <n v="1.6"/>
    <s v="ce"/>
    <n v="701"/>
    <n v="1.6"/>
    <n v="0"/>
    <s v="Kuehne+Nagel Tiel 3 Standpl"/>
    <s v="De Diepert 5"/>
    <s v="Tiel"/>
    <s v="4004 MA"/>
    <s v="NL"/>
    <x v="14"/>
    <s v="Rood 24"/>
    <x v="17"/>
    <s v="6666LT"/>
    <s v="NL"/>
    <s v="0002247312"/>
    <m/>
    <m/>
    <s v="NL001131849B01"/>
    <n v="2"/>
    <n v="0"/>
    <n v="0"/>
    <s v="N"/>
    <s v="Peter Appel Transport B.V."/>
    <n v="36622"/>
    <d v="2023-04-05T00:00:00"/>
    <s v="20:00:00"/>
    <n v="0"/>
    <x v="2"/>
    <x v="13"/>
    <n v="4"/>
    <x v="15"/>
    <n v="0"/>
    <s v=""/>
    <x v="5"/>
    <s v=""/>
    <n v="0"/>
    <s v=""/>
  </r>
  <r>
    <s v="COLGATE 3800 DEB."/>
    <s v="Colgate-Palmolive Nederland BV"/>
    <s v="101t"/>
    <n v="101090961073"/>
    <n v="101030165615"/>
    <n v="930"/>
    <s v="Inv Booked"/>
    <s v="0002247312"/>
    <s v="Verkoop"/>
    <n v="170"/>
    <s v="Transport drops zone"/>
    <s v="9 - verwerkt"/>
    <n v="0"/>
    <m/>
    <d v="2023-04-05T00:00:00"/>
    <s v="DROP"/>
    <s v="0001010909610730100518_002"/>
    <m/>
    <m/>
    <m/>
    <s v="EUR"/>
    <n v="13.66"/>
    <s v="EUR"/>
    <n v="13.66"/>
    <s v="EUR"/>
    <n v="13.66"/>
    <n v="13.66"/>
    <n v="0"/>
    <s v="N"/>
    <n v="1223000414"/>
    <d v="2023-05-11T00:00:00"/>
    <m/>
    <d v="2023-04-05T00:00:00"/>
    <s v="00:00"/>
    <s v="23:59"/>
    <d v="2023-04-05T00:00:00"/>
    <s v="19:00"/>
    <s v="20:00"/>
    <n v="1.6"/>
    <s v="ce"/>
    <n v="701"/>
    <n v="1.6"/>
    <n v="0"/>
    <s v="Kuehne+Nagel Tiel 3 Standpl"/>
    <s v="De Diepert 5"/>
    <s v="Tiel"/>
    <s v="4004 MA"/>
    <s v="NL"/>
    <x v="14"/>
    <s v="Rood 24"/>
    <x v="17"/>
    <s v="6666LT"/>
    <s v="NL"/>
    <s v="0002247312"/>
    <s v="0100518_002"/>
    <s v="31V"/>
    <s v="NL001131849B01"/>
    <n v="2"/>
    <n v="0"/>
    <n v="13.66"/>
    <s v="N"/>
    <s v="Peter Appel Transport B.V."/>
    <n v="36622"/>
    <d v="2023-04-05T00:00:00"/>
    <s v="20:25:00"/>
    <n v="0"/>
    <x v="2"/>
    <x v="13"/>
    <n v="4"/>
    <x v="15"/>
    <n v="1"/>
    <n v="16.8"/>
    <x v="5"/>
    <n v="143.47"/>
    <n v="0"/>
    <n v="143.47"/>
  </r>
  <r>
    <s v="COLGATE 3800 DEB."/>
    <s v="Colgate-Palmolive Nederland BV"/>
    <s v="101t"/>
    <n v="101090961073"/>
    <n v="101030165616"/>
    <n v="930"/>
    <s v="Inv Booked"/>
    <s v="0002247244"/>
    <s v="Verkoop"/>
    <n v="170"/>
    <s v="Transport drops zone"/>
    <s v="9 - verwerkt"/>
    <n v="0"/>
    <m/>
    <d v="2023-04-05T00:00:00"/>
    <s v="DROP"/>
    <s v="0001010909610730100518_002"/>
    <m/>
    <m/>
    <m/>
    <s v="EUR"/>
    <n v="129.81"/>
    <s v="EUR"/>
    <n v="129.81"/>
    <s v="EUR"/>
    <n v="129.81"/>
    <n v="129.81"/>
    <n v="0"/>
    <s v="N"/>
    <n v="1223000414"/>
    <d v="2023-05-11T00:00:00"/>
    <m/>
    <d v="2023-04-05T00:00:00"/>
    <s v="00:00"/>
    <s v="23:59"/>
    <d v="2023-04-05T00:00:00"/>
    <s v="19:00"/>
    <s v="20:00"/>
    <n v="15.2"/>
    <s v="ce"/>
    <n v="15810"/>
    <n v="15.2"/>
    <n v="25"/>
    <s v="Kuehne+Nagel Tiel 3 Standpl"/>
    <s v="De Diepert 5"/>
    <s v="Tiel"/>
    <s v="4004 MA"/>
    <s v="NL"/>
    <x v="14"/>
    <s v="Rood 24"/>
    <x v="17"/>
    <s v="6666LT"/>
    <s v="NL"/>
    <s v="0002247244"/>
    <s v="0100518_002"/>
    <s v="31V"/>
    <s v="NL001131849B01"/>
    <n v="2"/>
    <n v="0"/>
    <n v="129.81"/>
    <s v="N"/>
    <s v="Peter Appel Transport B.V."/>
    <n v="36622"/>
    <d v="2023-04-05T00:00:00"/>
    <s v="20:25:00"/>
    <n v="0"/>
    <x v="2"/>
    <x v="13"/>
    <n v="4"/>
    <x v="15"/>
    <n v="0"/>
    <s v=""/>
    <x v="5"/>
    <s v=""/>
    <n v="0"/>
    <s v=""/>
  </r>
  <r>
    <s v="COLGATE 3800 DEB."/>
    <s v="Colgate-Palmolive Nederland BV"/>
    <s v="101t"/>
    <n v="101090960492"/>
    <n v="101030165452"/>
    <n v="930"/>
    <s v="Inv Booked"/>
    <s v="0002247266"/>
    <s v="Verkoop"/>
    <n v="200"/>
    <s v="Transport drops"/>
    <s v="9 - verwerkt"/>
    <n v="0"/>
    <m/>
    <d v="2023-04-06T00:00:00"/>
    <s v="DROP"/>
    <s v="0001010909604920100130_003"/>
    <m/>
    <m/>
    <m/>
    <s v="EUR"/>
    <n v="54.4"/>
    <s v="EUR"/>
    <n v="54.4"/>
    <s v="EUR"/>
    <n v="54.4"/>
    <n v="54.4"/>
    <n v="0"/>
    <s v="N"/>
    <n v="1223000414"/>
    <d v="2023-05-11T00:00:00"/>
    <m/>
    <d v="2023-04-06T00:00:00"/>
    <s v="00:00"/>
    <s v="23:59"/>
    <d v="2023-04-06T00:00:00"/>
    <s v="07:00"/>
    <s v="12:00"/>
    <n v="0.8"/>
    <s v="ce"/>
    <n v="71"/>
    <n v="0.8"/>
    <n v="0"/>
    <s v="Kuehne+Nagel Tiel 3 Standpl"/>
    <s v="De Diepert 5"/>
    <s v="Tiel"/>
    <s v="4004 MA"/>
    <s v="NL"/>
    <x v="26"/>
    <s v="Park Forum 1129"/>
    <x v="29"/>
    <s v="5657 HK"/>
    <s v="NL"/>
    <s v="0002247266"/>
    <s v="0100130_003"/>
    <s v="31V"/>
    <s v="NL001131849B01"/>
    <n v="2"/>
    <n v="0"/>
    <n v="54.4"/>
    <s v="N"/>
    <s v="Peter Appel Transport B.V."/>
    <n v="36744"/>
    <d v="2023-04-06T00:00:00"/>
    <s v="11:57:00"/>
    <n v="0"/>
    <x v="3"/>
    <x v="13"/>
    <n v="4"/>
    <x v="25"/>
    <n v="1"/>
    <n v="0.8"/>
    <x v="6"/>
    <n v="54.4"/>
    <n v="0"/>
    <n v="54.4"/>
  </r>
  <r>
    <s v="COLGATE 3800 DEB."/>
    <s v="Colgate-Palmolive Nederland BV"/>
    <s v="101t"/>
    <n v="101090960756"/>
    <n v="101030165461"/>
    <n v="930"/>
    <s v="Inv Booked"/>
    <s v="0002247279"/>
    <s v="Verkoop"/>
    <n v="170"/>
    <s v="Transport drops zone"/>
    <s v="9 - verwerkt"/>
    <n v="0"/>
    <m/>
    <d v="2023-04-06T00:00:00"/>
    <s v="DROP"/>
    <s v="0001010909607560100315_007"/>
    <m/>
    <m/>
    <m/>
    <s v="EUR"/>
    <n v="36.22"/>
    <s v="EUR"/>
    <n v="36.22"/>
    <s v="EUR"/>
    <n v="36.22"/>
    <n v="36.22"/>
    <n v="0"/>
    <s v="N"/>
    <n v="1223000414"/>
    <d v="2023-05-11T00:00:00"/>
    <m/>
    <d v="2023-04-06T00:00:00"/>
    <s v="00:00"/>
    <s v="23:59"/>
    <d v="2023-04-06T00:00:00"/>
    <s v="06:00"/>
    <s v="14:00"/>
    <n v="1.6"/>
    <s v="ce"/>
    <n v="736"/>
    <n v="1.6"/>
    <n v="0"/>
    <s v="Kuehne+Nagel Tiel 3 Standpl"/>
    <s v="De Diepert 5"/>
    <s v="Tiel"/>
    <s v="4004 MA"/>
    <s v="NL"/>
    <x v="79"/>
    <s v="Keltenweg 30"/>
    <x v="58"/>
    <s v="5342 LP"/>
    <s v="NL"/>
    <s v="0002247279"/>
    <s v="0100315_007"/>
    <s v="31V"/>
    <s v="NL001131849B01"/>
    <n v="2"/>
    <n v="0"/>
    <n v="36.22"/>
    <s v="N"/>
    <s v="Peter Appel Transport B.V."/>
    <n v="36622"/>
    <d v="2023-04-06T00:00:00"/>
    <s v="09:49:00"/>
    <n v="13"/>
    <x v="3"/>
    <x v="13"/>
    <n v="4"/>
    <x v="42"/>
    <n v="1"/>
    <n v="1.6"/>
    <x v="3"/>
    <n v="36.22"/>
    <n v="0"/>
    <n v="36.22"/>
  </r>
  <r>
    <s v="COLGATE 3800 DEB."/>
    <s v="Colgate-Palmolive Nederland BV"/>
    <s v="101t"/>
    <n v="101090960694"/>
    <n v="101030165462"/>
    <n v="930"/>
    <s v="Inv Booked"/>
    <s v="0002247275"/>
    <s v="Verkoop"/>
    <n v="170"/>
    <s v="Transport drops zone"/>
    <s v="9 - verwerkt"/>
    <n v="0"/>
    <m/>
    <d v="2023-04-06T00:00:00"/>
    <s v="DROP"/>
    <s v="0001010909606940100249_002"/>
    <m/>
    <m/>
    <m/>
    <s v="EUR"/>
    <n v="333.96"/>
    <s v="EUR"/>
    <n v="333.96"/>
    <s v="EUR"/>
    <n v="333.96"/>
    <n v="333.96"/>
    <n v="0"/>
    <s v="N"/>
    <n v="1223000414"/>
    <d v="2023-05-11T00:00:00"/>
    <m/>
    <d v="2023-04-06T00:00:00"/>
    <s v="00:00"/>
    <s v="23:59"/>
    <d v="2023-04-06T00:00:00"/>
    <s v="08:00"/>
    <s v="08:00"/>
    <n v="26"/>
    <s v="ce"/>
    <n v="21694"/>
    <n v="26.4"/>
    <n v="47"/>
    <s v="Kuehne+Nagel Tiel 3 Standpl"/>
    <s v="De Diepert 5"/>
    <s v="Tiel"/>
    <s v="4004 MA"/>
    <s v="NL"/>
    <x v="1"/>
    <s v="Fahrenheitweg 1"/>
    <x v="1"/>
    <s v="6101WR"/>
    <s v="NL"/>
    <s v="0002247275"/>
    <s v="0100249_002"/>
    <s v="31V"/>
    <s v="NL001131849B01"/>
    <n v="2"/>
    <n v="0"/>
    <n v="333.96"/>
    <s v="N"/>
    <s v="Peter Appel Transport B.V."/>
    <n v="36622"/>
    <d v="2023-04-06T00:00:00"/>
    <s v="07:46:00"/>
    <n v="0"/>
    <x v="3"/>
    <x v="13"/>
    <n v="4"/>
    <x v="1"/>
    <n v="1"/>
    <n v="26.4"/>
    <x v="1"/>
    <n v="333.96"/>
    <n v="0"/>
    <n v="333.96"/>
  </r>
  <r>
    <s v="COLGATE 3800 DEB."/>
    <s v="Colgate-Palmolive Nederland BV"/>
    <s v="101t"/>
    <n v="101090961067"/>
    <n v="101030165456"/>
    <n v="930"/>
    <s v="Inv Booked"/>
    <s v="0002247270"/>
    <s v="Verkoop"/>
    <n v="170"/>
    <s v="Transport drops zone"/>
    <s v="9 - verwerkt"/>
    <n v="0"/>
    <m/>
    <d v="2023-04-06T00:00:00"/>
    <s v="DROP"/>
    <s v="0001010909610670100486_002"/>
    <m/>
    <m/>
    <m/>
    <s v="EUR"/>
    <n v="272.16000000000003"/>
    <s v="EUR"/>
    <n v="272.16000000000003"/>
    <s v="EUR"/>
    <n v="272.16000000000003"/>
    <n v="272.16000000000003"/>
    <n v="0"/>
    <s v="N"/>
    <n v="1223000414"/>
    <d v="2023-05-11T00:00:00"/>
    <m/>
    <d v="2023-04-06T00:00:00"/>
    <s v="00:00"/>
    <s v="23:59"/>
    <d v="2023-04-06T00:00:00"/>
    <s v="07:00"/>
    <s v="07:00"/>
    <n v="22.4"/>
    <s v="ce"/>
    <n v="23719"/>
    <n v="22.4"/>
    <n v="42"/>
    <s v="Kuehne+Nagel Tiel 3 Standpl"/>
    <s v="De Diepert 5"/>
    <s v="Tiel"/>
    <s v="4004 MA"/>
    <s v="NL"/>
    <x v="1"/>
    <s v="Perenmarkt 15"/>
    <x v="2"/>
    <s v="1681PG"/>
    <s v="NL"/>
    <s v="0002247270"/>
    <s v="0100486_002"/>
    <s v="31V"/>
    <s v="NL001131849B01"/>
    <n v="2"/>
    <n v="0"/>
    <n v="272.16000000000003"/>
    <s v="N"/>
    <s v="Peter Appel Transport B.V."/>
    <n v="36622"/>
    <d v="2023-04-06T00:00:00"/>
    <s v="07:50:00"/>
    <n v="0"/>
    <x v="3"/>
    <x v="13"/>
    <n v="4"/>
    <x v="2"/>
    <n v="1"/>
    <n v="22.4"/>
    <x v="1"/>
    <n v="272.16000000000003"/>
    <n v="0"/>
    <n v="272.16000000000003"/>
  </r>
  <r>
    <s v="COLGATE 3800 DEB."/>
    <s v="Colgate-Palmolive Nederland BV"/>
    <s v="101t"/>
    <n v="101090961038"/>
    <n v="101030165457"/>
    <n v="930"/>
    <s v="Inv Booked"/>
    <s v="0002247276"/>
    <s v="Verkoop"/>
    <n v="170"/>
    <s v="Transport drops zone"/>
    <s v="9 - verwerkt"/>
    <n v="0"/>
    <m/>
    <d v="2023-04-06T00:00:00"/>
    <s v="DROP"/>
    <s v="0001010909610380100465_005"/>
    <m/>
    <m/>
    <m/>
    <s v="EUR"/>
    <n v="27.26"/>
    <s v="EUR"/>
    <n v="27.26"/>
    <s v="EUR"/>
    <n v="27.26"/>
    <n v="27.26"/>
    <n v="0"/>
    <s v="N"/>
    <n v="1223000414"/>
    <d v="2023-05-11T00:00:00"/>
    <m/>
    <d v="2023-04-06T00:00:00"/>
    <s v="00:00"/>
    <s v="23:59"/>
    <d v="2023-04-06T00:00:00"/>
    <s v="08:00"/>
    <s v="16:00"/>
    <n v="0.8"/>
    <s v="ce"/>
    <n v="52"/>
    <n v="0.8"/>
    <n v="0"/>
    <s v="Kuehne+Nagel Tiel 3 Standpl"/>
    <s v="De Diepert 5"/>
    <s v="Tiel"/>
    <s v="4004 MA"/>
    <s v="NL"/>
    <x v="20"/>
    <s v="Wieldrechtseweg 26"/>
    <x v="21"/>
    <s v="3316GB"/>
    <s v="NL"/>
    <s v="0002247276"/>
    <s v="0100465_005"/>
    <s v="31V"/>
    <s v="NL001131849B01"/>
    <n v="2"/>
    <n v="0"/>
    <n v="27.26"/>
    <s v="N"/>
    <s v="Peter Appel Transport B.V."/>
    <n v="36622"/>
    <d v="2023-04-06T00:00:00"/>
    <s v="12:01:00"/>
    <n v="0"/>
    <x v="3"/>
    <x v="13"/>
    <n v="4"/>
    <x v="19"/>
    <n v="1"/>
    <n v="0.8"/>
    <x v="6"/>
    <n v="27.26"/>
    <n v="0"/>
    <n v="27.26"/>
  </r>
  <r>
    <s v="COLGATE 3800 DEB."/>
    <s v="Colgate-Palmolive Nederland BV"/>
    <s v="101t"/>
    <n v="101090960920"/>
    <n v="101030165458"/>
    <n v="930"/>
    <s v="Inv Booked"/>
    <s v="0002247277"/>
    <s v="Verkoop"/>
    <n v="170"/>
    <s v="Transport drops zone"/>
    <s v="9 - verwerkt"/>
    <n v="0"/>
    <m/>
    <d v="2023-04-06T00:00:00"/>
    <s v="DROP"/>
    <s v="0001010909609200100337_002"/>
    <m/>
    <m/>
    <m/>
    <s v="EUR"/>
    <n v="31.57"/>
    <s v="EUR"/>
    <n v="31.57"/>
    <s v="EUR"/>
    <n v="31.57"/>
    <n v="31.57"/>
    <n v="0"/>
    <s v="N"/>
    <n v="1223000414"/>
    <d v="2023-05-11T00:00:00"/>
    <m/>
    <d v="2023-04-06T00:00:00"/>
    <s v="00:00"/>
    <s v="23:59"/>
    <d v="2023-04-06T00:00:00"/>
    <s v="09:15"/>
    <s v="09:15"/>
    <n v="0.8"/>
    <s v="ce"/>
    <n v="785"/>
    <n v="0.8"/>
    <n v="1"/>
    <s v="Kuehne+Nagel Tiel 3 Standpl"/>
    <s v="De Diepert 5"/>
    <s v="Tiel"/>
    <s v="4004 MA"/>
    <s v="NL"/>
    <x v="32"/>
    <s v="Afrikastraat 10"/>
    <x v="34"/>
    <s v="6014CG"/>
    <s v="NL"/>
    <s v="0002247277"/>
    <s v="0100337_002"/>
    <s v="31V"/>
    <s v="NL001131849B01"/>
    <n v="2"/>
    <n v="0"/>
    <n v="31.57"/>
    <s v="N"/>
    <s v="Peter Appel Transport B.V."/>
    <n v="36622"/>
    <d v="2023-04-06T00:00:00"/>
    <s v="09:32:00"/>
    <n v="0"/>
    <x v="3"/>
    <x v="13"/>
    <n v="4"/>
    <x v="23"/>
    <n v="1"/>
    <n v="0.8"/>
    <x v="3"/>
    <n v="31.57"/>
    <n v="0"/>
    <n v="31.57"/>
  </r>
  <r>
    <s v="COLGATE 3800 DEB."/>
    <s v="Colgate-Palmolive Nederland BV"/>
    <s v="101t"/>
    <n v="101090961030"/>
    <n v="101030165459"/>
    <n v="930"/>
    <s v="Inv Booked"/>
    <s v="0002247273"/>
    <s v="Verkoop"/>
    <n v="170"/>
    <s v="Transport drops zone"/>
    <s v="9 - verwerkt"/>
    <n v="0"/>
    <m/>
    <d v="2023-04-06T00:00:00"/>
    <s v="DROP"/>
    <s v="0001010909610300100460_002"/>
    <m/>
    <m/>
    <m/>
    <s v="EUR"/>
    <n v="168.45"/>
    <s v="EUR"/>
    <n v="168.45"/>
    <s v="EUR"/>
    <n v="168.45"/>
    <n v="168.45"/>
    <n v="0"/>
    <s v="N"/>
    <n v="1223000414"/>
    <d v="2023-05-11T00:00:00"/>
    <m/>
    <d v="2023-04-06T00:00:00"/>
    <s v="00:00"/>
    <s v="23:59"/>
    <d v="2023-04-06T00:00:00"/>
    <s v="07:00"/>
    <s v="10:00"/>
    <n v="12.8"/>
    <s v="ce"/>
    <n v="13124"/>
    <n v="12.8"/>
    <n v="18"/>
    <s v="Kuehne+Nagel Tiel 3 Standpl"/>
    <s v="De Diepert 5"/>
    <s v="Tiel"/>
    <s v="4004 MA"/>
    <s v="NL"/>
    <x v="12"/>
    <s v="SLEGO 1"/>
    <x v="13"/>
    <s v="1046 BM"/>
    <s v="NL"/>
    <s v="0002247273"/>
    <s v="0100460_002"/>
    <s v="31V"/>
    <s v="NL001131849B01"/>
    <n v="2"/>
    <n v="0"/>
    <n v="168.45"/>
    <s v="N"/>
    <s v="Peter Appel Transport B.V."/>
    <n v="36622"/>
    <d v="2023-04-06T00:00:00"/>
    <s v="07:49:00"/>
    <n v="0"/>
    <x v="3"/>
    <x v="13"/>
    <n v="4"/>
    <x v="11"/>
    <n v="1"/>
    <n v="12.8"/>
    <x v="0"/>
    <n v="168.45"/>
    <n v="0"/>
    <n v="168.45"/>
  </r>
  <r>
    <s v="COLGATE 3800 DEB."/>
    <s v="Colgate-Palmolive Nederland BV"/>
    <s v="101t"/>
    <n v="101090961028"/>
    <n v="101030165460"/>
    <n v="930"/>
    <s v="Inv Booked"/>
    <s v="0002247278"/>
    <s v="Verkoop"/>
    <n v="170"/>
    <s v="Transport drops zone"/>
    <s v="9 - verwerkt"/>
    <n v="0"/>
    <m/>
    <d v="2023-04-06T00:00:00"/>
    <s v="DROP"/>
    <s v="0001010909610280100451_002"/>
    <m/>
    <m/>
    <m/>
    <s v="EUR"/>
    <n v="81.849999999999994"/>
    <s v="EUR"/>
    <n v="81.849999999999994"/>
    <s v="EUR"/>
    <n v="81.849999999999994"/>
    <n v="81.849999999999994"/>
    <n v="0"/>
    <s v="N"/>
    <n v="1223000414"/>
    <d v="2023-05-11T00:00:00"/>
    <m/>
    <d v="2023-04-06T00:00:00"/>
    <s v="00:00"/>
    <s v="23:59"/>
    <d v="2023-04-06T00:00:00"/>
    <s v="05:00"/>
    <s v="06:00"/>
    <n v="10.4"/>
    <s v="ce"/>
    <n v="7187"/>
    <n v="10.4"/>
    <n v="14"/>
    <s v="Kuehne+Nagel Tiel 3 Standpl"/>
    <s v="De Diepert 5"/>
    <s v="Tiel"/>
    <s v="4004 MA"/>
    <s v="NL"/>
    <x v="2"/>
    <s v="Randweg 2"/>
    <x v="6"/>
    <s v="4191 NN"/>
    <s v="NL"/>
    <s v="0002247278"/>
    <s v="0100451_002"/>
    <s v="31V"/>
    <s v="NL001131849B01"/>
    <n v="2"/>
    <n v="0"/>
    <n v="81.849999999999994"/>
    <s v="N"/>
    <s v="Peter Appel Transport B.V."/>
    <n v="36622"/>
    <d v="2023-04-06T00:00:00"/>
    <s v="06:05:00"/>
    <n v="0"/>
    <x v="3"/>
    <x v="13"/>
    <n v="4"/>
    <x v="6"/>
    <n v="1"/>
    <n v="12.8"/>
    <x v="2"/>
    <n v="100.74"/>
    <n v="0"/>
    <n v="100.74"/>
  </r>
  <r>
    <s v="COLGATE 3800 DEB."/>
    <s v="Colgate-Palmolive Nederland BV"/>
    <s v="101t"/>
    <n v="101090961036"/>
    <n v="101030165463"/>
    <n v="930"/>
    <s v="Inv Booked"/>
    <s v="0002247281"/>
    <s v="Verkoop"/>
    <n v="170"/>
    <s v="Transport drops zone"/>
    <s v="9 - verwerkt"/>
    <n v="0"/>
    <m/>
    <d v="2023-04-06T00:00:00"/>
    <s v="DROP"/>
    <s v="0001010909610360100453_002"/>
    <m/>
    <m/>
    <m/>
    <s v="EUR"/>
    <n v="173.94"/>
    <s v="EUR"/>
    <n v="173.94"/>
    <s v="EUR"/>
    <n v="173.94"/>
    <n v="173.94"/>
    <n v="0"/>
    <s v="N"/>
    <n v="1223000414"/>
    <d v="2023-05-11T00:00:00"/>
    <m/>
    <d v="2023-04-06T00:00:00"/>
    <s v="00:00"/>
    <s v="23:59"/>
    <d v="2023-04-06T00:00:00"/>
    <s v="07:00"/>
    <s v="10:00"/>
    <n v="13.6"/>
    <s v="ce"/>
    <n v="14798"/>
    <n v="13.6"/>
    <n v="25"/>
    <s v="Kuehne+Nagel Tiel 3 Standpl"/>
    <s v="De Diepert 5"/>
    <s v="Tiel"/>
    <s v="4004 MA"/>
    <s v="NL"/>
    <x v="10"/>
    <s v="Slego 1a"/>
    <x v="13"/>
    <s v="1046BM"/>
    <s v="NL"/>
    <s v="0002247281"/>
    <s v="0100453_002"/>
    <s v="31V"/>
    <s v="NL001131849B01"/>
    <n v="2"/>
    <n v="0"/>
    <n v="173.94"/>
    <s v="N"/>
    <s v="Peter Appel Transport B.V."/>
    <n v="36622"/>
    <d v="2023-04-06T00:00:00"/>
    <s v="10:29:00"/>
    <n v="0"/>
    <x v="3"/>
    <x v="13"/>
    <n v="4"/>
    <x v="11"/>
    <n v="1"/>
    <n v="13.6"/>
    <x v="0"/>
    <n v="173.94"/>
    <n v="0"/>
    <n v="173.94"/>
  </r>
  <r>
    <s v="COLGATE 3800 DEB."/>
    <s v="Colgate-Palmolive Nederland BV"/>
    <s v="101t"/>
    <n v="101090961034"/>
    <n v="101030165464"/>
    <n v="930"/>
    <s v="Inv Booked"/>
    <s v="0002247271"/>
    <s v="Verkoop"/>
    <n v="170"/>
    <s v="Transport drops zone"/>
    <s v="9 - verwerkt"/>
    <n v="0"/>
    <m/>
    <d v="2023-04-06T00:00:00"/>
    <s v="DROP"/>
    <s v="0001010909610340100463_002"/>
    <m/>
    <m/>
    <m/>
    <s v="EUR"/>
    <n v="61.2"/>
    <s v="EUR"/>
    <n v="61.2"/>
    <s v="EUR"/>
    <n v="61.2"/>
    <n v="61.2"/>
    <n v="0"/>
    <s v="N"/>
    <n v="1223000414"/>
    <d v="2023-05-11T00:00:00"/>
    <m/>
    <d v="2023-04-06T00:00:00"/>
    <s v="00:00"/>
    <s v="23:59"/>
    <d v="2023-04-06T00:00:00"/>
    <s v="07:00"/>
    <s v="14:00"/>
    <n v="4.8"/>
    <s v="ce"/>
    <n v="4791"/>
    <n v="4.8"/>
    <n v="8"/>
    <s v="Kuehne+Nagel Tiel 3 Standpl"/>
    <s v="De Diepert 5"/>
    <s v="Tiel"/>
    <s v="4004 MA"/>
    <s v="NL"/>
    <x v="17"/>
    <s v="Doornhoek 4050"/>
    <x v="20"/>
    <s v="5465TD"/>
    <s v="NL"/>
    <s v="0002247271"/>
    <s v="0100463_002"/>
    <s v="31V"/>
    <s v="NL001131849B01"/>
    <n v="2"/>
    <n v="0"/>
    <n v="61.2"/>
    <s v="N"/>
    <s v="Peter Appel Transport B.V."/>
    <n v="36622"/>
    <d v="2023-04-06T00:00:00"/>
    <s v="09:13:00"/>
    <n v="0"/>
    <x v="3"/>
    <x v="13"/>
    <n v="4"/>
    <x v="18"/>
    <n v="1"/>
    <n v="7.1999999999999993"/>
    <x v="3"/>
    <n v="91.800000000000011"/>
    <n v="0"/>
    <n v="91.800000000000011"/>
  </r>
  <r>
    <s v="COLGATE 3800 DEB."/>
    <s v="Colgate-Palmolive Nederland BV"/>
    <s v="101t"/>
    <n v="101090961037"/>
    <n v="101030165465"/>
    <n v="930"/>
    <s v="Inv Booked"/>
    <s v="0002247280"/>
    <s v="Verkoop"/>
    <n v="170"/>
    <s v="Transport drops zone"/>
    <s v="9 - verwerkt"/>
    <n v="0"/>
    <m/>
    <d v="2023-04-06T00:00:00"/>
    <s v="DROP"/>
    <s v="0001010909610370100459_003"/>
    <m/>
    <m/>
    <m/>
    <s v="EUR"/>
    <n v="61.56"/>
    <s v="EUR"/>
    <n v="61.56"/>
    <s v="EUR"/>
    <n v="61.56"/>
    <n v="61.56"/>
    <n v="0"/>
    <s v="N"/>
    <n v="1223000414"/>
    <d v="2023-05-11T00:00:00"/>
    <m/>
    <d v="2023-04-06T00:00:00"/>
    <s v="00:00"/>
    <s v="23:59"/>
    <d v="2023-04-06T00:00:00"/>
    <s v="08:30"/>
    <s v="17:00"/>
    <n v="2.4"/>
    <s v="ce"/>
    <n v="1844"/>
    <n v="2.4"/>
    <n v="2"/>
    <s v="Kuehne+Nagel Tiel 3 Standpl"/>
    <s v="De Diepert 5"/>
    <s v="Tiel"/>
    <s v="4004 MA"/>
    <s v="NL"/>
    <x v="60"/>
    <s v="Orionweg 6"/>
    <x v="47"/>
    <s v="4782 SC"/>
    <s v="NL"/>
    <s v="0002247280"/>
    <s v="0100459_003"/>
    <s v="31V"/>
    <s v="NL001131849B01"/>
    <n v="2"/>
    <n v="0"/>
    <n v="61.56"/>
    <s v="N"/>
    <s v="Peter Appel Transport B.V."/>
    <n v="36622"/>
    <d v="2023-04-06T00:00:00"/>
    <s v="09:02:00"/>
    <n v="0"/>
    <x v="3"/>
    <x v="13"/>
    <n v="4"/>
    <x v="29"/>
    <n v="1"/>
    <n v="2.4"/>
    <x v="0"/>
    <n v="61.56"/>
    <n v="0"/>
    <n v="61.56"/>
  </r>
  <r>
    <s v="COLGATE 3800 DEB."/>
    <s v="Colgate-Palmolive Nederland BV"/>
    <s v="101t"/>
    <n v="101090960689"/>
    <n v="101030165466"/>
    <n v="930"/>
    <s v="Inv Booked"/>
    <s v="0002247274"/>
    <s v="Verkoop"/>
    <n v="170"/>
    <s v="Transport drops zone"/>
    <s v="9 - verwerkt"/>
    <n v="0"/>
    <m/>
    <d v="2023-04-06T00:00:00"/>
    <s v="DROP"/>
    <s v="0001010909606890100244_002"/>
    <m/>
    <m/>
    <m/>
    <s v="EUR"/>
    <n v="333.96"/>
    <s v="EUR"/>
    <n v="333.96"/>
    <s v="EUR"/>
    <n v="333.96"/>
    <n v="333.96"/>
    <n v="0"/>
    <s v="N"/>
    <n v="1223000414"/>
    <d v="2023-05-11T00:00:00"/>
    <m/>
    <d v="2023-04-06T00:00:00"/>
    <s v="00:00"/>
    <s v="23:59"/>
    <d v="2023-04-06T00:00:00"/>
    <s v="07:00"/>
    <s v="07:00"/>
    <n v="26.4"/>
    <s v="ce"/>
    <n v="19580"/>
    <n v="26.4"/>
    <n v="42"/>
    <s v="Kuehne+Nagel Tiel 3 Standpl"/>
    <s v="De Diepert 5"/>
    <s v="Tiel"/>
    <s v="4004 MA"/>
    <s v="NL"/>
    <x v="1"/>
    <s v="Fahrenheitweg 1"/>
    <x v="1"/>
    <s v="6101WR"/>
    <s v="NL"/>
    <s v="0002247274"/>
    <s v="0100244_002"/>
    <s v="31V"/>
    <s v="NL001131849B01"/>
    <n v="2"/>
    <n v="0"/>
    <n v="333.96"/>
    <s v="N"/>
    <s v="Peter Appel Transport B.V."/>
    <n v="36622"/>
    <d v="2023-04-06T00:00:00"/>
    <s v="08:42:00"/>
    <n v="0"/>
    <x v="3"/>
    <x v="13"/>
    <n v="4"/>
    <x v="1"/>
    <n v="1"/>
    <n v="26.4"/>
    <x v="1"/>
    <n v="333.96"/>
    <n v="0"/>
    <n v="333.96"/>
  </r>
  <r>
    <s v="COLGATE 3800 DEB."/>
    <s v="Colgate-Palmolive Nederland BV"/>
    <s v="101t"/>
    <n v="101090961028"/>
    <n v="101030165467"/>
    <n v="930"/>
    <s v="Inv Booked"/>
    <s v="0001334142"/>
    <s v="Verkoop"/>
    <n v="170"/>
    <s v="Transport drops zone"/>
    <s v="9 - verwerkt"/>
    <n v="0"/>
    <m/>
    <d v="2023-04-06T00:00:00"/>
    <s v="DROP"/>
    <s v="0001010909610280100451_002"/>
    <m/>
    <m/>
    <m/>
    <s v="EUR"/>
    <n v="18.89"/>
    <s v="EUR"/>
    <n v="18.89"/>
    <s v="EUR"/>
    <n v="18.89"/>
    <n v="18.89"/>
    <n v="0"/>
    <s v="N"/>
    <n v="1223000414"/>
    <d v="2023-05-11T00:00:00"/>
    <m/>
    <d v="2023-04-06T00:00:00"/>
    <s v="00:00"/>
    <s v="23:59"/>
    <d v="2023-04-06T00:00:00"/>
    <s v="05:00"/>
    <s v="06:00"/>
    <n v="2.4"/>
    <s v="ce"/>
    <n v="1406"/>
    <n v="2.4"/>
    <n v="2"/>
    <s v="Kuehne+Nagel Tiel 3 Standpl"/>
    <s v="De Diepert 5"/>
    <s v="Tiel"/>
    <s v="4004 MA"/>
    <s v="NL"/>
    <x v="39"/>
    <s v="RANDWEG 2"/>
    <x v="6"/>
    <s v="4191 NN"/>
    <s v="NL"/>
    <s v="0001334142"/>
    <s v="0100451_002"/>
    <s v="31V"/>
    <s v="NL001131849B01"/>
    <n v="2"/>
    <n v="0"/>
    <n v="18.89"/>
    <s v="N"/>
    <s v="Peter Appel Transport B.V."/>
    <n v="36622"/>
    <d v="2023-04-06T00:00:00"/>
    <s v="06:05:00"/>
    <n v="0"/>
    <x v="3"/>
    <x v="13"/>
    <n v="4"/>
    <x v="6"/>
    <n v="0"/>
    <s v=""/>
    <x v="2"/>
    <s v=""/>
    <n v="0"/>
    <s v=""/>
  </r>
  <r>
    <s v="COLGATE 3800 DEB."/>
    <s v="Colgate-Palmolive Nederland BV"/>
    <s v="101t"/>
    <n v="101090960497"/>
    <n v="101030165447"/>
    <n v="930"/>
    <s v="Inv Booked"/>
    <s v="0002247263"/>
    <s v="Verkoop"/>
    <n v="200"/>
    <s v="Transport drops"/>
    <s v="9 - verwerkt"/>
    <n v="0"/>
    <m/>
    <d v="2023-04-06T00:00:00"/>
    <s v="DROP"/>
    <s v="0001010909604970100140_003"/>
    <m/>
    <m/>
    <m/>
    <s v="EUR"/>
    <n v="54.4"/>
    <s v="EUR"/>
    <n v="54.4"/>
    <s v="EUR"/>
    <n v="54.4"/>
    <n v="54.4"/>
    <n v="0"/>
    <s v="N"/>
    <n v="1223000414"/>
    <d v="2023-05-11T00:00:00"/>
    <m/>
    <d v="2023-04-06T00:00:00"/>
    <s v="00:00"/>
    <s v="23:59"/>
    <d v="2023-04-06T00:00:00"/>
    <s v="08:00"/>
    <s v="16:00"/>
    <n v="0"/>
    <s v="ce"/>
    <n v="4"/>
    <n v="0.8"/>
    <n v="0"/>
    <s v="Kuehne+Nagel Tiel 3 Standpl"/>
    <s v="De Diepert 5"/>
    <s v="Tiel"/>
    <s v="4004 MA"/>
    <s v="NL"/>
    <x v="68"/>
    <s v="Admiraalsplein 15"/>
    <x v="21"/>
    <s v="3317BA"/>
    <s v="NL"/>
    <s v="0002247263"/>
    <s v="0100140_003"/>
    <s v="31V"/>
    <s v="NL001131849B01"/>
    <n v="2"/>
    <n v="0"/>
    <n v="54.4"/>
    <s v="N"/>
    <s v="Peter Appel Transport B.V."/>
    <n v="36744"/>
    <d v="2023-04-06T00:00:00"/>
    <s v="10:13:00"/>
    <n v="0"/>
    <x v="3"/>
    <x v="13"/>
    <n v="4"/>
    <x v="19"/>
    <n v="1"/>
    <n v="0.8"/>
    <x v="6"/>
    <n v="54.4"/>
    <n v="0"/>
    <n v="54.4"/>
  </r>
  <r>
    <s v="COLGATE 3800 DEB."/>
    <s v="Colgate-Palmolive Nederland BV"/>
    <s v="101t"/>
    <n v="101090960497"/>
    <n v="101030165448"/>
    <n v="930"/>
    <s v="Inv Booked"/>
    <s v="0002247267"/>
    <s v="Verkoop"/>
    <n v="200"/>
    <s v="Transport drops"/>
    <s v="9 - verwerkt"/>
    <n v="0"/>
    <m/>
    <d v="2023-04-06T00:00:00"/>
    <s v="DROP"/>
    <s v="0001010909604970100140_002"/>
    <m/>
    <m/>
    <m/>
    <s v="EUR"/>
    <n v="54.4"/>
    <s v="EUR"/>
    <n v="54.4"/>
    <s v="EUR"/>
    <n v="54.4"/>
    <n v="54.4"/>
    <n v="0"/>
    <s v="N"/>
    <n v="1223000414"/>
    <d v="2023-05-11T00:00:00"/>
    <m/>
    <d v="2023-04-06T00:00:00"/>
    <s v="00:00"/>
    <s v="23:59"/>
    <d v="2023-04-06T00:00:00"/>
    <s v="09:00"/>
    <s v="16:00"/>
    <n v="0"/>
    <s v="ce"/>
    <n v="1"/>
    <n v="0.8"/>
    <n v="0"/>
    <s v="Kuehne+Nagel Tiel 3 Standpl"/>
    <s v="De Diepert 5"/>
    <s v="Tiel"/>
    <s v="4004 MA"/>
    <s v="NL"/>
    <x v="38"/>
    <s v="Andries Copierhof 2"/>
    <x v="40"/>
    <s v="3059 LM"/>
    <s v="NL"/>
    <s v="0002247267"/>
    <s v="0100140_002"/>
    <s v="31V"/>
    <s v="NL001131849B01"/>
    <n v="2"/>
    <n v="0"/>
    <n v="54.4"/>
    <s v="N"/>
    <s v="Peter Appel Transport B.V."/>
    <n v="36744"/>
    <d v="2023-04-06T00:00:00"/>
    <s v="09:22:00"/>
    <n v="0"/>
    <x v="3"/>
    <x v="13"/>
    <n v="4"/>
    <x v="33"/>
    <n v="1"/>
    <n v="0.8"/>
    <x v="6"/>
    <n v="54.4"/>
    <n v="0"/>
    <n v="54.4"/>
  </r>
  <r>
    <s v="COLGATE 3800 DEB."/>
    <s v="Colgate-Palmolive Nederland BV"/>
    <s v="101t"/>
    <n v="101090960497"/>
    <n v="101030165449"/>
    <n v="930"/>
    <s v="Inv Booked"/>
    <s v="0002247265"/>
    <s v="Verkoop"/>
    <n v="200"/>
    <s v="Transport drops"/>
    <s v="9 - verwerkt"/>
    <n v="0"/>
    <m/>
    <d v="2023-04-06T00:00:00"/>
    <s v="DROP"/>
    <s v="0001010909604970100140_004"/>
    <m/>
    <m/>
    <m/>
    <s v="EUR"/>
    <n v="54.4"/>
    <s v="EUR"/>
    <n v="54.4"/>
    <s v="EUR"/>
    <n v="54.4"/>
    <n v="54.4"/>
    <n v="0"/>
    <s v="N"/>
    <n v="1223000414"/>
    <d v="2023-05-11T00:00:00"/>
    <m/>
    <d v="2023-04-06T00:00:00"/>
    <s v="00:00"/>
    <s v="23:59"/>
    <d v="2023-04-06T00:00:00"/>
    <s v="08:00"/>
    <s v="16:00"/>
    <n v="0"/>
    <s v="ce"/>
    <n v="2"/>
    <n v="0.8"/>
    <n v="0"/>
    <s v="Kuehne+Nagel Tiel 3 Standpl"/>
    <s v="De Diepert 5"/>
    <s v="Tiel"/>
    <s v="4004 MA"/>
    <s v="NL"/>
    <x v="63"/>
    <s v="Laarakkerweg 5"/>
    <x v="49"/>
    <s v="5061JR"/>
    <s v="NL"/>
    <s v="0002247265"/>
    <s v="0100140_004"/>
    <s v="31V"/>
    <s v="NL001131849B01"/>
    <n v="2"/>
    <n v="0"/>
    <n v="54.4"/>
    <s v="N"/>
    <s v="Peter Appel Transport B.V."/>
    <n v="36744"/>
    <d v="2023-04-06T00:00:00"/>
    <s v="13:41:00"/>
    <n v="0"/>
    <x v="3"/>
    <x v="13"/>
    <n v="4"/>
    <x v="3"/>
    <n v="1"/>
    <n v="0.8"/>
    <x v="6"/>
    <n v="54.4"/>
    <n v="0"/>
    <n v="54.4"/>
  </r>
  <r>
    <s v="COLGATE 3800 DEB."/>
    <s v="Colgate-Palmolive Nederland BV"/>
    <s v="101t"/>
    <n v="101090960492"/>
    <n v="101030165450"/>
    <n v="930"/>
    <s v="Inv Booked"/>
    <s v="0002247262"/>
    <s v="Verkoop"/>
    <n v="200"/>
    <s v="Transport drops"/>
    <s v="9 - verwerkt"/>
    <n v="0"/>
    <m/>
    <d v="2023-04-06T00:00:00"/>
    <s v="DROP"/>
    <s v="0001010909604920100130_002"/>
    <m/>
    <m/>
    <m/>
    <s v="EUR"/>
    <n v="54.4"/>
    <s v="EUR"/>
    <n v="54.4"/>
    <s v="EUR"/>
    <n v="54.4"/>
    <n v="54.4"/>
    <n v="0"/>
    <s v="N"/>
    <n v="1223000414"/>
    <d v="2023-05-11T00:00:00"/>
    <m/>
    <d v="2023-04-06T00:00:00"/>
    <s v="00:00"/>
    <s v="23:59"/>
    <d v="2023-04-06T00:00:00"/>
    <s v="07:00"/>
    <s v="13:00"/>
    <n v="0.8"/>
    <s v="ce"/>
    <n v="23"/>
    <n v="0.8"/>
    <n v="0"/>
    <s v="Kuehne+Nagel Tiel 3 Standpl"/>
    <s v="De Diepert 5"/>
    <s v="Tiel"/>
    <s v="4004 MA"/>
    <s v="NL"/>
    <x v="35"/>
    <s v="POMPHOEKWEG 1"/>
    <x v="37"/>
    <s v="5222 BE"/>
    <s v="NL"/>
    <s v="0002247262"/>
    <s v="0100130_002"/>
    <s v="31V"/>
    <s v="NL001131849B01"/>
    <n v="2"/>
    <n v="0"/>
    <n v="54.4"/>
    <s v="N"/>
    <s v="Peter Appel Transport B.V."/>
    <n v="36744"/>
    <d v="2023-04-06T00:00:00"/>
    <s v="12:57:00"/>
    <n v="0"/>
    <x v="3"/>
    <x v="13"/>
    <n v="4"/>
    <x v="31"/>
    <n v="1"/>
    <n v="1.6"/>
    <x v="6"/>
    <n v="108.8"/>
    <n v="0"/>
    <n v="108.8"/>
  </r>
  <r>
    <s v="COLGATE 3800 DEB."/>
    <s v="Colgate-Palmolive Nederland BV"/>
    <s v="101t"/>
    <n v="101090960492"/>
    <n v="101030165451"/>
    <n v="930"/>
    <s v="Inv Booked"/>
    <s v="0002247268"/>
    <s v="Verkoop"/>
    <n v="200"/>
    <s v="Transport drops"/>
    <s v="9 - verwerkt"/>
    <n v="0"/>
    <m/>
    <d v="2023-04-06T00:00:00"/>
    <s v="DROP"/>
    <s v="0001010909604920100130_004"/>
    <m/>
    <m/>
    <m/>
    <s v="EUR"/>
    <n v="54.4"/>
    <s v="EUR"/>
    <n v="54.4"/>
    <s v="EUR"/>
    <n v="54.4"/>
    <n v="54.4"/>
    <n v="0"/>
    <s v="N"/>
    <n v="1223000414"/>
    <d v="2023-05-11T00:00:00"/>
    <m/>
    <d v="2023-04-06T00:00:00"/>
    <s v="00:00"/>
    <s v="23:59"/>
    <d v="2023-04-06T00:00:00"/>
    <s v="08:00"/>
    <s v="16:00"/>
    <n v="0.8"/>
    <s v="ce"/>
    <n v="95"/>
    <n v="0.8"/>
    <n v="0"/>
    <s v="Kuehne+Nagel Tiel 3 Standpl"/>
    <s v="De Diepert 5"/>
    <s v="Tiel"/>
    <s v="4004 MA"/>
    <s v="NL"/>
    <x v="27"/>
    <s v="Business Park Stein 192"/>
    <x v="50"/>
    <s v="6181MA"/>
    <s v="NL"/>
    <s v="0002247268"/>
    <s v="0100130_004"/>
    <s v="31V"/>
    <s v="NL001131849B01"/>
    <n v="2"/>
    <n v="0"/>
    <n v="54.4"/>
    <s v="N"/>
    <s v="Peter Appel Transport B.V."/>
    <n v="36744"/>
    <d v="2023-04-06T00:00:00"/>
    <s v="15:43:00"/>
    <n v="0"/>
    <x v="3"/>
    <x v="13"/>
    <n v="4"/>
    <x v="1"/>
    <n v="1"/>
    <n v="0.8"/>
    <x v="0"/>
    <n v="54.4"/>
    <n v="0"/>
    <n v="54.4"/>
  </r>
  <r>
    <s v="COLGATE 3800 DEB."/>
    <s v="Colgate-Palmolive Nederland BV"/>
    <s v="101t"/>
    <n v="101090960492"/>
    <n v="101030165453"/>
    <n v="930"/>
    <s v="Inv Booked"/>
    <s v="0002247264"/>
    <s v="Verkoop"/>
    <n v="200"/>
    <s v="Transport drops"/>
    <s v="9 - verwerkt"/>
    <n v="0"/>
    <m/>
    <d v="2023-04-06T00:00:00"/>
    <s v="DROP"/>
    <s v="0001010909604920100130_002"/>
    <m/>
    <m/>
    <m/>
    <s v="EUR"/>
    <n v="54.4"/>
    <s v="EUR"/>
    <n v="54.4"/>
    <s v="EUR"/>
    <n v="54.4"/>
    <n v="54.4"/>
    <n v="0"/>
    <s v="N"/>
    <n v="1223000414"/>
    <d v="2023-05-11T00:00:00"/>
    <m/>
    <d v="2023-04-06T00:00:00"/>
    <s v="00:00"/>
    <s v="23:59"/>
    <d v="2023-04-06T00:00:00"/>
    <s v="07:00"/>
    <s v="13:00"/>
    <n v="0.8"/>
    <s v="ce"/>
    <n v="6"/>
    <n v="0.8"/>
    <n v="0"/>
    <s v="Kuehne+Nagel Tiel 3 Standpl"/>
    <s v="De Diepert 5"/>
    <s v="Tiel"/>
    <s v="4004 MA"/>
    <s v="NL"/>
    <x v="35"/>
    <s v="POMPHOEKWEG 1"/>
    <x v="37"/>
    <s v="5222 BE"/>
    <s v="NL"/>
    <s v="0002247264"/>
    <s v="0100130_002"/>
    <s v="31V"/>
    <s v="NL001131849B01"/>
    <n v="2"/>
    <n v="0"/>
    <n v="54.4"/>
    <s v="N"/>
    <s v="Peter Appel Transport B.V."/>
    <n v="36744"/>
    <d v="2023-04-06T00:00:00"/>
    <s v="12:57:00"/>
    <n v="0"/>
    <x v="3"/>
    <x v="13"/>
    <n v="4"/>
    <x v="31"/>
    <n v="0"/>
    <s v=""/>
    <x v="6"/>
    <s v=""/>
    <n v="0"/>
    <s v=""/>
  </r>
  <r>
    <s v="COLGATE 3800 DEB."/>
    <s v="Colgate-Palmolive Nederland BV"/>
    <s v="101t"/>
    <n v="101090961034"/>
    <n v="101030165454"/>
    <n v="930"/>
    <s v="Inv Booked"/>
    <s v="0002247272"/>
    <s v="Verkoop"/>
    <n v="170"/>
    <s v="Transport drops zone"/>
    <s v="9 - verwerkt"/>
    <n v="0"/>
    <m/>
    <d v="2023-04-06T00:00:00"/>
    <s v="DROP"/>
    <s v="0001010909610340100463_002"/>
    <m/>
    <m/>
    <m/>
    <s v="EUR"/>
    <n v="30.6"/>
    <s v="EUR"/>
    <n v="30.6"/>
    <s v="EUR"/>
    <n v="30.6"/>
    <n v="30.6"/>
    <n v="0"/>
    <s v="N"/>
    <n v="1223000414"/>
    <d v="2023-05-11T00:00:00"/>
    <m/>
    <d v="2023-04-06T00:00:00"/>
    <s v="00:00"/>
    <s v="23:59"/>
    <d v="2023-04-06T00:00:00"/>
    <s v="08:00"/>
    <s v="16:00"/>
    <n v="2.4"/>
    <s v="ce"/>
    <n v="747"/>
    <n v="2.4"/>
    <n v="0"/>
    <s v="Kuehne+Nagel Tiel 3 Standpl"/>
    <s v="De Diepert 5"/>
    <s v="Tiel"/>
    <s v="4004 MA"/>
    <s v="NL"/>
    <x v="40"/>
    <s v="Doornhoek 4050"/>
    <x v="20"/>
    <s v="5465TD"/>
    <s v="NL"/>
    <s v="0002247272"/>
    <s v="0100463_002"/>
    <s v="31V"/>
    <s v="NL001131849B01"/>
    <n v="2"/>
    <n v="0"/>
    <n v="30.6"/>
    <s v="N"/>
    <s v="Peter Appel Transport B.V."/>
    <n v="36622"/>
    <d v="2023-04-06T00:00:00"/>
    <s v="09:13:00"/>
    <n v="0"/>
    <x v="3"/>
    <x v="13"/>
    <n v="4"/>
    <x v="18"/>
    <n v="0"/>
    <s v=""/>
    <x v="3"/>
    <s v=""/>
    <n v="0"/>
    <s v=""/>
  </r>
  <r>
    <s v="COLGATE 3800 DEB."/>
    <s v="Colgate-Palmolive Nederland BV"/>
    <s v="101t"/>
    <n v="101090960756"/>
    <n v="101030165455"/>
    <n v="930"/>
    <s v="Inv Booked"/>
    <s v="0002247269"/>
    <s v="Verkoop"/>
    <n v="170"/>
    <s v="Transport drops zone"/>
    <s v="9 - verwerkt"/>
    <n v="0"/>
    <m/>
    <d v="2023-04-06T00:00:00"/>
    <s v="DROP"/>
    <s v="0001010909607560100315_003"/>
    <m/>
    <m/>
    <m/>
    <s v="EUR"/>
    <n v="27.26"/>
    <s v="EUR"/>
    <n v="27.26"/>
    <s v="EUR"/>
    <n v="27.26"/>
    <n v="27.26"/>
    <n v="0"/>
    <s v="N"/>
    <n v="1223000414"/>
    <d v="2023-05-11T00:00:00"/>
    <m/>
    <d v="2023-04-06T00:00:00"/>
    <s v="00:00"/>
    <s v="23:59"/>
    <d v="2023-04-06T00:00:00"/>
    <s v="09:00"/>
    <s v="16:00"/>
    <n v="0.8"/>
    <s v="ce"/>
    <n v="89"/>
    <n v="0.8"/>
    <n v="0"/>
    <s v="Kuehne+Nagel Tiel 3 Standpl"/>
    <s v="De Diepert 5"/>
    <s v="Tiel"/>
    <s v="4004 MA"/>
    <s v="NL"/>
    <x v="89"/>
    <s v="ROMEINENWEG 84"/>
    <x v="58"/>
    <s v="5349 AL"/>
    <s v="NL"/>
    <s v="0002247269"/>
    <s v="0100315_003"/>
    <s v="31V"/>
    <s v="NL001131849B01"/>
    <n v="2"/>
    <n v="0"/>
    <n v="27.26"/>
    <s v="N"/>
    <s v="Peter Appel Transport B.V."/>
    <n v="36622"/>
    <d v="2023-04-06T00:00:00"/>
    <s v="10:30:00"/>
    <n v="0"/>
    <x v="3"/>
    <x v="13"/>
    <n v="4"/>
    <x v="42"/>
    <n v="1"/>
    <n v="0.8"/>
    <x v="0"/>
    <n v="27.26"/>
    <n v="0"/>
    <n v="27.26"/>
  </r>
  <r>
    <s v="COLGATE 3800 DEB."/>
    <s v="Colgate-Palmolive Nederland BV"/>
    <s v="101t"/>
    <n v="101090961214"/>
    <n v="101030165570"/>
    <n v="930"/>
    <s v="Inv Booked"/>
    <s v="0002247320"/>
    <s v="Verkoop"/>
    <n v="170"/>
    <s v="Transport drops zone"/>
    <s v="9 - verwerkt"/>
    <n v="0"/>
    <m/>
    <d v="2023-04-07T00:00:00"/>
    <s v="DROP"/>
    <s v="0001010909612140100569_009"/>
    <m/>
    <m/>
    <m/>
    <s v="EUR"/>
    <n v="24.52"/>
    <s v="EUR"/>
    <n v="24.52"/>
    <s v="EUR"/>
    <n v="24.52"/>
    <n v="24.52"/>
    <n v="0"/>
    <s v="N"/>
    <n v="1223000414"/>
    <d v="2023-05-11T00:00:00"/>
    <m/>
    <d v="2023-04-07T00:00:00"/>
    <s v="00:00"/>
    <s v="23:59"/>
    <d v="2023-04-07T00:00:00"/>
    <s v="10:00"/>
    <s v="11:00"/>
    <n v="0.8"/>
    <s v="ce"/>
    <n v="285"/>
    <n v="0.8"/>
    <n v="0"/>
    <s v="Kuehne+Nagel Tiel 3 Standpl"/>
    <s v="De Diepert 5"/>
    <s v="Tiel"/>
    <s v="4004 MA"/>
    <s v="NL"/>
    <x v="6"/>
    <s v="Insulindeweg 1"/>
    <x v="9"/>
    <s v="1462MJ"/>
    <s v="NL"/>
    <s v="0002247320"/>
    <s v="0100569_009"/>
    <s v="31V"/>
    <s v="NL001131849B01"/>
    <n v="2"/>
    <n v="0"/>
    <n v="24.52"/>
    <s v="N"/>
    <s v="Peter Appel Transport B.V."/>
    <n v="36622"/>
    <d v="2023-04-07T00:00:00"/>
    <s v="11:23:00"/>
    <n v="0"/>
    <x v="4"/>
    <x v="13"/>
    <n v="4"/>
    <x v="8"/>
    <n v="1"/>
    <n v="1.6"/>
    <x v="3"/>
    <n v="49.04"/>
    <n v="0"/>
    <n v="49.04"/>
  </r>
  <r>
    <s v="COLGATE 3800 DEB."/>
    <s v="Colgate-Palmolive Nederland BV"/>
    <s v="101t"/>
    <n v="101090961214"/>
    <n v="101030165571"/>
    <n v="930"/>
    <s v="Inv Booked"/>
    <s v="0002247339"/>
    <s v="Verkoop"/>
    <n v="170"/>
    <s v="Transport drops zone"/>
    <s v="9 - verwerkt"/>
    <n v="0"/>
    <m/>
    <d v="2023-04-07T00:00:00"/>
    <s v="DROP"/>
    <s v="0001010909612140100569_004"/>
    <m/>
    <m/>
    <m/>
    <s v="EUR"/>
    <n v="133.63"/>
    <s v="EUR"/>
    <n v="133.63"/>
    <s v="EUR"/>
    <n v="133.63"/>
    <n v="133.63"/>
    <n v="0"/>
    <s v="N"/>
    <n v="1223000414"/>
    <d v="2023-05-11T00:00:00"/>
    <m/>
    <d v="2023-04-07T00:00:00"/>
    <s v="00:00"/>
    <s v="23:59"/>
    <d v="2023-04-07T00:00:00"/>
    <s v="06:00"/>
    <s v="14:30"/>
    <n v="4.8"/>
    <s v="ce"/>
    <n v="2932"/>
    <n v="4.8"/>
    <n v="4"/>
    <s v="Kuehne+Nagel Tiel 3 Standpl"/>
    <s v="De Diepert 5"/>
    <s v="Tiel"/>
    <s v="4004 MA"/>
    <s v="NL"/>
    <x v="37"/>
    <s v="Dublinweg 3"/>
    <x v="39"/>
    <s v="9744 VB"/>
    <s v="NL"/>
    <s v="0002247339"/>
    <s v="0100569_004"/>
    <s v="31V"/>
    <s v="NL001131849B01"/>
    <n v="2"/>
    <n v="0"/>
    <n v="133.63"/>
    <s v="N"/>
    <s v="Peter Appel Transport B.V."/>
    <n v="36622"/>
    <d v="2023-04-07T00:00:00"/>
    <s v="10:36:00"/>
    <n v="0"/>
    <x v="4"/>
    <x v="13"/>
    <n v="4"/>
    <x v="32"/>
    <n v="1"/>
    <n v="4.8"/>
    <x v="8"/>
    <n v="133.63"/>
    <n v="0"/>
    <n v="133.63"/>
  </r>
  <r>
    <s v="COLGATE 3800 DEB."/>
    <s v="Colgate-Palmolive Nederland BV"/>
    <s v="101t"/>
    <n v="101090961214"/>
    <n v="101030165572"/>
    <n v="930"/>
    <s v="Inv Booked"/>
    <s v="0002247337"/>
    <s v="Verkoop"/>
    <n v="170"/>
    <s v="Transport drops zone"/>
    <s v="9 - verwerkt"/>
    <n v="0"/>
    <m/>
    <d v="2023-04-07T00:00:00"/>
    <s v="DROP"/>
    <s v="0001010909612140100569_003"/>
    <m/>
    <m/>
    <m/>
    <s v="EUR"/>
    <n v="90.05"/>
    <s v="EUR"/>
    <n v="90.05"/>
    <s v="EUR"/>
    <n v="90.05"/>
    <n v="90.05"/>
    <n v="0"/>
    <s v="N"/>
    <n v="1223000414"/>
    <d v="2023-05-11T00:00:00"/>
    <m/>
    <d v="2023-04-07T00:00:00"/>
    <s v="00:00"/>
    <s v="23:59"/>
    <d v="2023-04-07T00:00:00"/>
    <s v="06:00"/>
    <s v="14:00"/>
    <n v="4.8"/>
    <s v="ce"/>
    <n v="2932"/>
    <n v="4.8"/>
    <n v="4"/>
    <s v="Kuehne+Nagel Tiel 3 Standpl"/>
    <s v="De Diepert 5"/>
    <s v="Tiel"/>
    <s v="4004 MA"/>
    <s v="NL"/>
    <x v="33"/>
    <s v="Tussenriemer 40"/>
    <x v="35"/>
    <s v="4704SR"/>
    <s v="NL"/>
    <s v="0002247337"/>
    <s v="0100569_003"/>
    <s v="31V"/>
    <s v="NL001131849B01"/>
    <n v="2"/>
    <n v="0"/>
    <n v="90.05"/>
    <s v="N"/>
    <s v="Peter Appel Transport B.V."/>
    <n v="36622"/>
    <d v="2023-04-07T00:00:00"/>
    <s v="09:04:00"/>
    <n v="0"/>
    <x v="4"/>
    <x v="13"/>
    <n v="4"/>
    <x v="29"/>
    <n v="1"/>
    <n v="4.8"/>
    <x v="8"/>
    <n v="90.05"/>
    <n v="0"/>
    <n v="90.05"/>
  </r>
  <r>
    <s v="COLGATE 3800 DEB."/>
    <s v="Colgate-Palmolive Nederland BV"/>
    <s v="101t"/>
    <n v="101090961298"/>
    <n v="101030165573"/>
    <n v="930"/>
    <s v="Inv Booked"/>
    <s v="0002247332"/>
    <s v="Verkoop"/>
    <n v="170"/>
    <s v="Transport drops zone"/>
    <s v="9 - verwerkt"/>
    <n v="0"/>
    <m/>
    <d v="2023-04-07T00:00:00"/>
    <s v="DROP"/>
    <s v="0001010909612980100653_002"/>
    <m/>
    <m/>
    <m/>
    <s v="EUR"/>
    <n v="307.33"/>
    <s v="EUR"/>
    <n v="307.33"/>
    <s v="EUR"/>
    <n v="307.33"/>
    <n v="307.33"/>
    <n v="0"/>
    <s v="N"/>
    <n v="1223000414"/>
    <d v="2023-05-11T00:00:00"/>
    <m/>
    <d v="2023-04-07T00:00:00"/>
    <s v="00:00"/>
    <s v="23:59"/>
    <d v="2023-04-07T00:00:00"/>
    <s v="11:00"/>
    <s v="11:00"/>
    <n v="22.4"/>
    <s v="ce"/>
    <n v="22275"/>
    <n v="22.4"/>
    <n v="42"/>
    <s v="Kuehne+Nagel Tiel 3 Standpl"/>
    <s v="De Diepert 5"/>
    <s v="Tiel"/>
    <s v="4004 MA"/>
    <s v="NL"/>
    <x v="50"/>
    <s v="Fahrenheitweg 24"/>
    <x v="1"/>
    <s v="6101WR"/>
    <s v="NL"/>
    <s v="0002247332"/>
    <s v="0100653_002"/>
    <s v="31V"/>
    <s v="NL001131849B01"/>
    <n v="2"/>
    <n v="0"/>
    <n v="307.33"/>
    <s v="N"/>
    <s v="Peter Appel Transport B.V."/>
    <n v="36622"/>
    <d v="2023-04-07T00:00:00"/>
    <s v="11:23:00"/>
    <n v="0"/>
    <x v="4"/>
    <x v="13"/>
    <n v="4"/>
    <x v="1"/>
    <n v="1"/>
    <n v="22.4"/>
    <x v="1"/>
    <n v="307.33"/>
    <n v="0"/>
    <n v="307.33"/>
  </r>
  <r>
    <s v="COLGATE 3800 DEB."/>
    <s v="Colgate-Palmolive Nederland BV"/>
    <s v="101t"/>
    <n v="101090961652"/>
    <n v="101030165574"/>
    <n v="930"/>
    <s v="Inv Booked"/>
    <s v="0002247330"/>
    <s v="Verkoop"/>
    <n v="170"/>
    <s v="Transport drops zone"/>
    <s v="9 - verwerkt"/>
    <n v="0"/>
    <m/>
    <d v="2023-04-07T00:00:00"/>
    <s v="DROP"/>
    <s v="0001010909616520100798_002"/>
    <m/>
    <m/>
    <m/>
    <s v="EUR"/>
    <n v="109.31"/>
    <s v="EUR"/>
    <n v="109.31"/>
    <s v="EUR"/>
    <n v="109.31"/>
    <n v="109.31"/>
    <n v="0"/>
    <s v="N"/>
    <n v="1223000414"/>
    <d v="2023-05-11T00:00:00"/>
    <m/>
    <d v="2023-04-07T00:00:00"/>
    <s v="00:00"/>
    <s v="23:59"/>
    <d v="2023-04-07T00:00:00"/>
    <s v="13:00"/>
    <s v="13:00"/>
    <n v="12.8"/>
    <s v="ce"/>
    <n v="12286"/>
    <n v="12.8"/>
    <n v="23"/>
    <s v="Kuehne+Nagel Tiel 3 Standpl"/>
    <s v="De Diepert 5"/>
    <s v="Tiel"/>
    <s v="4004 MA"/>
    <s v="NL"/>
    <x v="14"/>
    <s v="Rood 24"/>
    <x v="17"/>
    <s v="6666LT"/>
    <s v="NL"/>
    <s v="0002247330"/>
    <s v="0100798_002"/>
    <s v="31V"/>
    <s v="NL001131849B01"/>
    <n v="2"/>
    <n v="0"/>
    <n v="109.31"/>
    <s v="N"/>
    <s v="Peter Appel Transport B.V."/>
    <n v="36622"/>
    <d v="2023-04-07T00:00:00"/>
    <s v="12:08:00"/>
    <n v="0"/>
    <x v="4"/>
    <x v="13"/>
    <n v="4"/>
    <x v="15"/>
    <n v="1"/>
    <n v="16.8"/>
    <x v="5"/>
    <n v="143.47"/>
    <n v="0"/>
    <n v="143.47"/>
  </r>
  <r>
    <s v="COLGATE 3800 DEB."/>
    <s v="Colgate-Palmolive Nederland BV"/>
    <s v="101t"/>
    <n v="101090961647"/>
    <n v="101030165575"/>
    <n v="930"/>
    <s v="Inv Booked"/>
    <s v="0002247338"/>
    <s v="Verkoop"/>
    <n v="170"/>
    <s v="Transport drops zone"/>
    <s v="9 - verwerkt"/>
    <n v="0"/>
    <m/>
    <d v="2023-04-07T00:00:00"/>
    <s v="DROP"/>
    <s v="0001010909616470100790_004"/>
    <m/>
    <m/>
    <m/>
    <s v="EUR"/>
    <n v="87.4"/>
    <s v="EUR"/>
    <n v="87.4"/>
    <s v="EUR"/>
    <n v="87.4"/>
    <n v="87.4"/>
    <n v="0"/>
    <s v="N"/>
    <n v="1223000414"/>
    <d v="2023-05-11T00:00:00"/>
    <m/>
    <d v="2023-04-07T00:00:00"/>
    <s v="00:00"/>
    <s v="23:59"/>
    <d v="2023-04-07T00:00:00"/>
    <s v="06:00"/>
    <s v="14:00"/>
    <n v="4"/>
    <s v="ce"/>
    <n v="2549"/>
    <n v="4"/>
    <n v="4"/>
    <s v="Kuehne+Nagel Tiel 3 Standpl"/>
    <s v="De Diepert 5"/>
    <s v="Tiel"/>
    <s v="4004 MA"/>
    <s v="NL"/>
    <x v="36"/>
    <s v="Ada Byronweg 19"/>
    <x v="38"/>
    <s v="6045GM"/>
    <s v="NL"/>
    <s v="0002247338"/>
    <s v="0100790_004"/>
    <s v="31V"/>
    <s v="NL001131849B01"/>
    <n v="2"/>
    <n v="0"/>
    <n v="87.4"/>
    <s v="N"/>
    <s v="Peter Appel Transport B.V."/>
    <n v="36622"/>
    <d v="2023-04-07T00:00:00"/>
    <s v="11:30:00"/>
    <n v="0"/>
    <x v="4"/>
    <x v="13"/>
    <n v="4"/>
    <x v="23"/>
    <n v="1"/>
    <n v="4"/>
    <x v="8"/>
    <n v="87.4"/>
    <n v="0"/>
    <n v="87.4"/>
  </r>
  <r>
    <s v="COLGATE 3800 DEB."/>
    <s v="Colgate-Palmolive Nederland BV"/>
    <s v="101t"/>
    <n v="101090961214"/>
    <n v="101030165562"/>
    <n v="930"/>
    <s v="Inv Booked"/>
    <s v="0002247316"/>
    <s v="Verkoop"/>
    <n v="170"/>
    <s v="Transport drops zone"/>
    <s v="9 - verwerkt"/>
    <n v="0"/>
    <m/>
    <d v="2023-04-07T00:00:00"/>
    <s v="DROP"/>
    <s v="0001010909612140100569_008"/>
    <m/>
    <m/>
    <m/>
    <s v="EUR"/>
    <n v="36.64"/>
    <s v="EUR"/>
    <n v="36.64"/>
    <s v="EUR"/>
    <n v="36.64"/>
    <n v="36.64"/>
    <n v="0"/>
    <s v="N"/>
    <n v="1223000414"/>
    <d v="2023-05-11T00:00:00"/>
    <m/>
    <d v="2023-04-07T00:00:00"/>
    <s v="00:00"/>
    <s v="23:59"/>
    <d v="2023-04-07T00:00:00"/>
    <s v="09:00"/>
    <s v="15:00"/>
    <n v="0.8"/>
    <s v="ce"/>
    <n v="12"/>
    <n v="0.8"/>
    <n v="0"/>
    <s v="Kuehne+Nagel Tiel 3 Standpl"/>
    <s v="De Diepert 5"/>
    <s v="Tiel"/>
    <s v="4004 MA"/>
    <s v="NL"/>
    <x v="90"/>
    <s v="NEWTONSTRAAT 46"/>
    <x v="62"/>
    <s v="1704SB"/>
    <s v="NL"/>
    <s v="0002247316"/>
    <s v="0100569_008"/>
    <s v="31V"/>
    <s v="NL001131849B01"/>
    <n v="2"/>
    <n v="0"/>
    <n v="36.64"/>
    <s v="N"/>
    <s v="Peter Appel Transport B.V."/>
    <n v="36622"/>
    <d v="2023-04-07T00:00:00"/>
    <s v="10:16:00"/>
    <n v="0"/>
    <x v="4"/>
    <x v="13"/>
    <n v="4"/>
    <x v="45"/>
    <n v="1"/>
    <n v="0.8"/>
    <x v="0"/>
    <n v="36.64"/>
    <n v="0"/>
    <n v="36.64"/>
  </r>
  <r>
    <s v="COLGATE 3800 DEB."/>
    <s v="Colgate-Palmolive Nederland BV"/>
    <s v="101t"/>
    <n v="101090961652"/>
    <n v="101030165563"/>
    <n v="930"/>
    <s v="Inv Booked"/>
    <s v="0002247324"/>
    <s v="Verkoop"/>
    <n v="170"/>
    <s v="Transport drops zone"/>
    <s v="9 - verwerkt"/>
    <n v="0"/>
    <m/>
    <d v="2023-04-07T00:00:00"/>
    <s v="DROP"/>
    <s v="0001010909616520100798_002"/>
    <m/>
    <m/>
    <m/>
    <s v="EUR"/>
    <n v="27.33"/>
    <s v="EUR"/>
    <n v="27.33"/>
    <s v="EUR"/>
    <n v="27.33"/>
    <n v="27.33"/>
    <n v="0"/>
    <s v="N"/>
    <n v="1223000414"/>
    <d v="2023-05-11T00:00:00"/>
    <m/>
    <d v="2023-04-07T00:00:00"/>
    <s v="00:00"/>
    <s v="23:59"/>
    <d v="2023-04-07T00:00:00"/>
    <s v="13:00"/>
    <s v="13:00"/>
    <n v="3.2"/>
    <s v="ce"/>
    <n v="3113"/>
    <n v="3.2"/>
    <n v="6"/>
    <s v="Kuehne+Nagel Tiel 3 Standpl"/>
    <s v="De Diepert 5"/>
    <s v="Tiel"/>
    <s v="4004 MA"/>
    <s v="NL"/>
    <x v="14"/>
    <s v="Rood 24"/>
    <x v="17"/>
    <s v="6666LT"/>
    <s v="NL"/>
    <s v="0002247324"/>
    <s v="0100798_002"/>
    <s v="31V"/>
    <s v="NL001131849B01"/>
    <n v="2"/>
    <n v="0"/>
    <n v="27.33"/>
    <s v="N"/>
    <s v="Peter Appel Transport B.V."/>
    <n v="36622"/>
    <d v="2023-04-07T00:00:00"/>
    <s v="12:08:00"/>
    <n v="0"/>
    <x v="4"/>
    <x v="13"/>
    <n v="4"/>
    <x v="15"/>
    <n v="0"/>
    <s v=""/>
    <x v="5"/>
    <s v=""/>
    <n v="0"/>
    <s v=""/>
  </r>
  <r>
    <s v="COLGATE 3800 DEB."/>
    <s v="Colgate-Palmolive Nederland BV"/>
    <s v="101t"/>
    <n v="101090961656"/>
    <n v="101030165564"/>
    <n v="930"/>
    <s v="Inv Booked"/>
    <s v="0002247322"/>
    <s v="Verkoop"/>
    <n v="170"/>
    <s v="Transport drops zone"/>
    <s v="9 - verwerkt"/>
    <n v="0"/>
    <m/>
    <d v="2023-04-07T00:00:00"/>
    <s v="DROP"/>
    <s v="0001010909616560100795_002"/>
    <m/>
    <m/>
    <m/>
    <s v="EUR"/>
    <n v="29.83"/>
    <s v="EUR"/>
    <n v="29.83"/>
    <s v="EUR"/>
    <n v="29.83"/>
    <n v="29.83"/>
    <n v="0"/>
    <s v="N"/>
    <n v="1223000414"/>
    <d v="2023-05-11T00:00:00"/>
    <m/>
    <d v="2023-04-07T00:00:00"/>
    <s v="00:00"/>
    <s v="23:59"/>
    <d v="2023-04-07T00:00:00"/>
    <s v="07:00"/>
    <s v="14:00"/>
    <n v="0.8"/>
    <s v="ce"/>
    <n v="47"/>
    <n v="0.8"/>
    <n v="0"/>
    <s v="Kuehne+Nagel Tiel 3 Standpl"/>
    <s v="De Diepert 5"/>
    <s v="Tiel"/>
    <s v="4004 MA"/>
    <s v="NL"/>
    <x v="22"/>
    <s v="Basisweg 7"/>
    <x v="25"/>
    <s v="1951NG"/>
    <s v="NL"/>
    <s v="0002247322"/>
    <s v="0100795_002"/>
    <s v="31V"/>
    <s v="NL001131849B01"/>
    <n v="2"/>
    <n v="0"/>
    <n v="29.83"/>
    <s v="N"/>
    <s v="Peter Appel Transport B.V."/>
    <n v="36622"/>
    <d v="2023-04-07T00:00:00"/>
    <s v="15:44:00"/>
    <n v="0"/>
    <x v="4"/>
    <x v="13"/>
    <n v="4"/>
    <x v="17"/>
    <n v="1"/>
    <n v="0.8"/>
    <x v="0"/>
    <n v="29.83"/>
    <n v="0"/>
    <n v="29.83"/>
  </r>
  <r>
    <s v="COLGATE 3800 DEB."/>
    <s v="Colgate-Palmolive Nederland BV"/>
    <s v="101t"/>
    <n v="101090961657"/>
    <n v="101030165565"/>
    <n v="930"/>
    <s v="Inv Booked"/>
    <s v="0002247326"/>
    <s v="Verkoop"/>
    <n v="170"/>
    <s v="Transport drops zone"/>
    <s v="9 - verwerkt"/>
    <n v="0"/>
    <m/>
    <d v="2023-04-07T00:00:00"/>
    <s v="DROP"/>
    <s v="0001010909616570100797_002"/>
    <m/>
    <m/>
    <m/>
    <s v="EUR"/>
    <n v="6.1"/>
    <s v="EUR"/>
    <n v="6.1"/>
    <s v="EUR"/>
    <n v="6.1"/>
    <n v="6.1"/>
    <n v="0"/>
    <s v="Y"/>
    <n v="1223000414"/>
    <d v="2023-05-11T00:00:00"/>
    <m/>
    <d v="2023-04-07T00:00:00"/>
    <s v="00:00"/>
    <s v="23:59"/>
    <d v="2023-04-07T00:00:00"/>
    <s v="14:00"/>
    <s v="14:00"/>
    <n v="1"/>
    <s v="ce"/>
    <n v="276"/>
    <n v="0.8"/>
    <n v="0"/>
    <s v="Kuehne+Nagel Tiel 3 Standpl"/>
    <s v="De Diepert 5"/>
    <s v="Tiel"/>
    <s v="4004 MA"/>
    <s v="NL"/>
    <x v="14"/>
    <s v="Rood 24"/>
    <x v="17"/>
    <s v="6666LT"/>
    <s v="NL"/>
    <s v="0002247326"/>
    <s v="0100797_002"/>
    <s v="31V"/>
    <s v="NL001131849B01"/>
    <n v="2"/>
    <n v="0"/>
    <n v="6.1"/>
    <s v="N"/>
    <s v="Peter Appel Transport B.V."/>
    <n v="36622"/>
    <d v="2023-04-07T00:00:00"/>
    <s v="13:51:00"/>
    <n v="0"/>
    <x v="4"/>
    <x v="13"/>
    <n v="4"/>
    <x v="15"/>
    <n v="1"/>
    <n v="21.6"/>
    <x v="5"/>
    <n v="164.6"/>
    <n v="0"/>
    <n v="164.6"/>
  </r>
  <r>
    <s v="COLGATE 3800 DEB."/>
    <s v="Colgate-Palmolive Nederland BV"/>
    <s v="101t"/>
    <n v="101090961656"/>
    <n v="101030165567"/>
    <n v="930"/>
    <s v="Inv Booked"/>
    <s v="0002247328"/>
    <s v="Verkoop"/>
    <n v="170"/>
    <s v="Transport drops zone"/>
    <s v="9 - verwerkt"/>
    <n v="0"/>
    <m/>
    <d v="2023-04-07T00:00:00"/>
    <s v="DROP"/>
    <s v="0001010909616560100795_003"/>
    <m/>
    <m/>
    <m/>
    <s v="EUR"/>
    <n v="260.06"/>
    <s v="EUR"/>
    <n v="260.06"/>
    <s v="EUR"/>
    <n v="260.06"/>
    <n v="260.06"/>
    <n v="0"/>
    <s v="N"/>
    <n v="1223000414"/>
    <d v="2023-05-11T00:00:00"/>
    <m/>
    <d v="2023-04-07T00:00:00"/>
    <s v="00:00"/>
    <s v="23:59"/>
    <d v="2023-04-07T00:00:00"/>
    <s v="12:00"/>
    <s v="13:00"/>
    <n v="21.6"/>
    <s v="ce"/>
    <n v="13928"/>
    <n v="21.6"/>
    <n v="23"/>
    <s v="Kuehne+Nagel Tiel 3 Standpl"/>
    <s v="De Diepert 5"/>
    <s v="Tiel"/>
    <s v="4004 MA"/>
    <s v="NL"/>
    <x v="16"/>
    <s v="Rijnland 4"/>
    <x v="19"/>
    <s v="1948RL"/>
    <s v="NL"/>
    <s v="0002247328"/>
    <s v="0100795_003"/>
    <s v="31V"/>
    <s v="NL001131849B01"/>
    <n v="2"/>
    <n v="0"/>
    <n v="260.06"/>
    <s v="N"/>
    <s v="Peter Appel Transport B.V."/>
    <n v="36622"/>
    <d v="2023-04-07T00:00:00"/>
    <s v="15:21:00"/>
    <n v="0"/>
    <x v="4"/>
    <x v="13"/>
    <n v="4"/>
    <x v="17"/>
    <n v="1"/>
    <n v="21.6"/>
    <x v="0"/>
    <n v="260.06"/>
    <n v="0"/>
    <n v="260.06"/>
  </r>
  <r>
    <s v="COLGATE 3800 DEB."/>
    <s v="Colgate-Palmolive Nederland BV"/>
    <s v="101t"/>
    <n v="101090961643"/>
    <n v="101030165568"/>
    <n v="930"/>
    <s v="Inv Booked"/>
    <s v="0002247341"/>
    <s v="Verkoop"/>
    <n v="170"/>
    <s v="Transport drops zone"/>
    <s v="9 - verwerkt"/>
    <n v="0"/>
    <m/>
    <d v="2023-04-07T00:00:00"/>
    <s v="DROP"/>
    <s v="0001010909616430100787_003"/>
    <m/>
    <m/>
    <m/>
    <s v="EUR"/>
    <n v="48.91"/>
    <s v="EUR"/>
    <n v="48.91"/>
    <s v="EUR"/>
    <n v="48.91"/>
    <n v="48.91"/>
    <n v="0"/>
    <s v="N"/>
    <n v="1223000414"/>
    <d v="2023-05-11T00:00:00"/>
    <m/>
    <d v="2023-04-07T00:00:00"/>
    <s v="00:00"/>
    <s v="23:59"/>
    <d v="2023-04-07T00:00:00"/>
    <s v="06:00"/>
    <s v="14:00"/>
    <n v="4.8"/>
    <s v="ce"/>
    <n v="2800"/>
    <n v="4.8"/>
    <n v="4"/>
    <s v="Kuehne+Nagel Tiel 3 Standpl"/>
    <s v="De Diepert 5"/>
    <s v="Tiel"/>
    <s v="4004 MA"/>
    <s v="NL"/>
    <x v="31"/>
    <s v="Ohmweg 3"/>
    <x v="33"/>
    <s v="4104BM"/>
    <s v="NL"/>
    <s v="0002247341"/>
    <s v="0100787_003"/>
    <s v="31V"/>
    <s v="NL001131849B01"/>
    <n v="2"/>
    <n v="0"/>
    <n v="48.91"/>
    <s v="N"/>
    <s v="Peter Appel Transport B.V."/>
    <n v="36622"/>
    <d v="2023-04-07T00:00:00"/>
    <s v="10:19:00"/>
    <n v="4"/>
    <x v="4"/>
    <x v="13"/>
    <n v="4"/>
    <x v="6"/>
    <n v="1"/>
    <n v="4.8"/>
    <x v="8"/>
    <n v="48.91"/>
    <n v="0"/>
    <n v="48.91"/>
  </r>
  <r>
    <s v="COLGATE 3800 DEB."/>
    <s v="Colgate-Palmolive Nederland BV"/>
    <s v="101t"/>
    <n v="101090961646"/>
    <n v="101030165569"/>
    <n v="930"/>
    <s v="Inv Booked"/>
    <s v="0002247335"/>
    <s v="Verkoop"/>
    <n v="170"/>
    <s v="Transport drops zone"/>
    <s v="9 - verwerkt"/>
    <n v="0"/>
    <m/>
    <d v="2023-04-07T00:00:00"/>
    <s v="DROP"/>
    <s v="0001010909616460100789_003"/>
    <m/>
    <m/>
    <m/>
    <s v="EUR"/>
    <n v="91.01"/>
    <s v="EUR"/>
    <n v="91.01"/>
    <s v="EUR"/>
    <n v="91.01"/>
    <n v="91.01"/>
    <n v="0"/>
    <s v="N"/>
    <n v="1223000414"/>
    <d v="2023-05-11T00:00:00"/>
    <m/>
    <d v="2023-04-07T00:00:00"/>
    <s v="00:00"/>
    <s v="23:59"/>
    <d v="2023-04-07T00:00:00"/>
    <s v="06:00"/>
    <s v="14:00"/>
    <n v="4.8"/>
    <s v="ce"/>
    <n v="2932"/>
    <n v="4.8"/>
    <n v="4"/>
    <s v="Kuehne+Nagel Tiel 3 Standpl"/>
    <s v="De Diepert 5"/>
    <s v="Tiel"/>
    <s v="4004 MA"/>
    <s v="NL"/>
    <x v="30"/>
    <s v="Brandpuntlaan Zuid 1"/>
    <x v="4"/>
    <s v="2665NZ"/>
    <s v="NL"/>
    <s v="0002247335"/>
    <s v="0100789_003"/>
    <s v="31V"/>
    <s v="NL001131849B01"/>
    <n v="2"/>
    <n v="0"/>
    <n v="91.01"/>
    <s v="N"/>
    <s v="Peter Appel Transport B.V."/>
    <n v="36622"/>
    <d v="2023-04-07T00:00:00"/>
    <s v="08:24:00"/>
    <n v="7"/>
    <x v="4"/>
    <x v="13"/>
    <n v="4"/>
    <x v="4"/>
    <n v="1"/>
    <n v="4.8"/>
    <x v="8"/>
    <n v="91.01"/>
    <n v="0"/>
    <n v="91.01"/>
  </r>
  <r>
    <s v="COLGATE 3800 DEB."/>
    <s v="Colgate-Palmolive Nederland BV"/>
    <s v="101t"/>
    <n v="101090961657"/>
    <n v="101030165576"/>
    <n v="930"/>
    <s v="Inv Booked"/>
    <s v="0002247333"/>
    <s v="Verkoop"/>
    <n v="170"/>
    <s v="Transport drops zone"/>
    <s v="9 - verwerkt"/>
    <n v="0"/>
    <m/>
    <d v="2023-04-07T00:00:00"/>
    <s v="DROP"/>
    <s v="0001010909616570100797_002"/>
    <m/>
    <m/>
    <m/>
    <s v="EUR"/>
    <n v="158.5"/>
    <s v="EUR"/>
    <n v="158.5"/>
    <s v="EUR"/>
    <n v="158.5"/>
    <n v="158.5"/>
    <n v="0"/>
    <s v="Y"/>
    <n v="1223000414"/>
    <d v="2023-05-11T00:00:00"/>
    <m/>
    <d v="2023-04-07T00:00:00"/>
    <s v="00:00"/>
    <s v="23:59"/>
    <d v="2023-04-07T00:00:00"/>
    <s v="14:00"/>
    <s v="14:00"/>
    <n v="20.8"/>
    <s v="ce"/>
    <n v="13462"/>
    <n v="20.8"/>
    <n v="28"/>
    <s v="Kuehne+Nagel Tiel 3 Standpl"/>
    <s v="De Diepert 5"/>
    <s v="Tiel"/>
    <s v="4004 MA"/>
    <s v="NL"/>
    <x v="14"/>
    <s v="Rood 24"/>
    <x v="17"/>
    <s v="6666LT"/>
    <s v="NL"/>
    <s v="0002247333"/>
    <s v="0100797_002"/>
    <s v="31V"/>
    <s v="NL001131849B01"/>
    <n v="2"/>
    <n v="0"/>
    <n v="158.5"/>
    <s v="N"/>
    <s v="Peter Appel Transport B.V."/>
    <n v="36622"/>
    <d v="2023-04-07T00:00:00"/>
    <s v="13:51:00"/>
    <n v="0"/>
    <x v="4"/>
    <x v="13"/>
    <n v="4"/>
    <x v="15"/>
    <n v="0"/>
    <s v=""/>
    <x v="5"/>
    <s v=""/>
    <n v="0"/>
    <s v=""/>
  </r>
  <r>
    <s v="COLGATE 3800 DEB."/>
    <s v="Colgate-Palmolive Nederland BV"/>
    <s v="101t"/>
    <n v="101090961214"/>
    <n v="101030165577"/>
    <n v="930"/>
    <s v="Inv Booked"/>
    <s v="0002247340"/>
    <s v="Verkoop"/>
    <n v="170"/>
    <s v="Transport drops zone"/>
    <s v="9 - verwerkt"/>
    <n v="0"/>
    <m/>
    <d v="2023-04-07T00:00:00"/>
    <s v="DROP"/>
    <s v="0001010909612140100569_002"/>
    <m/>
    <m/>
    <m/>
    <s v="EUR"/>
    <n v="106.62"/>
    <s v="EUR"/>
    <n v="106.62"/>
    <s v="EUR"/>
    <n v="106.62"/>
    <n v="106.62"/>
    <n v="0"/>
    <s v="N"/>
    <n v="1223000414"/>
    <d v="2023-05-11T00:00:00"/>
    <m/>
    <d v="2023-04-07T00:00:00"/>
    <s v="00:00"/>
    <s v="23:59"/>
    <d v="2023-04-07T00:00:00"/>
    <s v="06:00"/>
    <s v="14:30"/>
    <n v="5.6"/>
    <s v="ce"/>
    <n v="3499"/>
    <n v="5.6"/>
    <n v="5"/>
    <s v="Kuehne+Nagel Tiel 3 Standpl"/>
    <s v="De Diepert 5"/>
    <s v="Tiel"/>
    <s v="4004 MA"/>
    <s v="NL"/>
    <x v="34"/>
    <s v="Birnieweg 13"/>
    <x v="36"/>
    <s v="7418 HH"/>
    <s v="NL"/>
    <s v="0002247340"/>
    <s v="0100569_002"/>
    <s v="31V"/>
    <s v="NL001131849B01"/>
    <n v="2"/>
    <n v="0"/>
    <n v="106.62"/>
    <s v="N"/>
    <s v="Peter Appel Transport B.V."/>
    <n v="36622"/>
    <d v="2023-04-07T00:00:00"/>
    <s v="11:53:00"/>
    <n v="0"/>
    <x v="4"/>
    <x v="13"/>
    <n v="4"/>
    <x v="30"/>
    <n v="1"/>
    <n v="5.6"/>
    <x v="8"/>
    <n v="106.62"/>
    <n v="0"/>
    <n v="106.62"/>
  </r>
  <r>
    <s v="COLGATE 3800 DEB."/>
    <s v="Colgate-Palmolive Nederland BV"/>
    <s v="101t"/>
    <n v="101090961651"/>
    <n v="101030165552"/>
    <n v="930"/>
    <s v="Inv Booked"/>
    <s v="0001334147"/>
    <s v="Verkoop"/>
    <n v="170"/>
    <s v="Transport drops zone"/>
    <s v="9 - verwerkt"/>
    <n v="0"/>
    <m/>
    <d v="2023-04-07T00:00:00"/>
    <s v="DROP"/>
    <s v="0001010909616510100791_002"/>
    <m/>
    <m/>
    <m/>
    <s v="EUR"/>
    <n v="164.61"/>
    <s v="EUR"/>
    <n v="164.61"/>
    <s v="EUR"/>
    <n v="164.61"/>
    <n v="164.61"/>
    <n v="0"/>
    <s v="N"/>
    <n v="1223000414"/>
    <d v="2023-05-11T00:00:00"/>
    <m/>
    <d v="2023-04-07T00:00:00"/>
    <s v="00:00"/>
    <s v="23:59"/>
    <d v="2023-04-07T00:00:00"/>
    <s v="09:00"/>
    <s v="09:00"/>
    <n v="12.8"/>
    <s v="ce"/>
    <n v="13956"/>
    <n v="12.8"/>
    <n v="25"/>
    <s v="Kuehne+Nagel Tiel 3 Standpl"/>
    <s v="De Diepert 5"/>
    <s v="Tiel"/>
    <s v="4004 MA"/>
    <s v="NL"/>
    <x v="65"/>
    <s v="FLORIJNSTRAAT 4C"/>
    <x v="51"/>
    <s v="4903 RM"/>
    <s v="NL"/>
    <s v="0001334147"/>
    <s v="0100791_002"/>
    <s v="31V"/>
    <s v="NL001131849B01"/>
    <n v="2"/>
    <n v="0"/>
    <n v="164.61"/>
    <s v="N"/>
    <s v="Peter Appel Transport B.V."/>
    <n v="36622"/>
    <d v="2023-04-07T00:00:00"/>
    <s v="09:21:00"/>
    <n v="0"/>
    <x v="4"/>
    <x v="13"/>
    <n v="4"/>
    <x v="34"/>
    <n v="1"/>
    <n v="13.600000000000001"/>
    <x v="5"/>
    <n v="174.9"/>
    <n v="0"/>
    <n v="174.9"/>
  </r>
  <r>
    <s v="COLGATE 3800 DEB."/>
    <s v="Colgate-Palmolive Nederland BV"/>
    <s v="101t"/>
    <n v="101090961643"/>
    <n v="101030165553"/>
    <n v="930"/>
    <s v="Inv Booked"/>
    <s v="0002247319"/>
    <s v="Verkoop"/>
    <n v="170"/>
    <s v="Transport drops zone"/>
    <s v="9 - verwerkt"/>
    <n v="0"/>
    <m/>
    <d v="2023-04-07T00:00:00"/>
    <s v="DROP"/>
    <s v="0001010909616430100787_002"/>
    <m/>
    <m/>
    <m/>
    <s v="EUR"/>
    <n v="77.180000000000007"/>
    <s v="EUR"/>
    <n v="77.180000000000007"/>
    <s v="EUR"/>
    <n v="77.180000000000007"/>
    <n v="77.180000000000007"/>
    <n v="0"/>
    <s v="N"/>
    <n v="1223000414"/>
    <d v="2023-05-11T00:00:00"/>
    <m/>
    <d v="2023-04-07T00:00:00"/>
    <s v="00:00"/>
    <s v="23:59"/>
    <d v="2023-04-07T00:00:00"/>
    <s v="06:00"/>
    <s v="07:00"/>
    <n v="8.8000000000000007"/>
    <s v="ce"/>
    <n v="5536"/>
    <n v="8.8000000000000007"/>
    <n v="12"/>
    <s v="Kuehne+Nagel Tiel 3 Standpl"/>
    <s v="De Diepert 5"/>
    <s v="Tiel"/>
    <s v="4004 MA"/>
    <s v="NL"/>
    <x v="2"/>
    <s v="Randweg 2"/>
    <x v="6"/>
    <s v="4191 NN"/>
    <s v="NL"/>
    <s v="0002247319"/>
    <s v="0100787_002"/>
    <s v="31V"/>
    <s v="NL001131849B01"/>
    <n v="2"/>
    <n v="0"/>
    <n v="77.180000000000007"/>
    <s v="N"/>
    <s v="Peter Appel Transport B.V."/>
    <n v="36622"/>
    <d v="2023-04-07T00:00:00"/>
    <s v="06:56:00"/>
    <n v="0"/>
    <x v="4"/>
    <x v="13"/>
    <n v="4"/>
    <x v="6"/>
    <n v="1"/>
    <n v="8.8000000000000007"/>
    <x v="2"/>
    <n v="77.180000000000007"/>
    <n v="0"/>
    <n v="77.180000000000007"/>
  </r>
  <r>
    <s v="COLGATE 3800 DEB."/>
    <s v="Colgate-Palmolive Nederland BV"/>
    <s v="101t"/>
    <n v="101090961214"/>
    <n v="101030165554"/>
    <n v="930"/>
    <s v="Inv Booked"/>
    <s v="0002247323"/>
    <s v="Verkoop"/>
    <n v="170"/>
    <s v="Transport drops zone"/>
    <s v="9 - verwerkt"/>
    <n v="0"/>
    <m/>
    <d v="2023-04-07T00:00:00"/>
    <s v="DROP"/>
    <s v="0001010909612140100569_012"/>
    <m/>
    <m/>
    <m/>
    <s v="EUR"/>
    <n v="31.2"/>
    <s v="EUR"/>
    <n v="31.2"/>
    <s v="EUR"/>
    <n v="31.2"/>
    <n v="31.2"/>
    <n v="0"/>
    <s v="N"/>
    <n v="1223000414"/>
    <d v="2023-05-11T00:00:00"/>
    <m/>
    <d v="2023-04-07T00:00:00"/>
    <s v="00:00"/>
    <s v="23:59"/>
    <d v="2023-04-07T00:00:00"/>
    <s v="14:45"/>
    <s v="14:45"/>
    <n v="0.8"/>
    <s v="ce"/>
    <n v="785"/>
    <n v="0.8"/>
    <n v="1"/>
    <s v="Kuehne+Nagel Tiel 3 Standpl"/>
    <s v="De Diepert 5"/>
    <s v="Tiel"/>
    <s v="4004 MA"/>
    <s v="NL"/>
    <x v="42"/>
    <s v="Industriestraat 67"/>
    <x v="41"/>
    <s v="7482EW"/>
    <s v="NL"/>
    <s v="0002247323"/>
    <s v="0100569_012"/>
    <s v="31V"/>
    <s v="NL001131849B01"/>
    <n v="2"/>
    <n v="0"/>
    <n v="31.2"/>
    <s v="N"/>
    <s v="Peter Appel Transport B.V."/>
    <n v="36622"/>
    <d v="2023-04-07T00:00:00"/>
    <s v="11:25:00"/>
    <n v="0"/>
    <x v="4"/>
    <x v="13"/>
    <n v="4"/>
    <x v="30"/>
    <n v="1"/>
    <n v="0.8"/>
    <x v="3"/>
    <n v="31.2"/>
    <n v="0"/>
    <n v="31.2"/>
  </r>
  <r>
    <s v="COLGATE 3800 DEB."/>
    <s v="Colgate-Palmolive Nederland BV"/>
    <s v="101t"/>
    <n v="101090961214"/>
    <n v="101030165555"/>
    <n v="930"/>
    <s v="Inv Booked"/>
    <s v="0002247321"/>
    <s v="Verkoop"/>
    <n v="170"/>
    <s v="Transport drops zone"/>
    <s v="9 - verwerkt"/>
    <n v="0"/>
    <m/>
    <d v="2023-04-07T00:00:00"/>
    <s v="DROP"/>
    <s v="0001010909612140100569_011"/>
    <m/>
    <m/>
    <m/>
    <s v="EUR"/>
    <n v="44.19"/>
    <s v="EUR"/>
    <n v="44.19"/>
    <s v="EUR"/>
    <n v="44.19"/>
    <n v="44.19"/>
    <n v="0"/>
    <s v="N"/>
    <n v="1223000414"/>
    <d v="2023-05-11T00:00:00"/>
    <m/>
    <d v="2023-04-07T00:00:00"/>
    <s v="00:00"/>
    <s v="23:59"/>
    <d v="2023-04-07T00:00:00"/>
    <s v="12:15"/>
    <s v="12:15"/>
    <n v="1.6"/>
    <s v="ce"/>
    <n v="1177"/>
    <n v="1.6"/>
    <n v="2"/>
    <s v="Kuehne+Nagel Tiel 3 Standpl"/>
    <s v="De Diepert 5"/>
    <s v="Tiel"/>
    <s v="4004 MA"/>
    <s v="NL"/>
    <x v="43"/>
    <s v="Nijverheidsweg 61"/>
    <x v="42"/>
    <s v="3341LJ"/>
    <s v="NL"/>
    <s v="0002247321"/>
    <s v="0100569_011"/>
    <s v="31V"/>
    <s v="NL001131849B01"/>
    <n v="2"/>
    <n v="0"/>
    <n v="44.19"/>
    <s v="N"/>
    <s v="Peter Appel Transport B.V."/>
    <n v="36622"/>
    <d v="2023-04-07T00:00:00"/>
    <s v="09:51:00"/>
    <n v="0"/>
    <x v="4"/>
    <x v="13"/>
    <n v="4"/>
    <x v="19"/>
    <n v="1"/>
    <n v="1.6"/>
    <x v="3"/>
    <n v="44.19"/>
    <n v="0"/>
    <n v="44.19"/>
  </r>
  <r>
    <s v="COLGATE 3800 DEB."/>
    <s v="Colgate-Palmolive Nederland BV"/>
    <s v="101t"/>
    <n v="101090961214"/>
    <n v="101030165556"/>
    <n v="930"/>
    <s v="Inv Booked"/>
    <s v="0002247317"/>
    <s v="Verkoop"/>
    <n v="170"/>
    <s v="Transport drops zone"/>
    <s v="9 - verwerkt"/>
    <n v="0"/>
    <m/>
    <d v="2023-04-07T00:00:00"/>
    <s v="DROP"/>
    <s v="0001010909612140100569_009"/>
    <m/>
    <m/>
    <m/>
    <s v="EUR"/>
    <n v="24.52"/>
    <s v="EUR"/>
    <n v="24.52"/>
    <s v="EUR"/>
    <n v="24.52"/>
    <n v="24.52"/>
    <n v="0"/>
    <s v="N"/>
    <n v="1223000414"/>
    <d v="2023-05-11T00:00:00"/>
    <m/>
    <d v="2023-04-07T00:00:00"/>
    <s v="00:00"/>
    <s v="23:59"/>
    <d v="2023-04-07T00:00:00"/>
    <s v="10:00"/>
    <s v="11:00"/>
    <n v="0.8"/>
    <s v="ce"/>
    <n v="728"/>
    <n v="0.8"/>
    <n v="1"/>
    <s v="Kuehne+Nagel Tiel 3 Standpl"/>
    <s v="De Diepert 5"/>
    <s v="Tiel"/>
    <s v="4004 MA"/>
    <s v="NL"/>
    <x v="6"/>
    <s v="Insulindeweg 1"/>
    <x v="9"/>
    <s v="1462MJ"/>
    <s v="NL"/>
    <s v="0002247317"/>
    <s v="0100569_009"/>
    <s v="31V"/>
    <s v="NL001131849B01"/>
    <n v="2"/>
    <n v="0"/>
    <n v="24.52"/>
    <s v="N"/>
    <s v="Peter Appel Transport B.V."/>
    <n v="36622"/>
    <d v="2023-04-07T00:00:00"/>
    <s v="11:23:00"/>
    <n v="0"/>
    <x v="4"/>
    <x v="13"/>
    <n v="4"/>
    <x v="8"/>
    <n v="0"/>
    <s v=""/>
    <x v="3"/>
    <s v=""/>
    <n v="0"/>
    <s v=""/>
  </r>
  <r>
    <s v="COLGATE 3800 DEB."/>
    <s v="Colgate-Palmolive Nederland BV"/>
    <s v="101t"/>
    <n v="0"/>
    <n v="101030165557"/>
    <n v="980"/>
    <s v="Cancel No In"/>
    <s v="0002247329"/>
    <s v="Verkoop"/>
    <n v="170"/>
    <s v="Transport drops zone"/>
    <s v="0 - ingevoerd"/>
    <n v="0"/>
    <m/>
    <d v="2023-04-07T00:00:00"/>
    <m/>
    <m/>
    <n v="32.35"/>
    <n v="1.6"/>
    <m/>
    <s v="EUR"/>
    <n v="32.35"/>
    <s v="EUR"/>
    <n v="0"/>
    <s v="EUR"/>
    <n v="32.35"/>
    <n v="0"/>
    <n v="-32.35"/>
    <s v="N"/>
    <m/>
    <m/>
    <m/>
    <d v="2023-04-07T00:00:00"/>
    <s v="00:00"/>
    <s v="23:59"/>
    <d v="2023-04-07T00:00:00"/>
    <s v="13:00"/>
    <s v="13:00"/>
    <n v="1.6"/>
    <s v="ce"/>
    <n v="297"/>
    <n v="1.6"/>
    <n v="0"/>
    <s v="Kuehne+Nagel Tiel 3 Standpl"/>
    <s v="De Diepert 5"/>
    <s v="Tiel"/>
    <s v="4004 MA"/>
    <s v="NL"/>
    <x v="14"/>
    <s v="Rood 24"/>
    <x v="17"/>
    <s v="6666LT"/>
    <s v="NL"/>
    <s v="0002247329"/>
    <m/>
    <m/>
    <s v="NL001131849B01"/>
    <n v="2"/>
    <n v="0"/>
    <n v="0"/>
    <s v="N"/>
    <m/>
    <n v="36622"/>
    <d v="2023-04-07T00:00:00"/>
    <s v="13:00:00"/>
    <n v="0"/>
    <x v="4"/>
    <x v="13"/>
    <n v="4"/>
    <x v="15"/>
    <n v="0"/>
    <s v=""/>
    <x v="5"/>
    <s v=""/>
    <n v="0"/>
    <s v=""/>
  </r>
  <r>
    <s v="COLGATE 3800 DEB."/>
    <s v="Colgate-Palmolive Nederland BV"/>
    <s v="101t"/>
    <n v="101090961792"/>
    <n v="101030165558"/>
    <n v="930"/>
    <s v="Inv Booked"/>
    <s v="0002247325"/>
    <s v="Verkoop"/>
    <n v="170"/>
    <s v="Transport drops zone"/>
    <s v="9 - verwerkt"/>
    <n v="0"/>
    <m/>
    <d v="2023-04-07T00:00:00"/>
    <s v="DROP"/>
    <s v="0001010909617920100905_002"/>
    <m/>
    <m/>
    <m/>
    <s v="EUR"/>
    <n v="94.61"/>
    <s v="EUR"/>
    <n v="94.61"/>
    <s v="EUR"/>
    <n v="94.61"/>
    <n v="94.61"/>
    <n v="0"/>
    <s v="N"/>
    <n v="1223000414"/>
    <d v="2023-05-11T00:00:00"/>
    <m/>
    <d v="2023-04-07T00:00:00"/>
    <s v="00:00"/>
    <s v="23:59"/>
    <d v="2023-04-07T00:00:00"/>
    <s v="07:00"/>
    <s v="07:00"/>
    <n v="4.8"/>
    <s v="ce"/>
    <n v="2379"/>
    <n v="4.8"/>
    <n v="1"/>
    <s v="Kuehne+Nagel Tiel 3 Standpl"/>
    <s v="De Diepert 5"/>
    <s v="Tiel"/>
    <s v="4004 MA"/>
    <s v="NL"/>
    <x v="29"/>
    <s v="Opaalstraat 15"/>
    <x v="32"/>
    <s v="1812RH"/>
    <s v="NL"/>
    <s v="0002247325"/>
    <s v="0100905_002"/>
    <s v="31V"/>
    <s v="NL001131849B01"/>
    <n v="2"/>
    <n v="0"/>
    <n v="94.61"/>
    <s v="N"/>
    <s v="Peter Appel Transport B.V."/>
    <n v="36622"/>
    <d v="2023-04-07T00:00:00"/>
    <s v="08:54:00"/>
    <n v="26"/>
    <x v="4"/>
    <x v="13"/>
    <n v="4"/>
    <x v="28"/>
    <n v="1"/>
    <n v="4.8"/>
    <x v="3"/>
    <n v="94.61"/>
    <n v="0"/>
    <n v="94.61"/>
  </r>
  <r>
    <s v="COLGATE 3800 DEB."/>
    <s v="Colgate-Palmolive Nederland BV"/>
    <s v="101t"/>
    <n v="101090961649"/>
    <n v="101030165559"/>
    <n v="930"/>
    <s v="Inv Booked"/>
    <s v="0002247327"/>
    <s v="Verkoop"/>
    <n v="170"/>
    <s v="Transport drops zone"/>
    <s v="9 - verwerkt"/>
    <n v="0"/>
    <m/>
    <d v="2023-04-07T00:00:00"/>
    <s v="DROP"/>
    <s v="0001010909616490100792_002"/>
    <m/>
    <m/>
    <m/>
    <s v="EUR"/>
    <n v="103.3"/>
    <s v="EUR"/>
    <n v="103.3"/>
    <s v="EUR"/>
    <n v="103.3"/>
    <n v="103.3"/>
    <n v="0"/>
    <s v="N"/>
    <n v="1223000414"/>
    <d v="2023-05-11T00:00:00"/>
    <m/>
    <d v="2023-04-07T00:00:00"/>
    <s v="00:00"/>
    <s v="23:59"/>
    <d v="2023-04-07T00:00:00"/>
    <s v="08:00"/>
    <s v="12:00"/>
    <n v="6.4"/>
    <s v="ce"/>
    <n v="7406"/>
    <n v="6.4"/>
    <n v="12"/>
    <s v="Kuehne+Nagel Tiel 3 Standpl"/>
    <s v="De Diepert 5"/>
    <s v="Tiel"/>
    <s v="4004 MA"/>
    <s v="NL"/>
    <x v="70"/>
    <s v="Steenen Hoofd 50"/>
    <x v="53"/>
    <s v="4825 AK"/>
    <s v="NL"/>
    <s v="0002247327"/>
    <s v="0100792_002"/>
    <s v="31V"/>
    <s v="NL001131849B01"/>
    <n v="2"/>
    <n v="0"/>
    <n v="103.3"/>
    <s v="N"/>
    <s v="Peter Appel Transport B.V."/>
    <n v="36622"/>
    <d v="2023-04-07T00:00:00"/>
    <s v="10:29:00"/>
    <n v="0"/>
    <x v="4"/>
    <x v="13"/>
    <n v="4"/>
    <x v="24"/>
    <n v="1"/>
    <n v="6.4"/>
    <x v="0"/>
    <n v="103.3"/>
    <n v="0"/>
    <n v="103.3"/>
  </r>
  <r>
    <s v="COLGATE 3800 DEB."/>
    <s v="Colgate-Palmolive Nederland BV"/>
    <s v="101t"/>
    <n v="101090961652"/>
    <n v="101030165560"/>
    <n v="930"/>
    <s v="Inv Booked"/>
    <s v="0002247315"/>
    <s v="Verkoop"/>
    <n v="170"/>
    <s v="Transport drops zone"/>
    <s v="9 - verwerkt"/>
    <n v="0"/>
    <m/>
    <d v="2023-04-07T00:00:00"/>
    <s v="DROP"/>
    <s v="0001010909616520100798_002"/>
    <m/>
    <m/>
    <m/>
    <s v="EUR"/>
    <n v="6.83"/>
    <s v="EUR"/>
    <n v="6.83"/>
    <s v="EUR"/>
    <n v="6.83"/>
    <n v="6.83"/>
    <n v="0"/>
    <s v="N"/>
    <n v="1223000414"/>
    <d v="2023-05-11T00:00:00"/>
    <m/>
    <d v="2023-04-07T00:00:00"/>
    <s v="00:00"/>
    <s v="23:59"/>
    <d v="2023-04-07T00:00:00"/>
    <s v="13:00"/>
    <s v="13:00"/>
    <n v="0.8"/>
    <s v="ce"/>
    <n v="202"/>
    <n v="0.8"/>
    <n v="0"/>
    <s v="Kuehne+Nagel Tiel 3 Standpl"/>
    <s v="De Diepert 5"/>
    <s v="Tiel"/>
    <s v="4004 MA"/>
    <s v="NL"/>
    <x v="14"/>
    <s v="Rood 24"/>
    <x v="17"/>
    <s v="6666LT"/>
    <s v="NL"/>
    <s v="0002247315"/>
    <s v="0100798_002"/>
    <s v="31V"/>
    <s v="NL001131849B01"/>
    <n v="2"/>
    <n v="0"/>
    <n v="6.83"/>
    <s v="N"/>
    <s v="Peter Appel Transport B.V."/>
    <n v="36622"/>
    <d v="2023-04-07T00:00:00"/>
    <s v="12:08:00"/>
    <n v="0"/>
    <x v="4"/>
    <x v="13"/>
    <n v="4"/>
    <x v="15"/>
    <n v="0"/>
    <s v=""/>
    <x v="5"/>
    <s v=""/>
    <n v="0"/>
    <s v=""/>
  </r>
  <r>
    <s v="COLGATE 3800 DEB."/>
    <s v="Colgate-Palmolive Nederland BV"/>
    <s v="101t"/>
    <n v="101090961352"/>
    <n v="101030165561"/>
    <n v="930"/>
    <s v="Inv Booked"/>
    <s v="0002247331"/>
    <s v="Verkoop"/>
    <n v="170"/>
    <s v="Transport drops zone"/>
    <s v="9 - verwerkt"/>
    <n v="0"/>
    <m/>
    <d v="2023-04-07T00:00:00"/>
    <s v="DROP"/>
    <s v="0001010909613520100659_002"/>
    <m/>
    <m/>
    <m/>
    <s v="EUR"/>
    <n v="312.27"/>
    <s v="EUR"/>
    <n v="312.27"/>
    <s v="EUR"/>
    <n v="312.27"/>
    <n v="312.27"/>
    <n v="0"/>
    <s v="N"/>
    <n v="1223000414"/>
    <d v="2023-05-11T00:00:00"/>
    <m/>
    <d v="2023-04-07T00:00:00"/>
    <s v="00:00"/>
    <s v="23:59"/>
    <d v="2023-04-07T00:00:00"/>
    <s v="07:00"/>
    <s v="07:00"/>
    <n v="23.2"/>
    <s v="ce"/>
    <n v="21973"/>
    <n v="23.2"/>
    <n v="42"/>
    <s v="Kuehne+Nagel Tiel 3 Standpl"/>
    <s v="De Diepert 5"/>
    <s v="Tiel"/>
    <s v="4004 MA"/>
    <s v="NL"/>
    <x v="50"/>
    <s v="Fahrenheitweg 24"/>
    <x v="1"/>
    <s v="6101WR"/>
    <s v="NL"/>
    <s v="0002247331"/>
    <s v="0100659_002"/>
    <s v="31V"/>
    <s v="NL001131849B01"/>
    <n v="2"/>
    <n v="0"/>
    <n v="312.27"/>
    <s v="N"/>
    <s v="Peter Appel Transport B.V."/>
    <n v="36622"/>
    <d v="2023-04-07T00:00:00"/>
    <s v="07:50:00"/>
    <n v="0"/>
    <x v="4"/>
    <x v="13"/>
    <n v="4"/>
    <x v="1"/>
    <n v="1"/>
    <n v="23.2"/>
    <x v="1"/>
    <n v="312.27"/>
    <n v="0"/>
    <n v="312.27"/>
  </r>
  <r>
    <s v="COLGATE 3800 DEB."/>
    <s v="Colgate-Palmolive Nederland BV"/>
    <s v="101t"/>
    <n v="101090961214"/>
    <n v="101030165566"/>
    <n v="930"/>
    <s v="Inv Booked"/>
    <s v="0002247318"/>
    <s v="Verkoop"/>
    <n v="170"/>
    <s v="Transport drops zone"/>
    <s v="9 - verwerkt"/>
    <n v="0"/>
    <m/>
    <d v="2023-04-07T00:00:00"/>
    <s v="DROP"/>
    <s v="0001010909612140100569_007"/>
    <m/>
    <m/>
    <m/>
    <s v="EUR"/>
    <n v="27.26"/>
    <s v="EUR"/>
    <n v="27.26"/>
    <s v="EUR"/>
    <n v="27.26"/>
    <n v="27.26"/>
    <n v="0"/>
    <s v="N"/>
    <n v="1223000414"/>
    <d v="2023-05-11T00:00:00"/>
    <m/>
    <d v="2023-04-07T00:00:00"/>
    <s v="00:00"/>
    <s v="23:59"/>
    <d v="2023-04-07T00:00:00"/>
    <s v="08:00"/>
    <s v="16:00"/>
    <n v="0.8"/>
    <s v="ce"/>
    <n v="55"/>
    <n v="0.8"/>
    <n v="0"/>
    <s v="Kuehne+Nagel Tiel 3 Standpl"/>
    <s v="De Diepert 5"/>
    <s v="Tiel"/>
    <s v="4004 MA"/>
    <s v="NL"/>
    <x v="44"/>
    <s v="De Panoven 21"/>
    <x v="6"/>
    <s v="4191GW"/>
    <s v="NL"/>
    <s v="0002247318"/>
    <s v="0100569_007"/>
    <s v="31V"/>
    <s v="NL001131849B01"/>
    <n v="2"/>
    <n v="0"/>
    <n v="27.26"/>
    <s v="N"/>
    <s v="Peter Appel Transport B.V."/>
    <n v="36622"/>
    <d v="2023-04-07T00:00:00"/>
    <s v="12:06:00"/>
    <n v="0"/>
    <x v="4"/>
    <x v="13"/>
    <n v="4"/>
    <x v="6"/>
    <n v="1"/>
    <n v="0.8"/>
    <x v="6"/>
    <n v="27.26"/>
    <n v="0"/>
    <n v="27.26"/>
  </r>
  <r>
    <s v="COLGATE 3800 DEB."/>
    <s v="Colgate-Palmolive Nederland BV"/>
    <s v="101t"/>
    <n v="0"/>
    <n v="101030165618"/>
    <n v="980"/>
    <s v="Cancel No In"/>
    <s v="0002247296"/>
    <s v="Verkoop"/>
    <n v="190"/>
    <s v="Transport Zone ritpr"/>
    <s v="0 - ingevoerd"/>
    <n v="0"/>
    <m/>
    <d v="2023-04-07T00:00:00"/>
    <m/>
    <m/>
    <n v="133.32"/>
    <n v="0.8"/>
    <m/>
    <s v="EUR"/>
    <n v="133.32"/>
    <s v="EUR"/>
    <n v="0"/>
    <s v="EUR"/>
    <n v="133.32"/>
    <n v="0"/>
    <n v="-133.32"/>
    <s v="N"/>
    <m/>
    <m/>
    <m/>
    <d v="2023-04-07T00:00:00"/>
    <s v="00:00"/>
    <s v="23:59"/>
    <d v="2023-04-07T00:00:00"/>
    <m/>
    <m/>
    <n v="0.8"/>
    <s v="ce"/>
    <n v="293"/>
    <n v="0.8"/>
    <n v="0"/>
    <s v="Kuehne+Nagel Tiel 3 Standpl"/>
    <s v="De Diepert 5"/>
    <s v="Tiel"/>
    <s v="4004 MA"/>
    <s v="NL"/>
    <x v="82"/>
    <s v="DE DIEPERT 5 NEW"/>
    <x v="57"/>
    <s v="4004 MA"/>
    <s v="NL"/>
    <s v="0002247296"/>
    <m/>
    <m/>
    <s v="NL001131849B01"/>
    <n v="2"/>
    <n v="0"/>
    <n v="0"/>
    <s v="N"/>
    <m/>
    <n v="36624"/>
    <d v="2023-04-07T00:00:00"/>
    <m/>
    <n v="0"/>
    <x v="4"/>
    <x v="13"/>
    <n v="4"/>
    <x v="41"/>
    <n v="0"/>
    <s v=""/>
    <x v="9"/>
    <s v=""/>
    <n v="0"/>
    <s v=""/>
  </r>
  <r>
    <s v="COLGATE 3800 DEB."/>
    <s v="Colgate-Palmolive Nederland BV"/>
    <s v="101t"/>
    <n v="101090961651"/>
    <n v="101030165619"/>
    <n v="930"/>
    <s v="Inv Booked"/>
    <s v="0002247344"/>
    <s v="Verkoop"/>
    <n v="170"/>
    <s v="Transport drops zone"/>
    <s v="9 - verwerkt"/>
    <n v="0"/>
    <m/>
    <d v="2023-04-07T00:00:00"/>
    <s v="DROP"/>
    <s v="0001010909616510100791_002"/>
    <m/>
    <m/>
    <m/>
    <s v="EUR"/>
    <n v="10.29"/>
    <s v="EUR"/>
    <n v="10.29"/>
    <s v="EUR"/>
    <n v="10.29"/>
    <n v="10.29"/>
    <n v="0"/>
    <s v="N"/>
    <n v="1223000414"/>
    <d v="2023-05-11T00:00:00"/>
    <m/>
    <d v="2023-04-07T00:00:00"/>
    <s v="00:00"/>
    <s v="23:59"/>
    <d v="2023-04-07T00:00:00"/>
    <s v="09:00"/>
    <s v="09:00"/>
    <n v="0.8"/>
    <s v="ce"/>
    <n v="117"/>
    <n v="0.8"/>
    <n v="0"/>
    <s v="Kuehne+Nagel Tiel 3 Standpl"/>
    <s v="De Diepert 5"/>
    <s v="Tiel"/>
    <s v="4004 MA"/>
    <s v="NL"/>
    <x v="46"/>
    <s v="FLORIJNSTRAAT  4C"/>
    <x v="23"/>
    <s v="4903 RM"/>
    <s v="NL"/>
    <s v="0002247344"/>
    <s v="0100791_002"/>
    <s v="31V"/>
    <s v="NL001131849B01"/>
    <n v="2"/>
    <n v="0"/>
    <n v="10.29"/>
    <s v="N"/>
    <s v="Peter Appel Transport B.V."/>
    <n v="36622"/>
    <d v="2023-04-07T00:00:00"/>
    <s v="09:21:00"/>
    <n v="0"/>
    <x v="4"/>
    <x v="13"/>
    <n v="4"/>
    <x v="34"/>
    <n v="0"/>
    <s v=""/>
    <x v="5"/>
    <s v=""/>
    <n v="0"/>
    <s v=""/>
  </r>
  <r>
    <s v="COLGATE 3800 DEB."/>
    <s v="Colgate-Palmolive Nederland BV"/>
    <s v="101t"/>
    <n v="101090961906"/>
    <n v="101030165665"/>
    <n v="930"/>
    <s v="Inv Booked"/>
    <s v="0002247363"/>
    <s v="Verkoop"/>
    <n v="170"/>
    <s v="Transport drops zone"/>
    <s v="9 - verwerkt"/>
    <n v="0"/>
    <m/>
    <d v="2023-04-08T00:00:00"/>
    <s v="DROP"/>
    <s v="0001010909619060100988_002"/>
    <m/>
    <m/>
    <m/>
    <s v="EUR"/>
    <n v="213.58"/>
    <s v="EUR"/>
    <n v="213.58"/>
    <s v="EUR"/>
    <n v="213.58"/>
    <n v="213.58"/>
    <n v="0"/>
    <s v="Y"/>
    <n v="1223000414"/>
    <d v="2023-05-11T00:00:00"/>
    <m/>
    <d v="2023-04-08T00:00:00"/>
    <s v="00:00"/>
    <s v="23:59"/>
    <d v="2023-04-08T00:00:00"/>
    <s v="08:30"/>
    <s v="09:30"/>
    <n v="26"/>
    <s v="ce"/>
    <n v="10269"/>
    <n v="26.4"/>
    <n v="19"/>
    <s v="Kuehne+Nagel Tiel 3 Standpl"/>
    <s v="De Diepert 5"/>
    <s v="Tiel"/>
    <s v="4004 MA"/>
    <s v="NL"/>
    <x v="24"/>
    <s v="Ravenswade 14"/>
    <x v="26"/>
    <s v="3439 LD"/>
    <s v="NL"/>
    <s v="0002247363"/>
    <s v="0100988_002"/>
    <s v="31V"/>
    <s v="NL001131849B01"/>
    <n v="2"/>
    <n v="0"/>
    <n v="213.58"/>
    <s v="N"/>
    <s v="Peter Appel Transport B.V."/>
    <n v="36622"/>
    <d v="2023-04-08T00:00:00"/>
    <s v="11:31:00"/>
    <n v="45"/>
    <x v="5"/>
    <x v="13"/>
    <n v="4"/>
    <x v="22"/>
    <n v="1"/>
    <n v="26.4"/>
    <x v="7"/>
    <n v="213.58"/>
    <n v="0"/>
    <n v="213.58"/>
  </r>
  <r>
    <s v="COLGATE 3800 DEB."/>
    <s v="Colgate-Palmolive Nederland BV"/>
    <s v="101t"/>
    <n v="101090961905"/>
    <n v="101030165657"/>
    <n v="930"/>
    <s v="Inv Booked"/>
    <s v="0002247350"/>
    <s v="Verkoop"/>
    <n v="170"/>
    <s v="Transport drops zone"/>
    <s v="9 - verwerkt"/>
    <n v="0"/>
    <m/>
    <d v="2023-04-08T00:00:00"/>
    <s v="DROP"/>
    <s v="0001010909619050100987_002"/>
    <m/>
    <m/>
    <m/>
    <s v="EUR"/>
    <n v="76.97"/>
    <s v="EUR"/>
    <n v="76.97"/>
    <s v="EUR"/>
    <n v="76.97"/>
    <n v="76.97"/>
    <n v="0"/>
    <s v="N"/>
    <n v="1223000414"/>
    <d v="2023-05-11T00:00:00"/>
    <m/>
    <d v="2023-04-08T00:00:00"/>
    <s v="00:00"/>
    <s v="23:59"/>
    <d v="2023-04-08T00:00:00"/>
    <s v="06:00"/>
    <s v="07:00"/>
    <n v="13.6"/>
    <s v="ce"/>
    <n v="9372"/>
    <n v="13.6"/>
    <n v="18"/>
    <s v="Kuehne+Nagel Tiel 3 Standpl"/>
    <s v="De Diepert 5"/>
    <s v="Tiel"/>
    <s v="4004 MA"/>
    <s v="NL"/>
    <x v="2"/>
    <s v="Randweg 2"/>
    <x v="6"/>
    <s v="4191 NN"/>
    <s v="NL"/>
    <s v="0002247350"/>
    <s v="0100987_002"/>
    <s v="31V"/>
    <s v="NL001131849B01"/>
    <n v="2"/>
    <n v="0"/>
    <n v="76.97"/>
    <s v="N"/>
    <s v="Peter Appel Transport B.V."/>
    <n v="36622"/>
    <d v="2023-04-08T00:00:00"/>
    <s v="08:02:00"/>
    <n v="0"/>
    <x v="5"/>
    <x v="13"/>
    <n v="4"/>
    <x v="6"/>
    <n v="1"/>
    <n v="26.4"/>
    <x v="2"/>
    <n v="149.41"/>
    <n v="0"/>
    <n v="149.41"/>
  </r>
  <r>
    <s v="COLGATE 3800 DEB."/>
    <s v="Colgate-Palmolive Nederland BV"/>
    <s v="101t"/>
    <n v="101090961905"/>
    <n v="101030165644"/>
    <n v="930"/>
    <s v="Inv Booked"/>
    <s v="0002247354"/>
    <s v="Verkoop"/>
    <n v="170"/>
    <s v="Transport drops zone"/>
    <s v="9 - verwerkt"/>
    <n v="0"/>
    <m/>
    <d v="2023-04-08T00:00:00"/>
    <s v="DROP"/>
    <s v="0001010909619050100987_002"/>
    <m/>
    <m/>
    <m/>
    <s v="EUR"/>
    <n v="72.44"/>
    <s v="EUR"/>
    <n v="72.44"/>
    <s v="EUR"/>
    <n v="72.44"/>
    <n v="72.44"/>
    <n v="0"/>
    <s v="N"/>
    <n v="1223000414"/>
    <d v="2023-05-11T00:00:00"/>
    <m/>
    <d v="2023-04-08T00:00:00"/>
    <s v="00:00"/>
    <s v="23:59"/>
    <d v="2023-04-08T00:00:00"/>
    <s v="06:00"/>
    <s v="07:00"/>
    <n v="12"/>
    <s v="ce"/>
    <n v="11998"/>
    <n v="12.8"/>
    <n v="22"/>
    <s v="Kuehne+Nagel Tiel 3 Standpl"/>
    <s v="De Diepert 5"/>
    <s v="Tiel"/>
    <s v="4004 MA"/>
    <s v="NL"/>
    <x v="2"/>
    <s v="Randweg 2"/>
    <x v="6"/>
    <s v="4191 NN"/>
    <s v="NL"/>
    <s v="0002247354"/>
    <s v="0100987_002"/>
    <s v="31V"/>
    <s v="NL001131849B01"/>
    <n v="2"/>
    <n v="0"/>
    <n v="72.44"/>
    <s v="N"/>
    <s v="Peter Appel Transport B.V."/>
    <n v="36622"/>
    <d v="2023-04-08T00:00:00"/>
    <s v="08:02:00"/>
    <n v="0"/>
    <x v="5"/>
    <x v="13"/>
    <n v="4"/>
    <x v="6"/>
    <n v="0"/>
    <s v=""/>
    <x v="2"/>
    <s v=""/>
    <n v="0"/>
    <s v=""/>
  </r>
  <r>
    <s v="COLGATE 3800 DEB."/>
    <s v="Colgate-Palmolive Nederland BV"/>
    <s v="101t"/>
    <n v="101090961907"/>
    <n v="101030165649"/>
    <n v="930"/>
    <s v="Inv Booked"/>
    <s v="0002247359"/>
    <s v="Verkoop"/>
    <n v="170"/>
    <s v="Transport drops zone"/>
    <s v="9 - verwerkt"/>
    <n v="0"/>
    <m/>
    <d v="2023-04-08T00:00:00"/>
    <s v="DROP"/>
    <s v="0001010909619070100990_002"/>
    <m/>
    <m/>
    <m/>
    <s v="EUR"/>
    <n v="177.15"/>
    <s v="EUR"/>
    <n v="177.15"/>
    <s v="EUR"/>
    <n v="177.15"/>
    <n v="177.15"/>
    <n v="0"/>
    <s v="Y"/>
    <n v="1223000414"/>
    <d v="2023-05-11T00:00:00"/>
    <m/>
    <d v="2023-04-08T00:00:00"/>
    <s v="00:00"/>
    <s v="23:59"/>
    <d v="2023-04-08T00:00:00"/>
    <s v="11:00"/>
    <s v="12:00"/>
    <n v="25"/>
    <s v="ce"/>
    <n v="14375"/>
    <n v="25.6"/>
    <n v="31"/>
    <s v="Kuehne+Nagel Tiel 3 Standpl"/>
    <s v="De Diepert 5"/>
    <s v="Tiel"/>
    <s v="4004 MA"/>
    <s v="NL"/>
    <x v="14"/>
    <s v="Rood 24"/>
    <x v="17"/>
    <s v="6666LT"/>
    <s v="NL"/>
    <s v="0002247359"/>
    <s v="0100990_002"/>
    <s v="31V"/>
    <s v="NL001131849B01"/>
    <n v="2"/>
    <n v="0"/>
    <n v="177.15"/>
    <s v="N"/>
    <s v="Peter Appel Transport B.V."/>
    <n v="36622"/>
    <d v="2023-04-08T00:00:00"/>
    <s v="11:33:00"/>
    <n v="0"/>
    <x v="5"/>
    <x v="13"/>
    <n v="4"/>
    <x v="15"/>
    <n v="1"/>
    <n v="26.400000000000002"/>
    <x v="5"/>
    <n v="182.69"/>
    <n v="0"/>
    <n v="182.69"/>
  </r>
  <r>
    <s v="COLGATE 3800 DEB."/>
    <s v="Colgate-Palmolive Nederland BV"/>
    <s v="101t"/>
    <n v="101090961907"/>
    <n v="101030165647"/>
    <n v="930"/>
    <s v="Inv Booked"/>
    <s v="0002247357"/>
    <s v="Verkoop"/>
    <n v="170"/>
    <s v="Transport drops zone"/>
    <s v="9 - verwerkt"/>
    <n v="0"/>
    <m/>
    <d v="2023-04-08T00:00:00"/>
    <s v="DROP"/>
    <s v="0001010909619070100990_002"/>
    <m/>
    <m/>
    <m/>
    <s v="EUR"/>
    <n v="5.54"/>
    <s v="EUR"/>
    <n v="5.54"/>
    <s v="EUR"/>
    <n v="5.54"/>
    <n v="5.54"/>
    <n v="0"/>
    <s v="Y"/>
    <n v="1223000414"/>
    <d v="2023-05-11T00:00:00"/>
    <m/>
    <d v="2023-04-08T00:00:00"/>
    <s v="00:00"/>
    <s v="23:59"/>
    <d v="2023-04-08T00:00:00"/>
    <s v="11:00"/>
    <s v="12:00"/>
    <n v="0.8"/>
    <s v="ce"/>
    <n v="110"/>
    <n v="0.8"/>
    <n v="0"/>
    <s v="Kuehne+Nagel Tiel 3 Standpl"/>
    <s v="De Diepert 5"/>
    <s v="Tiel"/>
    <s v="4004 MA"/>
    <s v="NL"/>
    <x v="14"/>
    <s v="Rood 24"/>
    <x v="17"/>
    <s v="6666LT"/>
    <s v="NL"/>
    <s v="0002247357"/>
    <s v="0100990_002"/>
    <s v="31V"/>
    <s v="NL001131849B01"/>
    <n v="2"/>
    <n v="0"/>
    <n v="5.54"/>
    <s v="N"/>
    <s v="Peter Appel Transport B.V."/>
    <n v="36622"/>
    <d v="2023-04-08T00:00:00"/>
    <s v="11:33:00"/>
    <n v="0"/>
    <x v="5"/>
    <x v="13"/>
    <n v="4"/>
    <x v="15"/>
    <n v="0"/>
    <s v=""/>
    <x v="5"/>
    <s v=""/>
    <n v="0"/>
    <s v=""/>
  </r>
  <r>
    <s v="COLGATE 3800 DEB."/>
    <s v="Colgate-Palmolive Nederland BV"/>
    <s v="101t"/>
    <n v="0"/>
    <n v="101030166258"/>
    <n v="930"/>
    <s v="Inv Booked"/>
    <s v="0002247405"/>
    <s v="Verkoop"/>
    <n v="200"/>
    <s v="Transport drops"/>
    <s v="9 - verwerkt"/>
    <n v="0"/>
    <m/>
    <d v="2023-04-11T00:00:00"/>
    <m/>
    <m/>
    <m/>
    <m/>
    <m/>
    <s v="EUR"/>
    <n v="54.4"/>
    <s v="EUR"/>
    <n v="54.4"/>
    <s v="EUR"/>
    <n v="54.4"/>
    <n v="54.4"/>
    <n v="0"/>
    <s v="N"/>
    <n v="1223000414"/>
    <d v="2023-05-11T00:00:00"/>
    <m/>
    <d v="2023-04-11T00:00:00"/>
    <s v="00:00"/>
    <s v="23:59"/>
    <d v="2023-04-11T00:00:00"/>
    <s v="07:00"/>
    <s v="13:00"/>
    <n v="0.8"/>
    <s v="ce"/>
    <n v="6"/>
    <n v="0.8"/>
    <n v="0"/>
    <s v="Kuehne+Nagel Tiel 3 Standpl"/>
    <s v="De Diepert 5"/>
    <s v="Tiel"/>
    <s v="4004 MA"/>
    <s v="NL"/>
    <x v="35"/>
    <s v="POMPHOEKWEG 1"/>
    <x v="37"/>
    <s v="5222 BE"/>
    <s v="NL"/>
    <s v="0002247405"/>
    <m/>
    <s v="31V"/>
    <s v="NL001131849B01"/>
    <n v="2"/>
    <n v="0"/>
    <n v="54.4"/>
    <s v="N"/>
    <s v="Peter Appel Transport B.V."/>
    <n v="36744"/>
    <d v="2023-04-11T00:00:00"/>
    <s v="13:00:00"/>
    <n v="0"/>
    <x v="1"/>
    <x v="14"/>
    <n v="4"/>
    <x v="31"/>
    <n v="0"/>
    <s v=""/>
    <x v="6"/>
    <s v=""/>
    <n v="0"/>
    <s v=""/>
  </r>
  <r>
    <s v="COLGATE 3800 DEB."/>
    <s v="Colgate-Palmolive Nederland BV"/>
    <s v="101t"/>
    <n v="0"/>
    <n v="101030166259"/>
    <n v="930"/>
    <s v="Inv Booked"/>
    <s v="0002247403"/>
    <s v="Verkoop"/>
    <n v="200"/>
    <s v="Transport drops"/>
    <s v="9 - verwerkt"/>
    <n v="0"/>
    <m/>
    <d v="2023-04-11T00:00:00"/>
    <m/>
    <m/>
    <m/>
    <m/>
    <m/>
    <s v="EUR"/>
    <n v="54.4"/>
    <s v="EUR"/>
    <n v="54.4"/>
    <s v="EUR"/>
    <n v="54.4"/>
    <n v="54.4"/>
    <n v="0"/>
    <s v="N"/>
    <n v="1223000414"/>
    <d v="2023-05-11T00:00:00"/>
    <m/>
    <d v="2023-04-11T00:00:00"/>
    <s v="00:00"/>
    <s v="23:59"/>
    <d v="2023-04-11T00:00:00"/>
    <s v="09:00"/>
    <s v="16:00"/>
    <n v="0"/>
    <s v="ce"/>
    <n v="1"/>
    <n v="0.8"/>
    <n v="0"/>
    <s v="Kuehne+Nagel Tiel 3 Standpl"/>
    <s v="De Diepert 5"/>
    <s v="Tiel"/>
    <s v="4004 MA"/>
    <s v="NL"/>
    <x v="38"/>
    <s v="Andries Copierhof 2"/>
    <x v="40"/>
    <s v="3059 LM"/>
    <s v="NL"/>
    <s v="0002247403"/>
    <m/>
    <s v="31V"/>
    <s v="NL001131849B01"/>
    <n v="2"/>
    <n v="0"/>
    <n v="54.4"/>
    <s v="N"/>
    <s v="Peter Appel Transport B.V."/>
    <n v="36744"/>
    <d v="2023-04-11T00:00:00"/>
    <s v="16:00:00"/>
    <n v="0"/>
    <x v="1"/>
    <x v="14"/>
    <n v="4"/>
    <x v="33"/>
    <n v="0"/>
    <s v=""/>
    <x v="6"/>
    <s v=""/>
    <n v="0"/>
    <s v=""/>
  </r>
  <r>
    <s v="COLGATE 3800 DEB."/>
    <s v="Colgate-Palmolive Nederland BV"/>
    <s v="101t"/>
    <n v="0"/>
    <n v="101030166260"/>
    <n v="930"/>
    <s v="Inv Booked"/>
    <s v="0002247404"/>
    <s v="Verkoop"/>
    <n v="200"/>
    <s v="Transport drops"/>
    <s v="9 - verwerkt"/>
    <n v="0"/>
    <m/>
    <d v="2023-04-11T00:00:00"/>
    <m/>
    <m/>
    <m/>
    <m/>
    <m/>
    <s v="EUR"/>
    <n v="54.4"/>
    <s v="EUR"/>
    <n v="54.4"/>
    <s v="EUR"/>
    <n v="54.4"/>
    <n v="54.4"/>
    <n v="0"/>
    <s v="N"/>
    <n v="1223000414"/>
    <d v="2023-05-11T00:00:00"/>
    <m/>
    <d v="2023-04-11T00:00:00"/>
    <s v="00:00"/>
    <s v="23:59"/>
    <d v="2023-04-11T00:00:00"/>
    <s v="08:00"/>
    <s v="16:00"/>
    <n v="0.8"/>
    <s v="ce"/>
    <n v="95"/>
    <n v="0.8"/>
    <n v="0"/>
    <s v="Kuehne+Nagel Tiel 3 Standpl"/>
    <s v="De Diepert 5"/>
    <s v="Tiel"/>
    <s v="4004 MA"/>
    <s v="NL"/>
    <x v="27"/>
    <s v="Business Park Stein 192"/>
    <x v="50"/>
    <s v="6181MA"/>
    <s v="NL"/>
    <s v="0002247404"/>
    <m/>
    <s v="31V"/>
    <s v="NL001131849B01"/>
    <n v="2"/>
    <n v="0"/>
    <n v="54.4"/>
    <s v="N"/>
    <s v="Peter Appel Transport B.V."/>
    <n v="36744"/>
    <d v="2023-04-11T00:00:00"/>
    <s v="16:00:00"/>
    <n v="0"/>
    <x v="1"/>
    <x v="14"/>
    <n v="4"/>
    <x v="1"/>
    <n v="0"/>
    <s v=""/>
    <x v="0"/>
    <s v=""/>
    <n v="0"/>
    <s v=""/>
  </r>
  <r>
    <s v="COLGATE 3800 DEB."/>
    <s v="Colgate-Palmolive Nederland BV"/>
    <s v="101t"/>
    <n v="101090962157"/>
    <n v="101030165666"/>
    <n v="930"/>
    <s v="Inv Booked"/>
    <s v="0002247361"/>
    <s v="Verkoop"/>
    <n v="170"/>
    <s v="Transport drops zone"/>
    <s v="9 - verwerkt"/>
    <n v="0"/>
    <m/>
    <d v="2023-04-11T00:00:00"/>
    <s v="DROP"/>
    <s v="0001010909621570101068_002"/>
    <m/>
    <m/>
    <m/>
    <s v="EUR"/>
    <n v="24.96"/>
    <s v="EUR"/>
    <n v="24.96"/>
    <s v="EUR"/>
    <n v="24.96"/>
    <n v="24.96"/>
    <n v="0"/>
    <s v="N"/>
    <n v="1223000414"/>
    <d v="2023-05-11T00:00:00"/>
    <m/>
    <d v="2023-04-11T00:00:00"/>
    <s v="00:00"/>
    <s v="23:59"/>
    <d v="2023-04-11T00:00:00"/>
    <s v="06:00"/>
    <s v="07:00"/>
    <n v="4"/>
    <s v="ce"/>
    <n v="2773"/>
    <n v="4"/>
    <n v="5"/>
    <s v="Kuehne+Nagel Tiel 3 Standpl"/>
    <s v="De Diepert 5"/>
    <s v="Tiel"/>
    <s v="4004 MA"/>
    <s v="NL"/>
    <x v="2"/>
    <s v="Randweg 2"/>
    <x v="6"/>
    <s v="4191 NN"/>
    <s v="NL"/>
    <s v="0002247361"/>
    <s v="0101068_002"/>
    <s v="31V"/>
    <s v="NL001131849B01"/>
    <n v="2"/>
    <n v="0"/>
    <n v="24.96"/>
    <s v="N"/>
    <s v="Peter Appel Transport B.V."/>
    <n v="36622"/>
    <d v="2023-04-11T00:00:00"/>
    <s v="07:26:00"/>
    <n v="0"/>
    <x v="1"/>
    <x v="14"/>
    <n v="4"/>
    <x v="6"/>
    <n v="1"/>
    <n v="21.6"/>
    <x v="2"/>
    <n v="134.78"/>
    <n v="0"/>
    <n v="134.78"/>
  </r>
  <r>
    <s v="COLGATE 3800 DEB."/>
    <s v="Colgate-Palmolive Nederland BV"/>
    <s v="101t"/>
    <n v="101090962145"/>
    <n v="101030165667"/>
    <n v="930"/>
    <s v="Inv Booked"/>
    <s v="0002247370"/>
    <s v="Verkoop"/>
    <n v="170"/>
    <s v="Transport drops zone"/>
    <s v="9 - verwerkt"/>
    <n v="0"/>
    <m/>
    <d v="2023-04-11T00:00:00"/>
    <s v="DROP"/>
    <s v="0001010909621450101066_002"/>
    <m/>
    <m/>
    <m/>
    <s v="EUR"/>
    <n v="209.66"/>
    <s v="EUR"/>
    <n v="209.66"/>
    <s v="EUR"/>
    <n v="209.66"/>
    <n v="209.66"/>
    <n v="0"/>
    <s v="N"/>
    <n v="1223000414"/>
    <d v="2023-05-11T00:00:00"/>
    <m/>
    <d v="2023-04-11T00:00:00"/>
    <s v="00:00"/>
    <s v="23:59"/>
    <d v="2023-04-11T00:00:00"/>
    <s v="08:00"/>
    <s v="15:00"/>
    <n v="11.2"/>
    <s v="ce"/>
    <n v="12956"/>
    <n v="11.2"/>
    <n v="21"/>
    <s v="Kuehne+Nagel Tiel 3 Standpl"/>
    <s v="De Diepert 5"/>
    <s v="Tiel"/>
    <s v="4004 MA"/>
    <s v="NL"/>
    <x v="8"/>
    <s v="Orionweg 2"/>
    <x v="10"/>
    <s v="8938 AH"/>
    <s v="NL"/>
    <s v="0002247370"/>
    <s v="0101066_002"/>
    <s v="31V"/>
    <s v="NL001131849B01"/>
    <n v="2"/>
    <n v="0"/>
    <n v="209.66"/>
    <s v="N"/>
    <s v="Peter Appel Transport B.V."/>
    <n v="36622"/>
    <d v="2023-04-11T00:00:00"/>
    <s v="08:42:00"/>
    <n v="0"/>
    <x v="1"/>
    <x v="14"/>
    <n v="4"/>
    <x v="9"/>
    <n v="1"/>
    <n v="16"/>
    <x v="0"/>
    <n v="299.52"/>
    <n v="0"/>
    <n v="299.52"/>
  </r>
  <r>
    <s v="COLGATE 3800 DEB."/>
    <s v="Colgate-Palmolive Nederland BV"/>
    <s v="101t"/>
    <n v="101090962172"/>
    <n v="101030165668"/>
    <n v="930"/>
    <s v="Inv Booked"/>
    <s v="0002247377"/>
    <s v="Verkoop"/>
    <n v="170"/>
    <s v="Transport drops zone"/>
    <s v="9 - verwerkt"/>
    <n v="0"/>
    <m/>
    <d v="2023-04-11T00:00:00"/>
    <s v="DROP"/>
    <s v="0001010909621720101073_002"/>
    <m/>
    <m/>
    <m/>
    <s v="EUR"/>
    <n v="64.16"/>
    <s v="EUR"/>
    <n v="64.16"/>
    <s v="EUR"/>
    <n v="64.16"/>
    <n v="64.16"/>
    <n v="0"/>
    <s v="N"/>
    <n v="1223000414"/>
    <d v="2023-05-11T00:00:00"/>
    <m/>
    <d v="2023-04-11T00:00:00"/>
    <s v="00:00"/>
    <s v="23:59"/>
    <d v="2023-04-11T00:00:00"/>
    <s v="06:00"/>
    <s v="17:00"/>
    <n v="3.2"/>
    <s v="ce"/>
    <n v="2950"/>
    <n v="3.2"/>
    <n v="4"/>
    <s v="Kuehne+Nagel Tiel 3 Standpl"/>
    <s v="De Diepert 5"/>
    <s v="Tiel"/>
    <s v="4004 MA"/>
    <s v="NL"/>
    <x v="46"/>
    <s v="FLORIJNSTRAAT  4C"/>
    <x v="23"/>
    <s v="4903 RM"/>
    <s v="NL"/>
    <s v="0002247377"/>
    <s v="0101073_002"/>
    <s v="31V"/>
    <s v="NL001131849B01"/>
    <n v="2"/>
    <n v="0"/>
    <n v="64.16"/>
    <s v="N"/>
    <s v="Peter Appel Transport B.V."/>
    <n v="36622"/>
    <d v="2023-04-11T00:00:00"/>
    <s v="09:41:00"/>
    <n v="0"/>
    <x v="1"/>
    <x v="14"/>
    <n v="4"/>
    <x v="34"/>
    <n v="1"/>
    <n v="3.2"/>
    <x v="5"/>
    <n v="64.16"/>
    <n v="0"/>
    <n v="64.16"/>
  </r>
  <r>
    <s v="COLGATE 3800 DEB."/>
    <s v="Colgate-Palmolive Nederland BV"/>
    <s v="101t"/>
    <n v="101090961921"/>
    <n v="101030165669"/>
    <n v="930"/>
    <s v="Inv Booked"/>
    <s v="0002247373"/>
    <s v="Verkoop"/>
    <n v="170"/>
    <s v="Transport drops zone"/>
    <s v="9 - verwerkt"/>
    <n v="0"/>
    <m/>
    <d v="2023-04-11T00:00:00"/>
    <s v="DROP"/>
    <s v="0001010909619210101002_002"/>
    <m/>
    <m/>
    <m/>
    <s v="EUR"/>
    <n v="333.96"/>
    <s v="EUR"/>
    <n v="333.96"/>
    <s v="EUR"/>
    <n v="333.96"/>
    <n v="333.96"/>
    <n v="0"/>
    <s v="N"/>
    <n v="1223000414"/>
    <d v="2023-05-11T00:00:00"/>
    <m/>
    <d v="2023-04-11T00:00:00"/>
    <s v="00:00"/>
    <s v="23:59"/>
    <d v="2023-04-11T00:00:00"/>
    <s v="07:00"/>
    <s v="07:00"/>
    <n v="26.4"/>
    <s v="ce"/>
    <n v="21175"/>
    <n v="26.4"/>
    <n v="40"/>
    <s v="Kuehne+Nagel Tiel 3 Standpl"/>
    <s v="De Diepert 5"/>
    <s v="Tiel"/>
    <s v="4004 MA"/>
    <s v="NL"/>
    <x v="1"/>
    <s v="Fahrenheitweg 1"/>
    <x v="1"/>
    <s v="6101WR"/>
    <s v="NL"/>
    <s v="0002247373"/>
    <s v="0101002_002"/>
    <s v="31V"/>
    <s v="NL001131849B01"/>
    <n v="2"/>
    <n v="0"/>
    <n v="333.96"/>
    <s v="N"/>
    <s v="Peter Appel Transport B.V."/>
    <n v="36622"/>
    <d v="2023-04-11T00:00:00"/>
    <s v="07:30:00"/>
    <n v="0"/>
    <x v="1"/>
    <x v="14"/>
    <n v="4"/>
    <x v="1"/>
    <n v="1"/>
    <n v="26.4"/>
    <x v="1"/>
    <n v="333.96"/>
    <n v="0"/>
    <n v="333.96"/>
  </r>
  <r>
    <s v="COLGATE 3800 DEB."/>
    <s v="Colgate-Palmolive Nederland BV"/>
    <s v="101t"/>
    <n v="101090962501"/>
    <n v="101030165670"/>
    <n v="930"/>
    <s v="Inv Booked"/>
    <s v="0002247368"/>
    <s v="Verkoop"/>
    <n v="170"/>
    <s v="Transport drops zone"/>
    <s v="9 - verwerkt"/>
    <n v="0"/>
    <m/>
    <d v="2023-04-11T00:00:00"/>
    <s v="DROP"/>
    <s v="0001010909625010101317_002"/>
    <m/>
    <m/>
    <m/>
    <s v="EUR"/>
    <n v="136.63999999999999"/>
    <s v="EUR"/>
    <n v="136.63999999999999"/>
    <s v="EUR"/>
    <n v="136.63999999999999"/>
    <n v="136.63999999999999"/>
    <n v="0"/>
    <s v="N"/>
    <n v="1223000414"/>
    <d v="2023-05-11T00:00:00"/>
    <m/>
    <d v="2023-04-11T00:00:00"/>
    <s v="00:00"/>
    <s v="23:59"/>
    <d v="2023-04-11T00:00:00"/>
    <s v="08:00"/>
    <s v="08:00"/>
    <n v="16"/>
    <s v="ce"/>
    <n v="15359"/>
    <n v="16"/>
    <n v="21"/>
    <s v="Kuehne+Nagel Tiel 3 Standpl"/>
    <s v="De Diepert 5"/>
    <s v="Tiel"/>
    <s v="4004 MA"/>
    <s v="NL"/>
    <x v="14"/>
    <s v="Rood 24"/>
    <x v="17"/>
    <s v="6666LT"/>
    <s v="NL"/>
    <s v="0002247368"/>
    <s v="0101317_002"/>
    <s v="31V"/>
    <s v="NL001131849B01"/>
    <n v="2"/>
    <n v="0"/>
    <n v="136.63999999999999"/>
    <s v="N"/>
    <s v="Peter Appel Transport B.V."/>
    <n v="36622"/>
    <d v="2023-04-11T00:00:00"/>
    <s v="11:13:00"/>
    <n v="0"/>
    <x v="1"/>
    <x v="14"/>
    <n v="4"/>
    <x v="15"/>
    <n v="1"/>
    <n v="16.8"/>
    <x v="5"/>
    <n v="143.47"/>
    <n v="0"/>
    <n v="143.47"/>
  </r>
  <r>
    <s v="COLGATE 3800 DEB."/>
    <s v="Colgate-Palmolive Nederland BV"/>
    <s v="101t"/>
    <n v="101090961971"/>
    <n v="101030165671"/>
    <n v="930"/>
    <s v="Inv Booked"/>
    <s v="0002247367"/>
    <s v="Verkoop"/>
    <n v="170"/>
    <s v="Transport drops zone"/>
    <s v="9 - verwerkt"/>
    <n v="0"/>
    <m/>
    <d v="2023-04-11T00:00:00"/>
    <s v="DROP"/>
    <s v="0001010909619710101056_008"/>
    <m/>
    <m/>
    <m/>
    <s v="EUR"/>
    <n v="97.15"/>
    <s v="EUR"/>
    <n v="97.15"/>
    <s v="EUR"/>
    <n v="97.15"/>
    <n v="97.15"/>
    <n v="0"/>
    <s v="N"/>
    <n v="1223000414"/>
    <d v="2023-05-11T00:00:00"/>
    <m/>
    <d v="2023-04-11T00:00:00"/>
    <s v="00:00"/>
    <s v="23:59"/>
    <d v="2023-04-11T00:00:00"/>
    <s v="13:00"/>
    <s v="17:30"/>
    <n v="3.2"/>
    <s v="ce"/>
    <n v="2809"/>
    <n v="3.2"/>
    <n v="4"/>
    <s v="Kuehne+Nagel Tiel 3 Standpl"/>
    <s v="De Diepert 5"/>
    <s v="Tiel"/>
    <s v="4004 MA"/>
    <s v="NL"/>
    <x v="9"/>
    <s v="Edisonstraat 3"/>
    <x v="12"/>
    <s v="8606JH"/>
    <s v="NL"/>
    <s v="0002247367"/>
    <s v="0101056_008"/>
    <s v="31V"/>
    <s v="NL001131849B01"/>
    <n v="2"/>
    <n v="0"/>
    <n v="97.15"/>
    <s v="N"/>
    <s v="Peter Appel Transport B.V."/>
    <n v="36622"/>
    <d v="2023-04-11T00:00:00"/>
    <s v="17:30:00"/>
    <n v="0"/>
    <x v="1"/>
    <x v="14"/>
    <n v="4"/>
    <x v="10"/>
    <n v="1"/>
    <n v="3.2"/>
    <x v="3"/>
    <n v="97.15"/>
    <n v="0"/>
    <n v="97.15"/>
  </r>
  <r>
    <s v="COLGATE 3800 DEB."/>
    <s v="Colgate-Palmolive Nederland BV"/>
    <s v="101t"/>
    <n v="101090962147"/>
    <n v="101030165672"/>
    <n v="930"/>
    <s v="Inv Booked"/>
    <s v="0002247375"/>
    <s v="Verkoop"/>
    <n v="170"/>
    <s v="Transport drops zone"/>
    <s v="9 - verwerkt"/>
    <n v="0"/>
    <m/>
    <d v="2023-04-11T00:00:00"/>
    <s v="DROP"/>
    <s v="0001010909621470101065_002"/>
    <m/>
    <m/>
    <m/>
    <s v="EUR"/>
    <n v="302.18"/>
    <s v="EUR"/>
    <n v="302.18"/>
    <s v="EUR"/>
    <n v="302.18"/>
    <n v="302.18"/>
    <n v="0"/>
    <s v="N"/>
    <n v="1223000414"/>
    <d v="2023-05-11T00:00:00"/>
    <m/>
    <d v="2023-04-11T00:00:00"/>
    <s v="00:00"/>
    <s v="23:59"/>
    <d v="2023-04-11T00:00:00"/>
    <s v="07:00"/>
    <s v="07:00"/>
    <n v="21.6"/>
    <s v="ce"/>
    <n v="23341"/>
    <n v="21.6"/>
    <n v="38"/>
    <s v="Kuehne+Nagel Tiel 3 Standpl"/>
    <s v="De Diepert 5"/>
    <s v="Tiel"/>
    <s v="4004 MA"/>
    <s v="NL"/>
    <x v="1"/>
    <s v="Fahrenheitweg 1"/>
    <x v="1"/>
    <s v="6101WR"/>
    <s v="NL"/>
    <s v="0002247375"/>
    <s v="0101065_002"/>
    <s v="31V"/>
    <s v="NL001131849B01"/>
    <n v="2"/>
    <n v="0"/>
    <n v="302.18"/>
    <s v="N"/>
    <s v="Peter Appel Transport B.V."/>
    <n v="36622"/>
    <d v="2023-04-11T00:00:00"/>
    <s v="07:22:00"/>
    <n v="0"/>
    <x v="1"/>
    <x v="14"/>
    <n v="4"/>
    <x v="1"/>
    <n v="1"/>
    <n v="21.6"/>
    <x v="1"/>
    <n v="302.18"/>
    <n v="0"/>
    <n v="302.18"/>
  </r>
  <r>
    <s v="COLGATE 3800 DEB."/>
    <s v="Colgate-Palmolive Nederland BV"/>
    <s v="101t"/>
    <n v="101090962504"/>
    <n v="101030165673"/>
    <n v="930"/>
    <s v="Inv Booked"/>
    <s v="0002247371"/>
    <s v="Verkoop"/>
    <n v="170"/>
    <s v="Transport drops zone"/>
    <s v="9 - verwerkt"/>
    <n v="0"/>
    <m/>
    <d v="2023-04-11T00:00:00"/>
    <s v="DROP"/>
    <s v="0001010909625040101323_002"/>
    <m/>
    <m/>
    <m/>
    <s v="EUR"/>
    <n v="226.13"/>
    <s v="EUR"/>
    <n v="226.13"/>
    <s v="EUR"/>
    <n v="226.13"/>
    <n v="226.13"/>
    <n v="0"/>
    <s v="N"/>
    <n v="1223000414"/>
    <d v="2023-05-11T00:00:00"/>
    <m/>
    <d v="2023-04-11T00:00:00"/>
    <s v="00:00"/>
    <s v="23:59"/>
    <d v="2023-04-11T00:00:00"/>
    <s v="12:00"/>
    <s v="13:00"/>
    <n v="16.8"/>
    <s v="ce"/>
    <n v="14376"/>
    <n v="16.8"/>
    <n v="24"/>
    <s v="Kuehne+Nagel Tiel 3 Standpl"/>
    <s v="De Diepert 5"/>
    <s v="Tiel"/>
    <s v="4004 MA"/>
    <s v="NL"/>
    <x v="16"/>
    <s v="Rijnland 4"/>
    <x v="19"/>
    <s v="1948RL"/>
    <s v="NL"/>
    <s v="0002247371"/>
    <s v="0101323_002"/>
    <s v="31V"/>
    <s v="NL001131849B01"/>
    <n v="2"/>
    <n v="0"/>
    <n v="226.13"/>
    <s v="N"/>
    <s v="Peter Appel Transport B.V."/>
    <n v="36622"/>
    <d v="2023-04-11T00:00:00"/>
    <s v="17:06:00"/>
    <n v="0"/>
    <x v="1"/>
    <x v="14"/>
    <n v="4"/>
    <x v="17"/>
    <n v="1"/>
    <n v="16.8"/>
    <x v="0"/>
    <n v="226.13"/>
    <n v="0"/>
    <n v="226.13"/>
  </r>
  <r>
    <s v="COLGATE 3800 DEB."/>
    <s v="Colgate-Palmolive Nederland BV"/>
    <s v="101t"/>
    <n v="101090961929"/>
    <n v="101030165674"/>
    <n v="930"/>
    <s v="Inv Booked"/>
    <s v="0002247379"/>
    <s v="Verkoop"/>
    <n v="170"/>
    <s v="Transport drops zone"/>
    <s v="9 - verwerkt"/>
    <n v="0"/>
    <m/>
    <d v="2023-04-11T00:00:00"/>
    <s v="DROP"/>
    <s v="0001010909619290101012_002"/>
    <m/>
    <m/>
    <m/>
    <s v="EUR"/>
    <n v="296.47000000000003"/>
    <s v="EUR"/>
    <n v="296.47000000000003"/>
    <s v="EUR"/>
    <n v="296.47000000000003"/>
    <n v="296.47000000000003"/>
    <n v="0"/>
    <s v="N"/>
    <n v="1223000414"/>
    <d v="2023-05-11T00:00:00"/>
    <m/>
    <d v="2023-04-11T00:00:00"/>
    <s v="00:00"/>
    <s v="23:59"/>
    <d v="2023-04-11T00:00:00"/>
    <s v="09:00"/>
    <s v="09:00"/>
    <n v="26"/>
    <s v="ce"/>
    <n v="16677"/>
    <n v="26.4"/>
    <n v="42"/>
    <s v="Kuehne+Nagel Tiel 3 Standpl"/>
    <s v="De Diepert 5"/>
    <s v="Tiel"/>
    <s v="4004 MA"/>
    <s v="NL"/>
    <x v="1"/>
    <s v="Perenmarkt 15"/>
    <x v="2"/>
    <s v="1681PG"/>
    <s v="NL"/>
    <s v="0002247379"/>
    <s v="0101012_002"/>
    <s v="31V"/>
    <s v="NL001131849B01"/>
    <n v="2"/>
    <n v="0"/>
    <n v="296.47000000000003"/>
    <s v="N"/>
    <s v="Peter Appel Transport B.V."/>
    <n v="36622"/>
    <d v="2023-04-11T00:00:00"/>
    <s v="09:57:00"/>
    <n v="0"/>
    <x v="1"/>
    <x v="14"/>
    <n v="4"/>
    <x v="2"/>
    <n v="1"/>
    <n v="26.4"/>
    <x v="1"/>
    <n v="296.47000000000003"/>
    <n v="0"/>
    <n v="296.47000000000003"/>
  </r>
  <r>
    <s v="COLGATE 3800 DEB."/>
    <s v="Colgate-Palmolive Nederland BV"/>
    <s v="101t"/>
    <n v="101090962145"/>
    <n v="101030165654"/>
    <n v="930"/>
    <s v="Inv Booked"/>
    <s v="0002247372"/>
    <s v="Verkoop"/>
    <n v="170"/>
    <s v="Transport drops zone"/>
    <s v="9 - verwerkt"/>
    <n v="0"/>
    <m/>
    <d v="2023-04-11T00:00:00"/>
    <s v="DROP"/>
    <s v="0001010909621450101066_002"/>
    <m/>
    <m/>
    <m/>
    <s v="EUR"/>
    <n v="89.86"/>
    <s v="EUR"/>
    <n v="89.86"/>
    <s v="EUR"/>
    <n v="89.86"/>
    <n v="89.86"/>
    <n v="0"/>
    <s v="N"/>
    <n v="1223000414"/>
    <d v="2023-05-11T00:00:00"/>
    <m/>
    <d v="2023-04-11T00:00:00"/>
    <s v="00:00"/>
    <s v="23:59"/>
    <d v="2023-04-11T00:00:00"/>
    <s v="08:00"/>
    <s v="15:00"/>
    <n v="4.8"/>
    <s v="ce"/>
    <n v="5687"/>
    <n v="4.8"/>
    <n v="9"/>
    <s v="Kuehne+Nagel Tiel 3 Standpl"/>
    <s v="De Diepert 5"/>
    <s v="Tiel"/>
    <s v="4004 MA"/>
    <s v="NL"/>
    <x v="8"/>
    <s v="Orionweg 2"/>
    <x v="10"/>
    <s v="8938 AH"/>
    <s v="NL"/>
    <s v="0002247372"/>
    <s v="0101066_002"/>
    <s v="31V"/>
    <s v="NL001131849B01"/>
    <n v="2"/>
    <n v="0"/>
    <n v="89.86"/>
    <s v="N"/>
    <s v="Peter Appel Transport B.V."/>
    <n v="36622"/>
    <d v="2023-04-11T00:00:00"/>
    <s v="08:42:00"/>
    <n v="0"/>
    <x v="1"/>
    <x v="14"/>
    <n v="4"/>
    <x v="9"/>
    <n v="0"/>
    <s v=""/>
    <x v="0"/>
    <s v=""/>
    <n v="0"/>
    <s v=""/>
  </r>
  <r>
    <s v="COLGATE 3800 DEB."/>
    <s v="Colgate-Palmolive Nederland BV"/>
    <s v="101t"/>
    <n v="101090961971"/>
    <n v="101030165655"/>
    <n v="980"/>
    <s v="Cancel No In"/>
    <s v="0002247358"/>
    <s v="Verkoop"/>
    <n v="170"/>
    <s v="Transport drops zone"/>
    <s v="0 - ingevoerd"/>
    <n v="0"/>
    <m/>
    <d v="2023-04-11T00:00:00"/>
    <s v="DROP"/>
    <s v="0001010909619710101056_002"/>
    <n v="55.85"/>
    <n v="2.4"/>
    <m/>
    <s v="EUR"/>
    <n v="18.62"/>
    <s v="EUR"/>
    <n v="0"/>
    <s v="EUR"/>
    <n v="18.62"/>
    <n v="0"/>
    <n v="-18.62"/>
    <s v="N"/>
    <m/>
    <m/>
    <m/>
    <d v="2023-04-11T00:00:00"/>
    <s v="00:00"/>
    <s v="23:59"/>
    <d v="2023-04-11T00:00:00"/>
    <s v="07:00"/>
    <s v="07:00"/>
    <n v="0.8"/>
    <s v="ce"/>
    <n v="276"/>
    <n v="0.8"/>
    <n v="0"/>
    <s v="Kuehne+Nagel Tiel 3 Standpl"/>
    <s v="De Diepert 5"/>
    <s v="Tiel"/>
    <s v="4004 MA"/>
    <s v="NL"/>
    <x v="41"/>
    <s v="Asteriastraat 9"/>
    <x v="3"/>
    <s v="5047 RM"/>
    <s v="NL"/>
    <s v="0002247358"/>
    <s v="0101056_002"/>
    <m/>
    <s v="NL001131849B01"/>
    <n v="2"/>
    <n v="0"/>
    <n v="0"/>
    <s v="N"/>
    <s v="Peter Appel Transport B.V."/>
    <n v="36622"/>
    <d v="2023-04-11T00:00:00"/>
    <s v="07:30:00"/>
    <n v="0"/>
    <x v="1"/>
    <x v="14"/>
    <n v="4"/>
    <x v="3"/>
    <n v="1"/>
    <n v="2.4000000000000004"/>
    <x v="0"/>
    <n v="55.849999999999994"/>
    <n v="0"/>
    <n v="55.849999999999994"/>
  </r>
  <r>
    <s v="COLGATE 3800 DEB."/>
    <s v="Colgate-Palmolive Nederland BV"/>
    <s v="101t"/>
    <n v="101090962215"/>
    <n v="101030165656"/>
    <n v="930"/>
    <s v="Inv Booked"/>
    <s v="0002247360"/>
    <s v="Verkoop"/>
    <n v="170"/>
    <s v="Transport drops zone"/>
    <s v="9 - verwerkt"/>
    <n v="0"/>
    <m/>
    <d v="2023-04-11T00:00:00"/>
    <s v="DROP"/>
    <s v="0001010909622150101081_002"/>
    <m/>
    <m/>
    <m/>
    <s v="EUR"/>
    <n v="49.36"/>
    <s v="EUR"/>
    <n v="49.36"/>
    <s v="EUR"/>
    <n v="49.36"/>
    <n v="49.36"/>
    <n v="0"/>
    <s v="N"/>
    <n v="1223000414"/>
    <d v="2023-05-11T00:00:00"/>
    <m/>
    <d v="2023-04-11T00:00:00"/>
    <s v="00:00"/>
    <s v="23:59"/>
    <d v="2023-04-11T00:00:00"/>
    <s v="20:00"/>
    <s v="21:30"/>
    <n v="1.6"/>
    <s v="ce"/>
    <n v="576"/>
    <n v="1.6"/>
    <n v="0"/>
    <s v="Kuehne+Nagel Tiel 3 Standpl"/>
    <s v="De Diepert 5"/>
    <s v="Tiel"/>
    <s v="4004 MA"/>
    <s v="NL"/>
    <x v="4"/>
    <s v="Watergoorweg 81"/>
    <x v="5"/>
    <s v="3861MA"/>
    <s v="NL"/>
    <s v="0002247360"/>
    <s v="0101081_002"/>
    <s v="31V"/>
    <s v="NL001131849B01"/>
    <n v="2"/>
    <n v="0"/>
    <n v="49.36"/>
    <s v="N"/>
    <s v="Peter Appel Transport B.V."/>
    <n v="36622"/>
    <d v="2023-04-11T00:00:00"/>
    <s v="21:17:00"/>
    <n v="0"/>
    <x v="1"/>
    <x v="14"/>
    <n v="4"/>
    <x v="5"/>
    <n v="1"/>
    <n v="1.6"/>
    <x v="3"/>
    <n v="49.36"/>
    <n v="0"/>
    <n v="49.36"/>
  </r>
  <r>
    <s v="COLGATE 3800 DEB."/>
    <s v="Colgate-Palmolive Nederland BV"/>
    <s v="101t"/>
    <n v="101090961936"/>
    <n v="101030165658"/>
    <n v="930"/>
    <s v="Inv Booked"/>
    <s v="0002247376"/>
    <s v="Verkoop"/>
    <n v="170"/>
    <s v="Transport drops zone"/>
    <s v="9 - verwerkt"/>
    <n v="0"/>
    <m/>
    <d v="2023-04-11T00:00:00"/>
    <s v="DROP"/>
    <s v="0001010909619360101019_002"/>
    <m/>
    <m/>
    <m/>
    <s v="EUR"/>
    <n v="296.47000000000003"/>
    <s v="EUR"/>
    <n v="296.47000000000003"/>
    <s v="EUR"/>
    <n v="296.47000000000003"/>
    <n v="296.47000000000003"/>
    <n v="0"/>
    <s v="N"/>
    <n v="1223000414"/>
    <d v="2023-05-11T00:00:00"/>
    <m/>
    <d v="2023-04-11T00:00:00"/>
    <s v="00:00"/>
    <s v="23:59"/>
    <d v="2023-04-11T00:00:00"/>
    <s v="11:00"/>
    <s v="11:00"/>
    <n v="26"/>
    <s v="ce"/>
    <n v="22419"/>
    <n v="26.4"/>
    <n v="46"/>
    <s v="Kuehne+Nagel Tiel 3 Standpl"/>
    <s v="De Diepert 5"/>
    <s v="Tiel"/>
    <s v="4004 MA"/>
    <s v="NL"/>
    <x v="1"/>
    <s v="Perenmarkt 15"/>
    <x v="2"/>
    <s v="1681PG"/>
    <s v="NL"/>
    <s v="0002247376"/>
    <s v="0101019_002"/>
    <s v="31V"/>
    <s v="NL001131849B01"/>
    <n v="2"/>
    <n v="0"/>
    <n v="296.47000000000003"/>
    <s v="N"/>
    <s v="Peter Appel Transport B.V."/>
    <n v="36622"/>
    <d v="2023-04-11T00:00:00"/>
    <s v="13:06:00"/>
    <n v="14"/>
    <x v="1"/>
    <x v="14"/>
    <n v="4"/>
    <x v="2"/>
    <n v="1"/>
    <n v="26.4"/>
    <x v="1"/>
    <n v="296.47000000000003"/>
    <n v="0"/>
    <n v="296.47000000000003"/>
  </r>
  <r>
    <s v="COLGATE 3800 DEB."/>
    <s v="Colgate-Palmolive Nederland BV"/>
    <s v="101t"/>
    <n v="101090962184"/>
    <n v="101030165661"/>
    <n v="930"/>
    <s v="Inv Booked"/>
    <s v="0002247378"/>
    <s v="Verkoop"/>
    <n v="170"/>
    <s v="Transport drops zone"/>
    <s v="9 - verwerkt"/>
    <n v="0"/>
    <m/>
    <d v="2023-04-11T00:00:00"/>
    <s v="DROP"/>
    <s v="0001010909621840101076_002"/>
    <m/>
    <m/>
    <m/>
    <s v="EUR"/>
    <n v="90.34"/>
    <s v="EUR"/>
    <n v="90.34"/>
    <s v="EUR"/>
    <n v="90.34"/>
    <n v="90.34"/>
    <n v="0"/>
    <s v="N"/>
    <n v="1223000414"/>
    <d v="2023-05-11T00:00:00"/>
    <m/>
    <d v="2023-04-11T00:00:00"/>
    <s v="00:00"/>
    <s v="23:59"/>
    <d v="2023-04-11T00:00:00"/>
    <s v="12:00"/>
    <s v="12:00"/>
    <n v="3.2"/>
    <s v="ce"/>
    <n v="2802"/>
    <n v="3.2"/>
    <n v="0"/>
    <s v="Kuehne+Nagel Tiel 3 Standpl"/>
    <s v="De Diepert 5"/>
    <s v="Tiel"/>
    <s v="4004 MA"/>
    <s v="NL"/>
    <x v="21"/>
    <s v="Bloemakkers 4"/>
    <x v="22"/>
    <s v="9461GX"/>
    <s v="NL"/>
    <s v="0002247378"/>
    <s v="0101076_002"/>
    <s v="31V"/>
    <s v="NL001131849B01"/>
    <n v="2"/>
    <n v="0"/>
    <n v="90.34"/>
    <s v="N"/>
    <s v="Peter Appel Transport B.V."/>
    <n v="36622"/>
    <d v="2023-04-11T00:00:00"/>
    <s v="12:11:00"/>
    <n v="0"/>
    <x v="1"/>
    <x v="14"/>
    <n v="4"/>
    <x v="20"/>
    <n v="1"/>
    <n v="3.2"/>
    <x v="3"/>
    <n v="90.34"/>
    <n v="0"/>
    <n v="90.34"/>
  </r>
  <r>
    <s v="COLGATE 3800 DEB."/>
    <s v="Colgate-Palmolive Nederland BV"/>
    <s v="101t"/>
    <n v="101090962494"/>
    <n v="101030165662"/>
    <n v="930"/>
    <s v="Inv Booked"/>
    <s v="0002247369"/>
    <s v="Verkoop"/>
    <n v="170"/>
    <s v="Transport drops zone"/>
    <s v="9 - verwerkt"/>
    <n v="0"/>
    <m/>
    <d v="2023-04-11T00:00:00"/>
    <s v="DROP"/>
    <s v="0001010909624940101314_002"/>
    <m/>
    <m/>
    <m/>
    <s v="EUR"/>
    <n v="139.04"/>
    <s v="EUR"/>
    <n v="139.04"/>
    <s v="EUR"/>
    <n v="139.04"/>
    <n v="139.04"/>
    <n v="0"/>
    <s v="N"/>
    <n v="1223000414"/>
    <d v="2023-05-11T00:00:00"/>
    <m/>
    <d v="2023-04-11T00:00:00"/>
    <s v="00:00"/>
    <s v="23:59"/>
    <d v="2023-04-11T00:00:00"/>
    <s v="11:00"/>
    <s v="11:00"/>
    <n v="16"/>
    <s v="ce"/>
    <n v="11498"/>
    <n v="16"/>
    <n v="7"/>
    <s v="Kuehne+Nagel Tiel 3 Standpl"/>
    <s v="De Diepert 5"/>
    <s v="Tiel"/>
    <s v="4004 MA"/>
    <s v="NL"/>
    <x v="14"/>
    <s v="Rood 24"/>
    <x v="17"/>
    <s v="6666LT"/>
    <s v="NL"/>
    <s v="0002247369"/>
    <s v="0101314_002"/>
    <s v="31V"/>
    <s v="NL001131849B01"/>
    <n v="2"/>
    <n v="0"/>
    <n v="139.04"/>
    <s v="N"/>
    <s v="Peter Appel Transport B.V."/>
    <n v="36622"/>
    <d v="2023-04-11T00:00:00"/>
    <s v="12:07:00"/>
    <n v="1"/>
    <x v="1"/>
    <x v="14"/>
    <n v="4"/>
    <x v="15"/>
    <n v="1"/>
    <n v="16"/>
    <x v="5"/>
    <n v="139.04"/>
    <n v="0"/>
    <n v="139.04"/>
  </r>
  <r>
    <s v="COLGATE 3800 DEB."/>
    <s v="Colgate-Palmolive Nederland BV"/>
    <s v="101t"/>
    <n v="101090962178"/>
    <n v="101030165663"/>
    <n v="930"/>
    <s v="Inv Booked"/>
    <s v="0002247348"/>
    <s v="Verkoop"/>
    <n v="170"/>
    <s v="Transport drops zone"/>
    <s v="9 - verwerkt"/>
    <n v="0"/>
    <m/>
    <d v="2023-04-11T00:00:00"/>
    <s v="DROP"/>
    <s v="0001010909621780101074_005"/>
    <m/>
    <m/>
    <m/>
    <s v="EUR"/>
    <n v="66.19"/>
    <s v="EUR"/>
    <n v="66.19"/>
    <s v="EUR"/>
    <n v="66.19"/>
    <n v="66.19"/>
    <n v="0"/>
    <s v="N"/>
    <n v="1223000414"/>
    <d v="2023-05-11T00:00:00"/>
    <m/>
    <d v="2023-04-11T00:00:00"/>
    <s v="00:00"/>
    <s v="23:59"/>
    <d v="2023-04-11T00:00:00"/>
    <s v="07:00"/>
    <s v="15:00"/>
    <n v="2.4"/>
    <s v="ce"/>
    <n v="1801"/>
    <n v="2.4"/>
    <n v="3"/>
    <s v="Kuehne+Nagel Tiel 3 Standpl"/>
    <s v="De Diepert 5"/>
    <s v="Tiel"/>
    <s v="4004 MA"/>
    <s v="NL"/>
    <x v="5"/>
    <s v="Kernweg 6"/>
    <x v="8"/>
    <s v="1627 LC"/>
    <s v="NL"/>
    <s v="0002247348"/>
    <s v="0101074_005"/>
    <s v="31V"/>
    <s v="NL001131849B01"/>
    <n v="2"/>
    <n v="0"/>
    <n v="66.19"/>
    <s v="N"/>
    <s v="Peter Appel Transport B.V."/>
    <n v="36622"/>
    <d v="2023-04-11T00:00:00"/>
    <s v="12:53:00"/>
    <n v="0"/>
    <x v="1"/>
    <x v="14"/>
    <n v="4"/>
    <x v="2"/>
    <n v="1"/>
    <n v="2.4"/>
    <x v="2"/>
    <n v="66.19"/>
    <n v="0"/>
    <n v="66.19"/>
  </r>
  <r>
    <s v="COLGATE 3800 DEB."/>
    <s v="Colgate-Palmolive Nederland BV"/>
    <s v="101t"/>
    <n v="101090962498"/>
    <n v="101030165640"/>
    <n v="930"/>
    <s v="Inv Booked"/>
    <s v="0002247346"/>
    <s v="Verkoop"/>
    <n v="170"/>
    <s v="Transport drops zone"/>
    <s v="9 - verwerkt"/>
    <n v="0"/>
    <m/>
    <d v="2023-04-11T00:00:00"/>
    <s v="DROP"/>
    <s v="0001010909624980101312_002"/>
    <m/>
    <m/>
    <m/>
    <s v="EUR"/>
    <n v="144.06"/>
    <s v="EUR"/>
    <n v="144.06"/>
    <s v="EUR"/>
    <n v="144.06"/>
    <n v="144.06"/>
    <n v="0"/>
    <s v="N"/>
    <n v="1223000414"/>
    <d v="2023-05-11T00:00:00"/>
    <m/>
    <d v="2023-04-11T00:00:00"/>
    <s v="00:00"/>
    <s v="23:59"/>
    <d v="2023-04-11T00:00:00"/>
    <s v="06:00"/>
    <s v="07:00"/>
    <n v="8.8000000000000007"/>
    <s v="ce"/>
    <n v="7822"/>
    <n v="8.8000000000000007"/>
    <n v="15"/>
    <s v="Kuehne+Nagel Tiel 3 Standpl"/>
    <s v="De Diepert 5"/>
    <s v="Tiel"/>
    <s v="4004 MA"/>
    <s v="NL"/>
    <x v="2"/>
    <s v="Laan van Ruyven 1"/>
    <x v="11"/>
    <s v="2645EE"/>
    <s v="NL"/>
    <s v="0002247346"/>
    <s v="0101312_002"/>
    <s v="31V"/>
    <s v="NL001131849B01"/>
    <n v="2"/>
    <n v="0"/>
    <n v="144.06"/>
    <s v="N"/>
    <s v="Peter Appel Transport B.V."/>
    <n v="36622"/>
    <d v="2023-04-11T00:00:00"/>
    <s v="06:22:00"/>
    <n v="0"/>
    <x v="1"/>
    <x v="14"/>
    <n v="4"/>
    <x v="4"/>
    <n v="1"/>
    <n v="8.8000000000000007"/>
    <x v="2"/>
    <n v="144.06"/>
    <n v="0"/>
    <n v="144.06"/>
  </r>
  <r>
    <s v="COLGATE 3800 DEB."/>
    <s v="Colgate-Palmolive Nederland BV"/>
    <s v="101t"/>
    <n v="101090962157"/>
    <n v="101030165641"/>
    <n v="930"/>
    <s v="Inv Booked"/>
    <s v="0002247352"/>
    <s v="Verkoop"/>
    <n v="170"/>
    <s v="Transport drops zone"/>
    <s v="9 - verwerkt"/>
    <n v="0"/>
    <m/>
    <d v="2023-04-11T00:00:00"/>
    <s v="DROP"/>
    <s v="0001010909621570101068_002"/>
    <m/>
    <m/>
    <m/>
    <s v="EUR"/>
    <n v="109.82"/>
    <s v="EUR"/>
    <n v="109.82"/>
    <s v="EUR"/>
    <n v="109.82"/>
    <n v="109.82"/>
    <n v="0"/>
    <s v="N"/>
    <n v="1223000414"/>
    <d v="2023-05-11T00:00:00"/>
    <m/>
    <d v="2023-04-11T00:00:00"/>
    <s v="00:00"/>
    <s v="23:59"/>
    <d v="2023-04-11T00:00:00"/>
    <s v="06:00"/>
    <s v="07:00"/>
    <n v="17.600000000000001"/>
    <s v="ce"/>
    <n v="11605"/>
    <n v="17.600000000000001"/>
    <n v="22"/>
    <s v="Kuehne+Nagel Tiel 3 Standpl"/>
    <s v="De Diepert 5"/>
    <s v="Tiel"/>
    <s v="4004 MA"/>
    <s v="NL"/>
    <x v="2"/>
    <s v="Randweg 2"/>
    <x v="6"/>
    <s v="4191 NN"/>
    <s v="NL"/>
    <s v="0002247352"/>
    <s v="0101068_002"/>
    <s v="31V"/>
    <s v="NL001131849B01"/>
    <n v="2"/>
    <n v="0"/>
    <n v="109.82"/>
    <s v="N"/>
    <s v="Peter Appel Transport B.V."/>
    <n v="36622"/>
    <d v="2023-04-11T00:00:00"/>
    <s v="07:26:00"/>
    <n v="0"/>
    <x v="1"/>
    <x v="14"/>
    <n v="4"/>
    <x v="6"/>
    <n v="0"/>
    <s v=""/>
    <x v="2"/>
    <s v=""/>
    <n v="0"/>
    <s v=""/>
  </r>
  <r>
    <s v="COLGATE 3800 DEB."/>
    <s v="Colgate-Palmolive Nederland BV"/>
    <s v="101t"/>
    <n v="101090961971"/>
    <n v="101030165642"/>
    <n v="930"/>
    <s v="Inv Booked"/>
    <s v="0002247349"/>
    <s v="Verkoop"/>
    <n v="170"/>
    <s v="Transport drops zone"/>
    <s v="9 - verwerkt"/>
    <n v="0"/>
    <m/>
    <d v="2023-04-11T00:00:00"/>
    <s v="DROP"/>
    <s v="0001010909619710101056_006"/>
    <m/>
    <m/>
    <m/>
    <s v="EUR"/>
    <n v="88.65"/>
    <s v="EUR"/>
    <n v="88.65"/>
    <s v="EUR"/>
    <n v="88.65"/>
    <n v="88.65"/>
    <n v="0"/>
    <s v="N"/>
    <n v="1223000414"/>
    <d v="2023-05-11T00:00:00"/>
    <m/>
    <d v="2023-04-11T00:00:00"/>
    <s v="00:00"/>
    <s v="23:59"/>
    <d v="2023-04-11T00:00:00"/>
    <s v="12:00"/>
    <s v="13:00"/>
    <n v="5.6"/>
    <s v="ce"/>
    <n v="5204"/>
    <n v="5.6"/>
    <n v="10"/>
    <s v="Kuehne+Nagel Tiel 3 Standpl"/>
    <s v="De Diepert 5"/>
    <s v="Tiel"/>
    <s v="4004 MA"/>
    <s v="NL"/>
    <x v="2"/>
    <s v="Pegasusweg 1"/>
    <x v="3"/>
    <s v="5015BZ"/>
    <s v="NL"/>
    <s v="0002247349"/>
    <s v="0101056_006"/>
    <s v="31V"/>
    <s v="NL001131849B01"/>
    <n v="2"/>
    <n v="0"/>
    <n v="88.65"/>
    <s v="N"/>
    <s v="Peter Appel Transport B.V."/>
    <n v="36622"/>
    <d v="2023-04-11T00:00:00"/>
    <s v="13:00:00"/>
    <n v="0"/>
    <x v="1"/>
    <x v="14"/>
    <n v="4"/>
    <x v="3"/>
    <n v="1"/>
    <n v="5.6"/>
    <x v="2"/>
    <n v="88.65"/>
    <n v="0"/>
    <n v="88.65"/>
  </r>
  <r>
    <s v="COLGATE 3800 DEB."/>
    <s v="Colgate-Palmolive Nederland BV"/>
    <s v="101t"/>
    <n v="101090962185"/>
    <n v="101030165643"/>
    <n v="930"/>
    <s v="Inv Booked"/>
    <s v="0002247345"/>
    <s v="Verkoop"/>
    <n v="170"/>
    <s v="Transport drops zone"/>
    <s v="9 - verwerkt"/>
    <n v="0"/>
    <m/>
    <d v="2023-04-11T00:00:00"/>
    <s v="DROP"/>
    <s v="0001010909621850101077_002"/>
    <m/>
    <m/>
    <m/>
    <s v="EUR"/>
    <n v="132.34"/>
    <s v="EUR"/>
    <n v="132.34"/>
    <s v="EUR"/>
    <n v="132.34"/>
    <n v="132.34"/>
    <n v="0"/>
    <s v="N"/>
    <n v="1223000414"/>
    <d v="2023-05-11T00:00:00"/>
    <m/>
    <d v="2023-04-11T00:00:00"/>
    <s v="00:00"/>
    <s v="23:59"/>
    <d v="2023-04-11T00:00:00"/>
    <s v="12:00"/>
    <s v="13:00"/>
    <n v="7.2"/>
    <s v="ce"/>
    <n v="6443"/>
    <n v="7.2"/>
    <n v="12"/>
    <s v="Kuehne+Nagel Tiel 3 Standpl"/>
    <s v="De Diepert 5"/>
    <s v="Tiel"/>
    <s v="4004 MA"/>
    <s v="NL"/>
    <x v="13"/>
    <s v="GALVANIWEG 1"/>
    <x v="16"/>
    <s v="8013 RG"/>
    <s v="NL"/>
    <s v="0002247345"/>
    <s v="0101077_002"/>
    <s v="31V"/>
    <s v="NL001131849B01"/>
    <n v="2"/>
    <n v="0"/>
    <n v="132.34"/>
    <s v="N"/>
    <s v="Peter Appel Transport B.V."/>
    <n v="36622"/>
    <d v="2023-04-11T00:00:00"/>
    <s v="12:57:00"/>
    <n v="0"/>
    <x v="1"/>
    <x v="14"/>
    <n v="4"/>
    <x v="14"/>
    <n v="1"/>
    <n v="7.2"/>
    <x v="2"/>
    <n v="132.34"/>
    <n v="0"/>
    <n v="132.34"/>
  </r>
  <r>
    <s v="COLGATE 3800 DEB."/>
    <s v="Colgate-Palmolive Nederland BV"/>
    <s v="101t"/>
    <n v="101090961971"/>
    <n v="101030165645"/>
    <n v="980"/>
    <s v="Cancel No In"/>
    <s v="0002247356"/>
    <s v="Verkoop"/>
    <n v="170"/>
    <s v="Transport drops zone"/>
    <s v="0 - ingevoerd"/>
    <n v="0"/>
    <m/>
    <d v="2023-04-11T00:00:00"/>
    <s v="DROP"/>
    <s v="0001010909619710101056_002"/>
    <n v="55.85"/>
    <n v="2.4"/>
    <m/>
    <s v="EUR"/>
    <n v="37.229999999999997"/>
    <s v="EUR"/>
    <n v="0"/>
    <s v="EUR"/>
    <n v="37.229999999999997"/>
    <n v="0"/>
    <n v="-37.229999999999997"/>
    <s v="N"/>
    <m/>
    <m/>
    <m/>
    <d v="2023-04-11T00:00:00"/>
    <s v="00:00"/>
    <s v="23:59"/>
    <d v="2023-04-11T00:00:00"/>
    <s v="07:00"/>
    <s v="07:00"/>
    <n v="1.6"/>
    <s v="ce"/>
    <n v="563"/>
    <n v="1.6"/>
    <n v="0"/>
    <s v="Kuehne+Nagel Tiel 3 Standpl"/>
    <s v="De Diepert 5"/>
    <s v="Tiel"/>
    <s v="4004 MA"/>
    <s v="NL"/>
    <x v="41"/>
    <s v="Asteriastraat 9"/>
    <x v="3"/>
    <s v="5047 RM"/>
    <s v="NL"/>
    <s v="0002247356"/>
    <s v="0101056_002"/>
    <m/>
    <s v="NL001131849B01"/>
    <n v="2"/>
    <n v="0"/>
    <n v="0"/>
    <s v="N"/>
    <s v="Peter Appel Transport B.V."/>
    <n v="36622"/>
    <d v="2023-04-11T00:00:00"/>
    <s v="07:30:00"/>
    <n v="0"/>
    <x v="1"/>
    <x v="14"/>
    <n v="4"/>
    <x v="3"/>
    <n v="0"/>
    <s v=""/>
    <x v="0"/>
    <s v=""/>
    <n v="0"/>
    <s v=""/>
  </r>
  <r>
    <s v="COLGATE 3800 DEB."/>
    <s v="Colgate-Palmolive Nederland BV"/>
    <s v="101t"/>
    <n v="101090962172"/>
    <n v="101030165650"/>
    <n v="930"/>
    <s v="Inv Booked"/>
    <s v="0002247366"/>
    <s v="Verkoop"/>
    <n v="170"/>
    <s v="Transport drops zone"/>
    <s v="9 - verwerkt"/>
    <n v="0"/>
    <m/>
    <d v="2023-04-11T00:00:00"/>
    <s v="DROP"/>
    <s v="0001010909621720101073_003"/>
    <m/>
    <m/>
    <m/>
    <s v="EUR"/>
    <n v="44.59"/>
    <s v="EUR"/>
    <n v="44.59"/>
    <s v="EUR"/>
    <n v="44.59"/>
    <n v="44.59"/>
    <n v="0"/>
    <s v="N"/>
    <n v="1223000414"/>
    <d v="2023-05-11T00:00:00"/>
    <m/>
    <d v="2023-04-11T00:00:00"/>
    <s v="00:00"/>
    <s v="23:59"/>
    <d v="2023-04-11T00:00:00"/>
    <s v="09:00"/>
    <s v="10:00"/>
    <n v="1.6"/>
    <s v="ce"/>
    <n v="552"/>
    <n v="1.6"/>
    <n v="0"/>
    <s v="Kuehne+Nagel Tiel 3 Standpl"/>
    <s v="De Diepert 5"/>
    <s v="Tiel"/>
    <s v="4004 MA"/>
    <s v="NL"/>
    <x v="51"/>
    <s v="Wilhelminakanaal Zuid 120"/>
    <x v="23"/>
    <s v="4903RA"/>
    <s v="NL"/>
    <s v="0002247366"/>
    <s v="0101073_003"/>
    <s v="31V"/>
    <s v="NL001131849B01"/>
    <n v="2"/>
    <n v="0"/>
    <n v="44.59"/>
    <s v="N"/>
    <s v="Peter Appel Transport B.V."/>
    <n v="36622"/>
    <d v="2023-04-11T00:00:00"/>
    <s v="10:23:00"/>
    <n v="0"/>
    <x v="1"/>
    <x v="14"/>
    <n v="4"/>
    <x v="34"/>
    <n v="1"/>
    <n v="1.6"/>
    <x v="3"/>
    <n v="44.59"/>
    <n v="0"/>
    <n v="44.59"/>
  </r>
  <r>
    <s v="COLGATE 3800 DEB."/>
    <s v="Colgate-Palmolive Nederland BV"/>
    <s v="101t"/>
    <n v="101090962151"/>
    <n v="101030165651"/>
    <n v="930"/>
    <s v="Inv Booked"/>
    <s v="0002247351"/>
    <s v="Verkoop"/>
    <n v="170"/>
    <s v="Transport drops zone"/>
    <s v="9 - verwerkt"/>
    <n v="0"/>
    <m/>
    <d v="2023-04-11T00:00:00"/>
    <s v="DROP"/>
    <s v="0001010909621510101067_003"/>
    <m/>
    <m/>
    <m/>
    <s v="EUR"/>
    <n v="175.56"/>
    <s v="EUR"/>
    <n v="175.56"/>
    <s v="EUR"/>
    <n v="175.56"/>
    <n v="175.56"/>
    <n v="0"/>
    <s v="N"/>
    <n v="1223000414"/>
    <d v="2023-05-11T00:00:00"/>
    <m/>
    <d v="2023-04-11T00:00:00"/>
    <s v="00:00"/>
    <s v="23:59"/>
    <d v="2023-04-11T00:00:00"/>
    <s v="08:00"/>
    <s v="09:00"/>
    <n v="12"/>
    <s v="ce"/>
    <n v="11056"/>
    <n v="12"/>
    <n v="21"/>
    <s v="Kuehne+Nagel Tiel 3 Standpl"/>
    <s v="De Diepert 5"/>
    <s v="Tiel"/>
    <s v="4004 MA"/>
    <s v="NL"/>
    <x v="7"/>
    <s v="HOOFDTOCHT 1"/>
    <x v="7"/>
    <s v="1507 CJ"/>
    <s v="NL"/>
    <s v="0002247351"/>
    <s v="0101067_003"/>
    <s v="31V"/>
    <s v="NL001131849B01"/>
    <n v="2"/>
    <n v="0"/>
    <n v="175.56"/>
    <s v="N"/>
    <s v="Peter Appel Transport B.V."/>
    <n v="36622"/>
    <d v="2023-04-11T00:00:00"/>
    <s v="09:03:00"/>
    <n v="0"/>
    <x v="1"/>
    <x v="14"/>
    <n v="4"/>
    <x v="7"/>
    <n v="1"/>
    <n v="12"/>
    <x v="2"/>
    <n v="175.56"/>
    <n v="0"/>
    <n v="175.56"/>
  </r>
  <r>
    <s v="COLGATE 3800 DEB."/>
    <s v="Colgate-Palmolive Nederland BV"/>
    <s v="101t"/>
    <n v="101090962496"/>
    <n v="101030165652"/>
    <n v="930"/>
    <s v="Inv Booked"/>
    <s v="0002247353"/>
    <s v="Verkoop"/>
    <n v="170"/>
    <s v="Transport drops zone"/>
    <s v="9 - verwerkt"/>
    <n v="0"/>
    <m/>
    <d v="2023-04-11T00:00:00"/>
    <s v="DROP"/>
    <s v="0001010909624960101318_002"/>
    <m/>
    <m/>
    <m/>
    <s v="EUR"/>
    <n v="56.76"/>
    <s v="EUR"/>
    <n v="56.76"/>
    <s v="EUR"/>
    <n v="56.76"/>
    <n v="56.76"/>
    <n v="0"/>
    <s v="N"/>
    <n v="1223000414"/>
    <d v="2023-05-11T00:00:00"/>
    <m/>
    <d v="2023-04-11T00:00:00"/>
    <s v="00:00"/>
    <s v="23:59"/>
    <d v="2023-04-11T00:00:00"/>
    <s v="06:00"/>
    <s v="14:00"/>
    <n v="2.4"/>
    <s v="ce"/>
    <n v="1557"/>
    <n v="2.4"/>
    <n v="1"/>
    <s v="Kuehne+Nagel Tiel 3 Standpl"/>
    <s v="De Diepert 5"/>
    <s v="Tiel"/>
    <s v="4004 MA"/>
    <s v="NL"/>
    <x v="15"/>
    <s v="De Flammert 1211"/>
    <x v="18"/>
    <s v="5854 NE"/>
    <s v="NL"/>
    <s v="0002247353"/>
    <s v="0101318_002"/>
    <s v="31V"/>
    <s v="NL001131849B01"/>
    <n v="2"/>
    <n v="0"/>
    <n v="56.76"/>
    <s v="N"/>
    <s v="Peter Appel Transport B.V."/>
    <n v="36622"/>
    <d v="2023-04-11T00:00:00"/>
    <s v="11:30:00"/>
    <n v="0"/>
    <x v="1"/>
    <x v="14"/>
    <n v="4"/>
    <x v="16"/>
    <n v="1"/>
    <n v="2.4"/>
    <x v="3"/>
    <n v="56.76"/>
    <n v="0"/>
    <n v="56.76"/>
  </r>
  <r>
    <s v="COLGATE 3800 DEB."/>
    <s v="Colgate-Palmolive Nederland BV"/>
    <s v="101t"/>
    <n v="101090962151"/>
    <n v="101030165653"/>
    <n v="930"/>
    <s v="Inv Booked"/>
    <s v="0002247347"/>
    <s v="Verkoop"/>
    <n v="170"/>
    <s v="Transport drops zone"/>
    <s v="9 - verwerkt"/>
    <n v="0"/>
    <m/>
    <d v="2023-04-11T00:00:00"/>
    <s v="DROP"/>
    <s v="0001010909621510101067_002"/>
    <m/>
    <m/>
    <m/>
    <s v="EUR"/>
    <n v="55.78"/>
    <s v="EUR"/>
    <n v="55.78"/>
    <s v="EUR"/>
    <n v="55.78"/>
    <n v="55.78"/>
    <n v="0"/>
    <s v="N"/>
    <n v="1223000414"/>
    <d v="2023-05-11T00:00:00"/>
    <m/>
    <d v="2023-04-11T00:00:00"/>
    <s v="00:00"/>
    <s v="23:59"/>
    <d v="2023-04-11T00:00:00"/>
    <s v="07:00"/>
    <s v="10:00"/>
    <n v="2.4"/>
    <s v="ce"/>
    <n v="2560"/>
    <n v="2.4"/>
    <n v="3"/>
    <s v="Kuehne+Nagel Tiel 3 Standpl"/>
    <s v="De Diepert 5"/>
    <s v="Tiel"/>
    <s v="4004 MA"/>
    <s v="NL"/>
    <x v="10"/>
    <s v="Slego 1a"/>
    <x v="13"/>
    <s v="1046BM"/>
    <s v="NL"/>
    <s v="0002247347"/>
    <s v="0101067_002"/>
    <s v="31V"/>
    <s v="NL001131849B01"/>
    <n v="2"/>
    <n v="0"/>
    <n v="55.78"/>
    <s v="N"/>
    <s v="Peter Appel Transport B.V."/>
    <n v="36622"/>
    <d v="2023-04-11T00:00:00"/>
    <s v="07:29:00"/>
    <n v="0"/>
    <x v="1"/>
    <x v="14"/>
    <n v="4"/>
    <x v="11"/>
    <n v="1"/>
    <n v="2.4"/>
    <x v="0"/>
    <n v="55.78"/>
    <n v="0"/>
    <n v="55.78"/>
  </r>
  <r>
    <s v="COLGATE 3800 DEB."/>
    <s v="Colgate-Palmolive Nederland BV"/>
    <s v="101t"/>
    <n v="0"/>
    <n v="101030165978"/>
    <n v="980"/>
    <s v="Cancel No In"/>
    <s v="0002247345"/>
    <s v="Verkoop"/>
    <n v="170"/>
    <s v="Transport drops zone"/>
    <s v="0 - ingevoerd"/>
    <n v="0"/>
    <m/>
    <d v="2023-04-11T00:00:00"/>
    <m/>
    <m/>
    <n v="132.34"/>
    <n v="7.2"/>
    <m/>
    <s v="EUR"/>
    <n v="132.34"/>
    <s v="EUR"/>
    <n v="0"/>
    <s v="EUR"/>
    <n v="132.34"/>
    <n v="0"/>
    <n v="-132.34"/>
    <s v="N"/>
    <m/>
    <m/>
    <m/>
    <d v="2023-04-11T00:00:00"/>
    <s v="00:00"/>
    <s v="23:59"/>
    <d v="2023-04-11T00:00:00"/>
    <s v="12:00"/>
    <s v="13:00"/>
    <n v="7.2"/>
    <s v="ce"/>
    <n v="6443"/>
    <n v="7.2"/>
    <n v="12"/>
    <s v="Kuehne+Nagel Tiel 3 Standpl"/>
    <s v="De Diepert 5"/>
    <s v="Tiel"/>
    <s v="4004 MA"/>
    <s v="NL"/>
    <x v="13"/>
    <s v="GALVANIWEG 1"/>
    <x v="16"/>
    <s v="8013 RG"/>
    <s v="NL"/>
    <s v="0002247345"/>
    <m/>
    <m/>
    <s v="NL001131849B01"/>
    <n v="2"/>
    <n v="0"/>
    <n v="0"/>
    <s v="N"/>
    <s v="Peter Appel Transport B.V."/>
    <n v="36622"/>
    <d v="2023-04-11T00:00:00"/>
    <s v="13:00:00"/>
    <n v="0"/>
    <x v="1"/>
    <x v="14"/>
    <n v="4"/>
    <x v="14"/>
    <n v="0"/>
    <s v=""/>
    <x v="2"/>
    <s v=""/>
    <n v="0"/>
    <s v=""/>
  </r>
  <r>
    <s v="COLGATE 3800 DEB."/>
    <s v="Colgate-Palmolive Nederland BV"/>
    <s v="101t"/>
    <n v="101090962470"/>
    <n v="101030165763"/>
    <n v="930"/>
    <s v="Inv Booked"/>
    <s v="0002247402"/>
    <s v="Verkoop"/>
    <n v="170"/>
    <s v="Transport drops zone"/>
    <s v="9 - verwerkt"/>
    <n v="0"/>
    <m/>
    <d v="2023-04-11T00:00:00"/>
    <s v="DROP"/>
    <s v="0001010909624700101292_002"/>
    <m/>
    <m/>
    <m/>
    <s v="EUR"/>
    <n v="33.36"/>
    <s v="EUR"/>
    <n v="33.36"/>
    <s v="EUR"/>
    <n v="33.36"/>
    <n v="33.36"/>
    <n v="0"/>
    <s v="N"/>
    <n v="1223000414"/>
    <d v="2023-05-11T00:00:00"/>
    <m/>
    <d v="2023-04-11T00:00:00"/>
    <s v="00:00"/>
    <s v="23:59"/>
    <d v="2023-04-11T00:00:00"/>
    <s v="19:00"/>
    <s v="20:00"/>
    <n v="2.4"/>
    <s v="ce"/>
    <n v="1330"/>
    <n v="2.4"/>
    <n v="2"/>
    <s v="Kuehne+Nagel Tiel 3 Standpl"/>
    <s v="De Diepert 5"/>
    <s v="Tiel"/>
    <s v="4004 MA"/>
    <s v="NL"/>
    <x v="2"/>
    <s v="Randweg 2"/>
    <x v="6"/>
    <s v="4191 NN"/>
    <s v="NL"/>
    <s v="0002247402"/>
    <s v="0101292_002"/>
    <s v="31V"/>
    <s v="NL001131849B01"/>
    <n v="2"/>
    <n v="0"/>
    <n v="33.36"/>
    <s v="N"/>
    <s v="Peter Appel Transport B.V."/>
    <n v="36622"/>
    <d v="2023-04-11T00:00:00"/>
    <s v="20:09:00"/>
    <n v="0"/>
    <x v="1"/>
    <x v="14"/>
    <n v="4"/>
    <x v="6"/>
    <n v="1"/>
    <n v="2.4"/>
    <x v="2"/>
    <n v="33.36"/>
    <n v="0"/>
    <n v="33.36"/>
  </r>
  <r>
    <s v="COLGATE 3800 DEB."/>
    <s v="Colgate-Palmolive Nederland BV"/>
    <s v="101t"/>
    <n v="101090962508"/>
    <n v="101030165646"/>
    <n v="930"/>
    <s v="Inv Booked"/>
    <s v="0002247365"/>
    <s v="Verkoop"/>
    <n v="170"/>
    <s v="Transport drops zone"/>
    <s v="9 - verwerkt"/>
    <n v="0"/>
    <m/>
    <d v="2023-04-11T00:00:00"/>
    <s v="DROP"/>
    <s v="0001010909625080101328_002"/>
    <m/>
    <m/>
    <m/>
    <s v="EUR"/>
    <n v="158.88"/>
    <s v="EUR"/>
    <n v="158.88"/>
    <s v="EUR"/>
    <n v="158.88"/>
    <n v="158.88"/>
    <n v="0"/>
    <s v="N"/>
    <n v="1223000414"/>
    <d v="2023-05-11T00:00:00"/>
    <m/>
    <d v="2023-04-11T00:00:00"/>
    <s v="00:00"/>
    <s v="23:59"/>
    <d v="2023-04-11T00:00:00"/>
    <s v="12:00"/>
    <s v="13:00"/>
    <n v="9.6"/>
    <s v="ce"/>
    <n v="5330"/>
    <n v="9.6"/>
    <n v="7"/>
    <s v="Kuehne+Nagel Tiel 3 Standpl"/>
    <s v="De Diepert 5"/>
    <s v="Tiel"/>
    <s v="4004 MA"/>
    <s v="NL"/>
    <x v="16"/>
    <s v="Rijnland 4"/>
    <x v="19"/>
    <s v="1948RL"/>
    <s v="NL"/>
    <s v="0002247365"/>
    <s v="0101328_002"/>
    <s v="31V"/>
    <s v="NL001131849B01"/>
    <n v="2"/>
    <n v="0"/>
    <n v="158.88"/>
    <s v="N"/>
    <s v="Peter Appel Transport B.V."/>
    <n v="36622"/>
    <d v="2023-04-11T00:00:00"/>
    <s v="13:17:00"/>
    <n v="0"/>
    <x v="1"/>
    <x v="14"/>
    <n v="4"/>
    <x v="17"/>
    <n v="1"/>
    <n v="9.6"/>
    <x v="0"/>
    <n v="158.88"/>
    <n v="0"/>
    <n v="158.88"/>
  </r>
  <r>
    <s v="COLGATE 3800 DEB."/>
    <s v="Colgate-Palmolive Nederland BV"/>
    <s v="101t"/>
    <n v="101090962167"/>
    <n v="101030165648"/>
    <n v="930"/>
    <s v="Inv Booked"/>
    <s v="0002247362"/>
    <s v="Verkoop"/>
    <n v="170"/>
    <s v="Transport drops zone"/>
    <s v="9 - verwerkt"/>
    <n v="0"/>
    <m/>
    <d v="2023-04-11T00:00:00"/>
    <s v="DROP"/>
    <s v="0001010909621670101070_002"/>
    <m/>
    <m/>
    <m/>
    <s v="EUR"/>
    <n v="95.12"/>
    <s v="EUR"/>
    <n v="95.12"/>
    <s v="EUR"/>
    <n v="95.12"/>
    <n v="95.12"/>
    <n v="0"/>
    <s v="N"/>
    <n v="1223000414"/>
    <d v="2023-05-11T00:00:00"/>
    <m/>
    <d v="2023-04-11T00:00:00"/>
    <s v="00:00"/>
    <s v="23:59"/>
    <d v="2023-04-11T00:00:00"/>
    <s v="05:00"/>
    <s v="14:00"/>
    <n v="8"/>
    <s v="ce"/>
    <n v="2256"/>
    <n v="8"/>
    <n v="8"/>
    <s v="Kuehne+Nagel Tiel 3 Standpl"/>
    <s v="De Diepert 5"/>
    <s v="Tiel"/>
    <s v="4004 MA"/>
    <s v="NL"/>
    <x v="19"/>
    <s v="SAFFIER  300"/>
    <x v="21"/>
    <s v="3316 LN"/>
    <s v="NL"/>
    <s v="0002247362"/>
    <s v="0101070_002"/>
    <s v="31V"/>
    <s v="NL001131849B01"/>
    <n v="2"/>
    <n v="0"/>
    <n v="95.12"/>
    <s v="N"/>
    <s v="Peter Appel Transport B.V."/>
    <n v="36622"/>
    <d v="2023-04-11T00:00:00"/>
    <s v="13:34:00"/>
    <n v="0"/>
    <x v="1"/>
    <x v="14"/>
    <n v="4"/>
    <x v="19"/>
    <n v="1"/>
    <n v="16"/>
    <x v="3"/>
    <n v="190.24"/>
    <n v="0"/>
    <n v="190.24"/>
  </r>
  <r>
    <s v="COLGATE 3800 DEB."/>
    <s v="Colgate-Palmolive Nederland BV"/>
    <s v="101t"/>
    <n v="101090962501"/>
    <n v="101030165659"/>
    <n v="930"/>
    <s v="Inv Booked"/>
    <s v="0002247355"/>
    <s v="Verkoop"/>
    <n v="170"/>
    <s v="Transport drops zone"/>
    <s v="9 - verwerkt"/>
    <n v="0"/>
    <m/>
    <d v="2023-04-11T00:00:00"/>
    <s v="DROP"/>
    <s v="0001010909625010101317_002"/>
    <m/>
    <m/>
    <m/>
    <s v="EUR"/>
    <n v="6.83"/>
    <s v="EUR"/>
    <n v="6.83"/>
    <s v="EUR"/>
    <n v="6.83"/>
    <n v="6.83"/>
    <n v="0"/>
    <s v="N"/>
    <n v="1223000414"/>
    <d v="2023-05-11T00:00:00"/>
    <m/>
    <d v="2023-04-11T00:00:00"/>
    <s v="00:00"/>
    <s v="23:59"/>
    <d v="2023-04-11T00:00:00"/>
    <s v="08:00"/>
    <s v="08:00"/>
    <n v="0.8"/>
    <s v="ce"/>
    <n v="42"/>
    <n v="0.8"/>
    <n v="0"/>
    <s v="Kuehne+Nagel Tiel 3 Standpl"/>
    <s v="De Diepert 5"/>
    <s v="Tiel"/>
    <s v="4004 MA"/>
    <s v="NL"/>
    <x v="14"/>
    <s v="Rood 24"/>
    <x v="17"/>
    <s v="6666LT"/>
    <s v="NL"/>
    <s v="0002247355"/>
    <s v="0101317_002"/>
    <s v="31V"/>
    <s v="NL001131849B01"/>
    <n v="2"/>
    <n v="0"/>
    <n v="6.83"/>
    <s v="N"/>
    <s v="Peter Appel Transport B.V."/>
    <n v="36622"/>
    <d v="2023-04-11T00:00:00"/>
    <s v="11:13:00"/>
    <n v="0"/>
    <x v="1"/>
    <x v="14"/>
    <n v="4"/>
    <x v="15"/>
    <n v="0"/>
    <s v=""/>
    <x v="5"/>
    <s v=""/>
    <n v="0"/>
    <s v=""/>
  </r>
  <r>
    <s v="COLGATE 3800 DEB."/>
    <s v="Colgate-Palmolive Nederland BV"/>
    <s v="101t"/>
    <n v="101090962189"/>
    <n v="101030165660"/>
    <n v="930"/>
    <s v="Inv Booked"/>
    <s v="0002247374"/>
    <s v="Verkoop"/>
    <n v="170"/>
    <s v="Transport drops zone"/>
    <s v="9 - verwerkt"/>
    <n v="0"/>
    <m/>
    <d v="2023-04-11T00:00:00"/>
    <s v="DROP"/>
    <s v="0001010909621890101078_002"/>
    <m/>
    <m/>
    <m/>
    <s v="EUR"/>
    <n v="307.33"/>
    <s v="EUR"/>
    <n v="307.33"/>
    <s v="EUR"/>
    <n v="307.33"/>
    <n v="307.33"/>
    <n v="0"/>
    <s v="N"/>
    <n v="1223000414"/>
    <d v="2023-05-11T00:00:00"/>
    <m/>
    <d v="2023-04-11T00:00:00"/>
    <s v="00:00"/>
    <s v="23:59"/>
    <d v="2023-04-11T00:00:00"/>
    <s v="12:00"/>
    <s v="12:00"/>
    <n v="22.4"/>
    <s v="ce"/>
    <n v="19213"/>
    <n v="22.4"/>
    <n v="39"/>
    <s v="Kuehne+Nagel Tiel 3 Standpl"/>
    <s v="De Diepert 5"/>
    <s v="Tiel"/>
    <s v="4004 MA"/>
    <s v="NL"/>
    <x v="50"/>
    <s v="Fahrenheitweg 24"/>
    <x v="1"/>
    <s v="6101WR"/>
    <s v="NL"/>
    <s v="0002247374"/>
    <s v="0101078_002"/>
    <s v="31V"/>
    <s v="NL001131849B01"/>
    <n v="2"/>
    <n v="0"/>
    <n v="307.33"/>
    <s v="N"/>
    <s v="Peter Appel Transport B.V."/>
    <n v="36622"/>
    <d v="2023-04-11T00:00:00"/>
    <s v="12:23:00"/>
    <n v="0"/>
    <x v="1"/>
    <x v="14"/>
    <n v="4"/>
    <x v="1"/>
    <n v="1"/>
    <n v="22.4"/>
    <x v="1"/>
    <n v="307.33"/>
    <n v="0"/>
    <n v="307.33"/>
  </r>
  <r>
    <s v="COLGATE 3800 DEB."/>
    <s v="Colgate-Palmolive Nederland BV"/>
    <s v="101t"/>
    <n v="101090961971"/>
    <n v="101030165664"/>
    <n v="930"/>
    <s v="Inv Booked"/>
    <s v="0002247364"/>
    <s v="Verkoop"/>
    <n v="170"/>
    <s v="Transport drops zone"/>
    <s v="9 - verwerkt"/>
    <n v="0"/>
    <m/>
    <d v="2023-04-11T00:00:00"/>
    <s v="DROP"/>
    <s v="0001010909619710101056_003"/>
    <m/>
    <m/>
    <m/>
    <s v="EUR"/>
    <n v="27.26"/>
    <s v="EUR"/>
    <n v="27.26"/>
    <s v="EUR"/>
    <n v="27.26"/>
    <n v="27.26"/>
    <n v="0"/>
    <s v="N"/>
    <n v="1223000414"/>
    <d v="2023-05-11T00:00:00"/>
    <m/>
    <d v="2023-04-11T00:00:00"/>
    <s v="00:00"/>
    <s v="23:59"/>
    <d v="2023-04-11T00:00:00"/>
    <s v="08:00"/>
    <s v="17:00"/>
    <n v="0.8"/>
    <s v="ce"/>
    <n v="14"/>
    <n v="0.8"/>
    <n v="0"/>
    <s v="Kuehne+Nagel Tiel 3 Standpl"/>
    <s v="De Diepert 5"/>
    <s v="Tiel"/>
    <s v="4004 MA"/>
    <s v="NL"/>
    <x v="91"/>
    <s v="Nijborg 17"/>
    <x v="63"/>
    <s v="3927 DA"/>
    <s v="NL"/>
    <s v="0002247364"/>
    <s v="0101056_003"/>
    <s v="31V"/>
    <s v="NL001131849B01"/>
    <n v="2"/>
    <n v="0"/>
    <n v="27.26"/>
    <s v="N"/>
    <s v="Peter Appel Transport B.V."/>
    <n v="36622"/>
    <d v="2023-04-11T00:00:00"/>
    <s v="17:00:00"/>
    <n v="0"/>
    <x v="1"/>
    <x v="14"/>
    <n v="4"/>
    <x v="46"/>
    <n v="1"/>
    <n v="0.8"/>
    <x v="5"/>
    <n v="27.26"/>
    <n v="0"/>
    <n v="27.26"/>
  </r>
  <r>
    <s v="COLGATE 3800 DEB."/>
    <s v="Colgate-Palmolive Nederland BV"/>
    <s v="101t"/>
    <n v="101090962167"/>
    <n v="101030165726"/>
    <n v="930"/>
    <s v="Inv Booked"/>
    <s v="0002247382"/>
    <s v="Verkoop"/>
    <n v="170"/>
    <s v="Transport drops zone"/>
    <s v="9 - verwerkt"/>
    <n v="0"/>
    <m/>
    <d v="2023-04-11T00:00:00"/>
    <s v="DROP"/>
    <s v="0001010909621670101070_002"/>
    <m/>
    <m/>
    <m/>
    <s v="EUR"/>
    <n v="95.12"/>
    <s v="EUR"/>
    <n v="95.12"/>
    <s v="EUR"/>
    <n v="95.12"/>
    <n v="95.12"/>
    <n v="0"/>
    <s v="N"/>
    <n v="1223000414"/>
    <d v="2023-05-11T00:00:00"/>
    <m/>
    <d v="2023-04-11T00:00:00"/>
    <s v="00:00"/>
    <s v="23:59"/>
    <d v="2023-04-11T00:00:00"/>
    <s v="05:00"/>
    <s v="14:00"/>
    <n v="8"/>
    <s v="ce"/>
    <n v="4017"/>
    <n v="8"/>
    <n v="2"/>
    <s v="Kuehne+Nagel Tiel 3 Standpl"/>
    <s v="De Diepert 5"/>
    <s v="Tiel"/>
    <s v="4004 MA"/>
    <s v="NL"/>
    <x v="19"/>
    <s v="SAFFIER  300"/>
    <x v="21"/>
    <s v="3316 LN"/>
    <s v="NL"/>
    <s v="0002247382"/>
    <s v="0101070_002"/>
    <s v="31V"/>
    <s v="NL001131849B01"/>
    <n v="2"/>
    <n v="0"/>
    <n v="95.12"/>
    <s v="N"/>
    <s v="Peter Appel Transport B.V."/>
    <n v="36622"/>
    <d v="2023-04-11T00:00:00"/>
    <s v="13:34:00"/>
    <n v="0"/>
    <x v="1"/>
    <x v="14"/>
    <n v="4"/>
    <x v="19"/>
    <n v="0"/>
    <s v=""/>
    <x v="3"/>
    <s v=""/>
    <n v="0"/>
    <s v=""/>
  </r>
  <r>
    <s v="COLGATE 3800 DEB."/>
    <s v="Colgate-Palmolive Nederland BV"/>
    <s v="101t"/>
    <n v="101090962920"/>
    <n v="101030165774"/>
    <n v="930"/>
    <s v="Inv Booked"/>
    <s v="0002247392"/>
    <s v="Verkoop"/>
    <n v="170"/>
    <s v="Transport drops zone"/>
    <s v="9 - verwerkt"/>
    <n v="0"/>
    <m/>
    <d v="2023-04-12T00:00:00"/>
    <s v="DROP"/>
    <s v="0001010909629200101545_002"/>
    <m/>
    <m/>
    <m/>
    <s v="EUR"/>
    <n v="283.97000000000003"/>
    <s v="EUR"/>
    <n v="283.97000000000003"/>
    <s v="EUR"/>
    <n v="283.97000000000003"/>
    <n v="283.97000000000003"/>
    <n v="0"/>
    <s v="N"/>
    <n v="1223000414"/>
    <d v="2023-05-11T00:00:00"/>
    <m/>
    <d v="2023-04-12T00:00:00"/>
    <s v="00:00"/>
    <s v="23:59"/>
    <d v="2023-04-12T00:00:00"/>
    <s v="08:00"/>
    <s v="08:00"/>
    <n v="19.2"/>
    <s v="ce"/>
    <n v="18161"/>
    <n v="19.2"/>
    <n v="35"/>
    <s v="Kuehne+Nagel Tiel 3 Standpl"/>
    <s v="De Diepert 5"/>
    <s v="Tiel"/>
    <s v="4004 MA"/>
    <s v="NL"/>
    <x v="50"/>
    <s v="Fahrenheitweg 24"/>
    <x v="1"/>
    <s v="6101WR"/>
    <s v="NL"/>
    <s v="0002247392"/>
    <s v="0101545_002"/>
    <s v="31V"/>
    <s v="NL001131849B01"/>
    <n v="2"/>
    <n v="0"/>
    <n v="283.97000000000003"/>
    <s v="N"/>
    <s v="Peter Appel Transport B.V."/>
    <n v="36622"/>
    <d v="2023-04-12T00:00:00"/>
    <s v="09:13:00"/>
    <n v="0"/>
    <x v="2"/>
    <x v="14"/>
    <n v="4"/>
    <x v="1"/>
    <n v="1"/>
    <n v="19.2"/>
    <x v="1"/>
    <n v="283.97000000000003"/>
    <n v="0"/>
    <n v="283.97000000000003"/>
  </r>
  <r>
    <s v="COLGATE 3800 DEB."/>
    <s v="Colgate-Palmolive Nederland BV"/>
    <s v="101t"/>
    <n v="101090962533"/>
    <n v="101030165775"/>
    <n v="930"/>
    <s v="Inv Booked"/>
    <s v="0002247394"/>
    <s v="Verkoop"/>
    <n v="170"/>
    <s v="Transport drops zone"/>
    <s v="9 - verwerkt"/>
    <n v="0"/>
    <m/>
    <d v="2023-04-12T00:00:00"/>
    <s v="DROP"/>
    <s v="0001010909625330101363_002"/>
    <m/>
    <m/>
    <m/>
    <s v="EUR"/>
    <n v="17.77"/>
    <s v="EUR"/>
    <n v="17.77"/>
    <s v="EUR"/>
    <n v="17.77"/>
    <n v="17.77"/>
    <n v="0"/>
    <s v="N"/>
    <n v="1223000414"/>
    <d v="2023-05-11T00:00:00"/>
    <m/>
    <d v="2023-04-12T00:00:00"/>
    <s v="00:00"/>
    <s v="23:59"/>
    <d v="2023-04-12T00:00:00"/>
    <s v="06:00"/>
    <s v="15:00"/>
    <n v="0.8"/>
    <s v="ce"/>
    <n v="87"/>
    <n v="0.8"/>
    <n v="0"/>
    <s v="Kuehne+Nagel Tiel 3 Standpl"/>
    <s v="De Diepert 5"/>
    <s v="Tiel"/>
    <s v="4004 MA"/>
    <s v="NL"/>
    <x v="25"/>
    <s v="Hollandweg 30"/>
    <x v="4"/>
    <s v="2665 MT"/>
    <s v="NL"/>
    <s v="0002247394"/>
    <s v="0101363_002"/>
    <s v="31V"/>
    <s v="NL001131849B01"/>
    <n v="2"/>
    <n v="0"/>
    <n v="17.77"/>
    <s v="N"/>
    <s v="Peter Appel Transport B.V."/>
    <n v="36622"/>
    <d v="2023-04-12T00:00:00"/>
    <s v="07:26:00"/>
    <n v="0"/>
    <x v="2"/>
    <x v="14"/>
    <n v="4"/>
    <x v="4"/>
    <n v="1"/>
    <n v="3.2"/>
    <x v="0"/>
    <n v="71.069999999999993"/>
    <n v="0"/>
    <n v="71.069999999999993"/>
  </r>
  <r>
    <s v="COLGATE 3800 DEB."/>
    <s v="Colgate-Palmolive Nederland BV"/>
    <s v="101t"/>
    <n v="101090962534"/>
    <n v="101030165776"/>
    <n v="930"/>
    <s v="Inv Booked"/>
    <s v="0002247388"/>
    <s v="Verkoop"/>
    <n v="170"/>
    <s v="Transport drops zone"/>
    <s v="9 - verwerkt"/>
    <n v="0"/>
    <m/>
    <d v="2023-04-12T00:00:00"/>
    <s v="DROP"/>
    <s v="0001010909625340101370_002"/>
    <m/>
    <m/>
    <m/>
    <s v="EUR"/>
    <n v="192.69"/>
    <s v="EUR"/>
    <n v="192.69"/>
    <s v="EUR"/>
    <n v="192.69"/>
    <n v="192.69"/>
    <n v="0"/>
    <s v="N"/>
    <n v="1223000414"/>
    <d v="2023-05-11T00:00:00"/>
    <m/>
    <d v="2023-04-12T00:00:00"/>
    <s v="00:00"/>
    <s v="23:59"/>
    <d v="2023-04-12T00:00:00"/>
    <s v="07:00"/>
    <s v="10:00"/>
    <n v="16.8"/>
    <s v="ce"/>
    <n v="10199"/>
    <n v="16.8"/>
    <n v="25"/>
    <s v="Kuehne+Nagel Tiel 3 Standpl"/>
    <s v="De Diepert 5"/>
    <s v="Tiel"/>
    <s v="4004 MA"/>
    <s v="NL"/>
    <x v="10"/>
    <s v="Slego 1a"/>
    <x v="13"/>
    <s v="1046BM"/>
    <s v="NL"/>
    <s v="0002247388"/>
    <s v="0101370_002"/>
    <s v="31V"/>
    <s v="NL001131849B01"/>
    <n v="2"/>
    <n v="0"/>
    <n v="192.69"/>
    <s v="N"/>
    <s v="Peter Appel Transport B.V."/>
    <n v="36622"/>
    <d v="2023-04-12T00:00:00"/>
    <s v="08:40:00"/>
    <n v="0"/>
    <x v="2"/>
    <x v="14"/>
    <n v="4"/>
    <x v="11"/>
    <n v="1"/>
    <n v="17.600000000000001"/>
    <x v="0"/>
    <n v="201.87"/>
    <n v="0"/>
    <n v="201.87"/>
  </r>
  <r>
    <s v="COLGATE 3800 DEB."/>
    <s v="Colgate-Palmolive Nederland BV"/>
    <s v="101t"/>
    <n v="0"/>
    <n v="101030165778"/>
    <n v="930"/>
    <s v="Inv Booked"/>
    <s v="0002247390"/>
    <s v="Verkoop"/>
    <n v="170"/>
    <s v="Transport drops zone"/>
    <s v="9 - verwerkt"/>
    <n v="0"/>
    <m/>
    <d v="2023-04-12T00:00:00"/>
    <m/>
    <m/>
    <m/>
    <m/>
    <m/>
    <s v="EUR"/>
    <n v="27.26"/>
    <s v="EUR"/>
    <n v="27.26"/>
    <s v="EUR"/>
    <n v="27.26"/>
    <n v="27.26"/>
    <n v="0"/>
    <s v="N"/>
    <n v="1223000414"/>
    <d v="2023-05-11T00:00:00"/>
    <m/>
    <d v="2023-04-12T00:00:00"/>
    <s v="00:00"/>
    <s v="23:59"/>
    <d v="2023-04-12T00:00:00"/>
    <s v="07:00"/>
    <s v="14:00"/>
    <n v="0.8"/>
    <s v="ce"/>
    <n v="344"/>
    <n v="0.8"/>
    <n v="0"/>
    <s v="Kuehne+Nagel Tiel 3 Standpl"/>
    <s v="De Diepert 5"/>
    <s v="Tiel"/>
    <s v="4004 MA"/>
    <s v="NL"/>
    <x v="54"/>
    <s v="Zijlweg 18"/>
    <x v="45"/>
    <s v="5145NR"/>
    <s v="NL"/>
    <s v="0002247390"/>
    <s v="0101372_002"/>
    <s v="31V"/>
    <s v="NL001131849B01"/>
    <n v="2"/>
    <n v="0"/>
    <n v="27.26"/>
    <s v="N"/>
    <m/>
    <n v="36622"/>
    <d v="2023-04-12T00:00:00"/>
    <s v="09:56:00"/>
    <n v="0"/>
    <x v="2"/>
    <x v="14"/>
    <n v="4"/>
    <x v="36"/>
    <n v="1"/>
    <n v="0.8"/>
    <x v="3"/>
    <n v="27.26"/>
    <n v="0"/>
    <n v="27.26"/>
  </r>
  <r>
    <s v="COLGATE 3800 DEB."/>
    <s v="Colgate-Palmolive Nederland BV"/>
    <s v="101t"/>
    <n v="101090962539"/>
    <n v="101030165779"/>
    <n v="930"/>
    <s v="Inv Booked"/>
    <s v="0002247400"/>
    <s v="Verkoop"/>
    <n v="170"/>
    <s v="Transport drops zone"/>
    <s v="9 - verwerkt"/>
    <n v="0"/>
    <m/>
    <d v="2023-04-12T00:00:00"/>
    <s v="DROP"/>
    <s v="0001010909625390101374_002"/>
    <m/>
    <m/>
    <m/>
    <s v="EUR"/>
    <n v="71.56"/>
    <s v="EUR"/>
    <n v="71.56"/>
    <s v="EUR"/>
    <n v="71.56"/>
    <n v="71.56"/>
    <n v="0"/>
    <s v="N"/>
    <n v="1223000414"/>
    <d v="2023-05-11T00:00:00"/>
    <m/>
    <d v="2023-04-12T00:00:00"/>
    <s v="00:00"/>
    <s v="23:59"/>
    <d v="2023-04-12T00:00:00"/>
    <s v="07:00"/>
    <s v="17:00"/>
    <n v="4"/>
    <s v="ce"/>
    <n v="3524"/>
    <n v="4"/>
    <n v="6"/>
    <s v="Kuehne+Nagel Tiel 3 Standpl"/>
    <s v="De Diepert 5"/>
    <s v="Tiel"/>
    <s v="4004 MA"/>
    <s v="NL"/>
    <x v="22"/>
    <s v="Basisweg 7"/>
    <x v="25"/>
    <s v="1951NG"/>
    <s v="NL"/>
    <s v="0002247400"/>
    <s v="0101374_002"/>
    <s v="31V"/>
    <s v="NL001131849B01"/>
    <n v="2"/>
    <n v="0"/>
    <n v="71.56"/>
    <s v="N"/>
    <s v="Peter Appel Transport B.V."/>
    <n v="36622"/>
    <d v="2023-04-12T00:00:00"/>
    <s v="16:54:00"/>
    <n v="0"/>
    <x v="2"/>
    <x v="14"/>
    <n v="4"/>
    <x v="17"/>
    <n v="1"/>
    <n v="7.2"/>
    <x v="0"/>
    <n v="128.81"/>
    <n v="0"/>
    <n v="128.81"/>
  </r>
  <r>
    <s v="COLGATE 3800 DEB."/>
    <s v="Colgate-Palmolive Nederland BV"/>
    <s v="101t"/>
    <n v="101090962534"/>
    <n v="101030165780"/>
    <n v="930"/>
    <s v="Inv Booked"/>
    <s v="0002247396"/>
    <s v="Verkoop"/>
    <n v="170"/>
    <s v="Transport drops zone"/>
    <s v="9 - verwerkt"/>
    <n v="0"/>
    <m/>
    <d v="2023-04-12T00:00:00"/>
    <s v="DROP"/>
    <s v="0001010909625340101370_002"/>
    <m/>
    <m/>
    <m/>
    <s v="EUR"/>
    <n v="9.18"/>
    <s v="EUR"/>
    <n v="9.18"/>
    <s v="EUR"/>
    <n v="9.18"/>
    <n v="9.18"/>
    <n v="0"/>
    <s v="N"/>
    <n v="1223000414"/>
    <d v="2023-05-11T00:00:00"/>
    <m/>
    <d v="2023-04-12T00:00:00"/>
    <s v="00:00"/>
    <s v="23:59"/>
    <d v="2023-04-12T00:00:00"/>
    <s v="07:00"/>
    <s v="10:00"/>
    <n v="0.8"/>
    <s v="ce"/>
    <n v="785"/>
    <n v="0.8"/>
    <n v="1"/>
    <s v="Kuehne+Nagel Tiel 3 Standpl"/>
    <s v="De Diepert 5"/>
    <s v="Tiel"/>
    <s v="4004 MA"/>
    <s v="NL"/>
    <x v="10"/>
    <s v="Slego 1a"/>
    <x v="13"/>
    <s v="1046BM"/>
    <s v="NL"/>
    <s v="0002247396"/>
    <s v="0101370_002"/>
    <s v="31V"/>
    <s v="NL001131849B01"/>
    <n v="2"/>
    <n v="0"/>
    <n v="9.18"/>
    <s v="N"/>
    <s v="Peter Appel Transport B.V."/>
    <n v="36622"/>
    <d v="2023-04-12T00:00:00"/>
    <s v="08:40:00"/>
    <n v="0"/>
    <x v="2"/>
    <x v="14"/>
    <n v="4"/>
    <x v="11"/>
    <n v="0"/>
    <s v=""/>
    <x v="0"/>
    <s v=""/>
    <n v="0"/>
    <s v=""/>
  </r>
  <r>
    <s v="COLGATE 3800 DEB."/>
    <s v="Colgate-Palmolive Nederland BV"/>
    <s v="101t"/>
    <n v="101090962534"/>
    <n v="101030165781"/>
    <n v="930"/>
    <s v="Inv Booked"/>
    <s v="0002247398"/>
    <s v="Verkoop"/>
    <n v="170"/>
    <s v="Transport drops zone"/>
    <s v="9 - verwerkt"/>
    <n v="0"/>
    <m/>
    <d v="2023-04-12T00:00:00"/>
    <s v="DROP"/>
    <s v="0001010909625340101370_004"/>
    <m/>
    <m/>
    <m/>
    <s v="EUR"/>
    <n v="28.67"/>
    <s v="EUR"/>
    <n v="28.67"/>
    <s v="EUR"/>
    <n v="28.67"/>
    <n v="28.67"/>
    <n v="0"/>
    <s v="N"/>
    <n v="1223000414"/>
    <d v="2023-05-11T00:00:00"/>
    <m/>
    <d v="2023-04-12T00:00:00"/>
    <s v="00:00"/>
    <s v="23:59"/>
    <d v="2023-04-12T00:00:00"/>
    <s v="11:45"/>
    <s v="11:45"/>
    <n v="0.8"/>
    <s v="ce"/>
    <n v="480"/>
    <n v="0.8"/>
    <n v="0"/>
    <s v="Kuehne+Nagel Tiel 3 Standpl"/>
    <s v="De Diepert 5"/>
    <s v="Tiel"/>
    <s v="4004 MA"/>
    <s v="NL"/>
    <x v="6"/>
    <s v="Insulindeweg 1"/>
    <x v="9"/>
    <s v="1462MJ"/>
    <s v="NL"/>
    <s v="0002247398"/>
    <s v="0101370_004"/>
    <s v="31V"/>
    <s v="NL001131849B01"/>
    <n v="2"/>
    <n v="0"/>
    <n v="28.67"/>
    <s v="N"/>
    <s v="Peter Appel Transport B.V."/>
    <n v="36622"/>
    <d v="2023-04-12T00:00:00"/>
    <s v="10:25:00"/>
    <n v="0"/>
    <x v="2"/>
    <x v="14"/>
    <n v="4"/>
    <x v="8"/>
    <n v="1"/>
    <n v="0.8"/>
    <x v="3"/>
    <n v="28.67"/>
    <n v="0"/>
    <n v="28.67"/>
  </r>
  <r>
    <s v="COLGATE 3800 DEB."/>
    <s v="Colgate-Palmolive Nederland BV"/>
    <s v="101t"/>
    <n v="101090963010"/>
    <n v="101030165782"/>
    <n v="930"/>
    <s v="Inv Booked"/>
    <s v="0002247401"/>
    <s v="Verkoop"/>
    <n v="170"/>
    <s v="Transport drops zone"/>
    <s v="9 - verwerkt"/>
    <n v="0"/>
    <m/>
    <d v="2023-04-12T00:00:00"/>
    <s v="DROP"/>
    <s v="0001010909630100101594_002"/>
    <m/>
    <m/>
    <m/>
    <s v="EUR"/>
    <n v="129.4"/>
    <s v="EUR"/>
    <n v="129.4"/>
    <s v="EUR"/>
    <n v="129.4"/>
    <n v="129.4"/>
    <n v="0"/>
    <s v="N"/>
    <n v="1223000414"/>
    <d v="2023-05-11T00:00:00"/>
    <m/>
    <d v="2023-04-12T00:00:00"/>
    <s v="00:00"/>
    <s v="23:59"/>
    <d v="2023-04-12T00:00:00"/>
    <s v="07:00"/>
    <s v="08:00"/>
    <n v="20"/>
    <s v="ce"/>
    <n v="12224"/>
    <n v="20"/>
    <n v="25"/>
    <s v="Kuehne+Nagel Tiel 3 Standpl"/>
    <s v="De Diepert 5"/>
    <s v="Tiel"/>
    <s v="4004 MA"/>
    <s v="NL"/>
    <x v="2"/>
    <s v="Randweg 2"/>
    <x v="6"/>
    <s v="4191 NN"/>
    <s v="NL"/>
    <s v="0002247401"/>
    <s v="0101594_002"/>
    <s v="31V"/>
    <s v="NL001131849B01"/>
    <n v="2"/>
    <n v="0"/>
    <n v="129.4"/>
    <s v="N"/>
    <s v="Peter Appel Transport B.V."/>
    <n v="36622"/>
    <d v="2023-04-12T00:00:00"/>
    <s v="09:12:00"/>
    <n v="0"/>
    <x v="2"/>
    <x v="14"/>
    <n v="4"/>
    <x v="6"/>
    <n v="1"/>
    <n v="20"/>
    <x v="2"/>
    <n v="129.4"/>
    <n v="0"/>
    <n v="129.4"/>
  </r>
  <r>
    <s v="COLGATE 3800 DEB."/>
    <s v="Colgate-Palmolive Nederland BV"/>
    <s v="101t"/>
    <n v="101090962812"/>
    <n v="101030165783"/>
    <n v="930"/>
    <s v="Inv Booked"/>
    <s v="0002247397"/>
    <s v="Verkoop"/>
    <n v="170"/>
    <s v="Transport drops zone"/>
    <s v="9 - verwerkt"/>
    <n v="0"/>
    <m/>
    <d v="2023-04-12T00:00:00"/>
    <s v="DROP"/>
    <s v="0001010909628120101539_002"/>
    <m/>
    <m/>
    <m/>
    <s v="EUR"/>
    <n v="125.44"/>
    <s v="EUR"/>
    <n v="125.44"/>
    <s v="EUR"/>
    <n v="125.44"/>
    <n v="125.44"/>
    <n v="0"/>
    <s v="N"/>
    <n v="1223000414"/>
    <d v="2023-05-11T00:00:00"/>
    <m/>
    <d v="2023-04-12T00:00:00"/>
    <s v="00:00"/>
    <s v="23:59"/>
    <d v="2023-04-12T00:00:00"/>
    <s v="08:00"/>
    <s v="12:00"/>
    <n v="5.6"/>
    <s v="ce"/>
    <n v="3351"/>
    <n v="5.6"/>
    <n v="3"/>
    <s v="Kuehne+Nagel Tiel 3 Standpl"/>
    <s v="De Diepert 5"/>
    <s v="Tiel"/>
    <s v="4004 MA"/>
    <s v="NL"/>
    <x v="21"/>
    <s v="Bloemakkers 4"/>
    <x v="22"/>
    <s v="9461GX"/>
    <s v="NL"/>
    <s v="0002247397"/>
    <s v="0101539_002"/>
    <s v="31V"/>
    <s v="NL001131849B01"/>
    <n v="2"/>
    <n v="0"/>
    <n v="125.44"/>
    <s v="N"/>
    <s v="Peter Appel Transport B.V."/>
    <n v="36622"/>
    <d v="2023-04-12T00:00:00"/>
    <s v="08:31:00"/>
    <n v="0"/>
    <x v="2"/>
    <x v="14"/>
    <n v="4"/>
    <x v="20"/>
    <n v="1"/>
    <n v="5.6"/>
    <x v="3"/>
    <n v="125.44"/>
    <n v="0"/>
    <n v="125.44"/>
  </r>
  <r>
    <s v="COLGATE 3800 DEB."/>
    <s v="Colgate-Palmolive Nederland BV"/>
    <s v="101t"/>
    <n v="101090963028"/>
    <n v="101030165764"/>
    <n v="930"/>
    <s v="Inv Booked"/>
    <s v="0001334204"/>
    <s v="Verkoop"/>
    <n v="170"/>
    <s v="Transport drops zone"/>
    <s v="9 - verwerkt"/>
    <n v="0"/>
    <m/>
    <d v="2023-04-12T00:00:00"/>
    <s v="DROP"/>
    <s v="0001010909630280101639_002"/>
    <m/>
    <m/>
    <m/>
    <s v="EUR"/>
    <n v="32.35"/>
    <s v="EUR"/>
    <n v="32.35"/>
    <s v="EUR"/>
    <n v="32.35"/>
    <n v="32.35"/>
    <n v="0"/>
    <s v="N"/>
    <n v="1223000414"/>
    <d v="2023-05-11T00:00:00"/>
    <m/>
    <d v="2023-04-12T00:00:00"/>
    <s v="00:00"/>
    <s v="23:59"/>
    <d v="2023-04-12T00:00:00"/>
    <s v="18:00"/>
    <s v="18:00"/>
    <n v="1.6"/>
    <s v="ce"/>
    <n v="1165"/>
    <n v="1.6"/>
    <n v="1"/>
    <s v="Kuehne+Nagel Tiel 3 Standpl"/>
    <s v="De Diepert 5"/>
    <s v="Tiel"/>
    <s v="4004 MA"/>
    <s v="NL"/>
    <x v="23"/>
    <s v="Rood 24"/>
    <x v="17"/>
    <s v="6666 LT"/>
    <s v="NL"/>
    <s v="0001334204"/>
    <s v="0101639_002"/>
    <s v="31V"/>
    <s v="NL001131849B01"/>
    <n v="2"/>
    <n v="0"/>
    <n v="32.35"/>
    <s v="N"/>
    <s v="Peter Appel Transport B.V."/>
    <n v="36622"/>
    <d v="2023-04-12T00:00:00"/>
    <s v="17:30:00"/>
    <n v="0"/>
    <x v="2"/>
    <x v="14"/>
    <n v="4"/>
    <x v="15"/>
    <n v="1"/>
    <n v="1.6"/>
    <x v="5"/>
    <n v="32.35"/>
    <n v="0"/>
    <n v="32.35"/>
  </r>
  <r>
    <s v="COLGATE 3800 DEB."/>
    <s v="Colgate-Palmolive Nederland BV"/>
    <s v="101t"/>
    <n v="101090962990"/>
    <n v="101030165765"/>
    <n v="930"/>
    <s v="Inv Booked"/>
    <s v="0001334205"/>
    <s v="Verkoop"/>
    <n v="170"/>
    <s v="Transport drops zone"/>
    <s v="9 - verwerkt"/>
    <n v="0"/>
    <m/>
    <d v="2023-04-12T00:00:00"/>
    <s v="DROP"/>
    <s v="0001010909629900101649_002"/>
    <m/>
    <m/>
    <m/>
    <s v="EUR"/>
    <n v="17.059999999999999"/>
    <s v="EUR"/>
    <n v="17.059999999999999"/>
    <s v="EUR"/>
    <n v="17.059999999999999"/>
    <n v="17.059999999999999"/>
    <n v="0"/>
    <s v="N"/>
    <n v="1223000414"/>
    <d v="2023-05-11T00:00:00"/>
    <m/>
    <d v="2023-04-12T00:00:00"/>
    <s v="00:00"/>
    <s v="23:59"/>
    <d v="2023-04-12T00:00:00"/>
    <s v="20:30"/>
    <s v="21:30"/>
    <n v="1.6"/>
    <s v="ce"/>
    <n v="879"/>
    <n v="1.6"/>
    <n v="0"/>
    <s v="Kuehne+Nagel Tiel 3 Standpl"/>
    <s v="De Diepert 5"/>
    <s v="Tiel"/>
    <s v="4004 MA"/>
    <s v="NL"/>
    <x v="55"/>
    <s v="Ravenswade 14"/>
    <x v="26"/>
    <s v="3439 LD"/>
    <s v="NL"/>
    <s v="0001334205"/>
    <s v="0101649_002"/>
    <s v="31V"/>
    <s v="NL001131849B01"/>
    <n v="2"/>
    <n v="0"/>
    <n v="17.059999999999999"/>
    <s v="N"/>
    <s v="Peter Appel Transport B.V."/>
    <n v="36622"/>
    <d v="2023-04-12T00:00:00"/>
    <s v="21:53:00"/>
    <n v="0"/>
    <x v="2"/>
    <x v="14"/>
    <n v="4"/>
    <x v="22"/>
    <n v="1"/>
    <n v="14.4"/>
    <x v="7"/>
    <n v="153.5"/>
    <n v="0"/>
    <n v="153.5"/>
  </r>
  <r>
    <s v="COLGATE 3800 DEB."/>
    <s v="Colgate-Palmolive Nederland BV"/>
    <s v="101t"/>
    <n v="101090962531"/>
    <n v="101030165766"/>
    <n v="930"/>
    <s v="Inv Booked"/>
    <s v="0002247385"/>
    <s v="Verkoop"/>
    <n v="170"/>
    <s v="Transport drops zone"/>
    <s v="9 - verwerkt"/>
    <n v="0"/>
    <m/>
    <d v="2023-04-12T00:00:00"/>
    <s v="DROP"/>
    <s v="0001010909625310101367_002"/>
    <m/>
    <m/>
    <m/>
    <s v="EUR"/>
    <n v="263.12"/>
    <s v="EUR"/>
    <n v="263.12"/>
    <s v="EUR"/>
    <n v="263.12"/>
    <n v="263.12"/>
    <n v="0"/>
    <s v="N"/>
    <n v="1223000414"/>
    <d v="2023-05-11T00:00:00"/>
    <m/>
    <d v="2023-04-12T00:00:00"/>
    <s v="00:00"/>
    <s v="23:59"/>
    <d v="2023-04-12T00:00:00"/>
    <s v="09:00"/>
    <s v="09:00"/>
    <n v="20.8"/>
    <s v="ce"/>
    <n v="20603"/>
    <n v="20.8"/>
    <n v="38"/>
    <s v="Kuehne+Nagel Tiel 3 Standpl"/>
    <s v="De Diepert 5"/>
    <s v="Tiel"/>
    <s v="4004 MA"/>
    <s v="NL"/>
    <x v="1"/>
    <s v="Perenmarkt 15"/>
    <x v="2"/>
    <s v="1681PG"/>
    <s v="NL"/>
    <s v="0002247385"/>
    <s v="0101367_002"/>
    <s v="31V"/>
    <s v="NL001131849B01"/>
    <n v="2"/>
    <n v="0"/>
    <n v="263.12"/>
    <s v="N"/>
    <s v="Peter Appel Transport B.V."/>
    <n v="36622"/>
    <d v="2023-04-12T00:00:00"/>
    <s v="09:59:00"/>
    <n v="0"/>
    <x v="2"/>
    <x v="14"/>
    <n v="4"/>
    <x v="2"/>
    <n v="1"/>
    <n v="20.8"/>
    <x v="1"/>
    <n v="263.12"/>
    <n v="0"/>
    <n v="263.12"/>
  </r>
  <r>
    <s v="COLGATE 3800 DEB."/>
    <s v="Colgate-Palmolive Nederland BV"/>
    <s v="101t"/>
    <n v="101090962534"/>
    <n v="101030165767"/>
    <n v="930"/>
    <s v="Inv Booked"/>
    <s v="0002247389"/>
    <s v="Verkoop"/>
    <n v="170"/>
    <s v="Transport drops zone"/>
    <s v="9 - verwerkt"/>
    <n v="0"/>
    <m/>
    <d v="2023-04-12T00:00:00"/>
    <s v="DROP"/>
    <s v="0001010909625340101370_003"/>
    <m/>
    <m/>
    <m/>
    <s v="EUR"/>
    <n v="27.26"/>
    <s v="EUR"/>
    <n v="27.26"/>
    <s v="EUR"/>
    <n v="27.26"/>
    <n v="27.26"/>
    <n v="0"/>
    <s v="N"/>
    <n v="1223000414"/>
    <d v="2023-05-11T00:00:00"/>
    <m/>
    <d v="2023-04-12T00:00:00"/>
    <s v="00:00"/>
    <s v="23:59"/>
    <d v="2023-04-12T00:00:00"/>
    <s v="09:00"/>
    <s v="16:00"/>
    <n v="0.8"/>
    <s v="ce"/>
    <n v="25"/>
    <n v="0.8"/>
    <n v="0"/>
    <s v="Kuehne+Nagel Tiel 3 Standpl"/>
    <s v="De Diepert 5"/>
    <s v="Tiel"/>
    <s v="4004 MA"/>
    <s v="NL"/>
    <x v="92"/>
    <s v="DE CUSERSTRAAT 89"/>
    <x v="13"/>
    <s v="1081CN"/>
    <s v="NL"/>
    <s v="0002247389"/>
    <s v="0101370_003"/>
    <s v="31V"/>
    <s v="NL001131849B01"/>
    <n v="2"/>
    <n v="0"/>
    <n v="27.26"/>
    <s v="N"/>
    <s v="Peter Appel Transport B.V."/>
    <n v="36622"/>
    <d v="2023-04-12T00:00:00"/>
    <s v="09:24:00"/>
    <n v="0"/>
    <x v="2"/>
    <x v="14"/>
    <n v="4"/>
    <x v="11"/>
    <n v="1"/>
    <n v="0.8"/>
    <x v="0"/>
    <n v="27.26"/>
    <n v="0"/>
    <n v="27.26"/>
  </r>
  <r>
    <s v="COLGATE 3800 DEB."/>
    <s v="Colgate-Palmolive Nederland BV"/>
    <s v="101t"/>
    <n v="101090962538"/>
    <n v="101030165768"/>
    <n v="930"/>
    <s v="Inv Booked"/>
    <s v="0002247387"/>
    <s v="Verkoop"/>
    <n v="170"/>
    <s v="Transport drops zone"/>
    <s v="9 - verwerkt"/>
    <n v="0"/>
    <m/>
    <d v="2023-04-12T00:00:00"/>
    <s v="DROP"/>
    <s v="0001010909625380101373_002"/>
    <m/>
    <m/>
    <m/>
    <s v="EUR"/>
    <n v="296.82"/>
    <s v="EUR"/>
    <n v="296.82"/>
    <s v="EUR"/>
    <n v="296.82"/>
    <n v="296.82"/>
    <n v="0"/>
    <s v="N"/>
    <n v="1223000414"/>
    <d v="2023-05-11T00:00:00"/>
    <m/>
    <d v="2023-04-12T00:00:00"/>
    <s v="00:00"/>
    <s v="23:59"/>
    <d v="2023-04-12T00:00:00"/>
    <s v="11:00"/>
    <s v="11:00"/>
    <n v="20.8"/>
    <s v="ce"/>
    <n v="18409"/>
    <n v="20.8"/>
    <n v="36"/>
    <s v="Kuehne+Nagel Tiel 3 Standpl"/>
    <s v="De Diepert 5"/>
    <s v="Tiel"/>
    <s v="4004 MA"/>
    <s v="NL"/>
    <x v="50"/>
    <s v="Fahrenheitweg 24"/>
    <x v="1"/>
    <s v="6101WR"/>
    <s v="NL"/>
    <s v="0002247387"/>
    <s v="0101373_002"/>
    <s v="31V"/>
    <s v="NL001131849B01"/>
    <n v="2"/>
    <n v="0"/>
    <n v="296.82"/>
    <s v="N"/>
    <s v="Peter Appel Transport B.V."/>
    <n v="36622"/>
    <d v="2023-04-12T00:00:00"/>
    <s v="11:21:00"/>
    <n v="0"/>
    <x v="2"/>
    <x v="14"/>
    <n v="4"/>
    <x v="1"/>
    <n v="1"/>
    <n v="20.8"/>
    <x v="1"/>
    <n v="296.82"/>
    <n v="0"/>
    <n v="296.82"/>
  </r>
  <r>
    <s v="COLGATE 3800 DEB."/>
    <s v="Colgate-Palmolive Nederland BV"/>
    <s v="101t"/>
    <n v="101090962809"/>
    <n v="101030165769"/>
    <n v="930"/>
    <s v="Inv Booked"/>
    <s v="0002247384"/>
    <s v="Verkoop"/>
    <n v="170"/>
    <s v="Transport drops zone"/>
    <s v="9 - verwerkt"/>
    <n v="0"/>
    <m/>
    <d v="2023-04-12T00:00:00"/>
    <s v="DROP"/>
    <s v="0001010909628090101537_002"/>
    <m/>
    <m/>
    <m/>
    <s v="EUR"/>
    <n v="290.2"/>
    <s v="EUR"/>
    <n v="290.2"/>
    <s v="EUR"/>
    <n v="290.2"/>
    <n v="290.2"/>
    <n v="0"/>
    <s v="N"/>
    <n v="1223000414"/>
    <d v="2023-05-11T00:00:00"/>
    <m/>
    <d v="2023-04-12T00:00:00"/>
    <s v="00:00"/>
    <s v="23:59"/>
    <d v="2023-04-12T00:00:00"/>
    <s v="07:00"/>
    <s v="07:00"/>
    <n v="20"/>
    <s v="ce"/>
    <n v="19527"/>
    <n v="20"/>
    <n v="37"/>
    <s v="Kuehne+Nagel Tiel 3 Standpl"/>
    <s v="De Diepert 5"/>
    <s v="Tiel"/>
    <s v="4004 MA"/>
    <s v="NL"/>
    <x v="1"/>
    <s v="Fahrenheitweg 1"/>
    <x v="1"/>
    <s v="6101WR"/>
    <s v="NL"/>
    <s v="0002247384"/>
    <s v="0101537_002"/>
    <s v="31V"/>
    <s v="NL001131849B01"/>
    <n v="2"/>
    <n v="0"/>
    <n v="290.2"/>
    <s v="N"/>
    <s v="Peter Appel Transport B.V."/>
    <n v="36622"/>
    <d v="2023-04-12T00:00:00"/>
    <s v="07:19:00"/>
    <n v="0"/>
    <x v="2"/>
    <x v="14"/>
    <n v="4"/>
    <x v="1"/>
    <n v="1"/>
    <n v="20"/>
    <x v="1"/>
    <n v="290.2"/>
    <n v="0"/>
    <n v="290.2"/>
  </r>
  <r>
    <s v="COLGATE 3800 DEB."/>
    <s v="Colgate-Palmolive Nederland BV"/>
    <s v="101t"/>
    <n v="101090962533"/>
    <n v="101030165770"/>
    <n v="930"/>
    <s v="Inv Booked"/>
    <s v="0002247393"/>
    <s v="Verkoop"/>
    <n v="170"/>
    <s v="Transport drops zone"/>
    <s v="9 - verwerkt"/>
    <n v="0"/>
    <m/>
    <d v="2023-04-12T00:00:00"/>
    <s v="DROP"/>
    <s v="0001010909625330101363_002"/>
    <m/>
    <m/>
    <m/>
    <s v="EUR"/>
    <n v="53.3"/>
    <s v="EUR"/>
    <n v="53.3"/>
    <s v="EUR"/>
    <n v="53.3"/>
    <n v="53.3"/>
    <n v="0"/>
    <s v="N"/>
    <n v="1223000414"/>
    <d v="2023-05-11T00:00:00"/>
    <m/>
    <d v="2023-04-12T00:00:00"/>
    <s v="00:00"/>
    <s v="23:59"/>
    <d v="2023-04-12T00:00:00"/>
    <s v="06:00"/>
    <s v="15:00"/>
    <n v="2.4"/>
    <s v="ce"/>
    <n v="1017"/>
    <n v="2.4"/>
    <n v="0"/>
    <s v="Kuehne+Nagel Tiel 3 Standpl"/>
    <s v="De Diepert 5"/>
    <s v="Tiel"/>
    <s v="4004 MA"/>
    <s v="NL"/>
    <x v="25"/>
    <s v="Hollandweg 30"/>
    <x v="4"/>
    <s v="2665 MT"/>
    <s v="NL"/>
    <s v="0002247393"/>
    <s v="0101363_002"/>
    <s v="31V"/>
    <s v="NL001131849B01"/>
    <n v="2"/>
    <n v="0"/>
    <n v="53.3"/>
    <s v="N"/>
    <s v="Peter Appel Transport B.V."/>
    <n v="36622"/>
    <d v="2023-04-12T00:00:00"/>
    <s v="07:26:00"/>
    <n v="0"/>
    <x v="2"/>
    <x v="14"/>
    <n v="4"/>
    <x v="4"/>
    <n v="0"/>
    <s v=""/>
    <x v="0"/>
    <s v=""/>
    <n v="0"/>
    <s v=""/>
  </r>
  <r>
    <s v="COLGATE 3800 DEB."/>
    <s v="Colgate-Palmolive Nederland BV"/>
    <s v="101t"/>
    <n v="101090962535"/>
    <n v="101030165771"/>
    <n v="930"/>
    <s v="Inv Booked"/>
    <s v="0002247391"/>
    <s v="Verkoop"/>
    <n v="170"/>
    <s v="Transport drops zone"/>
    <s v="9 - verwerkt"/>
    <n v="0"/>
    <m/>
    <d v="2023-04-12T00:00:00"/>
    <s v="DROP"/>
    <s v="0001010909625350101371_002"/>
    <m/>
    <m/>
    <m/>
    <s v="EUR"/>
    <n v="53.66"/>
    <s v="EUR"/>
    <n v="53.66"/>
    <s v="EUR"/>
    <n v="53.66"/>
    <n v="53.66"/>
    <n v="0"/>
    <s v="N"/>
    <n v="1223000414"/>
    <d v="2023-05-11T00:00:00"/>
    <m/>
    <d v="2023-04-12T00:00:00"/>
    <s v="00:00"/>
    <s v="23:59"/>
    <d v="2023-04-12T00:00:00"/>
    <s v="08:00"/>
    <s v="08:00"/>
    <n v="9.6"/>
    <s v="ce"/>
    <n v="6490"/>
    <n v="9.6"/>
    <n v="12"/>
    <s v="Kuehne+Nagel Tiel 3 Standpl"/>
    <s v="De Diepert 5"/>
    <s v="Tiel"/>
    <s v="4004 MA"/>
    <s v="NL"/>
    <x v="78"/>
    <s v="De Passen 1"/>
    <x v="57"/>
    <s v="4004LV"/>
    <s v="NL"/>
    <s v="0002247391"/>
    <s v="0101371_002"/>
    <s v="31V"/>
    <s v="NL001131849B01"/>
    <n v="2"/>
    <n v="0"/>
    <n v="53.66"/>
    <s v="N"/>
    <s v="Peter Appel Transport B.V."/>
    <n v="36622"/>
    <d v="2023-04-12T00:00:00"/>
    <s v="09:32:00"/>
    <n v="0"/>
    <x v="2"/>
    <x v="14"/>
    <n v="4"/>
    <x v="41"/>
    <n v="1"/>
    <n v="21.6"/>
    <x v="0"/>
    <n v="120.74"/>
    <n v="0"/>
    <n v="120.74"/>
  </r>
  <r>
    <s v="COLGATE 3800 DEB."/>
    <s v="Colgate-Palmolive Nederland BV"/>
    <s v="101t"/>
    <n v="101090962535"/>
    <n v="101030165772"/>
    <n v="930"/>
    <s v="Inv Booked"/>
    <s v="0002247386"/>
    <s v="Verkoop"/>
    <n v="170"/>
    <s v="Transport drops zone"/>
    <s v="9 - verwerkt"/>
    <n v="0"/>
    <m/>
    <d v="2023-04-12T00:00:00"/>
    <s v="DROP"/>
    <s v="0001010909625350101371_002"/>
    <m/>
    <m/>
    <m/>
    <s v="EUR"/>
    <n v="67.08"/>
    <s v="EUR"/>
    <n v="67.08"/>
    <s v="EUR"/>
    <n v="67.08"/>
    <n v="67.08"/>
    <n v="0"/>
    <s v="N"/>
    <n v="1223000414"/>
    <d v="2023-05-11T00:00:00"/>
    <m/>
    <d v="2023-04-12T00:00:00"/>
    <s v="00:00"/>
    <s v="23:59"/>
    <d v="2023-04-12T00:00:00"/>
    <s v="08:00"/>
    <s v="08:00"/>
    <n v="12"/>
    <s v="ce"/>
    <n v="7575"/>
    <n v="12"/>
    <n v="14"/>
    <s v="Kuehne+Nagel Tiel 3 Standpl"/>
    <s v="De Diepert 5"/>
    <s v="Tiel"/>
    <s v="4004 MA"/>
    <s v="NL"/>
    <x v="78"/>
    <s v="De Passen 1"/>
    <x v="57"/>
    <s v="4004LV"/>
    <s v="NL"/>
    <s v="0002247386"/>
    <s v="0101371_002"/>
    <s v="31V"/>
    <s v="NL001131849B01"/>
    <n v="2"/>
    <n v="0"/>
    <n v="67.08"/>
    <s v="N"/>
    <s v="Peter Appel Transport B.V."/>
    <n v="36622"/>
    <d v="2023-04-12T00:00:00"/>
    <s v="09:32:00"/>
    <n v="0"/>
    <x v="2"/>
    <x v="14"/>
    <n v="4"/>
    <x v="41"/>
    <n v="0"/>
    <s v=""/>
    <x v="0"/>
    <s v=""/>
    <n v="0"/>
    <s v=""/>
  </r>
  <r>
    <s v="COLGATE 3800 DEB."/>
    <s v="Colgate-Palmolive Nederland BV"/>
    <s v="101t"/>
    <n v="101090962990"/>
    <n v="101030165773"/>
    <n v="930"/>
    <s v="Inv Booked"/>
    <s v="0002247399"/>
    <s v="Verkoop"/>
    <n v="170"/>
    <s v="Transport drops zone"/>
    <s v="9 - verwerkt"/>
    <n v="0"/>
    <m/>
    <d v="2023-04-12T00:00:00"/>
    <s v="DROP"/>
    <s v="0001010909629900101649_002"/>
    <m/>
    <m/>
    <m/>
    <s v="EUR"/>
    <n v="136.44"/>
    <s v="EUR"/>
    <n v="136.44"/>
    <s v="EUR"/>
    <n v="136.44"/>
    <n v="136.44"/>
    <n v="0"/>
    <s v="N"/>
    <n v="1223000414"/>
    <d v="2023-05-11T00:00:00"/>
    <m/>
    <d v="2023-04-12T00:00:00"/>
    <s v="00:00"/>
    <s v="23:59"/>
    <d v="2023-04-12T00:00:00"/>
    <s v="20:30"/>
    <s v="21:30"/>
    <n v="12.8"/>
    <s v="ce"/>
    <n v="9760"/>
    <n v="12.8"/>
    <n v="19"/>
    <s v="Kuehne+Nagel Tiel 3 Standpl"/>
    <s v="De Diepert 5"/>
    <s v="Tiel"/>
    <s v="4004 MA"/>
    <s v="NL"/>
    <x v="24"/>
    <s v="Ravenswade 14"/>
    <x v="26"/>
    <s v="3439 LD"/>
    <s v="NL"/>
    <s v="0002247399"/>
    <s v="0101649_002"/>
    <s v="31V"/>
    <s v="NL001131849B01"/>
    <n v="2"/>
    <n v="0"/>
    <n v="136.44"/>
    <s v="N"/>
    <s v="Peter Appel Transport B.V."/>
    <n v="36622"/>
    <d v="2023-04-12T00:00:00"/>
    <s v="21:53:00"/>
    <n v="0"/>
    <x v="2"/>
    <x v="14"/>
    <n v="4"/>
    <x v="22"/>
    <n v="0"/>
    <s v=""/>
    <x v="7"/>
    <s v=""/>
    <n v="0"/>
    <s v=""/>
  </r>
  <r>
    <s v="COLGATE 3800 DEB."/>
    <s v="Colgate-Palmolive Nederland BV"/>
    <s v="101t"/>
    <n v="101090962805"/>
    <n v="101030165812"/>
    <n v="930"/>
    <s v="Inv Booked"/>
    <s v="0002247356"/>
    <s v="Verkoop"/>
    <n v="170"/>
    <s v="Transport drops zone"/>
    <s v="9 - verwerkt"/>
    <n v="0"/>
    <m/>
    <d v="2023-04-12T00:00:00"/>
    <s v="DROP"/>
    <s v="0001010909628050101546_002"/>
    <m/>
    <m/>
    <m/>
    <s v="EUR"/>
    <n v="37.229999999999997"/>
    <s v="EUR"/>
    <n v="37.229999999999997"/>
    <s v="EUR"/>
    <n v="37.229999999999997"/>
    <n v="37.229999999999997"/>
    <n v="0"/>
    <s v="N"/>
    <n v="1223000414"/>
    <d v="2023-05-11T00:00:00"/>
    <m/>
    <d v="2023-04-12T00:00:00"/>
    <s v="00:00"/>
    <s v="23:59"/>
    <d v="2023-04-12T00:00:00"/>
    <s v="07:00"/>
    <s v="07:00"/>
    <n v="1.6"/>
    <s v="ce"/>
    <n v="563"/>
    <n v="1.6"/>
    <n v="0"/>
    <s v="Kuehne+Nagel Tiel 3 Standpl"/>
    <s v="De Diepert 5"/>
    <s v="Tiel"/>
    <s v="4004 MA"/>
    <s v="NL"/>
    <x v="41"/>
    <s v="Asteriastraat 9"/>
    <x v="3"/>
    <s v="5047 RM"/>
    <s v="NL"/>
    <s v="0002247356"/>
    <s v="0101546_002"/>
    <s v="31V"/>
    <s v="NL001131849B01"/>
    <n v="2"/>
    <n v="0"/>
    <n v="37.229999999999997"/>
    <s v="N"/>
    <s v="Peter Appel Transport B.V."/>
    <n v="36622"/>
    <d v="2023-04-12T00:00:00"/>
    <s v="06:49:00"/>
    <n v="0"/>
    <x v="2"/>
    <x v="14"/>
    <n v="4"/>
    <x v="3"/>
    <n v="1"/>
    <n v="2.4000000000000004"/>
    <x v="0"/>
    <n v="55.849999999999994"/>
    <n v="0"/>
    <n v="55.849999999999994"/>
  </r>
  <r>
    <s v="COLGATE 3800 DEB."/>
    <s v="Colgate-Palmolive Nederland BV"/>
    <s v="101t"/>
    <n v="101090962805"/>
    <n v="101030165813"/>
    <n v="930"/>
    <s v="Inv Booked"/>
    <s v="0002247358"/>
    <s v="Verkoop"/>
    <n v="170"/>
    <s v="Transport drops zone"/>
    <s v="9 - verwerkt"/>
    <n v="0"/>
    <m/>
    <d v="2023-04-12T00:00:00"/>
    <s v="DROP"/>
    <s v="0001010909628050101546_002"/>
    <m/>
    <m/>
    <m/>
    <s v="EUR"/>
    <n v="18.62"/>
    <s v="EUR"/>
    <n v="18.62"/>
    <s v="EUR"/>
    <n v="18.62"/>
    <n v="18.62"/>
    <n v="0"/>
    <s v="N"/>
    <n v="1223000414"/>
    <d v="2023-05-11T00:00:00"/>
    <m/>
    <d v="2023-04-12T00:00:00"/>
    <s v="00:00"/>
    <s v="23:59"/>
    <d v="2023-04-12T00:00:00"/>
    <s v="07:00"/>
    <s v="07:00"/>
    <n v="0.8"/>
    <s v="ce"/>
    <n v="276"/>
    <n v="0.8"/>
    <n v="0"/>
    <s v="Kuehne+Nagel Tiel 3 Standpl"/>
    <s v="De Diepert 5"/>
    <s v="Tiel"/>
    <s v="4004 MA"/>
    <s v="NL"/>
    <x v="41"/>
    <s v="Asteriastraat 9"/>
    <x v="3"/>
    <s v="5047 RM"/>
    <s v="NL"/>
    <s v="0002247358"/>
    <s v="0101546_002"/>
    <s v="31V"/>
    <s v="NL001131849B01"/>
    <n v="2"/>
    <n v="0"/>
    <n v="18.62"/>
    <s v="N"/>
    <s v="Peter Appel Transport B.V."/>
    <n v="36622"/>
    <d v="2023-04-12T00:00:00"/>
    <s v="06:49:00"/>
    <n v="0"/>
    <x v="2"/>
    <x v="14"/>
    <n v="4"/>
    <x v="3"/>
    <n v="0"/>
    <s v=""/>
    <x v="0"/>
    <s v=""/>
    <n v="0"/>
    <s v=""/>
  </r>
  <r>
    <s v="COLGATE 3800 DEB."/>
    <s v="Colgate-Palmolive Nederland BV"/>
    <s v="101t"/>
    <n v="101090962539"/>
    <n v="101030165777"/>
    <n v="930"/>
    <s v="Inv Booked"/>
    <s v="0002247395"/>
    <s v="Verkoop"/>
    <n v="170"/>
    <s v="Transport drops zone"/>
    <s v="9 - verwerkt"/>
    <n v="0"/>
    <m/>
    <d v="2023-04-12T00:00:00"/>
    <s v="DROP"/>
    <s v="0001010909625390101374_002"/>
    <m/>
    <m/>
    <m/>
    <s v="EUR"/>
    <n v="57.25"/>
    <s v="EUR"/>
    <n v="57.25"/>
    <s v="EUR"/>
    <n v="57.25"/>
    <n v="57.25"/>
    <n v="0"/>
    <s v="N"/>
    <n v="1223000414"/>
    <d v="2023-05-11T00:00:00"/>
    <m/>
    <d v="2023-04-12T00:00:00"/>
    <s v="00:00"/>
    <s v="23:59"/>
    <d v="2023-04-12T00:00:00"/>
    <s v="07:00"/>
    <s v="17:00"/>
    <n v="3.2"/>
    <s v="ce"/>
    <n v="1897"/>
    <n v="3.2"/>
    <n v="3"/>
    <s v="Kuehne+Nagel Tiel 3 Standpl"/>
    <s v="De Diepert 5"/>
    <s v="Tiel"/>
    <s v="4004 MA"/>
    <s v="NL"/>
    <x v="22"/>
    <s v="Basisweg 7"/>
    <x v="25"/>
    <s v="1951NG"/>
    <s v="NL"/>
    <s v="0002247395"/>
    <s v="0101374_002"/>
    <s v="31V"/>
    <s v="NL001131849B01"/>
    <n v="2"/>
    <n v="0"/>
    <n v="57.25"/>
    <s v="N"/>
    <s v="Peter Appel Transport B.V."/>
    <n v="36622"/>
    <d v="2023-04-12T00:00:00"/>
    <s v="16:54:00"/>
    <n v="0"/>
    <x v="2"/>
    <x v="14"/>
    <n v="4"/>
    <x v="17"/>
    <n v="0"/>
    <s v=""/>
    <x v="0"/>
    <s v=""/>
    <n v="0"/>
    <s v=""/>
  </r>
  <r>
    <s v="COLGATE 3800 DEB."/>
    <s v="Colgate-Palmolive Nederland BV"/>
    <s v="101t"/>
    <n v="101090963256"/>
    <n v="101030165837"/>
    <n v="930"/>
    <s v="Inv Booked"/>
    <s v="0002247413"/>
    <s v="Verkoop"/>
    <n v="170"/>
    <s v="Transport drops zone"/>
    <s v="9 - verwerkt"/>
    <n v="0"/>
    <m/>
    <d v="2023-04-13T00:00:00"/>
    <s v="DROP"/>
    <s v="0001010909632560101793_002"/>
    <m/>
    <m/>
    <m/>
    <s v="EUR"/>
    <n v="325.89"/>
    <s v="EUR"/>
    <n v="325.89"/>
    <s v="EUR"/>
    <n v="325.89"/>
    <n v="325.89"/>
    <n v="0"/>
    <s v="N"/>
    <n v="1223000414"/>
    <d v="2023-05-11T00:00:00"/>
    <m/>
    <d v="2023-04-13T00:00:00"/>
    <s v="00:00"/>
    <s v="23:59"/>
    <d v="2023-04-13T00:00:00"/>
    <s v="08:00"/>
    <s v="08:00"/>
    <n v="25.6"/>
    <s v="ce"/>
    <n v="23040"/>
    <n v="25.6"/>
    <n v="43"/>
    <s v="Kuehne+Nagel Tiel 3 Standpl"/>
    <s v="De Diepert 5"/>
    <s v="Tiel"/>
    <s v="4004 MA"/>
    <s v="NL"/>
    <x v="50"/>
    <s v="Fahrenheitweg 24"/>
    <x v="1"/>
    <s v="6101WR"/>
    <s v="NL"/>
    <s v="0002247413"/>
    <s v="0101793_002"/>
    <s v="31V"/>
    <s v="NL001131849B01"/>
    <n v="2"/>
    <n v="0"/>
    <n v="325.89"/>
    <s v="N"/>
    <s v="Peter Appel Transport B.V."/>
    <n v="36622"/>
    <d v="2023-04-13T00:00:00"/>
    <s v="09:21:00"/>
    <n v="0"/>
    <x v="3"/>
    <x v="14"/>
    <n v="4"/>
    <x v="1"/>
    <n v="1"/>
    <n v="25.6"/>
    <x v="1"/>
    <n v="325.89"/>
    <n v="0"/>
    <n v="325.89"/>
  </r>
  <r>
    <s v="COLGATE 3800 DEB."/>
    <s v="Colgate-Palmolive Nederland BV"/>
    <s v="101t"/>
    <n v="101090963607"/>
    <n v="101030165851"/>
    <n v="930"/>
    <s v="Inv Booked"/>
    <s v="0002247423"/>
    <s v="Verkoop"/>
    <n v="170"/>
    <s v="Transport drops zone"/>
    <s v="9 - verwerkt"/>
    <n v="0"/>
    <m/>
    <d v="2023-04-13T00:00:00"/>
    <s v="DROP"/>
    <s v="0001010909636070102016_003"/>
    <m/>
    <m/>
    <m/>
    <s v="EUR"/>
    <n v="37.25"/>
    <s v="EUR"/>
    <n v="37.25"/>
    <s v="EUR"/>
    <n v="37.25"/>
    <n v="37.25"/>
    <n v="0"/>
    <s v="N"/>
    <n v="1223000414"/>
    <d v="2023-05-11T00:00:00"/>
    <m/>
    <d v="2023-04-13T00:00:00"/>
    <s v="00:00"/>
    <s v="23:59"/>
    <d v="2023-04-13T00:00:00"/>
    <s v="07:00"/>
    <s v="10:00"/>
    <n v="2.4"/>
    <s v="ce"/>
    <n v="2340"/>
    <n v="2.4"/>
    <n v="3"/>
    <s v="Kuehne+Nagel Tiel 3 Standpl"/>
    <s v="De Diepert 5"/>
    <s v="Tiel"/>
    <s v="4004 MA"/>
    <s v="NL"/>
    <x v="10"/>
    <s v="Slego 1a"/>
    <x v="13"/>
    <s v="1046BM"/>
    <s v="NL"/>
    <s v="0002247423"/>
    <s v="0102016_003"/>
    <s v="31V"/>
    <s v="NL001131849B01"/>
    <n v="2"/>
    <n v="0"/>
    <n v="37.25"/>
    <s v="N"/>
    <s v="Peter Appel Transport B.V."/>
    <n v="36622"/>
    <d v="2023-04-13T00:00:00"/>
    <s v="08:33:00"/>
    <n v="0"/>
    <x v="3"/>
    <x v="14"/>
    <n v="4"/>
    <x v="11"/>
    <n v="1"/>
    <n v="7.1999999999999993"/>
    <x v="0"/>
    <n v="111.75"/>
    <n v="0"/>
    <n v="111.75"/>
  </r>
  <r>
    <s v="COLGATE 3800 DEB."/>
    <s v="Colgate-Palmolive Nederland BV"/>
    <s v="101t"/>
    <n v="101090963296"/>
    <n v="101030165852"/>
    <n v="930"/>
    <s v="Inv Booked"/>
    <s v="0001334266"/>
    <s v="Verkoop"/>
    <n v="170"/>
    <s v="Transport drops zone"/>
    <s v="9 - verwerkt"/>
    <n v="0"/>
    <m/>
    <d v="2023-04-13T00:00:00"/>
    <s v="DROP"/>
    <s v="0001010909632960101842_002"/>
    <m/>
    <m/>
    <m/>
    <s v="EUR"/>
    <n v="90.61"/>
    <s v="EUR"/>
    <n v="90.61"/>
    <s v="EUR"/>
    <n v="90.61"/>
    <n v="90.61"/>
    <n v="0"/>
    <s v="N"/>
    <n v="1223000414"/>
    <d v="2023-05-11T00:00:00"/>
    <m/>
    <d v="2023-04-13T00:00:00"/>
    <s v="00:00"/>
    <s v="23:59"/>
    <d v="2023-04-13T00:00:00"/>
    <s v="15:00"/>
    <s v="16:00"/>
    <n v="11.2"/>
    <s v="ce"/>
    <n v="10446"/>
    <n v="11.2"/>
    <n v="15"/>
    <s v="Kuehne+Nagel Tiel 3 Standpl"/>
    <s v="De Diepert 5"/>
    <s v="Tiel"/>
    <s v="4004 MA"/>
    <s v="NL"/>
    <x v="39"/>
    <s v="RANDWEG 2"/>
    <x v="6"/>
    <s v="4191 NN"/>
    <s v="NL"/>
    <s v="0001334266"/>
    <s v="0101842_002"/>
    <s v="31V"/>
    <s v="NL001131849B01"/>
    <n v="2"/>
    <n v="0"/>
    <n v="90.61"/>
    <s v="N"/>
    <s v="Peter Appel Transport B.V."/>
    <n v="36622"/>
    <d v="2023-04-13T00:00:00"/>
    <s v="15:58:00"/>
    <n v="0"/>
    <x v="3"/>
    <x v="14"/>
    <n v="4"/>
    <x v="6"/>
    <n v="1"/>
    <n v="11.2"/>
    <x v="2"/>
    <n v="90.61"/>
    <n v="0"/>
    <n v="90.61"/>
  </r>
  <r>
    <s v="COLGATE 3800 DEB."/>
    <s v="Colgate-Palmolive Nederland BV"/>
    <s v="101t"/>
    <n v="101090963607"/>
    <n v="101030165839"/>
    <n v="930"/>
    <s v="Inv Booked"/>
    <s v="0002247417"/>
    <s v="Verkoop"/>
    <n v="170"/>
    <s v="Transport drops zone"/>
    <s v="9 - verwerkt"/>
    <n v="0"/>
    <m/>
    <d v="2023-04-13T00:00:00"/>
    <s v="DROP"/>
    <s v="0001010909636070102016_003"/>
    <m/>
    <m/>
    <m/>
    <s v="EUR"/>
    <n v="37.25"/>
    <s v="EUR"/>
    <n v="37.25"/>
    <s v="EUR"/>
    <n v="37.25"/>
    <n v="37.25"/>
    <n v="0"/>
    <s v="N"/>
    <n v="1223000414"/>
    <d v="2023-05-11T00:00:00"/>
    <m/>
    <d v="2023-04-13T00:00:00"/>
    <s v="00:00"/>
    <s v="23:59"/>
    <d v="2023-04-13T00:00:00"/>
    <s v="07:00"/>
    <s v="10:00"/>
    <n v="2.4"/>
    <s v="ce"/>
    <n v="1467"/>
    <n v="2.4"/>
    <n v="1"/>
    <s v="Kuehne+Nagel Tiel 3 Standpl"/>
    <s v="De Diepert 5"/>
    <s v="Tiel"/>
    <s v="4004 MA"/>
    <s v="NL"/>
    <x v="12"/>
    <s v="SLEGO 1"/>
    <x v="13"/>
    <s v="1046 BM"/>
    <s v="NL"/>
    <s v="0002247417"/>
    <s v="0102016_003"/>
    <s v="31V"/>
    <s v="NL001131849B01"/>
    <n v="2"/>
    <n v="0"/>
    <n v="37.25"/>
    <s v="N"/>
    <s v="Peter Appel Transport B.V."/>
    <n v="36622"/>
    <d v="2023-04-13T00:00:00"/>
    <s v="08:32:00"/>
    <n v="0"/>
    <x v="3"/>
    <x v="14"/>
    <n v="4"/>
    <x v="11"/>
    <n v="0"/>
    <s v=""/>
    <x v="0"/>
    <s v=""/>
    <n v="0"/>
    <s v=""/>
  </r>
  <r>
    <s v="COLGATE 3800 DEB."/>
    <s v="Colgate-Palmolive Nederland BV"/>
    <s v="101t"/>
    <n v="101090963292"/>
    <n v="101030165840"/>
    <n v="930"/>
    <s v="Inv Booked"/>
    <s v="0002247406"/>
    <s v="Verkoop"/>
    <n v="170"/>
    <s v="Transport drops zone"/>
    <s v="9 - verwerkt"/>
    <n v="0"/>
    <m/>
    <d v="2023-04-13T00:00:00"/>
    <s v="DROP"/>
    <s v="0001010909632920101835_002"/>
    <m/>
    <m/>
    <m/>
    <s v="EUR"/>
    <n v="11.07"/>
    <s v="EUR"/>
    <n v="11.07"/>
    <s v="EUR"/>
    <n v="11.07"/>
    <n v="11.07"/>
    <n v="0"/>
    <s v="N"/>
    <n v="1223000414"/>
    <d v="2023-05-11T00:00:00"/>
    <m/>
    <d v="2023-04-13T00:00:00"/>
    <s v="00:00"/>
    <s v="23:59"/>
    <d v="2023-04-13T00:00:00"/>
    <s v="14:00"/>
    <s v="14:00"/>
    <n v="1.6"/>
    <s v="ce"/>
    <n v="1297"/>
    <n v="1.6"/>
    <n v="2"/>
    <s v="Kuehne+Nagel Tiel 3 Standpl"/>
    <s v="De Diepert 5"/>
    <s v="Tiel"/>
    <s v="4004 MA"/>
    <s v="NL"/>
    <x v="14"/>
    <s v="Rood 24"/>
    <x v="17"/>
    <s v="6666LT"/>
    <s v="NL"/>
    <s v="0002247406"/>
    <s v="0101835_002"/>
    <s v="31V"/>
    <s v="NL001131849B01"/>
    <n v="2"/>
    <n v="0"/>
    <n v="11.07"/>
    <s v="N"/>
    <s v="Peter Appel Transport B.V."/>
    <n v="36622"/>
    <d v="2023-04-13T00:00:00"/>
    <s v="14:52:00"/>
    <n v="0"/>
    <x v="3"/>
    <x v="14"/>
    <n v="4"/>
    <x v="15"/>
    <n v="1"/>
    <n v="26.400000000000002"/>
    <x v="5"/>
    <n v="182.69"/>
    <n v="0"/>
    <n v="182.69"/>
  </r>
  <r>
    <s v="COLGATE 3800 DEB."/>
    <s v="Colgate-Palmolive Nederland BV"/>
    <s v="101t"/>
    <n v="101090963613"/>
    <n v="101030165841"/>
    <n v="930"/>
    <s v="Inv Booked"/>
    <s v="0002247408"/>
    <s v="Verkoop"/>
    <n v="170"/>
    <s v="Transport drops zone"/>
    <s v="9 - verwerkt"/>
    <n v="0"/>
    <m/>
    <d v="2023-04-13T00:00:00"/>
    <s v="DROP"/>
    <s v="0001010909636130102023_002"/>
    <m/>
    <m/>
    <m/>
    <s v="EUR"/>
    <n v="49.8"/>
    <s v="EUR"/>
    <n v="49.8"/>
    <s v="EUR"/>
    <n v="49.8"/>
    <n v="49.8"/>
    <n v="0"/>
    <s v="N"/>
    <n v="1223000414"/>
    <d v="2023-05-11T00:00:00"/>
    <m/>
    <d v="2023-04-13T00:00:00"/>
    <s v="00:00"/>
    <s v="23:59"/>
    <d v="2023-04-13T00:00:00"/>
    <s v="11:30"/>
    <s v="11:30"/>
    <n v="2.4"/>
    <s v="ce"/>
    <n v="1290"/>
    <n v="2.4"/>
    <n v="2"/>
    <s v="Kuehne+Nagel Tiel 3 Standpl"/>
    <s v="De Diepert 5"/>
    <s v="Tiel"/>
    <s v="4004 MA"/>
    <s v="NL"/>
    <x v="32"/>
    <s v="Afrikastraat 10"/>
    <x v="34"/>
    <s v="6014CG"/>
    <s v="NL"/>
    <s v="0002247408"/>
    <s v="0102023_002"/>
    <s v="31V"/>
    <s v="NL001131849B01"/>
    <n v="2"/>
    <n v="0"/>
    <n v="49.8"/>
    <s v="N"/>
    <s v="Peter Appel Transport B.V."/>
    <n v="36622"/>
    <d v="2023-04-13T00:00:00"/>
    <s v="12:11:00"/>
    <n v="0"/>
    <x v="3"/>
    <x v="14"/>
    <n v="4"/>
    <x v="23"/>
    <n v="1"/>
    <n v="4.8"/>
    <x v="3"/>
    <n v="99.6"/>
    <n v="0"/>
    <n v="99.6"/>
  </r>
  <r>
    <s v="COLGATE 3800 DEB."/>
    <s v="Colgate-Palmolive Nederland BV"/>
    <s v="101t"/>
    <n v="101090963243"/>
    <n v="101030165842"/>
    <n v="930"/>
    <s v="Inv Booked"/>
    <s v="0002247410"/>
    <s v="Verkoop"/>
    <n v="170"/>
    <s v="Transport drops zone"/>
    <s v="9 - verwerkt"/>
    <n v="0"/>
    <m/>
    <d v="2023-04-13T00:00:00"/>
    <s v="DROP"/>
    <s v="0001010909632430101775_011"/>
    <m/>
    <m/>
    <m/>
    <s v="EUR"/>
    <n v="18.11"/>
    <s v="EUR"/>
    <n v="18.11"/>
    <s v="EUR"/>
    <n v="18.11"/>
    <n v="18.11"/>
    <n v="0"/>
    <s v="N"/>
    <n v="1223000414"/>
    <d v="2023-05-11T00:00:00"/>
    <m/>
    <d v="2023-04-13T00:00:00"/>
    <s v="00:00"/>
    <s v="23:59"/>
    <d v="2023-04-13T00:00:00"/>
    <s v="08:00"/>
    <s v="08:00"/>
    <n v="0.8"/>
    <s v="ce"/>
    <n v="202"/>
    <n v="0.8"/>
    <n v="0"/>
    <s v="Kuehne+Nagel Tiel 3 Standpl"/>
    <s v="De Diepert 5"/>
    <s v="Tiel"/>
    <s v="4004 MA"/>
    <s v="NL"/>
    <x v="79"/>
    <s v="Keltenweg 30"/>
    <x v="58"/>
    <s v="5342 LP"/>
    <s v="NL"/>
    <s v="0002247410"/>
    <s v="0101775_011"/>
    <s v="31V"/>
    <s v="NL001131849B01"/>
    <n v="2"/>
    <n v="0"/>
    <n v="18.11"/>
    <s v="N"/>
    <s v="Peter Appel Transport B.V."/>
    <n v="36622"/>
    <d v="2023-04-13T00:00:00"/>
    <s v="07:58:00"/>
    <n v="0"/>
    <x v="3"/>
    <x v="14"/>
    <n v="4"/>
    <x v="42"/>
    <n v="1"/>
    <n v="1.6"/>
    <x v="3"/>
    <n v="36.22"/>
    <n v="0"/>
    <n v="36.22"/>
  </r>
  <r>
    <s v="COLGATE 3800 DEB."/>
    <s v="Colgate-Palmolive Nederland BV"/>
    <s v="101t"/>
    <n v="101090963524"/>
    <n v="101030165843"/>
    <n v="930"/>
    <s v="Inv Booked"/>
    <s v="0002247414"/>
    <s v="Verkoop"/>
    <n v="170"/>
    <s v="Transport drops zone"/>
    <s v="9 - verwerkt"/>
    <n v="0"/>
    <m/>
    <d v="2023-04-13T00:00:00"/>
    <s v="DROP"/>
    <s v="0001010909635240101903_004"/>
    <m/>
    <m/>
    <m/>
    <s v="EUR"/>
    <n v="11.78"/>
    <s v="EUR"/>
    <n v="11.78"/>
    <s v="EUR"/>
    <n v="11.78"/>
    <n v="11.78"/>
    <n v="0"/>
    <s v="N"/>
    <n v="1223000414"/>
    <d v="2023-05-11T00:00:00"/>
    <m/>
    <d v="2023-04-13T00:00:00"/>
    <s v="00:00"/>
    <s v="23:59"/>
    <d v="2023-04-13T00:00:00"/>
    <s v="08:00"/>
    <s v="12:00"/>
    <n v="0.8"/>
    <s v="ce"/>
    <n v="814"/>
    <n v="0.8"/>
    <n v="1"/>
    <s v="Kuehne+Nagel Tiel 3 Standpl"/>
    <s v="De Diepert 5"/>
    <s v="Tiel"/>
    <s v="4004 MA"/>
    <s v="NL"/>
    <x v="17"/>
    <s v="Doornhoek 4050"/>
    <x v="20"/>
    <s v="5465TD"/>
    <s v="NL"/>
    <s v="0002247414"/>
    <s v="0101903_004"/>
    <s v="31V"/>
    <s v="NL001131849B01"/>
    <n v="2"/>
    <n v="0"/>
    <n v="11.78"/>
    <s v="N"/>
    <s v="Peter Appel Transport B.V."/>
    <n v="36622"/>
    <d v="2023-04-13T00:00:00"/>
    <s v="12:06:00"/>
    <n v="0"/>
    <x v="3"/>
    <x v="14"/>
    <n v="4"/>
    <x v="18"/>
    <n v="1"/>
    <n v="4"/>
    <x v="3"/>
    <n v="58.92"/>
    <n v="0"/>
    <n v="58.92"/>
  </r>
  <r>
    <s v="COLGATE 3800 DEB."/>
    <s v="Colgate-Palmolive Nederland BV"/>
    <s v="101t"/>
    <n v="101090963613"/>
    <n v="101030165844"/>
    <n v="930"/>
    <s v="Inv Booked"/>
    <s v="0002247421"/>
    <s v="Verkoop"/>
    <n v="170"/>
    <s v="Transport drops zone"/>
    <s v="9 - verwerkt"/>
    <n v="0"/>
    <m/>
    <d v="2023-04-13T00:00:00"/>
    <s v="DROP"/>
    <s v="0001010909636130102023_002"/>
    <m/>
    <m/>
    <m/>
    <s v="EUR"/>
    <n v="49.8"/>
    <s v="EUR"/>
    <n v="49.8"/>
    <s v="EUR"/>
    <n v="49.8"/>
    <n v="49.8"/>
    <n v="0"/>
    <s v="N"/>
    <n v="1223000414"/>
    <d v="2023-05-11T00:00:00"/>
    <m/>
    <d v="2023-04-13T00:00:00"/>
    <s v="00:00"/>
    <s v="23:59"/>
    <d v="2023-04-13T00:00:00"/>
    <s v="11:30"/>
    <s v="11:30"/>
    <n v="2.4"/>
    <s v="ce"/>
    <n v="1971"/>
    <n v="2.4"/>
    <n v="3"/>
    <s v="Kuehne+Nagel Tiel 3 Standpl"/>
    <s v="De Diepert 5"/>
    <s v="Tiel"/>
    <s v="4004 MA"/>
    <s v="NL"/>
    <x v="32"/>
    <s v="Afrikastraat 10"/>
    <x v="34"/>
    <s v="6014CG"/>
    <s v="NL"/>
    <s v="0002247421"/>
    <s v="0102023_002"/>
    <s v="31V"/>
    <s v="NL001131849B01"/>
    <n v="2"/>
    <n v="0"/>
    <n v="49.8"/>
    <s v="N"/>
    <s v="Peter Appel Transport B.V."/>
    <n v="36622"/>
    <d v="2023-04-13T00:00:00"/>
    <s v="12:11:00"/>
    <n v="0"/>
    <x v="3"/>
    <x v="14"/>
    <n v="4"/>
    <x v="23"/>
    <n v="0"/>
    <s v=""/>
    <x v="3"/>
    <s v=""/>
    <n v="0"/>
    <s v=""/>
  </r>
  <r>
    <s v="COLGATE 3800 DEB."/>
    <s v="Colgate-Palmolive Nederland BV"/>
    <s v="101t"/>
    <n v="101090963643"/>
    <n v="101030165845"/>
    <n v="930"/>
    <s v="Inv Booked"/>
    <s v="0002247416"/>
    <s v="Verkoop"/>
    <n v="170"/>
    <s v="Transport drops zone"/>
    <s v="9 - verwerkt"/>
    <n v="0"/>
    <m/>
    <d v="2023-04-13T00:00:00"/>
    <s v="DROP"/>
    <s v="0001010909636430102030_004"/>
    <m/>
    <m/>
    <m/>
    <s v="EUR"/>
    <n v="7.77"/>
    <s v="EUR"/>
    <n v="7.77"/>
    <s v="EUR"/>
    <n v="7.77"/>
    <n v="7.77"/>
    <n v="0"/>
    <s v="N"/>
    <n v="1223000414"/>
    <d v="2023-05-11T00:00:00"/>
    <m/>
    <d v="2023-04-13T00:00:00"/>
    <s v="00:00"/>
    <s v="23:59"/>
    <d v="2023-04-13T00:00:00"/>
    <s v="14:00"/>
    <s v="14:00"/>
    <n v="0.8"/>
    <s v="ce"/>
    <n v="166"/>
    <n v="0.8"/>
    <n v="0"/>
    <s v="Kuehne+Nagel Tiel 3 Standpl"/>
    <s v="De Diepert 5"/>
    <s v="Tiel"/>
    <s v="4004 MA"/>
    <s v="NL"/>
    <x v="14"/>
    <s v="Rood 24"/>
    <x v="17"/>
    <s v="6666LT"/>
    <s v="NL"/>
    <s v="0002247416"/>
    <s v="0102030_004"/>
    <s v="31V"/>
    <s v="NL001131849B01"/>
    <n v="2"/>
    <n v="0"/>
    <n v="7.77"/>
    <s v="N"/>
    <s v="Peter Appel Transport B.V."/>
    <n v="36622"/>
    <d v="2023-04-13T00:00:00"/>
    <s v="15:46:00"/>
    <n v="0"/>
    <x v="3"/>
    <x v="14"/>
    <n v="4"/>
    <x v="15"/>
    <n v="1"/>
    <n v="12"/>
    <x v="5"/>
    <n v="116.52"/>
    <n v="0"/>
    <n v="116.52"/>
  </r>
  <r>
    <s v="COLGATE 3800 DEB."/>
    <s v="Colgate-Palmolive Nederland BV"/>
    <s v="101t"/>
    <n v="101090963643"/>
    <n v="101030165846"/>
    <n v="930"/>
    <s v="Inv Booked"/>
    <s v="0002247420"/>
    <s v="Verkoop"/>
    <n v="170"/>
    <s v="Transport drops zone"/>
    <s v="9 - verwerkt"/>
    <n v="0"/>
    <m/>
    <d v="2023-04-13T00:00:00"/>
    <s v="DROP"/>
    <s v="0001010909636430102030_002"/>
    <m/>
    <m/>
    <m/>
    <s v="EUR"/>
    <n v="38.11"/>
    <s v="EUR"/>
    <n v="38.11"/>
    <s v="EUR"/>
    <n v="38.11"/>
    <n v="38.11"/>
    <n v="0"/>
    <s v="N"/>
    <n v="1223000414"/>
    <d v="2023-05-11T00:00:00"/>
    <m/>
    <d v="2023-04-13T00:00:00"/>
    <s v="00:00"/>
    <s v="23:59"/>
    <d v="2023-04-13T00:00:00"/>
    <s v="05:00"/>
    <s v="06:00"/>
    <n v="3.2"/>
    <s v="ce"/>
    <n v="1139"/>
    <n v="3.2"/>
    <n v="0"/>
    <s v="Kuehne+Nagel Tiel 3 Standpl"/>
    <s v="De Diepert 5"/>
    <s v="Tiel"/>
    <s v="4004 MA"/>
    <s v="NL"/>
    <x v="2"/>
    <s v="Randweg 2"/>
    <x v="6"/>
    <s v="4191 NN"/>
    <s v="NL"/>
    <s v="0002247420"/>
    <s v="0102030_002"/>
    <s v="31V"/>
    <s v="NL001131849B01"/>
    <n v="2"/>
    <n v="0"/>
    <n v="38.11"/>
    <s v="N"/>
    <s v="Peter Appel Transport B.V."/>
    <n v="36622"/>
    <d v="2023-04-13T00:00:00"/>
    <s v="05:40:00"/>
    <n v="0"/>
    <x v="3"/>
    <x v="14"/>
    <n v="4"/>
    <x v="6"/>
    <n v="1"/>
    <n v="3.2"/>
    <x v="2"/>
    <n v="38.11"/>
    <n v="0"/>
    <n v="38.11"/>
  </r>
  <r>
    <s v="COLGATE 3800 DEB."/>
    <s v="Colgate-Palmolive Nederland BV"/>
    <s v="101t"/>
    <n v="101090963243"/>
    <n v="101030165847"/>
    <n v="930"/>
    <s v="Inv Booked"/>
    <s v="0002247419"/>
    <s v="Verkoop"/>
    <n v="170"/>
    <s v="Transport drops zone"/>
    <s v="9 - verwerkt"/>
    <n v="0"/>
    <m/>
    <d v="2023-04-13T00:00:00"/>
    <s v="DROP"/>
    <s v="0001010909632430101775_011"/>
    <m/>
    <m/>
    <m/>
    <s v="EUR"/>
    <n v="18.11"/>
    <s v="EUR"/>
    <n v="18.11"/>
    <s v="EUR"/>
    <n v="18.11"/>
    <n v="18.11"/>
    <n v="0"/>
    <s v="N"/>
    <n v="1223000414"/>
    <d v="2023-05-11T00:00:00"/>
    <m/>
    <d v="2023-04-13T00:00:00"/>
    <s v="00:00"/>
    <s v="23:59"/>
    <d v="2023-04-13T00:00:00"/>
    <s v="08:00"/>
    <s v="08:00"/>
    <n v="0.8"/>
    <s v="ce"/>
    <n v="423"/>
    <n v="0.8"/>
    <n v="0"/>
    <s v="Kuehne+Nagel Tiel 3 Standpl"/>
    <s v="De Diepert 5"/>
    <s v="Tiel"/>
    <s v="4004 MA"/>
    <s v="NL"/>
    <x v="79"/>
    <s v="Keltenweg 30"/>
    <x v="58"/>
    <s v="5342 LP"/>
    <s v="NL"/>
    <s v="0002247419"/>
    <s v="0101775_011"/>
    <s v="31V"/>
    <s v="NL001131849B01"/>
    <n v="2"/>
    <n v="0"/>
    <n v="18.11"/>
    <s v="N"/>
    <s v="Peter Appel Transport B.V."/>
    <n v="36622"/>
    <d v="2023-04-13T00:00:00"/>
    <s v="07:58:00"/>
    <n v="0"/>
    <x v="3"/>
    <x v="14"/>
    <n v="4"/>
    <x v="42"/>
    <n v="0"/>
    <s v=""/>
    <x v="3"/>
    <s v=""/>
    <n v="0"/>
    <s v=""/>
  </r>
  <r>
    <s v="COLGATE 3800 DEB."/>
    <s v="Colgate-Palmolive Nederland BV"/>
    <s v="101t"/>
    <n v="101090963607"/>
    <n v="101030165848"/>
    <n v="930"/>
    <s v="Inv Booked"/>
    <s v="0002247418"/>
    <s v="Verkoop"/>
    <n v="170"/>
    <s v="Transport drops zone"/>
    <s v="9 - verwerkt"/>
    <n v="0"/>
    <m/>
    <d v="2023-04-13T00:00:00"/>
    <s v="DROP"/>
    <s v="0001010909636070102016_003"/>
    <m/>
    <m/>
    <m/>
    <s v="EUR"/>
    <n v="37.25"/>
    <s v="EUR"/>
    <n v="37.25"/>
    <s v="EUR"/>
    <n v="37.25"/>
    <n v="37.25"/>
    <n v="0"/>
    <s v="N"/>
    <n v="1223000414"/>
    <d v="2023-05-11T00:00:00"/>
    <m/>
    <d v="2023-04-13T00:00:00"/>
    <s v="00:00"/>
    <s v="23:59"/>
    <d v="2023-04-13T00:00:00"/>
    <s v="07:00"/>
    <s v="10:00"/>
    <n v="2.4"/>
    <s v="ce"/>
    <n v="2416"/>
    <n v="2.4"/>
    <n v="3"/>
    <s v="Kuehne+Nagel Tiel 3 Standpl"/>
    <s v="De Diepert 5"/>
    <s v="Tiel"/>
    <s v="4004 MA"/>
    <s v="NL"/>
    <x v="12"/>
    <s v="SLEGO 1"/>
    <x v="13"/>
    <s v="1046 BM"/>
    <s v="NL"/>
    <s v="0002247418"/>
    <s v="0102016_003"/>
    <s v="31V"/>
    <s v="NL001131849B01"/>
    <n v="2"/>
    <n v="0"/>
    <n v="37.25"/>
    <s v="N"/>
    <s v="Peter Appel Transport B.V."/>
    <n v="36622"/>
    <d v="2023-04-13T00:00:00"/>
    <s v="08:32:00"/>
    <n v="0"/>
    <x v="3"/>
    <x v="14"/>
    <n v="4"/>
    <x v="11"/>
    <n v="0"/>
    <s v=""/>
    <x v="0"/>
    <s v=""/>
    <n v="0"/>
    <s v=""/>
  </r>
  <r>
    <s v="COLGATE 3800 DEB."/>
    <s v="Colgate-Palmolive Nederland BV"/>
    <s v="101t"/>
    <n v="101090963292"/>
    <n v="101030165849"/>
    <n v="930"/>
    <s v="Inv Booked"/>
    <s v="0002247424"/>
    <s v="Verkoop"/>
    <n v="170"/>
    <s v="Transport drops zone"/>
    <s v="9 - verwerkt"/>
    <n v="0"/>
    <m/>
    <d v="2023-04-13T00:00:00"/>
    <s v="DROP"/>
    <s v="0001010909632920101835_002"/>
    <m/>
    <m/>
    <m/>
    <s v="EUR"/>
    <n v="166.08"/>
    <s v="EUR"/>
    <n v="166.08"/>
    <s v="EUR"/>
    <n v="166.08"/>
    <n v="166.08"/>
    <n v="0"/>
    <s v="N"/>
    <n v="1223000414"/>
    <d v="2023-05-11T00:00:00"/>
    <m/>
    <d v="2023-04-13T00:00:00"/>
    <s v="00:00"/>
    <s v="23:59"/>
    <d v="2023-04-13T00:00:00"/>
    <s v="14:00"/>
    <s v="14:00"/>
    <n v="24"/>
    <s v="ce"/>
    <n v="14613"/>
    <n v="24"/>
    <n v="34"/>
    <s v="Kuehne+Nagel Tiel 3 Standpl"/>
    <s v="De Diepert 5"/>
    <s v="Tiel"/>
    <s v="4004 MA"/>
    <s v="NL"/>
    <x v="14"/>
    <s v="Rood 24"/>
    <x v="17"/>
    <s v="6666LT"/>
    <s v="NL"/>
    <s v="0002247424"/>
    <s v="0101835_002"/>
    <s v="31V"/>
    <s v="NL001131849B01"/>
    <n v="2"/>
    <n v="0"/>
    <n v="166.08"/>
    <s v="N"/>
    <s v="Peter Appel Transport B.V."/>
    <n v="36622"/>
    <d v="2023-04-13T00:00:00"/>
    <s v="14:52:00"/>
    <n v="0"/>
    <x v="3"/>
    <x v="14"/>
    <n v="4"/>
    <x v="15"/>
    <n v="0"/>
    <s v=""/>
    <x v="5"/>
    <s v=""/>
    <n v="0"/>
    <s v=""/>
  </r>
  <r>
    <s v="COLGATE 3800 DEB."/>
    <s v="Colgate-Palmolive Nederland BV"/>
    <s v="101t"/>
    <n v="101090963243"/>
    <n v="101030165850"/>
    <n v="930"/>
    <s v="Inv Booked"/>
    <s v="0002247422"/>
    <s v="Verkoop"/>
    <n v="170"/>
    <s v="Transport drops zone"/>
    <s v="9 - verwerkt"/>
    <n v="0"/>
    <m/>
    <d v="2023-04-13T00:00:00"/>
    <s v="DROP"/>
    <s v="0001010909632430101775_005"/>
    <m/>
    <m/>
    <m/>
    <s v="EUR"/>
    <n v="28.67"/>
    <s v="EUR"/>
    <n v="28.67"/>
    <s v="EUR"/>
    <n v="28.67"/>
    <n v="28.67"/>
    <n v="0"/>
    <s v="N"/>
    <n v="1223000414"/>
    <d v="2023-05-11T00:00:00"/>
    <m/>
    <d v="2023-04-13T00:00:00"/>
    <s v="00:00"/>
    <s v="23:59"/>
    <d v="2023-04-13T00:00:00"/>
    <s v="12:00"/>
    <s v="17:00"/>
    <n v="0.8"/>
    <s v="ce"/>
    <n v="312"/>
    <n v="0.8"/>
    <n v="0"/>
    <s v="Kuehne+Nagel Tiel 3 Standpl"/>
    <s v="De Diepert 5"/>
    <s v="Tiel"/>
    <s v="4004 MA"/>
    <s v="NL"/>
    <x v="52"/>
    <s v="Leeuwenveldseweg 3F"/>
    <x v="43"/>
    <s v="1382 LV"/>
    <s v="NL"/>
    <s v="0002247422"/>
    <s v="0101775_005"/>
    <s v="31V"/>
    <s v="NL001131849B01"/>
    <n v="2"/>
    <n v="0"/>
    <n v="28.67"/>
    <s v="N"/>
    <s v="Peter Appel Transport B.V."/>
    <n v="36622"/>
    <d v="2023-04-13T00:00:00"/>
    <s v="17:08:00"/>
    <n v="0"/>
    <x v="3"/>
    <x v="14"/>
    <n v="4"/>
    <x v="13"/>
    <n v="1"/>
    <n v="0.8"/>
    <x v="0"/>
    <n v="28.67"/>
    <n v="0"/>
    <n v="28.67"/>
  </r>
  <r>
    <s v="COLGATE 3800 DEB."/>
    <s v="Colgate-Palmolive Nederland BV"/>
    <s v="101t"/>
    <n v="101090963643"/>
    <n v="101030165834"/>
    <n v="930"/>
    <s v="Inv Booked"/>
    <s v="0002247409"/>
    <s v="Verkoop"/>
    <n v="170"/>
    <s v="Transport drops zone"/>
    <s v="9 - verwerkt"/>
    <n v="0"/>
    <m/>
    <d v="2023-04-13T00:00:00"/>
    <s v="DROP"/>
    <s v="0001010909636430102030_004"/>
    <m/>
    <m/>
    <m/>
    <s v="EUR"/>
    <n v="108.75"/>
    <s v="EUR"/>
    <n v="108.75"/>
    <s v="EUR"/>
    <n v="108.75"/>
    <n v="108.75"/>
    <n v="0"/>
    <s v="N"/>
    <n v="1223000414"/>
    <d v="2023-05-11T00:00:00"/>
    <m/>
    <d v="2023-04-13T00:00:00"/>
    <s v="00:00"/>
    <s v="23:59"/>
    <d v="2023-04-13T00:00:00"/>
    <s v="14:00"/>
    <s v="14:00"/>
    <n v="11.2"/>
    <s v="ce"/>
    <n v="6857"/>
    <n v="11.2"/>
    <n v="12"/>
    <s v="Kuehne+Nagel Tiel 3 Standpl"/>
    <s v="De Diepert 5"/>
    <s v="Tiel"/>
    <s v="4004 MA"/>
    <s v="NL"/>
    <x v="14"/>
    <s v="Rood 24"/>
    <x v="17"/>
    <s v="6666LT"/>
    <s v="NL"/>
    <s v="0002247409"/>
    <s v="0102030_004"/>
    <s v="31V"/>
    <s v="NL001131849B01"/>
    <n v="2"/>
    <n v="0"/>
    <n v="108.75"/>
    <s v="N"/>
    <s v="Peter Appel Transport B.V."/>
    <n v="36622"/>
    <d v="2023-04-13T00:00:00"/>
    <s v="15:46:00"/>
    <n v="0"/>
    <x v="3"/>
    <x v="14"/>
    <n v="4"/>
    <x v="15"/>
    <n v="0"/>
    <s v=""/>
    <x v="5"/>
    <s v=""/>
    <n v="0"/>
    <s v=""/>
  </r>
  <r>
    <s v="COLGATE 3800 DEB."/>
    <s v="Colgate-Palmolive Nederland BV"/>
    <s v="101t"/>
    <n v="101090963605"/>
    <n v="101030165835"/>
    <n v="930"/>
    <s v="Inv Booked"/>
    <s v="0002247411"/>
    <s v="Verkoop"/>
    <n v="170"/>
    <s v="Transport drops zone"/>
    <s v="9 - verwerkt"/>
    <n v="0"/>
    <m/>
    <d v="2023-04-13T00:00:00"/>
    <s v="DROP"/>
    <s v="0001010909636050102019_003"/>
    <m/>
    <m/>
    <m/>
    <s v="EUR"/>
    <n v="240.05"/>
    <s v="EUR"/>
    <n v="240.05"/>
    <s v="EUR"/>
    <n v="240.05"/>
    <n v="240.05"/>
    <n v="0"/>
    <s v="N"/>
    <n v="1223000414"/>
    <d v="2023-05-11T00:00:00"/>
    <m/>
    <d v="2023-04-13T00:00:00"/>
    <s v="00:00"/>
    <s v="23:59"/>
    <d v="2023-04-13T00:00:00"/>
    <s v="11:00"/>
    <s v="11:00"/>
    <n v="14.4"/>
    <s v="ce"/>
    <n v="12650"/>
    <n v="14.4"/>
    <n v="23"/>
    <s v="Kuehne+Nagel Tiel 3 Standpl"/>
    <s v="De Diepert 5"/>
    <s v="Tiel"/>
    <s v="4004 MA"/>
    <s v="NL"/>
    <x v="1"/>
    <s v="Fahrenheitweg 1"/>
    <x v="1"/>
    <s v="6101WR"/>
    <s v="NL"/>
    <s v="0002247411"/>
    <s v="0102019_003"/>
    <s v="31V"/>
    <s v="NL001131849B01"/>
    <n v="2"/>
    <n v="0"/>
    <n v="240.05"/>
    <s v="N"/>
    <s v="Peter Appel Transport B.V."/>
    <n v="36622"/>
    <d v="2023-04-13T00:00:00"/>
    <s v="12:07:00"/>
    <n v="0"/>
    <x v="3"/>
    <x v="14"/>
    <n v="4"/>
    <x v="1"/>
    <n v="1"/>
    <n v="14.4"/>
    <x v="1"/>
    <n v="240.05"/>
    <n v="0"/>
    <n v="240.05"/>
  </r>
  <r>
    <s v="COLGATE 3800 DEB."/>
    <s v="Colgate-Palmolive Nederland BV"/>
    <s v="101t"/>
    <n v="101090963524"/>
    <n v="101030165836"/>
    <n v="930"/>
    <s v="Inv Booked"/>
    <s v="0002247415"/>
    <s v="Verkoop"/>
    <n v="170"/>
    <s v="Transport drops zone"/>
    <s v="9 - verwerkt"/>
    <n v="0"/>
    <m/>
    <d v="2023-04-13T00:00:00"/>
    <s v="DROP"/>
    <s v="0001010909635240101903_004"/>
    <m/>
    <m/>
    <m/>
    <s v="EUR"/>
    <n v="47.14"/>
    <s v="EUR"/>
    <n v="47.14"/>
    <s v="EUR"/>
    <n v="47.14"/>
    <n v="47.14"/>
    <n v="0"/>
    <s v="N"/>
    <n v="1223000414"/>
    <d v="2023-05-11T00:00:00"/>
    <m/>
    <d v="2023-04-13T00:00:00"/>
    <s v="00:00"/>
    <s v="23:59"/>
    <d v="2023-04-13T00:00:00"/>
    <s v="08:00"/>
    <s v="12:00"/>
    <n v="3.2"/>
    <s v="ce"/>
    <n v="1434"/>
    <n v="3.2"/>
    <n v="1"/>
    <s v="Kuehne+Nagel Tiel 3 Standpl"/>
    <s v="De Diepert 5"/>
    <s v="Tiel"/>
    <s v="4004 MA"/>
    <s v="NL"/>
    <x v="40"/>
    <s v="Doornhoek 4050"/>
    <x v="20"/>
    <s v="5465TD"/>
    <s v="NL"/>
    <s v="0002247415"/>
    <s v="0101903_004"/>
    <s v="31V"/>
    <s v="NL001131849B01"/>
    <n v="2"/>
    <n v="0"/>
    <n v="47.14"/>
    <s v="N"/>
    <s v="Peter Appel Transport B.V."/>
    <n v="36622"/>
    <d v="2023-04-13T00:00:00"/>
    <s v="12:06:00"/>
    <n v="0"/>
    <x v="3"/>
    <x v="14"/>
    <n v="4"/>
    <x v="18"/>
    <n v="0"/>
    <s v=""/>
    <x v="3"/>
    <s v=""/>
    <n v="0"/>
    <s v=""/>
  </r>
  <r>
    <s v="COLGATE 3800 DEB."/>
    <s v="Colgate-Palmolive Nederland BV"/>
    <s v="101t"/>
    <n v="101090963292"/>
    <n v="101030165838"/>
    <n v="930"/>
    <s v="Inv Booked"/>
    <s v="0002247407"/>
    <s v="Verkoop"/>
    <n v="170"/>
    <s v="Transport drops zone"/>
    <s v="9 - verwerkt"/>
    <n v="0"/>
    <m/>
    <d v="2023-04-13T00:00:00"/>
    <s v="DROP"/>
    <s v="0001010909632920101835_002"/>
    <m/>
    <m/>
    <m/>
    <s v="EUR"/>
    <n v="5.54"/>
    <s v="EUR"/>
    <n v="5.54"/>
    <s v="EUR"/>
    <n v="5.54"/>
    <n v="5.54"/>
    <n v="0"/>
    <s v="N"/>
    <n v="1223000414"/>
    <d v="2023-05-11T00:00:00"/>
    <m/>
    <d v="2023-04-13T00:00:00"/>
    <s v="00:00"/>
    <s v="23:59"/>
    <d v="2023-04-13T00:00:00"/>
    <s v="14:00"/>
    <s v="14:00"/>
    <n v="0.8"/>
    <s v="ce"/>
    <n v="363"/>
    <n v="0.8"/>
    <n v="0"/>
    <s v="Kuehne+Nagel Tiel 3 Standpl"/>
    <s v="De Diepert 5"/>
    <s v="Tiel"/>
    <s v="4004 MA"/>
    <s v="NL"/>
    <x v="14"/>
    <s v="Rood 24"/>
    <x v="17"/>
    <s v="6666LT"/>
    <s v="NL"/>
    <s v="0002247407"/>
    <s v="0101835_002"/>
    <s v="31V"/>
    <s v="NL001131849B01"/>
    <n v="2"/>
    <n v="0"/>
    <n v="5.54"/>
    <s v="N"/>
    <s v="Peter Appel Transport B.V."/>
    <n v="36622"/>
    <d v="2023-04-13T00:00:00"/>
    <s v="14:52:00"/>
    <n v="0"/>
    <x v="3"/>
    <x v="14"/>
    <n v="4"/>
    <x v="15"/>
    <n v="0"/>
    <s v=""/>
    <x v="5"/>
    <s v=""/>
    <n v="0"/>
    <s v=""/>
  </r>
  <r>
    <s v="COLGATE 3800 DEB."/>
    <s v="Colgate-Palmolive Nederland BV"/>
    <s v="101t"/>
    <n v="101090964243"/>
    <n v="101030166070"/>
    <n v="930"/>
    <s v="Inv Booked"/>
    <s v="0002247504"/>
    <s v="Verkoop"/>
    <n v="170"/>
    <s v="Transport drops zone"/>
    <s v="9 - verwerkt"/>
    <n v="0"/>
    <m/>
    <d v="2023-04-14T00:00:00"/>
    <s v="DROP"/>
    <s v="0001010909642430102403_002"/>
    <m/>
    <m/>
    <m/>
    <s v="EUR"/>
    <n v="40.700000000000003"/>
    <s v="EUR"/>
    <n v="40.700000000000003"/>
    <s v="EUR"/>
    <n v="40.700000000000003"/>
    <n v="40.700000000000003"/>
    <n v="0"/>
    <s v="N"/>
    <n v="1223000414"/>
    <d v="2023-05-11T00:00:00"/>
    <m/>
    <d v="2023-04-14T00:00:00"/>
    <s v="00:00"/>
    <s v="23:59"/>
    <d v="2023-04-14T00:00:00"/>
    <s v="13:00"/>
    <s v="13:00"/>
    <n v="2.4"/>
    <s v="ce"/>
    <n v="1918"/>
    <n v="2.4"/>
    <n v="5"/>
    <s v="Kuehne+Nagel Tiel 3 Standpl"/>
    <s v="De Diepert 5"/>
    <s v="Tiel"/>
    <s v="4004 MA"/>
    <s v="NL"/>
    <x v="14"/>
    <s v="Rood 24"/>
    <x v="17"/>
    <s v="6666LT"/>
    <s v="NL"/>
    <s v="0002247504"/>
    <s v="0102403_002"/>
    <s v="31V"/>
    <s v="NL001131849B01"/>
    <n v="2"/>
    <n v="0"/>
    <n v="40.700000000000003"/>
    <s v="N"/>
    <s v="Peter Appel Transport B.V."/>
    <n v="36622"/>
    <d v="2023-04-14T00:00:00"/>
    <s v="14:13:00"/>
    <n v="13"/>
    <x v="4"/>
    <x v="14"/>
    <n v="4"/>
    <x v="15"/>
    <n v="1"/>
    <n v="2.4"/>
    <x v="5"/>
    <n v="40.700000000000003"/>
    <n v="0"/>
    <n v="40.700000000000003"/>
  </r>
  <r>
    <s v="COLGATE 3800 DEB."/>
    <s v="Colgate-Palmolive Nederland BV"/>
    <s v="101t"/>
    <n v="101090964174"/>
    <n v="101030165951"/>
    <n v="930"/>
    <s v="Inv Booked"/>
    <s v="0001334273"/>
    <s v="Verkoop"/>
    <n v="170"/>
    <s v="Transport drops zone"/>
    <s v="9 - verwerkt"/>
    <n v="0"/>
    <m/>
    <d v="2023-04-14T00:00:00"/>
    <s v="DROP"/>
    <s v="0001010909641740102382_002"/>
    <m/>
    <m/>
    <m/>
    <s v="EUR"/>
    <n v="160.80000000000001"/>
    <s v="EUR"/>
    <n v="160.80000000000001"/>
    <s v="EUR"/>
    <n v="160.80000000000001"/>
    <n v="160.80000000000001"/>
    <n v="0"/>
    <s v="N"/>
    <n v="1223000414"/>
    <d v="2023-05-11T00:00:00"/>
    <m/>
    <d v="2023-04-14T00:00:00"/>
    <s v="00:00"/>
    <s v="23:59"/>
    <d v="2023-04-14T00:00:00"/>
    <s v="06:00"/>
    <s v="06:00"/>
    <n v="12"/>
    <s v="ce"/>
    <n v="14937"/>
    <n v="12"/>
    <n v="23"/>
    <s v="Kuehne+Nagel Tiel 3 Standpl"/>
    <s v="De Diepert 5"/>
    <s v="Tiel"/>
    <s v="4004 MA"/>
    <s v="NL"/>
    <x v="65"/>
    <s v="FLORIJNSTRAAT 4C"/>
    <x v="51"/>
    <s v="4903 RM"/>
    <s v="NL"/>
    <s v="0001334273"/>
    <s v="0102382_002"/>
    <s v="31V"/>
    <s v="NL001131849B01"/>
    <n v="2"/>
    <n v="0"/>
    <n v="160.80000000000001"/>
    <s v="N"/>
    <s v="Peter Appel Transport B.V."/>
    <n v="36622"/>
    <d v="2023-04-14T00:00:00"/>
    <s v="08:20:00"/>
    <n v="0"/>
    <x v="4"/>
    <x v="14"/>
    <n v="4"/>
    <x v="34"/>
    <n v="1"/>
    <n v="12"/>
    <x v="5"/>
    <n v="160.80000000000001"/>
    <n v="0"/>
    <n v="160.80000000000001"/>
  </r>
  <r>
    <s v="COLGATE 3800 DEB."/>
    <s v="Colgate-Palmolive Nederland BV"/>
    <s v="101t"/>
    <n v="101090963660"/>
    <n v="101030165939"/>
    <n v="930"/>
    <s v="Inv Booked"/>
    <s v="0002247459"/>
    <s v="Verkoop"/>
    <n v="170"/>
    <s v="Transport drops zone"/>
    <s v="9 - verwerkt"/>
    <n v="0"/>
    <m/>
    <d v="2023-04-14T00:00:00"/>
    <s v="DROP"/>
    <s v="0001010909636600102036_005"/>
    <m/>
    <m/>
    <m/>
    <s v="EUR"/>
    <n v="57.62"/>
    <s v="EUR"/>
    <n v="57.62"/>
    <s v="EUR"/>
    <n v="57.62"/>
    <n v="57.62"/>
    <n v="0"/>
    <s v="N"/>
    <n v="1223000414"/>
    <d v="2023-05-11T00:00:00"/>
    <m/>
    <d v="2023-04-14T00:00:00"/>
    <s v="00:00"/>
    <s v="23:59"/>
    <d v="2023-04-14T00:00:00"/>
    <s v="11:45"/>
    <s v="11:45"/>
    <n v="2.4"/>
    <s v="ce"/>
    <n v="1297"/>
    <n v="2.4"/>
    <n v="1"/>
    <s v="Kuehne+Nagel Tiel 3 Standpl"/>
    <s v="De Diepert 5"/>
    <s v="Tiel"/>
    <s v="4004 MA"/>
    <s v="NL"/>
    <x v="42"/>
    <s v="Industriestraat 67"/>
    <x v="41"/>
    <s v="7482EW"/>
    <s v="NL"/>
    <s v="0002247459"/>
    <s v="0102036_005"/>
    <s v="31V"/>
    <s v="NL001131849B01"/>
    <n v="2"/>
    <n v="0"/>
    <n v="57.62"/>
    <s v="N"/>
    <s v="Peter Appel Transport B.V."/>
    <n v="36622"/>
    <d v="2023-04-14T00:00:00"/>
    <s v="11:32:00"/>
    <n v="0"/>
    <x v="4"/>
    <x v="14"/>
    <n v="4"/>
    <x v="30"/>
    <n v="1"/>
    <n v="3.2"/>
    <x v="3"/>
    <n v="76.83"/>
    <n v="0"/>
    <n v="76.83"/>
  </r>
  <r>
    <s v="COLGATE 3800 DEB."/>
    <s v="Colgate-Palmolive Nederland BV"/>
    <s v="101t"/>
    <n v="101090963667"/>
    <n v="101030165940"/>
    <n v="930"/>
    <s v="Inv Booked"/>
    <s v="0002247465"/>
    <s v="Verkoop"/>
    <n v="170"/>
    <s v="Transport drops zone"/>
    <s v="9 - verwerkt"/>
    <n v="0"/>
    <m/>
    <d v="2023-04-14T00:00:00"/>
    <s v="DROP"/>
    <s v="0001010909636670102045_005"/>
    <m/>
    <m/>
    <m/>
    <s v="EUR"/>
    <n v="87.45"/>
    <s v="EUR"/>
    <n v="87.45"/>
    <s v="EUR"/>
    <n v="87.45"/>
    <n v="87.45"/>
    <n v="0"/>
    <s v="N"/>
    <n v="1223000414"/>
    <d v="2023-05-11T00:00:00"/>
    <m/>
    <d v="2023-04-14T00:00:00"/>
    <s v="00:00"/>
    <s v="23:59"/>
    <d v="2023-04-14T00:00:00"/>
    <s v="07:00"/>
    <s v="14:00"/>
    <n v="4.8"/>
    <s v="ce"/>
    <n v="4891"/>
    <n v="4.8"/>
    <n v="8"/>
    <s v="Kuehne+Nagel Tiel 3 Standpl"/>
    <s v="De Diepert 5"/>
    <s v="Tiel"/>
    <s v="4004 MA"/>
    <s v="NL"/>
    <x v="22"/>
    <s v="Basisweg 7"/>
    <x v="25"/>
    <s v="1951NG"/>
    <s v="NL"/>
    <s v="0002247465"/>
    <s v="0102045_005"/>
    <s v="31V"/>
    <s v="NL001131849B01"/>
    <n v="2"/>
    <n v="0"/>
    <n v="87.45"/>
    <s v="N"/>
    <s v="Peter Appel Transport B.V."/>
    <n v="36622"/>
    <d v="2023-04-14T00:00:00"/>
    <s v="13:52:00"/>
    <n v="0"/>
    <x v="4"/>
    <x v="14"/>
    <n v="4"/>
    <x v="17"/>
    <n v="1"/>
    <n v="5.6"/>
    <x v="0"/>
    <n v="102.03"/>
    <n v="0"/>
    <n v="102.03"/>
  </r>
  <r>
    <s v="COLGATE 3800 DEB."/>
    <s v="Colgate-Palmolive Nederland BV"/>
    <s v="101t"/>
    <n v="101090963669"/>
    <n v="101030165941"/>
    <n v="930"/>
    <s v="Inv Booked"/>
    <s v="0002247456"/>
    <s v="Verkoop"/>
    <n v="170"/>
    <s v="Transport drops zone"/>
    <s v="9 - verwerkt"/>
    <n v="0"/>
    <m/>
    <d v="2023-04-14T00:00:00"/>
    <s v="DROP"/>
    <s v="0001010909636690102049_002"/>
    <m/>
    <m/>
    <m/>
    <s v="EUR"/>
    <n v="44.29"/>
    <s v="EUR"/>
    <n v="44.29"/>
    <s v="EUR"/>
    <n v="44.29"/>
    <n v="44.29"/>
    <n v="0"/>
    <s v="N"/>
    <n v="1223000414"/>
    <d v="2023-05-11T00:00:00"/>
    <m/>
    <d v="2023-04-14T00:00:00"/>
    <s v="00:00"/>
    <s v="23:59"/>
    <d v="2023-04-14T00:00:00"/>
    <s v="16:00"/>
    <s v="16:00"/>
    <n v="6.4"/>
    <s v="ce"/>
    <n v="3919"/>
    <n v="6.4"/>
    <n v="7"/>
    <s v="Kuehne+Nagel Tiel 3 Standpl"/>
    <s v="De Diepert 5"/>
    <s v="Tiel"/>
    <s v="4004 MA"/>
    <s v="NL"/>
    <x v="14"/>
    <s v="Rood 24"/>
    <x v="17"/>
    <s v="6666LT"/>
    <s v="NL"/>
    <s v="0002247456"/>
    <s v="0102049_002"/>
    <s v="31V"/>
    <s v="NL001131849B01"/>
    <n v="2"/>
    <n v="0"/>
    <n v="44.29"/>
    <s v="N"/>
    <s v="Peter Appel Transport B.V."/>
    <n v="36622"/>
    <d v="2023-04-14T00:00:00"/>
    <s v="17:07:00"/>
    <n v="0"/>
    <x v="4"/>
    <x v="14"/>
    <n v="4"/>
    <x v="15"/>
    <n v="1"/>
    <n v="26.4"/>
    <x v="5"/>
    <n v="182.69"/>
    <n v="0"/>
    <n v="182.69"/>
  </r>
  <r>
    <s v="COLGATE 3800 DEB."/>
    <s v="Colgate-Palmolive Nederland BV"/>
    <s v="101t"/>
    <n v="101090964176"/>
    <n v="101030165942"/>
    <n v="930"/>
    <s v="Inv Booked"/>
    <s v="0002247458"/>
    <s v="Verkoop"/>
    <n v="170"/>
    <s v="Transport drops zone"/>
    <s v="9 - verwerkt"/>
    <n v="0"/>
    <m/>
    <d v="2023-04-14T00:00:00"/>
    <s v="DROP"/>
    <s v="0001010909641760102383_002"/>
    <m/>
    <m/>
    <m/>
    <s v="EUR"/>
    <n v="73.760000000000005"/>
    <s v="EUR"/>
    <n v="73.760000000000005"/>
    <s v="EUR"/>
    <n v="73.760000000000005"/>
    <n v="73.760000000000005"/>
    <n v="0"/>
    <s v="N"/>
    <n v="1223000414"/>
    <d v="2023-05-11T00:00:00"/>
    <m/>
    <d v="2023-04-14T00:00:00"/>
    <s v="00:00"/>
    <s v="23:59"/>
    <d v="2023-04-14T00:00:00"/>
    <s v="07:00"/>
    <s v="12:00"/>
    <n v="3.2"/>
    <s v="ce"/>
    <n v="2285"/>
    <n v="3.2"/>
    <n v="3"/>
    <s v="Kuehne+Nagel Tiel 3 Standpl"/>
    <s v="De Diepert 5"/>
    <s v="Tiel"/>
    <s v="4004 MA"/>
    <s v="NL"/>
    <x v="29"/>
    <s v="Opaalstraat 15"/>
    <x v="32"/>
    <s v="1812RH"/>
    <s v="NL"/>
    <s v="0002247458"/>
    <s v="0102383_002"/>
    <s v="31V"/>
    <s v="NL001131849B01"/>
    <n v="2"/>
    <n v="0"/>
    <n v="73.760000000000005"/>
    <s v="N"/>
    <s v="Peter Appel Transport B.V."/>
    <n v="36622"/>
    <d v="2023-04-14T00:00:00"/>
    <s v="10:21:00"/>
    <n v="0"/>
    <x v="4"/>
    <x v="14"/>
    <n v="4"/>
    <x v="28"/>
    <n v="1"/>
    <n v="3.2"/>
    <x v="3"/>
    <n v="73.760000000000005"/>
    <n v="0"/>
    <n v="73.760000000000005"/>
  </r>
  <r>
    <s v="COLGATE 3800 DEB."/>
    <s v="Colgate-Palmolive Nederland BV"/>
    <s v="101t"/>
    <n v="101090963663"/>
    <n v="101030165943"/>
    <n v="930"/>
    <s v="Inv Booked"/>
    <s v="0002247462"/>
    <s v="Verkoop"/>
    <n v="170"/>
    <s v="Transport drops zone"/>
    <s v="9 - verwerkt"/>
    <n v="0"/>
    <m/>
    <d v="2023-04-14T00:00:00"/>
    <s v="DROP"/>
    <s v="0001010909636630102041_002"/>
    <m/>
    <m/>
    <m/>
    <s v="EUR"/>
    <n v="419.5"/>
    <s v="EUR"/>
    <n v="419.5"/>
    <s v="EUR"/>
    <n v="419.5"/>
    <n v="419.5"/>
    <n v="0"/>
    <s v="N"/>
    <n v="1223000414"/>
    <d v="2023-05-11T00:00:00"/>
    <m/>
    <d v="2023-04-14T00:00:00"/>
    <s v="00:00"/>
    <s v="23:59"/>
    <d v="2023-04-14T00:00:00"/>
    <s v="08:00"/>
    <s v="08:00"/>
    <n v="26.4"/>
    <s v="ce"/>
    <n v="22096"/>
    <n v="26.4"/>
    <n v="45"/>
    <s v="Kuehne+Nagel Tiel 3 Standpl"/>
    <s v="De Diepert 5"/>
    <s v="Tiel"/>
    <s v="4004 MA"/>
    <s v="NL"/>
    <x v="0"/>
    <s v="Henri Fordlaan 6"/>
    <x v="0"/>
    <s v="9615TK"/>
    <s v="NL"/>
    <s v="0002247462"/>
    <s v="0102041_002"/>
    <s v="31V"/>
    <s v="NL001131849B01"/>
    <n v="2"/>
    <n v="0"/>
    <n v="419.5"/>
    <s v="N"/>
    <s v="Peter Appel Transport B.V."/>
    <n v="36622"/>
    <d v="2023-04-14T00:00:00"/>
    <s v="08:30:00"/>
    <n v="0"/>
    <x v="4"/>
    <x v="14"/>
    <n v="4"/>
    <x v="0"/>
    <n v="1"/>
    <n v="26.4"/>
    <x v="0"/>
    <n v="419.5"/>
    <n v="0"/>
    <n v="419.5"/>
  </r>
  <r>
    <s v="COLGATE 3800 DEB."/>
    <s v="Colgate-Palmolive Nederland BV"/>
    <s v="101t"/>
    <n v="101090963660"/>
    <n v="101030165944"/>
    <n v="930"/>
    <s v="Inv Booked"/>
    <s v="0002247467"/>
    <s v="Verkoop"/>
    <n v="170"/>
    <s v="Transport drops zone"/>
    <s v="9 - verwerkt"/>
    <n v="0"/>
    <m/>
    <d v="2023-04-14T00:00:00"/>
    <s v="DROP"/>
    <s v="0001010909636600102036_005"/>
    <m/>
    <m/>
    <m/>
    <s v="EUR"/>
    <n v="19.21"/>
    <s v="EUR"/>
    <n v="19.21"/>
    <s v="EUR"/>
    <n v="19.21"/>
    <n v="19.21"/>
    <n v="0"/>
    <s v="N"/>
    <n v="1223000414"/>
    <d v="2023-05-11T00:00:00"/>
    <m/>
    <d v="2023-04-14T00:00:00"/>
    <s v="00:00"/>
    <s v="23:59"/>
    <d v="2023-04-14T00:00:00"/>
    <s v="11:45"/>
    <s v="11:45"/>
    <n v="0.8"/>
    <s v="ce"/>
    <n v="267"/>
    <n v="0.8"/>
    <n v="0"/>
    <s v="Kuehne+Nagel Tiel 3 Standpl"/>
    <s v="De Diepert 5"/>
    <s v="Tiel"/>
    <s v="4004 MA"/>
    <s v="NL"/>
    <x v="42"/>
    <s v="Industriestraat 67"/>
    <x v="41"/>
    <s v="7482EW"/>
    <s v="NL"/>
    <s v="0002247467"/>
    <s v="0102036_005"/>
    <s v="31V"/>
    <s v="NL001131849B01"/>
    <n v="2"/>
    <n v="0"/>
    <n v="19.21"/>
    <s v="N"/>
    <s v="Peter Appel Transport B.V."/>
    <n v="36622"/>
    <d v="2023-04-14T00:00:00"/>
    <s v="11:32:00"/>
    <n v="0"/>
    <x v="4"/>
    <x v="14"/>
    <n v="4"/>
    <x v="30"/>
    <n v="0"/>
    <s v=""/>
    <x v="3"/>
    <s v=""/>
    <n v="0"/>
    <s v=""/>
  </r>
  <r>
    <s v="COLGATE 3800 DEB."/>
    <s v="Colgate-Palmolive Nederland BV"/>
    <s v="101t"/>
    <n v="101090963669"/>
    <n v="101030165945"/>
    <n v="930"/>
    <s v="Inv Booked"/>
    <s v="0002247454"/>
    <s v="Verkoop"/>
    <n v="170"/>
    <s v="Transport drops zone"/>
    <s v="9 - verwerkt"/>
    <n v="0"/>
    <m/>
    <d v="2023-04-14T00:00:00"/>
    <s v="DROP"/>
    <s v="0001010909636690102049_002"/>
    <m/>
    <m/>
    <m/>
    <s v="EUR"/>
    <n v="138.4"/>
    <s v="EUR"/>
    <n v="138.4"/>
    <s v="EUR"/>
    <n v="138.4"/>
    <n v="138.4"/>
    <n v="0"/>
    <s v="N"/>
    <n v="1223000414"/>
    <d v="2023-05-11T00:00:00"/>
    <m/>
    <d v="2023-04-14T00:00:00"/>
    <s v="00:00"/>
    <s v="23:59"/>
    <d v="2023-04-14T00:00:00"/>
    <s v="16:00"/>
    <s v="16:00"/>
    <n v="20"/>
    <s v="ce"/>
    <n v="5052"/>
    <n v="20"/>
    <n v="20"/>
    <s v="Kuehne+Nagel Tiel 3 Standpl"/>
    <s v="De Diepert 5"/>
    <s v="Tiel"/>
    <s v="4004 MA"/>
    <s v="NL"/>
    <x v="14"/>
    <s v="Rood 24"/>
    <x v="17"/>
    <s v="6666LT"/>
    <s v="NL"/>
    <s v="0002247454"/>
    <s v="0102049_002"/>
    <s v="31V"/>
    <s v="NL001131849B01"/>
    <n v="2"/>
    <n v="0"/>
    <n v="138.4"/>
    <s v="N"/>
    <s v="Peter Appel Transport B.V."/>
    <n v="36622"/>
    <d v="2023-04-14T00:00:00"/>
    <s v="17:07:00"/>
    <n v="0"/>
    <x v="4"/>
    <x v="14"/>
    <n v="4"/>
    <x v="15"/>
    <n v="0"/>
    <s v=""/>
    <x v="5"/>
    <s v=""/>
    <n v="0"/>
    <s v=""/>
  </r>
  <r>
    <s v="COLGATE 3800 DEB."/>
    <s v="Colgate-Palmolive Nederland BV"/>
    <s v="101t"/>
    <n v="101090963667"/>
    <n v="101030165946"/>
    <n v="930"/>
    <s v="Inv Booked"/>
    <s v="0002247461"/>
    <s v="Verkoop"/>
    <n v="170"/>
    <s v="Transport drops zone"/>
    <s v="9 - verwerkt"/>
    <n v="0"/>
    <m/>
    <d v="2023-04-14T00:00:00"/>
    <s v="DROP"/>
    <s v="0001010909636670102045_004"/>
    <m/>
    <m/>
    <m/>
    <s v="EUR"/>
    <n v="138.80000000000001"/>
    <s v="EUR"/>
    <n v="138.80000000000001"/>
    <s v="EUR"/>
    <n v="138.80000000000001"/>
    <n v="138.80000000000001"/>
    <n v="0"/>
    <s v="N"/>
    <n v="1223000414"/>
    <d v="2023-05-11T00:00:00"/>
    <m/>
    <d v="2023-04-14T00:00:00"/>
    <s v="00:00"/>
    <s v="23:59"/>
    <d v="2023-04-14T00:00:00"/>
    <s v="12:00"/>
    <s v="13:00"/>
    <n v="8"/>
    <s v="ce"/>
    <n v="4076"/>
    <n v="8"/>
    <n v="3"/>
    <s v="Kuehne+Nagel Tiel 3 Standpl"/>
    <s v="De Diepert 5"/>
    <s v="Tiel"/>
    <s v="4004 MA"/>
    <s v="NL"/>
    <x v="16"/>
    <s v="Rijnland 4"/>
    <x v="19"/>
    <s v="1948RL"/>
    <s v="NL"/>
    <s v="0002247461"/>
    <s v="0102045_004"/>
    <s v="31V"/>
    <s v="NL001131849B01"/>
    <n v="2"/>
    <n v="0"/>
    <n v="138.80000000000001"/>
    <s v="N"/>
    <s v="Peter Appel Transport B.V."/>
    <n v="36622"/>
    <d v="2023-04-14T00:00:00"/>
    <s v="13:27:00"/>
    <n v="0"/>
    <x v="4"/>
    <x v="14"/>
    <n v="4"/>
    <x v="17"/>
    <n v="1"/>
    <n v="8"/>
    <x v="0"/>
    <n v="138.80000000000001"/>
    <n v="0"/>
    <n v="138.80000000000001"/>
  </r>
  <r>
    <s v="COLGATE 3800 DEB."/>
    <s v="Colgate-Palmolive Nederland BV"/>
    <s v="101t"/>
    <n v="101090963660"/>
    <n v="101030165947"/>
    <n v="930"/>
    <s v="Inv Booked"/>
    <s v="0002247466"/>
    <s v="Verkoop"/>
    <n v="170"/>
    <s v="Transport drops zone"/>
    <s v="9 - verwerkt"/>
    <n v="0"/>
    <m/>
    <d v="2023-04-14T00:00:00"/>
    <s v="DROP"/>
    <s v="0001010909636600102036_003"/>
    <m/>
    <m/>
    <m/>
    <s v="EUR"/>
    <n v="28.49"/>
    <s v="EUR"/>
    <n v="28.49"/>
    <s v="EUR"/>
    <n v="28.49"/>
    <n v="28.49"/>
    <n v="0"/>
    <s v="N"/>
    <n v="1223000414"/>
    <d v="2023-05-11T00:00:00"/>
    <m/>
    <d v="2023-04-14T00:00:00"/>
    <s v="00:00"/>
    <s v="23:59"/>
    <d v="2023-04-14T00:00:00"/>
    <s v="08:00"/>
    <s v="15:00"/>
    <n v="0.8"/>
    <s v="ce"/>
    <n v="106"/>
    <n v="0.8"/>
    <n v="0"/>
    <s v="Kuehne+Nagel Tiel 3 Standpl"/>
    <s v="De Diepert 5"/>
    <s v="Tiel"/>
    <s v="4004 MA"/>
    <s v="NL"/>
    <x v="93"/>
    <s v="SKOON 72"/>
    <x v="64"/>
    <s v="1511 HV"/>
    <s v="NL"/>
    <s v="0002247466"/>
    <s v="0102036_003"/>
    <s v="31V"/>
    <s v="NL001131849B01"/>
    <n v="2"/>
    <n v="0"/>
    <n v="28.49"/>
    <s v="N"/>
    <s v="Peter Appel Transport B.V."/>
    <n v="36622"/>
    <d v="2023-04-14T00:00:00"/>
    <s v="11:32:00"/>
    <n v="0"/>
    <x v="4"/>
    <x v="14"/>
    <n v="4"/>
    <x v="7"/>
    <n v="1"/>
    <n v="0.8"/>
    <x v="0"/>
    <n v="28.49"/>
    <n v="0"/>
    <n v="28.49"/>
  </r>
  <r>
    <s v="COLGATE 3800 DEB."/>
    <s v="Colgate-Palmolive Nederland BV"/>
    <s v="101t"/>
    <n v="101090964182"/>
    <n v="101030165948"/>
    <n v="930"/>
    <s v="Inv Booked"/>
    <s v="0002247468"/>
    <s v="Verkoop"/>
    <n v="170"/>
    <s v="Transport drops zone"/>
    <s v="9 - verwerkt"/>
    <n v="0"/>
    <m/>
    <d v="2023-04-14T00:00:00"/>
    <s v="DROP"/>
    <s v="0001010909641820102385_002"/>
    <m/>
    <m/>
    <m/>
    <s v="EUR"/>
    <n v="113.92"/>
    <s v="EUR"/>
    <n v="113.92"/>
    <s v="EUR"/>
    <n v="113.92"/>
    <n v="113.92"/>
    <n v="0"/>
    <s v="N"/>
    <n v="1223000414"/>
    <d v="2023-05-11T00:00:00"/>
    <m/>
    <d v="2023-04-14T00:00:00"/>
    <s v="00:00"/>
    <s v="23:59"/>
    <d v="2023-04-14T00:00:00"/>
    <s v="06:00"/>
    <s v="07:00"/>
    <n v="16"/>
    <s v="ce"/>
    <n v="10798"/>
    <n v="16"/>
    <n v="20"/>
    <s v="Kuehne+Nagel Tiel 3 Standpl"/>
    <s v="De Diepert 5"/>
    <s v="Tiel"/>
    <s v="4004 MA"/>
    <s v="NL"/>
    <x v="2"/>
    <s v="Randweg 2"/>
    <x v="6"/>
    <s v="4191 NN"/>
    <s v="NL"/>
    <s v="0002247468"/>
    <s v="0102385_002"/>
    <s v="31V"/>
    <s v="NL001131849B01"/>
    <n v="2"/>
    <n v="0"/>
    <n v="113.92"/>
    <s v="N"/>
    <s v="Peter Appel Transport B.V."/>
    <n v="36622"/>
    <d v="2023-04-14T00:00:00"/>
    <s v="08:21:00"/>
    <n v="19"/>
    <x v="4"/>
    <x v="14"/>
    <n v="4"/>
    <x v="6"/>
    <n v="1"/>
    <n v="16"/>
    <x v="2"/>
    <n v="113.92"/>
    <n v="0"/>
    <n v="113.92"/>
  </r>
  <r>
    <s v="COLGATE 3800 DEB."/>
    <s v="Colgate-Palmolive Nederland BV"/>
    <s v="101t"/>
    <n v="101090963668"/>
    <n v="101030165949"/>
    <n v="930"/>
    <s v="Inv Booked"/>
    <s v="0002247460"/>
    <s v="Verkoop"/>
    <n v="170"/>
    <s v="Transport drops zone"/>
    <s v="9 - verwerkt"/>
    <n v="0"/>
    <m/>
    <d v="2023-04-14T00:00:00"/>
    <s v="DROP"/>
    <s v="0001010909636680102047_003"/>
    <m/>
    <m/>
    <m/>
    <s v="EUR"/>
    <n v="162.03"/>
    <s v="EUR"/>
    <n v="162.03"/>
    <s v="EUR"/>
    <n v="162.03"/>
    <n v="162.03"/>
    <n v="0"/>
    <s v="N"/>
    <n v="1223000414"/>
    <d v="2023-05-11T00:00:00"/>
    <m/>
    <d v="2023-04-14T00:00:00"/>
    <s v="00:00"/>
    <s v="23:59"/>
    <d v="2023-04-14T00:00:00"/>
    <s v="12:00"/>
    <s v="14:00"/>
    <n v="10.4"/>
    <s v="ce"/>
    <n v="6202"/>
    <n v="10.4"/>
    <n v="8"/>
    <s v="Kuehne+Nagel Tiel 3 Standpl"/>
    <s v="De Diepert 5"/>
    <s v="Tiel"/>
    <s v="4004 MA"/>
    <s v="NL"/>
    <x v="25"/>
    <s v="Hollandweg 30"/>
    <x v="4"/>
    <s v="2665 MT"/>
    <s v="NL"/>
    <s v="0002247460"/>
    <s v="0102047_003"/>
    <s v="31V"/>
    <s v="NL001131849B01"/>
    <n v="2"/>
    <n v="0"/>
    <n v="162.03"/>
    <s v="N"/>
    <s v="Peter Appel Transport B.V."/>
    <n v="36622"/>
    <d v="2023-04-14T00:00:00"/>
    <s v="12:22:00"/>
    <n v="0"/>
    <x v="4"/>
    <x v="14"/>
    <n v="4"/>
    <x v="4"/>
    <n v="1"/>
    <n v="10.4"/>
    <x v="0"/>
    <n v="162.03"/>
    <n v="0"/>
    <n v="162.03"/>
  </r>
  <r>
    <s v="COLGATE 3800 DEB."/>
    <s v="Colgate-Palmolive Nederland BV"/>
    <s v="101t"/>
    <n v="101090963660"/>
    <n v="101030165950"/>
    <n v="930"/>
    <s v="Inv Booked"/>
    <s v="0002247469"/>
    <s v="Verkoop"/>
    <n v="170"/>
    <s v="Transport drops zone"/>
    <s v="9 - verwerkt"/>
    <n v="0"/>
    <m/>
    <d v="2023-04-14T00:00:00"/>
    <s v="DROP"/>
    <s v="0001010909636600102036_002"/>
    <m/>
    <m/>
    <m/>
    <s v="EUR"/>
    <n v="172.12"/>
    <s v="EUR"/>
    <n v="172.12"/>
    <s v="EUR"/>
    <n v="172.12"/>
    <n v="172.12"/>
    <n v="0"/>
    <s v="N"/>
    <n v="1223000414"/>
    <d v="2023-05-11T00:00:00"/>
    <m/>
    <d v="2023-04-14T00:00:00"/>
    <s v="00:00"/>
    <s v="23:59"/>
    <d v="2023-04-14T00:00:00"/>
    <s v="08:30"/>
    <s v="09:30"/>
    <n v="10.4"/>
    <s v="ce"/>
    <n v="4899"/>
    <n v="10.4"/>
    <n v="1"/>
    <s v="Kuehne+Nagel Tiel 3 Standpl"/>
    <s v="De Diepert 5"/>
    <s v="Tiel"/>
    <s v="4004 MA"/>
    <s v="NL"/>
    <x v="74"/>
    <s v="BENJAMIN FRANKLINSTRAAT 2"/>
    <x v="16"/>
    <s v="8013 NC"/>
    <s v="NL"/>
    <s v="0002247469"/>
    <s v="0102036_002"/>
    <s v="31V"/>
    <s v="NL001131849B01"/>
    <n v="2"/>
    <n v="0"/>
    <n v="172.12"/>
    <s v="N"/>
    <s v="Peter Appel Transport B.V."/>
    <n v="36622"/>
    <d v="2023-04-14T00:00:00"/>
    <s v="09:52:00"/>
    <n v="0"/>
    <x v="4"/>
    <x v="14"/>
    <n v="4"/>
    <x v="14"/>
    <n v="1"/>
    <n v="10.4"/>
    <x v="6"/>
    <n v="172.12"/>
    <n v="0"/>
    <n v="172.12"/>
  </r>
  <r>
    <s v="COLGATE 3800 DEB."/>
    <s v="Colgate-Palmolive Nederland BV"/>
    <s v="101t"/>
    <n v="101090964181"/>
    <n v="101030165936"/>
    <n v="930"/>
    <s v="Inv Booked"/>
    <s v="0002247455"/>
    <s v="Verkoop"/>
    <n v="170"/>
    <s v="Transport drops zone"/>
    <s v="9 - verwerkt"/>
    <n v="0"/>
    <m/>
    <d v="2023-04-14T00:00:00"/>
    <s v="DROP"/>
    <s v="0001010909641810102391_003"/>
    <m/>
    <m/>
    <m/>
    <s v="EUR"/>
    <n v="63.68"/>
    <s v="EUR"/>
    <n v="63.68"/>
    <s v="EUR"/>
    <n v="63.68"/>
    <n v="63.68"/>
    <n v="0"/>
    <s v="N"/>
    <n v="1223000414"/>
    <d v="2023-05-11T00:00:00"/>
    <m/>
    <d v="2023-04-14T00:00:00"/>
    <s v="00:00"/>
    <s v="23:59"/>
    <d v="2023-04-14T00:00:00"/>
    <s v="11:30"/>
    <s v="11:30"/>
    <n v="3.2"/>
    <s v="ce"/>
    <n v="1292"/>
    <n v="3.2"/>
    <n v="0"/>
    <s v="Kuehne+Nagel Tiel 3 Standpl"/>
    <s v="De Diepert 5"/>
    <s v="Tiel"/>
    <s v="4004 MA"/>
    <s v="NL"/>
    <x v="43"/>
    <s v="Nijverheidsweg 61"/>
    <x v="42"/>
    <s v="3341LJ"/>
    <s v="NL"/>
    <s v="0002247455"/>
    <s v="0102391_003"/>
    <s v="31V"/>
    <s v="NL001131849B01"/>
    <n v="2"/>
    <n v="0"/>
    <n v="63.68"/>
    <s v="N"/>
    <s v="Peter Appel Transport B.V."/>
    <n v="36622"/>
    <d v="2023-04-14T00:00:00"/>
    <s v="12:03:00"/>
    <n v="0"/>
    <x v="4"/>
    <x v="14"/>
    <n v="4"/>
    <x v="19"/>
    <n v="1"/>
    <n v="3.2"/>
    <x v="3"/>
    <n v="63.68"/>
    <n v="0"/>
    <n v="63.68"/>
  </r>
  <r>
    <s v="COLGATE 3800 DEB."/>
    <s v="Colgate-Palmolive Nederland BV"/>
    <s v="101t"/>
    <n v="101090963664"/>
    <n v="101030165937"/>
    <n v="930"/>
    <s v="Inv Booked"/>
    <s v="0002247457"/>
    <s v="Verkoop"/>
    <n v="170"/>
    <s v="Transport drops zone"/>
    <s v="9 - verwerkt"/>
    <n v="0"/>
    <m/>
    <d v="2023-04-14T00:00:00"/>
    <s v="DROP"/>
    <s v="0001010909636640102043_002"/>
    <m/>
    <m/>
    <m/>
    <s v="EUR"/>
    <n v="419.5"/>
    <s v="EUR"/>
    <n v="419.5"/>
    <s v="EUR"/>
    <n v="419.5"/>
    <n v="419.5"/>
    <n v="0"/>
    <s v="N"/>
    <n v="1223000414"/>
    <d v="2023-05-11T00:00:00"/>
    <m/>
    <d v="2023-04-14T00:00:00"/>
    <s v="00:00"/>
    <s v="23:59"/>
    <d v="2023-04-14T00:00:00"/>
    <s v="09:00"/>
    <s v="09:00"/>
    <n v="26.4"/>
    <s v="ce"/>
    <n v="20069"/>
    <n v="26.4"/>
    <n v="42"/>
    <s v="Kuehne+Nagel Tiel 3 Standpl"/>
    <s v="De Diepert 5"/>
    <s v="Tiel"/>
    <s v="4004 MA"/>
    <s v="NL"/>
    <x v="0"/>
    <s v="Henri Fordlaan 6"/>
    <x v="0"/>
    <s v="9615TK"/>
    <s v="NL"/>
    <s v="0002247457"/>
    <s v="0102043_002"/>
    <s v="31V"/>
    <s v="NL001131849B01"/>
    <n v="2"/>
    <n v="0"/>
    <n v="419.5"/>
    <s v="N"/>
    <s v="Peter Appel Transport B.V."/>
    <n v="36622"/>
    <d v="2023-04-14T00:00:00"/>
    <s v="09:30:00"/>
    <n v="0"/>
    <x v="4"/>
    <x v="14"/>
    <n v="4"/>
    <x v="0"/>
    <n v="1"/>
    <n v="26.4"/>
    <x v="0"/>
    <n v="419.5"/>
    <n v="0"/>
    <n v="419.5"/>
  </r>
  <r>
    <s v="COLGATE 3800 DEB."/>
    <s v="Colgate-Palmolive Nederland BV"/>
    <s v="101t"/>
    <n v="101090963667"/>
    <n v="101030165938"/>
    <n v="930"/>
    <s v="Inv Booked"/>
    <s v="0002247463"/>
    <s v="Verkoop"/>
    <n v="170"/>
    <s v="Transport drops zone"/>
    <s v="9 - verwerkt"/>
    <n v="0"/>
    <m/>
    <d v="2023-04-14T00:00:00"/>
    <s v="DROP"/>
    <s v="0001010909636670102045_005"/>
    <m/>
    <m/>
    <m/>
    <s v="EUR"/>
    <n v="14.58"/>
    <s v="EUR"/>
    <n v="14.58"/>
    <s v="EUR"/>
    <n v="14.58"/>
    <n v="14.58"/>
    <n v="0"/>
    <s v="N"/>
    <n v="1223000414"/>
    <d v="2023-05-11T00:00:00"/>
    <m/>
    <d v="2023-04-14T00:00:00"/>
    <s v="00:00"/>
    <s v="23:59"/>
    <d v="2023-04-14T00:00:00"/>
    <s v="08:00"/>
    <s v="14:00"/>
    <n v="0.8"/>
    <s v="ce"/>
    <n v="184"/>
    <n v="0.8"/>
    <n v="0"/>
    <s v="Kuehne+Nagel Tiel 3 Standpl"/>
    <s v="De Diepert 5"/>
    <s v="Tiel"/>
    <s v="4004 MA"/>
    <s v="NL"/>
    <x v="22"/>
    <s v="Basisweg 7"/>
    <x v="25"/>
    <s v="1951NG"/>
    <s v="NL"/>
    <s v="0002247463"/>
    <s v="0102045_005"/>
    <s v="31V"/>
    <s v="NL001131849B01"/>
    <n v="2"/>
    <n v="0"/>
    <n v="14.58"/>
    <s v="N"/>
    <s v="Peter Appel Transport B.V."/>
    <n v="36622"/>
    <d v="2023-04-14T00:00:00"/>
    <s v="13:52:00"/>
    <n v="0"/>
    <x v="4"/>
    <x v="14"/>
    <n v="4"/>
    <x v="17"/>
    <n v="0"/>
    <s v=""/>
    <x v="0"/>
    <s v=""/>
    <n v="0"/>
    <s v=""/>
  </r>
  <r>
    <s v="COLGATE 3800 DEB."/>
    <s v="Colgate-Palmolive Nederland BV"/>
    <s v="101t"/>
    <n v="101090964254"/>
    <n v="101030165992"/>
    <n v="930"/>
    <s v="Inv Booked"/>
    <s v="0002247480"/>
    <s v="Verkoop"/>
    <n v="170"/>
    <s v="Transport drops zone"/>
    <s v="9 - verwerkt"/>
    <n v="0"/>
    <m/>
    <d v="2023-04-15T00:00:00"/>
    <s v="DROP"/>
    <s v="0001010909642540102416_002"/>
    <m/>
    <m/>
    <m/>
    <s v="EUR"/>
    <n v="149.41"/>
    <s v="EUR"/>
    <n v="149.41"/>
    <s v="EUR"/>
    <n v="149.41"/>
    <n v="149.41"/>
    <n v="0"/>
    <s v="Y"/>
    <n v="1223000414"/>
    <d v="2023-05-11T00:00:00"/>
    <m/>
    <d v="2023-04-15T00:00:00"/>
    <s v="00:00"/>
    <s v="23:59"/>
    <d v="2023-04-15T00:00:00"/>
    <s v="06:00"/>
    <s v="07:00"/>
    <n v="26"/>
    <s v="ce"/>
    <n v="12939"/>
    <n v="26.4"/>
    <n v="25"/>
    <s v="Kuehne+Nagel Tiel 3 Standpl"/>
    <s v="De Diepert 5"/>
    <s v="Tiel"/>
    <s v="4004 MA"/>
    <s v="NL"/>
    <x v="2"/>
    <s v="Randweg 2"/>
    <x v="6"/>
    <s v="4191 NN"/>
    <s v="NL"/>
    <s v="0002247480"/>
    <s v="0102416_002"/>
    <s v="31V"/>
    <s v="NL001131849B01"/>
    <n v="2"/>
    <n v="0"/>
    <n v="149.41"/>
    <s v="N"/>
    <s v="Peter Appel Transport B.V."/>
    <n v="36622"/>
    <d v="2023-04-15T00:00:00"/>
    <s v="06:28:00"/>
    <n v="0"/>
    <x v="5"/>
    <x v="14"/>
    <n v="4"/>
    <x v="6"/>
    <n v="1"/>
    <n v="26.4"/>
    <x v="2"/>
    <n v="149.41"/>
    <n v="0"/>
    <n v="149.41"/>
  </r>
  <r>
    <s v="COLGATE 3800 DEB."/>
    <s v="Colgate-Palmolive Nederland BV"/>
    <s v="101t"/>
    <n v="101090964252"/>
    <n v="101030165993"/>
    <n v="930"/>
    <s v="Inv Booked"/>
    <s v="0002247489"/>
    <s v="Verkoop"/>
    <n v="170"/>
    <s v="Transport drops zone"/>
    <s v="9 - verwerkt"/>
    <n v="0"/>
    <m/>
    <d v="2023-04-15T00:00:00"/>
    <s v="DROP"/>
    <s v="0001010909642520102418_002"/>
    <m/>
    <m/>
    <m/>
    <s v="EUR"/>
    <n v="84.14"/>
    <s v="EUR"/>
    <n v="84.14"/>
    <s v="EUR"/>
    <n v="84.14"/>
    <n v="84.14"/>
    <n v="0"/>
    <s v="Y"/>
    <n v="1223000414"/>
    <d v="2023-05-11T00:00:00"/>
    <m/>
    <d v="2023-04-15T00:00:00"/>
    <s v="00:00"/>
    <s v="23:59"/>
    <d v="2023-04-15T00:00:00"/>
    <s v="09:00"/>
    <s v="10:00"/>
    <n v="10.4"/>
    <s v="ce"/>
    <n v="9951"/>
    <n v="10.4"/>
    <n v="19"/>
    <s v="Kuehne+Nagel Tiel 3 Standpl"/>
    <s v="De Diepert 5"/>
    <s v="Tiel"/>
    <s v="4004 MA"/>
    <s v="NL"/>
    <x v="24"/>
    <s v="Ravenswade 14"/>
    <x v="26"/>
    <s v="3439 LD"/>
    <s v="NL"/>
    <s v="0002247489"/>
    <s v="0102418_002"/>
    <s v="31V"/>
    <s v="NL001131849B01"/>
    <n v="2"/>
    <n v="0"/>
    <n v="84.14"/>
    <s v="N"/>
    <s v="Peter Appel Transport B.V."/>
    <n v="36622"/>
    <d v="2023-04-15T00:00:00"/>
    <s v="10:49:00"/>
    <n v="0"/>
    <x v="5"/>
    <x v="14"/>
    <n v="4"/>
    <x v="22"/>
    <n v="1"/>
    <n v="26.4"/>
    <x v="7"/>
    <n v="213.57999999999998"/>
    <n v="0"/>
    <n v="213.57999999999998"/>
  </r>
  <r>
    <s v="COLGATE 3800 DEB."/>
    <s v="Colgate-Palmolive Nederland BV"/>
    <s v="101t"/>
    <n v="101090964251"/>
    <n v="101030165994"/>
    <n v="930"/>
    <s v="Inv Booked"/>
    <s v="0002247477"/>
    <s v="Verkoop"/>
    <n v="170"/>
    <s v="Transport drops zone"/>
    <s v="9 - verwerkt"/>
    <n v="0"/>
    <m/>
    <d v="2023-04-15T00:00:00"/>
    <s v="DROP"/>
    <s v="0001010909642510102417_002"/>
    <m/>
    <m/>
    <m/>
    <s v="EUR"/>
    <n v="143.94"/>
    <s v="EUR"/>
    <n v="143.94"/>
    <s v="EUR"/>
    <n v="143.94"/>
    <n v="143.94"/>
    <n v="0"/>
    <s v="Y"/>
    <n v="1223000414"/>
    <d v="2023-05-11T00:00:00"/>
    <m/>
    <d v="2023-04-15T00:00:00"/>
    <s v="00:00"/>
    <s v="23:59"/>
    <d v="2023-04-15T00:00:00"/>
    <s v="07:00"/>
    <s v="07:00"/>
    <n v="20"/>
    <s v="ce"/>
    <n v="6187"/>
    <n v="20.8"/>
    <n v="13"/>
    <s v="Kuehne+Nagel Tiel 3 Standpl"/>
    <s v="De Diepert 5"/>
    <s v="Tiel"/>
    <s v="4004 MA"/>
    <s v="NL"/>
    <x v="14"/>
    <s v="Rood 24"/>
    <x v="17"/>
    <s v="6666LT"/>
    <s v="NL"/>
    <s v="0002247477"/>
    <s v="0102417_002"/>
    <s v="31V"/>
    <s v="NL001131849B01"/>
    <n v="2"/>
    <n v="0"/>
    <n v="143.94"/>
    <s v="N"/>
    <s v="Peter Appel Transport B.V."/>
    <n v="36622"/>
    <d v="2023-04-15T00:00:00"/>
    <s v="04:56:00"/>
    <n v="0"/>
    <x v="5"/>
    <x v="14"/>
    <n v="4"/>
    <x v="15"/>
    <n v="1"/>
    <n v="26.4"/>
    <x v="5"/>
    <n v="182.69"/>
    <n v="0"/>
    <n v="182.69"/>
  </r>
  <r>
    <s v="COLGATE 3800 DEB."/>
    <s v="Colgate-Palmolive Nederland BV"/>
    <s v="101t"/>
    <n v="101090964252"/>
    <n v="101030165995"/>
    <n v="930"/>
    <s v="Inv Booked"/>
    <s v="0002247487"/>
    <s v="Verkoop"/>
    <n v="170"/>
    <s v="Transport drops zone"/>
    <s v="9 - verwerkt"/>
    <n v="0"/>
    <m/>
    <d v="2023-04-15T00:00:00"/>
    <s v="DROP"/>
    <s v="0001010909642520102418_002"/>
    <m/>
    <m/>
    <m/>
    <s v="EUR"/>
    <n v="84.14"/>
    <s v="EUR"/>
    <n v="84.14"/>
    <s v="EUR"/>
    <n v="84.14"/>
    <n v="84.14"/>
    <n v="0"/>
    <s v="Y"/>
    <n v="1223000414"/>
    <d v="2023-05-11T00:00:00"/>
    <m/>
    <d v="2023-04-15T00:00:00"/>
    <s v="00:00"/>
    <s v="23:59"/>
    <d v="2023-04-15T00:00:00"/>
    <s v="09:00"/>
    <s v="10:00"/>
    <n v="10.4"/>
    <s v="ce"/>
    <n v="9737"/>
    <n v="10.4"/>
    <n v="19"/>
    <s v="Kuehne+Nagel Tiel 3 Standpl"/>
    <s v="De Diepert 5"/>
    <s v="Tiel"/>
    <s v="4004 MA"/>
    <s v="NL"/>
    <x v="24"/>
    <s v="Ravenswade 14"/>
    <x v="26"/>
    <s v="3439 LD"/>
    <s v="NL"/>
    <s v="0002247487"/>
    <s v="0102418_002"/>
    <s v="31V"/>
    <s v="NL001131849B01"/>
    <n v="2"/>
    <n v="0"/>
    <n v="84.14"/>
    <s v="N"/>
    <s v="Peter Appel Transport B.V."/>
    <n v="36622"/>
    <d v="2023-04-15T00:00:00"/>
    <s v="10:49:00"/>
    <n v="0"/>
    <x v="5"/>
    <x v="14"/>
    <n v="4"/>
    <x v="22"/>
    <n v="0"/>
    <s v=""/>
    <x v="7"/>
    <s v=""/>
    <n v="0"/>
    <s v=""/>
  </r>
  <r>
    <s v="COLGATE 3800 DEB."/>
    <s v="Colgate-Palmolive Nederland BV"/>
    <s v="101t"/>
    <n v="101090964252"/>
    <n v="101030165996"/>
    <n v="930"/>
    <s v="Inv Booked"/>
    <s v="0002247482"/>
    <s v="Verkoop"/>
    <n v="170"/>
    <s v="Transport drops zone"/>
    <s v="9 - verwerkt"/>
    <n v="0"/>
    <m/>
    <d v="2023-04-15T00:00:00"/>
    <s v="DROP"/>
    <s v="0001010909642520102418_002"/>
    <m/>
    <m/>
    <m/>
    <s v="EUR"/>
    <n v="45.3"/>
    <s v="EUR"/>
    <n v="45.3"/>
    <s v="EUR"/>
    <n v="45.3"/>
    <n v="45.3"/>
    <n v="0"/>
    <s v="Y"/>
    <n v="1223000414"/>
    <d v="2023-05-11T00:00:00"/>
    <m/>
    <d v="2023-04-15T00:00:00"/>
    <s v="00:00"/>
    <s v="23:59"/>
    <d v="2023-04-15T00:00:00"/>
    <s v="09:00"/>
    <s v="10:00"/>
    <n v="6"/>
    <s v="ce"/>
    <n v="3533"/>
    <n v="5.6"/>
    <n v="6"/>
    <s v="Kuehne+Nagel Tiel 3 Standpl"/>
    <s v="De Diepert 5"/>
    <s v="Tiel"/>
    <s v="4004 MA"/>
    <s v="NL"/>
    <x v="24"/>
    <s v="Ravenswade 14"/>
    <x v="26"/>
    <s v="3439 LD"/>
    <s v="NL"/>
    <s v="0002247482"/>
    <s v="0102418_002"/>
    <s v="31V"/>
    <s v="NL001131849B01"/>
    <n v="2"/>
    <n v="0"/>
    <n v="45.3"/>
    <s v="N"/>
    <s v="Peter Appel Transport B.V."/>
    <n v="36622"/>
    <d v="2023-04-15T00:00:00"/>
    <s v="10:49:00"/>
    <n v="19"/>
    <x v="5"/>
    <x v="14"/>
    <n v="4"/>
    <x v="22"/>
    <n v="0"/>
    <s v=""/>
    <x v="7"/>
    <s v=""/>
    <n v="0"/>
    <s v=""/>
  </r>
  <r>
    <s v="COLGATE 3800 DEB."/>
    <s v="Colgate-Palmolive Nederland BV"/>
    <s v="101t"/>
    <n v="101090964251"/>
    <n v="101030165997"/>
    <n v="930"/>
    <s v="Inv Booked"/>
    <s v="0002247491"/>
    <s v="Verkoop"/>
    <n v="170"/>
    <s v="Transport drops zone"/>
    <s v="9 - verwerkt"/>
    <n v="0"/>
    <m/>
    <d v="2023-04-15T00:00:00"/>
    <s v="DROP"/>
    <s v="0001010909642510102417_002"/>
    <m/>
    <m/>
    <m/>
    <s v="EUR"/>
    <n v="38.75"/>
    <s v="EUR"/>
    <n v="38.75"/>
    <s v="EUR"/>
    <n v="38.75"/>
    <n v="38.75"/>
    <n v="0"/>
    <s v="Y"/>
    <n v="1223000414"/>
    <d v="2023-05-11T00:00:00"/>
    <m/>
    <d v="2023-04-15T00:00:00"/>
    <s v="00:00"/>
    <s v="23:59"/>
    <d v="2023-04-15T00:00:00"/>
    <s v="07:00"/>
    <s v="07:00"/>
    <n v="5.6"/>
    <s v="ce"/>
    <n v="3738"/>
    <n v="5.6"/>
    <n v="7"/>
    <s v="Kuehne+Nagel Tiel 3 Standpl"/>
    <s v="De Diepert 5"/>
    <s v="Tiel"/>
    <s v="4004 MA"/>
    <s v="NL"/>
    <x v="14"/>
    <s v="Rood 24"/>
    <x v="17"/>
    <s v="6666LT"/>
    <s v="NL"/>
    <s v="0002247491"/>
    <s v="0102417_002"/>
    <s v="31V"/>
    <s v="NL001131849B01"/>
    <n v="2"/>
    <n v="0"/>
    <n v="38.75"/>
    <s v="N"/>
    <s v="Peter Appel Transport B.V."/>
    <n v="36622"/>
    <d v="2023-04-15T00:00:00"/>
    <s v="04:56:00"/>
    <n v="0"/>
    <x v="5"/>
    <x v="14"/>
    <n v="4"/>
    <x v="15"/>
    <n v="0"/>
    <s v=""/>
    <x v="5"/>
    <s v=""/>
    <n v="0"/>
    <s v=""/>
  </r>
  <r>
    <s v="COLGATE 3800 DEB."/>
    <s v="Colgate-Palmolive Nederland BV"/>
    <s v="101t"/>
    <n v="101090964255"/>
    <n v="101030166030"/>
    <n v="930"/>
    <s v="Inv Booked"/>
    <s v="0002247496"/>
    <s v="Verkoop"/>
    <n v="170"/>
    <s v="Transport drops zone"/>
    <s v="9 - verwerkt"/>
    <n v="0"/>
    <m/>
    <d v="2023-04-17T00:00:00"/>
    <s v="DROP"/>
    <s v="0001010909642550102421_006"/>
    <m/>
    <m/>
    <m/>
    <s v="EUR"/>
    <n v="77.760000000000005"/>
    <s v="EUR"/>
    <n v="77.760000000000005"/>
    <s v="EUR"/>
    <n v="77.760000000000005"/>
    <n v="77.760000000000005"/>
    <n v="0"/>
    <s v="N"/>
    <n v="1223000414"/>
    <d v="2023-05-11T00:00:00"/>
    <m/>
    <d v="2023-04-17T00:00:00"/>
    <s v="00:00"/>
    <s v="23:59"/>
    <d v="2023-04-17T00:00:00"/>
    <s v="06:30"/>
    <s v="14:30"/>
    <n v="3.2"/>
    <s v="ce"/>
    <n v="1329"/>
    <n v="3.2"/>
    <n v="1"/>
    <s v="Kuehne+Nagel Tiel 3 Standpl"/>
    <s v="De Diepert 5"/>
    <s v="Tiel"/>
    <s v="4004 MA"/>
    <s v="NL"/>
    <x v="36"/>
    <s v="Ada Byronweg 19"/>
    <x v="38"/>
    <s v="6045GM"/>
    <s v="NL"/>
    <s v="0002247496"/>
    <s v="0102421_006"/>
    <s v="31V"/>
    <s v="NL001131849B01"/>
    <n v="2"/>
    <n v="0"/>
    <n v="77.760000000000005"/>
    <s v="N"/>
    <s v="Peter Appel Transport B.V."/>
    <n v="36622"/>
    <d v="2023-04-17T00:00:00"/>
    <s v="12:22:00"/>
    <n v="0"/>
    <x v="0"/>
    <x v="15"/>
    <n v="4"/>
    <x v="23"/>
    <n v="1"/>
    <n v="3.2"/>
    <x v="8"/>
    <n v="77.760000000000005"/>
    <n v="0"/>
    <n v="77.760000000000005"/>
  </r>
  <r>
    <s v="COLGATE 3800 DEB."/>
    <s v="Colgate-Palmolive Nederland BV"/>
    <s v="101t"/>
    <n v="101090964257"/>
    <n v="101030166031"/>
    <n v="930"/>
    <s v="Inv Booked"/>
    <s v="0002247502"/>
    <s v="Verkoop"/>
    <n v="170"/>
    <s v="Transport drops zone"/>
    <s v="9 - verwerkt"/>
    <n v="0"/>
    <m/>
    <d v="2023-04-17T00:00:00"/>
    <s v="DROP"/>
    <s v="0001010909642570102425_002"/>
    <m/>
    <m/>
    <m/>
    <s v="EUR"/>
    <n v="17.350000000000001"/>
    <s v="EUR"/>
    <n v="17.350000000000001"/>
    <s v="EUR"/>
    <n v="17.350000000000001"/>
    <n v="17.350000000000001"/>
    <n v="0"/>
    <s v="N"/>
    <n v="1223000414"/>
    <d v="2023-05-11T00:00:00"/>
    <m/>
    <d v="2023-04-17T00:00:00"/>
    <s v="00:00"/>
    <s v="23:59"/>
    <d v="2023-04-17T00:00:00"/>
    <s v="06:00"/>
    <s v="06:00"/>
    <n v="2.4"/>
    <s v="ce"/>
    <n v="1707"/>
    <n v="2.4"/>
    <n v="2"/>
    <s v="Kuehne+Nagel Tiel 3 Standpl"/>
    <s v="De Diepert 5"/>
    <s v="Tiel"/>
    <s v="4004 MA"/>
    <s v="NL"/>
    <x v="14"/>
    <s v="Rood 24"/>
    <x v="17"/>
    <s v="6666LT"/>
    <s v="NL"/>
    <s v="0002247502"/>
    <s v="0102425_002"/>
    <s v="31V"/>
    <s v="NL001131849B01"/>
    <n v="2"/>
    <n v="0"/>
    <n v="17.350000000000001"/>
    <s v="N"/>
    <s v="Peter Appel Transport B.V."/>
    <n v="36622"/>
    <d v="2023-04-17T00:00:00"/>
    <s v="06:44:00"/>
    <n v="0"/>
    <x v="0"/>
    <x v="15"/>
    <n v="4"/>
    <x v="15"/>
    <n v="1"/>
    <n v="24"/>
    <x v="5"/>
    <n v="173.51999999999998"/>
    <n v="0"/>
    <n v="173.51999999999998"/>
  </r>
  <r>
    <s v="COLGATE 3800 DEB."/>
    <s v="Colgate-Palmolive Nederland BV"/>
    <s v="101t"/>
    <n v="101090964258"/>
    <n v="101030166032"/>
    <n v="930"/>
    <s v="Inv Booked"/>
    <s v="0002247479"/>
    <s v="Verkoop"/>
    <n v="170"/>
    <s v="Transport drops zone"/>
    <s v="9 - verwerkt"/>
    <n v="0"/>
    <m/>
    <d v="2023-04-17T00:00:00"/>
    <s v="DROP"/>
    <s v="0001010909642580102427_003"/>
    <m/>
    <m/>
    <m/>
    <s v="EUR"/>
    <n v="61.34"/>
    <s v="EUR"/>
    <n v="61.34"/>
    <s v="EUR"/>
    <n v="61.34"/>
    <n v="61.34"/>
    <n v="0"/>
    <s v="N"/>
    <n v="1223000414"/>
    <d v="2023-05-11T00:00:00"/>
    <m/>
    <d v="2023-04-17T00:00:00"/>
    <s v="00:00"/>
    <s v="23:59"/>
    <d v="2023-04-17T00:00:00"/>
    <s v="09:00"/>
    <s v="10:00"/>
    <n v="2.4"/>
    <s v="ce"/>
    <n v="2418"/>
    <n v="2.4"/>
    <n v="4"/>
    <s v="Kuehne+Nagel Tiel 3 Standpl"/>
    <s v="De Diepert 5"/>
    <s v="Tiel"/>
    <s v="4004 MA"/>
    <s v="NL"/>
    <x v="7"/>
    <s v="HOOFDTOCHT 1"/>
    <x v="7"/>
    <s v="1507 CJ"/>
    <s v="NL"/>
    <s v="0002247479"/>
    <s v="0102427_003"/>
    <s v="31V"/>
    <s v="NL001131849B01"/>
    <n v="2"/>
    <n v="0"/>
    <n v="61.34"/>
    <s v="N"/>
    <s v="Peter Appel Transport B.V."/>
    <n v="36622"/>
    <d v="2023-04-17T00:00:00"/>
    <s v="09:45:00"/>
    <n v="0"/>
    <x v="0"/>
    <x v="15"/>
    <n v="4"/>
    <x v="7"/>
    <n v="1"/>
    <n v="2.4"/>
    <x v="2"/>
    <n v="61.34"/>
    <n v="0"/>
    <n v="61.34"/>
  </r>
  <r>
    <s v="COLGATE 3800 DEB."/>
    <s v="Colgate-Palmolive Nederland BV"/>
    <s v="101t"/>
    <n v="101090964853"/>
    <n v="101030166035"/>
    <n v="930"/>
    <s v="Inv Booked"/>
    <s v="0002247483"/>
    <s v="Verkoop"/>
    <n v="170"/>
    <s v="Transport drops zone"/>
    <s v="9 - verwerkt"/>
    <n v="0"/>
    <m/>
    <d v="2023-04-17T00:00:00"/>
    <s v="DROP"/>
    <s v="0001010909648530102751_003"/>
    <m/>
    <m/>
    <m/>
    <s v="EUR"/>
    <n v="27.26"/>
    <s v="EUR"/>
    <n v="27.26"/>
    <s v="EUR"/>
    <n v="27.26"/>
    <n v="27.26"/>
    <n v="0"/>
    <s v="N"/>
    <n v="1223000414"/>
    <d v="2023-05-11T00:00:00"/>
    <m/>
    <d v="2023-04-17T00:00:00"/>
    <s v="00:00"/>
    <s v="23:59"/>
    <d v="2023-04-17T00:00:00"/>
    <s v="08:00"/>
    <s v="16:00"/>
    <n v="0.8"/>
    <s v="ce"/>
    <n v="66"/>
    <n v="0.8"/>
    <n v="0"/>
    <s v="Kuehne+Nagel Tiel 3 Standpl"/>
    <s v="De Diepert 5"/>
    <s v="Tiel"/>
    <s v="4004 MA"/>
    <s v="NL"/>
    <x v="49"/>
    <s v="Oude Berghuizerweg 30"/>
    <x v="31"/>
    <s v="7336 AW"/>
    <s v="NL"/>
    <s v="0002247483"/>
    <s v="0102751_003"/>
    <s v="31V"/>
    <s v="NL001131849B01"/>
    <n v="2"/>
    <n v="0"/>
    <n v="27.26"/>
    <s v="N"/>
    <s v="Peter Appel Transport B.V."/>
    <n v="36622"/>
    <d v="2023-04-17T00:00:00"/>
    <s v="16:38:00"/>
    <n v="0"/>
    <x v="0"/>
    <x v="15"/>
    <n v="4"/>
    <x v="27"/>
    <n v="1"/>
    <n v="0.8"/>
    <x v="0"/>
    <n v="27.26"/>
    <n v="0"/>
    <n v="27.26"/>
  </r>
  <r>
    <s v="COLGATE 3800 DEB."/>
    <s v="Colgate-Palmolive Nederland BV"/>
    <s v="101t"/>
    <n v="101090964261"/>
    <n v="101030166036"/>
    <n v="930"/>
    <s v="Inv Booked"/>
    <s v="0002247485"/>
    <s v="Verkoop"/>
    <n v="170"/>
    <s v="Transport drops zone"/>
    <s v="9 - verwerkt"/>
    <n v="0"/>
    <m/>
    <d v="2023-04-17T00:00:00"/>
    <s v="DROP"/>
    <s v="0001010909642610102431_004"/>
    <m/>
    <m/>
    <m/>
    <s v="EUR"/>
    <n v="110.66"/>
    <s v="EUR"/>
    <n v="110.66"/>
    <s v="EUR"/>
    <n v="110.66"/>
    <n v="110.66"/>
    <n v="0"/>
    <s v="N"/>
    <n v="1223000414"/>
    <d v="2023-05-11T00:00:00"/>
    <m/>
    <d v="2023-04-17T00:00:00"/>
    <s v="00:00"/>
    <s v="23:59"/>
    <d v="2023-04-17T00:00:00"/>
    <s v="14:30"/>
    <s v="14:30"/>
    <n v="6.4"/>
    <s v="ce"/>
    <n v="4062"/>
    <n v="6.4"/>
    <n v="5"/>
    <s v="Kuehne+Nagel Tiel 3 Standpl"/>
    <s v="De Diepert 5"/>
    <s v="Tiel"/>
    <s v="4004 MA"/>
    <s v="NL"/>
    <x v="3"/>
    <s v="FACETLAAN 6"/>
    <x v="4"/>
    <s v="2665 NR"/>
    <s v="NL"/>
    <s v="0002247485"/>
    <s v="0102431_004"/>
    <s v="31V"/>
    <s v="NL001131849B01"/>
    <n v="2"/>
    <n v="0"/>
    <n v="110.66"/>
    <s v="N"/>
    <s v="Peter Appel Transport B.V."/>
    <n v="36622"/>
    <d v="2023-04-17T00:00:00"/>
    <s v="15:55:00"/>
    <n v="0"/>
    <x v="0"/>
    <x v="15"/>
    <n v="4"/>
    <x v="4"/>
    <n v="1"/>
    <n v="7.2"/>
    <x v="3"/>
    <n v="124.49"/>
    <n v="0"/>
    <n v="124.49"/>
  </r>
  <r>
    <s v="COLGATE 3800 DEB."/>
    <s v="Colgate-Palmolive Nederland BV"/>
    <s v="101t"/>
    <n v="101090964257"/>
    <n v="101030166037"/>
    <n v="930"/>
    <s v="Inv Booked"/>
    <s v="0002247501"/>
    <s v="Verkoop"/>
    <n v="170"/>
    <s v="Transport drops zone"/>
    <s v="9 - verwerkt"/>
    <n v="0"/>
    <m/>
    <d v="2023-04-17T00:00:00"/>
    <s v="DROP"/>
    <s v="0001010909642570102425_002"/>
    <m/>
    <m/>
    <m/>
    <s v="EUR"/>
    <n v="156.16999999999999"/>
    <s v="EUR"/>
    <n v="156.16999999999999"/>
    <s v="EUR"/>
    <n v="156.16999999999999"/>
    <n v="156.16999999999999"/>
    <n v="0"/>
    <s v="N"/>
    <n v="1223000414"/>
    <d v="2023-05-11T00:00:00"/>
    <m/>
    <d v="2023-04-17T00:00:00"/>
    <s v="00:00"/>
    <s v="23:59"/>
    <d v="2023-04-17T00:00:00"/>
    <s v="06:00"/>
    <s v="06:00"/>
    <n v="21.6"/>
    <s v="ce"/>
    <n v="13275"/>
    <n v="21.6"/>
    <n v="21"/>
    <s v="Kuehne+Nagel Tiel 3 Standpl"/>
    <s v="De Diepert 5"/>
    <s v="Tiel"/>
    <s v="4004 MA"/>
    <s v="NL"/>
    <x v="14"/>
    <s v="Rood 24"/>
    <x v="17"/>
    <s v="6666LT"/>
    <s v="NL"/>
    <s v="0002247501"/>
    <s v="0102425_002"/>
    <s v="31V"/>
    <s v="NL001131849B01"/>
    <n v="2"/>
    <n v="0"/>
    <n v="156.16999999999999"/>
    <s v="N"/>
    <s v="Peter Appel Transport B.V."/>
    <n v="36622"/>
    <d v="2023-04-17T00:00:00"/>
    <s v="06:44:00"/>
    <n v="0"/>
    <x v="0"/>
    <x v="15"/>
    <n v="4"/>
    <x v="15"/>
    <n v="0"/>
    <s v=""/>
    <x v="5"/>
    <s v=""/>
    <n v="0"/>
    <s v=""/>
  </r>
  <r>
    <s v="COLGATE 3800 DEB."/>
    <s v="Colgate-Palmolive Nederland BV"/>
    <s v="101t"/>
    <n v="101090964255"/>
    <n v="101030166025"/>
    <n v="930"/>
    <s v="Inv Booked"/>
    <s v="0002247486"/>
    <s v="Verkoop"/>
    <n v="170"/>
    <s v="Transport drops zone"/>
    <s v="9 - verwerkt"/>
    <n v="0"/>
    <m/>
    <d v="2023-04-17T00:00:00"/>
    <s v="DROP"/>
    <s v="0001010909642550102421_011"/>
    <m/>
    <m/>
    <m/>
    <s v="EUR"/>
    <n v="28.86"/>
    <s v="EUR"/>
    <n v="28.86"/>
    <s v="EUR"/>
    <n v="28.86"/>
    <n v="28.86"/>
    <n v="0"/>
    <s v="N"/>
    <n v="1223000414"/>
    <d v="2023-05-11T00:00:00"/>
    <m/>
    <d v="2023-04-17T00:00:00"/>
    <s v="00:00"/>
    <s v="23:59"/>
    <d v="2023-04-17T00:00:00"/>
    <s v="13:00"/>
    <s v="16:00"/>
    <n v="0.8"/>
    <s v="ce"/>
    <n v="250"/>
    <n v="0.8"/>
    <n v="0"/>
    <s v="Kuehne+Nagel Tiel 3 Standpl"/>
    <s v="De Diepert 5"/>
    <s v="Tiel"/>
    <s v="4004 MA"/>
    <s v="NL"/>
    <x v="4"/>
    <s v="Watergoorweg 81"/>
    <x v="5"/>
    <s v="3861MA"/>
    <s v="NL"/>
    <s v="0002247486"/>
    <s v="0102421_011"/>
    <s v="31V"/>
    <s v="NL001131849B01"/>
    <n v="2"/>
    <n v="0"/>
    <n v="28.86"/>
    <s v="N"/>
    <s v="Peter Appel Transport B.V."/>
    <n v="36622"/>
    <d v="2023-04-17T00:00:00"/>
    <s v="13:47:00"/>
    <n v="0"/>
    <x v="0"/>
    <x v="15"/>
    <n v="4"/>
    <x v="5"/>
    <n v="1"/>
    <n v="0.8"/>
    <x v="3"/>
    <n v="28.86"/>
    <n v="0"/>
    <n v="28.86"/>
  </r>
  <r>
    <s v="COLGATE 3800 DEB."/>
    <s v="Colgate-Palmolive Nederland BV"/>
    <s v="101t"/>
    <n v="101090964860"/>
    <n v="101030166027"/>
    <n v="930"/>
    <s v="Inv Booked"/>
    <s v="0002247492"/>
    <s v="Verkoop"/>
    <n v="170"/>
    <s v="Transport drops zone"/>
    <s v="9 - verwerkt"/>
    <n v="0"/>
    <m/>
    <d v="2023-04-17T00:00:00"/>
    <s v="DROP"/>
    <s v="0001010909648600102757_002"/>
    <m/>
    <m/>
    <m/>
    <s v="EUR"/>
    <n v="307.33"/>
    <s v="EUR"/>
    <n v="307.33"/>
    <s v="EUR"/>
    <n v="307.33"/>
    <n v="307.33"/>
    <n v="0"/>
    <s v="N"/>
    <n v="1223000414"/>
    <d v="2023-05-11T00:00:00"/>
    <m/>
    <d v="2023-04-17T00:00:00"/>
    <s v="00:00"/>
    <s v="23:59"/>
    <d v="2023-04-17T00:00:00"/>
    <s v="10:30"/>
    <s v="10:30"/>
    <n v="22.4"/>
    <s v="ce"/>
    <n v="15568"/>
    <n v="22.4"/>
    <n v="28"/>
    <s v="Kuehne+Nagel Tiel 3 Standpl"/>
    <s v="De Diepert 5"/>
    <s v="Tiel"/>
    <s v="4004 MA"/>
    <s v="NL"/>
    <x v="1"/>
    <s v="Fahrenheitweg 1"/>
    <x v="1"/>
    <s v="6101WR"/>
    <s v="NL"/>
    <s v="0002247492"/>
    <s v="0102757_002"/>
    <s v="31V"/>
    <s v="NL001131849B01"/>
    <n v="2"/>
    <n v="0"/>
    <n v="307.33"/>
    <s v="N"/>
    <s v="Peter Appel Transport B.V."/>
    <n v="36622"/>
    <d v="2023-04-17T00:00:00"/>
    <s v="11:55:00"/>
    <n v="0"/>
    <x v="0"/>
    <x v="15"/>
    <n v="4"/>
    <x v="1"/>
    <n v="1"/>
    <n v="22.4"/>
    <x v="1"/>
    <n v="307.33"/>
    <n v="0"/>
    <n v="307.33"/>
  </r>
  <r>
    <s v="COLGATE 3800 DEB."/>
    <s v="Colgate-Palmolive Nederland BV"/>
    <s v="101t"/>
    <n v="101090964261"/>
    <n v="101030166028"/>
    <n v="930"/>
    <s v="Inv Booked"/>
    <s v="0002247494"/>
    <s v="Verkoop"/>
    <n v="170"/>
    <s v="Transport drops zone"/>
    <s v="9 - verwerkt"/>
    <n v="0"/>
    <m/>
    <d v="2023-04-17T00:00:00"/>
    <s v="DROP"/>
    <s v="0001010909642610102431_003"/>
    <m/>
    <m/>
    <m/>
    <s v="EUR"/>
    <n v="71.069999999999993"/>
    <s v="EUR"/>
    <n v="71.069999999999993"/>
    <s v="EUR"/>
    <n v="71.069999999999993"/>
    <n v="71.069999999999993"/>
    <n v="0"/>
    <s v="N"/>
    <n v="1223000414"/>
    <d v="2023-05-11T00:00:00"/>
    <m/>
    <d v="2023-04-17T00:00:00"/>
    <s v="00:00"/>
    <s v="23:59"/>
    <d v="2023-04-17T00:00:00"/>
    <s v="06:00"/>
    <s v="14:00"/>
    <n v="3.2"/>
    <s v="ce"/>
    <n v="1500"/>
    <n v="3.2"/>
    <n v="2"/>
    <s v="Kuehne+Nagel Tiel 3 Standpl"/>
    <s v="De Diepert 5"/>
    <s v="Tiel"/>
    <s v="4004 MA"/>
    <s v="NL"/>
    <x v="30"/>
    <s v="Brandpuntlaan Zuid 1"/>
    <x v="4"/>
    <s v="2665NZ"/>
    <s v="NL"/>
    <s v="0002247494"/>
    <s v="0102431_003"/>
    <s v="31V"/>
    <s v="NL001131849B01"/>
    <n v="2"/>
    <n v="0"/>
    <n v="71.069999999999993"/>
    <s v="N"/>
    <s v="Peter Appel Transport B.V."/>
    <n v="36622"/>
    <d v="2023-04-17T00:00:00"/>
    <s v="15:00:00"/>
    <n v="0"/>
    <x v="0"/>
    <x v="15"/>
    <n v="4"/>
    <x v="4"/>
    <n v="1"/>
    <n v="3.2"/>
    <x v="8"/>
    <n v="71.069999999999993"/>
    <n v="0"/>
    <n v="71.069999999999993"/>
  </r>
  <r>
    <s v="COLGATE 3800 DEB."/>
    <s v="Colgate-Palmolive Nederland BV"/>
    <s v="101t"/>
    <n v="0"/>
    <n v="101030166033"/>
    <n v="930"/>
    <s v="Inv Booked"/>
    <s v="0002247500"/>
    <s v="Verkoop"/>
    <n v="170"/>
    <s v="Transport drops zone"/>
    <s v="9 - verwerkt"/>
    <n v="0"/>
    <m/>
    <d v="2023-04-17T00:00:00"/>
    <m/>
    <m/>
    <m/>
    <m/>
    <m/>
    <s v="EUR"/>
    <n v="123.01"/>
    <s v="EUR"/>
    <n v="123.01"/>
    <s v="EUR"/>
    <n v="123.01"/>
    <n v="123.01"/>
    <n v="0"/>
    <s v="N"/>
    <n v="1223000414"/>
    <d v="2023-05-11T00:00:00"/>
    <m/>
    <d v="2023-04-17T00:00:00"/>
    <s v="00:00"/>
    <s v="23:59"/>
    <d v="2023-04-17T00:00:00"/>
    <s v="19:00"/>
    <s v="19:00"/>
    <n v="12.8"/>
    <s v="ce"/>
    <n v="12286"/>
    <n v="12.8"/>
    <n v="23"/>
    <s v="Kuehne+Nagel Tiel 3 Standpl"/>
    <s v="De Diepert 5"/>
    <s v="Tiel"/>
    <s v="4004 MA"/>
    <s v="NL"/>
    <x v="14"/>
    <s v="Rood 24"/>
    <x v="17"/>
    <s v="6666LT"/>
    <s v="NL"/>
    <s v="0002247500"/>
    <s v="0102788_004"/>
    <s v="31V"/>
    <s v="NL001131849B01"/>
    <n v="2"/>
    <n v="0"/>
    <n v="123.01"/>
    <s v="N"/>
    <m/>
    <n v="36622"/>
    <d v="2023-04-17T00:00:00"/>
    <s v="19:07:00"/>
    <n v="0"/>
    <x v="0"/>
    <x v="15"/>
    <n v="4"/>
    <x v="15"/>
    <n v="1"/>
    <n v="12.8"/>
    <x v="5"/>
    <n v="123.01"/>
    <n v="0"/>
    <n v="123.01"/>
  </r>
  <r>
    <s v="COLGATE 3800 DEB."/>
    <s v="Colgate-Palmolive Nederland BV"/>
    <s v="101t"/>
    <n v="101090964843"/>
    <n v="101030166021"/>
    <n v="930"/>
    <s v="Inv Booked"/>
    <s v="0002247472"/>
    <s v="Verkoop"/>
    <n v="170"/>
    <s v="Transport drops zone"/>
    <s v="9 - verwerkt"/>
    <n v="0"/>
    <m/>
    <d v="2023-04-17T00:00:00"/>
    <s v="DROP"/>
    <s v="0001010909648430102735_002"/>
    <m/>
    <m/>
    <m/>
    <s v="EUR"/>
    <n v="75.489999999999995"/>
    <s v="EUR"/>
    <n v="75.489999999999995"/>
    <s v="EUR"/>
    <n v="75.489999999999995"/>
    <n v="75.489999999999995"/>
    <n v="0"/>
    <s v="N"/>
    <n v="1223000414"/>
    <d v="2023-05-11T00:00:00"/>
    <m/>
    <d v="2023-04-17T00:00:00"/>
    <s v="00:00"/>
    <s v="23:59"/>
    <d v="2023-04-17T00:00:00"/>
    <s v="07:00"/>
    <s v="08:00"/>
    <n v="3.2"/>
    <s v="ce"/>
    <n v="3233"/>
    <n v="3.2"/>
    <n v="6"/>
    <s v="Kuehne+Nagel Tiel 3 Standpl"/>
    <s v="De Diepert 5"/>
    <s v="Tiel"/>
    <s v="4004 MA"/>
    <s v="NL"/>
    <x v="13"/>
    <s v="GALVANIWEG 1"/>
    <x v="16"/>
    <s v="8013 RG"/>
    <s v="NL"/>
    <s v="0002247472"/>
    <s v="0102735_002"/>
    <s v="31V"/>
    <s v="NL001131849B01"/>
    <n v="2"/>
    <n v="0"/>
    <n v="75.489999999999995"/>
    <s v="N"/>
    <s v="Peter Appel Transport B.V."/>
    <n v="36622"/>
    <d v="2023-04-17T00:00:00"/>
    <s v="07:50:00"/>
    <n v="0"/>
    <x v="0"/>
    <x v="15"/>
    <n v="4"/>
    <x v="14"/>
    <n v="1"/>
    <n v="3.2"/>
    <x v="2"/>
    <n v="75.489999999999995"/>
    <n v="0"/>
    <n v="75.489999999999995"/>
  </r>
  <r>
    <s v="COLGATE 3800 DEB."/>
    <s v="Colgate-Palmolive Nederland BV"/>
    <s v="101t"/>
    <n v="101090964255"/>
    <n v="101030166022"/>
    <n v="930"/>
    <s v="Inv Booked"/>
    <s v="0002247475"/>
    <s v="Verkoop"/>
    <n v="170"/>
    <s v="Transport drops zone"/>
    <s v="9 - verwerkt"/>
    <n v="0"/>
    <m/>
    <d v="2023-04-17T00:00:00"/>
    <s v="DROP"/>
    <s v="0001010909642550102421_002"/>
    <m/>
    <m/>
    <m/>
    <s v="EUR"/>
    <n v="71.069999999999993"/>
    <s v="EUR"/>
    <n v="71.069999999999993"/>
    <s v="EUR"/>
    <n v="71.069999999999993"/>
    <n v="71.069999999999993"/>
    <n v="0"/>
    <s v="N"/>
    <n v="1223000414"/>
    <d v="2023-05-11T00:00:00"/>
    <m/>
    <d v="2023-04-17T00:00:00"/>
    <s v="00:00"/>
    <s v="23:59"/>
    <d v="2023-04-17T00:00:00"/>
    <s v="10:00"/>
    <s v="11:00"/>
    <n v="3.2"/>
    <s v="ce"/>
    <n v="3234"/>
    <n v="3.2"/>
    <n v="6"/>
    <s v="Kuehne+Nagel Tiel 3 Standpl"/>
    <s v="De Diepert 5"/>
    <s v="Tiel"/>
    <s v="4004 MA"/>
    <s v="NL"/>
    <x v="2"/>
    <s v="Laan van Ruyven 1"/>
    <x v="11"/>
    <s v="2645EE"/>
    <s v="NL"/>
    <s v="0002247475"/>
    <s v="0102421_002"/>
    <s v="31V"/>
    <s v="NL001131849B01"/>
    <n v="2"/>
    <n v="0"/>
    <n v="71.069999999999993"/>
    <s v="N"/>
    <s v="Peter Appel Transport B.V."/>
    <n v="36622"/>
    <d v="2023-04-17T00:00:00"/>
    <s v="11:21:00"/>
    <n v="0"/>
    <x v="0"/>
    <x v="15"/>
    <n v="4"/>
    <x v="4"/>
    <n v="1"/>
    <n v="3.2"/>
    <x v="2"/>
    <n v="71.069999999999993"/>
    <n v="0"/>
    <n v="71.069999999999993"/>
  </r>
  <r>
    <s v="COLGATE 3800 DEB."/>
    <s v="Colgate-Palmolive Nederland BV"/>
    <s v="101t"/>
    <n v="101090964261"/>
    <n v="101030166023"/>
    <n v="930"/>
    <s v="Inv Booked"/>
    <s v="0002247488"/>
    <s v="Verkoop"/>
    <n v="170"/>
    <s v="Transport drops zone"/>
    <s v="9 - verwerkt"/>
    <n v="0"/>
    <m/>
    <d v="2023-04-17T00:00:00"/>
    <s v="DROP"/>
    <s v="0001010909642610102431_004"/>
    <m/>
    <m/>
    <m/>
    <s v="EUR"/>
    <n v="13.83"/>
    <s v="EUR"/>
    <n v="13.83"/>
    <s v="EUR"/>
    <n v="13.83"/>
    <n v="13.83"/>
    <n v="0"/>
    <s v="N"/>
    <n v="1223000414"/>
    <d v="2023-05-11T00:00:00"/>
    <m/>
    <d v="2023-04-17T00:00:00"/>
    <s v="00:00"/>
    <s v="23:59"/>
    <d v="2023-04-17T00:00:00"/>
    <s v="14:30"/>
    <s v="14:30"/>
    <n v="0.8"/>
    <s v="ce"/>
    <n v="433"/>
    <n v="0.8"/>
    <n v="0"/>
    <s v="Kuehne+Nagel Tiel 3 Standpl"/>
    <s v="De Diepert 5"/>
    <s v="Tiel"/>
    <s v="4004 MA"/>
    <s v="NL"/>
    <x v="3"/>
    <s v="FACETLAAN 6"/>
    <x v="4"/>
    <s v="2665 NR"/>
    <s v="NL"/>
    <s v="0002247488"/>
    <s v="0102431_004"/>
    <s v="31V"/>
    <s v="NL001131849B01"/>
    <n v="2"/>
    <n v="0"/>
    <n v="13.83"/>
    <s v="N"/>
    <s v="Peter Appel Transport B.V."/>
    <n v="36622"/>
    <d v="2023-04-17T00:00:00"/>
    <s v="15:55:00"/>
    <n v="0"/>
    <x v="0"/>
    <x v="15"/>
    <n v="4"/>
    <x v="4"/>
    <n v="0"/>
    <s v=""/>
    <x v="3"/>
    <s v=""/>
    <n v="0"/>
    <s v=""/>
  </r>
  <r>
    <s v="COLGATE 3800 DEB."/>
    <s v="Colgate-Palmolive Nederland BV"/>
    <s v="101t"/>
    <n v="101090964845"/>
    <n v="101030166026"/>
    <n v="930"/>
    <s v="Inv Booked"/>
    <s v="0002247490"/>
    <s v="Verkoop"/>
    <n v="170"/>
    <s v="Transport drops zone"/>
    <s v="9 - verwerkt"/>
    <n v="0"/>
    <m/>
    <d v="2023-04-17T00:00:00"/>
    <s v="DROP"/>
    <s v="0001010909648450102736_002"/>
    <m/>
    <m/>
    <m/>
    <s v="EUR"/>
    <n v="276.92"/>
    <s v="EUR"/>
    <n v="276.92"/>
    <s v="EUR"/>
    <n v="276.92"/>
    <n v="276.92"/>
    <n v="0"/>
    <s v="N"/>
    <n v="1223000414"/>
    <d v="2023-05-11T00:00:00"/>
    <m/>
    <d v="2023-04-17T00:00:00"/>
    <s v="00:00"/>
    <s v="23:59"/>
    <d v="2023-04-17T00:00:00"/>
    <s v="08:00"/>
    <s v="09:00"/>
    <n v="18.399999999999999"/>
    <s v="ce"/>
    <n v="20656"/>
    <n v="18.399999999999999"/>
    <n v="36"/>
    <s v="Kuehne+Nagel Tiel 3 Standpl"/>
    <s v="De Diepert 5"/>
    <s v="Tiel"/>
    <s v="4004 MA"/>
    <s v="NL"/>
    <x v="1"/>
    <s v="Fahrenheitweg 1"/>
    <x v="1"/>
    <s v="6101WR"/>
    <s v="NL"/>
    <s v="0002247490"/>
    <s v="0102736_002"/>
    <s v="31V"/>
    <s v="NL001131849B01"/>
    <n v="2"/>
    <n v="0"/>
    <n v="276.92"/>
    <s v="N"/>
    <s v="Peter Appel Transport B.V."/>
    <n v="36622"/>
    <d v="2023-04-17T00:00:00"/>
    <s v="10:00:00"/>
    <n v="0"/>
    <x v="0"/>
    <x v="15"/>
    <n v="4"/>
    <x v="1"/>
    <n v="1"/>
    <n v="18.399999999999999"/>
    <x v="1"/>
    <n v="276.92"/>
    <n v="0"/>
    <n v="276.92"/>
  </r>
  <r>
    <s v="COLGATE 3800 DEB."/>
    <s v="Colgate-Palmolive Nederland BV"/>
    <s v="101t"/>
    <n v="101090964853"/>
    <n v="101030166029"/>
    <n v="980"/>
    <s v="Cancel No In"/>
    <s v="0002247498"/>
    <s v="Verkoop"/>
    <n v="170"/>
    <s v="Transport drops zone"/>
    <s v="0 - ingevoerd"/>
    <n v="0"/>
    <m/>
    <d v="2023-04-17T00:00:00"/>
    <s v="DROP"/>
    <s v="0001010909648530102751_002"/>
    <n v="86.4"/>
    <n v="4"/>
    <m/>
    <s v="EUR"/>
    <n v="86.4"/>
    <s v="EUR"/>
    <n v="0"/>
    <s v="EUR"/>
    <n v="86.4"/>
    <n v="0"/>
    <n v="-86.4"/>
    <s v="N"/>
    <m/>
    <m/>
    <m/>
    <d v="2023-04-17T00:00:00"/>
    <s v="00:00"/>
    <s v="23:59"/>
    <d v="2023-04-17T00:00:00"/>
    <s v="06:00"/>
    <s v="14:00"/>
    <n v="4"/>
    <s v="ce"/>
    <n v="1845"/>
    <n v="4"/>
    <n v="2"/>
    <s v="Kuehne+Nagel Tiel 3 Standpl"/>
    <s v="De Diepert 5"/>
    <s v="Tiel"/>
    <s v="4004 MA"/>
    <s v="NL"/>
    <x v="34"/>
    <s v="Birnieweg 13"/>
    <x v="36"/>
    <s v="7418 HH"/>
    <s v="NL"/>
    <s v="0002247498"/>
    <s v="0102751_002"/>
    <m/>
    <s v="NL001131849B01"/>
    <n v="2"/>
    <n v="0"/>
    <n v="0"/>
    <s v="N"/>
    <s v="Peter Appel Transport B.V."/>
    <n v="36622"/>
    <d v="2023-04-17T00:00:00"/>
    <s v="14:47:00"/>
    <n v="0"/>
    <x v="0"/>
    <x v="15"/>
    <n v="4"/>
    <x v="30"/>
    <n v="1"/>
    <n v="4"/>
    <x v="8"/>
    <n v="86.4"/>
    <n v="0"/>
    <n v="86.4"/>
  </r>
  <r>
    <s v="COLGATE 3800 DEB."/>
    <s v="Colgate-Palmolive Nederland BV"/>
    <s v="101t"/>
    <n v="101090964861"/>
    <n v="101030166024"/>
    <n v="930"/>
    <s v="Inv Booked"/>
    <s v="0002247484"/>
    <s v="Verkoop"/>
    <n v="170"/>
    <s v="Transport drops zone"/>
    <s v="9 - verwerkt"/>
    <n v="0"/>
    <m/>
    <d v="2023-04-17T00:00:00"/>
    <s v="DROP"/>
    <s v="0001010909648610102758_004"/>
    <m/>
    <m/>
    <m/>
    <s v="EUR"/>
    <n v="124.46"/>
    <s v="EUR"/>
    <n v="124.46"/>
    <s v="EUR"/>
    <n v="124.46"/>
    <n v="124.46"/>
    <n v="0"/>
    <s v="N"/>
    <n v="1223000414"/>
    <d v="2023-05-11T00:00:00"/>
    <m/>
    <d v="2023-04-17T00:00:00"/>
    <s v="00:00"/>
    <s v="23:59"/>
    <d v="2023-04-17T00:00:00"/>
    <s v="12:00"/>
    <s v="17:00"/>
    <n v="4.8"/>
    <s v="ce"/>
    <n v="2147"/>
    <n v="4.8"/>
    <n v="0"/>
    <s v="Kuehne+Nagel Tiel 3 Standpl"/>
    <s v="De Diepert 5"/>
    <s v="Tiel"/>
    <s v="4004 MA"/>
    <s v="NL"/>
    <x v="9"/>
    <s v="Edisonstraat 3"/>
    <x v="12"/>
    <s v="8606JH"/>
    <s v="NL"/>
    <s v="0002247484"/>
    <s v="0102758_004"/>
    <s v="31V"/>
    <s v="NL001131849B01"/>
    <n v="2"/>
    <n v="0"/>
    <n v="124.46"/>
    <s v="N"/>
    <s v="Peter Appel Transport B.V."/>
    <n v="36622"/>
    <d v="2023-04-17T00:00:00"/>
    <s v="16:30:00"/>
    <n v="0"/>
    <x v="0"/>
    <x v="15"/>
    <n v="4"/>
    <x v="10"/>
    <n v="1"/>
    <n v="4.8"/>
    <x v="3"/>
    <n v="124.46"/>
    <n v="0"/>
    <n v="124.46"/>
  </r>
  <r>
    <s v="COLGATE 3800 DEB."/>
    <s v="Colgate-Palmolive Nederland BV"/>
    <s v="101t"/>
    <n v="101090964258"/>
    <n v="101030166020"/>
    <n v="930"/>
    <s v="Inv Booked"/>
    <s v="0002247473"/>
    <s v="Verkoop"/>
    <n v="170"/>
    <s v="Transport drops zone"/>
    <s v="9 - verwerkt"/>
    <n v="0"/>
    <m/>
    <d v="2023-04-17T00:00:00"/>
    <s v="DROP"/>
    <s v="0001010909642580102427_002"/>
    <m/>
    <m/>
    <m/>
    <s v="EUR"/>
    <n v="71.72"/>
    <s v="EUR"/>
    <n v="71.72"/>
    <s v="EUR"/>
    <n v="71.72"/>
    <n v="71.72"/>
    <n v="0"/>
    <s v="N"/>
    <n v="1223000414"/>
    <d v="2023-05-11T00:00:00"/>
    <m/>
    <d v="2023-04-17T00:00:00"/>
    <s v="00:00"/>
    <s v="23:59"/>
    <d v="2023-04-17T00:00:00"/>
    <s v="07:00"/>
    <s v="10:00"/>
    <n v="4"/>
    <s v="ce"/>
    <n v="2668"/>
    <n v="4"/>
    <n v="4"/>
    <s v="Kuehne+Nagel Tiel 3 Standpl"/>
    <s v="De Diepert 5"/>
    <s v="Tiel"/>
    <s v="4004 MA"/>
    <s v="NL"/>
    <x v="10"/>
    <s v="Slego 1a"/>
    <x v="13"/>
    <s v="1046BM"/>
    <s v="NL"/>
    <s v="0002247473"/>
    <s v="0102427_002"/>
    <s v="31V"/>
    <s v="NL001131849B01"/>
    <n v="2"/>
    <n v="0"/>
    <n v="71.72"/>
    <s v="N"/>
    <s v="Peter Appel Transport B.V."/>
    <n v="36622"/>
    <d v="2023-04-17T00:00:00"/>
    <s v="08:36:00"/>
    <n v="0"/>
    <x v="0"/>
    <x v="15"/>
    <n v="4"/>
    <x v="11"/>
    <n v="1"/>
    <n v="4"/>
    <x v="0"/>
    <n v="71.72"/>
    <n v="0"/>
    <n v="71.72"/>
  </r>
  <r>
    <s v="COLGATE 3800 DEB."/>
    <s v="Colgate-Palmolive Nederland BV"/>
    <s v="101t"/>
    <n v="0"/>
    <n v="101030166034"/>
    <n v="930"/>
    <s v="Inv Booked"/>
    <s v="0002247481"/>
    <s v="Verkoop"/>
    <n v="170"/>
    <s v="Transport drops zone"/>
    <s v="9 - verwerkt"/>
    <n v="0"/>
    <m/>
    <d v="2023-04-17T00:00:00"/>
    <m/>
    <m/>
    <m/>
    <m/>
    <m/>
    <s v="EUR"/>
    <n v="48.91"/>
    <s v="EUR"/>
    <n v="48.91"/>
    <s v="EUR"/>
    <n v="48.91"/>
    <n v="48.91"/>
    <n v="0"/>
    <s v="N"/>
    <n v="1223000414"/>
    <d v="2023-05-11T00:00:00"/>
    <m/>
    <d v="2023-04-17T00:00:00"/>
    <s v="00:00"/>
    <s v="23:59"/>
    <d v="2023-04-17T00:00:00"/>
    <s v="16:00"/>
    <s v="17:00"/>
    <n v="4.8"/>
    <s v="ce"/>
    <n v="3808"/>
    <n v="4.8"/>
    <n v="6"/>
    <s v="Kuehne+Nagel Tiel 3 Standpl"/>
    <s v="De Diepert 5"/>
    <s v="Tiel"/>
    <s v="4004 MA"/>
    <s v="NL"/>
    <x v="2"/>
    <s v="Randweg 2"/>
    <x v="6"/>
    <s v="4191 NN"/>
    <s v="NL"/>
    <s v="0002247481"/>
    <s v="0102788_003"/>
    <s v="31V"/>
    <s v="NL001131849B01"/>
    <n v="2"/>
    <n v="0"/>
    <n v="48.91"/>
    <s v="N"/>
    <m/>
    <n v="36622"/>
    <d v="2023-04-17T00:00:00"/>
    <s v="17:00:00"/>
    <n v="0"/>
    <x v="0"/>
    <x v="15"/>
    <n v="4"/>
    <x v="6"/>
    <n v="1"/>
    <n v="4.8"/>
    <x v="2"/>
    <n v="48.91"/>
    <n v="0"/>
    <n v="48.91"/>
  </r>
  <r>
    <s v="COLGATE 3800 DEB."/>
    <s v="Colgate-Palmolive Nederland BV"/>
    <s v="101t"/>
    <n v="101090964844"/>
    <n v="101030166038"/>
    <n v="930"/>
    <s v="Inv Booked"/>
    <s v="0002247503"/>
    <s v="Verkoop"/>
    <n v="170"/>
    <s v="Transport drops zone"/>
    <s v="9 - verwerkt"/>
    <n v="0"/>
    <m/>
    <d v="2023-04-17T00:00:00"/>
    <s v="DROP"/>
    <s v="0001010909648440102734_005"/>
    <m/>
    <m/>
    <m/>
    <s v="EUR"/>
    <n v="61.09"/>
    <s v="EUR"/>
    <n v="61.09"/>
    <s v="EUR"/>
    <n v="61.09"/>
    <n v="61.09"/>
    <n v="0"/>
    <s v="N"/>
    <n v="1223000414"/>
    <d v="2023-05-11T00:00:00"/>
    <m/>
    <d v="2023-04-17T00:00:00"/>
    <s v="00:00"/>
    <s v="23:59"/>
    <d v="2023-04-17T00:00:00"/>
    <s v="08:00"/>
    <s v="16:00"/>
    <n v="3.2"/>
    <s v="ce"/>
    <n v="2011"/>
    <n v="3.2"/>
    <n v="4"/>
    <s v="Kuehne+Nagel Tiel 3 Standpl"/>
    <s v="De Diepert 5"/>
    <s v="Tiel"/>
    <s v="4004 MA"/>
    <s v="NL"/>
    <x v="94"/>
    <s v="DE SLOF 13"/>
    <x v="65"/>
    <s v="5107 RH"/>
    <s v="NL"/>
    <s v="0002247503"/>
    <s v="0102734_005"/>
    <s v="31V"/>
    <s v="NL001131849B01"/>
    <n v="2"/>
    <n v="0"/>
    <n v="61.09"/>
    <s v="N"/>
    <s v="Peter Appel Transport B.V."/>
    <n v="36622"/>
    <d v="2023-04-17T00:00:00"/>
    <s v="12:39:00"/>
    <n v="0"/>
    <x v="0"/>
    <x v="15"/>
    <n v="4"/>
    <x v="36"/>
    <n v="1"/>
    <n v="3.2"/>
    <x v="0"/>
    <n v="61.09"/>
    <n v="0"/>
    <n v="61.09"/>
  </r>
  <r>
    <s v="COLGATE 3800 DEB."/>
    <s v="Colgate-Palmolive Nederland BV"/>
    <s v="101t"/>
    <n v="101090964255"/>
    <n v="101030166039"/>
    <n v="930"/>
    <s v="Inv Booked"/>
    <s v="0002247499"/>
    <s v="Verkoop"/>
    <n v="170"/>
    <s v="Transport drops zone"/>
    <s v="9 - verwerkt"/>
    <n v="0"/>
    <m/>
    <d v="2023-04-17T00:00:00"/>
    <s v="DROP"/>
    <s v="0001010909642550102421_005"/>
    <m/>
    <m/>
    <m/>
    <s v="EUR"/>
    <n v="38.11"/>
    <s v="EUR"/>
    <n v="38.11"/>
    <s v="EUR"/>
    <n v="38.11"/>
    <n v="38.11"/>
    <n v="0"/>
    <s v="N"/>
    <n v="1223000414"/>
    <d v="2023-05-11T00:00:00"/>
    <m/>
    <d v="2023-04-17T00:00:00"/>
    <s v="00:00"/>
    <s v="23:59"/>
    <d v="2023-04-17T00:00:00"/>
    <s v="06:30"/>
    <s v="14:30"/>
    <n v="3.2"/>
    <s v="ce"/>
    <n v="1507"/>
    <n v="3.2"/>
    <n v="2"/>
    <s v="Kuehne+Nagel Tiel 3 Standpl"/>
    <s v="De Diepert 5"/>
    <s v="Tiel"/>
    <s v="4004 MA"/>
    <s v="NL"/>
    <x v="31"/>
    <s v="Ohmweg 3"/>
    <x v="33"/>
    <s v="4104BM"/>
    <s v="NL"/>
    <s v="0002247499"/>
    <s v="0102421_005"/>
    <s v="31V"/>
    <s v="NL001131849B01"/>
    <n v="2"/>
    <n v="0"/>
    <n v="38.11"/>
    <s v="N"/>
    <s v="Peter Appel Transport B.V."/>
    <n v="36622"/>
    <d v="2023-04-17T00:00:00"/>
    <s v="08:15:00"/>
    <n v="15"/>
    <x v="0"/>
    <x v="15"/>
    <n v="4"/>
    <x v="6"/>
    <n v="1"/>
    <n v="3.2"/>
    <x v="8"/>
    <n v="38.11"/>
    <n v="0"/>
    <n v="38.11"/>
  </r>
  <r>
    <s v="COLGATE 3800 DEB."/>
    <s v="Colgate-Palmolive Nederland BV"/>
    <s v="101t"/>
    <n v="101090964256"/>
    <n v="101030166040"/>
    <n v="930"/>
    <s v="Inv Booked"/>
    <s v="0002247493"/>
    <s v="Verkoop"/>
    <n v="170"/>
    <s v="Transport drops zone"/>
    <s v="9 - verwerkt"/>
    <n v="0"/>
    <m/>
    <d v="2023-04-17T00:00:00"/>
    <s v="DROP"/>
    <s v="0001010909642560102428_002"/>
    <m/>
    <m/>
    <m/>
    <s v="EUR"/>
    <n v="296.47000000000003"/>
    <s v="EUR"/>
    <n v="296.47000000000003"/>
    <s v="EUR"/>
    <n v="296.47000000000003"/>
    <n v="296.47000000000003"/>
    <n v="0"/>
    <s v="N"/>
    <n v="1223000414"/>
    <d v="2023-05-11T00:00:00"/>
    <m/>
    <d v="2023-04-17T00:00:00"/>
    <s v="00:00"/>
    <s v="23:59"/>
    <d v="2023-04-17T00:00:00"/>
    <s v="11:00"/>
    <s v="11:00"/>
    <n v="26.4"/>
    <s v="ce"/>
    <n v="22763"/>
    <n v="26.4"/>
    <n v="46"/>
    <s v="Kuehne+Nagel Tiel 3 Standpl"/>
    <s v="De Diepert 5"/>
    <s v="Tiel"/>
    <s v="4004 MA"/>
    <s v="NL"/>
    <x v="1"/>
    <s v="Perenmarkt 15"/>
    <x v="2"/>
    <s v="1681PG"/>
    <s v="NL"/>
    <s v="0002247493"/>
    <s v="0102428_002"/>
    <s v="31V"/>
    <s v="NL001131849B01"/>
    <n v="2"/>
    <n v="0"/>
    <n v="296.47000000000003"/>
    <s v="N"/>
    <s v="Peter Appel Transport B.V."/>
    <n v="36622"/>
    <d v="2023-04-17T00:00:00"/>
    <s v="11:40:00"/>
    <n v="0"/>
    <x v="0"/>
    <x v="15"/>
    <n v="4"/>
    <x v="2"/>
    <n v="1"/>
    <n v="26.4"/>
    <x v="1"/>
    <n v="296.47000000000003"/>
    <n v="0"/>
    <n v="296.47000000000003"/>
  </r>
  <r>
    <s v="COLGATE 3800 DEB."/>
    <s v="Colgate-Palmolive Nederland BV"/>
    <s v="101t"/>
    <n v="101090964844"/>
    <n v="101030166041"/>
    <n v="930"/>
    <s v="Inv Booked"/>
    <s v="0002247495"/>
    <s v="Verkoop"/>
    <n v="170"/>
    <s v="Transport drops zone"/>
    <s v="9 - verwerkt"/>
    <n v="0"/>
    <m/>
    <d v="2023-04-17T00:00:00"/>
    <s v="DROP"/>
    <s v="0001010909648440102734_004"/>
    <m/>
    <m/>
    <m/>
    <s v="EUR"/>
    <n v="70.37"/>
    <s v="EUR"/>
    <n v="70.37"/>
    <s v="EUR"/>
    <n v="70.37"/>
    <n v="70.37"/>
    <n v="0"/>
    <s v="N"/>
    <n v="1223000414"/>
    <d v="2023-05-11T00:00:00"/>
    <m/>
    <d v="2023-04-17T00:00:00"/>
    <s v="00:00"/>
    <s v="23:59"/>
    <d v="2023-04-17T00:00:00"/>
    <s v="06:00"/>
    <s v="14:30"/>
    <n v="3.2"/>
    <s v="ce"/>
    <n v="1514"/>
    <n v="3.2"/>
    <n v="2"/>
    <s v="Kuehne+Nagel Tiel 3 Standpl"/>
    <s v="De Diepert 5"/>
    <s v="Tiel"/>
    <s v="4004 MA"/>
    <s v="NL"/>
    <x v="33"/>
    <s v="Tussenriemer 40"/>
    <x v="35"/>
    <s v="4704SR"/>
    <s v="NL"/>
    <s v="0002247495"/>
    <s v="0102734_004"/>
    <s v="31V"/>
    <s v="NL001131849B01"/>
    <n v="2"/>
    <n v="0"/>
    <n v="70.37"/>
    <s v="N"/>
    <s v="Peter Appel Transport B.V."/>
    <n v="36622"/>
    <d v="2023-04-17T00:00:00"/>
    <s v="11:09:00"/>
    <n v="0"/>
    <x v="0"/>
    <x v="15"/>
    <n v="4"/>
    <x v="29"/>
    <n v="1"/>
    <n v="3.2"/>
    <x v="8"/>
    <n v="70.37"/>
    <n v="0"/>
    <n v="70.37"/>
  </r>
  <r>
    <s v="COLGATE 3800 DEB."/>
    <s v="Colgate-Palmolive Nederland BV"/>
    <s v="101t"/>
    <n v="101090964861"/>
    <n v="101030166042"/>
    <n v="930"/>
    <s v="Inv Booked"/>
    <s v="0002247497"/>
    <s v="Verkoop"/>
    <n v="170"/>
    <s v="Transport drops zone"/>
    <s v="9 - verwerkt"/>
    <n v="0"/>
    <m/>
    <d v="2023-04-17T00:00:00"/>
    <s v="DROP"/>
    <s v="0001010909648610102758_003"/>
    <m/>
    <m/>
    <m/>
    <s v="EUR"/>
    <n v="104.35"/>
    <s v="EUR"/>
    <n v="104.35"/>
    <s v="EUR"/>
    <n v="104.35"/>
    <n v="104.35"/>
    <n v="0"/>
    <s v="N"/>
    <n v="1223000414"/>
    <d v="2023-05-11T00:00:00"/>
    <m/>
    <d v="2023-04-17T00:00:00"/>
    <s v="00:00"/>
    <s v="23:59"/>
    <d v="2023-04-17T00:00:00"/>
    <s v="06:30"/>
    <s v="14:30"/>
    <n v="3.2"/>
    <s v="ce"/>
    <n v="1463"/>
    <n v="3.2"/>
    <n v="2"/>
    <s v="Kuehne+Nagel Tiel 3 Standpl"/>
    <s v="De Diepert 5"/>
    <s v="Tiel"/>
    <s v="4004 MA"/>
    <s v="NL"/>
    <x v="37"/>
    <s v="Dublinweg 3"/>
    <x v="39"/>
    <s v="9744 VB"/>
    <s v="NL"/>
    <s v="0002247497"/>
    <s v="0102758_003"/>
    <s v="31V"/>
    <s v="NL001131849B01"/>
    <n v="2"/>
    <n v="0"/>
    <n v="104.35"/>
    <s v="N"/>
    <s v="Peter Appel Transport B.V."/>
    <n v="36622"/>
    <d v="2023-04-17T00:00:00"/>
    <s v="14:58:00"/>
    <n v="0"/>
    <x v="0"/>
    <x v="15"/>
    <n v="4"/>
    <x v="32"/>
    <n v="1"/>
    <n v="3.2"/>
    <x v="8"/>
    <n v="104.35"/>
    <n v="0"/>
    <n v="104.35"/>
  </r>
  <r>
    <s v="COLGATE 3800 DEB."/>
    <s v="Colgate-Palmolive Nederland BV"/>
    <s v="101t"/>
    <n v="101090964844"/>
    <n v="101030166016"/>
    <n v="930"/>
    <s v="Inv Booked"/>
    <s v="0001334292"/>
    <s v="Verkoop"/>
    <n v="170"/>
    <s v="Transport drops zone"/>
    <s v="9 - verwerkt"/>
    <n v="0"/>
    <m/>
    <d v="2023-04-17T00:00:00"/>
    <s v="DROP"/>
    <s v="0001010909648440102734_003"/>
    <m/>
    <m/>
    <m/>
    <s v="EUR"/>
    <n v="96.58"/>
    <s v="EUR"/>
    <n v="96.58"/>
    <s v="EUR"/>
    <n v="96.58"/>
    <n v="96.58"/>
    <n v="0"/>
    <s v="N"/>
    <n v="1223000414"/>
    <d v="2023-05-11T00:00:00"/>
    <m/>
    <d v="2023-04-17T00:00:00"/>
    <s v="00:00"/>
    <s v="23:59"/>
    <d v="2023-04-17T00:00:00"/>
    <s v="08:00"/>
    <s v="08:00"/>
    <n v="6.4"/>
    <s v="ce"/>
    <n v="6811"/>
    <n v="6.4"/>
    <n v="12"/>
    <s v="Kuehne+Nagel Tiel 3 Standpl"/>
    <s v="De Diepert 5"/>
    <s v="Tiel"/>
    <s v="4004 MA"/>
    <s v="NL"/>
    <x v="65"/>
    <s v="FLORIJNSTRAAT 4C"/>
    <x v="51"/>
    <s v="4903 RM"/>
    <s v="NL"/>
    <s v="0001334292"/>
    <s v="0102734_003"/>
    <s v="31V"/>
    <s v="NL001131849B01"/>
    <n v="2"/>
    <n v="0"/>
    <n v="96.58"/>
    <s v="N"/>
    <s v="Peter Appel Transport B.V."/>
    <n v="36622"/>
    <d v="2023-04-17T00:00:00"/>
    <s v="08:54:00"/>
    <n v="0"/>
    <x v="0"/>
    <x v="15"/>
    <n v="4"/>
    <x v="34"/>
    <n v="1"/>
    <n v="6.4"/>
    <x v="5"/>
    <n v="96.58"/>
    <n v="0"/>
    <n v="96.58"/>
  </r>
  <r>
    <s v="COLGATE 3800 DEB."/>
    <s v="Colgate-Palmolive Nederland BV"/>
    <s v="101t"/>
    <n v="0"/>
    <n v="101030166017"/>
    <n v="930"/>
    <s v="Inv Booked"/>
    <s v="0002247474"/>
    <s v="Verkoop"/>
    <n v="170"/>
    <s v="Transport drops zone"/>
    <s v="9 - verwerkt"/>
    <n v="0"/>
    <m/>
    <d v="2023-04-17T00:00:00"/>
    <m/>
    <m/>
    <m/>
    <m/>
    <m/>
    <s v="EUR"/>
    <n v="70.59"/>
    <s v="EUR"/>
    <n v="70.59"/>
    <s v="EUR"/>
    <n v="70.59"/>
    <n v="70.59"/>
    <n v="0"/>
    <s v="N"/>
    <n v="1223000414"/>
    <d v="2023-05-11T00:00:00"/>
    <m/>
    <d v="2023-04-17T00:00:00"/>
    <s v="00:00"/>
    <s v="23:59"/>
    <d v="2023-04-17T00:00:00"/>
    <s v="13:45"/>
    <s v="13:45"/>
    <n v="3.2"/>
    <s v="ce"/>
    <n v="1606"/>
    <n v="3.2"/>
    <n v="0"/>
    <s v="Kuehne+Nagel Tiel 3 Standpl"/>
    <s v="De Diepert 5"/>
    <s v="Tiel"/>
    <s v="4004 MA"/>
    <s v="NL"/>
    <x v="6"/>
    <s v="Insulindeweg 1"/>
    <x v="9"/>
    <s v="1462MJ"/>
    <s v="NL"/>
    <s v="0002247474"/>
    <s v="0102427_005"/>
    <s v="31V"/>
    <s v="NL001131849B01"/>
    <n v="2"/>
    <n v="0"/>
    <n v="70.59"/>
    <s v="N"/>
    <m/>
    <n v="36622"/>
    <d v="2023-04-17T00:00:00"/>
    <s v="13:45:00"/>
    <n v="0"/>
    <x v="0"/>
    <x v="15"/>
    <n v="4"/>
    <x v="8"/>
    <n v="1"/>
    <n v="3.2"/>
    <x v="3"/>
    <n v="70.59"/>
    <n v="0"/>
    <n v="70.59"/>
  </r>
  <r>
    <s v="COLGATE 3800 DEB."/>
    <s v="Colgate-Palmolive Nederland BV"/>
    <s v="101t"/>
    <n v="101090964255"/>
    <n v="101030166018"/>
    <n v="930"/>
    <s v="Inv Booked"/>
    <s v="0002247476"/>
    <s v="Verkoop"/>
    <n v="170"/>
    <s v="Transport drops zone"/>
    <s v="9 - verwerkt"/>
    <n v="0"/>
    <m/>
    <d v="2023-04-17T00:00:00"/>
    <s v="DROP"/>
    <s v="0001010909642550102421_008"/>
    <m/>
    <m/>
    <m/>
    <s v="EUR"/>
    <n v="55.85"/>
    <s v="EUR"/>
    <n v="55.85"/>
    <s v="EUR"/>
    <n v="55.85"/>
    <n v="55.85"/>
    <n v="0"/>
    <s v="N"/>
    <n v="1223000414"/>
    <d v="2023-05-11T00:00:00"/>
    <m/>
    <d v="2023-04-17T00:00:00"/>
    <s v="00:00"/>
    <s v="23:59"/>
    <d v="2023-04-17T00:00:00"/>
    <s v="16:00"/>
    <s v="16:00"/>
    <n v="2.4"/>
    <s v="ce"/>
    <n v="823"/>
    <n v="2.4"/>
    <n v="0"/>
    <s v="Kuehne+Nagel Tiel 3 Standpl"/>
    <s v="De Diepert 5"/>
    <s v="Tiel"/>
    <s v="4004 MA"/>
    <s v="NL"/>
    <x v="41"/>
    <s v="Asteriastraat 9"/>
    <x v="3"/>
    <s v="5047 RM"/>
    <s v="NL"/>
    <s v="0002247476"/>
    <s v="0102421_008"/>
    <s v="31V"/>
    <s v="NL001131849B01"/>
    <n v="2"/>
    <n v="0"/>
    <n v="55.85"/>
    <s v="N"/>
    <s v="Peter Appel Transport B.V."/>
    <n v="36622"/>
    <d v="2023-04-17T00:00:00"/>
    <s v="14:31:00"/>
    <n v="0"/>
    <x v="0"/>
    <x v="15"/>
    <n v="4"/>
    <x v="3"/>
    <n v="1"/>
    <n v="2.4"/>
    <x v="0"/>
    <n v="55.85"/>
    <n v="0"/>
    <n v="55.85"/>
  </r>
  <r>
    <s v="COLGATE 3800 DEB."/>
    <s v="Colgate-Palmolive Nederland BV"/>
    <s v="101t"/>
    <n v="101090964844"/>
    <n v="101030166019"/>
    <n v="930"/>
    <s v="Inv Booked"/>
    <s v="0002247478"/>
    <s v="Verkoop"/>
    <n v="170"/>
    <s v="Transport drops zone"/>
    <s v="9 - verwerkt"/>
    <n v="0"/>
    <m/>
    <d v="2023-04-17T00:00:00"/>
    <s v="DROP"/>
    <s v="0001010909648440102734_002"/>
    <m/>
    <m/>
    <m/>
    <s v="EUR"/>
    <n v="71.760000000000005"/>
    <s v="EUR"/>
    <n v="71.760000000000005"/>
    <s v="EUR"/>
    <n v="71.760000000000005"/>
    <n v="71.760000000000005"/>
    <n v="0"/>
    <s v="N"/>
    <n v="1223000414"/>
    <d v="2023-05-11T00:00:00"/>
    <m/>
    <d v="2023-04-17T00:00:00"/>
    <s v="00:00"/>
    <s v="23:59"/>
    <d v="2023-04-17T00:00:00"/>
    <s v="06:00"/>
    <s v="07:00"/>
    <n v="4"/>
    <s v="ce"/>
    <n v="3626"/>
    <n v="4"/>
    <n v="6"/>
    <s v="Kuehne+Nagel Tiel 3 Standpl"/>
    <s v="De Diepert 5"/>
    <s v="Tiel"/>
    <s v="4004 MA"/>
    <s v="NL"/>
    <x v="2"/>
    <s v="Pegasusweg 1"/>
    <x v="3"/>
    <s v="5015BZ"/>
    <s v="NL"/>
    <s v="0002247478"/>
    <s v="0102734_002"/>
    <s v="31V"/>
    <s v="NL001131849B01"/>
    <n v="2"/>
    <n v="0"/>
    <n v="71.760000000000005"/>
    <s v="N"/>
    <s v="Peter Appel Transport B.V."/>
    <n v="36622"/>
    <d v="2023-04-17T00:00:00"/>
    <s v="06:27:00"/>
    <n v="0"/>
    <x v="0"/>
    <x v="15"/>
    <n v="4"/>
    <x v="3"/>
    <n v="1"/>
    <n v="4"/>
    <x v="2"/>
    <n v="71.760000000000005"/>
    <n v="0"/>
    <n v="71.760000000000005"/>
  </r>
  <r>
    <s v="COLGATE 3800 DEB."/>
    <s v="Colgate-Palmolive Nederland BV"/>
    <s v="101t"/>
    <n v="101090965454"/>
    <n v="101030166203"/>
    <n v="930"/>
    <s v="Inv Booked"/>
    <s v="0001334319"/>
    <s v="Verkoop"/>
    <n v="170"/>
    <s v="Transport drops zone"/>
    <s v="9 - verwerkt"/>
    <n v="0"/>
    <m/>
    <d v="2023-04-18T00:00:00"/>
    <s v="DROP"/>
    <s v="0001010909654540103225_002"/>
    <m/>
    <m/>
    <m/>
    <s v="EUR"/>
    <n v="27.26"/>
    <s v="EUR"/>
    <n v="27.26"/>
    <s v="EUR"/>
    <n v="27.26"/>
    <n v="27.26"/>
    <n v="0"/>
    <s v="N"/>
    <n v="1223000414"/>
    <d v="2023-05-11T00:00:00"/>
    <m/>
    <d v="2023-04-18T00:00:00"/>
    <s v="00:00"/>
    <s v="23:59"/>
    <d v="2023-04-18T00:00:00"/>
    <s v="08:00"/>
    <s v="15:00"/>
    <n v="0.8"/>
    <s v="ce"/>
    <n v="27"/>
    <n v="0.8"/>
    <n v="0"/>
    <s v="Kuehne+Nagel Tiel 3 Standpl"/>
    <s v="De Diepert 5"/>
    <s v="Tiel"/>
    <s v="4004 MA"/>
    <s v="NL"/>
    <x v="95"/>
    <s v="Haarlemmerweg 475"/>
    <x v="13"/>
    <s v="1055PK"/>
    <s v="NL"/>
    <s v="0001334319"/>
    <s v="0103225_002"/>
    <s v="31V"/>
    <s v="NL001131849B01"/>
    <n v="2"/>
    <n v="0"/>
    <n v="27.26"/>
    <s v="N"/>
    <s v="Peter Appel Transport B.V."/>
    <n v="36622"/>
    <d v="2023-04-18T00:00:00"/>
    <s v="12:15:00"/>
    <n v="0"/>
    <x v="1"/>
    <x v="15"/>
    <n v="4"/>
    <x v="11"/>
    <n v="1"/>
    <n v="0.8"/>
    <x v="0"/>
    <n v="27.26"/>
    <n v="0"/>
    <n v="27.26"/>
  </r>
  <r>
    <s v="COLGATE 3800 DEB."/>
    <s v="Colgate-Palmolive Nederland BV"/>
    <s v="101t"/>
    <n v="101090966159"/>
    <n v="101030166207"/>
    <n v="930"/>
    <s v="Inv Booked"/>
    <s v="0002247537"/>
    <s v="Verkoop"/>
    <n v="190"/>
    <s v="Transport Zone ritpr"/>
    <s v="9 - verwerkt"/>
    <n v="0"/>
    <m/>
    <d v="2023-04-18T00:00:00"/>
    <s v="DROP"/>
    <s v="0001010909661590103554_002"/>
    <m/>
    <m/>
    <m/>
    <s v="EUR"/>
    <n v="149.41999999999999"/>
    <s v="EUR"/>
    <n v="149.41999999999999"/>
    <s v="EUR"/>
    <n v="149.41999999999999"/>
    <n v="149.41999999999999"/>
    <n v="0"/>
    <s v="N"/>
    <n v="1223000414"/>
    <d v="2023-05-11T00:00:00"/>
    <m/>
    <d v="2023-04-18T00:00:00"/>
    <s v="00:00"/>
    <s v="23:59"/>
    <d v="2023-04-18T00:00:00"/>
    <s v="23:00"/>
    <s v="23:59"/>
    <n v="16.8"/>
    <s v="ce"/>
    <n v="11129"/>
    <n v="16.8"/>
    <n v="20"/>
    <s v="Kuehne+Nagel Tiel 3 Standpl"/>
    <s v="De Diepert 5"/>
    <s v="Tiel"/>
    <s v="4004 MA"/>
    <s v="NL"/>
    <x v="2"/>
    <s v="Randweg 2"/>
    <x v="6"/>
    <s v="4191 NN"/>
    <s v="NL"/>
    <s v="0002247537"/>
    <s v="0103554_002"/>
    <s v="31V"/>
    <s v="NL001131849B01"/>
    <n v="2"/>
    <n v="0"/>
    <n v="149.41999999999999"/>
    <s v="N"/>
    <s v="Peter Appel Transport B.V."/>
    <n v="36623"/>
    <d v="2023-04-19T00:00:00"/>
    <s v="00:39:00"/>
    <n v="0"/>
    <x v="1"/>
    <x v="15"/>
    <n v="4"/>
    <x v="6"/>
    <n v="1"/>
    <n v="16.8"/>
    <x v="2"/>
    <n v="149.41999999999999"/>
    <n v="0"/>
    <n v="149.41999999999999"/>
  </r>
  <r>
    <s v="COLGATE 3800 DEB."/>
    <s v="Colgate-Palmolive Nederland BV"/>
    <s v="101t"/>
    <n v="101090965468"/>
    <n v="101030166205"/>
    <n v="930"/>
    <s v="Inv Booked"/>
    <s v="0002247498"/>
    <s v="Verkoop"/>
    <n v="170"/>
    <s v="Transport drops zone"/>
    <s v="9 - verwerkt"/>
    <n v="0"/>
    <m/>
    <d v="2023-04-18T00:00:00"/>
    <s v="DROP"/>
    <s v="0001010909654680103229_002"/>
    <m/>
    <m/>
    <m/>
    <s v="EUR"/>
    <n v="86.4"/>
    <s v="EUR"/>
    <n v="86.4"/>
    <s v="EUR"/>
    <n v="86.4"/>
    <n v="86.4"/>
    <n v="0"/>
    <s v="N"/>
    <n v="1223000414"/>
    <d v="2023-05-11T00:00:00"/>
    <m/>
    <d v="2023-04-18T00:00:00"/>
    <s v="00:00"/>
    <s v="23:59"/>
    <d v="2023-04-18T00:00:00"/>
    <s v="06:00"/>
    <s v="14:00"/>
    <n v="4"/>
    <s v="ce"/>
    <n v="1845"/>
    <n v="4"/>
    <n v="2"/>
    <s v="Kuehne+Nagel Tiel 3 Standpl"/>
    <s v="De Diepert 5"/>
    <s v="Tiel"/>
    <s v="4004 MA"/>
    <s v="NL"/>
    <x v="34"/>
    <s v="Birnieweg 13"/>
    <x v="36"/>
    <s v="7418 HH"/>
    <s v="NL"/>
    <s v="0002247498"/>
    <s v="0103229_002"/>
    <s v="31V"/>
    <s v="NL001131849B01"/>
    <n v="2"/>
    <n v="0"/>
    <n v="86.4"/>
    <s v="N"/>
    <s v="Peter Appel Transport B.V."/>
    <n v="36622"/>
    <d v="2023-04-18T00:00:00"/>
    <s v="11:41:00"/>
    <n v="0"/>
    <x v="1"/>
    <x v="15"/>
    <n v="4"/>
    <x v="30"/>
    <n v="1"/>
    <n v="4"/>
    <x v="8"/>
    <n v="86.4"/>
    <n v="0"/>
    <n v="86.4"/>
  </r>
  <r>
    <s v="COLGATE 3800 DEB."/>
    <s v="Colgate-Palmolive Nederland BV"/>
    <s v="101t"/>
    <n v="101090965225"/>
    <n v="101030166106"/>
    <n v="930"/>
    <s v="Inv Booked"/>
    <s v="0002247515"/>
    <s v="Verkoop"/>
    <n v="170"/>
    <s v="Transport drops zone"/>
    <s v="9 - verwerkt"/>
    <n v="0"/>
    <m/>
    <d v="2023-04-18T00:00:00"/>
    <s v="DROP"/>
    <s v="0001010909652250103000_012"/>
    <m/>
    <m/>
    <m/>
    <s v="EUR"/>
    <n v="107.52"/>
    <s v="EUR"/>
    <n v="107.52"/>
    <s v="EUR"/>
    <n v="107.52"/>
    <n v="107.52"/>
    <n v="0"/>
    <s v="N"/>
    <n v="1223000414"/>
    <d v="2023-05-11T00:00:00"/>
    <m/>
    <d v="2023-04-18T00:00:00"/>
    <s v="00:00"/>
    <s v="23:59"/>
    <d v="2023-04-18T00:00:00"/>
    <s v="12:00"/>
    <s v="17:00"/>
    <n v="4.8"/>
    <s v="ce"/>
    <n v="2941"/>
    <n v="4.8"/>
    <n v="3"/>
    <s v="Kuehne+Nagel Tiel 3 Standpl"/>
    <s v="De Diepert 5"/>
    <s v="Tiel"/>
    <s v="4004 MA"/>
    <s v="NL"/>
    <x v="21"/>
    <s v="Bloemakkers 4"/>
    <x v="22"/>
    <s v="9461GX"/>
    <s v="NL"/>
    <s v="0002247515"/>
    <s v="0103000_012"/>
    <s v="31V"/>
    <s v="NL001131849B01"/>
    <n v="2"/>
    <n v="0"/>
    <n v="107.52"/>
    <s v="N"/>
    <s v="Peter Appel Transport B.V."/>
    <n v="36622"/>
    <d v="2023-04-18T00:00:00"/>
    <s v="12:37:00"/>
    <n v="0"/>
    <x v="1"/>
    <x v="15"/>
    <n v="4"/>
    <x v="20"/>
    <n v="1"/>
    <n v="5.6"/>
    <x v="3"/>
    <n v="125.44"/>
    <n v="0"/>
    <n v="125.44"/>
  </r>
  <r>
    <s v="COLGATE 3800 DEB."/>
    <s v="Colgate-Palmolive Nederland BV"/>
    <s v="101t"/>
    <n v="101090965424"/>
    <n v="101030166107"/>
    <n v="930"/>
    <s v="Inv Booked"/>
    <s v="0002247519"/>
    <s v="Verkoop"/>
    <n v="170"/>
    <s v="Transport drops zone"/>
    <s v="9 - verwerkt"/>
    <n v="0"/>
    <m/>
    <d v="2023-04-18T00:00:00"/>
    <s v="DROP"/>
    <s v="0001010909654240103054_002"/>
    <m/>
    <m/>
    <m/>
    <s v="EUR"/>
    <n v="239.2"/>
    <s v="EUR"/>
    <n v="239.2"/>
    <s v="EUR"/>
    <n v="239.2"/>
    <n v="239.2"/>
    <n v="0"/>
    <s v="N"/>
    <n v="1223000414"/>
    <d v="2023-05-11T00:00:00"/>
    <m/>
    <d v="2023-04-18T00:00:00"/>
    <s v="00:00"/>
    <s v="23:59"/>
    <d v="2023-04-18T00:00:00"/>
    <s v="08:00"/>
    <s v="16:00"/>
    <n v="18.399999999999999"/>
    <s v="ce"/>
    <n v="18190"/>
    <n v="18.399999999999999"/>
    <n v="32"/>
    <s v="Kuehne+Nagel Tiel 3 Standpl"/>
    <s v="De Diepert 5"/>
    <s v="Tiel"/>
    <s v="4004 MA"/>
    <s v="NL"/>
    <x v="48"/>
    <s v="OPAALSTRAAT  2"/>
    <x v="32"/>
    <s v="1812 RH"/>
    <s v="NL"/>
    <s v="0002247519"/>
    <s v="0103054_002"/>
    <s v="31V"/>
    <s v="NL001131849B01"/>
    <n v="2"/>
    <n v="0"/>
    <n v="239.2"/>
    <s v="N"/>
    <s v="Peter Appel Transport B.V."/>
    <n v="36622"/>
    <d v="2023-04-18T00:00:00"/>
    <s v="10:11:00"/>
    <n v="0"/>
    <x v="1"/>
    <x v="15"/>
    <n v="4"/>
    <x v="28"/>
    <n v="1"/>
    <n v="18.399999999999999"/>
    <x v="3"/>
    <n v="239.2"/>
    <n v="0"/>
    <n v="239.2"/>
  </r>
  <r>
    <s v="COLGATE 3800 DEB."/>
    <s v="Colgate-Palmolive Nederland BV"/>
    <s v="101t"/>
    <n v="101090965225"/>
    <n v="101030166108"/>
    <n v="930"/>
    <s v="Inv Booked"/>
    <s v="0002247523"/>
    <s v="Verkoop"/>
    <n v="170"/>
    <s v="Transport drops zone"/>
    <s v="9 - verwerkt"/>
    <n v="0"/>
    <m/>
    <d v="2023-04-18T00:00:00"/>
    <s v="DROP"/>
    <s v="0001010909652250103000_012"/>
    <m/>
    <m/>
    <m/>
    <s v="EUR"/>
    <n v="17.920000000000002"/>
    <s v="EUR"/>
    <n v="17.920000000000002"/>
    <s v="EUR"/>
    <n v="17.920000000000002"/>
    <n v="17.920000000000002"/>
    <n v="0"/>
    <s v="N"/>
    <n v="1223000414"/>
    <d v="2023-05-11T00:00:00"/>
    <m/>
    <d v="2023-04-18T00:00:00"/>
    <s v="00:00"/>
    <s v="23:59"/>
    <d v="2023-04-18T00:00:00"/>
    <s v="12:00"/>
    <s v="17:00"/>
    <n v="0.8"/>
    <s v="ce"/>
    <n v="271"/>
    <n v="0.8"/>
    <n v="0"/>
    <s v="Kuehne+Nagel Tiel 3 Standpl"/>
    <s v="De Diepert 5"/>
    <s v="Tiel"/>
    <s v="4004 MA"/>
    <s v="NL"/>
    <x v="21"/>
    <s v="Bloemakkers 4"/>
    <x v="22"/>
    <s v="9461GX"/>
    <s v="NL"/>
    <s v="0002247523"/>
    <s v="0103000_012"/>
    <s v="31V"/>
    <s v="NL001131849B01"/>
    <n v="2"/>
    <n v="0"/>
    <n v="17.920000000000002"/>
    <s v="N"/>
    <s v="Peter Appel Transport B.V."/>
    <n v="36622"/>
    <d v="2023-04-18T00:00:00"/>
    <s v="12:37:00"/>
    <n v="0"/>
    <x v="1"/>
    <x v="15"/>
    <n v="4"/>
    <x v="20"/>
    <n v="0"/>
    <s v=""/>
    <x v="3"/>
    <s v=""/>
    <n v="0"/>
    <s v=""/>
  </r>
  <r>
    <s v="COLGATE 3800 DEB."/>
    <s v="Colgate-Palmolive Nederland BV"/>
    <s v="101t"/>
    <n v="101090965243"/>
    <n v="101030166109"/>
    <n v="930"/>
    <s v="Inv Booked"/>
    <s v="0002247521"/>
    <s v="Verkoop"/>
    <n v="170"/>
    <s v="Transport drops zone"/>
    <s v="9 - verwerkt"/>
    <n v="0"/>
    <m/>
    <d v="2023-04-18T00:00:00"/>
    <s v="DROP"/>
    <s v="0001010909652430103012_004"/>
    <m/>
    <m/>
    <m/>
    <s v="EUR"/>
    <n v="64.16"/>
    <s v="EUR"/>
    <n v="64.16"/>
    <s v="EUR"/>
    <n v="64.16"/>
    <n v="64.16"/>
    <n v="0"/>
    <s v="N"/>
    <n v="1223000414"/>
    <d v="2023-05-11T00:00:00"/>
    <m/>
    <d v="2023-04-18T00:00:00"/>
    <s v="00:00"/>
    <s v="23:59"/>
    <d v="2023-04-18T00:00:00"/>
    <s v="08:00"/>
    <s v="12:00"/>
    <n v="3.2"/>
    <s v="ce"/>
    <n v="2310"/>
    <n v="3.2"/>
    <n v="3"/>
    <s v="Kuehne+Nagel Tiel 3 Standpl"/>
    <s v="De Diepert 5"/>
    <s v="Tiel"/>
    <s v="4004 MA"/>
    <s v="NL"/>
    <x v="51"/>
    <s v="Wilhelminakanaal Zuid 120"/>
    <x v="23"/>
    <s v="4903RA"/>
    <s v="NL"/>
    <s v="0002247521"/>
    <s v="0103012_004"/>
    <s v="31V"/>
    <s v="NL001131849B01"/>
    <n v="2"/>
    <n v="0"/>
    <n v="64.16"/>
    <s v="N"/>
    <s v="Peter Appel Transport B.V."/>
    <n v="36622"/>
    <d v="2023-04-18T00:00:00"/>
    <s v="10:33:00"/>
    <n v="0"/>
    <x v="1"/>
    <x v="15"/>
    <n v="4"/>
    <x v="34"/>
    <n v="1"/>
    <n v="3.2"/>
    <x v="3"/>
    <n v="64.16"/>
    <n v="0"/>
    <n v="64.16"/>
  </r>
  <r>
    <s v="COLGATE 3800 DEB."/>
    <s v="Colgate-Palmolive Nederland BV"/>
    <s v="101t"/>
    <n v="101090965227"/>
    <n v="101030166110"/>
    <n v="930"/>
    <s v="Inv Booked"/>
    <s v="0002247513"/>
    <s v="Verkoop"/>
    <n v="190"/>
    <s v="Transport Zone ritpr"/>
    <s v="9 - verwerkt"/>
    <n v="0"/>
    <m/>
    <d v="2023-04-18T00:00:00"/>
    <s v="DROP"/>
    <s v="0001010909652270103001_002"/>
    <m/>
    <m/>
    <m/>
    <s v="EUR"/>
    <n v="149.41999999999999"/>
    <s v="EUR"/>
    <n v="149.41999999999999"/>
    <s v="EUR"/>
    <n v="149.41999999999999"/>
    <n v="149.41999999999999"/>
    <n v="0"/>
    <s v="N"/>
    <n v="1223000414"/>
    <d v="2023-05-11T00:00:00"/>
    <m/>
    <d v="2023-04-18T00:00:00"/>
    <s v="00:00"/>
    <s v="23:59"/>
    <d v="2023-04-18T00:00:00"/>
    <s v="02:01"/>
    <s v="03:01"/>
    <n v="8.8000000000000007"/>
    <s v="ce"/>
    <n v="5433"/>
    <n v="8.8000000000000007"/>
    <n v="9"/>
    <s v="Kuehne+Nagel Tiel 3 Standpl"/>
    <s v="De Diepert 5"/>
    <s v="Tiel"/>
    <s v="4004 MA"/>
    <s v="NL"/>
    <x v="2"/>
    <s v="Randweg 2"/>
    <x v="6"/>
    <s v="4191 NN"/>
    <s v="NL"/>
    <s v="0002247513"/>
    <s v="0103001_002"/>
    <s v="31V"/>
    <s v="NL001131849B01"/>
    <n v="2"/>
    <n v="0"/>
    <n v="149.41999999999999"/>
    <s v="N"/>
    <s v="Peter Appel Transport B.V."/>
    <n v="36624"/>
    <d v="2023-04-18T00:00:00"/>
    <s v="03:59:00"/>
    <n v="0"/>
    <x v="1"/>
    <x v="15"/>
    <n v="4"/>
    <x v="6"/>
    <n v="1"/>
    <n v="8.8000000000000007"/>
    <x v="2"/>
    <n v="149.41999999999999"/>
    <n v="0"/>
    <n v="149.41999999999999"/>
  </r>
  <r>
    <s v="COLGATE 3800 DEB."/>
    <s v="Colgate-Palmolive Nederland BV"/>
    <s v="101t"/>
    <n v="101090965238"/>
    <n v="101030166111"/>
    <n v="930"/>
    <s v="Inv Booked"/>
    <s v="0002247517"/>
    <s v="Verkoop"/>
    <n v="170"/>
    <s v="Transport drops zone"/>
    <s v="9 - verwerkt"/>
    <n v="0"/>
    <m/>
    <d v="2023-04-18T00:00:00"/>
    <s v="DROP"/>
    <s v="0001010909652380103008_002"/>
    <m/>
    <m/>
    <m/>
    <s v="EUR"/>
    <n v="83.04"/>
    <s v="EUR"/>
    <n v="83.04"/>
    <s v="EUR"/>
    <n v="83.04"/>
    <n v="83.04"/>
    <n v="0"/>
    <s v="N"/>
    <n v="1223000414"/>
    <d v="2023-05-11T00:00:00"/>
    <m/>
    <d v="2023-04-18T00:00:00"/>
    <s v="00:00"/>
    <s v="23:59"/>
    <d v="2023-04-18T00:00:00"/>
    <s v="08:00"/>
    <s v="16:00"/>
    <n v="4"/>
    <s v="ce"/>
    <n v="2075"/>
    <n v="4"/>
    <n v="2"/>
    <s v="Kuehne+Nagel Tiel 3 Standpl"/>
    <s v="De Diepert 5"/>
    <s v="Tiel"/>
    <s v="4004 MA"/>
    <s v="NL"/>
    <x v="29"/>
    <s v="Opaalstraat 15"/>
    <x v="32"/>
    <s v="1812RH"/>
    <s v="NL"/>
    <s v="0002247517"/>
    <s v="0103008_002"/>
    <s v="31V"/>
    <s v="NL001131849B01"/>
    <n v="2"/>
    <n v="0"/>
    <n v="83.04"/>
    <s v="N"/>
    <s v="Peter Appel Transport B.V."/>
    <n v="36622"/>
    <d v="2023-04-18T00:00:00"/>
    <s v="12:25:00"/>
    <n v="0"/>
    <x v="1"/>
    <x v="15"/>
    <n v="4"/>
    <x v="28"/>
    <n v="1"/>
    <n v="4"/>
    <x v="3"/>
    <n v="83.04"/>
    <n v="0"/>
    <n v="83.04"/>
  </r>
  <r>
    <s v="COLGATE 3800 DEB."/>
    <s v="Colgate-Palmolive Nederland BV"/>
    <s v="101t"/>
    <n v="101090965225"/>
    <n v="101030166112"/>
    <n v="930"/>
    <s v="Inv Booked"/>
    <s v="0002247510"/>
    <s v="Verkoop"/>
    <n v="170"/>
    <s v="Transport drops zone"/>
    <s v="9 - verwerkt"/>
    <n v="0"/>
    <m/>
    <d v="2023-04-18T00:00:00"/>
    <s v="DROP"/>
    <s v="0001010909652250103000_010"/>
    <m/>
    <m/>
    <m/>
    <s v="EUR"/>
    <n v="36.22"/>
    <s v="EUR"/>
    <n v="36.22"/>
    <s v="EUR"/>
    <n v="36.22"/>
    <n v="36.22"/>
    <n v="0"/>
    <s v="N"/>
    <n v="1223000414"/>
    <d v="2023-05-11T00:00:00"/>
    <m/>
    <d v="2023-04-18T00:00:00"/>
    <s v="00:00"/>
    <s v="23:59"/>
    <d v="2023-04-18T00:00:00"/>
    <s v="08:15"/>
    <s v="08:15"/>
    <n v="1.6"/>
    <s v="ce"/>
    <n v="618"/>
    <n v="1.6"/>
    <n v="0"/>
    <s v="Kuehne+Nagel Tiel 3 Standpl"/>
    <s v="De Diepert 5"/>
    <s v="Tiel"/>
    <s v="4004 MA"/>
    <s v="NL"/>
    <x v="79"/>
    <s v="Keltenweg 30"/>
    <x v="58"/>
    <s v="5342 LP"/>
    <s v="NL"/>
    <s v="0002247510"/>
    <s v="0103000_010"/>
    <s v="31V"/>
    <s v="NL001131849B01"/>
    <n v="2"/>
    <n v="0"/>
    <n v="36.22"/>
    <s v="N"/>
    <s v="Peter Appel Transport B.V."/>
    <n v="36622"/>
    <d v="2023-04-18T00:00:00"/>
    <s v="08:25:00"/>
    <n v="0"/>
    <x v="1"/>
    <x v="15"/>
    <n v="4"/>
    <x v="42"/>
    <n v="1"/>
    <n v="1.6"/>
    <x v="3"/>
    <n v="36.22"/>
    <n v="0"/>
    <n v="36.22"/>
  </r>
  <r>
    <s v="COLGATE 3800 DEB."/>
    <s v="Colgate-Palmolive Nederland BV"/>
    <s v="101t"/>
    <n v="101090965534"/>
    <n v="101030166114"/>
    <n v="930"/>
    <s v="Inv Booked"/>
    <s v="0002247512"/>
    <s v="Verkoop"/>
    <n v="170"/>
    <s v="Transport drops zone"/>
    <s v="9 - verwerkt"/>
    <n v="0"/>
    <m/>
    <d v="2023-04-18T00:00:00"/>
    <s v="DROP"/>
    <s v="0001010909655340103108_002"/>
    <m/>
    <m/>
    <m/>
    <s v="EUR"/>
    <n v="61.15"/>
    <s v="EUR"/>
    <n v="61.15"/>
    <s v="EUR"/>
    <n v="61.15"/>
    <n v="61.15"/>
    <n v="0"/>
    <s v="N"/>
    <n v="1223000414"/>
    <d v="2023-05-11T00:00:00"/>
    <m/>
    <d v="2023-04-18T00:00:00"/>
    <s v="00:00"/>
    <s v="23:59"/>
    <d v="2023-04-18T00:00:00"/>
    <s v="14:00"/>
    <s v="14:00"/>
    <n v="5.6"/>
    <s v="ce"/>
    <n v="2751"/>
    <n v="5.6"/>
    <n v="7"/>
    <s v="Kuehne+Nagel Tiel 3 Standpl"/>
    <s v="De Diepert 5"/>
    <s v="Tiel"/>
    <s v="4004 MA"/>
    <s v="NL"/>
    <x v="14"/>
    <s v="Rood 24"/>
    <x v="17"/>
    <s v="6666LT"/>
    <s v="NL"/>
    <s v="0002247512"/>
    <s v="0103108_002"/>
    <s v="31V"/>
    <s v="NL001131849B01"/>
    <n v="2"/>
    <n v="0"/>
    <n v="61.15"/>
    <s v="N"/>
    <s v="Peter Appel Transport B.V."/>
    <n v="36622"/>
    <d v="2023-04-18T00:00:00"/>
    <s v="14:49:00"/>
    <n v="0"/>
    <x v="1"/>
    <x v="15"/>
    <n v="4"/>
    <x v="15"/>
    <n v="1"/>
    <n v="6.3999999999999995"/>
    <x v="5"/>
    <n v="69.89"/>
    <n v="0"/>
    <n v="69.89"/>
  </r>
  <r>
    <s v="COLGATE 3800 DEB."/>
    <s v="Colgate-Palmolive Nederland BV"/>
    <s v="101t"/>
    <n v="101090965225"/>
    <n v="101030166115"/>
    <n v="930"/>
    <s v="Inv Booked"/>
    <s v="0002247516"/>
    <s v="Verkoop"/>
    <n v="170"/>
    <s v="Transport drops zone"/>
    <s v="9 - verwerkt"/>
    <n v="0"/>
    <m/>
    <d v="2023-04-18T00:00:00"/>
    <s v="DROP"/>
    <s v="0001010909652250103000_008"/>
    <m/>
    <m/>
    <m/>
    <s v="EUR"/>
    <n v="27.26"/>
    <s v="EUR"/>
    <n v="27.26"/>
    <s v="EUR"/>
    <n v="27.26"/>
    <n v="27.26"/>
    <n v="0"/>
    <s v="N"/>
    <n v="1223000414"/>
    <d v="2023-05-11T00:00:00"/>
    <m/>
    <d v="2023-04-18T00:00:00"/>
    <s v="00:00"/>
    <s v="23:59"/>
    <d v="2023-04-18T00:00:00"/>
    <s v="08:00"/>
    <s v="16:00"/>
    <n v="0.8"/>
    <s v="ce"/>
    <n v="41"/>
    <n v="0.8"/>
    <n v="0"/>
    <s v="Kuehne+Nagel Tiel 3 Standpl"/>
    <s v="De Diepert 5"/>
    <s v="Tiel"/>
    <s v="4004 MA"/>
    <s v="NL"/>
    <x v="76"/>
    <s v="Andries Copierhof 2"/>
    <x v="40"/>
    <s v="3059LM"/>
    <s v="NL"/>
    <s v="0002247516"/>
    <s v="0103000_008"/>
    <s v="31V"/>
    <s v="NL001131849B01"/>
    <n v="2"/>
    <n v="0"/>
    <n v="27.26"/>
    <s v="N"/>
    <s v="Peter Appel Transport B.V."/>
    <n v="36622"/>
    <d v="2023-04-18T00:00:00"/>
    <s v="10:28:00"/>
    <n v="0"/>
    <x v="1"/>
    <x v="15"/>
    <n v="4"/>
    <x v="33"/>
    <n v="1"/>
    <n v="0.8"/>
    <x v="6"/>
    <n v="27.26"/>
    <n v="0"/>
    <n v="27.26"/>
  </r>
  <r>
    <s v="COLGATE 3800 DEB."/>
    <s v="Colgate-Palmolive Nederland BV"/>
    <s v="101t"/>
    <n v="101090965240"/>
    <n v="101030166116"/>
    <n v="930"/>
    <s v="Inv Booked"/>
    <s v="0002247522 REFUSED"/>
    <s v="Verkoop"/>
    <n v="170"/>
    <s v="Transport drops zone"/>
    <s v="9 - verwerkt"/>
    <n v="0"/>
    <m/>
    <d v="2023-04-18T00:00:00"/>
    <s v="DROP"/>
    <s v="0001010909652400103010_002"/>
    <m/>
    <m/>
    <m/>
    <s v="EUR"/>
    <n v="302.18"/>
    <s v="EUR"/>
    <n v="302.18"/>
    <s v="EUR"/>
    <n v="302.18"/>
    <n v="302.18"/>
    <n v="0"/>
    <s v="N"/>
    <n v="1223000414"/>
    <d v="2023-05-11T00:00:00"/>
    <m/>
    <d v="2023-04-18T00:00:00"/>
    <s v="00:00"/>
    <s v="23:59"/>
    <d v="2023-04-18T00:00:00"/>
    <s v="09:00"/>
    <s v="09:00"/>
    <n v="21.6"/>
    <s v="ce"/>
    <n v="18012"/>
    <n v="21.6"/>
    <n v="39"/>
    <s v="Kuehne+Nagel Tiel 3 Standpl"/>
    <s v="De Diepert 5"/>
    <s v="Tiel"/>
    <s v="4004 MA"/>
    <s v="NL"/>
    <x v="1"/>
    <s v="Fahrenheitweg 1"/>
    <x v="1"/>
    <s v="6101WR"/>
    <s v="NL"/>
    <s v="0002247522 REFUSED"/>
    <s v="0103010_002"/>
    <s v="31V"/>
    <s v="NL001131849B01"/>
    <n v="2"/>
    <n v="0"/>
    <n v="302.18"/>
    <s v="N"/>
    <s v="Peter Appel Transport B.V."/>
    <n v="36622"/>
    <d v="2023-04-18T00:00:00"/>
    <s v="10:15:00"/>
    <n v="15"/>
    <x v="1"/>
    <x v="15"/>
    <n v="4"/>
    <x v="1"/>
    <n v="1"/>
    <n v="21.6"/>
    <x v="1"/>
    <n v="302.18"/>
    <n v="0"/>
    <n v="302.18"/>
  </r>
  <r>
    <s v="COLGATE 3800 DEB."/>
    <s v="Colgate-Palmolive Nederland BV"/>
    <s v="101t"/>
    <n v="101090965244"/>
    <n v="101030166117"/>
    <n v="930"/>
    <s v="Inv Booked"/>
    <s v="0002247520"/>
    <s v="Verkoop"/>
    <n v="170"/>
    <s v="Transport drops zone"/>
    <s v="9 - verwerkt"/>
    <n v="0"/>
    <m/>
    <d v="2023-04-18T00:00:00"/>
    <s v="DROP"/>
    <s v="0001010909652440103014_002"/>
    <m/>
    <m/>
    <m/>
    <s v="EUR"/>
    <n v="110.53"/>
    <s v="EUR"/>
    <n v="110.53"/>
    <s v="EUR"/>
    <n v="110.53"/>
    <n v="110.53"/>
    <n v="0"/>
    <s v="N"/>
    <n v="1223000414"/>
    <d v="2023-05-11T00:00:00"/>
    <m/>
    <d v="2023-04-18T00:00:00"/>
    <s v="00:00"/>
    <s v="23:59"/>
    <d v="2023-04-18T00:00:00"/>
    <s v="12:00"/>
    <s v="13:00"/>
    <n v="6.4"/>
    <s v="ce"/>
    <n v="3308"/>
    <n v="6.4"/>
    <n v="1"/>
    <s v="Kuehne+Nagel Tiel 3 Standpl"/>
    <s v="De Diepert 5"/>
    <s v="Tiel"/>
    <s v="4004 MA"/>
    <s v="NL"/>
    <x v="16"/>
    <s v="Rijnland 4"/>
    <x v="19"/>
    <s v="1948RL"/>
    <s v="NL"/>
    <s v="0002247520"/>
    <s v="0103014_002"/>
    <s v="31V"/>
    <s v="NL001131849B01"/>
    <n v="2"/>
    <n v="0"/>
    <n v="110.53"/>
    <s v="N"/>
    <s v="Peter Appel Transport B.V."/>
    <n v="36622"/>
    <d v="2023-04-18T00:00:00"/>
    <s v="15:49:00"/>
    <n v="0"/>
    <x v="1"/>
    <x v="15"/>
    <n v="4"/>
    <x v="17"/>
    <n v="1"/>
    <n v="6.4"/>
    <x v="0"/>
    <n v="110.53"/>
    <n v="0"/>
    <n v="110.53"/>
  </r>
  <r>
    <s v="COLGATE 3800 DEB."/>
    <s v="Colgate-Palmolive Nederland BV"/>
    <s v="101t"/>
    <n v="101090965225"/>
    <n v="101030166118"/>
    <n v="930"/>
    <s v="Inv Booked"/>
    <s v="0002247514"/>
    <s v="Verkoop"/>
    <n v="170"/>
    <s v="Transport drops zone"/>
    <s v="9 - verwerkt"/>
    <n v="0"/>
    <m/>
    <d v="2023-04-18T00:00:00"/>
    <s v="DROP"/>
    <s v="0001010909652250103000_007"/>
    <m/>
    <m/>
    <m/>
    <s v="EUR"/>
    <n v="27.26"/>
    <s v="EUR"/>
    <n v="27.26"/>
    <s v="EUR"/>
    <n v="27.26"/>
    <n v="27.26"/>
    <n v="0"/>
    <s v="N"/>
    <n v="1223000414"/>
    <d v="2023-05-11T00:00:00"/>
    <m/>
    <d v="2023-04-18T00:00:00"/>
    <s v="00:00"/>
    <s v="23:59"/>
    <d v="2023-04-18T00:00:00"/>
    <s v="08:00"/>
    <s v="16:00"/>
    <n v="0.8"/>
    <s v="ce"/>
    <n v="14"/>
    <n v="0.8"/>
    <n v="0"/>
    <s v="Kuehne+Nagel Tiel 3 Standpl"/>
    <s v="De Diepert 5"/>
    <s v="Tiel"/>
    <s v="4004 MA"/>
    <s v="NL"/>
    <x v="20"/>
    <s v="Wieldrechtseweg 26"/>
    <x v="21"/>
    <s v="3316GB"/>
    <s v="NL"/>
    <s v="0002247514"/>
    <s v="0103000_007"/>
    <s v="31V"/>
    <s v="NL001131849B01"/>
    <n v="2"/>
    <n v="0"/>
    <n v="27.26"/>
    <s v="N"/>
    <s v="Peter Appel Transport B.V."/>
    <n v="36622"/>
    <d v="2023-04-18T00:00:00"/>
    <s v="08:32:00"/>
    <n v="0"/>
    <x v="1"/>
    <x v="15"/>
    <n v="4"/>
    <x v="19"/>
    <n v="1"/>
    <n v="0.8"/>
    <x v="6"/>
    <n v="27.26"/>
    <n v="0"/>
    <n v="27.26"/>
  </r>
  <r>
    <s v="COLGATE 3800 DEB."/>
    <s v="Colgate-Palmolive Nederland BV"/>
    <s v="101t"/>
    <n v="101090965225"/>
    <n v="101030166119"/>
    <n v="930"/>
    <s v="Inv Booked"/>
    <s v="0002247518"/>
    <s v="Verkoop"/>
    <n v="170"/>
    <s v="Transport drops zone"/>
    <s v="9 - verwerkt"/>
    <n v="0"/>
    <m/>
    <d v="2023-04-18T00:00:00"/>
    <s v="DROP"/>
    <s v="0001010909652250103000_002"/>
    <m/>
    <m/>
    <m/>
    <s v="EUR"/>
    <n v="72.92"/>
    <s v="EUR"/>
    <n v="72.92"/>
    <s v="EUR"/>
    <n v="72.92"/>
    <n v="72.92"/>
    <n v="0"/>
    <s v="N"/>
    <n v="1223000414"/>
    <d v="2023-05-11T00:00:00"/>
    <m/>
    <d v="2023-04-18T00:00:00"/>
    <s v="00:00"/>
    <s v="23:59"/>
    <d v="2023-04-18T00:00:00"/>
    <s v="06:00"/>
    <s v="14:00"/>
    <n v="4"/>
    <s v="ce"/>
    <n v="2986"/>
    <n v="4"/>
    <n v="4"/>
    <s v="Kuehne+Nagel Tiel 3 Standpl"/>
    <s v="De Diepert 5"/>
    <s v="Tiel"/>
    <s v="4004 MA"/>
    <s v="NL"/>
    <x v="15"/>
    <s v="De Flammert 1211"/>
    <x v="18"/>
    <s v="5854 NE"/>
    <s v="NL"/>
    <s v="0002247518"/>
    <s v="0103000_002"/>
    <s v="31V"/>
    <s v="NL001131849B01"/>
    <n v="2"/>
    <n v="0"/>
    <n v="72.92"/>
    <s v="N"/>
    <s v="Peter Appel Transport B.V."/>
    <n v="36622"/>
    <d v="2023-04-18T00:00:00"/>
    <s v="08:50:00"/>
    <n v="0"/>
    <x v="1"/>
    <x v="15"/>
    <n v="4"/>
    <x v="16"/>
    <n v="1"/>
    <n v="4"/>
    <x v="3"/>
    <n v="72.92"/>
    <n v="0"/>
    <n v="72.92"/>
  </r>
  <r>
    <s v="COLGATE 3800 DEB."/>
    <s v="Colgate-Palmolive Nederland BV"/>
    <s v="101t"/>
    <n v="101090965236"/>
    <n v="101030166120"/>
    <n v="930"/>
    <s v="Inv Booked"/>
    <s v="0002247524"/>
    <s v="Verkoop"/>
    <n v="170"/>
    <s v="Transport drops zone"/>
    <s v="9 - verwerkt"/>
    <n v="0"/>
    <m/>
    <d v="2023-04-18T00:00:00"/>
    <s v="DROP"/>
    <s v="0001010909652360103007_002"/>
    <m/>
    <m/>
    <m/>
    <s v="EUR"/>
    <n v="290.2"/>
    <s v="EUR"/>
    <n v="290.2"/>
    <s v="EUR"/>
    <n v="290.2"/>
    <n v="290.2"/>
    <n v="0"/>
    <s v="N"/>
    <n v="1223000414"/>
    <d v="2023-05-11T00:00:00"/>
    <m/>
    <d v="2023-04-18T00:00:00"/>
    <s v="00:00"/>
    <s v="23:59"/>
    <d v="2023-04-18T00:00:00"/>
    <s v="08:00"/>
    <s v="08:00"/>
    <n v="20"/>
    <s v="ce"/>
    <n v="23184"/>
    <n v="20"/>
    <n v="38"/>
    <s v="Kuehne+Nagel Tiel 3 Standpl"/>
    <s v="De Diepert 5"/>
    <s v="Tiel"/>
    <s v="4004 MA"/>
    <s v="NL"/>
    <x v="50"/>
    <s v="Fahrenheitweg 24"/>
    <x v="1"/>
    <s v="6101WR"/>
    <s v="NL"/>
    <s v="0002247524"/>
    <s v="0103007_002"/>
    <s v="31V"/>
    <s v="NL001131849B01"/>
    <n v="2"/>
    <n v="0"/>
    <n v="290.2"/>
    <s v="N"/>
    <s v="Peter Appel Transport B.V."/>
    <n v="36622"/>
    <d v="2023-04-18T00:00:00"/>
    <s v="08:19:00"/>
    <n v="0"/>
    <x v="1"/>
    <x v="15"/>
    <n v="4"/>
    <x v="1"/>
    <n v="1"/>
    <n v="20"/>
    <x v="1"/>
    <n v="290.2"/>
    <n v="0"/>
    <n v="290.2"/>
  </r>
  <r>
    <s v="COLGATE 3800 DEB."/>
    <s v="Colgate-Palmolive Nederland BV"/>
    <s v="101t"/>
    <n v="101090965104"/>
    <n v="101030166123"/>
    <n v="930"/>
    <s v="Inv Booked"/>
    <s v="0002247526"/>
    <s v="Verkoop"/>
    <n v="170"/>
    <s v="Transport drops zone"/>
    <s v="9 - verwerkt"/>
    <n v="0"/>
    <m/>
    <d v="2023-04-18T00:00:00"/>
    <s v="DROP"/>
    <s v="0001010909651040102898_002"/>
    <m/>
    <m/>
    <m/>
    <s v="EUR"/>
    <n v="333.96"/>
    <s v="EUR"/>
    <n v="333.96"/>
    <s v="EUR"/>
    <n v="333.96"/>
    <n v="333.96"/>
    <n v="0"/>
    <s v="N"/>
    <n v="1223000414"/>
    <d v="2023-05-11T00:00:00"/>
    <m/>
    <d v="2023-04-18T00:00:00"/>
    <s v="00:00"/>
    <s v="23:59"/>
    <d v="2023-04-18T00:00:00"/>
    <s v="07:00"/>
    <s v="07:00"/>
    <n v="26.4"/>
    <s v="ce"/>
    <n v="22350"/>
    <n v="26.4"/>
    <n v="47"/>
    <s v="Kuehne+Nagel Tiel 3 Standpl"/>
    <s v="De Diepert 5"/>
    <s v="Tiel"/>
    <s v="4004 MA"/>
    <s v="NL"/>
    <x v="1"/>
    <s v="Fahrenheitweg 1"/>
    <x v="1"/>
    <s v="6101WR"/>
    <s v="NL"/>
    <s v="0002247526"/>
    <s v="0102898_002"/>
    <s v="31V"/>
    <s v="NL001131849B01"/>
    <n v="2"/>
    <n v="0"/>
    <n v="333.96"/>
    <s v="N"/>
    <s v="Peter Appel Transport B.V."/>
    <n v="36622"/>
    <d v="2023-04-18T00:00:00"/>
    <s v="07:30:00"/>
    <n v="0"/>
    <x v="1"/>
    <x v="15"/>
    <n v="4"/>
    <x v="1"/>
    <n v="1"/>
    <n v="26.4"/>
    <x v="1"/>
    <n v="333.96"/>
    <n v="0"/>
    <n v="333.96"/>
  </r>
  <r>
    <s v="COLGATE 3800 DEB."/>
    <s v="Colgate-Palmolive Nederland BV"/>
    <s v="101t"/>
    <n v="101090965237"/>
    <n v="101030166124"/>
    <n v="930"/>
    <s v="Inv Booked"/>
    <s v="0002247525"/>
    <s v="Verkoop"/>
    <n v="170"/>
    <s v="Transport drops zone"/>
    <s v="9 - verwerkt"/>
    <n v="0"/>
    <m/>
    <d v="2023-04-18T00:00:00"/>
    <s v="DROP"/>
    <s v="0001010909652370103005_002"/>
    <m/>
    <m/>
    <m/>
    <s v="EUR"/>
    <n v="290.2"/>
    <s v="EUR"/>
    <n v="290.2"/>
    <s v="EUR"/>
    <n v="290.2"/>
    <n v="290.2"/>
    <n v="0"/>
    <s v="N"/>
    <n v="1223000414"/>
    <d v="2023-05-11T00:00:00"/>
    <m/>
    <d v="2023-04-18T00:00:00"/>
    <s v="00:00"/>
    <s v="23:59"/>
    <d v="2023-04-18T00:00:00"/>
    <s v="07:00"/>
    <s v="07:00"/>
    <n v="20"/>
    <s v="ce"/>
    <n v="23110"/>
    <n v="20"/>
    <n v="38"/>
    <s v="Kuehne+Nagel Tiel 3 Standpl"/>
    <s v="De Diepert 5"/>
    <s v="Tiel"/>
    <s v="4004 MA"/>
    <s v="NL"/>
    <x v="50"/>
    <s v="Fahrenheitweg 24"/>
    <x v="1"/>
    <s v="6101WR"/>
    <s v="NL"/>
    <s v="0002247525"/>
    <s v="0103005_002"/>
    <s v="31V"/>
    <s v="NL001131849B01"/>
    <n v="2"/>
    <n v="0"/>
    <n v="290.2"/>
    <s v="N"/>
    <s v="Peter Appel Transport B.V."/>
    <n v="36622"/>
    <d v="2023-04-18T00:00:00"/>
    <s v="07:19:00"/>
    <n v="0"/>
    <x v="1"/>
    <x v="15"/>
    <n v="4"/>
    <x v="1"/>
    <n v="1"/>
    <n v="20"/>
    <x v="1"/>
    <n v="290.2"/>
    <n v="0"/>
    <n v="290.2"/>
  </r>
  <r>
    <s v="COLGATE 3800 DEB."/>
    <s v="Colgate-Palmolive Nederland BV"/>
    <s v="101t"/>
    <n v="101090965242"/>
    <n v="101030166125"/>
    <n v="930"/>
    <s v="Inv Booked"/>
    <s v="0002247528"/>
    <s v="Verkoop"/>
    <n v="170"/>
    <s v="Transport drops zone"/>
    <s v="9 - verwerkt"/>
    <n v="0"/>
    <m/>
    <d v="2023-04-18T00:00:00"/>
    <s v="DROP"/>
    <s v="0001010909652420103013_003"/>
    <m/>
    <m/>
    <m/>
    <s v="EUR"/>
    <n v="281.76"/>
    <s v="EUR"/>
    <n v="281.76"/>
    <s v="EUR"/>
    <n v="281.76"/>
    <n v="281.76"/>
    <n v="0"/>
    <s v="N"/>
    <n v="1223000414"/>
    <d v="2023-05-11T00:00:00"/>
    <m/>
    <d v="2023-04-18T00:00:00"/>
    <s v="00:00"/>
    <s v="23:59"/>
    <d v="2023-04-18T00:00:00"/>
    <s v="11:00"/>
    <s v="11:00"/>
    <n v="24"/>
    <s v="ce"/>
    <n v="23304"/>
    <n v="24"/>
    <n v="41"/>
    <s v="Kuehne+Nagel Tiel 3 Standpl"/>
    <s v="De Diepert 5"/>
    <s v="Tiel"/>
    <s v="4004 MA"/>
    <s v="NL"/>
    <x v="1"/>
    <s v="Perenmarkt 15"/>
    <x v="2"/>
    <s v="1681PG"/>
    <s v="NL"/>
    <s v="0002247528"/>
    <s v="0103013_003"/>
    <s v="31V"/>
    <s v="NL001131849B01"/>
    <n v="2"/>
    <n v="0"/>
    <n v="281.76"/>
    <s v="N"/>
    <s v="Peter Appel Transport B.V."/>
    <n v="36622"/>
    <d v="2023-04-18T00:00:00"/>
    <s v="10:39:00"/>
    <n v="0"/>
    <x v="1"/>
    <x v="15"/>
    <n v="4"/>
    <x v="2"/>
    <n v="1"/>
    <n v="24"/>
    <x v="1"/>
    <n v="281.76"/>
    <n v="0"/>
    <n v="281.76"/>
  </r>
  <r>
    <s v="COLGATE 3800 DEB."/>
    <s v="Colgate-Palmolive Nederland BV"/>
    <s v="101t"/>
    <n v="101090965235"/>
    <n v="101030166127"/>
    <n v="930"/>
    <s v="Inv Booked"/>
    <s v="0002247511"/>
    <s v="Verkoop"/>
    <n v="170"/>
    <s v="Transport drops zone"/>
    <s v="9 - verwerkt"/>
    <n v="0"/>
    <m/>
    <d v="2023-04-18T00:00:00"/>
    <s v="DROP"/>
    <s v="0001010909652350103004_002"/>
    <m/>
    <m/>
    <m/>
    <s v="EUR"/>
    <n v="44.19"/>
    <s v="EUR"/>
    <n v="44.19"/>
    <s v="EUR"/>
    <n v="44.19"/>
    <n v="44.19"/>
    <n v="0"/>
    <s v="N"/>
    <n v="1223000414"/>
    <d v="2023-05-11T00:00:00"/>
    <m/>
    <d v="2023-04-18T00:00:00"/>
    <s v="00:00"/>
    <s v="23:59"/>
    <d v="2023-04-18T00:00:00"/>
    <s v="05:00"/>
    <s v="05:00"/>
    <n v="1.6"/>
    <s v="ce"/>
    <n v="804"/>
    <n v="1.6"/>
    <n v="1"/>
    <s v="Kuehne+Nagel Tiel 3 Standpl"/>
    <s v="De Diepert 5"/>
    <s v="Tiel"/>
    <s v="4004 MA"/>
    <s v="NL"/>
    <x v="19"/>
    <s v="SAFFIER  300"/>
    <x v="21"/>
    <s v="3316 LN"/>
    <s v="NL"/>
    <s v="0002247511"/>
    <s v="0103004_002"/>
    <s v="31V"/>
    <s v="NL001131849B01"/>
    <n v="2"/>
    <n v="0"/>
    <n v="44.19"/>
    <s v="N"/>
    <s v="Peter Appel Transport B.V."/>
    <n v="36622"/>
    <d v="2023-04-18T00:00:00"/>
    <s v="06:21:00"/>
    <n v="0"/>
    <x v="1"/>
    <x v="15"/>
    <n v="4"/>
    <x v="19"/>
    <n v="1"/>
    <n v="1.6"/>
    <x v="3"/>
    <n v="44.19"/>
    <n v="0"/>
    <n v="44.19"/>
  </r>
  <r>
    <s v="COLGATE 3800 DEB."/>
    <s v="Colgate-Palmolive Nederland BV"/>
    <s v="101t"/>
    <n v="101090965534"/>
    <n v="101030166128"/>
    <n v="930"/>
    <s v="Inv Booked"/>
    <s v="0002247509"/>
    <s v="Verkoop"/>
    <n v="170"/>
    <s v="Transport drops zone"/>
    <s v="9 - verwerkt"/>
    <n v="0"/>
    <m/>
    <d v="2023-04-18T00:00:00"/>
    <s v="DROP"/>
    <s v="0001010909655340103108_002"/>
    <m/>
    <m/>
    <m/>
    <s v="EUR"/>
    <n v="8.74"/>
    <s v="EUR"/>
    <n v="8.74"/>
    <s v="EUR"/>
    <n v="8.74"/>
    <n v="8.74"/>
    <n v="0"/>
    <s v="N"/>
    <n v="1223000414"/>
    <d v="2023-05-11T00:00:00"/>
    <m/>
    <d v="2023-04-18T00:00:00"/>
    <s v="00:00"/>
    <s v="23:59"/>
    <d v="2023-04-18T00:00:00"/>
    <s v="14:00"/>
    <s v="14:00"/>
    <n v="0.8"/>
    <s v="ce"/>
    <n v="166"/>
    <n v="0.8"/>
    <n v="0"/>
    <s v="Kuehne+Nagel Tiel 3 Standpl"/>
    <s v="De Diepert 5"/>
    <s v="Tiel"/>
    <s v="4004 MA"/>
    <s v="NL"/>
    <x v="14"/>
    <s v="Rood 24"/>
    <x v="17"/>
    <s v="6666LT"/>
    <s v="NL"/>
    <s v="0002247509"/>
    <s v="0103108_002"/>
    <s v="31V"/>
    <s v="NL001131849B01"/>
    <n v="2"/>
    <n v="0"/>
    <n v="8.74"/>
    <s v="N"/>
    <s v="Peter Appel Transport B.V."/>
    <n v="36622"/>
    <d v="2023-04-18T00:00:00"/>
    <s v="14:49:00"/>
    <n v="0"/>
    <x v="1"/>
    <x v="15"/>
    <n v="4"/>
    <x v="15"/>
    <n v="0"/>
    <s v=""/>
    <x v="5"/>
    <s v=""/>
    <n v="0"/>
    <s v=""/>
  </r>
  <r>
    <s v="COLGATE 3800 DEB."/>
    <s v="Colgate-Palmolive Nederland BV"/>
    <s v="101t"/>
    <n v="0"/>
    <n v="101030166129"/>
    <n v="980"/>
    <s v="Cancel No In"/>
    <s v="0001334319"/>
    <s v="Verkoop"/>
    <n v="170"/>
    <s v="Transport drops zone"/>
    <s v="0 - ingevoerd"/>
    <n v="0"/>
    <m/>
    <d v="2023-04-18T00:00:00"/>
    <m/>
    <m/>
    <n v="27.26"/>
    <n v="0.8"/>
    <m/>
    <s v="EUR"/>
    <n v="27.26"/>
    <s v="EUR"/>
    <n v="0"/>
    <s v="EUR"/>
    <n v="27.26"/>
    <n v="0"/>
    <n v="-27.26"/>
    <s v="N"/>
    <m/>
    <m/>
    <m/>
    <d v="2023-04-18T00:00:00"/>
    <s v="00:00"/>
    <s v="23:59"/>
    <d v="2023-04-18T00:00:00"/>
    <s v="08:00"/>
    <s v="15:00"/>
    <n v="0.8"/>
    <s v="ce"/>
    <n v="27"/>
    <n v="0.8"/>
    <n v="0"/>
    <s v="Kuehne+Nagel Tiel 3 Standpl"/>
    <s v="De Diepert 5"/>
    <s v="Tiel"/>
    <s v="4004 MA"/>
    <s v="NL"/>
    <x v="96"/>
    <s v="DE DIEPERT"/>
    <x v="57"/>
    <s v="4004 MA"/>
    <s v="NL"/>
    <s v="0001334319"/>
    <m/>
    <m/>
    <s v="NL001131849B01"/>
    <n v="2"/>
    <n v="0"/>
    <n v="0"/>
    <s v="N"/>
    <m/>
    <n v="36622"/>
    <d v="2023-04-18T00:00:00"/>
    <s v="15:00:00"/>
    <n v="0"/>
    <x v="1"/>
    <x v="15"/>
    <n v="4"/>
    <x v="41"/>
    <n v="0"/>
    <s v=""/>
    <x v="9"/>
    <s v=""/>
    <n v="0"/>
    <s v=""/>
  </r>
  <r>
    <s v="COLGATE 3800 DEB."/>
    <s v="Colgate-Palmolive Nederland BV"/>
    <s v="101t"/>
    <n v="101090965242"/>
    <n v="101030166113"/>
    <n v="930"/>
    <s v="Inv Booked"/>
    <s v="0002247508"/>
    <s v="Verkoop"/>
    <n v="170"/>
    <s v="Transport drops zone"/>
    <s v="9 - verwerkt"/>
    <n v="0"/>
    <m/>
    <d v="2023-04-18T00:00:00"/>
    <s v="DROP"/>
    <s v="0001010909652420103013_002"/>
    <m/>
    <m/>
    <m/>
    <s v="EUR"/>
    <n v="52.61"/>
    <s v="EUR"/>
    <n v="52.61"/>
    <s v="EUR"/>
    <n v="52.61"/>
    <n v="52.61"/>
    <n v="0"/>
    <s v="N"/>
    <n v="1223000414"/>
    <d v="2023-05-11T00:00:00"/>
    <m/>
    <d v="2023-04-18T00:00:00"/>
    <s v="00:00"/>
    <s v="23:59"/>
    <d v="2023-04-18T00:00:00"/>
    <s v="10:00"/>
    <s v="11:00"/>
    <n v="1.6"/>
    <s v="ce"/>
    <n v="1208"/>
    <n v="1.6"/>
    <n v="2"/>
    <s v="Kuehne+Nagel Tiel 3 Standpl"/>
    <s v="De Diepert 5"/>
    <s v="Tiel"/>
    <s v="4004 MA"/>
    <s v="NL"/>
    <x v="5"/>
    <s v="Kernweg 6"/>
    <x v="8"/>
    <s v="1627 LC"/>
    <s v="NL"/>
    <s v="0002247508"/>
    <s v="0103013_002"/>
    <s v="31V"/>
    <s v="NL001131849B01"/>
    <n v="2"/>
    <n v="0"/>
    <n v="52.61"/>
    <s v="N"/>
    <s v="Peter Appel Transport B.V."/>
    <n v="36622"/>
    <d v="2023-04-18T00:00:00"/>
    <s v="08:00:00"/>
    <n v="0"/>
    <x v="1"/>
    <x v="15"/>
    <n v="4"/>
    <x v="2"/>
    <n v="1"/>
    <n v="1.6"/>
    <x v="2"/>
    <n v="52.61"/>
    <n v="0"/>
    <n v="52.61"/>
  </r>
  <r>
    <s v="COLGATE 3800 DEB."/>
    <s v="Colgate-Palmolive Nederland BV"/>
    <s v="101t"/>
    <n v="101090965239"/>
    <n v="101030166121"/>
    <n v="930"/>
    <s v="Inv Booked"/>
    <s v="0002247529"/>
    <s v="Verkoop"/>
    <n v="170"/>
    <s v="Transport drops zone"/>
    <s v="9 - verwerkt"/>
    <n v="0"/>
    <m/>
    <d v="2023-04-18T00:00:00"/>
    <s v="DROP"/>
    <s v="0001010909652390103009_002"/>
    <m/>
    <m/>
    <m/>
    <s v="EUR"/>
    <n v="257.2"/>
    <s v="EUR"/>
    <n v="257.2"/>
    <s v="EUR"/>
    <n v="257.2"/>
    <n v="257.2"/>
    <n v="0"/>
    <s v="N"/>
    <n v="1223000414"/>
    <d v="2023-05-11T00:00:00"/>
    <m/>
    <d v="2023-04-18T00:00:00"/>
    <s v="00:00"/>
    <s v="23:59"/>
    <d v="2023-04-18T00:00:00"/>
    <s v="09:00"/>
    <s v="09:00"/>
    <n v="20"/>
    <s v="ce"/>
    <n v="23104"/>
    <n v="20"/>
    <n v="38"/>
    <s v="Kuehne+Nagel Tiel 3 Standpl"/>
    <s v="De Diepert 5"/>
    <s v="Tiel"/>
    <s v="4004 MA"/>
    <s v="NL"/>
    <x v="1"/>
    <s v="Perenmarkt 15"/>
    <x v="2"/>
    <s v="1681PG"/>
    <s v="NL"/>
    <s v="0002247529"/>
    <s v="0103009_002"/>
    <s v="31V"/>
    <s v="NL001131849B01"/>
    <n v="2"/>
    <n v="0"/>
    <n v="257.2"/>
    <s v="N"/>
    <s v="Peter Appel Transport B.V."/>
    <n v="36622"/>
    <d v="2023-04-18T00:00:00"/>
    <s v="09:22:00"/>
    <n v="0"/>
    <x v="1"/>
    <x v="15"/>
    <n v="4"/>
    <x v="2"/>
    <n v="1"/>
    <n v="20"/>
    <x v="1"/>
    <n v="257.2"/>
    <n v="0"/>
    <n v="257.2"/>
  </r>
  <r>
    <s v="COLGATE 3800 DEB."/>
    <s v="Colgate-Palmolive Nederland BV"/>
    <s v="101t"/>
    <n v="101090965225"/>
    <n v="101030166122"/>
    <n v="930"/>
    <s v="Inv Booked"/>
    <s v="0002247530"/>
    <s v="Verkoop"/>
    <n v="170"/>
    <s v="Transport drops zone"/>
    <s v="9 - verwerkt"/>
    <n v="0"/>
    <m/>
    <d v="2023-04-18T00:00:00"/>
    <s v="DROP"/>
    <s v="0001010909652250103000_005"/>
    <m/>
    <m/>
    <m/>
    <s v="EUR"/>
    <n v="27.26"/>
    <s v="EUR"/>
    <n v="27.26"/>
    <s v="EUR"/>
    <n v="27.26"/>
    <n v="27.26"/>
    <n v="0"/>
    <s v="N"/>
    <n v="1223000414"/>
    <d v="2023-05-11T00:00:00"/>
    <m/>
    <d v="2023-04-18T00:00:00"/>
    <s v="00:00"/>
    <s v="23:59"/>
    <d v="2023-04-18T00:00:00"/>
    <s v="08:00"/>
    <s v="16:00"/>
    <n v="0.8"/>
    <s v="ce"/>
    <n v="49"/>
    <n v="0.8"/>
    <n v="0"/>
    <s v="Kuehne+Nagel Tiel 3 Standpl"/>
    <s v="De Diepert 5"/>
    <s v="Tiel"/>
    <s v="4004 MA"/>
    <s v="NL"/>
    <x v="85"/>
    <s v="NIEUWPOORTKADE 2A"/>
    <x v="13"/>
    <s v="1055 RX"/>
    <s v="NL"/>
    <s v="0002247530"/>
    <s v="0103000_005"/>
    <s v="31V"/>
    <s v="NL001131849B01"/>
    <n v="2"/>
    <n v="0"/>
    <n v="27.26"/>
    <s v="N"/>
    <s v="Peter Appel Transport B.V."/>
    <n v="36622"/>
    <d v="2023-04-18T00:00:00"/>
    <s v="12:15:00"/>
    <n v="0"/>
    <x v="1"/>
    <x v="15"/>
    <n v="4"/>
    <x v="11"/>
    <n v="1"/>
    <n v="0.8"/>
    <x v="0"/>
    <n v="27.26"/>
    <n v="0"/>
    <n v="27.26"/>
  </r>
  <r>
    <s v="COLGATE 3800 DEB."/>
    <s v="Colgate-Palmolive Nederland BV"/>
    <s v="101t"/>
    <n v="101090965106"/>
    <n v="101030166126"/>
    <n v="980"/>
    <s v="Cancel No In"/>
    <s v="0002247527"/>
    <s v="Verkoop"/>
    <n v="170"/>
    <s v="Transport drops zone"/>
    <s v="0 - ingevoerd"/>
    <n v="0"/>
    <m/>
    <d v="2023-04-18T00:00:00"/>
    <s v="DROP"/>
    <s v="0001010909651060102899_002"/>
    <n v="333.96"/>
    <n v="26.4"/>
    <m/>
    <s v="EUR"/>
    <n v="333.96"/>
    <s v="EUR"/>
    <n v="0"/>
    <s v="EUR"/>
    <n v="333.96"/>
    <n v="0"/>
    <n v="-333.96"/>
    <s v="N"/>
    <m/>
    <m/>
    <m/>
    <d v="2023-04-18T00:00:00"/>
    <s v="00:00"/>
    <s v="23:59"/>
    <d v="2023-04-18T00:00:00"/>
    <s v="07:00"/>
    <s v="07:00"/>
    <n v="26.4"/>
    <s v="ce"/>
    <n v="21389"/>
    <n v="26.4"/>
    <n v="45"/>
    <s v="Kuehne+Nagel Tiel 3 Standpl"/>
    <s v="De Diepert 5"/>
    <s v="Tiel"/>
    <s v="4004 MA"/>
    <s v="NL"/>
    <x v="1"/>
    <s v="Fahrenheitweg 1"/>
    <x v="1"/>
    <s v="6101WR"/>
    <s v="NL"/>
    <s v="0002247527"/>
    <s v="0102899_002"/>
    <m/>
    <s v="NL001131849B01"/>
    <n v="2"/>
    <n v="0"/>
    <n v="0"/>
    <s v="N"/>
    <s v="Peter Appel Transport B.V."/>
    <n v="36622"/>
    <d v="2023-04-18T00:00:00"/>
    <s v="07:30:00"/>
    <n v="0"/>
    <x v="1"/>
    <x v="15"/>
    <n v="4"/>
    <x v="1"/>
    <n v="1"/>
    <n v="26.4"/>
    <x v="1"/>
    <n v="333.96"/>
    <n v="0"/>
    <n v="333.96"/>
  </r>
  <r>
    <s v="COLGATE 3800 DEB."/>
    <s v="Colgate-Palmolive Nederland BV"/>
    <s v="101t"/>
    <n v="101090965947"/>
    <n v="101030166218"/>
    <n v="930"/>
    <s v="Inv Booked"/>
    <s v="0002247547"/>
    <s v="Verkoop"/>
    <n v="170"/>
    <s v="Transport drops zone"/>
    <s v="9 - verwerkt"/>
    <n v="0"/>
    <m/>
    <d v="2023-04-19T00:00:00"/>
    <s v="DROP"/>
    <s v="0001010909659470103399_002"/>
    <m/>
    <m/>
    <m/>
    <s v="EUR"/>
    <n v="257.2"/>
    <s v="EUR"/>
    <n v="257.2"/>
    <s v="EUR"/>
    <n v="257.2"/>
    <n v="257.2"/>
    <n v="0"/>
    <s v="N"/>
    <n v="1223000414"/>
    <d v="2023-05-11T00:00:00"/>
    <m/>
    <d v="2023-04-19T00:00:00"/>
    <s v="00:00"/>
    <s v="23:59"/>
    <d v="2023-04-19T00:00:00"/>
    <s v="14:00"/>
    <s v="14:00"/>
    <n v="20"/>
    <s v="ce"/>
    <n v="23157"/>
    <n v="20"/>
    <n v="38"/>
    <s v="Kuehne+Nagel Tiel 3 Standpl"/>
    <s v="De Diepert 5"/>
    <s v="Tiel"/>
    <s v="4004 MA"/>
    <s v="NL"/>
    <x v="1"/>
    <s v="Perenmarkt 15"/>
    <x v="2"/>
    <s v="1681PG"/>
    <s v="NL"/>
    <s v="0002247547"/>
    <s v="0103399_002"/>
    <s v="31V"/>
    <s v="NL001131849B01"/>
    <n v="2"/>
    <n v="0"/>
    <n v="257.2"/>
    <s v="N"/>
    <s v="Peter Appel Transport B.V."/>
    <n v="36622"/>
    <d v="2023-04-19T00:00:00"/>
    <s v="12:42:00"/>
    <n v="0"/>
    <x v="2"/>
    <x v="15"/>
    <n v="4"/>
    <x v="2"/>
    <n v="1"/>
    <n v="20"/>
    <x v="1"/>
    <n v="257.2"/>
    <n v="0"/>
    <n v="257.2"/>
  </r>
  <r>
    <s v="COLGATE 3800 DEB."/>
    <s v="Colgate-Palmolive Nederland BV"/>
    <s v="101t"/>
    <n v="101090966157"/>
    <n v="101030166219"/>
    <n v="930"/>
    <s v="Inv Booked"/>
    <s v="0002247538"/>
    <s v="Verkoop"/>
    <n v="190"/>
    <s v="Transport Zone ritpr"/>
    <s v="9 - verwerkt"/>
    <n v="0"/>
    <m/>
    <d v="2023-04-19T00:00:00"/>
    <s v="DROP"/>
    <s v="0001010909661570103553_002"/>
    <m/>
    <m/>
    <m/>
    <s v="EUR"/>
    <n v="213.58"/>
    <s v="EUR"/>
    <n v="213.58"/>
    <s v="EUR"/>
    <n v="213.58"/>
    <n v="213.58"/>
    <n v="0"/>
    <s v="Y"/>
    <n v="1223000414"/>
    <d v="2023-05-11T00:00:00"/>
    <m/>
    <d v="2023-04-19T00:00:00"/>
    <s v="00:00"/>
    <s v="23:59"/>
    <d v="2023-04-19T00:00:00"/>
    <s v="02:15"/>
    <s v="02:45"/>
    <n v="7"/>
    <s v="ce"/>
    <n v="8427"/>
    <n v="7.2"/>
    <n v="17"/>
    <s v="Kuehne+Nagel Tiel 3 Standpl"/>
    <s v="De Diepert 5"/>
    <s v="Tiel"/>
    <s v="4004 MA"/>
    <s v="NL"/>
    <x v="24"/>
    <s v="Ravenswade 14"/>
    <x v="26"/>
    <s v="3439 LD"/>
    <s v="NL"/>
    <s v="0002247538"/>
    <s v="0103553_002"/>
    <s v="31V"/>
    <s v="NL001131849B01"/>
    <n v="2"/>
    <n v="0"/>
    <n v="213.58"/>
    <s v="N"/>
    <s v="Peter Appel Transport B.V."/>
    <n v="36624"/>
    <d v="2023-04-19T00:00:00"/>
    <s v="02:43:00"/>
    <n v="0"/>
    <x v="2"/>
    <x v="15"/>
    <n v="4"/>
    <x v="22"/>
    <n v="1"/>
    <n v="26.4"/>
    <x v="7"/>
    <n v="368.92"/>
    <n v="0"/>
    <n v="368.92"/>
  </r>
  <r>
    <s v="COLGATE 3800 DEB."/>
    <s v="Colgate-Palmolive Nederland BV"/>
    <s v="101t"/>
    <n v="101090966167"/>
    <n v="101030166220"/>
    <n v="930"/>
    <s v="Inv Booked"/>
    <s v="0002247551"/>
    <s v="Verkoop"/>
    <n v="170"/>
    <s v="Transport drops zone"/>
    <s v="9 - verwerkt"/>
    <n v="0"/>
    <m/>
    <d v="2023-04-19T00:00:00"/>
    <s v="DROP"/>
    <s v="0001010909661670103570_002"/>
    <m/>
    <m/>
    <m/>
    <s v="EUR"/>
    <n v="272.16000000000003"/>
    <s v="EUR"/>
    <n v="272.16000000000003"/>
    <s v="EUR"/>
    <n v="272.16000000000003"/>
    <n v="272.16000000000003"/>
    <n v="0"/>
    <s v="N"/>
    <n v="1223000414"/>
    <d v="2023-05-11T00:00:00"/>
    <m/>
    <d v="2023-04-19T00:00:00"/>
    <s v="00:00"/>
    <s v="23:59"/>
    <d v="2023-04-19T00:00:00"/>
    <s v="09:00"/>
    <s v="09:00"/>
    <n v="22.4"/>
    <s v="ce"/>
    <n v="20645"/>
    <n v="22.4"/>
    <n v="39"/>
    <s v="Kuehne+Nagel Tiel 3 Standpl"/>
    <s v="De Diepert 5"/>
    <s v="Tiel"/>
    <s v="4004 MA"/>
    <s v="NL"/>
    <x v="1"/>
    <s v="Perenmarkt 15"/>
    <x v="2"/>
    <s v="1681PG"/>
    <s v="NL"/>
    <s v="0002247551"/>
    <s v="0103570_002"/>
    <s v="31V"/>
    <s v="NL001131849B01"/>
    <n v="2"/>
    <n v="0"/>
    <n v="272.16000000000003"/>
    <s v="N"/>
    <s v="Peter Appel Transport B.V."/>
    <n v="36622"/>
    <d v="2023-04-19T00:00:00"/>
    <s v="10:18:00"/>
    <n v="0"/>
    <x v="2"/>
    <x v="15"/>
    <n v="4"/>
    <x v="2"/>
    <n v="1"/>
    <n v="22.4"/>
    <x v="1"/>
    <n v="272.16000000000003"/>
    <n v="0"/>
    <n v="272.16000000000003"/>
  </r>
  <r>
    <s v="COLGATE 3800 DEB."/>
    <s v="Colgate-Palmolive Nederland BV"/>
    <s v="101t"/>
    <n v="101090965953"/>
    <n v="101030166208"/>
    <n v="930"/>
    <s v="Inv Booked"/>
    <s v="0002247533"/>
    <s v="Verkoop"/>
    <n v="170"/>
    <s v="Transport drops zone"/>
    <s v="9 - verwerkt"/>
    <n v="0"/>
    <m/>
    <d v="2023-04-19T00:00:00"/>
    <s v="DROP"/>
    <s v="0001010909659530103407_002"/>
    <m/>
    <m/>
    <m/>
    <s v="EUR"/>
    <n v="182.69"/>
    <s v="EUR"/>
    <n v="182.69"/>
    <s v="EUR"/>
    <n v="182.69"/>
    <n v="182.69"/>
    <n v="0"/>
    <s v="N"/>
    <n v="1223000414"/>
    <d v="2023-05-11T00:00:00"/>
    <m/>
    <d v="2023-04-19T00:00:00"/>
    <s v="00:00"/>
    <s v="23:59"/>
    <d v="2023-04-19T00:00:00"/>
    <s v="17:00"/>
    <s v="17:00"/>
    <n v="26.4"/>
    <s v="ce"/>
    <n v="23760"/>
    <n v="26.4"/>
    <n v="45"/>
    <s v="Kuehne+Nagel Tiel 3 Standpl"/>
    <s v="De Diepert 5"/>
    <s v="Tiel"/>
    <s v="4004 MA"/>
    <s v="NL"/>
    <x v="14"/>
    <s v="Rood 24"/>
    <x v="17"/>
    <s v="6666LT"/>
    <s v="NL"/>
    <s v="0002247533"/>
    <s v="0103407_002"/>
    <s v="31V"/>
    <s v="NL001131849B01"/>
    <n v="2"/>
    <n v="0"/>
    <n v="182.69"/>
    <s v="N"/>
    <s v="Peter Appel Transport B.V."/>
    <n v="36622"/>
    <d v="2023-04-19T00:00:00"/>
    <s v="18:01:00"/>
    <n v="0"/>
    <x v="2"/>
    <x v="15"/>
    <n v="4"/>
    <x v="15"/>
    <n v="1"/>
    <n v="26.4"/>
    <x v="5"/>
    <n v="182.69"/>
    <n v="0"/>
    <n v="182.69"/>
  </r>
  <r>
    <s v="COLGATE 3800 DEB."/>
    <s v="Colgate-Palmolive Nederland BV"/>
    <s v="101t"/>
    <n v="101090965948"/>
    <n v="101030166209"/>
    <n v="930"/>
    <s v="Inv Booked"/>
    <s v="0002247540"/>
    <s v="Verkoop"/>
    <n v="170"/>
    <s v="Transport drops zone"/>
    <s v="9 - verwerkt"/>
    <n v="0"/>
    <m/>
    <d v="2023-04-19T00:00:00"/>
    <s v="DROP"/>
    <s v="0001010909659480103402_002"/>
    <m/>
    <m/>
    <m/>
    <s v="EUR"/>
    <n v="27.76"/>
    <s v="EUR"/>
    <n v="27.76"/>
    <s v="EUR"/>
    <n v="27.76"/>
    <n v="27.76"/>
    <n v="0"/>
    <s v="N"/>
    <n v="1223000414"/>
    <d v="2023-05-11T00:00:00"/>
    <m/>
    <d v="2023-04-19T00:00:00"/>
    <s v="00:00"/>
    <s v="23:59"/>
    <d v="2023-04-19T00:00:00"/>
    <s v="14:00"/>
    <s v="14:00"/>
    <n v="1.6"/>
    <s v="ce"/>
    <n v="562"/>
    <n v="1.6"/>
    <n v="0"/>
    <s v="Kuehne+Nagel Tiel 3 Standpl"/>
    <s v="De Diepert 5"/>
    <s v="Tiel"/>
    <s v="4004 MA"/>
    <s v="NL"/>
    <x v="22"/>
    <s v="Basisweg 7"/>
    <x v="25"/>
    <s v="1951NG"/>
    <s v="NL"/>
    <s v="0002247540"/>
    <s v="0103402_002"/>
    <s v="31V"/>
    <s v="NL001131849B01"/>
    <n v="2"/>
    <n v="0"/>
    <n v="27.76"/>
    <s v="N"/>
    <s v="Peter Appel Transport B.V."/>
    <n v="36622"/>
    <d v="2023-04-19T00:00:00"/>
    <s v="15:12:00"/>
    <n v="0"/>
    <x v="2"/>
    <x v="15"/>
    <n v="4"/>
    <x v="17"/>
    <n v="1"/>
    <n v="8"/>
    <x v="0"/>
    <n v="138.80000000000001"/>
    <n v="0"/>
    <n v="138.80000000000001"/>
  </r>
  <r>
    <s v="COLGATE 3800 DEB."/>
    <s v="Colgate-Palmolive Nederland BV"/>
    <s v="101t"/>
    <n v="101090966161"/>
    <n v="101030166214"/>
    <n v="930"/>
    <s v="Inv Booked"/>
    <s v="0002247545"/>
    <s v="Verkoop"/>
    <n v="170"/>
    <s v="Transport drops zone"/>
    <s v="9 - verwerkt"/>
    <n v="0"/>
    <m/>
    <d v="2023-04-19T00:00:00"/>
    <s v="DROP"/>
    <s v="0001010909661610103558_002"/>
    <m/>
    <m/>
    <m/>
    <s v="EUR"/>
    <n v="26.71"/>
    <s v="EUR"/>
    <n v="26.71"/>
    <s v="EUR"/>
    <n v="26.71"/>
    <n v="26.71"/>
    <n v="0"/>
    <s v="N"/>
    <n v="1223000414"/>
    <d v="2023-05-11T00:00:00"/>
    <m/>
    <d v="2023-04-19T00:00:00"/>
    <s v="00:00"/>
    <s v="23:59"/>
    <d v="2023-04-19T00:00:00"/>
    <s v="13:00"/>
    <s v="13:00"/>
    <n v="1.6"/>
    <s v="ce"/>
    <n v="799"/>
    <n v="1.6"/>
    <n v="0"/>
    <s v="Kuehne+Nagel Tiel 3 Standpl"/>
    <s v="De Diepert 5"/>
    <s v="Tiel"/>
    <s v="4004 MA"/>
    <s v="NL"/>
    <x v="25"/>
    <s v="Hollandweg 30"/>
    <x v="4"/>
    <s v="2665 MT"/>
    <s v="NL"/>
    <s v="0002247545"/>
    <s v="0103558_002"/>
    <s v="31V"/>
    <s v="NL001131849B01"/>
    <n v="2"/>
    <n v="0"/>
    <n v="26.71"/>
    <s v="N"/>
    <s v="Peter Appel Transport B.V."/>
    <n v="36622"/>
    <d v="2023-04-19T00:00:00"/>
    <s v="15:40:00"/>
    <n v="0"/>
    <x v="2"/>
    <x v="15"/>
    <n v="4"/>
    <x v="4"/>
    <n v="1"/>
    <n v="6.4"/>
    <x v="0"/>
    <n v="106.83000000000001"/>
    <n v="0"/>
    <n v="106.83000000000001"/>
  </r>
  <r>
    <s v="COLGATE 3800 DEB."/>
    <s v="Colgate-Palmolive Nederland BV"/>
    <s v="101t"/>
    <n v="101090965950"/>
    <n v="101030166216"/>
    <n v="930"/>
    <s v="Inv Booked"/>
    <s v="0002247534"/>
    <s v="Verkoop"/>
    <n v="170"/>
    <s v="Transport drops zone"/>
    <s v="9 - verwerkt"/>
    <n v="0"/>
    <m/>
    <d v="2023-04-19T00:00:00"/>
    <s v="DROP"/>
    <s v="0001010909659500103405_002"/>
    <m/>
    <m/>
    <m/>
    <s v="EUR"/>
    <n v="5.98"/>
    <s v="EUR"/>
    <n v="5.98"/>
    <s v="EUR"/>
    <n v="5.98"/>
    <n v="5.98"/>
    <n v="0"/>
    <s v="N"/>
    <n v="1223000414"/>
    <d v="2023-05-11T00:00:00"/>
    <m/>
    <d v="2023-04-19T00:00:00"/>
    <s v="00:00"/>
    <s v="23:59"/>
    <d v="2023-04-19T00:00:00"/>
    <s v="14:00"/>
    <s v="14:00"/>
    <n v="0.8"/>
    <s v="ce"/>
    <n v="108"/>
    <n v="0.8"/>
    <n v="0"/>
    <s v="Kuehne+Nagel Tiel 3 Standpl"/>
    <s v="De Diepert 5"/>
    <s v="Tiel"/>
    <s v="4004 MA"/>
    <s v="NL"/>
    <x v="14"/>
    <s v="Rood 24"/>
    <x v="17"/>
    <s v="6666LT"/>
    <s v="NL"/>
    <s v="0002247534"/>
    <s v="0103405_002"/>
    <s v="31V"/>
    <s v="NL001131849B01"/>
    <n v="2"/>
    <n v="0"/>
    <n v="5.98"/>
    <s v="N"/>
    <s v="Peter Appel Transport B.V."/>
    <n v="36622"/>
    <d v="2023-04-19T00:00:00"/>
    <s v="14:59:00"/>
    <n v="0"/>
    <x v="2"/>
    <x v="15"/>
    <n v="4"/>
    <x v="15"/>
    <n v="1"/>
    <n v="22.400000000000002"/>
    <x v="5"/>
    <n v="167.54999999999998"/>
    <n v="0"/>
    <n v="167.54999999999998"/>
  </r>
  <r>
    <s v="COLGATE 3800 DEB."/>
    <s v="Colgate-Palmolive Nederland BV"/>
    <s v="101t"/>
    <n v="101090965733"/>
    <n v="101030166217"/>
    <n v="930"/>
    <s v="Inv Booked"/>
    <s v="0002247532"/>
    <s v="Verkoop"/>
    <n v="170"/>
    <s v="Transport drops zone"/>
    <s v="9 - verwerkt"/>
    <n v="0"/>
    <m/>
    <d v="2023-04-19T00:00:00"/>
    <s v="DROP"/>
    <s v="0001010909657330103294_003"/>
    <m/>
    <m/>
    <m/>
    <s v="EUR"/>
    <n v="27.26"/>
    <s v="EUR"/>
    <n v="27.26"/>
    <s v="EUR"/>
    <n v="27.26"/>
    <n v="27.26"/>
    <n v="0"/>
    <s v="N"/>
    <n v="1223000414"/>
    <d v="2023-05-11T00:00:00"/>
    <m/>
    <d v="2023-04-19T00:00:00"/>
    <s v="00:00"/>
    <s v="23:59"/>
    <d v="2023-04-19T00:00:00"/>
    <s v="08:00"/>
    <s v="16:00"/>
    <n v="0.8"/>
    <s v="ce"/>
    <n v="62"/>
    <n v="0.8"/>
    <n v="0"/>
    <s v="Kuehne+Nagel Tiel 3 Standpl"/>
    <s v="De Diepert 5"/>
    <s v="Tiel"/>
    <s v="4004 MA"/>
    <s v="NL"/>
    <x v="44"/>
    <s v="De Panoven 21"/>
    <x v="6"/>
    <s v="4191GW"/>
    <s v="NL"/>
    <s v="0002247532"/>
    <s v="0103294_003"/>
    <s v="31V"/>
    <s v="NL001131849B01"/>
    <n v="2"/>
    <n v="0"/>
    <n v="27.26"/>
    <s v="N"/>
    <s v="Peter Appel Transport B.V."/>
    <n v="36622"/>
    <d v="2023-04-19T00:00:00"/>
    <s v="16:29:00"/>
    <n v="0"/>
    <x v="2"/>
    <x v="15"/>
    <n v="4"/>
    <x v="6"/>
    <n v="1"/>
    <n v="0.8"/>
    <x v="6"/>
    <n v="27.26"/>
    <n v="0"/>
    <n v="27.26"/>
  </r>
  <r>
    <s v="COLGATE 3800 DEB."/>
    <s v="Colgate-Palmolive Nederland BV"/>
    <s v="101t"/>
    <n v="101090966157"/>
    <n v="101030166215"/>
    <n v="930"/>
    <s v="Inv Booked"/>
    <s v="0001334335"/>
    <s v="Verkoop"/>
    <n v="190"/>
    <s v="Transport Zone ritpr"/>
    <s v="9 - verwerkt"/>
    <n v="0"/>
    <m/>
    <d v="2023-04-19T00:00:00"/>
    <s v="DROP"/>
    <s v="0001010909661570103553_002"/>
    <m/>
    <m/>
    <m/>
    <s v="EUR"/>
    <n v="19.420000000000002"/>
    <s v="EUR"/>
    <n v="19.420000000000002"/>
    <s v="EUR"/>
    <n v="19.420000000000002"/>
    <n v="19.420000000000002"/>
    <n v="0"/>
    <s v="N"/>
    <n v="1223000414"/>
    <d v="2023-05-11T00:00:00"/>
    <m/>
    <d v="2023-04-19T00:00:00"/>
    <s v="00:00"/>
    <s v="23:59"/>
    <d v="2023-04-19T00:00:00"/>
    <s v="02:15"/>
    <s v="02:45"/>
    <n v="2.4"/>
    <s v="ce"/>
    <n v="2097"/>
    <n v="2.4"/>
    <n v="2"/>
    <s v="Kuehne+Nagel Tiel 3 Standpl"/>
    <s v="De Diepert 5"/>
    <s v="Tiel"/>
    <s v="4004 MA"/>
    <s v="NL"/>
    <x v="55"/>
    <s v="Ravenswade 14"/>
    <x v="26"/>
    <s v="3439 LD"/>
    <s v="NL"/>
    <s v="0001334335"/>
    <s v="0103553_002"/>
    <s v="31V"/>
    <s v="NL001131849B01"/>
    <n v="2"/>
    <n v="0"/>
    <n v="19.420000000000002"/>
    <s v="N"/>
    <s v="Peter Appel Transport B.V."/>
    <n v="36624"/>
    <d v="2023-04-19T00:00:00"/>
    <s v="02:43:00"/>
    <n v="0"/>
    <x v="2"/>
    <x v="15"/>
    <n v="4"/>
    <x v="22"/>
    <n v="0"/>
    <s v=""/>
    <x v="7"/>
    <s v=""/>
    <n v="0"/>
    <s v=""/>
  </r>
  <r>
    <s v="COLGATE 3800 DEB."/>
    <s v="Colgate-Palmolive Nederland BV"/>
    <s v="101t"/>
    <n v="101090966157"/>
    <n v="101030166211"/>
    <n v="930"/>
    <s v="Inv Booked"/>
    <s v="0002247541"/>
    <s v="Verkoop"/>
    <n v="190"/>
    <s v="Transport Zone ritpr"/>
    <s v="9 - verwerkt"/>
    <n v="0"/>
    <m/>
    <d v="2023-04-19T00:00:00"/>
    <s v="DROP"/>
    <s v="0001010909661570103553_002"/>
    <m/>
    <m/>
    <m/>
    <s v="EUR"/>
    <n v="84.14"/>
    <s v="EUR"/>
    <n v="84.14"/>
    <s v="EUR"/>
    <n v="84.14"/>
    <n v="84.14"/>
    <n v="0"/>
    <s v="N"/>
    <n v="1223000414"/>
    <d v="2023-05-11T00:00:00"/>
    <m/>
    <d v="2023-04-19T00:00:00"/>
    <s v="00:00"/>
    <s v="23:59"/>
    <d v="2023-04-19T00:00:00"/>
    <s v="02:15"/>
    <s v="02:45"/>
    <n v="10.4"/>
    <s v="ce"/>
    <n v="8421"/>
    <n v="10.4"/>
    <n v="16"/>
    <s v="Kuehne+Nagel Tiel 3 Standpl"/>
    <s v="De Diepert 5"/>
    <s v="Tiel"/>
    <s v="4004 MA"/>
    <s v="NL"/>
    <x v="24"/>
    <s v="Ravenswade 14"/>
    <x v="26"/>
    <s v="3439 LD"/>
    <s v="NL"/>
    <s v="0002247541"/>
    <s v="0103553_002"/>
    <s v="31V"/>
    <s v="NL001131849B01"/>
    <n v="2"/>
    <n v="0"/>
    <n v="84.14"/>
    <s v="N"/>
    <s v="Peter Appel Transport B.V."/>
    <n v="36624"/>
    <d v="2023-04-19T00:00:00"/>
    <s v="02:43:00"/>
    <n v="0"/>
    <x v="2"/>
    <x v="15"/>
    <n v="4"/>
    <x v="22"/>
    <n v="0"/>
    <s v=""/>
    <x v="7"/>
    <s v=""/>
    <n v="0"/>
    <s v=""/>
  </r>
  <r>
    <s v="COLGATE 3800 DEB."/>
    <s v="Colgate-Palmolive Nederland BV"/>
    <s v="101t"/>
    <n v="101090965936"/>
    <n v="101030166212"/>
    <n v="930"/>
    <s v="Inv Booked"/>
    <s v="0002247548"/>
    <s v="Verkoop"/>
    <n v="170"/>
    <s v="Transport drops zone"/>
    <s v="9 - verwerkt"/>
    <n v="0"/>
    <m/>
    <d v="2023-04-19T00:00:00"/>
    <s v="DROP"/>
    <s v="0001010909659360103396_002"/>
    <m/>
    <m/>
    <m/>
    <s v="EUR"/>
    <n v="333.96"/>
    <s v="EUR"/>
    <n v="333.96"/>
    <s v="EUR"/>
    <n v="333.96"/>
    <n v="333.96"/>
    <n v="0"/>
    <s v="N"/>
    <n v="1223000414"/>
    <d v="2023-05-11T00:00:00"/>
    <m/>
    <d v="2023-04-19T00:00:00"/>
    <s v="00:00"/>
    <s v="23:59"/>
    <d v="2023-04-19T00:00:00"/>
    <s v="10:30"/>
    <s v="10:30"/>
    <n v="26"/>
    <s v="ce"/>
    <n v="20603"/>
    <n v="26.4"/>
    <n v="47"/>
    <s v="Kuehne+Nagel Tiel 3 Standpl"/>
    <s v="De Diepert 5"/>
    <s v="Tiel"/>
    <s v="4004 MA"/>
    <s v="NL"/>
    <x v="1"/>
    <s v="Fahrenheitweg 1"/>
    <x v="1"/>
    <s v="6101WR"/>
    <s v="NL"/>
    <s v="0002247548"/>
    <s v="0103396_002"/>
    <s v="31V"/>
    <s v="NL001131849B01"/>
    <n v="2"/>
    <n v="0"/>
    <n v="333.96"/>
    <s v="N"/>
    <s v="Peter Appel Transport B.V."/>
    <n v="36622"/>
    <d v="2023-04-19T00:00:00"/>
    <s v="11:21:00"/>
    <n v="0"/>
    <x v="2"/>
    <x v="15"/>
    <n v="4"/>
    <x v="1"/>
    <n v="1"/>
    <n v="26.4"/>
    <x v="1"/>
    <n v="333.96"/>
    <n v="0"/>
    <n v="333.96"/>
  </r>
  <r>
    <s v="COLGATE 3800 DEB."/>
    <s v="Colgate-Palmolive Nederland BV"/>
    <s v="101t"/>
    <n v="101090966186"/>
    <n v="101030166213"/>
    <n v="930"/>
    <s v="Inv Booked"/>
    <s v="0002247535"/>
    <s v="Verkoop"/>
    <n v="170"/>
    <s v="Transport drops zone"/>
    <s v="9 - verwerkt"/>
    <n v="0"/>
    <m/>
    <d v="2023-04-19T00:00:00"/>
    <s v="DROP"/>
    <s v="0001010909661860103550_002"/>
    <m/>
    <m/>
    <m/>
    <s v="EUR"/>
    <n v="133.19999999999999"/>
    <s v="EUR"/>
    <n v="133.19999999999999"/>
    <s v="EUR"/>
    <n v="133.19999999999999"/>
    <n v="133.19999999999999"/>
    <n v="0"/>
    <s v="N"/>
    <n v="1223000414"/>
    <d v="2023-05-11T00:00:00"/>
    <m/>
    <d v="2023-04-19T00:00:00"/>
    <s v="00:00"/>
    <s v="23:59"/>
    <d v="2023-04-19T00:00:00"/>
    <s v="06:00"/>
    <s v="07:00"/>
    <n v="8"/>
    <s v="ce"/>
    <n v="4067"/>
    <n v="8"/>
    <n v="2"/>
    <s v="Kuehne+Nagel Tiel 3 Standpl"/>
    <s v="De Diepert 5"/>
    <s v="Tiel"/>
    <s v="4004 MA"/>
    <s v="NL"/>
    <x v="6"/>
    <s v="Insulindeweg 1"/>
    <x v="9"/>
    <s v="1462MJ"/>
    <s v="NL"/>
    <s v="0002247535"/>
    <s v="0103550_002"/>
    <s v="31V"/>
    <s v="NL001131849B01"/>
    <n v="2"/>
    <n v="0"/>
    <n v="133.19999999999999"/>
    <s v="N"/>
    <s v="Peter Appel Transport B.V."/>
    <n v="36622"/>
    <d v="2023-04-19T00:00:00"/>
    <s v="07:26:00"/>
    <n v="0"/>
    <x v="2"/>
    <x v="15"/>
    <n v="4"/>
    <x v="8"/>
    <n v="1"/>
    <n v="8"/>
    <x v="3"/>
    <n v="133.19999999999999"/>
    <n v="0"/>
    <n v="133.19999999999999"/>
  </r>
  <r>
    <s v="COLGATE 3800 DEB."/>
    <s v="Colgate-Palmolive Nederland BV"/>
    <s v="101t"/>
    <n v="101090966157"/>
    <n v="101030166210"/>
    <n v="930"/>
    <s v="Inv Booked"/>
    <s v="0002247543"/>
    <s v="Verkoop"/>
    <n v="190"/>
    <s v="Transport Zone ritpr"/>
    <s v="9 - verwerkt"/>
    <n v="0"/>
    <m/>
    <d v="2023-04-19T00:00:00"/>
    <s v="DROP"/>
    <s v="0001010909661570103553_002"/>
    <m/>
    <m/>
    <m/>
    <s v="EUR"/>
    <n v="19.420000000000002"/>
    <s v="EUR"/>
    <n v="19.420000000000002"/>
    <s v="EUR"/>
    <n v="19.420000000000002"/>
    <n v="19.420000000000002"/>
    <n v="0"/>
    <s v="N"/>
    <n v="1223000414"/>
    <d v="2023-05-11T00:00:00"/>
    <m/>
    <d v="2023-04-19T00:00:00"/>
    <s v="00:00"/>
    <s v="23:59"/>
    <d v="2023-04-19T00:00:00"/>
    <s v="02:15"/>
    <s v="02:45"/>
    <n v="2.4"/>
    <s v="ce"/>
    <n v="1620"/>
    <n v="2.4"/>
    <n v="3"/>
    <s v="Kuehne+Nagel Tiel 3 Standpl"/>
    <s v="De Diepert 5"/>
    <s v="Tiel"/>
    <s v="4004 MA"/>
    <s v="NL"/>
    <x v="24"/>
    <s v="Ravenswade 14"/>
    <x v="26"/>
    <s v="3439 LD"/>
    <s v="NL"/>
    <s v="0002247543"/>
    <s v="0103553_002"/>
    <s v="31V"/>
    <s v="NL001131849B01"/>
    <n v="2"/>
    <n v="0"/>
    <n v="19.420000000000002"/>
    <s v="N"/>
    <s v="Peter Appel Transport B.V."/>
    <n v="36624"/>
    <d v="2023-04-19T00:00:00"/>
    <s v="02:43:00"/>
    <n v="0"/>
    <x v="2"/>
    <x v="15"/>
    <n v="4"/>
    <x v="22"/>
    <n v="0"/>
    <s v=""/>
    <x v="7"/>
    <s v=""/>
    <n v="0"/>
    <s v=""/>
  </r>
  <r>
    <s v="COLGATE 3800 DEB."/>
    <s v="Colgate-Palmolive Nederland BV"/>
    <s v="101t"/>
    <n v="101090965948"/>
    <n v="101030166221"/>
    <n v="930"/>
    <s v="Inv Booked"/>
    <s v="0002247536"/>
    <s v="Verkoop"/>
    <n v="170"/>
    <s v="Transport drops zone"/>
    <s v="9 - verwerkt"/>
    <n v="0"/>
    <m/>
    <d v="2023-04-19T00:00:00"/>
    <s v="DROP"/>
    <s v="0001010909659480103402_002"/>
    <m/>
    <m/>
    <m/>
    <s v="EUR"/>
    <n v="111.04"/>
    <s v="EUR"/>
    <n v="111.04"/>
    <s v="EUR"/>
    <n v="111.04"/>
    <n v="111.04"/>
    <n v="0"/>
    <s v="N"/>
    <n v="1223000414"/>
    <d v="2023-05-11T00:00:00"/>
    <m/>
    <d v="2023-04-19T00:00:00"/>
    <s v="00:00"/>
    <s v="23:59"/>
    <d v="2023-04-19T00:00:00"/>
    <s v="14:00"/>
    <s v="14:00"/>
    <n v="6.4"/>
    <s v="ce"/>
    <n v="6521"/>
    <n v="6.4"/>
    <n v="11"/>
    <s v="Kuehne+Nagel Tiel 3 Standpl"/>
    <s v="De Diepert 5"/>
    <s v="Tiel"/>
    <s v="4004 MA"/>
    <s v="NL"/>
    <x v="22"/>
    <s v="Basisweg 7"/>
    <x v="25"/>
    <s v="1951NG"/>
    <s v="NL"/>
    <s v="0002247536"/>
    <s v="0103402_002"/>
    <s v="31V"/>
    <s v="NL001131849B01"/>
    <n v="2"/>
    <n v="0"/>
    <n v="111.04"/>
    <s v="N"/>
    <s v="Peter Appel Transport B.V."/>
    <n v="36622"/>
    <d v="2023-04-19T00:00:00"/>
    <s v="15:12:00"/>
    <n v="0"/>
    <x v="2"/>
    <x v="15"/>
    <n v="4"/>
    <x v="17"/>
    <n v="0"/>
    <s v=""/>
    <x v="0"/>
    <s v=""/>
    <n v="0"/>
    <s v=""/>
  </r>
  <r>
    <s v="COLGATE 3800 DEB."/>
    <s v="Colgate-Palmolive Nederland BV"/>
    <s v="101t"/>
    <n v="101090965950"/>
    <n v="101030166222"/>
    <n v="930"/>
    <s v="Inv Booked"/>
    <s v="0002247542"/>
    <s v="Verkoop"/>
    <n v="170"/>
    <s v="Transport drops zone"/>
    <s v="9 - verwerkt"/>
    <n v="0"/>
    <m/>
    <d v="2023-04-19T00:00:00"/>
    <s v="DROP"/>
    <s v="0001010909659500103405_002"/>
    <m/>
    <m/>
    <m/>
    <s v="EUR"/>
    <n v="161.57"/>
    <s v="EUR"/>
    <n v="161.57"/>
    <s v="EUR"/>
    <n v="161.57"/>
    <n v="161.57"/>
    <n v="0"/>
    <s v="N"/>
    <n v="1223000414"/>
    <d v="2023-05-11T00:00:00"/>
    <m/>
    <d v="2023-04-19T00:00:00"/>
    <s v="00:00"/>
    <s v="23:59"/>
    <d v="2023-04-19T00:00:00"/>
    <s v="14:00"/>
    <s v="14:00"/>
    <n v="21.6"/>
    <s v="ce"/>
    <n v="15748"/>
    <n v="21.6"/>
    <n v="30"/>
    <s v="Kuehne+Nagel Tiel 3 Standpl"/>
    <s v="De Diepert 5"/>
    <s v="Tiel"/>
    <s v="4004 MA"/>
    <s v="NL"/>
    <x v="14"/>
    <s v="Rood 24"/>
    <x v="17"/>
    <s v="6666LT"/>
    <s v="NL"/>
    <s v="0002247542"/>
    <s v="0103405_002"/>
    <s v="31V"/>
    <s v="NL001131849B01"/>
    <n v="2"/>
    <n v="0"/>
    <n v="161.57"/>
    <s v="N"/>
    <s v="Peter Appel Transport B.V."/>
    <n v="36622"/>
    <d v="2023-04-19T00:00:00"/>
    <s v="14:59:00"/>
    <n v="0"/>
    <x v="2"/>
    <x v="15"/>
    <n v="4"/>
    <x v="15"/>
    <n v="0"/>
    <s v=""/>
    <x v="5"/>
    <s v=""/>
    <n v="0"/>
    <s v=""/>
  </r>
  <r>
    <s v="COLGATE 3800 DEB."/>
    <s v="Colgate-Palmolive Nederland BV"/>
    <s v="101t"/>
    <n v="101090966157"/>
    <n v="101030166223"/>
    <n v="930"/>
    <s v="Inv Booked"/>
    <s v="0002247552"/>
    <s v="Verkoop"/>
    <n v="190"/>
    <s v="Transport Zone ritpr"/>
    <s v="9 - verwerkt"/>
    <n v="0"/>
    <m/>
    <d v="2023-04-19T00:00:00"/>
    <s v="DROP"/>
    <s v="0001010909661570103553_002"/>
    <m/>
    <m/>
    <m/>
    <s v="EUR"/>
    <n v="19.420000000000002"/>
    <s v="EUR"/>
    <n v="19.420000000000002"/>
    <s v="EUR"/>
    <n v="19.420000000000002"/>
    <n v="19.420000000000002"/>
    <n v="0"/>
    <s v="N"/>
    <n v="1223000414"/>
    <d v="2023-05-11T00:00:00"/>
    <m/>
    <d v="2023-04-19T00:00:00"/>
    <s v="00:00"/>
    <s v="23:59"/>
    <d v="2023-04-19T00:00:00"/>
    <s v="02:15"/>
    <s v="02:45"/>
    <n v="2.4"/>
    <s v="ce"/>
    <n v="1068"/>
    <n v="2.4"/>
    <n v="0"/>
    <s v="Kuehne+Nagel Tiel 3 Standpl"/>
    <s v="De Diepert 5"/>
    <s v="Tiel"/>
    <s v="4004 MA"/>
    <s v="NL"/>
    <x v="24"/>
    <s v="Ravenswade 14"/>
    <x v="26"/>
    <s v="3439 LD"/>
    <s v="NL"/>
    <s v="0002247552"/>
    <s v="0103553_002"/>
    <s v="31V"/>
    <s v="NL001131849B01"/>
    <n v="2"/>
    <n v="0"/>
    <n v="19.420000000000002"/>
    <s v="N"/>
    <s v="Peter Appel Transport B.V."/>
    <n v="36624"/>
    <d v="2023-04-19T00:00:00"/>
    <s v="02:43:00"/>
    <n v="0"/>
    <x v="2"/>
    <x v="15"/>
    <n v="4"/>
    <x v="22"/>
    <n v="0"/>
    <s v=""/>
    <x v="7"/>
    <s v=""/>
    <n v="0"/>
    <s v=""/>
  </r>
  <r>
    <s v="COLGATE 3800 DEB."/>
    <s v="Colgate-Palmolive Nederland BV"/>
    <s v="101t"/>
    <n v="101090965884"/>
    <n v="101030166224"/>
    <n v="930"/>
    <s v="Inv Booked"/>
    <s v="0002247555"/>
    <s v="Verkoop"/>
    <n v="170"/>
    <s v="Transport drops zone"/>
    <s v="9 - verwerkt"/>
    <n v="0"/>
    <m/>
    <d v="2023-04-19T00:00:00"/>
    <s v="DROP"/>
    <s v="0001010909658840103387_002"/>
    <m/>
    <m/>
    <m/>
    <s v="EUR"/>
    <n v="325.89"/>
    <s v="EUR"/>
    <n v="325.89"/>
    <s v="EUR"/>
    <n v="325.89"/>
    <n v="325.89"/>
    <n v="0"/>
    <s v="N"/>
    <n v="1223000414"/>
    <d v="2023-05-11T00:00:00"/>
    <m/>
    <d v="2023-04-19T00:00:00"/>
    <s v="00:00"/>
    <s v="23:59"/>
    <d v="2023-04-19T00:00:00"/>
    <s v="07:00"/>
    <s v="07:00"/>
    <n v="25.6"/>
    <s v="ce"/>
    <n v="19608"/>
    <n v="25.6"/>
    <n v="43"/>
    <s v="Kuehne+Nagel Tiel 3 Standpl"/>
    <s v="De Diepert 5"/>
    <s v="Tiel"/>
    <s v="4004 MA"/>
    <s v="NL"/>
    <x v="50"/>
    <s v="Fahrenheitweg 24"/>
    <x v="1"/>
    <s v="6101WR"/>
    <s v="NL"/>
    <s v="0002247555"/>
    <s v="0103387_002"/>
    <s v="31V"/>
    <s v="NL001131849B01"/>
    <n v="2"/>
    <n v="0"/>
    <n v="325.89"/>
    <s v="N"/>
    <s v="Peter Appel Transport B.V."/>
    <n v="36622"/>
    <d v="2023-04-19T00:00:00"/>
    <s v="07:29:00"/>
    <n v="0"/>
    <x v="2"/>
    <x v="15"/>
    <n v="4"/>
    <x v="1"/>
    <n v="1"/>
    <n v="25.6"/>
    <x v="1"/>
    <n v="325.89"/>
    <n v="0"/>
    <n v="325.89"/>
  </r>
  <r>
    <s v="COLGATE 3800 DEB."/>
    <s v="Colgate-Palmolive Nederland BV"/>
    <s v="101t"/>
    <n v="101090966157"/>
    <n v="101030166225"/>
    <n v="930"/>
    <s v="Inv Booked"/>
    <s v="0002247539"/>
    <s v="Verkoop"/>
    <n v="190"/>
    <s v="Transport Zone ritpr"/>
    <s v="9 - verwerkt"/>
    <n v="0"/>
    <m/>
    <d v="2023-04-19T00:00:00"/>
    <s v="DROP"/>
    <s v="0001010909661570103553_002"/>
    <m/>
    <m/>
    <m/>
    <s v="EUR"/>
    <n v="12.94"/>
    <s v="EUR"/>
    <n v="12.94"/>
    <s v="EUR"/>
    <n v="12.94"/>
    <n v="12.94"/>
    <n v="0"/>
    <s v="N"/>
    <n v="1223000414"/>
    <d v="2023-05-11T00:00:00"/>
    <m/>
    <d v="2023-04-19T00:00:00"/>
    <s v="00:00"/>
    <s v="23:59"/>
    <d v="2023-04-19T00:00:00"/>
    <s v="02:15"/>
    <s v="02:45"/>
    <n v="1.6"/>
    <s v="ce"/>
    <n v="1198"/>
    <n v="1.6"/>
    <n v="2"/>
    <s v="Kuehne+Nagel Tiel 3 Standpl"/>
    <s v="De Diepert 5"/>
    <s v="Tiel"/>
    <s v="4004 MA"/>
    <s v="NL"/>
    <x v="24"/>
    <s v="Ravenswade 14"/>
    <x v="26"/>
    <s v="3439 LD"/>
    <s v="NL"/>
    <s v="0002247539"/>
    <s v="0103553_002"/>
    <s v="31V"/>
    <s v="NL001131849B01"/>
    <n v="2"/>
    <n v="0"/>
    <n v="12.94"/>
    <s v="N"/>
    <s v="Peter Appel Transport B.V."/>
    <n v="36624"/>
    <d v="2023-04-19T00:00:00"/>
    <s v="02:43:00"/>
    <n v="0"/>
    <x v="2"/>
    <x v="15"/>
    <n v="4"/>
    <x v="22"/>
    <n v="0"/>
    <s v=""/>
    <x v="7"/>
    <s v=""/>
    <n v="0"/>
    <s v=""/>
  </r>
  <r>
    <s v="COLGATE 3800 DEB."/>
    <s v="Colgate-Palmolive Nederland BV"/>
    <s v="101t"/>
    <n v="101090965914"/>
    <n v="101030166226"/>
    <n v="930"/>
    <s v="Inv Booked"/>
    <s v="0002247546"/>
    <s v="Verkoop"/>
    <n v="170"/>
    <s v="Transport drops zone"/>
    <s v="9 - verwerkt"/>
    <n v="0"/>
    <m/>
    <d v="2023-04-19T00:00:00"/>
    <s v="DROP"/>
    <s v="0001010909659140103393_002"/>
    <m/>
    <m/>
    <m/>
    <s v="EUR"/>
    <n v="68.8"/>
    <s v="EUR"/>
    <n v="68.8"/>
    <s v="EUR"/>
    <n v="68.8"/>
    <n v="68.8"/>
    <n v="0"/>
    <s v="N"/>
    <n v="1223000414"/>
    <d v="2023-05-11T00:00:00"/>
    <m/>
    <d v="2023-04-19T00:00:00"/>
    <s v="00:00"/>
    <s v="23:59"/>
    <d v="2023-04-19T00:00:00"/>
    <s v="07:00"/>
    <s v="14:00"/>
    <n v="4"/>
    <s v="ce"/>
    <n v="2363"/>
    <n v="4"/>
    <n v="3"/>
    <s v="Kuehne+Nagel Tiel 3 Standpl"/>
    <s v="De Diepert 5"/>
    <s v="Tiel"/>
    <s v="4004 MA"/>
    <s v="NL"/>
    <x v="54"/>
    <s v="Zijlweg 18"/>
    <x v="45"/>
    <s v="5145NR"/>
    <s v="NL"/>
    <s v="0002247546"/>
    <s v="0103393_002"/>
    <s v="31V"/>
    <s v="NL001131849B01"/>
    <n v="2"/>
    <n v="0"/>
    <n v="68.8"/>
    <s v="N"/>
    <s v="Peter Appel Transport B.V."/>
    <n v="36622"/>
    <d v="2023-04-19T00:00:00"/>
    <s v="07:36:00"/>
    <n v="0"/>
    <x v="2"/>
    <x v="15"/>
    <n v="4"/>
    <x v="36"/>
    <n v="1"/>
    <n v="4"/>
    <x v="3"/>
    <n v="68.8"/>
    <n v="0"/>
    <n v="68.8"/>
  </r>
  <r>
    <s v="COLGATE 3800 DEB."/>
    <s v="Colgate-Palmolive Nederland BV"/>
    <s v="101t"/>
    <n v="101090965842"/>
    <n v="101030166227"/>
    <n v="930"/>
    <s v="Inv Booked"/>
    <s v="0002247550"/>
    <s v="Verkoop"/>
    <n v="170"/>
    <s v="Transport drops zone"/>
    <s v="9 - verwerkt"/>
    <n v="0"/>
    <m/>
    <d v="2023-04-19T00:00:00"/>
    <s v="DROP"/>
    <s v="0001010909658420103385_002"/>
    <m/>
    <m/>
    <m/>
    <s v="EUR"/>
    <n v="323.39"/>
    <s v="EUR"/>
    <n v="323.39"/>
    <s v="EUR"/>
    <n v="323.39"/>
    <n v="323.39"/>
    <n v="0"/>
    <s v="N"/>
    <n v="1223000414"/>
    <d v="2023-05-11T00:00:00"/>
    <m/>
    <d v="2023-04-19T00:00:00"/>
    <s v="00:00"/>
    <s v="23:59"/>
    <d v="2023-04-19T00:00:00"/>
    <s v="07:00"/>
    <s v="07:00"/>
    <n v="24.8"/>
    <s v="ce"/>
    <n v="22926"/>
    <n v="24.8"/>
    <n v="41"/>
    <s v="Kuehne+Nagel Tiel 3 Standpl"/>
    <s v="De Diepert 5"/>
    <s v="Tiel"/>
    <s v="4004 MA"/>
    <s v="NL"/>
    <x v="50"/>
    <s v="Fahrenheitweg 24"/>
    <x v="1"/>
    <s v="6101WR"/>
    <s v="NL"/>
    <s v="0002247550"/>
    <s v="0103385_002"/>
    <s v="31V"/>
    <s v="NL001131849B01"/>
    <n v="2"/>
    <n v="0"/>
    <n v="323.39"/>
    <s v="N"/>
    <s v="Peter Appel Transport B.V."/>
    <n v="36622"/>
    <d v="2023-04-19T00:00:00"/>
    <s v="07:27:00"/>
    <n v="0"/>
    <x v="2"/>
    <x v="15"/>
    <n v="4"/>
    <x v="1"/>
    <n v="1"/>
    <n v="24.8"/>
    <x v="1"/>
    <n v="323.39"/>
    <n v="0"/>
    <n v="323.39"/>
  </r>
  <r>
    <s v="COLGATE 3800 DEB."/>
    <s v="Colgate-Palmolive Nederland BV"/>
    <s v="101t"/>
    <n v="101090965912"/>
    <n v="101030166228"/>
    <n v="930"/>
    <s v="Inv Booked"/>
    <s v="0002247549"/>
    <s v="Verkoop"/>
    <n v="170"/>
    <s v="Transport drops zone"/>
    <s v="9 - verwerkt"/>
    <n v="0"/>
    <m/>
    <d v="2023-04-19T00:00:00"/>
    <s v="DROP"/>
    <s v="0001010909659120103391_002"/>
    <m/>
    <m/>
    <m/>
    <s v="EUR"/>
    <n v="333.96"/>
    <s v="EUR"/>
    <n v="333.96"/>
    <s v="EUR"/>
    <n v="333.96"/>
    <n v="333.96"/>
    <n v="0"/>
    <s v="N"/>
    <n v="1223000414"/>
    <d v="2023-05-11T00:00:00"/>
    <m/>
    <d v="2023-04-19T00:00:00"/>
    <s v="00:00"/>
    <s v="23:59"/>
    <d v="2023-04-19T00:00:00"/>
    <s v="08:00"/>
    <s v="08:00"/>
    <n v="26.4"/>
    <s v="ce"/>
    <n v="21117"/>
    <n v="26.4"/>
    <n v="43"/>
    <s v="Kuehne+Nagel Tiel 3 Standpl"/>
    <s v="De Diepert 5"/>
    <s v="Tiel"/>
    <s v="4004 MA"/>
    <s v="NL"/>
    <x v="50"/>
    <s v="Fahrenheitweg 24"/>
    <x v="1"/>
    <s v="6101WR"/>
    <s v="NL"/>
    <s v="0002247549"/>
    <s v="0103391_002"/>
    <s v="31V"/>
    <s v="NL001131849B01"/>
    <n v="2"/>
    <n v="0"/>
    <n v="333.96"/>
    <s v="N"/>
    <s v="Peter Appel Transport B.V."/>
    <n v="36622"/>
    <d v="2023-04-19T00:00:00"/>
    <s v="08:30:00"/>
    <n v="0"/>
    <x v="2"/>
    <x v="15"/>
    <n v="4"/>
    <x v="1"/>
    <n v="1"/>
    <n v="26.4"/>
    <x v="1"/>
    <n v="333.96"/>
    <n v="0"/>
    <n v="333.96"/>
  </r>
  <r>
    <s v="COLGATE 3800 DEB."/>
    <s v="Colgate-Palmolive Nederland BV"/>
    <s v="101t"/>
    <n v="101090965841"/>
    <n v="101030166229"/>
    <n v="930"/>
    <s v="Inv Booked"/>
    <s v="0002247553"/>
    <s v="Verkoop"/>
    <n v="170"/>
    <s v="Transport drops zone"/>
    <s v="9 - verwerkt"/>
    <n v="0"/>
    <m/>
    <d v="2023-04-19T00:00:00"/>
    <s v="DROP"/>
    <s v="0001010909658410103384_002"/>
    <m/>
    <m/>
    <m/>
    <s v="EUR"/>
    <n v="323.39"/>
    <s v="EUR"/>
    <n v="323.39"/>
    <s v="EUR"/>
    <n v="323.39"/>
    <n v="323.39"/>
    <n v="0"/>
    <s v="N"/>
    <n v="1223000414"/>
    <d v="2023-05-11T00:00:00"/>
    <m/>
    <d v="2023-04-19T00:00:00"/>
    <s v="00:00"/>
    <s v="23:59"/>
    <d v="2023-04-19T00:00:00"/>
    <s v="07:00"/>
    <s v="07:00"/>
    <n v="24.8"/>
    <s v="ce"/>
    <n v="19637"/>
    <n v="24.8"/>
    <n v="42"/>
    <s v="Kuehne+Nagel Tiel 3 Standpl"/>
    <s v="De Diepert 5"/>
    <s v="Tiel"/>
    <s v="4004 MA"/>
    <s v="NL"/>
    <x v="1"/>
    <s v="Fahrenheitweg 1"/>
    <x v="1"/>
    <s v="6101WR"/>
    <s v="NL"/>
    <s v="0002247553"/>
    <s v="0103384_002"/>
    <s v="31V"/>
    <s v="NL001131849B01"/>
    <n v="2"/>
    <n v="0"/>
    <n v="323.39"/>
    <s v="N"/>
    <s v="Peter Appel Transport B.V."/>
    <n v="36622"/>
    <d v="2023-04-19T00:00:00"/>
    <s v="07:27:00"/>
    <n v="0"/>
    <x v="2"/>
    <x v="15"/>
    <n v="4"/>
    <x v="1"/>
    <n v="1"/>
    <n v="24.8"/>
    <x v="1"/>
    <n v="323.39"/>
    <n v="0"/>
    <n v="323.39"/>
  </r>
  <r>
    <s v="COLGATE 3800 DEB."/>
    <s v="Colgate-Palmolive Nederland BV"/>
    <s v="101t"/>
    <n v="101090966161"/>
    <n v="101030166230"/>
    <n v="930"/>
    <s v="Inv Booked"/>
    <s v="0002247544"/>
    <s v="Verkoop"/>
    <n v="170"/>
    <s v="Transport drops zone"/>
    <s v="9 - verwerkt"/>
    <n v="0"/>
    <m/>
    <d v="2023-04-19T00:00:00"/>
    <s v="DROP"/>
    <s v="0001010909661610103558_002"/>
    <m/>
    <m/>
    <m/>
    <s v="EUR"/>
    <n v="80.12"/>
    <s v="EUR"/>
    <n v="80.12"/>
    <s v="EUR"/>
    <n v="80.12"/>
    <n v="80.12"/>
    <n v="0"/>
    <s v="N"/>
    <n v="1223000414"/>
    <d v="2023-05-11T00:00:00"/>
    <m/>
    <d v="2023-04-19T00:00:00"/>
    <s v="00:00"/>
    <s v="23:59"/>
    <d v="2023-04-19T00:00:00"/>
    <s v="13:00"/>
    <s v="13:00"/>
    <n v="4.8"/>
    <s v="ce"/>
    <n v="3645"/>
    <n v="4.8"/>
    <n v="5"/>
    <s v="Kuehne+Nagel Tiel 3 Standpl"/>
    <s v="De Diepert 5"/>
    <s v="Tiel"/>
    <s v="4004 MA"/>
    <s v="NL"/>
    <x v="25"/>
    <s v="Hollandweg 30"/>
    <x v="4"/>
    <s v="2665 MT"/>
    <s v="NL"/>
    <s v="0002247544"/>
    <s v="0103558_002"/>
    <s v="31V"/>
    <s v="NL001131849B01"/>
    <n v="2"/>
    <n v="0"/>
    <n v="80.12"/>
    <s v="N"/>
    <s v="Peter Appel Transport B.V."/>
    <n v="36622"/>
    <d v="2023-04-19T00:00:00"/>
    <s v="15:40:00"/>
    <n v="51"/>
    <x v="2"/>
    <x v="15"/>
    <n v="4"/>
    <x v="4"/>
    <n v="0"/>
    <s v=""/>
    <x v="0"/>
    <s v=""/>
    <n v="0"/>
    <s v=""/>
  </r>
  <r>
    <s v="COLGATE 3800 DEB."/>
    <s v="Colgate-Palmolive Nederland BV"/>
    <s v="101t"/>
    <n v="101090965949"/>
    <n v="101030166231"/>
    <n v="930"/>
    <s v="Inv Booked"/>
    <s v="0002247554"/>
    <s v="Verkoop"/>
    <n v="170"/>
    <s v="Transport drops zone"/>
    <s v="9 - verwerkt"/>
    <n v="0"/>
    <m/>
    <d v="2023-04-19T00:00:00"/>
    <s v="DROP"/>
    <s v="0001010909659490103404_002"/>
    <m/>
    <m/>
    <m/>
    <s v="EUR"/>
    <n v="123.01"/>
    <s v="EUR"/>
    <n v="123.01"/>
    <s v="EUR"/>
    <n v="123.01"/>
    <n v="123.01"/>
    <n v="0"/>
    <s v="N"/>
    <n v="1223000414"/>
    <d v="2023-05-11T00:00:00"/>
    <m/>
    <d v="2023-04-19T00:00:00"/>
    <s v="00:00"/>
    <s v="23:59"/>
    <d v="2023-04-19T00:00:00"/>
    <s v="14:00"/>
    <s v="14:00"/>
    <n v="12.8"/>
    <s v="ce"/>
    <n v="11477"/>
    <n v="12.8"/>
    <n v="21"/>
    <s v="Kuehne+Nagel Tiel 3 Standpl"/>
    <s v="De Diepert 5"/>
    <s v="Tiel"/>
    <s v="4004 MA"/>
    <s v="NL"/>
    <x v="14"/>
    <s v="Rood 24"/>
    <x v="17"/>
    <s v="6666LT"/>
    <s v="NL"/>
    <s v="0002247554"/>
    <s v="0103404_002"/>
    <s v="31V"/>
    <s v="NL001131849B01"/>
    <n v="2"/>
    <n v="0"/>
    <n v="123.01"/>
    <s v="N"/>
    <s v="Peter Appel Transport B.V."/>
    <n v="36622"/>
    <d v="2023-04-19T00:00:00"/>
    <s v="14:38:00"/>
    <n v="0"/>
    <x v="2"/>
    <x v="15"/>
    <n v="4"/>
    <x v="15"/>
    <n v="1"/>
    <n v="12.8"/>
    <x v="5"/>
    <n v="123.01"/>
    <n v="0"/>
    <n v="123.01"/>
  </r>
  <r>
    <s v="COLGATE 3800 DEB."/>
    <s v="Colgate-Palmolive Nederland BV"/>
    <s v="101t"/>
    <n v="101090966345"/>
    <n v="101030166314"/>
    <n v="930"/>
    <s v="Inv Booked"/>
    <s v="0002247578"/>
    <s v="Verkoop"/>
    <n v="170"/>
    <s v="Transport drops zone"/>
    <s v="9 - verwerkt"/>
    <n v="0"/>
    <m/>
    <d v="2023-04-20T00:00:00"/>
    <s v="DROP"/>
    <s v="0001010909663450103654_006"/>
    <m/>
    <m/>
    <m/>
    <s v="EUR"/>
    <n v="28.67"/>
    <s v="EUR"/>
    <n v="28.67"/>
    <s v="EUR"/>
    <n v="28.67"/>
    <n v="28.67"/>
    <n v="0"/>
    <s v="N"/>
    <n v="1223000414"/>
    <d v="2023-05-11T00:00:00"/>
    <m/>
    <d v="2023-04-20T00:00:00"/>
    <s v="00:00"/>
    <s v="23:59"/>
    <d v="2023-04-20T00:00:00"/>
    <s v="09:00"/>
    <s v="12:00"/>
    <n v="0.8"/>
    <s v="ce"/>
    <n v="113"/>
    <n v="0.8"/>
    <n v="0"/>
    <s v="Kuehne+Nagel Tiel 3 Standpl"/>
    <s v="De Diepert 5"/>
    <s v="Tiel"/>
    <s v="4004 MA"/>
    <s v="NL"/>
    <x v="52"/>
    <s v="Leeuwenveldseweg 3F"/>
    <x v="43"/>
    <s v="1382 LV"/>
    <s v="NL"/>
    <s v="0002247578"/>
    <s v="0103654_006"/>
    <s v="31V"/>
    <s v="NL001131849B01"/>
    <n v="2"/>
    <n v="0"/>
    <n v="28.67"/>
    <s v="N"/>
    <s v="Peter Appel Transport B.V."/>
    <n v="36622"/>
    <d v="2023-04-20T00:00:00"/>
    <s v="09:30:00"/>
    <n v="0"/>
    <x v="3"/>
    <x v="15"/>
    <n v="4"/>
    <x v="13"/>
    <n v="1"/>
    <n v="0.8"/>
    <x v="0"/>
    <n v="28.67"/>
    <n v="0"/>
    <n v="28.67"/>
  </r>
  <r>
    <s v="COLGATE 3800 DEB."/>
    <s v="Colgate-Palmolive Nederland BV"/>
    <s v="101t"/>
    <n v="101090966353"/>
    <n v="101030166315"/>
    <n v="930"/>
    <s v="Inv Booked"/>
    <s v="0002247586"/>
    <s v="Verkoop"/>
    <n v="170"/>
    <s v="Transport drops zone"/>
    <s v="9 - verwerkt"/>
    <n v="0"/>
    <m/>
    <d v="2023-04-20T00:00:00"/>
    <s v="DROP"/>
    <s v="0001010909663530103663_002"/>
    <m/>
    <m/>
    <m/>
    <s v="EUR"/>
    <n v="296.47000000000003"/>
    <s v="EUR"/>
    <n v="296.47000000000003"/>
    <s v="EUR"/>
    <n v="296.47000000000003"/>
    <n v="296.47000000000003"/>
    <n v="0"/>
    <s v="N"/>
    <n v="1223000414"/>
    <d v="2023-05-11T00:00:00"/>
    <m/>
    <d v="2023-04-20T00:00:00"/>
    <s v="00:00"/>
    <s v="23:59"/>
    <d v="2023-04-20T00:00:00"/>
    <s v="09:00"/>
    <s v="09:00"/>
    <n v="26"/>
    <s v="ce"/>
    <n v="16356"/>
    <n v="26.4"/>
    <n v="45"/>
    <s v="Kuehne+Nagel Tiel 3 Standpl"/>
    <s v="De Diepert 5"/>
    <s v="Tiel"/>
    <s v="4004 MA"/>
    <s v="NL"/>
    <x v="1"/>
    <s v="Perenmarkt 15"/>
    <x v="2"/>
    <s v="1681PG"/>
    <s v="NL"/>
    <s v="0002247586"/>
    <s v="0103663_002"/>
    <s v="31V"/>
    <s v="NL001131849B01"/>
    <n v="2"/>
    <n v="0"/>
    <n v="296.47000000000003"/>
    <s v="N"/>
    <s v="Peter Appel Transport B.V."/>
    <n v="36622"/>
    <d v="2023-04-20T00:00:00"/>
    <s v="09:49:00"/>
    <n v="0"/>
    <x v="3"/>
    <x v="15"/>
    <n v="4"/>
    <x v="2"/>
    <n v="1"/>
    <n v="26.4"/>
    <x v="1"/>
    <n v="296.47000000000003"/>
    <n v="0"/>
    <n v="296.47000000000003"/>
  </r>
  <r>
    <s v="COLGATE 3800 DEB."/>
    <s v="Colgate-Palmolive Nederland BV"/>
    <s v="101t"/>
    <n v="101090966356"/>
    <n v="101030166316"/>
    <n v="930"/>
    <s v="Inv Booked"/>
    <s v="0002247587"/>
    <s v="Verkoop"/>
    <n v="170"/>
    <s v="Transport drops zone"/>
    <s v="9 - verwerkt"/>
    <n v="0"/>
    <m/>
    <d v="2023-04-20T00:00:00"/>
    <s v="DROP"/>
    <s v="0001010909663560103667_003"/>
    <m/>
    <m/>
    <m/>
    <s v="EUR"/>
    <n v="107.91"/>
    <s v="EUR"/>
    <n v="107.91"/>
    <s v="EUR"/>
    <n v="107.91"/>
    <n v="107.91"/>
    <n v="0"/>
    <s v="N"/>
    <n v="1223000414"/>
    <d v="2023-05-11T00:00:00"/>
    <m/>
    <d v="2023-04-20T00:00:00"/>
    <s v="00:00"/>
    <s v="23:59"/>
    <d v="2023-04-20T00:00:00"/>
    <s v="06:00"/>
    <s v="14:30"/>
    <n v="5.6"/>
    <s v="ce"/>
    <n v="5399"/>
    <n v="5.6"/>
    <n v="8"/>
    <s v="Kuehne+Nagel Tiel 3 Standpl"/>
    <s v="De Diepert 5"/>
    <s v="Tiel"/>
    <s v="4004 MA"/>
    <s v="NL"/>
    <x v="36"/>
    <s v="Ada Byronweg 19"/>
    <x v="38"/>
    <s v="6045GM"/>
    <s v="NL"/>
    <s v="0002247587"/>
    <s v="0103667_003"/>
    <s v="31V"/>
    <s v="NL001131849B01"/>
    <n v="2"/>
    <n v="0"/>
    <n v="107.91"/>
    <s v="N"/>
    <s v="Peter Appel Transport B.V."/>
    <n v="36622"/>
    <d v="2023-04-20T00:00:00"/>
    <s v="12:44:00"/>
    <n v="49"/>
    <x v="3"/>
    <x v="15"/>
    <n v="4"/>
    <x v="23"/>
    <n v="1"/>
    <n v="5.6"/>
    <x v="8"/>
    <n v="107.91"/>
    <n v="0"/>
    <n v="107.91"/>
  </r>
  <r>
    <s v="COLGATE 3800 DEB."/>
    <s v="Colgate-Palmolive Nederland BV"/>
    <s v="101t"/>
    <n v="101090966722"/>
    <n v="101030166317"/>
    <n v="930"/>
    <s v="Inv Booked"/>
    <s v="0002247580"/>
    <s v="Verkoop"/>
    <n v="170"/>
    <s v="Transport drops zone"/>
    <s v="9 - verwerkt"/>
    <n v="0"/>
    <m/>
    <d v="2023-04-20T00:00:00"/>
    <s v="DROP"/>
    <s v="0001010909667220103925_002"/>
    <m/>
    <m/>
    <m/>
    <s v="EUR"/>
    <n v="290.2"/>
    <s v="EUR"/>
    <n v="290.2"/>
    <s v="EUR"/>
    <n v="290.2"/>
    <n v="290.2"/>
    <n v="0"/>
    <s v="N"/>
    <n v="1223000414"/>
    <d v="2023-05-11T00:00:00"/>
    <m/>
    <d v="2023-04-20T00:00:00"/>
    <s v="00:00"/>
    <s v="23:59"/>
    <d v="2023-04-20T00:00:00"/>
    <s v="17:00"/>
    <s v="17:00"/>
    <n v="20"/>
    <s v="ce"/>
    <n v="23155"/>
    <n v="20"/>
    <n v="38"/>
    <s v="Kuehne+Nagel Tiel 3 Standpl"/>
    <s v="De Diepert 5"/>
    <s v="Tiel"/>
    <s v="4004 MA"/>
    <s v="NL"/>
    <x v="1"/>
    <s v="Fahrenheitweg 1"/>
    <x v="1"/>
    <s v="6101WR"/>
    <s v="NL"/>
    <s v="0002247580"/>
    <s v="0103925_002"/>
    <s v="31V"/>
    <s v="NL001131849B01"/>
    <n v="2"/>
    <n v="0"/>
    <n v="290.2"/>
    <s v="N"/>
    <s v="Peter Appel Transport B.V."/>
    <n v="36622"/>
    <d v="2023-04-20T00:00:00"/>
    <s v="17:19:00"/>
    <n v="0"/>
    <x v="3"/>
    <x v="15"/>
    <n v="4"/>
    <x v="1"/>
    <n v="1"/>
    <n v="20"/>
    <x v="1"/>
    <n v="290.2"/>
    <n v="0"/>
    <n v="290.2"/>
  </r>
  <r>
    <s v="COLGATE 3800 DEB."/>
    <s v="Colgate-Palmolive Nederland BV"/>
    <s v="101t"/>
    <n v="101090966719"/>
    <n v="101030166318"/>
    <n v="930"/>
    <s v="Inv Booked"/>
    <s v="0002247585"/>
    <s v="Verkoop"/>
    <n v="170"/>
    <s v="Transport drops zone"/>
    <s v="9 - verwerkt"/>
    <n v="0"/>
    <m/>
    <d v="2023-04-20T00:00:00"/>
    <s v="DROP"/>
    <s v="0001010909667190103922_003"/>
    <m/>
    <m/>
    <m/>
    <s v="EUR"/>
    <n v="97.72"/>
    <s v="EUR"/>
    <n v="97.72"/>
    <s v="EUR"/>
    <n v="97.72"/>
    <n v="97.72"/>
    <n v="0"/>
    <s v="N"/>
    <n v="1223000414"/>
    <d v="2023-05-11T00:00:00"/>
    <m/>
    <d v="2023-04-20T00:00:00"/>
    <s v="00:00"/>
    <s v="23:59"/>
    <d v="2023-04-20T00:00:00"/>
    <s v="06:00"/>
    <s v="14:30"/>
    <n v="5.6"/>
    <s v="ce"/>
    <n v="6017"/>
    <n v="5.6"/>
    <n v="9"/>
    <s v="Kuehne+Nagel Tiel 3 Standpl"/>
    <s v="De Diepert 5"/>
    <s v="Tiel"/>
    <s v="4004 MA"/>
    <s v="NL"/>
    <x v="33"/>
    <s v="Tussenriemer 40"/>
    <x v="35"/>
    <s v="4704SR"/>
    <s v="NL"/>
    <s v="0002247585"/>
    <s v="0103922_003"/>
    <s v="31V"/>
    <s v="NL001131849B01"/>
    <n v="2"/>
    <n v="0"/>
    <n v="97.72"/>
    <s v="N"/>
    <s v="Peter Appel Transport B.V."/>
    <n v="36622"/>
    <d v="2023-04-20T00:00:00"/>
    <s v="13:32:00"/>
    <n v="0"/>
    <x v="3"/>
    <x v="15"/>
    <n v="4"/>
    <x v="29"/>
    <n v="1"/>
    <n v="5.6"/>
    <x v="8"/>
    <n v="97.72"/>
    <n v="0"/>
    <n v="97.72"/>
  </r>
  <r>
    <s v="COLGATE 3800 DEB."/>
    <s v="Colgate-Palmolive Nederland BV"/>
    <s v="101t"/>
    <n v="101090966347"/>
    <n v="101030166319"/>
    <n v="930"/>
    <s v="Inv Booked"/>
    <s v="0002247584"/>
    <s v="Verkoop"/>
    <n v="170"/>
    <s v="Transport drops zone"/>
    <s v="9 - verwerkt"/>
    <n v="0"/>
    <m/>
    <d v="2023-04-20T00:00:00"/>
    <s v="DROP"/>
    <s v="0001010909663470103655_004"/>
    <m/>
    <m/>
    <m/>
    <s v="EUR"/>
    <n v="91.01"/>
    <s v="EUR"/>
    <n v="91.01"/>
    <s v="EUR"/>
    <n v="91.01"/>
    <n v="91.01"/>
    <n v="0"/>
    <s v="N"/>
    <n v="1223000414"/>
    <d v="2023-05-11T00:00:00"/>
    <m/>
    <d v="2023-04-20T00:00:00"/>
    <s v="00:00"/>
    <s v="23:59"/>
    <d v="2023-04-20T00:00:00"/>
    <s v="06:00"/>
    <s v="14:30"/>
    <n v="4.8"/>
    <s v="ce"/>
    <n v="5245"/>
    <n v="4.8"/>
    <n v="8"/>
    <s v="Kuehne+Nagel Tiel 3 Standpl"/>
    <s v="De Diepert 5"/>
    <s v="Tiel"/>
    <s v="4004 MA"/>
    <s v="NL"/>
    <x v="30"/>
    <s v="Brandpuntlaan Zuid 1"/>
    <x v="4"/>
    <s v="2665NZ"/>
    <s v="NL"/>
    <s v="0002247584"/>
    <s v="0103655_004"/>
    <s v="31V"/>
    <s v="NL001131849B01"/>
    <n v="2"/>
    <n v="0"/>
    <n v="91.01"/>
    <s v="N"/>
    <s v="Peter Appel Transport B.V."/>
    <n v="36622"/>
    <d v="2023-04-20T00:00:00"/>
    <s v="10:53:00"/>
    <n v="56"/>
    <x v="3"/>
    <x v="15"/>
    <n v="4"/>
    <x v="4"/>
    <n v="1"/>
    <n v="4.8"/>
    <x v="8"/>
    <n v="91.01"/>
    <n v="0"/>
    <n v="91.01"/>
  </r>
  <r>
    <s v="COLGATE 3800 DEB."/>
    <s v="Colgate-Palmolive Nederland BV"/>
    <s v="101t"/>
    <n v="101090966718"/>
    <n v="101030166320"/>
    <n v="930"/>
    <s v="Inv Booked"/>
    <s v="0002247589"/>
    <s v="Verkoop"/>
    <n v="170"/>
    <s v="Transport drops zone"/>
    <s v="9 - verwerkt"/>
    <n v="0"/>
    <m/>
    <d v="2023-04-20T00:00:00"/>
    <s v="DROP"/>
    <s v="0001010909667180103917_003"/>
    <m/>
    <m/>
    <m/>
    <s v="EUR"/>
    <n v="115.58"/>
    <s v="EUR"/>
    <n v="115.58"/>
    <s v="EUR"/>
    <n v="115.58"/>
    <n v="115.58"/>
    <n v="0"/>
    <s v="N"/>
    <n v="1223000414"/>
    <d v="2023-05-11T00:00:00"/>
    <m/>
    <d v="2023-04-20T00:00:00"/>
    <s v="00:00"/>
    <s v="23:59"/>
    <d v="2023-04-20T00:00:00"/>
    <s v="06:00"/>
    <s v="14:30"/>
    <n v="6.4"/>
    <s v="ce"/>
    <n v="6634"/>
    <n v="6.4"/>
    <n v="10"/>
    <s v="Kuehne+Nagel Tiel 3 Standpl"/>
    <s v="De Diepert 5"/>
    <s v="Tiel"/>
    <s v="4004 MA"/>
    <s v="NL"/>
    <x v="34"/>
    <s v="Birnieweg 13"/>
    <x v="36"/>
    <s v="7418 HH"/>
    <s v="NL"/>
    <s v="0002247589"/>
    <s v="0103917_003"/>
    <s v="31V"/>
    <s v="NL001131849B01"/>
    <n v="2"/>
    <n v="0"/>
    <n v="115.58"/>
    <s v="N"/>
    <s v="Peter Appel Transport B.V."/>
    <n v="36622"/>
    <d v="2023-04-20T00:00:00"/>
    <s v="11:56:00"/>
    <n v="49"/>
    <x v="3"/>
    <x v="15"/>
    <n v="4"/>
    <x v="30"/>
    <n v="1"/>
    <n v="6.4"/>
    <x v="8"/>
    <n v="115.58"/>
    <n v="0"/>
    <n v="115.58"/>
  </r>
  <r>
    <s v="COLGATE 3800 DEB."/>
    <s v="Colgate-Palmolive Nederland BV"/>
    <s v="101t"/>
    <n v="101090966124"/>
    <n v="101030166289"/>
    <n v="930"/>
    <s v="Inv Booked"/>
    <s v="0002247561"/>
    <s v="Verkoop"/>
    <n v="200"/>
    <s v="Transport drops"/>
    <s v="9 - verwerkt"/>
    <n v="0"/>
    <m/>
    <d v="2023-04-20T00:00:00"/>
    <s v="DROP"/>
    <s v="0001010909661240103545_002"/>
    <m/>
    <m/>
    <m/>
    <s v="EUR"/>
    <n v="54.4"/>
    <s v="EUR"/>
    <n v="54.4"/>
    <s v="EUR"/>
    <n v="54.4"/>
    <n v="54.4"/>
    <n v="0"/>
    <s v="N"/>
    <n v="1223000414"/>
    <d v="2023-05-11T00:00:00"/>
    <m/>
    <d v="2023-04-20T00:00:00"/>
    <s v="00:00"/>
    <s v="23:59"/>
    <d v="2023-04-20T00:00:00"/>
    <s v="07:00"/>
    <s v="13:00"/>
    <n v="0.8"/>
    <s v="ce"/>
    <n v="23"/>
    <n v="0.8"/>
    <n v="0"/>
    <s v="Kuehne+Nagel Tiel 3 Standpl"/>
    <s v="De Diepert 5"/>
    <s v="Tiel"/>
    <s v="4004 MA"/>
    <s v="NL"/>
    <x v="35"/>
    <s v="POMPHOEKWEG 1"/>
    <x v="37"/>
    <s v="5222 BE"/>
    <s v="NL"/>
    <s v="0002247561"/>
    <s v="0103545_002"/>
    <s v="31V"/>
    <s v="NL001131849B01"/>
    <n v="2"/>
    <n v="0"/>
    <n v="54.4"/>
    <s v="N"/>
    <s v="Peter Appel Transport B.V."/>
    <n v="36744"/>
    <d v="2023-04-20T00:00:00"/>
    <s v="07:16:00"/>
    <n v="0"/>
    <x v="3"/>
    <x v="15"/>
    <n v="4"/>
    <x v="31"/>
    <n v="1"/>
    <n v="0.8"/>
    <x v="6"/>
    <n v="54.4"/>
    <n v="0"/>
    <n v="54.4"/>
  </r>
  <r>
    <s v="COLGATE 3800 DEB."/>
    <s v="Colgate-Palmolive Nederland BV"/>
    <s v="101t"/>
    <n v="101090966124"/>
    <n v="101030166290"/>
    <n v="930"/>
    <s v="Inv Booked"/>
    <s v="0002247563"/>
    <s v="Verkoop"/>
    <n v="200"/>
    <s v="Transport drops"/>
    <s v="9 - verwerkt"/>
    <n v="0"/>
    <m/>
    <d v="2023-04-20T00:00:00"/>
    <s v="DROP"/>
    <s v="0001010909661240103545_008"/>
    <m/>
    <m/>
    <m/>
    <s v="EUR"/>
    <n v="54.4"/>
    <s v="EUR"/>
    <n v="54.4"/>
    <s v="EUR"/>
    <n v="54.4"/>
    <n v="54.4"/>
    <n v="0"/>
    <s v="N"/>
    <n v="1223000414"/>
    <d v="2023-05-11T00:00:00"/>
    <m/>
    <d v="2023-04-20T00:00:00"/>
    <s v="00:00"/>
    <s v="23:59"/>
    <d v="2023-04-20T00:00:00"/>
    <s v="08:00"/>
    <s v="16:00"/>
    <n v="0.8"/>
    <s v="ce"/>
    <n v="20"/>
    <n v="0.8"/>
    <n v="0"/>
    <s v="Kuehne+Nagel Tiel 3 Standpl"/>
    <s v="De Diepert 5"/>
    <s v="Tiel"/>
    <s v="4004 MA"/>
    <s v="NL"/>
    <x v="68"/>
    <s v="Admiraalsplein 15"/>
    <x v="21"/>
    <s v="3317BA"/>
    <s v="NL"/>
    <s v="0002247563"/>
    <s v="0103545_008"/>
    <s v="31V"/>
    <s v="NL001131849B01"/>
    <n v="2"/>
    <n v="0"/>
    <n v="54.4"/>
    <s v="N"/>
    <s v="Peter Appel Transport B.V."/>
    <n v="36744"/>
    <d v="2023-04-20T00:00:00"/>
    <s v="14:47:00"/>
    <n v="0"/>
    <x v="3"/>
    <x v="15"/>
    <n v="4"/>
    <x v="19"/>
    <n v="1"/>
    <n v="0.8"/>
    <x v="6"/>
    <n v="54.4"/>
    <n v="0"/>
    <n v="54.4"/>
  </r>
  <r>
    <s v="COLGATE 3800 DEB."/>
    <s v="Colgate-Palmolive Nederland BV"/>
    <s v="101t"/>
    <n v="101090966124"/>
    <n v="101030166291"/>
    <n v="930"/>
    <s v="Inv Booked"/>
    <s v="0002247565"/>
    <s v="Verkoop"/>
    <n v="200"/>
    <s v="Transport drops"/>
    <s v="9 - verwerkt"/>
    <n v="0"/>
    <m/>
    <d v="2023-04-20T00:00:00"/>
    <s v="DROP"/>
    <s v="0001010909661240103545_003"/>
    <m/>
    <m/>
    <m/>
    <s v="EUR"/>
    <n v="54.4"/>
    <s v="EUR"/>
    <n v="54.4"/>
    <s v="EUR"/>
    <n v="54.4"/>
    <n v="54.4"/>
    <n v="0"/>
    <s v="N"/>
    <n v="1223000414"/>
    <d v="2023-05-11T00:00:00"/>
    <m/>
    <d v="2023-04-20T00:00:00"/>
    <s v="00:00"/>
    <s v="23:59"/>
    <d v="2023-04-20T00:00:00"/>
    <s v="07:00"/>
    <s v="12:00"/>
    <n v="0.8"/>
    <s v="ce"/>
    <n v="76"/>
    <n v="0.8"/>
    <n v="0"/>
    <s v="Kuehne+Nagel Tiel 3 Standpl"/>
    <s v="De Diepert 5"/>
    <s v="Tiel"/>
    <s v="4004 MA"/>
    <s v="NL"/>
    <x v="26"/>
    <s v="Park Forum 1129"/>
    <x v="29"/>
    <s v="5657 HK"/>
    <s v="NL"/>
    <s v="0002247565"/>
    <s v="0103545_003"/>
    <s v="31V"/>
    <s v="NL001131849B01"/>
    <n v="2"/>
    <n v="0"/>
    <n v="54.4"/>
    <s v="N"/>
    <s v="Peter Appel Transport B.V."/>
    <n v="36744"/>
    <d v="2023-04-20T00:00:00"/>
    <s v="08:14:00"/>
    <n v="0"/>
    <x v="3"/>
    <x v="15"/>
    <n v="4"/>
    <x v="25"/>
    <n v="1"/>
    <n v="0.8"/>
    <x v="6"/>
    <n v="54.4"/>
    <n v="0"/>
    <n v="54.4"/>
  </r>
  <r>
    <s v="COLGATE 3800 DEB."/>
    <s v="Colgate-Palmolive Nederland BV"/>
    <s v="101t"/>
    <n v="101090966124"/>
    <n v="101030166292"/>
    <n v="930"/>
    <s v="Inv Booked"/>
    <s v="0002247562"/>
    <s v="Verkoop"/>
    <n v="200"/>
    <s v="Transport drops"/>
    <s v="9 - verwerkt"/>
    <n v="0"/>
    <m/>
    <d v="2023-04-20T00:00:00"/>
    <s v="DROP"/>
    <s v="0001010909661240103545_005"/>
    <m/>
    <m/>
    <m/>
    <s v="EUR"/>
    <n v="54.4"/>
    <s v="EUR"/>
    <n v="54.4"/>
    <s v="EUR"/>
    <n v="54.4"/>
    <n v="54.4"/>
    <n v="0"/>
    <s v="N"/>
    <n v="1223000414"/>
    <d v="2023-05-11T00:00:00"/>
    <m/>
    <d v="2023-04-20T00:00:00"/>
    <s v="00:00"/>
    <s v="23:59"/>
    <d v="2023-04-20T00:00:00"/>
    <s v="07:00"/>
    <s v="12:00"/>
    <n v="0.8"/>
    <s v="ce"/>
    <n v="96"/>
    <n v="0.8"/>
    <n v="0"/>
    <s v="Kuehne+Nagel Tiel 3 Standpl"/>
    <s v="De Diepert 5"/>
    <s v="Tiel"/>
    <s v="4004 MA"/>
    <s v="NL"/>
    <x v="26"/>
    <s v="Bornhout 4"/>
    <x v="13"/>
    <s v="1046 BE"/>
    <s v="NL"/>
    <s v="0002247562"/>
    <s v="0103545_005"/>
    <s v="31V"/>
    <s v="NL001131849B01"/>
    <n v="2"/>
    <n v="0"/>
    <n v="54.4"/>
    <s v="N"/>
    <s v="Peter Appel Transport B.V."/>
    <n v="36744"/>
    <d v="2023-04-20T00:00:00"/>
    <s v="11:17:00"/>
    <n v="0"/>
    <x v="3"/>
    <x v="15"/>
    <n v="4"/>
    <x v="11"/>
    <n v="1"/>
    <n v="0.8"/>
    <x v="6"/>
    <n v="54.4"/>
    <n v="0"/>
    <n v="54.4"/>
  </r>
  <r>
    <s v="COLGATE 3800 DEB."/>
    <s v="Colgate-Palmolive Nederland BV"/>
    <s v="101t"/>
    <n v="101090966124"/>
    <n v="101030166293"/>
    <n v="930"/>
    <s v="Inv Booked"/>
    <s v="0002247560"/>
    <s v="Verkoop"/>
    <n v="200"/>
    <s v="Transport drops"/>
    <s v="9 - verwerkt"/>
    <n v="0"/>
    <m/>
    <d v="2023-04-20T00:00:00"/>
    <s v="DROP"/>
    <s v="0001010909661240103545_006"/>
    <m/>
    <m/>
    <m/>
    <s v="EUR"/>
    <n v="54.4"/>
    <s v="EUR"/>
    <n v="54.4"/>
    <s v="EUR"/>
    <n v="54.4"/>
    <n v="54.4"/>
    <n v="0"/>
    <s v="N"/>
    <n v="1223000414"/>
    <d v="2023-05-11T00:00:00"/>
    <m/>
    <d v="2023-04-20T00:00:00"/>
    <s v="00:00"/>
    <s v="23:59"/>
    <d v="2023-04-20T00:00:00"/>
    <s v="08:00"/>
    <s v="16:00"/>
    <n v="0.8"/>
    <s v="ce"/>
    <n v="40"/>
    <n v="0.8"/>
    <n v="0"/>
    <s v="Kuehne+Nagel Tiel 3 Standpl"/>
    <s v="De Diepert 5"/>
    <s v="Tiel"/>
    <s v="4004 MA"/>
    <s v="NL"/>
    <x v="58"/>
    <s v="Phoenixstraat 21"/>
    <x v="32"/>
    <s v="1812PP"/>
    <s v="NL"/>
    <s v="0002247560"/>
    <s v="0103545_006"/>
    <s v="31V"/>
    <s v="NL001131849B01"/>
    <n v="2"/>
    <n v="0"/>
    <n v="54.4"/>
    <s v="N"/>
    <s v="Peter Appel Transport B.V."/>
    <n v="36744"/>
    <d v="2023-04-20T00:00:00"/>
    <s v="12:15:00"/>
    <n v="0"/>
    <x v="3"/>
    <x v="15"/>
    <n v="4"/>
    <x v="28"/>
    <n v="1"/>
    <n v="0.8"/>
    <x v="6"/>
    <n v="54.4"/>
    <n v="0"/>
    <n v="54.4"/>
  </r>
  <r>
    <s v="COLGATE 3800 DEB."/>
    <s v="Colgate-Palmolive Nederland BV"/>
    <s v="101t"/>
    <n v="101090966124"/>
    <n v="101030166294"/>
    <n v="930"/>
    <s v="Inv Booked"/>
    <s v="0002247559"/>
    <s v="Verkoop"/>
    <n v="200"/>
    <s v="Transport drops"/>
    <s v="9 - verwerkt"/>
    <n v="0"/>
    <m/>
    <d v="2023-04-20T00:00:00"/>
    <s v="DROP"/>
    <s v="0001010909661240103545_007"/>
    <m/>
    <m/>
    <m/>
    <s v="EUR"/>
    <n v="54.4"/>
    <s v="EUR"/>
    <n v="54.4"/>
    <s v="EUR"/>
    <n v="54.4"/>
    <n v="54.4"/>
    <n v="0"/>
    <s v="N"/>
    <n v="1223000414"/>
    <d v="2023-05-11T00:00:00"/>
    <m/>
    <d v="2023-04-20T00:00:00"/>
    <s v="00:00"/>
    <s v="23:59"/>
    <d v="2023-04-20T00:00:00"/>
    <s v="08:00"/>
    <s v="16:00"/>
    <n v="0.8"/>
    <s v="ce"/>
    <n v="76"/>
    <n v="0.8"/>
    <n v="0"/>
    <s v="Kuehne+Nagel Tiel 3 Standpl"/>
    <s v="De Diepert 5"/>
    <s v="Tiel"/>
    <s v="4004 MA"/>
    <s v="NL"/>
    <x v="27"/>
    <s v="Nieuwehuizenweg 17"/>
    <x v="30"/>
    <s v="2314XP"/>
    <s v="NL"/>
    <s v="0002247559"/>
    <s v="0103545_007"/>
    <s v="31V"/>
    <s v="NL001131849B01"/>
    <n v="2"/>
    <n v="0"/>
    <n v="54.4"/>
    <s v="N"/>
    <s v="Peter Appel Transport B.V."/>
    <n v="36744"/>
    <d v="2023-04-20T00:00:00"/>
    <s v="13:34:00"/>
    <n v="0"/>
    <x v="3"/>
    <x v="15"/>
    <n v="4"/>
    <x v="26"/>
    <n v="1"/>
    <n v="0.8"/>
    <x v="0"/>
    <n v="54.4"/>
    <n v="0"/>
    <n v="54.4"/>
  </r>
  <r>
    <s v="COLGATE 3800 DEB."/>
    <s v="Colgate-Palmolive Nederland BV"/>
    <s v="101t"/>
    <n v="101090966124"/>
    <n v="101030166295"/>
    <n v="930"/>
    <s v="Inv Booked"/>
    <s v="0002247564"/>
    <s v="Verkoop"/>
    <n v="200"/>
    <s v="Transport drops"/>
    <s v="9 - verwerkt"/>
    <n v="0"/>
    <m/>
    <d v="2023-04-20T00:00:00"/>
    <s v="DROP"/>
    <s v="0001010909661240103545_004"/>
    <m/>
    <m/>
    <m/>
    <s v="EUR"/>
    <n v="54.4"/>
    <s v="EUR"/>
    <n v="54.4"/>
    <s v="EUR"/>
    <n v="54.4"/>
    <n v="54.4"/>
    <n v="0"/>
    <s v="N"/>
    <n v="1223000414"/>
    <d v="2023-05-11T00:00:00"/>
    <m/>
    <d v="2023-04-20T00:00:00"/>
    <s v="00:00"/>
    <s v="23:59"/>
    <d v="2023-04-20T00:00:00"/>
    <s v="08:00"/>
    <s v="16:00"/>
    <n v="0"/>
    <s v="ce"/>
    <n v="2"/>
    <n v="0.8"/>
    <n v="0"/>
    <s v="Kuehne+Nagel Tiel 3 Standpl"/>
    <s v="De Diepert 5"/>
    <s v="Tiel"/>
    <s v="4004 MA"/>
    <s v="NL"/>
    <x v="59"/>
    <s v="Tiranastraat 1"/>
    <x v="46"/>
    <s v="3404CJ"/>
    <s v="NL"/>
    <s v="0002247564"/>
    <s v="0103545_004"/>
    <s v="31V"/>
    <s v="NL001131849B01"/>
    <n v="2"/>
    <n v="0"/>
    <n v="54.4"/>
    <s v="N"/>
    <s v="Peter Appel Transport B.V."/>
    <n v="36744"/>
    <d v="2023-04-20T00:00:00"/>
    <s v="09:57:00"/>
    <n v="0"/>
    <x v="3"/>
    <x v="15"/>
    <n v="4"/>
    <x v="22"/>
    <n v="1"/>
    <n v="0.8"/>
    <x v="6"/>
    <n v="54.4"/>
    <n v="0"/>
    <n v="54.4"/>
  </r>
  <r>
    <s v="COLGATE 3800 DEB."/>
    <s v="Colgate-Palmolive Nederland BV"/>
    <s v="101t"/>
    <n v="101090966352"/>
    <n v="101030166296"/>
    <n v="930"/>
    <s v="Inv Booked"/>
    <s v="0002247568"/>
    <s v="Verkoop"/>
    <n v="170"/>
    <s v="Transport drops zone"/>
    <s v="9 - verwerkt"/>
    <n v="0"/>
    <m/>
    <d v="2023-04-20T00:00:00"/>
    <s v="DROP"/>
    <s v="0001010909663520103662_002"/>
    <m/>
    <m/>
    <m/>
    <s v="EUR"/>
    <n v="87.4"/>
    <s v="EUR"/>
    <n v="87.4"/>
    <s v="EUR"/>
    <n v="87.4"/>
    <n v="87.4"/>
    <n v="0"/>
    <s v="N"/>
    <n v="1223000414"/>
    <d v="2023-05-11T00:00:00"/>
    <m/>
    <d v="2023-04-20T00:00:00"/>
    <s v="00:00"/>
    <s v="23:59"/>
    <d v="2023-04-20T00:00:00"/>
    <s v="07:45"/>
    <s v="08:45"/>
    <n v="4"/>
    <s v="ce"/>
    <n v="2959"/>
    <n v="4"/>
    <n v="5"/>
    <s v="Kuehne+Nagel Tiel 3 Standpl"/>
    <s v="De Diepert 5"/>
    <s v="Tiel"/>
    <s v="4004 MA"/>
    <s v="NL"/>
    <x v="32"/>
    <s v="Afrikastraat 10"/>
    <x v="34"/>
    <s v="6014CG"/>
    <s v="NL"/>
    <s v="0002247568"/>
    <s v="0103662_002"/>
    <s v="31V"/>
    <s v="NL001131849B01"/>
    <n v="2"/>
    <n v="0"/>
    <n v="87.4"/>
    <s v="N"/>
    <s v="Peter Appel Transport B.V."/>
    <n v="36622"/>
    <d v="2023-04-20T00:00:00"/>
    <s v="08:40:00"/>
    <n v="0"/>
    <x v="3"/>
    <x v="15"/>
    <n v="4"/>
    <x v="23"/>
    <n v="1"/>
    <n v="4"/>
    <x v="3"/>
    <n v="87.4"/>
    <n v="0"/>
    <n v="87.4"/>
  </r>
  <r>
    <s v="COLGATE 3800 DEB."/>
    <s v="Colgate-Palmolive Nederland BV"/>
    <s v="101t"/>
    <n v="101090966718"/>
    <n v="101030166297"/>
    <n v="930"/>
    <s v="Inv Booked"/>
    <s v="0002247566"/>
    <s v="Verkoop"/>
    <n v="170"/>
    <s v="Transport drops zone"/>
    <s v="9 - verwerkt"/>
    <n v="0"/>
    <m/>
    <d v="2023-04-20T00:00:00"/>
    <s v="DROP"/>
    <s v="0001010909667180103917_002"/>
    <m/>
    <m/>
    <m/>
    <s v="EUR"/>
    <n v="104.83"/>
    <s v="EUR"/>
    <n v="104.83"/>
    <s v="EUR"/>
    <n v="104.83"/>
    <n v="104.83"/>
    <n v="0"/>
    <s v="N"/>
    <n v="1223000414"/>
    <d v="2023-05-11T00:00:00"/>
    <m/>
    <d v="2023-04-20T00:00:00"/>
    <s v="00:00"/>
    <s v="23:59"/>
    <d v="2023-04-20T00:00:00"/>
    <s v="07:00"/>
    <s v="08:00"/>
    <n v="5.6"/>
    <s v="ce"/>
    <n v="4813"/>
    <n v="5.6"/>
    <n v="9"/>
    <s v="Kuehne+Nagel Tiel 3 Standpl"/>
    <s v="De Diepert 5"/>
    <s v="Tiel"/>
    <s v="4004 MA"/>
    <s v="NL"/>
    <x v="13"/>
    <s v="GALVANIWEG 1"/>
    <x v="16"/>
    <s v="8013 RG"/>
    <s v="NL"/>
    <s v="0002247566"/>
    <s v="0103917_002"/>
    <s v="31V"/>
    <s v="NL001131849B01"/>
    <n v="2"/>
    <n v="0"/>
    <n v="104.83"/>
    <s v="N"/>
    <s v="Peter Appel Transport B.V."/>
    <n v="36622"/>
    <d v="2023-04-20T00:00:00"/>
    <s v="07:00:00"/>
    <n v="0"/>
    <x v="3"/>
    <x v="15"/>
    <n v="4"/>
    <x v="14"/>
    <n v="1"/>
    <n v="5.6"/>
    <x v="2"/>
    <n v="104.83"/>
    <n v="0"/>
    <n v="104.83"/>
  </r>
  <r>
    <s v="COLGATE 3800 DEB."/>
    <s v="Colgate-Palmolive Nederland BV"/>
    <s v="101t"/>
    <n v="101090966347"/>
    <n v="101030166299"/>
    <n v="930"/>
    <s v="Inv Booked"/>
    <s v="0002247567"/>
    <s v="Verkoop"/>
    <n v="170"/>
    <s v="Transport drops zone"/>
    <s v="9 - verwerkt"/>
    <n v="0"/>
    <m/>
    <d v="2023-04-20T00:00:00"/>
    <s v="DROP"/>
    <s v="0001010909663470103655_002"/>
    <m/>
    <m/>
    <m/>
    <s v="EUR"/>
    <n v="91.01"/>
    <s v="EUR"/>
    <n v="91.01"/>
    <s v="EUR"/>
    <n v="91.01"/>
    <n v="91.01"/>
    <n v="0"/>
    <s v="N"/>
    <n v="1223000414"/>
    <d v="2023-05-11T00:00:00"/>
    <m/>
    <d v="2023-04-20T00:00:00"/>
    <s v="00:00"/>
    <s v="23:59"/>
    <d v="2023-04-20T00:00:00"/>
    <s v="08:00"/>
    <s v="09:00"/>
    <n v="4.8"/>
    <s v="ce"/>
    <n v="4026"/>
    <n v="4.8"/>
    <n v="7"/>
    <s v="Kuehne+Nagel Tiel 3 Standpl"/>
    <s v="De Diepert 5"/>
    <s v="Tiel"/>
    <s v="4004 MA"/>
    <s v="NL"/>
    <x v="2"/>
    <s v="Laan van Ruyven 1"/>
    <x v="11"/>
    <s v="2645EE"/>
    <s v="NL"/>
    <s v="0002247567"/>
    <s v="0103655_002"/>
    <s v="31V"/>
    <s v="NL001131849B01"/>
    <n v="2"/>
    <n v="0"/>
    <n v="91.01"/>
    <s v="N"/>
    <s v="Peter Appel Transport B.V."/>
    <n v="36622"/>
    <d v="2023-04-20T00:00:00"/>
    <s v="09:35:00"/>
    <n v="0"/>
    <x v="3"/>
    <x v="15"/>
    <n v="4"/>
    <x v="4"/>
    <n v="1"/>
    <n v="4.8"/>
    <x v="2"/>
    <n v="91.01"/>
    <n v="0"/>
    <n v="91.01"/>
  </r>
  <r>
    <s v="COLGATE 3800 DEB."/>
    <s v="Colgate-Palmolive Nederland BV"/>
    <s v="101t"/>
    <n v="101090966345"/>
    <n v="101030166300"/>
    <n v="930"/>
    <s v="Inv Booked"/>
    <s v="0002247570"/>
    <s v="Verkoop"/>
    <n v="170"/>
    <s v="Transport drops zone"/>
    <s v="9 - verwerkt"/>
    <n v="0"/>
    <m/>
    <d v="2023-04-20T00:00:00"/>
    <s v="DROP"/>
    <s v="0001010909663450103654_008"/>
    <m/>
    <m/>
    <m/>
    <s v="EUR"/>
    <n v="45.6"/>
    <s v="EUR"/>
    <n v="45.6"/>
    <s v="EUR"/>
    <n v="45.6"/>
    <n v="45.6"/>
    <n v="0"/>
    <s v="N"/>
    <n v="1223000414"/>
    <d v="2023-05-11T00:00:00"/>
    <m/>
    <d v="2023-04-20T00:00:00"/>
    <s v="00:00"/>
    <s v="23:59"/>
    <d v="2023-04-20T00:00:00"/>
    <s v="15:15"/>
    <s v="16:15"/>
    <n v="2.4"/>
    <s v="ce"/>
    <n v="1194"/>
    <n v="2.4"/>
    <n v="2"/>
    <s v="Kuehne+Nagel Tiel 3 Standpl"/>
    <s v="De Diepert 5"/>
    <s v="Tiel"/>
    <s v="4004 MA"/>
    <s v="NL"/>
    <x v="79"/>
    <s v="Keltenweg 30"/>
    <x v="58"/>
    <s v="5342 LP"/>
    <s v="NL"/>
    <s v="0002247570"/>
    <s v="0103654_008"/>
    <s v="31V"/>
    <s v="NL001131849B01"/>
    <n v="2"/>
    <n v="0"/>
    <n v="45.6"/>
    <s v="N"/>
    <s v="Peter Appel Transport B.V."/>
    <n v="36622"/>
    <d v="2023-04-20T00:00:00"/>
    <s v="15:43:00"/>
    <n v="0"/>
    <x v="3"/>
    <x v="15"/>
    <n v="4"/>
    <x v="42"/>
    <n v="1"/>
    <n v="2.4"/>
    <x v="3"/>
    <n v="45.6"/>
    <n v="0"/>
    <n v="45.6"/>
  </r>
  <r>
    <s v="COLGATE 3800 DEB."/>
    <s v="Colgate-Palmolive Nederland BV"/>
    <s v="101t"/>
    <n v="101090966716"/>
    <n v="101030166302"/>
    <n v="930"/>
    <s v="Inv Booked"/>
    <s v="0002247574"/>
    <s v="Verkoop"/>
    <n v="170"/>
    <s v="Transport drops zone"/>
    <s v="9 - verwerkt"/>
    <n v="0"/>
    <m/>
    <d v="2023-04-20T00:00:00"/>
    <s v="DROP"/>
    <s v="0001010909667160103919_003"/>
    <m/>
    <m/>
    <m/>
    <s v="EUR"/>
    <n v="132.32"/>
    <s v="EUR"/>
    <n v="132.32"/>
    <s v="EUR"/>
    <n v="132.32"/>
    <n v="132.32"/>
    <n v="0"/>
    <s v="N"/>
    <n v="1223000414"/>
    <d v="2023-05-11T00:00:00"/>
    <m/>
    <d v="2023-04-20T00:00:00"/>
    <s v="00:00"/>
    <s v="23:59"/>
    <d v="2023-04-20T00:00:00"/>
    <s v="08:00"/>
    <s v="09:00"/>
    <n v="8"/>
    <s v="ce"/>
    <n v="7681"/>
    <n v="8"/>
    <n v="14"/>
    <s v="Kuehne+Nagel Tiel 3 Standpl"/>
    <s v="De Diepert 5"/>
    <s v="Tiel"/>
    <s v="4004 MA"/>
    <s v="NL"/>
    <x v="7"/>
    <s v="HOOFDTOCHT 1"/>
    <x v="7"/>
    <s v="1507 CJ"/>
    <s v="NL"/>
    <s v="0002247574"/>
    <s v="0103919_003"/>
    <s v="31V"/>
    <s v="NL001131849B01"/>
    <n v="2"/>
    <n v="0"/>
    <n v="132.32"/>
    <s v="N"/>
    <s v="Peter Appel Transport B.V."/>
    <n v="36622"/>
    <d v="2023-04-20T00:00:00"/>
    <s v="10:14:00"/>
    <n v="0"/>
    <x v="3"/>
    <x v="15"/>
    <n v="4"/>
    <x v="7"/>
    <n v="1"/>
    <n v="8"/>
    <x v="2"/>
    <n v="132.32"/>
    <n v="0"/>
    <n v="132.32"/>
  </r>
  <r>
    <s v="COLGATE 3800 DEB."/>
    <s v="Colgate-Palmolive Nederland BV"/>
    <s v="101t"/>
    <n v="101090966356"/>
    <n v="101030166303"/>
    <n v="930"/>
    <s v="Inv Booked"/>
    <s v="0002247576"/>
    <s v="Verkoop"/>
    <n v="170"/>
    <s v="Transport drops zone"/>
    <s v="9 - verwerkt"/>
    <n v="0"/>
    <m/>
    <d v="2023-04-20T00:00:00"/>
    <s v="DROP"/>
    <s v="0001010909663560103667_002"/>
    <m/>
    <m/>
    <m/>
    <s v="EUR"/>
    <n v="86.48"/>
    <s v="EUR"/>
    <n v="86.48"/>
    <s v="EUR"/>
    <n v="86.48"/>
    <n v="86.48"/>
    <n v="0"/>
    <s v="N"/>
    <n v="1223000414"/>
    <d v="2023-05-11T00:00:00"/>
    <m/>
    <d v="2023-04-20T00:00:00"/>
    <s v="00:00"/>
    <s v="23:59"/>
    <d v="2023-04-20T00:00:00"/>
    <s v="07:00"/>
    <s v="14:00"/>
    <n v="8"/>
    <s v="ce"/>
    <n v="8927"/>
    <n v="8"/>
    <n v="14"/>
    <s v="Kuehne+Nagel Tiel 3 Standpl"/>
    <s v="De Diepert 5"/>
    <s v="Tiel"/>
    <s v="4004 MA"/>
    <s v="NL"/>
    <x v="17"/>
    <s v="Doornhoek 4050"/>
    <x v="20"/>
    <s v="5465TD"/>
    <s v="NL"/>
    <s v="0002247576"/>
    <s v="0103667_002"/>
    <s v="31V"/>
    <s v="NL001131849B01"/>
    <n v="2"/>
    <n v="0"/>
    <n v="86.48"/>
    <s v="N"/>
    <s v="Peter Appel Transport B.V."/>
    <n v="36622"/>
    <d v="2023-04-20T00:00:00"/>
    <s v="09:09:00"/>
    <n v="0"/>
    <x v="3"/>
    <x v="15"/>
    <n v="4"/>
    <x v="18"/>
    <n v="1"/>
    <n v="12.8"/>
    <x v="3"/>
    <n v="138.37"/>
    <n v="0"/>
    <n v="138.37"/>
  </r>
  <r>
    <s v="COLGATE 3800 DEB."/>
    <s v="Colgate-Palmolive Nederland BV"/>
    <s v="101t"/>
    <n v="101090966348"/>
    <n v="101030166304"/>
    <n v="930"/>
    <s v="Inv Booked"/>
    <s v="0002247573"/>
    <s v="Verkoop"/>
    <n v="170"/>
    <s v="Transport drops zone"/>
    <s v="9 - verwerkt"/>
    <n v="0"/>
    <m/>
    <d v="2023-04-20T00:00:00"/>
    <s v="DROP"/>
    <s v="0001010909663480103660_002"/>
    <m/>
    <m/>
    <m/>
    <s v="EUR"/>
    <n v="49.25"/>
    <s v="EUR"/>
    <n v="49.25"/>
    <s v="EUR"/>
    <n v="49.25"/>
    <n v="49.25"/>
    <n v="0"/>
    <s v="N"/>
    <n v="1223000414"/>
    <d v="2023-05-11T00:00:00"/>
    <m/>
    <d v="2023-04-20T00:00:00"/>
    <s v="00:00"/>
    <s v="23:59"/>
    <d v="2023-04-20T00:00:00"/>
    <s v="07:00"/>
    <s v="10:00"/>
    <n v="4.8"/>
    <s v="ce"/>
    <n v="4290"/>
    <n v="4.8"/>
    <n v="7"/>
    <s v="Kuehne+Nagel Tiel 3 Standpl"/>
    <s v="De Diepert 5"/>
    <s v="Tiel"/>
    <s v="4004 MA"/>
    <s v="NL"/>
    <x v="12"/>
    <s v="SLEGO 1"/>
    <x v="13"/>
    <s v="1046 BM"/>
    <s v="NL"/>
    <s v="0002247573"/>
    <s v="0103660_002"/>
    <s v="31V"/>
    <s v="NL001131849B01"/>
    <n v="2"/>
    <n v="0"/>
    <n v="49.25"/>
    <s v="N"/>
    <s v="Peter Appel Transport B.V."/>
    <n v="36622"/>
    <d v="2023-04-20T00:00:00"/>
    <s v="08:08:00"/>
    <n v="0"/>
    <x v="3"/>
    <x v="15"/>
    <n v="4"/>
    <x v="11"/>
    <n v="1"/>
    <n v="22.400000000000002"/>
    <x v="0"/>
    <n v="229.82"/>
    <n v="0"/>
    <n v="229.82"/>
  </r>
  <r>
    <s v="COLGATE 3800 DEB."/>
    <s v="Colgate-Palmolive Nederland BV"/>
    <s v="101t"/>
    <n v="101090966345"/>
    <n v="101030166305"/>
    <n v="930"/>
    <s v="Inv Booked"/>
    <s v="0002247571"/>
    <s v="Verkoop"/>
    <n v="170"/>
    <s v="Transport drops zone"/>
    <s v="9 - verwerkt"/>
    <n v="0"/>
    <m/>
    <d v="2023-04-20T00:00:00"/>
    <s v="DROP"/>
    <s v="0001010909663450103654_004"/>
    <m/>
    <m/>
    <m/>
    <s v="EUR"/>
    <n v="63.87"/>
    <s v="EUR"/>
    <n v="63.87"/>
    <s v="EUR"/>
    <n v="63.87"/>
    <n v="63.87"/>
    <n v="0"/>
    <s v="N"/>
    <n v="1223000414"/>
    <d v="2023-05-11T00:00:00"/>
    <m/>
    <d v="2023-04-20T00:00:00"/>
    <s v="00:00"/>
    <s v="23:59"/>
    <d v="2023-04-20T00:00:00"/>
    <s v="09:00"/>
    <s v="10:00"/>
    <n v="3.2"/>
    <s v="ce"/>
    <n v="2787"/>
    <n v="3.2"/>
    <n v="5"/>
    <s v="Kuehne+Nagel Tiel 3 Standpl"/>
    <s v="De Diepert 5"/>
    <s v="Tiel"/>
    <s v="4004 MA"/>
    <s v="NL"/>
    <x v="2"/>
    <s v="Pegasusweg 1"/>
    <x v="3"/>
    <s v="5015BZ"/>
    <s v="NL"/>
    <s v="0002247571"/>
    <s v="0103654_004"/>
    <s v="31V"/>
    <s v="NL001131849B01"/>
    <n v="2"/>
    <n v="0"/>
    <n v="63.87"/>
    <s v="N"/>
    <s v="Peter Appel Transport B.V."/>
    <n v="36622"/>
    <d v="2023-04-20T00:00:00"/>
    <s v="09:45:00"/>
    <n v="0"/>
    <x v="3"/>
    <x v="15"/>
    <n v="4"/>
    <x v="3"/>
    <n v="1"/>
    <n v="3.2"/>
    <x v="2"/>
    <n v="63.87"/>
    <n v="0"/>
    <n v="63.87"/>
  </r>
  <r>
    <s v="COLGATE 3800 DEB."/>
    <s v="Colgate-Palmolive Nederland BV"/>
    <s v="101t"/>
    <n v="101090966356"/>
    <n v="101030166306"/>
    <n v="930"/>
    <s v="Inv Booked"/>
    <s v="0002247575"/>
    <s v="Verkoop"/>
    <n v="170"/>
    <s v="Transport drops zone"/>
    <s v="9 - verwerkt"/>
    <n v="0"/>
    <m/>
    <d v="2023-04-20T00:00:00"/>
    <s v="DROP"/>
    <s v="0001010909663560103667_002"/>
    <m/>
    <m/>
    <m/>
    <s v="EUR"/>
    <n v="51.89"/>
    <s v="EUR"/>
    <n v="51.89"/>
    <s v="EUR"/>
    <n v="51.89"/>
    <n v="51.89"/>
    <n v="0"/>
    <s v="N"/>
    <n v="1223000414"/>
    <d v="2023-05-11T00:00:00"/>
    <m/>
    <d v="2023-04-20T00:00:00"/>
    <s v="00:00"/>
    <s v="23:59"/>
    <d v="2023-04-20T00:00:00"/>
    <s v="08:00"/>
    <s v="16:00"/>
    <n v="4.8"/>
    <s v="ce"/>
    <n v="2438"/>
    <n v="4.8"/>
    <n v="2"/>
    <s v="Kuehne+Nagel Tiel 3 Standpl"/>
    <s v="De Diepert 5"/>
    <s v="Tiel"/>
    <s v="4004 MA"/>
    <s v="NL"/>
    <x v="40"/>
    <s v="Doornhoek 4050"/>
    <x v="20"/>
    <s v="5465TD"/>
    <s v="NL"/>
    <s v="0002247575"/>
    <s v="0103667_002"/>
    <s v="31V"/>
    <s v="NL001131849B01"/>
    <n v="2"/>
    <n v="0"/>
    <n v="51.89"/>
    <s v="N"/>
    <s v="Peter Appel Transport B.V."/>
    <n v="36622"/>
    <d v="2023-04-20T00:00:00"/>
    <s v="09:09:00"/>
    <n v="0"/>
    <x v="3"/>
    <x v="15"/>
    <n v="4"/>
    <x v="18"/>
    <n v="0"/>
    <s v=""/>
    <x v="3"/>
    <s v=""/>
    <n v="0"/>
    <s v=""/>
  </r>
  <r>
    <s v="COLGATE 3800 DEB."/>
    <s v="Colgate-Palmolive Nederland BV"/>
    <s v="101t"/>
    <n v="101090966348"/>
    <n v="101030166307"/>
    <n v="930"/>
    <s v="Inv Booked"/>
    <s v="0002247572"/>
    <s v="Verkoop"/>
    <n v="170"/>
    <s v="Transport drops zone"/>
    <s v="9 - verwerkt"/>
    <n v="0"/>
    <m/>
    <d v="2023-04-20T00:00:00"/>
    <s v="DROP"/>
    <s v="0001010909663480103660_002"/>
    <m/>
    <m/>
    <m/>
    <s v="EUR"/>
    <n v="180.57"/>
    <s v="EUR"/>
    <n v="180.57"/>
    <s v="EUR"/>
    <n v="180.57"/>
    <n v="180.57"/>
    <n v="0"/>
    <s v="N"/>
    <n v="1223000414"/>
    <d v="2023-05-11T00:00:00"/>
    <m/>
    <d v="2023-04-20T00:00:00"/>
    <s v="00:00"/>
    <s v="23:59"/>
    <d v="2023-04-20T00:00:00"/>
    <s v="07:00"/>
    <s v="10:00"/>
    <n v="17.600000000000001"/>
    <s v="ce"/>
    <n v="16616"/>
    <n v="17.600000000000001"/>
    <n v="29"/>
    <s v="Kuehne+Nagel Tiel 3 Standpl"/>
    <s v="De Diepert 5"/>
    <s v="Tiel"/>
    <s v="4004 MA"/>
    <s v="NL"/>
    <x v="10"/>
    <s v="Slego 1a"/>
    <x v="13"/>
    <s v="1046BM"/>
    <s v="NL"/>
    <s v="0002247572"/>
    <s v="0103660_002"/>
    <s v="31V"/>
    <s v="NL001131849B01"/>
    <n v="2"/>
    <n v="0"/>
    <n v="180.57"/>
    <s v="N"/>
    <s v="Peter Appel Transport B.V."/>
    <n v="36622"/>
    <d v="2023-04-20T00:00:00"/>
    <s v="07:41:00"/>
    <n v="0"/>
    <x v="3"/>
    <x v="15"/>
    <n v="4"/>
    <x v="11"/>
    <n v="0"/>
    <s v=""/>
    <x v="0"/>
    <s v=""/>
    <n v="0"/>
    <s v=""/>
  </r>
  <r>
    <s v="COLGATE 3800 DEB."/>
    <s v="Colgate-Palmolive Nederland BV"/>
    <s v="101t"/>
    <n v="101090966606"/>
    <n v="101030166311"/>
    <n v="930"/>
    <s v="Inv Booked"/>
    <s v="0002247588"/>
    <s v="Verkoop"/>
    <n v="170"/>
    <s v="Transport drops zone"/>
    <s v="9 - verwerkt"/>
    <n v="0"/>
    <m/>
    <d v="2023-04-20T00:00:00"/>
    <s v="DROP"/>
    <s v="0001010909666060103789_002"/>
    <m/>
    <m/>
    <m/>
    <s v="EUR"/>
    <n v="144.82"/>
    <s v="EUR"/>
    <n v="144.82"/>
    <s v="EUR"/>
    <n v="144.82"/>
    <n v="144.82"/>
    <n v="0"/>
    <s v="N"/>
    <n v="1223000414"/>
    <d v="2023-05-11T00:00:00"/>
    <m/>
    <d v="2023-04-20T00:00:00"/>
    <s v="00:00"/>
    <s v="23:59"/>
    <d v="2023-04-20T00:00:00"/>
    <s v="06:00"/>
    <s v="14:30"/>
    <n v="5.6"/>
    <s v="ce"/>
    <n v="5554"/>
    <n v="5.6"/>
    <n v="8"/>
    <s v="Kuehne+Nagel Tiel 3 Standpl"/>
    <s v="De Diepert 5"/>
    <s v="Tiel"/>
    <s v="4004 MA"/>
    <s v="NL"/>
    <x v="37"/>
    <s v="Dublinweg 3"/>
    <x v="39"/>
    <s v="9744 VB"/>
    <s v="NL"/>
    <s v="0002247588"/>
    <s v="0103789_002"/>
    <s v="31V"/>
    <s v="NL001131849B01"/>
    <n v="2"/>
    <n v="0"/>
    <n v="144.82"/>
    <s v="N"/>
    <s v="Peter Appel Transport B.V."/>
    <n v="36622"/>
    <d v="2023-04-20T00:00:00"/>
    <s v="06:52:00"/>
    <n v="0"/>
    <x v="3"/>
    <x v="15"/>
    <n v="4"/>
    <x v="32"/>
    <n v="1"/>
    <n v="5.6"/>
    <x v="8"/>
    <n v="144.82"/>
    <n v="0"/>
    <n v="144.82"/>
  </r>
  <r>
    <s v="COLGATE 3800 DEB."/>
    <s v="Colgate-Palmolive Nederland BV"/>
    <s v="101t"/>
    <n v="101090966236"/>
    <n v="101030166256"/>
    <n v="930"/>
    <s v="Inv Booked"/>
    <s v="0002247527"/>
    <s v="Verkoop"/>
    <n v="170"/>
    <s v="Transport drops zone"/>
    <s v="9 - verwerkt"/>
    <n v="0"/>
    <m/>
    <d v="2023-04-20T00:00:00"/>
    <s v="DROP"/>
    <s v="0001010909662360103673_002"/>
    <m/>
    <m/>
    <m/>
    <s v="EUR"/>
    <n v="333.96"/>
    <s v="EUR"/>
    <n v="333.96"/>
    <s v="EUR"/>
    <n v="333.96"/>
    <n v="333.96"/>
    <n v="0"/>
    <s v="N"/>
    <n v="1223000414"/>
    <d v="2023-05-11T00:00:00"/>
    <m/>
    <d v="2023-04-20T00:00:00"/>
    <s v="00:00"/>
    <s v="23:59"/>
    <d v="2023-04-20T00:00:00"/>
    <s v="16:00"/>
    <s v="16:00"/>
    <n v="26.4"/>
    <s v="ce"/>
    <n v="21389"/>
    <n v="26.4"/>
    <n v="45"/>
    <s v="Kuehne+Nagel Tiel 3 Standpl"/>
    <s v="De Diepert 5"/>
    <s v="Tiel"/>
    <s v="4004 MA"/>
    <s v="NL"/>
    <x v="1"/>
    <s v="Fahrenheitweg 1"/>
    <x v="1"/>
    <s v="6101WR"/>
    <s v="NL"/>
    <s v="0002247527"/>
    <s v="0103673_002"/>
    <s v="31V"/>
    <s v="NL001131849B01"/>
    <n v="2"/>
    <n v="0"/>
    <n v="333.96"/>
    <s v="N"/>
    <s v="Peter Appel Transport B.V."/>
    <n v="36622"/>
    <d v="2023-04-20T00:00:00"/>
    <s v="13:00:00"/>
    <n v="0"/>
    <x v="3"/>
    <x v="15"/>
    <n v="4"/>
    <x v="1"/>
    <n v="1"/>
    <n v="26.4"/>
    <x v="1"/>
    <n v="333.96"/>
    <n v="0"/>
    <n v="333.96"/>
  </r>
  <r>
    <s v="COLGATE 3800 DEB."/>
    <s v="Colgate-Palmolive Nederland BV"/>
    <s v="101t"/>
    <n v="101090966715"/>
    <n v="101030166301"/>
    <n v="930"/>
    <s v="Inv Booked"/>
    <s v="0002247569"/>
    <s v="Verkoop"/>
    <n v="170"/>
    <s v="Transport drops zone"/>
    <s v="9 - verwerkt"/>
    <n v="0"/>
    <m/>
    <d v="2023-04-20T00:00:00"/>
    <s v="DROP"/>
    <s v="0001010909667150103918_002"/>
    <m/>
    <m/>
    <m/>
    <s v="EUR"/>
    <n v="90.61"/>
    <s v="EUR"/>
    <n v="90.61"/>
    <s v="EUR"/>
    <n v="90.61"/>
    <n v="90.61"/>
    <n v="0"/>
    <s v="N"/>
    <n v="1223000414"/>
    <d v="2023-05-11T00:00:00"/>
    <m/>
    <d v="2023-04-20T00:00:00"/>
    <s v="00:00"/>
    <s v="23:59"/>
    <d v="2023-04-20T00:00:00"/>
    <s v="06:00"/>
    <s v="07:00"/>
    <n v="11.2"/>
    <s v="ce"/>
    <n v="9281"/>
    <n v="11.2"/>
    <n v="16"/>
    <s v="Kuehne+Nagel Tiel 3 Standpl"/>
    <s v="De Diepert 5"/>
    <s v="Tiel"/>
    <s v="4004 MA"/>
    <s v="NL"/>
    <x v="2"/>
    <s v="Randweg 2"/>
    <x v="6"/>
    <s v="4191 NN"/>
    <s v="NL"/>
    <s v="0002247569"/>
    <s v="0103918_002"/>
    <s v="31V"/>
    <s v="NL001131849B01"/>
    <n v="2"/>
    <n v="0"/>
    <n v="90.61"/>
    <s v="N"/>
    <s v="Peter Appel Transport B.V."/>
    <n v="36622"/>
    <d v="2023-04-20T00:00:00"/>
    <s v="06:43:00"/>
    <n v="0"/>
    <x v="3"/>
    <x v="15"/>
    <n v="4"/>
    <x v="6"/>
    <n v="1"/>
    <n v="11.2"/>
    <x v="2"/>
    <n v="90.61"/>
    <n v="0"/>
    <n v="90.61"/>
  </r>
  <r>
    <s v="COLGATE 3800 DEB."/>
    <s v="Colgate-Palmolive Nederland BV"/>
    <s v="101t"/>
    <n v="101090966360"/>
    <n v="101030166312"/>
    <n v="930"/>
    <s v="Inv Booked"/>
    <s v="0002247583"/>
    <s v="Verkoop"/>
    <n v="170"/>
    <s v="Transport drops zone"/>
    <s v="9 - verwerkt"/>
    <n v="0"/>
    <m/>
    <d v="2023-04-20T00:00:00"/>
    <s v="DROP"/>
    <s v="0001010909663600103671_002"/>
    <m/>
    <m/>
    <m/>
    <s v="EUR"/>
    <n v="333.96"/>
    <s v="EUR"/>
    <n v="333.96"/>
    <s v="EUR"/>
    <n v="333.96"/>
    <n v="333.96"/>
    <n v="0"/>
    <s v="N"/>
    <n v="1223000414"/>
    <d v="2023-05-11T00:00:00"/>
    <m/>
    <d v="2023-04-20T00:00:00"/>
    <s v="00:00"/>
    <s v="23:59"/>
    <d v="2023-04-20T00:00:00"/>
    <s v="11:00"/>
    <s v="11:00"/>
    <n v="26"/>
    <s v="ce"/>
    <n v="17557"/>
    <n v="26.4"/>
    <n v="49"/>
    <s v="Kuehne+Nagel Tiel 3 Standpl"/>
    <s v="De Diepert 5"/>
    <s v="Tiel"/>
    <s v="4004 MA"/>
    <s v="NL"/>
    <x v="1"/>
    <s v="Fahrenheitweg 1"/>
    <x v="1"/>
    <s v="6101WR"/>
    <s v="NL"/>
    <s v="0002247583"/>
    <s v="0103671_002"/>
    <s v="31V"/>
    <s v="NL001131849B01"/>
    <n v="2"/>
    <n v="0"/>
    <n v="333.96"/>
    <s v="N"/>
    <s v="Peter Appel Transport B.V."/>
    <n v="36622"/>
    <d v="2023-04-20T00:00:00"/>
    <s v="11:30:00"/>
    <n v="0"/>
    <x v="3"/>
    <x v="15"/>
    <n v="4"/>
    <x v="1"/>
    <n v="1"/>
    <n v="26.4"/>
    <x v="1"/>
    <n v="333.96"/>
    <n v="0"/>
    <n v="333.96"/>
  </r>
  <r>
    <s v="COLGATE 3800 DEB."/>
    <s v="Colgate-Palmolive Nederland BV"/>
    <s v="101t"/>
    <n v="101090966350"/>
    <n v="101030166313"/>
    <n v="930"/>
    <s v="Inv Booked"/>
    <s v="0002247581"/>
    <s v="Verkoop"/>
    <n v="170"/>
    <s v="Transport drops zone"/>
    <s v="9 - verwerkt"/>
    <n v="0"/>
    <m/>
    <d v="2023-04-20T00:00:00"/>
    <s v="DROP"/>
    <s v="0001010909663500103659_002"/>
    <m/>
    <m/>
    <m/>
    <s v="EUR"/>
    <n v="333.96"/>
    <s v="EUR"/>
    <n v="333.96"/>
    <s v="EUR"/>
    <n v="333.96"/>
    <n v="333.96"/>
    <n v="0"/>
    <s v="N"/>
    <n v="1223000414"/>
    <d v="2023-05-11T00:00:00"/>
    <m/>
    <d v="2023-04-20T00:00:00"/>
    <s v="00:00"/>
    <s v="23:59"/>
    <d v="2023-04-20T00:00:00"/>
    <s v="08:00"/>
    <s v="08:00"/>
    <n v="26.4"/>
    <s v="ce"/>
    <n v="23307"/>
    <n v="26.4"/>
    <n v="44"/>
    <s v="Kuehne+Nagel Tiel 3 Standpl"/>
    <s v="De Diepert 5"/>
    <s v="Tiel"/>
    <s v="4004 MA"/>
    <s v="NL"/>
    <x v="50"/>
    <s v="Fahrenheitweg 24"/>
    <x v="1"/>
    <s v="6101WR"/>
    <s v="NL"/>
    <s v="0002247581"/>
    <s v="0103659_002"/>
    <s v="31V"/>
    <s v="NL001131849B01"/>
    <n v="2"/>
    <n v="0"/>
    <n v="333.96"/>
    <s v="N"/>
    <s v="Peter Appel Transport B.V."/>
    <n v="36622"/>
    <d v="2023-04-20T00:00:00"/>
    <s v="07:45:00"/>
    <n v="0"/>
    <x v="3"/>
    <x v="15"/>
    <n v="4"/>
    <x v="1"/>
    <n v="1"/>
    <n v="26.4"/>
    <x v="1"/>
    <n v="333.96"/>
    <n v="0"/>
    <n v="333.96"/>
  </r>
  <r>
    <s v="COLGATE 3800 DEB."/>
    <s v="Colgate-Palmolive Nederland BV"/>
    <s v="101t"/>
    <n v="101090966345"/>
    <n v="101030166185"/>
    <n v="930"/>
    <s v="Inv Booked"/>
    <s v="0002247531"/>
    <s v="Verkoop"/>
    <n v="170"/>
    <s v="Transport drops zone"/>
    <s v="9 - verwerkt"/>
    <n v="0"/>
    <m/>
    <d v="2023-04-20T00:00:00"/>
    <s v="DROP"/>
    <s v="0001010909663450103654_003"/>
    <m/>
    <m/>
    <m/>
    <s v="EUR"/>
    <n v="27.26"/>
    <s v="EUR"/>
    <n v="27.26"/>
    <s v="EUR"/>
    <n v="27.26"/>
    <n v="27.26"/>
    <n v="0"/>
    <s v="N"/>
    <n v="1223000414"/>
    <d v="2023-05-11T00:00:00"/>
    <m/>
    <d v="2023-04-20T00:00:00"/>
    <s v="00:00"/>
    <s v="23:59"/>
    <d v="2023-04-20T00:00:00"/>
    <s v="10:00"/>
    <s v="11:00"/>
    <n v="0.8"/>
    <s v="ce"/>
    <n v="475"/>
    <n v="0.8"/>
    <n v="0"/>
    <s v="Kuehne+Nagel Tiel 3 Standpl"/>
    <s v="De Diepert 5"/>
    <s v="Tiel"/>
    <s v="4004 MA"/>
    <s v="NL"/>
    <x v="41"/>
    <s v="Asteriastraat 9"/>
    <x v="3"/>
    <s v="5047 RM"/>
    <s v="NL"/>
    <s v="0002247531"/>
    <s v="0103654_003"/>
    <s v="31V"/>
    <s v="NL001131849B01"/>
    <n v="2"/>
    <n v="0"/>
    <n v="27.26"/>
    <s v="N"/>
    <s v="Peter Appel Transport B.V."/>
    <n v="36622"/>
    <d v="2023-04-20T00:00:00"/>
    <s v="11:18:00"/>
    <n v="0"/>
    <x v="3"/>
    <x v="15"/>
    <n v="4"/>
    <x v="3"/>
    <n v="1"/>
    <n v="0.8"/>
    <x v="0"/>
    <n v="27.26"/>
    <n v="0"/>
    <n v="27.26"/>
  </r>
  <r>
    <s v="COLGATE 3800 DEB."/>
    <s v="Colgate-Palmolive Nederland BV"/>
    <s v="101t"/>
    <n v="101090966604"/>
    <n v="101030166308"/>
    <n v="930"/>
    <s v="Inv Booked"/>
    <s v="0002247577"/>
    <s v="Verkoop"/>
    <n v="170"/>
    <s v="Transport drops zone"/>
    <s v="9 - verwerkt"/>
    <n v="0"/>
    <m/>
    <d v="2023-04-20T00:00:00"/>
    <s v="DROP"/>
    <s v="0001010909666040103785_002"/>
    <m/>
    <m/>
    <m/>
    <s v="EUR"/>
    <n v="283.97000000000003"/>
    <s v="EUR"/>
    <n v="283.97000000000003"/>
    <s v="EUR"/>
    <n v="283.97000000000003"/>
    <n v="283.97000000000003"/>
    <n v="0"/>
    <s v="N"/>
    <n v="1223000414"/>
    <d v="2023-05-11T00:00:00"/>
    <m/>
    <d v="2023-04-20T00:00:00"/>
    <s v="00:00"/>
    <s v="23:59"/>
    <d v="2023-04-20T00:00:00"/>
    <s v="11:00"/>
    <s v="11:00"/>
    <n v="19.2"/>
    <s v="ce"/>
    <n v="22100"/>
    <n v="19.2"/>
    <n v="36"/>
    <s v="Kuehne+Nagel Tiel 3 Standpl"/>
    <s v="De Diepert 5"/>
    <s v="Tiel"/>
    <s v="4004 MA"/>
    <s v="NL"/>
    <x v="50"/>
    <s v="Fahrenheitweg 24"/>
    <x v="1"/>
    <s v="6101WR"/>
    <s v="NL"/>
    <s v="0002247577"/>
    <s v="0103785_002"/>
    <s v="31V"/>
    <s v="NL001131849B01"/>
    <n v="2"/>
    <n v="0"/>
    <n v="283.97000000000003"/>
    <s v="N"/>
    <s v="Peter Appel Transport B.V."/>
    <n v="36622"/>
    <d v="2023-04-20T00:00:00"/>
    <s v="11:18:00"/>
    <n v="0"/>
    <x v="3"/>
    <x v="15"/>
    <n v="4"/>
    <x v="1"/>
    <n v="1"/>
    <n v="19.2"/>
    <x v="1"/>
    <n v="283.97000000000003"/>
    <n v="0"/>
    <n v="283.97000000000003"/>
  </r>
  <r>
    <s v="COLGATE 3800 DEB."/>
    <s v="Colgate-Palmolive Nederland BV"/>
    <s v="101t"/>
    <n v="101090966362"/>
    <n v="101030166309"/>
    <n v="930"/>
    <s v="Inv Booked"/>
    <s v="0002247579"/>
    <s v="Verkoop"/>
    <n v="170"/>
    <s v="Transport drops zone"/>
    <s v="9 - verwerkt"/>
    <n v="0"/>
    <m/>
    <d v="2023-04-20T00:00:00"/>
    <s v="DROP"/>
    <s v="0001010909663620103676_002"/>
    <m/>
    <m/>
    <m/>
    <s v="EUR"/>
    <n v="333.96"/>
    <s v="EUR"/>
    <n v="333.96"/>
    <s v="EUR"/>
    <n v="333.96"/>
    <n v="333.96"/>
    <n v="0"/>
    <s v="N"/>
    <n v="1223000414"/>
    <d v="2023-05-11T00:00:00"/>
    <m/>
    <d v="2023-04-20T00:00:00"/>
    <s v="00:00"/>
    <s v="23:59"/>
    <d v="2023-04-20T00:00:00"/>
    <s v="17:00"/>
    <s v="17:00"/>
    <n v="26.4"/>
    <s v="ce"/>
    <n v="18677"/>
    <n v="26.4"/>
    <n v="35"/>
    <s v="Kuehne+Nagel Tiel 3 Standpl"/>
    <s v="De Diepert 5"/>
    <s v="Tiel"/>
    <s v="4004 MA"/>
    <s v="NL"/>
    <x v="1"/>
    <s v="Fahrenheitweg 1"/>
    <x v="1"/>
    <s v="6101WR"/>
    <s v="NL"/>
    <s v="0002247579"/>
    <s v="0103676_002"/>
    <s v="31V"/>
    <s v="NL001131849B01"/>
    <n v="2"/>
    <n v="0"/>
    <n v="333.96"/>
    <s v="N"/>
    <s v="Peter Appel Transport B.V."/>
    <n v="36622"/>
    <d v="2023-04-20T00:00:00"/>
    <s v="17:30:00"/>
    <n v="0"/>
    <x v="3"/>
    <x v="15"/>
    <n v="4"/>
    <x v="1"/>
    <n v="1"/>
    <n v="26.4"/>
    <x v="1"/>
    <n v="333.96"/>
    <n v="0"/>
    <n v="333.96"/>
  </r>
  <r>
    <s v="COLGATE 3800 DEB."/>
    <s v="Colgate-Palmolive Nederland BV"/>
    <s v="101t"/>
    <n v="101090966719"/>
    <n v="101030166310"/>
    <n v="930"/>
    <s v="Inv Booked"/>
    <s v="0002247582"/>
    <s v="Verkoop"/>
    <n v="170"/>
    <s v="Transport drops zone"/>
    <s v="9 - verwerkt"/>
    <n v="0"/>
    <m/>
    <d v="2023-04-20T00:00:00"/>
    <s v="DROP"/>
    <s v="0001010909667190103922_004"/>
    <m/>
    <m/>
    <m/>
    <s v="EUR"/>
    <n v="90.05"/>
    <s v="EUR"/>
    <n v="90.05"/>
    <s v="EUR"/>
    <n v="90.05"/>
    <n v="90.05"/>
    <n v="0"/>
    <s v="N"/>
    <n v="1223000414"/>
    <d v="2023-05-11T00:00:00"/>
    <m/>
    <d v="2023-04-20T00:00:00"/>
    <s v="00:00"/>
    <s v="23:59"/>
    <d v="2023-04-20T00:00:00"/>
    <s v="08:30"/>
    <s v="17:00"/>
    <n v="4.8"/>
    <s v="ce"/>
    <n v="3043"/>
    <n v="4.8"/>
    <n v="2"/>
    <s v="Kuehne+Nagel Tiel 3 Standpl"/>
    <s v="De Diepert 5"/>
    <s v="Tiel"/>
    <s v="4004 MA"/>
    <s v="NL"/>
    <x v="60"/>
    <s v="Orionweg 6"/>
    <x v="47"/>
    <s v="4782 SC"/>
    <s v="NL"/>
    <s v="0002247582"/>
    <s v="0103922_004"/>
    <s v="31V"/>
    <s v="NL001131849B01"/>
    <n v="2"/>
    <n v="0"/>
    <n v="90.05"/>
    <s v="N"/>
    <s v="Peter Appel Transport B.V."/>
    <n v="36622"/>
    <d v="2023-04-20T00:00:00"/>
    <s v="14:29:00"/>
    <n v="0"/>
    <x v="3"/>
    <x v="15"/>
    <n v="4"/>
    <x v="29"/>
    <n v="1"/>
    <n v="4.8"/>
    <x v="0"/>
    <n v="90.05"/>
    <n v="0"/>
    <n v="90.05"/>
  </r>
  <r>
    <s v="COLGATE 3800 DEB."/>
    <s v="Colgate-Palmolive Nederland BV"/>
    <s v="101t"/>
    <n v="101090966345"/>
    <n v="101030166321"/>
    <n v="930"/>
    <s v="Inv Booked"/>
    <s v="0002247590 REFUSED"/>
    <s v="Verkoop"/>
    <n v="170"/>
    <s v="Transport drops zone"/>
    <s v="9 - verwerkt"/>
    <n v="0"/>
    <m/>
    <d v="2023-04-20T00:00:00"/>
    <s v="DROP"/>
    <s v="0001010909663450103654_002"/>
    <m/>
    <m/>
    <m/>
    <s v="EUR"/>
    <n v="52.92"/>
    <s v="EUR"/>
    <n v="52.92"/>
    <s v="EUR"/>
    <n v="52.92"/>
    <n v="52.92"/>
    <n v="0"/>
    <s v="N"/>
    <n v="1223000414"/>
    <d v="2023-05-11T00:00:00"/>
    <m/>
    <d v="2023-04-20T00:00:00"/>
    <s v="00:00"/>
    <s v="23:59"/>
    <d v="2023-04-20T00:00:00"/>
    <s v="06:00"/>
    <s v="14:30"/>
    <n v="5.6"/>
    <s v="ce"/>
    <n v="5554"/>
    <n v="5.6"/>
    <n v="8"/>
    <s v="Kuehne+Nagel Tiel 3 Standpl"/>
    <s v="De Diepert 5"/>
    <s v="Tiel"/>
    <s v="4004 MA"/>
    <s v="NL"/>
    <x v="31"/>
    <s v="Ohmweg 3"/>
    <x v="33"/>
    <s v="4104BM"/>
    <s v="NL"/>
    <s v="0002247590 REFUSED"/>
    <s v="0103654_002"/>
    <s v="31V"/>
    <s v="NL001131849B01"/>
    <n v="2"/>
    <n v="0"/>
    <n v="52.92"/>
    <s v="N"/>
    <s v="Peter Appel Transport B.V."/>
    <n v="36622"/>
    <d v="2023-04-20T00:00:00"/>
    <s v="09:21:00"/>
    <n v="35"/>
    <x v="3"/>
    <x v="15"/>
    <n v="4"/>
    <x v="6"/>
    <n v="1"/>
    <n v="5.6"/>
    <x v="8"/>
    <n v="52.92"/>
    <n v="0"/>
    <n v="52.92"/>
  </r>
  <r>
    <s v="COLGATE 3800 DEB."/>
    <s v="Colgate-Palmolive Nederland BV"/>
    <s v="101t"/>
    <n v="101090967327"/>
    <n v="101030166415"/>
    <n v="930"/>
    <s v="Inv Booked"/>
    <s v="0002247607"/>
    <s v="Verkoop"/>
    <n v="170"/>
    <s v="Transport drops zone"/>
    <s v="9 - verwerkt"/>
    <n v="0"/>
    <m/>
    <d v="2023-04-21T00:00:00"/>
    <s v="DROP"/>
    <s v="0001010909673270104249_002"/>
    <m/>
    <m/>
    <m/>
    <s v="EUR"/>
    <n v="69.64"/>
    <s v="EUR"/>
    <n v="69.64"/>
    <s v="EUR"/>
    <n v="69.64"/>
    <n v="69.64"/>
    <n v="0"/>
    <s v="N"/>
    <n v="1223000414"/>
    <d v="2023-05-11T00:00:00"/>
    <m/>
    <d v="2023-04-21T00:00:00"/>
    <s v="00:00"/>
    <s v="23:59"/>
    <d v="2023-04-21T00:00:00"/>
    <s v="08:00"/>
    <s v="08:00"/>
    <n v="4"/>
    <s v="ce"/>
    <n v="2998"/>
    <n v="4"/>
    <n v="4"/>
    <s v="Kuehne+Nagel Tiel 3 Standpl"/>
    <s v="De Diepert 5"/>
    <s v="Tiel"/>
    <s v="4004 MA"/>
    <s v="NL"/>
    <x v="29"/>
    <s v="Opaalstraat 15"/>
    <x v="32"/>
    <s v="1812RH"/>
    <s v="NL"/>
    <s v="0002247607"/>
    <s v="0104249_002"/>
    <s v="31V"/>
    <s v="NL001131849B01"/>
    <n v="2"/>
    <n v="0"/>
    <n v="69.64"/>
    <s v="N"/>
    <s v="Peter Appel Transport B.V."/>
    <n v="36622"/>
    <d v="2023-04-21T00:00:00"/>
    <s v="09:18:00"/>
    <n v="0"/>
    <x v="4"/>
    <x v="15"/>
    <n v="4"/>
    <x v="28"/>
    <n v="1"/>
    <n v="8"/>
    <x v="3"/>
    <n v="139.28"/>
    <n v="0"/>
    <n v="139.28"/>
  </r>
  <r>
    <s v="COLGATE 3800 DEB."/>
    <s v="Colgate-Palmolive Nederland BV"/>
    <s v="101t"/>
    <n v="101090967084"/>
    <n v="101030166446"/>
    <n v="980"/>
    <s v="Cancel No In"/>
    <s v="0002247590 2ND DEL NOT LOADED"/>
    <s v="Verkoop"/>
    <n v="170"/>
    <s v="Transport drops zone"/>
    <s v="0 - ingevoerd"/>
    <n v="0"/>
    <m/>
    <d v="2023-04-21T00:00:00"/>
    <s v="DROP"/>
    <s v="0001010909670840104186_002"/>
    <n v="52.92"/>
    <n v="5.6"/>
    <m/>
    <s v="EUR"/>
    <n v="52.92"/>
    <s v="EUR"/>
    <n v="0"/>
    <s v="EUR"/>
    <n v="52.92"/>
    <n v="0"/>
    <n v="-52.92"/>
    <s v="N"/>
    <m/>
    <m/>
    <m/>
    <d v="2023-04-21T00:00:00"/>
    <s v="00:00"/>
    <s v="23:59"/>
    <d v="2023-04-21T00:00:00"/>
    <s v="06:00"/>
    <s v="11:00"/>
    <n v="5.6"/>
    <s v="ce"/>
    <n v="5554"/>
    <n v="5.6"/>
    <n v="8"/>
    <s v="Kuehne+Nagel Tiel 3 Standpl"/>
    <s v="De Diepert 5"/>
    <s v="Tiel"/>
    <s v="4004 MA"/>
    <s v="NL"/>
    <x v="31"/>
    <s v="Ohmweg 3"/>
    <x v="33"/>
    <s v="4104BM"/>
    <s v="NL"/>
    <s v="0002247590 2ND DEL NOT LOADED"/>
    <s v="0104186_002"/>
    <m/>
    <s v="NL001131849B01"/>
    <n v="2"/>
    <n v="0"/>
    <n v="0"/>
    <s v="N"/>
    <s v="Peter Appel Transport B.V."/>
    <n v="36622"/>
    <d v="2023-04-21T00:00:00"/>
    <s v="07:36:00"/>
    <n v="0"/>
    <x v="4"/>
    <x v="15"/>
    <n v="4"/>
    <x v="6"/>
    <n v="1"/>
    <n v="5.6"/>
    <x v="8"/>
    <n v="52.92"/>
    <n v="0"/>
    <n v="52.92"/>
  </r>
  <r>
    <s v="COLGATE 3800 DEB."/>
    <s v="Colgate-Palmolive Nederland BV"/>
    <s v="101t"/>
    <n v="101090966931"/>
    <n v="101030166403"/>
    <n v="930"/>
    <s v="Inv Booked"/>
    <s v="0002247599"/>
    <s v="Verkoop"/>
    <n v="170"/>
    <s v="Transport drops zone"/>
    <s v="9 - verwerkt"/>
    <n v="0"/>
    <m/>
    <d v="2023-04-21T00:00:00"/>
    <s v="DROP"/>
    <s v="0001010909669310104022_002"/>
    <m/>
    <m/>
    <m/>
    <s v="EUR"/>
    <n v="325.89"/>
    <s v="EUR"/>
    <n v="325.89"/>
    <s v="EUR"/>
    <n v="325.89"/>
    <n v="325.89"/>
    <n v="0"/>
    <s v="N"/>
    <n v="1223000414"/>
    <d v="2023-05-11T00:00:00"/>
    <m/>
    <d v="2023-04-21T00:00:00"/>
    <s v="00:00"/>
    <s v="23:59"/>
    <d v="2023-04-21T00:00:00"/>
    <s v="10:00"/>
    <s v="10:00"/>
    <n v="25.6"/>
    <s v="ce"/>
    <n v="18288"/>
    <n v="25.6"/>
    <n v="44"/>
    <s v="Kuehne+Nagel Tiel 3 Standpl"/>
    <s v="De Diepert 5"/>
    <s v="Tiel"/>
    <s v="4004 MA"/>
    <s v="NL"/>
    <x v="1"/>
    <s v="Fahrenheitweg 1"/>
    <x v="1"/>
    <s v="6101WR"/>
    <s v="NL"/>
    <s v="0002247599"/>
    <s v="0104022_002"/>
    <s v="31V"/>
    <s v="NL001131849B01"/>
    <n v="2"/>
    <n v="0"/>
    <n v="325.89"/>
    <s v="N"/>
    <s v="Peter Appel Transport B.V."/>
    <n v="36622"/>
    <d v="2023-04-21T00:00:00"/>
    <s v="12:10:00"/>
    <n v="81"/>
    <x v="4"/>
    <x v="15"/>
    <n v="4"/>
    <x v="1"/>
    <n v="1"/>
    <n v="25.6"/>
    <x v="1"/>
    <n v="325.89"/>
    <n v="0"/>
    <n v="325.89"/>
  </r>
  <r>
    <s v="COLGATE 3800 DEB."/>
    <s v="Colgate-Palmolive Nederland BV"/>
    <s v="101t"/>
    <n v="101090966933"/>
    <n v="101030166405"/>
    <n v="930"/>
    <s v="Inv Booked"/>
    <s v="0002247604 REFUSED"/>
    <s v="Verkoop"/>
    <n v="170"/>
    <s v="Transport drops zone"/>
    <s v="9 - verwerkt"/>
    <n v="0"/>
    <m/>
    <d v="2023-04-21T00:00:00"/>
    <s v="DROP"/>
    <s v="0001010909669330104026_002"/>
    <m/>
    <m/>
    <m/>
    <s v="EUR"/>
    <n v="323.39"/>
    <s v="EUR"/>
    <n v="323.39"/>
    <s v="EUR"/>
    <n v="323.39"/>
    <n v="323.39"/>
    <n v="0"/>
    <s v="N"/>
    <n v="1223000414"/>
    <d v="2023-05-11T00:00:00"/>
    <m/>
    <d v="2023-04-21T00:00:00"/>
    <s v="00:00"/>
    <s v="23:59"/>
    <d v="2023-04-21T00:00:00"/>
    <s v="12:00"/>
    <s v="12:00"/>
    <n v="24.8"/>
    <s v="ce"/>
    <n v="18639"/>
    <n v="24.8"/>
    <n v="38"/>
    <s v="Kuehne+Nagel Tiel 3 Standpl"/>
    <s v="De Diepert 5"/>
    <s v="Tiel"/>
    <s v="4004 MA"/>
    <s v="NL"/>
    <x v="1"/>
    <s v="Fahrenheitweg 1"/>
    <x v="1"/>
    <s v="6101WR"/>
    <s v="NL"/>
    <s v="0002247604 REFUSED"/>
    <s v="0104026_002"/>
    <s v="31V"/>
    <s v="NL001131849B01"/>
    <n v="2"/>
    <n v="0"/>
    <n v="323.39"/>
    <s v="N"/>
    <s v="Peter Appel Transport B.V."/>
    <n v="36622"/>
    <d v="2023-04-21T00:00:00"/>
    <s v="12:43:00"/>
    <n v="0"/>
    <x v="4"/>
    <x v="15"/>
    <n v="4"/>
    <x v="1"/>
    <n v="1"/>
    <n v="24.8"/>
    <x v="1"/>
    <n v="323.39"/>
    <n v="0"/>
    <n v="323.39"/>
  </r>
  <r>
    <s v="COLGATE 3800 DEB."/>
    <s v="Colgate-Palmolive Nederland BV"/>
    <s v="101t"/>
    <n v="101090966932"/>
    <n v="101030166406"/>
    <n v="930"/>
    <s v="Inv Booked"/>
    <s v="0002247609"/>
    <s v="Verkoop"/>
    <n v="170"/>
    <s v="Transport drops zone"/>
    <s v="9 - verwerkt"/>
    <n v="0"/>
    <m/>
    <d v="2023-04-21T00:00:00"/>
    <s v="DROP"/>
    <s v="0001010909669320104021_003"/>
    <m/>
    <m/>
    <m/>
    <s v="EUR"/>
    <n v="167.75"/>
    <s v="EUR"/>
    <n v="167.75"/>
    <s v="EUR"/>
    <n v="167.75"/>
    <n v="167.75"/>
    <n v="0"/>
    <s v="N"/>
    <n v="1223000414"/>
    <d v="2023-05-11T00:00:00"/>
    <m/>
    <d v="2023-04-21T00:00:00"/>
    <s v="00:00"/>
    <s v="23:59"/>
    <d v="2023-04-21T00:00:00"/>
    <s v="10:00"/>
    <s v="11:00"/>
    <n v="10.4"/>
    <s v="ce"/>
    <n v="6244"/>
    <n v="10.4"/>
    <n v="9"/>
    <s v="Kuehne+Nagel Tiel 3 Standpl"/>
    <s v="De Diepert 5"/>
    <s v="Tiel"/>
    <s v="4004 MA"/>
    <s v="NL"/>
    <x v="16"/>
    <s v="Rijnland 4"/>
    <x v="19"/>
    <s v="1948RL"/>
    <s v="NL"/>
    <s v="0002247609"/>
    <s v="0104021_003"/>
    <s v="31V"/>
    <s v="NL001131849B01"/>
    <n v="2"/>
    <n v="0"/>
    <n v="167.75"/>
    <s v="N"/>
    <s v="Peter Appel Transport B.V."/>
    <n v="36622"/>
    <d v="2023-04-21T00:00:00"/>
    <s v="10:24:00"/>
    <n v="0"/>
    <x v="4"/>
    <x v="15"/>
    <n v="4"/>
    <x v="17"/>
    <n v="1"/>
    <n v="10.4"/>
    <x v="0"/>
    <n v="167.75"/>
    <n v="0"/>
    <n v="167.75"/>
  </r>
  <r>
    <s v="COLGATE 3800 DEB."/>
    <s v="Colgate-Palmolive Nederland BV"/>
    <s v="101t"/>
    <n v="101090967159"/>
    <n v="101030166407"/>
    <n v="930"/>
    <s v="Inv Booked"/>
    <s v="0002247594"/>
    <s v="Verkoop"/>
    <n v="170"/>
    <s v="Transport drops zone"/>
    <s v="9 - verwerkt"/>
    <n v="0"/>
    <m/>
    <d v="2023-04-21T00:00:00"/>
    <s v="DROP"/>
    <s v="0001010909671590104154_003"/>
    <m/>
    <m/>
    <m/>
    <s v="EUR"/>
    <n v="130.15"/>
    <s v="EUR"/>
    <n v="130.15"/>
    <s v="EUR"/>
    <n v="130.15"/>
    <n v="130.15"/>
    <n v="0"/>
    <s v="N"/>
    <n v="1223000414"/>
    <d v="2023-05-11T00:00:00"/>
    <m/>
    <d v="2023-04-21T00:00:00"/>
    <s v="00:00"/>
    <s v="23:59"/>
    <d v="2023-04-21T00:00:00"/>
    <s v="09:00"/>
    <s v="10:00"/>
    <n v="8.8000000000000007"/>
    <s v="ce"/>
    <n v="8987"/>
    <n v="8.8000000000000007"/>
    <n v="16"/>
    <s v="Kuehne+Nagel Tiel 3 Standpl"/>
    <s v="De Diepert 5"/>
    <s v="Tiel"/>
    <s v="4004 MA"/>
    <s v="NL"/>
    <x v="46"/>
    <s v="FLORIJNSTRAAT  4C"/>
    <x v="23"/>
    <s v="4903 RM"/>
    <s v="NL"/>
    <s v="0002247594"/>
    <s v="0104154_003"/>
    <s v="31V"/>
    <s v="NL001131849B01"/>
    <n v="2"/>
    <n v="0"/>
    <n v="130.15"/>
    <s v="N"/>
    <s v="Peter Appel Transport B.V."/>
    <n v="36622"/>
    <d v="2023-04-21T00:00:00"/>
    <s v="10:40:00"/>
    <n v="0"/>
    <x v="4"/>
    <x v="15"/>
    <n v="4"/>
    <x v="34"/>
    <n v="1"/>
    <n v="8.8000000000000007"/>
    <x v="5"/>
    <n v="130.15"/>
    <n v="0"/>
    <n v="130.15"/>
  </r>
  <r>
    <s v="COLGATE 3800 DEB."/>
    <s v="Colgate-Palmolive Nederland BV"/>
    <s v="101t"/>
    <n v="101090967323"/>
    <n v="101030166408"/>
    <n v="930"/>
    <s v="Inv Booked"/>
    <s v="0002247610"/>
    <s v="Verkoop"/>
    <n v="170"/>
    <s v="Transport drops zone"/>
    <s v="9 - verwerkt"/>
    <n v="0"/>
    <m/>
    <d v="2023-04-21T00:00:00"/>
    <s v="DROP"/>
    <s v="0001010909673230104244_002"/>
    <m/>
    <m/>
    <m/>
    <s v="EUR"/>
    <n v="81.5"/>
    <s v="EUR"/>
    <n v="81.5"/>
    <s v="EUR"/>
    <n v="81.5"/>
    <n v="81.5"/>
    <n v="0"/>
    <s v="N"/>
    <n v="1223000414"/>
    <d v="2023-05-11T00:00:00"/>
    <m/>
    <d v="2023-04-21T00:00:00"/>
    <s v="00:00"/>
    <s v="23:59"/>
    <d v="2023-04-21T00:00:00"/>
    <s v="10:00"/>
    <s v="11:00"/>
    <n v="4.8"/>
    <s v="ce"/>
    <n v="2897"/>
    <n v="4.8"/>
    <n v="4"/>
    <s v="Kuehne+Nagel Tiel 3 Standpl"/>
    <s v="De Diepert 5"/>
    <s v="Tiel"/>
    <s v="4004 MA"/>
    <s v="NL"/>
    <x v="43"/>
    <s v="Nijverheidsweg 61"/>
    <x v="42"/>
    <s v="3341LJ"/>
    <s v="NL"/>
    <s v="0002247610"/>
    <s v="0104244_002"/>
    <s v="31V"/>
    <s v="NL001131849B01"/>
    <n v="2"/>
    <n v="0"/>
    <n v="81.5"/>
    <s v="N"/>
    <s v="Peter Appel Transport B.V."/>
    <n v="36622"/>
    <d v="2023-04-21T00:00:00"/>
    <s v="10:53:00"/>
    <n v="0"/>
    <x v="4"/>
    <x v="15"/>
    <n v="4"/>
    <x v="19"/>
    <n v="1"/>
    <n v="4.8"/>
    <x v="3"/>
    <n v="81.5"/>
    <n v="0"/>
    <n v="81.5"/>
  </r>
  <r>
    <s v="COLGATE 3800 DEB."/>
    <s v="Colgate-Palmolive Nederland BV"/>
    <s v="101t"/>
    <n v="101090966924"/>
    <n v="101030166409"/>
    <n v="930"/>
    <s v="Inv Booked"/>
    <s v="0002247611"/>
    <s v="Verkoop"/>
    <n v="170"/>
    <s v="Transport drops zone"/>
    <s v="9 - verwerkt"/>
    <n v="0"/>
    <m/>
    <d v="2023-04-21T00:00:00"/>
    <s v="DROP"/>
    <s v="0001010909669240104014_002"/>
    <m/>
    <m/>
    <m/>
    <s v="EUR"/>
    <n v="106.62"/>
    <s v="EUR"/>
    <n v="106.62"/>
    <s v="EUR"/>
    <n v="106.62"/>
    <n v="106.62"/>
    <n v="0"/>
    <s v="N"/>
    <n v="1223000414"/>
    <d v="2023-05-11T00:00:00"/>
    <m/>
    <d v="2023-04-21T00:00:00"/>
    <s v="00:00"/>
    <s v="23:59"/>
    <d v="2023-04-21T00:00:00"/>
    <s v="08:00"/>
    <s v="09:00"/>
    <n v="5.6"/>
    <s v="ce"/>
    <n v="4426"/>
    <n v="5.6"/>
    <n v="9"/>
    <s v="Kuehne+Nagel Tiel 3 Standpl"/>
    <s v="De Diepert 5"/>
    <s v="Tiel"/>
    <s v="4004 MA"/>
    <s v="NL"/>
    <x v="42"/>
    <s v="Industriestraat 67"/>
    <x v="41"/>
    <s v="7482EW"/>
    <s v="NL"/>
    <s v="0002247611"/>
    <s v="0104014_002"/>
    <s v="31V"/>
    <s v="NL001131849B01"/>
    <n v="2"/>
    <n v="0"/>
    <n v="106.62"/>
    <s v="N"/>
    <s v="Peter Appel Transport B.V."/>
    <n v="36622"/>
    <d v="2023-04-21T00:00:00"/>
    <s v="08:58:00"/>
    <n v="0"/>
    <x v="4"/>
    <x v="15"/>
    <n v="4"/>
    <x v="30"/>
    <n v="1"/>
    <n v="5.6"/>
    <x v="3"/>
    <n v="106.62"/>
    <n v="0"/>
    <n v="106.62"/>
  </r>
  <r>
    <s v="COLGATE 3800 DEB."/>
    <s v="Colgate-Palmolive Nederland BV"/>
    <s v="101t"/>
    <n v="101090967330"/>
    <n v="101030166404"/>
    <n v="930"/>
    <s v="Inv Booked"/>
    <s v="0002247605"/>
    <s v="Verkoop"/>
    <n v="170"/>
    <s v="Transport drops zone"/>
    <s v="9 - verwerkt"/>
    <n v="0"/>
    <m/>
    <d v="2023-04-21T00:00:00"/>
    <s v="DROP"/>
    <s v="0001010909673300104252_002"/>
    <m/>
    <m/>
    <m/>
    <s v="EUR"/>
    <n v="51.04"/>
    <s v="EUR"/>
    <n v="51.04"/>
    <s v="EUR"/>
    <n v="51.04"/>
    <n v="51.04"/>
    <n v="0"/>
    <s v="N"/>
    <n v="1223000414"/>
    <d v="2023-05-11T00:00:00"/>
    <m/>
    <d v="2023-04-21T00:00:00"/>
    <s v="00:00"/>
    <s v="23:59"/>
    <d v="2023-04-21T00:00:00"/>
    <s v="07:00"/>
    <s v="14:00"/>
    <n v="1.6"/>
    <s v="ce"/>
    <n v="586"/>
    <n v="1.6"/>
    <n v="0"/>
    <s v="Kuehne+Nagel Tiel 3 Standpl"/>
    <s v="De Diepert 5"/>
    <s v="Tiel"/>
    <s v="4004 MA"/>
    <s v="NL"/>
    <x v="22"/>
    <s v="Basisweg 7"/>
    <x v="25"/>
    <s v="1951NG"/>
    <s v="NL"/>
    <s v="0002247605"/>
    <s v="0104252_002"/>
    <s v="31V"/>
    <s v="NL001131849B01"/>
    <n v="2"/>
    <n v="0"/>
    <n v="51.04"/>
    <s v="N"/>
    <s v="Peter Appel Transport B.V."/>
    <n v="36622"/>
    <d v="2023-04-21T00:00:00"/>
    <s v="10:46:00"/>
    <n v="0"/>
    <x v="4"/>
    <x v="15"/>
    <n v="4"/>
    <x v="17"/>
    <n v="1"/>
    <n v="1.6"/>
    <x v="0"/>
    <n v="51.04"/>
    <n v="0"/>
    <n v="51.04"/>
  </r>
  <r>
    <s v="COLGATE 3800 DEB."/>
    <s v="Colgate-Palmolive Nederland BV"/>
    <s v="101t"/>
    <n v="101090967327"/>
    <n v="101030166400"/>
    <n v="930"/>
    <s v="Inv Booked"/>
    <s v="0002247600"/>
    <s v="Verkoop"/>
    <n v="170"/>
    <s v="Transport drops zone"/>
    <s v="9 - verwerkt"/>
    <n v="0"/>
    <m/>
    <d v="2023-04-21T00:00:00"/>
    <s v="DROP"/>
    <s v="0001010909673270104249_002"/>
    <m/>
    <m/>
    <m/>
    <s v="EUR"/>
    <n v="69.64"/>
    <s v="EUR"/>
    <n v="69.64"/>
    <s v="EUR"/>
    <n v="69.64"/>
    <n v="69.64"/>
    <n v="0"/>
    <s v="N"/>
    <n v="1223000414"/>
    <d v="2023-05-11T00:00:00"/>
    <m/>
    <d v="2023-04-21T00:00:00"/>
    <s v="00:00"/>
    <s v="23:59"/>
    <d v="2023-04-21T00:00:00"/>
    <s v="08:00"/>
    <s v="08:00"/>
    <n v="4"/>
    <s v="ce"/>
    <n v="560"/>
    <n v="4"/>
    <n v="4"/>
    <s v="Kuehne+Nagel Tiel 3 Standpl"/>
    <s v="De Diepert 5"/>
    <s v="Tiel"/>
    <s v="4004 MA"/>
    <s v="NL"/>
    <x v="48"/>
    <s v="OPAALSTRAAT  2"/>
    <x v="32"/>
    <s v="1812 RH"/>
    <s v="NL"/>
    <s v="0002247600"/>
    <s v="0104249_002"/>
    <s v="31V"/>
    <s v="NL001131849B01"/>
    <n v="2"/>
    <n v="0"/>
    <n v="69.64"/>
    <s v="N"/>
    <s v="Peter Appel Transport B.V."/>
    <n v="36622"/>
    <d v="2023-04-21T00:00:00"/>
    <s v="09:42:00"/>
    <n v="0"/>
    <x v="4"/>
    <x v="15"/>
    <n v="4"/>
    <x v="28"/>
    <n v="0"/>
    <s v=""/>
    <x v="3"/>
    <s v=""/>
    <n v="0"/>
    <s v=""/>
  </r>
  <r>
    <s v="COLGATE 3800 DEB."/>
    <s v="Colgate-Palmolive Nederland BV"/>
    <s v="101t"/>
    <n v="101090966929"/>
    <n v="101030166401"/>
    <n v="930"/>
    <s v="Inv Booked"/>
    <s v="0002247596"/>
    <s v="Verkoop"/>
    <n v="170"/>
    <s v="Transport drops zone"/>
    <s v="9 - verwerkt"/>
    <n v="0"/>
    <m/>
    <d v="2023-04-21T00:00:00"/>
    <s v="DROP"/>
    <s v="0001010909669290104020_002"/>
    <m/>
    <m/>
    <m/>
    <s v="EUR"/>
    <n v="296.47000000000003"/>
    <s v="EUR"/>
    <n v="296.47000000000003"/>
    <s v="EUR"/>
    <n v="296.47000000000003"/>
    <n v="296.47000000000003"/>
    <n v="0"/>
    <s v="N"/>
    <n v="1223000414"/>
    <d v="2023-05-11T00:00:00"/>
    <m/>
    <d v="2023-04-21T00:00:00"/>
    <s v="00:00"/>
    <s v="23:59"/>
    <d v="2023-04-21T00:00:00"/>
    <s v="10:00"/>
    <s v="10:00"/>
    <n v="26.4"/>
    <s v="ce"/>
    <n v="19726"/>
    <n v="26.4"/>
    <n v="42"/>
    <s v="Kuehne+Nagel Tiel 3 Standpl"/>
    <s v="De Diepert 5"/>
    <s v="Tiel"/>
    <s v="4004 MA"/>
    <s v="NL"/>
    <x v="1"/>
    <s v="Perenmarkt 15"/>
    <x v="2"/>
    <s v="1681PG"/>
    <s v="NL"/>
    <s v="0002247596"/>
    <s v="0104020_002"/>
    <s v="31V"/>
    <s v="NL001131849B01"/>
    <n v="2"/>
    <n v="0"/>
    <n v="296.47000000000003"/>
    <s v="N"/>
    <s v="Peter Appel Transport B.V."/>
    <n v="36622"/>
    <d v="2023-04-21T00:00:00"/>
    <s v="10:30:00"/>
    <n v="0"/>
    <x v="4"/>
    <x v="15"/>
    <n v="4"/>
    <x v="2"/>
    <n v="1"/>
    <n v="26.4"/>
    <x v="1"/>
    <n v="296.47000000000003"/>
    <n v="0"/>
    <n v="296.47000000000003"/>
  </r>
  <r>
    <s v="COLGATE 3800 DEB."/>
    <s v="Colgate-Palmolive Nederland BV"/>
    <s v="101t"/>
    <n v="101090966926"/>
    <n v="101030166402"/>
    <n v="930"/>
    <s v="Inv Booked"/>
    <s v="0002247602"/>
    <s v="Verkoop"/>
    <n v="170"/>
    <s v="Transport drops zone"/>
    <s v="9 - verwerkt"/>
    <n v="0"/>
    <m/>
    <d v="2023-04-21T00:00:00"/>
    <s v="DROP"/>
    <s v="0001010909669260104016_002"/>
    <m/>
    <m/>
    <m/>
    <s v="EUR"/>
    <n v="317.52"/>
    <s v="EUR"/>
    <n v="317.52"/>
    <s v="EUR"/>
    <n v="317.52"/>
    <n v="317.52"/>
    <n v="0"/>
    <s v="N"/>
    <n v="1223000414"/>
    <d v="2023-05-11T00:00:00"/>
    <m/>
    <d v="2023-04-21T00:00:00"/>
    <s v="00:00"/>
    <s v="23:59"/>
    <d v="2023-04-21T00:00:00"/>
    <s v="08:00"/>
    <s v="08:00"/>
    <n v="24"/>
    <s v="ce"/>
    <n v="23165"/>
    <n v="24"/>
    <n v="43"/>
    <s v="Kuehne+Nagel Tiel 3 Standpl"/>
    <s v="De Diepert 5"/>
    <s v="Tiel"/>
    <s v="4004 MA"/>
    <s v="NL"/>
    <x v="50"/>
    <s v="Fahrenheitweg 24"/>
    <x v="1"/>
    <s v="6101WR"/>
    <s v="NL"/>
    <s v="0002247602"/>
    <s v="0104016_002"/>
    <s v="31V"/>
    <s v="NL001131849B01"/>
    <n v="2"/>
    <n v="0"/>
    <n v="317.52"/>
    <s v="N"/>
    <s v="Peter Appel Transport B.V."/>
    <n v="36622"/>
    <d v="2023-04-21T00:00:00"/>
    <s v="07:41:00"/>
    <n v="0"/>
    <x v="4"/>
    <x v="15"/>
    <n v="4"/>
    <x v="1"/>
    <n v="1"/>
    <n v="24"/>
    <x v="1"/>
    <n v="317.52"/>
    <n v="0"/>
    <n v="317.52"/>
  </r>
  <r>
    <s v="COLGATE 3800 DEB."/>
    <s v="Colgate-Palmolive Nederland BV"/>
    <s v="101t"/>
    <n v="101090966939"/>
    <n v="101030166410"/>
    <n v="930"/>
    <s v="Inv Booked"/>
    <s v="0001334385"/>
    <s v="Verkoop"/>
    <n v="170"/>
    <s v="Transport drops zone"/>
    <s v="9 - verwerkt"/>
    <n v="0"/>
    <m/>
    <d v="2023-04-21T00:00:00"/>
    <s v="DROP"/>
    <s v="0001010909669390104034_002"/>
    <m/>
    <m/>
    <m/>
    <s v="EUR"/>
    <n v="251.33"/>
    <s v="EUR"/>
    <n v="251.33"/>
    <s v="EUR"/>
    <n v="251.33"/>
    <n v="251.33"/>
    <n v="0"/>
    <s v="N"/>
    <n v="1223000414"/>
    <d v="2023-05-11T00:00:00"/>
    <m/>
    <d v="2023-04-21T00:00:00"/>
    <s v="00:00"/>
    <s v="23:59"/>
    <d v="2023-04-21T00:00:00"/>
    <s v="19:00"/>
    <s v="19:00"/>
    <n v="26.4"/>
    <s v="ce"/>
    <n v="23077"/>
    <n v="26.4"/>
    <n v="36"/>
    <s v="Kuehne+Nagel Tiel 3 Standpl"/>
    <s v="De Diepert 5"/>
    <s v="Tiel"/>
    <s v="4004 MA"/>
    <s v="NL"/>
    <x v="65"/>
    <s v="FLORIJNSTRAAT 4C"/>
    <x v="51"/>
    <s v="4903 RM"/>
    <s v="NL"/>
    <s v="0001334385"/>
    <s v="0104034_002"/>
    <s v="31V"/>
    <s v="NL001131849B01"/>
    <n v="2"/>
    <n v="0"/>
    <n v="251.33"/>
    <s v="N"/>
    <s v="Peter Appel Transport B.V."/>
    <n v="36622"/>
    <d v="2023-04-21T00:00:00"/>
    <s v="19:00:00"/>
    <n v="0"/>
    <x v="4"/>
    <x v="15"/>
    <n v="4"/>
    <x v="34"/>
    <n v="1"/>
    <n v="26.4"/>
    <x v="5"/>
    <n v="251.33"/>
    <n v="0"/>
    <n v="251.33"/>
  </r>
  <r>
    <s v="COLGATE 3800 DEB."/>
    <s v="Colgate-Palmolive Nederland BV"/>
    <s v="101t"/>
    <n v="101090966930"/>
    <n v="101030166413"/>
    <n v="930"/>
    <s v="Inv Booked"/>
    <s v="0002247601"/>
    <s v="Verkoop"/>
    <n v="170"/>
    <s v="Transport drops zone"/>
    <s v="9 - verwerkt"/>
    <n v="0"/>
    <m/>
    <d v="2023-04-21T00:00:00"/>
    <s v="DROP"/>
    <s v="0001010909669300104024_002"/>
    <m/>
    <m/>
    <m/>
    <s v="EUR"/>
    <n v="296.47000000000003"/>
    <s v="EUR"/>
    <n v="296.47000000000003"/>
    <s v="EUR"/>
    <n v="296.47000000000003"/>
    <n v="296.47000000000003"/>
    <n v="0"/>
    <s v="N"/>
    <n v="1223000414"/>
    <d v="2023-05-11T00:00:00"/>
    <m/>
    <d v="2023-04-21T00:00:00"/>
    <s v="00:00"/>
    <s v="23:59"/>
    <d v="2023-04-21T00:00:00"/>
    <s v="11:00"/>
    <s v="11:00"/>
    <n v="26"/>
    <s v="ce"/>
    <n v="22244"/>
    <n v="26.4"/>
    <n v="52"/>
    <s v="Kuehne+Nagel Tiel 3 Standpl"/>
    <s v="De Diepert 5"/>
    <s v="Tiel"/>
    <s v="4004 MA"/>
    <s v="NL"/>
    <x v="1"/>
    <s v="Perenmarkt 15"/>
    <x v="2"/>
    <s v="1681PG"/>
    <s v="NL"/>
    <s v="0002247601"/>
    <s v="0104024_002"/>
    <s v="31V"/>
    <s v="NL001131849B01"/>
    <n v="2"/>
    <n v="0"/>
    <n v="296.47000000000003"/>
    <s v="N"/>
    <s v="Peter Appel Transport B.V."/>
    <n v="36622"/>
    <d v="2023-04-21T00:00:00"/>
    <s v="11:38:00"/>
    <n v="0"/>
    <x v="4"/>
    <x v="15"/>
    <n v="4"/>
    <x v="2"/>
    <n v="1"/>
    <n v="26.4"/>
    <x v="1"/>
    <n v="296.47000000000003"/>
    <n v="0"/>
    <n v="296.47000000000003"/>
  </r>
  <r>
    <s v="COLGATE 3800 DEB."/>
    <s v="Colgate-Palmolive Nederland BV"/>
    <s v="101t"/>
    <n v="101090966927"/>
    <n v="101030166414"/>
    <n v="930"/>
    <s v="Inv Booked"/>
    <s v="0002247597"/>
    <s v="Verkoop"/>
    <n v="170"/>
    <s v="Transport drops zone"/>
    <s v="9 - verwerkt"/>
    <n v="0"/>
    <m/>
    <d v="2023-04-21T00:00:00"/>
    <s v="DROP"/>
    <s v="0001010909669270104018_002"/>
    <m/>
    <m/>
    <m/>
    <s v="EUR"/>
    <n v="296.47000000000003"/>
    <s v="EUR"/>
    <n v="296.47000000000003"/>
    <s v="EUR"/>
    <n v="296.47000000000003"/>
    <n v="296.47000000000003"/>
    <n v="0"/>
    <s v="N"/>
    <n v="1223000414"/>
    <d v="2023-05-11T00:00:00"/>
    <m/>
    <d v="2023-04-21T00:00:00"/>
    <s v="00:00"/>
    <s v="23:59"/>
    <d v="2023-04-21T00:00:00"/>
    <s v="09:00"/>
    <s v="09:00"/>
    <n v="26"/>
    <s v="ce"/>
    <n v="22754"/>
    <n v="26.4"/>
    <n v="48"/>
    <s v="Kuehne+Nagel Tiel 3 Standpl"/>
    <s v="De Diepert 5"/>
    <s v="Tiel"/>
    <s v="4004 MA"/>
    <s v="NL"/>
    <x v="1"/>
    <s v="Perenmarkt 15"/>
    <x v="2"/>
    <s v="1681PG"/>
    <s v="NL"/>
    <s v="0002247597"/>
    <s v="0104018_002"/>
    <s v="31V"/>
    <s v="NL001131849B01"/>
    <n v="2"/>
    <n v="0"/>
    <n v="296.47000000000003"/>
    <s v="N"/>
    <s v="Peter Appel Transport B.V."/>
    <n v="36622"/>
    <d v="2023-04-21T00:00:00"/>
    <s v="10:10:00"/>
    <n v="0"/>
    <x v="4"/>
    <x v="15"/>
    <n v="4"/>
    <x v="2"/>
    <n v="1"/>
    <n v="26.4"/>
    <x v="1"/>
    <n v="296.47000000000003"/>
    <n v="0"/>
    <n v="296.47000000000003"/>
  </r>
  <r>
    <s v="COLGATE 3800 DEB."/>
    <s v="Colgate-Palmolive Nederland BV"/>
    <s v="101t"/>
    <n v="101090967320"/>
    <n v="101030166416"/>
    <n v="930"/>
    <s v="Inv Booked"/>
    <s v="0002247608"/>
    <s v="Verkoop"/>
    <n v="170"/>
    <s v="Transport drops zone"/>
    <s v="9 - verwerkt"/>
    <n v="0"/>
    <m/>
    <d v="2023-04-21T00:00:00"/>
    <s v="DROP"/>
    <s v="0001010909673200104245_002"/>
    <m/>
    <m/>
    <m/>
    <s v="EUR"/>
    <n v="151.06"/>
    <s v="EUR"/>
    <n v="151.06"/>
    <s v="EUR"/>
    <n v="151.06"/>
    <n v="151.06"/>
    <n v="0"/>
    <s v="N"/>
    <n v="1223000414"/>
    <d v="2023-05-11T00:00:00"/>
    <m/>
    <d v="2023-04-21T00:00:00"/>
    <s v="00:00"/>
    <s v="23:59"/>
    <d v="2023-04-21T00:00:00"/>
    <s v="14:00"/>
    <s v="14:00"/>
    <n v="18.399999999999999"/>
    <s v="ce"/>
    <n v="13868"/>
    <n v="18.399999999999999"/>
    <n v="29"/>
    <s v="Kuehne+Nagel Tiel 3 Standpl"/>
    <s v="De Diepert 5"/>
    <s v="Tiel"/>
    <s v="4004 MA"/>
    <s v="NL"/>
    <x v="14"/>
    <s v="Rood 24"/>
    <x v="17"/>
    <s v="6666LT"/>
    <s v="NL"/>
    <s v="0002247608"/>
    <s v="0104245_002"/>
    <s v="31V"/>
    <s v="NL001131849B01"/>
    <n v="2"/>
    <n v="0"/>
    <n v="151.06"/>
    <s v="N"/>
    <s v="Peter Appel Transport B.V."/>
    <n v="36622"/>
    <d v="2023-04-21T00:00:00"/>
    <s v="14:49:00"/>
    <n v="0"/>
    <x v="4"/>
    <x v="15"/>
    <n v="4"/>
    <x v="15"/>
    <n v="1"/>
    <n v="18.399999999999999"/>
    <x v="5"/>
    <n v="151.06"/>
    <n v="0"/>
    <n v="151.06"/>
  </r>
  <r>
    <s v="COLGATE 3800 DEB."/>
    <s v="Colgate-Palmolive Nederland BV"/>
    <s v="101t"/>
    <n v="101090967144"/>
    <n v="101030166417"/>
    <n v="930"/>
    <s v="Inv Booked"/>
    <s v="0002247612"/>
    <s v="Verkoop"/>
    <n v="170"/>
    <s v="Transport drops zone"/>
    <s v="9 - verwerkt"/>
    <n v="0"/>
    <m/>
    <d v="2023-04-21T00:00:00"/>
    <s v="DROP"/>
    <s v="0001010909671440104147_002"/>
    <m/>
    <m/>
    <m/>
    <s v="EUR"/>
    <n v="117.26"/>
    <s v="EUR"/>
    <n v="117.26"/>
    <s v="EUR"/>
    <n v="117.26"/>
    <n v="117.26"/>
    <n v="0"/>
    <s v="N"/>
    <n v="1223000414"/>
    <d v="2023-05-11T00:00:00"/>
    <m/>
    <d v="2023-04-21T00:00:00"/>
    <s v="00:00"/>
    <s v="23:59"/>
    <d v="2023-04-21T00:00:00"/>
    <s v="05:00"/>
    <s v="06:00"/>
    <n v="16.8"/>
    <s v="ce"/>
    <n v="11395"/>
    <n v="16.8"/>
    <n v="23"/>
    <s v="Kuehne+Nagel Tiel 3 Standpl"/>
    <s v="De Diepert 5"/>
    <s v="Tiel"/>
    <s v="4004 MA"/>
    <s v="NL"/>
    <x v="2"/>
    <s v="Randweg 2"/>
    <x v="6"/>
    <s v="4191 NN"/>
    <s v="NL"/>
    <s v="0002247612"/>
    <s v="0104147_002"/>
    <s v="31V"/>
    <s v="NL001131849B01"/>
    <n v="2"/>
    <n v="0"/>
    <n v="117.26"/>
    <s v="N"/>
    <s v="Peter Appel Transport B.V."/>
    <n v="36622"/>
    <d v="2023-04-21T00:00:00"/>
    <s v="04:47:00"/>
    <n v="0"/>
    <x v="4"/>
    <x v="15"/>
    <n v="4"/>
    <x v="6"/>
    <n v="1"/>
    <n v="16.8"/>
    <x v="2"/>
    <n v="117.26"/>
    <n v="0"/>
    <n v="117.26"/>
  </r>
  <r>
    <s v="COLGATE 3800 DEB."/>
    <s v="Colgate-Palmolive Nederland BV"/>
    <s v="101t"/>
    <n v="101090966936"/>
    <n v="101030166418"/>
    <n v="930"/>
    <s v="Inv Booked"/>
    <s v="0002247603"/>
    <s v="Verkoop"/>
    <n v="170"/>
    <s v="Transport drops zone"/>
    <s v="9 - verwerkt"/>
    <n v="0"/>
    <m/>
    <d v="2023-04-21T00:00:00"/>
    <s v="DROP"/>
    <s v="0001010909669360104027_002"/>
    <m/>
    <m/>
    <m/>
    <s v="EUR"/>
    <n v="317.52"/>
    <s v="EUR"/>
    <n v="317.52"/>
    <s v="EUR"/>
    <n v="317.52"/>
    <n v="317.52"/>
    <n v="0"/>
    <s v="N"/>
    <n v="1223000414"/>
    <d v="2023-05-11T00:00:00"/>
    <m/>
    <d v="2023-04-21T00:00:00"/>
    <s v="00:00"/>
    <s v="23:59"/>
    <d v="2023-04-21T00:00:00"/>
    <s v="12:00"/>
    <s v="12:00"/>
    <n v="24"/>
    <s v="ce"/>
    <n v="22925"/>
    <n v="24"/>
    <n v="43"/>
    <s v="Kuehne+Nagel Tiel 3 Standpl"/>
    <s v="De Diepert 5"/>
    <s v="Tiel"/>
    <s v="4004 MA"/>
    <s v="NL"/>
    <x v="50"/>
    <s v="Fahrenheitweg 24"/>
    <x v="1"/>
    <s v="6101WR"/>
    <s v="NL"/>
    <s v="0002247603"/>
    <s v="0104027_002"/>
    <s v="31V"/>
    <s v="NL001131849B01"/>
    <n v="2"/>
    <n v="0"/>
    <n v="317.52"/>
    <s v="N"/>
    <s v="Peter Appel Transport B.V."/>
    <n v="36622"/>
    <d v="2023-04-21T00:00:00"/>
    <s v="12:54:00"/>
    <n v="0"/>
    <x v="4"/>
    <x v="15"/>
    <n v="4"/>
    <x v="1"/>
    <n v="1"/>
    <n v="24"/>
    <x v="1"/>
    <n v="317.52"/>
    <n v="0"/>
    <n v="317.52"/>
  </r>
  <r>
    <s v="COLGATE 3800 DEB."/>
    <s v="Colgate-Palmolive Nederland BV"/>
    <s v="101t"/>
    <n v="101090966932"/>
    <n v="101030166419"/>
    <n v="930"/>
    <s v="Inv Booked"/>
    <s v="0002247595"/>
    <s v="Verkoop"/>
    <n v="170"/>
    <s v="Transport drops zone"/>
    <s v="9 - verwerkt"/>
    <n v="0"/>
    <m/>
    <d v="2023-04-21T00:00:00"/>
    <s v="DROP"/>
    <s v="0001010909669320104021_002"/>
    <m/>
    <m/>
    <m/>
    <s v="EUR"/>
    <n v="179.71"/>
    <s v="EUR"/>
    <n v="179.71"/>
    <s v="EUR"/>
    <n v="179.71"/>
    <n v="179.71"/>
    <n v="0"/>
    <s v="N"/>
    <n v="1223000414"/>
    <d v="2023-05-11T00:00:00"/>
    <m/>
    <d v="2023-04-21T00:00:00"/>
    <s v="00:00"/>
    <s v="23:59"/>
    <d v="2023-04-21T00:00:00"/>
    <s v="07:00"/>
    <s v="10:00"/>
    <n v="14.4"/>
    <s v="ce"/>
    <n v="16514"/>
    <n v="14.4"/>
    <n v="26"/>
    <s v="Kuehne+Nagel Tiel 3 Standpl"/>
    <s v="De Diepert 5"/>
    <s v="Tiel"/>
    <s v="4004 MA"/>
    <s v="NL"/>
    <x v="10"/>
    <s v="Slego 1a"/>
    <x v="13"/>
    <s v="1046BM"/>
    <s v="NL"/>
    <s v="0002247595"/>
    <s v="0104021_002"/>
    <s v="31V"/>
    <s v="NL001131849B01"/>
    <n v="2"/>
    <n v="0"/>
    <n v="179.71"/>
    <s v="N"/>
    <s v="Peter Appel Transport B.V."/>
    <n v="36622"/>
    <d v="2023-04-21T00:00:00"/>
    <s v="09:02:00"/>
    <n v="0"/>
    <x v="4"/>
    <x v="15"/>
    <n v="4"/>
    <x v="11"/>
    <n v="1"/>
    <n v="14.4"/>
    <x v="0"/>
    <n v="179.71"/>
    <n v="0"/>
    <n v="179.71"/>
  </r>
  <r>
    <s v="COLGATE 3800 DEB."/>
    <s v="Colgate-Palmolive Nederland BV"/>
    <s v="101t"/>
    <n v="101090966938"/>
    <n v="101030166411"/>
    <n v="930"/>
    <s v="Inv Booked"/>
    <s v="0002247606"/>
    <s v="Verkoop"/>
    <n v="170"/>
    <s v="Transport drops zone"/>
    <s v="9 - verwerkt"/>
    <n v="0"/>
    <m/>
    <d v="2023-04-21T00:00:00"/>
    <s v="DROP"/>
    <s v="0001010909669380104031_002"/>
    <m/>
    <m/>
    <m/>
    <s v="EUR"/>
    <n v="317.52"/>
    <s v="EUR"/>
    <n v="317.52"/>
    <s v="EUR"/>
    <n v="317.52"/>
    <n v="317.52"/>
    <n v="0"/>
    <s v="N"/>
    <n v="1223000414"/>
    <d v="2023-05-11T00:00:00"/>
    <m/>
    <d v="2023-04-21T00:00:00"/>
    <s v="00:00"/>
    <s v="23:59"/>
    <d v="2023-04-21T00:00:00"/>
    <s v="15:00"/>
    <s v="15:00"/>
    <n v="24"/>
    <s v="ce"/>
    <n v="16928"/>
    <n v="24"/>
    <n v="39"/>
    <s v="Kuehne+Nagel Tiel 3 Standpl"/>
    <s v="De Diepert 5"/>
    <s v="Tiel"/>
    <s v="4004 MA"/>
    <s v="NL"/>
    <x v="1"/>
    <s v="Fahrenheitweg 1"/>
    <x v="1"/>
    <s v="6101WR"/>
    <s v="NL"/>
    <s v="0002247606"/>
    <s v="0104031_002"/>
    <s v="31V"/>
    <s v="NL001131849B01"/>
    <n v="2"/>
    <n v="0"/>
    <n v="317.52"/>
    <s v="N"/>
    <s v="Peter Appel Transport B.V."/>
    <n v="36622"/>
    <d v="2023-04-21T00:00:00"/>
    <s v="15:26:00"/>
    <n v="0"/>
    <x v="4"/>
    <x v="15"/>
    <n v="4"/>
    <x v="1"/>
    <n v="1"/>
    <n v="24"/>
    <x v="1"/>
    <n v="317.52"/>
    <n v="0"/>
    <n v="317.52"/>
  </r>
  <r>
    <s v="COLGATE 3800 DEB."/>
    <s v="Colgate-Palmolive Nederland BV"/>
    <s v="101t"/>
    <n v="101090966928"/>
    <n v="101030166412"/>
    <n v="930"/>
    <s v="Inv Booked"/>
    <s v="0002247598"/>
    <s v="Verkoop"/>
    <n v="170"/>
    <s v="Transport drops zone"/>
    <s v="9 - verwerkt"/>
    <n v="0"/>
    <m/>
    <d v="2023-04-21T00:00:00"/>
    <s v="DROP"/>
    <s v="0001010909669280104019_002"/>
    <m/>
    <m/>
    <m/>
    <s v="EUR"/>
    <n v="307.33"/>
    <s v="EUR"/>
    <n v="307.33"/>
    <s v="EUR"/>
    <n v="307.33"/>
    <n v="307.33"/>
    <n v="0"/>
    <s v="N"/>
    <n v="1223000414"/>
    <d v="2023-05-11T00:00:00"/>
    <m/>
    <d v="2023-04-21T00:00:00"/>
    <s v="00:00"/>
    <s v="23:59"/>
    <d v="2023-04-21T00:00:00"/>
    <s v="09:00"/>
    <s v="09:00"/>
    <n v="22.4"/>
    <s v="ce"/>
    <n v="20745"/>
    <n v="22.4"/>
    <n v="36"/>
    <s v="Kuehne+Nagel Tiel 3 Standpl"/>
    <s v="De Diepert 5"/>
    <s v="Tiel"/>
    <s v="4004 MA"/>
    <s v="NL"/>
    <x v="1"/>
    <s v="Fahrenheitweg 1"/>
    <x v="1"/>
    <s v="6101WR"/>
    <s v="NL"/>
    <s v="0002247598"/>
    <s v="0104019_002"/>
    <s v="31V"/>
    <s v="NL001131849B01"/>
    <n v="2"/>
    <n v="0"/>
    <n v="307.33"/>
    <s v="N"/>
    <s v="Peter Appel Transport B.V."/>
    <n v="36622"/>
    <d v="2023-04-21T00:00:00"/>
    <s v="09:23:00"/>
    <n v="0"/>
    <x v="4"/>
    <x v="15"/>
    <n v="4"/>
    <x v="1"/>
    <n v="1"/>
    <n v="22.4"/>
    <x v="1"/>
    <n v="307.33"/>
    <n v="0"/>
    <n v="307.33"/>
  </r>
  <r>
    <s v="COLGATE 3800 DEB."/>
    <s v="Colgate-Palmolive Nederland BV"/>
    <s v="101t"/>
    <n v="101090967533"/>
    <n v="101030166485"/>
    <n v="930"/>
    <s v="Inv Booked"/>
    <s v="0002247627"/>
    <s v="Verkoop"/>
    <n v="170"/>
    <s v="Transport drops zone"/>
    <s v="9 - verwerkt"/>
    <n v="0"/>
    <m/>
    <d v="2023-04-22T00:00:00"/>
    <s v="DROP"/>
    <s v="0001010909675330104397_002"/>
    <m/>
    <m/>
    <m/>
    <s v="EUR"/>
    <n v="32.36"/>
    <s v="EUR"/>
    <n v="32.36"/>
    <s v="EUR"/>
    <n v="32.36"/>
    <n v="32.36"/>
    <n v="0"/>
    <s v="Y"/>
    <n v="1223000414"/>
    <d v="2023-05-11T00:00:00"/>
    <m/>
    <d v="2023-04-22T00:00:00"/>
    <s v="00:00"/>
    <s v="23:59"/>
    <d v="2023-04-22T00:00:00"/>
    <s v="09:00"/>
    <s v="10:00"/>
    <n v="4"/>
    <s v="ce"/>
    <n v="3148"/>
    <n v="4"/>
    <n v="6"/>
    <s v="Kuehne+Nagel Tiel 3 Standpl"/>
    <s v="De Diepert 5"/>
    <s v="Tiel"/>
    <s v="4004 MA"/>
    <s v="NL"/>
    <x v="24"/>
    <s v="Ravenswade 14"/>
    <x v="26"/>
    <s v="3439 LD"/>
    <s v="NL"/>
    <s v="0002247627"/>
    <s v="0104397_002"/>
    <s v="31V"/>
    <s v="NL001131849B01"/>
    <n v="2"/>
    <n v="0"/>
    <n v="32.36"/>
    <s v="N"/>
    <s v="Peter Appel Transport B.V."/>
    <n v="36622"/>
    <d v="2023-04-22T00:00:00"/>
    <s v="11:02:00"/>
    <n v="25"/>
    <x v="5"/>
    <x v="15"/>
    <n v="4"/>
    <x v="22"/>
    <n v="1"/>
    <n v="26.400000000000002"/>
    <x v="7"/>
    <n v="213.57"/>
    <n v="0"/>
    <n v="213.57"/>
  </r>
  <r>
    <s v="COLGATE 3800 DEB."/>
    <s v="Colgate-Palmolive Nederland BV"/>
    <s v="101t"/>
    <n v="101090967534"/>
    <n v="101030166490"/>
    <n v="930"/>
    <s v="Inv Booked"/>
    <s v="0002247636"/>
    <s v="Verkoop"/>
    <n v="170"/>
    <s v="Transport drops zone"/>
    <s v="9 - verwerkt"/>
    <n v="0"/>
    <m/>
    <d v="2023-04-22T00:00:00"/>
    <s v="DROP"/>
    <s v="0001010909675340104396_002"/>
    <m/>
    <m/>
    <m/>
    <s v="EUR"/>
    <n v="138.4"/>
    <s v="EUR"/>
    <n v="138.4"/>
    <s v="EUR"/>
    <n v="138.4"/>
    <n v="138.4"/>
    <n v="0"/>
    <s v="N"/>
    <n v="1223000414"/>
    <d v="2023-05-11T00:00:00"/>
    <m/>
    <d v="2023-04-22T00:00:00"/>
    <s v="00:00"/>
    <s v="23:59"/>
    <d v="2023-04-22T00:00:00"/>
    <s v="07:00"/>
    <s v="07:00"/>
    <n v="20"/>
    <s v="ce"/>
    <n v="15993"/>
    <n v="20"/>
    <n v="34"/>
    <s v="Kuehne+Nagel Tiel 3 Standpl"/>
    <s v="De Diepert 5"/>
    <s v="Tiel"/>
    <s v="4004 MA"/>
    <s v="NL"/>
    <x v="14"/>
    <s v="Rood 24"/>
    <x v="17"/>
    <s v="6666LT"/>
    <s v="NL"/>
    <s v="0002247636"/>
    <s v="0104396_002"/>
    <s v="31V"/>
    <s v="NL001131849B01"/>
    <n v="2"/>
    <n v="0"/>
    <n v="138.4"/>
    <s v="N"/>
    <s v="Peter Appel Transport B.V."/>
    <n v="36622"/>
    <d v="2023-04-22T00:00:00"/>
    <s v="09:07:00"/>
    <n v="0"/>
    <x v="5"/>
    <x v="15"/>
    <n v="4"/>
    <x v="15"/>
    <n v="1"/>
    <n v="26.4"/>
    <x v="5"/>
    <n v="182.69"/>
    <n v="0"/>
    <n v="182.69"/>
  </r>
  <r>
    <s v="COLGATE 3800 DEB."/>
    <s v="Colgate-Palmolive Nederland BV"/>
    <s v="101t"/>
    <n v="101090967534"/>
    <n v="101030166467"/>
    <n v="930"/>
    <s v="Inv Booked"/>
    <s v="0002247616"/>
    <s v="Verkoop"/>
    <n v="170"/>
    <s v="Transport drops zone"/>
    <s v="9 - verwerkt"/>
    <n v="0"/>
    <m/>
    <d v="2023-04-22T00:00:00"/>
    <s v="DROP"/>
    <s v="0001010909675340104396_002"/>
    <m/>
    <m/>
    <m/>
    <s v="EUR"/>
    <n v="5.54"/>
    <s v="EUR"/>
    <n v="5.54"/>
    <s v="EUR"/>
    <n v="5.54"/>
    <n v="5.54"/>
    <n v="0"/>
    <s v="N"/>
    <n v="1223000414"/>
    <d v="2023-05-11T00:00:00"/>
    <m/>
    <d v="2023-04-22T00:00:00"/>
    <s v="00:00"/>
    <s v="23:59"/>
    <d v="2023-04-22T00:00:00"/>
    <s v="07:00"/>
    <s v="07:00"/>
    <n v="0.8"/>
    <s v="ce"/>
    <n v="55"/>
    <n v="0.8"/>
    <n v="0"/>
    <s v="Kuehne+Nagel Tiel 3 Standpl"/>
    <s v="De Diepert 5"/>
    <s v="Tiel"/>
    <s v="4004 MA"/>
    <s v="NL"/>
    <x v="14"/>
    <s v="Rood 24"/>
    <x v="17"/>
    <s v="6666LT"/>
    <s v="NL"/>
    <s v="0002247616"/>
    <s v="0104396_002"/>
    <s v="31V"/>
    <s v="NL001131849B01"/>
    <n v="2"/>
    <n v="0"/>
    <n v="5.54"/>
    <s v="N"/>
    <s v="Peter Appel Transport B.V."/>
    <n v="36622"/>
    <d v="2023-04-22T00:00:00"/>
    <s v="09:07:00"/>
    <n v="0"/>
    <x v="5"/>
    <x v="15"/>
    <n v="4"/>
    <x v="15"/>
    <n v="0"/>
    <s v=""/>
    <x v="5"/>
    <s v=""/>
    <n v="0"/>
    <s v=""/>
  </r>
  <r>
    <s v="COLGATE 3800 DEB."/>
    <s v="Colgate-Palmolive Nederland BV"/>
    <s v="101t"/>
    <n v="101090967532"/>
    <n v="101030166475"/>
    <n v="930"/>
    <s v="Inv Booked"/>
    <s v="0002247624"/>
    <s v="Verkoop"/>
    <n v="170"/>
    <s v="Transport drops zone"/>
    <s v="9 - verwerkt"/>
    <n v="0"/>
    <m/>
    <d v="2023-04-22T00:00:00"/>
    <s v="DROP"/>
    <s v="0001010909675320104395_002"/>
    <m/>
    <m/>
    <m/>
    <s v="EUR"/>
    <n v="149.41"/>
    <s v="EUR"/>
    <n v="149.41"/>
    <s v="EUR"/>
    <n v="149.41"/>
    <n v="149.41"/>
    <n v="0"/>
    <s v="Y"/>
    <n v="1223000414"/>
    <d v="2023-05-11T00:00:00"/>
    <m/>
    <d v="2023-04-22T00:00:00"/>
    <s v="00:00"/>
    <s v="23:59"/>
    <d v="2023-04-22T00:00:00"/>
    <s v="06:00"/>
    <s v="07:00"/>
    <n v="26"/>
    <s v="ce"/>
    <n v="13205"/>
    <n v="26.4"/>
    <n v="29"/>
    <s v="Kuehne+Nagel Tiel 3 Standpl"/>
    <s v="De Diepert 5"/>
    <s v="Tiel"/>
    <s v="4004 MA"/>
    <s v="NL"/>
    <x v="2"/>
    <s v="Randweg 2"/>
    <x v="6"/>
    <s v="4191 NN"/>
    <s v="NL"/>
    <s v="0002247624"/>
    <s v="0104395_002"/>
    <s v="31V"/>
    <s v="NL001131849B01"/>
    <n v="2"/>
    <n v="0"/>
    <n v="149.41"/>
    <s v="N"/>
    <s v="Peter Appel Transport B.V."/>
    <n v="36622"/>
    <d v="2023-04-22T00:00:00"/>
    <s v="06:27:00"/>
    <n v="0"/>
    <x v="5"/>
    <x v="15"/>
    <n v="4"/>
    <x v="6"/>
    <n v="1"/>
    <n v="26.4"/>
    <x v="2"/>
    <n v="149.41"/>
    <n v="0"/>
    <n v="149.41"/>
  </r>
  <r>
    <s v="COLGATE 3800 DEB."/>
    <s v="Colgate-Palmolive Nederland BV"/>
    <s v="101t"/>
    <n v="101090967533"/>
    <n v="101030166476"/>
    <n v="930"/>
    <s v="Inv Booked"/>
    <s v="0002247625"/>
    <s v="Verkoop"/>
    <n v="170"/>
    <s v="Transport drops zone"/>
    <s v="9 - verwerkt"/>
    <n v="0"/>
    <m/>
    <d v="2023-04-22T00:00:00"/>
    <s v="DROP"/>
    <s v="0001010909675330104397_002"/>
    <m/>
    <m/>
    <m/>
    <s v="EUR"/>
    <n v="168.27"/>
    <s v="EUR"/>
    <n v="168.27"/>
    <s v="EUR"/>
    <n v="168.27"/>
    <n v="168.27"/>
    <n v="0"/>
    <s v="Y"/>
    <n v="1223000414"/>
    <d v="2023-05-11T00:00:00"/>
    <m/>
    <d v="2023-04-22T00:00:00"/>
    <s v="00:00"/>
    <s v="23:59"/>
    <d v="2023-04-22T00:00:00"/>
    <s v="09:00"/>
    <s v="10:00"/>
    <n v="20"/>
    <s v="ce"/>
    <n v="15960"/>
    <n v="20.8"/>
    <n v="31"/>
    <s v="Kuehne+Nagel Tiel 3 Standpl"/>
    <s v="De Diepert 5"/>
    <s v="Tiel"/>
    <s v="4004 MA"/>
    <s v="NL"/>
    <x v="24"/>
    <s v="Ravenswade 14"/>
    <x v="26"/>
    <s v="3439 LD"/>
    <s v="NL"/>
    <s v="0002247625"/>
    <s v="0104397_002"/>
    <s v="31V"/>
    <s v="NL001131849B01"/>
    <n v="2"/>
    <n v="0"/>
    <n v="168.27"/>
    <s v="N"/>
    <s v="Peter Appel Transport B.V."/>
    <n v="36622"/>
    <d v="2023-04-22T00:00:00"/>
    <s v="11:02:00"/>
    <n v="0"/>
    <x v="5"/>
    <x v="15"/>
    <n v="4"/>
    <x v="22"/>
    <n v="0"/>
    <s v=""/>
    <x v="7"/>
    <s v=""/>
    <n v="0"/>
    <s v=""/>
  </r>
  <r>
    <s v="COLGATE 3800 DEB."/>
    <s v="Colgate-Palmolive Nederland BV"/>
    <s v="101t"/>
    <n v="101090967533"/>
    <n v="101030166480"/>
    <n v="930"/>
    <s v="Inv Booked"/>
    <s v="0002247628"/>
    <s v="Verkoop"/>
    <n v="170"/>
    <s v="Transport drops zone"/>
    <s v="9 - verwerkt"/>
    <n v="0"/>
    <m/>
    <d v="2023-04-22T00:00:00"/>
    <s v="DROP"/>
    <s v="0001010909675330104397_002"/>
    <m/>
    <m/>
    <m/>
    <s v="EUR"/>
    <n v="12.94"/>
    <s v="EUR"/>
    <n v="12.94"/>
    <s v="EUR"/>
    <n v="12.94"/>
    <n v="12.94"/>
    <n v="0"/>
    <s v="Y"/>
    <n v="1223000414"/>
    <d v="2023-05-11T00:00:00"/>
    <m/>
    <d v="2023-04-22T00:00:00"/>
    <s v="00:00"/>
    <s v="23:59"/>
    <d v="2023-04-22T00:00:00"/>
    <s v="09:00"/>
    <s v="10:00"/>
    <n v="1.6"/>
    <s v="ce"/>
    <n v="541"/>
    <n v="1.6"/>
    <n v="1"/>
    <s v="Kuehne+Nagel Tiel 3 Standpl"/>
    <s v="De Diepert 5"/>
    <s v="Tiel"/>
    <s v="4004 MA"/>
    <s v="NL"/>
    <x v="24"/>
    <s v="Ravenswade 14"/>
    <x v="26"/>
    <s v="3439 LD"/>
    <s v="NL"/>
    <s v="0002247628"/>
    <s v="0104397_002"/>
    <s v="31V"/>
    <s v="NL001131849B01"/>
    <n v="2"/>
    <n v="0"/>
    <n v="12.94"/>
    <s v="N"/>
    <s v="Peter Appel Transport B.V."/>
    <n v="36622"/>
    <d v="2023-04-22T00:00:00"/>
    <s v="11:02:00"/>
    <n v="0"/>
    <x v="5"/>
    <x v="15"/>
    <n v="4"/>
    <x v="22"/>
    <n v="0"/>
    <s v=""/>
    <x v="7"/>
    <s v=""/>
    <n v="0"/>
    <s v=""/>
  </r>
  <r>
    <s v="COLGATE 3800 DEB."/>
    <s v="Colgate-Palmolive Nederland BV"/>
    <s v="101t"/>
    <n v="101090967534"/>
    <n v="101030166492"/>
    <n v="930"/>
    <s v="Inv Booked"/>
    <s v="0002247641"/>
    <s v="Verkoop"/>
    <n v="170"/>
    <s v="Transport drops zone"/>
    <s v="9 - verwerkt"/>
    <n v="0"/>
    <m/>
    <d v="2023-04-22T00:00:00"/>
    <s v="DROP"/>
    <s v="0001010909675340104396_002"/>
    <m/>
    <m/>
    <m/>
    <s v="EUR"/>
    <n v="22.14"/>
    <s v="EUR"/>
    <n v="22.14"/>
    <s v="EUR"/>
    <n v="22.14"/>
    <n v="22.14"/>
    <n v="0"/>
    <s v="N"/>
    <n v="1223000414"/>
    <d v="2023-05-11T00:00:00"/>
    <m/>
    <d v="2023-04-22T00:00:00"/>
    <s v="00:00"/>
    <s v="23:59"/>
    <d v="2023-04-22T00:00:00"/>
    <s v="07:00"/>
    <s v="07:00"/>
    <n v="3.2"/>
    <s v="ce"/>
    <n v="1767"/>
    <n v="3.2"/>
    <n v="4"/>
    <s v="Kuehne+Nagel Tiel 3 Standpl"/>
    <s v="De Diepert 5"/>
    <s v="Tiel"/>
    <s v="4004 MA"/>
    <s v="NL"/>
    <x v="14"/>
    <s v="Rood 24"/>
    <x v="17"/>
    <s v="6666LT"/>
    <s v="NL"/>
    <s v="0002247641"/>
    <s v="0104396_002"/>
    <s v="31V"/>
    <s v="NL001131849B01"/>
    <n v="2"/>
    <n v="0"/>
    <n v="22.14"/>
    <s v="N"/>
    <s v="Peter Appel Transport B.V."/>
    <n v="36622"/>
    <d v="2023-04-22T00:00:00"/>
    <s v="09:07:00"/>
    <n v="16"/>
    <x v="5"/>
    <x v="15"/>
    <n v="4"/>
    <x v="15"/>
    <n v="0"/>
    <s v=""/>
    <x v="5"/>
    <s v=""/>
    <n v="0"/>
    <s v=""/>
  </r>
  <r>
    <s v="COLGATE 3800 DEB."/>
    <s v="Colgate-Palmolive Nederland BV"/>
    <s v="101t"/>
    <n v="101090967534"/>
    <n v="101030166477"/>
    <n v="930"/>
    <s v="Inv Booked"/>
    <s v="0002247629"/>
    <s v="Verkoop"/>
    <n v="170"/>
    <s v="Transport drops zone"/>
    <s v="9 - verwerkt"/>
    <n v="0"/>
    <m/>
    <d v="2023-04-22T00:00:00"/>
    <s v="DROP"/>
    <s v="0001010909675340104396_002"/>
    <m/>
    <m/>
    <m/>
    <s v="EUR"/>
    <n v="16.61"/>
    <s v="EUR"/>
    <n v="16.61"/>
    <s v="EUR"/>
    <n v="16.61"/>
    <n v="16.61"/>
    <n v="0"/>
    <s v="N"/>
    <n v="1223000414"/>
    <d v="2023-05-11T00:00:00"/>
    <m/>
    <d v="2023-04-22T00:00:00"/>
    <s v="00:00"/>
    <s v="23:59"/>
    <d v="2023-04-22T00:00:00"/>
    <s v="07:00"/>
    <s v="07:00"/>
    <n v="2.4"/>
    <s v="ce"/>
    <n v="1295"/>
    <n v="2.4"/>
    <n v="1"/>
    <s v="Kuehne+Nagel Tiel 3 Standpl"/>
    <s v="De Diepert 5"/>
    <s v="Tiel"/>
    <s v="4004 MA"/>
    <s v="NL"/>
    <x v="14"/>
    <s v="Rood 24"/>
    <x v="17"/>
    <s v="6666LT"/>
    <s v="NL"/>
    <s v="0002247629"/>
    <s v="0104396_002"/>
    <s v="31V"/>
    <s v="NL001131849B01"/>
    <n v="2"/>
    <n v="0"/>
    <n v="16.61"/>
    <s v="N"/>
    <s v="Peter Appel Transport B.V."/>
    <n v="36622"/>
    <d v="2023-04-22T00:00:00"/>
    <s v="09:07:00"/>
    <n v="0"/>
    <x v="5"/>
    <x v="15"/>
    <n v="4"/>
    <x v="15"/>
    <n v="0"/>
    <s v=""/>
    <x v="5"/>
    <s v=""/>
    <n v="0"/>
    <s v=""/>
  </r>
  <r>
    <s v="COLGATE 3800 DEB."/>
    <s v="Colgate-Palmolive Nederland BV"/>
    <s v="101t"/>
    <n v="101090967600"/>
    <n v="101030166478"/>
    <n v="930"/>
    <s v="Inv Booked"/>
    <s v="0002247630"/>
    <s v="Verkoop"/>
    <n v="170"/>
    <s v="Transport drops zone"/>
    <s v="9 - verwerkt"/>
    <n v="0"/>
    <m/>
    <d v="2023-04-24T00:00:00"/>
    <s v="DROP"/>
    <s v="0001010909676000104460_005"/>
    <m/>
    <m/>
    <m/>
    <s v="EUR"/>
    <n v="62.16"/>
    <s v="EUR"/>
    <n v="62.16"/>
    <s v="EUR"/>
    <n v="62.16"/>
    <n v="62.16"/>
    <n v="0"/>
    <s v="N"/>
    <n v="1223000414"/>
    <d v="2023-05-11T00:00:00"/>
    <m/>
    <d v="2023-04-24T00:00:00"/>
    <s v="00:00"/>
    <s v="23:59"/>
    <d v="2023-04-24T00:00:00"/>
    <s v="12:00"/>
    <s v="13:00"/>
    <n v="2.4"/>
    <s v="ce"/>
    <n v="770"/>
    <n v="2.4"/>
    <n v="0"/>
    <s v="Kuehne+Nagel Tiel 3 Standpl"/>
    <s v="De Diepert 5"/>
    <s v="Tiel"/>
    <s v="4004 MA"/>
    <s v="NL"/>
    <x v="3"/>
    <s v="FACETLAAN 6"/>
    <x v="4"/>
    <s v="2665 NR"/>
    <s v="NL"/>
    <s v="0002247630"/>
    <s v="0104460_005"/>
    <s v="31V"/>
    <s v="NL001131849B01"/>
    <n v="2"/>
    <n v="0"/>
    <n v="62.16"/>
    <s v="N"/>
    <s v="Peter Appel Transport B.V."/>
    <n v="36622"/>
    <d v="2023-04-24T00:00:00"/>
    <s v="13:36:00"/>
    <n v="0"/>
    <x v="0"/>
    <x v="16"/>
    <n v="4"/>
    <x v="4"/>
    <n v="1"/>
    <n v="2.4"/>
    <x v="3"/>
    <n v="62.16"/>
    <n v="0"/>
    <n v="62.16"/>
  </r>
  <r>
    <s v="COLGATE 3800 DEB."/>
    <s v="Colgate-Palmolive Nederland BV"/>
    <s v="101t"/>
    <n v="101090967943"/>
    <n v="101030166486"/>
    <n v="930"/>
    <s v="Inv Booked"/>
    <s v="0002247634"/>
    <s v="Verkoop"/>
    <n v="170"/>
    <s v="Transport drops zone"/>
    <s v="9 - verwerkt"/>
    <n v="0"/>
    <m/>
    <d v="2023-04-24T00:00:00"/>
    <s v="DROP"/>
    <s v="0001010909679430104652_002"/>
    <m/>
    <m/>
    <m/>
    <s v="EUR"/>
    <n v="290.2"/>
    <s v="EUR"/>
    <n v="290.2"/>
    <s v="EUR"/>
    <n v="290.2"/>
    <n v="290.2"/>
    <n v="0"/>
    <s v="N"/>
    <n v="1223000414"/>
    <d v="2023-05-11T00:00:00"/>
    <m/>
    <d v="2023-04-24T00:00:00"/>
    <s v="00:00"/>
    <s v="23:59"/>
    <d v="2023-04-24T00:00:00"/>
    <s v="11:00"/>
    <s v="11:00"/>
    <n v="20"/>
    <s v="ce"/>
    <n v="23184"/>
    <n v="20"/>
    <n v="38"/>
    <s v="Kuehne+Nagel Tiel 3 Standpl"/>
    <s v="De Diepert 5"/>
    <s v="Tiel"/>
    <s v="4004 MA"/>
    <s v="NL"/>
    <x v="1"/>
    <s v="Fahrenheitweg 1"/>
    <x v="1"/>
    <s v="6101WR"/>
    <s v="NL"/>
    <s v="0002247634"/>
    <s v="0104652_002"/>
    <s v="31V"/>
    <s v="NL001131849B01"/>
    <n v="2"/>
    <n v="0"/>
    <n v="290.2"/>
    <s v="N"/>
    <s v="Peter Appel Transport B.V."/>
    <n v="36622"/>
    <d v="2023-04-24T00:00:00"/>
    <s v="13:23:00"/>
    <n v="83"/>
    <x v="0"/>
    <x v="16"/>
    <n v="4"/>
    <x v="1"/>
    <n v="1"/>
    <n v="20"/>
    <x v="1"/>
    <n v="290.2"/>
    <n v="0"/>
    <n v="290.2"/>
  </r>
  <r>
    <s v="COLGATE 3800 DEB."/>
    <s v="Colgate-Palmolive Nederland BV"/>
    <s v="101t"/>
    <n v="0"/>
    <n v="101030166487"/>
    <n v="930"/>
    <s v="Inv Booked"/>
    <s v="0002247639"/>
    <s v="Verkoop"/>
    <n v="170"/>
    <s v="Transport drops zone"/>
    <s v="9 - verwerkt"/>
    <n v="0"/>
    <m/>
    <d v="2023-04-24T00:00:00"/>
    <m/>
    <m/>
    <m/>
    <m/>
    <m/>
    <s v="EUR"/>
    <n v="181.12"/>
    <s v="EUR"/>
    <n v="181.12"/>
    <s v="EUR"/>
    <n v="181.12"/>
    <n v="181.12"/>
    <n v="0"/>
    <s v="N"/>
    <n v="1223000414"/>
    <d v="2023-05-11T00:00:00"/>
    <m/>
    <d v="2023-04-24T00:00:00"/>
    <s v="00:00"/>
    <s v="23:59"/>
    <d v="2023-04-24T00:00:00"/>
    <s v="08:00"/>
    <s v="15:00"/>
    <n v="12.8"/>
    <s v="ce"/>
    <n v="9370"/>
    <n v="12.8"/>
    <n v="21"/>
    <s v="Kuehne+Nagel Tiel 3 Standpl"/>
    <s v="De Diepert 5"/>
    <s v="Tiel"/>
    <s v="4004 MA"/>
    <s v="NL"/>
    <x v="70"/>
    <s v="Steenen Hoofd 50"/>
    <x v="53"/>
    <s v="4825 AK"/>
    <s v="NL"/>
    <s v="0002247639"/>
    <s v="0104465_004"/>
    <s v="31V"/>
    <s v="NL001131849B01"/>
    <n v="2"/>
    <n v="0"/>
    <n v="181.12"/>
    <s v="N"/>
    <m/>
    <n v="36622"/>
    <d v="2023-04-24T00:00:00"/>
    <s v="11:45:00"/>
    <n v="0"/>
    <x v="0"/>
    <x v="16"/>
    <n v="4"/>
    <x v="24"/>
    <n v="1"/>
    <n v="12.8"/>
    <x v="0"/>
    <n v="181.12"/>
    <n v="0"/>
    <n v="181.12"/>
  </r>
  <r>
    <s v="COLGATE 3800 DEB."/>
    <s v="Colgate-Palmolive Nederland BV"/>
    <s v="101t"/>
    <n v="101090967600"/>
    <n v="101030166488"/>
    <n v="930"/>
    <s v="Inv Booked"/>
    <s v="0002247632"/>
    <s v="Verkoop"/>
    <n v="170"/>
    <s v="Transport drops zone"/>
    <s v="9 - verwerkt"/>
    <n v="0"/>
    <m/>
    <d v="2023-04-24T00:00:00"/>
    <s v="DROP"/>
    <s v="0001010909676000104460_003"/>
    <m/>
    <m/>
    <m/>
    <s v="EUR"/>
    <n v="31.97"/>
    <s v="EUR"/>
    <n v="31.97"/>
    <s v="EUR"/>
    <n v="31.97"/>
    <n v="31.97"/>
    <n v="0"/>
    <s v="N"/>
    <n v="1223000414"/>
    <d v="2023-05-11T00:00:00"/>
    <m/>
    <d v="2023-04-24T00:00:00"/>
    <s v="00:00"/>
    <s v="23:59"/>
    <d v="2023-04-24T00:00:00"/>
    <s v="08:00"/>
    <s v="08:00"/>
    <n v="1.6"/>
    <s v="ce"/>
    <n v="624"/>
    <n v="1.6"/>
    <n v="0"/>
    <s v="Kuehne+Nagel Tiel 3 Standpl"/>
    <s v="De Diepert 5"/>
    <s v="Tiel"/>
    <s v="4004 MA"/>
    <s v="NL"/>
    <x v="45"/>
    <s v="Poppenbouwing 30"/>
    <x v="6"/>
    <s v="4191NZ"/>
    <s v="NL"/>
    <s v="0002247632"/>
    <s v="0104460_003"/>
    <s v="31V"/>
    <s v="NL001131849B01"/>
    <n v="2"/>
    <n v="0"/>
    <n v="31.97"/>
    <s v="N"/>
    <s v="Peter Appel Transport B.V."/>
    <n v="36622"/>
    <d v="2023-04-24T00:00:00"/>
    <s v="07:53:00"/>
    <n v="0"/>
    <x v="0"/>
    <x v="16"/>
    <n v="4"/>
    <x v="6"/>
    <n v="1"/>
    <n v="1.6"/>
    <x v="0"/>
    <n v="31.97"/>
    <n v="0"/>
    <n v="31.97"/>
  </r>
  <r>
    <s v="COLGATE 3800 DEB."/>
    <s v="Colgate-Palmolive Nederland BV"/>
    <s v="101t"/>
    <n v="101090967537"/>
    <n v="101030166489"/>
    <n v="930"/>
    <s v="Inv Booked"/>
    <s v="0002247638"/>
    <s v="Verkoop"/>
    <n v="170"/>
    <s v="Transport drops zone"/>
    <s v="9 - verwerkt"/>
    <n v="0"/>
    <m/>
    <d v="2023-04-24T00:00:00"/>
    <s v="DROP"/>
    <s v="0001010909675370104402_002"/>
    <m/>
    <m/>
    <m/>
    <s v="EUR"/>
    <n v="333.96"/>
    <s v="EUR"/>
    <n v="333.96"/>
    <s v="EUR"/>
    <n v="333.96"/>
    <n v="333.96"/>
    <n v="0"/>
    <s v="N"/>
    <n v="1223000414"/>
    <d v="2023-05-11T00:00:00"/>
    <m/>
    <d v="2023-04-24T00:00:00"/>
    <s v="00:00"/>
    <s v="23:59"/>
    <d v="2023-04-24T00:00:00"/>
    <s v="08:00"/>
    <s v="08:00"/>
    <n v="26"/>
    <s v="ce"/>
    <n v="21635"/>
    <n v="26.4"/>
    <n v="44"/>
    <s v="Kuehne+Nagel Tiel 3 Standpl"/>
    <s v="De Diepert 5"/>
    <s v="Tiel"/>
    <s v="4004 MA"/>
    <s v="NL"/>
    <x v="50"/>
    <s v="Fahrenheitweg 24"/>
    <x v="1"/>
    <s v="6101WR"/>
    <s v="NL"/>
    <s v="0002247638"/>
    <s v="0104402_002"/>
    <s v="31V"/>
    <s v="NL001131849B01"/>
    <n v="2"/>
    <n v="0"/>
    <n v="333.96"/>
    <s v="N"/>
    <s v="Peter Appel Transport B.V."/>
    <n v="36622"/>
    <d v="2023-04-24T00:00:00"/>
    <s v="07:44:00"/>
    <n v="0"/>
    <x v="0"/>
    <x v="16"/>
    <n v="4"/>
    <x v="1"/>
    <n v="1"/>
    <n v="26.4"/>
    <x v="1"/>
    <n v="333.96"/>
    <n v="0"/>
    <n v="333.96"/>
  </r>
  <r>
    <s v="COLGATE 3800 DEB."/>
    <s v="Colgate-Palmolive Nederland BV"/>
    <s v="101t"/>
    <n v="101090967600"/>
    <n v="101030166468"/>
    <n v="930"/>
    <s v="Inv Booked"/>
    <s v="0002247617 REFUSED"/>
    <s v="Verkoop"/>
    <n v="170"/>
    <s v="Transport drops zone"/>
    <s v="9 - verwerkt"/>
    <n v="0"/>
    <m/>
    <d v="2023-04-24T00:00:00"/>
    <s v="DROP"/>
    <s v="0001010909676000104460_004"/>
    <m/>
    <m/>
    <m/>
    <s v="EUR"/>
    <n v="49.04"/>
    <s v="EUR"/>
    <n v="49.04"/>
    <s v="EUR"/>
    <n v="49.04"/>
    <n v="49.04"/>
    <n v="0"/>
    <s v="N"/>
    <n v="1223000414"/>
    <d v="2023-05-11T00:00:00"/>
    <m/>
    <d v="2023-04-24T00:00:00"/>
    <s v="00:00"/>
    <s v="23:59"/>
    <d v="2023-04-24T00:00:00"/>
    <s v="07:15"/>
    <s v="08:15"/>
    <n v="1.6"/>
    <s v="ce"/>
    <n v="1117"/>
    <n v="1.6"/>
    <n v="1"/>
    <s v="Kuehne+Nagel Tiel 3 Standpl"/>
    <s v="De Diepert 5"/>
    <s v="Tiel"/>
    <s v="4004 MA"/>
    <s v="NL"/>
    <x v="6"/>
    <s v="Insulindeweg 1"/>
    <x v="9"/>
    <s v="1462MJ"/>
    <s v="NL"/>
    <s v="0002247617 REFUSED"/>
    <s v="0104460_004"/>
    <s v="31V"/>
    <s v="NL001131849B01"/>
    <n v="2"/>
    <n v="0"/>
    <n v="49.04"/>
    <s v="N"/>
    <s v="Peter Appel Transport B.V."/>
    <n v="36622"/>
    <d v="2023-04-24T00:00:00"/>
    <s v="08:07:00"/>
    <n v="0"/>
    <x v="0"/>
    <x v="16"/>
    <n v="4"/>
    <x v="8"/>
    <n v="1"/>
    <n v="1.6"/>
    <x v="3"/>
    <n v="49.04"/>
    <n v="0"/>
    <n v="49.04"/>
  </r>
  <r>
    <s v="COLGATE 3800 DEB."/>
    <s v="Colgate-Palmolive Nederland BV"/>
    <s v="101t"/>
    <n v="101090967933"/>
    <n v="101030166469"/>
    <n v="930"/>
    <s v="Inv Booked"/>
    <s v="0002247618"/>
    <s v="Verkoop"/>
    <n v="170"/>
    <s v="Transport drops zone"/>
    <s v="9 - verwerkt"/>
    <n v="0"/>
    <m/>
    <d v="2023-04-24T00:00:00"/>
    <s v="DROP"/>
    <s v="0001010909679330104641_002"/>
    <m/>
    <m/>
    <m/>
    <s v="EUR"/>
    <n v="5.83"/>
    <s v="EUR"/>
    <n v="5.83"/>
    <s v="EUR"/>
    <n v="5.83"/>
    <n v="5.83"/>
    <n v="0"/>
    <s v="N"/>
    <n v="1223000414"/>
    <d v="2023-05-11T00:00:00"/>
    <m/>
    <d v="2023-04-24T00:00:00"/>
    <s v="00:00"/>
    <s v="23:59"/>
    <d v="2023-04-24T00:00:00"/>
    <s v="05:00"/>
    <s v="06:00"/>
    <n v="0.8"/>
    <s v="ce"/>
    <n v="322"/>
    <n v="0.8"/>
    <n v="0"/>
    <s v="Kuehne+Nagel Tiel 3 Standpl"/>
    <s v="De Diepert 5"/>
    <s v="Tiel"/>
    <s v="4004 MA"/>
    <s v="NL"/>
    <x v="2"/>
    <s v="Randweg 2"/>
    <x v="6"/>
    <s v="4191 NN"/>
    <s v="NL"/>
    <s v="0002247618"/>
    <s v="0104641_002"/>
    <s v="31V"/>
    <s v="NL001131849B01"/>
    <n v="2"/>
    <n v="0"/>
    <n v="5.83"/>
    <s v="N"/>
    <s v="Peter Appel Transport B.V."/>
    <n v="36622"/>
    <d v="2023-04-24T00:00:00"/>
    <s v="06:06:00"/>
    <n v="0"/>
    <x v="0"/>
    <x v="16"/>
    <n v="4"/>
    <x v="6"/>
    <n v="1"/>
    <n v="15.200000000000001"/>
    <x v="2"/>
    <n v="110.81"/>
    <n v="0"/>
    <n v="110.81"/>
  </r>
  <r>
    <s v="COLGATE 3800 DEB."/>
    <s v="Colgate-Palmolive Nederland BV"/>
    <s v="101t"/>
    <n v="101090967600"/>
    <n v="101030166470"/>
    <n v="930"/>
    <s v="Inv Booked"/>
    <s v="0002247622"/>
    <s v="Verkoop"/>
    <n v="170"/>
    <s v="Transport drops zone"/>
    <s v="9 - verwerkt"/>
    <n v="0"/>
    <m/>
    <d v="2023-04-24T00:00:00"/>
    <s v="DROP"/>
    <s v="0001010909676000104460_002"/>
    <m/>
    <m/>
    <m/>
    <s v="EUR"/>
    <n v="135.94"/>
    <s v="EUR"/>
    <n v="135.94"/>
    <s v="EUR"/>
    <n v="135.94"/>
    <n v="135.94"/>
    <n v="0"/>
    <s v="N"/>
    <n v="1223000414"/>
    <d v="2023-05-11T00:00:00"/>
    <m/>
    <d v="2023-04-24T00:00:00"/>
    <s v="00:00"/>
    <s v="23:59"/>
    <d v="2023-04-24T00:00:00"/>
    <s v="07:00"/>
    <s v="15:00"/>
    <n v="6.4"/>
    <s v="ce"/>
    <n v="3492"/>
    <n v="6.4"/>
    <n v="6"/>
    <s v="Kuehne+Nagel Tiel 3 Standpl"/>
    <s v="De Diepert 5"/>
    <s v="Tiel"/>
    <s v="4004 MA"/>
    <s v="NL"/>
    <x v="21"/>
    <s v="Bloemakkers 4"/>
    <x v="22"/>
    <s v="9461GX"/>
    <s v="NL"/>
    <s v="0002247622"/>
    <s v="0104460_002"/>
    <s v="31V"/>
    <s v="NL001131849B01"/>
    <n v="2"/>
    <n v="0"/>
    <n v="135.94"/>
    <s v="N"/>
    <s v="Peter Appel Transport B.V."/>
    <n v="36622"/>
    <d v="2023-04-24T00:00:00"/>
    <s v="11:15:00"/>
    <n v="0"/>
    <x v="0"/>
    <x v="16"/>
    <n v="4"/>
    <x v="20"/>
    <n v="1"/>
    <n v="6.4"/>
    <x v="3"/>
    <n v="135.94"/>
    <n v="0"/>
    <n v="135.94"/>
  </r>
  <r>
    <s v="COLGATE 3800 DEB."/>
    <s v="Colgate-Palmolive Nederland BV"/>
    <s v="101t"/>
    <n v="101090967600"/>
    <n v="101030166471"/>
    <n v="930"/>
    <s v="Inv Booked"/>
    <s v="0002247621"/>
    <s v="Verkoop"/>
    <n v="170"/>
    <s v="Transport drops zone"/>
    <s v="9 - verwerkt"/>
    <n v="0"/>
    <m/>
    <d v="2023-04-24T00:00:00"/>
    <s v="DROP"/>
    <s v="0001010909676000104460_006"/>
    <m/>
    <m/>
    <m/>
    <s v="EUR"/>
    <n v="49.36"/>
    <s v="EUR"/>
    <n v="49.36"/>
    <s v="EUR"/>
    <n v="49.36"/>
    <n v="49.36"/>
    <n v="0"/>
    <s v="N"/>
    <n v="1223000414"/>
    <d v="2023-05-11T00:00:00"/>
    <m/>
    <d v="2023-04-24T00:00:00"/>
    <s v="00:00"/>
    <s v="23:59"/>
    <d v="2023-04-24T00:00:00"/>
    <s v="12:00"/>
    <s v="21:30"/>
    <n v="1.6"/>
    <s v="ce"/>
    <n v="571"/>
    <n v="1.6"/>
    <n v="0"/>
    <s v="Kuehne+Nagel Tiel 3 Standpl"/>
    <s v="De Diepert 5"/>
    <s v="Tiel"/>
    <s v="4004 MA"/>
    <s v="NL"/>
    <x v="4"/>
    <s v="Watergoorweg 81"/>
    <x v="5"/>
    <s v="3861MA"/>
    <s v="NL"/>
    <s v="0002247621"/>
    <s v="0104460_006"/>
    <s v="31V"/>
    <s v="NL001131849B01"/>
    <n v="2"/>
    <n v="0"/>
    <n v="49.36"/>
    <s v="N"/>
    <s v="Peter Appel Transport B.V."/>
    <n v="36622"/>
    <d v="2023-04-24T00:00:00"/>
    <s v="14:35:00"/>
    <n v="0"/>
    <x v="0"/>
    <x v="16"/>
    <n v="4"/>
    <x v="5"/>
    <n v="1"/>
    <n v="1.6"/>
    <x v="3"/>
    <n v="49.36"/>
    <n v="0"/>
    <n v="49.36"/>
  </r>
  <r>
    <s v="COLGATE 3800 DEB."/>
    <s v="Colgate-Palmolive Nederland BV"/>
    <s v="101t"/>
    <n v="0"/>
    <n v="101030166472"/>
    <n v="930"/>
    <s v="Inv Booked"/>
    <s v="0002247619"/>
    <s v="Verkoop"/>
    <n v="170"/>
    <s v="Transport drops zone"/>
    <s v="9 - verwerkt"/>
    <n v="0"/>
    <m/>
    <d v="2023-04-24T00:00:00"/>
    <m/>
    <m/>
    <m/>
    <m/>
    <m/>
    <s v="EUR"/>
    <n v="28.7"/>
    <s v="EUR"/>
    <n v="28.7"/>
    <s v="EUR"/>
    <n v="28.7"/>
    <n v="28.7"/>
    <n v="0"/>
    <s v="Y"/>
    <n v="1223000414"/>
    <d v="2023-05-11T00:00:00"/>
    <m/>
    <d v="2023-04-24T00:00:00"/>
    <s v="00:00"/>
    <s v="23:59"/>
    <d v="2023-04-24T00:00:00"/>
    <s v="09:30"/>
    <s v="09:30"/>
    <n v="1.6"/>
    <s v="ce"/>
    <n v="740"/>
    <n v="1.6"/>
    <n v="0"/>
    <s v="Kuehne+Nagel Tiel 3 Standpl"/>
    <s v="De Diepert 5"/>
    <s v="Tiel"/>
    <s v="4004 MA"/>
    <s v="NL"/>
    <x v="41"/>
    <s v="Asteriastraat 9"/>
    <x v="3"/>
    <s v="5047 RM"/>
    <s v="NL"/>
    <s v="0002247619"/>
    <s v="0104465_002"/>
    <s v="31V"/>
    <s v="NL001131849B01"/>
    <n v="2"/>
    <n v="0"/>
    <n v="28.7"/>
    <s v="N"/>
    <m/>
    <n v="36622"/>
    <d v="2023-04-24T00:00:00"/>
    <s v="09:21:00"/>
    <n v="0"/>
    <x v="0"/>
    <x v="16"/>
    <n v="4"/>
    <x v="3"/>
    <n v="1"/>
    <n v="4"/>
    <x v="0"/>
    <n v="71.760000000000005"/>
    <n v="0"/>
    <n v="71.760000000000005"/>
  </r>
  <r>
    <s v="COLGATE 3800 DEB."/>
    <s v="Colgate-Palmolive Nederland BV"/>
    <s v="101t"/>
    <n v="101090967933"/>
    <n v="101030166474"/>
    <n v="930"/>
    <s v="Inv Booked"/>
    <s v="0002247620"/>
    <s v="Verkoop"/>
    <n v="170"/>
    <s v="Transport drops zone"/>
    <s v="9 - verwerkt"/>
    <n v="0"/>
    <m/>
    <d v="2023-04-24T00:00:00"/>
    <s v="DROP"/>
    <s v="0001010909679330104641_002"/>
    <m/>
    <m/>
    <m/>
    <s v="EUR"/>
    <n v="104.98"/>
    <s v="EUR"/>
    <n v="104.98"/>
    <s v="EUR"/>
    <n v="104.98"/>
    <n v="104.98"/>
    <n v="0"/>
    <s v="Y"/>
    <n v="1223000414"/>
    <d v="2023-05-11T00:00:00"/>
    <m/>
    <d v="2023-04-24T00:00:00"/>
    <s v="00:00"/>
    <s v="23:59"/>
    <d v="2023-04-24T00:00:00"/>
    <s v="05:00"/>
    <s v="06:00"/>
    <n v="14"/>
    <s v="ce"/>
    <n v="9547"/>
    <n v="14.4"/>
    <n v="36"/>
    <s v="Kuehne+Nagel Tiel 3 Standpl"/>
    <s v="De Diepert 5"/>
    <s v="Tiel"/>
    <s v="4004 MA"/>
    <s v="NL"/>
    <x v="2"/>
    <s v="Randweg 2"/>
    <x v="6"/>
    <s v="4191 NN"/>
    <s v="NL"/>
    <s v="0002247620"/>
    <s v="0104641_002"/>
    <s v="31V"/>
    <s v="NL001131849B01"/>
    <n v="2"/>
    <n v="0"/>
    <n v="104.98"/>
    <s v="N"/>
    <s v="Peter Appel Transport B.V."/>
    <n v="36622"/>
    <d v="2023-04-24T00:00:00"/>
    <s v="06:06:00"/>
    <n v="0"/>
    <x v="0"/>
    <x v="16"/>
    <n v="4"/>
    <x v="6"/>
    <n v="0"/>
    <s v=""/>
    <x v="2"/>
    <s v=""/>
    <n v="0"/>
    <s v=""/>
  </r>
  <r>
    <s v="COLGATE 3800 DEB."/>
    <s v="Colgate-Palmolive Nederland BV"/>
    <s v="101t"/>
    <n v="101090967605"/>
    <n v="101030166479"/>
    <n v="930"/>
    <s v="Inv Booked"/>
    <s v="0002247631"/>
    <s v="Verkoop"/>
    <n v="170"/>
    <s v="Transport drops zone"/>
    <s v="9 - verwerkt"/>
    <n v="0"/>
    <m/>
    <d v="2023-04-24T00:00:00"/>
    <s v="DROP"/>
    <s v="0001010909676050104465_003"/>
    <m/>
    <m/>
    <m/>
    <s v="EUR"/>
    <n v="96.58"/>
    <s v="EUR"/>
    <n v="96.58"/>
    <s v="EUR"/>
    <n v="96.58"/>
    <n v="96.58"/>
    <n v="0"/>
    <s v="N"/>
    <n v="1223000414"/>
    <d v="2023-05-11T00:00:00"/>
    <m/>
    <d v="2023-04-24T00:00:00"/>
    <s v="00:00"/>
    <s v="23:59"/>
    <d v="2023-04-24T00:00:00"/>
    <s v="08:00"/>
    <s v="15:00"/>
    <n v="6.4"/>
    <s v="ce"/>
    <n v="5868"/>
    <n v="6.4"/>
    <n v="11"/>
    <s v="Kuehne+Nagel Tiel 3 Standpl"/>
    <s v="De Diepert 5"/>
    <s v="Tiel"/>
    <s v="4004 MA"/>
    <s v="NL"/>
    <x v="97"/>
    <s v="Elftweg 5"/>
    <x v="66"/>
    <s v="4941 VR"/>
    <s v="NL"/>
    <s v="0002247631"/>
    <s v="0104465_003"/>
    <s v="31V"/>
    <s v="NL001131849B01"/>
    <n v="2"/>
    <n v="0"/>
    <n v="96.58"/>
    <s v="N"/>
    <s v="Peter Appel Transport B.V."/>
    <n v="36622"/>
    <d v="2023-04-24T00:00:00"/>
    <s v="09:42:00"/>
    <n v="0"/>
    <x v="0"/>
    <x v="16"/>
    <n v="4"/>
    <x v="34"/>
    <n v="1"/>
    <n v="6.4"/>
    <x v="0"/>
    <n v="96.58"/>
    <n v="0"/>
    <n v="96.58"/>
  </r>
  <r>
    <s v="COLGATE 3800 DEB."/>
    <s v="Colgate-Palmolive Nederland BV"/>
    <s v="101t"/>
    <n v="101090967935"/>
    <n v="101030166481"/>
    <n v="930"/>
    <s v="Inv Booked"/>
    <s v="0002247635"/>
    <s v="Verkoop"/>
    <n v="170"/>
    <s v="Transport drops zone"/>
    <s v="9 - verwerkt"/>
    <n v="0"/>
    <m/>
    <d v="2023-04-24T00:00:00"/>
    <s v="DROP"/>
    <s v="0001010909679350104644_002"/>
    <m/>
    <m/>
    <m/>
    <s v="EUR"/>
    <n v="296.82"/>
    <s v="EUR"/>
    <n v="296.82"/>
    <s v="EUR"/>
    <n v="296.82"/>
    <n v="296.82"/>
    <n v="0"/>
    <s v="N"/>
    <n v="1223000414"/>
    <d v="2023-05-11T00:00:00"/>
    <m/>
    <d v="2023-04-24T00:00:00"/>
    <s v="00:00"/>
    <s v="23:59"/>
    <d v="2023-04-24T00:00:00"/>
    <s v="08:00"/>
    <s v="08:00"/>
    <n v="20.8"/>
    <s v="ce"/>
    <n v="23219"/>
    <n v="20.8"/>
    <n v="39"/>
    <s v="Kuehne+Nagel Tiel 3 Standpl"/>
    <s v="De Diepert 5"/>
    <s v="Tiel"/>
    <s v="4004 MA"/>
    <s v="NL"/>
    <x v="1"/>
    <s v="Fahrenheitweg 1"/>
    <x v="1"/>
    <s v="6101WR"/>
    <s v="NL"/>
    <s v="0002247635"/>
    <s v="0104644_002"/>
    <s v="31V"/>
    <s v="NL001131849B01"/>
    <n v="2"/>
    <n v="0"/>
    <n v="296.82"/>
    <s v="N"/>
    <s v="Peter Appel Transport B.V."/>
    <n v="36622"/>
    <d v="2023-04-24T00:00:00"/>
    <s v="08:36:00"/>
    <n v="0"/>
    <x v="0"/>
    <x v="16"/>
    <n v="4"/>
    <x v="1"/>
    <n v="1"/>
    <n v="20.8"/>
    <x v="1"/>
    <n v="296.82"/>
    <n v="0"/>
    <n v="296.82"/>
  </r>
  <r>
    <s v="COLGATE 3800 DEB."/>
    <s v="Colgate-Palmolive Nederland BV"/>
    <s v="101t"/>
    <n v="101090967541"/>
    <n v="101030166483"/>
    <n v="930"/>
    <s v="Inv Booked"/>
    <s v="0002247633"/>
    <s v="Verkoop"/>
    <n v="170"/>
    <s v="Transport drops zone"/>
    <s v="9 - verwerkt"/>
    <n v="0"/>
    <m/>
    <d v="2023-04-24T00:00:00"/>
    <s v="DROP"/>
    <s v="0001010909675410104406_002"/>
    <m/>
    <m/>
    <m/>
    <s v="EUR"/>
    <n v="333.96"/>
    <s v="EUR"/>
    <n v="333.96"/>
    <s v="EUR"/>
    <n v="333.96"/>
    <n v="333.96"/>
    <n v="0"/>
    <s v="N"/>
    <n v="1223000414"/>
    <d v="2023-05-11T00:00:00"/>
    <m/>
    <d v="2023-04-24T00:00:00"/>
    <s v="00:00"/>
    <s v="23:59"/>
    <d v="2023-04-24T00:00:00"/>
    <s v="10:30"/>
    <s v="10:30"/>
    <n v="26.4"/>
    <s v="ce"/>
    <n v="17267"/>
    <n v="26.4"/>
    <n v="34"/>
    <s v="Kuehne+Nagel Tiel 3 Standpl"/>
    <s v="De Diepert 5"/>
    <s v="Tiel"/>
    <s v="4004 MA"/>
    <s v="NL"/>
    <x v="1"/>
    <s v="Fahrenheitweg 1"/>
    <x v="1"/>
    <s v="6101WR"/>
    <s v="NL"/>
    <s v="0002247633"/>
    <s v="0104406_002"/>
    <s v="31V"/>
    <s v="NL001131849B01"/>
    <n v="2"/>
    <n v="0"/>
    <n v="333.96"/>
    <s v="N"/>
    <s v="Peter Appel Transport B.V."/>
    <n v="36622"/>
    <d v="2023-04-24T00:00:00"/>
    <s v="11:31:00"/>
    <n v="10"/>
    <x v="0"/>
    <x v="16"/>
    <n v="4"/>
    <x v="1"/>
    <n v="1"/>
    <n v="26.4"/>
    <x v="1"/>
    <n v="333.96"/>
    <n v="0"/>
    <n v="333.96"/>
  </r>
  <r>
    <s v="COLGATE 3800 DEB."/>
    <s v="Colgate-Palmolive Nederland BV"/>
    <s v="101t"/>
    <n v="101090967944"/>
    <n v="101030166484"/>
    <n v="930"/>
    <s v="Inv Booked"/>
    <s v="0002247626"/>
    <s v="Verkoop"/>
    <n v="170"/>
    <s v="Transport drops zone"/>
    <s v="9 - verwerkt"/>
    <n v="0"/>
    <m/>
    <d v="2023-04-24T00:00:00"/>
    <s v="DROP"/>
    <s v="0001010909679440104645_002"/>
    <m/>
    <m/>
    <m/>
    <s v="EUR"/>
    <n v="111.74"/>
    <s v="EUR"/>
    <n v="111.74"/>
    <s v="EUR"/>
    <n v="111.74"/>
    <n v="111.74"/>
    <n v="0"/>
    <s v="N"/>
    <n v="1223000414"/>
    <d v="2023-05-11T00:00:00"/>
    <m/>
    <d v="2023-04-24T00:00:00"/>
    <s v="00:00"/>
    <s v="23:59"/>
    <d v="2023-04-24T00:00:00"/>
    <s v="07:00"/>
    <s v="10:00"/>
    <n v="7.2"/>
    <s v="ce"/>
    <n v="6432"/>
    <n v="7.2"/>
    <n v="11"/>
    <s v="Kuehne+Nagel Tiel 3 Standpl"/>
    <s v="De Diepert 5"/>
    <s v="Tiel"/>
    <s v="4004 MA"/>
    <s v="NL"/>
    <x v="10"/>
    <s v="Slego 1a"/>
    <x v="13"/>
    <s v="1046BM"/>
    <s v="NL"/>
    <s v="0002247626"/>
    <s v="0104645_002"/>
    <s v="31V"/>
    <s v="NL001131849B01"/>
    <n v="2"/>
    <n v="0"/>
    <n v="111.74"/>
    <s v="N"/>
    <s v="Peter Appel Transport B.V."/>
    <n v="36622"/>
    <d v="2023-04-24T00:00:00"/>
    <s v="09:55:00"/>
    <n v="0"/>
    <x v="0"/>
    <x v="16"/>
    <n v="4"/>
    <x v="11"/>
    <n v="1"/>
    <n v="7.2"/>
    <x v="0"/>
    <n v="111.74"/>
    <n v="0"/>
    <n v="111.74"/>
  </r>
  <r>
    <s v="COLGATE 3800 DEB."/>
    <s v="Colgate-Palmolive Nederland BV"/>
    <s v="101t"/>
    <n v="101090967540"/>
    <n v="101030166482"/>
    <n v="930"/>
    <s v="Inv Booked"/>
    <s v="0002247637"/>
    <s v="Verkoop"/>
    <n v="170"/>
    <s v="Transport drops zone"/>
    <s v="9 - verwerkt"/>
    <n v="0"/>
    <m/>
    <d v="2023-04-24T00:00:00"/>
    <s v="DROP"/>
    <s v="0001010909675400104403_002"/>
    <m/>
    <m/>
    <m/>
    <s v="EUR"/>
    <n v="323.39"/>
    <s v="EUR"/>
    <n v="323.39"/>
    <s v="EUR"/>
    <n v="323.39"/>
    <n v="323.39"/>
    <n v="0"/>
    <s v="N"/>
    <n v="1223000414"/>
    <d v="2023-05-11T00:00:00"/>
    <m/>
    <d v="2023-04-24T00:00:00"/>
    <s v="00:00"/>
    <s v="23:59"/>
    <d v="2023-04-24T00:00:00"/>
    <s v="08:00"/>
    <s v="08:00"/>
    <n v="24.8"/>
    <s v="ce"/>
    <n v="26013"/>
    <n v="24.8"/>
    <n v="46"/>
    <s v="Kuehne+Nagel Tiel 3 Standpl"/>
    <s v="De Diepert 5"/>
    <s v="Tiel"/>
    <s v="4004 MA"/>
    <s v="NL"/>
    <x v="50"/>
    <s v="Fahrenheitweg 24"/>
    <x v="1"/>
    <s v="6101WR"/>
    <s v="NL"/>
    <s v="0002247637"/>
    <s v="0104403_002"/>
    <s v="31V"/>
    <s v="NL001131849B01"/>
    <n v="2"/>
    <n v="0"/>
    <n v="323.39"/>
    <s v="N"/>
    <s v="Peter Appel Transport B.V."/>
    <n v="36622"/>
    <d v="2023-04-24T00:00:00"/>
    <s v="07:54:00"/>
    <n v="0"/>
    <x v="0"/>
    <x v="16"/>
    <n v="4"/>
    <x v="1"/>
    <n v="1"/>
    <n v="24.8"/>
    <x v="1"/>
    <n v="323.39"/>
    <n v="0"/>
    <n v="323.39"/>
  </r>
  <r>
    <s v="COLGATE 3800 DEB."/>
    <s v="Colgate-Palmolive Nederland BV"/>
    <s v="101t"/>
    <n v="0"/>
    <n v="101030166491"/>
    <n v="930"/>
    <s v="Inv Booked"/>
    <s v="0002247640"/>
    <s v="Verkoop"/>
    <n v="170"/>
    <s v="Transport drops zone"/>
    <s v="9 - verwerkt"/>
    <n v="0"/>
    <m/>
    <d v="2023-04-24T00:00:00"/>
    <m/>
    <m/>
    <m/>
    <m/>
    <m/>
    <s v="EUR"/>
    <n v="43.06"/>
    <s v="EUR"/>
    <n v="43.06"/>
    <s v="EUR"/>
    <n v="43.06"/>
    <n v="43.06"/>
    <n v="0"/>
    <s v="Y"/>
    <n v="1223000414"/>
    <d v="2023-05-11T00:00:00"/>
    <m/>
    <d v="2023-04-24T00:00:00"/>
    <s v="00:00"/>
    <s v="23:59"/>
    <d v="2023-04-24T00:00:00"/>
    <s v="09:30"/>
    <s v="09:30"/>
    <n v="2.4"/>
    <s v="ce"/>
    <n v="1138"/>
    <n v="2.4"/>
    <n v="2"/>
    <s v="Kuehne+Nagel Tiel 3 Standpl"/>
    <s v="De Diepert 5"/>
    <s v="Tiel"/>
    <s v="4004 MA"/>
    <s v="NL"/>
    <x v="41"/>
    <s v="Asteriastraat 9"/>
    <x v="3"/>
    <s v="5047 RM"/>
    <s v="NL"/>
    <s v="0002247640"/>
    <s v="0104465_002"/>
    <s v="31V"/>
    <s v="NL001131849B01"/>
    <n v="2"/>
    <n v="0"/>
    <n v="43.06"/>
    <s v="N"/>
    <m/>
    <n v="36622"/>
    <d v="2023-04-24T00:00:00"/>
    <s v="09:21:00"/>
    <n v="0"/>
    <x v="0"/>
    <x v="16"/>
    <n v="4"/>
    <x v="3"/>
    <n v="0"/>
    <s v=""/>
    <x v="0"/>
    <s v=""/>
    <n v="0"/>
    <s v=""/>
  </r>
  <r>
    <s v="COLGATE 3800 DEB."/>
    <s v="Colgate-Palmolive Nederland BV"/>
    <s v="101t"/>
    <n v="101090967939"/>
    <n v="101030166538"/>
    <n v="930"/>
    <s v="Inv Booked"/>
    <s v="0002247590 2ND DEL"/>
    <s v="Verkoop"/>
    <n v="170"/>
    <s v="Transport drops zone"/>
    <s v="9 - verwerkt"/>
    <n v="0"/>
    <m/>
    <d v="2023-04-24T00:00:00"/>
    <s v="DROP"/>
    <s v="0001010909679390104647_002"/>
    <m/>
    <m/>
    <m/>
    <s v="EUR"/>
    <n v="52.92"/>
    <s v="EUR"/>
    <n v="52.92"/>
    <s v="EUR"/>
    <n v="52.92"/>
    <n v="52.92"/>
    <n v="0"/>
    <s v="N"/>
    <n v="1223000414"/>
    <d v="2023-05-11T00:00:00"/>
    <m/>
    <d v="2023-04-24T00:00:00"/>
    <s v="00:00"/>
    <s v="23:59"/>
    <d v="2023-04-24T00:00:00"/>
    <s v="06:00"/>
    <s v="11:00"/>
    <n v="5.6"/>
    <s v="ce"/>
    <n v="5554"/>
    <n v="5.6"/>
    <n v="8"/>
    <s v="Kuehne+Nagel Tiel 3 Standpl"/>
    <s v="De Diepert 5"/>
    <s v="Tiel"/>
    <s v="4004 MA"/>
    <s v="NL"/>
    <x v="31"/>
    <s v="Ohmweg 3"/>
    <x v="33"/>
    <s v="4104BM"/>
    <s v="NL"/>
    <s v="0002247590 2ND DEL"/>
    <s v="0104647_002"/>
    <s v="31V"/>
    <s v="NL001131849B01"/>
    <n v="2"/>
    <n v="0"/>
    <n v="52.92"/>
    <s v="N"/>
    <s v="Peter Appel Transport B.V."/>
    <n v="36622"/>
    <d v="2023-04-24T00:00:00"/>
    <s v="10:15:00"/>
    <n v="52"/>
    <x v="0"/>
    <x v="16"/>
    <n v="4"/>
    <x v="6"/>
    <n v="1"/>
    <n v="5.6"/>
    <x v="8"/>
    <n v="52.92"/>
    <n v="0"/>
    <n v="52.92"/>
  </r>
  <r>
    <s v="COLGATE 3800 DEB."/>
    <s v="Colgate-Palmolive Nederland BV"/>
    <s v="101t"/>
    <n v="101090967944"/>
    <n v="101030166473"/>
    <n v="930"/>
    <s v="Inv Booked"/>
    <s v="0002247623"/>
    <s v="Verkoop"/>
    <n v="170"/>
    <s v="Transport drops zone"/>
    <s v="9 - verwerkt"/>
    <n v="0"/>
    <m/>
    <d v="2023-04-24T00:00:00"/>
    <s v="DROP"/>
    <s v="0001010909679440104645_003"/>
    <m/>
    <m/>
    <m/>
    <s v="EUR"/>
    <n v="233.38"/>
    <s v="EUR"/>
    <n v="233.38"/>
    <s v="EUR"/>
    <n v="233.38"/>
    <n v="233.38"/>
    <n v="0"/>
    <s v="N"/>
    <n v="1223000414"/>
    <d v="2023-05-11T00:00:00"/>
    <m/>
    <d v="2023-04-24T00:00:00"/>
    <s v="00:00"/>
    <s v="23:59"/>
    <d v="2023-04-24T00:00:00"/>
    <s v="09:00"/>
    <s v="16:00"/>
    <n v="17.600000000000001"/>
    <s v="ce"/>
    <n v="11916"/>
    <n v="17.600000000000001"/>
    <n v="24"/>
    <s v="Kuehne+Nagel Tiel 3 Standpl"/>
    <s v="De Diepert 5"/>
    <s v="Tiel"/>
    <s v="4004 MA"/>
    <s v="NL"/>
    <x v="66"/>
    <s v="Hazenkoog 20a"/>
    <x v="32"/>
    <s v="1822BS"/>
    <s v="NL"/>
    <s v="0002247623"/>
    <s v="0104645_003"/>
    <s v="31V"/>
    <s v="NL001131849B01"/>
    <n v="2"/>
    <n v="0"/>
    <n v="233.38"/>
    <s v="N"/>
    <s v="Peter Appel Transport B.V."/>
    <n v="36622"/>
    <d v="2023-04-24T00:00:00"/>
    <s v="11:17:00"/>
    <n v="0"/>
    <x v="0"/>
    <x v="16"/>
    <n v="4"/>
    <x v="28"/>
    <n v="1"/>
    <n v="17.600000000000001"/>
    <x v="0"/>
    <n v="233.38"/>
    <n v="0"/>
    <n v="233.38"/>
  </r>
  <r>
    <s v="COLGATE 3800 DEB."/>
    <s v="Colgate-Palmolive Nederland BV"/>
    <s v="101t"/>
    <n v="101090968517"/>
    <n v="101030166581"/>
    <n v="930"/>
    <s v="Inv Booked"/>
    <s v="0002247663"/>
    <s v="Verkoop"/>
    <n v="170"/>
    <s v="Transport drops zone"/>
    <s v="9 - verwerkt"/>
    <n v="0"/>
    <m/>
    <d v="2023-04-25T00:00:00"/>
    <s v="DROP"/>
    <s v="0001010909685170104981_002"/>
    <m/>
    <m/>
    <m/>
    <s v="EUR"/>
    <n v="276.92"/>
    <s v="EUR"/>
    <n v="276.92"/>
    <s v="EUR"/>
    <n v="276.92"/>
    <n v="276.92"/>
    <n v="0"/>
    <s v="N"/>
    <n v="1223000414"/>
    <d v="2023-05-11T00:00:00"/>
    <m/>
    <d v="2023-04-25T00:00:00"/>
    <s v="00:00"/>
    <s v="23:59"/>
    <d v="2023-04-25T00:00:00"/>
    <s v="07:00"/>
    <s v="07:00"/>
    <n v="18.399999999999999"/>
    <s v="ce"/>
    <n v="17797"/>
    <n v="18.399999999999999"/>
    <n v="33"/>
    <s v="Kuehne+Nagel Tiel 3 Standpl"/>
    <s v="De Diepert 5"/>
    <s v="Tiel"/>
    <s v="4004 MA"/>
    <s v="NL"/>
    <x v="1"/>
    <s v="Fahrenheitweg 1"/>
    <x v="1"/>
    <s v="6101WR"/>
    <s v="NL"/>
    <s v="0002247663"/>
    <s v="0104981_002"/>
    <s v="31V"/>
    <s v="NL001131849B01"/>
    <n v="2"/>
    <n v="0"/>
    <n v="276.92"/>
    <s v="N"/>
    <s v="Peter Appel Transport B.V."/>
    <n v="36622"/>
    <d v="2023-04-25T00:00:00"/>
    <s v="08:10:00"/>
    <n v="0"/>
    <x v="1"/>
    <x v="16"/>
    <n v="4"/>
    <x v="1"/>
    <n v="1"/>
    <n v="18.399999999999999"/>
    <x v="1"/>
    <n v="276.92"/>
    <n v="0"/>
    <n v="276.92"/>
  </r>
  <r>
    <s v="COLGATE 3800 DEB."/>
    <s v="Colgate-Palmolive Nederland BV"/>
    <s v="101t"/>
    <n v="101090968103"/>
    <n v="101030166582"/>
    <n v="930"/>
    <s v="Inv Booked"/>
    <s v="0002247661"/>
    <s v="Verkoop"/>
    <n v="170"/>
    <s v="Transport drops zone"/>
    <s v="9 - verwerkt"/>
    <n v="0"/>
    <m/>
    <d v="2023-04-25T00:00:00"/>
    <s v="DROP"/>
    <s v="0001010909681030104729_002"/>
    <m/>
    <m/>
    <m/>
    <s v="EUR"/>
    <n v="110.44"/>
    <s v="EUR"/>
    <n v="110.44"/>
    <s v="EUR"/>
    <n v="110.44"/>
    <n v="110.44"/>
    <n v="0"/>
    <s v="N"/>
    <n v="1223000414"/>
    <d v="2023-05-11T00:00:00"/>
    <m/>
    <d v="2023-04-25T00:00:00"/>
    <s v="00:00"/>
    <s v="23:59"/>
    <d v="2023-04-25T00:00:00"/>
    <s v="09:00"/>
    <s v="14:00"/>
    <n v="8.8000000000000007"/>
    <s v="ce"/>
    <n v="7280"/>
    <n v="8.8000000000000007"/>
    <n v="12"/>
    <s v="Kuehne+Nagel Tiel 3 Standpl"/>
    <s v="De Diepert 5"/>
    <s v="Tiel"/>
    <s v="4004 MA"/>
    <s v="NL"/>
    <x v="51"/>
    <s v="Wilhelminakanaal Zuid 120"/>
    <x v="23"/>
    <s v="4903RA"/>
    <s v="NL"/>
    <s v="0002247661"/>
    <s v="0104729_002"/>
    <s v="31V"/>
    <s v="NL001131849B01"/>
    <n v="2"/>
    <n v="0"/>
    <n v="110.44"/>
    <s v="N"/>
    <s v="Peter Appel Transport B.V."/>
    <n v="36622"/>
    <d v="2023-04-25T00:00:00"/>
    <s v="10:57:00"/>
    <n v="0"/>
    <x v="1"/>
    <x v="16"/>
    <n v="4"/>
    <x v="34"/>
    <n v="1"/>
    <n v="14.400000000000002"/>
    <x v="3"/>
    <n v="180.72"/>
    <n v="0"/>
    <n v="180.72"/>
  </r>
  <r>
    <s v="COLGATE 3800 DEB."/>
    <s v="Colgate-Palmolive Nederland BV"/>
    <s v="101t"/>
    <n v="101090968101"/>
    <n v="101030166577"/>
    <n v="930"/>
    <s v="Inv Booked"/>
    <s v="0002247643"/>
    <s v="Verkoop"/>
    <n v="170"/>
    <s v="Transport drops zone"/>
    <s v="9 - verwerkt"/>
    <n v="0"/>
    <m/>
    <d v="2023-04-25T00:00:00"/>
    <s v="DROP"/>
    <s v="0001010909681010104725_004"/>
    <m/>
    <m/>
    <m/>
    <s v="EUR"/>
    <n v="52.61"/>
    <s v="EUR"/>
    <n v="52.61"/>
    <s v="EUR"/>
    <n v="52.61"/>
    <n v="52.61"/>
    <n v="0"/>
    <s v="N"/>
    <n v="1223000414"/>
    <d v="2023-05-11T00:00:00"/>
    <m/>
    <d v="2023-04-25T00:00:00"/>
    <s v="00:00"/>
    <s v="23:59"/>
    <d v="2023-04-25T00:00:00"/>
    <s v="07:00"/>
    <s v="15:00"/>
    <n v="1.6"/>
    <s v="ce"/>
    <n v="1408"/>
    <n v="1.6"/>
    <n v="2"/>
    <s v="Kuehne+Nagel Tiel 3 Standpl"/>
    <s v="De Diepert 5"/>
    <s v="Tiel"/>
    <s v="4004 MA"/>
    <s v="NL"/>
    <x v="5"/>
    <s v="Kernweg 6"/>
    <x v="8"/>
    <s v="1627 LC"/>
    <s v="NL"/>
    <s v="0002247643"/>
    <s v="0104725_004"/>
    <s v="31V"/>
    <s v="NL001131849B01"/>
    <n v="2"/>
    <n v="0"/>
    <n v="52.61"/>
    <s v="N"/>
    <s v="Peter Appel Transport B.V."/>
    <n v="36622"/>
    <d v="2023-04-25T00:00:00"/>
    <s v="08:18:00"/>
    <n v="0"/>
    <x v="1"/>
    <x v="16"/>
    <n v="4"/>
    <x v="2"/>
    <n v="1"/>
    <n v="1.6"/>
    <x v="2"/>
    <n v="52.61"/>
    <n v="0"/>
    <n v="52.61"/>
  </r>
  <r>
    <s v="COLGATE 3800 DEB."/>
    <s v="Colgate-Palmolive Nederland BV"/>
    <s v="101t"/>
    <n v="101090968363"/>
    <n v="101030166642"/>
    <n v="930"/>
    <s v="Inv Booked"/>
    <s v="0002247604 REFUSED"/>
    <s v="Verkoop"/>
    <n v="170"/>
    <s v="Transport drops zone"/>
    <s v="9 - verwerkt"/>
    <n v="0"/>
    <m/>
    <d v="2023-04-25T00:00:00"/>
    <s v="DROP"/>
    <s v="0001010909683630104983_002"/>
    <m/>
    <m/>
    <m/>
    <s v="EUR"/>
    <n v="323.39"/>
    <s v="EUR"/>
    <n v="323.39"/>
    <s v="EUR"/>
    <n v="323.39"/>
    <n v="323.39"/>
    <n v="0"/>
    <s v="N"/>
    <n v="1223000414"/>
    <d v="2023-05-11T00:00:00"/>
    <m/>
    <d v="2023-04-25T00:00:00"/>
    <s v="00:00"/>
    <s v="23:59"/>
    <d v="2023-04-25T00:00:00"/>
    <s v="07:00"/>
    <s v="07:00"/>
    <n v="24.8"/>
    <s v="ce"/>
    <n v="18639"/>
    <n v="24.8"/>
    <n v="38"/>
    <s v="Kuehne+Nagel Tiel 3 Standpl"/>
    <s v="De Diepert 5"/>
    <s v="Tiel"/>
    <s v="4004 MA"/>
    <s v="NL"/>
    <x v="1"/>
    <s v="Fahrenheitweg 1"/>
    <x v="1"/>
    <s v="6101WR"/>
    <s v="NL"/>
    <s v="0002247604 REFUSED"/>
    <s v="0104983_002"/>
    <s v="31V"/>
    <s v="NL001131849B01"/>
    <n v="2"/>
    <n v="0"/>
    <n v="323.39"/>
    <s v="N"/>
    <s v="Peter Appel Transport B.V."/>
    <n v="36622"/>
    <d v="2023-04-25T00:00:00"/>
    <s v="06:57:00"/>
    <n v="0"/>
    <x v="1"/>
    <x v="16"/>
    <n v="4"/>
    <x v="1"/>
    <n v="1"/>
    <n v="24.8"/>
    <x v="1"/>
    <n v="323.39"/>
    <n v="0"/>
    <n v="323.39"/>
  </r>
  <r>
    <s v="COLGATE 3800 DEB."/>
    <s v="Colgate-Palmolive Nederland BV"/>
    <s v="101t"/>
    <n v="101090968095"/>
    <n v="101030166586"/>
    <n v="930"/>
    <s v="Inv Booked"/>
    <s v="0002247657"/>
    <s v="Verkoop"/>
    <n v="170"/>
    <s v="Transport drops zone"/>
    <s v="9 - verwerkt"/>
    <n v="0"/>
    <m/>
    <d v="2023-04-25T00:00:00"/>
    <s v="DROP"/>
    <s v="0001010909680950104720_003"/>
    <m/>
    <m/>
    <m/>
    <s v="EUR"/>
    <n v="72.92"/>
    <s v="EUR"/>
    <n v="72.92"/>
    <s v="EUR"/>
    <n v="72.92"/>
    <n v="72.92"/>
    <n v="0"/>
    <s v="N"/>
    <n v="1223000414"/>
    <d v="2023-05-11T00:00:00"/>
    <m/>
    <d v="2023-04-25T00:00:00"/>
    <s v="00:00"/>
    <s v="23:59"/>
    <d v="2023-04-25T00:00:00"/>
    <s v="06:00"/>
    <s v="14:00"/>
    <n v="4"/>
    <s v="ce"/>
    <n v="2313"/>
    <n v="4"/>
    <n v="3"/>
    <s v="Kuehne+Nagel Tiel 3 Standpl"/>
    <s v="De Diepert 5"/>
    <s v="Tiel"/>
    <s v="4004 MA"/>
    <s v="NL"/>
    <x v="15"/>
    <s v="De Flammert 1211"/>
    <x v="18"/>
    <s v="5854 NE"/>
    <s v="NL"/>
    <s v="0002247657"/>
    <s v="0104720_003"/>
    <s v="31V"/>
    <s v="NL001131849B01"/>
    <n v="2"/>
    <n v="0"/>
    <n v="72.92"/>
    <s v="N"/>
    <s v="Peter Appel Transport B.V."/>
    <n v="36622"/>
    <d v="2023-04-25T00:00:00"/>
    <s v="14:00:00"/>
    <n v="23"/>
    <x v="1"/>
    <x v="16"/>
    <n v="4"/>
    <x v="16"/>
    <n v="1"/>
    <n v="4"/>
    <x v="3"/>
    <n v="72.92"/>
    <n v="0"/>
    <n v="72.92"/>
  </r>
  <r>
    <s v="COLGATE 3800 DEB."/>
    <s v="Colgate-Palmolive Nederland BV"/>
    <s v="101t"/>
    <n v="101090968099"/>
    <n v="101030166587"/>
    <n v="930"/>
    <s v="Inv Booked"/>
    <s v="0002247655"/>
    <s v="Verkoop"/>
    <n v="170"/>
    <s v="Transport drops zone"/>
    <s v="9 - verwerkt"/>
    <n v="0"/>
    <m/>
    <d v="2023-04-25T00:00:00"/>
    <s v="DROP"/>
    <s v="0001010909680990104722_002"/>
    <m/>
    <m/>
    <m/>
    <s v="EUR"/>
    <n v="142.08000000000001"/>
    <s v="EUR"/>
    <n v="142.08000000000001"/>
    <s v="EUR"/>
    <n v="142.08000000000001"/>
    <n v="142.08000000000001"/>
    <n v="0"/>
    <s v="N"/>
    <n v="1223000414"/>
    <d v="2023-05-11T00:00:00"/>
    <m/>
    <d v="2023-04-25T00:00:00"/>
    <s v="00:00"/>
    <s v="23:59"/>
    <d v="2023-04-25T00:00:00"/>
    <s v="08:00"/>
    <s v="08:00"/>
    <n v="9.6"/>
    <s v="ce"/>
    <n v="8640"/>
    <n v="9.6"/>
    <n v="14"/>
    <s v="Kuehne+Nagel Tiel 3 Standpl"/>
    <s v="De Diepert 5"/>
    <s v="Tiel"/>
    <s v="4004 MA"/>
    <s v="NL"/>
    <x v="29"/>
    <s v="Opaalstraat 15"/>
    <x v="32"/>
    <s v="1812RH"/>
    <s v="NL"/>
    <s v="0002247655"/>
    <s v="0104722_002"/>
    <s v="31V"/>
    <s v="NL001131849B01"/>
    <n v="2"/>
    <n v="0"/>
    <n v="142.08000000000001"/>
    <s v="N"/>
    <s v="Peter Appel Transport B.V."/>
    <n v="36622"/>
    <d v="2023-04-25T00:00:00"/>
    <s v="10:37:00"/>
    <n v="97"/>
    <x v="1"/>
    <x v="16"/>
    <n v="4"/>
    <x v="28"/>
    <n v="1"/>
    <n v="13.6"/>
    <x v="3"/>
    <n v="201.28000000000003"/>
    <n v="0"/>
    <n v="201.28000000000003"/>
  </r>
  <r>
    <s v="COLGATE 3800 DEB."/>
    <s v="Colgate-Palmolive Nederland BV"/>
    <s v="101t"/>
    <n v="101090968103"/>
    <n v="101030166572"/>
    <n v="930"/>
    <s v="Inv Booked"/>
    <s v="0002247659"/>
    <s v="Verkoop"/>
    <n v="170"/>
    <s v="Transport drops zone"/>
    <s v="9 - verwerkt"/>
    <n v="0"/>
    <m/>
    <d v="2023-04-25T00:00:00"/>
    <s v="DROP"/>
    <s v="0001010909681030104729_002"/>
    <m/>
    <m/>
    <m/>
    <s v="EUR"/>
    <n v="10.039999999999999"/>
    <s v="EUR"/>
    <n v="10.039999999999999"/>
    <s v="EUR"/>
    <n v="10.039999999999999"/>
    <n v="10.039999999999999"/>
    <n v="0"/>
    <s v="N"/>
    <n v="1223000414"/>
    <d v="2023-05-11T00:00:00"/>
    <m/>
    <d v="2023-04-25T00:00:00"/>
    <s v="00:00"/>
    <s v="23:59"/>
    <d v="2023-04-25T00:00:00"/>
    <s v="09:00"/>
    <s v="14:00"/>
    <n v="0.8"/>
    <s v="ce"/>
    <n v="375"/>
    <n v="0.8"/>
    <n v="0"/>
    <s v="Kuehne+Nagel Tiel 3 Standpl"/>
    <s v="De Diepert 5"/>
    <s v="Tiel"/>
    <s v="4004 MA"/>
    <s v="NL"/>
    <x v="51"/>
    <s v="Wilhelminakanaal Zuid 120"/>
    <x v="23"/>
    <s v="4903RA"/>
    <s v="NL"/>
    <s v="0002247659"/>
    <s v="0104729_002"/>
    <s v="31V"/>
    <s v="NL001131849B01"/>
    <n v="2"/>
    <n v="0"/>
    <n v="10.039999999999999"/>
    <s v="N"/>
    <s v="Peter Appel Transport B.V."/>
    <n v="36622"/>
    <d v="2023-04-25T00:00:00"/>
    <s v="10:57:00"/>
    <n v="0"/>
    <x v="1"/>
    <x v="16"/>
    <n v="4"/>
    <x v="34"/>
    <n v="0"/>
    <s v=""/>
    <x v="3"/>
    <s v=""/>
    <n v="0"/>
    <s v=""/>
  </r>
  <r>
    <s v="COLGATE 3800 DEB."/>
    <s v="Colgate-Palmolive Nederland BV"/>
    <s v="101t"/>
    <n v="101090968095"/>
    <n v="101030166573"/>
    <n v="930"/>
    <s v="Inv Booked"/>
    <s v="0002247654"/>
    <s v="Verkoop"/>
    <n v="170"/>
    <s v="Transport drops zone"/>
    <s v="9 - verwerkt"/>
    <n v="0"/>
    <m/>
    <d v="2023-04-25T00:00:00"/>
    <s v="DROP"/>
    <s v="0001010909680950104720_006"/>
    <m/>
    <m/>
    <m/>
    <s v="EUR"/>
    <n v="27.26"/>
    <s v="EUR"/>
    <n v="27.26"/>
    <s v="EUR"/>
    <n v="27.26"/>
    <n v="27.26"/>
    <n v="0"/>
    <s v="N"/>
    <n v="1223000414"/>
    <d v="2023-05-11T00:00:00"/>
    <m/>
    <d v="2023-04-25T00:00:00"/>
    <s v="00:00"/>
    <s v="23:59"/>
    <d v="2023-04-25T00:00:00"/>
    <s v="08:00"/>
    <s v="16:00"/>
    <n v="0.8"/>
    <s v="ce"/>
    <n v="42"/>
    <n v="0.8"/>
    <n v="0"/>
    <s v="Kuehne+Nagel Tiel 3 Standpl"/>
    <s v="De Diepert 5"/>
    <s v="Tiel"/>
    <s v="4004 MA"/>
    <s v="NL"/>
    <x v="63"/>
    <s v="Laarakkerweg 5"/>
    <x v="49"/>
    <s v="5061JR"/>
    <s v="NL"/>
    <s v="0002247654"/>
    <s v="0104720_006"/>
    <s v="31V"/>
    <s v="NL001131849B01"/>
    <n v="2"/>
    <n v="0"/>
    <n v="27.26"/>
    <s v="N"/>
    <s v="Peter Appel Transport B.V."/>
    <n v="36622"/>
    <d v="2023-04-25T00:00:00"/>
    <s v="16:00:00"/>
    <n v="0"/>
    <x v="1"/>
    <x v="16"/>
    <n v="4"/>
    <x v="3"/>
    <n v="1"/>
    <n v="0.8"/>
    <x v="6"/>
    <n v="27.26"/>
    <n v="0"/>
    <n v="27.26"/>
  </r>
  <r>
    <s v="COLGATE 3800 DEB."/>
    <s v="Colgate-Palmolive Nederland BV"/>
    <s v="101t"/>
    <n v="0"/>
    <n v="101030166574"/>
    <n v="980"/>
    <s v="Cancel No In"/>
    <s v="0002247666 REFUSED"/>
    <s v="Verkoop"/>
    <n v="170"/>
    <s v="Transport drops zone"/>
    <s v="0 - ingevoerd"/>
    <n v="0"/>
    <m/>
    <d v="2023-04-25T00:00:00"/>
    <m/>
    <m/>
    <n v="325.89"/>
    <n v="25.6"/>
    <m/>
    <s v="EUR"/>
    <n v="325.89"/>
    <s v="EUR"/>
    <n v="0"/>
    <s v="EUR"/>
    <n v="325.89"/>
    <n v="0"/>
    <n v="-325.89"/>
    <s v="N"/>
    <m/>
    <m/>
    <m/>
    <d v="2023-04-25T00:00:00"/>
    <s v="00:00"/>
    <s v="23:59"/>
    <d v="2023-04-25T00:00:00"/>
    <s v="15:00"/>
    <s v="15:00"/>
    <n v="25.6"/>
    <s v="ce"/>
    <n v="23629"/>
    <n v="25.6"/>
    <n v="47"/>
    <s v="Kuehne+Nagel Tiel 3 Standpl"/>
    <s v="De Diepert 5"/>
    <s v="Tiel"/>
    <s v="4004 MA"/>
    <s v="NL"/>
    <x v="1"/>
    <s v="Fahrenheitweg 1"/>
    <x v="1"/>
    <s v="6101WR"/>
    <s v="NL"/>
    <s v="0002247666 REFUSED"/>
    <s v="0104721_002"/>
    <m/>
    <s v="NL001131849B01"/>
    <n v="2"/>
    <n v="0"/>
    <n v="0"/>
    <s v="N"/>
    <m/>
    <n v="36622"/>
    <d v="2023-04-25T00:00:00"/>
    <s v="15:29:00"/>
    <n v="0"/>
    <x v="1"/>
    <x v="16"/>
    <n v="4"/>
    <x v="1"/>
    <n v="1"/>
    <n v="25.6"/>
    <x v="1"/>
    <n v="325.89"/>
    <n v="0"/>
    <n v="325.89"/>
  </r>
  <r>
    <s v="COLGATE 3800 DEB."/>
    <s v="Colgate-Palmolive Nederland BV"/>
    <s v="101t"/>
    <n v="101090968521"/>
    <n v="101030166575"/>
    <n v="930"/>
    <s v="Inv Booked"/>
    <s v="0002247642"/>
    <s v="Verkoop"/>
    <n v="170"/>
    <s v="Transport drops zone"/>
    <s v="9 - verwerkt"/>
    <n v="0"/>
    <m/>
    <d v="2023-04-25T00:00:00"/>
    <s v="DROP"/>
    <s v="0001010909685210104988_002"/>
    <m/>
    <m/>
    <m/>
    <s v="EUR"/>
    <n v="140.06"/>
    <s v="EUR"/>
    <n v="140.06"/>
    <s v="EUR"/>
    <n v="140.06"/>
    <n v="140.06"/>
    <n v="0"/>
    <s v="N"/>
    <n v="1223000414"/>
    <d v="2023-05-11T00:00:00"/>
    <m/>
    <d v="2023-04-25T00:00:00"/>
    <s v="00:00"/>
    <s v="23:59"/>
    <d v="2023-04-25T00:00:00"/>
    <s v="08:30"/>
    <s v="16:00"/>
    <n v="9.6"/>
    <s v="ce"/>
    <n v="7091"/>
    <n v="9.6"/>
    <n v="19"/>
    <s v="Kuehne+Nagel Tiel 3 Standpl"/>
    <s v="De Diepert 5"/>
    <s v="Tiel"/>
    <s v="4004 MA"/>
    <s v="NL"/>
    <x v="49"/>
    <s v="Oude Berghuizerweg 30"/>
    <x v="31"/>
    <s v="7336 AW"/>
    <s v="NL"/>
    <s v="0002247642"/>
    <s v="0104988_002"/>
    <s v="31V"/>
    <s v="NL001131849B01"/>
    <n v="2"/>
    <n v="0"/>
    <n v="140.06"/>
    <s v="N"/>
    <s v="Peter Appel Transport B.V."/>
    <n v="36622"/>
    <d v="2023-04-25T00:00:00"/>
    <s v="17:36:00"/>
    <n v="0"/>
    <x v="1"/>
    <x v="16"/>
    <n v="4"/>
    <x v="27"/>
    <n v="1"/>
    <n v="9.6"/>
    <x v="0"/>
    <n v="140.06"/>
    <n v="0"/>
    <n v="140.06"/>
  </r>
  <r>
    <s v="COLGATE 3800 DEB."/>
    <s v="Colgate-Palmolive Nederland BV"/>
    <s v="101t"/>
    <n v="101090968099"/>
    <n v="101030166576"/>
    <n v="930"/>
    <s v="Inv Booked"/>
    <s v="0002247656"/>
    <s v="Verkoop"/>
    <n v="170"/>
    <s v="Transport drops zone"/>
    <s v="9 - verwerkt"/>
    <n v="0"/>
    <m/>
    <d v="2023-04-25T00:00:00"/>
    <s v="DROP"/>
    <s v="0001010909680990104722_002"/>
    <m/>
    <m/>
    <m/>
    <s v="EUR"/>
    <n v="59.2"/>
    <s v="EUR"/>
    <n v="59.2"/>
    <s v="EUR"/>
    <n v="59.2"/>
    <n v="59.2"/>
    <n v="0"/>
    <s v="N"/>
    <n v="1223000414"/>
    <d v="2023-05-11T00:00:00"/>
    <m/>
    <d v="2023-04-25T00:00:00"/>
    <s v="00:00"/>
    <s v="23:59"/>
    <d v="2023-04-25T00:00:00"/>
    <s v="08:00"/>
    <s v="08:00"/>
    <n v="4"/>
    <s v="ce"/>
    <n v="1934"/>
    <n v="4"/>
    <n v="3"/>
    <s v="Kuehne+Nagel Tiel 3 Standpl"/>
    <s v="De Diepert 5"/>
    <s v="Tiel"/>
    <s v="4004 MA"/>
    <s v="NL"/>
    <x v="29"/>
    <s v="Opaalstraat 15"/>
    <x v="32"/>
    <s v="1812RH"/>
    <s v="NL"/>
    <s v="0002247656"/>
    <s v="0104722_002"/>
    <s v="31V"/>
    <s v="NL001131849B01"/>
    <n v="2"/>
    <n v="0"/>
    <n v="59.2"/>
    <s v="N"/>
    <s v="Peter Appel Transport B.V."/>
    <n v="36622"/>
    <d v="2023-04-25T00:00:00"/>
    <s v="10:37:00"/>
    <n v="0"/>
    <x v="1"/>
    <x v="16"/>
    <n v="4"/>
    <x v="28"/>
    <n v="0"/>
    <s v=""/>
    <x v="3"/>
    <s v=""/>
    <n v="0"/>
    <s v=""/>
  </r>
  <r>
    <s v="COLGATE 3800 DEB."/>
    <s v="Colgate-Palmolive Nederland BV"/>
    <s v="101t"/>
    <n v="101090968095"/>
    <n v="101030166578"/>
    <n v="930"/>
    <s v="Inv Booked"/>
    <s v="0002247647"/>
    <s v="Verkoop"/>
    <n v="170"/>
    <s v="Transport drops zone"/>
    <s v="9 - verwerkt"/>
    <n v="0"/>
    <m/>
    <d v="2023-04-25T00:00:00"/>
    <s v="DROP"/>
    <s v="0001010909680950104720_009"/>
    <m/>
    <m/>
    <m/>
    <s v="EUR"/>
    <n v="16.989999999999998"/>
    <s v="EUR"/>
    <n v="16.989999999999998"/>
    <s v="EUR"/>
    <n v="16.989999999999998"/>
    <n v="16.989999999999998"/>
    <n v="0"/>
    <s v="N"/>
    <n v="1223000414"/>
    <d v="2023-05-11T00:00:00"/>
    <m/>
    <d v="2023-04-25T00:00:00"/>
    <s v="00:00"/>
    <s v="23:59"/>
    <d v="2023-04-25T00:00:00"/>
    <s v="12:00"/>
    <s v="17:00"/>
    <n v="0.8"/>
    <s v="ce"/>
    <n v="193"/>
    <n v="0.8"/>
    <n v="0"/>
    <s v="Kuehne+Nagel Tiel 3 Standpl"/>
    <s v="De Diepert 5"/>
    <s v="Tiel"/>
    <s v="4004 MA"/>
    <s v="NL"/>
    <x v="21"/>
    <s v="Bloemakkers 4"/>
    <x v="22"/>
    <s v="9461GX"/>
    <s v="NL"/>
    <s v="0002247647"/>
    <s v="0104720_009"/>
    <s v="31V"/>
    <s v="NL001131849B01"/>
    <n v="2"/>
    <n v="0"/>
    <n v="16.989999999999998"/>
    <s v="N"/>
    <s v="Peter Appel Transport B.V."/>
    <n v="36622"/>
    <d v="2023-04-25T00:00:00"/>
    <s v="17:00:00"/>
    <n v="0"/>
    <x v="1"/>
    <x v="16"/>
    <n v="4"/>
    <x v="20"/>
    <n v="1"/>
    <n v="6.3999999999999995"/>
    <x v="3"/>
    <n v="135.94"/>
    <n v="0"/>
    <n v="135.94"/>
  </r>
  <r>
    <s v="COLGATE 3800 DEB."/>
    <s v="Colgate-Palmolive Nederland BV"/>
    <s v="101t"/>
    <n v="101090968109"/>
    <n v="101030166579"/>
    <n v="930"/>
    <s v="Inv Booked"/>
    <s v="0002247662"/>
    <s v="Verkoop"/>
    <n v="170"/>
    <s v="Transport drops zone"/>
    <s v="9 - verwerkt"/>
    <n v="0"/>
    <m/>
    <d v="2023-04-25T00:00:00"/>
    <s v="DROP"/>
    <s v="0001010909681090104730_002"/>
    <m/>
    <m/>
    <m/>
    <s v="EUR"/>
    <n v="317.52"/>
    <s v="EUR"/>
    <n v="317.52"/>
    <s v="EUR"/>
    <n v="317.52"/>
    <n v="317.52"/>
    <n v="0"/>
    <s v="N"/>
    <n v="1223000414"/>
    <d v="2023-05-11T00:00:00"/>
    <m/>
    <d v="2023-04-25T00:00:00"/>
    <s v="00:00"/>
    <s v="23:59"/>
    <d v="2023-04-25T00:00:00"/>
    <s v="11:00"/>
    <s v="11:00"/>
    <n v="24"/>
    <s v="ce"/>
    <n v="22649"/>
    <n v="24"/>
    <n v="42"/>
    <s v="Kuehne+Nagel Tiel 3 Standpl"/>
    <s v="De Diepert 5"/>
    <s v="Tiel"/>
    <s v="4004 MA"/>
    <s v="NL"/>
    <x v="50"/>
    <s v="Fahrenheitweg 24"/>
    <x v="1"/>
    <s v="6101WR"/>
    <s v="NL"/>
    <s v="0002247662"/>
    <s v="0104730_002"/>
    <s v="31V"/>
    <s v="NL001131849B01"/>
    <n v="2"/>
    <n v="0"/>
    <n v="317.52"/>
    <s v="N"/>
    <s v="Peter Appel Transport B.V."/>
    <n v="36622"/>
    <d v="2023-04-25T00:00:00"/>
    <s v="11:06:00"/>
    <n v="0"/>
    <x v="1"/>
    <x v="16"/>
    <n v="4"/>
    <x v="1"/>
    <n v="1"/>
    <n v="24"/>
    <x v="1"/>
    <n v="317.52"/>
    <n v="0"/>
    <n v="317.52"/>
  </r>
  <r>
    <s v="COLGATE 3800 DEB."/>
    <s v="Colgate-Palmolive Nederland BV"/>
    <s v="101t"/>
    <n v="101090968116"/>
    <n v="101030166580"/>
    <n v="930"/>
    <s v="Inv Booked"/>
    <s v="0002247660"/>
    <s v="Verkoop"/>
    <n v="170"/>
    <s v="Transport drops zone"/>
    <s v="9 - verwerkt"/>
    <n v="0"/>
    <m/>
    <d v="2023-04-25T00:00:00"/>
    <s v="DROP"/>
    <s v="0001010909681160104739_002"/>
    <m/>
    <m/>
    <m/>
    <s v="EUR"/>
    <n v="333.96"/>
    <s v="EUR"/>
    <n v="333.96"/>
    <s v="EUR"/>
    <n v="333.96"/>
    <n v="333.96"/>
    <n v="0"/>
    <s v="N"/>
    <n v="1223000414"/>
    <d v="2023-05-11T00:00:00"/>
    <m/>
    <d v="2023-04-25T00:00:00"/>
    <s v="00:00"/>
    <s v="23:59"/>
    <d v="2023-04-25T00:00:00"/>
    <s v="17:00"/>
    <s v="17:00"/>
    <n v="26.4"/>
    <s v="ce"/>
    <n v="23293"/>
    <n v="26.4"/>
    <n v="47"/>
    <s v="Kuehne+Nagel Tiel 3 Standpl"/>
    <s v="De Diepert 5"/>
    <s v="Tiel"/>
    <s v="4004 MA"/>
    <s v="NL"/>
    <x v="1"/>
    <s v="Fahrenheitweg 1"/>
    <x v="1"/>
    <s v="6101WR"/>
    <s v="NL"/>
    <s v="0002247660"/>
    <s v="0104739_002"/>
    <s v="31V"/>
    <s v="NL001131849B01"/>
    <n v="2"/>
    <n v="0"/>
    <n v="333.96"/>
    <s v="N"/>
    <s v="Peter Appel Transport B.V."/>
    <n v="36622"/>
    <d v="2023-04-25T00:00:00"/>
    <s v="16:56:00"/>
    <n v="0"/>
    <x v="1"/>
    <x v="16"/>
    <n v="4"/>
    <x v="1"/>
    <n v="1"/>
    <n v="26.4"/>
    <x v="1"/>
    <n v="333.96"/>
    <n v="0"/>
    <n v="333.96"/>
  </r>
  <r>
    <s v="COLGATE 3800 DEB."/>
    <s v="Colgate-Palmolive Nederland BV"/>
    <s v="101t"/>
    <n v="101090968520"/>
    <n v="101030166583"/>
    <n v="930"/>
    <s v="Inv Booked"/>
    <s v="0002247665"/>
    <s v="Verkoop"/>
    <n v="170"/>
    <s v="Transport drops zone"/>
    <s v="9 - verwerkt"/>
    <n v="0"/>
    <m/>
    <d v="2023-04-25T00:00:00"/>
    <s v="DROP"/>
    <s v="0001010909685200104989_002"/>
    <m/>
    <m/>
    <m/>
    <s v="EUR"/>
    <n v="116.16"/>
    <s v="EUR"/>
    <n v="116.16"/>
    <s v="EUR"/>
    <n v="116.16"/>
    <n v="116.16"/>
    <n v="0"/>
    <s v="N"/>
    <n v="1223000414"/>
    <d v="2023-05-11T00:00:00"/>
    <m/>
    <d v="2023-04-25T00:00:00"/>
    <s v="00:00"/>
    <s v="23:59"/>
    <d v="2023-04-25T00:00:00"/>
    <s v="13:00"/>
    <s v="14:00"/>
    <n v="8.8000000000000007"/>
    <s v="ce"/>
    <n v="5752"/>
    <n v="8.8000000000000007"/>
    <n v="7"/>
    <s v="Kuehne+Nagel Tiel 3 Standpl"/>
    <s v="De Diepert 5"/>
    <s v="Tiel"/>
    <s v="4004 MA"/>
    <s v="NL"/>
    <x v="16"/>
    <s v="Rijnland 4"/>
    <x v="19"/>
    <s v="1948RL"/>
    <s v="NL"/>
    <s v="0002247665"/>
    <s v="0104989_002"/>
    <s v="31V"/>
    <s v="NL001131849B01"/>
    <n v="2"/>
    <n v="0"/>
    <n v="116.16"/>
    <s v="N"/>
    <s v="Peter Appel Transport B.V."/>
    <n v="36622"/>
    <d v="2023-04-25T00:00:00"/>
    <s v="14:23:00"/>
    <n v="0"/>
    <x v="1"/>
    <x v="16"/>
    <n v="4"/>
    <x v="17"/>
    <n v="1"/>
    <n v="17.600000000000001"/>
    <x v="0"/>
    <n v="232.32"/>
    <n v="0"/>
    <n v="232.32"/>
  </r>
  <r>
    <s v="COLGATE 3800 DEB."/>
    <s v="Colgate-Palmolive Nederland BV"/>
    <s v="101t"/>
    <n v="101090968519"/>
    <n v="101030166584"/>
    <n v="930"/>
    <s v="Inv Booked"/>
    <s v="0002247664"/>
    <s v="Verkoop"/>
    <n v="170"/>
    <s v="Transport drops zone"/>
    <s v="9 - verwerkt"/>
    <n v="0"/>
    <m/>
    <d v="2023-04-25T00:00:00"/>
    <s v="DROP"/>
    <s v="0001010909685190104985_002"/>
    <m/>
    <m/>
    <m/>
    <s v="EUR"/>
    <n v="307.33"/>
    <s v="EUR"/>
    <n v="307.33"/>
    <s v="EUR"/>
    <n v="307.33"/>
    <n v="307.33"/>
    <n v="0"/>
    <s v="N"/>
    <n v="1223000414"/>
    <d v="2023-05-11T00:00:00"/>
    <m/>
    <d v="2023-04-25T00:00:00"/>
    <s v="00:00"/>
    <s v="23:59"/>
    <d v="2023-04-25T00:00:00"/>
    <s v="08:00"/>
    <s v="08:00"/>
    <n v="22.4"/>
    <s v="ce"/>
    <n v="18278"/>
    <n v="22.4"/>
    <n v="35"/>
    <s v="Kuehne+Nagel Tiel 3 Standpl"/>
    <s v="De Diepert 5"/>
    <s v="Tiel"/>
    <s v="4004 MA"/>
    <s v="NL"/>
    <x v="50"/>
    <s v="Fahrenheitweg 24"/>
    <x v="1"/>
    <s v="6101WR"/>
    <s v="NL"/>
    <s v="0002247664"/>
    <s v="0104985_002"/>
    <s v="31V"/>
    <s v="NL001131849B01"/>
    <n v="2"/>
    <n v="0"/>
    <n v="307.33"/>
    <s v="N"/>
    <s v="Peter Appel Transport B.V."/>
    <n v="36622"/>
    <d v="2023-04-25T00:00:00"/>
    <s v="08:20:00"/>
    <n v="0"/>
    <x v="1"/>
    <x v="16"/>
    <n v="4"/>
    <x v="1"/>
    <n v="1"/>
    <n v="22.4"/>
    <x v="1"/>
    <n v="307.33"/>
    <n v="0"/>
    <n v="307.33"/>
  </r>
  <r>
    <s v="COLGATE 3800 DEB."/>
    <s v="Colgate-Palmolive Nederland BV"/>
    <s v="101t"/>
    <n v="101090968118"/>
    <n v="101030166585"/>
    <n v="930"/>
    <s v="Inv Booked"/>
    <s v="0002247667 REFUSED"/>
    <s v="Verkoop"/>
    <n v="170"/>
    <s v="Transport drops zone"/>
    <s v="9 - verwerkt"/>
    <n v="0"/>
    <m/>
    <d v="2023-04-25T00:00:00"/>
    <s v="DROP"/>
    <s v="0001010909681180104743_002"/>
    <m/>
    <m/>
    <m/>
    <s v="EUR"/>
    <n v="119.45"/>
    <s v="EUR"/>
    <n v="119.45"/>
    <s v="EUR"/>
    <n v="119.45"/>
    <n v="119.45"/>
    <n v="0"/>
    <s v="N"/>
    <n v="1223000414"/>
    <d v="2023-05-11T00:00:00"/>
    <m/>
    <d v="2023-04-25T00:00:00"/>
    <s v="00:00"/>
    <s v="23:59"/>
    <d v="2023-04-25T00:00:00"/>
    <s v="20:00"/>
    <s v="20:00"/>
    <n v="16.8"/>
    <s v="ce"/>
    <n v="4220"/>
    <n v="16.8"/>
    <n v="16"/>
    <s v="Kuehne+Nagel Tiel 3 Standpl"/>
    <s v="De Diepert 5"/>
    <s v="Tiel"/>
    <s v="4004 MA"/>
    <s v="NL"/>
    <x v="14"/>
    <s v="Rood 24"/>
    <x v="17"/>
    <s v="6666LT"/>
    <s v="NL"/>
    <s v="0002247667 REFUSED"/>
    <s v="0104743_002"/>
    <s v="31V"/>
    <s v="NL001131849B01"/>
    <n v="2"/>
    <n v="0"/>
    <n v="119.45"/>
    <s v="N"/>
    <s v="Peter Appel Transport B.V."/>
    <n v="36622"/>
    <d v="2023-04-25T00:00:00"/>
    <s v="20:30:00"/>
    <n v="0"/>
    <x v="1"/>
    <x v="16"/>
    <n v="4"/>
    <x v="15"/>
    <n v="1"/>
    <n v="24.8"/>
    <x v="5"/>
    <n v="176.32999999999998"/>
    <n v="0"/>
    <n v="176.32999999999998"/>
  </r>
  <r>
    <s v="COLGATE 3800 DEB."/>
    <s v="Colgate-Palmolive Nederland BV"/>
    <s v="101t"/>
    <n v="0"/>
    <n v="101030166825"/>
    <n v="980"/>
    <s v="Cancel No In"/>
    <s v="0002247667 REFUSED"/>
    <s v="Verkoop"/>
    <n v="170"/>
    <s v="Transport drops zone"/>
    <s v="0 - ingevoerd"/>
    <n v="0"/>
    <m/>
    <d v="2023-04-25T00:00:00"/>
    <m/>
    <m/>
    <n v="143.47"/>
    <n v="16.8"/>
    <m/>
    <s v="EUR"/>
    <n v="143.47"/>
    <s v="EUR"/>
    <n v="0"/>
    <s v="EUR"/>
    <n v="143.47"/>
    <n v="0"/>
    <n v="-143.47"/>
    <s v="N"/>
    <m/>
    <m/>
    <m/>
    <d v="2023-04-25T00:00:00"/>
    <s v="00:00"/>
    <s v="23:59"/>
    <d v="2023-04-25T00:00:00"/>
    <s v="20:00"/>
    <s v="20:00"/>
    <n v="16.8"/>
    <s v="ce"/>
    <n v="4220"/>
    <n v="16.8"/>
    <n v="16"/>
    <s v="Kuehne+Nagel Tiel 3 Standpl"/>
    <s v="De Diepert 5"/>
    <s v="Tiel"/>
    <s v="4004 MA"/>
    <s v="NL"/>
    <x v="14"/>
    <s v="Rood 24"/>
    <x v="17"/>
    <s v="6666LT"/>
    <s v="NL"/>
    <s v="0002247667 REFUSED"/>
    <m/>
    <m/>
    <s v="NL001131849B01"/>
    <n v="2"/>
    <n v="0"/>
    <n v="0"/>
    <s v="N"/>
    <s v="Peter Appel Transport B.V."/>
    <n v="36622"/>
    <d v="2023-04-25T00:00:00"/>
    <s v="20:00:00"/>
    <n v="0"/>
    <x v="1"/>
    <x v="16"/>
    <n v="4"/>
    <x v="15"/>
    <n v="0"/>
    <s v=""/>
    <x v="5"/>
    <s v=""/>
    <n v="0"/>
    <s v=""/>
  </r>
  <r>
    <s v="COLGATE 3800 DEB."/>
    <s v="Colgate-Palmolive Nederland BV"/>
    <s v="101t"/>
    <n v="101090968360"/>
    <n v="101030166562"/>
    <n v="980"/>
    <s v="Cancel No In"/>
    <s v="0002247644"/>
    <s v="Verkoop"/>
    <n v="170"/>
    <s v="Transport drops zone"/>
    <s v="0 - ingevoerd"/>
    <n v="0"/>
    <m/>
    <d v="2023-04-25T00:00:00"/>
    <s v="DROP"/>
    <s v="0001010909683600104982_002"/>
    <n v="142.63999999999999"/>
    <n v="8"/>
    <m/>
    <s v="EUR"/>
    <n v="142.63999999999999"/>
    <s v="EUR"/>
    <n v="0"/>
    <s v="EUR"/>
    <n v="142.63999999999999"/>
    <n v="0"/>
    <n v="-142.63999999999999"/>
    <s v="N"/>
    <m/>
    <m/>
    <m/>
    <d v="2023-04-25T00:00:00"/>
    <s v="00:00"/>
    <s v="23:59"/>
    <d v="2023-04-25T00:00:00"/>
    <s v="07:00"/>
    <s v="08:00"/>
    <n v="8"/>
    <s v="ce"/>
    <n v="7429"/>
    <n v="8"/>
    <n v="14"/>
    <s v="Kuehne+Nagel Tiel 3 Standpl"/>
    <s v="De Diepert 5"/>
    <s v="Tiel"/>
    <s v="4004 MA"/>
    <s v="NL"/>
    <x v="13"/>
    <s v="GALVANIWEG 1"/>
    <x v="16"/>
    <s v="8013 RG"/>
    <s v="NL"/>
    <s v="0002247644"/>
    <s v="0104982_002"/>
    <m/>
    <s v="NL001131849B01"/>
    <n v="2"/>
    <n v="0"/>
    <n v="0"/>
    <s v="N"/>
    <m/>
    <n v="36622"/>
    <d v="2023-04-25T00:00:00"/>
    <s v="07:30:00"/>
    <n v="0"/>
    <x v="1"/>
    <x v="16"/>
    <n v="4"/>
    <x v="14"/>
    <n v="1"/>
    <n v="8"/>
    <x v="2"/>
    <n v="142.63999999999999"/>
    <n v="0"/>
    <n v="142.63999999999999"/>
  </r>
  <r>
    <s v="COLGATE 3800 DEB."/>
    <s v="Colgate-Palmolive Nederland BV"/>
    <s v="101t"/>
    <n v="101090968528"/>
    <n v="101030166563"/>
    <n v="930"/>
    <s v="Inv Booked"/>
    <s v="0002247646"/>
    <s v="Verkoop"/>
    <n v="170"/>
    <s v="Transport drops zone"/>
    <s v="9 - verwerkt"/>
    <n v="0"/>
    <m/>
    <d v="2023-04-25T00:00:00"/>
    <s v="DROP"/>
    <s v="0001010909685280104980_002"/>
    <m/>
    <m/>
    <m/>
    <s v="EUR"/>
    <n v="168.78"/>
    <s v="EUR"/>
    <n v="168.78"/>
    <s v="EUR"/>
    <n v="168.78"/>
    <n v="168.78"/>
    <n v="0"/>
    <s v="N"/>
    <n v="1223000414"/>
    <d v="2023-05-11T00:00:00"/>
    <m/>
    <d v="2023-04-25T00:00:00"/>
    <s v="00:00"/>
    <s v="23:59"/>
    <d v="2023-04-25T00:00:00"/>
    <s v="06:00"/>
    <s v="07:00"/>
    <n v="11.2"/>
    <s v="ce"/>
    <n v="10468"/>
    <n v="11.2"/>
    <n v="20"/>
    <s v="Kuehne+Nagel Tiel 3 Standpl"/>
    <s v="De Diepert 5"/>
    <s v="Tiel"/>
    <s v="4004 MA"/>
    <s v="NL"/>
    <x v="2"/>
    <s v="Laan van Ruyven 1"/>
    <x v="11"/>
    <s v="2645EE"/>
    <s v="NL"/>
    <s v="0002247646"/>
    <s v="0104980_002"/>
    <s v="31V"/>
    <s v="NL001131849B01"/>
    <n v="2"/>
    <n v="0"/>
    <n v="168.78"/>
    <s v="N"/>
    <s v="Peter Appel Transport B.V."/>
    <n v="36622"/>
    <d v="2023-04-25T00:00:00"/>
    <s v="07:51:00"/>
    <n v="0"/>
    <x v="1"/>
    <x v="16"/>
    <n v="4"/>
    <x v="4"/>
    <n v="1"/>
    <n v="11.2"/>
    <x v="2"/>
    <n v="168.78"/>
    <n v="0"/>
    <n v="168.78"/>
  </r>
  <r>
    <s v="COLGATE 3800 DEB."/>
    <s v="Colgate-Palmolive Nederland BV"/>
    <s v="101t"/>
    <n v="101090968520"/>
    <n v="101030166564"/>
    <n v="930"/>
    <s v="Inv Booked"/>
    <s v="0002247658"/>
    <s v="Verkoop"/>
    <n v="170"/>
    <s v="Transport drops zone"/>
    <s v="9 - verwerkt"/>
    <n v="0"/>
    <m/>
    <d v="2023-04-25T00:00:00"/>
    <s v="DROP"/>
    <s v="0001010909685200104989_002"/>
    <m/>
    <m/>
    <m/>
    <s v="EUR"/>
    <n v="116.16"/>
    <s v="EUR"/>
    <n v="116.16"/>
    <s v="EUR"/>
    <n v="116.16"/>
    <n v="116.16"/>
    <n v="0"/>
    <s v="N"/>
    <n v="1223000414"/>
    <d v="2023-05-11T00:00:00"/>
    <m/>
    <d v="2023-04-25T00:00:00"/>
    <s v="00:00"/>
    <s v="23:59"/>
    <d v="2023-04-25T00:00:00"/>
    <s v="12:00"/>
    <s v="13:00"/>
    <n v="8.8000000000000007"/>
    <s v="ce"/>
    <n v="4038"/>
    <n v="8.8000000000000007"/>
    <n v="4"/>
    <s v="Kuehne+Nagel Tiel 3 Standpl"/>
    <s v="De Diepert 5"/>
    <s v="Tiel"/>
    <s v="4004 MA"/>
    <s v="NL"/>
    <x v="16"/>
    <s v="Rijnland 4"/>
    <x v="19"/>
    <s v="1948RL"/>
    <s v="NL"/>
    <s v="0002247658"/>
    <s v="0104989_002"/>
    <s v="31V"/>
    <s v="NL001131849B01"/>
    <n v="2"/>
    <n v="0"/>
    <n v="116.16"/>
    <s v="N"/>
    <s v="Peter Appel Transport B.V."/>
    <n v="36622"/>
    <d v="2023-04-25T00:00:00"/>
    <s v="14:23:00"/>
    <n v="53"/>
    <x v="1"/>
    <x v="16"/>
    <n v="4"/>
    <x v="17"/>
    <n v="0"/>
    <s v=""/>
    <x v="0"/>
    <s v=""/>
    <n v="0"/>
    <s v=""/>
  </r>
  <r>
    <s v="COLGATE 3800 DEB."/>
    <s v="Colgate-Palmolive Nederland BV"/>
    <s v="101t"/>
    <n v="101090968118"/>
    <n v="101030166565"/>
    <n v="930"/>
    <s v="Inv Booked"/>
    <s v="0002247649 REFUSED"/>
    <s v="Verkoop"/>
    <n v="170"/>
    <s v="Transport drops zone"/>
    <s v="9 - verwerkt"/>
    <n v="0"/>
    <m/>
    <d v="2023-04-25T00:00:00"/>
    <s v="DROP"/>
    <s v="0001010909681180104743_002"/>
    <m/>
    <m/>
    <m/>
    <s v="EUR"/>
    <n v="5.69"/>
    <s v="EUR"/>
    <n v="5.69"/>
    <s v="EUR"/>
    <n v="5.69"/>
    <n v="5.69"/>
    <n v="0"/>
    <s v="N"/>
    <n v="1223000414"/>
    <d v="2023-05-11T00:00:00"/>
    <m/>
    <d v="2023-04-25T00:00:00"/>
    <s v="00:00"/>
    <s v="23:59"/>
    <d v="2023-04-25T00:00:00"/>
    <s v="20:00"/>
    <s v="20:00"/>
    <n v="0.8"/>
    <s v="ce"/>
    <n v="55"/>
    <n v="0.8"/>
    <n v="0"/>
    <s v="Kuehne+Nagel Tiel 3 Standpl"/>
    <s v="De Diepert 5"/>
    <s v="Tiel"/>
    <s v="4004 MA"/>
    <s v="NL"/>
    <x v="14"/>
    <s v="Rood 24"/>
    <x v="17"/>
    <s v="6666LT"/>
    <s v="NL"/>
    <s v="0002247649 REFUSED"/>
    <s v="0104743_002"/>
    <s v="31V"/>
    <s v="NL001131849B01"/>
    <n v="2"/>
    <n v="0"/>
    <n v="5.69"/>
    <s v="N"/>
    <s v="Peter Appel Transport B.V."/>
    <n v="36622"/>
    <d v="2023-04-25T00:00:00"/>
    <s v="20:30:00"/>
    <n v="0"/>
    <x v="1"/>
    <x v="16"/>
    <n v="4"/>
    <x v="15"/>
    <n v="0"/>
    <s v=""/>
    <x v="5"/>
    <s v=""/>
    <n v="0"/>
    <s v=""/>
  </r>
  <r>
    <s v="COLGATE 3800 DEB."/>
    <s v="Colgate-Palmolive Nederland BV"/>
    <s v="101t"/>
    <n v="0"/>
    <n v="101030166566"/>
    <n v="930"/>
    <s v="Inv Booked"/>
    <s v="0002247645 /DEADFREIGHT"/>
    <s v="Verkoop"/>
    <n v="170"/>
    <s v="Transport drops zone"/>
    <s v="9 - verwerkt"/>
    <n v="0"/>
    <m/>
    <d v="2023-04-25T00:00:00"/>
    <m/>
    <m/>
    <m/>
    <m/>
    <m/>
    <s v="EUR"/>
    <n v="129.36000000000001"/>
    <s v="EUR"/>
    <n v="129.36000000000001"/>
    <s v="EUR"/>
    <n v="129.36000000000001"/>
    <n v="129.36000000000001"/>
    <n v="0"/>
    <s v="N"/>
    <n v="1223000414"/>
    <d v="2023-05-11T00:00:00"/>
    <m/>
    <d v="2023-04-25T00:00:00"/>
    <s v="00:00"/>
    <s v="23:59"/>
    <d v="2023-04-25T00:00:00"/>
    <s v="12:00"/>
    <s v="13:00"/>
    <n v="8.8000000000000007"/>
    <s v="ce"/>
    <n v="8244"/>
    <n v="8.8000000000000007"/>
    <n v="15"/>
    <s v="Kuehne+Nagel Tiel 3 Standpl"/>
    <s v="De Diepert 5"/>
    <s v="Tiel"/>
    <s v="4004 MA"/>
    <s v="NL"/>
    <x v="2"/>
    <s v="Pegasusweg 1"/>
    <x v="3"/>
    <s v="5015BZ"/>
    <s v="NL"/>
    <s v="0002247645 /DEADFREIGHT"/>
    <s v="0104731_004"/>
    <s v="31V"/>
    <s v="NL001131849B01"/>
    <n v="2"/>
    <n v="0"/>
    <n v="129.36000000000001"/>
    <s v="N"/>
    <m/>
    <n v="36622"/>
    <d v="2023-04-25T00:00:00"/>
    <s v="12:30:00"/>
    <n v="0"/>
    <x v="1"/>
    <x v="16"/>
    <n v="4"/>
    <x v="3"/>
    <n v="1"/>
    <n v="8.8000000000000007"/>
    <x v="2"/>
    <n v="129.36000000000001"/>
    <n v="0"/>
    <n v="129.36000000000001"/>
  </r>
  <r>
    <s v="COLGATE 3800 DEB."/>
    <s v="Colgate-Palmolive Nederland BV"/>
    <s v="101t"/>
    <n v="101090968095"/>
    <n v="101030166567"/>
    <n v="930"/>
    <s v="Inv Booked"/>
    <s v="0002247652"/>
    <s v="Verkoop"/>
    <n v="170"/>
    <s v="Transport drops zone"/>
    <s v="9 - verwerkt"/>
    <n v="0"/>
    <m/>
    <d v="2023-04-25T00:00:00"/>
    <s v="DROP"/>
    <s v="0001010909680950104720_009"/>
    <m/>
    <m/>
    <m/>
    <s v="EUR"/>
    <n v="118.95"/>
    <s v="EUR"/>
    <n v="118.95"/>
    <s v="EUR"/>
    <n v="118.95"/>
    <n v="118.95"/>
    <n v="0"/>
    <s v="N"/>
    <n v="1223000414"/>
    <d v="2023-05-11T00:00:00"/>
    <m/>
    <d v="2023-04-25T00:00:00"/>
    <s v="00:00"/>
    <s v="23:59"/>
    <d v="2023-04-25T00:00:00"/>
    <s v="12:00"/>
    <s v="17:00"/>
    <n v="5.6"/>
    <s v="ce"/>
    <n v="3420"/>
    <n v="5.6"/>
    <n v="3"/>
    <s v="Kuehne+Nagel Tiel 3 Standpl"/>
    <s v="De Diepert 5"/>
    <s v="Tiel"/>
    <s v="4004 MA"/>
    <s v="NL"/>
    <x v="21"/>
    <s v="Bloemakkers 4"/>
    <x v="22"/>
    <s v="9461GX"/>
    <s v="NL"/>
    <s v="0002247652"/>
    <s v="0104720_009"/>
    <s v="31V"/>
    <s v="NL001131849B01"/>
    <n v="2"/>
    <n v="0"/>
    <n v="118.95"/>
    <s v="N"/>
    <s v="Peter Appel Transport B.V."/>
    <n v="36622"/>
    <d v="2023-04-25T00:00:00"/>
    <s v="17:00:00"/>
    <n v="0"/>
    <x v="1"/>
    <x v="16"/>
    <n v="4"/>
    <x v="20"/>
    <n v="0"/>
    <s v=""/>
    <x v="3"/>
    <s v=""/>
    <n v="0"/>
    <s v=""/>
  </r>
  <r>
    <s v="COLGATE 3800 DEB."/>
    <s v="Colgate-Palmolive Nederland BV"/>
    <s v="101t"/>
    <n v="101090968103"/>
    <n v="101030166568"/>
    <n v="930"/>
    <s v="Inv Booked"/>
    <s v="0002247668"/>
    <s v="Verkoop"/>
    <n v="170"/>
    <s v="Transport drops zone"/>
    <s v="9 - verwerkt"/>
    <n v="0"/>
    <m/>
    <d v="2023-04-25T00:00:00"/>
    <s v="DROP"/>
    <s v="0001010909681030104729_002"/>
    <m/>
    <m/>
    <m/>
    <s v="EUR"/>
    <n v="60.24"/>
    <s v="EUR"/>
    <n v="60.24"/>
    <s v="EUR"/>
    <n v="60.24"/>
    <n v="60.24"/>
    <n v="0"/>
    <s v="N"/>
    <n v="1223000414"/>
    <d v="2023-05-11T00:00:00"/>
    <m/>
    <d v="2023-04-25T00:00:00"/>
    <s v="00:00"/>
    <s v="23:59"/>
    <d v="2023-04-25T00:00:00"/>
    <s v="09:00"/>
    <s v="14:00"/>
    <n v="4.8"/>
    <s v="ce"/>
    <n v="4081"/>
    <n v="4.8"/>
    <n v="7"/>
    <s v="Kuehne+Nagel Tiel 3 Standpl"/>
    <s v="De Diepert 5"/>
    <s v="Tiel"/>
    <s v="4004 MA"/>
    <s v="NL"/>
    <x v="51"/>
    <s v="Wilhelminakanaal Zuid 120"/>
    <x v="23"/>
    <s v="4903RA"/>
    <s v="NL"/>
    <s v="0002247668"/>
    <s v="0104729_002"/>
    <s v="31V"/>
    <s v="NL001131849B01"/>
    <n v="2"/>
    <n v="0"/>
    <n v="60.24"/>
    <s v="N"/>
    <s v="Peter Appel Transport B.V."/>
    <n v="36622"/>
    <d v="2023-04-25T00:00:00"/>
    <s v="10:57:00"/>
    <n v="0"/>
    <x v="1"/>
    <x v="16"/>
    <n v="4"/>
    <x v="34"/>
    <n v="0"/>
    <s v=""/>
    <x v="3"/>
    <s v=""/>
    <n v="0"/>
    <s v=""/>
  </r>
  <r>
    <s v="COLGATE 3800 DEB."/>
    <s v="Colgate-Palmolive Nederland BV"/>
    <s v="101t"/>
    <n v="101090968118"/>
    <n v="101030166569"/>
    <n v="930"/>
    <s v="Inv Booked"/>
    <s v="0002247653 REFUSED"/>
    <s v="Verkoop"/>
    <n v="170"/>
    <s v="Transport drops zone"/>
    <s v="9 - verwerkt"/>
    <n v="0"/>
    <m/>
    <d v="2023-04-25T00:00:00"/>
    <s v="DROP"/>
    <s v="0001010909681180104743_002"/>
    <m/>
    <m/>
    <m/>
    <s v="EUR"/>
    <n v="51.19"/>
    <s v="EUR"/>
    <n v="51.19"/>
    <s v="EUR"/>
    <n v="51.19"/>
    <n v="51.19"/>
    <n v="0"/>
    <s v="N"/>
    <n v="1223000414"/>
    <d v="2023-05-11T00:00:00"/>
    <m/>
    <d v="2023-04-25T00:00:00"/>
    <s v="00:00"/>
    <s v="23:59"/>
    <d v="2023-04-25T00:00:00"/>
    <s v="20:00"/>
    <s v="20:00"/>
    <n v="7.2"/>
    <s v="ce"/>
    <n v="5320"/>
    <n v="7.2"/>
    <n v="11"/>
    <s v="Kuehne+Nagel Tiel 3 Standpl"/>
    <s v="De Diepert 5"/>
    <s v="Tiel"/>
    <s v="4004 MA"/>
    <s v="NL"/>
    <x v="14"/>
    <s v="Rood 24"/>
    <x v="17"/>
    <s v="6666LT"/>
    <s v="NL"/>
    <s v="0002247653 REFUSED"/>
    <s v="0104743_002"/>
    <s v="31V"/>
    <s v="NL001131849B01"/>
    <n v="2"/>
    <n v="0"/>
    <n v="51.19"/>
    <s v="N"/>
    <s v="Peter Appel Transport B.V."/>
    <n v="36622"/>
    <d v="2023-04-25T00:00:00"/>
    <s v="20:30:00"/>
    <n v="0"/>
    <x v="1"/>
    <x v="16"/>
    <n v="4"/>
    <x v="15"/>
    <n v="0"/>
    <s v=""/>
    <x v="5"/>
    <s v=""/>
    <n v="0"/>
    <s v=""/>
  </r>
  <r>
    <s v="COLGATE 3800 DEB."/>
    <s v="Colgate-Palmolive Nederland BV"/>
    <s v="101t"/>
    <n v="101090968102"/>
    <n v="101030166570"/>
    <n v="930"/>
    <s v="Inv Booked"/>
    <s v="0002247650"/>
    <s v="Verkoop"/>
    <n v="170"/>
    <s v="Transport drops zone"/>
    <s v="9 - verwerkt"/>
    <n v="0"/>
    <m/>
    <d v="2023-04-25T00:00:00"/>
    <s v="DROP"/>
    <s v="0001010909681020104723_002"/>
    <m/>
    <m/>
    <m/>
    <s v="EUR"/>
    <n v="142.08000000000001"/>
    <s v="EUR"/>
    <n v="142.08000000000001"/>
    <s v="EUR"/>
    <n v="142.08000000000001"/>
    <n v="142.08000000000001"/>
    <n v="0"/>
    <s v="N"/>
    <n v="1223000414"/>
    <d v="2023-05-11T00:00:00"/>
    <m/>
    <d v="2023-04-25T00:00:00"/>
    <s v="00:00"/>
    <s v="23:59"/>
    <d v="2023-04-25T00:00:00"/>
    <s v="06:00"/>
    <s v="07:00"/>
    <n v="24"/>
    <s v="ce"/>
    <n v="14471"/>
    <n v="24"/>
    <n v="29"/>
    <s v="Kuehne+Nagel Tiel 3 Standpl"/>
    <s v="De Diepert 5"/>
    <s v="Tiel"/>
    <s v="4004 MA"/>
    <s v="NL"/>
    <x v="2"/>
    <s v="Randweg 2"/>
    <x v="6"/>
    <s v="4191 NN"/>
    <s v="NL"/>
    <s v="0002247650"/>
    <s v="0104723_002"/>
    <s v="31V"/>
    <s v="NL001131849B01"/>
    <n v="2"/>
    <n v="0"/>
    <n v="142.08000000000001"/>
    <s v="N"/>
    <s v="Peter Appel Transport B.V."/>
    <n v="36622"/>
    <d v="2023-04-25T00:00:00"/>
    <s v="07:45:00"/>
    <n v="11"/>
    <x v="1"/>
    <x v="16"/>
    <n v="4"/>
    <x v="6"/>
    <n v="1"/>
    <n v="24"/>
    <x v="2"/>
    <n v="142.08000000000001"/>
    <n v="0"/>
    <n v="142.08000000000001"/>
  </r>
  <r>
    <s v="COLGATE 3800 DEB."/>
    <s v="Colgate-Palmolive Nederland BV"/>
    <s v="101t"/>
    <n v="101090968101"/>
    <n v="101030166571"/>
    <n v="930"/>
    <s v="Inv Booked"/>
    <s v="0002247648 REFUSED"/>
    <s v="Verkoop"/>
    <n v="170"/>
    <s v="Transport drops zone"/>
    <s v="9 - verwerkt"/>
    <n v="0"/>
    <m/>
    <d v="2023-04-25T00:00:00"/>
    <s v="DROP"/>
    <s v="0001010909681010104725_002"/>
    <m/>
    <m/>
    <m/>
    <s v="EUR"/>
    <n v="160.16"/>
    <s v="EUR"/>
    <n v="160.16"/>
    <s v="EUR"/>
    <n v="160.16"/>
    <n v="160.16"/>
    <n v="0"/>
    <s v="N"/>
    <n v="1223000414"/>
    <d v="2023-05-11T00:00:00"/>
    <m/>
    <d v="2023-04-25T00:00:00"/>
    <s v="00:00"/>
    <s v="23:59"/>
    <d v="2023-04-25T00:00:00"/>
    <s v="08:00"/>
    <s v="09:00"/>
    <n v="10.4"/>
    <s v="ce"/>
    <n v="9258"/>
    <n v="10.4"/>
    <n v="17"/>
    <s v="Kuehne+Nagel Tiel 3 Standpl"/>
    <s v="De Diepert 5"/>
    <s v="Tiel"/>
    <s v="4004 MA"/>
    <s v="NL"/>
    <x v="7"/>
    <s v="HOOFDTOCHT 1"/>
    <x v="7"/>
    <s v="1507 CJ"/>
    <s v="NL"/>
    <s v="0002247648 REFUSED"/>
    <s v="0104725_002"/>
    <s v="31V"/>
    <s v="NL001131849B01"/>
    <n v="2"/>
    <n v="0"/>
    <n v="160.16"/>
    <s v="N"/>
    <s v="Peter Appel Transport B.V."/>
    <n v="36622"/>
    <d v="2023-04-25T00:00:00"/>
    <s v="08:17:00"/>
    <n v="0"/>
    <x v="1"/>
    <x v="16"/>
    <n v="4"/>
    <x v="7"/>
    <n v="1"/>
    <n v="10.4"/>
    <x v="2"/>
    <n v="160.16"/>
    <n v="0"/>
    <n v="160.16"/>
  </r>
  <r>
    <s v="COLGATE 3800 DEB."/>
    <s v="Colgate-Palmolive Nederland BV"/>
    <s v="101t"/>
    <n v="101090969190"/>
    <n v="101030166685"/>
    <n v="930"/>
    <s v="Inv Booked"/>
    <s v="0002247687"/>
    <s v="Verkoop"/>
    <n v="170"/>
    <s v="Transport drops zone"/>
    <s v="9 - verwerkt"/>
    <n v="0"/>
    <m/>
    <d v="2023-04-26T00:00:00"/>
    <s v="DROP"/>
    <s v="0001010909691900105409_002"/>
    <m/>
    <m/>
    <m/>
    <s v="EUR"/>
    <n v="6.77"/>
    <s v="EUR"/>
    <n v="6.77"/>
    <s v="EUR"/>
    <n v="6.77"/>
    <n v="6.77"/>
    <n v="0"/>
    <s v="N"/>
    <n v="1223000414"/>
    <d v="2023-05-11T00:00:00"/>
    <m/>
    <d v="2023-04-26T00:00:00"/>
    <s v="00:00"/>
    <s v="23:59"/>
    <d v="2023-04-26T00:00:00"/>
    <s v="20:00"/>
    <s v="21:00"/>
    <n v="0.8"/>
    <s v="ce"/>
    <n v="866"/>
    <n v="0.8"/>
    <n v="1"/>
    <s v="Kuehne+Nagel Tiel 3 Standpl"/>
    <s v="De Diepert 5"/>
    <s v="Tiel"/>
    <s v="4004 MA"/>
    <s v="NL"/>
    <x v="24"/>
    <s v="Ravenswade 14"/>
    <x v="26"/>
    <s v="3439 LD"/>
    <s v="NL"/>
    <s v="0002247687"/>
    <s v="0105409_002"/>
    <s v="31V"/>
    <s v="NL001131849B01"/>
    <n v="2"/>
    <n v="0"/>
    <n v="6.77"/>
    <s v="N"/>
    <s v="Peter Appel Transport B.V."/>
    <n v="36622"/>
    <d v="2023-04-26T00:00:00"/>
    <s v="22:15:00"/>
    <n v="0"/>
    <x v="2"/>
    <x v="16"/>
    <n v="4"/>
    <x v="22"/>
    <n v="1"/>
    <n v="24"/>
    <x v="7"/>
    <n v="203.04"/>
    <n v="0"/>
    <n v="203.04"/>
  </r>
  <r>
    <s v="COLGATE 3800 DEB."/>
    <s v="Colgate-Palmolive Nederland BV"/>
    <s v="101t"/>
    <n v="0"/>
    <n v="101030166686"/>
    <n v="980"/>
    <s v="Cancel No In"/>
    <s v="0002247694"/>
    <s v="Verkoop"/>
    <n v="170"/>
    <s v="Transport drops zone"/>
    <s v="0 - ingevoerd"/>
    <n v="0"/>
    <m/>
    <d v="2023-04-26T00:00:00"/>
    <m/>
    <m/>
    <n v="126.91"/>
    <n v="19.2"/>
    <m/>
    <s v="EUR"/>
    <n v="126.91"/>
    <s v="EUR"/>
    <n v="0"/>
    <s v="EUR"/>
    <n v="126.91"/>
    <n v="0"/>
    <n v="-126.91"/>
    <s v="N"/>
    <m/>
    <m/>
    <m/>
    <d v="2023-04-26T00:00:00"/>
    <s v="00:00"/>
    <s v="23:59"/>
    <d v="2023-04-26T00:00:00"/>
    <s v="06:00"/>
    <s v="07:00"/>
    <n v="19.2"/>
    <s v="ce"/>
    <n v="10515"/>
    <n v="19.2"/>
    <n v="24"/>
    <s v="Kuehne+Nagel Tiel 3 Standpl"/>
    <s v="De Diepert 5"/>
    <s v="Tiel"/>
    <s v="4004 MA"/>
    <s v="NL"/>
    <x v="2"/>
    <s v="Randweg 2"/>
    <x v="6"/>
    <s v="4191 NN"/>
    <s v="NL"/>
    <s v="0002247694"/>
    <m/>
    <m/>
    <s v="NL001131849B01"/>
    <n v="2"/>
    <n v="0"/>
    <n v="0"/>
    <s v="N"/>
    <m/>
    <n v="36622"/>
    <d v="2023-04-26T00:00:00"/>
    <s v="07:00:00"/>
    <n v="0"/>
    <x v="2"/>
    <x v="16"/>
    <n v="4"/>
    <x v="6"/>
    <n v="0"/>
    <s v=""/>
    <x v="2"/>
    <s v=""/>
    <n v="0"/>
    <s v=""/>
  </r>
  <r>
    <s v="COLGATE 3800 DEB."/>
    <s v="Colgate-Palmolive Nederland BV"/>
    <s v="101t"/>
    <n v="101090968762"/>
    <n v="101030166687"/>
    <n v="930"/>
    <s v="Inv Booked"/>
    <s v="0002247685"/>
    <s v="Verkoop"/>
    <n v="170"/>
    <s v="Transport drops zone"/>
    <s v="9 - verwerkt"/>
    <n v="0"/>
    <m/>
    <d v="2023-04-26T00:00:00"/>
    <s v="DROP"/>
    <s v="0001010909687620105138_002"/>
    <m/>
    <m/>
    <m/>
    <s v="EUR"/>
    <n v="312.27"/>
    <s v="EUR"/>
    <n v="312.27"/>
    <s v="EUR"/>
    <n v="312.27"/>
    <n v="312.27"/>
    <n v="0"/>
    <s v="N"/>
    <n v="1223000414"/>
    <d v="2023-05-11T00:00:00"/>
    <m/>
    <d v="2023-04-26T00:00:00"/>
    <s v="00:00"/>
    <s v="23:59"/>
    <d v="2023-04-26T00:00:00"/>
    <s v="08:00"/>
    <s v="08:00"/>
    <n v="23.2"/>
    <s v="ce"/>
    <n v="22622"/>
    <n v="23.2"/>
    <n v="41"/>
    <s v="Kuehne+Nagel Tiel 3 Standpl"/>
    <s v="De Diepert 5"/>
    <s v="Tiel"/>
    <s v="4004 MA"/>
    <s v="NL"/>
    <x v="1"/>
    <s v="Fahrenheitweg 1"/>
    <x v="1"/>
    <s v="6101WR"/>
    <s v="NL"/>
    <s v="0002247685"/>
    <s v="0105138_002"/>
    <s v="31V"/>
    <s v="NL001131849B01"/>
    <n v="2"/>
    <n v="0"/>
    <n v="312.27"/>
    <s v="N"/>
    <s v="Peter Appel Transport B.V."/>
    <n v="36622"/>
    <d v="2023-04-26T00:00:00"/>
    <s v="08:30:00"/>
    <n v="0"/>
    <x v="2"/>
    <x v="16"/>
    <n v="4"/>
    <x v="1"/>
    <n v="1"/>
    <n v="23.2"/>
    <x v="1"/>
    <n v="312.27"/>
    <n v="0"/>
    <n v="312.27"/>
  </r>
  <r>
    <s v="COLGATE 3800 DEB."/>
    <s v="Colgate-Palmolive Nederland BV"/>
    <s v="101t"/>
    <n v="101090969190"/>
    <n v="101030166688"/>
    <n v="930"/>
    <s v="Inv Booked"/>
    <s v="0002247691"/>
    <s v="Verkoop"/>
    <n v="170"/>
    <s v="Transport drops zone"/>
    <s v="9 - verwerkt"/>
    <n v="0"/>
    <m/>
    <d v="2023-04-26T00:00:00"/>
    <s v="DROP"/>
    <s v="0001010909691900105409_002"/>
    <m/>
    <m/>
    <m/>
    <s v="EUR"/>
    <n v="101.52"/>
    <s v="EUR"/>
    <n v="101.52"/>
    <s v="EUR"/>
    <n v="101.52"/>
    <n v="101.52"/>
    <n v="0"/>
    <s v="N"/>
    <n v="1223000414"/>
    <d v="2023-05-11T00:00:00"/>
    <m/>
    <d v="2023-04-26T00:00:00"/>
    <s v="00:00"/>
    <s v="23:59"/>
    <d v="2023-04-26T00:00:00"/>
    <s v="20:00"/>
    <s v="21:00"/>
    <n v="12"/>
    <s v="ce"/>
    <n v="8667"/>
    <n v="12"/>
    <n v="18"/>
    <s v="Kuehne+Nagel Tiel 3 Standpl"/>
    <s v="De Diepert 5"/>
    <s v="Tiel"/>
    <s v="4004 MA"/>
    <s v="NL"/>
    <x v="24"/>
    <s v="Ravenswade 14"/>
    <x v="26"/>
    <s v="3439 LD"/>
    <s v="NL"/>
    <s v="0002247691"/>
    <s v="0105409_002"/>
    <s v="31V"/>
    <s v="NL001131849B01"/>
    <n v="2"/>
    <n v="0"/>
    <n v="101.52"/>
    <s v="N"/>
    <s v="Peter Appel Transport B.V."/>
    <n v="36622"/>
    <d v="2023-04-26T00:00:00"/>
    <s v="22:15:00"/>
    <n v="19"/>
    <x v="2"/>
    <x v="16"/>
    <n v="4"/>
    <x v="22"/>
    <n v="0"/>
    <s v=""/>
    <x v="7"/>
    <s v=""/>
    <n v="0"/>
    <s v=""/>
  </r>
  <r>
    <s v="COLGATE 3800 DEB."/>
    <s v="Colgate-Palmolive Nederland BV"/>
    <s v="101t"/>
    <n v="101090968753"/>
    <n v="101030166689"/>
    <n v="930"/>
    <s v="Inv Booked"/>
    <s v="0002247693"/>
    <s v="Verkoop"/>
    <n v="170"/>
    <s v="Transport drops zone"/>
    <s v="9 - verwerkt"/>
    <n v="0"/>
    <m/>
    <d v="2023-04-26T00:00:00"/>
    <s v="DROP"/>
    <s v="0001010909687530105120_005"/>
    <m/>
    <m/>
    <m/>
    <s v="EUR"/>
    <n v="49.04"/>
    <s v="EUR"/>
    <n v="49.04"/>
    <s v="EUR"/>
    <n v="49.04"/>
    <n v="49.04"/>
    <n v="0"/>
    <s v="N"/>
    <n v="1223000414"/>
    <d v="2023-05-11T00:00:00"/>
    <m/>
    <d v="2023-04-26T00:00:00"/>
    <s v="00:00"/>
    <s v="23:59"/>
    <d v="2023-04-26T00:00:00"/>
    <s v="09:30"/>
    <s v="09:30"/>
    <n v="1.6"/>
    <s v="ce"/>
    <n v="634"/>
    <n v="1.6"/>
    <n v="0"/>
    <s v="Kuehne+Nagel Tiel 3 Standpl"/>
    <s v="De Diepert 5"/>
    <s v="Tiel"/>
    <s v="4004 MA"/>
    <s v="NL"/>
    <x v="6"/>
    <s v="Insulindeweg 1"/>
    <x v="9"/>
    <s v="1462MJ"/>
    <s v="NL"/>
    <s v="0002247693"/>
    <s v="0105120_005"/>
    <s v="31V"/>
    <s v="NL001131849B01"/>
    <n v="2"/>
    <n v="0"/>
    <n v="49.04"/>
    <s v="N"/>
    <s v="Peter Appel Transport B.V."/>
    <n v="36622"/>
    <d v="2023-04-26T00:00:00"/>
    <s v="08:23:00"/>
    <n v="0"/>
    <x v="2"/>
    <x v="16"/>
    <n v="4"/>
    <x v="8"/>
    <n v="1"/>
    <n v="1.6"/>
    <x v="3"/>
    <n v="49.04"/>
    <n v="0"/>
    <n v="49.04"/>
  </r>
  <r>
    <s v="COLGATE 3800 DEB."/>
    <s v="Colgate-Palmolive Nederland BV"/>
    <s v="101t"/>
    <n v="101090968777"/>
    <n v="101030166690"/>
    <n v="930"/>
    <s v="Inv Booked"/>
    <s v="0002247695"/>
    <s v="Verkoop"/>
    <n v="170"/>
    <s v="Transport drops zone"/>
    <s v="9 - verwerkt"/>
    <n v="0"/>
    <m/>
    <d v="2023-04-26T00:00:00"/>
    <s v="DROP"/>
    <s v="0001010909687770105148_002"/>
    <m/>
    <m/>
    <m/>
    <s v="EUR"/>
    <n v="138.80000000000001"/>
    <s v="EUR"/>
    <n v="138.80000000000001"/>
    <s v="EUR"/>
    <n v="138.80000000000001"/>
    <n v="138.80000000000001"/>
    <n v="0"/>
    <s v="N"/>
    <n v="1223000414"/>
    <d v="2023-05-11T00:00:00"/>
    <m/>
    <d v="2023-04-26T00:00:00"/>
    <s v="00:00"/>
    <s v="23:59"/>
    <d v="2023-04-26T00:00:00"/>
    <s v="13:00"/>
    <s v="13:00"/>
    <n v="20"/>
    <s v="ce"/>
    <n v="15026"/>
    <n v="20"/>
    <n v="29"/>
    <s v="Kuehne+Nagel Tiel 3 Standpl"/>
    <s v="De Diepert 5"/>
    <s v="Tiel"/>
    <s v="4004 MA"/>
    <s v="NL"/>
    <x v="14"/>
    <s v="Rood 24"/>
    <x v="17"/>
    <s v="6666LT"/>
    <s v="NL"/>
    <s v="0002247695"/>
    <s v="0105148_002"/>
    <s v="31V"/>
    <s v="NL001131849B01"/>
    <n v="2"/>
    <n v="0"/>
    <n v="138.80000000000001"/>
    <s v="N"/>
    <s v="Peter Appel Transport B.V."/>
    <n v="36622"/>
    <d v="2023-04-26T00:00:00"/>
    <s v="14:43:00"/>
    <n v="0"/>
    <x v="2"/>
    <x v="16"/>
    <n v="4"/>
    <x v="15"/>
    <n v="1"/>
    <n v="25.6"/>
    <x v="5"/>
    <n v="177.66"/>
    <n v="0"/>
    <n v="177.66"/>
  </r>
  <r>
    <s v="COLGATE 3800 DEB."/>
    <s v="Colgate-Palmolive Nederland BV"/>
    <s v="101t"/>
    <n v="101090968753"/>
    <n v="101030166691"/>
    <n v="930"/>
    <s v="Inv Booked"/>
    <s v="0002247680"/>
    <s v="Verkoop"/>
    <n v="170"/>
    <s v="Transport drops zone"/>
    <s v="9 - verwerkt"/>
    <n v="0"/>
    <m/>
    <d v="2023-04-26T00:00:00"/>
    <s v="DROP"/>
    <s v="0001010909687530105120_008"/>
    <m/>
    <m/>
    <m/>
    <s v="EUR"/>
    <n v="120.44"/>
    <s v="EUR"/>
    <n v="120.44"/>
    <s v="EUR"/>
    <n v="120.44"/>
    <n v="120.44"/>
    <n v="0"/>
    <s v="N"/>
    <n v="1223000414"/>
    <d v="2023-05-11T00:00:00"/>
    <m/>
    <d v="2023-04-26T00:00:00"/>
    <s v="00:00"/>
    <s v="23:59"/>
    <d v="2023-04-26T00:00:00"/>
    <s v="13:00"/>
    <s v="13:00"/>
    <n v="4"/>
    <s v="ce"/>
    <n v="3385"/>
    <n v="4"/>
    <n v="6"/>
    <s v="Kuehne+Nagel Tiel 3 Standpl"/>
    <s v="De Diepert 5"/>
    <s v="Tiel"/>
    <s v="4004 MA"/>
    <s v="NL"/>
    <x v="0"/>
    <s v="Henri Fordlaan 6"/>
    <x v="0"/>
    <s v="9615TK"/>
    <s v="NL"/>
    <s v="0002247680"/>
    <s v="0105120_008"/>
    <s v="31V"/>
    <s v="NL001131849B01"/>
    <n v="2"/>
    <n v="0"/>
    <n v="120.44"/>
    <s v="N"/>
    <s v="Peter Appel Transport B.V."/>
    <n v="36622"/>
    <d v="2023-04-26T00:00:00"/>
    <s v="12:46:00"/>
    <n v="0"/>
    <x v="2"/>
    <x v="16"/>
    <n v="4"/>
    <x v="0"/>
    <n v="1"/>
    <n v="4"/>
    <x v="0"/>
    <n v="120.44"/>
    <n v="0"/>
    <n v="120.44"/>
  </r>
  <r>
    <s v="COLGATE 3800 DEB."/>
    <s v="Colgate-Palmolive Nederland BV"/>
    <s v="101t"/>
    <n v="101090968768"/>
    <n v="101030166677"/>
    <n v="930"/>
    <s v="Inv Booked"/>
    <s v="0002247688"/>
    <s v="Verkoop"/>
    <n v="170"/>
    <s v="Transport drops zone"/>
    <s v="9 - verwerkt"/>
    <n v="0"/>
    <m/>
    <d v="2023-04-26T00:00:00"/>
    <s v="DROP"/>
    <s v="0001010909687680105142_002"/>
    <m/>
    <m/>
    <m/>
    <s v="EUR"/>
    <n v="124.64"/>
    <s v="EUR"/>
    <n v="124.64"/>
    <s v="EUR"/>
    <n v="124.64"/>
    <n v="124.64"/>
    <n v="0"/>
    <s v="N"/>
    <n v="1223000414"/>
    <d v="2023-05-11T00:00:00"/>
    <m/>
    <d v="2023-04-26T00:00:00"/>
    <s v="00:00"/>
    <s v="23:59"/>
    <d v="2023-04-26T00:00:00"/>
    <s v="09:00"/>
    <s v="09:00"/>
    <n v="8"/>
    <s v="ce"/>
    <n v="5165"/>
    <n v="8"/>
    <n v="10"/>
    <s v="Kuehne+Nagel Tiel 3 Standpl"/>
    <s v="De Diepert 5"/>
    <s v="Tiel"/>
    <s v="4004 MA"/>
    <s v="NL"/>
    <x v="18"/>
    <s v="HOLLANDWEG 30"/>
    <x v="4"/>
    <s v="2665 MT"/>
    <s v="NL"/>
    <s v="0002247688"/>
    <s v="0105142_002"/>
    <s v="31V"/>
    <s v="NL001131849B01"/>
    <n v="2"/>
    <n v="0"/>
    <n v="124.64"/>
    <s v="N"/>
    <s v="Peter Appel Transport B.V."/>
    <n v="36622"/>
    <d v="2023-04-26T00:00:00"/>
    <s v="09:33:00"/>
    <n v="0"/>
    <x v="2"/>
    <x v="16"/>
    <n v="4"/>
    <x v="4"/>
    <n v="1"/>
    <n v="10.4"/>
    <x v="0"/>
    <n v="162.03"/>
    <n v="0"/>
    <n v="162.03"/>
  </r>
  <r>
    <s v="COLGATE 3800 DEB."/>
    <s v="Colgate-Palmolive Nederland BV"/>
    <s v="101t"/>
    <n v="101090968756"/>
    <n v="101030166678"/>
    <n v="930"/>
    <s v="Inv Booked"/>
    <s v="0002247684"/>
    <s v="Verkoop"/>
    <n v="170"/>
    <s v="Transport drops zone"/>
    <s v="9 - verwerkt"/>
    <n v="0"/>
    <m/>
    <d v="2023-04-26T00:00:00"/>
    <s v="DROP"/>
    <s v="0001010909687560105135_002"/>
    <m/>
    <m/>
    <m/>
    <s v="EUR"/>
    <n v="302.18"/>
    <s v="EUR"/>
    <n v="302.18"/>
    <s v="EUR"/>
    <n v="302.18"/>
    <n v="302.18"/>
    <n v="0"/>
    <s v="N"/>
    <n v="1223000414"/>
    <d v="2023-05-11T00:00:00"/>
    <m/>
    <d v="2023-04-26T00:00:00"/>
    <s v="00:00"/>
    <s v="23:59"/>
    <d v="2023-04-26T00:00:00"/>
    <s v="06:00"/>
    <s v="06:00"/>
    <n v="21.6"/>
    <s v="ce"/>
    <n v="22845"/>
    <n v="21.6"/>
    <n v="39"/>
    <s v="Kuehne+Nagel Tiel 3 Standpl"/>
    <s v="De Diepert 5"/>
    <s v="Tiel"/>
    <s v="4004 MA"/>
    <s v="NL"/>
    <x v="1"/>
    <s v="Fahrenheitweg 1"/>
    <x v="1"/>
    <s v="6101WR"/>
    <s v="NL"/>
    <s v="0002247684"/>
    <s v="0105135_002"/>
    <s v="31V"/>
    <s v="NL001131849B01"/>
    <n v="2"/>
    <n v="0"/>
    <n v="302.18"/>
    <s v="N"/>
    <s v="Peter Appel Transport B.V."/>
    <n v="36622"/>
    <d v="2023-04-26T00:00:00"/>
    <s v="07:17:00"/>
    <n v="0"/>
    <x v="2"/>
    <x v="16"/>
    <n v="4"/>
    <x v="1"/>
    <n v="1"/>
    <n v="21.6"/>
    <x v="1"/>
    <n v="302.18"/>
    <n v="0"/>
    <n v="302.18"/>
  </r>
  <r>
    <s v="COLGATE 3800 DEB."/>
    <s v="Colgate-Palmolive Nederland BV"/>
    <s v="101t"/>
    <n v="101090969177"/>
    <n v="101030166681"/>
    <n v="980"/>
    <s v="Cancel No In"/>
    <s v="0002247679"/>
    <s v="Verkoop"/>
    <n v="170"/>
    <s v="Transport drops zone"/>
    <s v="0 - ingevoerd"/>
    <n v="0"/>
    <m/>
    <d v="2023-04-26T00:00:00"/>
    <s v="DROP"/>
    <s v="0001010909691770105399_002"/>
    <n v="170.2"/>
    <n v="18.399999999999999"/>
    <m/>
    <s v="EUR"/>
    <n v="170.2"/>
    <s v="EUR"/>
    <n v="0"/>
    <s v="EUR"/>
    <n v="170.2"/>
    <n v="0"/>
    <n v="-170.2"/>
    <s v="N"/>
    <m/>
    <m/>
    <m/>
    <d v="2023-04-26T00:00:00"/>
    <s v="00:00"/>
    <s v="23:59"/>
    <d v="2023-04-26T00:00:00"/>
    <s v="09:00"/>
    <s v="09:00"/>
    <n v="18.399999999999999"/>
    <s v="ce"/>
    <n v="23258"/>
    <n v="18.399999999999999"/>
    <n v="37"/>
    <s v="Kuehne+Nagel Tiel 3 Standpl"/>
    <s v="De Diepert 5"/>
    <s v="Tiel"/>
    <s v="4004 MA"/>
    <s v="NL"/>
    <x v="17"/>
    <s v="Doornhoek 4050"/>
    <x v="20"/>
    <s v="5465TD"/>
    <s v="NL"/>
    <s v="0002247679"/>
    <s v="0105399_002"/>
    <m/>
    <s v="NL001131849B01"/>
    <n v="2"/>
    <n v="0"/>
    <n v="0"/>
    <s v="N"/>
    <s v="Peter Appel Transport B.V."/>
    <n v="36622"/>
    <d v="2023-04-26T00:00:00"/>
    <s v="09:16:00"/>
    <n v="0"/>
    <x v="2"/>
    <x v="16"/>
    <n v="4"/>
    <x v="18"/>
    <n v="1"/>
    <n v="18.399999999999999"/>
    <x v="3"/>
    <n v="170.2"/>
    <n v="0"/>
    <n v="170.2"/>
  </r>
  <r>
    <s v="COLGATE 3800 DEB."/>
    <s v="Colgate-Palmolive Nederland BV"/>
    <s v="101t"/>
    <n v="101090968759"/>
    <n v="101030166682"/>
    <n v="930"/>
    <s v="Inv Booked"/>
    <s v="0002247683"/>
    <s v="Verkoop"/>
    <n v="170"/>
    <s v="Transport drops zone"/>
    <s v="9 - verwerkt"/>
    <n v="0"/>
    <m/>
    <d v="2023-04-26T00:00:00"/>
    <s v="DROP"/>
    <s v="0001010909687590105137_002"/>
    <m/>
    <m/>
    <m/>
    <s v="EUR"/>
    <n v="317.52"/>
    <s v="EUR"/>
    <n v="317.52"/>
    <s v="EUR"/>
    <n v="317.52"/>
    <n v="317.52"/>
    <n v="0"/>
    <s v="N"/>
    <n v="1223000414"/>
    <d v="2023-05-11T00:00:00"/>
    <m/>
    <d v="2023-04-26T00:00:00"/>
    <s v="00:00"/>
    <s v="23:59"/>
    <d v="2023-04-26T00:00:00"/>
    <s v="07:00"/>
    <s v="07:00"/>
    <n v="24"/>
    <s v="ce"/>
    <n v="21572"/>
    <n v="24"/>
    <n v="41"/>
    <s v="Kuehne+Nagel Tiel 3 Standpl"/>
    <s v="De Diepert 5"/>
    <s v="Tiel"/>
    <s v="4004 MA"/>
    <s v="NL"/>
    <x v="1"/>
    <s v="Fahrenheitweg 1"/>
    <x v="1"/>
    <s v="6101WR"/>
    <s v="NL"/>
    <s v="0002247683"/>
    <s v="0105137_002"/>
    <s v="31V"/>
    <s v="NL001131849B01"/>
    <n v="2"/>
    <n v="0"/>
    <n v="317.52"/>
    <s v="N"/>
    <s v="Peter Appel Transport B.V."/>
    <n v="36622"/>
    <d v="2023-04-26T00:00:00"/>
    <s v="07:18:00"/>
    <n v="0"/>
    <x v="2"/>
    <x v="16"/>
    <n v="4"/>
    <x v="1"/>
    <n v="1"/>
    <n v="24"/>
    <x v="1"/>
    <n v="317.52"/>
    <n v="0"/>
    <n v="317.52"/>
  </r>
  <r>
    <s v="COLGATE 3800 DEB."/>
    <s v="Colgate-Palmolive Nederland BV"/>
    <s v="101t"/>
    <n v="101090969189"/>
    <n v="101030166683"/>
    <n v="930"/>
    <s v="Inv Booked"/>
    <s v="0002247681"/>
    <s v="Verkoop"/>
    <n v="170"/>
    <s v="Transport drops zone"/>
    <s v="9 - verwerkt"/>
    <n v="0"/>
    <m/>
    <d v="2023-04-26T00:00:00"/>
    <s v="DROP"/>
    <s v="0001010909691890105408_002"/>
    <m/>
    <m/>
    <m/>
    <s v="EUR"/>
    <n v="144.9"/>
    <s v="EUR"/>
    <n v="144.9"/>
    <s v="EUR"/>
    <n v="144.9"/>
    <n v="144.9"/>
    <n v="0"/>
    <s v="N"/>
    <n v="1223000414"/>
    <d v="2023-05-11T00:00:00"/>
    <m/>
    <d v="2023-04-26T00:00:00"/>
    <s v="00:00"/>
    <s v="23:59"/>
    <d v="2023-04-26T00:00:00"/>
    <s v="15:45"/>
    <s v="15:45"/>
    <n v="12.8"/>
    <s v="ce"/>
    <n v="7234"/>
    <n v="12.8"/>
    <n v="16"/>
    <s v="Kuehne+Nagel Tiel 3 Standpl"/>
    <s v="De Diepert 5"/>
    <s v="Tiel"/>
    <s v="4004 MA"/>
    <s v="NL"/>
    <x v="46"/>
    <s v="FLORIJNSTRAAT  4C"/>
    <x v="23"/>
    <s v="4903 RM"/>
    <s v="NL"/>
    <s v="0002247681"/>
    <s v="0105408_002"/>
    <s v="31V"/>
    <s v="NL001131849B01"/>
    <n v="2"/>
    <n v="0"/>
    <n v="144.9"/>
    <s v="N"/>
    <s v="Peter Appel Transport B.V."/>
    <n v="36622"/>
    <d v="2023-04-26T00:00:00"/>
    <s v="17:04:00"/>
    <n v="0"/>
    <x v="2"/>
    <x v="16"/>
    <n v="4"/>
    <x v="34"/>
    <n v="1"/>
    <n v="18.399999999999999"/>
    <x v="5"/>
    <n v="208.29000000000002"/>
    <n v="0"/>
    <n v="208.29000000000002"/>
  </r>
  <r>
    <s v="COLGATE 3800 DEB."/>
    <s v="Colgate-Palmolive Nederland BV"/>
    <s v="101t"/>
    <n v="101090968753"/>
    <n v="101030166684"/>
    <n v="930"/>
    <s v="Inv Booked"/>
    <s v="0002247689"/>
    <s v="Verkoop"/>
    <n v="170"/>
    <s v="Transport drops zone"/>
    <s v="9 - verwerkt"/>
    <n v="0"/>
    <m/>
    <d v="2023-04-26T00:00:00"/>
    <s v="DROP"/>
    <s v="0001010909687530105120_003"/>
    <m/>
    <m/>
    <m/>
    <s v="EUR"/>
    <n v="44.32"/>
    <s v="EUR"/>
    <n v="44.32"/>
    <s v="EUR"/>
    <n v="44.32"/>
    <n v="44.32"/>
    <n v="0"/>
    <s v="N"/>
    <n v="1223000414"/>
    <d v="2023-05-11T00:00:00"/>
    <m/>
    <d v="2023-04-26T00:00:00"/>
    <s v="00:00"/>
    <s v="23:59"/>
    <d v="2023-04-26T00:00:00"/>
    <s v="10:00"/>
    <s v="12:00"/>
    <n v="1.6"/>
    <s v="ce"/>
    <n v="1547"/>
    <n v="1.6"/>
    <n v="2"/>
    <s v="Kuehne+Nagel Tiel 3 Standpl"/>
    <s v="De Diepert 5"/>
    <s v="Tiel"/>
    <s v="4004 MA"/>
    <s v="NL"/>
    <x v="10"/>
    <s v="Slego 1a"/>
    <x v="13"/>
    <s v="1046BM"/>
    <s v="NL"/>
    <s v="0002247689"/>
    <s v="0105120_003"/>
    <s v="31V"/>
    <s v="NL001131849B01"/>
    <n v="2"/>
    <n v="0"/>
    <n v="44.32"/>
    <s v="N"/>
    <s v="Peter Appel Transport B.V."/>
    <n v="36622"/>
    <d v="2023-04-26T00:00:00"/>
    <s v="10:48:00"/>
    <n v="0"/>
    <x v="2"/>
    <x v="16"/>
    <n v="4"/>
    <x v="11"/>
    <n v="1"/>
    <n v="1.6"/>
    <x v="0"/>
    <n v="44.32"/>
    <n v="0"/>
    <n v="44.32"/>
  </r>
  <r>
    <s v="COLGATE 3800 DEB."/>
    <s v="Colgate-Palmolive Nederland BV"/>
    <s v="101t"/>
    <n v="101090968536"/>
    <n v="101030166665"/>
    <n v="930"/>
    <s v="Inv Booked"/>
    <s v="0002247672"/>
    <s v="Verkoop"/>
    <n v="200"/>
    <s v="Transport drops"/>
    <s v="9 - verwerkt"/>
    <n v="0"/>
    <m/>
    <d v="2023-04-26T00:00:00"/>
    <s v="DROP"/>
    <s v="0001010909685360105002_004"/>
    <m/>
    <m/>
    <m/>
    <s v="EUR"/>
    <n v="54.4"/>
    <s v="EUR"/>
    <n v="54.4"/>
    <s v="EUR"/>
    <n v="54.4"/>
    <n v="54.4"/>
    <n v="0"/>
    <s v="N"/>
    <n v="1223000414"/>
    <d v="2023-05-11T00:00:00"/>
    <m/>
    <d v="2023-04-26T00:00:00"/>
    <s v="00:00"/>
    <s v="23:59"/>
    <d v="2023-04-26T00:00:00"/>
    <s v="08:00"/>
    <s v="16:00"/>
    <n v="0.8"/>
    <s v="ce"/>
    <n v="69"/>
    <n v="0.8"/>
    <n v="0"/>
    <s v="Kuehne+Nagel Tiel 3 Standpl"/>
    <s v="De Diepert 5"/>
    <s v="Tiel"/>
    <s v="4004 MA"/>
    <s v="NL"/>
    <x v="58"/>
    <s v="Phoenixstraat 21"/>
    <x v="32"/>
    <s v="1812PP"/>
    <s v="NL"/>
    <s v="0002247672"/>
    <s v="0105002_004"/>
    <s v="31V"/>
    <s v="NL001131849B01"/>
    <n v="2"/>
    <n v="0"/>
    <n v="54.4"/>
    <s v="N"/>
    <s v="Peter Appel Transport B.V."/>
    <n v="36744"/>
    <d v="2023-04-26T00:00:00"/>
    <s v="11:01:00"/>
    <n v="0"/>
    <x v="2"/>
    <x v="16"/>
    <n v="4"/>
    <x v="28"/>
    <n v="1"/>
    <n v="0.8"/>
    <x v="6"/>
    <n v="54.4"/>
    <n v="0"/>
    <n v="54.4"/>
  </r>
  <r>
    <s v="COLGATE 3800 DEB."/>
    <s v="Colgate-Palmolive Nederland BV"/>
    <s v="101t"/>
    <n v="101090968536"/>
    <n v="101030166666"/>
    <n v="930"/>
    <s v="Inv Booked"/>
    <s v="0002247676"/>
    <s v="Verkoop"/>
    <n v="200"/>
    <s v="Transport drops"/>
    <s v="9 - verwerkt"/>
    <n v="0"/>
    <m/>
    <d v="2023-04-26T00:00:00"/>
    <s v="DROP"/>
    <s v="0001010909685360105002_002"/>
    <m/>
    <m/>
    <m/>
    <s v="EUR"/>
    <n v="54.4"/>
    <s v="EUR"/>
    <n v="54.4"/>
    <s v="EUR"/>
    <n v="54.4"/>
    <n v="54.4"/>
    <n v="0"/>
    <s v="N"/>
    <n v="1223000414"/>
    <d v="2023-05-11T00:00:00"/>
    <m/>
    <d v="2023-04-26T00:00:00"/>
    <s v="00:00"/>
    <s v="23:59"/>
    <d v="2023-04-26T00:00:00"/>
    <s v="07:00"/>
    <s v="13:00"/>
    <n v="0.8"/>
    <s v="ce"/>
    <n v="68"/>
    <n v="0.8"/>
    <n v="0"/>
    <s v="Kuehne+Nagel Tiel 3 Standpl"/>
    <s v="De Diepert 5"/>
    <s v="Tiel"/>
    <s v="4004 MA"/>
    <s v="NL"/>
    <x v="35"/>
    <s v="POMPHOEKWEG 1"/>
    <x v="37"/>
    <s v="5222 BE"/>
    <s v="NL"/>
    <s v="0002247676"/>
    <s v="0105002_002"/>
    <s v="31V"/>
    <s v="NL001131849B01"/>
    <n v="2"/>
    <n v="0"/>
    <n v="54.4"/>
    <s v="N"/>
    <s v="Peter Appel Transport B.V."/>
    <n v="36744"/>
    <d v="2023-04-26T00:00:00"/>
    <s v="07:16:00"/>
    <n v="0"/>
    <x v="2"/>
    <x v="16"/>
    <n v="4"/>
    <x v="31"/>
    <n v="1"/>
    <n v="0.8"/>
    <x v="6"/>
    <n v="54.4"/>
    <n v="0"/>
    <n v="54.4"/>
  </r>
  <r>
    <s v="COLGATE 3800 DEB."/>
    <s v="Colgate-Palmolive Nederland BV"/>
    <s v="101t"/>
    <n v="101090968536"/>
    <n v="101030166667"/>
    <n v="930"/>
    <s v="Inv Booked"/>
    <s v="0002247675"/>
    <s v="Verkoop"/>
    <n v="200"/>
    <s v="Transport drops"/>
    <s v="9 - verwerkt"/>
    <n v="0"/>
    <m/>
    <d v="2023-04-26T00:00:00"/>
    <s v="DROP"/>
    <s v="0001010909685360105002_003"/>
    <m/>
    <m/>
    <m/>
    <s v="EUR"/>
    <n v="54.4"/>
    <s v="EUR"/>
    <n v="54.4"/>
    <s v="EUR"/>
    <n v="54.4"/>
    <n v="54.4"/>
    <n v="0"/>
    <s v="N"/>
    <n v="1223000414"/>
    <d v="2023-05-11T00:00:00"/>
    <m/>
    <d v="2023-04-26T00:00:00"/>
    <s v="00:00"/>
    <s v="23:59"/>
    <d v="2023-04-26T00:00:00"/>
    <s v="07:00"/>
    <s v="12:00"/>
    <n v="0.8"/>
    <s v="ce"/>
    <n v="71"/>
    <n v="0.8"/>
    <n v="0"/>
    <s v="Kuehne+Nagel Tiel 3 Standpl"/>
    <s v="De Diepert 5"/>
    <s v="Tiel"/>
    <s v="4004 MA"/>
    <s v="NL"/>
    <x v="26"/>
    <s v="Park Forum 1129"/>
    <x v="29"/>
    <s v="5657 HK"/>
    <s v="NL"/>
    <s v="0002247675"/>
    <s v="0105002_003"/>
    <s v="31V"/>
    <s v="NL001131849B01"/>
    <n v="2"/>
    <n v="0"/>
    <n v="54.4"/>
    <s v="N"/>
    <s v="Peter Appel Transport B.V."/>
    <n v="36744"/>
    <d v="2023-04-26T00:00:00"/>
    <s v="08:14:00"/>
    <n v="0"/>
    <x v="2"/>
    <x v="16"/>
    <n v="4"/>
    <x v="25"/>
    <n v="1"/>
    <n v="0.8"/>
    <x v="6"/>
    <n v="54.4"/>
    <n v="0"/>
    <n v="54.4"/>
  </r>
  <r>
    <s v="COLGATE 3800 DEB."/>
    <s v="Colgate-Palmolive Nederland BV"/>
    <s v="101t"/>
    <n v="101090968536"/>
    <n v="101030166668"/>
    <n v="930"/>
    <s v="Inv Booked"/>
    <s v="0002247673"/>
    <s v="Verkoop"/>
    <n v="200"/>
    <s v="Transport drops"/>
    <s v="9 - verwerkt"/>
    <n v="0"/>
    <m/>
    <d v="2023-04-26T00:00:00"/>
    <s v="DROP"/>
    <s v="0001010909685360105002_005"/>
    <m/>
    <m/>
    <m/>
    <s v="EUR"/>
    <n v="54.4"/>
    <s v="EUR"/>
    <n v="54.4"/>
    <s v="EUR"/>
    <n v="54.4"/>
    <n v="54.4"/>
    <n v="0"/>
    <s v="N"/>
    <n v="1223000414"/>
    <d v="2023-05-11T00:00:00"/>
    <m/>
    <d v="2023-04-26T00:00:00"/>
    <s v="00:00"/>
    <s v="23:59"/>
    <d v="2023-04-26T00:00:00"/>
    <s v="08:00"/>
    <s v="16:00"/>
    <n v="0.8"/>
    <s v="ce"/>
    <n v="50"/>
    <n v="0.8"/>
    <n v="0"/>
    <s v="Kuehne+Nagel Tiel 3 Standpl"/>
    <s v="De Diepert 5"/>
    <s v="Tiel"/>
    <s v="4004 MA"/>
    <s v="NL"/>
    <x v="27"/>
    <s v="Nieuwehuizenweg 17"/>
    <x v="30"/>
    <s v="2314XP"/>
    <s v="NL"/>
    <s v="0002247673"/>
    <s v="0105002_005"/>
    <s v="31V"/>
    <s v="NL001131849B01"/>
    <n v="2"/>
    <n v="0"/>
    <n v="54.4"/>
    <s v="N"/>
    <s v="Peter Appel Transport B.V."/>
    <n v="36744"/>
    <d v="2023-04-26T00:00:00"/>
    <s v="12:22:00"/>
    <n v="0"/>
    <x v="2"/>
    <x v="16"/>
    <n v="4"/>
    <x v="26"/>
    <n v="1"/>
    <n v="1.6"/>
    <x v="0"/>
    <n v="108.8"/>
    <n v="0"/>
    <n v="108.8"/>
  </r>
  <r>
    <s v="COLGATE 3800 DEB."/>
    <s v="Colgate-Palmolive Nederland BV"/>
    <s v="101t"/>
    <n v="101090968536"/>
    <n v="101030166669"/>
    <n v="930"/>
    <s v="Inv Booked"/>
    <s v="0002247677"/>
    <s v="Verkoop"/>
    <n v="200"/>
    <s v="Transport drops"/>
    <s v="9 - verwerkt"/>
    <n v="0"/>
    <m/>
    <d v="2023-04-26T00:00:00"/>
    <s v="DROP"/>
    <s v="0001010909685360105002_006"/>
    <m/>
    <m/>
    <m/>
    <s v="EUR"/>
    <n v="54.4"/>
    <s v="EUR"/>
    <n v="54.4"/>
    <s v="EUR"/>
    <n v="54.4"/>
    <n v="54.4"/>
    <n v="0"/>
    <s v="N"/>
    <n v="1223000414"/>
    <d v="2023-05-11T00:00:00"/>
    <m/>
    <d v="2023-04-26T00:00:00"/>
    <s v="00:00"/>
    <s v="23:59"/>
    <d v="2023-04-26T00:00:00"/>
    <s v="08:00"/>
    <s v="16:00"/>
    <n v="0.8"/>
    <s v="ce"/>
    <n v="96"/>
    <n v="0.8"/>
    <n v="0"/>
    <s v="Kuehne+Nagel Tiel 3 Standpl"/>
    <s v="De Diepert 5"/>
    <s v="Tiel"/>
    <s v="4004 MA"/>
    <s v="NL"/>
    <x v="27"/>
    <s v="Business Park Stein 192"/>
    <x v="50"/>
    <s v="6181MA"/>
    <s v="NL"/>
    <s v="0002247677"/>
    <s v="0105002_006"/>
    <s v="31V"/>
    <s v="NL001131849B01"/>
    <n v="2"/>
    <n v="0"/>
    <n v="54.4"/>
    <s v="N"/>
    <s v="Peter Appel Transport B.V."/>
    <n v="36744"/>
    <d v="2023-04-26T00:00:00"/>
    <s v="15:45:00"/>
    <n v="0"/>
    <x v="2"/>
    <x v="16"/>
    <n v="4"/>
    <x v="1"/>
    <n v="1"/>
    <n v="0.8"/>
    <x v="0"/>
    <n v="54.4"/>
    <n v="0"/>
    <n v="54.4"/>
  </r>
  <r>
    <s v="COLGATE 3800 DEB."/>
    <s v="Colgate-Palmolive Nederland BV"/>
    <s v="101t"/>
    <n v="101090968536"/>
    <n v="101030166670"/>
    <n v="930"/>
    <s v="Inv Booked"/>
    <s v="0002247671"/>
    <s v="Verkoop"/>
    <n v="200"/>
    <s v="Transport drops"/>
    <s v="9 - verwerkt"/>
    <n v="0"/>
    <m/>
    <d v="2023-04-26T00:00:00"/>
    <s v="DROP"/>
    <s v="0001010909685360105002_005"/>
    <m/>
    <m/>
    <m/>
    <s v="EUR"/>
    <n v="54.4"/>
    <s v="EUR"/>
    <n v="54.4"/>
    <s v="EUR"/>
    <n v="54.4"/>
    <n v="54.4"/>
    <n v="0"/>
    <s v="N"/>
    <n v="1223000414"/>
    <d v="2023-05-11T00:00:00"/>
    <m/>
    <d v="2023-04-26T00:00:00"/>
    <s v="00:00"/>
    <s v="23:59"/>
    <d v="2023-04-26T00:00:00"/>
    <s v="08:00"/>
    <s v="16:00"/>
    <n v="0.8"/>
    <s v="ce"/>
    <n v="42"/>
    <n v="0.8"/>
    <n v="0"/>
    <s v="Kuehne+Nagel Tiel 3 Standpl"/>
    <s v="De Diepert 5"/>
    <s v="Tiel"/>
    <s v="4004 MA"/>
    <s v="NL"/>
    <x v="27"/>
    <s v="Nieuwehuizenweg 17"/>
    <x v="30"/>
    <s v="2314XP"/>
    <s v="NL"/>
    <s v="0002247671"/>
    <s v="0105002_005"/>
    <s v="31V"/>
    <s v="NL001131849B01"/>
    <n v="2"/>
    <n v="0"/>
    <n v="54.4"/>
    <s v="N"/>
    <s v="Peter Appel Transport B.V."/>
    <n v="36744"/>
    <d v="2023-04-26T00:00:00"/>
    <s v="12:22:00"/>
    <n v="0"/>
    <x v="2"/>
    <x v="16"/>
    <n v="4"/>
    <x v="26"/>
    <n v="0"/>
    <s v=""/>
    <x v="0"/>
    <s v=""/>
    <n v="0"/>
    <s v=""/>
  </r>
  <r>
    <s v="COLGATE 3800 DEB."/>
    <s v="Colgate-Palmolive Nederland BV"/>
    <s v="101t"/>
    <n v="101090968536"/>
    <n v="101030166671"/>
    <n v="930"/>
    <s v="Inv Booked"/>
    <s v="0002247670"/>
    <s v="Verkoop"/>
    <n v="200"/>
    <s v="Transport drops"/>
    <s v="9 - verwerkt"/>
    <n v="0"/>
    <m/>
    <d v="2023-04-26T00:00:00"/>
    <s v="DROP"/>
    <s v="0001010909685360105002_008"/>
    <m/>
    <m/>
    <m/>
    <s v="EUR"/>
    <n v="54.4"/>
    <s v="EUR"/>
    <n v="54.4"/>
    <s v="EUR"/>
    <n v="54.4"/>
    <n v="54.4"/>
    <n v="0"/>
    <s v="N"/>
    <n v="1223000414"/>
    <d v="2023-05-11T00:00:00"/>
    <m/>
    <d v="2023-04-26T00:00:00"/>
    <s v="00:00"/>
    <s v="23:59"/>
    <d v="2023-04-26T00:00:00"/>
    <s v="08:00"/>
    <s v="16:00"/>
    <n v="0"/>
    <s v="ce"/>
    <n v="10"/>
    <n v="0.8"/>
    <n v="0"/>
    <s v="Kuehne+Nagel Tiel 3 Standpl"/>
    <s v="De Diepert 5"/>
    <s v="Tiel"/>
    <s v="4004 MA"/>
    <s v="NL"/>
    <x v="59"/>
    <s v="Tiranastraat 1"/>
    <x v="46"/>
    <s v="3404CJ"/>
    <s v="NL"/>
    <s v="0002247670"/>
    <s v="0105002_008"/>
    <s v="31V"/>
    <s v="NL001131849B01"/>
    <n v="2"/>
    <n v="0"/>
    <n v="54.4"/>
    <s v="N"/>
    <s v="Peter Appel Transport B.V."/>
    <n v="36744"/>
    <d v="2023-04-26T00:00:00"/>
    <s v="19:16:00"/>
    <n v="0"/>
    <x v="2"/>
    <x v="16"/>
    <n v="4"/>
    <x v="22"/>
    <n v="1"/>
    <n v="0.8"/>
    <x v="6"/>
    <n v="54.4"/>
    <n v="0"/>
    <n v="54.4"/>
  </r>
  <r>
    <s v="COLGATE 3800 DEB."/>
    <s v="Colgate-Palmolive Nederland BV"/>
    <s v="101t"/>
    <n v="101090968777"/>
    <n v="101030166672"/>
    <n v="930"/>
    <s v="Inv Booked"/>
    <s v="0001334452"/>
    <s v="Verkoop"/>
    <n v="170"/>
    <s v="Transport drops zone"/>
    <s v="9 - verwerkt"/>
    <n v="0"/>
    <m/>
    <d v="2023-04-26T00:00:00"/>
    <s v="DROP"/>
    <s v="0001010909687770105148_002"/>
    <m/>
    <m/>
    <m/>
    <s v="EUR"/>
    <n v="11.1"/>
    <s v="EUR"/>
    <n v="11.1"/>
    <s v="EUR"/>
    <n v="11.1"/>
    <n v="11.1"/>
    <n v="0"/>
    <s v="N"/>
    <n v="1223000414"/>
    <d v="2023-05-11T00:00:00"/>
    <m/>
    <d v="2023-04-26T00:00:00"/>
    <s v="00:00"/>
    <s v="23:59"/>
    <d v="2023-04-26T00:00:00"/>
    <s v="13:00"/>
    <s v="13:00"/>
    <n v="1.6"/>
    <s v="ce"/>
    <n v="1400"/>
    <n v="1.6"/>
    <n v="2"/>
    <s v="Kuehne+Nagel Tiel 3 Standpl"/>
    <s v="De Diepert 5"/>
    <s v="Tiel"/>
    <s v="4004 MA"/>
    <s v="NL"/>
    <x v="23"/>
    <s v="Rood 24"/>
    <x v="17"/>
    <s v="6666 LT"/>
    <s v="NL"/>
    <s v="0001334452"/>
    <s v="0105148_002"/>
    <s v="31V"/>
    <s v="NL001131849B01"/>
    <n v="2"/>
    <n v="0"/>
    <n v="11.1"/>
    <s v="N"/>
    <s v="Peter Appel Transport B.V."/>
    <n v="36622"/>
    <d v="2023-04-26T00:00:00"/>
    <s v="14:43:00"/>
    <n v="0"/>
    <x v="2"/>
    <x v="16"/>
    <n v="4"/>
    <x v="15"/>
    <n v="0"/>
    <s v=""/>
    <x v="5"/>
    <s v=""/>
    <n v="0"/>
    <s v=""/>
  </r>
  <r>
    <s v="COLGATE 3800 DEB."/>
    <s v="Colgate-Palmolive Nederland BV"/>
    <s v="101t"/>
    <n v="101090969190"/>
    <n v="101030166673"/>
    <n v="930"/>
    <s v="Inv Booked"/>
    <s v="0001334453"/>
    <s v="Verkoop"/>
    <n v="170"/>
    <s v="Transport drops zone"/>
    <s v="9 - verwerkt"/>
    <n v="0"/>
    <m/>
    <d v="2023-04-26T00:00:00"/>
    <s v="DROP"/>
    <s v="0001010909691900105409_002"/>
    <m/>
    <m/>
    <m/>
    <s v="EUR"/>
    <n v="6.77"/>
    <s v="EUR"/>
    <n v="6.77"/>
    <s v="EUR"/>
    <n v="6.77"/>
    <n v="6.77"/>
    <n v="0"/>
    <s v="N"/>
    <n v="1223000414"/>
    <d v="2023-05-11T00:00:00"/>
    <m/>
    <d v="2023-04-26T00:00:00"/>
    <s v="00:00"/>
    <s v="23:59"/>
    <d v="2023-04-26T00:00:00"/>
    <s v="20:00"/>
    <s v="21:00"/>
    <n v="0.8"/>
    <s v="ce"/>
    <n v="550"/>
    <n v="0.8"/>
    <n v="0"/>
    <s v="Kuehne+Nagel Tiel 3 Standpl"/>
    <s v="De Diepert 5"/>
    <s v="Tiel"/>
    <s v="4004 MA"/>
    <s v="NL"/>
    <x v="55"/>
    <s v="Ravenswade 14"/>
    <x v="26"/>
    <s v="3439 LD"/>
    <s v="NL"/>
    <s v="0001334453"/>
    <s v="0105409_002"/>
    <s v="31V"/>
    <s v="NL001131849B01"/>
    <n v="2"/>
    <n v="0"/>
    <n v="6.77"/>
    <s v="N"/>
    <s v="Peter Appel Transport B.V."/>
    <n v="36622"/>
    <d v="2023-04-26T00:00:00"/>
    <s v="22:15:00"/>
    <n v="0"/>
    <x v="2"/>
    <x v="16"/>
    <n v="4"/>
    <x v="22"/>
    <n v="0"/>
    <s v=""/>
    <x v="7"/>
    <s v=""/>
    <n v="0"/>
    <s v=""/>
  </r>
  <r>
    <s v="COLGATE 3800 DEB."/>
    <s v="Colgate-Palmolive Nederland BV"/>
    <s v="101t"/>
    <n v="101090968768"/>
    <n v="101030166674"/>
    <n v="930"/>
    <s v="Inv Booked"/>
    <s v="0002247678"/>
    <s v="Verkoop"/>
    <n v="170"/>
    <s v="Transport drops zone"/>
    <s v="9 - verwerkt"/>
    <n v="0"/>
    <m/>
    <d v="2023-04-26T00:00:00"/>
    <s v="DROP"/>
    <s v="0001010909687680105142_002"/>
    <m/>
    <m/>
    <m/>
    <s v="EUR"/>
    <n v="37.39"/>
    <s v="EUR"/>
    <n v="37.39"/>
    <s v="EUR"/>
    <n v="37.39"/>
    <n v="37.39"/>
    <n v="0"/>
    <s v="N"/>
    <n v="1223000414"/>
    <d v="2023-05-11T00:00:00"/>
    <m/>
    <d v="2023-04-26T00:00:00"/>
    <s v="00:00"/>
    <s v="23:59"/>
    <d v="2023-04-26T00:00:00"/>
    <s v="09:00"/>
    <s v="09:00"/>
    <n v="2.4"/>
    <s v="ce"/>
    <n v="1203"/>
    <n v="2.4"/>
    <n v="2"/>
    <s v="Kuehne+Nagel Tiel 3 Standpl"/>
    <s v="De Diepert 5"/>
    <s v="Tiel"/>
    <s v="4004 MA"/>
    <s v="NL"/>
    <x v="18"/>
    <s v="HOLLANDWEG 30"/>
    <x v="4"/>
    <s v="2665 MT"/>
    <s v="NL"/>
    <s v="0002247678"/>
    <s v="0105142_002"/>
    <s v="31V"/>
    <s v="NL001131849B01"/>
    <n v="2"/>
    <n v="0"/>
    <n v="37.39"/>
    <s v="N"/>
    <s v="Peter Appel Transport B.V."/>
    <n v="36622"/>
    <d v="2023-04-26T00:00:00"/>
    <s v="09:33:00"/>
    <n v="0"/>
    <x v="2"/>
    <x v="16"/>
    <n v="4"/>
    <x v="4"/>
    <n v="0"/>
    <s v=""/>
    <x v="0"/>
    <s v=""/>
    <n v="0"/>
    <s v=""/>
  </r>
  <r>
    <s v="COLGATE 3800 DEB."/>
    <s v="Colgate-Palmolive Nederland BV"/>
    <s v="101t"/>
    <n v="101090969184"/>
    <n v="101030166675"/>
    <n v="930"/>
    <s v="Inv Booked"/>
    <s v="0002247682"/>
    <s v="Verkoop"/>
    <n v="170"/>
    <s v="Transport drops zone"/>
    <s v="9 - verwerkt"/>
    <n v="0"/>
    <m/>
    <d v="2023-04-26T00:00:00"/>
    <s v="DROP"/>
    <s v="0001010909691840105404_002"/>
    <m/>
    <m/>
    <m/>
    <s v="EUR"/>
    <n v="42.46"/>
    <s v="EUR"/>
    <n v="42.46"/>
    <s v="EUR"/>
    <n v="42.46"/>
    <n v="42.46"/>
    <n v="0"/>
    <s v="N"/>
    <n v="1223000414"/>
    <d v="2023-05-11T00:00:00"/>
    <m/>
    <d v="2023-04-26T00:00:00"/>
    <s v="00:00"/>
    <s v="23:59"/>
    <d v="2023-04-26T00:00:00"/>
    <s v="12:00"/>
    <s v="13:00"/>
    <n v="1.6"/>
    <s v="ce"/>
    <n v="915"/>
    <n v="1.6"/>
    <n v="0"/>
    <s v="Kuehne+Nagel Tiel 3 Standpl"/>
    <s v="De Diepert 5"/>
    <s v="Tiel"/>
    <s v="4004 MA"/>
    <s v="NL"/>
    <x v="54"/>
    <s v="Zijlweg 18"/>
    <x v="45"/>
    <s v="5145NR"/>
    <s v="NL"/>
    <s v="0002247682"/>
    <s v="0105404_002"/>
    <s v="31V"/>
    <s v="NL001131849B01"/>
    <n v="2"/>
    <n v="0"/>
    <n v="42.46"/>
    <s v="N"/>
    <s v="Peter Appel Transport B.V."/>
    <n v="36622"/>
    <d v="2023-04-26T00:00:00"/>
    <s v="12:35:00"/>
    <n v="0"/>
    <x v="2"/>
    <x v="16"/>
    <n v="4"/>
    <x v="36"/>
    <n v="1"/>
    <n v="1.6"/>
    <x v="3"/>
    <n v="42.46"/>
    <n v="0"/>
    <n v="42.46"/>
  </r>
  <r>
    <s v="COLGATE 3800 DEB."/>
    <s v="Colgate-Palmolive Nederland BV"/>
    <s v="101t"/>
    <n v="101090968753"/>
    <n v="101030166676"/>
    <n v="930"/>
    <s v="Inv Booked"/>
    <s v="0002247686"/>
    <s v="Verkoop"/>
    <n v="170"/>
    <s v="Transport drops zone"/>
    <s v="9 - verwerkt"/>
    <n v="0"/>
    <m/>
    <d v="2023-04-26T00:00:00"/>
    <s v="DROP"/>
    <s v="0001010909687530105120_006"/>
    <m/>
    <m/>
    <m/>
    <s v="EUR"/>
    <n v="64.58"/>
    <s v="EUR"/>
    <n v="64.58"/>
    <s v="EUR"/>
    <n v="64.58"/>
    <n v="64.58"/>
    <n v="0"/>
    <s v="N"/>
    <n v="1223000414"/>
    <d v="2023-05-11T00:00:00"/>
    <m/>
    <d v="2023-04-26T00:00:00"/>
    <s v="00:00"/>
    <s v="23:59"/>
    <d v="2023-04-26T00:00:00"/>
    <s v="08:15"/>
    <s v="14:00"/>
    <n v="2.4"/>
    <s v="ce"/>
    <n v="1056"/>
    <n v="2.4"/>
    <n v="0"/>
    <s v="Kuehne+Nagel Tiel 3 Standpl"/>
    <s v="De Diepert 5"/>
    <s v="Tiel"/>
    <s v="4004 MA"/>
    <s v="NL"/>
    <x v="98"/>
    <s v="Wolvenkoog 1"/>
    <x v="32"/>
    <s v="1822BE"/>
    <s v="NL"/>
    <s v="0002247686"/>
    <s v="0105120_006"/>
    <s v="31V"/>
    <s v="NL001131849B01"/>
    <n v="2"/>
    <n v="0"/>
    <n v="64.58"/>
    <s v="N"/>
    <s v="Peter Appel Transport B.V."/>
    <n v="36622"/>
    <d v="2023-04-26T00:00:00"/>
    <s v="07:56:00"/>
    <n v="0"/>
    <x v="2"/>
    <x v="16"/>
    <n v="4"/>
    <x v="28"/>
    <n v="1"/>
    <n v="2.4"/>
    <x v="0"/>
    <n v="64.58"/>
    <n v="0"/>
    <n v="64.58"/>
  </r>
  <r>
    <s v="COLGATE 3800 DEB."/>
    <s v="Colgate-Palmolive Nederland BV"/>
    <s v="101t"/>
    <n v="101090968536"/>
    <n v="101030166664"/>
    <n v="930"/>
    <s v="Inv Booked"/>
    <s v="0002247674"/>
    <s v="Verkoop"/>
    <n v="200"/>
    <s v="Transport drops"/>
    <s v="9 - verwerkt"/>
    <n v="0"/>
    <m/>
    <d v="2023-04-26T00:00:00"/>
    <s v="DROP"/>
    <s v="0001010909685360105002_007"/>
    <m/>
    <m/>
    <m/>
    <s v="EUR"/>
    <n v="54.4"/>
    <s v="EUR"/>
    <n v="54.4"/>
    <s v="EUR"/>
    <n v="54.4"/>
    <n v="54.4"/>
    <n v="0"/>
    <s v="N"/>
    <n v="1223000414"/>
    <d v="2023-05-11T00:00:00"/>
    <m/>
    <d v="2023-04-26T00:00:00"/>
    <s v="00:00"/>
    <s v="23:59"/>
    <d v="2023-04-26T00:00:00"/>
    <s v="08:00"/>
    <s v="16:00"/>
    <n v="0"/>
    <s v="ce"/>
    <n v="4"/>
    <n v="0.8"/>
    <n v="0"/>
    <s v="Kuehne+Nagel Tiel 3 Standpl"/>
    <s v="De Diepert 5"/>
    <s v="Tiel"/>
    <s v="4004 MA"/>
    <s v="NL"/>
    <x v="63"/>
    <s v="Laarakkerweg 5"/>
    <x v="49"/>
    <s v="5061JR"/>
    <s v="NL"/>
    <s v="0002247674"/>
    <s v="0105002_007"/>
    <s v="31V"/>
    <s v="NL001131849B01"/>
    <n v="2"/>
    <n v="0"/>
    <n v="54.4"/>
    <s v="N"/>
    <s v="Peter Appel Transport B.V."/>
    <n v="36744"/>
    <d v="2023-04-26T00:00:00"/>
    <s v="17:46:00"/>
    <n v="0"/>
    <x v="2"/>
    <x v="16"/>
    <n v="4"/>
    <x v="3"/>
    <n v="1"/>
    <n v="0.8"/>
    <x v="6"/>
    <n v="54.4"/>
    <n v="0"/>
    <n v="54.4"/>
  </r>
  <r>
    <s v="COLGATE 3800 DEB."/>
    <s v="Colgate-Palmolive Nederland BV"/>
    <s v="101t"/>
    <n v="101090969189"/>
    <n v="101030166679"/>
    <n v="930"/>
    <s v="Inv Booked"/>
    <s v="0002247692"/>
    <s v="Verkoop"/>
    <n v="170"/>
    <s v="Transport drops zone"/>
    <s v="9 - verwerkt"/>
    <n v="0"/>
    <m/>
    <d v="2023-04-26T00:00:00"/>
    <s v="DROP"/>
    <s v="0001010909691890105408_002"/>
    <m/>
    <m/>
    <m/>
    <s v="EUR"/>
    <n v="63.39"/>
    <s v="EUR"/>
    <n v="63.39"/>
    <s v="EUR"/>
    <n v="63.39"/>
    <n v="63.39"/>
    <n v="0"/>
    <s v="N"/>
    <n v="1223000414"/>
    <d v="2023-05-11T00:00:00"/>
    <m/>
    <d v="2023-04-26T00:00:00"/>
    <s v="00:00"/>
    <s v="23:59"/>
    <d v="2023-04-26T00:00:00"/>
    <s v="15:45"/>
    <s v="15:45"/>
    <n v="5.6"/>
    <s v="ce"/>
    <n v="6073"/>
    <n v="5.6"/>
    <n v="11"/>
    <s v="Kuehne+Nagel Tiel 3 Standpl"/>
    <s v="De Diepert 5"/>
    <s v="Tiel"/>
    <s v="4004 MA"/>
    <s v="NL"/>
    <x v="46"/>
    <s v="FLORIJNSTRAAT  4C"/>
    <x v="23"/>
    <s v="4903 RM"/>
    <s v="NL"/>
    <s v="0002247692"/>
    <s v="0105408_002"/>
    <s v="31V"/>
    <s v="NL001131849B01"/>
    <n v="2"/>
    <n v="0"/>
    <n v="63.39"/>
    <s v="N"/>
    <s v="Peter Appel Transport B.V."/>
    <n v="36622"/>
    <d v="2023-04-26T00:00:00"/>
    <s v="17:04:00"/>
    <n v="0"/>
    <x v="2"/>
    <x v="16"/>
    <n v="4"/>
    <x v="34"/>
    <n v="0"/>
    <s v=""/>
    <x v="5"/>
    <s v=""/>
    <n v="0"/>
    <s v=""/>
  </r>
  <r>
    <s v="COLGATE 3800 DEB."/>
    <s v="Colgate-Palmolive Nederland BV"/>
    <s v="101t"/>
    <n v="101090968797"/>
    <n v="101030166680"/>
    <n v="930"/>
    <s v="Inv Booked"/>
    <s v="0002247690"/>
    <s v="Verkoop"/>
    <n v="170"/>
    <s v="Transport drops zone"/>
    <s v="9 - verwerkt"/>
    <n v="0"/>
    <m/>
    <d v="2023-04-26T00:00:00"/>
    <s v="DROP"/>
    <s v="0001010909687970105168_002"/>
    <m/>
    <m/>
    <m/>
    <s v="EUR"/>
    <n v="27.26"/>
    <s v="EUR"/>
    <n v="27.26"/>
    <s v="EUR"/>
    <n v="27.26"/>
    <n v="27.26"/>
    <n v="0"/>
    <s v="N"/>
    <n v="1223000414"/>
    <d v="2023-05-11T00:00:00"/>
    <m/>
    <d v="2023-04-26T00:00:00"/>
    <s v="00:00"/>
    <s v="23:59"/>
    <d v="2023-04-26T00:00:00"/>
    <s v="08:00"/>
    <s v="16:00"/>
    <n v="0.8"/>
    <s v="ce"/>
    <n v="66"/>
    <n v="0.8"/>
    <n v="0"/>
    <s v="Kuehne+Nagel Tiel 3 Standpl"/>
    <s v="De Diepert 5"/>
    <s v="Tiel"/>
    <s v="4004 MA"/>
    <s v="NL"/>
    <x v="44"/>
    <s v="De Panoven 21"/>
    <x v="6"/>
    <s v="4191GW"/>
    <s v="NL"/>
    <s v="0002247690"/>
    <s v="0105168_002"/>
    <s v="31V"/>
    <s v="NL001131849B01"/>
    <n v="2"/>
    <n v="0"/>
    <n v="27.26"/>
    <s v="N"/>
    <s v="Peter Appel Transport B.V."/>
    <n v="36622"/>
    <d v="2023-04-26T00:00:00"/>
    <s v="13:08:00"/>
    <n v="0"/>
    <x v="2"/>
    <x v="16"/>
    <n v="4"/>
    <x v="6"/>
    <n v="1"/>
    <n v="0.8"/>
    <x v="6"/>
    <n v="27.26"/>
    <n v="0"/>
    <n v="27.26"/>
  </r>
  <r>
    <s v="COLGATE 3800 DEB."/>
    <s v="Colgate-Palmolive Nederland BV"/>
    <s v="101t"/>
    <n v="101090968777"/>
    <n v="101030166725"/>
    <n v="930"/>
    <s v="Inv Booked"/>
    <s v="0002247696"/>
    <s v="Verkoop"/>
    <n v="170"/>
    <s v="Transport drops zone"/>
    <s v="9 - verwerkt"/>
    <n v="0"/>
    <m/>
    <d v="2023-04-26T00:00:00"/>
    <s v="DROP"/>
    <s v="0001010909687770105148_002"/>
    <m/>
    <m/>
    <m/>
    <s v="EUR"/>
    <n v="27.76"/>
    <s v="EUR"/>
    <n v="27.76"/>
    <s v="EUR"/>
    <n v="27.76"/>
    <n v="27.76"/>
    <n v="0"/>
    <s v="N"/>
    <n v="1223000414"/>
    <d v="2023-05-11T00:00:00"/>
    <m/>
    <d v="2023-04-26T00:00:00"/>
    <s v="00:00"/>
    <s v="23:59"/>
    <d v="2023-04-26T00:00:00"/>
    <s v="13:00"/>
    <s v="13:00"/>
    <n v="4"/>
    <s v="ce"/>
    <n v="2768"/>
    <n v="4"/>
    <n v="5"/>
    <s v="Kuehne+Nagel Tiel 3 Standpl"/>
    <s v="De Diepert 5"/>
    <s v="Tiel"/>
    <s v="4004 MA"/>
    <s v="NL"/>
    <x v="14"/>
    <s v="Rood 24"/>
    <x v="17"/>
    <s v="6666LT"/>
    <s v="NL"/>
    <s v="0002247696"/>
    <s v="0105148_002"/>
    <s v="31V"/>
    <s v="NL001131849B01"/>
    <n v="2"/>
    <n v="0"/>
    <n v="27.76"/>
    <s v="N"/>
    <s v="Peter Appel Transport B.V."/>
    <n v="36622"/>
    <d v="2023-04-26T00:00:00"/>
    <s v="14:43:00"/>
    <n v="0"/>
    <x v="2"/>
    <x v="16"/>
    <n v="4"/>
    <x v="15"/>
    <n v="0"/>
    <s v=""/>
    <x v="5"/>
    <s v=""/>
    <n v="0"/>
    <s v=""/>
  </r>
  <r>
    <s v="COLGATE 3800 DEB."/>
    <s v="Colgate-Palmolive Nederland BV"/>
    <s v="101t"/>
    <n v="101090968753"/>
    <n v="101030166726"/>
    <n v="930"/>
    <s v="Inv Booked"/>
    <s v="0002247697"/>
    <s v="Verkoop"/>
    <n v="170"/>
    <s v="Transport drops zone"/>
    <s v="9 - verwerkt"/>
    <n v="0"/>
    <m/>
    <d v="2023-04-26T00:00:00"/>
    <s v="DROP"/>
    <s v="0001010909687530105120_007"/>
    <m/>
    <m/>
    <m/>
    <s v="EUR"/>
    <n v="64.58"/>
    <s v="EUR"/>
    <n v="64.58"/>
    <s v="EUR"/>
    <n v="64.58"/>
    <n v="64.58"/>
    <n v="0"/>
    <s v="N"/>
    <n v="1223000414"/>
    <d v="2023-05-11T00:00:00"/>
    <m/>
    <d v="2023-04-26T00:00:00"/>
    <s v="00:00"/>
    <s v="23:59"/>
    <d v="2023-04-26T00:00:00"/>
    <s v="09:00"/>
    <s v="16:00"/>
    <n v="2.4"/>
    <s v="ce"/>
    <n v="961"/>
    <n v="2.4"/>
    <n v="2"/>
    <s v="Kuehne+Nagel Tiel 3 Standpl"/>
    <s v="De Diepert 5"/>
    <s v="Tiel"/>
    <s v="4004 MA"/>
    <s v="NL"/>
    <x v="66"/>
    <s v="Hazenkoog 20a"/>
    <x v="32"/>
    <s v="1822BS"/>
    <s v="NL"/>
    <s v="0002247697"/>
    <s v="0105120_007"/>
    <s v="31V"/>
    <s v="NL001131849B01"/>
    <n v="2"/>
    <n v="0"/>
    <n v="64.58"/>
    <s v="N"/>
    <s v="Peter Appel Transport B.V."/>
    <n v="36622"/>
    <d v="2023-04-26T00:00:00"/>
    <s v="08:17:00"/>
    <n v="0"/>
    <x v="2"/>
    <x v="16"/>
    <n v="4"/>
    <x v="28"/>
    <n v="1"/>
    <n v="2.4"/>
    <x v="0"/>
    <n v="64.58"/>
    <n v="0"/>
    <n v="64.58"/>
  </r>
  <r>
    <s v="COLGATE 3800 DEB."/>
    <s v="Colgate-Palmolive Nederland BV"/>
    <s v="101t"/>
    <n v="101090969190"/>
    <n v="101030166734"/>
    <n v="930"/>
    <s v="Inv Booked"/>
    <s v="0002247705"/>
    <s v="Verkoop"/>
    <n v="170"/>
    <s v="Transport drops zone"/>
    <s v="9 - verwerkt"/>
    <n v="0"/>
    <m/>
    <d v="2023-04-26T00:00:00"/>
    <s v="DROP"/>
    <s v="0001010909691900105409_002"/>
    <m/>
    <m/>
    <m/>
    <s v="EUR"/>
    <n v="87.98"/>
    <s v="EUR"/>
    <n v="87.98"/>
    <s v="EUR"/>
    <n v="87.98"/>
    <n v="87.98"/>
    <n v="0"/>
    <s v="N"/>
    <n v="1223000414"/>
    <d v="2023-05-11T00:00:00"/>
    <m/>
    <d v="2023-04-26T00:00:00"/>
    <s v="00:00"/>
    <s v="23:59"/>
    <d v="2023-04-26T00:00:00"/>
    <s v="20:00"/>
    <s v="21:00"/>
    <n v="10.4"/>
    <s v="ce"/>
    <n v="10362"/>
    <n v="10.4"/>
    <n v="20"/>
    <s v="Kuehne+Nagel Tiel 3 Standpl"/>
    <s v="De Diepert 5"/>
    <s v="Tiel"/>
    <s v="4004 MA"/>
    <s v="NL"/>
    <x v="24"/>
    <s v="Ravenswade 14"/>
    <x v="26"/>
    <s v="3439 LD"/>
    <s v="NL"/>
    <s v="0002247705"/>
    <s v="0105409_002"/>
    <s v="31V"/>
    <s v="NL001131849B01"/>
    <n v="2"/>
    <n v="0"/>
    <n v="87.98"/>
    <s v="N"/>
    <s v="Peter Appel Transport B.V."/>
    <n v="36622"/>
    <d v="2023-04-26T00:00:00"/>
    <s v="22:15:00"/>
    <n v="0"/>
    <x v="2"/>
    <x v="16"/>
    <n v="4"/>
    <x v="22"/>
    <n v="0"/>
    <s v=""/>
    <x v="7"/>
    <s v=""/>
    <n v="0"/>
    <s v=""/>
  </r>
  <r>
    <s v="COLGATE 3800 DEB."/>
    <s v="Colgate-Palmolive Nederland BV"/>
    <s v="101t"/>
    <n v="0"/>
    <n v="101030166816"/>
    <n v="980"/>
    <s v="Cancel No In"/>
    <s v="0002247666"/>
    <s v="Verkoop"/>
    <n v="170"/>
    <s v="Transport drops zone"/>
    <s v="0 - ingevoerd"/>
    <n v="0"/>
    <m/>
    <d v="2023-04-26T00:00:00"/>
    <m/>
    <m/>
    <n v="325.89"/>
    <n v="25.6"/>
    <m/>
    <s v="EUR"/>
    <n v="325.89"/>
    <s v="EUR"/>
    <n v="0"/>
    <s v="EUR"/>
    <n v="325.89"/>
    <n v="0"/>
    <n v="-325.89"/>
    <s v="N"/>
    <m/>
    <m/>
    <m/>
    <d v="2023-04-26T00:00:00"/>
    <s v="00:00"/>
    <s v="23:59"/>
    <d v="2023-04-26T00:00:00"/>
    <s v="15:00"/>
    <s v="15:00"/>
    <n v="25.6"/>
    <s v="ce"/>
    <n v="23629"/>
    <n v="25.6"/>
    <n v="47"/>
    <s v="Kuehne+Nagel Tiel 3 Standpl"/>
    <s v="De Diepert 5"/>
    <s v="Tiel"/>
    <s v="4004 MA"/>
    <s v="NL"/>
    <x v="1"/>
    <s v="Fahrenheitweg 1"/>
    <x v="1"/>
    <s v="6101WR"/>
    <s v="NL"/>
    <s v="0002247666"/>
    <m/>
    <m/>
    <s v="NL001131849B01"/>
    <n v="2"/>
    <n v="0"/>
    <n v="0"/>
    <s v="N"/>
    <s v="Peter Appel Transport B.V."/>
    <n v="36622"/>
    <d v="2023-04-26T00:00:00"/>
    <s v="15:00:00"/>
    <n v="0"/>
    <x v="2"/>
    <x v="16"/>
    <n v="4"/>
    <x v="1"/>
    <n v="0"/>
    <s v=""/>
    <x v="1"/>
    <s v=""/>
    <n v="0"/>
    <s v=""/>
  </r>
  <r>
    <s v="COLGATE 3800 DEB."/>
    <s v="Colgate-Palmolive Nederland BV"/>
    <s v="101t"/>
    <n v="101090969732"/>
    <n v="101030166768"/>
    <n v="930"/>
    <s v="Inv Booked"/>
    <s v="0002247713"/>
    <s v="Verkoop"/>
    <n v="170"/>
    <s v="Transport drops zone"/>
    <s v="9 - verwerkt"/>
    <n v="0"/>
    <m/>
    <d v="2023-04-27T00:00:00"/>
    <s v="DROP"/>
    <s v="0001010909697320105622_002"/>
    <m/>
    <m/>
    <m/>
    <s v="EUR"/>
    <n v="167.74"/>
    <s v="EUR"/>
    <n v="167.74"/>
    <s v="EUR"/>
    <n v="167.74"/>
    <n v="167.74"/>
    <n v="0"/>
    <s v="N"/>
    <n v="1223000414"/>
    <d v="2023-05-11T00:00:00"/>
    <m/>
    <d v="2023-04-27T00:00:00"/>
    <s v="00:00"/>
    <s v="23:59"/>
    <d v="2023-04-27T00:00:00"/>
    <s v="13:00"/>
    <s v="13:00"/>
    <n v="23.2"/>
    <s v="ce"/>
    <n v="14963"/>
    <n v="23.2"/>
    <n v="31"/>
    <s v="Kuehne+Nagel Tiel 3 Standpl"/>
    <s v="De Diepert 5"/>
    <s v="Tiel"/>
    <s v="4004 MA"/>
    <s v="NL"/>
    <x v="14"/>
    <s v="Rood 24"/>
    <x v="17"/>
    <s v="6666LT"/>
    <s v="NL"/>
    <s v="0002247713"/>
    <s v="0105622_002"/>
    <s v="31V"/>
    <s v="NL001131849B01"/>
    <n v="2"/>
    <n v="0"/>
    <n v="167.74"/>
    <s v="N"/>
    <s v="Peter Appel Transport B.V."/>
    <n v="36622"/>
    <d v="2023-04-27T00:00:00"/>
    <s v="14:50:00"/>
    <n v="0"/>
    <x v="3"/>
    <x v="16"/>
    <n v="4"/>
    <x v="15"/>
    <n v="1"/>
    <n v="24"/>
    <x v="5"/>
    <n v="173.52"/>
    <n v="0"/>
    <n v="173.52"/>
  </r>
  <r>
    <s v="COLGATE 3800 DEB."/>
    <s v="Colgate-Palmolive Nederland BV"/>
    <s v="101t"/>
    <n v="101090969736"/>
    <n v="101030166841"/>
    <n v="930"/>
    <s v="Inv Booked"/>
    <s v="0002247737"/>
    <s v="Verkoop"/>
    <n v="170"/>
    <s v="Transport drops zone"/>
    <s v="9 - verwerkt"/>
    <n v="0"/>
    <m/>
    <d v="2023-04-27T00:00:00"/>
    <s v="DROP"/>
    <s v="0001010909697360105626_002"/>
    <m/>
    <m/>
    <m/>
    <s v="EUR"/>
    <n v="164.59"/>
    <s v="EUR"/>
    <n v="164.59"/>
    <s v="EUR"/>
    <n v="164.59"/>
    <n v="164.59"/>
    <n v="0"/>
    <s v="N"/>
    <n v="1223000414"/>
    <d v="2023-05-11T00:00:00"/>
    <m/>
    <d v="2023-04-27T00:00:00"/>
    <s v="00:00"/>
    <s v="23:59"/>
    <d v="2023-04-27T00:00:00"/>
    <s v="15:00"/>
    <s v="15:00"/>
    <n v="21.6"/>
    <s v="ce"/>
    <n v="16818"/>
    <n v="21.6"/>
    <n v="34"/>
    <s v="Kuehne+Nagel Tiel 3 Standpl"/>
    <s v="De Diepert 5"/>
    <s v="Tiel"/>
    <s v="4004 MA"/>
    <s v="NL"/>
    <x v="14"/>
    <s v="Rood 24"/>
    <x v="17"/>
    <s v="6666LT"/>
    <s v="NL"/>
    <s v="0002247737"/>
    <s v="0105626_002"/>
    <s v="31V"/>
    <s v="NL001131849B01"/>
    <n v="2"/>
    <n v="0"/>
    <n v="164.59"/>
    <s v="N"/>
    <s v="Peter Appel Transport B.V."/>
    <n v="36622"/>
    <d v="2023-04-27T00:00:00"/>
    <s v="16:30:00"/>
    <n v="6"/>
    <x v="3"/>
    <x v="16"/>
    <n v="4"/>
    <x v="15"/>
    <n v="1"/>
    <n v="21.6"/>
    <x v="5"/>
    <n v="164.59"/>
    <n v="0"/>
    <n v="164.59"/>
  </r>
  <r>
    <s v="COLGATE 3800 DEB."/>
    <s v="Colgate-Palmolive Nederland BV"/>
    <s v="101t"/>
    <n v="101090969732"/>
    <n v="101030166753"/>
    <n v="930"/>
    <s v="Inv Booked"/>
    <s v="0002247702"/>
    <s v="Verkoop"/>
    <n v="170"/>
    <s v="Transport drops zone"/>
    <s v="9 - verwerkt"/>
    <n v="0"/>
    <m/>
    <d v="2023-04-27T00:00:00"/>
    <s v="DROP"/>
    <s v="0001010909697320105622_002"/>
    <m/>
    <m/>
    <m/>
    <s v="EUR"/>
    <n v="5.78"/>
    <s v="EUR"/>
    <n v="5.78"/>
    <s v="EUR"/>
    <n v="5.78"/>
    <n v="5.78"/>
    <n v="0"/>
    <s v="N"/>
    <n v="1223000414"/>
    <d v="2023-05-11T00:00:00"/>
    <m/>
    <d v="2023-04-27T00:00:00"/>
    <s v="00:00"/>
    <s v="23:59"/>
    <d v="2023-04-27T00:00:00"/>
    <s v="13:00"/>
    <s v="13:00"/>
    <n v="0.8"/>
    <s v="ce"/>
    <n v="166"/>
    <n v="0.8"/>
    <n v="0"/>
    <s v="Kuehne+Nagel Tiel 3 Standpl"/>
    <s v="De Diepert 5"/>
    <s v="Tiel"/>
    <s v="4004 MA"/>
    <s v="NL"/>
    <x v="14"/>
    <s v="Rood 24"/>
    <x v="17"/>
    <s v="6666LT"/>
    <s v="NL"/>
    <s v="0002247702"/>
    <s v="0105622_002"/>
    <s v="31V"/>
    <s v="NL001131849B01"/>
    <n v="2"/>
    <n v="0"/>
    <n v="5.78"/>
    <s v="N"/>
    <s v="Peter Appel Transport B.V."/>
    <n v="36622"/>
    <d v="2023-04-27T00:00:00"/>
    <s v="14:50:00"/>
    <n v="0"/>
    <x v="3"/>
    <x v="16"/>
    <n v="4"/>
    <x v="15"/>
    <n v="0"/>
    <s v=""/>
    <x v="5"/>
    <s v=""/>
    <n v="0"/>
    <s v=""/>
  </r>
  <r>
    <s v="COLGATE 3800 DEB."/>
    <s v="Colgate-Palmolive Nederland BV"/>
    <s v="101t"/>
    <n v="101090969493"/>
    <n v="101030166840"/>
    <n v="980"/>
    <s v="Cancel No In"/>
    <s v="0002247667 NOT LOADED"/>
    <s v="Verkoop"/>
    <n v="170"/>
    <s v="Transport drops zone"/>
    <s v="0 - ingevoerd"/>
    <n v="0"/>
    <m/>
    <d v="2023-04-28T00:00:00"/>
    <s v="DROP"/>
    <s v="0001010909694930105636_002"/>
    <n v="179.92"/>
    <n v="26"/>
    <m/>
    <s v="EUR"/>
    <n v="179.92"/>
    <s v="EUR"/>
    <n v="0"/>
    <s v="EUR"/>
    <n v="179.92"/>
    <n v="0"/>
    <n v="-179.92"/>
    <s v="N"/>
    <m/>
    <m/>
    <m/>
    <d v="2023-04-28T00:00:00"/>
    <s v="00:00"/>
    <s v="23:59"/>
    <d v="2023-04-28T00:00:00"/>
    <s v="07:00"/>
    <s v="07:00"/>
    <n v="26"/>
    <s v="ce"/>
    <n v="4220"/>
    <n v="26"/>
    <n v="16"/>
    <s v="Kuehne+Nagel Tiel 3 Standpl"/>
    <s v="De Diepert 5"/>
    <s v="Tiel"/>
    <s v="4004 MA"/>
    <s v="NL"/>
    <x v="14"/>
    <s v="Rood 24"/>
    <x v="17"/>
    <s v="6666LT"/>
    <s v="NL"/>
    <s v="0002247667 NOT LOADED"/>
    <s v="0105636_002"/>
    <m/>
    <s v="NL001131849B01"/>
    <n v="2"/>
    <n v="0"/>
    <n v="0"/>
    <s v="N"/>
    <s v="Peter Appel Transport B.V."/>
    <n v="36622"/>
    <d v="2023-04-28T00:00:00"/>
    <s v="08:52:00"/>
    <n v="0"/>
    <x v="4"/>
    <x v="16"/>
    <n v="4"/>
    <x v="15"/>
    <n v="1"/>
    <n v="26"/>
    <x v="5"/>
    <n v="179.92"/>
    <n v="0"/>
    <n v="179.92"/>
  </r>
  <r>
    <s v="COLGATE 3800 DEB."/>
    <s v="Colgate-Palmolive Nederland BV"/>
    <s v="101t"/>
    <n v="101090969390"/>
    <n v="101030166769"/>
    <n v="930"/>
    <s v="Inv Booked"/>
    <s v="0002247728"/>
    <s v="Verkoop"/>
    <n v="170"/>
    <s v="Transport drops zone"/>
    <s v="9 - verwerkt"/>
    <n v="0"/>
    <m/>
    <d v="2023-04-28T00:00:00"/>
    <s v="DROP"/>
    <s v="0001010909693900105517_002"/>
    <m/>
    <m/>
    <m/>
    <s v="EUR"/>
    <n v="142.63999999999999"/>
    <s v="EUR"/>
    <n v="142.63999999999999"/>
    <s v="EUR"/>
    <n v="142.63999999999999"/>
    <n v="142.63999999999999"/>
    <n v="0"/>
    <s v="N"/>
    <n v="1223000414"/>
    <d v="2023-05-11T00:00:00"/>
    <m/>
    <d v="2023-04-28T00:00:00"/>
    <s v="00:00"/>
    <s v="23:59"/>
    <d v="2023-04-28T00:00:00"/>
    <s v="07:00"/>
    <s v="08:00"/>
    <n v="8"/>
    <s v="ce"/>
    <n v="7429"/>
    <n v="8"/>
    <n v="14"/>
    <s v="Kuehne+Nagel Tiel 3 Standpl"/>
    <s v="De Diepert 5"/>
    <s v="Tiel"/>
    <s v="4004 MA"/>
    <s v="NL"/>
    <x v="13"/>
    <s v="GALVANIWEG 1"/>
    <x v="16"/>
    <s v="8013 RG"/>
    <s v="NL"/>
    <s v="0002247728"/>
    <s v="0105517_002"/>
    <s v="31V"/>
    <s v="NL001131849B01"/>
    <n v="2"/>
    <n v="0"/>
    <n v="142.63999999999999"/>
    <s v="N"/>
    <s v="Peter Appel Transport B.V."/>
    <n v="36622"/>
    <d v="2023-04-28T00:00:00"/>
    <s v="08:02:00"/>
    <n v="0"/>
    <x v="4"/>
    <x v="16"/>
    <n v="4"/>
    <x v="14"/>
    <n v="1"/>
    <n v="8"/>
    <x v="2"/>
    <n v="142.63999999999999"/>
    <n v="0"/>
    <n v="142.63999999999999"/>
  </r>
  <r>
    <s v="COLGATE 3800 DEB."/>
    <s v="Colgate-Palmolive Nederland BV"/>
    <s v="101t"/>
    <n v="101090969751"/>
    <n v="101030166770"/>
    <n v="930"/>
    <s v="Inv Booked"/>
    <s v="0002247720"/>
    <s v="Verkoop"/>
    <n v="170"/>
    <s v="Transport drops zone"/>
    <s v="9 - verwerkt"/>
    <n v="0"/>
    <m/>
    <d v="2023-04-28T00:00:00"/>
    <s v="DROP"/>
    <s v="0001010909697510105644_002"/>
    <m/>
    <m/>
    <m/>
    <s v="EUR"/>
    <n v="213.41"/>
    <s v="EUR"/>
    <n v="213.41"/>
    <s v="EUR"/>
    <n v="213.41"/>
    <n v="213.41"/>
    <n v="0"/>
    <s v="N"/>
    <n v="1223000414"/>
    <d v="2023-05-11T00:00:00"/>
    <m/>
    <d v="2023-04-28T00:00:00"/>
    <s v="00:00"/>
    <s v="23:59"/>
    <d v="2023-04-28T00:00:00"/>
    <s v="12:00"/>
    <s v="13:00"/>
    <n v="15.2"/>
    <s v="ce"/>
    <n v="8445"/>
    <n v="15.2"/>
    <n v="10"/>
    <s v="Kuehne+Nagel Tiel 3 Standpl"/>
    <s v="De Diepert 5"/>
    <s v="Tiel"/>
    <s v="4004 MA"/>
    <s v="NL"/>
    <x v="16"/>
    <s v="Rijnland 4"/>
    <x v="19"/>
    <s v="1948RL"/>
    <s v="NL"/>
    <s v="0002247720"/>
    <s v="0105644_002"/>
    <s v="31V"/>
    <s v="NL001131849B01"/>
    <n v="2"/>
    <n v="0"/>
    <n v="213.41"/>
    <s v="N"/>
    <s v="Peter Appel Transport B.V."/>
    <n v="36622"/>
    <d v="2023-04-28T00:00:00"/>
    <s v="14:09:00"/>
    <n v="0"/>
    <x v="4"/>
    <x v="16"/>
    <n v="4"/>
    <x v="17"/>
    <n v="1"/>
    <n v="15.2"/>
    <x v="0"/>
    <n v="213.41"/>
    <n v="0"/>
    <n v="213.41"/>
  </r>
  <r>
    <s v="COLGATE 3800 DEB."/>
    <s v="Colgate-Palmolive Nederland BV"/>
    <s v="101t"/>
    <n v="101090969405"/>
    <n v="101030166767"/>
    <n v="930"/>
    <s v="Inv Booked"/>
    <s v="0002247717"/>
    <s v="Verkoop"/>
    <n v="170"/>
    <s v="Transport drops zone"/>
    <s v="9 - verwerkt"/>
    <n v="0"/>
    <m/>
    <d v="2023-04-28T00:00:00"/>
    <s v="DROP"/>
    <s v="0001010909694050105534_002"/>
    <m/>
    <m/>
    <m/>
    <s v="EUR"/>
    <n v="34.700000000000003"/>
    <s v="EUR"/>
    <n v="34.700000000000003"/>
    <s v="EUR"/>
    <n v="34.700000000000003"/>
    <n v="34.700000000000003"/>
    <n v="0"/>
    <s v="N"/>
    <n v="1223000414"/>
    <d v="2023-05-11T00:00:00"/>
    <m/>
    <d v="2023-04-28T00:00:00"/>
    <s v="00:00"/>
    <s v="23:59"/>
    <d v="2023-04-28T00:00:00"/>
    <s v="15:00"/>
    <s v="15:00"/>
    <n v="4.8"/>
    <s v="ce"/>
    <n v="4129"/>
    <n v="4.8"/>
    <n v="6"/>
    <s v="Kuehne+Nagel Tiel 3 Standpl"/>
    <s v="De Diepert 5"/>
    <s v="Tiel"/>
    <s v="4004 MA"/>
    <s v="NL"/>
    <x v="14"/>
    <s v="Rood 24"/>
    <x v="17"/>
    <s v="6666LT"/>
    <s v="NL"/>
    <s v="0002247717"/>
    <s v="0105534_002"/>
    <s v="31V"/>
    <s v="NL001131849B01"/>
    <n v="2"/>
    <n v="0"/>
    <n v="34.700000000000003"/>
    <s v="N"/>
    <s v="Peter Appel Transport B.V."/>
    <n v="36622"/>
    <d v="2023-04-28T00:00:00"/>
    <s v="16:21:00"/>
    <n v="0"/>
    <x v="4"/>
    <x v="16"/>
    <n v="4"/>
    <x v="15"/>
    <n v="1"/>
    <n v="24"/>
    <x v="5"/>
    <n v="173.51"/>
    <n v="0"/>
    <n v="173.51"/>
  </r>
  <r>
    <s v="COLGATE 3800 DEB."/>
    <s v="Colgate-Palmolive Nederland BV"/>
    <s v="101t"/>
    <n v="101090969749"/>
    <n v="101030166836"/>
    <n v="980"/>
    <s v="Cancel No In"/>
    <s v="0002247732"/>
    <s v="Verkoop"/>
    <n v="170"/>
    <s v="Transport drops zone"/>
    <s v="0 - ingevoerd"/>
    <n v="0"/>
    <m/>
    <d v="2023-04-28T00:00:00"/>
    <s v="DROP"/>
    <s v="0001010909697490105645_003"/>
    <n v="70.180000000000007"/>
    <n v="3.2"/>
    <m/>
    <s v="EUR"/>
    <n v="70.180000000000007"/>
    <s v="EUR"/>
    <n v="0"/>
    <s v="EUR"/>
    <n v="70.180000000000007"/>
    <n v="0"/>
    <n v="-70.180000000000007"/>
    <s v="N"/>
    <m/>
    <m/>
    <m/>
    <d v="2023-04-28T00:00:00"/>
    <s v="00:00"/>
    <s v="23:59"/>
    <d v="2023-04-28T00:00:00"/>
    <s v="13:00"/>
    <s v="14:00"/>
    <n v="3.2"/>
    <s v="ce"/>
    <n v="3038"/>
    <n v="3.2"/>
    <n v="5"/>
    <s v="Kuehne+Nagel Tiel 3 Standpl"/>
    <s v="De Diepert 5"/>
    <s v="Tiel"/>
    <s v="4004 MA"/>
    <s v="NL"/>
    <x v="7"/>
    <s v="HOOFDTOCHT 1"/>
    <x v="7"/>
    <s v="1507 CJ"/>
    <s v="NL"/>
    <s v="0002247732"/>
    <s v="0105645_003"/>
    <m/>
    <s v="NL001131849B01"/>
    <n v="2"/>
    <n v="0"/>
    <n v="0"/>
    <s v="N"/>
    <s v="Peter Appel Transport B.V."/>
    <n v="36622"/>
    <d v="2023-04-28T00:00:00"/>
    <s v="13:33:00"/>
    <n v="0"/>
    <x v="4"/>
    <x v="16"/>
    <n v="4"/>
    <x v="7"/>
    <n v="1"/>
    <n v="3.2"/>
    <x v="2"/>
    <n v="70.180000000000007"/>
    <n v="0"/>
    <n v="70.180000000000007"/>
  </r>
  <r>
    <s v="COLGATE 3800 DEB."/>
    <s v="Colgate-Palmolive Nederland BV"/>
    <s v="101t"/>
    <n v="101090970171"/>
    <n v="101030166915"/>
    <n v="930"/>
    <s v="Inv Booked"/>
    <s v="0002247667"/>
    <s v="Verkoop"/>
    <n v="170"/>
    <s v="Transport drops zone"/>
    <s v="9 - verwerkt"/>
    <n v="0"/>
    <m/>
    <d v="2023-04-28T00:00:00"/>
    <s v="DROP"/>
    <s v="0001010909701710106048_002"/>
    <m/>
    <m/>
    <m/>
    <s v="EUR"/>
    <n v="182.69"/>
    <s v="EUR"/>
    <n v="182.69"/>
    <s v="EUR"/>
    <n v="182.69"/>
    <n v="182.69"/>
    <n v="0"/>
    <s v="Y"/>
    <n v="1223000414"/>
    <d v="2023-05-11T00:00:00"/>
    <m/>
    <d v="2023-04-28T00:00:00"/>
    <s v="00:00"/>
    <s v="23:59"/>
    <d v="2023-04-28T00:00:00"/>
    <s v="16:00"/>
    <s v="16:00"/>
    <n v="26"/>
    <s v="ce"/>
    <n v="4220"/>
    <n v="26.4"/>
    <n v="16"/>
    <s v="Kuehne+Nagel Tiel 3 Standpl"/>
    <s v="De Diepert 5"/>
    <s v="Tiel"/>
    <s v="4004 MA"/>
    <s v="NL"/>
    <x v="14"/>
    <s v="Rood 24"/>
    <x v="17"/>
    <s v="6666LT"/>
    <s v="NL"/>
    <s v="0002247667"/>
    <s v="0106048_002"/>
    <s v="31V"/>
    <s v="NL001131849B01"/>
    <n v="2"/>
    <n v="0"/>
    <n v="182.69"/>
    <s v="N"/>
    <s v="Peter Appel Transport B.V."/>
    <n v="36622"/>
    <d v="2023-04-28T00:00:00"/>
    <s v="15:14:00"/>
    <n v="0"/>
    <x v="4"/>
    <x v="16"/>
    <n v="4"/>
    <x v="15"/>
    <n v="1"/>
    <n v="26.4"/>
    <x v="5"/>
    <n v="182.69"/>
    <n v="0"/>
    <n v="182.69"/>
  </r>
  <r>
    <s v="COLGATE 3800 DEB."/>
    <s v="Colgate-Palmolive Nederland BV"/>
    <s v="101t"/>
    <n v="0"/>
    <n v="101030167110"/>
    <n v="980"/>
    <s v="Cancel No In"/>
    <s v="0002247735/DEADFREIGHT"/>
    <s v="Verkoop"/>
    <n v="170"/>
    <s v="Transport drops zone"/>
    <s v="0 - ingevoerd"/>
    <n v="0"/>
    <m/>
    <d v="2023-04-28T00:00:00"/>
    <m/>
    <m/>
    <n v="107.42"/>
    <n v="14.4"/>
    <m/>
    <s v="EUR"/>
    <n v="107.42"/>
    <s v="EUR"/>
    <n v="0"/>
    <s v="EUR"/>
    <n v="107.42"/>
    <n v="0"/>
    <n v="-107.42"/>
    <s v="N"/>
    <m/>
    <m/>
    <m/>
    <d v="2023-04-28T00:00:00"/>
    <s v="00:00"/>
    <s v="23:59"/>
    <d v="2023-04-28T00:00:00"/>
    <s v="06:00"/>
    <s v="07:00"/>
    <n v="14.4"/>
    <s v="ce"/>
    <n v="9330"/>
    <n v="14.4"/>
    <n v="20"/>
    <s v="Kuehne+Nagel Tiel 3 Standpl"/>
    <s v="De Diepert 5"/>
    <s v="Tiel"/>
    <s v="4004 MA"/>
    <s v="NL"/>
    <x v="2"/>
    <s v="Randweg 2"/>
    <x v="6"/>
    <s v="4191 NN"/>
    <s v="NL"/>
    <s v="0002247735/DEADFREIGHT"/>
    <m/>
    <m/>
    <s v="NL001131849B01"/>
    <n v="2"/>
    <n v="0"/>
    <n v="0"/>
    <s v="N"/>
    <s v="Peter Appel Transport B.V."/>
    <n v="36622"/>
    <d v="2023-05-28T00:00:00"/>
    <s v="07:00:00"/>
    <n v="0"/>
    <x v="4"/>
    <x v="16"/>
    <n v="4"/>
    <x v="6"/>
    <n v="0"/>
    <s v=""/>
    <x v="2"/>
    <s v=""/>
    <n v="0"/>
    <s v=""/>
  </r>
  <r>
    <s v="COLGATE 3800 DEB."/>
    <s v="Colgate-Palmolive Nederland BV"/>
    <s v="101t"/>
    <n v="101090969494"/>
    <n v="101030166830"/>
    <n v="930"/>
    <s v="Inv Booked"/>
    <s v="0002247679"/>
    <s v="Verkoop"/>
    <n v="170"/>
    <s v="Transport drops zone"/>
    <s v="9 - verwerkt"/>
    <n v="0"/>
    <m/>
    <d v="2023-04-28T00:00:00"/>
    <s v="DROP"/>
    <s v="0001010909694940105638_002"/>
    <m/>
    <m/>
    <m/>
    <s v="EUR"/>
    <n v="170.2"/>
    <s v="EUR"/>
    <n v="170.2"/>
    <s v="EUR"/>
    <n v="170.2"/>
    <n v="170.2"/>
    <n v="0"/>
    <s v="N"/>
    <n v="1223000414"/>
    <d v="2023-05-11T00:00:00"/>
    <m/>
    <d v="2023-04-28T00:00:00"/>
    <s v="00:00"/>
    <s v="23:59"/>
    <d v="2023-04-28T00:00:00"/>
    <s v="09:00"/>
    <s v="09:00"/>
    <n v="18.399999999999999"/>
    <s v="ce"/>
    <n v="23258"/>
    <n v="18.399999999999999"/>
    <n v="37"/>
    <s v="Kuehne+Nagel Tiel 3 Standpl"/>
    <s v="De Diepert 5"/>
    <s v="Tiel"/>
    <s v="4004 MA"/>
    <s v="NL"/>
    <x v="17"/>
    <s v="Doornhoek 4050"/>
    <x v="20"/>
    <s v="5465TD"/>
    <s v="NL"/>
    <s v="0002247679"/>
    <s v="0105638_002"/>
    <s v="31V"/>
    <s v="NL001131849B01"/>
    <n v="2"/>
    <n v="0"/>
    <n v="170.2"/>
    <s v="N"/>
    <s v="Peter Appel Transport B.V."/>
    <n v="36622"/>
    <d v="2023-04-28T00:00:00"/>
    <s v="09:31:00"/>
    <n v="0"/>
    <x v="4"/>
    <x v="16"/>
    <n v="4"/>
    <x v="18"/>
    <n v="1"/>
    <n v="18.399999999999999"/>
    <x v="3"/>
    <n v="170.2"/>
    <n v="0"/>
    <n v="170.2"/>
  </r>
  <r>
    <s v="COLGATE 3800 DEB."/>
    <s v="Colgate-Palmolive Nederland BV"/>
    <s v="101t"/>
    <n v="101090969403"/>
    <n v="101030166748"/>
    <n v="980"/>
    <s v="Cancel No In"/>
    <s v="0002247707"/>
    <s v="Verkoop"/>
    <n v="170"/>
    <s v="Transport drops zone"/>
    <s v="0 - ingevoerd"/>
    <n v="0"/>
    <m/>
    <d v="2023-04-28T00:00:00"/>
    <s v="DROP"/>
    <s v="0001010909694030105533_002"/>
    <n v="333.96"/>
    <n v="26.4"/>
    <m/>
    <s v="EUR"/>
    <n v="333.96"/>
    <s v="EUR"/>
    <n v="0"/>
    <s v="EUR"/>
    <n v="333.96"/>
    <n v="0"/>
    <n v="-333.96"/>
    <s v="N"/>
    <m/>
    <m/>
    <m/>
    <d v="2023-04-28T00:00:00"/>
    <s v="00:00"/>
    <s v="23:59"/>
    <d v="2023-04-28T00:00:00"/>
    <s v="16:00"/>
    <s v="16:00"/>
    <n v="26.4"/>
    <s v="ce"/>
    <n v="22852"/>
    <n v="26.4"/>
    <n v="47"/>
    <s v="Kuehne+Nagel Tiel 3 Standpl"/>
    <s v="De Diepert 5"/>
    <s v="Tiel"/>
    <s v="4004 MA"/>
    <s v="NL"/>
    <x v="1"/>
    <s v="Fahrenheitweg 1"/>
    <x v="1"/>
    <s v="6101WR"/>
    <s v="NL"/>
    <s v="0002247707"/>
    <s v="0105533_002"/>
    <m/>
    <s v="NL001131849B01"/>
    <n v="2"/>
    <n v="0"/>
    <n v="0"/>
    <s v="N"/>
    <s v="Peter Appel Transport B.V."/>
    <n v="36622"/>
    <d v="2023-04-28T00:00:00"/>
    <s v="16:30:00"/>
    <n v="0"/>
    <x v="4"/>
    <x v="16"/>
    <n v="4"/>
    <x v="1"/>
    <n v="1"/>
    <n v="26.4"/>
    <x v="1"/>
    <n v="333.96"/>
    <n v="0"/>
    <n v="333.96"/>
  </r>
  <r>
    <s v="COLGATE 3800 DEB."/>
    <s v="Colgate-Palmolive Nederland BV"/>
    <s v="101t"/>
    <n v="101090969741"/>
    <n v="101030166749"/>
    <n v="930"/>
    <s v="Inv Booked"/>
    <s v="0002247703"/>
    <s v="Verkoop"/>
    <n v="170"/>
    <s v="Transport drops zone"/>
    <s v="9 - verwerkt"/>
    <n v="0"/>
    <m/>
    <d v="2023-04-28T00:00:00"/>
    <s v="DROP"/>
    <s v="0001010909697410105635_003"/>
    <m/>
    <m/>
    <m/>
    <s v="EUR"/>
    <n v="151.41999999999999"/>
    <s v="EUR"/>
    <n v="151.41999999999999"/>
    <s v="EUR"/>
    <n v="151.41999999999999"/>
    <n v="151.41999999999999"/>
    <n v="0"/>
    <s v="N"/>
    <n v="1223000414"/>
    <d v="2023-05-11T00:00:00"/>
    <m/>
    <d v="2023-04-28T00:00:00"/>
    <s v="00:00"/>
    <s v="23:59"/>
    <d v="2023-04-28T00:00:00"/>
    <s v="07:00"/>
    <s v="10:00"/>
    <n v="11.2"/>
    <s v="ce"/>
    <n v="13083"/>
    <n v="11.2"/>
    <n v="22"/>
    <s v="Kuehne+Nagel Tiel 3 Standpl"/>
    <s v="De Diepert 5"/>
    <s v="Tiel"/>
    <s v="4004 MA"/>
    <s v="NL"/>
    <x v="12"/>
    <s v="SLEGO 1"/>
    <x v="13"/>
    <s v="1046 BM"/>
    <s v="NL"/>
    <s v="0002247703"/>
    <s v="0105635_003"/>
    <s v="31V"/>
    <s v="NL001131849B01"/>
    <n v="2"/>
    <n v="0"/>
    <n v="151.41999999999999"/>
    <s v="N"/>
    <s v="Peter Appel Transport B.V."/>
    <n v="36622"/>
    <d v="2023-04-28T00:00:00"/>
    <s v="09:03:00"/>
    <n v="0"/>
    <x v="4"/>
    <x v="16"/>
    <n v="4"/>
    <x v="11"/>
    <n v="1"/>
    <n v="11.2"/>
    <x v="0"/>
    <n v="151.41999999999999"/>
    <n v="0"/>
    <n v="151.41999999999999"/>
  </r>
  <r>
    <s v="COLGATE 3800 DEB."/>
    <s v="Colgate-Palmolive Nederland BV"/>
    <s v="101t"/>
    <n v="101090969392"/>
    <n v="101030166750"/>
    <n v="930"/>
    <s v="Inv Booked"/>
    <s v="0002247709"/>
    <s v="Verkoop"/>
    <n v="170"/>
    <s v="Transport drops zone"/>
    <s v="9 - verwerkt"/>
    <n v="0"/>
    <m/>
    <d v="2023-04-28T00:00:00"/>
    <s v="DROP"/>
    <s v="0001010909693920105519_004"/>
    <m/>
    <m/>
    <m/>
    <s v="EUR"/>
    <n v="71.52"/>
    <s v="EUR"/>
    <n v="71.52"/>
    <s v="EUR"/>
    <n v="71.52"/>
    <n v="71.52"/>
    <n v="0"/>
    <s v="N"/>
    <n v="1223000414"/>
    <d v="2023-05-11T00:00:00"/>
    <m/>
    <d v="2023-04-28T00:00:00"/>
    <s v="00:00"/>
    <s v="23:59"/>
    <d v="2023-04-28T00:00:00"/>
    <s v="09:00"/>
    <s v="10:00"/>
    <n v="4"/>
    <s v="ce"/>
    <n v="2528"/>
    <n v="4"/>
    <n v="3"/>
    <s v="Kuehne+Nagel Tiel 3 Standpl"/>
    <s v="De Diepert 5"/>
    <s v="Tiel"/>
    <s v="4004 MA"/>
    <s v="NL"/>
    <x v="19"/>
    <s v="SAFFIER  300"/>
    <x v="21"/>
    <s v="3316 LN"/>
    <s v="NL"/>
    <s v="0002247709"/>
    <s v="0105519_004"/>
    <s v="31V"/>
    <s v="NL001131849B01"/>
    <n v="2"/>
    <n v="0"/>
    <n v="71.52"/>
    <s v="N"/>
    <s v="Peter Appel Transport B.V."/>
    <n v="36622"/>
    <d v="2023-04-28T00:00:00"/>
    <s v="09:26:00"/>
    <n v="0"/>
    <x v="4"/>
    <x v="16"/>
    <n v="4"/>
    <x v="19"/>
    <n v="1"/>
    <n v="4"/>
    <x v="3"/>
    <n v="71.52"/>
    <n v="0"/>
    <n v="71.52"/>
  </r>
  <r>
    <s v="COLGATE 3800 DEB."/>
    <s v="Colgate-Palmolive Nederland BV"/>
    <s v="101t"/>
    <n v="101090969404"/>
    <n v="101030166751"/>
    <n v="980"/>
    <s v="Cancel No In"/>
    <s v="0002247711"/>
    <s v="Verkoop"/>
    <n v="170"/>
    <s v="Transport drops zone"/>
    <s v="0 - ingevoerd"/>
    <n v="0"/>
    <m/>
    <d v="2023-04-28T00:00:00"/>
    <s v="DROP"/>
    <s v="0001010909694040105529_002"/>
    <n v="78.34"/>
    <n v="6.4"/>
    <m/>
    <s v="EUR"/>
    <n v="78.34"/>
    <s v="EUR"/>
    <n v="0"/>
    <s v="EUR"/>
    <n v="78.34"/>
    <n v="0"/>
    <n v="-78.34"/>
    <s v="N"/>
    <m/>
    <m/>
    <m/>
    <d v="2023-04-28T00:00:00"/>
    <s v="00:00"/>
    <s v="23:59"/>
    <d v="2023-04-28T00:00:00"/>
    <s v="10:00"/>
    <s v="10:00"/>
    <n v="6.4"/>
    <s v="ce"/>
    <n v="4533"/>
    <n v="6.4"/>
    <n v="7"/>
    <s v="Kuehne+Nagel Tiel 3 Standpl"/>
    <s v="De Diepert 5"/>
    <s v="Tiel"/>
    <s v="4004 MA"/>
    <s v="NL"/>
    <x v="79"/>
    <s v="Keltenweg 30"/>
    <x v="58"/>
    <s v="5342 LP"/>
    <s v="NL"/>
    <s v="0002247711"/>
    <s v="0105529_002"/>
    <m/>
    <s v="NL001131849B01"/>
    <n v="2"/>
    <n v="0"/>
    <n v="0"/>
    <s v="N"/>
    <s v="Peter Appel Transport B.V."/>
    <n v="36622"/>
    <d v="2023-04-28T00:00:00"/>
    <s v="09:56:00"/>
    <n v="0"/>
    <x v="4"/>
    <x v="16"/>
    <n v="4"/>
    <x v="42"/>
    <n v="1"/>
    <n v="6.4"/>
    <x v="3"/>
    <n v="78.34"/>
    <n v="0"/>
    <n v="78.34"/>
  </r>
  <r>
    <s v="COLGATE 3800 DEB."/>
    <s v="Colgate-Palmolive Nederland BV"/>
    <s v="101t"/>
    <n v="101090969372"/>
    <n v="101030166752"/>
    <n v="930"/>
    <s v="Inv Booked"/>
    <s v="0002247704"/>
    <s v="Verkoop"/>
    <n v="170"/>
    <s v="Transport drops zone"/>
    <s v="9 - verwerkt"/>
    <n v="0"/>
    <m/>
    <d v="2023-04-28T00:00:00"/>
    <s v="DROP"/>
    <s v="0001010909693720105506_013"/>
    <m/>
    <m/>
    <m/>
    <s v="EUR"/>
    <n v="67.08"/>
    <s v="EUR"/>
    <n v="67.08"/>
    <s v="EUR"/>
    <n v="67.08"/>
    <n v="67.08"/>
    <n v="0"/>
    <s v="N"/>
    <n v="1223000414"/>
    <d v="2023-05-11T00:00:00"/>
    <m/>
    <d v="2023-04-28T00:00:00"/>
    <s v="00:00"/>
    <s v="23:59"/>
    <d v="2023-04-28T00:00:00"/>
    <s v="08:30"/>
    <s v="09:30"/>
    <n v="4"/>
    <s v="ce"/>
    <n v="2328"/>
    <n v="4"/>
    <n v="3"/>
    <s v="Kuehne+Nagel Tiel 3 Standpl"/>
    <s v="De Diepert 5"/>
    <s v="Tiel"/>
    <s v="4004 MA"/>
    <s v="NL"/>
    <x v="3"/>
    <s v="FACETLAAN 6"/>
    <x v="4"/>
    <s v="2665 NR"/>
    <s v="NL"/>
    <s v="0002247704"/>
    <s v="0105506_013"/>
    <s v="31V"/>
    <s v="NL001131849B01"/>
    <n v="2"/>
    <n v="0"/>
    <n v="67.08"/>
    <s v="N"/>
    <s v="Peter Appel Transport B.V."/>
    <n v="36622"/>
    <d v="2023-04-28T00:00:00"/>
    <s v="13:05:00"/>
    <n v="0"/>
    <x v="4"/>
    <x v="16"/>
    <n v="4"/>
    <x v="4"/>
    <n v="1"/>
    <n v="8"/>
    <x v="3"/>
    <n v="134.16"/>
    <n v="0"/>
    <n v="134.16"/>
  </r>
  <r>
    <s v="COLGATE 3800 DEB."/>
    <s v="Colgate-Palmolive Nederland BV"/>
    <s v="101t"/>
    <n v="101090969395"/>
    <n v="101030166756"/>
    <n v="930"/>
    <s v="Inv Booked"/>
    <s v="0002247712"/>
    <s v="Verkoop"/>
    <n v="170"/>
    <s v="Transport drops zone"/>
    <s v="9 - verwerkt"/>
    <n v="0"/>
    <m/>
    <d v="2023-04-28T00:00:00"/>
    <s v="DROP"/>
    <s v="0001010909693950105524_002"/>
    <m/>
    <m/>
    <m/>
    <s v="EUR"/>
    <n v="230.94"/>
    <s v="EUR"/>
    <n v="230.94"/>
    <s v="EUR"/>
    <n v="230.94"/>
    <n v="230.94"/>
    <n v="0"/>
    <s v="N"/>
    <n v="1223000414"/>
    <d v="2023-05-11T00:00:00"/>
    <m/>
    <d v="2023-04-28T00:00:00"/>
    <s v="00:00"/>
    <s v="23:59"/>
    <d v="2023-04-28T00:00:00"/>
    <s v="08:00"/>
    <s v="15:00"/>
    <n v="22.4"/>
    <s v="ce"/>
    <n v="18902"/>
    <n v="22.4"/>
    <n v="31"/>
    <s v="Kuehne+Nagel Tiel 3 Standpl"/>
    <s v="De Diepert 5"/>
    <s v="Tiel"/>
    <s v="4004 MA"/>
    <s v="NL"/>
    <x v="99"/>
    <s v="ELFTWEG 5"/>
    <x v="67"/>
    <s v="4941 VR"/>
    <s v="NL"/>
    <s v="0002247712"/>
    <s v="0105524_002"/>
    <s v="31V"/>
    <s v="NL001131849B01"/>
    <n v="2"/>
    <n v="0"/>
    <n v="230.94"/>
    <s v="N"/>
    <s v="Peter Appel Transport B.V."/>
    <n v="36622"/>
    <d v="2023-04-28T00:00:00"/>
    <s v="08:42:00"/>
    <n v="0"/>
    <x v="4"/>
    <x v="16"/>
    <n v="4"/>
    <x v="34"/>
    <n v="1"/>
    <n v="22.4"/>
    <x v="3"/>
    <n v="230.94"/>
    <n v="0"/>
    <n v="230.94"/>
  </r>
  <r>
    <s v="COLGATE 3800 DEB."/>
    <s v="Colgate-Palmolive Nederland BV"/>
    <s v="101t"/>
    <n v="101090969401"/>
    <n v="101030166757"/>
    <n v="930"/>
    <s v="Inv Booked"/>
    <s v="0002247718"/>
    <s v="Verkoop"/>
    <n v="170"/>
    <s v="Transport drops zone"/>
    <s v="9 - verwerkt"/>
    <n v="0"/>
    <m/>
    <d v="2023-04-28T00:00:00"/>
    <s v="DROP"/>
    <s v="0001010909694010105532_002"/>
    <m/>
    <m/>
    <m/>
    <s v="EUR"/>
    <n v="323.39"/>
    <s v="EUR"/>
    <n v="323.39"/>
    <s v="EUR"/>
    <n v="323.39"/>
    <n v="323.39"/>
    <n v="0"/>
    <s v="N"/>
    <n v="1223000414"/>
    <d v="2023-05-11T00:00:00"/>
    <m/>
    <d v="2023-04-28T00:00:00"/>
    <s v="00:00"/>
    <s v="23:59"/>
    <d v="2023-04-28T00:00:00"/>
    <s v="15:00"/>
    <s v="15:00"/>
    <n v="24.8"/>
    <s v="ce"/>
    <n v="21539"/>
    <n v="24.8"/>
    <n v="42"/>
    <s v="Kuehne+Nagel Tiel 3 Standpl"/>
    <s v="De Diepert 5"/>
    <s v="Tiel"/>
    <s v="4004 MA"/>
    <s v="NL"/>
    <x v="1"/>
    <s v="Fahrenheitweg 1"/>
    <x v="1"/>
    <s v="6101WR"/>
    <s v="NL"/>
    <s v="0002247718"/>
    <s v="0105532_002"/>
    <s v="31V"/>
    <s v="NL001131849B01"/>
    <n v="2"/>
    <n v="0"/>
    <n v="323.39"/>
    <s v="N"/>
    <s v="Peter Appel Transport B.V."/>
    <n v="36622"/>
    <d v="2023-04-28T00:00:00"/>
    <s v="15:27:00"/>
    <n v="0"/>
    <x v="4"/>
    <x v="16"/>
    <n v="4"/>
    <x v="1"/>
    <n v="1"/>
    <n v="24.8"/>
    <x v="1"/>
    <n v="323.39"/>
    <n v="0"/>
    <n v="323.39"/>
  </r>
  <r>
    <s v="COLGATE 3800 DEB."/>
    <s v="Colgate-Palmolive Nederland BV"/>
    <s v="101t"/>
    <n v="101090969372"/>
    <n v="101030166758"/>
    <n v="930"/>
    <s v="Inv Booked"/>
    <s v="0002247714"/>
    <s v="Verkoop"/>
    <n v="170"/>
    <s v="Transport drops zone"/>
    <s v="9 - verwerkt"/>
    <n v="0"/>
    <m/>
    <d v="2023-04-28T00:00:00"/>
    <s v="DROP"/>
    <s v="0001010909693720105506_013"/>
    <m/>
    <m/>
    <m/>
    <s v="EUR"/>
    <n v="67.08"/>
    <s v="EUR"/>
    <n v="67.08"/>
    <s v="EUR"/>
    <n v="67.08"/>
    <n v="67.08"/>
    <n v="0"/>
    <s v="N"/>
    <n v="1223000414"/>
    <d v="2023-05-11T00:00:00"/>
    <m/>
    <d v="2023-04-28T00:00:00"/>
    <s v="00:00"/>
    <s v="23:59"/>
    <d v="2023-04-28T00:00:00"/>
    <s v="15:00"/>
    <s v="15:00"/>
    <n v="4"/>
    <s v="ce"/>
    <n v="2893"/>
    <n v="4"/>
    <n v="4"/>
    <s v="Kuehne+Nagel Tiel 3 Standpl"/>
    <s v="De Diepert 5"/>
    <s v="Tiel"/>
    <s v="4004 MA"/>
    <s v="NL"/>
    <x v="3"/>
    <s v="FACETLAAN 6"/>
    <x v="4"/>
    <s v="2665 NR"/>
    <s v="NL"/>
    <s v="0002247714"/>
    <s v="0105506_013"/>
    <s v="31V"/>
    <s v="NL001131849B01"/>
    <n v="2"/>
    <n v="0"/>
    <n v="67.08"/>
    <s v="N"/>
    <s v="Peter Appel Transport B.V."/>
    <n v="36622"/>
    <d v="2023-04-28T00:00:00"/>
    <s v="13:05:00"/>
    <n v="0"/>
    <x v="4"/>
    <x v="16"/>
    <n v="4"/>
    <x v="4"/>
    <n v="0"/>
    <s v=""/>
    <x v="3"/>
    <s v=""/>
    <n v="0"/>
    <s v=""/>
  </r>
  <r>
    <s v="COLGATE 3800 DEB."/>
    <s v="Colgate-Palmolive Nederland BV"/>
    <s v="101t"/>
    <n v="101090969405"/>
    <n v="101030166759"/>
    <n v="930"/>
    <s v="Inv Booked"/>
    <s v="0002247716"/>
    <s v="Verkoop"/>
    <n v="170"/>
    <s v="Transport drops zone"/>
    <s v="9 - verwerkt"/>
    <n v="0"/>
    <m/>
    <d v="2023-04-28T00:00:00"/>
    <s v="DROP"/>
    <s v="0001010909694050105534_002"/>
    <m/>
    <m/>
    <m/>
    <s v="EUR"/>
    <n v="75.19"/>
    <s v="EUR"/>
    <n v="75.19"/>
    <s v="EUR"/>
    <n v="75.19"/>
    <n v="75.19"/>
    <n v="0"/>
    <s v="N"/>
    <n v="1223000414"/>
    <d v="2023-05-11T00:00:00"/>
    <m/>
    <d v="2023-04-28T00:00:00"/>
    <s v="00:00"/>
    <s v="23:59"/>
    <d v="2023-04-28T00:00:00"/>
    <s v="15:00"/>
    <s v="15:00"/>
    <n v="10.4"/>
    <s v="ce"/>
    <n v="8398"/>
    <n v="10.4"/>
    <n v="17"/>
    <s v="Kuehne+Nagel Tiel 3 Standpl"/>
    <s v="De Diepert 5"/>
    <s v="Tiel"/>
    <s v="4004 MA"/>
    <s v="NL"/>
    <x v="14"/>
    <s v="Rood 24"/>
    <x v="17"/>
    <s v="6666LT"/>
    <s v="NL"/>
    <s v="0002247716"/>
    <s v="0105534_002"/>
    <s v="31V"/>
    <s v="NL001131849B01"/>
    <n v="2"/>
    <n v="0"/>
    <n v="75.19"/>
    <s v="N"/>
    <s v="Peter Appel Transport B.V."/>
    <n v="36622"/>
    <d v="2023-04-28T00:00:00"/>
    <s v="16:21:00"/>
    <n v="0"/>
    <x v="4"/>
    <x v="16"/>
    <n v="4"/>
    <x v="15"/>
    <n v="0"/>
    <s v=""/>
    <x v="5"/>
    <s v=""/>
    <n v="0"/>
    <s v=""/>
  </r>
  <r>
    <s v="COLGATE 3800 DEB."/>
    <s v="Colgate-Palmolive Nederland BV"/>
    <s v="101t"/>
    <n v="101090969748"/>
    <n v="101030166760"/>
    <n v="930"/>
    <s v="Inv Booked"/>
    <s v="0002247706"/>
    <s v="Verkoop"/>
    <n v="170"/>
    <s v="Transport drops zone"/>
    <s v="9 - verwerkt"/>
    <n v="0"/>
    <m/>
    <d v="2023-04-28T00:00:00"/>
    <s v="DROP"/>
    <s v="0001010909697480105642_002"/>
    <m/>
    <m/>
    <m/>
    <s v="EUR"/>
    <n v="130.15"/>
    <s v="EUR"/>
    <n v="130.15"/>
    <s v="EUR"/>
    <n v="130.15"/>
    <n v="130.15"/>
    <n v="0"/>
    <s v="N"/>
    <n v="1223000414"/>
    <d v="2023-05-11T00:00:00"/>
    <m/>
    <d v="2023-04-28T00:00:00"/>
    <s v="00:00"/>
    <s v="23:59"/>
    <d v="2023-04-28T00:00:00"/>
    <s v="08:00"/>
    <s v="15:00"/>
    <n v="8.8000000000000007"/>
    <s v="ce"/>
    <n v="7314"/>
    <n v="8.8000000000000007"/>
    <n v="12"/>
    <s v="Kuehne+Nagel Tiel 3 Standpl"/>
    <s v="De Diepert 5"/>
    <s v="Tiel"/>
    <s v="4004 MA"/>
    <s v="NL"/>
    <x v="99"/>
    <s v="ELFTWEG 5"/>
    <x v="67"/>
    <s v="4941 VR"/>
    <s v="NL"/>
    <s v="0002247706"/>
    <s v="0105642_002"/>
    <s v="31V"/>
    <s v="NL001131849B01"/>
    <n v="2"/>
    <n v="0"/>
    <n v="130.15"/>
    <s v="N"/>
    <s v="Peter Appel Transport B.V."/>
    <n v="36622"/>
    <d v="2023-04-28T00:00:00"/>
    <s v="11:59:00"/>
    <n v="0"/>
    <x v="4"/>
    <x v="16"/>
    <n v="4"/>
    <x v="34"/>
    <n v="1"/>
    <n v="8.8000000000000007"/>
    <x v="3"/>
    <n v="130.15"/>
    <n v="0"/>
    <n v="130.15"/>
  </r>
  <r>
    <s v="COLGATE 3800 DEB."/>
    <s v="Colgate-Palmolive Nederland BV"/>
    <s v="101t"/>
    <n v="101090969757"/>
    <n v="101030166761"/>
    <n v="930"/>
    <s v="Inv Booked"/>
    <s v="0002247722"/>
    <s v="Verkoop"/>
    <n v="170"/>
    <s v="Transport drops zone"/>
    <s v="9 - verwerkt"/>
    <n v="0"/>
    <m/>
    <d v="2023-04-28T00:00:00"/>
    <s v="DROP"/>
    <s v="0001010909697570105639_002"/>
    <m/>
    <m/>
    <m/>
    <s v="EUR"/>
    <n v="263.12"/>
    <s v="EUR"/>
    <n v="263.12"/>
    <s v="EUR"/>
    <n v="263.12"/>
    <n v="263.12"/>
    <n v="0"/>
    <s v="N"/>
    <n v="1223000414"/>
    <d v="2023-05-11T00:00:00"/>
    <m/>
    <d v="2023-04-28T00:00:00"/>
    <s v="00:00"/>
    <s v="23:59"/>
    <d v="2023-04-28T00:00:00"/>
    <s v="09:30"/>
    <s v="09:30"/>
    <n v="20.8"/>
    <s v="ce"/>
    <n v="21488"/>
    <n v="20.8"/>
    <n v="39"/>
    <s v="Kuehne+Nagel Tiel 3 Standpl"/>
    <s v="De Diepert 5"/>
    <s v="Tiel"/>
    <s v="4004 MA"/>
    <s v="NL"/>
    <x v="1"/>
    <s v="Perenmarkt 15"/>
    <x v="2"/>
    <s v="1681PG"/>
    <s v="NL"/>
    <s v="0002247722"/>
    <s v="0105639_002"/>
    <s v="31V"/>
    <s v="NL001131849B01"/>
    <n v="2"/>
    <n v="0"/>
    <n v="263.12"/>
    <s v="N"/>
    <s v="Peter Appel Transport B.V."/>
    <n v="36622"/>
    <d v="2023-04-28T00:00:00"/>
    <s v="10:29:00"/>
    <n v="0"/>
    <x v="4"/>
    <x v="16"/>
    <n v="4"/>
    <x v="2"/>
    <n v="1"/>
    <n v="20.8"/>
    <x v="1"/>
    <n v="263.12"/>
    <n v="0"/>
    <n v="263.12"/>
  </r>
  <r>
    <s v="COLGATE 3800 DEB."/>
    <s v="Colgate-Palmolive Nederland BV"/>
    <s v="101t"/>
    <n v="101090969748"/>
    <n v="101030166763"/>
    <n v="930"/>
    <s v="Inv Booked"/>
    <s v="0002247715"/>
    <s v="Verkoop"/>
    <n v="170"/>
    <s v="Transport drops zone"/>
    <s v="9 - verwerkt"/>
    <n v="0"/>
    <m/>
    <d v="2023-04-28T00:00:00"/>
    <s v="DROP"/>
    <s v="0001010909697480105642_003"/>
    <m/>
    <m/>
    <m/>
    <s v="EUR"/>
    <n v="169.22"/>
    <s v="EUR"/>
    <n v="169.22"/>
    <s v="EUR"/>
    <n v="169.22"/>
    <n v="169.22"/>
    <n v="0"/>
    <s v="N"/>
    <n v="1223000414"/>
    <d v="2023-05-11T00:00:00"/>
    <m/>
    <d v="2023-04-28T00:00:00"/>
    <s v="00:00"/>
    <s v="23:59"/>
    <d v="2023-04-28T00:00:00"/>
    <s v="11:00"/>
    <s v="11:00"/>
    <n v="12.8"/>
    <s v="ce"/>
    <n v="12050"/>
    <n v="12.8"/>
    <n v="21"/>
    <s v="Kuehne+Nagel Tiel 3 Standpl"/>
    <s v="De Diepert 5"/>
    <s v="Tiel"/>
    <s v="4004 MA"/>
    <s v="NL"/>
    <x v="46"/>
    <s v="FLORIJNSTRAAT  4C"/>
    <x v="23"/>
    <s v="4903 RM"/>
    <s v="NL"/>
    <s v="0002247715"/>
    <s v="0105642_003"/>
    <s v="31V"/>
    <s v="NL001131849B01"/>
    <n v="2"/>
    <n v="0"/>
    <n v="169.22"/>
    <s v="N"/>
    <s v="Peter Appel Transport B.V."/>
    <n v="36622"/>
    <d v="2023-04-28T00:00:00"/>
    <s v="11:12:00"/>
    <n v="0"/>
    <x v="4"/>
    <x v="16"/>
    <n v="4"/>
    <x v="34"/>
    <n v="1"/>
    <n v="12.8"/>
    <x v="5"/>
    <n v="169.22"/>
    <n v="0"/>
    <n v="169.22"/>
  </r>
  <r>
    <s v="COLGATE 3800 DEB."/>
    <s v="Colgate-Palmolive Nederland BV"/>
    <s v="101t"/>
    <n v="101090969398"/>
    <n v="101030166765"/>
    <n v="930"/>
    <s v="Inv Booked"/>
    <s v="0002247723"/>
    <s v="Verkoop"/>
    <n v="170"/>
    <s v="Transport drops zone"/>
    <s v="9 - verwerkt"/>
    <n v="0"/>
    <m/>
    <d v="2023-04-28T00:00:00"/>
    <s v="DROP"/>
    <s v="0001010909693980105527_002"/>
    <m/>
    <m/>
    <m/>
    <s v="EUR"/>
    <n v="296.47000000000003"/>
    <s v="EUR"/>
    <n v="296.47000000000003"/>
    <s v="EUR"/>
    <n v="296.47000000000003"/>
    <n v="296.47000000000003"/>
    <n v="0"/>
    <s v="N"/>
    <n v="1223000414"/>
    <d v="2023-05-11T00:00:00"/>
    <m/>
    <d v="2023-04-28T00:00:00"/>
    <s v="00:00"/>
    <s v="23:59"/>
    <d v="2023-04-28T00:00:00"/>
    <s v="10:30"/>
    <s v="10:30"/>
    <n v="26"/>
    <s v="ce"/>
    <n v="24824"/>
    <n v="26.4"/>
    <n v="48"/>
    <s v="Kuehne+Nagel Tiel 3 Standpl"/>
    <s v="De Diepert 5"/>
    <s v="Tiel"/>
    <s v="4004 MA"/>
    <s v="NL"/>
    <x v="1"/>
    <s v="Perenmarkt 15"/>
    <x v="2"/>
    <s v="1681PG"/>
    <s v="NL"/>
    <s v="0002247723"/>
    <s v="0105527_002"/>
    <s v="31V"/>
    <s v="NL001131849B01"/>
    <n v="2"/>
    <n v="0"/>
    <n v="296.47000000000003"/>
    <s v="N"/>
    <s v="Peter Appel Transport B.V."/>
    <n v="36622"/>
    <d v="2023-04-28T00:00:00"/>
    <s v="12:46:00"/>
    <n v="28"/>
    <x v="4"/>
    <x v="16"/>
    <n v="4"/>
    <x v="2"/>
    <n v="1"/>
    <n v="26.4"/>
    <x v="1"/>
    <n v="296.47000000000003"/>
    <n v="0"/>
    <n v="296.47000000000003"/>
  </r>
  <r>
    <s v="COLGATE 3800 DEB."/>
    <s v="Colgate-Palmolive Nederland BV"/>
    <s v="101t"/>
    <n v="101090969750"/>
    <n v="101030166766"/>
    <n v="930"/>
    <s v="Inv Booked"/>
    <s v="0002247724"/>
    <s v="Verkoop"/>
    <n v="170"/>
    <s v="Transport drops zone"/>
    <s v="9 - verwerkt"/>
    <n v="0"/>
    <m/>
    <d v="2023-04-28T00:00:00"/>
    <s v="DROP"/>
    <s v="0001010909697500105647_002"/>
    <m/>
    <m/>
    <m/>
    <s v="EUR"/>
    <n v="192"/>
    <s v="EUR"/>
    <n v="192"/>
    <s v="EUR"/>
    <n v="192"/>
    <n v="192"/>
    <n v="0"/>
    <s v="N"/>
    <n v="1223000414"/>
    <d v="2023-05-11T00:00:00"/>
    <m/>
    <d v="2023-04-28T00:00:00"/>
    <s v="00:00"/>
    <s v="23:59"/>
    <d v="2023-04-28T00:00:00"/>
    <s v="15:00"/>
    <s v="16:00"/>
    <n v="16"/>
    <s v="ce"/>
    <n v="8064"/>
    <n v="16"/>
    <n v="19"/>
    <s v="Kuehne+Nagel Tiel 3 Standpl"/>
    <s v="De Diepert 5"/>
    <s v="Tiel"/>
    <s v="4004 MA"/>
    <s v="NL"/>
    <x v="46"/>
    <s v="FLORIJNSTRAAT  4C"/>
    <x v="23"/>
    <s v="4903 RM"/>
    <s v="NL"/>
    <s v="0002247724"/>
    <s v="0105647_002"/>
    <s v="31V"/>
    <s v="NL001131849B01"/>
    <n v="2"/>
    <n v="0"/>
    <n v="192"/>
    <s v="N"/>
    <s v="Peter Appel Transport B.V."/>
    <n v="36622"/>
    <d v="2023-04-28T00:00:00"/>
    <s v="17:29:00"/>
    <n v="0"/>
    <x v="4"/>
    <x v="16"/>
    <n v="4"/>
    <x v="34"/>
    <n v="1"/>
    <n v="16"/>
    <x v="5"/>
    <n v="192"/>
    <n v="0"/>
    <n v="192"/>
  </r>
  <r>
    <s v="COLGATE 3800 DEB."/>
    <s v="Colgate-Palmolive Nederland BV"/>
    <s v="101t"/>
    <n v="101090969739"/>
    <n v="101030166754"/>
    <n v="930"/>
    <s v="Inv Booked"/>
    <s v="0002247708 REFUSED"/>
    <s v="Verkoop"/>
    <n v="170"/>
    <s v="Transport drops zone"/>
    <s v="9 - verwerkt"/>
    <n v="0"/>
    <m/>
    <d v="2023-04-28T00:00:00"/>
    <s v="DROP"/>
    <s v="0001010909697390105630_002"/>
    <m/>
    <m/>
    <m/>
    <s v="EUR"/>
    <n v="110.81"/>
    <s v="EUR"/>
    <n v="110.81"/>
    <s v="EUR"/>
    <n v="110.81"/>
    <n v="110.81"/>
    <n v="0"/>
    <s v="N"/>
    <n v="1223000414"/>
    <d v="2023-05-11T00:00:00"/>
    <m/>
    <d v="2023-04-28T00:00:00"/>
    <s v="00:00"/>
    <s v="23:59"/>
    <d v="2023-04-28T00:00:00"/>
    <s v="05:00"/>
    <s v="06:00"/>
    <n v="15.2"/>
    <s v="ce"/>
    <n v="12106"/>
    <n v="15.2"/>
    <n v="25"/>
    <s v="Kuehne+Nagel Tiel 3 Standpl"/>
    <s v="De Diepert 5"/>
    <s v="Tiel"/>
    <s v="4004 MA"/>
    <s v="NL"/>
    <x v="2"/>
    <s v="Randweg 2"/>
    <x v="6"/>
    <s v="4191 NN"/>
    <s v="NL"/>
    <s v="0002247708 REFUSED"/>
    <s v="0105630_002"/>
    <s v="31V"/>
    <s v="NL001131849B01"/>
    <n v="2"/>
    <n v="0"/>
    <n v="110.81"/>
    <s v="N"/>
    <s v="Peter Appel Transport B.V."/>
    <n v="36622"/>
    <d v="2023-04-28T00:00:00"/>
    <s v="04:50:00"/>
    <n v="0"/>
    <x v="4"/>
    <x v="16"/>
    <n v="4"/>
    <x v="6"/>
    <n v="1"/>
    <n v="15.2"/>
    <x v="2"/>
    <n v="110.81"/>
    <n v="0"/>
    <n v="110.81"/>
  </r>
  <r>
    <s v="COLGATE 3800 DEB."/>
    <s v="Colgate-Palmolive Nederland BV"/>
    <s v="101t"/>
    <n v="101090969372"/>
    <n v="101030166755"/>
    <n v="930"/>
    <s v="Inv Booked"/>
    <s v="0002247710"/>
    <s v="Verkoop"/>
    <n v="170"/>
    <s v="Transport drops zone"/>
    <s v="9 - verwerkt"/>
    <n v="0"/>
    <m/>
    <d v="2023-04-28T00:00:00"/>
    <s v="DROP"/>
    <s v="0001010909693720105506_002"/>
    <m/>
    <m/>
    <m/>
    <s v="EUR"/>
    <n v="54.02"/>
    <s v="EUR"/>
    <n v="54.02"/>
    <s v="EUR"/>
    <n v="54.02"/>
    <n v="54.02"/>
    <n v="0"/>
    <s v="N"/>
    <n v="1223000414"/>
    <d v="2023-05-11T00:00:00"/>
    <m/>
    <d v="2023-04-28T00:00:00"/>
    <s v="00:00"/>
    <s v="23:59"/>
    <d v="2023-04-28T00:00:00"/>
    <s v="08:45"/>
    <s v="08:45"/>
    <n v="1.6"/>
    <s v="ce"/>
    <n v="1177"/>
    <n v="1.6"/>
    <n v="2"/>
    <s v="Kuehne+Nagel Tiel 3 Standpl"/>
    <s v="De Diepert 5"/>
    <s v="Tiel"/>
    <s v="4004 MA"/>
    <s v="NL"/>
    <x v="32"/>
    <s v="Afrikastraat 10"/>
    <x v="34"/>
    <s v="6014CG"/>
    <s v="NL"/>
    <s v="0002247710"/>
    <s v="0105506_002"/>
    <s v="31V"/>
    <s v="NL001131849B01"/>
    <n v="2"/>
    <n v="0"/>
    <n v="54.02"/>
    <s v="N"/>
    <s v="Peter Appel Transport B.V."/>
    <n v="36622"/>
    <d v="2023-04-28T00:00:00"/>
    <s v="08:55:00"/>
    <n v="0"/>
    <x v="4"/>
    <x v="16"/>
    <n v="4"/>
    <x v="23"/>
    <n v="1"/>
    <n v="1.6"/>
    <x v="3"/>
    <n v="54.02"/>
    <n v="0"/>
    <n v="54.02"/>
  </r>
  <r>
    <s v="COLGATE 3800 DEB."/>
    <s v="Colgate-Palmolive Nederland BV"/>
    <s v="101t"/>
    <n v="101090969405"/>
    <n v="101030166762"/>
    <n v="930"/>
    <s v="Inv Booked"/>
    <s v="0002247719"/>
    <s v="Verkoop"/>
    <n v="170"/>
    <s v="Transport drops zone"/>
    <s v="9 - verwerkt"/>
    <n v="0"/>
    <m/>
    <d v="2023-04-28T00:00:00"/>
    <s v="DROP"/>
    <s v="0001010909694050105534_002"/>
    <m/>
    <m/>
    <m/>
    <s v="EUR"/>
    <n v="63.62"/>
    <s v="EUR"/>
    <n v="63.62"/>
    <s v="EUR"/>
    <n v="63.62"/>
    <n v="63.62"/>
    <n v="0"/>
    <s v="N"/>
    <n v="1223000414"/>
    <d v="2023-05-11T00:00:00"/>
    <m/>
    <d v="2023-04-28T00:00:00"/>
    <s v="00:00"/>
    <s v="23:59"/>
    <d v="2023-04-28T00:00:00"/>
    <s v="15:00"/>
    <s v="15:00"/>
    <n v="8.8000000000000007"/>
    <s v="ce"/>
    <n v="8354"/>
    <n v="8.8000000000000007"/>
    <n v="16"/>
    <s v="Kuehne+Nagel Tiel 3 Standpl"/>
    <s v="De Diepert 5"/>
    <s v="Tiel"/>
    <s v="4004 MA"/>
    <s v="NL"/>
    <x v="14"/>
    <s v="Rood 24"/>
    <x v="17"/>
    <s v="6666LT"/>
    <s v="NL"/>
    <s v="0002247719"/>
    <s v="0105534_002"/>
    <s v="31V"/>
    <s v="NL001131849B01"/>
    <n v="2"/>
    <n v="0"/>
    <n v="63.62"/>
    <s v="N"/>
    <s v="Peter Appel Transport B.V."/>
    <n v="36622"/>
    <d v="2023-04-28T00:00:00"/>
    <s v="16:21:00"/>
    <n v="0"/>
    <x v="4"/>
    <x v="16"/>
    <n v="4"/>
    <x v="15"/>
    <n v="0"/>
    <s v=""/>
    <x v="5"/>
    <s v=""/>
    <n v="0"/>
    <s v=""/>
  </r>
  <r>
    <s v="COLGATE 3800 DEB."/>
    <s v="Colgate-Palmolive Nederland BV"/>
    <s v="101t"/>
    <n v="101090969397"/>
    <n v="101030166764"/>
    <n v="980"/>
    <s v="Cancel No In"/>
    <s v="0002247721"/>
    <s v="Verkoop"/>
    <n v="170"/>
    <s v="Transport drops zone"/>
    <s v="0 - ingevoerd"/>
    <n v="0"/>
    <m/>
    <d v="2023-04-28T00:00:00"/>
    <s v="DROP"/>
    <s v="0001010909693970105525_002"/>
    <n v="287.18"/>
    <n v="24.8"/>
    <m/>
    <s v="EUR"/>
    <n v="287.18"/>
    <s v="EUR"/>
    <n v="0"/>
    <s v="EUR"/>
    <n v="287.18"/>
    <n v="0"/>
    <n v="-287.18"/>
    <s v="N"/>
    <m/>
    <m/>
    <m/>
    <d v="2023-04-28T00:00:00"/>
    <s v="00:00"/>
    <s v="23:59"/>
    <d v="2023-04-28T00:00:00"/>
    <s v="10:00"/>
    <s v="10:00"/>
    <n v="24.8"/>
    <s v="ce"/>
    <n v="20372"/>
    <n v="24.8"/>
    <n v="42"/>
    <s v="Kuehne+Nagel Tiel 3 Standpl"/>
    <s v="De Diepert 5"/>
    <s v="Tiel"/>
    <s v="4004 MA"/>
    <s v="NL"/>
    <x v="1"/>
    <s v="Perenmarkt 15"/>
    <x v="2"/>
    <s v="1681PG"/>
    <s v="NL"/>
    <s v="0002247721"/>
    <s v="0105525_002"/>
    <m/>
    <s v="NL001131849B01"/>
    <n v="2"/>
    <n v="0"/>
    <n v="0"/>
    <s v="N"/>
    <s v="Peter Appel Transport B.V."/>
    <n v="36622"/>
    <d v="2023-04-28T00:00:00"/>
    <s v="10:27:00"/>
    <n v="0"/>
    <x v="4"/>
    <x v="16"/>
    <n v="4"/>
    <x v="2"/>
    <n v="1"/>
    <n v="24.8"/>
    <x v="1"/>
    <n v="287.18"/>
    <n v="0"/>
    <n v="287.18"/>
  </r>
  <r>
    <s v="COLGATE 3800 DEB."/>
    <s v="Colgate-Palmolive Nederland BV"/>
    <s v="101t"/>
    <n v="101090970045"/>
    <n v="101030166837"/>
    <n v="930"/>
    <s v="Inv Booked"/>
    <s v="0002247731"/>
    <s v="Verkoop"/>
    <n v="170"/>
    <s v="Transport drops zone"/>
    <s v="9 - verwerkt"/>
    <n v="0"/>
    <m/>
    <d v="2023-04-28T00:00:00"/>
    <s v="DROP"/>
    <s v="0001010909700450105653_002"/>
    <m/>
    <m/>
    <m/>
    <s v="EUR"/>
    <n v="55.85"/>
    <s v="EUR"/>
    <n v="55.85"/>
    <s v="EUR"/>
    <n v="55.85"/>
    <n v="55.85"/>
    <n v="0"/>
    <s v="N"/>
    <n v="1223000414"/>
    <d v="2023-05-11T00:00:00"/>
    <m/>
    <d v="2023-04-28T00:00:00"/>
    <s v="00:00"/>
    <s v="23:59"/>
    <d v="2023-04-28T00:00:00"/>
    <s v="19:00"/>
    <s v="20:00"/>
    <n v="2.4"/>
    <s v="ce"/>
    <n v="2223"/>
    <n v="2.4"/>
    <n v="4"/>
    <s v="Kuehne+Nagel Tiel 3 Standpl"/>
    <s v="De Diepert 5"/>
    <s v="Tiel"/>
    <s v="4004 MA"/>
    <s v="NL"/>
    <x v="2"/>
    <s v="Pegasusweg 1"/>
    <x v="3"/>
    <s v="5015BZ"/>
    <s v="NL"/>
    <s v="0002247731"/>
    <s v="0105653_002"/>
    <s v="31V"/>
    <s v="NL001131849B01"/>
    <n v="2"/>
    <n v="0"/>
    <n v="55.85"/>
    <s v="N"/>
    <s v="Peter Appel Transport B.V."/>
    <n v="36622"/>
    <d v="2023-04-28T00:00:00"/>
    <s v="07:35:00"/>
    <n v="0"/>
    <x v="4"/>
    <x v="16"/>
    <n v="4"/>
    <x v="3"/>
    <n v="1"/>
    <n v="2.4"/>
    <x v="2"/>
    <n v="55.85"/>
    <n v="0"/>
    <n v="55.85"/>
  </r>
  <r>
    <s v="COLGATE 3800 DEB."/>
    <s v="Colgate-Palmolive Nederland BV"/>
    <s v="101t"/>
    <n v="101090970426"/>
    <n v="101030166918"/>
    <n v="980"/>
    <s v="Cancel No In"/>
    <s v="0002247734"/>
    <s v="Verkoop"/>
    <n v="170"/>
    <s v="Transport drops zone"/>
    <s v="0 - ingevoerd"/>
    <n v="0"/>
    <m/>
    <d v="2023-04-29T00:00:00"/>
    <s v="DROP"/>
    <s v="0001010909704260106274_002"/>
    <n v="149.41"/>
    <n v="26.4"/>
    <m/>
    <s v="EUR"/>
    <n v="63.39"/>
    <s v="EUR"/>
    <n v="0"/>
    <s v="EUR"/>
    <n v="63.39"/>
    <n v="0"/>
    <n v="-63.39"/>
    <s v="N"/>
    <m/>
    <m/>
    <m/>
    <d v="2023-04-29T00:00:00"/>
    <s v="00:00"/>
    <s v="23:59"/>
    <d v="2023-04-29T00:00:00"/>
    <s v="06:00"/>
    <s v="07:00"/>
    <n v="11.2"/>
    <s v="ce"/>
    <n v="7563"/>
    <n v="11.2"/>
    <n v="16"/>
    <s v="Kuehne+Nagel Tiel 3 Standpl"/>
    <s v="De Diepert 5"/>
    <s v="Tiel"/>
    <s v="4004 MA"/>
    <s v="NL"/>
    <x v="2"/>
    <s v="Randweg 2"/>
    <x v="6"/>
    <s v="4191 NN"/>
    <s v="NL"/>
    <s v="0002247734"/>
    <s v="0106274_002"/>
    <m/>
    <s v="NL001131849B01"/>
    <n v="2"/>
    <n v="0"/>
    <n v="0"/>
    <s v="N"/>
    <s v="Peter Appel Transport B.V."/>
    <n v="36622"/>
    <d v="2023-04-29T00:00:00"/>
    <s v="07:00:00"/>
    <n v="0"/>
    <x v="5"/>
    <x v="16"/>
    <n v="4"/>
    <x v="6"/>
    <n v="1"/>
    <n v="26.4"/>
    <x v="2"/>
    <n v="149.41"/>
    <n v="0"/>
    <n v="149.41"/>
  </r>
  <r>
    <s v="COLGATE 3800 DEB."/>
    <s v="Colgate-Palmolive Nederland BV"/>
    <s v="101t"/>
    <n v="101090970426"/>
    <n v="101030166919"/>
    <n v="980"/>
    <s v="Cancel No In"/>
    <s v="0002247736"/>
    <s v="Verkoop"/>
    <n v="170"/>
    <s v="Transport drops zone"/>
    <s v="0 - ingevoerd"/>
    <n v="0"/>
    <m/>
    <d v="2023-04-29T00:00:00"/>
    <s v="DROP"/>
    <s v="0001010909704260106274_002"/>
    <n v="149.41"/>
    <n v="26.4"/>
    <m/>
    <s v="EUR"/>
    <n v="86.02"/>
    <s v="EUR"/>
    <n v="0"/>
    <s v="EUR"/>
    <n v="86.02"/>
    <n v="0"/>
    <n v="-86.02"/>
    <s v="N"/>
    <m/>
    <m/>
    <m/>
    <d v="2023-04-29T00:00:00"/>
    <s v="00:00"/>
    <s v="23:59"/>
    <d v="2023-04-29T00:00:00"/>
    <s v="06:00"/>
    <s v="07:00"/>
    <n v="15.2"/>
    <s v="ce"/>
    <n v="10495"/>
    <n v="15.2"/>
    <n v="24"/>
    <s v="Kuehne+Nagel Tiel 3 Standpl"/>
    <s v="De Diepert 5"/>
    <s v="Tiel"/>
    <s v="4004 MA"/>
    <s v="NL"/>
    <x v="2"/>
    <s v="Randweg 2"/>
    <x v="6"/>
    <s v="4191 NN"/>
    <s v="NL"/>
    <s v="0002247736"/>
    <s v="0106274_002"/>
    <m/>
    <s v="NL001131849B01"/>
    <n v="2"/>
    <n v="0"/>
    <n v="0"/>
    <s v="N"/>
    <s v="Peter Appel Transport B.V."/>
    <n v="36622"/>
    <d v="2023-04-29T00:00:00"/>
    <s v="07:00:00"/>
    <n v="0"/>
    <x v="5"/>
    <x v="16"/>
    <n v="4"/>
    <x v="6"/>
    <n v="0"/>
    <s v=""/>
    <x v="2"/>
    <s v=""/>
    <n v="0"/>
    <s v=""/>
  </r>
  <r>
    <s v="COLGATE 3800 DEB."/>
    <s v="Colgate-Palmolive Nederland BV"/>
    <s v="101t"/>
    <n v="101090970677"/>
    <n v="101030166936"/>
    <n v="930"/>
    <s v="Inv Booked"/>
    <s v="0002247736"/>
    <s v="Verkoop"/>
    <n v="170"/>
    <s v="Transport drops zone"/>
    <s v="9 - verwerkt"/>
    <n v="0"/>
    <m/>
    <d v="2023-04-29T00:00:00"/>
    <s v="DROP"/>
    <s v="0001010909706770106323_002"/>
    <m/>
    <m/>
    <m/>
    <s v="EUR"/>
    <n v="86.02"/>
    <s v="EUR"/>
    <n v="86.02"/>
    <s v="EUR"/>
    <n v="86.02"/>
    <n v="86.02"/>
    <n v="0"/>
    <s v="N"/>
    <n v="1223000414"/>
    <d v="2023-05-11T00:00:00"/>
    <m/>
    <d v="2023-04-29T00:00:00"/>
    <s v="00:00"/>
    <s v="23:59"/>
    <d v="2023-04-29T00:00:00"/>
    <s v="06:00"/>
    <s v="07:00"/>
    <n v="15.2"/>
    <s v="ce"/>
    <n v="10495"/>
    <n v="15.2"/>
    <n v="24"/>
    <s v="Kuehne+Nagel Tiel 3 Standpl"/>
    <s v="De Diepert 5"/>
    <s v="Tiel"/>
    <s v="4004 MA"/>
    <s v="NL"/>
    <x v="2"/>
    <s v="Randweg 2"/>
    <x v="6"/>
    <s v="4191 NN"/>
    <s v="NL"/>
    <s v="0002247736"/>
    <s v="0106323_002"/>
    <s v="31V"/>
    <s v="NL001131849B01"/>
    <n v="2"/>
    <n v="0"/>
    <n v="86.02"/>
    <s v="N"/>
    <s v="Peter Appel Transport B.V."/>
    <n v="36622"/>
    <d v="2023-04-29T00:00:00"/>
    <s v="06:52:00"/>
    <n v="0"/>
    <x v="5"/>
    <x v="16"/>
    <n v="4"/>
    <x v="6"/>
    <n v="1"/>
    <n v="26.4"/>
    <x v="2"/>
    <n v="149.41"/>
    <n v="0"/>
    <n v="149.41"/>
  </r>
  <r>
    <s v="COLGATE 3800 DEB."/>
    <s v="Colgate-Palmolive Nederland BV"/>
    <s v="101t"/>
    <n v="101090970677"/>
    <n v="101030166937"/>
    <n v="930"/>
    <s v="Inv Booked"/>
    <s v="0002247734"/>
    <s v="Verkoop"/>
    <n v="170"/>
    <s v="Transport drops zone"/>
    <s v="9 - verwerkt"/>
    <n v="0"/>
    <m/>
    <d v="2023-04-29T00:00:00"/>
    <s v="DROP"/>
    <s v="0001010909706770106323_002"/>
    <m/>
    <m/>
    <m/>
    <s v="EUR"/>
    <n v="63.39"/>
    <s v="EUR"/>
    <n v="63.39"/>
    <s v="EUR"/>
    <n v="63.39"/>
    <n v="63.39"/>
    <n v="0"/>
    <s v="N"/>
    <n v="1223000414"/>
    <d v="2023-05-11T00:00:00"/>
    <m/>
    <d v="2023-04-29T00:00:00"/>
    <s v="00:00"/>
    <s v="23:59"/>
    <d v="2023-04-29T00:00:00"/>
    <s v="06:00"/>
    <s v="07:00"/>
    <n v="11.2"/>
    <s v="ce"/>
    <n v="7563"/>
    <n v="11.2"/>
    <n v="16"/>
    <s v="Kuehne+Nagel Tiel 3 Standpl"/>
    <s v="De Diepert 5"/>
    <s v="Tiel"/>
    <s v="4004 MA"/>
    <s v="NL"/>
    <x v="2"/>
    <s v="Randweg 2"/>
    <x v="6"/>
    <s v="4191 NN"/>
    <s v="NL"/>
    <s v="0002247734"/>
    <s v="0106323_002"/>
    <s v="31V"/>
    <s v="NL001131849B01"/>
    <n v="2"/>
    <n v="0"/>
    <n v="63.39"/>
    <s v="N"/>
    <s v="Peter Appel Transport B.V."/>
    <n v="36622"/>
    <d v="2023-04-29T00:00:00"/>
    <s v="06:52:00"/>
    <n v="0"/>
    <x v="5"/>
    <x v="16"/>
    <n v="4"/>
    <x v="6"/>
    <n v="0"/>
    <s v=""/>
    <x v="2"/>
    <s v=""/>
    <n v="0"/>
    <s v=""/>
  </r>
  <r>
    <s v="COLGATE 3800 DEB."/>
    <s v="Colgate-Palmolive Nederland BV"/>
    <s v="101t"/>
    <n v="101090969970"/>
    <n v="101030166871"/>
    <n v="980"/>
    <s v="Cancel No In"/>
    <s v="0002247736"/>
    <s v="Verkoop"/>
    <n v="170"/>
    <s v="Transport drops zone"/>
    <s v="0 - ingevoerd"/>
    <n v="0"/>
    <m/>
    <d v="2023-04-29T00:00:00"/>
    <s v="DROP"/>
    <s v="0001010909699700105859_002"/>
    <n v="149.41"/>
    <n v="26.4"/>
    <m/>
    <s v="EUR"/>
    <n v="86.02"/>
    <s v="EUR"/>
    <n v="0"/>
    <s v="EUR"/>
    <n v="86.02"/>
    <n v="0"/>
    <n v="-86.02"/>
    <s v="N"/>
    <m/>
    <m/>
    <m/>
    <d v="2023-04-29T00:00:00"/>
    <s v="00:00"/>
    <s v="23:59"/>
    <d v="2023-04-29T00:00:00"/>
    <s v="06:00"/>
    <s v="07:00"/>
    <n v="15.2"/>
    <s v="ce"/>
    <n v="10495"/>
    <n v="15.2"/>
    <n v="24"/>
    <s v="Kuehne+Nagel Tiel 3 Standpl"/>
    <s v="De Diepert 5"/>
    <s v="Tiel"/>
    <s v="4004 MA"/>
    <s v="NL"/>
    <x v="2"/>
    <s v="Randweg 2"/>
    <x v="6"/>
    <s v="4191 NN"/>
    <s v="NL"/>
    <s v="0002247736"/>
    <s v="0105859_002"/>
    <m/>
    <s v="NL001131849B01"/>
    <n v="2"/>
    <n v="0"/>
    <n v="0"/>
    <s v="N"/>
    <s v="Peter Appel Transport B.V."/>
    <n v="36622"/>
    <d v="2023-04-29T00:00:00"/>
    <s v="07:00:00"/>
    <n v="0"/>
    <x v="5"/>
    <x v="16"/>
    <n v="4"/>
    <x v="6"/>
    <n v="1"/>
    <n v="26.4"/>
    <x v="2"/>
    <n v="149.41"/>
    <n v="0"/>
    <n v="149.41"/>
  </r>
  <r>
    <s v="COLGATE 3800 DEB."/>
    <s v="Colgate-Palmolive Nederland BV"/>
    <s v="101t"/>
    <n v="101090969972"/>
    <n v="101030166874"/>
    <n v="930"/>
    <s v="Inv Booked"/>
    <s v="0002247739"/>
    <s v="Verkoop"/>
    <n v="170"/>
    <s v="Transport drops zone"/>
    <s v="9 - verwerkt"/>
    <n v="0"/>
    <m/>
    <d v="2023-04-29T00:00:00"/>
    <s v="DROP"/>
    <s v="0001010909699720105858_002"/>
    <m/>
    <m/>
    <m/>
    <s v="EUR"/>
    <n v="182.69"/>
    <s v="EUR"/>
    <n v="182.69"/>
    <s v="EUR"/>
    <n v="182.69"/>
    <n v="182.69"/>
    <n v="0"/>
    <s v="N"/>
    <n v="1223000414"/>
    <d v="2023-05-11T00:00:00"/>
    <m/>
    <d v="2023-04-29T00:00:00"/>
    <s v="00:00"/>
    <s v="23:59"/>
    <d v="2023-04-29T00:00:00"/>
    <s v="06:00"/>
    <s v="06:00"/>
    <n v="26"/>
    <s v="ce"/>
    <n v="9128"/>
    <n v="26.4"/>
    <n v="19"/>
    <s v="Kuehne+Nagel Tiel 3 Standpl"/>
    <s v="De Diepert 5"/>
    <s v="Tiel"/>
    <s v="4004 MA"/>
    <s v="NL"/>
    <x v="14"/>
    <s v="Rood 24"/>
    <x v="17"/>
    <s v="6666LT"/>
    <s v="NL"/>
    <s v="0002247739"/>
    <s v="0105858_002"/>
    <s v="31V"/>
    <s v="NL001131849B01"/>
    <n v="2"/>
    <n v="0"/>
    <n v="182.69"/>
    <s v="N"/>
    <s v="Peter Appel Transport B.V."/>
    <n v="36622"/>
    <d v="2023-04-29T00:00:00"/>
    <s v="07:20:00"/>
    <n v="0"/>
    <x v="5"/>
    <x v="16"/>
    <n v="4"/>
    <x v="15"/>
    <n v="1"/>
    <n v="26.4"/>
    <x v="5"/>
    <n v="182.69"/>
    <n v="0"/>
    <n v="182.69"/>
  </r>
  <r>
    <s v="COLGATE 3800 DEB."/>
    <s v="Colgate-Palmolive Nederland BV"/>
    <s v="101t"/>
    <n v="101090969970"/>
    <n v="101030166875"/>
    <n v="980"/>
    <s v="Cancel No In"/>
    <s v="0002247734"/>
    <s v="Verkoop"/>
    <n v="170"/>
    <s v="Transport drops zone"/>
    <s v="0 - ingevoerd"/>
    <n v="0"/>
    <m/>
    <d v="2023-04-29T00:00:00"/>
    <s v="DROP"/>
    <s v="0001010909699700105859_002"/>
    <n v="149.41"/>
    <n v="26.4"/>
    <m/>
    <s v="EUR"/>
    <n v="63.39"/>
    <s v="EUR"/>
    <n v="0"/>
    <s v="EUR"/>
    <n v="63.39"/>
    <n v="0"/>
    <n v="-63.39"/>
    <s v="N"/>
    <m/>
    <m/>
    <m/>
    <d v="2023-04-29T00:00:00"/>
    <s v="00:00"/>
    <s v="23:59"/>
    <d v="2023-04-29T00:00:00"/>
    <s v="06:00"/>
    <s v="07:00"/>
    <n v="11.2"/>
    <s v="ce"/>
    <n v="7563"/>
    <n v="11.2"/>
    <n v="16"/>
    <s v="Kuehne+Nagel Tiel 3 Standpl"/>
    <s v="De Diepert 5"/>
    <s v="Tiel"/>
    <s v="4004 MA"/>
    <s v="NL"/>
    <x v="2"/>
    <s v="Randweg 2"/>
    <x v="6"/>
    <s v="4191 NN"/>
    <s v="NL"/>
    <s v="0002247734"/>
    <s v="0105859_002"/>
    <m/>
    <s v="NL001131849B01"/>
    <n v="2"/>
    <n v="0"/>
    <n v="0"/>
    <s v="N"/>
    <s v="Peter Appel Transport B.V."/>
    <n v="36622"/>
    <d v="2023-04-29T00:00:00"/>
    <s v="07:00:00"/>
    <n v="0"/>
    <x v="5"/>
    <x v="16"/>
    <n v="4"/>
    <x v="6"/>
    <n v="0"/>
    <s v=""/>
    <x v="2"/>
    <s v=""/>
    <n v="0"/>
    <s v=""/>
  </r>
  <r>
    <s v="COLGATE 3800 DEB."/>
    <s v="Colgate-Palmolive Nederland BV"/>
    <s v="101t"/>
    <n v="101090970080"/>
    <n v="101030166838"/>
    <n v="930"/>
    <s v="Inv Booked"/>
    <s v="0002247666"/>
    <s v="Verkoop"/>
    <n v="170"/>
    <s v="Transport drops zone"/>
    <s v="9 - verwerkt"/>
    <n v="0"/>
    <m/>
    <d v="2023-05-01T00:00:00"/>
    <s v="DROP"/>
    <s v="0001010909700800105977_002"/>
    <m/>
    <m/>
    <m/>
    <s v="EUR"/>
    <n v="325.89"/>
    <s v="EUR"/>
    <n v="325.89"/>
    <s v="EUR"/>
    <n v="325.89"/>
    <n v="325.89"/>
    <n v="0"/>
    <s v="N"/>
    <n v="1223000529"/>
    <d v="2023-06-15T00:00:00"/>
    <m/>
    <d v="2023-05-01T00:00:00"/>
    <s v="00:00"/>
    <s v="23:59"/>
    <d v="2023-05-01T00:00:00"/>
    <s v="07:00"/>
    <s v="07:00"/>
    <n v="25.6"/>
    <s v="ce"/>
    <n v="23629"/>
    <n v="25.6"/>
    <n v="47"/>
    <s v="Kuehne+Nagel Tiel 3 Standpl"/>
    <s v="De Diepert 5"/>
    <s v="Tiel"/>
    <s v="4004 MA"/>
    <s v="NL"/>
    <x v="1"/>
    <s v="Fahrenheitweg 1"/>
    <x v="1"/>
    <s v="6101WR"/>
    <s v="NL"/>
    <s v="0002247666"/>
    <s v="0105977_002"/>
    <s v="31V"/>
    <s v="NL001131849B01"/>
    <n v="2"/>
    <n v="0"/>
    <n v="325.89"/>
    <s v="N"/>
    <s v="Peter Appel Transport B.V."/>
    <n v="36622"/>
    <d v="2023-05-01T00:00:00"/>
    <s v="07:29:00"/>
    <n v="0"/>
    <x v="0"/>
    <x v="17"/>
    <n v="5"/>
    <x v="1"/>
    <n v="1"/>
    <n v="25.6"/>
    <x v="1"/>
    <n v="325.89"/>
    <n v="0"/>
    <n v="325.89"/>
  </r>
  <r>
    <s v="COLGATE 3800 DEB."/>
    <s v="Colgate-Palmolive Nederland BV"/>
    <s v="101t"/>
    <n v="101090970088"/>
    <n v="101030166903"/>
    <n v="930"/>
    <s v="Inv Booked"/>
    <s v="0002247732"/>
    <s v="Verkoop"/>
    <n v="170"/>
    <s v="Transport drops zone"/>
    <s v="9 - verwerkt"/>
    <n v="0"/>
    <m/>
    <d v="2023-05-01T00:00:00"/>
    <s v="DROP"/>
    <s v="0001010909700880105985_003"/>
    <m/>
    <m/>
    <m/>
    <s v="EUR"/>
    <n v="70.180000000000007"/>
    <s v="EUR"/>
    <n v="70.180000000000007"/>
    <s v="EUR"/>
    <n v="70.180000000000007"/>
    <n v="70.180000000000007"/>
    <n v="0"/>
    <s v="N"/>
    <n v="1223000529"/>
    <d v="2023-06-15T00:00:00"/>
    <m/>
    <d v="2023-05-01T00:00:00"/>
    <s v="00:00"/>
    <s v="23:59"/>
    <d v="2023-05-01T00:00:00"/>
    <s v="15:00"/>
    <s v="16:00"/>
    <n v="3.2"/>
    <s v="ce"/>
    <n v="3038"/>
    <n v="3.2"/>
    <n v="5"/>
    <s v="Kuehne+Nagel Tiel 3 Standpl"/>
    <s v="De Diepert 5"/>
    <s v="Tiel"/>
    <s v="4004 MA"/>
    <s v="NL"/>
    <x v="7"/>
    <s v="HOOFDTOCHT 1"/>
    <x v="7"/>
    <s v="1507 CJ"/>
    <s v="NL"/>
    <s v="0002247732"/>
    <s v="0105985_003"/>
    <s v="31V"/>
    <s v="NL001131849B01"/>
    <n v="2"/>
    <n v="0"/>
    <n v="70.180000000000007"/>
    <s v="N"/>
    <s v="Peter Appel Transport B.V."/>
    <n v="36622"/>
    <d v="2023-05-01T00:00:00"/>
    <s v="15:57:00"/>
    <n v="0"/>
    <x v="0"/>
    <x v="17"/>
    <n v="5"/>
    <x v="7"/>
    <n v="1"/>
    <n v="3.2"/>
    <x v="2"/>
    <n v="70.180000000000007"/>
    <n v="0"/>
    <n v="70.180000000000007"/>
  </r>
  <r>
    <s v="COLGATE 3800 DEB."/>
    <s v="Colgate-Palmolive Nederland BV"/>
    <s v="101t"/>
    <n v="101090970077"/>
    <n v="101030166904"/>
    <n v="930"/>
    <s v="Inv Booked"/>
    <s v="0002247711"/>
    <s v="Verkoop"/>
    <n v="170"/>
    <s v="Transport drops zone"/>
    <s v="9 - verwerkt"/>
    <n v="0"/>
    <m/>
    <d v="2023-05-01T00:00:00"/>
    <s v="DROP"/>
    <s v="0001010909700770105974_002"/>
    <m/>
    <m/>
    <m/>
    <s v="EUR"/>
    <n v="78.34"/>
    <s v="EUR"/>
    <n v="78.34"/>
    <s v="EUR"/>
    <n v="78.34"/>
    <n v="78.34"/>
    <n v="0"/>
    <s v="N"/>
    <n v="1223000529"/>
    <d v="2023-06-15T00:00:00"/>
    <m/>
    <d v="2023-05-01T00:00:00"/>
    <s v="00:00"/>
    <s v="23:59"/>
    <d v="2023-05-01T00:00:00"/>
    <s v="10:00"/>
    <s v="10:00"/>
    <n v="6.4"/>
    <s v="ce"/>
    <n v="4533"/>
    <n v="6.4"/>
    <n v="7"/>
    <s v="Kuehne+Nagel Tiel 3 Standpl"/>
    <s v="De Diepert 5"/>
    <s v="Tiel"/>
    <s v="4004 MA"/>
    <s v="NL"/>
    <x v="79"/>
    <s v="Keltenweg 30"/>
    <x v="58"/>
    <s v="5342 LP"/>
    <s v="NL"/>
    <s v="0002247711"/>
    <s v="0105974_002"/>
    <s v="31V"/>
    <s v="NL001131849B01"/>
    <n v="2"/>
    <n v="0"/>
    <n v="78.34"/>
    <s v="N"/>
    <s v="Peter Appel Transport B.V."/>
    <n v="36622"/>
    <d v="2023-05-01T00:00:00"/>
    <s v="11:11:00"/>
    <n v="0"/>
    <x v="0"/>
    <x v="17"/>
    <n v="5"/>
    <x v="42"/>
    <n v="1"/>
    <n v="6.4"/>
    <x v="3"/>
    <n v="78.34"/>
    <n v="0"/>
    <n v="78.34"/>
  </r>
  <r>
    <s v="COLGATE 3800 DEB."/>
    <s v="Colgate-Palmolive Nederland BV"/>
    <s v="101t"/>
    <n v="101090969980"/>
    <n v="101030166876"/>
    <n v="930"/>
    <s v="Inv Booked"/>
    <s v="0002247738"/>
    <s v="Verkoop"/>
    <n v="170"/>
    <s v="Transport drops zone"/>
    <s v="9 - verwerkt"/>
    <n v="0"/>
    <m/>
    <d v="2023-05-01T00:00:00"/>
    <s v="DROP"/>
    <s v="0001010909699800105865_002"/>
    <m/>
    <m/>
    <m/>
    <s v="EUR"/>
    <n v="143.47"/>
    <s v="EUR"/>
    <n v="143.47"/>
    <s v="EUR"/>
    <n v="143.47"/>
    <n v="143.47"/>
    <n v="0"/>
    <s v="N"/>
    <n v="1223000529"/>
    <d v="2023-06-15T00:00:00"/>
    <m/>
    <d v="2023-05-01T00:00:00"/>
    <s v="00:00"/>
    <s v="23:59"/>
    <d v="2023-05-01T00:00:00"/>
    <s v="15:00"/>
    <s v="15:00"/>
    <n v="16.8"/>
    <s v="ce"/>
    <n v="9784"/>
    <n v="16.8"/>
    <n v="23"/>
    <s v="Kuehne+Nagel Tiel 3 Standpl"/>
    <s v="De Diepert 5"/>
    <s v="Tiel"/>
    <s v="4004 MA"/>
    <s v="NL"/>
    <x v="14"/>
    <s v="Rood 24"/>
    <x v="17"/>
    <s v="6666LT"/>
    <s v="NL"/>
    <s v="0002247738"/>
    <s v="0105865_002"/>
    <s v="31V"/>
    <s v="NL001131849B01"/>
    <n v="2"/>
    <n v="0"/>
    <n v="143.47"/>
    <s v="N"/>
    <s v="Peter Appel Transport B.V."/>
    <n v="36622"/>
    <d v="2023-05-01T00:00:00"/>
    <s v="15:49:00"/>
    <n v="0"/>
    <x v="0"/>
    <x v="17"/>
    <n v="5"/>
    <x v="15"/>
    <n v="1"/>
    <n v="16.8"/>
    <x v="5"/>
    <n v="143.47"/>
    <n v="0"/>
    <n v="143.47"/>
  </r>
  <r>
    <s v="COLGATE 3800 DEB."/>
    <s v="Colgate-Palmolive Nederland BV"/>
    <s v="101t"/>
    <n v="101090970439"/>
    <n v="101030166917"/>
    <n v="930"/>
    <s v="Inv Booked"/>
    <s v="0002247721"/>
    <s v="Verkoop"/>
    <n v="170"/>
    <s v="Transport drops zone"/>
    <s v="9 - verwerkt"/>
    <n v="0"/>
    <m/>
    <d v="2023-05-01T00:00:00"/>
    <s v="DROP"/>
    <s v="0001010909704390106282_002"/>
    <m/>
    <m/>
    <m/>
    <s v="EUR"/>
    <n v="287.18"/>
    <s v="EUR"/>
    <n v="287.18"/>
    <s v="EUR"/>
    <n v="287.18"/>
    <n v="287.18"/>
    <n v="0"/>
    <s v="N"/>
    <n v="1223000529"/>
    <d v="2023-06-15T00:00:00"/>
    <m/>
    <d v="2023-05-01T00:00:00"/>
    <s v="00:00"/>
    <s v="23:59"/>
    <d v="2023-05-01T00:00:00"/>
    <s v="15:00"/>
    <s v="15:00"/>
    <n v="24.8"/>
    <s v="ce"/>
    <n v="20372"/>
    <n v="24.8"/>
    <n v="42"/>
    <s v="Kuehne+Nagel Tiel 3 Standpl"/>
    <s v="De Diepert 5"/>
    <s v="Tiel"/>
    <s v="4004 MA"/>
    <s v="NL"/>
    <x v="1"/>
    <s v="Perenmarkt 15"/>
    <x v="2"/>
    <s v="1681PG"/>
    <s v="NL"/>
    <s v="0002247721"/>
    <s v="0106282_002"/>
    <s v="31V"/>
    <s v="NL001131849B01"/>
    <n v="2"/>
    <n v="0"/>
    <n v="287.18"/>
    <s v="N"/>
    <s v="Peter Appel Transport B.V."/>
    <n v="36622"/>
    <d v="2023-05-01T00:00:00"/>
    <s v="15:50:00"/>
    <n v="0"/>
    <x v="0"/>
    <x v="17"/>
    <n v="5"/>
    <x v="2"/>
    <n v="1"/>
    <n v="24.8"/>
    <x v="1"/>
    <n v="287.18"/>
    <n v="0"/>
    <n v="287.18"/>
  </r>
  <r>
    <s v="COLGATE 3800 DEB."/>
    <s v="Colgate-Palmolive Nederland BV"/>
    <s v="101t"/>
    <n v="101090970428"/>
    <n v="101030166920"/>
    <n v="980"/>
    <s v="Cancel No In"/>
    <s v="0002247735"/>
    <s v="Verkoop"/>
    <n v="170"/>
    <s v="Transport drops zone"/>
    <s v="0 - ingevoerd"/>
    <n v="0"/>
    <m/>
    <d v="2023-05-01T00:00:00"/>
    <s v="DROP"/>
    <s v="0001010909704280106275_002"/>
    <n v="107.42"/>
    <n v="14.4"/>
    <m/>
    <s v="EUR"/>
    <n v="107.42"/>
    <s v="EUR"/>
    <n v="0"/>
    <s v="EUR"/>
    <n v="107.42"/>
    <n v="0"/>
    <n v="-107.42"/>
    <s v="N"/>
    <m/>
    <m/>
    <m/>
    <d v="2023-05-01T00:00:00"/>
    <s v="00:00"/>
    <s v="23:59"/>
    <d v="2023-05-01T00:00:00"/>
    <s v="06:00"/>
    <s v="07:00"/>
    <n v="14.4"/>
    <s v="ce"/>
    <n v="9330"/>
    <n v="14.4"/>
    <n v="20"/>
    <s v="Kuehne+Nagel Tiel 3 Standpl"/>
    <s v="De Diepert 5"/>
    <s v="Tiel"/>
    <s v="4004 MA"/>
    <s v="NL"/>
    <x v="2"/>
    <s v="Randweg 2"/>
    <x v="6"/>
    <s v="4191 NN"/>
    <s v="NL"/>
    <s v="0002247735"/>
    <s v="0106275_002"/>
    <m/>
    <s v="NL001131849B01"/>
    <n v="2"/>
    <n v="0"/>
    <n v="0"/>
    <s v="N"/>
    <s v="Peter Appel Transport B.V."/>
    <n v="36622"/>
    <d v="2023-04-29T00:00:00"/>
    <s v="07:00:00"/>
    <n v="0"/>
    <x v="0"/>
    <x v="17"/>
    <n v="5"/>
    <x v="6"/>
    <n v="1"/>
    <n v="14.4"/>
    <x v="2"/>
    <n v="107.42"/>
    <n v="0"/>
    <n v="107.42"/>
  </r>
  <r>
    <s v="COLGATE 3800 DEB."/>
    <s v="Colgate-Palmolive Nederland BV"/>
    <s v="101t"/>
    <n v="101090969980"/>
    <n v="101030166870"/>
    <n v="930"/>
    <s v="Inv Booked"/>
    <s v="0002247733"/>
    <s v="Verkoop"/>
    <n v="170"/>
    <s v="Transport drops zone"/>
    <s v="9 - verwerkt"/>
    <n v="0"/>
    <m/>
    <d v="2023-05-01T00:00:00"/>
    <s v="DROP"/>
    <s v="0001010909699800105865_003"/>
    <m/>
    <m/>
    <m/>
    <s v="EUR"/>
    <n v="31.84"/>
    <s v="EUR"/>
    <n v="31.84"/>
    <s v="EUR"/>
    <n v="31.84"/>
    <n v="31.84"/>
    <n v="0"/>
    <s v="N"/>
    <n v="1223000529"/>
    <d v="2023-06-15T00:00:00"/>
    <m/>
    <d v="2023-05-01T00:00:00"/>
    <s v="00:00"/>
    <s v="23:59"/>
    <d v="2023-05-01T00:00:00"/>
    <s v="09:00"/>
    <s v="17:00"/>
    <n v="1.6"/>
    <s v="ce"/>
    <n v="387"/>
    <n v="1.6"/>
    <n v="0"/>
    <s v="Kuehne+Nagel Tiel 3 Standpl"/>
    <s v="De Diepert 5"/>
    <s v="Tiel"/>
    <s v="4004 MA"/>
    <s v="NL"/>
    <x v="53"/>
    <s v="Celsiusstraat 37"/>
    <x v="44"/>
    <s v="6716 BZ"/>
    <s v="NL"/>
    <s v="0002247733"/>
    <s v="0105865_003"/>
    <s v="31V"/>
    <s v="NL001131849B01"/>
    <n v="2"/>
    <n v="0"/>
    <n v="31.84"/>
    <s v="N"/>
    <s v="Peter Appel Transport B.V."/>
    <n v="36622"/>
    <d v="2023-05-01T00:00:00"/>
    <s v="16:39:00"/>
    <n v="0"/>
    <x v="0"/>
    <x v="17"/>
    <n v="5"/>
    <x v="35"/>
    <n v="1"/>
    <n v="1.6"/>
    <x v="5"/>
    <n v="31.84"/>
    <n v="0"/>
    <n v="31.84"/>
  </r>
  <r>
    <s v="COLGATE 3800 DEB."/>
    <s v="Colgate-Palmolive Nederland BV"/>
    <s v="101t"/>
    <n v="101090969979"/>
    <n v="101030166872"/>
    <n v="930"/>
    <s v="Inv Booked"/>
    <s v="0002247740"/>
    <s v="Verkoop"/>
    <n v="170"/>
    <s v="Transport drops zone"/>
    <s v="9 - verwerkt"/>
    <n v="0"/>
    <m/>
    <d v="2023-05-01T00:00:00"/>
    <s v="DROP"/>
    <s v="0001010909699790105864_002"/>
    <m/>
    <m/>
    <m/>
    <s v="EUR"/>
    <n v="170.29"/>
    <s v="EUR"/>
    <n v="170.29"/>
    <s v="EUR"/>
    <n v="170.29"/>
    <n v="170.29"/>
    <n v="0"/>
    <s v="N"/>
    <n v="1223000529"/>
    <d v="2023-06-15T00:00:00"/>
    <m/>
    <d v="2023-05-01T00:00:00"/>
    <s v="00:00"/>
    <s v="23:59"/>
    <d v="2023-05-01T00:00:00"/>
    <s v="14:00"/>
    <s v="14:00"/>
    <n v="23.2"/>
    <s v="ce"/>
    <n v="19598"/>
    <n v="23.2"/>
    <n v="40"/>
    <s v="Kuehne+Nagel Tiel 3 Standpl"/>
    <s v="De Diepert 5"/>
    <s v="Tiel"/>
    <s v="4004 MA"/>
    <s v="NL"/>
    <x v="14"/>
    <s v="Rood 24"/>
    <x v="17"/>
    <s v="6666LT"/>
    <s v="NL"/>
    <s v="0002247740"/>
    <s v="0105864_002"/>
    <s v="31V"/>
    <s v="NL001131849B01"/>
    <n v="2"/>
    <n v="0"/>
    <n v="170.29"/>
    <s v="N"/>
    <s v="Peter Appel Transport B.V."/>
    <n v="36622"/>
    <d v="2023-05-01T00:00:00"/>
    <s v="13:59:00"/>
    <n v="0"/>
    <x v="0"/>
    <x v="17"/>
    <n v="5"/>
    <x v="15"/>
    <n v="1"/>
    <n v="23.2"/>
    <x v="5"/>
    <n v="170.29"/>
    <n v="0"/>
    <n v="170.29"/>
  </r>
  <r>
    <s v="COLGATE 3800 DEB."/>
    <s v="Colgate-Palmolive Nederland BV"/>
    <s v="101t"/>
    <n v="101090969978"/>
    <n v="101030166873"/>
    <n v="980"/>
    <s v="Cancel No In"/>
    <s v="0002247735"/>
    <s v="Verkoop"/>
    <n v="170"/>
    <s v="Transport drops zone"/>
    <s v="0 - ingevoerd"/>
    <n v="0"/>
    <m/>
    <d v="2023-05-01T00:00:00"/>
    <s v="DROP"/>
    <s v="0001010909699780105863_002"/>
    <n v="107.42"/>
    <n v="14.4"/>
    <m/>
    <s v="EUR"/>
    <n v="107.42"/>
    <s v="EUR"/>
    <n v="0"/>
    <s v="EUR"/>
    <n v="107.42"/>
    <n v="0"/>
    <n v="-107.42"/>
    <s v="N"/>
    <m/>
    <m/>
    <m/>
    <d v="2023-05-01T00:00:00"/>
    <s v="00:00"/>
    <s v="23:59"/>
    <d v="2023-05-01T00:00:00"/>
    <s v="06:00"/>
    <s v="07:00"/>
    <n v="14.4"/>
    <s v="ce"/>
    <n v="9330"/>
    <n v="14.4"/>
    <n v="20"/>
    <s v="Kuehne+Nagel Tiel 3 Standpl"/>
    <s v="De Diepert 5"/>
    <s v="Tiel"/>
    <s v="4004 MA"/>
    <s v="NL"/>
    <x v="2"/>
    <s v="Randweg 2"/>
    <x v="6"/>
    <s v="4191 NN"/>
    <s v="NL"/>
    <s v="0002247735"/>
    <s v="0105863_002"/>
    <m/>
    <s v="NL001131849B01"/>
    <n v="2"/>
    <n v="0"/>
    <n v="0"/>
    <s v="N"/>
    <s v="Peter Appel Transport B.V."/>
    <n v="36622"/>
    <d v="2023-05-01T00:00:00"/>
    <s v="07:00:00"/>
    <n v="0"/>
    <x v="0"/>
    <x v="17"/>
    <n v="5"/>
    <x v="6"/>
    <n v="1"/>
    <n v="14.4"/>
    <x v="2"/>
    <n v="107.42"/>
    <n v="0"/>
    <n v="107.42"/>
  </r>
  <r>
    <s v="COLGATE 3800 DEB."/>
    <s v="Colgate-Palmolive Nederland BV"/>
    <s v="101t"/>
    <n v="101090971563"/>
    <n v="101030167008"/>
    <n v="930"/>
    <s v="Inv Booked"/>
    <s v="0240109331"/>
    <s v="Verkoop"/>
    <n v="170"/>
    <s v="Transport drops zone"/>
    <s v="9 - verwerkt"/>
    <n v="0"/>
    <m/>
    <d v="2023-05-03T00:00:00"/>
    <s v="DROP"/>
    <s v="0001010909715630106761_002"/>
    <m/>
    <m/>
    <m/>
    <s v="EUR"/>
    <n v="16.18"/>
    <s v="EUR"/>
    <n v="16.18"/>
    <s v="EUR"/>
    <n v="16.18"/>
    <n v="16.18"/>
    <n v="0"/>
    <s v="N"/>
    <n v="1223000529"/>
    <d v="2023-06-15T00:00:00"/>
    <m/>
    <d v="2023-05-03T00:00:00"/>
    <s v="00:00"/>
    <s v="23:59"/>
    <d v="2023-05-03T00:00:00"/>
    <s v="10:00"/>
    <s v="10:00"/>
    <n v="0.8"/>
    <s v="ce"/>
    <n v="937"/>
    <n v="0.8"/>
    <n v="1"/>
    <s v="Kuehne+Nagel Tiel 3 Standpl"/>
    <s v="De Diepert 5"/>
    <s v="Tiel"/>
    <s v="4004 MA"/>
    <s v="NL"/>
    <x v="23"/>
    <s v="Rood 24"/>
    <x v="17"/>
    <s v="6666 LT"/>
    <s v="NL"/>
    <s v="0240109331"/>
    <s v="0106761_002"/>
    <s v="31V"/>
    <s v="NL001131849B01"/>
    <n v="2"/>
    <n v="0"/>
    <n v="16.18"/>
    <s v="N"/>
    <s v="Peter Appel Transport B.V."/>
    <n v="36622"/>
    <d v="2023-05-03T00:00:00"/>
    <s v="11:14:00"/>
    <n v="0"/>
    <x v="2"/>
    <x v="17"/>
    <n v="5"/>
    <x v="15"/>
    <n v="1"/>
    <n v="1.6"/>
    <x v="5"/>
    <n v="32.36"/>
    <n v="0"/>
    <n v="32.36"/>
  </r>
  <r>
    <s v="COLGATE 3800 DEB."/>
    <s v="Colgate-Palmolive Nederland BV"/>
    <s v="101t"/>
    <n v="101090971563"/>
    <n v="101030167007"/>
    <n v="930"/>
    <s v="Inv Booked"/>
    <s v="2480000237"/>
    <s v="Verkoop"/>
    <n v="170"/>
    <s v="Transport drops zone"/>
    <s v="9 - verwerkt"/>
    <n v="0"/>
    <m/>
    <d v="2023-05-03T00:00:00"/>
    <s v="DROP"/>
    <s v="0001010909715630106761_002"/>
    <m/>
    <m/>
    <m/>
    <s v="EUR"/>
    <n v="16.18"/>
    <s v="EUR"/>
    <n v="16.18"/>
    <s v="EUR"/>
    <n v="16.18"/>
    <n v="16.18"/>
    <n v="0"/>
    <s v="N"/>
    <n v="1223000529"/>
    <d v="2023-06-15T00:00:00"/>
    <m/>
    <d v="2023-05-03T00:00:00"/>
    <s v="00:00"/>
    <s v="23:59"/>
    <d v="2023-05-03T00:00:00"/>
    <s v="10:00"/>
    <s v="10:00"/>
    <n v="0.8"/>
    <s v="ce"/>
    <n v="726"/>
    <n v="0.8"/>
    <n v="1"/>
    <s v="Kuehne+Nagel Tiel 3 Standpl"/>
    <s v="De Diepert 5"/>
    <s v="Tiel"/>
    <s v="4004 MA"/>
    <s v="NL"/>
    <x v="14"/>
    <s v="Rood 24"/>
    <x v="17"/>
    <s v="6666LT"/>
    <s v="NL"/>
    <s v="2480000237"/>
    <s v="0106761_002"/>
    <s v="31V"/>
    <s v="NL001131849B01"/>
    <n v="2"/>
    <n v="0"/>
    <n v="16.18"/>
    <s v="N"/>
    <s v="Peter Appel Transport B.V."/>
    <n v="36622"/>
    <d v="2023-05-03T00:00:00"/>
    <s v="11:14:00"/>
    <n v="0"/>
    <x v="2"/>
    <x v="17"/>
    <n v="5"/>
    <x v="15"/>
    <n v="0"/>
    <s v=""/>
    <x v="5"/>
    <s v=""/>
    <n v="0"/>
    <s v=""/>
  </r>
  <r>
    <s v="COLGATE 3800 DEB."/>
    <s v="Colgate-Palmolive Nederland BV"/>
    <s v="101t"/>
    <n v="101090971344"/>
    <n v="101030167004"/>
    <n v="930"/>
    <s v="Inv Booked"/>
    <s v="0002247708 2ND DEL"/>
    <s v="Verkoop"/>
    <n v="170"/>
    <s v="Transport drops zone"/>
    <s v="9 - verwerkt"/>
    <n v="0"/>
    <m/>
    <d v="2023-05-03T00:00:00"/>
    <s v="DROP"/>
    <s v="0001010909713440106757_002"/>
    <m/>
    <m/>
    <m/>
    <s v="EUR"/>
    <n v="67.92"/>
    <s v="EUR"/>
    <n v="67.92"/>
    <s v="EUR"/>
    <n v="67.92"/>
    <n v="67.92"/>
    <n v="0"/>
    <s v="Y"/>
    <n v="1223000529"/>
    <d v="2023-06-15T00:00:00"/>
    <m/>
    <d v="2023-05-03T00:00:00"/>
    <s v="00:00"/>
    <s v="23:59"/>
    <d v="2023-05-03T00:00:00"/>
    <s v="06:00"/>
    <s v="07:00"/>
    <n v="12"/>
    <s v="ce"/>
    <n v="12106"/>
    <n v="12"/>
    <n v="25"/>
    <s v="Kuehne+Nagel Tiel 3 Standpl"/>
    <s v="De Diepert 5"/>
    <s v="Tiel"/>
    <s v="4004 MA"/>
    <s v="NL"/>
    <x v="2"/>
    <s v="Randweg 2"/>
    <x v="6"/>
    <s v="4191 NN"/>
    <s v="NL"/>
    <s v="0002247708 2ND DEL"/>
    <s v="0106757_002"/>
    <s v="31V"/>
    <s v="NL001131849B01"/>
    <n v="2"/>
    <n v="0"/>
    <n v="67.92"/>
    <s v="N"/>
    <s v="Peter Appel Transport B.V."/>
    <n v="36622"/>
    <d v="2023-05-03T00:00:00"/>
    <s v="07:50:00"/>
    <n v="0"/>
    <x v="2"/>
    <x v="17"/>
    <n v="5"/>
    <x v="6"/>
    <n v="1"/>
    <n v="26.4"/>
    <x v="2"/>
    <n v="149.42000000000002"/>
    <n v="0"/>
    <n v="149.42000000000002"/>
  </r>
  <r>
    <s v="COLGATE 3800 DEB."/>
    <s v="Colgate-Palmolive Nederland BV"/>
    <s v="101t"/>
    <n v="101090971344"/>
    <n v="101030167006"/>
    <n v="930"/>
    <s v="Inv Booked"/>
    <s v="0002247735"/>
    <s v="Verkoop"/>
    <n v="170"/>
    <s v="Transport drops zone"/>
    <s v="9 - verwerkt"/>
    <n v="0"/>
    <m/>
    <d v="2023-05-03T00:00:00"/>
    <s v="DROP"/>
    <s v="0001010909713440106757_002"/>
    <m/>
    <m/>
    <m/>
    <s v="EUR"/>
    <n v="81.5"/>
    <s v="EUR"/>
    <n v="81.5"/>
    <s v="EUR"/>
    <n v="81.5"/>
    <n v="81.5"/>
    <n v="0"/>
    <s v="Y"/>
    <n v="1223000529"/>
    <d v="2023-06-15T00:00:00"/>
    <m/>
    <d v="2023-05-03T00:00:00"/>
    <s v="00:00"/>
    <s v="23:59"/>
    <d v="2023-05-03T00:00:00"/>
    <s v="06:00"/>
    <s v="07:00"/>
    <n v="14.4"/>
    <s v="ce"/>
    <n v="9330"/>
    <n v="14.4"/>
    <n v="20"/>
    <s v="Kuehne+Nagel Tiel 3 Standpl"/>
    <s v="De Diepert 5"/>
    <s v="Tiel"/>
    <s v="4004 MA"/>
    <s v="NL"/>
    <x v="2"/>
    <s v="Randweg 2"/>
    <x v="6"/>
    <s v="4191 NN"/>
    <s v="NL"/>
    <s v="0002247735"/>
    <s v="0106757_002"/>
    <s v="31V"/>
    <s v="NL001131849B01"/>
    <n v="2"/>
    <n v="0"/>
    <n v="81.5"/>
    <s v="N"/>
    <s v="Peter Appel Transport B.V."/>
    <n v="36622"/>
    <d v="2023-05-03T00:00:00"/>
    <s v="07:50:00"/>
    <n v="0"/>
    <x v="2"/>
    <x v="17"/>
    <n v="5"/>
    <x v="6"/>
    <n v="0"/>
    <s v=""/>
    <x v="2"/>
    <s v=""/>
    <n v="0"/>
    <s v=""/>
  </r>
  <r>
    <s v="COLGATE 3800 DEB."/>
    <s v="Colgate-Palmolive Nederland BV"/>
    <s v="101t"/>
    <n v="101090971829"/>
    <n v="101030167005"/>
    <n v="930"/>
    <s v="Inv Booked"/>
    <s v="0002247707"/>
    <s v="Verkoop"/>
    <n v="170"/>
    <s v="Transport drops zone"/>
    <s v="9 - verwerkt"/>
    <n v="0"/>
    <m/>
    <d v="2023-05-04T00:00:00"/>
    <s v="DROP"/>
    <s v="0001010909718290107061_002"/>
    <m/>
    <m/>
    <m/>
    <s v="EUR"/>
    <n v="333.96"/>
    <s v="EUR"/>
    <n v="333.96"/>
    <s v="EUR"/>
    <n v="333.96"/>
    <n v="333.96"/>
    <n v="0"/>
    <s v="N"/>
    <n v="1223000529"/>
    <d v="2023-06-15T00:00:00"/>
    <m/>
    <d v="2023-05-04T00:00:00"/>
    <s v="00:00"/>
    <s v="23:59"/>
    <d v="2023-05-04T00:00:00"/>
    <s v="13:00"/>
    <s v="13:00"/>
    <n v="26.4"/>
    <s v="ce"/>
    <n v="22852"/>
    <n v="26.4"/>
    <n v="47"/>
    <s v="Kuehne+Nagel Tiel 3 Standpl"/>
    <s v="De Diepert 5"/>
    <s v="Tiel"/>
    <s v="4004 MA"/>
    <s v="NL"/>
    <x v="1"/>
    <s v="Fahrenheitweg 1"/>
    <x v="1"/>
    <s v="6101WR"/>
    <s v="NL"/>
    <s v="0002247707"/>
    <s v="0107061_002"/>
    <s v="31V"/>
    <s v="NL001131849B01"/>
    <n v="2"/>
    <n v="0"/>
    <n v="333.96"/>
    <s v="N"/>
    <s v="Peter Appel Transport B.V."/>
    <n v="36622"/>
    <d v="2023-05-04T00:00:00"/>
    <s v="14:26:00"/>
    <n v="0"/>
    <x v="3"/>
    <x v="17"/>
    <n v="5"/>
    <x v="1"/>
    <n v="1"/>
    <n v="26.4"/>
    <x v="1"/>
    <n v="333.96"/>
    <n v="0"/>
    <n v="333.96"/>
  </r>
  <r>
    <s v="COLGATE 3800 DEB."/>
    <s v="Colgate-Palmolive Nederland BV"/>
    <s v="101t"/>
    <n v="101090972341"/>
    <n v="101030167079"/>
    <n v="930"/>
    <s v="Inv Booked"/>
    <s v="2480000399"/>
    <s v="Verkoop"/>
    <n v="170"/>
    <s v="Transport drops zone"/>
    <s v="9 - verwerkt"/>
    <n v="0"/>
    <m/>
    <d v="2023-05-05T00:00:00"/>
    <s v="DROP"/>
    <s v="0001010909723410107374_004"/>
    <m/>
    <m/>
    <m/>
    <s v="EUR"/>
    <n v="121.2"/>
    <s v="EUR"/>
    <n v="121.2"/>
    <s v="EUR"/>
    <n v="121.2"/>
    <n v="121.2"/>
    <n v="0"/>
    <s v="N"/>
    <n v="1223000529"/>
    <d v="2023-06-15T00:00:00"/>
    <m/>
    <d v="2023-05-05T00:00:00"/>
    <s v="00:00"/>
    <s v="23:59"/>
    <d v="2023-05-05T00:00:00"/>
    <s v="14:00"/>
    <s v="14:00"/>
    <n v="8"/>
    <s v="ce"/>
    <n v="6236"/>
    <n v="8"/>
    <n v="7"/>
    <s v="Kuehne+Nagel Tiel 3 Standpl"/>
    <s v="De Diepert 5"/>
    <s v="Tiel"/>
    <s v="4004 MA"/>
    <s v="NL"/>
    <x v="46"/>
    <s v="FLORIJNSTRAAT  4C"/>
    <x v="23"/>
    <s v="4903 RM"/>
    <s v="NL"/>
    <s v="2480000399"/>
    <s v="0107374_004"/>
    <s v="31V"/>
    <s v="NL001131849B01"/>
    <n v="2"/>
    <n v="0"/>
    <n v="121.2"/>
    <s v="N"/>
    <s v="Peter Appel Transport B.V."/>
    <n v="36622"/>
    <d v="2023-05-05T00:00:00"/>
    <s v="13:58:00"/>
    <n v="0"/>
    <x v="4"/>
    <x v="17"/>
    <n v="5"/>
    <x v="34"/>
    <n v="1"/>
    <n v="8"/>
    <x v="5"/>
    <n v="121.2"/>
    <n v="0"/>
    <n v="121.2"/>
  </r>
  <r>
    <s v="COLGATE 3800 DEB."/>
    <s v="Colgate-Palmolive Nederland BV"/>
    <s v="101t"/>
    <n v="101090972344"/>
    <n v="101030167081"/>
    <n v="930"/>
    <s v="Inv Booked"/>
    <s v="2480000402"/>
    <s v="Verkoop"/>
    <n v="170"/>
    <s v="Transport drops zone"/>
    <s v="9 - verwerkt"/>
    <n v="0"/>
    <m/>
    <d v="2023-05-05T00:00:00"/>
    <s v="DROP"/>
    <s v="0001010909723440107375_002"/>
    <m/>
    <m/>
    <m/>
    <s v="EUR"/>
    <n v="138.80000000000001"/>
    <s v="EUR"/>
    <n v="138.80000000000001"/>
    <s v="EUR"/>
    <n v="138.80000000000001"/>
    <n v="138.80000000000001"/>
    <n v="0"/>
    <s v="N"/>
    <n v="1223000529"/>
    <d v="2023-06-15T00:00:00"/>
    <m/>
    <d v="2023-05-05T00:00:00"/>
    <s v="00:00"/>
    <s v="23:59"/>
    <d v="2023-05-05T00:00:00"/>
    <s v="11:00"/>
    <s v="12:00"/>
    <n v="8"/>
    <s v="ce"/>
    <n v="5678"/>
    <n v="8"/>
    <n v="8"/>
    <s v="Kuehne+Nagel Tiel 3 Standpl"/>
    <s v="De Diepert 5"/>
    <s v="Tiel"/>
    <s v="4004 MA"/>
    <s v="NL"/>
    <x v="16"/>
    <s v="Rijnland 4"/>
    <x v="19"/>
    <s v="1948RL"/>
    <s v="NL"/>
    <s v="2480000402"/>
    <s v="0107375_002"/>
    <s v="31V"/>
    <s v="NL001131849B01"/>
    <n v="2"/>
    <n v="0"/>
    <n v="138.80000000000001"/>
    <s v="N"/>
    <s v="Peter Appel Transport B.V."/>
    <n v="36622"/>
    <d v="2023-05-05T00:00:00"/>
    <s v="12:01:00"/>
    <n v="0"/>
    <x v="4"/>
    <x v="17"/>
    <n v="5"/>
    <x v="17"/>
    <n v="1"/>
    <n v="8"/>
    <x v="0"/>
    <n v="138.80000000000001"/>
    <n v="0"/>
    <n v="138.80000000000001"/>
  </r>
  <r>
    <s v="COLGATE 3800 DEB."/>
    <s v="Colgate-Palmolive Nederland BV"/>
    <s v="101t"/>
    <n v="101090972340"/>
    <n v="101030167083"/>
    <n v="930"/>
    <s v="Inv Booked"/>
    <s v="2480000398"/>
    <s v="Verkoop"/>
    <n v="170"/>
    <s v="Transport drops zone"/>
    <s v="9 - verwerkt"/>
    <n v="0"/>
    <m/>
    <d v="2023-05-05T00:00:00"/>
    <s v="DROP"/>
    <s v="0001010909723400107372_004"/>
    <m/>
    <m/>
    <m/>
    <s v="EUR"/>
    <n v="28.49"/>
    <s v="EUR"/>
    <n v="28.49"/>
    <s v="EUR"/>
    <n v="28.49"/>
    <n v="28.49"/>
    <n v="0"/>
    <s v="N"/>
    <n v="1223000529"/>
    <d v="2023-06-15T00:00:00"/>
    <m/>
    <d v="2023-05-05T00:00:00"/>
    <s v="00:00"/>
    <s v="23:59"/>
    <d v="2023-05-05T00:00:00"/>
    <s v="10:00"/>
    <s v="11:00"/>
    <n v="0.8"/>
    <s v="ce"/>
    <n v="814"/>
    <n v="0.8"/>
    <n v="1"/>
    <s v="Kuehne+Nagel Tiel 3 Standpl"/>
    <s v="De Diepert 5"/>
    <s v="Tiel"/>
    <s v="4004 MA"/>
    <s v="NL"/>
    <x v="7"/>
    <s v="HOOFDTOCHT 1"/>
    <x v="7"/>
    <s v="1507 CJ"/>
    <s v="NL"/>
    <s v="2480000398"/>
    <s v="0107372_004"/>
    <s v="31V"/>
    <s v="NL001131849B01"/>
    <n v="2"/>
    <n v="0"/>
    <n v="28.49"/>
    <s v="N"/>
    <s v="Peter Appel Transport B.V."/>
    <n v="36622"/>
    <d v="2023-05-05T00:00:00"/>
    <s v="11:44:00"/>
    <n v="14"/>
    <x v="4"/>
    <x v="17"/>
    <n v="5"/>
    <x v="7"/>
    <n v="1"/>
    <n v="0.8"/>
    <x v="2"/>
    <n v="28.49"/>
    <n v="0"/>
    <n v="28.49"/>
  </r>
  <r>
    <s v="COLGATE 3800 DEB."/>
    <s v="Colgate-Palmolive Nederland BV"/>
    <s v="101t"/>
    <n v="101090972340"/>
    <n v="101030167084"/>
    <n v="930"/>
    <s v="Inv Booked"/>
    <s v="2480000401"/>
    <s v="Verkoop"/>
    <n v="170"/>
    <s v="Transport drops zone"/>
    <s v="9 - verwerkt"/>
    <n v="0"/>
    <m/>
    <d v="2023-05-05T00:00:00"/>
    <s v="DROP"/>
    <s v="0001010909723400107372_007"/>
    <m/>
    <m/>
    <m/>
    <s v="EUR"/>
    <n v="44.37"/>
    <s v="EUR"/>
    <n v="44.37"/>
    <s v="EUR"/>
    <n v="44.37"/>
    <n v="44.37"/>
    <n v="0"/>
    <s v="N"/>
    <n v="1223000529"/>
    <d v="2023-06-15T00:00:00"/>
    <m/>
    <d v="2023-05-05T00:00:00"/>
    <s v="00:00"/>
    <s v="23:59"/>
    <d v="2023-05-05T00:00:00"/>
    <s v="15:30"/>
    <s v="15:30"/>
    <n v="1.6"/>
    <s v="ce"/>
    <n v="1630"/>
    <n v="1.6"/>
    <n v="2"/>
    <s v="Kuehne+Nagel Tiel 3 Standpl"/>
    <s v="De Diepert 5"/>
    <s v="Tiel"/>
    <s v="4004 MA"/>
    <s v="NL"/>
    <x v="2"/>
    <s v="Pegasusweg 1"/>
    <x v="3"/>
    <s v="5015BZ"/>
    <s v="NL"/>
    <s v="2480000401"/>
    <s v="0107372_007"/>
    <s v="31V"/>
    <s v="NL001131849B01"/>
    <n v="2"/>
    <n v="0"/>
    <n v="44.37"/>
    <s v="N"/>
    <s v="Peter Appel Transport B.V."/>
    <n v="36622"/>
    <d v="2023-05-05T00:00:00"/>
    <s v="16:39:00"/>
    <n v="0"/>
    <x v="4"/>
    <x v="17"/>
    <n v="5"/>
    <x v="3"/>
    <n v="1"/>
    <n v="1.6"/>
    <x v="2"/>
    <n v="44.37"/>
    <n v="0"/>
    <n v="44.37"/>
  </r>
  <r>
    <s v="COLGATE 3800 DEB."/>
    <s v="Colgate-Palmolive Nederland BV"/>
    <s v="101t"/>
    <n v="101090972343"/>
    <n v="101030167085"/>
    <n v="930"/>
    <s v="Inv Booked"/>
    <s v="2480000400"/>
    <s v="Verkoop"/>
    <n v="170"/>
    <s v="Transport drops zone"/>
    <s v="9 - verwerkt"/>
    <n v="0"/>
    <m/>
    <d v="2023-05-05T00:00:00"/>
    <s v="DROP"/>
    <s v="0001010909723430107377_002"/>
    <m/>
    <m/>
    <m/>
    <s v="EUR"/>
    <n v="55.36"/>
    <s v="EUR"/>
    <n v="55.36"/>
    <s v="EUR"/>
    <n v="55.36"/>
    <n v="55.36"/>
    <n v="0"/>
    <s v="N"/>
    <n v="1223000529"/>
    <d v="2023-06-15T00:00:00"/>
    <m/>
    <d v="2023-05-05T00:00:00"/>
    <s v="00:00"/>
    <s v="23:59"/>
    <d v="2023-05-05T00:00:00"/>
    <s v="14:00"/>
    <s v="14:00"/>
    <n v="8"/>
    <s v="ce"/>
    <n v="10632"/>
    <n v="8"/>
    <n v="17"/>
    <s v="Kuehne+Nagel Tiel 3 Standpl"/>
    <s v="De Diepert 5"/>
    <s v="Tiel"/>
    <s v="4004 MA"/>
    <s v="NL"/>
    <x v="14"/>
    <s v="Rood 24"/>
    <x v="17"/>
    <s v="6666LT"/>
    <s v="NL"/>
    <s v="2480000400"/>
    <s v="0107377_002"/>
    <s v="31V"/>
    <s v="NL001131849B01"/>
    <n v="2"/>
    <n v="0"/>
    <n v="55.36"/>
    <s v="N"/>
    <s v="Peter Appel Transport B.V."/>
    <n v="36622"/>
    <d v="2023-05-05T00:00:00"/>
    <s v="14:54:00"/>
    <n v="0"/>
    <x v="4"/>
    <x v="17"/>
    <n v="5"/>
    <x v="15"/>
    <n v="1"/>
    <n v="26.4"/>
    <x v="5"/>
    <n v="182.69"/>
    <n v="0"/>
    <n v="182.69"/>
  </r>
  <r>
    <s v="COLGATE 3800 DEB."/>
    <s v="Colgate-Palmolive Nederland BV"/>
    <s v="101t"/>
    <n v="101090972343"/>
    <n v="101030167080"/>
    <n v="930"/>
    <s v="Inv Booked"/>
    <s v="2480000403"/>
    <s v="Verkoop"/>
    <n v="170"/>
    <s v="Transport drops zone"/>
    <s v="9 - verwerkt"/>
    <n v="0"/>
    <m/>
    <d v="2023-05-05T00:00:00"/>
    <s v="DROP"/>
    <s v="0001010909723430107377_002"/>
    <m/>
    <m/>
    <m/>
    <s v="EUR"/>
    <n v="127.33"/>
    <s v="EUR"/>
    <n v="127.33"/>
    <s v="EUR"/>
    <n v="127.33"/>
    <n v="127.33"/>
    <n v="0"/>
    <s v="N"/>
    <n v="1223000529"/>
    <d v="2023-06-15T00:00:00"/>
    <m/>
    <d v="2023-05-05T00:00:00"/>
    <s v="00:00"/>
    <s v="23:59"/>
    <d v="2023-05-05T00:00:00"/>
    <s v="14:00"/>
    <s v="14:00"/>
    <n v="18.399999999999999"/>
    <s v="ce"/>
    <n v="14417"/>
    <n v="18.399999999999999"/>
    <n v="30"/>
    <s v="Kuehne+Nagel Tiel 3 Standpl"/>
    <s v="De Diepert 5"/>
    <s v="Tiel"/>
    <s v="4004 MA"/>
    <s v="NL"/>
    <x v="14"/>
    <s v="Rood 24"/>
    <x v="17"/>
    <s v="6666LT"/>
    <s v="NL"/>
    <s v="2480000403"/>
    <s v="0107377_002"/>
    <s v="31V"/>
    <s v="NL001131849B01"/>
    <n v="2"/>
    <n v="0"/>
    <n v="127.33"/>
    <s v="N"/>
    <s v="Peter Appel Transport B.V."/>
    <n v="36622"/>
    <d v="2023-05-05T00:00:00"/>
    <s v="14:54:00"/>
    <n v="0"/>
    <x v="4"/>
    <x v="17"/>
    <n v="5"/>
    <x v="15"/>
    <n v="0"/>
    <s v=""/>
    <x v="5"/>
    <s v=""/>
    <n v="0"/>
    <s v=""/>
  </r>
  <r>
    <s v="COLGATE 3800 DEB."/>
    <s v="Colgate-Palmolive Nederland BV"/>
    <s v="101t"/>
    <n v="101090973643"/>
    <n v="101030167141"/>
    <n v="930"/>
    <s v="Inv Booked"/>
    <s v="2480000852"/>
    <s v="Verkoop"/>
    <n v="170"/>
    <s v="Transport drops zone"/>
    <s v="9 - verwerkt"/>
    <n v="0"/>
    <m/>
    <d v="2023-05-06T00:00:00"/>
    <s v="DROP"/>
    <s v="0001010909736430108069_002"/>
    <m/>
    <m/>
    <m/>
    <s v="EUR"/>
    <n v="149.41"/>
    <s v="EUR"/>
    <n v="149.41"/>
    <s v="EUR"/>
    <n v="149.41"/>
    <n v="149.41"/>
    <n v="0"/>
    <s v="N"/>
    <n v="1223000529"/>
    <d v="2023-06-15T00:00:00"/>
    <m/>
    <d v="2023-05-06T00:00:00"/>
    <s v="00:00"/>
    <s v="23:59"/>
    <d v="2023-05-06T00:00:00"/>
    <s v="06:00"/>
    <s v="07:00"/>
    <n v="26"/>
    <s v="ce"/>
    <n v="6785"/>
    <n v="26.4"/>
    <n v="16"/>
    <s v="Kuehne+Nagel Tiel 3 Standpl"/>
    <s v="De Diepert 5"/>
    <s v="Tiel"/>
    <s v="4004 MA"/>
    <s v="NL"/>
    <x v="2"/>
    <s v="Randweg 2"/>
    <x v="6"/>
    <s v="4191 NN"/>
    <s v="NL"/>
    <s v="2480000852"/>
    <s v="0108069_002"/>
    <s v="31V"/>
    <s v="NL001131849B01"/>
    <n v="2"/>
    <n v="0"/>
    <n v="149.41"/>
    <s v="N"/>
    <s v="Peter Appel Transport B.V."/>
    <n v="36622"/>
    <d v="2023-05-06T00:00:00"/>
    <s v="06:09:00"/>
    <n v="0"/>
    <x v="5"/>
    <x v="17"/>
    <n v="5"/>
    <x v="6"/>
    <n v="1"/>
    <n v="26.4"/>
    <x v="2"/>
    <n v="149.41"/>
    <n v="0"/>
    <n v="149.41"/>
  </r>
  <r>
    <s v="COLGATE 3800 DEB."/>
    <s v="Colgate-Palmolive Nederland BV"/>
    <s v="101t"/>
    <n v="101090973642"/>
    <n v="101030167137"/>
    <n v="930"/>
    <s v="Inv Booked"/>
    <s v="2480000851"/>
    <s v="Verkoop"/>
    <n v="170"/>
    <s v="Transport drops zone"/>
    <s v="9 - verwerkt"/>
    <n v="0"/>
    <m/>
    <d v="2023-05-06T00:00:00"/>
    <s v="DROP"/>
    <s v="0001010909736420108068_002"/>
    <m/>
    <m/>
    <m/>
    <s v="EUR"/>
    <n v="182.69"/>
    <s v="EUR"/>
    <n v="182.69"/>
    <s v="EUR"/>
    <n v="182.69"/>
    <n v="182.69"/>
    <n v="0"/>
    <s v="N"/>
    <n v="1223000529"/>
    <d v="2023-06-15T00:00:00"/>
    <m/>
    <d v="2023-05-06T00:00:00"/>
    <s v="00:00"/>
    <s v="23:59"/>
    <d v="2023-05-06T00:00:00"/>
    <s v="07:00"/>
    <s v="07:00"/>
    <n v="26"/>
    <s v="ce"/>
    <n v="15504"/>
    <n v="26.4"/>
    <n v="33"/>
    <s v="Kuehne+Nagel Tiel 3 Standpl"/>
    <s v="De Diepert 5"/>
    <s v="Tiel"/>
    <s v="4004 MA"/>
    <s v="NL"/>
    <x v="14"/>
    <s v="Rood 24"/>
    <x v="17"/>
    <s v="6666LT"/>
    <s v="NL"/>
    <s v="2480000851"/>
    <s v="0108068_002"/>
    <s v="31V"/>
    <s v="NL001131849B01"/>
    <n v="2"/>
    <n v="0"/>
    <n v="182.69"/>
    <s v="N"/>
    <s v="Peter Appel Transport B.V."/>
    <n v="36622"/>
    <d v="2023-05-06T00:00:00"/>
    <s v="07:43:00"/>
    <n v="0"/>
    <x v="5"/>
    <x v="17"/>
    <n v="5"/>
    <x v="15"/>
    <n v="1"/>
    <n v="26.4"/>
    <x v="5"/>
    <n v="182.69"/>
    <n v="0"/>
    <n v="182.69"/>
  </r>
  <r>
    <s v="COLGATE 3800 DEB."/>
    <s v="Colgate-Palmolive Nederland BV"/>
    <s v="101t"/>
    <n v="101090973378"/>
    <n v="101030167128"/>
    <n v="930"/>
    <s v="Inv Booked"/>
    <s v="0240111018"/>
    <s v="Verkoop"/>
    <n v="170"/>
    <s v="Transport drops zone"/>
    <s v="9 - verwerkt"/>
    <n v="0"/>
    <m/>
    <d v="2023-05-08T00:00:00"/>
    <s v="DROP"/>
    <s v="0001010909733780107871_002"/>
    <m/>
    <m/>
    <m/>
    <s v="EUR"/>
    <n v="8.34"/>
    <s v="EUR"/>
    <n v="8.34"/>
    <s v="EUR"/>
    <n v="8.34"/>
    <n v="8.34"/>
    <n v="0"/>
    <s v="N"/>
    <n v="1223000529"/>
    <d v="2023-06-15T00:00:00"/>
    <m/>
    <d v="2023-05-08T00:00:00"/>
    <s v="00:00"/>
    <s v="23:59"/>
    <d v="2023-05-08T00:00:00"/>
    <s v="18:15"/>
    <s v="19:15"/>
    <n v="0.8"/>
    <s v="ce"/>
    <n v="145"/>
    <n v="0.8"/>
    <n v="0"/>
    <s v="Kuehne+Nagel Tiel 3 Standpl"/>
    <s v="De Diepert 5"/>
    <s v="Tiel"/>
    <s v="4004 MA"/>
    <s v="NL"/>
    <x v="55"/>
    <s v="Ravenswade 14"/>
    <x v="26"/>
    <s v="3439 LD"/>
    <s v="NL"/>
    <s v="0240111018"/>
    <s v="0107871_002"/>
    <s v="31V"/>
    <s v="NL001131849B01"/>
    <n v="2"/>
    <n v="0"/>
    <n v="8.34"/>
    <s v="N"/>
    <s v="Peter Appel Transport B.V."/>
    <n v="36622"/>
    <d v="2023-05-08T00:00:00"/>
    <s v="19:35:00"/>
    <n v="0"/>
    <x v="0"/>
    <x v="18"/>
    <n v="5"/>
    <x v="22"/>
    <n v="1"/>
    <n v="15.200000000000001"/>
    <x v="7"/>
    <n v="158.39000000000001"/>
    <n v="0"/>
    <n v="158.39000000000001"/>
  </r>
  <r>
    <s v="COLGATE 3800 DEB."/>
    <s v="Colgate-Palmolive Nederland BV"/>
    <s v="101t"/>
    <n v="101090973378"/>
    <n v="101030167129"/>
    <n v="930"/>
    <s v="Inv Booked"/>
    <s v="0240111017"/>
    <s v="Verkoop"/>
    <n v="170"/>
    <s v="Transport drops zone"/>
    <s v="9 - verwerkt"/>
    <n v="0"/>
    <m/>
    <d v="2023-05-08T00:00:00"/>
    <s v="DROP"/>
    <s v="0001010909733780107871_002"/>
    <m/>
    <m/>
    <m/>
    <s v="EUR"/>
    <n v="8.34"/>
    <s v="EUR"/>
    <n v="8.34"/>
    <s v="EUR"/>
    <n v="8.34"/>
    <n v="8.34"/>
    <n v="0"/>
    <s v="N"/>
    <n v="1223000529"/>
    <d v="2023-06-15T00:00:00"/>
    <m/>
    <d v="2023-05-08T00:00:00"/>
    <s v="00:00"/>
    <s v="23:59"/>
    <d v="2023-05-08T00:00:00"/>
    <s v="18:15"/>
    <s v="19:15"/>
    <n v="0.8"/>
    <s v="ce"/>
    <n v="560"/>
    <n v="0.8"/>
    <n v="0"/>
    <s v="Kuehne+Nagel Tiel 3 Standpl"/>
    <s v="De Diepert 5"/>
    <s v="Tiel"/>
    <s v="4004 MA"/>
    <s v="NL"/>
    <x v="55"/>
    <s v="Ravenswade 14"/>
    <x v="26"/>
    <s v="3439 LD"/>
    <s v="NL"/>
    <s v="0240111017"/>
    <s v="0107871_002"/>
    <s v="31V"/>
    <s v="NL001131849B01"/>
    <n v="2"/>
    <n v="0"/>
    <n v="8.34"/>
    <s v="N"/>
    <s v="Peter Appel Transport B.V."/>
    <n v="36622"/>
    <d v="2023-05-08T00:00:00"/>
    <s v="19:35:00"/>
    <n v="0"/>
    <x v="0"/>
    <x v="18"/>
    <n v="5"/>
    <x v="22"/>
    <n v="0"/>
    <s v=""/>
    <x v="7"/>
    <s v=""/>
    <n v="0"/>
    <s v=""/>
  </r>
  <r>
    <s v="COLGATE 3800 DEB."/>
    <s v="Colgate-Palmolive Nederland BV"/>
    <s v="101t"/>
    <n v="101090972892"/>
    <n v="101030167130"/>
    <n v="930"/>
    <s v="Inv Booked"/>
    <s v="2480000841"/>
    <s v="Verkoop"/>
    <n v="170"/>
    <s v="Transport drops zone"/>
    <s v="9 - verwerkt"/>
    <n v="0"/>
    <m/>
    <d v="2023-05-08T00:00:00"/>
    <s v="DROP"/>
    <s v="0001010909728920107719_002"/>
    <m/>
    <m/>
    <m/>
    <s v="EUR"/>
    <n v="183.96"/>
    <s v="EUR"/>
    <n v="183.96"/>
    <s v="EUR"/>
    <n v="183.96"/>
    <n v="183.96"/>
    <n v="0"/>
    <s v="N"/>
    <n v="1223000529"/>
    <d v="2023-06-15T00:00:00"/>
    <m/>
    <d v="2023-05-08T00:00:00"/>
    <s v="00:00"/>
    <s v="23:59"/>
    <d v="2023-05-08T00:00:00"/>
    <s v="12:00"/>
    <s v="13:00"/>
    <n v="12"/>
    <s v="ce"/>
    <n v="9550"/>
    <n v="12"/>
    <n v="18"/>
    <s v="Kuehne+Nagel Tiel 3 Standpl"/>
    <s v="De Diepert 5"/>
    <s v="Tiel"/>
    <s v="4004 MA"/>
    <s v="NL"/>
    <x v="16"/>
    <s v="Rijnland 4"/>
    <x v="19"/>
    <s v="1948RL"/>
    <s v="NL"/>
    <s v="2480000841"/>
    <s v="0107719_002"/>
    <s v="31V"/>
    <s v="NL001131849B01"/>
    <n v="2"/>
    <n v="0"/>
    <n v="183.96"/>
    <s v="N"/>
    <s v="Peter Appel Transport B.V."/>
    <n v="36622"/>
    <d v="2023-05-08T00:00:00"/>
    <s v="13:31:00"/>
    <n v="1"/>
    <x v="0"/>
    <x v="18"/>
    <n v="5"/>
    <x v="17"/>
    <n v="1"/>
    <n v="12"/>
    <x v="0"/>
    <n v="183.96"/>
    <n v="0"/>
    <n v="183.96"/>
  </r>
  <r>
    <s v="COLGATE 3800 DEB."/>
    <s v="Colgate-Palmolive Nederland BV"/>
    <s v="101t"/>
    <n v="101090973373"/>
    <n v="101030167131"/>
    <n v="930"/>
    <s v="Inv Booked"/>
    <s v="2480000840"/>
    <s v="Verkoop"/>
    <n v="170"/>
    <s v="Transport drops zone"/>
    <s v="9 - verwerkt"/>
    <n v="0"/>
    <m/>
    <d v="2023-05-08T00:00:00"/>
    <s v="DROP"/>
    <s v="0001010909733730107866_002"/>
    <m/>
    <m/>
    <m/>
    <s v="EUR"/>
    <n v="23.99"/>
    <s v="EUR"/>
    <n v="23.99"/>
    <s v="EUR"/>
    <n v="23.99"/>
    <n v="23.99"/>
    <n v="0"/>
    <s v="N"/>
    <n v="1223000529"/>
    <d v="2023-06-15T00:00:00"/>
    <m/>
    <d v="2023-05-08T00:00:00"/>
    <s v="00:00"/>
    <s v="23:59"/>
    <d v="2023-05-08T00:00:00"/>
    <s v="09:00"/>
    <s v="16:00"/>
    <n v="1.6"/>
    <s v="ce"/>
    <n v="379"/>
    <n v="1.6"/>
    <n v="0"/>
    <s v="Kuehne+Nagel Tiel 3 Standpl"/>
    <s v="De Diepert 5"/>
    <s v="Tiel"/>
    <s v="4004 MA"/>
    <s v="NL"/>
    <x v="100"/>
    <s v="KABELWEG 32"/>
    <x v="13"/>
    <s v="1014BB"/>
    <s v="NL"/>
    <s v="2480000840"/>
    <s v="0107866_002"/>
    <s v="31V"/>
    <s v="NL001131849B01"/>
    <n v="2"/>
    <n v="0"/>
    <n v="23.99"/>
    <s v="N"/>
    <s v="Peter Appel Transport B.V."/>
    <n v="36622"/>
    <d v="2023-05-08T00:00:00"/>
    <s v="08:39:00"/>
    <n v="0"/>
    <x v="0"/>
    <x v="18"/>
    <n v="5"/>
    <x v="11"/>
    <n v="1"/>
    <n v="6.4"/>
    <x v="0"/>
    <n v="95.949999999999989"/>
    <n v="0"/>
    <n v="95.949999999999989"/>
  </r>
  <r>
    <s v="COLGATE 3800 DEB."/>
    <s v="Colgate-Palmolive Nederland BV"/>
    <s v="101t"/>
    <n v="101090972889"/>
    <n v="101030167132"/>
    <n v="930"/>
    <s v="Inv Booked"/>
    <s v="2480000842"/>
    <s v="Verkoop"/>
    <n v="170"/>
    <s v="Transport drops zone"/>
    <s v="9 - verwerkt"/>
    <n v="0"/>
    <m/>
    <d v="2023-05-08T00:00:00"/>
    <s v="DROP"/>
    <s v="0001010909728890107717_003"/>
    <m/>
    <m/>
    <m/>
    <s v="EUR"/>
    <n v="73.7"/>
    <s v="EUR"/>
    <n v="73.7"/>
    <s v="EUR"/>
    <n v="73.7"/>
    <n v="73.7"/>
    <n v="0"/>
    <s v="N"/>
    <n v="1223000529"/>
    <d v="2023-06-15T00:00:00"/>
    <m/>
    <d v="2023-05-08T00:00:00"/>
    <s v="00:00"/>
    <s v="23:59"/>
    <d v="2023-05-08T00:00:00"/>
    <s v="08:00"/>
    <s v="16:00"/>
    <n v="3.2"/>
    <s v="ce"/>
    <n v="2180"/>
    <n v="3.2"/>
    <n v="3"/>
    <s v="Kuehne+Nagel Tiel 3 Standpl"/>
    <s v="De Diepert 5"/>
    <s v="Tiel"/>
    <s v="4004 MA"/>
    <s v="NL"/>
    <x v="77"/>
    <s v="Zilverstraat 31"/>
    <x v="56"/>
    <s v="2544EJ"/>
    <s v="NL"/>
    <s v="2480000842"/>
    <s v="0107717_003"/>
    <s v="31V"/>
    <s v="NL001131849B01"/>
    <n v="2"/>
    <n v="0"/>
    <n v="73.7"/>
    <s v="N"/>
    <s v="Peter Appel Transport B.V."/>
    <n v="36622"/>
    <d v="2023-05-08T00:00:00"/>
    <s v="15:15:00"/>
    <n v="0"/>
    <x v="0"/>
    <x v="18"/>
    <n v="5"/>
    <x v="40"/>
    <n v="1"/>
    <n v="3.2"/>
    <x v="6"/>
    <n v="73.7"/>
    <n v="0"/>
    <n v="73.7"/>
  </r>
  <r>
    <s v="COLGATE 3800 DEB."/>
    <s v="Colgate-Palmolive Nederland BV"/>
    <s v="101t"/>
    <n v="101090972882"/>
    <n v="101030167133"/>
    <n v="930"/>
    <s v="Inv Booked"/>
    <s v="2480000843"/>
    <s v="Verkoop"/>
    <n v="170"/>
    <s v="Transport drops zone"/>
    <s v="9 - verwerkt"/>
    <n v="0"/>
    <m/>
    <d v="2023-05-08T00:00:00"/>
    <s v="DROP"/>
    <s v="0001010909728820107710_003"/>
    <m/>
    <m/>
    <m/>
    <s v="EUR"/>
    <n v="84.9"/>
    <s v="EUR"/>
    <n v="84.9"/>
    <s v="EUR"/>
    <n v="84.9"/>
    <n v="84.9"/>
    <n v="0"/>
    <s v="N"/>
    <n v="1223000529"/>
    <d v="2023-06-15T00:00:00"/>
    <m/>
    <d v="2023-05-08T00:00:00"/>
    <s v="00:00"/>
    <s v="23:59"/>
    <d v="2023-05-08T00:00:00"/>
    <s v="07:00"/>
    <s v="14:00"/>
    <n v="5.6"/>
    <s v="ce"/>
    <n v="3879"/>
    <n v="5.6"/>
    <n v="6"/>
    <s v="Kuehne+Nagel Tiel 3 Standpl"/>
    <s v="De Diepert 5"/>
    <s v="Tiel"/>
    <s v="4004 MA"/>
    <s v="NL"/>
    <x v="54"/>
    <s v="Zijlweg 18"/>
    <x v="45"/>
    <s v="5145NR"/>
    <s v="NL"/>
    <s v="2480000843"/>
    <s v="0107710_003"/>
    <s v="31V"/>
    <s v="NL001131849B01"/>
    <n v="2"/>
    <n v="0"/>
    <n v="84.9"/>
    <s v="N"/>
    <s v="Peter Appel Transport B.V."/>
    <n v="36622"/>
    <d v="2023-05-08T00:00:00"/>
    <s v="12:40:00"/>
    <n v="0"/>
    <x v="0"/>
    <x v="18"/>
    <n v="5"/>
    <x v="36"/>
    <n v="1"/>
    <n v="5.6"/>
    <x v="3"/>
    <n v="84.9"/>
    <n v="0"/>
    <n v="84.9"/>
  </r>
  <r>
    <s v="COLGATE 3800 DEB."/>
    <s v="Colgate-Palmolive Nederland BV"/>
    <s v="101t"/>
    <n v="101090973373"/>
    <n v="101030167134"/>
    <n v="930"/>
    <s v="Inv Booked"/>
    <s v="2480000845"/>
    <s v="Verkoop"/>
    <n v="170"/>
    <s v="Transport drops zone"/>
    <s v="9 - verwerkt"/>
    <n v="0"/>
    <m/>
    <d v="2023-05-08T00:00:00"/>
    <s v="DROP"/>
    <s v="0001010909733730107866_002"/>
    <m/>
    <m/>
    <m/>
    <s v="EUR"/>
    <n v="71.959999999999994"/>
    <s v="EUR"/>
    <n v="71.959999999999994"/>
    <s v="EUR"/>
    <n v="71.959999999999994"/>
    <n v="71.959999999999994"/>
    <n v="0"/>
    <s v="N"/>
    <n v="1223000529"/>
    <d v="2023-06-15T00:00:00"/>
    <m/>
    <d v="2023-05-08T00:00:00"/>
    <s v="00:00"/>
    <s v="23:59"/>
    <d v="2023-05-08T00:00:00"/>
    <s v="09:00"/>
    <s v="16:00"/>
    <n v="4.8"/>
    <s v="ce"/>
    <n v="3121"/>
    <n v="4.8"/>
    <n v="3"/>
    <s v="Kuehne+Nagel Tiel 3 Standpl"/>
    <s v="De Diepert 5"/>
    <s v="Tiel"/>
    <s v="4004 MA"/>
    <s v="NL"/>
    <x v="100"/>
    <s v="KABELWEG 32"/>
    <x v="13"/>
    <s v="1014BB"/>
    <s v="NL"/>
    <s v="2480000845"/>
    <s v="0107866_002"/>
    <s v="31V"/>
    <s v="NL001131849B01"/>
    <n v="2"/>
    <n v="0"/>
    <n v="71.959999999999994"/>
    <s v="N"/>
    <s v="Peter Appel Transport B.V."/>
    <n v="36622"/>
    <d v="2023-05-08T00:00:00"/>
    <s v="08:39:00"/>
    <n v="0"/>
    <x v="0"/>
    <x v="18"/>
    <n v="5"/>
    <x v="11"/>
    <n v="0"/>
    <s v=""/>
    <x v="0"/>
    <s v=""/>
    <n v="0"/>
    <s v=""/>
  </r>
  <r>
    <s v="COLGATE 3800 DEB."/>
    <s v="Colgate-Palmolive Nederland BV"/>
    <s v="101t"/>
    <n v="101090973486"/>
    <n v="101030167135"/>
    <n v="930"/>
    <s v="Inv Booked"/>
    <s v="2480000839"/>
    <s v="Verkoop"/>
    <n v="170"/>
    <s v="Transport drops zone"/>
    <s v="9 - verwerkt"/>
    <n v="0"/>
    <m/>
    <d v="2023-05-08T00:00:00"/>
    <s v="DROP"/>
    <s v="0001010909734860107997_003"/>
    <m/>
    <m/>
    <m/>
    <s v="EUR"/>
    <n v="28.86"/>
    <s v="EUR"/>
    <n v="28.86"/>
    <s v="EUR"/>
    <n v="28.86"/>
    <n v="28.86"/>
    <n v="0"/>
    <s v="N"/>
    <n v="1223000529"/>
    <d v="2023-06-15T00:00:00"/>
    <m/>
    <d v="2023-05-08T00:00:00"/>
    <s v="00:00"/>
    <s v="23:59"/>
    <d v="2023-05-08T00:00:00"/>
    <s v="13:00"/>
    <s v="21:30"/>
    <n v="0.8"/>
    <s v="ce"/>
    <n v="184"/>
    <n v="0.8"/>
    <n v="0"/>
    <s v="Kuehne+Nagel Tiel 3 Standpl"/>
    <s v="De Diepert 5"/>
    <s v="Tiel"/>
    <s v="4004 MA"/>
    <s v="NL"/>
    <x v="4"/>
    <s v="Edisonstraat 2"/>
    <x v="5"/>
    <s v="3861NE"/>
    <s v="NL"/>
    <s v="2480000839"/>
    <s v="0107997_003"/>
    <s v="31V"/>
    <s v="NL001131849B01"/>
    <n v="2"/>
    <n v="0"/>
    <n v="28.86"/>
    <s v="N"/>
    <s v="Peter Appel Transport B.V."/>
    <n v="36622"/>
    <d v="2023-05-08T00:00:00"/>
    <s v="15:07:00"/>
    <n v="0"/>
    <x v="0"/>
    <x v="18"/>
    <n v="5"/>
    <x v="5"/>
    <n v="1"/>
    <n v="0.8"/>
    <x v="3"/>
    <n v="28.86"/>
    <n v="0"/>
    <n v="28.86"/>
  </r>
  <r>
    <s v="COLGATE 3800 DEB."/>
    <s v="Colgate-Palmolive Nederland BV"/>
    <s v="101t"/>
    <n v="101090972882"/>
    <n v="101030167136"/>
    <n v="930"/>
    <s v="Inv Booked"/>
    <s v="2480000850"/>
    <s v="Verkoop"/>
    <n v="170"/>
    <s v="Transport drops zone"/>
    <s v="9 - verwerkt"/>
    <n v="0"/>
    <m/>
    <d v="2023-05-08T00:00:00"/>
    <s v="DROP"/>
    <s v="0001010909728820107710_005"/>
    <m/>
    <m/>
    <m/>
    <s v="EUR"/>
    <n v="28.67"/>
    <s v="EUR"/>
    <n v="28.67"/>
    <s v="EUR"/>
    <n v="28.67"/>
    <n v="28.67"/>
    <n v="0"/>
    <s v="N"/>
    <n v="1223000529"/>
    <d v="2023-06-15T00:00:00"/>
    <m/>
    <d v="2023-05-08T00:00:00"/>
    <s v="00:00"/>
    <s v="23:59"/>
    <d v="2023-05-08T00:00:00"/>
    <s v="11:30"/>
    <s v="12:30"/>
    <n v="0.8"/>
    <s v="ce"/>
    <n v="345"/>
    <n v="0.8"/>
    <n v="0"/>
    <s v="Kuehne+Nagel Tiel 3 Standpl"/>
    <s v="De Diepert 5"/>
    <s v="Tiel"/>
    <s v="4004 MA"/>
    <s v="NL"/>
    <x v="6"/>
    <s v="Insulindeweg 1"/>
    <x v="9"/>
    <s v="1462MJ"/>
    <s v="NL"/>
    <s v="2480000850"/>
    <s v="0107710_005"/>
    <s v="31V"/>
    <s v="NL001131849B01"/>
    <n v="2"/>
    <n v="0"/>
    <n v="28.67"/>
    <s v="N"/>
    <s v="Peter Appel Transport B.V."/>
    <n v="36622"/>
    <d v="2023-05-08T00:00:00"/>
    <s v="13:44:00"/>
    <n v="0"/>
    <x v="0"/>
    <x v="18"/>
    <n v="5"/>
    <x v="8"/>
    <n v="1"/>
    <n v="0.8"/>
    <x v="3"/>
    <n v="28.67"/>
    <n v="0"/>
    <n v="28.67"/>
  </r>
  <r>
    <s v="COLGATE 3800 DEB."/>
    <s v="Colgate-Palmolive Nederland BV"/>
    <s v="101t"/>
    <n v="101090973378"/>
    <n v="101030167138"/>
    <n v="930"/>
    <s v="Inv Booked"/>
    <s v="2480000846"/>
    <s v="Verkoop"/>
    <n v="170"/>
    <s v="Transport drops zone"/>
    <s v="9 - verwerkt"/>
    <n v="0"/>
    <m/>
    <d v="2023-05-08T00:00:00"/>
    <s v="DROP"/>
    <s v="0001010909733780107871_002"/>
    <m/>
    <m/>
    <m/>
    <s v="EUR"/>
    <n v="33.340000000000003"/>
    <s v="EUR"/>
    <n v="33.340000000000003"/>
    <s v="EUR"/>
    <n v="33.340000000000003"/>
    <n v="33.340000000000003"/>
    <n v="0"/>
    <s v="N"/>
    <n v="1223000529"/>
    <d v="2023-06-15T00:00:00"/>
    <m/>
    <d v="2023-05-08T00:00:00"/>
    <s v="00:00"/>
    <s v="23:59"/>
    <d v="2023-05-08T00:00:00"/>
    <s v="18:15"/>
    <s v="19:15"/>
    <n v="3.2"/>
    <s v="ce"/>
    <n v="3543"/>
    <n v="3.2"/>
    <n v="6"/>
    <s v="Kuehne+Nagel Tiel 3 Standpl"/>
    <s v="De Diepert 5"/>
    <s v="Tiel"/>
    <s v="4004 MA"/>
    <s v="NL"/>
    <x v="24"/>
    <s v="Ravenswade 14"/>
    <x v="26"/>
    <s v="3439 LD"/>
    <s v="NL"/>
    <s v="2480000846"/>
    <s v="0107871_002"/>
    <s v="31V"/>
    <s v="NL001131849B01"/>
    <n v="2"/>
    <n v="0"/>
    <n v="33.340000000000003"/>
    <s v="N"/>
    <s v="Peter Appel Transport B.V."/>
    <n v="36622"/>
    <d v="2023-05-08T00:00:00"/>
    <s v="19:35:00"/>
    <n v="0"/>
    <x v="0"/>
    <x v="18"/>
    <n v="5"/>
    <x v="22"/>
    <n v="0"/>
    <s v=""/>
    <x v="7"/>
    <s v=""/>
    <n v="0"/>
    <s v=""/>
  </r>
  <r>
    <s v="COLGATE 3800 DEB."/>
    <s v="Colgate-Palmolive Nederland BV"/>
    <s v="101t"/>
    <n v="101090973486"/>
    <n v="101030167139"/>
    <n v="930"/>
    <s v="Inv Booked"/>
    <s v="2480000844"/>
    <s v="Verkoop"/>
    <n v="170"/>
    <s v="Transport drops zone"/>
    <s v="9 - verwerkt"/>
    <n v="0"/>
    <m/>
    <d v="2023-05-08T00:00:00"/>
    <s v="DROP"/>
    <s v="0001010909734860107997_002"/>
    <m/>
    <m/>
    <m/>
    <s v="EUR"/>
    <n v="49.36"/>
    <s v="EUR"/>
    <n v="49.36"/>
    <s v="EUR"/>
    <n v="49.36"/>
    <n v="49.36"/>
    <n v="0"/>
    <s v="N"/>
    <n v="1223000529"/>
    <d v="2023-06-15T00:00:00"/>
    <m/>
    <d v="2023-05-08T00:00:00"/>
    <s v="00:00"/>
    <s v="23:59"/>
    <d v="2023-05-08T00:00:00"/>
    <s v="13:00"/>
    <s v="21:30"/>
    <n v="1.6"/>
    <s v="ce"/>
    <n v="603"/>
    <n v="1.6"/>
    <n v="0"/>
    <s v="Kuehne+Nagel Tiel 3 Standpl"/>
    <s v="De Diepert 5"/>
    <s v="Tiel"/>
    <s v="4004 MA"/>
    <s v="NL"/>
    <x v="4"/>
    <s v="Watergoorweg 81"/>
    <x v="5"/>
    <s v="3861MA"/>
    <s v="NL"/>
    <s v="2480000844"/>
    <s v="0107997_002"/>
    <s v="31V"/>
    <s v="NL001131849B01"/>
    <n v="2"/>
    <n v="0"/>
    <n v="49.36"/>
    <s v="N"/>
    <s v="Peter Appel Transport B.V."/>
    <n v="36622"/>
    <d v="2023-05-08T00:00:00"/>
    <s v="14:41:00"/>
    <n v="0"/>
    <x v="0"/>
    <x v="18"/>
    <n v="5"/>
    <x v="5"/>
    <n v="1"/>
    <n v="1.6"/>
    <x v="3"/>
    <n v="49.36"/>
    <n v="0"/>
    <n v="49.36"/>
  </r>
  <r>
    <s v="COLGATE 3800 DEB."/>
    <s v="Colgate-Palmolive Nederland BV"/>
    <s v="101t"/>
    <n v="101090973378"/>
    <n v="101030167140"/>
    <n v="930"/>
    <s v="Inv Booked"/>
    <s v="2480000847"/>
    <s v="Verkoop"/>
    <n v="170"/>
    <s v="Transport drops zone"/>
    <s v="9 - verwerkt"/>
    <n v="0"/>
    <m/>
    <d v="2023-05-08T00:00:00"/>
    <s v="DROP"/>
    <s v="0001010909733780107871_002"/>
    <m/>
    <m/>
    <m/>
    <s v="EUR"/>
    <n v="108.37"/>
    <s v="EUR"/>
    <n v="108.37"/>
    <s v="EUR"/>
    <n v="108.37"/>
    <n v="108.37"/>
    <n v="0"/>
    <s v="N"/>
    <n v="1223000529"/>
    <d v="2023-06-15T00:00:00"/>
    <m/>
    <d v="2023-05-08T00:00:00"/>
    <s v="00:00"/>
    <s v="23:59"/>
    <d v="2023-05-08T00:00:00"/>
    <s v="18:15"/>
    <s v="19:15"/>
    <n v="10.4"/>
    <s v="ce"/>
    <n v="8646"/>
    <n v="10.4"/>
    <n v="17"/>
    <s v="Kuehne+Nagel Tiel 3 Standpl"/>
    <s v="De Diepert 5"/>
    <s v="Tiel"/>
    <s v="4004 MA"/>
    <s v="NL"/>
    <x v="24"/>
    <s v="Ravenswade 14"/>
    <x v="26"/>
    <s v="3439 LD"/>
    <s v="NL"/>
    <s v="2480000847"/>
    <s v="0107871_002"/>
    <s v="31V"/>
    <s v="NL001131849B01"/>
    <n v="2"/>
    <n v="0"/>
    <n v="108.37"/>
    <s v="N"/>
    <s v="Peter Appel Transport B.V."/>
    <n v="36622"/>
    <d v="2023-05-08T00:00:00"/>
    <s v="19:35:00"/>
    <n v="0"/>
    <x v="0"/>
    <x v="18"/>
    <n v="5"/>
    <x v="22"/>
    <n v="0"/>
    <s v=""/>
    <x v="7"/>
    <s v=""/>
    <n v="0"/>
    <s v=""/>
  </r>
  <r>
    <s v="COLGATE 3800 DEB."/>
    <s v="Colgate-Palmolive Nederland BV"/>
    <s v="101t"/>
    <n v="101090974179"/>
    <n v="101030167294"/>
    <n v="930"/>
    <s v="Inv Booked"/>
    <s v="2480003204"/>
    <s v="Verkoop"/>
    <n v="170"/>
    <s v="Transport drops zone"/>
    <s v="9 - verwerkt"/>
    <n v="0"/>
    <m/>
    <d v="2023-05-09T00:00:00"/>
    <s v="DROP"/>
    <s v="0001010909741790108301_002"/>
    <m/>
    <m/>
    <m/>
    <s v="EUR"/>
    <n v="38.11"/>
    <s v="EUR"/>
    <n v="38.11"/>
    <s v="EUR"/>
    <n v="38.11"/>
    <n v="38.11"/>
    <n v="0"/>
    <s v="N"/>
    <n v="1223000529"/>
    <d v="2023-06-15T00:00:00"/>
    <m/>
    <d v="2023-05-09T00:00:00"/>
    <s v="00:00"/>
    <s v="23:59"/>
    <d v="2023-05-09T00:00:00"/>
    <s v="07:00"/>
    <s v="08:00"/>
    <n v="3.2"/>
    <s v="ce"/>
    <n v="1211"/>
    <n v="3.2"/>
    <n v="1"/>
    <s v="Kuehne+Nagel Tiel 3 Standpl"/>
    <s v="De Diepert 5"/>
    <s v="Tiel"/>
    <s v="4004 MA"/>
    <s v="NL"/>
    <x v="2"/>
    <s v="Randweg 2"/>
    <x v="6"/>
    <s v="4191 NN"/>
    <s v="NL"/>
    <s v="2480003204"/>
    <s v="0108301_002"/>
    <s v="31V"/>
    <s v="NL001131849B01"/>
    <n v="2"/>
    <n v="0"/>
    <n v="38.11"/>
    <s v="N"/>
    <s v="Peter Appel Transport B.V."/>
    <n v="36622"/>
    <d v="2023-05-11T00:00:00"/>
    <s v="01:57:00"/>
    <n v="0"/>
    <x v="1"/>
    <x v="18"/>
    <n v="5"/>
    <x v="6"/>
    <n v="1"/>
    <n v="3.2"/>
    <x v="2"/>
    <n v="38.11"/>
    <n v="0"/>
    <n v="38.11"/>
  </r>
  <r>
    <s v="COLGATE 3800 DEB."/>
    <s v="Colgate-Palmolive Nederland BV"/>
    <s v="101t"/>
    <n v="101090973765"/>
    <n v="101030167284"/>
    <n v="930"/>
    <s v="Inv Booked"/>
    <s v="2480002542"/>
    <s v="Verkoop"/>
    <n v="170"/>
    <s v="Transport drops zone"/>
    <s v="9 - verwerkt"/>
    <n v="0"/>
    <m/>
    <d v="2023-05-09T00:00:00"/>
    <s v="DROP"/>
    <s v="0001010909737650108171_010"/>
    <m/>
    <m/>
    <m/>
    <s v="EUR"/>
    <n v="28.7"/>
    <s v="EUR"/>
    <n v="28.7"/>
    <s v="EUR"/>
    <n v="28.7"/>
    <n v="28.7"/>
    <n v="0"/>
    <s v="N"/>
    <n v="1223000529"/>
    <d v="2023-06-15T00:00:00"/>
    <m/>
    <d v="2023-05-09T00:00:00"/>
    <s v="00:00"/>
    <s v="23:59"/>
    <d v="2023-05-09T00:00:00"/>
    <s v="13:30"/>
    <s v="13:30"/>
    <n v="1.6"/>
    <s v="ce"/>
    <n v="448"/>
    <n v="1.6"/>
    <n v="0"/>
    <s v="Kuehne+Nagel Tiel 3 Standpl"/>
    <s v="De Diepert 5"/>
    <s v="Tiel"/>
    <s v="4004 MA"/>
    <s v="NL"/>
    <x v="41"/>
    <s v="Asteriastraat 9"/>
    <x v="3"/>
    <s v="5047 RM"/>
    <s v="NL"/>
    <s v="2480002542"/>
    <s v="0108171_010"/>
    <s v="31V"/>
    <s v="NL001131849B01"/>
    <n v="2"/>
    <n v="0"/>
    <n v="28.7"/>
    <s v="N"/>
    <s v="Peter Appel Transport B.V."/>
    <n v="36622"/>
    <d v="2023-05-09T00:00:00"/>
    <s v="13:07:00"/>
    <n v="0"/>
    <x v="1"/>
    <x v="18"/>
    <n v="5"/>
    <x v="3"/>
    <n v="1"/>
    <n v="4"/>
    <x v="0"/>
    <n v="71.75"/>
    <n v="0"/>
    <n v="71.75"/>
  </r>
  <r>
    <s v="COLGATE 3800 DEB."/>
    <s v="Colgate-Palmolive Nederland BV"/>
    <s v="101t"/>
    <n v="101090973765"/>
    <n v="101030167285"/>
    <n v="930"/>
    <s v="Inv Booked"/>
    <s v="2480002541"/>
    <s v="Verkoop"/>
    <n v="170"/>
    <s v="Transport drops zone"/>
    <s v="9 - verwerkt"/>
    <n v="0"/>
    <m/>
    <d v="2023-05-09T00:00:00"/>
    <s v="DROP"/>
    <s v="0001010909737650108171_010"/>
    <m/>
    <m/>
    <m/>
    <s v="EUR"/>
    <n v="14.35"/>
    <s v="EUR"/>
    <n v="14.35"/>
    <s v="EUR"/>
    <n v="14.35"/>
    <n v="14.35"/>
    <n v="0"/>
    <s v="N"/>
    <n v="1223000529"/>
    <d v="2023-06-15T00:00:00"/>
    <m/>
    <d v="2023-05-09T00:00:00"/>
    <s v="00:00"/>
    <s v="23:59"/>
    <d v="2023-05-09T00:00:00"/>
    <s v="13:30"/>
    <s v="13:30"/>
    <n v="0.8"/>
    <s v="ce"/>
    <n v="1021"/>
    <n v="0.8"/>
    <n v="1"/>
    <s v="Kuehne+Nagel Tiel 3 Standpl"/>
    <s v="De Diepert 5"/>
    <s v="Tiel"/>
    <s v="4004 MA"/>
    <s v="NL"/>
    <x v="41"/>
    <s v="Asteriastraat 9"/>
    <x v="3"/>
    <s v="5047 RM"/>
    <s v="NL"/>
    <s v="2480002541"/>
    <s v="0108171_010"/>
    <s v="31V"/>
    <s v="NL001131849B01"/>
    <n v="2"/>
    <n v="0"/>
    <n v="14.35"/>
    <s v="N"/>
    <s v="Peter Appel Transport B.V."/>
    <n v="36622"/>
    <d v="2023-05-09T00:00:00"/>
    <s v="13:07:00"/>
    <n v="0"/>
    <x v="1"/>
    <x v="18"/>
    <n v="5"/>
    <x v="3"/>
    <n v="0"/>
    <s v=""/>
    <x v="0"/>
    <s v=""/>
    <n v="0"/>
    <s v=""/>
  </r>
  <r>
    <s v="COLGATE 3800 DEB."/>
    <s v="Colgate-Palmolive Nederland BV"/>
    <s v="101t"/>
    <n v="101090973765"/>
    <n v="101030167223"/>
    <n v="930"/>
    <s v="Inv Booked"/>
    <s v="2480002029"/>
    <s v="Verkoop"/>
    <n v="170"/>
    <s v="Transport drops zone"/>
    <s v="9 - verwerkt"/>
    <n v="0"/>
    <m/>
    <d v="2023-05-09T00:00:00"/>
    <s v="DROP"/>
    <s v="0001010909737650108171_002"/>
    <m/>
    <m/>
    <m/>
    <s v="EUR"/>
    <n v="45.07"/>
    <s v="EUR"/>
    <n v="45.07"/>
    <s v="EUR"/>
    <n v="45.07"/>
    <n v="45.07"/>
    <n v="0"/>
    <s v="N"/>
    <n v="1223000529"/>
    <d v="2023-06-15T00:00:00"/>
    <m/>
    <d v="2023-05-09T00:00:00"/>
    <s v="00:00"/>
    <s v="23:59"/>
    <d v="2023-05-09T00:00:00"/>
    <s v="06:00"/>
    <s v="14:00"/>
    <n v="1.6"/>
    <s v="ce"/>
    <n v="502"/>
    <n v="1.6"/>
    <n v="0"/>
    <s v="Kuehne+Nagel Tiel 3 Standpl"/>
    <s v="De Diepert 5"/>
    <s v="Tiel"/>
    <s v="4004 MA"/>
    <s v="NL"/>
    <x v="15"/>
    <s v="De Flammert 1211"/>
    <x v="18"/>
    <s v="5854 NE"/>
    <s v="NL"/>
    <s v="2480002029"/>
    <s v="0108171_002"/>
    <s v="31V"/>
    <s v="NL001131849B01"/>
    <n v="2"/>
    <n v="0"/>
    <n v="45.07"/>
    <s v="N"/>
    <s v="Peter Appel Transport B.V."/>
    <n v="36622"/>
    <d v="2023-05-09T00:00:00"/>
    <s v="11:03:00"/>
    <n v="0"/>
    <x v="1"/>
    <x v="18"/>
    <n v="5"/>
    <x v="16"/>
    <n v="1"/>
    <n v="1.6"/>
    <x v="3"/>
    <n v="45.07"/>
    <n v="0"/>
    <n v="45.07"/>
  </r>
  <r>
    <s v="COLGATE 3800 DEB."/>
    <s v="Colgate-Palmolive Nederland BV"/>
    <s v="101t"/>
    <n v="101090974175"/>
    <n v="101030167224"/>
    <n v="930"/>
    <s v="Inv Booked"/>
    <s v="2480002035"/>
    <s v="Verkoop"/>
    <n v="170"/>
    <s v="Transport drops zone"/>
    <s v="9 - verwerkt"/>
    <n v="0"/>
    <m/>
    <d v="2023-05-09T00:00:00"/>
    <s v="DROP"/>
    <s v="0001010909741750108440_002"/>
    <m/>
    <m/>
    <m/>
    <s v="EUR"/>
    <n v="72.569999999999993"/>
    <s v="EUR"/>
    <n v="72.569999999999993"/>
    <s v="EUR"/>
    <n v="72.569999999999993"/>
    <n v="72.569999999999993"/>
    <n v="0"/>
    <s v="N"/>
    <n v="1223000529"/>
    <d v="2023-06-15T00:00:00"/>
    <m/>
    <d v="2023-05-09T00:00:00"/>
    <s v="00:00"/>
    <s v="23:59"/>
    <d v="2023-05-09T00:00:00"/>
    <s v="12:00"/>
    <s v="13:00"/>
    <n v="5.6"/>
    <s v="ce"/>
    <n v="3361"/>
    <n v="5.6"/>
    <n v="4"/>
    <s v="Kuehne+Nagel Tiel 3 Standpl"/>
    <s v="De Diepert 5"/>
    <s v="Tiel"/>
    <s v="4004 MA"/>
    <s v="NL"/>
    <x v="16"/>
    <s v="Rijnland 4"/>
    <x v="19"/>
    <s v="1948RL"/>
    <s v="NL"/>
    <s v="2480002035"/>
    <s v="0108440_002"/>
    <s v="31V"/>
    <s v="NL001131849B01"/>
    <n v="2"/>
    <n v="0"/>
    <n v="72.569999999999993"/>
    <s v="N"/>
    <s v="Peter Appel Transport B.V."/>
    <n v="36622"/>
    <d v="2023-05-09T00:00:00"/>
    <s v="12:46:00"/>
    <n v="0"/>
    <x v="1"/>
    <x v="18"/>
    <n v="5"/>
    <x v="17"/>
    <n v="1"/>
    <n v="18.399999999999999"/>
    <x v="0"/>
    <n v="238.45999999999998"/>
    <n v="0"/>
    <n v="238.45999999999998"/>
  </r>
  <r>
    <s v="COLGATE 3800 DEB."/>
    <s v="Colgate-Palmolive Nederland BV"/>
    <s v="101t"/>
    <n v="101090974188"/>
    <n v="101030167227"/>
    <n v="930"/>
    <s v="Inv Booked"/>
    <s v="2480002036"/>
    <s v="Verkoop"/>
    <n v="170"/>
    <s v="Transport drops zone"/>
    <s v="9 - verwerkt"/>
    <n v="0"/>
    <m/>
    <d v="2023-05-09T00:00:00"/>
    <s v="DROP"/>
    <s v="0001010909741880108455_002"/>
    <m/>
    <m/>
    <m/>
    <s v="EUR"/>
    <n v="121.2"/>
    <s v="EUR"/>
    <n v="121.2"/>
    <s v="EUR"/>
    <n v="121.2"/>
    <n v="121.2"/>
    <n v="0"/>
    <s v="N"/>
    <n v="1223000529"/>
    <d v="2023-06-15T00:00:00"/>
    <m/>
    <d v="2023-05-09T00:00:00"/>
    <s v="00:00"/>
    <s v="23:59"/>
    <d v="2023-05-09T00:00:00"/>
    <s v="09:00"/>
    <s v="09:00"/>
    <n v="8"/>
    <s v="ce"/>
    <n v="5386"/>
    <n v="8"/>
    <n v="10"/>
    <s v="Kuehne+Nagel Tiel 3 Standpl"/>
    <s v="De Diepert 5"/>
    <s v="Tiel"/>
    <s v="4004 MA"/>
    <s v="NL"/>
    <x v="51"/>
    <s v="Wilhelminakanaal Zuid 120"/>
    <x v="23"/>
    <s v="4903RA"/>
    <s v="NL"/>
    <s v="2480002036"/>
    <s v="0108455_002"/>
    <s v="31V"/>
    <s v="NL001131849B01"/>
    <n v="2"/>
    <n v="0"/>
    <n v="121.2"/>
    <s v="N"/>
    <s v="Peter Appel Transport B.V."/>
    <n v="36622"/>
    <d v="2023-05-09T00:00:00"/>
    <s v="12:11:00"/>
    <n v="0"/>
    <x v="1"/>
    <x v="18"/>
    <n v="5"/>
    <x v="34"/>
    <n v="1"/>
    <n v="8"/>
    <x v="3"/>
    <n v="121.2"/>
    <n v="0"/>
    <n v="121.2"/>
  </r>
  <r>
    <s v="COLGATE 3800 DEB."/>
    <s v="Colgate-Palmolive Nederland BV"/>
    <s v="101t"/>
    <n v="101090973765"/>
    <n v="101030167228"/>
    <n v="930"/>
    <s v="Inv Booked"/>
    <s v="2480002043"/>
    <s v="Verkoop"/>
    <n v="170"/>
    <s v="Transport drops zone"/>
    <s v="9 - verwerkt"/>
    <n v="0"/>
    <m/>
    <d v="2023-05-09T00:00:00"/>
    <s v="DROP"/>
    <s v="0001010909737650108171_005"/>
    <m/>
    <m/>
    <m/>
    <s v="EUR"/>
    <n v="28.67"/>
    <s v="EUR"/>
    <n v="28.67"/>
    <s v="EUR"/>
    <n v="28.67"/>
    <n v="28.67"/>
    <n v="0"/>
    <s v="N"/>
    <n v="1223000529"/>
    <d v="2023-06-15T00:00:00"/>
    <m/>
    <d v="2023-05-09T00:00:00"/>
    <s v="00:00"/>
    <s v="23:59"/>
    <d v="2023-05-09T00:00:00"/>
    <s v="08:00"/>
    <s v="16:00"/>
    <n v="0.8"/>
    <s v="ce"/>
    <n v="63"/>
    <n v="0.8"/>
    <n v="0"/>
    <s v="Kuehne+Nagel Tiel 3 Standpl"/>
    <s v="De Diepert 5"/>
    <s v="Tiel"/>
    <s v="4004 MA"/>
    <s v="NL"/>
    <x v="72"/>
    <s v="Veluwezoom 16"/>
    <x v="15"/>
    <s v="1327AG"/>
    <s v="NL"/>
    <s v="2480002043"/>
    <s v="0108171_005"/>
    <s v="31V"/>
    <s v="NL001131849B01"/>
    <n v="2"/>
    <n v="0"/>
    <n v="28.67"/>
    <s v="N"/>
    <s v="Peter Appel Transport B.V."/>
    <n v="36622"/>
    <d v="2023-05-09T00:00:00"/>
    <s v="11:10:00"/>
    <n v="0"/>
    <x v="1"/>
    <x v="18"/>
    <n v="5"/>
    <x v="13"/>
    <n v="1"/>
    <n v="0.8"/>
    <x v="0"/>
    <n v="28.67"/>
    <n v="0"/>
    <n v="28.67"/>
  </r>
  <r>
    <s v="COLGATE 3800 DEB."/>
    <s v="Colgate-Palmolive Nederland BV"/>
    <s v="101t"/>
    <n v="101090973765"/>
    <n v="101030167229"/>
    <n v="930"/>
    <s v="Inv Booked"/>
    <s v="2480002039"/>
    <s v="Verkoop"/>
    <n v="170"/>
    <s v="Transport drops zone"/>
    <s v="9 - verwerkt"/>
    <n v="0"/>
    <m/>
    <d v="2023-05-09T00:00:00"/>
    <s v="DROP"/>
    <s v="0001010909737650108171_004"/>
    <m/>
    <m/>
    <m/>
    <s v="EUR"/>
    <n v="27.26"/>
    <s v="EUR"/>
    <n v="27.26"/>
    <s v="EUR"/>
    <n v="27.26"/>
    <n v="27.26"/>
    <n v="0"/>
    <s v="N"/>
    <n v="1223000529"/>
    <d v="2023-06-15T00:00:00"/>
    <m/>
    <d v="2023-05-09T00:00:00"/>
    <s v="00:00"/>
    <s v="23:59"/>
    <d v="2023-05-09T00:00:00"/>
    <s v="08:00"/>
    <s v="16:00"/>
    <n v="0.8"/>
    <s v="ce"/>
    <n v="33"/>
    <n v="0.8"/>
    <n v="0"/>
    <s v="Kuehne+Nagel Tiel 3 Standpl"/>
    <s v="De Diepert 5"/>
    <s v="Tiel"/>
    <s v="4004 MA"/>
    <s v="NL"/>
    <x v="20"/>
    <s v="Wieldrechtseweg 26"/>
    <x v="21"/>
    <s v="3316GB"/>
    <s v="NL"/>
    <s v="2480002039"/>
    <s v="0108171_004"/>
    <s v="31V"/>
    <s v="NL001131849B01"/>
    <n v="2"/>
    <n v="0"/>
    <n v="27.26"/>
    <s v="N"/>
    <s v="Peter Appel Transport B.V."/>
    <n v="36622"/>
    <d v="2023-05-09T00:00:00"/>
    <s v="14:52:00"/>
    <n v="56"/>
    <x v="1"/>
    <x v="18"/>
    <n v="5"/>
    <x v="19"/>
    <n v="1"/>
    <n v="0.8"/>
    <x v="6"/>
    <n v="27.26"/>
    <n v="0"/>
    <n v="27.26"/>
  </r>
  <r>
    <s v="COLGATE 3800 DEB."/>
    <s v="Colgate-Palmolive Nederland BV"/>
    <s v="101t"/>
    <n v="101090973943"/>
    <n v="101030167230"/>
    <n v="930"/>
    <s v="Inv Booked"/>
    <s v="2480002038"/>
    <s v="Verkoop"/>
    <n v="170"/>
    <s v="Transport drops zone"/>
    <s v="9 - verwerkt"/>
    <n v="0"/>
    <m/>
    <d v="2023-05-09T00:00:00"/>
    <s v="DROP"/>
    <s v="0001010909739430108289_002"/>
    <m/>
    <m/>
    <m/>
    <s v="EUR"/>
    <n v="399.36"/>
    <s v="EUR"/>
    <n v="399.36"/>
    <s v="EUR"/>
    <n v="399.36"/>
    <n v="399.36"/>
    <n v="0"/>
    <s v="N"/>
    <n v="1223000529"/>
    <d v="2023-06-15T00:00:00"/>
    <m/>
    <d v="2023-05-09T00:00:00"/>
    <s v="00:00"/>
    <s v="23:59"/>
    <d v="2023-05-09T00:00:00"/>
    <s v="14:00"/>
    <s v="15:00"/>
    <n v="24"/>
    <s v="ce"/>
    <n v="15870"/>
    <n v="24"/>
    <n v="36"/>
    <s v="Kuehne+Nagel Tiel 3 Standpl"/>
    <s v="De Diepert 5"/>
    <s v="Tiel"/>
    <s v="4004 MA"/>
    <s v="NL"/>
    <x v="0"/>
    <s v="Henri Fordlaan 6"/>
    <x v="0"/>
    <s v="9615TK"/>
    <s v="NL"/>
    <s v="2480002038"/>
    <s v="0108289_002"/>
    <s v="31V"/>
    <s v="NL001131849B01"/>
    <n v="2"/>
    <n v="0"/>
    <n v="399.36"/>
    <s v="N"/>
    <s v="Peter Appel Transport B.V."/>
    <n v="36622"/>
    <d v="2023-05-09T00:00:00"/>
    <s v="15:46:00"/>
    <n v="0"/>
    <x v="1"/>
    <x v="18"/>
    <n v="5"/>
    <x v="0"/>
    <n v="1"/>
    <n v="24"/>
    <x v="0"/>
    <n v="399.36"/>
    <n v="0"/>
    <n v="399.36"/>
  </r>
  <r>
    <s v="COLGATE 3800 DEB."/>
    <s v="Colgate-Palmolive Nederland BV"/>
    <s v="101t"/>
    <n v="101090974190"/>
    <n v="101030167232"/>
    <n v="930"/>
    <s v="Inv Booked"/>
    <s v="2480002042"/>
    <s v="Verkoop"/>
    <n v="170"/>
    <s v="Transport drops zone"/>
    <s v="9 - verwerkt"/>
    <n v="0"/>
    <m/>
    <d v="2023-05-09T00:00:00"/>
    <s v="DROP"/>
    <s v="0001010909741900108456_002"/>
    <m/>
    <m/>
    <m/>
    <s v="EUR"/>
    <n v="119.39"/>
    <s v="EUR"/>
    <n v="119.39"/>
    <s v="EUR"/>
    <n v="119.39"/>
    <n v="119.39"/>
    <n v="0"/>
    <s v="N"/>
    <n v="1223000529"/>
    <d v="2023-06-15T00:00:00"/>
    <m/>
    <d v="2023-05-09T00:00:00"/>
    <s v="00:00"/>
    <s v="23:59"/>
    <d v="2023-05-09T00:00:00"/>
    <s v="12:00"/>
    <s v="17:00"/>
    <n v="5.6"/>
    <s v="ce"/>
    <n v="3345"/>
    <n v="5.6"/>
    <n v="3"/>
    <s v="Kuehne+Nagel Tiel 3 Standpl"/>
    <s v="De Diepert 5"/>
    <s v="Tiel"/>
    <s v="4004 MA"/>
    <s v="NL"/>
    <x v="21"/>
    <s v="Bloemakkers 4"/>
    <x v="22"/>
    <s v="9461GX"/>
    <s v="NL"/>
    <s v="2480002042"/>
    <s v="0108456_002"/>
    <s v="31V"/>
    <s v="NL001131849B01"/>
    <n v="2"/>
    <n v="0"/>
    <n v="119.39"/>
    <s v="N"/>
    <s v="Peter Appel Transport B.V."/>
    <n v="36622"/>
    <d v="2023-05-09T00:00:00"/>
    <s v="15:43:00"/>
    <n v="0"/>
    <x v="1"/>
    <x v="18"/>
    <n v="5"/>
    <x v="20"/>
    <n v="1"/>
    <n v="8"/>
    <x v="3"/>
    <n v="170.56"/>
    <n v="0"/>
    <n v="170.56"/>
  </r>
  <r>
    <s v="COLGATE 3800 DEB."/>
    <s v="Colgate-Palmolive Nederland BV"/>
    <s v="101t"/>
    <n v="101090974238"/>
    <n v="101030167209"/>
    <n v="930"/>
    <s v="Inv Booked"/>
    <s v="2480002025"/>
    <s v="Verkoop"/>
    <n v="170"/>
    <s v="Transport drops zone"/>
    <s v="9 - verwerkt"/>
    <n v="0"/>
    <m/>
    <d v="2023-05-09T00:00:00"/>
    <s v="DROP"/>
    <s v="0001010909742380108445_002"/>
    <m/>
    <m/>
    <m/>
    <s v="EUR"/>
    <n v="44.19"/>
    <s v="EUR"/>
    <n v="44.19"/>
    <s v="EUR"/>
    <n v="44.19"/>
    <n v="44.19"/>
    <n v="0"/>
    <s v="N"/>
    <n v="1223000529"/>
    <d v="2023-06-15T00:00:00"/>
    <m/>
    <d v="2023-05-09T00:00:00"/>
    <s v="00:00"/>
    <s v="23:59"/>
    <d v="2023-05-09T00:00:00"/>
    <s v="05:00"/>
    <s v="05:00"/>
    <n v="1.6"/>
    <s v="ce"/>
    <n v="913"/>
    <n v="1.6"/>
    <n v="1"/>
    <s v="Kuehne+Nagel Tiel 3 Standpl"/>
    <s v="De Diepert 5"/>
    <s v="Tiel"/>
    <s v="4004 MA"/>
    <s v="NL"/>
    <x v="19"/>
    <s v="SAFFIER  300"/>
    <x v="21"/>
    <s v="3316 LN"/>
    <s v="NL"/>
    <s v="2480002025"/>
    <s v="0108445_002"/>
    <s v="31V"/>
    <s v="NL001131849B01"/>
    <n v="2"/>
    <n v="0"/>
    <n v="44.19"/>
    <s v="N"/>
    <s v="Peter Appel Transport B.V."/>
    <n v="36622"/>
    <d v="2023-05-09T00:00:00"/>
    <s v="06:35:00"/>
    <n v="35"/>
    <x v="1"/>
    <x v="18"/>
    <n v="5"/>
    <x v="19"/>
    <n v="1"/>
    <n v="1.6"/>
    <x v="3"/>
    <n v="44.19"/>
    <n v="0"/>
    <n v="44.19"/>
  </r>
  <r>
    <s v="COLGATE 3800 DEB."/>
    <s v="Colgate-Palmolive Nederland BV"/>
    <s v="101t"/>
    <n v="101090973765"/>
    <n v="101030167210"/>
    <n v="930"/>
    <s v="Inv Booked"/>
    <s v="2480002019"/>
    <s v="Verkoop"/>
    <n v="170"/>
    <s v="Transport drops zone"/>
    <s v="9 - verwerkt"/>
    <n v="0"/>
    <m/>
    <d v="2023-05-09T00:00:00"/>
    <s v="DROP"/>
    <s v="0001010909737650108171_010"/>
    <m/>
    <m/>
    <m/>
    <s v="EUR"/>
    <n v="28.7"/>
    <s v="EUR"/>
    <n v="28.7"/>
    <s v="EUR"/>
    <n v="28.7"/>
    <n v="28.7"/>
    <n v="0"/>
    <s v="N"/>
    <n v="1223000529"/>
    <d v="2023-06-15T00:00:00"/>
    <m/>
    <d v="2023-05-09T00:00:00"/>
    <s v="00:00"/>
    <s v="23:59"/>
    <d v="2023-05-09T00:00:00"/>
    <s v="13:30"/>
    <s v="13:30"/>
    <n v="1.6"/>
    <s v="ce"/>
    <n v="587"/>
    <n v="1.6"/>
    <n v="0"/>
    <s v="Kuehne+Nagel Tiel 3 Standpl"/>
    <s v="De Diepert 5"/>
    <s v="Tiel"/>
    <s v="4004 MA"/>
    <s v="NL"/>
    <x v="41"/>
    <s v="Asteriastraat 9"/>
    <x v="3"/>
    <s v="5047 RM"/>
    <s v="NL"/>
    <s v="2480002019"/>
    <s v="0108171_010"/>
    <s v="31V"/>
    <s v="NL001131849B01"/>
    <n v="2"/>
    <n v="0"/>
    <n v="28.7"/>
    <s v="N"/>
    <s v="Peter Appel Transport B.V."/>
    <n v="36622"/>
    <d v="2023-05-09T00:00:00"/>
    <s v="13:07:00"/>
    <n v="0"/>
    <x v="1"/>
    <x v="18"/>
    <n v="5"/>
    <x v="3"/>
    <n v="0"/>
    <s v=""/>
    <x v="0"/>
    <s v=""/>
    <n v="0"/>
    <s v=""/>
  </r>
  <r>
    <s v="COLGATE 3800 DEB."/>
    <s v="Colgate-Palmolive Nederland BV"/>
    <s v="101t"/>
    <n v="101090973765"/>
    <n v="101030167213"/>
    <n v="930"/>
    <s v="Inv Booked"/>
    <s v="2480002024"/>
    <s v="Verkoop"/>
    <n v="170"/>
    <s v="Transport drops zone"/>
    <s v="9 - verwerkt"/>
    <n v="0"/>
    <m/>
    <d v="2023-05-09T00:00:00"/>
    <s v="DROP"/>
    <s v="0001010909737650108171_003"/>
    <m/>
    <m/>
    <m/>
    <s v="EUR"/>
    <n v="20.93"/>
    <s v="EUR"/>
    <n v="20.93"/>
    <s v="EUR"/>
    <n v="20.93"/>
    <n v="20.93"/>
    <n v="0"/>
    <s v="N"/>
    <n v="1223000529"/>
    <d v="2023-06-15T00:00:00"/>
    <m/>
    <d v="2023-05-09T00:00:00"/>
    <s v="00:00"/>
    <s v="23:59"/>
    <d v="2023-05-09T00:00:00"/>
    <s v="07:00"/>
    <s v="19:00"/>
    <n v="1.6"/>
    <s v="ce"/>
    <n v="1901"/>
    <n v="1.6"/>
    <n v="3"/>
    <s v="Kuehne+Nagel Tiel 3 Standpl"/>
    <s v="De Diepert 5"/>
    <s v="Tiel"/>
    <s v="4004 MA"/>
    <s v="NL"/>
    <x v="14"/>
    <s v="Rood 24"/>
    <x v="17"/>
    <s v="6666LT"/>
    <s v="NL"/>
    <s v="2480002024"/>
    <s v="0108171_003"/>
    <s v="31V"/>
    <s v="NL001131849B01"/>
    <n v="2"/>
    <n v="0"/>
    <n v="20.93"/>
    <s v="N"/>
    <s v="Peter Appel Transport B.V."/>
    <n v="36622"/>
    <d v="2023-05-09T00:00:00"/>
    <s v="11:24:00"/>
    <n v="0"/>
    <x v="1"/>
    <x v="18"/>
    <n v="5"/>
    <x v="15"/>
    <n v="1"/>
    <n v="4"/>
    <x v="5"/>
    <n v="52.32"/>
    <n v="0"/>
    <n v="52.32"/>
  </r>
  <r>
    <s v="COLGATE 3800 DEB."/>
    <s v="Colgate-Palmolive Nederland BV"/>
    <s v="101t"/>
    <n v="101090973935"/>
    <n v="101030167214"/>
    <n v="930"/>
    <s v="Inv Booked"/>
    <s v="2480002034"/>
    <s v="Verkoop"/>
    <n v="170"/>
    <s v="Transport drops zone"/>
    <s v="9 - verwerkt"/>
    <n v="0"/>
    <m/>
    <d v="2023-05-09T00:00:00"/>
    <s v="DROP"/>
    <s v="0001010909739350108284_002"/>
    <m/>
    <m/>
    <m/>
    <s v="EUR"/>
    <n v="257.2"/>
    <s v="EUR"/>
    <n v="257.2"/>
    <s v="EUR"/>
    <n v="257.2"/>
    <n v="257.2"/>
    <n v="0"/>
    <s v="N"/>
    <n v="1223000529"/>
    <d v="2023-06-15T00:00:00"/>
    <m/>
    <d v="2023-05-09T00:00:00"/>
    <s v="00:00"/>
    <s v="23:59"/>
    <d v="2023-05-09T00:00:00"/>
    <s v="09:00"/>
    <s v="09:00"/>
    <n v="20"/>
    <s v="ce"/>
    <n v="23139"/>
    <n v="20"/>
    <n v="39"/>
    <s v="Kuehne+Nagel Tiel 3 Standpl"/>
    <s v="De Diepert 5"/>
    <s v="Tiel"/>
    <s v="4004 MA"/>
    <s v="NL"/>
    <x v="1"/>
    <s v="Perenmarkt 15"/>
    <x v="2"/>
    <s v="1681PG"/>
    <s v="NL"/>
    <s v="2480002034"/>
    <s v="0108284_002"/>
    <s v="31V"/>
    <s v="NL001131849B01"/>
    <n v="2"/>
    <n v="0"/>
    <n v="257.2"/>
    <s v="N"/>
    <s v="Peter Appel Transport B.V."/>
    <n v="36622"/>
    <d v="2023-05-09T00:00:00"/>
    <s v="10:04:00"/>
    <n v="3"/>
    <x v="1"/>
    <x v="18"/>
    <n v="5"/>
    <x v="2"/>
    <n v="1"/>
    <n v="20"/>
    <x v="1"/>
    <n v="257.2"/>
    <n v="0"/>
    <n v="257.2"/>
  </r>
  <r>
    <s v="COLGATE 3800 DEB."/>
    <s v="Colgate-Palmolive Nederland BV"/>
    <s v="101t"/>
    <n v="101090973941"/>
    <n v="101030167217"/>
    <n v="930"/>
    <s v="Inv Booked"/>
    <s v="2480002033"/>
    <s v="Verkoop"/>
    <n v="170"/>
    <s v="Transport drops zone"/>
    <s v="9 - verwerkt"/>
    <n v="0"/>
    <m/>
    <d v="2023-05-09T00:00:00"/>
    <s v="DROP"/>
    <s v="0001010909739410108288_002"/>
    <m/>
    <m/>
    <m/>
    <s v="EUR"/>
    <n v="123.26"/>
    <s v="EUR"/>
    <n v="123.26"/>
    <s v="EUR"/>
    <n v="123.26"/>
    <n v="123.26"/>
    <n v="0"/>
    <s v="N"/>
    <n v="1223000529"/>
    <d v="2023-06-15T00:00:00"/>
    <m/>
    <d v="2023-05-09T00:00:00"/>
    <s v="00:00"/>
    <s v="23:59"/>
    <d v="2023-05-09T00:00:00"/>
    <s v="11:00"/>
    <s v="14:00"/>
    <n v="7.2"/>
    <s v="ce"/>
    <n v="5408"/>
    <n v="7.2"/>
    <n v="4"/>
    <s v="Kuehne+Nagel Tiel 3 Standpl"/>
    <s v="De Diepert 5"/>
    <s v="Tiel"/>
    <s v="4004 MA"/>
    <s v="NL"/>
    <x v="60"/>
    <s v="Orionweg 6"/>
    <x v="47"/>
    <s v="4782 SC"/>
    <s v="NL"/>
    <s v="2480002033"/>
    <s v="0108288_002"/>
    <s v="31V"/>
    <s v="NL001131849B01"/>
    <n v="2"/>
    <n v="0"/>
    <n v="123.26"/>
    <s v="N"/>
    <s v="Peter Appel Transport B.V."/>
    <n v="36622"/>
    <d v="2023-05-09T00:00:00"/>
    <s v="12:32:00"/>
    <n v="0"/>
    <x v="1"/>
    <x v="18"/>
    <n v="5"/>
    <x v="29"/>
    <n v="1"/>
    <n v="7.2"/>
    <x v="0"/>
    <n v="123.26"/>
    <n v="0"/>
    <n v="123.26"/>
  </r>
  <r>
    <s v="COLGATE 3800 DEB."/>
    <s v="Colgate-Palmolive Nederland BV"/>
    <s v="101t"/>
    <n v="101090974190"/>
    <n v="101030167218"/>
    <n v="930"/>
    <s v="Inv Booked"/>
    <s v="2480002023"/>
    <s v="Verkoop"/>
    <n v="170"/>
    <s v="Transport drops zone"/>
    <s v="9 - verwerkt"/>
    <n v="0"/>
    <m/>
    <d v="2023-05-09T00:00:00"/>
    <s v="DROP"/>
    <s v="0001010909741900108456_002"/>
    <m/>
    <m/>
    <m/>
    <s v="EUR"/>
    <n v="51.17"/>
    <s v="EUR"/>
    <n v="51.17"/>
    <s v="EUR"/>
    <n v="51.17"/>
    <n v="51.17"/>
    <n v="0"/>
    <s v="N"/>
    <n v="1223000529"/>
    <d v="2023-06-15T00:00:00"/>
    <m/>
    <d v="2023-05-09T00:00:00"/>
    <s v="00:00"/>
    <s v="23:59"/>
    <d v="2023-05-09T00:00:00"/>
    <s v="12:00"/>
    <s v="17:00"/>
    <n v="2.4"/>
    <s v="ce"/>
    <n v="1418"/>
    <n v="2.4"/>
    <n v="1"/>
    <s v="Kuehne+Nagel Tiel 3 Standpl"/>
    <s v="De Diepert 5"/>
    <s v="Tiel"/>
    <s v="4004 MA"/>
    <s v="NL"/>
    <x v="21"/>
    <s v="Bloemakkers 4"/>
    <x v="22"/>
    <s v="9461GX"/>
    <s v="NL"/>
    <s v="2480002023"/>
    <s v="0108456_002"/>
    <s v="31V"/>
    <s v="NL001131849B01"/>
    <n v="2"/>
    <n v="0"/>
    <n v="51.17"/>
    <s v="N"/>
    <s v="Peter Appel Transport B.V."/>
    <n v="36622"/>
    <d v="2023-05-09T00:00:00"/>
    <s v="15:43:00"/>
    <n v="0"/>
    <x v="1"/>
    <x v="18"/>
    <n v="5"/>
    <x v="20"/>
    <n v="0"/>
    <s v=""/>
    <x v="3"/>
    <s v=""/>
    <n v="0"/>
    <s v=""/>
  </r>
  <r>
    <s v="COLGATE 3800 DEB."/>
    <s v="Colgate-Palmolive Nederland BV"/>
    <s v="101t"/>
    <n v="101090973765"/>
    <n v="101030167219"/>
    <n v="930"/>
    <s v="Inv Booked"/>
    <s v="2480002021"/>
    <s v="Verkoop"/>
    <n v="170"/>
    <s v="Transport drops zone"/>
    <s v="9 - verwerkt"/>
    <n v="0"/>
    <m/>
    <d v="2023-05-09T00:00:00"/>
    <s v="DROP"/>
    <s v="0001010909737650108171_003"/>
    <m/>
    <m/>
    <m/>
    <s v="EUR"/>
    <n v="31.39"/>
    <s v="EUR"/>
    <n v="31.39"/>
    <s v="EUR"/>
    <n v="31.39"/>
    <n v="31.39"/>
    <n v="0"/>
    <s v="N"/>
    <n v="1223000529"/>
    <d v="2023-06-15T00:00:00"/>
    <m/>
    <d v="2023-05-09T00:00:00"/>
    <s v="00:00"/>
    <s v="23:59"/>
    <d v="2023-05-09T00:00:00"/>
    <s v="07:00"/>
    <s v="19:00"/>
    <n v="2.4"/>
    <s v="ce"/>
    <n v="1360"/>
    <n v="2.4"/>
    <n v="2"/>
    <s v="Kuehne+Nagel Tiel 3 Standpl"/>
    <s v="De Diepert 5"/>
    <s v="Tiel"/>
    <s v="4004 MA"/>
    <s v="NL"/>
    <x v="14"/>
    <s v="Rood 24"/>
    <x v="17"/>
    <s v="6666LT"/>
    <s v="NL"/>
    <s v="2480002021"/>
    <s v="0108171_003"/>
    <s v="31V"/>
    <s v="NL001131849B01"/>
    <n v="2"/>
    <n v="0"/>
    <n v="31.39"/>
    <s v="N"/>
    <s v="Peter Appel Transport B.V."/>
    <n v="36622"/>
    <d v="2023-05-09T00:00:00"/>
    <s v="11:24:00"/>
    <n v="26"/>
    <x v="1"/>
    <x v="18"/>
    <n v="5"/>
    <x v="15"/>
    <n v="0"/>
    <s v=""/>
    <x v="5"/>
    <s v=""/>
    <n v="0"/>
    <s v=""/>
  </r>
  <r>
    <s v="COLGATE 3800 DEB."/>
    <s v="Colgate-Palmolive Nederland BV"/>
    <s v="101t"/>
    <n v="101090974175"/>
    <n v="101030167220"/>
    <n v="930"/>
    <s v="Inv Booked"/>
    <s v="2480002026"/>
    <s v="Verkoop"/>
    <n v="170"/>
    <s v="Transport drops zone"/>
    <s v="9 - verwerkt"/>
    <n v="0"/>
    <m/>
    <d v="2023-05-09T00:00:00"/>
    <s v="DROP"/>
    <s v="0001010909741750108440_002"/>
    <m/>
    <m/>
    <m/>
    <s v="EUR"/>
    <n v="165.89"/>
    <s v="EUR"/>
    <n v="165.89"/>
    <s v="EUR"/>
    <n v="165.89"/>
    <n v="165.89"/>
    <n v="0"/>
    <s v="N"/>
    <n v="1223000529"/>
    <d v="2023-06-15T00:00:00"/>
    <m/>
    <d v="2023-05-09T00:00:00"/>
    <s v="00:00"/>
    <s v="23:59"/>
    <d v="2023-05-09T00:00:00"/>
    <s v="12:00"/>
    <s v="13:00"/>
    <n v="12.8"/>
    <s v="ce"/>
    <n v="7555"/>
    <n v="12.8"/>
    <n v="9"/>
    <s v="Kuehne+Nagel Tiel 3 Standpl"/>
    <s v="De Diepert 5"/>
    <s v="Tiel"/>
    <s v="4004 MA"/>
    <s v="NL"/>
    <x v="16"/>
    <s v="Rijnland 4"/>
    <x v="19"/>
    <s v="1948RL"/>
    <s v="NL"/>
    <s v="2480002026"/>
    <s v="0108440_002"/>
    <s v="31V"/>
    <s v="NL001131849B01"/>
    <n v="2"/>
    <n v="0"/>
    <n v="165.89"/>
    <s v="N"/>
    <s v="Peter Appel Transport B.V."/>
    <n v="36622"/>
    <d v="2023-05-09T00:00:00"/>
    <s v="12:46:00"/>
    <n v="0"/>
    <x v="1"/>
    <x v="18"/>
    <n v="5"/>
    <x v="17"/>
    <n v="0"/>
    <s v=""/>
    <x v="0"/>
    <s v=""/>
    <n v="0"/>
    <s v=""/>
  </r>
  <r>
    <s v="COLGATE 3800 DEB."/>
    <s v="Colgate-Palmolive Nederland BV"/>
    <s v="101t"/>
    <n v="101090974181"/>
    <n v="101030167221"/>
    <n v="930"/>
    <s v="Inv Booked"/>
    <s v="2480002028"/>
    <s v="Verkoop"/>
    <n v="170"/>
    <s v="Transport drops zone"/>
    <s v="9 - verwerkt"/>
    <n v="0"/>
    <m/>
    <d v="2023-05-09T00:00:00"/>
    <s v="DROP"/>
    <s v="0001010909741810108447_002"/>
    <m/>
    <m/>
    <m/>
    <s v="EUR"/>
    <n v="81.599999999999994"/>
    <s v="EUR"/>
    <n v="81.599999999999994"/>
    <s v="EUR"/>
    <n v="81.599999999999994"/>
    <n v="81.599999999999994"/>
    <n v="0"/>
    <s v="N"/>
    <n v="1223000529"/>
    <d v="2023-06-15T00:00:00"/>
    <m/>
    <d v="2023-05-09T00:00:00"/>
    <s v="00:00"/>
    <s v="23:59"/>
    <d v="2023-05-09T00:00:00"/>
    <s v="07:00"/>
    <s v="14:00"/>
    <n v="6.4"/>
    <s v="ce"/>
    <n v="7105"/>
    <n v="6.4"/>
    <n v="11"/>
    <s v="Kuehne+Nagel Tiel 3 Standpl"/>
    <s v="De Diepert 5"/>
    <s v="Tiel"/>
    <s v="4004 MA"/>
    <s v="NL"/>
    <x v="17"/>
    <s v="Doornhoek 4050"/>
    <x v="20"/>
    <s v="5465TD"/>
    <s v="NL"/>
    <s v="2480002028"/>
    <s v="0108447_002"/>
    <s v="31V"/>
    <s v="NL001131849B01"/>
    <n v="2"/>
    <n v="0"/>
    <n v="81.599999999999994"/>
    <s v="N"/>
    <s v="Peter Appel Transport B.V."/>
    <n v="36622"/>
    <d v="2023-05-09T00:00:00"/>
    <s v="09:30:00"/>
    <n v="0"/>
    <x v="1"/>
    <x v="18"/>
    <n v="5"/>
    <x v="18"/>
    <n v="1"/>
    <n v="7.2"/>
    <x v="3"/>
    <n v="91.8"/>
    <n v="0"/>
    <n v="91.8"/>
  </r>
  <r>
    <s v="COLGATE 3800 DEB."/>
    <s v="Colgate-Palmolive Nederland BV"/>
    <s v="101t"/>
    <n v="101090974185"/>
    <n v="101030167222"/>
    <n v="930"/>
    <s v="Inv Booked"/>
    <s v="2480002031"/>
    <s v="Verkoop"/>
    <n v="170"/>
    <s v="Transport drops zone"/>
    <s v="9 - verwerkt"/>
    <n v="0"/>
    <m/>
    <d v="2023-05-09T00:00:00"/>
    <s v="DROP"/>
    <s v="0001010909741850108451_003"/>
    <m/>
    <m/>
    <m/>
    <s v="EUR"/>
    <n v="14.09"/>
    <s v="EUR"/>
    <n v="14.09"/>
    <s v="EUR"/>
    <n v="14.09"/>
    <n v="14.09"/>
    <n v="0"/>
    <s v="N"/>
    <n v="1223000529"/>
    <d v="2023-06-15T00:00:00"/>
    <m/>
    <d v="2023-05-09T00:00:00"/>
    <s v="00:00"/>
    <s v="23:59"/>
    <d v="2023-05-09T00:00:00"/>
    <s v="07:00"/>
    <s v="15:00"/>
    <n v="0.8"/>
    <s v="ce"/>
    <n v="479"/>
    <n v="0.8"/>
    <n v="0"/>
    <s v="Kuehne+Nagel Tiel 3 Standpl"/>
    <s v="De Diepert 5"/>
    <s v="Tiel"/>
    <s v="4004 MA"/>
    <s v="NL"/>
    <x v="3"/>
    <s v="FACETLAAN 6"/>
    <x v="4"/>
    <s v="2665 NR"/>
    <s v="NL"/>
    <s v="2480002031"/>
    <s v="0108451_003"/>
    <s v="31V"/>
    <s v="NL001131849B01"/>
    <n v="2"/>
    <n v="0"/>
    <n v="14.09"/>
    <s v="N"/>
    <s v="Peter Appel Transport B.V."/>
    <n v="36622"/>
    <d v="2023-05-09T00:00:00"/>
    <s v="12:29:00"/>
    <n v="0"/>
    <x v="1"/>
    <x v="18"/>
    <n v="5"/>
    <x v="4"/>
    <n v="1"/>
    <n v="5.6"/>
    <x v="3"/>
    <n v="98.62"/>
    <n v="0"/>
    <n v="98.62"/>
  </r>
  <r>
    <s v="COLGATE 3800 DEB."/>
    <s v="Colgate-Palmolive Nederland BV"/>
    <s v="101t"/>
    <n v="101090974185"/>
    <n v="101030167211"/>
    <n v="930"/>
    <s v="Inv Booked"/>
    <s v="2480002032"/>
    <s v="Verkoop"/>
    <n v="170"/>
    <s v="Transport drops zone"/>
    <s v="9 - verwerkt"/>
    <n v="0"/>
    <m/>
    <d v="2023-05-09T00:00:00"/>
    <s v="DROP"/>
    <s v="0001010909741850108451_002"/>
    <m/>
    <m/>
    <m/>
    <s v="EUR"/>
    <n v="128.83000000000001"/>
    <s v="EUR"/>
    <n v="128.83000000000001"/>
    <s v="EUR"/>
    <n v="128.83000000000001"/>
    <n v="128.83000000000001"/>
    <n v="0"/>
    <s v="N"/>
    <n v="1223000529"/>
    <d v="2023-06-15T00:00:00"/>
    <m/>
    <d v="2023-05-09T00:00:00"/>
    <s v="00:00"/>
    <s v="23:59"/>
    <d v="2023-05-09T00:00:00"/>
    <s v="10:00"/>
    <s v="11:00"/>
    <n v="8.8000000000000007"/>
    <s v="ce"/>
    <n v="5949"/>
    <n v="8.8000000000000007"/>
    <n v="15"/>
    <s v="Kuehne+Nagel Tiel 3 Standpl"/>
    <s v="De Diepert 5"/>
    <s v="Tiel"/>
    <s v="4004 MA"/>
    <s v="NL"/>
    <x v="18"/>
    <s v="HOLLANDWEG 30"/>
    <x v="4"/>
    <s v="2665 MT"/>
    <s v="NL"/>
    <s v="2480002032"/>
    <s v="0108451_002"/>
    <s v="31V"/>
    <s v="NL001131849B01"/>
    <n v="2"/>
    <n v="0"/>
    <n v="128.83000000000001"/>
    <s v="N"/>
    <s v="Peter Appel Transport B.V."/>
    <n v="36622"/>
    <d v="2023-05-09T00:00:00"/>
    <s v="11:35:00"/>
    <n v="0"/>
    <x v="1"/>
    <x v="18"/>
    <n v="5"/>
    <x v="4"/>
    <n v="1"/>
    <n v="12.8"/>
    <x v="0"/>
    <n v="187.39000000000001"/>
    <n v="0"/>
    <n v="187.39000000000001"/>
  </r>
  <r>
    <s v="COLGATE 3800 DEB."/>
    <s v="Colgate-Palmolive Nederland BV"/>
    <s v="101t"/>
    <n v="101090974185"/>
    <n v="101030167215"/>
    <n v="930"/>
    <s v="Inv Booked"/>
    <s v="2480002030"/>
    <s v="Verkoop"/>
    <n v="170"/>
    <s v="Transport drops zone"/>
    <s v="9 - verwerkt"/>
    <n v="0"/>
    <m/>
    <d v="2023-05-09T00:00:00"/>
    <s v="DROP"/>
    <s v="0001010909741850108451_003"/>
    <m/>
    <m/>
    <m/>
    <s v="EUR"/>
    <n v="84.53"/>
    <s v="EUR"/>
    <n v="84.53"/>
    <s v="EUR"/>
    <n v="84.53"/>
    <n v="84.53"/>
    <n v="0"/>
    <s v="N"/>
    <n v="1223000529"/>
    <d v="2023-06-15T00:00:00"/>
    <m/>
    <d v="2023-05-09T00:00:00"/>
    <s v="00:00"/>
    <s v="23:59"/>
    <d v="2023-05-09T00:00:00"/>
    <s v="07:00"/>
    <s v="15:00"/>
    <n v="4.8"/>
    <s v="ce"/>
    <n v="4140"/>
    <n v="4.8"/>
    <n v="7"/>
    <s v="Kuehne+Nagel Tiel 3 Standpl"/>
    <s v="De Diepert 5"/>
    <s v="Tiel"/>
    <s v="4004 MA"/>
    <s v="NL"/>
    <x v="3"/>
    <s v="FACETLAAN 6"/>
    <x v="4"/>
    <s v="2665 NR"/>
    <s v="NL"/>
    <s v="2480002030"/>
    <s v="0108451_003"/>
    <s v="31V"/>
    <s v="NL001131849B01"/>
    <n v="2"/>
    <n v="0"/>
    <n v="84.53"/>
    <s v="N"/>
    <s v="Peter Appel Transport B.V."/>
    <n v="36622"/>
    <d v="2023-05-09T00:00:00"/>
    <s v="12:29:00"/>
    <n v="0"/>
    <x v="1"/>
    <x v="18"/>
    <n v="5"/>
    <x v="4"/>
    <n v="0"/>
    <s v=""/>
    <x v="3"/>
    <s v=""/>
    <n v="0"/>
    <s v=""/>
  </r>
  <r>
    <s v="COLGATE 3800 DEB."/>
    <s v="Colgate-Palmolive Nederland BV"/>
    <s v="101t"/>
    <n v="101090974181"/>
    <n v="101030167216"/>
    <n v="930"/>
    <s v="Inv Booked"/>
    <s v="2480002027"/>
    <s v="Verkoop"/>
    <n v="170"/>
    <s v="Transport drops zone"/>
    <s v="9 - verwerkt"/>
    <n v="0"/>
    <m/>
    <d v="2023-05-09T00:00:00"/>
    <s v="DROP"/>
    <s v="0001010909741810108447_002"/>
    <m/>
    <m/>
    <m/>
    <s v="EUR"/>
    <n v="10.199999999999999"/>
    <s v="EUR"/>
    <n v="10.199999999999999"/>
    <s v="EUR"/>
    <n v="10.199999999999999"/>
    <n v="10.199999999999999"/>
    <n v="0"/>
    <s v="N"/>
    <n v="1223000529"/>
    <d v="2023-06-15T00:00:00"/>
    <m/>
    <d v="2023-05-09T00:00:00"/>
    <s v="00:00"/>
    <s v="23:59"/>
    <d v="2023-05-09T00:00:00"/>
    <s v="08:00"/>
    <s v="16:00"/>
    <n v="0.8"/>
    <s v="ce"/>
    <n v="219"/>
    <n v="0.8"/>
    <n v="0"/>
    <s v="Kuehne+Nagel Tiel 3 Standpl"/>
    <s v="De Diepert 5"/>
    <s v="Tiel"/>
    <s v="4004 MA"/>
    <s v="NL"/>
    <x v="40"/>
    <s v="Doornhoek 4050"/>
    <x v="20"/>
    <s v="5465TD"/>
    <s v="NL"/>
    <s v="2480002027"/>
    <s v="0108447_002"/>
    <s v="31V"/>
    <s v="NL001131849B01"/>
    <n v="2"/>
    <n v="0"/>
    <n v="10.199999999999999"/>
    <s v="N"/>
    <s v="Peter Appel Transport B.V."/>
    <n v="36622"/>
    <d v="2023-05-09T00:00:00"/>
    <s v="09:30:00"/>
    <n v="0"/>
    <x v="1"/>
    <x v="18"/>
    <n v="5"/>
    <x v="18"/>
    <n v="0"/>
    <s v=""/>
    <x v="3"/>
    <s v=""/>
    <n v="0"/>
    <s v=""/>
  </r>
  <r>
    <s v="COLGATE 3800 DEB."/>
    <s v="Colgate-Palmolive Nederland BV"/>
    <s v="101t"/>
    <n v="101090974185"/>
    <n v="101030167226"/>
    <n v="930"/>
    <s v="Inv Booked"/>
    <s v="2480002041"/>
    <s v="Verkoop"/>
    <n v="170"/>
    <s v="Transport drops zone"/>
    <s v="9 - verwerkt"/>
    <n v="0"/>
    <m/>
    <d v="2023-05-09T00:00:00"/>
    <s v="DROP"/>
    <s v="0001010909741850108451_002"/>
    <m/>
    <m/>
    <m/>
    <s v="EUR"/>
    <n v="58.56"/>
    <s v="EUR"/>
    <n v="58.56"/>
    <s v="EUR"/>
    <n v="58.56"/>
    <n v="58.56"/>
    <n v="0"/>
    <s v="N"/>
    <n v="1223000529"/>
    <d v="2023-06-15T00:00:00"/>
    <m/>
    <d v="2023-05-09T00:00:00"/>
    <s v="00:00"/>
    <s v="23:59"/>
    <d v="2023-05-09T00:00:00"/>
    <s v="10:00"/>
    <s v="11:00"/>
    <n v="4"/>
    <s v="ce"/>
    <n v="3889"/>
    <n v="4"/>
    <n v="7"/>
    <s v="Kuehne+Nagel Tiel 3 Standpl"/>
    <s v="De Diepert 5"/>
    <s v="Tiel"/>
    <s v="4004 MA"/>
    <s v="NL"/>
    <x v="18"/>
    <s v="HOLLANDWEG 30"/>
    <x v="4"/>
    <s v="2665 MT"/>
    <s v="NL"/>
    <s v="2480002041"/>
    <s v="0108451_002"/>
    <s v="31V"/>
    <s v="NL001131849B01"/>
    <n v="2"/>
    <n v="0"/>
    <n v="58.56"/>
    <s v="N"/>
    <s v="Peter Appel Transport B.V."/>
    <n v="36622"/>
    <d v="2023-05-09T00:00:00"/>
    <s v="11:35:00"/>
    <n v="0"/>
    <x v="1"/>
    <x v="18"/>
    <n v="5"/>
    <x v="4"/>
    <n v="0"/>
    <s v=""/>
    <x v="0"/>
    <s v=""/>
    <n v="0"/>
    <s v=""/>
  </r>
  <r>
    <s v="COLGATE 3800 DEB."/>
    <s v="Colgate-Palmolive Nederland BV"/>
    <s v="101t"/>
    <n v="101090974184"/>
    <n v="101030167231"/>
    <n v="930"/>
    <s v="Inv Booked"/>
    <s v="2480002037"/>
    <s v="Verkoop"/>
    <n v="170"/>
    <s v="Transport drops zone"/>
    <s v="9 - verwerkt"/>
    <n v="0"/>
    <m/>
    <d v="2023-05-09T00:00:00"/>
    <s v="DROP"/>
    <s v="0001010909741840108448_002"/>
    <m/>
    <m/>
    <m/>
    <s v="EUR"/>
    <n v="230.18"/>
    <s v="EUR"/>
    <n v="230.18"/>
    <s v="EUR"/>
    <n v="230.18"/>
    <n v="230.18"/>
    <n v="0"/>
    <s v="N"/>
    <n v="1223000529"/>
    <d v="2023-06-15T00:00:00"/>
    <m/>
    <d v="2023-05-09T00:00:00"/>
    <s v="00:00"/>
    <s v="23:59"/>
    <d v="2023-05-09T00:00:00"/>
    <s v="07:00"/>
    <s v="07:00"/>
    <n v="18.399999999999999"/>
    <s v="ce"/>
    <n v="12894"/>
    <n v="18.399999999999999"/>
    <n v="23"/>
    <s v="Kuehne+Nagel Tiel 3 Standpl"/>
    <s v="De Diepert 5"/>
    <s v="Tiel"/>
    <s v="4004 MA"/>
    <s v="NL"/>
    <x v="18"/>
    <s v="HOLLANDWEG 30"/>
    <x v="4"/>
    <s v="2665 MT"/>
    <s v="NL"/>
    <s v="2480002037"/>
    <s v="0108448_002"/>
    <s v="31V"/>
    <s v="NL001131849B01"/>
    <n v="2"/>
    <n v="0"/>
    <n v="230.18"/>
    <s v="N"/>
    <s v="Peter Appel Transport B.V."/>
    <n v="36622"/>
    <d v="2023-05-09T00:00:00"/>
    <s v="07:19:00"/>
    <n v="0"/>
    <x v="1"/>
    <x v="18"/>
    <n v="5"/>
    <x v="4"/>
    <n v="1"/>
    <n v="18.399999999999999"/>
    <x v="0"/>
    <n v="230.18"/>
    <n v="0"/>
    <n v="230.18"/>
  </r>
  <r>
    <s v="COLGATE 3800 DEB."/>
    <s v="Colgate-Palmolive Nederland BV"/>
    <s v="101t"/>
    <n v="101090973938"/>
    <n v="101030167212"/>
    <n v="930"/>
    <s v="Inv Booked"/>
    <s v="2480002022"/>
    <s v="Verkoop"/>
    <n v="170"/>
    <s v="Transport drops zone"/>
    <s v="9 - verwerkt"/>
    <n v="0"/>
    <m/>
    <d v="2023-05-09T00:00:00"/>
    <s v="DROP"/>
    <s v="0001010909739380108287_004"/>
    <m/>
    <m/>
    <m/>
    <s v="EUR"/>
    <n v="53.47"/>
    <s v="EUR"/>
    <n v="53.47"/>
    <s v="EUR"/>
    <n v="53.47"/>
    <n v="53.47"/>
    <n v="0"/>
    <s v="N"/>
    <n v="1223000529"/>
    <d v="2023-06-15T00:00:00"/>
    <m/>
    <d v="2023-05-09T00:00:00"/>
    <s v="00:00"/>
    <s v="23:59"/>
    <d v="2023-05-09T00:00:00"/>
    <s v="07:00"/>
    <s v="14:00"/>
    <n v="2.4"/>
    <s v="ce"/>
    <n v="1102"/>
    <n v="2.4"/>
    <n v="1"/>
    <s v="Kuehne+Nagel Tiel 3 Standpl"/>
    <s v="De Diepert 5"/>
    <s v="Tiel"/>
    <s v="4004 MA"/>
    <s v="NL"/>
    <x v="54"/>
    <s v="Zijlweg 18"/>
    <x v="45"/>
    <s v="5145NR"/>
    <s v="NL"/>
    <s v="2480002022"/>
    <s v="0108287_004"/>
    <s v="31V"/>
    <s v="NL001131849B01"/>
    <n v="2"/>
    <n v="0"/>
    <n v="53.47"/>
    <s v="N"/>
    <s v="Peter Appel Transport B.V."/>
    <n v="36622"/>
    <d v="2023-05-09T00:00:00"/>
    <s v="11:11:00"/>
    <n v="0"/>
    <x v="1"/>
    <x v="18"/>
    <n v="5"/>
    <x v="36"/>
    <n v="1"/>
    <n v="2.4"/>
    <x v="3"/>
    <n v="53.47"/>
    <n v="0"/>
    <n v="53.47"/>
  </r>
  <r>
    <s v="COLGATE 3800 DEB."/>
    <s v="Colgate-Palmolive Nederland BV"/>
    <s v="101t"/>
    <n v="101090973939"/>
    <n v="101030167225"/>
    <n v="930"/>
    <s v="Inv Booked"/>
    <s v="2480002040"/>
    <s v="Verkoop"/>
    <n v="170"/>
    <s v="Transport drops zone"/>
    <s v="9 - verwerkt"/>
    <n v="0"/>
    <m/>
    <d v="2023-05-09T00:00:00"/>
    <s v="DROP"/>
    <s v="0001010909739390108286_002"/>
    <m/>
    <m/>
    <m/>
    <s v="EUR"/>
    <n v="296.47000000000003"/>
    <s v="EUR"/>
    <n v="296.47000000000003"/>
    <s v="EUR"/>
    <n v="296.47000000000003"/>
    <n v="296.47000000000003"/>
    <n v="0"/>
    <s v="N"/>
    <n v="1223000529"/>
    <d v="2023-06-15T00:00:00"/>
    <m/>
    <d v="2023-05-09T00:00:00"/>
    <s v="00:00"/>
    <s v="23:59"/>
    <d v="2023-05-09T00:00:00"/>
    <s v="11:00"/>
    <s v="11:00"/>
    <n v="26.4"/>
    <s v="ce"/>
    <n v="21585"/>
    <n v="26.4"/>
    <n v="43"/>
    <s v="Kuehne+Nagel Tiel 3 Standpl"/>
    <s v="De Diepert 5"/>
    <s v="Tiel"/>
    <s v="4004 MA"/>
    <s v="NL"/>
    <x v="1"/>
    <s v="Perenmarkt 15"/>
    <x v="2"/>
    <s v="1681PG"/>
    <s v="NL"/>
    <s v="2480002040"/>
    <s v="0108286_002"/>
    <s v="31V"/>
    <s v="NL001131849B01"/>
    <n v="2"/>
    <n v="0"/>
    <n v="296.47000000000003"/>
    <s v="N"/>
    <s v="Peter Appel Transport B.V."/>
    <n v="36622"/>
    <d v="2023-05-09T00:00:00"/>
    <s v="12:30:00"/>
    <n v="0"/>
    <x v="1"/>
    <x v="18"/>
    <n v="5"/>
    <x v="2"/>
    <n v="1"/>
    <n v="26.4"/>
    <x v="1"/>
    <n v="296.47000000000003"/>
    <n v="0"/>
    <n v="296.47000000000003"/>
  </r>
  <r>
    <s v="COLGATE 3800 DEB."/>
    <s v="Colgate-Palmolive Nederland BV"/>
    <s v="101t"/>
    <n v="101090974755"/>
    <n v="101030167306"/>
    <n v="930"/>
    <s v="Inv Booked"/>
    <s v="2480003261"/>
    <s v="Verkoop"/>
    <n v="170"/>
    <s v="Transport drops zone"/>
    <s v="9 - verwerkt"/>
    <n v="0"/>
    <m/>
    <d v="2023-05-10T00:00:00"/>
    <s v="DROP"/>
    <s v="0001010909747550108779_003"/>
    <m/>
    <m/>
    <m/>
    <s v="EUR"/>
    <n v="33.36"/>
    <s v="EUR"/>
    <n v="33.36"/>
    <s v="EUR"/>
    <n v="33.36"/>
    <n v="33.36"/>
    <n v="0"/>
    <s v="N"/>
    <n v="1223000529"/>
    <d v="2023-06-15T00:00:00"/>
    <m/>
    <d v="2023-05-10T00:00:00"/>
    <s v="00:00"/>
    <s v="23:59"/>
    <d v="2023-05-10T00:00:00"/>
    <s v="06:00"/>
    <s v="14:00"/>
    <n v="2.4"/>
    <s v="ce"/>
    <n v="927"/>
    <n v="2.4"/>
    <n v="0"/>
    <s v="Kuehne+Nagel Tiel 3 Standpl"/>
    <s v="De Diepert 5"/>
    <s v="Tiel"/>
    <s v="4004 MA"/>
    <s v="NL"/>
    <x v="31"/>
    <s v="Ohmweg 3"/>
    <x v="33"/>
    <s v="4104BM"/>
    <s v="NL"/>
    <s v="2480003261"/>
    <s v="0108779_003"/>
    <s v="31V"/>
    <s v="NL001131849B01"/>
    <n v="2"/>
    <n v="0"/>
    <n v="33.36"/>
    <s v="N"/>
    <s v="Peter Appel Transport B.V."/>
    <n v="36622"/>
    <d v="2023-05-10T00:00:00"/>
    <s v="07:46:00"/>
    <n v="0"/>
    <x v="2"/>
    <x v="18"/>
    <n v="5"/>
    <x v="6"/>
    <n v="1"/>
    <n v="2.4"/>
    <x v="8"/>
    <n v="33.36"/>
    <n v="0"/>
    <n v="33.36"/>
  </r>
  <r>
    <s v="COLGATE 3800 DEB."/>
    <s v="Colgate-Palmolive Nederland BV"/>
    <s v="101t"/>
    <n v="101090974662"/>
    <n v="101030167307"/>
    <n v="930"/>
    <s v="Inv Booked"/>
    <s v="2480003260"/>
    <s v="Verkoop"/>
    <n v="170"/>
    <s v="Transport drops zone"/>
    <s v="9 - verwerkt"/>
    <n v="0"/>
    <m/>
    <d v="2023-05-10T00:00:00"/>
    <s v="DROP"/>
    <s v="0001010909746620108676_004"/>
    <m/>
    <m/>
    <m/>
    <s v="EUR"/>
    <n v="117.32"/>
    <s v="EUR"/>
    <n v="117.32"/>
    <s v="EUR"/>
    <n v="117.32"/>
    <n v="117.32"/>
    <n v="0"/>
    <s v="N"/>
    <n v="1223000529"/>
    <d v="2023-06-15T00:00:00"/>
    <m/>
    <d v="2023-05-10T00:00:00"/>
    <s v="00:00"/>
    <s v="23:59"/>
    <d v="2023-05-10T00:00:00"/>
    <s v="06:00"/>
    <s v="14:00"/>
    <n v="4"/>
    <s v="ce"/>
    <n v="2364"/>
    <n v="4"/>
    <n v="3"/>
    <s v="Kuehne+Nagel Tiel 3 Standpl"/>
    <s v="De Diepert 5"/>
    <s v="Tiel"/>
    <s v="4004 MA"/>
    <s v="NL"/>
    <x v="37"/>
    <s v="Dublinweg 3"/>
    <x v="39"/>
    <s v="9744 VB"/>
    <s v="NL"/>
    <s v="2480003260"/>
    <s v="0108676_004"/>
    <s v="31V"/>
    <s v="NL001131849B01"/>
    <n v="2"/>
    <n v="0"/>
    <n v="117.32"/>
    <s v="N"/>
    <s v="Peter Appel Transport B.V."/>
    <n v="36622"/>
    <d v="2023-05-10T00:00:00"/>
    <s v="12:02:00"/>
    <n v="0"/>
    <x v="2"/>
    <x v="18"/>
    <n v="5"/>
    <x v="32"/>
    <n v="1"/>
    <n v="4"/>
    <x v="8"/>
    <n v="117.32"/>
    <n v="0"/>
    <n v="117.32"/>
  </r>
  <r>
    <s v="COLGATE 3800 DEB."/>
    <s v="Colgate-Palmolive Nederland BV"/>
    <s v="101t"/>
    <n v="101090974493"/>
    <n v="101030167308"/>
    <n v="930"/>
    <s v="Inv Booked"/>
    <s v="2480003264"/>
    <s v="Verkoop"/>
    <n v="170"/>
    <s v="Transport drops zone"/>
    <s v="9 - verwerkt"/>
    <n v="0"/>
    <m/>
    <d v="2023-05-10T00:00:00"/>
    <s v="DROP"/>
    <s v="0001010909744930108657_003"/>
    <m/>
    <m/>
    <m/>
    <s v="EUR"/>
    <n v="61.56"/>
    <s v="EUR"/>
    <n v="61.56"/>
    <s v="EUR"/>
    <n v="61.56"/>
    <n v="61.56"/>
    <n v="0"/>
    <s v="N"/>
    <n v="1223000529"/>
    <d v="2023-06-15T00:00:00"/>
    <m/>
    <d v="2023-05-10T00:00:00"/>
    <s v="00:00"/>
    <s v="23:59"/>
    <d v="2023-05-10T00:00:00"/>
    <s v="06:00"/>
    <s v="14:00"/>
    <n v="2.4"/>
    <s v="ce"/>
    <n v="1027"/>
    <n v="2.4"/>
    <n v="0"/>
    <s v="Kuehne+Nagel Tiel 3 Standpl"/>
    <s v="De Diepert 5"/>
    <s v="Tiel"/>
    <s v="4004 MA"/>
    <s v="NL"/>
    <x v="33"/>
    <s v="Tussenriemer 40"/>
    <x v="35"/>
    <s v="4704SR"/>
    <s v="NL"/>
    <s v="2480003264"/>
    <s v="0108657_003"/>
    <s v="31V"/>
    <s v="NL001131849B01"/>
    <n v="2"/>
    <n v="0"/>
    <n v="61.56"/>
    <s v="N"/>
    <s v="Peter Appel Transport B.V."/>
    <n v="36622"/>
    <d v="2023-05-10T00:00:00"/>
    <s v="15:02:00"/>
    <n v="0"/>
    <x v="2"/>
    <x v="18"/>
    <n v="5"/>
    <x v="29"/>
    <n v="1"/>
    <n v="2.4"/>
    <x v="8"/>
    <n v="61.56"/>
    <n v="0"/>
    <n v="61.56"/>
  </r>
  <r>
    <s v="COLGATE 3800 DEB."/>
    <s v="Colgate-Palmolive Nederland BV"/>
    <s v="101t"/>
    <n v="101090974493"/>
    <n v="101030167309"/>
    <n v="930"/>
    <s v="Inv Booked"/>
    <s v="2480003265"/>
    <s v="Verkoop"/>
    <n v="170"/>
    <s v="Transport drops zone"/>
    <s v="9 - verwerkt"/>
    <n v="0"/>
    <m/>
    <d v="2023-05-10T00:00:00"/>
    <s v="DROP"/>
    <s v="0001010909744930108657_002"/>
    <m/>
    <m/>
    <m/>
    <s v="EUR"/>
    <n v="54.02"/>
    <s v="EUR"/>
    <n v="54.02"/>
    <s v="EUR"/>
    <n v="54.02"/>
    <n v="54.02"/>
    <n v="0"/>
    <s v="N"/>
    <n v="1223000529"/>
    <d v="2023-06-15T00:00:00"/>
    <m/>
    <d v="2023-05-10T00:00:00"/>
    <s v="00:00"/>
    <s v="23:59"/>
    <d v="2023-05-10T00:00:00"/>
    <s v="06:00"/>
    <s v="14:30"/>
    <n v="1.6"/>
    <s v="ce"/>
    <n v="900"/>
    <n v="1.6"/>
    <n v="1"/>
    <s v="Kuehne+Nagel Tiel 3 Standpl"/>
    <s v="De Diepert 5"/>
    <s v="Tiel"/>
    <s v="4004 MA"/>
    <s v="NL"/>
    <x v="36"/>
    <s v="Ada Byronweg 19"/>
    <x v="38"/>
    <s v="6045GM"/>
    <s v="NL"/>
    <s v="2480003265"/>
    <s v="0108657_002"/>
    <s v="31V"/>
    <s v="NL001131849B01"/>
    <n v="2"/>
    <n v="0"/>
    <n v="54.02"/>
    <s v="N"/>
    <s v="Peter Appel Transport B.V."/>
    <n v="36622"/>
    <d v="2023-05-10T00:00:00"/>
    <s v="15:14:00"/>
    <n v="0"/>
    <x v="2"/>
    <x v="18"/>
    <n v="5"/>
    <x v="23"/>
    <n v="1"/>
    <n v="1.6"/>
    <x v="8"/>
    <n v="54.02"/>
    <n v="0"/>
    <n v="54.02"/>
  </r>
  <r>
    <s v="COLGATE 3800 DEB."/>
    <s v="Colgate-Palmolive Nederland BV"/>
    <s v="101t"/>
    <n v="101090974808"/>
    <n v="101030167310"/>
    <n v="930"/>
    <s v="Inv Booked"/>
    <s v="2480003268"/>
    <s v="Verkoop"/>
    <n v="170"/>
    <s v="Transport drops zone"/>
    <s v="9 - verwerkt"/>
    <n v="0"/>
    <m/>
    <d v="2023-05-10T00:00:00"/>
    <s v="DROP"/>
    <s v="0001010909748080108841_002"/>
    <m/>
    <m/>
    <m/>
    <s v="EUR"/>
    <n v="257.2"/>
    <s v="EUR"/>
    <n v="257.2"/>
    <s v="EUR"/>
    <n v="257.2"/>
    <n v="257.2"/>
    <n v="0"/>
    <s v="N"/>
    <n v="1223000529"/>
    <d v="2023-06-15T00:00:00"/>
    <m/>
    <d v="2023-05-10T00:00:00"/>
    <s v="00:00"/>
    <s v="23:59"/>
    <d v="2023-05-10T00:00:00"/>
    <s v="09:00"/>
    <s v="09:00"/>
    <n v="20"/>
    <s v="ce"/>
    <n v="23155"/>
    <n v="20"/>
    <n v="38"/>
    <s v="Kuehne+Nagel Tiel 3 Standpl"/>
    <s v="De Diepert 5"/>
    <s v="Tiel"/>
    <s v="4004 MA"/>
    <s v="NL"/>
    <x v="1"/>
    <s v="Perenmarkt 15"/>
    <x v="2"/>
    <s v="1681PG"/>
    <s v="NL"/>
    <s v="2480003268"/>
    <s v="0108841_002"/>
    <s v="31V"/>
    <s v="NL001131849B01"/>
    <n v="2"/>
    <n v="0"/>
    <n v="257.2"/>
    <s v="N"/>
    <s v="Peter Appel Transport B.V."/>
    <n v="36622"/>
    <d v="2023-05-10T00:00:00"/>
    <s v="12:24:00"/>
    <n v="0"/>
    <x v="2"/>
    <x v="18"/>
    <n v="5"/>
    <x v="2"/>
    <n v="1"/>
    <n v="20"/>
    <x v="1"/>
    <n v="257.2"/>
    <n v="0"/>
    <n v="257.2"/>
  </r>
  <r>
    <s v="COLGATE 3800 DEB."/>
    <s v="Colgate-Palmolive Nederland BV"/>
    <s v="101t"/>
    <n v="101090974745"/>
    <n v="101030167311"/>
    <n v="930"/>
    <s v="Inv Booked"/>
    <s v="2480003273"/>
    <s v="Verkoop"/>
    <n v="170"/>
    <s v="Transport drops zone"/>
    <s v="9 - verwerkt"/>
    <n v="0"/>
    <m/>
    <d v="2023-05-10T00:00:00"/>
    <s v="DROP"/>
    <s v="0001010909747450108769_005"/>
    <m/>
    <m/>
    <m/>
    <s v="EUR"/>
    <n v="55.33"/>
    <s v="EUR"/>
    <n v="55.33"/>
    <s v="EUR"/>
    <n v="55.33"/>
    <n v="55.33"/>
    <n v="0"/>
    <s v="N"/>
    <n v="1223000529"/>
    <d v="2023-06-15T00:00:00"/>
    <m/>
    <d v="2023-05-10T00:00:00"/>
    <s v="00:00"/>
    <s v="23:59"/>
    <d v="2023-05-10T00:00:00"/>
    <s v="12:00"/>
    <s v="12:00"/>
    <n v="3.2"/>
    <s v="ce"/>
    <n v="2591"/>
    <n v="3.2"/>
    <n v="3"/>
    <s v="Kuehne+Nagel Tiel 3 Standpl"/>
    <s v="De Diepert 5"/>
    <s v="Tiel"/>
    <s v="4004 MA"/>
    <s v="NL"/>
    <x v="25"/>
    <s v="Hollandweg 30"/>
    <x v="4"/>
    <s v="2665 MT"/>
    <s v="NL"/>
    <s v="2480003273"/>
    <s v="0108769_005"/>
    <s v="31V"/>
    <s v="NL001131849B01"/>
    <n v="2"/>
    <n v="0"/>
    <n v="55.33"/>
    <s v="N"/>
    <s v="Peter Appel Transport B.V."/>
    <n v="36622"/>
    <d v="2023-05-10T00:00:00"/>
    <s v="10:46:00"/>
    <n v="0"/>
    <x v="2"/>
    <x v="18"/>
    <n v="5"/>
    <x v="4"/>
    <n v="1"/>
    <n v="7.2"/>
    <x v="0"/>
    <n v="124.49"/>
    <n v="0"/>
    <n v="124.49"/>
  </r>
  <r>
    <s v="COLGATE 3800 DEB."/>
    <s v="Colgate-Palmolive Nederland BV"/>
    <s v="101t"/>
    <n v="101090974665"/>
    <n v="101030167312"/>
    <n v="930"/>
    <s v="Inv Booked"/>
    <s v="2480003267"/>
    <s v="Verkoop"/>
    <n v="170"/>
    <s v="Transport drops zone"/>
    <s v="9 - verwerkt"/>
    <n v="0"/>
    <m/>
    <d v="2023-05-10T00:00:00"/>
    <s v="DROP"/>
    <s v="0001010909746650108677_002"/>
    <m/>
    <m/>
    <m/>
    <s v="EUR"/>
    <n v="312.27"/>
    <s v="EUR"/>
    <n v="312.27"/>
    <s v="EUR"/>
    <n v="312.27"/>
    <n v="312.27"/>
    <n v="0"/>
    <s v="N"/>
    <n v="1223000529"/>
    <d v="2023-06-15T00:00:00"/>
    <m/>
    <d v="2023-05-10T00:00:00"/>
    <s v="00:00"/>
    <s v="23:59"/>
    <d v="2023-05-10T00:00:00"/>
    <s v="07:00"/>
    <s v="07:00"/>
    <n v="23.2"/>
    <s v="ce"/>
    <n v="23185"/>
    <n v="23.2"/>
    <n v="42"/>
    <s v="Kuehne+Nagel Tiel 3 Standpl"/>
    <s v="De Diepert 5"/>
    <s v="Tiel"/>
    <s v="4004 MA"/>
    <s v="NL"/>
    <x v="1"/>
    <s v="Fahrenheitweg 1"/>
    <x v="1"/>
    <s v="6101WR"/>
    <s v="NL"/>
    <s v="2480003267"/>
    <s v="0108677_002"/>
    <s v="31V"/>
    <s v="NL001131849B01"/>
    <n v="2"/>
    <n v="0"/>
    <n v="312.27"/>
    <s v="N"/>
    <s v="Peter Appel Transport B.V."/>
    <n v="36622"/>
    <d v="2023-05-10T00:00:00"/>
    <s v="07:24:00"/>
    <n v="0"/>
    <x v="2"/>
    <x v="18"/>
    <n v="5"/>
    <x v="1"/>
    <n v="1"/>
    <n v="23.2"/>
    <x v="1"/>
    <n v="312.27"/>
    <n v="0"/>
    <n v="312.27"/>
  </r>
  <r>
    <s v="COLGATE 3800 DEB."/>
    <s v="Colgate-Palmolive Nederland BV"/>
    <s v="101t"/>
    <n v="101090974745"/>
    <n v="101030167313"/>
    <n v="930"/>
    <s v="Inv Booked"/>
    <s v="2480003274"/>
    <s v="Verkoop"/>
    <n v="170"/>
    <s v="Transport drops zone"/>
    <s v="9 - verwerkt"/>
    <n v="0"/>
    <m/>
    <d v="2023-05-10T00:00:00"/>
    <s v="DROP"/>
    <s v="0001010909747450108769_005"/>
    <m/>
    <m/>
    <m/>
    <s v="EUR"/>
    <n v="69.16"/>
    <s v="EUR"/>
    <n v="69.16"/>
    <s v="EUR"/>
    <n v="69.16"/>
    <n v="69.16"/>
    <n v="0"/>
    <s v="N"/>
    <n v="1223000529"/>
    <d v="2023-06-15T00:00:00"/>
    <m/>
    <d v="2023-05-10T00:00:00"/>
    <s v="00:00"/>
    <s v="23:59"/>
    <d v="2023-05-10T00:00:00"/>
    <s v="12:00"/>
    <s v="12:00"/>
    <n v="4"/>
    <s v="ce"/>
    <n v="3065"/>
    <n v="4"/>
    <n v="5"/>
    <s v="Kuehne+Nagel Tiel 3 Standpl"/>
    <s v="De Diepert 5"/>
    <s v="Tiel"/>
    <s v="4004 MA"/>
    <s v="NL"/>
    <x v="25"/>
    <s v="Hollandweg 30"/>
    <x v="4"/>
    <s v="2665 MT"/>
    <s v="NL"/>
    <s v="2480003274"/>
    <s v="0108769_005"/>
    <s v="31V"/>
    <s v="NL001131849B01"/>
    <n v="2"/>
    <n v="0"/>
    <n v="69.16"/>
    <s v="N"/>
    <s v="Peter Appel Transport B.V."/>
    <n v="36622"/>
    <d v="2023-05-10T00:00:00"/>
    <s v="10:46:00"/>
    <n v="0"/>
    <x v="2"/>
    <x v="18"/>
    <n v="5"/>
    <x v="4"/>
    <n v="0"/>
    <s v=""/>
    <x v="0"/>
    <s v=""/>
    <n v="0"/>
    <s v=""/>
  </r>
  <r>
    <s v="COLGATE 3800 DEB."/>
    <s v="Colgate-Palmolive Nederland BV"/>
    <s v="101t"/>
    <n v="101090974493"/>
    <n v="101030167314"/>
    <n v="930"/>
    <s v="Inv Booked"/>
    <s v="2480003276"/>
    <s v="Verkoop"/>
    <n v="170"/>
    <s v="Transport drops zone"/>
    <s v="9 - verwerkt"/>
    <n v="0"/>
    <m/>
    <d v="2023-05-10T00:00:00"/>
    <s v="DROP"/>
    <s v="0001010909744930108657_005"/>
    <m/>
    <m/>
    <m/>
    <s v="EUR"/>
    <n v="27.26"/>
    <s v="EUR"/>
    <n v="27.26"/>
    <s v="EUR"/>
    <n v="27.26"/>
    <n v="27.26"/>
    <n v="0"/>
    <s v="N"/>
    <n v="1223000529"/>
    <d v="2023-06-15T00:00:00"/>
    <m/>
    <d v="2023-05-10T00:00:00"/>
    <s v="00:00"/>
    <s v="23:59"/>
    <d v="2023-05-10T00:00:00"/>
    <s v="08:00"/>
    <s v="15:00"/>
    <n v="0.8"/>
    <s v="ce"/>
    <n v="63"/>
    <n v="0.8"/>
    <n v="0"/>
    <s v="Kuehne+Nagel Tiel 3 Standpl"/>
    <s v="De Diepert 5"/>
    <s v="Tiel"/>
    <s v="4004 MA"/>
    <s v="NL"/>
    <x v="44"/>
    <s v="De Panoven 21"/>
    <x v="6"/>
    <s v="4191GW"/>
    <s v="NL"/>
    <s v="2480003276"/>
    <s v="0108657_005"/>
    <s v="31V"/>
    <s v="NL001131849B01"/>
    <n v="2"/>
    <n v="0"/>
    <n v="27.26"/>
    <s v="N"/>
    <s v="Peter Appel Transport B.V."/>
    <n v="36622"/>
    <d v="2023-05-10T00:00:00"/>
    <s v="14:57:00"/>
    <n v="0"/>
    <x v="2"/>
    <x v="18"/>
    <n v="5"/>
    <x v="6"/>
    <n v="1"/>
    <n v="0.8"/>
    <x v="6"/>
    <n v="27.26"/>
    <n v="0"/>
    <n v="27.26"/>
  </r>
  <r>
    <s v="COLGATE 3800 DEB."/>
    <s v="Colgate-Palmolive Nederland BV"/>
    <s v="101t"/>
    <n v="101090974777"/>
    <n v="101030167315"/>
    <n v="930"/>
    <s v="Inv Booked"/>
    <s v="2480003277"/>
    <s v="Verkoop"/>
    <n v="170"/>
    <s v="Transport drops zone"/>
    <s v="9 - verwerkt"/>
    <n v="0"/>
    <m/>
    <d v="2023-05-10T00:00:00"/>
    <s v="DROP"/>
    <s v="0001010909747770108809_002"/>
    <m/>
    <m/>
    <m/>
    <s v="EUR"/>
    <n v="139.77000000000001"/>
    <s v="EUR"/>
    <n v="139.77000000000001"/>
    <s v="EUR"/>
    <n v="139.77000000000001"/>
    <n v="139.77000000000001"/>
    <n v="0"/>
    <s v="N"/>
    <n v="1223000529"/>
    <d v="2023-06-15T00:00:00"/>
    <m/>
    <d v="2023-05-10T00:00:00"/>
    <s v="00:00"/>
    <s v="23:59"/>
    <d v="2023-05-10T00:00:00"/>
    <s v="15:15"/>
    <s v="16:15"/>
    <n v="12.8"/>
    <s v="ce"/>
    <n v="9438"/>
    <n v="12.8"/>
    <n v="18"/>
    <s v="Kuehne+Nagel Tiel 3 Standpl"/>
    <s v="De Diepert 5"/>
    <s v="Tiel"/>
    <s v="4004 MA"/>
    <s v="NL"/>
    <x v="24"/>
    <s v="Ravenswade 14"/>
    <x v="26"/>
    <s v="3439 LD"/>
    <s v="NL"/>
    <s v="2480003277"/>
    <s v="0108809_002"/>
    <s v="31V"/>
    <s v="NL001131849B01"/>
    <n v="2"/>
    <n v="0"/>
    <n v="139.77000000000001"/>
    <s v="N"/>
    <s v="Peter Appel Transport B.V."/>
    <n v="36622"/>
    <d v="2023-05-10T00:00:00"/>
    <s v="15:16:00"/>
    <n v="0"/>
    <x v="2"/>
    <x v="18"/>
    <n v="5"/>
    <x v="22"/>
    <n v="1"/>
    <n v="13.600000000000001"/>
    <x v="7"/>
    <n v="148.51000000000002"/>
    <n v="0"/>
    <n v="148.51000000000002"/>
  </r>
  <r>
    <s v="COLGATE 3800 DEB."/>
    <s v="Colgate-Palmolive Nederland BV"/>
    <s v="101t"/>
    <n v="101090974662"/>
    <n v="101030167316"/>
    <n v="930"/>
    <s v="Inv Booked"/>
    <s v="2480003270"/>
    <s v="Verkoop"/>
    <n v="170"/>
    <s v="Transport drops zone"/>
    <s v="9 - verwerkt"/>
    <n v="0"/>
    <m/>
    <d v="2023-05-10T00:00:00"/>
    <s v="DROP"/>
    <s v="0001010909746620108676_003"/>
    <m/>
    <m/>
    <m/>
    <s v="EUR"/>
    <n v="237.89"/>
    <s v="EUR"/>
    <n v="237.89"/>
    <s v="EUR"/>
    <n v="237.89"/>
    <n v="237.89"/>
    <n v="0"/>
    <s v="N"/>
    <n v="1223000529"/>
    <d v="2023-06-15T00:00:00"/>
    <m/>
    <d v="2023-05-10T00:00:00"/>
    <s v="00:00"/>
    <s v="23:59"/>
    <d v="2023-05-10T00:00:00"/>
    <s v="07:00"/>
    <s v="15:00"/>
    <n v="11.2"/>
    <s v="ce"/>
    <n v="12956"/>
    <n v="11.2"/>
    <n v="21"/>
    <s v="Kuehne+Nagel Tiel 3 Standpl"/>
    <s v="De Diepert 5"/>
    <s v="Tiel"/>
    <s v="4004 MA"/>
    <s v="NL"/>
    <x v="8"/>
    <s v="Orionweg 2"/>
    <x v="10"/>
    <s v="8938 AH"/>
    <s v="NL"/>
    <s v="2480003270"/>
    <s v="0108676_003"/>
    <s v="31V"/>
    <s v="NL001131849B01"/>
    <n v="2"/>
    <n v="0"/>
    <n v="237.89"/>
    <s v="N"/>
    <s v="Peter Appel Transport B.V."/>
    <n v="36622"/>
    <d v="2023-05-10T00:00:00"/>
    <s v="10:04:00"/>
    <n v="0"/>
    <x v="2"/>
    <x v="18"/>
    <n v="5"/>
    <x v="9"/>
    <n v="1"/>
    <n v="11.2"/>
    <x v="0"/>
    <n v="237.89"/>
    <n v="0"/>
    <n v="237.89"/>
  </r>
  <r>
    <s v="COLGATE 3800 DEB."/>
    <s v="Colgate-Palmolive Nederland BV"/>
    <s v="101t"/>
    <n v="101090974493"/>
    <n v="101030167317"/>
    <n v="930"/>
    <s v="Inv Booked"/>
    <s v="2480003275"/>
    <s v="Verkoop"/>
    <n v="170"/>
    <s v="Transport drops zone"/>
    <s v="9 - verwerkt"/>
    <n v="0"/>
    <m/>
    <d v="2023-05-10T00:00:00"/>
    <s v="DROP"/>
    <s v="0001010909744930108657_004"/>
    <m/>
    <m/>
    <m/>
    <s v="EUR"/>
    <n v="51.04"/>
    <s v="EUR"/>
    <n v="51.04"/>
    <s v="EUR"/>
    <n v="51.04"/>
    <n v="51.04"/>
    <n v="0"/>
    <s v="N"/>
    <n v="1223000529"/>
    <d v="2023-06-15T00:00:00"/>
    <m/>
    <d v="2023-05-10T00:00:00"/>
    <s v="00:00"/>
    <s v="23:59"/>
    <d v="2023-05-10T00:00:00"/>
    <s v="07:00"/>
    <s v="16:00"/>
    <n v="1.6"/>
    <s v="ce"/>
    <n v="524"/>
    <n v="1.6"/>
    <n v="0"/>
    <s v="Kuehne+Nagel Tiel 3 Standpl"/>
    <s v="De Diepert 5"/>
    <s v="Tiel"/>
    <s v="4004 MA"/>
    <s v="NL"/>
    <x v="22"/>
    <s v="Basisweg 7"/>
    <x v="25"/>
    <s v="1951NG"/>
    <s v="NL"/>
    <s v="2480003275"/>
    <s v="0108657_004"/>
    <s v="31V"/>
    <s v="NL001131849B01"/>
    <n v="2"/>
    <n v="0"/>
    <n v="51.04"/>
    <s v="N"/>
    <s v="Peter Appel Transport B.V."/>
    <n v="36622"/>
    <d v="2023-05-10T00:00:00"/>
    <s v="11:54:00"/>
    <n v="0"/>
    <x v="2"/>
    <x v="18"/>
    <n v="5"/>
    <x v="17"/>
    <n v="1"/>
    <n v="1.6"/>
    <x v="0"/>
    <n v="51.04"/>
    <n v="0"/>
    <n v="51.04"/>
  </r>
  <r>
    <s v="COLGATE 3800 DEB."/>
    <s v="Colgate-Palmolive Nederland BV"/>
    <s v="101t"/>
    <n v="101090974667"/>
    <n v="101030167318"/>
    <n v="930"/>
    <s v="Inv Booked"/>
    <s v="2480003278"/>
    <s v="Verkoop"/>
    <n v="170"/>
    <s v="Transport drops zone"/>
    <s v="9 - verwerkt"/>
    <n v="0"/>
    <m/>
    <d v="2023-05-10T00:00:00"/>
    <s v="DROP"/>
    <s v="0001010909746670108682_002"/>
    <m/>
    <m/>
    <m/>
    <s v="EUR"/>
    <n v="162.03"/>
    <s v="EUR"/>
    <n v="162.03"/>
    <s v="EUR"/>
    <n v="162.03"/>
    <n v="162.03"/>
    <n v="0"/>
    <s v="N"/>
    <n v="1223000529"/>
    <d v="2023-06-15T00:00:00"/>
    <m/>
    <d v="2023-05-10T00:00:00"/>
    <s v="00:00"/>
    <s v="23:59"/>
    <d v="2023-05-10T00:00:00"/>
    <s v="14:00"/>
    <s v="14:00"/>
    <n v="20.8"/>
    <s v="ce"/>
    <n v="15133"/>
    <n v="20.8"/>
    <n v="31"/>
    <s v="Kuehne+Nagel Tiel 3 Standpl"/>
    <s v="De Diepert 5"/>
    <s v="Tiel"/>
    <s v="4004 MA"/>
    <s v="NL"/>
    <x v="14"/>
    <s v="Rood 24"/>
    <x v="17"/>
    <s v="6666LT"/>
    <s v="NL"/>
    <s v="2480003278"/>
    <s v="0108682_002"/>
    <s v="31V"/>
    <s v="NL001131849B01"/>
    <n v="2"/>
    <n v="0"/>
    <n v="162.03"/>
    <s v="N"/>
    <s v="Peter Appel Transport B.V."/>
    <n v="36622"/>
    <d v="2023-05-10T00:00:00"/>
    <s v="14:33:00"/>
    <n v="0"/>
    <x v="2"/>
    <x v="18"/>
    <n v="5"/>
    <x v="15"/>
    <n v="1"/>
    <n v="20.8"/>
    <x v="5"/>
    <n v="162.03"/>
    <n v="0"/>
    <n v="162.03"/>
  </r>
  <r>
    <s v="COLGATE 3800 DEB."/>
    <s v="Colgate-Palmolive Nederland BV"/>
    <s v="101t"/>
    <n v="101090974745"/>
    <n v="101030167319"/>
    <n v="930"/>
    <s v="Inv Booked"/>
    <s v="2480003263"/>
    <s v="Verkoop"/>
    <n v="170"/>
    <s v="Transport drops zone"/>
    <s v="9 - verwerkt"/>
    <n v="0"/>
    <m/>
    <d v="2023-05-10T00:00:00"/>
    <s v="DROP"/>
    <s v="0001010909747450108769_006"/>
    <m/>
    <m/>
    <m/>
    <s v="EUR"/>
    <n v="62.16"/>
    <s v="EUR"/>
    <n v="62.16"/>
    <s v="EUR"/>
    <n v="62.16"/>
    <n v="62.16"/>
    <n v="0"/>
    <s v="N"/>
    <n v="1223000529"/>
    <d v="2023-06-15T00:00:00"/>
    <m/>
    <d v="2023-05-10T00:00:00"/>
    <s v="00:00"/>
    <s v="23:59"/>
    <d v="2023-05-10T00:00:00"/>
    <s v="06:00"/>
    <s v="14:00"/>
    <n v="2.4"/>
    <s v="ce"/>
    <n v="1016"/>
    <n v="2.4"/>
    <n v="1"/>
    <s v="Kuehne+Nagel Tiel 3 Standpl"/>
    <s v="De Diepert 5"/>
    <s v="Tiel"/>
    <s v="4004 MA"/>
    <s v="NL"/>
    <x v="30"/>
    <s v="Brandpuntlaan Zuid 1"/>
    <x v="4"/>
    <s v="2665NZ"/>
    <s v="NL"/>
    <s v="2480003263"/>
    <s v="0108769_006"/>
    <s v="31V"/>
    <s v="NL001131849B01"/>
    <n v="2"/>
    <n v="0"/>
    <n v="62.16"/>
    <s v="N"/>
    <s v="Peter Appel Transport B.V."/>
    <n v="36622"/>
    <d v="2023-05-10T00:00:00"/>
    <s v="12:34:00"/>
    <n v="9"/>
    <x v="2"/>
    <x v="18"/>
    <n v="5"/>
    <x v="4"/>
    <n v="1"/>
    <n v="2.4"/>
    <x v="8"/>
    <n v="62.16"/>
    <n v="0"/>
    <n v="62.16"/>
  </r>
  <r>
    <s v="COLGATE 3800 DEB."/>
    <s v="Colgate-Palmolive Nederland BV"/>
    <s v="101t"/>
    <n v="101090974493"/>
    <n v="101030167321"/>
    <n v="930"/>
    <s v="Inv Booked"/>
    <s v="2480003271"/>
    <s v="Verkoop"/>
    <n v="170"/>
    <s v="Transport drops zone"/>
    <s v="9 - verwerkt"/>
    <n v="0"/>
    <m/>
    <d v="2023-05-10T00:00:00"/>
    <s v="DROP"/>
    <s v="0001010909744930108657_007"/>
    <m/>
    <m/>
    <m/>
    <s v="EUR"/>
    <n v="47.68"/>
    <s v="EUR"/>
    <n v="47.68"/>
    <s v="EUR"/>
    <n v="47.68"/>
    <n v="47.68"/>
    <n v="0"/>
    <s v="N"/>
    <n v="1223000529"/>
    <d v="2023-06-15T00:00:00"/>
    <m/>
    <d v="2023-05-10T00:00:00"/>
    <s v="00:00"/>
    <s v="23:59"/>
    <d v="2023-05-10T00:00:00"/>
    <s v="14:00"/>
    <s v="16:00"/>
    <n v="1.6"/>
    <s v="ce"/>
    <n v="1395"/>
    <n v="1.6"/>
    <n v="2"/>
    <s v="Kuehne+Nagel Tiel 3 Standpl"/>
    <s v="De Diepert 5"/>
    <s v="Tiel"/>
    <s v="4004 MA"/>
    <s v="NL"/>
    <x v="70"/>
    <s v="Steenen Hoofd 50"/>
    <x v="53"/>
    <s v="4825 AK"/>
    <s v="NL"/>
    <s v="2480003271"/>
    <s v="0108657_007"/>
    <s v="31V"/>
    <s v="NL001131849B01"/>
    <n v="2"/>
    <n v="0"/>
    <n v="47.68"/>
    <s v="N"/>
    <s v="Peter Appel Transport B.V."/>
    <n v="36622"/>
    <d v="2023-05-10T00:00:00"/>
    <s v="14:57:00"/>
    <n v="0"/>
    <x v="2"/>
    <x v="18"/>
    <n v="5"/>
    <x v="24"/>
    <n v="1"/>
    <n v="1.6"/>
    <x v="0"/>
    <n v="47.68"/>
    <n v="0"/>
    <n v="47.68"/>
  </r>
  <r>
    <s v="COLGATE 3800 DEB."/>
    <s v="Colgate-Palmolive Nederland BV"/>
    <s v="101t"/>
    <n v="101090974755"/>
    <n v="101030167322"/>
    <n v="930"/>
    <s v="Inv Booked"/>
    <s v="2480003279"/>
    <s v="Verkoop"/>
    <n v="170"/>
    <s v="Transport drops zone"/>
    <s v="9 - verwerkt"/>
    <n v="0"/>
    <m/>
    <d v="2023-05-10T00:00:00"/>
    <s v="DROP"/>
    <s v="0001010909747550108779_002"/>
    <m/>
    <m/>
    <m/>
    <s v="EUR"/>
    <n v="117.26"/>
    <s v="EUR"/>
    <n v="117.26"/>
    <s v="EUR"/>
    <n v="117.26"/>
    <n v="117.26"/>
    <n v="0"/>
    <s v="N"/>
    <n v="1223000529"/>
    <d v="2023-06-15T00:00:00"/>
    <m/>
    <d v="2023-05-10T00:00:00"/>
    <s v="00:00"/>
    <s v="23:59"/>
    <d v="2023-05-10T00:00:00"/>
    <s v="06:00"/>
    <s v="07:00"/>
    <n v="16.8"/>
    <s v="ce"/>
    <n v="10365"/>
    <n v="16.8"/>
    <n v="20"/>
    <s v="Kuehne+Nagel Tiel 3 Standpl"/>
    <s v="De Diepert 5"/>
    <s v="Tiel"/>
    <s v="4004 MA"/>
    <s v="NL"/>
    <x v="2"/>
    <s v="Randweg 2"/>
    <x v="6"/>
    <s v="4191 NN"/>
    <s v="NL"/>
    <s v="2480003279"/>
    <s v="0108779_002"/>
    <s v="31V"/>
    <s v="NL001131849B01"/>
    <n v="2"/>
    <n v="0"/>
    <n v="117.26"/>
    <s v="N"/>
    <s v="Peter Appel Transport B.V."/>
    <n v="36622"/>
    <d v="2023-05-10T00:00:00"/>
    <s v="07:00:00"/>
    <n v="0"/>
    <x v="2"/>
    <x v="18"/>
    <n v="5"/>
    <x v="6"/>
    <n v="1"/>
    <n v="16.8"/>
    <x v="2"/>
    <n v="117.26"/>
    <n v="0"/>
    <n v="117.26"/>
  </r>
  <r>
    <s v="COLGATE 3800 DEB."/>
    <s v="Colgate-Palmolive Nederland BV"/>
    <s v="101t"/>
    <n v="101090974664"/>
    <n v="101030167323"/>
    <n v="930"/>
    <s v="Inv Booked"/>
    <s v="2480003266"/>
    <s v="Verkoop"/>
    <n v="170"/>
    <s v="Transport drops zone"/>
    <s v="9 - verwerkt"/>
    <n v="0"/>
    <m/>
    <d v="2023-05-10T00:00:00"/>
    <s v="DROP"/>
    <s v="0001010909746640108679_002"/>
    <m/>
    <m/>
    <m/>
    <s v="EUR"/>
    <n v="317.52"/>
    <s v="EUR"/>
    <n v="317.52"/>
    <s v="EUR"/>
    <n v="317.52"/>
    <n v="317.52"/>
    <n v="0"/>
    <s v="N"/>
    <n v="1223000529"/>
    <d v="2023-06-15T00:00:00"/>
    <m/>
    <d v="2023-05-10T00:00:00"/>
    <s v="00:00"/>
    <s v="23:59"/>
    <d v="2023-05-10T00:00:00"/>
    <s v="09:00"/>
    <s v="09:00"/>
    <n v="24"/>
    <s v="ce"/>
    <n v="22861"/>
    <n v="24"/>
    <n v="41"/>
    <s v="Kuehne+Nagel Tiel 3 Standpl"/>
    <s v="De Diepert 5"/>
    <s v="Tiel"/>
    <s v="4004 MA"/>
    <s v="NL"/>
    <x v="1"/>
    <s v="Fahrenheitweg 1"/>
    <x v="1"/>
    <s v="6101WR"/>
    <s v="NL"/>
    <s v="2480003266"/>
    <s v="0108679_002"/>
    <s v="31V"/>
    <s v="NL001131849B01"/>
    <n v="2"/>
    <n v="0"/>
    <n v="317.52"/>
    <s v="N"/>
    <s v="Peter Appel Transport B.V."/>
    <n v="36622"/>
    <d v="2023-05-10T00:00:00"/>
    <s v="11:23:00"/>
    <n v="57"/>
    <x v="2"/>
    <x v="18"/>
    <n v="5"/>
    <x v="1"/>
    <n v="1"/>
    <n v="24"/>
    <x v="1"/>
    <n v="317.52"/>
    <n v="0"/>
    <n v="317.52"/>
  </r>
  <r>
    <s v="COLGATE 3800 DEB."/>
    <s v="Colgate-Palmolive Nederland BV"/>
    <s v="101t"/>
    <n v="101090974762"/>
    <n v="101030167324"/>
    <n v="930"/>
    <s v="Inv Booked"/>
    <s v="2480003262"/>
    <s v="Verkoop"/>
    <n v="170"/>
    <s v="Transport drops zone"/>
    <s v="9 - verwerkt"/>
    <n v="0"/>
    <m/>
    <d v="2023-05-10T00:00:00"/>
    <s v="DROP"/>
    <s v="0001010909747620108787_003"/>
    <m/>
    <m/>
    <m/>
    <s v="EUR"/>
    <n v="67.22"/>
    <s v="EUR"/>
    <n v="67.22"/>
    <s v="EUR"/>
    <n v="67.22"/>
    <n v="67.22"/>
    <n v="0"/>
    <s v="N"/>
    <n v="1223000529"/>
    <d v="2023-06-15T00:00:00"/>
    <m/>
    <d v="2023-05-10T00:00:00"/>
    <s v="00:00"/>
    <s v="23:59"/>
    <d v="2023-05-10T00:00:00"/>
    <s v="06:00"/>
    <s v="14:00"/>
    <n v="2.4"/>
    <s v="ce"/>
    <n v="1178"/>
    <n v="2.4"/>
    <n v="1"/>
    <s v="Kuehne+Nagel Tiel 3 Standpl"/>
    <s v="De Diepert 5"/>
    <s v="Tiel"/>
    <s v="4004 MA"/>
    <s v="NL"/>
    <x v="34"/>
    <s v="Birnieweg 13"/>
    <x v="36"/>
    <s v="7418 HH"/>
    <s v="NL"/>
    <s v="2480003262"/>
    <s v="0108787_003"/>
    <s v="31V"/>
    <s v="NL001131849B01"/>
    <n v="2"/>
    <n v="0"/>
    <n v="67.22"/>
    <s v="N"/>
    <s v="Peter Appel Transport B.V."/>
    <n v="36622"/>
    <d v="2023-05-10T00:00:00"/>
    <s v="10:04:00"/>
    <n v="0"/>
    <x v="2"/>
    <x v="18"/>
    <n v="5"/>
    <x v="30"/>
    <n v="1"/>
    <n v="2.4"/>
    <x v="8"/>
    <n v="67.22"/>
    <n v="0"/>
    <n v="67.22"/>
  </r>
  <r>
    <s v="COLGATE 3800 DEB."/>
    <s v="Colgate-Palmolive Nederland BV"/>
    <s v="101t"/>
    <n v="101090974719"/>
    <n v="101030167320"/>
    <n v="930"/>
    <s v="Inv Booked"/>
    <s v="2480003272"/>
    <s v="Verkoop"/>
    <n v="170"/>
    <s v="Transport drops zone"/>
    <s v="9 - verwerkt"/>
    <n v="0"/>
    <m/>
    <d v="2023-05-10T00:00:00"/>
    <s v="DROP"/>
    <s v="0001010909747190108741_002"/>
    <m/>
    <m/>
    <m/>
    <s v="EUR"/>
    <n v="130.15"/>
    <s v="EUR"/>
    <n v="130.15"/>
    <s v="EUR"/>
    <n v="130.15"/>
    <n v="130.15"/>
    <n v="0"/>
    <s v="N"/>
    <n v="1223000529"/>
    <d v="2023-06-15T00:00:00"/>
    <m/>
    <d v="2023-05-10T00:00:00"/>
    <s v="00:00"/>
    <s v="23:59"/>
    <d v="2023-05-10T00:00:00"/>
    <s v="09:00"/>
    <s v="09:00"/>
    <n v="8.8000000000000007"/>
    <s v="ce"/>
    <n v="6989"/>
    <n v="8.8000000000000007"/>
    <n v="11"/>
    <s v="Kuehne+Nagel Tiel 3 Standpl"/>
    <s v="De Diepert 5"/>
    <s v="Tiel"/>
    <s v="4004 MA"/>
    <s v="NL"/>
    <x v="46"/>
    <s v="FLORIJNSTRAAT  4C"/>
    <x v="23"/>
    <s v="4903 RM"/>
    <s v="NL"/>
    <s v="2480003272"/>
    <s v="0108741_002"/>
    <s v="31V"/>
    <s v="NL001131849B01"/>
    <n v="2"/>
    <n v="0"/>
    <n v="130.15"/>
    <s v="N"/>
    <s v="Peter Appel Transport B.V."/>
    <n v="36622"/>
    <d v="2023-05-10T00:00:00"/>
    <s v="09:00:00"/>
    <n v="0"/>
    <x v="2"/>
    <x v="18"/>
    <n v="5"/>
    <x v="34"/>
    <n v="1"/>
    <n v="8.8000000000000007"/>
    <x v="5"/>
    <n v="130.15"/>
    <n v="0"/>
    <n v="130.15"/>
  </r>
  <r>
    <s v="COLGATE 3800 DEB."/>
    <s v="Colgate-Palmolive Nederland BV"/>
    <s v="101t"/>
    <n v="101090974500"/>
    <n v="101030167293"/>
    <n v="930"/>
    <s v="Inv Booked"/>
    <s v="R991 10-05-2023"/>
    <s v="Verkoop"/>
    <n v="170"/>
    <s v="Transport drops zone"/>
    <s v="9 - verwerkt"/>
    <n v="0"/>
    <m/>
    <d v="2023-05-10T00:00:00"/>
    <s v="DROP"/>
    <s v="0001010909745000108678_002"/>
    <m/>
    <m/>
    <m/>
    <s v="EUR"/>
    <n v="271.77999999999997"/>
    <s v="EUR"/>
    <n v="271.77999999999997"/>
    <s v="EUR"/>
    <n v="271.77999999999997"/>
    <n v="271.77999999999997"/>
    <n v="0"/>
    <s v="Y"/>
    <n v="1223000529"/>
    <d v="2023-06-15T00:00:00"/>
    <m/>
    <d v="2023-05-10T00:00:00"/>
    <s v="00:00"/>
    <s v="23:59"/>
    <d v="2023-05-10T00:00:00"/>
    <s v="08:00"/>
    <s v="13:00"/>
    <n v="15"/>
    <s v="ce"/>
    <n v="15870"/>
    <n v="15.2"/>
    <n v="36"/>
    <s v="Kuehne+Nagel Tiel 3 Standpl"/>
    <s v="De Diepert 5"/>
    <s v="Tiel"/>
    <s v="4004 MA"/>
    <s v="NL"/>
    <x v="101"/>
    <s v="Koningsweg 2"/>
    <x v="68"/>
    <s v="4381 NA"/>
    <s v="NL"/>
    <s v="R991 10-05-2023"/>
    <s v="0108678_002"/>
    <s v="31V"/>
    <s v="NL001131849B01"/>
    <n v="2"/>
    <n v="0"/>
    <n v="271.77999999999997"/>
    <s v="N"/>
    <s v="Peter Appel Transport B.V."/>
    <n v="36622"/>
    <d v="2023-05-10T00:00:00"/>
    <s v="14:07:00"/>
    <n v="58"/>
    <x v="2"/>
    <x v="18"/>
    <n v="5"/>
    <x v="47"/>
    <n v="1"/>
    <n v="15.2"/>
    <x v="0"/>
    <n v="271.77999999999997"/>
    <n v="0"/>
    <n v="271.77999999999997"/>
  </r>
  <r>
    <s v="COLGATE 3800 DEB."/>
    <s v="Colgate-Palmolive Nederland BV"/>
    <s v="101t"/>
    <n v="0"/>
    <n v="101030167331"/>
    <n v="980"/>
    <s v="Cancel No In"/>
    <s v="0240112396"/>
    <s v="Verkoop"/>
    <n v="170"/>
    <s v="Transport drops zone"/>
    <s v="0 - ingevoerd"/>
    <n v="0"/>
    <m/>
    <d v="2023-05-10T00:00:00"/>
    <m/>
    <m/>
    <n v="27.26"/>
    <n v="0.8"/>
    <m/>
    <s v="EUR"/>
    <n v="27.26"/>
    <s v="EUR"/>
    <n v="0"/>
    <s v="EUR"/>
    <n v="27.26"/>
    <n v="0"/>
    <n v="-27.26"/>
    <s v="N"/>
    <m/>
    <m/>
    <m/>
    <d v="2023-05-10T00:00:00"/>
    <s v="00:00"/>
    <s v="23:59"/>
    <d v="2023-05-10T00:00:00"/>
    <s v="08:00"/>
    <s v="15:00"/>
    <n v="0.8"/>
    <s v="ce"/>
    <n v="550"/>
    <n v="0.8"/>
    <n v="1"/>
    <s v="Kuehne+Nagel Tiel 3 Standpl"/>
    <s v="De Diepert 5"/>
    <s v="Tiel"/>
    <s v="4004 MA"/>
    <s v="NL"/>
    <x v="96"/>
    <s v="DE DIEPERT"/>
    <x v="57"/>
    <s v="4004 MA"/>
    <s v="NL"/>
    <s v="0240112396"/>
    <m/>
    <m/>
    <s v="NL001131849B01"/>
    <n v="2"/>
    <n v="0"/>
    <n v="0"/>
    <s v="N"/>
    <m/>
    <n v="36622"/>
    <d v="2023-05-10T00:00:00"/>
    <s v="15:00:00"/>
    <n v="0"/>
    <x v="2"/>
    <x v="18"/>
    <n v="5"/>
    <x v="41"/>
    <n v="0"/>
    <s v=""/>
    <x v="9"/>
    <s v=""/>
    <n v="0"/>
    <s v=""/>
  </r>
  <r>
    <s v="COLGATE 3800 DEB."/>
    <s v="Colgate-Palmolive Nederland BV"/>
    <s v="101t"/>
    <n v="101090974777"/>
    <n v="101030167325"/>
    <n v="930"/>
    <s v="Inv Booked"/>
    <s v="0240112356"/>
    <s v="Verkoop"/>
    <n v="170"/>
    <s v="Transport drops zone"/>
    <s v="9 - verwerkt"/>
    <n v="0"/>
    <m/>
    <d v="2023-05-10T00:00:00"/>
    <s v="DROP"/>
    <s v="0001010909747770108809_002"/>
    <m/>
    <m/>
    <m/>
    <s v="EUR"/>
    <n v="8.74"/>
    <s v="EUR"/>
    <n v="8.74"/>
    <s v="EUR"/>
    <n v="8.74"/>
    <n v="8.74"/>
    <n v="0"/>
    <s v="N"/>
    <n v="1223000529"/>
    <d v="2023-06-15T00:00:00"/>
    <m/>
    <d v="2023-05-10T00:00:00"/>
    <s v="00:00"/>
    <s v="23:59"/>
    <d v="2023-05-10T00:00:00"/>
    <s v="15:15"/>
    <s v="16:15"/>
    <n v="0.8"/>
    <s v="ce"/>
    <n v="728"/>
    <n v="0.8"/>
    <n v="0"/>
    <s v="Kuehne+Nagel Tiel 3 Standpl"/>
    <s v="De Diepert 5"/>
    <s v="Tiel"/>
    <s v="4004 MA"/>
    <s v="NL"/>
    <x v="55"/>
    <s v="Ravenswade 14"/>
    <x v="26"/>
    <s v="3439 LD"/>
    <s v="NL"/>
    <s v="0240112356"/>
    <s v="0108809_002"/>
    <s v="31V"/>
    <s v="NL001131849B01"/>
    <n v="2"/>
    <n v="0"/>
    <n v="8.74"/>
    <s v="N"/>
    <s v="Peter Appel Transport B.V."/>
    <n v="36622"/>
    <d v="2023-05-10T00:00:00"/>
    <s v="15:16:00"/>
    <n v="0"/>
    <x v="2"/>
    <x v="18"/>
    <n v="5"/>
    <x v="22"/>
    <n v="0"/>
    <s v=""/>
    <x v="7"/>
    <s v=""/>
    <n v="0"/>
    <s v=""/>
  </r>
  <r>
    <s v="COLGATE 3800 DEB."/>
    <s v="Colgate-Palmolive Nederland BV"/>
    <s v="101t"/>
    <n v="101090975257"/>
    <n v="101030167378"/>
    <n v="930"/>
    <s v="Inv Booked"/>
    <s v="2480004298"/>
    <s v="Verkoop"/>
    <n v="170"/>
    <s v="Transport drops zone"/>
    <s v="9 - verwerkt"/>
    <n v="0"/>
    <m/>
    <d v="2023-05-11T00:00:00"/>
    <s v="DROP"/>
    <s v="0001010909752570109034_002"/>
    <m/>
    <m/>
    <m/>
    <s v="EUR"/>
    <n v="289.27999999999997"/>
    <s v="EUR"/>
    <n v="289.27999999999997"/>
    <s v="EUR"/>
    <n v="289.27999999999997"/>
    <n v="289.27999999999997"/>
    <n v="0"/>
    <s v="N"/>
    <n v="1223000529"/>
    <d v="2023-06-15T00:00:00"/>
    <m/>
    <d v="2023-05-11T00:00:00"/>
    <s v="00:00"/>
    <s v="23:59"/>
    <d v="2023-05-11T00:00:00"/>
    <s v="09:00"/>
    <s v="09:00"/>
    <n v="25.6"/>
    <s v="ce"/>
    <n v="19696"/>
    <n v="25.6"/>
    <n v="40"/>
    <s v="Kuehne+Nagel Tiel 3 Standpl"/>
    <s v="De Diepert 5"/>
    <s v="Tiel"/>
    <s v="4004 MA"/>
    <s v="NL"/>
    <x v="1"/>
    <s v="Perenmarkt 15"/>
    <x v="2"/>
    <s v="1681PG"/>
    <s v="NL"/>
    <s v="2480004298"/>
    <s v="0109034_002"/>
    <s v="31V"/>
    <s v="NL001131849B01"/>
    <n v="2"/>
    <n v="0"/>
    <n v="289.27999999999997"/>
    <s v="N"/>
    <s v="Peter Appel Transport B.V."/>
    <n v="36622"/>
    <d v="2023-05-11T00:00:00"/>
    <s v="10:33:00"/>
    <n v="0"/>
    <x v="3"/>
    <x v="18"/>
    <n v="5"/>
    <x v="2"/>
    <n v="1"/>
    <n v="25.6"/>
    <x v="1"/>
    <n v="289.27999999999997"/>
    <n v="0"/>
    <n v="289.27999999999997"/>
  </r>
  <r>
    <s v="COLGATE 3800 DEB."/>
    <s v="Colgate-Palmolive Nederland BV"/>
    <s v="101t"/>
    <n v="101090975388"/>
    <n v="101030167379"/>
    <n v="930"/>
    <s v="Inv Booked"/>
    <s v="2480004301"/>
    <s v="Verkoop"/>
    <n v="170"/>
    <s v="Transport drops zone"/>
    <s v="9 - verwerkt"/>
    <n v="0"/>
    <m/>
    <d v="2023-05-11T00:00:00"/>
    <s v="DROP"/>
    <s v="0001010909753880109201_003"/>
    <m/>
    <m/>
    <m/>
    <s v="EUR"/>
    <n v="63.87"/>
    <s v="EUR"/>
    <n v="63.87"/>
    <s v="EUR"/>
    <n v="63.87"/>
    <n v="63.87"/>
    <n v="0"/>
    <s v="N"/>
    <n v="1223000529"/>
    <d v="2023-06-15T00:00:00"/>
    <m/>
    <d v="2023-05-11T00:00:00"/>
    <s v="00:00"/>
    <s v="23:59"/>
    <d v="2023-05-11T00:00:00"/>
    <s v="08:00"/>
    <s v="09:00"/>
    <n v="3.2"/>
    <s v="ce"/>
    <n v="2617"/>
    <n v="3.2"/>
    <n v="5"/>
    <s v="Kuehne+Nagel Tiel 3 Standpl"/>
    <s v="De Diepert 5"/>
    <s v="Tiel"/>
    <s v="4004 MA"/>
    <s v="NL"/>
    <x v="2"/>
    <s v="Pegasusweg 1"/>
    <x v="3"/>
    <s v="5015BZ"/>
    <s v="NL"/>
    <s v="2480004301"/>
    <s v="0109201_003"/>
    <s v="31V"/>
    <s v="NL001131849B01"/>
    <n v="2"/>
    <n v="0"/>
    <n v="63.87"/>
    <s v="N"/>
    <s v="Peter Appel Transport B.V."/>
    <n v="36622"/>
    <d v="2023-05-11T00:00:00"/>
    <s v="08:46:00"/>
    <n v="0"/>
    <x v="3"/>
    <x v="18"/>
    <n v="5"/>
    <x v="3"/>
    <n v="1"/>
    <n v="3.2"/>
    <x v="2"/>
    <n v="63.87"/>
    <n v="0"/>
    <n v="63.87"/>
  </r>
  <r>
    <s v="COLGATE 3800 DEB."/>
    <s v="Colgate-Palmolive Nederland BV"/>
    <s v="101t"/>
    <n v="101090974970"/>
    <n v="101030167383"/>
    <n v="930"/>
    <s v="Inv Booked"/>
    <s v="2480004304"/>
    <s v="Verkoop"/>
    <n v="170"/>
    <s v="Transport drops zone"/>
    <s v="9 - verwerkt"/>
    <n v="0"/>
    <m/>
    <d v="2023-05-11T00:00:00"/>
    <s v="DROP"/>
    <s v="0001010909749700108921_007"/>
    <m/>
    <m/>
    <m/>
    <s v="EUR"/>
    <n v="36.22"/>
    <s v="EUR"/>
    <n v="36.22"/>
    <s v="EUR"/>
    <n v="36.22"/>
    <n v="36.22"/>
    <n v="0"/>
    <s v="N"/>
    <n v="1223000529"/>
    <d v="2023-06-15T00:00:00"/>
    <m/>
    <d v="2023-05-11T00:00:00"/>
    <s v="00:00"/>
    <s v="23:59"/>
    <d v="2023-05-11T00:00:00"/>
    <s v="14:00"/>
    <s v="14:00"/>
    <n v="1.6"/>
    <s v="ce"/>
    <n v="342"/>
    <n v="1.6"/>
    <n v="0"/>
    <s v="Kuehne+Nagel Tiel 3 Standpl"/>
    <s v="De Diepert 5"/>
    <s v="Tiel"/>
    <s v="4004 MA"/>
    <s v="NL"/>
    <x v="79"/>
    <s v="Keltenweg 30"/>
    <x v="58"/>
    <s v="5342 LP"/>
    <s v="NL"/>
    <s v="2480004304"/>
    <s v="0108921_007"/>
    <s v="31V"/>
    <s v="NL001131849B01"/>
    <n v="2"/>
    <n v="0"/>
    <n v="36.22"/>
    <s v="N"/>
    <s v="Peter Appel Transport B.V."/>
    <n v="36622"/>
    <d v="2023-05-11T00:00:00"/>
    <s v="15:40:00"/>
    <n v="0"/>
    <x v="3"/>
    <x v="18"/>
    <n v="5"/>
    <x v="42"/>
    <n v="1"/>
    <n v="1.6"/>
    <x v="3"/>
    <n v="36.22"/>
    <n v="0"/>
    <n v="36.22"/>
  </r>
  <r>
    <s v="COLGATE 3800 DEB."/>
    <s v="Colgate-Palmolive Nederland BV"/>
    <s v="101t"/>
    <n v="101090975256"/>
    <n v="101030167373"/>
    <n v="930"/>
    <s v="Inv Booked"/>
    <s v="2480004291"/>
    <s v="Verkoop"/>
    <n v="170"/>
    <s v="Transport drops zone"/>
    <s v="9 - verwerkt"/>
    <n v="0"/>
    <m/>
    <d v="2023-05-11T00:00:00"/>
    <s v="DROP"/>
    <s v="0001010909752560109032_003"/>
    <m/>
    <m/>
    <m/>
    <s v="EUR"/>
    <n v="179.71"/>
    <s v="EUR"/>
    <n v="179.71"/>
    <s v="EUR"/>
    <n v="179.71"/>
    <n v="179.71"/>
    <n v="0"/>
    <s v="N"/>
    <n v="1223000529"/>
    <d v="2023-06-15T00:00:00"/>
    <m/>
    <d v="2023-05-11T00:00:00"/>
    <s v="00:00"/>
    <s v="23:59"/>
    <d v="2023-05-11T00:00:00"/>
    <s v="07:00"/>
    <s v="10:00"/>
    <n v="14.4"/>
    <s v="ce"/>
    <n v="14842"/>
    <n v="14.4"/>
    <n v="22"/>
    <s v="Kuehne+Nagel Tiel 3 Standpl"/>
    <s v="De Diepert 5"/>
    <s v="Tiel"/>
    <s v="4004 MA"/>
    <s v="NL"/>
    <x v="12"/>
    <s v="SLEGO 1"/>
    <x v="13"/>
    <s v="1046 BM"/>
    <s v="NL"/>
    <s v="2480004291"/>
    <s v="0109032_003"/>
    <s v="31V"/>
    <s v="NL001131849B01"/>
    <n v="2"/>
    <n v="0"/>
    <n v="179.71"/>
    <s v="N"/>
    <s v="Peter Appel Transport B.V."/>
    <n v="36622"/>
    <d v="2023-05-11T00:00:00"/>
    <s v="08:20:00"/>
    <n v="0"/>
    <x v="3"/>
    <x v="18"/>
    <n v="5"/>
    <x v="11"/>
    <n v="1"/>
    <n v="14.4"/>
    <x v="0"/>
    <n v="179.71"/>
    <n v="0"/>
    <n v="179.71"/>
  </r>
  <r>
    <s v="COLGATE 3800 DEB."/>
    <s v="Colgate-Palmolive Nederland BV"/>
    <s v="101t"/>
    <n v="101090974964"/>
    <n v="101030167382"/>
    <n v="930"/>
    <s v="Inv Booked"/>
    <s v="2480004306"/>
    <s v="Verkoop"/>
    <n v="200"/>
    <s v="Transport drops"/>
    <s v="9 - verwerkt"/>
    <n v="0"/>
    <m/>
    <d v="2023-05-11T00:00:00"/>
    <s v="DROP"/>
    <s v="0001010909749640108919_007"/>
    <m/>
    <m/>
    <m/>
    <s v="EUR"/>
    <n v="54.4"/>
    <s v="EUR"/>
    <n v="54.4"/>
    <s v="EUR"/>
    <n v="54.4"/>
    <n v="54.4"/>
    <n v="0"/>
    <s v="N"/>
    <n v="1223000529"/>
    <d v="2023-06-15T00:00:00"/>
    <m/>
    <d v="2023-05-11T00:00:00"/>
    <s v="00:00"/>
    <s v="23:59"/>
    <d v="2023-05-11T00:00:00"/>
    <s v="08:00"/>
    <s v="16:00"/>
    <n v="0.8"/>
    <s v="ce"/>
    <n v="91"/>
    <n v="0.8"/>
    <n v="0"/>
    <s v="Kuehne+Nagel Tiel 3 Standpl"/>
    <s v="De Diepert 5"/>
    <s v="Tiel"/>
    <s v="4004 MA"/>
    <s v="NL"/>
    <x v="27"/>
    <s v="Business Park Stein 192"/>
    <x v="50"/>
    <s v="6181MA"/>
    <s v="NL"/>
    <s v="2480004306"/>
    <s v="0108919_007"/>
    <s v="31V"/>
    <s v="NL001131849B01"/>
    <n v="2"/>
    <n v="0"/>
    <n v="54.4"/>
    <s v="N"/>
    <s v="Peter Appel Transport B.V."/>
    <n v="36744"/>
    <d v="2023-05-11T00:00:00"/>
    <s v="14:49:00"/>
    <n v="0"/>
    <x v="3"/>
    <x v="18"/>
    <n v="5"/>
    <x v="1"/>
    <n v="1"/>
    <n v="0.8"/>
    <x v="0"/>
    <n v="54.4"/>
    <n v="0"/>
    <n v="54.4"/>
  </r>
  <r>
    <s v="COLGATE 3800 DEB."/>
    <s v="Colgate-Palmolive Nederland BV"/>
    <s v="101t"/>
    <n v="101090975387"/>
    <n v="101030167387"/>
    <n v="930"/>
    <s v="Inv Booked"/>
    <s v="2480004303"/>
    <s v="Verkoop"/>
    <n v="170"/>
    <s v="Transport drops zone"/>
    <s v="9 - verwerkt"/>
    <n v="0"/>
    <m/>
    <d v="2023-05-11T00:00:00"/>
    <s v="DROP"/>
    <s v="0001010909753870109202_002"/>
    <m/>
    <m/>
    <m/>
    <s v="EUR"/>
    <n v="70.180000000000007"/>
    <s v="EUR"/>
    <n v="70.180000000000007"/>
    <s v="EUR"/>
    <n v="70.180000000000007"/>
    <n v="70.180000000000007"/>
    <n v="0"/>
    <s v="N"/>
    <n v="1223000529"/>
    <d v="2023-06-15T00:00:00"/>
    <m/>
    <d v="2023-05-11T00:00:00"/>
    <s v="00:00"/>
    <s v="23:59"/>
    <d v="2023-05-11T00:00:00"/>
    <s v="08:00"/>
    <s v="09:00"/>
    <n v="3.2"/>
    <s v="ce"/>
    <n v="2617"/>
    <n v="3.2"/>
    <n v="5"/>
    <s v="Kuehne+Nagel Tiel 3 Standpl"/>
    <s v="De Diepert 5"/>
    <s v="Tiel"/>
    <s v="4004 MA"/>
    <s v="NL"/>
    <x v="7"/>
    <s v="HOOFDTOCHT 1"/>
    <x v="7"/>
    <s v="1507 CJ"/>
    <s v="NL"/>
    <s v="2480004303"/>
    <s v="0109202_002"/>
    <s v="31V"/>
    <s v="NL001131849B01"/>
    <n v="2"/>
    <n v="0"/>
    <n v="70.180000000000007"/>
    <s v="N"/>
    <s v="Peter Appel Transport B.V."/>
    <n v="36622"/>
    <d v="2023-05-11T00:00:00"/>
    <s v="10:08:00"/>
    <n v="24"/>
    <x v="3"/>
    <x v="18"/>
    <n v="5"/>
    <x v="7"/>
    <n v="1"/>
    <n v="3.2"/>
    <x v="2"/>
    <n v="70.180000000000007"/>
    <n v="0"/>
    <n v="70.180000000000007"/>
  </r>
  <r>
    <s v="COLGATE 3800 DEB."/>
    <s v="Colgate-Palmolive Nederland BV"/>
    <s v="101t"/>
    <n v="101090975263"/>
    <n v="101030167392"/>
    <n v="930"/>
    <s v="Inv Booked"/>
    <s v="2480004300"/>
    <s v="Verkoop"/>
    <n v="170"/>
    <s v="Transport drops zone"/>
    <s v="9 - verwerkt"/>
    <n v="0"/>
    <m/>
    <d v="2023-05-11T00:00:00"/>
    <s v="DROP"/>
    <s v="0001010909752630109041_002"/>
    <m/>
    <m/>
    <m/>
    <s v="EUR"/>
    <n v="333.96"/>
    <s v="EUR"/>
    <n v="333.96"/>
    <s v="EUR"/>
    <n v="333.96"/>
    <n v="333.96"/>
    <n v="0"/>
    <s v="N"/>
    <n v="1223000529"/>
    <d v="2023-06-15T00:00:00"/>
    <m/>
    <d v="2023-05-11T00:00:00"/>
    <s v="00:00"/>
    <s v="23:59"/>
    <d v="2023-05-11T00:00:00"/>
    <s v="11:00"/>
    <s v="11:00"/>
    <n v="26.4"/>
    <s v="ce"/>
    <n v="21410"/>
    <n v="26.4"/>
    <n v="45"/>
    <s v="Kuehne+Nagel Tiel 3 Standpl"/>
    <s v="De Diepert 5"/>
    <s v="Tiel"/>
    <s v="4004 MA"/>
    <s v="NL"/>
    <x v="1"/>
    <s v="Fahrenheitweg 1"/>
    <x v="1"/>
    <s v="6101WR"/>
    <s v="NL"/>
    <s v="2480004300"/>
    <s v="0109041_002"/>
    <s v="31V"/>
    <s v="NL001131849B01"/>
    <n v="2"/>
    <n v="0"/>
    <n v="333.96"/>
    <s v="N"/>
    <s v="Peter Appel Transport B.V."/>
    <n v="36622"/>
    <d v="2023-05-11T00:00:00"/>
    <s v="11:30:00"/>
    <n v="0"/>
    <x v="3"/>
    <x v="18"/>
    <n v="5"/>
    <x v="1"/>
    <n v="1"/>
    <n v="26.4"/>
    <x v="1"/>
    <n v="333.96"/>
    <n v="0"/>
    <n v="333.96"/>
  </r>
  <r>
    <s v="COLGATE 3800 DEB."/>
    <s v="Colgate-Palmolive Nederland BV"/>
    <s v="101t"/>
    <n v="101090974964"/>
    <n v="101030167393"/>
    <n v="930"/>
    <s v="Inv Booked"/>
    <s v="2480004307"/>
    <s v="Verkoop"/>
    <n v="200"/>
    <s v="Transport drops"/>
    <s v="9 - verwerkt"/>
    <n v="0"/>
    <m/>
    <d v="2023-05-11T00:00:00"/>
    <s v="DROP"/>
    <s v="0001010909749640108919_004"/>
    <m/>
    <m/>
    <m/>
    <s v="EUR"/>
    <n v="54.4"/>
    <s v="EUR"/>
    <n v="54.4"/>
    <s v="EUR"/>
    <n v="54.4"/>
    <n v="54.4"/>
    <n v="0"/>
    <s v="Y"/>
    <n v="1223000529"/>
    <d v="2023-06-15T00:00:00"/>
    <m/>
    <d v="2023-05-11T00:00:00"/>
    <s v="00:00"/>
    <s v="23:59"/>
    <d v="2023-05-11T00:00:00"/>
    <s v="08:00"/>
    <s v="16:00"/>
    <n v="0"/>
    <s v="ce"/>
    <n v="3"/>
    <n v="0.8"/>
    <n v="0"/>
    <s v="Kuehne+Nagel Tiel 3 Standpl"/>
    <s v="De Diepert 5"/>
    <s v="Tiel"/>
    <s v="4004 MA"/>
    <s v="NL"/>
    <x v="57"/>
    <s v="Rijkstraatweg 64-23"/>
    <x v="6"/>
    <s v="4191SG"/>
    <s v="NL"/>
    <s v="2480004307"/>
    <s v="0108919_004"/>
    <s v="31V"/>
    <s v="NL001131849B01"/>
    <n v="2"/>
    <n v="0"/>
    <n v="54.4"/>
    <s v="N"/>
    <s v="Peter Appel Transport B.V."/>
    <n v="36744"/>
    <d v="2023-05-11T00:00:00"/>
    <s v="11:20:00"/>
    <n v="0"/>
    <x v="3"/>
    <x v="18"/>
    <n v="5"/>
    <x v="6"/>
    <n v="1"/>
    <n v="0.8"/>
    <x v="6"/>
    <n v="54.4"/>
    <n v="0"/>
    <n v="54.4"/>
  </r>
  <r>
    <s v="COLGATE 3800 DEB."/>
    <s v="Colgate-Palmolive Nederland BV"/>
    <s v="101t"/>
    <n v="101090974964"/>
    <n v="101030167394"/>
    <n v="930"/>
    <s v="Inv Booked"/>
    <s v="2480004312"/>
    <s v="Verkoop"/>
    <n v="200"/>
    <s v="Transport drops"/>
    <s v="9 - verwerkt"/>
    <n v="0"/>
    <m/>
    <d v="2023-05-11T00:00:00"/>
    <s v="DROP"/>
    <s v="0001010909749640108919_003"/>
    <m/>
    <m/>
    <m/>
    <s v="EUR"/>
    <n v="54.4"/>
    <s v="EUR"/>
    <n v="54.4"/>
    <s v="EUR"/>
    <n v="54.4"/>
    <n v="54.4"/>
    <n v="0"/>
    <s v="Y"/>
    <n v="1223000529"/>
    <d v="2023-06-15T00:00:00"/>
    <m/>
    <d v="2023-05-11T00:00:00"/>
    <s v="00:00"/>
    <s v="23:59"/>
    <d v="2023-05-11T00:00:00"/>
    <s v="08:00"/>
    <s v="16:00"/>
    <n v="0.8"/>
    <s v="ce"/>
    <n v="12"/>
    <n v="0.8"/>
    <n v="0"/>
    <s v="Kuehne+Nagel Tiel 3 Standpl"/>
    <s v="De Diepert 5"/>
    <s v="Tiel"/>
    <s v="4004 MA"/>
    <s v="NL"/>
    <x v="38"/>
    <s v="Andries Copierhof 2"/>
    <x v="40"/>
    <s v="3059 LM"/>
    <s v="NL"/>
    <s v="2480004312"/>
    <s v="0108919_003"/>
    <s v="31V"/>
    <s v="NL001131849B01"/>
    <n v="2"/>
    <n v="0"/>
    <n v="54.4"/>
    <s v="N"/>
    <s v="Peter Appel Transport B.V."/>
    <n v="36744"/>
    <d v="2023-05-11T00:00:00"/>
    <s v="09:51:00"/>
    <n v="0"/>
    <x v="3"/>
    <x v="18"/>
    <n v="5"/>
    <x v="33"/>
    <n v="1"/>
    <n v="1.6"/>
    <x v="6"/>
    <n v="108.8"/>
    <n v="0"/>
    <n v="108.8"/>
  </r>
  <r>
    <s v="COLGATE 3800 DEB."/>
    <s v="Colgate-Palmolive Nederland BV"/>
    <s v="101t"/>
    <n v="101090975394"/>
    <n v="101030167374"/>
    <n v="930"/>
    <s v="Inv Booked"/>
    <s v="0240112756"/>
    <s v="Verkoop"/>
    <n v="170"/>
    <s v="Transport drops zone"/>
    <s v="9 - verwerkt"/>
    <n v="0"/>
    <m/>
    <d v="2023-05-11T00:00:00"/>
    <s v="DROP"/>
    <s v="0001010909753940109209_002"/>
    <m/>
    <m/>
    <m/>
    <s v="EUR"/>
    <n v="77.180000000000007"/>
    <s v="EUR"/>
    <n v="77.180000000000007"/>
    <s v="EUR"/>
    <n v="77.180000000000007"/>
    <n v="77.180000000000007"/>
    <n v="0"/>
    <s v="N"/>
    <n v="1223000529"/>
    <d v="2023-06-15T00:00:00"/>
    <m/>
    <d v="2023-05-11T00:00:00"/>
    <s v="00:00"/>
    <s v="23:59"/>
    <d v="2023-05-11T00:00:00"/>
    <s v="15:00"/>
    <s v="16:00"/>
    <n v="8.8000000000000007"/>
    <s v="ce"/>
    <n v="8326"/>
    <n v="8.8000000000000007"/>
    <n v="13"/>
    <s v="Kuehne+Nagel Tiel 3 Standpl"/>
    <s v="De Diepert 5"/>
    <s v="Tiel"/>
    <s v="4004 MA"/>
    <s v="NL"/>
    <x v="39"/>
    <s v="RANDWEG 2"/>
    <x v="6"/>
    <s v="4191 NN"/>
    <s v="NL"/>
    <s v="0240112756"/>
    <s v="0109209_002"/>
    <s v="31V"/>
    <s v="NL001131849B01"/>
    <n v="2"/>
    <n v="0"/>
    <n v="77.180000000000007"/>
    <s v="N"/>
    <s v="Peter Appel Transport B.V."/>
    <n v="36622"/>
    <d v="2023-05-11T00:00:00"/>
    <s v="17:43:00"/>
    <n v="0"/>
    <x v="3"/>
    <x v="18"/>
    <n v="5"/>
    <x v="6"/>
    <n v="1"/>
    <n v="8.8000000000000007"/>
    <x v="2"/>
    <n v="77.180000000000007"/>
    <n v="0"/>
    <n v="77.180000000000007"/>
  </r>
  <r>
    <s v="COLGATE 3800 DEB."/>
    <s v="Colgate-Palmolive Nederland BV"/>
    <s v="101t"/>
    <n v="101090974970"/>
    <n v="101030167375"/>
    <n v="930"/>
    <s v="Inv Booked"/>
    <s v="2480004295"/>
    <s v="Verkoop"/>
    <n v="170"/>
    <s v="Transport drops zone"/>
    <s v="9 - verwerkt"/>
    <n v="0"/>
    <m/>
    <d v="2023-05-11T00:00:00"/>
    <s v="DROP"/>
    <s v="0001010909749700108921_002"/>
    <m/>
    <m/>
    <m/>
    <s v="EUR"/>
    <n v="72.739999999999995"/>
    <s v="EUR"/>
    <n v="72.739999999999995"/>
    <s v="EUR"/>
    <n v="72.739999999999995"/>
    <n v="72.739999999999995"/>
    <n v="0"/>
    <s v="N"/>
    <n v="1223000529"/>
    <d v="2023-06-15T00:00:00"/>
    <m/>
    <d v="2023-05-11T00:00:00"/>
    <s v="00:00"/>
    <s v="23:59"/>
    <d v="2023-05-11T00:00:00"/>
    <s v="07:00"/>
    <s v="15:00"/>
    <n v="5.6"/>
    <s v="ce"/>
    <n v="6340"/>
    <n v="5.6"/>
    <n v="10"/>
    <s v="Kuehne+Nagel Tiel 3 Standpl"/>
    <s v="De Diepert 5"/>
    <s v="Tiel"/>
    <s v="4004 MA"/>
    <s v="NL"/>
    <x v="17"/>
    <s v="Doornhoek 4050"/>
    <x v="20"/>
    <s v="5465TD"/>
    <s v="NL"/>
    <s v="2480004295"/>
    <s v="0108921_002"/>
    <s v="31V"/>
    <s v="NL001131849B01"/>
    <n v="2"/>
    <n v="0"/>
    <n v="72.739999999999995"/>
    <s v="N"/>
    <s v="Peter Appel Transport B.V."/>
    <n v="36622"/>
    <d v="2023-05-11T00:00:00"/>
    <s v="08:19:00"/>
    <n v="0"/>
    <x v="3"/>
    <x v="18"/>
    <n v="5"/>
    <x v="18"/>
    <n v="1"/>
    <n v="5.6"/>
    <x v="3"/>
    <n v="72.739999999999995"/>
    <n v="0"/>
    <n v="72.739999999999995"/>
  </r>
  <r>
    <s v="COLGATE 3800 DEB."/>
    <s v="Colgate-Palmolive Nederland BV"/>
    <s v="101t"/>
    <n v="101090975252"/>
    <n v="101030167376"/>
    <n v="930"/>
    <s v="Inv Booked"/>
    <s v="2480004296"/>
    <s v="Verkoop"/>
    <n v="170"/>
    <s v="Transport drops zone"/>
    <s v="9 - verwerkt"/>
    <n v="0"/>
    <m/>
    <d v="2023-05-11T00:00:00"/>
    <s v="DROP"/>
    <s v="0001010909752520109031_002"/>
    <m/>
    <m/>
    <m/>
    <s v="EUR"/>
    <n v="138.13999999999999"/>
    <s v="EUR"/>
    <n v="138.13999999999999"/>
    <s v="EUR"/>
    <n v="138.13999999999999"/>
    <n v="138.13999999999999"/>
    <n v="0"/>
    <s v="N"/>
    <n v="1223000529"/>
    <d v="2023-06-15T00:00:00"/>
    <m/>
    <d v="2023-05-11T00:00:00"/>
    <s v="00:00"/>
    <s v="23:59"/>
    <d v="2023-05-11T00:00:00"/>
    <s v="07:00"/>
    <s v="10:00"/>
    <n v="9.6"/>
    <s v="ce"/>
    <n v="8782"/>
    <n v="9.6"/>
    <n v="15"/>
    <s v="Kuehne+Nagel Tiel 3 Standpl"/>
    <s v="De Diepert 5"/>
    <s v="Tiel"/>
    <s v="4004 MA"/>
    <s v="NL"/>
    <x v="10"/>
    <s v="Slego 1a"/>
    <x v="13"/>
    <s v="1046BM"/>
    <s v="NL"/>
    <s v="2480004296"/>
    <s v="0109031_002"/>
    <s v="31V"/>
    <s v="NL001131849B01"/>
    <n v="2"/>
    <n v="0"/>
    <n v="138.13999999999999"/>
    <s v="N"/>
    <s v="Peter Appel Transport B.V."/>
    <n v="36622"/>
    <d v="2023-05-11T00:00:00"/>
    <s v="09:01:00"/>
    <n v="0"/>
    <x v="3"/>
    <x v="18"/>
    <n v="5"/>
    <x v="11"/>
    <n v="1"/>
    <n v="9.6"/>
    <x v="0"/>
    <n v="138.13999999999999"/>
    <n v="0"/>
    <n v="138.13999999999999"/>
  </r>
  <r>
    <s v="COLGATE 3800 DEB."/>
    <s v="Colgate-Palmolive Nederland BV"/>
    <s v="101t"/>
    <n v="101090975260"/>
    <n v="101030167377"/>
    <n v="930"/>
    <s v="Inv Booked"/>
    <s v="2480004294"/>
    <s v="Verkoop"/>
    <n v="170"/>
    <s v="Transport drops zone"/>
    <s v="9 - verwerkt"/>
    <n v="0"/>
    <m/>
    <d v="2023-05-11T00:00:00"/>
    <s v="DROP"/>
    <s v="0001010909752600109038_002"/>
    <m/>
    <m/>
    <m/>
    <s v="EUR"/>
    <n v="296.47000000000003"/>
    <s v="EUR"/>
    <n v="296.47000000000003"/>
    <s v="EUR"/>
    <n v="296.47000000000003"/>
    <n v="296.47000000000003"/>
    <n v="0"/>
    <s v="N"/>
    <n v="1223000529"/>
    <d v="2023-06-15T00:00:00"/>
    <m/>
    <d v="2023-05-11T00:00:00"/>
    <s v="00:00"/>
    <s v="23:59"/>
    <d v="2023-05-11T00:00:00"/>
    <s v="11:00"/>
    <s v="11:00"/>
    <n v="26.4"/>
    <s v="ce"/>
    <n v="21973"/>
    <n v="26.4"/>
    <n v="48"/>
    <s v="Kuehne+Nagel Tiel 3 Standpl"/>
    <s v="De Diepert 5"/>
    <s v="Tiel"/>
    <s v="4004 MA"/>
    <s v="NL"/>
    <x v="1"/>
    <s v="Perenmarkt 15"/>
    <x v="2"/>
    <s v="1681PG"/>
    <s v="NL"/>
    <s v="2480004294"/>
    <s v="0109038_002"/>
    <s v="31V"/>
    <s v="NL001131849B01"/>
    <n v="2"/>
    <n v="0"/>
    <n v="296.47000000000003"/>
    <s v="N"/>
    <s v="Peter Appel Transport B.V."/>
    <n v="36622"/>
    <d v="2023-05-11T00:00:00"/>
    <s v="12:10:00"/>
    <n v="10"/>
    <x v="3"/>
    <x v="18"/>
    <n v="5"/>
    <x v="2"/>
    <n v="1"/>
    <n v="26.4"/>
    <x v="1"/>
    <n v="296.47000000000003"/>
    <n v="0"/>
    <n v="296.47000000000003"/>
  </r>
  <r>
    <s v="COLGATE 3800 DEB."/>
    <s v="Colgate-Palmolive Nederland BV"/>
    <s v="101t"/>
    <n v="101090975387"/>
    <n v="101030167380"/>
    <n v="930"/>
    <s v="Inv Booked"/>
    <s v="2480004297"/>
    <s v="Verkoop"/>
    <n v="170"/>
    <s v="Transport drops zone"/>
    <s v="9 - verwerkt"/>
    <n v="0"/>
    <m/>
    <d v="2023-05-11T00:00:00"/>
    <s v="DROP"/>
    <s v="0001010909753870109202_003"/>
    <m/>
    <m/>
    <m/>
    <s v="EUR"/>
    <n v="220.8"/>
    <s v="EUR"/>
    <n v="220.8"/>
    <s v="EUR"/>
    <n v="220.8"/>
    <n v="220.8"/>
    <n v="0"/>
    <s v="N"/>
    <n v="1223000529"/>
    <d v="2023-06-15T00:00:00"/>
    <m/>
    <d v="2023-05-11T00:00:00"/>
    <s v="00:00"/>
    <s v="23:59"/>
    <d v="2023-05-11T00:00:00"/>
    <s v="08:00"/>
    <s v="16:00"/>
    <n v="16"/>
    <s v="ce"/>
    <n v="9323"/>
    <n v="16"/>
    <n v="17"/>
    <s v="Kuehne+Nagel Tiel 3 Standpl"/>
    <s v="De Diepert 5"/>
    <s v="Tiel"/>
    <s v="4004 MA"/>
    <s v="NL"/>
    <x v="66"/>
    <s v="Hazenkoog 20a"/>
    <x v="32"/>
    <s v="1822BS"/>
    <s v="NL"/>
    <s v="2480004297"/>
    <s v="0109202_003"/>
    <s v="31V"/>
    <s v="NL001131849B01"/>
    <n v="2"/>
    <n v="0"/>
    <n v="220.8"/>
    <s v="N"/>
    <s v="Peter Appel Transport B.V."/>
    <n v="36622"/>
    <d v="2023-05-11T00:00:00"/>
    <s v="11:26:00"/>
    <n v="0"/>
    <x v="3"/>
    <x v="18"/>
    <n v="5"/>
    <x v="28"/>
    <n v="1"/>
    <n v="16"/>
    <x v="0"/>
    <n v="220.8"/>
    <n v="0"/>
    <n v="220.8"/>
  </r>
  <r>
    <s v="COLGATE 3800 DEB."/>
    <s v="Colgate-Palmolive Nederland BV"/>
    <s v="101t"/>
    <n v="101090975258"/>
    <n v="101030167381"/>
    <n v="930"/>
    <s v="Inv Booked"/>
    <s v="2480004299"/>
    <s v="Verkoop"/>
    <n v="170"/>
    <s v="Transport drops zone"/>
    <s v="9 - verwerkt"/>
    <n v="0"/>
    <m/>
    <d v="2023-05-11T00:00:00"/>
    <s v="DROP"/>
    <s v="0001010909752580109035_002"/>
    <m/>
    <m/>
    <m/>
    <s v="EUR"/>
    <n v="312.27"/>
    <s v="EUR"/>
    <n v="312.27"/>
    <s v="EUR"/>
    <n v="312.27"/>
    <n v="312.27"/>
    <n v="0"/>
    <s v="N"/>
    <n v="1223000529"/>
    <d v="2023-06-15T00:00:00"/>
    <m/>
    <d v="2023-05-11T00:00:00"/>
    <s v="00:00"/>
    <s v="23:59"/>
    <d v="2023-05-11T00:00:00"/>
    <s v="09:00"/>
    <s v="09:00"/>
    <n v="23.2"/>
    <s v="ce"/>
    <n v="16823"/>
    <n v="23.2"/>
    <n v="36"/>
    <s v="Kuehne+Nagel Tiel 3 Standpl"/>
    <s v="De Diepert 5"/>
    <s v="Tiel"/>
    <s v="4004 MA"/>
    <s v="NL"/>
    <x v="1"/>
    <s v="Fahrenheitweg 1"/>
    <x v="1"/>
    <s v="6101WR"/>
    <s v="NL"/>
    <s v="2480004299"/>
    <s v="0109035_002"/>
    <s v="31V"/>
    <s v="NL001131849B01"/>
    <n v="2"/>
    <n v="0"/>
    <n v="312.27"/>
    <s v="N"/>
    <s v="Peter Appel Transport B.V."/>
    <n v="36622"/>
    <d v="2023-05-11T00:00:00"/>
    <s v="09:25:00"/>
    <n v="0"/>
    <x v="3"/>
    <x v="18"/>
    <n v="5"/>
    <x v="1"/>
    <n v="1"/>
    <n v="23.2"/>
    <x v="1"/>
    <n v="312.27"/>
    <n v="0"/>
    <n v="312.27"/>
  </r>
  <r>
    <s v="COLGATE 3800 DEB."/>
    <s v="Colgate-Palmolive Nederland BV"/>
    <s v="101t"/>
    <n v="101090974964"/>
    <n v="101030167384"/>
    <n v="930"/>
    <s v="Inv Booked"/>
    <s v="2480004309"/>
    <s v="Verkoop"/>
    <n v="200"/>
    <s v="Transport drops"/>
    <s v="9 - verwerkt"/>
    <n v="0"/>
    <m/>
    <d v="2023-05-11T00:00:00"/>
    <s v="DROP"/>
    <s v="0001010909749640108919_006"/>
    <m/>
    <m/>
    <m/>
    <s v="EUR"/>
    <n v="54.4"/>
    <s v="EUR"/>
    <n v="54.4"/>
    <s v="EUR"/>
    <n v="54.4"/>
    <n v="54.4"/>
    <n v="0"/>
    <s v="N"/>
    <n v="1223000529"/>
    <d v="2023-06-15T00:00:00"/>
    <m/>
    <d v="2023-05-11T00:00:00"/>
    <s v="00:00"/>
    <s v="23:59"/>
    <d v="2023-05-11T00:00:00"/>
    <s v="08:00"/>
    <s v="16:00"/>
    <n v="0.8"/>
    <s v="ce"/>
    <n v="38"/>
    <n v="0.8"/>
    <n v="0"/>
    <s v="Kuehne+Nagel Tiel 3 Standpl"/>
    <s v="De Diepert 5"/>
    <s v="Tiel"/>
    <s v="4004 MA"/>
    <s v="NL"/>
    <x v="26"/>
    <s v="Park Forum 1129"/>
    <x v="29"/>
    <s v="5657 HK"/>
    <s v="NL"/>
    <s v="2480004309"/>
    <s v="0108919_006"/>
    <s v="31V"/>
    <s v="NL001131849B01"/>
    <n v="2"/>
    <n v="0"/>
    <n v="54.4"/>
    <s v="N"/>
    <s v="Peter Appel Transport B.V."/>
    <n v="36744"/>
    <d v="2023-05-11T00:00:00"/>
    <s v="13:10:00"/>
    <n v="0"/>
    <x v="3"/>
    <x v="18"/>
    <n v="5"/>
    <x v="25"/>
    <n v="1"/>
    <n v="1.6"/>
    <x v="6"/>
    <n v="108.8"/>
    <n v="0"/>
    <n v="108.8"/>
  </r>
  <r>
    <s v="COLGATE 3800 DEB."/>
    <s v="Colgate-Palmolive Nederland BV"/>
    <s v="101t"/>
    <n v="101090975262"/>
    <n v="101030167385"/>
    <n v="930"/>
    <s v="Inv Booked"/>
    <s v="2480004302"/>
    <s v="Verkoop"/>
    <n v="170"/>
    <s v="Transport drops zone"/>
    <s v="9 - verwerkt"/>
    <n v="0"/>
    <m/>
    <d v="2023-05-11T00:00:00"/>
    <s v="DROP"/>
    <s v="0001010909752620109037_003"/>
    <m/>
    <m/>
    <m/>
    <s v="EUR"/>
    <n v="31.57"/>
    <s v="EUR"/>
    <n v="31.57"/>
    <s v="EUR"/>
    <n v="31.57"/>
    <n v="31.57"/>
    <n v="0"/>
    <s v="N"/>
    <n v="1223000529"/>
    <d v="2023-06-15T00:00:00"/>
    <m/>
    <d v="2023-05-11T00:00:00"/>
    <s v="00:00"/>
    <s v="23:59"/>
    <d v="2023-05-11T00:00:00"/>
    <s v="11:00"/>
    <s v="11:00"/>
    <n v="0.8"/>
    <s v="ce"/>
    <n v="785"/>
    <n v="0.8"/>
    <n v="1"/>
    <s v="Kuehne+Nagel Tiel 3 Standpl"/>
    <s v="De Diepert 5"/>
    <s v="Tiel"/>
    <s v="4004 MA"/>
    <s v="NL"/>
    <x v="32"/>
    <s v="Afrikastraat 10"/>
    <x v="34"/>
    <s v="6014CG"/>
    <s v="NL"/>
    <s v="2480004302"/>
    <s v="0109037_003"/>
    <s v="31V"/>
    <s v="NL001131849B01"/>
    <n v="2"/>
    <n v="0"/>
    <n v="31.57"/>
    <s v="N"/>
    <s v="Peter Appel Transport B.V."/>
    <n v="36622"/>
    <d v="2023-05-11T00:00:00"/>
    <s v="10:54:00"/>
    <n v="0"/>
    <x v="3"/>
    <x v="18"/>
    <n v="5"/>
    <x v="23"/>
    <n v="1"/>
    <n v="0.8"/>
    <x v="3"/>
    <n v="31.57"/>
    <n v="0"/>
    <n v="31.57"/>
  </r>
  <r>
    <s v="COLGATE 3800 DEB."/>
    <s v="Colgate-Palmolive Nederland BV"/>
    <s v="101t"/>
    <n v="101090974964"/>
    <n v="101030167386"/>
    <n v="930"/>
    <s v="Inv Booked"/>
    <s v="2480004311"/>
    <s v="Verkoop"/>
    <n v="200"/>
    <s v="Transport drops"/>
    <s v="9 - verwerkt"/>
    <n v="0"/>
    <m/>
    <d v="2023-05-11T00:00:00"/>
    <s v="DROP"/>
    <s v="0001010909749640108919_005"/>
    <m/>
    <m/>
    <m/>
    <s v="EUR"/>
    <n v="54.4"/>
    <s v="EUR"/>
    <n v="54.4"/>
    <s v="EUR"/>
    <n v="54.4"/>
    <n v="54.4"/>
    <n v="0"/>
    <s v="N"/>
    <n v="1223000529"/>
    <d v="2023-06-15T00:00:00"/>
    <m/>
    <d v="2023-05-11T00:00:00"/>
    <s v="00:00"/>
    <s v="23:59"/>
    <d v="2023-05-11T00:00:00"/>
    <s v="08:00"/>
    <s v="16:00"/>
    <n v="0.8"/>
    <s v="ce"/>
    <n v="7"/>
    <n v="0.8"/>
    <n v="0"/>
    <s v="Kuehne+Nagel Tiel 3 Standpl"/>
    <s v="De Diepert 5"/>
    <s v="Tiel"/>
    <s v="4004 MA"/>
    <s v="NL"/>
    <x v="35"/>
    <s v="POMPHOEKWEG 1"/>
    <x v="37"/>
    <s v="5222 BE"/>
    <s v="NL"/>
    <s v="2480004311"/>
    <s v="0108919_005"/>
    <s v="31V"/>
    <s v="NL001131849B01"/>
    <n v="2"/>
    <n v="0"/>
    <n v="54.4"/>
    <s v="N"/>
    <s v="Peter Appel Transport B.V."/>
    <n v="36744"/>
    <d v="2023-05-11T00:00:00"/>
    <s v="12:10:00"/>
    <n v="0"/>
    <x v="3"/>
    <x v="18"/>
    <n v="5"/>
    <x v="31"/>
    <n v="1"/>
    <n v="0.8"/>
    <x v="6"/>
    <n v="54.4"/>
    <n v="0"/>
    <n v="54.4"/>
  </r>
  <r>
    <s v="COLGATE 3800 DEB."/>
    <s v="Colgate-Palmolive Nederland BV"/>
    <s v="101t"/>
    <n v="101090974964"/>
    <n v="101030167388"/>
    <n v="930"/>
    <s v="Inv Booked"/>
    <s v="2480004310"/>
    <s v="Verkoop"/>
    <n v="200"/>
    <s v="Transport drops"/>
    <s v="9 - verwerkt"/>
    <n v="0"/>
    <m/>
    <d v="2023-05-11T00:00:00"/>
    <s v="DROP"/>
    <s v="0001010909749640108919_002"/>
    <m/>
    <m/>
    <m/>
    <s v="EUR"/>
    <n v="54.4"/>
    <s v="EUR"/>
    <n v="54.4"/>
    <s v="EUR"/>
    <n v="54.4"/>
    <n v="54.4"/>
    <n v="0"/>
    <s v="N"/>
    <n v="1223000529"/>
    <d v="2023-06-15T00:00:00"/>
    <m/>
    <d v="2023-05-11T00:00:00"/>
    <s v="00:00"/>
    <s v="23:59"/>
    <d v="2023-05-11T00:00:00"/>
    <s v="08:00"/>
    <s v="16:00"/>
    <n v="0.8"/>
    <s v="ce"/>
    <n v="71"/>
    <n v="0.8"/>
    <n v="0"/>
    <s v="Kuehne+Nagel Tiel 3 Standpl"/>
    <s v="De Diepert 5"/>
    <s v="Tiel"/>
    <s v="4004 MA"/>
    <s v="NL"/>
    <x v="26"/>
    <s v="Maroastraat 43"/>
    <x v="13"/>
    <s v="1060 LG"/>
    <s v="NL"/>
    <s v="2480004310"/>
    <s v="0108919_002"/>
    <s v="31V"/>
    <s v="NL001131849B01"/>
    <n v="2"/>
    <n v="0"/>
    <n v="54.4"/>
    <s v="N"/>
    <s v="Peter Appel Transport B.V."/>
    <n v="36744"/>
    <d v="2023-05-11T00:00:00"/>
    <s v="08:16:00"/>
    <n v="0"/>
    <x v="3"/>
    <x v="18"/>
    <n v="5"/>
    <x v="11"/>
    <n v="1"/>
    <n v="0.8"/>
    <x v="6"/>
    <n v="54.4"/>
    <n v="0"/>
    <n v="54.4"/>
  </r>
  <r>
    <s v="COLGATE 3800 DEB."/>
    <s v="Colgate-Palmolive Nederland BV"/>
    <s v="101t"/>
    <n v="101090975386"/>
    <n v="101030167389"/>
    <n v="930"/>
    <s v="Inv Booked"/>
    <s v="2480004305"/>
    <s v="Verkoop"/>
    <n v="170"/>
    <s v="Transport drops zone"/>
    <s v="9 - verwerkt"/>
    <n v="0"/>
    <m/>
    <d v="2023-05-11T00:00:00"/>
    <s v="DROP"/>
    <s v="0001010909753860109200_002"/>
    <m/>
    <m/>
    <m/>
    <s v="EUR"/>
    <n v="110.81"/>
    <s v="EUR"/>
    <n v="110.81"/>
    <s v="EUR"/>
    <n v="110.81"/>
    <n v="110.81"/>
    <n v="0"/>
    <s v="N"/>
    <n v="1223000529"/>
    <d v="2023-06-15T00:00:00"/>
    <m/>
    <d v="2023-05-11T00:00:00"/>
    <s v="00:00"/>
    <s v="23:59"/>
    <d v="2023-05-11T00:00:00"/>
    <s v="04:00"/>
    <s v="05:00"/>
    <n v="15.2"/>
    <s v="ce"/>
    <n v="10300"/>
    <n v="15.2"/>
    <n v="17"/>
    <s v="Kuehne+Nagel Tiel 3 Standpl"/>
    <s v="De Diepert 5"/>
    <s v="Tiel"/>
    <s v="4004 MA"/>
    <s v="NL"/>
    <x v="2"/>
    <s v="Randweg 2"/>
    <x v="6"/>
    <s v="4191 NN"/>
    <s v="NL"/>
    <s v="2480004305"/>
    <s v="0109200_002"/>
    <s v="31V"/>
    <s v="NL001131849B01"/>
    <n v="2"/>
    <n v="0"/>
    <n v="110.81"/>
    <s v="N"/>
    <s v="Peter Appel Transport B.V."/>
    <n v="36622"/>
    <d v="2023-05-11T00:00:00"/>
    <s v="04:40:00"/>
    <n v="0"/>
    <x v="3"/>
    <x v="18"/>
    <n v="5"/>
    <x v="6"/>
    <n v="1"/>
    <n v="15.2"/>
    <x v="2"/>
    <n v="110.81"/>
    <n v="0"/>
    <n v="110.81"/>
  </r>
  <r>
    <s v="COLGATE 3800 DEB."/>
    <s v="Colgate-Palmolive Nederland BV"/>
    <s v="101t"/>
    <n v="101090974964"/>
    <n v="101030167390"/>
    <n v="930"/>
    <s v="Inv Booked"/>
    <s v="2480004308"/>
    <s v="Verkoop"/>
    <n v="200"/>
    <s v="Transport drops"/>
    <s v="9 - verwerkt"/>
    <n v="0"/>
    <m/>
    <d v="2023-05-11T00:00:00"/>
    <s v="DROP"/>
    <s v="0001010909749640108919_006"/>
    <m/>
    <m/>
    <m/>
    <s v="EUR"/>
    <n v="54.4"/>
    <s v="EUR"/>
    <n v="54.4"/>
    <s v="EUR"/>
    <n v="54.4"/>
    <n v="54.4"/>
    <n v="0"/>
    <s v="N"/>
    <n v="1223000529"/>
    <d v="2023-06-15T00:00:00"/>
    <m/>
    <d v="2023-05-11T00:00:00"/>
    <s v="00:00"/>
    <s v="23:59"/>
    <d v="2023-05-11T00:00:00"/>
    <s v="08:00"/>
    <s v="16:00"/>
    <n v="0.8"/>
    <s v="ce"/>
    <n v="45"/>
    <n v="0.8"/>
    <n v="0"/>
    <s v="Kuehne+Nagel Tiel 3 Standpl"/>
    <s v="De Diepert 5"/>
    <s v="Tiel"/>
    <s v="4004 MA"/>
    <s v="NL"/>
    <x v="26"/>
    <s v="Park Forum 1129"/>
    <x v="29"/>
    <s v="5657 HK"/>
    <s v="NL"/>
    <s v="2480004308"/>
    <s v="0108919_006"/>
    <s v="31V"/>
    <s v="NL001131849B01"/>
    <n v="2"/>
    <n v="0"/>
    <n v="54.4"/>
    <s v="N"/>
    <s v="Peter Appel Transport B.V."/>
    <n v="36744"/>
    <d v="2023-05-11T00:00:00"/>
    <s v="13:10:00"/>
    <n v="0"/>
    <x v="3"/>
    <x v="18"/>
    <n v="5"/>
    <x v="25"/>
    <n v="0"/>
    <s v=""/>
    <x v="6"/>
    <s v=""/>
    <n v="0"/>
    <s v=""/>
  </r>
  <r>
    <s v="COLGATE 3800 DEB."/>
    <s v="Colgate-Palmolive Nederland BV"/>
    <s v="101t"/>
    <n v="101090974964"/>
    <n v="101030167391"/>
    <n v="930"/>
    <s v="Inv Booked"/>
    <s v="2480004313"/>
    <s v="Verkoop"/>
    <n v="200"/>
    <s v="Transport drops"/>
    <s v="9 - verwerkt"/>
    <n v="0"/>
    <m/>
    <d v="2023-05-11T00:00:00"/>
    <s v="DROP"/>
    <s v="0001010909749640108919_003"/>
    <m/>
    <m/>
    <m/>
    <s v="EUR"/>
    <n v="54.4"/>
    <s v="EUR"/>
    <n v="54.4"/>
    <s v="EUR"/>
    <n v="54.4"/>
    <n v="54.4"/>
    <n v="0"/>
    <s v="Y"/>
    <n v="1223000529"/>
    <d v="2023-06-15T00:00:00"/>
    <m/>
    <d v="2023-05-11T00:00:00"/>
    <s v="00:00"/>
    <s v="23:59"/>
    <d v="2023-05-11T00:00:00"/>
    <s v="08:00"/>
    <s v="16:00"/>
    <n v="0"/>
    <s v="ce"/>
    <n v="2"/>
    <n v="0.8"/>
    <n v="0"/>
    <s v="Kuehne+Nagel Tiel 3 Standpl"/>
    <s v="De Diepert 5"/>
    <s v="Tiel"/>
    <s v="4004 MA"/>
    <s v="NL"/>
    <x v="38"/>
    <s v="Andries Copierhof 2"/>
    <x v="40"/>
    <s v="3059 LM"/>
    <s v="NL"/>
    <s v="2480004313"/>
    <s v="0108919_003"/>
    <s v="31V"/>
    <s v="NL001131849B01"/>
    <n v="2"/>
    <n v="0"/>
    <n v="54.4"/>
    <s v="N"/>
    <s v="Peter Appel Transport B.V."/>
    <n v="36744"/>
    <d v="2023-05-11T00:00:00"/>
    <s v="09:51:00"/>
    <n v="0"/>
    <x v="3"/>
    <x v="18"/>
    <n v="5"/>
    <x v="33"/>
    <n v="0"/>
    <s v=""/>
    <x v="6"/>
    <s v=""/>
    <n v="0"/>
    <s v=""/>
  </r>
  <r>
    <s v="COLGATE 3800 DEB."/>
    <s v="Colgate-Palmolive Nederland BV"/>
    <s v="101t"/>
    <n v="101090976034"/>
    <n v="101030167483"/>
    <n v="930"/>
    <s v="Inv Booked"/>
    <s v="2480005219"/>
    <s v="Verkoop"/>
    <n v="170"/>
    <s v="Transport drops zone"/>
    <s v="9 - verwerkt"/>
    <n v="0"/>
    <m/>
    <d v="2023-05-12T00:00:00"/>
    <s v="DROP"/>
    <s v="0001010909760340109554_002"/>
    <m/>
    <m/>
    <m/>
    <s v="EUR"/>
    <n v="64.62"/>
    <s v="EUR"/>
    <n v="64.62"/>
    <s v="EUR"/>
    <n v="64.62"/>
    <n v="64.62"/>
    <n v="0"/>
    <s v="N"/>
    <n v="1223000529"/>
    <d v="2023-06-15T00:00:00"/>
    <m/>
    <d v="2023-05-12T00:00:00"/>
    <s v="00:00"/>
    <s v="23:59"/>
    <d v="2023-05-12T00:00:00"/>
    <s v="19:00"/>
    <s v="19:00"/>
    <n v="5.6"/>
    <s v="ce"/>
    <n v="4733"/>
    <n v="5.6"/>
    <n v="8"/>
    <s v="Kuehne+Nagel Tiel 3 Standpl"/>
    <s v="De Diepert 5"/>
    <s v="Tiel"/>
    <s v="4004 MA"/>
    <s v="NL"/>
    <x v="14"/>
    <s v="Rood 24"/>
    <x v="17"/>
    <s v="6666LT"/>
    <s v="NL"/>
    <s v="2480005219"/>
    <s v="0109554_002"/>
    <s v="31V"/>
    <s v="NL001131849B01"/>
    <n v="2"/>
    <n v="0"/>
    <n v="64.62"/>
    <s v="N"/>
    <s v="Peter Appel Transport B.V."/>
    <n v="36622"/>
    <d v="2023-05-12T00:00:00"/>
    <s v="20:16:00"/>
    <n v="0"/>
    <x v="4"/>
    <x v="18"/>
    <n v="5"/>
    <x v="15"/>
    <n v="1"/>
    <n v="5.6"/>
    <x v="5"/>
    <n v="64.62"/>
    <n v="0"/>
    <n v="64.62"/>
  </r>
  <r>
    <s v="COLGATE 3800 DEB."/>
    <s v="Colgate-Palmolive Nederland BV"/>
    <s v="101t"/>
    <n v="101090975570"/>
    <n v="101030167485"/>
    <n v="930"/>
    <s v="Inv Booked"/>
    <s v="2480005220"/>
    <s v="Verkoop"/>
    <n v="170"/>
    <s v="Transport drops zone"/>
    <s v="9 - verwerkt"/>
    <n v="0"/>
    <m/>
    <d v="2023-05-12T00:00:00"/>
    <s v="DROP"/>
    <s v="0001010909755700109292_003"/>
    <m/>
    <m/>
    <m/>
    <s v="EUR"/>
    <n v="104.22"/>
    <s v="EUR"/>
    <n v="104.22"/>
    <s v="EUR"/>
    <n v="104.22"/>
    <n v="104.22"/>
    <n v="0"/>
    <s v="N"/>
    <n v="1223000529"/>
    <d v="2023-06-15T00:00:00"/>
    <m/>
    <d v="2023-05-12T00:00:00"/>
    <s v="00:00"/>
    <s v="23:59"/>
    <d v="2023-05-12T00:00:00"/>
    <s v="07:00"/>
    <s v="16:00"/>
    <n v="5.6"/>
    <s v="ce"/>
    <n v="4445"/>
    <n v="5.6"/>
    <n v="8"/>
    <s v="Kuehne+Nagel Tiel 3 Standpl"/>
    <s v="De Diepert 5"/>
    <s v="Tiel"/>
    <s v="4004 MA"/>
    <s v="NL"/>
    <x v="61"/>
    <s v="Nijverheidsweg 14"/>
    <x v="48"/>
    <s v="3251 LP"/>
    <s v="NL"/>
    <s v="2480005220"/>
    <s v="0109292_003"/>
    <s v="31V"/>
    <s v="NL001131849B01"/>
    <n v="2"/>
    <n v="0"/>
    <n v="104.22"/>
    <s v="N"/>
    <s v="Peter Appel Transport B.V."/>
    <n v="36622"/>
    <d v="2023-05-12T00:00:00"/>
    <s v="13:05:00"/>
    <n v="0"/>
    <x v="4"/>
    <x v="18"/>
    <n v="5"/>
    <x v="37"/>
    <n v="1"/>
    <n v="5.6"/>
    <x v="0"/>
    <n v="104.22"/>
    <n v="0"/>
    <n v="104.22"/>
  </r>
  <r>
    <s v="COLGATE 3800 DEB."/>
    <s v="Colgate-Palmolive Nederland BV"/>
    <s v="101t"/>
    <n v="101090976040"/>
    <n v="101030167490"/>
    <n v="930"/>
    <s v="Inv Booked"/>
    <s v="2480005225"/>
    <s v="Verkoop"/>
    <n v="170"/>
    <s v="Transport drops zone"/>
    <s v="9 - verwerkt"/>
    <n v="0"/>
    <m/>
    <d v="2023-05-12T00:00:00"/>
    <s v="DROP"/>
    <s v="0001010909760400109558_002"/>
    <m/>
    <m/>
    <m/>
    <s v="EUR"/>
    <n v="307.33"/>
    <s v="EUR"/>
    <n v="307.33"/>
    <s v="EUR"/>
    <n v="307.33"/>
    <n v="307.33"/>
    <n v="0"/>
    <s v="N"/>
    <n v="1223000529"/>
    <d v="2023-06-15T00:00:00"/>
    <m/>
    <d v="2023-05-12T00:00:00"/>
    <s v="00:00"/>
    <s v="23:59"/>
    <d v="2023-05-12T00:00:00"/>
    <s v="08:00"/>
    <s v="08:00"/>
    <n v="22.4"/>
    <s v="ce"/>
    <n v="21357"/>
    <n v="22.4"/>
    <n v="38"/>
    <s v="Kuehne+Nagel Tiel 3 Standpl"/>
    <s v="De Diepert 5"/>
    <s v="Tiel"/>
    <s v="4004 MA"/>
    <s v="NL"/>
    <x v="50"/>
    <s v="Fahrenheitweg 24"/>
    <x v="1"/>
    <s v="6101WR"/>
    <s v="NL"/>
    <s v="2480005225"/>
    <s v="0109558_002"/>
    <s v="31V"/>
    <s v="NL001131849B01"/>
    <n v="2"/>
    <n v="0"/>
    <n v="307.33"/>
    <s v="N"/>
    <s v="Peter Appel Transport B.V."/>
    <n v="36622"/>
    <d v="2023-05-12T00:00:00"/>
    <s v="08:17:00"/>
    <n v="0"/>
    <x v="4"/>
    <x v="18"/>
    <n v="5"/>
    <x v="1"/>
    <n v="1"/>
    <n v="22.4"/>
    <x v="1"/>
    <n v="307.33"/>
    <n v="0"/>
    <n v="307.33"/>
  </r>
  <r>
    <s v="COLGATE 3800 DEB."/>
    <s v="Colgate-Palmolive Nederland BV"/>
    <s v="101t"/>
    <n v="101090975829"/>
    <n v="101030167482"/>
    <n v="930"/>
    <s v="Inv Booked"/>
    <s v="2480005221"/>
    <s v="Verkoop"/>
    <n v="170"/>
    <s v="Transport drops zone"/>
    <s v="9 - verwerkt"/>
    <n v="0"/>
    <m/>
    <d v="2023-05-12T00:00:00"/>
    <s v="DROP"/>
    <s v="0001010909758290109393_002"/>
    <m/>
    <m/>
    <m/>
    <s v="EUR"/>
    <n v="79.63"/>
    <s v="EUR"/>
    <n v="79.63"/>
    <s v="EUR"/>
    <n v="79.63"/>
    <n v="79.63"/>
    <n v="0"/>
    <s v="N"/>
    <n v="1223000529"/>
    <d v="2023-06-15T00:00:00"/>
    <m/>
    <d v="2023-05-12T00:00:00"/>
    <s v="00:00"/>
    <s v="23:59"/>
    <d v="2023-05-12T00:00:00"/>
    <s v="14:00"/>
    <s v="14:00"/>
    <n v="11.2"/>
    <s v="ce"/>
    <n v="9549"/>
    <n v="11.2"/>
    <n v="16"/>
    <s v="Kuehne+Nagel Tiel 3 Standpl"/>
    <s v="De Diepert 5"/>
    <s v="Tiel"/>
    <s v="4004 MA"/>
    <s v="NL"/>
    <x v="14"/>
    <s v="Rood 24"/>
    <x v="17"/>
    <s v="6666LT"/>
    <s v="NL"/>
    <s v="2480005221"/>
    <s v="0109393_002"/>
    <s v="31V"/>
    <s v="NL001131849B01"/>
    <n v="2"/>
    <n v="0"/>
    <n v="79.63"/>
    <s v="N"/>
    <s v="Peter Appel Transport B.V."/>
    <n v="36622"/>
    <d v="2023-05-12T00:00:00"/>
    <s v="15:34:00"/>
    <n v="0"/>
    <x v="4"/>
    <x v="18"/>
    <n v="5"/>
    <x v="15"/>
    <n v="1"/>
    <n v="24.799999999999997"/>
    <x v="5"/>
    <n v="176.32999999999998"/>
    <n v="0"/>
    <n v="176.32999999999998"/>
  </r>
  <r>
    <s v="COLGATE 3800 DEB."/>
    <s v="Colgate-Palmolive Nederland BV"/>
    <s v="101t"/>
    <n v="101090975570"/>
    <n v="101030167489"/>
    <n v="930"/>
    <s v="Inv Booked"/>
    <s v="2480005246"/>
    <s v="Verkoop"/>
    <n v="170"/>
    <s v="Transport drops zone"/>
    <s v="9 - verwerkt"/>
    <n v="0"/>
    <m/>
    <d v="2023-05-12T00:00:00"/>
    <s v="DROP"/>
    <s v="0001010909755700109292_006"/>
    <m/>
    <m/>
    <m/>
    <s v="EUR"/>
    <n v="27.26"/>
    <s v="EUR"/>
    <n v="27.26"/>
    <s v="EUR"/>
    <n v="27.26"/>
    <n v="27.26"/>
    <n v="0"/>
    <s v="N"/>
    <n v="1223000529"/>
    <d v="2023-06-15T00:00:00"/>
    <m/>
    <d v="2023-05-12T00:00:00"/>
    <s v="00:00"/>
    <s v="23:59"/>
    <d v="2023-05-12T00:00:00"/>
    <s v="08:00"/>
    <s v="16:00"/>
    <n v="0.8"/>
    <s v="ce"/>
    <n v="19"/>
    <n v="0.8"/>
    <n v="0"/>
    <s v="Kuehne+Nagel Tiel 3 Standpl"/>
    <s v="De Diepert 5"/>
    <s v="Tiel"/>
    <s v="4004 MA"/>
    <s v="NL"/>
    <x v="20"/>
    <s v="Wieldrechtseweg 26"/>
    <x v="21"/>
    <s v="3316GB"/>
    <s v="NL"/>
    <s v="2480005246"/>
    <s v="0109292_006"/>
    <s v="31V"/>
    <s v="NL001131849B01"/>
    <n v="2"/>
    <n v="0"/>
    <n v="27.26"/>
    <s v="N"/>
    <s v="Peter Appel Transport B.V."/>
    <n v="36622"/>
    <d v="2023-05-12T00:00:00"/>
    <s v="07:33:00"/>
    <n v="0"/>
    <x v="4"/>
    <x v="18"/>
    <n v="5"/>
    <x v="19"/>
    <n v="1"/>
    <n v="0.8"/>
    <x v="6"/>
    <n v="27.26"/>
    <n v="0"/>
    <n v="27.26"/>
  </r>
  <r>
    <s v="COLGATE 3800 DEB."/>
    <s v="Colgate-Palmolive Nederland BV"/>
    <s v="101t"/>
    <n v="101090975829"/>
    <n v="101030167484"/>
    <n v="930"/>
    <s v="Inv Booked"/>
    <s v="2480005222"/>
    <s v="Verkoop"/>
    <n v="170"/>
    <s v="Transport drops zone"/>
    <s v="9 - verwerkt"/>
    <n v="0"/>
    <m/>
    <d v="2023-05-12T00:00:00"/>
    <s v="DROP"/>
    <s v="0001010909758290109393_002"/>
    <m/>
    <m/>
    <m/>
    <s v="EUR"/>
    <n v="96.7"/>
    <s v="EUR"/>
    <n v="96.7"/>
    <s v="EUR"/>
    <n v="96.7"/>
    <n v="96.7"/>
    <n v="0"/>
    <s v="N"/>
    <n v="1223000529"/>
    <d v="2023-06-15T00:00:00"/>
    <m/>
    <d v="2023-05-12T00:00:00"/>
    <s v="00:00"/>
    <s v="23:59"/>
    <d v="2023-05-12T00:00:00"/>
    <s v="14:00"/>
    <s v="14:00"/>
    <n v="13.6"/>
    <s v="ce"/>
    <n v="9437"/>
    <n v="13.6"/>
    <n v="19"/>
    <s v="Kuehne+Nagel Tiel 3 Standpl"/>
    <s v="De Diepert 5"/>
    <s v="Tiel"/>
    <s v="4004 MA"/>
    <s v="NL"/>
    <x v="14"/>
    <s v="Rood 24"/>
    <x v="17"/>
    <s v="6666LT"/>
    <s v="NL"/>
    <s v="2480005222"/>
    <s v="0109393_002"/>
    <s v="31V"/>
    <s v="NL001131849B01"/>
    <n v="2"/>
    <n v="0"/>
    <n v="96.7"/>
    <s v="N"/>
    <s v="Peter Appel Transport B.V."/>
    <n v="36622"/>
    <d v="2023-05-12T00:00:00"/>
    <s v="15:34:00"/>
    <n v="19"/>
    <x v="4"/>
    <x v="18"/>
    <n v="5"/>
    <x v="15"/>
    <n v="0"/>
    <s v=""/>
    <x v="5"/>
    <s v=""/>
    <n v="0"/>
    <s v=""/>
  </r>
  <r>
    <s v="COLGATE 3800 DEB."/>
    <s v="Colgate-Palmolive Nederland BV"/>
    <s v="101t"/>
    <n v="101090976045"/>
    <n v="101030167486"/>
    <n v="930"/>
    <s v="Inv Booked"/>
    <s v="2480005223"/>
    <s v="Verkoop"/>
    <n v="170"/>
    <s v="Transport drops zone"/>
    <s v="9 - verwerkt"/>
    <n v="0"/>
    <m/>
    <d v="2023-05-12T00:00:00"/>
    <s v="DROP"/>
    <s v="0001010909760450109562_002"/>
    <m/>
    <m/>
    <m/>
    <s v="EUR"/>
    <n v="128.81"/>
    <s v="EUR"/>
    <n v="128.81"/>
    <s v="EUR"/>
    <n v="128.81"/>
    <n v="128.81"/>
    <n v="0"/>
    <s v="N"/>
    <n v="1223000529"/>
    <d v="2023-06-15T00:00:00"/>
    <m/>
    <d v="2023-05-12T00:00:00"/>
    <s v="00:00"/>
    <s v="23:59"/>
    <d v="2023-05-12T00:00:00"/>
    <s v="12:00"/>
    <s v="13:00"/>
    <n v="7.2"/>
    <s v="ce"/>
    <n v="3640"/>
    <n v="7.2"/>
    <n v="2"/>
    <s v="Kuehne+Nagel Tiel 3 Standpl"/>
    <s v="De Diepert 5"/>
    <s v="Tiel"/>
    <s v="4004 MA"/>
    <s v="NL"/>
    <x v="16"/>
    <s v="Rijnland 4"/>
    <x v="19"/>
    <s v="1948RL"/>
    <s v="NL"/>
    <s v="2480005223"/>
    <s v="0109562_002"/>
    <s v="31V"/>
    <s v="NL001131849B01"/>
    <n v="2"/>
    <n v="0"/>
    <n v="128.81"/>
    <s v="N"/>
    <s v="Peter Appel Transport B.V."/>
    <n v="36622"/>
    <d v="2023-05-12T00:00:00"/>
    <s v="13:34:00"/>
    <n v="0"/>
    <x v="4"/>
    <x v="18"/>
    <n v="5"/>
    <x v="17"/>
    <n v="1"/>
    <n v="7.2"/>
    <x v="0"/>
    <n v="128.81"/>
    <n v="0"/>
    <n v="128.81"/>
  </r>
  <r>
    <s v="COLGATE 3800 DEB."/>
    <s v="Colgate-Palmolive Nederland BV"/>
    <s v="101t"/>
    <n v="101090976043"/>
    <n v="101030167487"/>
    <n v="930"/>
    <s v="Inv Booked"/>
    <s v="2480005224"/>
    <s v="Verkoop"/>
    <n v="170"/>
    <s v="Transport drops zone"/>
    <s v="9 - verwerkt"/>
    <n v="0"/>
    <m/>
    <d v="2023-05-12T00:00:00"/>
    <s v="DROP"/>
    <s v="0001010909760430109561_002"/>
    <m/>
    <m/>
    <m/>
    <s v="EUR"/>
    <n v="283.97000000000003"/>
    <s v="EUR"/>
    <n v="283.97000000000003"/>
    <s v="EUR"/>
    <n v="283.97000000000003"/>
    <n v="283.97000000000003"/>
    <n v="0"/>
    <s v="N"/>
    <n v="1223000529"/>
    <d v="2023-06-15T00:00:00"/>
    <m/>
    <d v="2023-05-12T00:00:00"/>
    <s v="00:00"/>
    <s v="23:59"/>
    <d v="2023-05-12T00:00:00"/>
    <s v="11:00"/>
    <s v="11:00"/>
    <n v="19.2"/>
    <s v="ce"/>
    <n v="22215"/>
    <n v="19.2"/>
    <n v="36"/>
    <s v="Kuehne+Nagel Tiel 3 Standpl"/>
    <s v="De Diepert 5"/>
    <s v="Tiel"/>
    <s v="4004 MA"/>
    <s v="NL"/>
    <x v="50"/>
    <s v="Fahrenheitweg 24"/>
    <x v="1"/>
    <s v="6101WR"/>
    <s v="NL"/>
    <s v="2480005224"/>
    <s v="0109561_002"/>
    <s v="31V"/>
    <s v="NL001131849B01"/>
    <n v="2"/>
    <n v="0"/>
    <n v="283.97000000000003"/>
    <s v="N"/>
    <s v="Peter Appel Transport B.V."/>
    <n v="36622"/>
    <d v="2023-05-12T00:00:00"/>
    <s v="11:40:00"/>
    <n v="0"/>
    <x v="4"/>
    <x v="18"/>
    <n v="5"/>
    <x v="1"/>
    <n v="1"/>
    <n v="19.2"/>
    <x v="1"/>
    <n v="283.97000000000003"/>
    <n v="0"/>
    <n v="283.97000000000003"/>
  </r>
  <r>
    <s v="COLGATE 3800 DEB."/>
    <s v="Colgate-Palmolive Nederland BV"/>
    <s v="101t"/>
    <n v="101090976038"/>
    <n v="101030167488"/>
    <n v="930"/>
    <s v="Inv Booked"/>
    <s v="2480005218"/>
    <s v="Verkoop"/>
    <n v="170"/>
    <s v="Transport drops zone"/>
    <s v="9 - verwerkt"/>
    <n v="0"/>
    <m/>
    <d v="2023-05-12T00:00:00"/>
    <s v="DROP"/>
    <s v="0001010909760380109555_002"/>
    <m/>
    <m/>
    <m/>
    <s v="EUR"/>
    <n v="79.88"/>
    <s v="EUR"/>
    <n v="79.88"/>
    <s v="EUR"/>
    <n v="79.88"/>
    <n v="79.88"/>
    <n v="0"/>
    <s v="N"/>
    <n v="1223000529"/>
    <d v="2023-06-15T00:00:00"/>
    <m/>
    <d v="2023-05-12T00:00:00"/>
    <s v="00:00"/>
    <s v="23:59"/>
    <d v="2023-05-12T00:00:00"/>
    <s v="14:00"/>
    <s v="14:00"/>
    <n v="4"/>
    <s v="ce"/>
    <n v="3459"/>
    <n v="4"/>
    <n v="7"/>
    <s v="Kuehne+Nagel Tiel 3 Standpl"/>
    <s v="De Diepert 5"/>
    <s v="Tiel"/>
    <s v="4004 MA"/>
    <s v="NL"/>
    <x v="25"/>
    <s v="Hollandweg 30"/>
    <x v="4"/>
    <s v="2665 MT"/>
    <s v="NL"/>
    <s v="2480005218"/>
    <s v="0109555_002"/>
    <s v="31V"/>
    <s v="NL001131849B01"/>
    <n v="2"/>
    <n v="0"/>
    <n v="79.88"/>
    <s v="N"/>
    <s v="Peter Appel Transport B.V."/>
    <n v="36622"/>
    <d v="2023-05-12T00:00:00"/>
    <s v="12:18:00"/>
    <n v="0"/>
    <x v="4"/>
    <x v="18"/>
    <n v="5"/>
    <x v="4"/>
    <n v="1"/>
    <n v="4"/>
    <x v="0"/>
    <n v="79.88"/>
    <n v="0"/>
    <n v="79.88"/>
  </r>
  <r>
    <s v="COLGATE 3800 DEB."/>
    <s v="Colgate-Palmolive Nederland BV"/>
    <s v="101t"/>
    <n v="101090976292"/>
    <n v="101030167576"/>
    <n v="930"/>
    <s v="Inv Booked"/>
    <s v="2480006172"/>
    <s v="Verkoop"/>
    <n v="170"/>
    <s v="Transport drops zone"/>
    <s v="9 - verwerkt"/>
    <n v="0"/>
    <m/>
    <d v="2023-05-13T00:00:00"/>
    <s v="DROP"/>
    <s v="0001010909762920109713_002"/>
    <m/>
    <m/>
    <m/>
    <s v="EUR"/>
    <n v="72.83"/>
    <s v="EUR"/>
    <n v="72.83"/>
    <s v="EUR"/>
    <n v="72.83"/>
    <n v="72.83"/>
    <n v="0"/>
    <s v="N"/>
    <n v="1223000529"/>
    <d v="2023-06-15T00:00:00"/>
    <m/>
    <d v="2023-05-13T00:00:00"/>
    <s v="00:00"/>
    <s v="23:59"/>
    <d v="2023-05-13T00:00:00"/>
    <s v="13:00"/>
    <s v="14:00"/>
    <n v="12.8"/>
    <s v="ce"/>
    <n v="10525"/>
    <n v="12.8"/>
    <n v="19"/>
    <s v="Kuehne+Nagel Tiel 3 Standpl"/>
    <s v="De Diepert 5"/>
    <s v="Tiel"/>
    <s v="4004 MA"/>
    <s v="NL"/>
    <x v="2"/>
    <s v="Randweg 2"/>
    <x v="6"/>
    <s v="4191 NN"/>
    <s v="NL"/>
    <s v="2480006172"/>
    <s v="0109713_002"/>
    <s v="31V"/>
    <s v="NL001131849B01"/>
    <n v="2"/>
    <n v="0"/>
    <n v="72.83"/>
    <s v="N"/>
    <s v="Peter Appel Transport B.V."/>
    <n v="36622"/>
    <d v="2023-05-13T00:00:00"/>
    <s v="14:59:00"/>
    <n v="0"/>
    <x v="5"/>
    <x v="18"/>
    <n v="5"/>
    <x v="6"/>
    <n v="1"/>
    <n v="25.6"/>
    <x v="2"/>
    <n v="145.66"/>
    <n v="0"/>
    <n v="145.66"/>
  </r>
  <r>
    <s v="COLGATE 3800 DEB."/>
    <s v="Colgate-Palmolive Nederland BV"/>
    <s v="101t"/>
    <n v="101090976292"/>
    <n v="101030167583"/>
    <n v="930"/>
    <s v="Inv Booked"/>
    <s v="2480006168"/>
    <s v="Verkoop"/>
    <n v="170"/>
    <s v="Transport drops zone"/>
    <s v="9 - verwerkt"/>
    <n v="0"/>
    <m/>
    <d v="2023-05-13T00:00:00"/>
    <s v="DROP"/>
    <s v="0001010909762920109713_002"/>
    <m/>
    <m/>
    <m/>
    <s v="EUR"/>
    <n v="72.83"/>
    <s v="EUR"/>
    <n v="72.83"/>
    <s v="EUR"/>
    <n v="72.83"/>
    <n v="72.83"/>
    <n v="0"/>
    <s v="N"/>
    <n v="1223000529"/>
    <d v="2023-06-15T00:00:00"/>
    <m/>
    <d v="2023-05-13T00:00:00"/>
    <s v="00:00"/>
    <s v="23:59"/>
    <d v="2023-05-13T00:00:00"/>
    <s v="13:00"/>
    <s v="14:00"/>
    <n v="12.8"/>
    <s v="ce"/>
    <n v="10184"/>
    <n v="12.8"/>
    <n v="18"/>
    <s v="Kuehne+Nagel Tiel 3 Standpl"/>
    <s v="De Diepert 5"/>
    <s v="Tiel"/>
    <s v="4004 MA"/>
    <s v="NL"/>
    <x v="2"/>
    <s v="Randweg 2"/>
    <x v="6"/>
    <s v="4191 NN"/>
    <s v="NL"/>
    <s v="2480006168"/>
    <s v="0109713_002"/>
    <s v="31V"/>
    <s v="NL001131849B01"/>
    <n v="2"/>
    <n v="0"/>
    <n v="72.83"/>
    <s v="N"/>
    <s v="Peter Appel Transport B.V."/>
    <n v="36622"/>
    <d v="2023-05-13T00:00:00"/>
    <s v="14:59:00"/>
    <n v="0"/>
    <x v="5"/>
    <x v="18"/>
    <n v="5"/>
    <x v="6"/>
    <n v="0"/>
    <s v=""/>
    <x v="2"/>
    <s v=""/>
    <n v="0"/>
    <s v=""/>
  </r>
  <r>
    <s v="COLGATE 3800 DEB."/>
    <s v="Colgate-Palmolive Nederland BV"/>
    <s v="101t"/>
    <n v="101090976298"/>
    <n v="101030167584"/>
    <n v="930"/>
    <s v="Inv Booked"/>
    <s v="2480006171"/>
    <s v="Verkoop"/>
    <n v="170"/>
    <s v="Transport drops zone"/>
    <s v="9 - verwerkt"/>
    <n v="0"/>
    <m/>
    <d v="2023-05-13T00:00:00"/>
    <s v="DROP"/>
    <s v="0001010909762980109717_002"/>
    <m/>
    <m/>
    <m/>
    <s v="EUR"/>
    <n v="149.41"/>
    <s v="EUR"/>
    <n v="149.41"/>
    <s v="EUR"/>
    <n v="149.41"/>
    <n v="149.41"/>
    <n v="0"/>
    <s v="Y"/>
    <n v="1223000529"/>
    <d v="2023-06-15T00:00:00"/>
    <m/>
    <d v="2023-05-13T00:00:00"/>
    <s v="00:00"/>
    <s v="23:59"/>
    <d v="2023-05-13T00:00:00"/>
    <s v="17:00"/>
    <s v="18:00"/>
    <n v="26"/>
    <s v="ce"/>
    <n v="10081"/>
    <n v="26.4"/>
    <n v="20"/>
    <s v="Kuehne+Nagel Tiel 3 Standpl"/>
    <s v="De Diepert 5"/>
    <s v="Tiel"/>
    <s v="4004 MA"/>
    <s v="NL"/>
    <x v="2"/>
    <s v="Randweg 2"/>
    <x v="6"/>
    <s v="4191 NN"/>
    <s v="NL"/>
    <s v="2480006171"/>
    <s v="0109717_002"/>
    <s v="31V"/>
    <s v="NL001131849B01"/>
    <n v="2"/>
    <n v="0"/>
    <n v="149.41"/>
    <s v="N"/>
    <s v="Peter Appel Transport B.V."/>
    <n v="36622"/>
    <d v="2023-05-13T00:00:00"/>
    <s v="20:39:00"/>
    <n v="0"/>
    <x v="5"/>
    <x v="18"/>
    <n v="5"/>
    <x v="6"/>
    <n v="1"/>
    <n v="26.4"/>
    <x v="2"/>
    <n v="149.41"/>
    <n v="0"/>
    <n v="149.41"/>
  </r>
  <r>
    <s v="COLGATE 3800 DEB."/>
    <s v="Colgate-Palmolive Nederland BV"/>
    <s v="101t"/>
    <n v="101090976295"/>
    <n v="101030167570"/>
    <n v="930"/>
    <s v="Inv Booked"/>
    <s v="2480006165"/>
    <s v="Verkoop"/>
    <n v="170"/>
    <s v="Transport drops zone"/>
    <s v="9 - verwerkt"/>
    <n v="0"/>
    <m/>
    <d v="2023-05-13T00:00:00"/>
    <s v="DROP"/>
    <s v="0001010909762950109715_002"/>
    <m/>
    <m/>
    <m/>
    <s v="EUR"/>
    <n v="12.94"/>
    <s v="EUR"/>
    <n v="12.94"/>
    <s v="EUR"/>
    <n v="12.94"/>
    <n v="12.94"/>
    <n v="0"/>
    <s v="Y"/>
    <n v="1223000529"/>
    <d v="2023-06-15T00:00:00"/>
    <m/>
    <d v="2023-05-13T00:00:00"/>
    <s v="00:00"/>
    <s v="23:59"/>
    <d v="2023-05-13T00:00:00"/>
    <s v="08:30"/>
    <s v="09:30"/>
    <n v="1.6"/>
    <s v="ce"/>
    <n v="546"/>
    <n v="1.6"/>
    <n v="0"/>
    <s v="Kuehne+Nagel Tiel 3 Standpl"/>
    <s v="De Diepert 5"/>
    <s v="Tiel"/>
    <s v="4004 MA"/>
    <s v="NL"/>
    <x v="24"/>
    <s v="Ravenswade 14"/>
    <x v="26"/>
    <s v="3439 LD"/>
    <s v="NL"/>
    <s v="2480006165"/>
    <s v="0109715_002"/>
    <s v="31V"/>
    <s v="NL001131849B01"/>
    <n v="2"/>
    <n v="0"/>
    <n v="12.94"/>
    <s v="N"/>
    <s v="Peter Appel Transport B.V."/>
    <n v="36622"/>
    <d v="2023-05-13T00:00:00"/>
    <s v="08:55:00"/>
    <n v="0"/>
    <x v="5"/>
    <x v="18"/>
    <n v="5"/>
    <x v="22"/>
    <n v="1"/>
    <n v="26.400000000000002"/>
    <x v="7"/>
    <n v="213.57"/>
    <n v="0"/>
    <n v="213.57"/>
  </r>
  <r>
    <s v="COLGATE 3800 DEB."/>
    <s v="Colgate-Palmolive Nederland BV"/>
    <s v="101t"/>
    <n v="101090976295"/>
    <n v="101030167567"/>
    <n v="930"/>
    <s v="Inv Booked"/>
    <s v="2480006159"/>
    <s v="Verkoop"/>
    <n v="170"/>
    <s v="Transport drops zone"/>
    <s v="9 - verwerkt"/>
    <n v="0"/>
    <m/>
    <d v="2023-05-13T00:00:00"/>
    <s v="DROP"/>
    <s v="0001010909762950109715_002"/>
    <m/>
    <m/>
    <m/>
    <s v="EUR"/>
    <n v="200.63"/>
    <s v="EUR"/>
    <n v="200.63"/>
    <s v="EUR"/>
    <n v="200.63"/>
    <n v="200.63"/>
    <n v="0"/>
    <s v="Y"/>
    <n v="1223000529"/>
    <d v="2023-06-15T00:00:00"/>
    <m/>
    <d v="2023-05-13T00:00:00"/>
    <s v="00:00"/>
    <s v="23:59"/>
    <d v="2023-05-13T00:00:00"/>
    <s v="08:30"/>
    <s v="09:30"/>
    <n v="24"/>
    <s v="ce"/>
    <n v="9591"/>
    <n v="24.8"/>
    <n v="19"/>
    <s v="Kuehne+Nagel Tiel 3 Standpl"/>
    <s v="De Diepert 5"/>
    <s v="Tiel"/>
    <s v="4004 MA"/>
    <s v="NL"/>
    <x v="24"/>
    <s v="Ravenswade 14"/>
    <x v="26"/>
    <s v="3439 LD"/>
    <s v="NL"/>
    <s v="2480006159"/>
    <s v="0109715_002"/>
    <s v="31V"/>
    <s v="NL001131849B01"/>
    <n v="2"/>
    <n v="0"/>
    <n v="200.63"/>
    <s v="N"/>
    <s v="Peter Appel Transport B.V."/>
    <n v="36622"/>
    <d v="2023-05-13T00:00:00"/>
    <s v="08:55:00"/>
    <n v="0"/>
    <x v="5"/>
    <x v="18"/>
    <n v="5"/>
    <x v="22"/>
    <n v="0"/>
    <s v=""/>
    <x v="7"/>
    <s v=""/>
    <n v="0"/>
    <s v=""/>
  </r>
  <r>
    <s v="COLGATE 3800 DEB."/>
    <s v="Colgate-Palmolive Nederland BV"/>
    <s v="101t"/>
    <n v="101090976293"/>
    <n v="101030167554"/>
    <n v="930"/>
    <s v="Inv Booked"/>
    <s v="2480006129"/>
    <s v="Verkoop"/>
    <n v="170"/>
    <s v="Transport drops zone"/>
    <s v="9 - verwerkt"/>
    <n v="0"/>
    <m/>
    <d v="2023-05-13T00:00:00"/>
    <s v="DROP"/>
    <s v="0001010909762930109714_002"/>
    <m/>
    <m/>
    <m/>
    <s v="EUR"/>
    <n v="66.430000000000007"/>
    <s v="EUR"/>
    <n v="66.430000000000007"/>
    <s v="EUR"/>
    <n v="66.430000000000007"/>
    <n v="66.430000000000007"/>
    <n v="0"/>
    <s v="N"/>
    <n v="1223000529"/>
    <d v="2023-06-15T00:00:00"/>
    <m/>
    <d v="2023-05-13T00:00:00"/>
    <s v="00:00"/>
    <s v="23:59"/>
    <d v="2023-05-13T00:00:00"/>
    <s v="07:00"/>
    <s v="07:00"/>
    <n v="9.6"/>
    <s v="ce"/>
    <n v="6323"/>
    <n v="9.6"/>
    <n v="13"/>
    <s v="Kuehne+Nagel Tiel 3 Standpl"/>
    <s v="De Diepert 5"/>
    <s v="Tiel"/>
    <s v="4004 MA"/>
    <s v="NL"/>
    <x v="14"/>
    <s v="Rood 24"/>
    <x v="17"/>
    <s v="6666LT"/>
    <s v="NL"/>
    <s v="2480006129"/>
    <s v="0109714_002"/>
    <s v="31V"/>
    <s v="NL001131849B01"/>
    <n v="2"/>
    <n v="0"/>
    <n v="66.430000000000007"/>
    <s v="N"/>
    <s v="Peter Appel Transport B.V."/>
    <n v="36622"/>
    <d v="2023-05-13T00:00:00"/>
    <s v="08:47:00"/>
    <n v="0"/>
    <x v="5"/>
    <x v="18"/>
    <n v="5"/>
    <x v="15"/>
    <n v="1"/>
    <n v="26.4"/>
    <x v="5"/>
    <n v="182.69"/>
    <n v="0"/>
    <n v="182.69"/>
  </r>
  <r>
    <s v="COLGATE 3800 DEB."/>
    <s v="Colgate-Palmolive Nederland BV"/>
    <s v="101t"/>
    <n v="101090976293"/>
    <n v="101030167585"/>
    <n v="930"/>
    <s v="Inv Booked"/>
    <s v="2480006170"/>
    <s v="Verkoop"/>
    <n v="170"/>
    <s v="Transport drops zone"/>
    <s v="9 - verwerkt"/>
    <n v="0"/>
    <m/>
    <d v="2023-05-13T00:00:00"/>
    <s v="DROP"/>
    <s v="0001010909762930109714_002"/>
    <m/>
    <m/>
    <m/>
    <s v="EUR"/>
    <n v="116.26"/>
    <s v="EUR"/>
    <n v="116.26"/>
    <s v="EUR"/>
    <n v="116.26"/>
    <n v="116.26"/>
    <n v="0"/>
    <s v="N"/>
    <n v="1223000529"/>
    <d v="2023-06-15T00:00:00"/>
    <m/>
    <d v="2023-05-13T00:00:00"/>
    <s v="00:00"/>
    <s v="23:59"/>
    <d v="2023-05-13T00:00:00"/>
    <s v="07:00"/>
    <s v="07:00"/>
    <n v="16"/>
    <s v="ce"/>
    <n v="14184"/>
    <n v="16.8"/>
    <n v="29"/>
    <s v="Kuehne+Nagel Tiel 3 Standpl"/>
    <s v="De Diepert 5"/>
    <s v="Tiel"/>
    <s v="4004 MA"/>
    <s v="NL"/>
    <x v="14"/>
    <s v="Rood 24"/>
    <x v="17"/>
    <s v="6666LT"/>
    <s v="NL"/>
    <s v="2480006170"/>
    <s v="0109714_002"/>
    <s v="31V"/>
    <s v="NL001131849B01"/>
    <n v="2"/>
    <n v="0"/>
    <n v="116.26"/>
    <s v="N"/>
    <s v="Peter Appel Transport B.V."/>
    <n v="36622"/>
    <d v="2023-05-13T00:00:00"/>
    <s v="08:47:00"/>
    <n v="41"/>
    <x v="5"/>
    <x v="18"/>
    <n v="5"/>
    <x v="15"/>
    <n v="0"/>
    <s v=""/>
    <x v="5"/>
    <s v=""/>
    <n v="0"/>
    <s v=""/>
  </r>
  <r>
    <s v="COLGATE 3800 DEB."/>
    <s v="Colgate-Palmolive Nederland BV"/>
    <s v="101t"/>
    <n v="101090976304"/>
    <n v="101030167551"/>
    <n v="930"/>
    <s v="Inv Booked"/>
    <s v="2480006141"/>
    <s v="Verkoop"/>
    <n v="170"/>
    <s v="Transport drops zone"/>
    <s v="9 - verwerkt"/>
    <n v="0"/>
    <m/>
    <d v="2023-05-15T00:00:00"/>
    <s v="DROP"/>
    <s v="0001010909763040109724_003"/>
    <m/>
    <m/>
    <m/>
    <s v="EUR"/>
    <n v="329.95"/>
    <s v="EUR"/>
    <n v="329.95"/>
    <s v="EUR"/>
    <n v="329.95"/>
    <n v="329.95"/>
    <n v="0"/>
    <s v="N"/>
    <n v="1223000529"/>
    <d v="2023-06-15T00:00:00"/>
    <m/>
    <d v="2023-05-15T00:00:00"/>
    <s v="00:00"/>
    <s v="23:59"/>
    <d v="2023-05-15T00:00:00"/>
    <s v="14:00"/>
    <s v="14:00"/>
    <n v="16.8"/>
    <s v="ce"/>
    <n v="11211"/>
    <n v="16.8"/>
    <n v="26"/>
    <s v="Kuehne+Nagel Tiel 3 Standpl"/>
    <s v="De Diepert 5"/>
    <s v="Tiel"/>
    <s v="4004 MA"/>
    <s v="NL"/>
    <x v="0"/>
    <s v="Henri Fordlaan 6"/>
    <x v="0"/>
    <s v="9615TK"/>
    <s v="NL"/>
    <s v="2480006141"/>
    <s v="0109724_003"/>
    <s v="31V"/>
    <s v="NL001131849B01"/>
    <n v="2"/>
    <n v="0"/>
    <n v="329.95"/>
    <s v="N"/>
    <s v="Peter Appel Transport B.V."/>
    <n v="36622"/>
    <d v="2023-05-15T00:00:00"/>
    <s v="14:14:00"/>
    <n v="0"/>
    <x v="0"/>
    <x v="19"/>
    <n v="5"/>
    <x v="0"/>
    <n v="1"/>
    <n v="16.8"/>
    <x v="0"/>
    <n v="329.95"/>
    <n v="0"/>
    <n v="329.95"/>
  </r>
  <r>
    <s v="COLGATE 3800 DEB."/>
    <s v="Colgate-Palmolive Nederland BV"/>
    <s v="101t"/>
    <n v="101090976847"/>
    <n v="101030167552"/>
    <n v="930"/>
    <s v="Inv Booked"/>
    <s v="2480006139"/>
    <s v="Verkoop"/>
    <n v="170"/>
    <s v="Transport drops zone"/>
    <s v="9 - verwerkt"/>
    <n v="0"/>
    <m/>
    <d v="2023-05-15T00:00:00"/>
    <s v="DROP"/>
    <s v="0001010909768470110061_002"/>
    <m/>
    <m/>
    <m/>
    <s v="EUR"/>
    <n v="48.91"/>
    <s v="EUR"/>
    <n v="48.91"/>
    <s v="EUR"/>
    <n v="48.91"/>
    <n v="48.91"/>
    <n v="0"/>
    <s v="N"/>
    <n v="1223000529"/>
    <d v="2023-06-15T00:00:00"/>
    <m/>
    <d v="2023-05-15T00:00:00"/>
    <s v="00:00"/>
    <s v="23:59"/>
    <d v="2023-05-15T00:00:00"/>
    <s v="06:00"/>
    <s v="14:30"/>
    <n v="4.8"/>
    <s v="ce"/>
    <n v="4553"/>
    <n v="4.8"/>
    <n v="6"/>
    <s v="Kuehne+Nagel Tiel 3 Standpl"/>
    <s v="De Diepert 5"/>
    <s v="Tiel"/>
    <s v="4004 MA"/>
    <s v="NL"/>
    <x v="31"/>
    <s v="Ohmweg 3"/>
    <x v="33"/>
    <s v="4104BM"/>
    <s v="NL"/>
    <s v="2480006139"/>
    <s v="0110061_002"/>
    <s v="31V"/>
    <s v="NL001131849B01"/>
    <n v="2"/>
    <n v="0"/>
    <n v="48.91"/>
    <s v="N"/>
    <s v="Peter Appel Transport B.V."/>
    <n v="36622"/>
    <d v="2023-05-15T00:00:00"/>
    <s v="08:49:00"/>
    <n v="0"/>
    <x v="0"/>
    <x v="19"/>
    <n v="5"/>
    <x v="6"/>
    <n v="1"/>
    <n v="4.8"/>
    <x v="8"/>
    <n v="48.91"/>
    <n v="0"/>
    <n v="48.91"/>
  </r>
  <r>
    <s v="COLGATE 3800 DEB."/>
    <s v="Colgate-Palmolive Nederland BV"/>
    <s v="101t"/>
    <n v="101090976305"/>
    <n v="101030167558"/>
    <n v="930"/>
    <s v="Inv Booked"/>
    <s v="2480006149"/>
    <s v="Verkoop"/>
    <n v="170"/>
    <s v="Transport drops zone"/>
    <s v="9 - verwerkt"/>
    <n v="0"/>
    <m/>
    <d v="2023-05-15T00:00:00"/>
    <s v="DROP"/>
    <s v="0001010909763050109727_002"/>
    <m/>
    <m/>
    <m/>
    <s v="EUR"/>
    <n v="289.27999999999997"/>
    <s v="EUR"/>
    <n v="289.27999999999997"/>
    <s v="EUR"/>
    <n v="289.27999999999997"/>
    <n v="289.27999999999997"/>
    <n v="0"/>
    <s v="N"/>
    <n v="1223000529"/>
    <d v="2023-06-15T00:00:00"/>
    <m/>
    <d v="2023-05-15T00:00:00"/>
    <s v="00:00"/>
    <s v="23:59"/>
    <d v="2023-05-15T00:00:00"/>
    <s v="15:00"/>
    <s v="15:00"/>
    <n v="25.6"/>
    <s v="ce"/>
    <n v="24004"/>
    <n v="25.6"/>
    <n v="47"/>
    <s v="Kuehne+Nagel Tiel 3 Standpl"/>
    <s v="De Diepert 5"/>
    <s v="Tiel"/>
    <s v="4004 MA"/>
    <s v="NL"/>
    <x v="1"/>
    <s v="Perenmarkt 15"/>
    <x v="2"/>
    <s v="1681PG"/>
    <s v="NL"/>
    <s v="2480006149"/>
    <s v="0109727_002"/>
    <s v="31V"/>
    <s v="NL001131849B01"/>
    <n v="2"/>
    <n v="0"/>
    <n v="289.27999999999997"/>
    <s v="N"/>
    <s v="Peter Appel Transport B.V."/>
    <n v="36622"/>
    <d v="2023-05-15T00:00:00"/>
    <s v="15:13:00"/>
    <n v="0"/>
    <x v="0"/>
    <x v="19"/>
    <n v="5"/>
    <x v="2"/>
    <n v="1"/>
    <n v="25.6"/>
    <x v="1"/>
    <n v="289.27999999999997"/>
    <n v="0"/>
    <n v="289.27999999999997"/>
  </r>
  <r>
    <s v="COLGATE 3800 DEB."/>
    <s v="Colgate-Palmolive Nederland BV"/>
    <s v="101t"/>
    <n v="101090976294"/>
    <n v="101030167560"/>
    <n v="930"/>
    <s v="Inv Booked"/>
    <s v="2480006140"/>
    <s v="Verkoop"/>
    <n v="170"/>
    <s v="Transport drops zone"/>
    <s v="9 - verwerkt"/>
    <n v="0"/>
    <m/>
    <d v="2023-05-15T00:00:00"/>
    <s v="DROP"/>
    <s v="0001010909762940109712_003"/>
    <m/>
    <m/>
    <m/>
    <s v="EUR"/>
    <n v="90.05"/>
    <s v="EUR"/>
    <n v="90.05"/>
    <s v="EUR"/>
    <n v="90.05"/>
    <n v="90.05"/>
    <n v="0"/>
    <s v="N"/>
    <n v="1223000529"/>
    <d v="2023-06-15T00:00:00"/>
    <m/>
    <d v="2023-05-15T00:00:00"/>
    <s v="00:00"/>
    <s v="23:59"/>
    <d v="2023-05-15T00:00:00"/>
    <s v="06:00"/>
    <s v="14:30"/>
    <n v="4.8"/>
    <s v="ce"/>
    <n v="4553"/>
    <n v="4.8"/>
    <n v="6"/>
    <s v="Kuehne+Nagel Tiel 3 Standpl"/>
    <s v="De Diepert 5"/>
    <s v="Tiel"/>
    <s v="4004 MA"/>
    <s v="NL"/>
    <x v="33"/>
    <s v="Tussenriemer 40"/>
    <x v="35"/>
    <s v="4704SR"/>
    <s v="NL"/>
    <s v="2480006140"/>
    <s v="0109712_003"/>
    <s v="31V"/>
    <s v="NL001131849B01"/>
    <n v="2"/>
    <n v="0"/>
    <n v="90.05"/>
    <s v="N"/>
    <s v="Peter Appel Transport B.V."/>
    <n v="36622"/>
    <d v="2023-05-15T00:00:00"/>
    <s v="15:41:00"/>
    <n v="5"/>
    <x v="0"/>
    <x v="19"/>
    <n v="5"/>
    <x v="29"/>
    <n v="1"/>
    <n v="4.8"/>
    <x v="8"/>
    <n v="90.05"/>
    <n v="0"/>
    <n v="90.05"/>
  </r>
  <r>
    <s v="COLGATE 3800 DEB."/>
    <s v="Colgate-Palmolive Nederland BV"/>
    <s v="101t"/>
    <n v="101090976716"/>
    <n v="101030167578"/>
    <n v="930"/>
    <s v="Inv Booked"/>
    <s v="2480006158"/>
    <s v="Verkoop"/>
    <n v="170"/>
    <s v="Transport drops zone"/>
    <s v="9 - verwerkt"/>
    <n v="0"/>
    <m/>
    <d v="2023-05-15T00:00:00"/>
    <s v="DROP"/>
    <s v="0001010909767160109923_003"/>
    <m/>
    <m/>
    <m/>
    <s v="EUR"/>
    <n v="28.86"/>
    <s v="EUR"/>
    <n v="28.86"/>
    <s v="EUR"/>
    <n v="28.86"/>
    <n v="28.86"/>
    <n v="0"/>
    <s v="N"/>
    <n v="1223000529"/>
    <d v="2023-06-15T00:00:00"/>
    <m/>
    <d v="2023-05-15T00:00:00"/>
    <s v="00:00"/>
    <s v="23:59"/>
    <d v="2023-05-15T00:00:00"/>
    <s v="08:00"/>
    <s v="16:00"/>
    <n v="0.8"/>
    <s v="ce"/>
    <n v="184"/>
    <n v="0.8"/>
    <n v="0"/>
    <s v="Kuehne+Nagel Tiel 3 Standpl"/>
    <s v="De Diepert 5"/>
    <s v="Tiel"/>
    <s v="4004 MA"/>
    <s v="NL"/>
    <x v="4"/>
    <s v="Edisonstraat 2"/>
    <x v="5"/>
    <s v="3861NE"/>
    <s v="NL"/>
    <s v="2480006158"/>
    <s v="0109923_003"/>
    <s v="31V"/>
    <s v="NL001131849B01"/>
    <n v="2"/>
    <n v="0"/>
    <n v="28.86"/>
    <s v="N"/>
    <s v="Peter Appel Transport B.V."/>
    <n v="36622"/>
    <d v="2023-05-15T00:00:00"/>
    <s v="13:35:00"/>
    <n v="0"/>
    <x v="0"/>
    <x v="19"/>
    <n v="5"/>
    <x v="5"/>
    <n v="1"/>
    <n v="0.8"/>
    <x v="3"/>
    <n v="28.86"/>
    <n v="0"/>
    <n v="28.86"/>
  </r>
  <r>
    <s v="COLGATE 3800 DEB."/>
    <s v="Colgate-Palmolive Nederland BV"/>
    <s v="101t"/>
    <n v="101090976307"/>
    <n v="101030167579"/>
    <n v="930"/>
    <s v="Inv Booked"/>
    <s v="2480006155"/>
    <s v="Verkoop"/>
    <n v="170"/>
    <s v="Transport drops zone"/>
    <s v="9 - verwerkt"/>
    <n v="0"/>
    <m/>
    <d v="2023-05-15T00:00:00"/>
    <s v="DROP"/>
    <s v="0001010909763070109726_002"/>
    <m/>
    <m/>
    <m/>
    <s v="EUR"/>
    <n v="53.3"/>
    <s v="EUR"/>
    <n v="53.3"/>
    <s v="EUR"/>
    <n v="53.3"/>
    <n v="53.3"/>
    <n v="0"/>
    <s v="N"/>
    <n v="1223000529"/>
    <d v="2023-06-15T00:00:00"/>
    <m/>
    <d v="2023-05-15T00:00:00"/>
    <s v="00:00"/>
    <s v="23:59"/>
    <d v="2023-05-15T00:00:00"/>
    <s v="12:00"/>
    <s v="13:00"/>
    <n v="2.4"/>
    <s v="ce"/>
    <n v="770"/>
    <n v="2.4"/>
    <n v="0"/>
    <s v="Kuehne+Nagel Tiel 3 Standpl"/>
    <s v="De Diepert 5"/>
    <s v="Tiel"/>
    <s v="4004 MA"/>
    <s v="NL"/>
    <x v="3"/>
    <s v="FACETLAAN 6"/>
    <x v="4"/>
    <s v="2665 NR"/>
    <s v="NL"/>
    <s v="2480006155"/>
    <s v="0109726_002"/>
    <s v="31V"/>
    <s v="NL001131849B01"/>
    <n v="2"/>
    <n v="0"/>
    <n v="53.3"/>
    <s v="N"/>
    <s v="Peter Appel Transport B.V."/>
    <n v="36622"/>
    <d v="2023-05-15T00:00:00"/>
    <s v="15:22:00"/>
    <n v="0"/>
    <x v="0"/>
    <x v="19"/>
    <n v="5"/>
    <x v="4"/>
    <n v="1"/>
    <n v="3.2"/>
    <x v="3"/>
    <n v="71.069999999999993"/>
    <n v="0"/>
    <n v="71.069999999999993"/>
  </r>
  <r>
    <s v="COLGATE 3800 DEB."/>
    <s v="Colgate-Palmolive Nederland BV"/>
    <s v="101t"/>
    <n v="101090976307"/>
    <n v="101030167580"/>
    <n v="930"/>
    <s v="Inv Booked"/>
    <s v="2480006163"/>
    <s v="Verkoop"/>
    <n v="170"/>
    <s v="Transport drops zone"/>
    <s v="9 - verwerkt"/>
    <n v="0"/>
    <m/>
    <d v="2023-05-15T00:00:00"/>
    <s v="DROP"/>
    <s v="0001010909763070109726_002"/>
    <m/>
    <m/>
    <m/>
    <s v="EUR"/>
    <n v="17.77"/>
    <s v="EUR"/>
    <n v="17.77"/>
    <s v="EUR"/>
    <n v="17.77"/>
    <n v="17.77"/>
    <n v="0"/>
    <s v="N"/>
    <n v="1223000529"/>
    <d v="2023-06-15T00:00:00"/>
    <m/>
    <d v="2023-05-15T00:00:00"/>
    <s v="00:00"/>
    <s v="23:59"/>
    <d v="2023-05-15T00:00:00"/>
    <s v="12:00"/>
    <s v="13:00"/>
    <n v="0.8"/>
    <s v="ce"/>
    <n v="335"/>
    <n v="0.8"/>
    <n v="0"/>
    <s v="Kuehne+Nagel Tiel 3 Standpl"/>
    <s v="De Diepert 5"/>
    <s v="Tiel"/>
    <s v="4004 MA"/>
    <s v="NL"/>
    <x v="3"/>
    <s v="FACETLAAN 6"/>
    <x v="4"/>
    <s v="2665 NR"/>
    <s v="NL"/>
    <s v="2480006163"/>
    <s v="0109726_002"/>
    <s v="31V"/>
    <s v="NL001131849B01"/>
    <n v="2"/>
    <n v="0"/>
    <n v="17.77"/>
    <s v="N"/>
    <s v="Peter Appel Transport B.V."/>
    <n v="36622"/>
    <d v="2023-05-15T00:00:00"/>
    <s v="15:22:00"/>
    <n v="35"/>
    <x v="0"/>
    <x v="19"/>
    <n v="5"/>
    <x v="4"/>
    <n v="0"/>
    <s v=""/>
    <x v="3"/>
    <s v=""/>
    <n v="0"/>
    <s v=""/>
  </r>
  <r>
    <s v="COLGATE 3800 DEB."/>
    <s v="Colgate-Palmolive Nederland BV"/>
    <s v="101t"/>
    <n v="101090976707"/>
    <n v="101030167581"/>
    <n v="930"/>
    <s v="Inv Booked"/>
    <s v="2480006169"/>
    <s v="Verkoop"/>
    <n v="170"/>
    <s v="Transport drops zone"/>
    <s v="9 - verwerkt"/>
    <n v="0"/>
    <m/>
    <d v="2023-05-15T00:00:00"/>
    <s v="DROP"/>
    <s v="0001010909767070109913_002"/>
    <m/>
    <m/>
    <m/>
    <s v="EUR"/>
    <n v="111.74"/>
    <s v="EUR"/>
    <n v="111.74"/>
    <s v="EUR"/>
    <n v="111.74"/>
    <n v="111.74"/>
    <n v="0"/>
    <s v="N"/>
    <n v="1223000529"/>
    <d v="2023-06-15T00:00:00"/>
    <m/>
    <d v="2023-05-15T00:00:00"/>
    <s v="00:00"/>
    <s v="23:59"/>
    <d v="2023-05-15T00:00:00"/>
    <s v="07:00"/>
    <s v="10:00"/>
    <n v="7.2"/>
    <s v="ce"/>
    <n v="6224"/>
    <n v="7.2"/>
    <n v="10"/>
    <s v="Kuehne+Nagel Tiel 3 Standpl"/>
    <s v="De Diepert 5"/>
    <s v="Tiel"/>
    <s v="4004 MA"/>
    <s v="NL"/>
    <x v="10"/>
    <s v="Slego 1a"/>
    <x v="13"/>
    <s v="1046BM"/>
    <s v="NL"/>
    <s v="2480006169"/>
    <s v="0109913_002"/>
    <s v="31V"/>
    <s v="NL001131849B01"/>
    <n v="2"/>
    <n v="0"/>
    <n v="111.74"/>
    <s v="N"/>
    <s v="Peter Appel Transport B.V."/>
    <n v="36622"/>
    <d v="2023-05-15T00:00:00"/>
    <s v="08:09:00"/>
    <n v="0"/>
    <x v="0"/>
    <x v="19"/>
    <n v="5"/>
    <x v="11"/>
    <n v="1"/>
    <n v="7.2"/>
    <x v="0"/>
    <n v="111.74"/>
    <n v="0"/>
    <n v="111.74"/>
  </r>
  <r>
    <s v="COLGATE 3800 DEB."/>
    <s v="Colgate-Palmolive Nederland BV"/>
    <s v="101t"/>
    <n v="101090976708"/>
    <n v="101030167582"/>
    <n v="930"/>
    <s v="Inv Booked"/>
    <s v="2480006164"/>
    <s v="Verkoop"/>
    <n v="170"/>
    <s v="Transport drops zone"/>
    <s v="9 - verwerkt"/>
    <n v="0"/>
    <m/>
    <d v="2023-05-15T00:00:00"/>
    <s v="DROP"/>
    <s v="0001010909767080109915_002"/>
    <m/>
    <m/>
    <m/>
    <s v="EUR"/>
    <n v="92.16"/>
    <s v="EUR"/>
    <n v="92.16"/>
    <s v="EUR"/>
    <n v="92.16"/>
    <n v="92.16"/>
    <n v="0"/>
    <s v="N"/>
    <n v="1223000529"/>
    <d v="2023-06-15T00:00:00"/>
    <m/>
    <d v="2023-05-15T00:00:00"/>
    <s v="00:00"/>
    <s v="23:59"/>
    <d v="2023-05-15T00:00:00"/>
    <s v="11:00"/>
    <s v="11:00"/>
    <n v="7.2"/>
    <s v="ce"/>
    <n v="9258"/>
    <n v="7.2"/>
    <n v="15"/>
    <s v="Kuehne+Nagel Tiel 3 Standpl"/>
    <s v="De Diepert 5"/>
    <s v="Tiel"/>
    <s v="4004 MA"/>
    <s v="NL"/>
    <x v="41"/>
    <s v="Asteriastraat 9"/>
    <x v="3"/>
    <s v="5047 RM"/>
    <s v="NL"/>
    <s v="2480006164"/>
    <s v="0109915_002"/>
    <s v="31V"/>
    <s v="NL001131849B01"/>
    <n v="2"/>
    <n v="0"/>
    <n v="92.16"/>
    <s v="N"/>
    <s v="Peter Appel Transport B.V."/>
    <n v="36622"/>
    <d v="2023-05-15T00:00:00"/>
    <s v="11:49:00"/>
    <n v="0"/>
    <x v="0"/>
    <x v="19"/>
    <n v="5"/>
    <x v="3"/>
    <n v="1"/>
    <n v="13.600000000000001"/>
    <x v="0"/>
    <n v="174.07999999999998"/>
    <n v="0"/>
    <n v="174.07999999999998"/>
  </r>
  <r>
    <s v="COLGATE 3800 DEB."/>
    <s v="Colgate-Palmolive Nederland BV"/>
    <s v="101t"/>
    <n v="101090976708"/>
    <n v="101030167587"/>
    <n v="930"/>
    <s v="Inv Booked"/>
    <s v="2480006474"/>
    <s v="Verkoop"/>
    <n v="170"/>
    <s v="Transport drops zone"/>
    <s v="9 - verwerkt"/>
    <n v="0"/>
    <m/>
    <d v="2023-05-15T00:00:00"/>
    <s v="DROP"/>
    <s v="0001010909767080109915_002"/>
    <m/>
    <m/>
    <m/>
    <s v="EUR"/>
    <n v="20.48"/>
    <s v="EUR"/>
    <n v="20.48"/>
    <s v="EUR"/>
    <n v="20.48"/>
    <n v="20.48"/>
    <n v="0"/>
    <s v="N"/>
    <n v="1223000529"/>
    <d v="2023-06-15T00:00:00"/>
    <m/>
    <d v="2023-05-15T00:00:00"/>
    <s v="00:00"/>
    <s v="23:59"/>
    <d v="2023-05-15T00:00:00"/>
    <s v="11:00"/>
    <s v="11:00"/>
    <n v="1.6"/>
    <s v="ce"/>
    <n v="1630"/>
    <n v="1.6"/>
    <n v="2"/>
    <s v="Kuehne+Nagel Tiel 3 Standpl"/>
    <s v="De Diepert 5"/>
    <s v="Tiel"/>
    <s v="4004 MA"/>
    <s v="NL"/>
    <x v="41"/>
    <s v="Asteriastraat 9"/>
    <x v="3"/>
    <s v="5047 RM"/>
    <s v="NL"/>
    <s v="2480006474"/>
    <s v="0109915_002"/>
    <s v="31V"/>
    <s v="NL001131849B01"/>
    <n v="2"/>
    <n v="0"/>
    <n v="20.48"/>
    <s v="N"/>
    <s v="Peter Appel Transport B.V."/>
    <n v="36622"/>
    <d v="2023-05-15T00:00:00"/>
    <s v="11:49:00"/>
    <n v="0"/>
    <x v="0"/>
    <x v="19"/>
    <n v="5"/>
    <x v="3"/>
    <n v="0"/>
    <s v=""/>
    <x v="0"/>
    <s v=""/>
    <n v="0"/>
    <s v=""/>
  </r>
  <r>
    <s v="COLGATE 3800 DEB."/>
    <s v="Colgate-Palmolive Nederland BV"/>
    <s v="101t"/>
    <n v="101090976300"/>
    <n v="101030167561"/>
    <n v="930"/>
    <s v="Inv Booked"/>
    <s v="2480006144"/>
    <s v="Verkoop"/>
    <n v="170"/>
    <s v="Transport drops zone"/>
    <s v="9 - verwerkt"/>
    <n v="0"/>
    <m/>
    <d v="2023-05-15T00:00:00"/>
    <s v="DROP"/>
    <s v="0001010909763000109720_002"/>
    <m/>
    <m/>
    <m/>
    <s v="EUR"/>
    <n v="323.39"/>
    <s v="EUR"/>
    <n v="323.39"/>
    <s v="EUR"/>
    <n v="323.39"/>
    <n v="323.39"/>
    <n v="0"/>
    <s v="N"/>
    <n v="1223000529"/>
    <d v="2023-06-15T00:00:00"/>
    <m/>
    <d v="2023-05-15T00:00:00"/>
    <s v="00:00"/>
    <s v="23:59"/>
    <d v="2023-05-15T00:00:00"/>
    <s v="08:00"/>
    <s v="08:00"/>
    <n v="24.8"/>
    <s v="ce"/>
    <n v="22489"/>
    <n v="24.8"/>
    <n v="42"/>
    <s v="Kuehne+Nagel Tiel 3 Standpl"/>
    <s v="De Diepert 5"/>
    <s v="Tiel"/>
    <s v="4004 MA"/>
    <s v="NL"/>
    <x v="50"/>
    <s v="Fahrenheitweg 24"/>
    <x v="1"/>
    <s v="6101WR"/>
    <s v="NL"/>
    <s v="2480006144"/>
    <s v="0109720_002"/>
    <s v="31V"/>
    <s v="NL001131849B01"/>
    <n v="2"/>
    <n v="0"/>
    <n v="323.39"/>
    <s v="N"/>
    <s v="Peter Appel Transport B.V."/>
    <n v="36622"/>
    <d v="2023-05-15T00:00:00"/>
    <s v="08:27:00"/>
    <n v="0"/>
    <x v="0"/>
    <x v="19"/>
    <n v="5"/>
    <x v="1"/>
    <n v="1"/>
    <n v="24.8"/>
    <x v="1"/>
    <n v="323.39"/>
    <n v="0"/>
    <n v="323.39"/>
  </r>
  <r>
    <s v="COLGATE 3800 DEB."/>
    <s v="Colgate-Palmolive Nederland BV"/>
    <s v="101t"/>
    <n v="101090976705"/>
    <n v="101030167562"/>
    <n v="930"/>
    <s v="Inv Booked"/>
    <s v="2480006146"/>
    <s v="Verkoop"/>
    <n v="170"/>
    <s v="Transport drops zone"/>
    <s v="9 - verwerkt"/>
    <n v="0"/>
    <m/>
    <d v="2023-05-15T00:00:00"/>
    <s v="DROP"/>
    <s v="0001010909767050109909_002"/>
    <m/>
    <m/>
    <m/>
    <s v="EUR"/>
    <n v="296.82"/>
    <s v="EUR"/>
    <n v="296.82"/>
    <s v="EUR"/>
    <n v="296.82"/>
    <n v="296.82"/>
    <n v="0"/>
    <s v="N"/>
    <n v="1223000529"/>
    <d v="2023-06-15T00:00:00"/>
    <m/>
    <d v="2023-05-15T00:00:00"/>
    <s v="00:00"/>
    <s v="23:59"/>
    <d v="2023-05-15T00:00:00"/>
    <s v="07:00"/>
    <s v="07:00"/>
    <n v="20.8"/>
    <s v="ce"/>
    <n v="21576"/>
    <n v="20.8"/>
    <n v="38"/>
    <s v="Kuehne+Nagel Tiel 3 Standpl"/>
    <s v="De Diepert 5"/>
    <s v="Tiel"/>
    <s v="4004 MA"/>
    <s v="NL"/>
    <x v="50"/>
    <s v="Fahrenheitweg 24"/>
    <x v="1"/>
    <s v="6101WR"/>
    <s v="NL"/>
    <s v="2480006146"/>
    <s v="0109909_002"/>
    <s v="31V"/>
    <s v="NL001131849B01"/>
    <n v="2"/>
    <n v="0"/>
    <n v="296.82"/>
    <s v="N"/>
    <s v="Peter Appel Transport B.V."/>
    <n v="36622"/>
    <d v="2023-05-15T00:00:00"/>
    <s v="07:08:00"/>
    <n v="0"/>
    <x v="0"/>
    <x v="19"/>
    <n v="5"/>
    <x v="1"/>
    <n v="1"/>
    <n v="20.8"/>
    <x v="1"/>
    <n v="296.82"/>
    <n v="0"/>
    <n v="296.82"/>
  </r>
  <r>
    <s v="COLGATE 3800 DEB."/>
    <s v="Colgate-Palmolive Nederland BV"/>
    <s v="101t"/>
    <n v="101090976304"/>
    <n v="101030167563"/>
    <n v="930"/>
    <s v="Inv Booked"/>
    <s v="2480006145"/>
    <s v="Verkoop"/>
    <n v="170"/>
    <s v="Transport drops zone"/>
    <s v="9 - verwerkt"/>
    <n v="0"/>
    <m/>
    <d v="2023-05-15T00:00:00"/>
    <s v="DROP"/>
    <s v="0001010909763040109724_002"/>
    <m/>
    <m/>
    <m/>
    <s v="EUR"/>
    <n v="133.63"/>
    <s v="EUR"/>
    <n v="133.63"/>
    <s v="EUR"/>
    <n v="133.63"/>
    <n v="133.63"/>
    <n v="0"/>
    <s v="N"/>
    <n v="1223000529"/>
    <d v="2023-06-15T00:00:00"/>
    <m/>
    <d v="2023-05-15T00:00:00"/>
    <s v="00:00"/>
    <s v="23:59"/>
    <d v="2023-05-15T00:00:00"/>
    <s v="06:00"/>
    <s v="14:30"/>
    <n v="4.8"/>
    <s v="ce"/>
    <n v="4553"/>
    <n v="4.8"/>
    <n v="6"/>
    <s v="Kuehne+Nagel Tiel 3 Standpl"/>
    <s v="De Diepert 5"/>
    <s v="Tiel"/>
    <s v="4004 MA"/>
    <s v="NL"/>
    <x v="37"/>
    <s v="Dublinweg 3"/>
    <x v="39"/>
    <s v="9744 VB"/>
    <s v="NL"/>
    <s v="2480006145"/>
    <s v="0109724_002"/>
    <s v="31V"/>
    <s v="NL001131849B01"/>
    <n v="2"/>
    <n v="0"/>
    <n v="133.63"/>
    <s v="N"/>
    <s v="Peter Appel Transport B.V."/>
    <n v="36622"/>
    <d v="2023-05-15T00:00:00"/>
    <s v="13:07:00"/>
    <n v="0"/>
    <x v="0"/>
    <x v="19"/>
    <n v="5"/>
    <x v="32"/>
    <n v="1"/>
    <n v="4.8"/>
    <x v="8"/>
    <n v="133.63"/>
    <n v="0"/>
    <n v="133.63"/>
  </r>
  <r>
    <s v="COLGATE 3800 DEB."/>
    <s v="Colgate-Palmolive Nederland BV"/>
    <s v="101t"/>
    <n v="101090976711"/>
    <n v="101030167564"/>
    <n v="930"/>
    <s v="Inv Booked"/>
    <s v="2480006148"/>
    <s v="Verkoop"/>
    <n v="170"/>
    <s v="Transport drops zone"/>
    <s v="9 - verwerkt"/>
    <n v="0"/>
    <m/>
    <d v="2023-05-15T00:00:00"/>
    <s v="DROP"/>
    <s v="0001010909767110109917_002"/>
    <m/>
    <m/>
    <m/>
    <s v="EUR"/>
    <n v="257.2"/>
    <s v="EUR"/>
    <n v="257.2"/>
    <s v="EUR"/>
    <n v="257.2"/>
    <n v="257.2"/>
    <n v="0"/>
    <s v="N"/>
    <n v="1223000529"/>
    <d v="2023-06-15T00:00:00"/>
    <m/>
    <d v="2023-05-15T00:00:00"/>
    <s v="00:00"/>
    <s v="23:59"/>
    <d v="2023-05-15T00:00:00"/>
    <s v="11:00"/>
    <s v="11:00"/>
    <n v="20"/>
    <s v="ce"/>
    <n v="23177"/>
    <n v="20"/>
    <n v="38"/>
    <s v="Kuehne+Nagel Tiel 3 Standpl"/>
    <s v="De Diepert 5"/>
    <s v="Tiel"/>
    <s v="4004 MA"/>
    <s v="NL"/>
    <x v="1"/>
    <s v="Perenmarkt 15"/>
    <x v="2"/>
    <s v="1681PG"/>
    <s v="NL"/>
    <s v="2480006148"/>
    <s v="0109917_002"/>
    <s v="31V"/>
    <s v="NL001131849B01"/>
    <n v="2"/>
    <n v="0"/>
    <n v="257.2"/>
    <s v="N"/>
    <s v="Peter Appel Transport B.V."/>
    <n v="36622"/>
    <d v="2023-05-15T00:00:00"/>
    <s v="12:04:00"/>
    <n v="4"/>
    <x v="0"/>
    <x v="19"/>
    <n v="5"/>
    <x v="2"/>
    <n v="1"/>
    <n v="20"/>
    <x v="1"/>
    <n v="257.2"/>
    <n v="0"/>
    <n v="257.2"/>
  </r>
  <r>
    <s v="COLGATE 3800 DEB."/>
    <s v="Colgate-Palmolive Nederland BV"/>
    <s v="101t"/>
    <n v="101090976713"/>
    <n v="101030167565"/>
    <n v="930"/>
    <s v="Inv Booked"/>
    <s v="2480006157"/>
    <s v="Verkoop"/>
    <n v="170"/>
    <s v="Transport drops zone"/>
    <s v="9 - verwerkt"/>
    <n v="0"/>
    <m/>
    <d v="2023-05-15T00:00:00"/>
    <s v="DROP"/>
    <s v="0001010909767130109921_003"/>
    <m/>
    <m/>
    <m/>
    <s v="EUR"/>
    <n v="64.52"/>
    <s v="EUR"/>
    <n v="64.52"/>
    <s v="EUR"/>
    <n v="64.52"/>
    <n v="64.52"/>
    <n v="0"/>
    <s v="N"/>
    <n v="1223000529"/>
    <d v="2023-06-15T00:00:00"/>
    <m/>
    <d v="2023-05-15T00:00:00"/>
    <s v="00:00"/>
    <s v="23:59"/>
    <d v="2023-05-15T00:00:00"/>
    <s v="14:00"/>
    <s v="14:00"/>
    <n v="4"/>
    <s v="ce"/>
    <n v="1796"/>
    <n v="4"/>
    <n v="0"/>
    <s v="Kuehne+Nagel Tiel 3 Standpl"/>
    <s v="De Diepert 5"/>
    <s v="Tiel"/>
    <s v="4004 MA"/>
    <s v="NL"/>
    <x v="22"/>
    <s v="Basisweg 7"/>
    <x v="25"/>
    <s v="1951NG"/>
    <s v="NL"/>
    <s v="2480006157"/>
    <s v="0109921_003"/>
    <s v="31V"/>
    <s v="NL001131849B01"/>
    <n v="2"/>
    <n v="0"/>
    <n v="64.52"/>
    <s v="N"/>
    <s v="Peter Appel Transport B.V."/>
    <n v="36622"/>
    <d v="2023-05-15T00:00:00"/>
    <s v="15:15:00"/>
    <n v="0"/>
    <x v="0"/>
    <x v="19"/>
    <n v="5"/>
    <x v="17"/>
    <n v="1"/>
    <n v="10.4"/>
    <x v="0"/>
    <n v="167.75"/>
    <n v="0"/>
    <n v="167.75"/>
  </r>
  <r>
    <s v="COLGATE 3800 DEB."/>
    <s v="Colgate-Palmolive Nederland BV"/>
    <s v="101t"/>
    <n v="101090976306"/>
    <n v="101030167566"/>
    <n v="930"/>
    <s v="Inv Booked"/>
    <s v="2480006152"/>
    <s v="Verkoop"/>
    <n v="170"/>
    <s v="Transport drops zone"/>
    <s v="9 - verwerkt"/>
    <n v="0"/>
    <m/>
    <d v="2023-05-15T00:00:00"/>
    <s v="DROP"/>
    <s v="0001010909763060109725_002"/>
    <m/>
    <m/>
    <m/>
    <s v="EUR"/>
    <n v="312.27"/>
    <s v="EUR"/>
    <n v="312.27"/>
    <s v="EUR"/>
    <n v="312.27"/>
    <n v="312.27"/>
    <n v="0"/>
    <s v="N"/>
    <n v="1223000529"/>
    <d v="2023-06-15T00:00:00"/>
    <m/>
    <d v="2023-05-15T00:00:00"/>
    <s v="00:00"/>
    <s v="23:59"/>
    <d v="2023-05-15T00:00:00"/>
    <s v="12:00"/>
    <s v="12:00"/>
    <n v="23.2"/>
    <s v="ce"/>
    <n v="22318"/>
    <n v="23.2"/>
    <n v="40"/>
    <s v="Kuehne+Nagel Tiel 3 Standpl"/>
    <s v="De Diepert 5"/>
    <s v="Tiel"/>
    <s v="4004 MA"/>
    <s v="NL"/>
    <x v="50"/>
    <s v="Fahrenheitweg 24"/>
    <x v="1"/>
    <s v="6101WR"/>
    <s v="NL"/>
    <s v="2480006152"/>
    <s v="0109725_002"/>
    <s v="31V"/>
    <s v="NL001131849B01"/>
    <n v="2"/>
    <n v="0"/>
    <n v="312.27"/>
    <s v="N"/>
    <s v="Peter Appel Transport B.V."/>
    <n v="36622"/>
    <d v="2023-05-15T00:00:00"/>
    <s v="11:48:00"/>
    <n v="0"/>
    <x v="0"/>
    <x v="19"/>
    <n v="5"/>
    <x v="1"/>
    <n v="1"/>
    <n v="23.2"/>
    <x v="1"/>
    <n v="312.27"/>
    <n v="0"/>
    <n v="312.27"/>
  </r>
  <r>
    <s v="COLGATE 3800 DEB."/>
    <s v="Colgate-Palmolive Nederland BV"/>
    <s v="101t"/>
    <n v="101090976303"/>
    <n v="101030167568"/>
    <n v="930"/>
    <s v="Inv Booked"/>
    <s v="2480006153"/>
    <s v="Verkoop"/>
    <n v="170"/>
    <s v="Transport drops zone"/>
    <s v="9 - verwerkt"/>
    <n v="0"/>
    <m/>
    <d v="2023-05-15T00:00:00"/>
    <s v="DROP"/>
    <s v="0001010909763030109723_002"/>
    <m/>
    <m/>
    <m/>
    <s v="EUR"/>
    <n v="312.27"/>
    <s v="EUR"/>
    <n v="312.27"/>
    <s v="EUR"/>
    <n v="312.27"/>
    <n v="312.27"/>
    <n v="0"/>
    <s v="N"/>
    <n v="1223000529"/>
    <d v="2023-06-15T00:00:00"/>
    <m/>
    <d v="2023-05-15T00:00:00"/>
    <s v="00:00"/>
    <s v="23:59"/>
    <d v="2023-05-15T00:00:00"/>
    <s v="11:00"/>
    <s v="11:00"/>
    <n v="23.2"/>
    <s v="ce"/>
    <n v="22318"/>
    <n v="23.2"/>
    <n v="41"/>
    <s v="Kuehne+Nagel Tiel 3 Standpl"/>
    <s v="De Diepert 5"/>
    <s v="Tiel"/>
    <s v="4004 MA"/>
    <s v="NL"/>
    <x v="50"/>
    <s v="Fahrenheitweg 24"/>
    <x v="1"/>
    <s v="6101WR"/>
    <s v="NL"/>
    <s v="2480006153"/>
    <s v="0109723_002"/>
    <s v="31V"/>
    <s v="NL001131849B01"/>
    <n v="2"/>
    <n v="0"/>
    <n v="312.27"/>
    <s v="N"/>
    <s v="Peter Appel Transport B.V."/>
    <n v="36622"/>
    <d v="2023-05-15T00:00:00"/>
    <s v="10:56:00"/>
    <n v="0"/>
    <x v="0"/>
    <x v="19"/>
    <n v="5"/>
    <x v="1"/>
    <n v="1"/>
    <n v="23.2"/>
    <x v="1"/>
    <n v="312.27"/>
    <n v="0"/>
    <n v="312.27"/>
  </r>
  <r>
    <s v="COLGATE 3800 DEB."/>
    <s v="Colgate-Palmolive Nederland BV"/>
    <s v="101t"/>
    <n v="101090976716"/>
    <n v="101030167569"/>
    <n v="930"/>
    <s v="Inv Booked"/>
    <s v="2480006160"/>
    <s v="Verkoop"/>
    <n v="170"/>
    <s v="Transport drops zone"/>
    <s v="9 - verwerkt"/>
    <n v="0"/>
    <m/>
    <d v="2023-05-15T00:00:00"/>
    <s v="DROP"/>
    <s v="0001010909767160109923_002"/>
    <m/>
    <m/>
    <m/>
    <s v="EUR"/>
    <n v="28.86"/>
    <s v="EUR"/>
    <n v="28.86"/>
    <s v="EUR"/>
    <n v="28.86"/>
    <n v="28.86"/>
    <n v="0"/>
    <s v="N"/>
    <n v="1223000529"/>
    <d v="2023-06-15T00:00:00"/>
    <m/>
    <d v="2023-05-15T00:00:00"/>
    <s v="00:00"/>
    <s v="23:59"/>
    <d v="2023-05-15T00:00:00"/>
    <s v="08:00"/>
    <s v="16:00"/>
    <n v="0.8"/>
    <s v="ce"/>
    <n v="293"/>
    <n v="0.8"/>
    <n v="0"/>
    <s v="Kuehne+Nagel Tiel 3 Standpl"/>
    <s v="De Diepert 5"/>
    <s v="Tiel"/>
    <s v="4004 MA"/>
    <s v="NL"/>
    <x v="4"/>
    <s v="Watergoorweg 81"/>
    <x v="5"/>
    <s v="3861MA"/>
    <s v="NL"/>
    <s v="2480006160"/>
    <s v="0109923_002"/>
    <s v="31V"/>
    <s v="NL001131849B01"/>
    <n v="2"/>
    <n v="0"/>
    <n v="28.86"/>
    <s v="N"/>
    <s v="Peter Appel Transport B.V."/>
    <n v="36622"/>
    <d v="2023-05-15T00:00:00"/>
    <s v="13:11:00"/>
    <n v="0"/>
    <x v="0"/>
    <x v="19"/>
    <n v="5"/>
    <x v="5"/>
    <n v="1"/>
    <n v="0.8"/>
    <x v="3"/>
    <n v="28.86"/>
    <n v="0"/>
    <n v="28.86"/>
  </r>
  <r>
    <s v="COLGATE 3800 DEB."/>
    <s v="Colgate-Palmolive Nederland BV"/>
    <s v="101t"/>
    <n v="101090976715"/>
    <n v="101030167571"/>
    <n v="930"/>
    <s v="Inv Booked"/>
    <s v="2480006156"/>
    <s v="Verkoop"/>
    <n v="170"/>
    <s v="Transport drops zone"/>
    <s v="9 - verwerkt"/>
    <n v="0"/>
    <m/>
    <d v="2023-05-15T00:00:00"/>
    <s v="DROP"/>
    <s v="0001010909767150109924_002"/>
    <m/>
    <m/>
    <m/>
    <s v="EUR"/>
    <n v="109.2"/>
    <s v="EUR"/>
    <n v="109.2"/>
    <s v="EUR"/>
    <n v="109.2"/>
    <n v="109.2"/>
    <n v="0"/>
    <s v="N"/>
    <n v="1223000529"/>
    <d v="2023-06-15T00:00:00"/>
    <m/>
    <d v="2023-05-15T00:00:00"/>
    <s v="00:00"/>
    <s v="23:59"/>
    <d v="2023-05-15T00:00:00"/>
    <s v="13:30"/>
    <s v="18:00"/>
    <n v="4"/>
    <s v="ce"/>
    <n v="1812"/>
    <n v="4"/>
    <n v="0"/>
    <s v="Kuehne+Nagel Tiel 3 Standpl"/>
    <s v="De Diepert 5"/>
    <s v="Tiel"/>
    <s v="4004 MA"/>
    <s v="NL"/>
    <x v="9"/>
    <s v="Edisonstraat 3"/>
    <x v="12"/>
    <s v="8606JH"/>
    <s v="NL"/>
    <s v="2480006156"/>
    <s v="0109924_002"/>
    <s v="31V"/>
    <s v="NL001131849B01"/>
    <n v="2"/>
    <n v="0"/>
    <n v="109.2"/>
    <s v="N"/>
    <s v="Peter Appel Transport B.V."/>
    <n v="36622"/>
    <d v="2023-05-15T00:00:00"/>
    <s v="15:47:00"/>
    <n v="0"/>
    <x v="0"/>
    <x v="19"/>
    <n v="5"/>
    <x v="10"/>
    <n v="1"/>
    <n v="4"/>
    <x v="3"/>
    <n v="109.2"/>
    <n v="0"/>
    <n v="109.2"/>
  </r>
  <r>
    <s v="COLGATE 3800 DEB."/>
    <s v="Colgate-Palmolive Nederland BV"/>
    <s v="101t"/>
    <n v="101090976708"/>
    <n v="101030167572"/>
    <n v="930"/>
    <s v="Inv Booked"/>
    <s v="2480006162"/>
    <s v="Verkoop"/>
    <n v="170"/>
    <s v="Transport drops zone"/>
    <s v="9 - verwerkt"/>
    <n v="0"/>
    <m/>
    <d v="2023-05-15T00:00:00"/>
    <s v="DROP"/>
    <s v="0001010909767080109915_002"/>
    <m/>
    <m/>
    <m/>
    <s v="EUR"/>
    <n v="10.24"/>
    <s v="EUR"/>
    <n v="10.24"/>
    <s v="EUR"/>
    <n v="10.24"/>
    <n v="10.24"/>
    <n v="0"/>
    <s v="N"/>
    <n v="1223000529"/>
    <d v="2023-06-15T00:00:00"/>
    <m/>
    <d v="2023-05-15T00:00:00"/>
    <s v="00:00"/>
    <s v="23:59"/>
    <d v="2023-05-15T00:00:00"/>
    <s v="11:00"/>
    <s v="11:00"/>
    <n v="0.8"/>
    <s v="ce"/>
    <n v="71"/>
    <n v="0.8"/>
    <n v="0"/>
    <s v="Kuehne+Nagel Tiel 3 Standpl"/>
    <s v="De Diepert 5"/>
    <s v="Tiel"/>
    <s v="4004 MA"/>
    <s v="NL"/>
    <x v="41"/>
    <s v="Asteriastraat 9"/>
    <x v="3"/>
    <s v="5047 RM"/>
    <s v="NL"/>
    <s v="2480006162"/>
    <s v="0109915_002"/>
    <s v="31V"/>
    <s v="NL001131849B01"/>
    <n v="2"/>
    <n v="0"/>
    <n v="10.24"/>
    <s v="N"/>
    <s v="Peter Appel Transport B.V."/>
    <n v="36622"/>
    <d v="2023-05-15T00:00:00"/>
    <s v="11:49:00"/>
    <n v="0"/>
    <x v="0"/>
    <x v="19"/>
    <n v="5"/>
    <x v="3"/>
    <n v="0"/>
    <s v=""/>
    <x v="0"/>
    <s v=""/>
    <n v="0"/>
    <s v=""/>
  </r>
  <r>
    <s v="COLGATE 3800 DEB."/>
    <s v="Colgate-Palmolive Nederland BV"/>
    <s v="101t"/>
    <n v="101090976708"/>
    <n v="101030167573"/>
    <n v="930"/>
    <s v="Inv Booked"/>
    <s v="2480006166"/>
    <s v="Verkoop"/>
    <n v="170"/>
    <s v="Transport drops zone"/>
    <s v="9 - verwerkt"/>
    <n v="0"/>
    <m/>
    <d v="2023-05-15T00:00:00"/>
    <s v="DROP"/>
    <s v="0001010909767080109915_002"/>
    <m/>
    <m/>
    <m/>
    <s v="EUR"/>
    <n v="20.48"/>
    <s v="EUR"/>
    <n v="20.48"/>
    <s v="EUR"/>
    <n v="20.48"/>
    <n v="20.48"/>
    <n v="0"/>
    <s v="N"/>
    <n v="1223000529"/>
    <d v="2023-06-15T00:00:00"/>
    <m/>
    <d v="2023-05-15T00:00:00"/>
    <s v="00:00"/>
    <s v="23:59"/>
    <d v="2023-05-15T00:00:00"/>
    <s v="11:00"/>
    <s v="11:00"/>
    <n v="1.6"/>
    <s v="ce"/>
    <n v="535"/>
    <n v="1.6"/>
    <n v="0"/>
    <s v="Kuehne+Nagel Tiel 3 Standpl"/>
    <s v="De Diepert 5"/>
    <s v="Tiel"/>
    <s v="4004 MA"/>
    <s v="NL"/>
    <x v="41"/>
    <s v="Asteriastraat 9"/>
    <x v="3"/>
    <s v="5047 RM"/>
    <s v="NL"/>
    <s v="2480006166"/>
    <s v="0109915_002"/>
    <s v="31V"/>
    <s v="NL001131849B01"/>
    <n v="2"/>
    <n v="0"/>
    <n v="20.48"/>
    <s v="N"/>
    <s v="Peter Appel Transport B.V."/>
    <n v="36622"/>
    <d v="2023-05-15T00:00:00"/>
    <s v="11:49:00"/>
    <n v="0"/>
    <x v="0"/>
    <x v="19"/>
    <n v="5"/>
    <x v="3"/>
    <n v="0"/>
    <s v=""/>
    <x v="0"/>
    <s v=""/>
    <n v="0"/>
    <s v=""/>
  </r>
  <r>
    <s v="COLGATE 3800 DEB."/>
    <s v="Colgate-Palmolive Nederland BV"/>
    <s v="101t"/>
    <n v="101090976294"/>
    <n v="101030167574"/>
    <n v="930"/>
    <s v="Inv Booked"/>
    <s v="2480006167"/>
    <s v="Verkoop"/>
    <n v="170"/>
    <s v="Transport drops zone"/>
    <s v="9 - verwerkt"/>
    <n v="0"/>
    <m/>
    <d v="2023-05-15T00:00:00"/>
    <s v="DROP"/>
    <s v="0001010909762940109712_002"/>
    <m/>
    <m/>
    <m/>
    <s v="EUR"/>
    <n v="28.67"/>
    <s v="EUR"/>
    <n v="28.67"/>
    <s v="EUR"/>
    <n v="28.67"/>
    <n v="28.67"/>
    <n v="0"/>
    <s v="N"/>
    <n v="1223000529"/>
    <d v="2023-06-15T00:00:00"/>
    <m/>
    <d v="2023-05-15T00:00:00"/>
    <s v="00:00"/>
    <s v="23:59"/>
    <d v="2023-05-15T00:00:00"/>
    <s v="09:30"/>
    <s v="10:30"/>
    <n v="0.8"/>
    <s v="ce"/>
    <n v="532"/>
    <n v="0.8"/>
    <n v="0"/>
    <s v="Kuehne+Nagel Tiel 3 Standpl"/>
    <s v="De Diepert 5"/>
    <s v="Tiel"/>
    <s v="4004 MA"/>
    <s v="NL"/>
    <x v="6"/>
    <s v="Insulindeweg 1"/>
    <x v="9"/>
    <s v="1462MJ"/>
    <s v="NL"/>
    <s v="2480006167"/>
    <s v="0109712_002"/>
    <s v="31V"/>
    <s v="NL001131849B01"/>
    <n v="2"/>
    <n v="0"/>
    <n v="28.67"/>
    <s v="N"/>
    <s v="Peter Appel Transport B.V."/>
    <n v="36622"/>
    <d v="2023-05-15T00:00:00"/>
    <s v="08:58:00"/>
    <n v="0"/>
    <x v="0"/>
    <x v="19"/>
    <n v="5"/>
    <x v="8"/>
    <n v="1"/>
    <n v="0.8"/>
    <x v="3"/>
    <n v="28.67"/>
    <n v="0"/>
    <n v="28.67"/>
  </r>
  <r>
    <s v="COLGATE 3800 DEB."/>
    <s v="Colgate-Palmolive Nederland BV"/>
    <s v="101t"/>
    <n v="101090976294"/>
    <n v="101030167575"/>
    <n v="930"/>
    <s v="Inv Booked"/>
    <s v="2480006161"/>
    <s v="Verkoop"/>
    <n v="170"/>
    <s v="Transport drops zone"/>
    <s v="9 - verwerkt"/>
    <n v="0"/>
    <m/>
    <d v="2023-05-15T00:00:00"/>
    <s v="DROP"/>
    <s v="0001010909762940109712_005"/>
    <m/>
    <m/>
    <m/>
    <s v="EUR"/>
    <n v="32.35"/>
    <s v="EUR"/>
    <n v="32.35"/>
    <s v="EUR"/>
    <n v="32.35"/>
    <n v="32.35"/>
    <n v="0"/>
    <s v="N"/>
    <n v="1223000529"/>
    <d v="2023-06-15T00:00:00"/>
    <m/>
    <d v="2023-05-15T00:00:00"/>
    <s v="00:00"/>
    <s v="23:59"/>
    <d v="2023-05-15T00:00:00"/>
    <s v="07:00"/>
    <s v="19:00"/>
    <n v="1.6"/>
    <s v="ce"/>
    <n v="983"/>
    <n v="1.6"/>
    <n v="1"/>
    <s v="Kuehne+Nagel Tiel 3 Standpl"/>
    <s v="De Diepert 5"/>
    <s v="Tiel"/>
    <s v="4004 MA"/>
    <s v="NL"/>
    <x v="14"/>
    <s v="Rood 24"/>
    <x v="17"/>
    <s v="6666LT"/>
    <s v="NL"/>
    <s v="2480006161"/>
    <s v="0109712_005"/>
    <s v="31V"/>
    <s v="NL001131849B01"/>
    <n v="2"/>
    <n v="0"/>
    <n v="32.35"/>
    <s v="N"/>
    <s v="Peter Appel Transport B.V."/>
    <n v="36622"/>
    <d v="2023-05-15T00:00:00"/>
    <s v="13:15:00"/>
    <n v="0"/>
    <x v="0"/>
    <x v="19"/>
    <n v="5"/>
    <x v="15"/>
    <n v="1"/>
    <n v="1.6"/>
    <x v="5"/>
    <n v="32.35"/>
    <n v="0"/>
    <n v="32.35"/>
  </r>
  <r>
    <s v="COLGATE 3800 DEB."/>
    <s v="Colgate-Palmolive Nederland BV"/>
    <s v="101t"/>
    <n v="101090976301"/>
    <n v="101030167555"/>
    <n v="930"/>
    <s v="Inv Booked"/>
    <s v="2480006150"/>
    <s v="Verkoop"/>
    <n v="170"/>
    <s v="Transport drops zone"/>
    <s v="9 - verwerkt"/>
    <n v="0"/>
    <m/>
    <d v="2023-05-15T00:00:00"/>
    <s v="DROP"/>
    <s v="0001010909763010109722_003"/>
    <m/>
    <m/>
    <m/>
    <s v="EUR"/>
    <n v="290.2"/>
    <s v="EUR"/>
    <n v="290.2"/>
    <s v="EUR"/>
    <n v="290.2"/>
    <n v="290.2"/>
    <n v="0"/>
    <s v="N"/>
    <n v="1223000529"/>
    <d v="2023-06-15T00:00:00"/>
    <m/>
    <d v="2023-05-15T00:00:00"/>
    <s v="00:00"/>
    <s v="23:59"/>
    <d v="2023-05-15T00:00:00"/>
    <s v="11:00"/>
    <s v="11:00"/>
    <n v="20"/>
    <s v="ce"/>
    <n v="23152"/>
    <n v="20"/>
    <n v="38"/>
    <s v="Kuehne+Nagel Tiel 3 Standpl"/>
    <s v="De Diepert 5"/>
    <s v="Tiel"/>
    <s v="4004 MA"/>
    <s v="NL"/>
    <x v="1"/>
    <s v="Fahrenheitweg 1"/>
    <x v="1"/>
    <s v="6101WR"/>
    <s v="NL"/>
    <s v="2480006150"/>
    <s v="0109722_003"/>
    <s v="31V"/>
    <s v="NL001131849B01"/>
    <n v="2"/>
    <n v="0"/>
    <n v="290.2"/>
    <s v="N"/>
    <s v="Peter Appel Transport B.V."/>
    <n v="36622"/>
    <d v="2023-05-15T00:00:00"/>
    <s v="13:09:00"/>
    <n v="44"/>
    <x v="0"/>
    <x v="19"/>
    <n v="5"/>
    <x v="1"/>
    <n v="1"/>
    <n v="20"/>
    <x v="1"/>
    <n v="290.2"/>
    <n v="0"/>
    <n v="290.2"/>
  </r>
  <r>
    <s v="COLGATE 3800 DEB."/>
    <s v="Colgate-Palmolive Nederland BV"/>
    <s v="101t"/>
    <n v="101090976297"/>
    <n v="101030167556"/>
    <n v="930"/>
    <s v="Inv Booked"/>
    <s v="2480006147"/>
    <s v="Verkoop"/>
    <n v="170"/>
    <s v="Transport drops zone"/>
    <s v="9 - verwerkt"/>
    <n v="0"/>
    <m/>
    <d v="2023-05-15T00:00:00"/>
    <s v="DROP"/>
    <s v="0001010909762970109718_002"/>
    <m/>
    <m/>
    <m/>
    <s v="EUR"/>
    <n v="91.01"/>
    <s v="EUR"/>
    <n v="91.01"/>
    <s v="EUR"/>
    <n v="91.01"/>
    <n v="91.01"/>
    <n v="0"/>
    <s v="N"/>
    <n v="1223000529"/>
    <d v="2023-06-15T00:00:00"/>
    <m/>
    <d v="2023-05-15T00:00:00"/>
    <s v="00:00"/>
    <s v="23:59"/>
    <d v="2023-05-15T00:00:00"/>
    <s v="06:00"/>
    <s v="14:30"/>
    <n v="4.8"/>
    <s v="ce"/>
    <n v="4553"/>
    <n v="4.8"/>
    <n v="6"/>
    <s v="Kuehne+Nagel Tiel 3 Standpl"/>
    <s v="De Diepert 5"/>
    <s v="Tiel"/>
    <s v="4004 MA"/>
    <s v="NL"/>
    <x v="30"/>
    <s v="Brandpuntlaan Zuid 1"/>
    <x v="4"/>
    <s v="2665NZ"/>
    <s v="NL"/>
    <s v="2480006147"/>
    <s v="0109718_002"/>
    <s v="31V"/>
    <s v="NL001131849B01"/>
    <n v="2"/>
    <n v="0"/>
    <n v="91.01"/>
    <s v="N"/>
    <s v="Peter Appel Transport B.V."/>
    <n v="36622"/>
    <d v="2023-05-15T00:00:00"/>
    <s v="10:16:00"/>
    <n v="2"/>
    <x v="0"/>
    <x v="19"/>
    <n v="5"/>
    <x v="4"/>
    <n v="1"/>
    <n v="4.8"/>
    <x v="8"/>
    <n v="91.01"/>
    <n v="0"/>
    <n v="91.01"/>
  </r>
  <r>
    <s v="COLGATE 3800 DEB."/>
    <s v="Colgate-Palmolive Nederland BV"/>
    <s v="101t"/>
    <n v="101090976708"/>
    <n v="101030167586"/>
    <n v="930"/>
    <s v="Inv Booked"/>
    <s v="2480006475"/>
    <s v="Verkoop"/>
    <n v="170"/>
    <s v="Transport drops zone"/>
    <s v="9 - verwerkt"/>
    <n v="0"/>
    <m/>
    <d v="2023-05-15T00:00:00"/>
    <s v="DROP"/>
    <s v="0001010909767080109915_002"/>
    <m/>
    <m/>
    <m/>
    <s v="EUR"/>
    <n v="30.72"/>
    <s v="EUR"/>
    <n v="30.72"/>
    <s v="EUR"/>
    <n v="30.72"/>
    <n v="30.72"/>
    <n v="0"/>
    <s v="N"/>
    <n v="1223000529"/>
    <d v="2023-06-15T00:00:00"/>
    <m/>
    <d v="2023-05-15T00:00:00"/>
    <s v="00:00"/>
    <s v="23:59"/>
    <d v="2023-05-15T00:00:00"/>
    <s v="11:00"/>
    <s v="11:00"/>
    <n v="2.4"/>
    <s v="ce"/>
    <n v="1787"/>
    <n v="2.4"/>
    <n v="0"/>
    <s v="Kuehne+Nagel Tiel 3 Standpl"/>
    <s v="De Diepert 5"/>
    <s v="Tiel"/>
    <s v="4004 MA"/>
    <s v="NL"/>
    <x v="41"/>
    <s v="Asteriastraat 9"/>
    <x v="3"/>
    <s v="5047 RM"/>
    <s v="NL"/>
    <s v="2480006475"/>
    <s v="0109915_002"/>
    <s v="31V"/>
    <s v="NL001131849B01"/>
    <n v="2"/>
    <n v="0"/>
    <n v="30.72"/>
    <s v="N"/>
    <s v="Peter Appel Transport B.V."/>
    <n v="36622"/>
    <d v="2023-05-15T00:00:00"/>
    <s v="11:49:00"/>
    <n v="0"/>
    <x v="0"/>
    <x v="19"/>
    <n v="5"/>
    <x v="3"/>
    <n v="0"/>
    <s v=""/>
    <x v="0"/>
    <s v=""/>
    <n v="0"/>
    <s v=""/>
  </r>
  <r>
    <s v="COLGATE 3800 DEB."/>
    <s v="Colgate-Palmolive Nederland BV"/>
    <s v="101t"/>
    <n v="101090976294"/>
    <n v="101030167553"/>
    <n v="930"/>
    <s v="Inv Booked"/>
    <s v="2480006142"/>
    <s v="Verkoop"/>
    <n v="170"/>
    <s v="Transport drops zone"/>
    <s v="9 - verwerkt"/>
    <n v="0"/>
    <m/>
    <d v="2023-05-15T00:00:00"/>
    <s v="DROP"/>
    <s v="0001010909762940109712_004"/>
    <m/>
    <m/>
    <m/>
    <s v="EUR"/>
    <n v="98.4"/>
    <s v="EUR"/>
    <n v="98.4"/>
    <s v="EUR"/>
    <n v="98.4"/>
    <n v="98.4"/>
    <n v="0"/>
    <s v="N"/>
    <n v="1223000529"/>
    <d v="2023-06-15T00:00:00"/>
    <m/>
    <d v="2023-05-15T00:00:00"/>
    <s v="00:00"/>
    <s v="23:59"/>
    <d v="2023-05-15T00:00:00"/>
    <s v="06:00"/>
    <s v="14:30"/>
    <n v="4.8"/>
    <s v="ce"/>
    <n v="5464"/>
    <n v="4.8"/>
    <n v="9"/>
    <s v="Kuehne+Nagel Tiel 3 Standpl"/>
    <s v="De Diepert 5"/>
    <s v="Tiel"/>
    <s v="4004 MA"/>
    <s v="NL"/>
    <x v="34"/>
    <s v="Birnieweg 13"/>
    <x v="36"/>
    <s v="7418 HH"/>
    <s v="NL"/>
    <s v="2480006142"/>
    <s v="0109712_004"/>
    <s v="31V"/>
    <s v="NL001131849B01"/>
    <n v="2"/>
    <n v="0"/>
    <n v="98.4"/>
    <s v="N"/>
    <s v="Peter Appel Transport B.V."/>
    <n v="36622"/>
    <d v="2023-05-15T00:00:00"/>
    <s v="09:56:00"/>
    <n v="17"/>
    <x v="0"/>
    <x v="19"/>
    <n v="5"/>
    <x v="30"/>
    <n v="1"/>
    <n v="4.8"/>
    <x v="8"/>
    <n v="98.4"/>
    <n v="0"/>
    <n v="98.4"/>
  </r>
  <r>
    <s v="COLGATE 3800 DEB."/>
    <s v="Colgate-Palmolive Nederland BV"/>
    <s v="101t"/>
    <n v="101090976301"/>
    <n v="101030167557"/>
    <n v="930"/>
    <s v="Inv Booked"/>
    <s v="2480006143"/>
    <s v="Verkoop"/>
    <n v="170"/>
    <s v="Transport drops zone"/>
    <s v="9 - verwerkt"/>
    <n v="0"/>
    <m/>
    <d v="2023-05-15T00:00:00"/>
    <s v="DROP"/>
    <s v="0001010909763010109722_002"/>
    <m/>
    <m/>
    <m/>
    <s v="EUR"/>
    <n v="87.4"/>
    <s v="EUR"/>
    <n v="87.4"/>
    <s v="EUR"/>
    <n v="87.4"/>
    <n v="87.4"/>
    <n v="0"/>
    <s v="N"/>
    <n v="1223000529"/>
    <d v="2023-06-15T00:00:00"/>
    <m/>
    <d v="2023-05-15T00:00:00"/>
    <s v="00:00"/>
    <s v="23:59"/>
    <d v="2023-05-15T00:00:00"/>
    <s v="06:00"/>
    <s v="14:30"/>
    <n v="4"/>
    <s v="ce"/>
    <n v="3642"/>
    <n v="4"/>
    <n v="4"/>
    <s v="Kuehne+Nagel Tiel 3 Standpl"/>
    <s v="De Diepert 5"/>
    <s v="Tiel"/>
    <s v="4004 MA"/>
    <s v="NL"/>
    <x v="36"/>
    <s v="Ada Byronweg 19"/>
    <x v="38"/>
    <s v="6045GM"/>
    <s v="NL"/>
    <s v="2480006143"/>
    <s v="0109722_002"/>
    <s v="31V"/>
    <s v="NL001131849B01"/>
    <n v="2"/>
    <n v="0"/>
    <n v="87.4"/>
    <s v="N"/>
    <s v="Peter Appel Transport B.V."/>
    <n v="36622"/>
    <d v="2023-05-15T00:00:00"/>
    <s v="10:38:00"/>
    <n v="0"/>
    <x v="0"/>
    <x v="19"/>
    <n v="5"/>
    <x v="23"/>
    <n v="1"/>
    <n v="4"/>
    <x v="8"/>
    <n v="87.4"/>
    <n v="0"/>
    <n v="87.4"/>
  </r>
  <r>
    <s v="COLGATE 3800 DEB."/>
    <s v="Colgate-Palmolive Nederland BV"/>
    <s v="101t"/>
    <n v="101090976302"/>
    <n v="101030167559"/>
    <n v="930"/>
    <s v="Inv Booked"/>
    <s v="2480006151"/>
    <s v="Verkoop"/>
    <n v="170"/>
    <s v="Transport drops zone"/>
    <s v="9 - verwerkt"/>
    <n v="0"/>
    <m/>
    <d v="2023-05-15T00:00:00"/>
    <s v="DROP"/>
    <s v="0001010909763020109719_002"/>
    <m/>
    <m/>
    <m/>
    <s v="EUR"/>
    <n v="333.96"/>
    <s v="EUR"/>
    <n v="333.96"/>
    <s v="EUR"/>
    <n v="333.96"/>
    <n v="333.96"/>
    <n v="0"/>
    <s v="N"/>
    <n v="1223000529"/>
    <d v="2023-06-15T00:00:00"/>
    <m/>
    <d v="2023-05-15T00:00:00"/>
    <s v="00:00"/>
    <s v="23:59"/>
    <d v="2023-05-15T00:00:00"/>
    <s v="08:00"/>
    <s v="08:00"/>
    <n v="26.4"/>
    <s v="ce"/>
    <n v="21871"/>
    <n v="26.4"/>
    <n v="46"/>
    <s v="Kuehne+Nagel Tiel 3 Standpl"/>
    <s v="De Diepert 5"/>
    <s v="Tiel"/>
    <s v="4004 MA"/>
    <s v="NL"/>
    <x v="1"/>
    <s v="Fahrenheitweg 1"/>
    <x v="1"/>
    <s v="6101WR"/>
    <s v="NL"/>
    <s v="2480006151"/>
    <s v="0109719_002"/>
    <s v="31V"/>
    <s v="NL001131849B01"/>
    <n v="2"/>
    <n v="0"/>
    <n v="333.96"/>
    <s v="N"/>
    <s v="Peter Appel Transport B.V."/>
    <n v="36622"/>
    <d v="2023-05-15T00:00:00"/>
    <s v="08:03:00"/>
    <n v="0"/>
    <x v="0"/>
    <x v="19"/>
    <n v="5"/>
    <x v="1"/>
    <n v="1"/>
    <n v="26.4"/>
    <x v="1"/>
    <n v="333.96"/>
    <n v="0"/>
    <n v="333.96"/>
  </r>
  <r>
    <s v="COLGATE 3800 DEB."/>
    <s v="Colgate-Palmolive Nederland BV"/>
    <s v="101t"/>
    <n v="101090976713"/>
    <n v="101030167577"/>
    <n v="930"/>
    <s v="Inv Booked"/>
    <s v="2480006154"/>
    <s v="Verkoop"/>
    <n v="170"/>
    <s v="Transport drops zone"/>
    <s v="9 - verwerkt"/>
    <n v="0"/>
    <m/>
    <d v="2023-05-15T00:00:00"/>
    <s v="DROP"/>
    <s v="0001010909767130109921_003"/>
    <m/>
    <m/>
    <m/>
    <s v="EUR"/>
    <n v="103.23"/>
    <s v="EUR"/>
    <n v="103.23"/>
    <s v="EUR"/>
    <n v="103.23"/>
    <n v="103.23"/>
    <n v="0"/>
    <s v="N"/>
    <n v="1223000529"/>
    <d v="2023-06-15T00:00:00"/>
    <m/>
    <d v="2023-05-15T00:00:00"/>
    <s v="00:00"/>
    <s v="23:59"/>
    <d v="2023-05-15T00:00:00"/>
    <s v="14:00"/>
    <s v="14:00"/>
    <n v="6.4"/>
    <s v="ce"/>
    <n v="3654"/>
    <n v="6.4"/>
    <n v="5"/>
    <s v="Kuehne+Nagel Tiel 3 Standpl"/>
    <s v="De Diepert 5"/>
    <s v="Tiel"/>
    <s v="4004 MA"/>
    <s v="NL"/>
    <x v="22"/>
    <s v="Basisweg 7"/>
    <x v="25"/>
    <s v="1951NG"/>
    <s v="NL"/>
    <s v="2480006154"/>
    <s v="0109921_003"/>
    <s v="31V"/>
    <s v="NL001131849B01"/>
    <n v="2"/>
    <n v="0"/>
    <n v="103.23"/>
    <s v="N"/>
    <s v="Peter Appel Transport B.V."/>
    <n v="36622"/>
    <d v="2023-05-15T00:00:00"/>
    <s v="15:15:00"/>
    <n v="0"/>
    <x v="0"/>
    <x v="19"/>
    <n v="5"/>
    <x v="17"/>
    <n v="0"/>
    <s v=""/>
    <x v="0"/>
    <s v=""/>
    <n v="0"/>
    <s v=""/>
  </r>
  <r>
    <s v="COLGATE 3800 DEB."/>
    <s v="Colgate-Palmolive Nederland BV"/>
    <s v="101t"/>
    <n v="101090976885"/>
    <n v="101030167671"/>
    <n v="930"/>
    <s v="Inv Booked"/>
    <s v="2480007129"/>
    <s v="Verkoop"/>
    <n v="170"/>
    <s v="Transport drops zone"/>
    <s v="9 - verwerkt"/>
    <n v="0"/>
    <m/>
    <d v="2023-05-16T00:00:00"/>
    <s v="DROP"/>
    <s v="0001010909768850110080_003"/>
    <m/>
    <m/>
    <m/>
    <s v="EUR"/>
    <n v="356.54"/>
    <s v="EUR"/>
    <n v="356.54"/>
    <s v="EUR"/>
    <n v="356.54"/>
    <n v="356.54"/>
    <n v="0"/>
    <s v="N"/>
    <n v="1223000529"/>
    <d v="2023-06-15T00:00:00"/>
    <m/>
    <d v="2023-05-16T00:00:00"/>
    <s v="00:00"/>
    <s v="23:59"/>
    <d v="2023-05-16T00:00:00"/>
    <s v="14:00"/>
    <s v="14:00"/>
    <n v="19.2"/>
    <s v="ce"/>
    <n v="18637"/>
    <n v="19.2"/>
    <n v="35"/>
    <s v="Kuehne+Nagel Tiel 3 Standpl"/>
    <s v="De Diepert 5"/>
    <s v="Tiel"/>
    <s v="4004 MA"/>
    <s v="NL"/>
    <x v="0"/>
    <s v="Henri Fordlaan 6"/>
    <x v="0"/>
    <s v="9615TK"/>
    <s v="NL"/>
    <s v="2480007129"/>
    <s v="0110080_003"/>
    <s v="31V"/>
    <s v="NL001131849B01"/>
    <n v="2"/>
    <n v="0"/>
    <n v="356.54"/>
    <s v="N"/>
    <s v="Peter Appel Transport B.V."/>
    <n v="36622"/>
    <d v="2023-05-16T00:00:00"/>
    <s v="14:18:00"/>
    <n v="0"/>
    <x v="1"/>
    <x v="19"/>
    <n v="5"/>
    <x v="0"/>
    <n v="1"/>
    <n v="19.2"/>
    <x v="0"/>
    <n v="356.54"/>
    <n v="0"/>
    <n v="356.54"/>
  </r>
  <r>
    <s v="COLGATE 3800 DEB."/>
    <s v="Colgate-Palmolive Nederland BV"/>
    <s v="101t"/>
    <n v="101090976877"/>
    <n v="101030167668"/>
    <n v="930"/>
    <s v="Inv Booked"/>
    <s v="2480007126"/>
    <s v="Verkoop"/>
    <n v="170"/>
    <s v="Transport drops zone"/>
    <s v="9 - verwerkt"/>
    <n v="0"/>
    <m/>
    <d v="2023-05-16T00:00:00"/>
    <s v="DROP"/>
    <s v="0001010909768770110076_002"/>
    <m/>
    <m/>
    <m/>
    <s v="EUR"/>
    <n v="277.47000000000003"/>
    <s v="EUR"/>
    <n v="277.47000000000003"/>
    <s v="EUR"/>
    <n v="277.47000000000003"/>
    <n v="277.47000000000003"/>
    <n v="0"/>
    <s v="N"/>
    <n v="1223000529"/>
    <d v="2023-06-15T00:00:00"/>
    <m/>
    <d v="2023-05-16T00:00:00"/>
    <s v="00:00"/>
    <s v="23:59"/>
    <d v="2023-05-16T00:00:00"/>
    <s v="09:00"/>
    <s v="09:00"/>
    <n v="23.2"/>
    <s v="ce"/>
    <n v="20260"/>
    <n v="23.2"/>
    <n v="39"/>
    <s v="Kuehne+Nagel Tiel 3 Standpl"/>
    <s v="De Diepert 5"/>
    <s v="Tiel"/>
    <s v="4004 MA"/>
    <s v="NL"/>
    <x v="1"/>
    <s v="Perenmarkt 15"/>
    <x v="2"/>
    <s v="1681PG"/>
    <s v="NL"/>
    <s v="2480007126"/>
    <s v="0110076_002"/>
    <s v="31V"/>
    <s v="NL001131849B01"/>
    <n v="2"/>
    <n v="0"/>
    <n v="277.47000000000003"/>
    <s v="N"/>
    <s v="Peter Appel Transport B.V."/>
    <n v="36622"/>
    <d v="2023-05-16T00:00:00"/>
    <s v="10:57:00"/>
    <n v="49"/>
    <x v="1"/>
    <x v="19"/>
    <n v="5"/>
    <x v="2"/>
    <n v="1"/>
    <n v="23.2"/>
    <x v="1"/>
    <n v="277.47000000000003"/>
    <n v="0"/>
    <n v="277.47000000000003"/>
  </r>
  <r>
    <s v="COLGATE 3800 DEB."/>
    <s v="Colgate-Palmolive Nederland BV"/>
    <s v="101t"/>
    <n v="101090976878"/>
    <n v="101030167669"/>
    <n v="930"/>
    <s v="Inv Booked"/>
    <s v="2480007118"/>
    <s v="Verkoop"/>
    <n v="170"/>
    <s v="Transport drops zone"/>
    <s v="9 - verwerkt"/>
    <n v="0"/>
    <m/>
    <d v="2023-05-16T00:00:00"/>
    <s v="DROP"/>
    <s v="0001010909768780110074_003"/>
    <m/>
    <m/>
    <m/>
    <s v="EUR"/>
    <n v="130.15"/>
    <s v="EUR"/>
    <n v="130.15"/>
    <s v="EUR"/>
    <n v="130.15"/>
    <n v="130.15"/>
    <n v="0"/>
    <s v="N"/>
    <n v="1223000529"/>
    <d v="2023-06-15T00:00:00"/>
    <m/>
    <d v="2023-05-16T00:00:00"/>
    <s v="00:00"/>
    <s v="23:59"/>
    <d v="2023-05-16T00:00:00"/>
    <s v="09:00"/>
    <s v="09:00"/>
    <n v="8.8000000000000007"/>
    <s v="ce"/>
    <n v="5207"/>
    <n v="8.8000000000000007"/>
    <n v="10"/>
    <s v="Kuehne+Nagel Tiel 3 Standpl"/>
    <s v="De Diepert 5"/>
    <s v="Tiel"/>
    <s v="4004 MA"/>
    <s v="NL"/>
    <x v="51"/>
    <s v="Wilhelminakanaal Zuid 120"/>
    <x v="23"/>
    <s v="4903RA"/>
    <s v="NL"/>
    <s v="2480007118"/>
    <s v="0110074_003"/>
    <s v="31V"/>
    <s v="NL001131849B01"/>
    <n v="2"/>
    <n v="0"/>
    <n v="130.15"/>
    <s v="N"/>
    <s v="Peter Appel Transport B.V."/>
    <n v="36622"/>
    <d v="2023-05-16T00:00:00"/>
    <s v="12:00:00"/>
    <n v="0"/>
    <x v="1"/>
    <x v="19"/>
    <n v="5"/>
    <x v="34"/>
    <n v="1"/>
    <n v="8.8000000000000007"/>
    <x v="3"/>
    <n v="130.15"/>
    <n v="0"/>
    <n v="130.15"/>
  </r>
  <r>
    <s v="COLGATE 3800 DEB."/>
    <s v="Colgate-Palmolive Nederland BV"/>
    <s v="101t"/>
    <n v="101090976880"/>
    <n v="101030167664"/>
    <n v="930"/>
    <s v="Inv Booked"/>
    <s v="2480007125"/>
    <s v="Verkoop"/>
    <n v="170"/>
    <s v="Transport drops zone"/>
    <s v="9 - verwerkt"/>
    <n v="0"/>
    <m/>
    <d v="2023-05-16T00:00:00"/>
    <s v="DROP"/>
    <s v="0001010909768800110078_002"/>
    <m/>
    <m/>
    <m/>
    <s v="EUR"/>
    <n v="296.47000000000003"/>
    <s v="EUR"/>
    <n v="296.47000000000003"/>
    <s v="EUR"/>
    <n v="296.47000000000003"/>
    <n v="296.47000000000003"/>
    <n v="0"/>
    <s v="N"/>
    <n v="1223000529"/>
    <d v="2023-06-15T00:00:00"/>
    <m/>
    <d v="2023-05-16T00:00:00"/>
    <s v="00:00"/>
    <s v="23:59"/>
    <d v="2023-05-16T00:00:00"/>
    <s v="11:00"/>
    <s v="11:00"/>
    <n v="26.4"/>
    <s v="ce"/>
    <n v="22659"/>
    <n v="26.4"/>
    <n v="46"/>
    <s v="Kuehne+Nagel Tiel 3 Standpl"/>
    <s v="De Diepert 5"/>
    <s v="Tiel"/>
    <s v="4004 MA"/>
    <s v="NL"/>
    <x v="1"/>
    <s v="Perenmarkt 15"/>
    <x v="2"/>
    <s v="1681PG"/>
    <s v="NL"/>
    <s v="2480007125"/>
    <s v="0110078_002"/>
    <s v="31V"/>
    <s v="NL001131849B01"/>
    <n v="2"/>
    <n v="0"/>
    <n v="296.47000000000003"/>
    <s v="N"/>
    <s v="Peter Appel Transport B.V."/>
    <n v="36622"/>
    <d v="2023-05-16T00:00:00"/>
    <s v="13:40:00"/>
    <n v="8"/>
    <x v="1"/>
    <x v="19"/>
    <n v="5"/>
    <x v="2"/>
    <n v="1"/>
    <n v="26.4"/>
    <x v="1"/>
    <n v="296.47000000000003"/>
    <n v="0"/>
    <n v="296.47000000000003"/>
  </r>
  <r>
    <s v="COLGATE 3800 DEB."/>
    <s v="Colgate-Palmolive Nederland BV"/>
    <s v="101t"/>
    <n v="101090976871"/>
    <n v="101030167667"/>
    <n v="930"/>
    <s v="Inv Booked"/>
    <s v="2480007121"/>
    <s v="Verkoop"/>
    <n v="170"/>
    <s v="Transport drops zone"/>
    <s v="9 - verwerkt"/>
    <n v="0"/>
    <m/>
    <d v="2023-05-16T00:00:00"/>
    <s v="DROP"/>
    <s v="0001010909768710110068_002"/>
    <m/>
    <m/>
    <m/>
    <s v="EUR"/>
    <n v="74.78"/>
    <s v="EUR"/>
    <n v="74.78"/>
    <s v="EUR"/>
    <n v="74.78"/>
    <n v="74.78"/>
    <n v="0"/>
    <s v="N"/>
    <n v="1223000529"/>
    <d v="2023-06-15T00:00:00"/>
    <m/>
    <d v="2023-05-16T00:00:00"/>
    <s v="00:00"/>
    <s v="23:59"/>
    <d v="2023-05-16T00:00:00"/>
    <s v="07:00"/>
    <s v="07:00"/>
    <n v="4.8"/>
    <s v="ce"/>
    <n v="2287"/>
    <n v="4.8"/>
    <n v="3"/>
    <s v="Kuehne+Nagel Tiel 3 Standpl"/>
    <s v="De Diepert 5"/>
    <s v="Tiel"/>
    <s v="4004 MA"/>
    <s v="NL"/>
    <x v="18"/>
    <s v="HOLLANDWEG 30"/>
    <x v="4"/>
    <s v="2665 MT"/>
    <s v="NL"/>
    <s v="2480007121"/>
    <s v="0110068_002"/>
    <s v="31V"/>
    <s v="NL001131849B01"/>
    <n v="2"/>
    <n v="0"/>
    <n v="74.78"/>
    <s v="N"/>
    <s v="Peter Appel Transport B.V."/>
    <n v="36622"/>
    <d v="2023-05-16T00:00:00"/>
    <s v="07:59:00"/>
    <n v="0"/>
    <x v="1"/>
    <x v="19"/>
    <n v="5"/>
    <x v="4"/>
    <n v="1"/>
    <n v="10.399999999999999"/>
    <x v="0"/>
    <n v="162.03"/>
    <n v="0"/>
    <n v="162.03"/>
  </r>
  <r>
    <s v="COLGATE 3800 DEB."/>
    <s v="Colgate-Palmolive Nederland BV"/>
    <s v="101t"/>
    <n v="101090976875"/>
    <n v="101030167662"/>
    <n v="930"/>
    <s v="Inv Booked"/>
    <s v="2480007124"/>
    <s v="Verkoop"/>
    <n v="170"/>
    <s v="Transport drops zone"/>
    <s v="9 - verwerkt"/>
    <n v="0"/>
    <m/>
    <d v="2023-05-16T00:00:00"/>
    <s v="DROP"/>
    <s v="0001010909768750110071_002"/>
    <m/>
    <m/>
    <m/>
    <s v="EUR"/>
    <n v="333.96"/>
    <s v="EUR"/>
    <n v="333.96"/>
    <s v="EUR"/>
    <n v="333.96"/>
    <n v="333.96"/>
    <n v="0"/>
    <s v="N"/>
    <n v="1223000529"/>
    <d v="2023-06-15T00:00:00"/>
    <m/>
    <d v="2023-05-16T00:00:00"/>
    <s v="00:00"/>
    <s v="23:59"/>
    <d v="2023-05-16T00:00:00"/>
    <s v="07:00"/>
    <s v="07:00"/>
    <n v="26.4"/>
    <s v="ce"/>
    <n v="21080"/>
    <n v="26.4"/>
    <n v="41"/>
    <s v="Kuehne+Nagel Tiel 3 Standpl"/>
    <s v="De Diepert 5"/>
    <s v="Tiel"/>
    <s v="4004 MA"/>
    <s v="NL"/>
    <x v="1"/>
    <s v="Fahrenheitweg 1"/>
    <x v="1"/>
    <s v="6101WR"/>
    <s v="NL"/>
    <s v="2480007124"/>
    <s v="0110071_002"/>
    <s v="31V"/>
    <s v="NL001131849B01"/>
    <n v="2"/>
    <n v="0"/>
    <n v="333.96"/>
    <s v="N"/>
    <s v="Peter Appel Transport B.V."/>
    <n v="36622"/>
    <d v="2023-05-16T00:00:00"/>
    <s v="10:04:00"/>
    <n v="79"/>
    <x v="1"/>
    <x v="19"/>
    <n v="5"/>
    <x v="1"/>
    <n v="1"/>
    <n v="26.4"/>
    <x v="1"/>
    <n v="333.96"/>
    <n v="0"/>
    <n v="333.96"/>
  </r>
  <r>
    <s v="COLGATE 3800 DEB."/>
    <s v="Colgate-Palmolive Nederland BV"/>
    <s v="101t"/>
    <n v="101090977454"/>
    <n v="101030167663"/>
    <n v="930"/>
    <s v="Inv Booked"/>
    <s v="2480007117"/>
    <s v="Verkoop"/>
    <n v="170"/>
    <s v="Transport drops zone"/>
    <s v="9 - verwerkt"/>
    <n v="0"/>
    <m/>
    <d v="2023-05-16T00:00:00"/>
    <s v="DROP"/>
    <s v="0001010909774540110402_004"/>
    <m/>
    <m/>
    <m/>
    <s v="EUR"/>
    <n v="190.95"/>
    <s v="EUR"/>
    <n v="190.95"/>
    <s v="EUR"/>
    <n v="190.95"/>
    <n v="190.95"/>
    <n v="0"/>
    <s v="N"/>
    <n v="1223000529"/>
    <d v="2023-06-15T00:00:00"/>
    <m/>
    <d v="2023-05-16T00:00:00"/>
    <s v="00:00"/>
    <s v="23:59"/>
    <d v="2023-05-16T00:00:00"/>
    <s v="07:00"/>
    <s v="12:00"/>
    <n v="14.4"/>
    <s v="ce"/>
    <n v="14675"/>
    <n v="14.4"/>
    <n v="26"/>
    <s v="Kuehne+Nagel Tiel 3 Standpl"/>
    <s v="De Diepert 5"/>
    <s v="Tiel"/>
    <s v="4004 MA"/>
    <s v="NL"/>
    <x v="48"/>
    <s v="OPAALSTRAAT  2"/>
    <x v="32"/>
    <s v="1812 RH"/>
    <s v="NL"/>
    <s v="2480007117"/>
    <s v="0110402_004"/>
    <s v="31V"/>
    <s v="NL001131849B01"/>
    <n v="2"/>
    <n v="0"/>
    <n v="190.95"/>
    <s v="N"/>
    <s v="Peter Appel Transport B.V."/>
    <n v="36622"/>
    <d v="2023-05-16T00:00:00"/>
    <s v="11:46:00"/>
    <n v="0"/>
    <x v="1"/>
    <x v="19"/>
    <n v="5"/>
    <x v="28"/>
    <n v="1"/>
    <n v="17.600000000000001"/>
    <x v="3"/>
    <n v="233.39"/>
    <n v="0"/>
    <n v="233.39"/>
  </r>
  <r>
    <s v="COLGATE 3800 DEB."/>
    <s v="Colgate-Palmolive Nederland BV"/>
    <s v="101t"/>
    <n v="101090977363"/>
    <n v="101030167666"/>
    <n v="930"/>
    <s v="Inv Booked"/>
    <s v="2480007127"/>
    <s v="Verkoop"/>
    <n v="170"/>
    <s v="Transport drops zone"/>
    <s v="9 - verwerkt"/>
    <n v="0"/>
    <m/>
    <d v="2023-05-16T00:00:00"/>
    <s v="DROP"/>
    <s v="0001010909773630110305_002"/>
    <m/>
    <m/>
    <m/>
    <s v="EUR"/>
    <n v="106.06"/>
    <s v="EUR"/>
    <n v="106.06"/>
    <s v="EUR"/>
    <n v="106.06"/>
    <n v="106.06"/>
    <n v="0"/>
    <s v="N"/>
    <n v="1223000529"/>
    <d v="2023-06-15T00:00:00"/>
    <m/>
    <d v="2023-05-16T00:00:00"/>
    <s v="00:00"/>
    <s v="23:59"/>
    <d v="2023-05-16T00:00:00"/>
    <s v="12:00"/>
    <s v="13:00"/>
    <n v="7.2"/>
    <s v="ce"/>
    <n v="5355"/>
    <n v="7.2"/>
    <n v="9"/>
    <s v="Kuehne+Nagel Tiel 3 Standpl"/>
    <s v="De Diepert 5"/>
    <s v="Tiel"/>
    <s v="4004 MA"/>
    <s v="NL"/>
    <x v="16"/>
    <s v="Rijnland 4"/>
    <x v="19"/>
    <s v="1948RL"/>
    <s v="NL"/>
    <s v="2480007127"/>
    <s v="0110305_002"/>
    <s v="31V"/>
    <s v="NL001131849B01"/>
    <n v="2"/>
    <n v="0"/>
    <n v="106.06"/>
    <s v="N"/>
    <s v="Peter Appel Transport B.V."/>
    <n v="36622"/>
    <d v="2023-05-16T00:00:00"/>
    <s v="14:36:00"/>
    <n v="30"/>
    <x v="1"/>
    <x v="19"/>
    <n v="5"/>
    <x v="17"/>
    <n v="1"/>
    <n v="13.600000000000001"/>
    <x v="0"/>
    <n v="200.32999999999998"/>
    <n v="0"/>
    <n v="200.32999999999998"/>
  </r>
  <r>
    <s v="COLGATE 3800 DEB."/>
    <s v="Colgate-Palmolive Nederland BV"/>
    <s v="101t"/>
    <n v="101090977360"/>
    <n v="101030167672"/>
    <n v="930"/>
    <s v="Inv Booked"/>
    <s v="2480007123"/>
    <s v="Verkoop"/>
    <n v="170"/>
    <s v="Transport drops zone"/>
    <s v="9 - verwerkt"/>
    <n v="0"/>
    <m/>
    <d v="2023-05-16T00:00:00"/>
    <s v="DROP"/>
    <s v="0001010909773600110302_002"/>
    <m/>
    <m/>
    <m/>
    <s v="EUR"/>
    <n v="302.18"/>
    <s v="EUR"/>
    <n v="302.18"/>
    <s v="EUR"/>
    <n v="302.18"/>
    <n v="302.18"/>
    <n v="0"/>
    <s v="N"/>
    <n v="1223000529"/>
    <d v="2023-06-15T00:00:00"/>
    <m/>
    <d v="2023-05-16T00:00:00"/>
    <s v="00:00"/>
    <s v="23:59"/>
    <d v="2023-05-16T00:00:00"/>
    <s v="07:00"/>
    <s v="07:00"/>
    <n v="21.6"/>
    <s v="ce"/>
    <n v="21787"/>
    <n v="21.6"/>
    <n v="40"/>
    <s v="Kuehne+Nagel Tiel 3 Standpl"/>
    <s v="De Diepert 5"/>
    <s v="Tiel"/>
    <s v="4004 MA"/>
    <s v="NL"/>
    <x v="50"/>
    <s v="Fahrenheitweg 24"/>
    <x v="1"/>
    <s v="6101WR"/>
    <s v="NL"/>
    <s v="2480007123"/>
    <s v="0110302_002"/>
    <s v="31V"/>
    <s v="NL001131849B01"/>
    <n v="2"/>
    <n v="0"/>
    <n v="302.18"/>
    <s v="N"/>
    <s v="Peter Appel Transport B.V."/>
    <n v="36622"/>
    <d v="2023-05-16T00:00:00"/>
    <s v="07:46:00"/>
    <n v="0"/>
    <x v="1"/>
    <x v="19"/>
    <n v="5"/>
    <x v="1"/>
    <n v="1"/>
    <n v="21.6"/>
    <x v="1"/>
    <n v="302.18"/>
    <n v="0"/>
    <n v="302.18"/>
  </r>
  <r>
    <s v="COLGATE 3800 DEB."/>
    <s v="Colgate-Palmolive Nederland BV"/>
    <s v="101t"/>
    <n v="101090976871"/>
    <n v="101030167660"/>
    <n v="930"/>
    <s v="Inv Booked"/>
    <s v="2480007122"/>
    <s v="Verkoop"/>
    <n v="170"/>
    <s v="Transport drops zone"/>
    <s v="9 - verwerkt"/>
    <n v="0"/>
    <m/>
    <d v="2023-05-16T00:00:00"/>
    <s v="DROP"/>
    <s v="0001010909768710110068_002"/>
    <m/>
    <m/>
    <m/>
    <s v="EUR"/>
    <n v="87.25"/>
    <s v="EUR"/>
    <n v="87.25"/>
    <s v="EUR"/>
    <n v="87.25"/>
    <n v="87.25"/>
    <n v="0"/>
    <s v="N"/>
    <n v="1223000529"/>
    <d v="2023-06-15T00:00:00"/>
    <m/>
    <d v="2023-05-16T00:00:00"/>
    <s v="00:00"/>
    <s v="23:59"/>
    <d v="2023-05-16T00:00:00"/>
    <s v="07:00"/>
    <s v="07:00"/>
    <n v="5.6"/>
    <s v="ce"/>
    <n v="4709"/>
    <n v="5.6"/>
    <n v="7"/>
    <s v="Kuehne+Nagel Tiel 3 Standpl"/>
    <s v="De Diepert 5"/>
    <s v="Tiel"/>
    <s v="4004 MA"/>
    <s v="NL"/>
    <x v="18"/>
    <s v="HOLLANDWEG 30"/>
    <x v="4"/>
    <s v="2665 MT"/>
    <s v="NL"/>
    <s v="2480007122"/>
    <s v="0110068_002"/>
    <s v="31V"/>
    <s v="NL001131849B01"/>
    <n v="2"/>
    <n v="0"/>
    <n v="87.25"/>
    <s v="N"/>
    <s v="Peter Appel Transport B.V."/>
    <n v="36622"/>
    <d v="2023-05-16T00:00:00"/>
    <s v="07:59:00"/>
    <n v="0"/>
    <x v="1"/>
    <x v="19"/>
    <n v="5"/>
    <x v="4"/>
    <n v="0"/>
    <s v=""/>
    <x v="0"/>
    <s v=""/>
    <n v="0"/>
    <s v=""/>
  </r>
  <r>
    <s v="COLGATE 3800 DEB."/>
    <s v="Colgate-Palmolive Nederland BV"/>
    <s v="101t"/>
    <n v="101090976874"/>
    <n v="101030167665"/>
    <n v="930"/>
    <s v="Inv Booked"/>
    <s v="2480007120"/>
    <s v="Verkoop"/>
    <n v="170"/>
    <s v="Transport drops zone"/>
    <s v="9 - verwerkt"/>
    <n v="0"/>
    <m/>
    <d v="2023-05-16T00:00:00"/>
    <s v="DROP"/>
    <s v="0001010909768740110070_002"/>
    <m/>
    <m/>
    <m/>
    <s v="EUR"/>
    <n v="333.96"/>
    <s v="EUR"/>
    <n v="333.96"/>
    <s v="EUR"/>
    <n v="333.96"/>
    <n v="333.96"/>
    <n v="0"/>
    <s v="N"/>
    <n v="1223000529"/>
    <d v="2023-06-15T00:00:00"/>
    <m/>
    <d v="2023-05-16T00:00:00"/>
    <s v="00:00"/>
    <s v="23:59"/>
    <d v="2023-05-16T00:00:00"/>
    <s v="07:00"/>
    <s v="07:00"/>
    <n v="26.4"/>
    <s v="ce"/>
    <n v="23457"/>
    <n v="26.4"/>
    <n v="42"/>
    <s v="Kuehne+Nagel Tiel 3 Standpl"/>
    <s v="De Diepert 5"/>
    <s v="Tiel"/>
    <s v="4004 MA"/>
    <s v="NL"/>
    <x v="50"/>
    <s v="Fahrenheitweg 24"/>
    <x v="1"/>
    <s v="6101WR"/>
    <s v="NL"/>
    <s v="2480007120"/>
    <s v="0110070_002"/>
    <s v="31V"/>
    <s v="NL001131849B01"/>
    <n v="2"/>
    <n v="0"/>
    <n v="333.96"/>
    <s v="N"/>
    <s v="Peter Appel Transport B.V."/>
    <n v="36622"/>
    <d v="2023-05-16T00:00:00"/>
    <s v="07:30:00"/>
    <n v="0"/>
    <x v="1"/>
    <x v="19"/>
    <n v="5"/>
    <x v="1"/>
    <n v="1"/>
    <n v="26.4"/>
    <x v="1"/>
    <n v="333.96"/>
    <n v="0"/>
    <n v="333.96"/>
  </r>
  <r>
    <s v="COLGATE 3800 DEB."/>
    <s v="Colgate-Palmolive Nederland BV"/>
    <s v="101t"/>
    <n v="101090976883"/>
    <n v="101030167670"/>
    <n v="930"/>
    <s v="Inv Booked"/>
    <s v="2480007119"/>
    <s v="Verkoop"/>
    <n v="170"/>
    <s v="Transport drops zone"/>
    <s v="9 - verwerkt"/>
    <n v="0"/>
    <m/>
    <d v="2023-05-16T00:00:00"/>
    <s v="DROP"/>
    <s v="0001010909768830110081_002"/>
    <m/>
    <m/>
    <m/>
    <s v="EUR"/>
    <n v="119.52"/>
    <s v="EUR"/>
    <n v="119.52"/>
    <s v="EUR"/>
    <n v="119.52"/>
    <n v="119.52"/>
    <n v="0"/>
    <s v="N"/>
    <n v="1223000529"/>
    <d v="2023-06-15T00:00:00"/>
    <m/>
    <d v="2023-05-16T00:00:00"/>
    <s v="00:00"/>
    <s v="23:59"/>
    <d v="2023-05-16T00:00:00"/>
    <s v="07:00"/>
    <s v="16:00"/>
    <n v="8"/>
    <s v="ce"/>
    <n v="6572"/>
    <n v="8"/>
    <n v="11"/>
    <s v="Kuehne+Nagel Tiel 3 Standpl"/>
    <s v="De Diepert 5"/>
    <s v="Tiel"/>
    <s v="4004 MA"/>
    <s v="NL"/>
    <x v="15"/>
    <s v="De Flammert 1211"/>
    <x v="18"/>
    <s v="5854 NE"/>
    <s v="NL"/>
    <s v="2480007119"/>
    <s v="0110081_002"/>
    <s v="31V"/>
    <s v="NL001131849B01"/>
    <n v="2"/>
    <n v="0"/>
    <n v="119.52"/>
    <s v="N"/>
    <s v="Peter Appel Transport B.V."/>
    <n v="36622"/>
    <d v="2023-05-16T00:00:00"/>
    <s v="12:09:00"/>
    <n v="0"/>
    <x v="1"/>
    <x v="19"/>
    <n v="5"/>
    <x v="16"/>
    <n v="1"/>
    <n v="8.8000000000000007"/>
    <x v="3"/>
    <n v="131.47"/>
    <n v="0"/>
    <n v="131.47"/>
  </r>
  <r>
    <s v="COLGATE 3800 DEB."/>
    <s v="Colgate-Palmolive Nederland BV"/>
    <s v="101t"/>
    <n v="101090977483"/>
    <n v="101030167653"/>
    <n v="930"/>
    <s v="Inv Booked"/>
    <s v="2480007111"/>
    <s v="Verkoop"/>
    <n v="170"/>
    <s v="Transport drops zone"/>
    <s v="9 - verwerkt"/>
    <n v="0"/>
    <m/>
    <d v="2023-05-16T00:00:00"/>
    <s v="DROP"/>
    <s v="0001010909774830110450_002"/>
    <m/>
    <m/>
    <m/>
    <s v="EUR"/>
    <n v="69.38"/>
    <s v="EUR"/>
    <n v="69.38"/>
    <s v="EUR"/>
    <n v="69.38"/>
    <n v="69.38"/>
    <n v="0"/>
    <s v="N"/>
    <n v="1223000529"/>
    <d v="2023-06-15T00:00:00"/>
    <m/>
    <d v="2023-05-16T00:00:00"/>
    <s v="00:00"/>
    <s v="23:59"/>
    <d v="2023-05-16T00:00:00"/>
    <s v="07:00"/>
    <s v="10:00"/>
    <n v="6.4"/>
    <s v="ce"/>
    <n v="2566"/>
    <n v="6.4"/>
    <n v="7"/>
    <s v="Kuehne+Nagel Tiel 3 Standpl"/>
    <s v="De Diepert 5"/>
    <s v="Tiel"/>
    <s v="4004 MA"/>
    <s v="NL"/>
    <x v="10"/>
    <s v="Slego 1a"/>
    <x v="13"/>
    <s v="1046BM"/>
    <s v="NL"/>
    <s v="2480007111"/>
    <s v="0110450_002"/>
    <s v="31V"/>
    <s v="NL001131849B01"/>
    <n v="2"/>
    <n v="0"/>
    <n v="69.38"/>
    <s v="N"/>
    <s v="Peter Appel Transport B.V."/>
    <n v="36622"/>
    <d v="2023-05-16T00:00:00"/>
    <s v="11:00:00"/>
    <n v="0"/>
    <x v="1"/>
    <x v="19"/>
    <n v="5"/>
    <x v="11"/>
    <n v="1"/>
    <n v="20"/>
    <x v="0"/>
    <n v="216.79999999999998"/>
    <n v="0"/>
    <n v="216.79999999999998"/>
  </r>
  <r>
    <s v="COLGATE 3800 DEB."/>
    <s v="Colgate-Palmolive Nederland BV"/>
    <s v="101t"/>
    <n v="101090976883"/>
    <n v="101030167658"/>
    <n v="930"/>
    <s v="Inv Booked"/>
    <s v="2480007116"/>
    <s v="Verkoop"/>
    <n v="170"/>
    <s v="Transport drops zone"/>
    <s v="9 - verwerkt"/>
    <n v="0"/>
    <m/>
    <d v="2023-05-16T00:00:00"/>
    <s v="DROP"/>
    <s v="0001010909768830110081_002"/>
    <m/>
    <m/>
    <m/>
    <s v="EUR"/>
    <n v="11.95"/>
    <s v="EUR"/>
    <n v="11.95"/>
    <s v="EUR"/>
    <n v="11.95"/>
    <n v="11.95"/>
    <n v="0"/>
    <s v="N"/>
    <n v="1223000529"/>
    <d v="2023-06-15T00:00:00"/>
    <m/>
    <d v="2023-05-16T00:00:00"/>
    <s v="00:00"/>
    <s v="23:59"/>
    <d v="2023-05-16T00:00:00"/>
    <s v="07:00"/>
    <s v="16:00"/>
    <n v="0.8"/>
    <s v="ce"/>
    <n v="311"/>
    <n v="0.8"/>
    <n v="0"/>
    <s v="Kuehne+Nagel Tiel 3 Standpl"/>
    <s v="De Diepert 5"/>
    <s v="Tiel"/>
    <s v="4004 MA"/>
    <s v="NL"/>
    <x v="15"/>
    <s v="De Flammert 1211"/>
    <x v="18"/>
    <s v="5854 NE"/>
    <s v="NL"/>
    <s v="2480007116"/>
    <s v="0110081_002"/>
    <s v="31V"/>
    <s v="NL001131849B01"/>
    <n v="2"/>
    <n v="0"/>
    <n v="11.95"/>
    <s v="N"/>
    <s v="Peter Appel Transport B.V."/>
    <n v="36622"/>
    <d v="2023-05-16T00:00:00"/>
    <s v="12:09:00"/>
    <n v="0"/>
    <x v="1"/>
    <x v="19"/>
    <n v="5"/>
    <x v="16"/>
    <n v="0"/>
    <s v=""/>
    <x v="3"/>
    <s v=""/>
    <n v="0"/>
    <s v=""/>
  </r>
  <r>
    <s v="COLGATE 3800 DEB."/>
    <s v="Colgate-Palmolive Nederland BV"/>
    <s v="101t"/>
    <n v="101090977363"/>
    <n v="101030167659"/>
    <n v="930"/>
    <s v="Inv Booked"/>
    <s v="2480007114"/>
    <s v="Verkoop"/>
    <n v="170"/>
    <s v="Transport drops zone"/>
    <s v="9 - verwerkt"/>
    <n v="0"/>
    <m/>
    <d v="2023-05-16T00:00:00"/>
    <s v="DROP"/>
    <s v="0001010909773630110305_002"/>
    <m/>
    <m/>
    <m/>
    <s v="EUR"/>
    <n v="94.27"/>
    <s v="EUR"/>
    <n v="94.27"/>
    <s v="EUR"/>
    <n v="94.27"/>
    <n v="94.27"/>
    <n v="0"/>
    <s v="N"/>
    <n v="1223000529"/>
    <d v="2023-06-15T00:00:00"/>
    <m/>
    <d v="2023-05-16T00:00:00"/>
    <s v="00:00"/>
    <s v="23:59"/>
    <d v="2023-05-16T00:00:00"/>
    <s v="12:00"/>
    <s v="13:00"/>
    <n v="6.4"/>
    <s v="ce"/>
    <n v="4151"/>
    <n v="6.4"/>
    <n v="4"/>
    <s v="Kuehne+Nagel Tiel 3 Standpl"/>
    <s v="De Diepert 5"/>
    <s v="Tiel"/>
    <s v="4004 MA"/>
    <s v="NL"/>
    <x v="16"/>
    <s v="Rijnland 4"/>
    <x v="19"/>
    <s v="1948RL"/>
    <s v="NL"/>
    <s v="2480007114"/>
    <s v="0110305_002"/>
    <s v="31V"/>
    <s v="NL001131849B01"/>
    <n v="2"/>
    <n v="0"/>
    <n v="94.27"/>
    <s v="N"/>
    <s v="Peter Appel Transport B.V."/>
    <n v="36622"/>
    <d v="2023-05-16T00:00:00"/>
    <s v="14:36:00"/>
    <n v="0"/>
    <x v="1"/>
    <x v="19"/>
    <n v="5"/>
    <x v="17"/>
    <n v="0"/>
    <s v=""/>
    <x v="0"/>
    <s v=""/>
    <n v="0"/>
    <s v=""/>
  </r>
  <r>
    <s v="COLGATE 3800 DEB."/>
    <s v="Colgate-Palmolive Nederland BV"/>
    <s v="101t"/>
    <n v="101090977483"/>
    <n v="101030167675"/>
    <n v="930"/>
    <s v="Inv Booked"/>
    <s v="2480007130"/>
    <s v="Verkoop"/>
    <n v="170"/>
    <s v="Transport drops zone"/>
    <s v="9 - verwerkt"/>
    <n v="0"/>
    <m/>
    <d v="2023-05-16T00:00:00"/>
    <s v="DROP"/>
    <s v="0001010909774830110450_002"/>
    <m/>
    <m/>
    <m/>
    <s v="EUR"/>
    <n v="147.41999999999999"/>
    <s v="EUR"/>
    <n v="147.41999999999999"/>
    <s v="EUR"/>
    <n v="147.41999999999999"/>
    <n v="147.41999999999999"/>
    <n v="0"/>
    <s v="N"/>
    <n v="1223000529"/>
    <d v="2023-06-15T00:00:00"/>
    <m/>
    <d v="2023-05-16T00:00:00"/>
    <s v="00:00"/>
    <s v="23:59"/>
    <d v="2023-05-16T00:00:00"/>
    <s v="07:00"/>
    <s v="10:00"/>
    <n v="13.6"/>
    <s v="ce"/>
    <n v="16194"/>
    <n v="13.6"/>
    <n v="26"/>
    <s v="Kuehne+Nagel Tiel 3 Standpl"/>
    <s v="De Diepert 5"/>
    <s v="Tiel"/>
    <s v="4004 MA"/>
    <s v="NL"/>
    <x v="10"/>
    <s v="Slego 1a"/>
    <x v="13"/>
    <s v="1046BM"/>
    <s v="NL"/>
    <s v="2480007130"/>
    <s v="0110450_002"/>
    <s v="31V"/>
    <s v="NL001131849B01"/>
    <n v="2"/>
    <n v="0"/>
    <n v="147.41999999999999"/>
    <s v="N"/>
    <s v="Peter Appel Transport B.V."/>
    <n v="36622"/>
    <d v="2023-05-16T00:00:00"/>
    <s v="11:00:00"/>
    <n v="0"/>
    <x v="1"/>
    <x v="19"/>
    <n v="5"/>
    <x v="11"/>
    <n v="0"/>
    <s v=""/>
    <x v="0"/>
    <s v=""/>
    <n v="0"/>
    <s v=""/>
  </r>
  <r>
    <s v="COLGATE 3800 DEB."/>
    <s v="Colgate-Palmolive Nederland BV"/>
    <s v="101t"/>
    <n v="101090976876"/>
    <n v="101030167676"/>
    <n v="930"/>
    <s v="Inv Booked"/>
    <s v="2480007133"/>
    <s v="Verkoop"/>
    <n v="170"/>
    <s v="Transport drops zone"/>
    <s v="9 - verwerkt"/>
    <n v="0"/>
    <m/>
    <d v="2023-05-16T00:00:00"/>
    <s v="DROP"/>
    <s v="0001010909768760110073_002"/>
    <m/>
    <m/>
    <m/>
    <s v="EUR"/>
    <n v="38.11"/>
    <s v="EUR"/>
    <n v="38.11"/>
    <s v="EUR"/>
    <n v="38.11"/>
    <n v="38.11"/>
    <n v="0"/>
    <s v="N"/>
    <n v="1223000529"/>
    <d v="2023-06-15T00:00:00"/>
    <m/>
    <d v="2023-05-16T00:00:00"/>
    <s v="00:00"/>
    <s v="23:59"/>
    <d v="2023-05-16T00:00:00"/>
    <s v="06:00"/>
    <s v="07:00"/>
    <n v="3.2"/>
    <s v="ce"/>
    <n v="2369"/>
    <n v="3.2"/>
    <n v="4"/>
    <s v="Kuehne+Nagel Tiel 3 Standpl"/>
    <s v="De Diepert 5"/>
    <s v="Tiel"/>
    <s v="4004 MA"/>
    <s v="NL"/>
    <x v="2"/>
    <s v="Randweg 2"/>
    <x v="6"/>
    <s v="4191 NN"/>
    <s v="NL"/>
    <s v="2480007133"/>
    <s v="0110073_002"/>
    <s v="31V"/>
    <s v="NL001131849B01"/>
    <n v="2"/>
    <n v="0"/>
    <n v="38.11"/>
    <s v="N"/>
    <s v="Peter Appel Transport B.V."/>
    <n v="36622"/>
    <d v="2023-05-16T00:00:00"/>
    <s v="06:18:00"/>
    <n v="0"/>
    <x v="1"/>
    <x v="19"/>
    <n v="5"/>
    <x v="6"/>
    <n v="1"/>
    <n v="3.2"/>
    <x v="2"/>
    <n v="38.11"/>
    <n v="0"/>
    <n v="38.11"/>
  </r>
  <r>
    <s v="COLGATE 3800 DEB."/>
    <s v="Colgate-Palmolive Nederland BV"/>
    <s v="101t"/>
    <n v="101090976882"/>
    <n v="101030167677"/>
    <n v="930"/>
    <s v="Inv Booked"/>
    <s v="2480007131"/>
    <s v="Verkoop"/>
    <n v="170"/>
    <s v="Transport drops zone"/>
    <s v="9 - verwerkt"/>
    <n v="0"/>
    <m/>
    <d v="2023-05-16T00:00:00"/>
    <s v="DROP"/>
    <s v="0001010909768820110079_004"/>
    <m/>
    <m/>
    <m/>
    <s v="EUR"/>
    <n v="71.760000000000005"/>
    <s v="EUR"/>
    <n v="71.760000000000005"/>
    <s v="EUR"/>
    <n v="71.760000000000005"/>
    <n v="71.760000000000005"/>
    <n v="0"/>
    <s v="N"/>
    <n v="1223000529"/>
    <d v="2023-06-15T00:00:00"/>
    <m/>
    <d v="2023-05-16T00:00:00"/>
    <s v="00:00"/>
    <s v="23:59"/>
    <d v="2023-05-16T00:00:00"/>
    <s v="12:00"/>
    <s v="13:00"/>
    <n v="4"/>
    <s v="ce"/>
    <n v="3432"/>
    <n v="4"/>
    <n v="6"/>
    <s v="Kuehne+Nagel Tiel 3 Standpl"/>
    <s v="De Diepert 5"/>
    <s v="Tiel"/>
    <s v="4004 MA"/>
    <s v="NL"/>
    <x v="2"/>
    <s v="Pegasusweg 1"/>
    <x v="3"/>
    <s v="5015BZ"/>
    <s v="NL"/>
    <s v="2480007131"/>
    <s v="0110079_004"/>
    <s v="31V"/>
    <s v="NL001131849B01"/>
    <n v="2"/>
    <n v="0"/>
    <n v="71.760000000000005"/>
    <s v="N"/>
    <s v="Peter Appel Transport B.V."/>
    <n v="36622"/>
    <d v="2023-05-16T00:00:00"/>
    <s v="12:14:00"/>
    <n v="0"/>
    <x v="1"/>
    <x v="19"/>
    <n v="5"/>
    <x v="3"/>
    <n v="1"/>
    <n v="4"/>
    <x v="2"/>
    <n v="71.760000000000005"/>
    <n v="0"/>
    <n v="71.760000000000005"/>
  </r>
  <r>
    <s v="COLGATE 3800 DEB."/>
    <s v="Colgate-Palmolive Nederland BV"/>
    <s v="101t"/>
    <n v="101090977361"/>
    <n v="101030167678"/>
    <n v="930"/>
    <s v="Inv Booked"/>
    <s v="2480007128"/>
    <s v="Verkoop"/>
    <n v="170"/>
    <s v="Transport drops zone"/>
    <s v="9 - verwerkt"/>
    <n v="0"/>
    <m/>
    <d v="2023-05-16T00:00:00"/>
    <s v="DROP"/>
    <s v="0001010909773610110303_002"/>
    <m/>
    <m/>
    <m/>
    <s v="EUR"/>
    <n v="190.88"/>
    <s v="EUR"/>
    <n v="190.88"/>
    <s v="EUR"/>
    <n v="190.88"/>
    <n v="190.88"/>
    <n v="0"/>
    <s v="N"/>
    <n v="1223000529"/>
    <d v="2023-06-15T00:00:00"/>
    <m/>
    <d v="2023-05-16T00:00:00"/>
    <s v="00:00"/>
    <s v="23:59"/>
    <d v="2023-05-16T00:00:00"/>
    <s v="07:00"/>
    <s v="10:00"/>
    <n v="16"/>
    <s v="ce"/>
    <n v="18246"/>
    <n v="16"/>
    <n v="31"/>
    <s v="Kuehne+Nagel Tiel 3 Standpl"/>
    <s v="De Diepert 5"/>
    <s v="Tiel"/>
    <s v="4004 MA"/>
    <s v="NL"/>
    <x v="10"/>
    <s v="Slego 1a"/>
    <x v="13"/>
    <s v="1046BM"/>
    <s v="NL"/>
    <s v="2480007128"/>
    <s v="0110303_002"/>
    <s v="31V"/>
    <s v="NL001131849B01"/>
    <n v="2"/>
    <n v="0"/>
    <n v="190.88"/>
    <s v="N"/>
    <s v="Peter Appel Transport B.V."/>
    <n v="36622"/>
    <d v="2023-05-16T00:00:00"/>
    <s v="08:40:00"/>
    <n v="0"/>
    <x v="1"/>
    <x v="19"/>
    <n v="5"/>
    <x v="11"/>
    <n v="1"/>
    <n v="16"/>
    <x v="0"/>
    <n v="190.88"/>
    <n v="0"/>
    <n v="190.88"/>
  </r>
  <r>
    <s v="COLGATE 3800 DEB."/>
    <s v="Colgate-Palmolive Nederland BV"/>
    <s v="101t"/>
    <n v="101090976883"/>
    <n v="101030167679"/>
    <n v="930"/>
    <s v="Inv Booked"/>
    <s v="2480007179"/>
    <s v="Verkoop"/>
    <n v="170"/>
    <s v="Transport drops zone"/>
    <s v="9 - verwerkt"/>
    <n v="0"/>
    <m/>
    <d v="2023-05-16T00:00:00"/>
    <s v="DROP"/>
    <s v="0001010909768830110081_003"/>
    <m/>
    <m/>
    <m/>
    <s v="EUR"/>
    <n v="269.81"/>
    <s v="EUR"/>
    <n v="269.81"/>
    <s v="EUR"/>
    <n v="269.81"/>
    <n v="269.81"/>
    <n v="0"/>
    <s v="N"/>
    <n v="1223000529"/>
    <d v="2023-06-15T00:00:00"/>
    <m/>
    <d v="2023-05-16T00:00:00"/>
    <s v="00:00"/>
    <s v="23:59"/>
    <d v="2023-05-16T00:00:00"/>
    <s v="13:00"/>
    <s v="13:00"/>
    <n v="17.600000000000001"/>
    <s v="ce"/>
    <n v="15397"/>
    <n v="17.600000000000001"/>
    <n v="31"/>
    <s v="Kuehne+Nagel Tiel 3 Standpl"/>
    <s v="De Diepert 5"/>
    <s v="Tiel"/>
    <s v="4004 MA"/>
    <s v="NL"/>
    <x v="1"/>
    <s v="Fahrenheitweg 1"/>
    <x v="1"/>
    <s v="6101WR"/>
    <s v="NL"/>
    <s v="2480007179"/>
    <s v="0110081_003"/>
    <s v="31V"/>
    <s v="NL001131849B01"/>
    <n v="2"/>
    <n v="0"/>
    <n v="269.81"/>
    <s v="N"/>
    <s v="Peter Appel Transport B.V."/>
    <n v="36622"/>
    <d v="2023-05-16T00:00:00"/>
    <s v="15:57:00"/>
    <n v="68"/>
    <x v="1"/>
    <x v="19"/>
    <n v="5"/>
    <x v="1"/>
    <n v="1"/>
    <n v="17.600000000000001"/>
    <x v="1"/>
    <n v="269.81"/>
    <n v="0"/>
    <n v="269.81"/>
  </r>
  <r>
    <s v="COLGATE 3800 DEB."/>
    <s v="Colgate-Palmolive Nederland BV"/>
    <s v="101t"/>
    <n v="101090977361"/>
    <n v="101030167673"/>
    <n v="930"/>
    <s v="Inv Booked"/>
    <s v="2480007132"/>
    <s v="Verkoop"/>
    <n v="170"/>
    <s v="Transport drops zone"/>
    <s v="9 - verwerkt"/>
    <n v="0"/>
    <m/>
    <d v="2023-05-16T00:00:00"/>
    <s v="DROP"/>
    <s v="0001010909773610110303_003"/>
    <m/>
    <m/>
    <m/>
    <s v="EUR"/>
    <n v="97.33"/>
    <s v="EUR"/>
    <n v="97.33"/>
    <s v="EUR"/>
    <n v="97.33"/>
    <n v="97.33"/>
    <n v="0"/>
    <s v="N"/>
    <n v="1223000529"/>
    <d v="2023-06-15T00:00:00"/>
    <m/>
    <d v="2023-05-16T00:00:00"/>
    <s v="00:00"/>
    <s v="23:59"/>
    <d v="2023-05-16T00:00:00"/>
    <s v="08:00"/>
    <s v="09:00"/>
    <n v="5.6"/>
    <s v="ce"/>
    <n v="4812"/>
    <n v="5.6"/>
    <n v="9"/>
    <s v="Kuehne+Nagel Tiel 3 Standpl"/>
    <s v="De Diepert 5"/>
    <s v="Tiel"/>
    <s v="4004 MA"/>
    <s v="NL"/>
    <x v="7"/>
    <s v="HOOFDTOCHT 1"/>
    <x v="7"/>
    <s v="1507 CJ"/>
    <s v="NL"/>
    <s v="2480007132"/>
    <s v="0110303_003"/>
    <s v="31V"/>
    <s v="NL001131849B01"/>
    <n v="2"/>
    <n v="0"/>
    <n v="97.33"/>
    <s v="N"/>
    <s v="Peter Appel Transport B.V."/>
    <n v="36622"/>
    <d v="2023-05-16T00:00:00"/>
    <s v="10:22:00"/>
    <n v="0"/>
    <x v="1"/>
    <x v="19"/>
    <n v="5"/>
    <x v="7"/>
    <n v="1"/>
    <n v="5.6"/>
    <x v="2"/>
    <n v="97.33"/>
    <n v="0"/>
    <n v="97.33"/>
  </r>
  <r>
    <s v="COLGATE 3800 DEB."/>
    <s v="Colgate-Palmolive Nederland BV"/>
    <s v="101t"/>
    <n v="101090977486"/>
    <n v="101030167674"/>
    <n v="930"/>
    <s v="Inv Booked"/>
    <s v="2480007134"/>
    <s v="Verkoop"/>
    <n v="170"/>
    <s v="Transport drops zone"/>
    <s v="9 - verwerkt"/>
    <n v="0"/>
    <m/>
    <d v="2023-05-16T00:00:00"/>
    <s v="DROP"/>
    <s v="0001010909774860110451_002"/>
    <m/>
    <m/>
    <m/>
    <s v="EUR"/>
    <n v="110.66"/>
    <s v="EUR"/>
    <n v="110.66"/>
    <s v="EUR"/>
    <n v="110.66"/>
    <n v="110.66"/>
    <n v="0"/>
    <s v="N"/>
    <n v="1223000529"/>
    <d v="2023-06-15T00:00:00"/>
    <m/>
    <d v="2023-05-16T00:00:00"/>
    <s v="00:00"/>
    <s v="23:59"/>
    <d v="2023-05-16T00:00:00"/>
    <s v="14:00"/>
    <s v="14:00"/>
    <n v="11.2"/>
    <s v="ce"/>
    <n v="9487"/>
    <n v="11.2"/>
    <n v="18"/>
    <s v="Kuehne+Nagel Tiel 3 Standpl"/>
    <s v="De Diepert 5"/>
    <s v="Tiel"/>
    <s v="4004 MA"/>
    <s v="NL"/>
    <x v="14"/>
    <s v="Rood 24"/>
    <x v="17"/>
    <s v="6666LT"/>
    <s v="NL"/>
    <s v="2480007134"/>
    <s v="0110451_002"/>
    <s v="31V"/>
    <s v="NL001131849B01"/>
    <n v="2"/>
    <n v="0"/>
    <n v="110.66"/>
    <s v="N"/>
    <s v="Peter Appel Transport B.V."/>
    <n v="36622"/>
    <d v="2023-05-16T00:00:00"/>
    <s v="18:57:00"/>
    <n v="0"/>
    <x v="1"/>
    <x v="19"/>
    <n v="5"/>
    <x v="15"/>
    <n v="1"/>
    <n v="11.2"/>
    <x v="5"/>
    <n v="110.66"/>
    <n v="0"/>
    <n v="110.66"/>
  </r>
  <r>
    <s v="COLGATE 3800 DEB."/>
    <s v="Colgate-Palmolive Nederland BV"/>
    <s v="101t"/>
    <n v="101090977454"/>
    <n v="101030167654"/>
    <n v="930"/>
    <s v="Inv Booked"/>
    <s v="2480007110"/>
    <s v="Verkoop"/>
    <n v="170"/>
    <s v="Transport drops zone"/>
    <s v="9 - verwerkt"/>
    <n v="0"/>
    <m/>
    <d v="2023-05-16T00:00:00"/>
    <s v="DROP"/>
    <s v="0001010909774540110402_004"/>
    <m/>
    <m/>
    <m/>
    <s v="EUR"/>
    <n v="21.22"/>
    <s v="EUR"/>
    <n v="21.22"/>
    <s v="EUR"/>
    <n v="21.22"/>
    <n v="21.22"/>
    <n v="0"/>
    <s v="N"/>
    <n v="1223000529"/>
    <d v="2023-06-15T00:00:00"/>
    <m/>
    <d v="2023-05-16T00:00:00"/>
    <s v="00:00"/>
    <s v="23:59"/>
    <d v="2023-05-16T00:00:00"/>
    <s v="07:00"/>
    <s v="12:00"/>
    <n v="1.6"/>
    <s v="ce"/>
    <n v="622"/>
    <n v="1.6"/>
    <n v="0"/>
    <s v="Kuehne+Nagel Tiel 3 Standpl"/>
    <s v="De Diepert 5"/>
    <s v="Tiel"/>
    <s v="4004 MA"/>
    <s v="NL"/>
    <x v="29"/>
    <s v="Opaalstraat 15"/>
    <x v="32"/>
    <s v="1812RH"/>
    <s v="NL"/>
    <s v="2480007110"/>
    <s v="0110402_004"/>
    <s v="31V"/>
    <s v="NL001131849B01"/>
    <n v="2"/>
    <n v="0"/>
    <n v="21.22"/>
    <s v="N"/>
    <s v="Peter Appel Transport B.V."/>
    <n v="36622"/>
    <d v="2023-05-16T00:00:00"/>
    <s v="11:20:00"/>
    <n v="0"/>
    <x v="1"/>
    <x v="19"/>
    <n v="5"/>
    <x v="28"/>
    <n v="0"/>
    <s v=""/>
    <x v="3"/>
    <s v=""/>
    <n v="0"/>
    <s v=""/>
  </r>
  <r>
    <s v="COLGATE 3800 DEB."/>
    <s v="Colgate-Palmolive Nederland BV"/>
    <s v="101t"/>
    <n v="101090977454"/>
    <n v="101030167655"/>
    <n v="930"/>
    <s v="Inv Booked"/>
    <s v="2480007109"/>
    <s v="Verkoop"/>
    <n v="170"/>
    <s v="Transport drops zone"/>
    <s v="9 - verwerkt"/>
    <n v="0"/>
    <m/>
    <d v="2023-05-16T00:00:00"/>
    <s v="DROP"/>
    <s v="0001010909774540110402_004"/>
    <m/>
    <m/>
    <m/>
    <s v="EUR"/>
    <n v="10.61"/>
    <s v="EUR"/>
    <n v="10.61"/>
    <s v="EUR"/>
    <n v="10.61"/>
    <n v="10.61"/>
    <n v="0"/>
    <s v="N"/>
    <n v="1223000529"/>
    <d v="2023-06-15T00:00:00"/>
    <m/>
    <d v="2023-05-16T00:00:00"/>
    <s v="00:00"/>
    <s v="23:59"/>
    <d v="2023-05-16T00:00:00"/>
    <s v="07:00"/>
    <s v="12:00"/>
    <n v="0.8"/>
    <s v="ce"/>
    <n v="120"/>
    <n v="0.8"/>
    <n v="0"/>
    <s v="Kuehne+Nagel Tiel 3 Standpl"/>
    <s v="De Diepert 5"/>
    <s v="Tiel"/>
    <s v="4004 MA"/>
    <s v="NL"/>
    <x v="29"/>
    <s v="Opaalstraat 15"/>
    <x v="32"/>
    <s v="1812RH"/>
    <s v="NL"/>
    <s v="2480007109"/>
    <s v="0110402_004"/>
    <s v="31V"/>
    <s v="NL001131849B01"/>
    <n v="2"/>
    <n v="0"/>
    <n v="10.61"/>
    <s v="N"/>
    <s v="Peter Appel Transport B.V."/>
    <n v="36622"/>
    <d v="2023-05-16T00:00:00"/>
    <s v="11:20:00"/>
    <n v="5"/>
    <x v="1"/>
    <x v="19"/>
    <n v="5"/>
    <x v="28"/>
    <n v="0"/>
    <s v=""/>
    <x v="3"/>
    <s v=""/>
    <n v="0"/>
    <s v=""/>
  </r>
  <r>
    <s v="COLGATE 3800 DEB."/>
    <s v="Colgate-Palmolive Nederland BV"/>
    <s v="101t"/>
    <n v="101090976885"/>
    <n v="101030167656"/>
    <n v="930"/>
    <s v="Inv Booked"/>
    <s v="2480007112"/>
    <s v="Verkoop"/>
    <n v="170"/>
    <s v="Transport drops zone"/>
    <s v="9 - verwerkt"/>
    <n v="0"/>
    <m/>
    <d v="2023-05-16T00:00:00"/>
    <s v="DROP"/>
    <s v="0001010909768850110080_002"/>
    <m/>
    <m/>
    <m/>
    <s v="EUR"/>
    <n v="135.94"/>
    <s v="EUR"/>
    <n v="135.94"/>
    <s v="EUR"/>
    <n v="135.94"/>
    <n v="135.94"/>
    <n v="0"/>
    <s v="N"/>
    <n v="1223000529"/>
    <d v="2023-06-15T00:00:00"/>
    <m/>
    <d v="2023-05-16T00:00:00"/>
    <s v="00:00"/>
    <s v="23:59"/>
    <d v="2023-05-16T00:00:00"/>
    <s v="08:00"/>
    <s v="17:00"/>
    <n v="6.4"/>
    <s v="ce"/>
    <n v="4286"/>
    <n v="6.4"/>
    <n v="6"/>
    <s v="Kuehne+Nagel Tiel 3 Standpl"/>
    <s v="De Diepert 5"/>
    <s v="Tiel"/>
    <s v="4004 MA"/>
    <s v="NL"/>
    <x v="21"/>
    <s v="Bloemakkers 4"/>
    <x v="22"/>
    <s v="9461GX"/>
    <s v="NL"/>
    <s v="2480007112"/>
    <s v="0110080_002"/>
    <s v="31V"/>
    <s v="NL001131849B01"/>
    <n v="2"/>
    <n v="0"/>
    <n v="135.94"/>
    <s v="N"/>
    <s v="Peter Appel Transport B.V."/>
    <n v="36622"/>
    <d v="2023-05-16T00:00:00"/>
    <s v="12:46:00"/>
    <n v="0"/>
    <x v="1"/>
    <x v="19"/>
    <n v="5"/>
    <x v="20"/>
    <n v="1"/>
    <n v="6.4"/>
    <x v="3"/>
    <n v="135.94"/>
    <n v="0"/>
    <n v="135.94"/>
  </r>
  <r>
    <s v="COLGATE 3800 DEB."/>
    <s v="Colgate-Palmolive Nederland BV"/>
    <s v="101t"/>
    <n v="101090977454"/>
    <n v="101030167657"/>
    <n v="930"/>
    <s v="Inv Booked"/>
    <s v="2480007115"/>
    <s v="Verkoop"/>
    <n v="170"/>
    <s v="Transport drops zone"/>
    <s v="9 - verwerkt"/>
    <n v="0"/>
    <m/>
    <d v="2023-05-16T00:00:00"/>
    <s v="DROP"/>
    <s v="0001010909774540110402_004"/>
    <m/>
    <m/>
    <m/>
    <s v="EUR"/>
    <n v="10.61"/>
    <s v="EUR"/>
    <n v="10.61"/>
    <s v="EUR"/>
    <n v="10.61"/>
    <n v="10.61"/>
    <n v="0"/>
    <s v="N"/>
    <n v="1223000529"/>
    <d v="2023-06-15T00:00:00"/>
    <m/>
    <d v="2023-05-16T00:00:00"/>
    <s v="00:00"/>
    <s v="23:59"/>
    <d v="2023-05-16T00:00:00"/>
    <s v="07:00"/>
    <s v="12:00"/>
    <n v="0.8"/>
    <s v="ce"/>
    <n v="68"/>
    <n v="0.8"/>
    <n v="0"/>
    <s v="Kuehne+Nagel Tiel 3 Standpl"/>
    <s v="De Diepert 5"/>
    <s v="Tiel"/>
    <s v="4004 MA"/>
    <s v="NL"/>
    <x v="48"/>
    <s v="OPAALSTRAAT  2"/>
    <x v="32"/>
    <s v="1812 RH"/>
    <s v="NL"/>
    <s v="2480007115"/>
    <s v="0110402_004"/>
    <s v="31V"/>
    <s v="NL001131849B01"/>
    <n v="2"/>
    <n v="0"/>
    <n v="10.61"/>
    <s v="N"/>
    <s v="Peter Appel Transport B.V."/>
    <n v="36622"/>
    <d v="2023-05-16T00:00:00"/>
    <s v="11:46:00"/>
    <n v="0"/>
    <x v="1"/>
    <x v="19"/>
    <n v="5"/>
    <x v="28"/>
    <n v="0"/>
    <s v=""/>
    <x v="3"/>
    <s v=""/>
    <n v="0"/>
    <s v=""/>
  </r>
  <r>
    <s v="COLGATE 3800 DEB."/>
    <s v="Colgate-Palmolive Nederland BV"/>
    <s v="101t"/>
    <n v="101090976882"/>
    <n v="101030167661"/>
    <n v="930"/>
    <s v="Inv Booked"/>
    <s v="2480007113"/>
    <s v="Verkoop"/>
    <n v="170"/>
    <s v="Transport drops zone"/>
    <s v="9 - verwerkt"/>
    <n v="0"/>
    <m/>
    <d v="2023-05-16T00:00:00"/>
    <s v="DROP"/>
    <s v="0001010909768820110079_003"/>
    <m/>
    <m/>
    <m/>
    <s v="EUR"/>
    <n v="27.26"/>
    <s v="EUR"/>
    <n v="27.26"/>
    <s v="EUR"/>
    <n v="27.26"/>
    <n v="27.26"/>
    <n v="0"/>
    <s v="N"/>
    <n v="1223000529"/>
    <d v="2023-06-15T00:00:00"/>
    <m/>
    <d v="2023-05-16T00:00:00"/>
    <s v="00:00"/>
    <s v="23:59"/>
    <d v="2023-05-16T00:00:00"/>
    <s v="08:00"/>
    <s v="16:00"/>
    <n v="0.8"/>
    <s v="ce"/>
    <n v="33"/>
    <n v="0.8"/>
    <n v="0"/>
    <s v="Kuehne+Nagel Tiel 3 Standpl"/>
    <s v="De Diepert 5"/>
    <s v="Tiel"/>
    <s v="4004 MA"/>
    <s v="NL"/>
    <x v="63"/>
    <s v="Laarakkerweg 5"/>
    <x v="49"/>
    <s v="5061JR"/>
    <s v="NL"/>
    <s v="2480007113"/>
    <s v="0110079_003"/>
    <s v="31V"/>
    <s v="NL001131849B01"/>
    <n v="2"/>
    <n v="0"/>
    <n v="27.26"/>
    <s v="N"/>
    <s v="Peter Appel Transport B.V."/>
    <n v="36622"/>
    <d v="2023-05-16T00:00:00"/>
    <s v="11:28:00"/>
    <n v="0"/>
    <x v="1"/>
    <x v="19"/>
    <n v="5"/>
    <x v="3"/>
    <n v="1"/>
    <n v="0.8"/>
    <x v="6"/>
    <n v="27.26"/>
    <n v="0"/>
    <n v="27.26"/>
  </r>
  <r>
    <s v="COLGATE 3800 DEB."/>
    <s v="Colgate-Palmolive Nederland BV"/>
    <s v="101t"/>
    <n v="101090976871"/>
    <n v="101030167680"/>
    <n v="930"/>
    <s v="Inv Booked"/>
    <s v="2480007195"/>
    <s v="Verkoop"/>
    <n v="170"/>
    <s v="Transport drops zone"/>
    <s v="9 - verwerkt"/>
    <n v="0"/>
    <m/>
    <d v="2023-05-16T00:00:00"/>
    <s v="DROP"/>
    <s v="0001010909768710110068_006"/>
    <m/>
    <m/>
    <m/>
    <s v="EUR"/>
    <n v="28.67"/>
    <s v="EUR"/>
    <n v="28.67"/>
    <s v="EUR"/>
    <n v="28.67"/>
    <n v="28.67"/>
    <n v="0"/>
    <s v="N"/>
    <n v="1223000529"/>
    <d v="2023-06-15T00:00:00"/>
    <m/>
    <d v="2023-05-16T00:00:00"/>
    <s v="00:00"/>
    <s v="23:59"/>
    <d v="2023-05-16T00:00:00"/>
    <s v="09:00"/>
    <s v="12:00"/>
    <n v="0.8"/>
    <s v="ce"/>
    <n v="173"/>
    <n v="0.8"/>
    <n v="0"/>
    <s v="Kuehne+Nagel Tiel 3 Standpl"/>
    <s v="De Diepert 5"/>
    <s v="Tiel"/>
    <s v="4004 MA"/>
    <s v="NL"/>
    <x v="52"/>
    <s v="Leeuwenveldseweg 3F"/>
    <x v="43"/>
    <s v="1382 LV"/>
    <s v="NL"/>
    <s v="2480007195"/>
    <s v="0110068_006"/>
    <s v="31V"/>
    <s v="NL001131849B01"/>
    <n v="2"/>
    <n v="0"/>
    <n v="28.67"/>
    <s v="N"/>
    <s v="Peter Appel Transport B.V."/>
    <n v="36622"/>
    <d v="2023-05-16T00:00:00"/>
    <s v="12:08:00"/>
    <n v="0"/>
    <x v="1"/>
    <x v="19"/>
    <n v="5"/>
    <x v="13"/>
    <n v="1"/>
    <n v="0.8"/>
    <x v="0"/>
    <n v="28.67"/>
    <n v="0"/>
    <n v="28.67"/>
  </r>
  <r>
    <s v="COLGATE 3800 DEB."/>
    <s v="Colgate-Palmolive Nederland BV"/>
    <s v="101t"/>
    <n v="101090977718"/>
    <n v="101030167767"/>
    <n v="930"/>
    <s v="Inv Booked"/>
    <s v="2480008123"/>
    <s v="Verkoop"/>
    <n v="170"/>
    <s v="Transport drops zone"/>
    <s v="9 - verwerkt"/>
    <n v="0"/>
    <m/>
    <d v="2023-05-17T00:00:00"/>
    <s v="DROP"/>
    <s v="0001010909777180110567_003"/>
    <m/>
    <m/>
    <m/>
    <s v="EUR"/>
    <n v="122.97"/>
    <s v="EUR"/>
    <n v="122.97"/>
    <s v="EUR"/>
    <n v="122.97"/>
    <n v="122.97"/>
    <n v="0"/>
    <s v="N"/>
    <n v="1223000529"/>
    <d v="2023-06-15T00:00:00"/>
    <m/>
    <d v="2023-05-17T00:00:00"/>
    <s v="00:00"/>
    <s v="23:59"/>
    <d v="2023-05-17T00:00:00"/>
    <s v="14:00"/>
    <s v="14:00"/>
    <n v="14.4"/>
    <s v="ce"/>
    <n v="9980"/>
    <n v="14.4"/>
    <n v="20"/>
    <s v="Kuehne+Nagel Tiel 3 Standpl"/>
    <s v="De Diepert 5"/>
    <s v="Tiel"/>
    <s v="4004 MA"/>
    <s v="NL"/>
    <x v="14"/>
    <s v="Rood 24"/>
    <x v="17"/>
    <s v="6666LT"/>
    <s v="NL"/>
    <s v="2480008123"/>
    <s v="0110567_003"/>
    <s v="31V"/>
    <s v="NL001131849B01"/>
    <n v="2"/>
    <n v="0"/>
    <n v="122.97"/>
    <s v="N"/>
    <s v="Peter Appel Transport B.V."/>
    <n v="36622"/>
    <d v="2023-05-17T00:00:00"/>
    <s v="13:35:00"/>
    <n v="0"/>
    <x v="2"/>
    <x v="19"/>
    <n v="5"/>
    <x v="15"/>
    <n v="1"/>
    <n v="16.8"/>
    <x v="5"/>
    <n v="143.47"/>
    <n v="0"/>
    <n v="143.47"/>
  </r>
  <r>
    <s v="COLGATE 3800 DEB."/>
    <s v="Colgate-Palmolive Nederland BV"/>
    <s v="101t"/>
    <n v="101090977670"/>
    <n v="101030167771"/>
    <n v="930"/>
    <s v="Inv Booked"/>
    <s v="2480008124"/>
    <s v="Verkoop"/>
    <n v="170"/>
    <s v="Transport drops zone"/>
    <s v="9 - verwerkt"/>
    <n v="0"/>
    <m/>
    <d v="2023-05-17T00:00:00"/>
    <s v="DROP"/>
    <s v="0001010909776700110561_002"/>
    <m/>
    <m/>
    <m/>
    <s v="EUR"/>
    <n v="20.72"/>
    <s v="EUR"/>
    <n v="20.72"/>
    <s v="EUR"/>
    <n v="20.72"/>
    <n v="20.72"/>
    <n v="0"/>
    <s v="N"/>
    <n v="1223000529"/>
    <d v="2023-06-15T00:00:00"/>
    <m/>
    <d v="2023-05-17T00:00:00"/>
    <s v="00:00"/>
    <s v="23:59"/>
    <d v="2023-05-17T00:00:00"/>
    <s v="13:00"/>
    <s v="13:00"/>
    <n v="0.8"/>
    <s v="ce"/>
    <n v="432"/>
    <n v="0.8"/>
    <n v="0"/>
    <s v="Kuehne+Nagel Tiel 3 Standpl"/>
    <s v="De Diepert 5"/>
    <s v="Tiel"/>
    <s v="4004 MA"/>
    <s v="NL"/>
    <x v="25"/>
    <s v="Hollandweg 30"/>
    <x v="4"/>
    <s v="2665 MT"/>
    <s v="NL"/>
    <s v="2480008124"/>
    <s v="0110561_002"/>
    <s v="31V"/>
    <s v="NL001131849B01"/>
    <n v="2"/>
    <n v="0"/>
    <n v="20.72"/>
    <s v="N"/>
    <s v="Peter Appel Transport B.V."/>
    <n v="36622"/>
    <d v="2023-05-17T00:00:00"/>
    <s v="15:15:00"/>
    <n v="0"/>
    <x v="2"/>
    <x v="19"/>
    <n v="5"/>
    <x v="4"/>
    <n v="1"/>
    <n v="2.4000000000000004"/>
    <x v="0"/>
    <n v="62.16"/>
    <n v="0"/>
    <n v="62.16"/>
  </r>
  <r>
    <s v="COLGATE 3800 DEB."/>
    <s v="Colgate-Palmolive Nederland BV"/>
    <s v="101t"/>
    <n v="101090978155"/>
    <n v="101030167775"/>
    <n v="930"/>
    <s v="Inv Booked"/>
    <s v="0240115858"/>
    <s v="Verkoop"/>
    <n v="190"/>
    <s v="Transport Zone ritpr"/>
    <s v="9 - verwerkt"/>
    <n v="0"/>
    <m/>
    <d v="2023-05-17T00:00:00"/>
    <s v="DROP"/>
    <s v="0001010909781550110854_002"/>
    <m/>
    <m/>
    <m/>
    <s v="EUR"/>
    <n v="26.7"/>
    <s v="EUR"/>
    <n v="26.7"/>
    <s v="EUR"/>
    <n v="26.7"/>
    <n v="26.7"/>
    <n v="0"/>
    <s v="N"/>
    <n v="1223000529"/>
    <d v="2023-06-15T00:00:00"/>
    <m/>
    <d v="2023-05-17T00:00:00"/>
    <s v="00:00"/>
    <s v="23:59"/>
    <d v="2023-05-17T00:00:00"/>
    <s v="01:30"/>
    <s v="02:30"/>
    <n v="1.6"/>
    <s v="ce"/>
    <n v="1051"/>
    <n v="1.6"/>
    <n v="1"/>
    <s v="Kuehne+Nagel Tiel 3 Standpl"/>
    <s v="De Diepert 5"/>
    <s v="Tiel"/>
    <s v="4004 MA"/>
    <s v="NL"/>
    <x v="55"/>
    <s v="Ravenswade 14"/>
    <x v="26"/>
    <s v="3439 LD"/>
    <s v="NL"/>
    <s v="0240115858"/>
    <s v="0110854_002"/>
    <s v="31V"/>
    <s v="NL001131849B01"/>
    <n v="2"/>
    <n v="0"/>
    <n v="26.7"/>
    <s v="N"/>
    <s v="Peter Appel Transport B.V."/>
    <n v="36624"/>
    <d v="2023-05-17T00:00:00"/>
    <s v="02:21:00"/>
    <n v="0"/>
    <x v="2"/>
    <x v="19"/>
    <n v="5"/>
    <x v="22"/>
    <n v="1"/>
    <n v="12.799999999999999"/>
    <x v="7"/>
    <n v="213.57999999999998"/>
    <n v="0"/>
    <n v="213.57999999999998"/>
  </r>
  <r>
    <s v="COLGATE 3800 DEB."/>
    <s v="Colgate-Palmolive Nederland BV"/>
    <s v="101t"/>
    <n v="101090977718"/>
    <n v="101030167776"/>
    <n v="930"/>
    <s v="Inv Booked"/>
    <s v="0240115857"/>
    <s v="Verkoop"/>
    <n v="170"/>
    <s v="Transport drops zone"/>
    <s v="9 - verwerkt"/>
    <n v="0"/>
    <m/>
    <d v="2023-05-17T00:00:00"/>
    <s v="DROP"/>
    <s v="0001010909777180110567_003"/>
    <m/>
    <m/>
    <m/>
    <s v="EUR"/>
    <n v="20.5"/>
    <s v="EUR"/>
    <n v="20.5"/>
    <s v="EUR"/>
    <n v="20.5"/>
    <n v="20.5"/>
    <n v="0"/>
    <s v="N"/>
    <n v="1223000529"/>
    <d v="2023-06-15T00:00:00"/>
    <m/>
    <d v="2023-05-17T00:00:00"/>
    <s v="00:00"/>
    <s v="23:59"/>
    <d v="2023-05-17T00:00:00"/>
    <s v="14:00"/>
    <s v="14:00"/>
    <n v="2.4"/>
    <s v="ce"/>
    <n v="1928"/>
    <n v="2.4"/>
    <n v="2"/>
    <s v="Kuehne+Nagel Tiel 3 Standpl"/>
    <s v="De Diepert 5"/>
    <s v="Tiel"/>
    <s v="4004 MA"/>
    <s v="NL"/>
    <x v="23"/>
    <s v="Rood 24"/>
    <x v="17"/>
    <s v="6666 LT"/>
    <s v="NL"/>
    <s v="0240115857"/>
    <s v="0110567_003"/>
    <s v="31V"/>
    <s v="NL001131849B01"/>
    <n v="2"/>
    <n v="0"/>
    <n v="20.5"/>
    <s v="N"/>
    <s v="Peter Appel Transport B.V."/>
    <n v="36622"/>
    <d v="2023-05-17T00:00:00"/>
    <s v="13:35:00"/>
    <n v="0"/>
    <x v="2"/>
    <x v="19"/>
    <n v="5"/>
    <x v="15"/>
    <n v="0"/>
    <s v=""/>
    <x v="5"/>
    <s v=""/>
    <n v="0"/>
    <s v=""/>
  </r>
  <r>
    <s v="COLGATE 3800 DEB."/>
    <s v="Colgate-Palmolive Nederland BV"/>
    <s v="101t"/>
    <n v="0"/>
    <n v="101030167813"/>
    <n v="980"/>
    <s v="Cancel No In"/>
    <s v="0240115786"/>
    <s v="Verkoop"/>
    <n v="190"/>
    <s v="Transport Zone ritpr"/>
    <s v="0 - ingevoerd"/>
    <n v="0"/>
    <m/>
    <d v="2023-05-17T00:00:00"/>
    <m/>
    <m/>
    <n v="133.32"/>
    <n v="8"/>
    <m/>
    <s v="EUR"/>
    <n v="133.32"/>
    <s v="EUR"/>
    <n v="0"/>
    <s v="EUR"/>
    <n v="133.32"/>
    <n v="0"/>
    <n v="-133.32"/>
    <s v="N"/>
    <m/>
    <m/>
    <m/>
    <d v="2023-05-17T00:00:00"/>
    <s v="00:00"/>
    <s v="23:59"/>
    <d v="2023-05-17T00:00:00"/>
    <m/>
    <m/>
    <n v="8"/>
    <s v="ce"/>
    <n v="8330"/>
    <n v="8"/>
    <n v="15"/>
    <s v="Kuehne+Nagel Tiel 3 Standpl"/>
    <s v="De Diepert 5"/>
    <s v="Tiel"/>
    <s v="4004 MA"/>
    <s v="NL"/>
    <x v="82"/>
    <s v="DE DIEPERT 5 NEW"/>
    <x v="57"/>
    <s v="4004 MA"/>
    <s v="NL"/>
    <s v="0240115786"/>
    <m/>
    <m/>
    <s v="NL001131849B01"/>
    <n v="2"/>
    <n v="0"/>
    <n v="0"/>
    <s v="N"/>
    <m/>
    <n v="36624"/>
    <d v="2023-05-17T00:00:00"/>
    <m/>
    <n v="0"/>
    <x v="2"/>
    <x v="19"/>
    <n v="5"/>
    <x v="41"/>
    <n v="0"/>
    <s v=""/>
    <x v="9"/>
    <s v=""/>
    <n v="0"/>
    <s v=""/>
  </r>
  <r>
    <s v="COLGATE 3800 DEB."/>
    <s v="Colgate-Palmolive Nederland BV"/>
    <s v="101t"/>
    <n v="101090977844"/>
    <n v="101030167814"/>
    <n v="930"/>
    <s v="Inv Booked"/>
    <s v="2480009562"/>
    <s v="Verkoop"/>
    <n v="170"/>
    <s v="Transport drops zone"/>
    <s v="9 - verwerkt"/>
    <n v="0"/>
    <m/>
    <d v="2023-05-17T00:00:00"/>
    <s v="DROP"/>
    <s v="0001010909778440110682_002"/>
    <m/>
    <m/>
    <m/>
    <s v="EUR"/>
    <n v="33.36"/>
    <s v="EUR"/>
    <n v="33.36"/>
    <s v="EUR"/>
    <n v="33.36"/>
    <n v="33.36"/>
    <n v="0"/>
    <s v="N"/>
    <n v="1223000529"/>
    <d v="2023-06-15T00:00:00"/>
    <m/>
    <d v="2023-05-17T00:00:00"/>
    <s v="00:00"/>
    <s v="23:59"/>
    <d v="2023-05-17T00:00:00"/>
    <s v="06:00"/>
    <s v="07:00"/>
    <n v="2.4"/>
    <s v="ce"/>
    <n v="2180"/>
    <n v="2.4"/>
    <n v="4"/>
    <s v="Kuehne+Nagel Tiel 3 Standpl"/>
    <s v="De Diepert 5"/>
    <s v="Tiel"/>
    <s v="4004 MA"/>
    <s v="NL"/>
    <x v="2"/>
    <s v="Randweg 2"/>
    <x v="6"/>
    <s v="4191 NN"/>
    <s v="NL"/>
    <s v="2480009562"/>
    <s v="0110682_002"/>
    <s v="31V"/>
    <s v="NL001131849B01"/>
    <n v="2"/>
    <n v="0"/>
    <n v="33.36"/>
    <s v="N"/>
    <s v="Peter Appel Transport B.V."/>
    <n v="36622"/>
    <d v="2023-05-17T00:00:00"/>
    <s v="08:00:00"/>
    <n v="0"/>
    <x v="2"/>
    <x v="19"/>
    <n v="5"/>
    <x v="6"/>
    <n v="1"/>
    <n v="2.4"/>
    <x v="2"/>
    <n v="33.36"/>
    <n v="0"/>
    <n v="33.36"/>
  </r>
  <r>
    <s v="COLGATE 3800 DEB."/>
    <s v="Colgate-Palmolive Nederland BV"/>
    <s v="101t"/>
    <n v="101090977630"/>
    <n v="101030167768"/>
    <n v="930"/>
    <s v="Inv Booked"/>
    <s v="2480008122"/>
    <s v="Verkoop"/>
    <n v="170"/>
    <s v="Transport drops zone"/>
    <s v="9 - verwerkt"/>
    <n v="0"/>
    <m/>
    <d v="2023-05-17T00:00:00"/>
    <s v="DROP"/>
    <s v="0001010909776300110553_003"/>
    <m/>
    <m/>
    <m/>
    <s v="EUR"/>
    <n v="49.54"/>
    <s v="EUR"/>
    <n v="49.54"/>
    <s v="EUR"/>
    <n v="49.54"/>
    <n v="49.54"/>
    <n v="0"/>
    <s v="N"/>
    <n v="1223000529"/>
    <d v="2023-06-15T00:00:00"/>
    <m/>
    <d v="2023-05-17T00:00:00"/>
    <s v="00:00"/>
    <s v="23:59"/>
    <d v="2023-05-17T00:00:00"/>
    <s v="08:00"/>
    <s v="17:00"/>
    <n v="2.4"/>
    <s v="ce"/>
    <n v="1503"/>
    <n v="2.4"/>
    <n v="2"/>
    <s v="Kuehne+Nagel Tiel 3 Standpl"/>
    <s v="De Diepert 5"/>
    <s v="Tiel"/>
    <s v="4004 MA"/>
    <s v="NL"/>
    <x v="22"/>
    <s v="Basisweg 7"/>
    <x v="25"/>
    <s v="1951NG"/>
    <s v="NL"/>
    <s v="2480008122"/>
    <s v="0110553_003"/>
    <s v="31V"/>
    <s v="NL001131849B01"/>
    <n v="2"/>
    <n v="0"/>
    <n v="49.54"/>
    <s v="N"/>
    <s v="Peter Appel Transport B.V."/>
    <n v="36622"/>
    <d v="2023-05-17T00:00:00"/>
    <s v="08:16:00"/>
    <n v="0"/>
    <x v="2"/>
    <x v="19"/>
    <n v="5"/>
    <x v="17"/>
    <n v="1"/>
    <n v="4"/>
    <x v="0"/>
    <n v="82.56"/>
    <n v="0"/>
    <n v="82.56"/>
  </r>
  <r>
    <s v="COLGATE 3800 DEB."/>
    <s v="Colgate-Palmolive Nederland BV"/>
    <s v="101t"/>
    <n v="101090977655"/>
    <n v="101030167769"/>
    <n v="980"/>
    <s v="Cancel No In"/>
    <s v="2480008119"/>
    <s v="Verkoop"/>
    <n v="170"/>
    <s v="Transport drops zone"/>
    <s v="0 - ingevoerd"/>
    <n v="0"/>
    <m/>
    <d v="2023-05-17T00:00:00"/>
    <s v="DROP"/>
    <s v="0001010909776550110558_002"/>
    <n v="325.89"/>
    <n v="25.6"/>
    <m/>
    <s v="EUR"/>
    <n v="325.89"/>
    <s v="EUR"/>
    <n v="0"/>
    <s v="EUR"/>
    <n v="325.89"/>
    <n v="0"/>
    <n v="-325.89"/>
    <s v="N"/>
    <m/>
    <m/>
    <m/>
    <d v="2023-05-17T00:00:00"/>
    <s v="00:00"/>
    <s v="23:59"/>
    <d v="2023-05-17T00:00:00"/>
    <s v="12:00"/>
    <s v="12:00"/>
    <n v="25.6"/>
    <s v="ce"/>
    <n v="21585"/>
    <n v="25.6"/>
    <n v="44"/>
    <s v="Kuehne+Nagel Tiel 3 Standpl"/>
    <s v="De Diepert 5"/>
    <s v="Tiel"/>
    <s v="4004 MA"/>
    <s v="NL"/>
    <x v="1"/>
    <s v="Fahrenheitweg 1"/>
    <x v="1"/>
    <s v="6101WR"/>
    <s v="NL"/>
    <s v="2480008119"/>
    <s v="0110558_002"/>
    <m/>
    <s v="NL001131849B01"/>
    <n v="2"/>
    <n v="0"/>
    <n v="0"/>
    <s v="N"/>
    <s v="Peter Appel Transport B.V."/>
    <n v="36622"/>
    <d v="2023-05-17T00:00:00"/>
    <s v="12:29:00"/>
    <n v="0"/>
    <x v="2"/>
    <x v="19"/>
    <n v="5"/>
    <x v="1"/>
    <n v="1"/>
    <n v="25.6"/>
    <x v="1"/>
    <n v="325.89"/>
    <n v="0"/>
    <n v="325.89"/>
  </r>
  <r>
    <s v="COLGATE 3800 DEB."/>
    <s v="Colgate-Palmolive Nederland BV"/>
    <s v="101t"/>
    <n v="101090977630"/>
    <n v="101030167770"/>
    <n v="930"/>
    <s v="Inv Booked"/>
    <s v="2480008120"/>
    <s v="Verkoop"/>
    <n v="170"/>
    <s v="Transport drops zone"/>
    <s v="9 - verwerkt"/>
    <n v="0"/>
    <m/>
    <d v="2023-05-17T00:00:00"/>
    <s v="DROP"/>
    <s v="0001010909776300110553_003"/>
    <m/>
    <m/>
    <m/>
    <s v="EUR"/>
    <n v="33.020000000000003"/>
    <s v="EUR"/>
    <n v="33.020000000000003"/>
    <s v="EUR"/>
    <n v="33.020000000000003"/>
    <n v="33.020000000000003"/>
    <n v="0"/>
    <s v="N"/>
    <n v="1223000529"/>
    <d v="2023-06-15T00:00:00"/>
    <m/>
    <d v="2023-05-17T00:00:00"/>
    <s v="00:00"/>
    <s v="23:59"/>
    <d v="2023-05-17T00:00:00"/>
    <s v="08:00"/>
    <s v="17:00"/>
    <n v="1.6"/>
    <s v="ce"/>
    <n v="605"/>
    <n v="1.6"/>
    <n v="0"/>
    <s v="Kuehne+Nagel Tiel 3 Standpl"/>
    <s v="De Diepert 5"/>
    <s v="Tiel"/>
    <s v="4004 MA"/>
    <s v="NL"/>
    <x v="22"/>
    <s v="Basisweg 7"/>
    <x v="25"/>
    <s v="1951NG"/>
    <s v="NL"/>
    <s v="2480008120"/>
    <s v="0110553_003"/>
    <s v="31V"/>
    <s v="NL001131849B01"/>
    <n v="2"/>
    <n v="0"/>
    <n v="33.020000000000003"/>
    <s v="N"/>
    <s v="Peter Appel Transport B.V."/>
    <n v="36622"/>
    <d v="2023-05-17T00:00:00"/>
    <s v="08:16:00"/>
    <n v="0"/>
    <x v="2"/>
    <x v="19"/>
    <n v="5"/>
    <x v="17"/>
    <n v="0"/>
    <s v=""/>
    <x v="0"/>
    <s v=""/>
    <n v="0"/>
    <s v=""/>
  </r>
  <r>
    <s v="COLGATE 3800 DEB."/>
    <s v="Colgate-Palmolive Nederland BV"/>
    <s v="101t"/>
    <n v="101090977631"/>
    <n v="101030167772"/>
    <n v="930"/>
    <s v="Inv Booked"/>
    <s v="2480008126"/>
    <s v="Verkoop"/>
    <n v="170"/>
    <s v="Transport drops zone"/>
    <s v="9 - verwerkt"/>
    <n v="0"/>
    <m/>
    <d v="2023-05-17T00:00:00"/>
    <s v="DROP"/>
    <s v="0001010909776310110554_002"/>
    <m/>
    <m/>
    <m/>
    <s v="EUR"/>
    <n v="137.31"/>
    <s v="EUR"/>
    <n v="137.31"/>
    <s v="EUR"/>
    <n v="137.31"/>
    <n v="137.31"/>
    <n v="0"/>
    <s v="N"/>
    <n v="1223000529"/>
    <d v="2023-06-15T00:00:00"/>
    <m/>
    <d v="2023-05-17T00:00:00"/>
    <s v="00:00"/>
    <s v="23:59"/>
    <d v="2023-05-17T00:00:00"/>
    <s v="06:00"/>
    <s v="07:00"/>
    <n v="22.4"/>
    <s v="ce"/>
    <n v="12776"/>
    <n v="22.4"/>
    <n v="26"/>
    <s v="Kuehne+Nagel Tiel 3 Standpl"/>
    <s v="De Diepert 5"/>
    <s v="Tiel"/>
    <s v="4004 MA"/>
    <s v="NL"/>
    <x v="2"/>
    <s v="Randweg 2"/>
    <x v="6"/>
    <s v="4191 NN"/>
    <s v="NL"/>
    <s v="2480008126"/>
    <s v="0110554_002"/>
    <s v="31V"/>
    <s v="NL001131849B01"/>
    <n v="2"/>
    <n v="0"/>
    <n v="137.31"/>
    <s v="N"/>
    <s v="Peter Appel Transport B.V."/>
    <n v="36622"/>
    <d v="2023-05-17T00:00:00"/>
    <s v="08:00:00"/>
    <n v="0"/>
    <x v="2"/>
    <x v="19"/>
    <n v="5"/>
    <x v="6"/>
    <n v="1"/>
    <n v="22.4"/>
    <x v="2"/>
    <n v="137.31"/>
    <n v="0"/>
    <n v="137.31"/>
  </r>
  <r>
    <s v="COLGATE 3800 DEB."/>
    <s v="Colgate-Palmolive Nederland BV"/>
    <s v="101t"/>
    <n v="101090977498"/>
    <n v="101030167773"/>
    <n v="930"/>
    <s v="Inv Booked"/>
    <s v="2480008159"/>
    <s v="Verkoop"/>
    <n v="200"/>
    <s v="Transport drops"/>
    <s v="9 - verwerkt"/>
    <n v="0"/>
    <m/>
    <d v="2023-05-17T00:00:00"/>
    <s v="DROP"/>
    <s v="0001010909774980110454_004"/>
    <m/>
    <m/>
    <m/>
    <s v="EUR"/>
    <n v="54.4"/>
    <s v="EUR"/>
    <n v="54.4"/>
    <s v="EUR"/>
    <n v="54.4"/>
    <n v="54.4"/>
    <n v="0"/>
    <s v="N"/>
    <n v="1223000529"/>
    <d v="2023-06-15T00:00:00"/>
    <m/>
    <d v="2023-05-17T00:00:00"/>
    <s v="00:00"/>
    <s v="23:59"/>
    <d v="2023-05-17T00:00:00"/>
    <s v="07:00"/>
    <s v="12:00"/>
    <n v="0.8"/>
    <s v="ce"/>
    <n v="89"/>
    <n v="0.8"/>
    <n v="0"/>
    <s v="Kuehne+Nagel Tiel 3 Standpl"/>
    <s v="De Diepert 5"/>
    <s v="Tiel"/>
    <s v="4004 MA"/>
    <s v="NL"/>
    <x v="26"/>
    <s v="Park Forum 1129"/>
    <x v="29"/>
    <s v="5657 HK"/>
    <s v="NL"/>
    <s v="2480008159"/>
    <s v="0110454_004"/>
    <s v="31V"/>
    <s v="NL001131849B01"/>
    <n v="2"/>
    <n v="0"/>
    <n v="54.4"/>
    <s v="N"/>
    <s v="Peter Appel Transport B.V."/>
    <n v="36744"/>
    <d v="2023-05-17T00:00:00"/>
    <s v="10:52:00"/>
    <n v="0"/>
    <x v="2"/>
    <x v="19"/>
    <n v="5"/>
    <x v="25"/>
    <n v="1"/>
    <n v="0.8"/>
    <x v="6"/>
    <n v="54.4"/>
    <n v="0"/>
    <n v="54.4"/>
  </r>
  <r>
    <s v="COLGATE 3800 DEB."/>
    <s v="Colgate-Palmolive Nederland BV"/>
    <s v="101t"/>
    <n v="101090977498"/>
    <n v="101030167774"/>
    <n v="930"/>
    <s v="Inv Booked"/>
    <s v="2480008160"/>
    <s v="Verkoop"/>
    <n v="200"/>
    <s v="Transport drops"/>
    <s v="9 - verwerkt"/>
    <n v="0"/>
    <m/>
    <d v="2023-05-17T00:00:00"/>
    <s v="DROP"/>
    <s v="0001010909774980110454_003"/>
    <m/>
    <m/>
    <m/>
    <s v="EUR"/>
    <n v="54.4"/>
    <s v="EUR"/>
    <n v="54.4"/>
    <s v="EUR"/>
    <n v="54.4"/>
    <n v="54.4"/>
    <n v="0"/>
    <s v="N"/>
    <n v="1223000529"/>
    <d v="2023-06-15T00:00:00"/>
    <m/>
    <d v="2023-05-17T00:00:00"/>
    <s v="00:00"/>
    <s v="23:59"/>
    <d v="2023-05-17T00:00:00"/>
    <s v="08:00"/>
    <s v="16:00"/>
    <n v="0"/>
    <s v="ce"/>
    <n v="5"/>
    <n v="0.8"/>
    <n v="0"/>
    <s v="Kuehne+Nagel Tiel 3 Standpl"/>
    <s v="De Diepert 5"/>
    <s v="Tiel"/>
    <s v="4004 MA"/>
    <s v="NL"/>
    <x v="68"/>
    <s v="Admiraalsplein 15"/>
    <x v="21"/>
    <s v="3317BA"/>
    <s v="NL"/>
    <s v="2480008160"/>
    <s v="0110454_003"/>
    <s v="31V"/>
    <s v="NL001131849B01"/>
    <n v="2"/>
    <n v="0"/>
    <n v="54.4"/>
    <s v="N"/>
    <s v="Peter Appel Transport B.V."/>
    <n v="36744"/>
    <d v="2023-05-17T00:00:00"/>
    <s v="09:08:00"/>
    <n v="0"/>
    <x v="2"/>
    <x v="19"/>
    <n v="5"/>
    <x v="19"/>
    <n v="1"/>
    <n v="0.8"/>
    <x v="6"/>
    <n v="54.4"/>
    <n v="0"/>
    <n v="54.4"/>
  </r>
  <r>
    <s v="COLGATE 3800 DEB."/>
    <s v="Colgate-Palmolive Nederland BV"/>
    <s v="101t"/>
    <n v="101090977498"/>
    <n v="101030167761"/>
    <n v="930"/>
    <s v="Inv Booked"/>
    <s v="2480008108"/>
    <s v="Verkoop"/>
    <n v="200"/>
    <s v="Transport drops"/>
    <s v="9 - verwerkt"/>
    <n v="0"/>
    <m/>
    <d v="2023-05-17T00:00:00"/>
    <s v="DROP"/>
    <s v="0001010909774980110454_002"/>
    <m/>
    <m/>
    <m/>
    <s v="EUR"/>
    <n v="54.4"/>
    <s v="EUR"/>
    <n v="54.4"/>
    <s v="EUR"/>
    <n v="54.4"/>
    <n v="54.4"/>
    <n v="0"/>
    <s v="N"/>
    <n v="1223000529"/>
    <d v="2023-06-15T00:00:00"/>
    <m/>
    <d v="2023-05-17T00:00:00"/>
    <s v="00:00"/>
    <s v="23:59"/>
    <d v="2023-05-17T00:00:00"/>
    <s v="08:00"/>
    <s v="16:00"/>
    <n v="0"/>
    <s v="ce"/>
    <n v="1"/>
    <n v="0.8"/>
    <n v="0"/>
    <s v="Kuehne+Nagel Tiel 3 Standpl"/>
    <s v="De Diepert 5"/>
    <s v="Tiel"/>
    <s v="4004 MA"/>
    <s v="NL"/>
    <x v="38"/>
    <s v="Andries Copierhof 2"/>
    <x v="40"/>
    <s v="3059 LM"/>
    <s v="NL"/>
    <s v="2480008108"/>
    <s v="0110454_002"/>
    <s v="31V"/>
    <s v="NL001131849B01"/>
    <n v="2"/>
    <n v="0"/>
    <n v="54.4"/>
    <s v="N"/>
    <s v="Peter Appel Transport B.V."/>
    <n v="36744"/>
    <d v="2023-05-17T00:00:00"/>
    <s v="08:16:00"/>
    <n v="0"/>
    <x v="2"/>
    <x v="19"/>
    <n v="5"/>
    <x v="33"/>
    <n v="1"/>
    <n v="0.8"/>
    <x v="6"/>
    <n v="54.4"/>
    <n v="0"/>
    <n v="54.4"/>
  </r>
  <r>
    <s v="COLGATE 3800 DEB."/>
    <s v="Colgate-Palmolive Nederland BV"/>
    <s v="101t"/>
    <n v="101090977662"/>
    <n v="101030167762"/>
    <n v="930"/>
    <s v="Inv Booked"/>
    <s v="2480008114"/>
    <s v="Verkoop"/>
    <n v="170"/>
    <s v="Transport drops zone"/>
    <s v="9 - verwerkt"/>
    <n v="0"/>
    <m/>
    <d v="2023-05-17T00:00:00"/>
    <s v="DROP"/>
    <s v="0001010909776620110560_002"/>
    <m/>
    <m/>
    <m/>
    <s v="EUR"/>
    <n v="281.76"/>
    <s v="EUR"/>
    <n v="281.76"/>
    <s v="EUR"/>
    <n v="281.76"/>
    <n v="281.76"/>
    <n v="0"/>
    <s v="N"/>
    <n v="1223000529"/>
    <d v="2023-06-15T00:00:00"/>
    <m/>
    <d v="2023-05-17T00:00:00"/>
    <s v="00:00"/>
    <s v="23:59"/>
    <d v="2023-05-17T00:00:00"/>
    <s v="13:00"/>
    <s v="14:00"/>
    <n v="24"/>
    <s v="ce"/>
    <n v="22254"/>
    <n v="24"/>
    <n v="43"/>
    <s v="Kuehne+Nagel Tiel 3 Standpl"/>
    <s v="De Diepert 5"/>
    <s v="Tiel"/>
    <s v="4004 MA"/>
    <s v="NL"/>
    <x v="1"/>
    <s v="Perenmarkt 15"/>
    <x v="2"/>
    <s v="1681PG"/>
    <s v="NL"/>
    <s v="2480008114"/>
    <s v="0110560_002"/>
    <s v="31V"/>
    <s v="NL001131849B01"/>
    <n v="2"/>
    <n v="0"/>
    <n v="281.76"/>
    <s v="N"/>
    <s v="Peter Appel Transport B.V."/>
    <n v="36622"/>
    <d v="2023-05-17T00:00:00"/>
    <s v="14:44:00"/>
    <n v="0"/>
    <x v="2"/>
    <x v="19"/>
    <n v="5"/>
    <x v="2"/>
    <n v="1"/>
    <n v="24"/>
    <x v="1"/>
    <n v="281.76"/>
    <n v="0"/>
    <n v="281.76"/>
  </r>
  <r>
    <s v="COLGATE 3800 DEB."/>
    <s v="Colgate-Palmolive Nederland BV"/>
    <s v="101t"/>
    <n v="101090978166"/>
    <n v="101030167763"/>
    <n v="930"/>
    <s v="Inv Booked"/>
    <s v="2480008117"/>
    <s v="Verkoop"/>
    <n v="170"/>
    <s v="Transport drops zone"/>
    <s v="9 - verwerkt"/>
    <n v="0"/>
    <m/>
    <d v="2023-05-17T00:00:00"/>
    <s v="DROP"/>
    <s v="0001010909781660110875_002"/>
    <m/>
    <m/>
    <m/>
    <s v="EUR"/>
    <n v="190.88"/>
    <s v="EUR"/>
    <n v="190.88"/>
    <s v="EUR"/>
    <n v="190.88"/>
    <n v="190.88"/>
    <n v="0"/>
    <s v="N"/>
    <n v="1223000529"/>
    <d v="2023-06-15T00:00:00"/>
    <m/>
    <d v="2023-05-17T00:00:00"/>
    <s v="00:00"/>
    <s v="23:59"/>
    <d v="2023-05-17T00:00:00"/>
    <s v="07:00"/>
    <s v="10:00"/>
    <n v="16"/>
    <s v="ce"/>
    <n v="12208"/>
    <n v="16"/>
    <n v="25"/>
    <s v="Kuehne+Nagel Tiel 3 Standpl"/>
    <s v="De Diepert 5"/>
    <s v="Tiel"/>
    <s v="4004 MA"/>
    <s v="NL"/>
    <x v="10"/>
    <s v="Slego 1a"/>
    <x v="13"/>
    <s v="1046BM"/>
    <s v="NL"/>
    <s v="2480008117"/>
    <s v="0110875_002"/>
    <s v="31V"/>
    <s v="NL001131849B01"/>
    <n v="2"/>
    <n v="0"/>
    <n v="190.88"/>
    <s v="N"/>
    <s v="Peter Appel Transport B.V."/>
    <n v="36622"/>
    <d v="2023-05-17T00:00:00"/>
    <s v="11:19:00"/>
    <n v="0"/>
    <x v="2"/>
    <x v="19"/>
    <n v="5"/>
    <x v="11"/>
    <n v="1"/>
    <n v="16"/>
    <x v="0"/>
    <n v="190.88"/>
    <n v="0"/>
    <n v="190.88"/>
  </r>
  <r>
    <s v="COLGATE 3800 DEB."/>
    <s v="Colgate-Palmolive Nederland BV"/>
    <s v="101t"/>
    <n v="101090977622"/>
    <n v="101030167764"/>
    <n v="930"/>
    <s v="Inv Booked"/>
    <s v="2480008118"/>
    <s v="Verkoop"/>
    <n v="170"/>
    <s v="Transport drops zone"/>
    <s v="9 - verwerkt"/>
    <n v="0"/>
    <m/>
    <d v="2023-05-17T00:00:00"/>
    <s v="DROP"/>
    <s v="0001010909776220110552_002"/>
    <m/>
    <m/>
    <m/>
    <s v="EUR"/>
    <n v="312.27"/>
    <s v="EUR"/>
    <n v="312.27"/>
    <s v="EUR"/>
    <n v="312.27"/>
    <n v="312.27"/>
    <n v="0"/>
    <s v="N"/>
    <n v="1223000529"/>
    <d v="2023-06-15T00:00:00"/>
    <m/>
    <d v="2023-05-17T00:00:00"/>
    <s v="00:00"/>
    <s v="23:59"/>
    <d v="2023-05-17T00:00:00"/>
    <s v="07:00"/>
    <s v="07:00"/>
    <n v="23.2"/>
    <s v="ce"/>
    <n v="17741"/>
    <n v="23.2"/>
    <n v="37"/>
    <s v="Kuehne+Nagel Tiel 3 Standpl"/>
    <s v="De Diepert 5"/>
    <s v="Tiel"/>
    <s v="4004 MA"/>
    <s v="NL"/>
    <x v="1"/>
    <s v="Fahrenheitweg 1"/>
    <x v="1"/>
    <s v="6101WR"/>
    <s v="NL"/>
    <s v="2480008118"/>
    <s v="0110552_002"/>
    <s v="31V"/>
    <s v="NL001131849B01"/>
    <n v="2"/>
    <n v="0"/>
    <n v="312.27"/>
    <s v="N"/>
    <s v="Peter Appel Transport B.V."/>
    <n v="36622"/>
    <d v="2023-05-17T00:00:00"/>
    <s v="07:25:00"/>
    <n v="0"/>
    <x v="2"/>
    <x v="19"/>
    <n v="5"/>
    <x v="1"/>
    <n v="1"/>
    <n v="23.2"/>
    <x v="1"/>
    <n v="312.27"/>
    <n v="0"/>
    <n v="312.27"/>
  </r>
  <r>
    <s v="COLGATE 3800 DEB."/>
    <s v="Colgate-Palmolive Nederland BV"/>
    <s v="101t"/>
    <n v="101090977621"/>
    <n v="101030167765"/>
    <n v="930"/>
    <s v="Inv Booked"/>
    <s v="2480008121"/>
    <s v="Verkoop"/>
    <n v="170"/>
    <s v="Transport drops zone"/>
    <s v="9 - verwerkt"/>
    <n v="0"/>
    <m/>
    <d v="2023-05-17T00:00:00"/>
    <s v="DROP"/>
    <s v="0001010909776210110551_002"/>
    <m/>
    <m/>
    <m/>
    <s v="EUR"/>
    <n v="323.39"/>
    <s v="EUR"/>
    <n v="323.39"/>
    <s v="EUR"/>
    <n v="323.39"/>
    <n v="323.39"/>
    <n v="0"/>
    <s v="N"/>
    <n v="1223000529"/>
    <d v="2023-06-15T00:00:00"/>
    <m/>
    <d v="2023-05-17T00:00:00"/>
    <s v="00:00"/>
    <s v="23:59"/>
    <d v="2023-05-17T00:00:00"/>
    <s v="07:00"/>
    <s v="07:00"/>
    <n v="24.8"/>
    <s v="ce"/>
    <n v="19901"/>
    <n v="24.8"/>
    <n v="39"/>
    <s v="Kuehne+Nagel Tiel 3 Standpl"/>
    <s v="De Diepert 5"/>
    <s v="Tiel"/>
    <s v="4004 MA"/>
    <s v="NL"/>
    <x v="50"/>
    <s v="Fahrenheitweg 24"/>
    <x v="1"/>
    <s v="6101WR"/>
    <s v="NL"/>
    <s v="2480008121"/>
    <s v="0110551_002"/>
    <s v="31V"/>
    <s v="NL001131849B01"/>
    <n v="2"/>
    <n v="0"/>
    <n v="323.39"/>
    <s v="N"/>
    <s v="Peter Appel Transport B.V."/>
    <n v="36622"/>
    <d v="2023-05-17T00:00:00"/>
    <s v="07:27:00"/>
    <n v="0"/>
    <x v="2"/>
    <x v="19"/>
    <n v="5"/>
    <x v="1"/>
    <n v="1"/>
    <n v="24.8"/>
    <x v="1"/>
    <n v="323.39"/>
    <n v="0"/>
    <n v="323.39"/>
  </r>
  <r>
    <s v="COLGATE 3800 DEB."/>
    <s v="Colgate-Palmolive Nederland BV"/>
    <s v="101t"/>
    <n v="101090977670"/>
    <n v="101030167766"/>
    <n v="930"/>
    <s v="Inv Booked"/>
    <s v="2480008125"/>
    <s v="Verkoop"/>
    <n v="170"/>
    <s v="Transport drops zone"/>
    <s v="9 - verwerkt"/>
    <n v="0"/>
    <m/>
    <d v="2023-05-17T00:00:00"/>
    <s v="DROP"/>
    <s v="0001010909776700110561_002"/>
    <m/>
    <m/>
    <m/>
    <s v="EUR"/>
    <n v="41.44"/>
    <s v="EUR"/>
    <n v="41.44"/>
    <s v="EUR"/>
    <n v="41.44"/>
    <n v="41.44"/>
    <n v="0"/>
    <s v="N"/>
    <n v="1223000529"/>
    <d v="2023-06-15T00:00:00"/>
    <m/>
    <d v="2023-05-17T00:00:00"/>
    <s v="00:00"/>
    <s v="23:59"/>
    <d v="2023-05-17T00:00:00"/>
    <s v="13:00"/>
    <s v="13:00"/>
    <n v="1.6"/>
    <s v="ce"/>
    <n v="665"/>
    <n v="1.6"/>
    <n v="0"/>
    <s v="Kuehne+Nagel Tiel 3 Standpl"/>
    <s v="De Diepert 5"/>
    <s v="Tiel"/>
    <s v="4004 MA"/>
    <s v="NL"/>
    <x v="25"/>
    <s v="Hollandweg 30"/>
    <x v="4"/>
    <s v="2665 MT"/>
    <s v="NL"/>
    <s v="2480008125"/>
    <s v="0110561_002"/>
    <s v="31V"/>
    <s v="NL001131849B01"/>
    <n v="2"/>
    <n v="0"/>
    <n v="41.44"/>
    <s v="N"/>
    <s v="Peter Appel Transport B.V."/>
    <n v="36622"/>
    <d v="2023-05-17T00:00:00"/>
    <s v="15:15:00"/>
    <n v="0"/>
    <x v="2"/>
    <x v="19"/>
    <n v="5"/>
    <x v="4"/>
    <n v="0"/>
    <s v=""/>
    <x v="0"/>
    <s v=""/>
    <n v="0"/>
    <s v=""/>
  </r>
  <r>
    <s v="COLGATE 3800 DEB."/>
    <s v="Colgate-Palmolive Nederland BV"/>
    <s v="101t"/>
    <n v="101090977716"/>
    <n v="101030167757"/>
    <n v="930"/>
    <s v="Inv Booked"/>
    <s v="2480008113"/>
    <s v="Verkoop"/>
    <n v="170"/>
    <s v="Transport drops zone"/>
    <s v="9 - verwerkt"/>
    <n v="0"/>
    <m/>
    <d v="2023-05-17T00:00:00"/>
    <s v="DROP"/>
    <s v="0001010909777160110564_002"/>
    <m/>
    <m/>
    <m/>
    <s v="EUR"/>
    <n v="42.46"/>
    <s v="EUR"/>
    <n v="42.46"/>
    <s v="EUR"/>
    <n v="42.46"/>
    <n v="42.46"/>
    <n v="0"/>
    <s v="N"/>
    <n v="1223000529"/>
    <d v="2023-06-15T00:00:00"/>
    <m/>
    <d v="2023-05-17T00:00:00"/>
    <s v="00:00"/>
    <s v="23:59"/>
    <d v="2023-05-17T00:00:00"/>
    <s v="07:00"/>
    <s v="07:00"/>
    <n v="1.6"/>
    <s v="ce"/>
    <n v="330"/>
    <n v="1.6"/>
    <n v="0"/>
    <s v="Kuehne+Nagel Tiel 3 Standpl"/>
    <s v="De Diepert 5"/>
    <s v="Tiel"/>
    <s v="4004 MA"/>
    <s v="NL"/>
    <x v="54"/>
    <s v="Zijlweg 18"/>
    <x v="45"/>
    <s v="5145NR"/>
    <s v="NL"/>
    <s v="2480008113"/>
    <s v="0110564_002"/>
    <s v="31V"/>
    <s v="NL001131849B01"/>
    <n v="2"/>
    <n v="0"/>
    <n v="42.46"/>
    <s v="N"/>
    <s v="Peter Appel Transport B.V."/>
    <n v="36622"/>
    <d v="2023-05-17T00:00:00"/>
    <s v="08:10:00"/>
    <n v="0"/>
    <x v="2"/>
    <x v="19"/>
    <n v="5"/>
    <x v="36"/>
    <n v="1"/>
    <n v="1.6"/>
    <x v="3"/>
    <n v="42.46"/>
    <n v="0"/>
    <n v="42.46"/>
  </r>
  <r>
    <s v="COLGATE 3800 DEB."/>
    <s v="Colgate-Palmolive Nederland BV"/>
    <s v="101t"/>
    <n v="101090978155"/>
    <n v="101030167758"/>
    <n v="930"/>
    <s v="Inv Booked"/>
    <s v="2480008115"/>
    <s v="Verkoop"/>
    <n v="190"/>
    <s v="Transport Zone ritpr"/>
    <s v="9 - verwerkt"/>
    <n v="0"/>
    <m/>
    <d v="2023-05-17T00:00:00"/>
    <s v="DROP"/>
    <s v="0001010909781550110854_002"/>
    <m/>
    <m/>
    <m/>
    <s v="EUR"/>
    <n v="186.88"/>
    <s v="EUR"/>
    <n v="186.88"/>
    <s v="EUR"/>
    <n v="186.88"/>
    <n v="186.88"/>
    <n v="0"/>
    <s v="N"/>
    <n v="1223000529"/>
    <d v="2023-06-15T00:00:00"/>
    <m/>
    <d v="2023-05-17T00:00:00"/>
    <s v="00:00"/>
    <s v="23:59"/>
    <d v="2023-05-17T00:00:00"/>
    <s v="01:30"/>
    <s v="02:30"/>
    <n v="11.2"/>
    <s v="ce"/>
    <n v="10392"/>
    <n v="11.2"/>
    <n v="20"/>
    <s v="Kuehne+Nagel Tiel 3 Standpl"/>
    <s v="De Diepert 5"/>
    <s v="Tiel"/>
    <s v="4004 MA"/>
    <s v="NL"/>
    <x v="24"/>
    <s v="Ravenswade 14"/>
    <x v="26"/>
    <s v="3439 LD"/>
    <s v="NL"/>
    <s v="2480008115"/>
    <s v="0110854_002"/>
    <s v="31V"/>
    <s v="NL001131849B01"/>
    <n v="2"/>
    <n v="0"/>
    <n v="186.88"/>
    <s v="N"/>
    <s v="Peter Appel Transport B.V."/>
    <n v="36624"/>
    <d v="2023-05-17T00:00:00"/>
    <s v="02:21:00"/>
    <n v="0"/>
    <x v="2"/>
    <x v="19"/>
    <n v="5"/>
    <x v="22"/>
    <n v="0"/>
    <s v=""/>
    <x v="7"/>
    <s v=""/>
    <n v="0"/>
    <s v=""/>
  </r>
  <r>
    <s v="COLGATE 3800 DEB."/>
    <s v="Colgate-Palmolive Nederland BV"/>
    <s v="101t"/>
    <n v="101090977635"/>
    <n v="101030167759"/>
    <n v="930"/>
    <s v="Inv Booked"/>
    <s v="2480008116"/>
    <s v="Verkoop"/>
    <n v="170"/>
    <s v="Transport drops zone"/>
    <s v="9 - verwerkt"/>
    <n v="0"/>
    <m/>
    <d v="2023-05-17T00:00:00"/>
    <s v="DROP"/>
    <s v="0001010909776350110555_002"/>
    <m/>
    <m/>
    <m/>
    <s v="EUR"/>
    <n v="277.47000000000003"/>
    <s v="EUR"/>
    <n v="277.47000000000003"/>
    <s v="EUR"/>
    <n v="277.47000000000003"/>
    <n v="277.47000000000003"/>
    <n v="0"/>
    <s v="N"/>
    <n v="1223000529"/>
    <d v="2023-06-15T00:00:00"/>
    <m/>
    <d v="2023-05-17T00:00:00"/>
    <s v="00:00"/>
    <s v="23:59"/>
    <d v="2023-05-17T00:00:00"/>
    <s v="09:00"/>
    <s v="09:00"/>
    <n v="23.2"/>
    <s v="ce"/>
    <n v="15126"/>
    <n v="23.2"/>
    <n v="34"/>
    <s v="Kuehne+Nagel Tiel 3 Standpl"/>
    <s v="De Diepert 5"/>
    <s v="Tiel"/>
    <s v="4004 MA"/>
    <s v="NL"/>
    <x v="1"/>
    <s v="Perenmarkt 15"/>
    <x v="2"/>
    <s v="1681PG"/>
    <s v="NL"/>
    <s v="2480008116"/>
    <s v="0110555_002"/>
    <s v="31V"/>
    <s v="NL001131849B01"/>
    <n v="2"/>
    <n v="0"/>
    <n v="277.47000000000003"/>
    <s v="N"/>
    <s v="Peter Appel Transport B.V."/>
    <n v="36622"/>
    <d v="2023-05-17T00:00:00"/>
    <s v="09:25:00"/>
    <n v="0"/>
    <x v="2"/>
    <x v="19"/>
    <n v="5"/>
    <x v="2"/>
    <n v="1"/>
    <n v="23.2"/>
    <x v="1"/>
    <n v="277.47000000000003"/>
    <n v="0"/>
    <n v="277.47000000000003"/>
  </r>
  <r>
    <s v="COLGATE 3800 DEB."/>
    <s v="Colgate-Palmolive Nederland BV"/>
    <s v="101t"/>
    <n v="101090977498"/>
    <n v="101030167760"/>
    <n v="930"/>
    <s v="Inv Booked"/>
    <s v="2480008109"/>
    <s v="Verkoop"/>
    <n v="200"/>
    <s v="Transport drops"/>
    <s v="9 - verwerkt"/>
    <n v="0"/>
    <m/>
    <d v="2023-05-17T00:00:00"/>
    <s v="DROP"/>
    <s v="0001010909774980110454_005"/>
    <m/>
    <m/>
    <m/>
    <s v="EUR"/>
    <n v="54.4"/>
    <s v="EUR"/>
    <n v="54.4"/>
    <s v="EUR"/>
    <n v="54.4"/>
    <n v="54.4"/>
    <n v="0"/>
    <s v="N"/>
    <n v="1223000529"/>
    <d v="2023-06-15T00:00:00"/>
    <m/>
    <d v="2023-05-17T00:00:00"/>
    <s v="00:00"/>
    <s v="23:59"/>
    <d v="2023-05-17T00:00:00"/>
    <s v="08:00"/>
    <s v="16:00"/>
    <n v="0"/>
    <s v="ce"/>
    <n v="10"/>
    <n v="0.8"/>
    <n v="0"/>
    <s v="Kuehne+Nagel Tiel 3 Standpl"/>
    <s v="De Diepert 5"/>
    <s v="Tiel"/>
    <s v="4004 MA"/>
    <s v="NL"/>
    <x v="27"/>
    <s v="Business Park Stein 192"/>
    <x v="50"/>
    <s v="6181MA"/>
    <s v="NL"/>
    <s v="2480008109"/>
    <s v="0110454_005"/>
    <s v="31V"/>
    <s v="NL001131849B01"/>
    <n v="2"/>
    <n v="0"/>
    <n v="54.4"/>
    <s v="N"/>
    <s v="Peter Appel Transport B.V."/>
    <n v="36744"/>
    <d v="2023-05-17T00:00:00"/>
    <s v="12:31:00"/>
    <n v="0"/>
    <x v="2"/>
    <x v="19"/>
    <n v="5"/>
    <x v="1"/>
    <n v="1"/>
    <n v="0.8"/>
    <x v="0"/>
    <n v="54.4"/>
    <n v="0"/>
    <n v="54.4"/>
  </r>
  <r>
    <s v="COLGATE 3800 DEB."/>
    <s v="Colgate-Palmolive Nederland BV"/>
    <s v="101t"/>
    <n v="101090978561"/>
    <n v="101030167856"/>
    <n v="930"/>
    <s v="Inv Booked"/>
    <s v="2480009795"/>
    <s v="Verkoop"/>
    <n v="170"/>
    <s v="Transport drops zone"/>
    <s v="9 - verwerkt"/>
    <n v="0"/>
    <m/>
    <d v="2023-05-18T00:00:00"/>
    <s v="DROP"/>
    <s v="0001010909785610111122_002"/>
    <m/>
    <m/>
    <m/>
    <s v="EUR"/>
    <n v="99.65"/>
    <s v="EUR"/>
    <n v="99.65"/>
    <s v="EUR"/>
    <n v="99.65"/>
    <n v="99.65"/>
    <n v="0"/>
    <s v="N"/>
    <n v="1223000529"/>
    <d v="2023-06-15T00:00:00"/>
    <m/>
    <d v="2023-05-18T00:00:00"/>
    <s v="00:00"/>
    <s v="23:59"/>
    <d v="2023-05-18T00:00:00"/>
    <s v="08:00"/>
    <s v="08:00"/>
    <n v="14"/>
    <s v="ce"/>
    <n v="9744"/>
    <n v="14.4"/>
    <n v="22"/>
    <s v="Kuehne+Nagel Tiel 3 Standpl"/>
    <s v="De Diepert 5"/>
    <s v="Tiel"/>
    <s v="4004 MA"/>
    <s v="NL"/>
    <x v="14"/>
    <s v="Rood 24"/>
    <x v="17"/>
    <s v="6666LT"/>
    <s v="NL"/>
    <s v="2480009795"/>
    <s v="0111122_002"/>
    <s v="31V"/>
    <s v="NL001131849B01"/>
    <n v="2"/>
    <n v="0"/>
    <n v="99.65"/>
    <s v="N"/>
    <s v="Peter Appel Transport B.V."/>
    <n v="36622"/>
    <d v="2023-05-18T00:00:00"/>
    <s v="07:46:00"/>
    <n v="0"/>
    <x v="3"/>
    <x v="19"/>
    <n v="5"/>
    <x v="15"/>
    <n v="1"/>
    <n v="26.4"/>
    <x v="5"/>
    <n v="182.69"/>
    <n v="0"/>
    <n v="182.69"/>
  </r>
  <r>
    <s v="COLGATE 3800 DEB."/>
    <s v="Colgate-Palmolive Nederland BV"/>
    <s v="101t"/>
    <n v="101090978561"/>
    <n v="101030167893"/>
    <n v="930"/>
    <s v="Inv Booked"/>
    <s v="2480010465"/>
    <s v="Verkoop"/>
    <n v="170"/>
    <s v="Transport drops zone"/>
    <s v="9 - verwerkt"/>
    <n v="0"/>
    <m/>
    <d v="2023-05-18T00:00:00"/>
    <s v="DROP"/>
    <s v="0001010909785610111122_002"/>
    <m/>
    <m/>
    <m/>
    <s v="EUR"/>
    <n v="83.04"/>
    <s v="EUR"/>
    <n v="83.04"/>
    <s v="EUR"/>
    <n v="83.04"/>
    <n v="83.04"/>
    <n v="0"/>
    <s v="N"/>
    <n v="1223000529"/>
    <d v="2023-06-15T00:00:00"/>
    <m/>
    <d v="2023-05-18T00:00:00"/>
    <s v="00:00"/>
    <s v="23:59"/>
    <d v="2023-05-18T00:00:00"/>
    <s v="08:00"/>
    <s v="08:00"/>
    <n v="12"/>
    <s v="ce"/>
    <n v="10598"/>
    <n v="12"/>
    <n v="19"/>
    <s v="Kuehne+Nagel Tiel 3 Standpl"/>
    <s v="De Diepert 5"/>
    <s v="Tiel"/>
    <s v="4004 MA"/>
    <s v="NL"/>
    <x v="14"/>
    <s v="Rood 24"/>
    <x v="17"/>
    <s v="6666LT"/>
    <s v="NL"/>
    <s v="2480010465"/>
    <s v="0111122_002"/>
    <s v="31V"/>
    <s v="NL001131849B01"/>
    <n v="2"/>
    <n v="0"/>
    <n v="83.04"/>
    <s v="N"/>
    <s v="Peter Appel Transport B.V."/>
    <n v="36622"/>
    <d v="2023-05-18T00:00:00"/>
    <s v="07:46:00"/>
    <n v="0"/>
    <x v="3"/>
    <x v="19"/>
    <n v="5"/>
    <x v="15"/>
    <n v="0"/>
    <s v=""/>
    <x v="5"/>
    <s v=""/>
    <n v="0"/>
    <s v=""/>
  </r>
  <r>
    <s v="COLGATE 3800 DEB."/>
    <s v="Colgate-Palmolive Nederland BV"/>
    <s v="101t"/>
    <n v="101090978890"/>
    <n v="101030167845"/>
    <n v="930"/>
    <s v="Inv Booked"/>
    <s v="2480009781"/>
    <s v="Verkoop"/>
    <n v="170"/>
    <s v="Transport drops zone"/>
    <s v="9 - verwerkt"/>
    <n v="0"/>
    <m/>
    <d v="2023-05-19T00:00:00"/>
    <s v="DROP"/>
    <s v="0001010909788900111278_002"/>
    <m/>
    <m/>
    <m/>
    <s v="EUR"/>
    <n v="23.68"/>
    <s v="EUR"/>
    <n v="23.68"/>
    <s v="EUR"/>
    <n v="23.68"/>
    <n v="23.68"/>
    <n v="0"/>
    <s v="N"/>
    <n v="1223000529"/>
    <d v="2023-06-15T00:00:00"/>
    <m/>
    <d v="2023-05-19T00:00:00"/>
    <s v="00:00"/>
    <s v="23:59"/>
    <d v="2023-05-19T00:00:00"/>
    <s v="08:00"/>
    <s v="08:00"/>
    <n v="1.6"/>
    <s v="ce"/>
    <n v="736"/>
    <n v="1.6"/>
    <n v="0"/>
    <s v="Kuehne+Nagel Tiel 3 Standpl"/>
    <s v="De Diepert 5"/>
    <s v="Tiel"/>
    <s v="4004 MA"/>
    <s v="NL"/>
    <x v="29"/>
    <s v="Opaalstraat 15"/>
    <x v="32"/>
    <s v="1812RH"/>
    <s v="NL"/>
    <s v="2480009781"/>
    <s v="0111278_002"/>
    <s v="31V"/>
    <s v="NL001131849B01"/>
    <n v="2"/>
    <n v="0"/>
    <n v="23.68"/>
    <s v="N"/>
    <s v="Peter Appel Transport B.V."/>
    <n v="36622"/>
    <d v="2023-05-19T00:00:00"/>
    <s v="09:00:00"/>
    <n v="0"/>
    <x v="4"/>
    <x v="19"/>
    <n v="5"/>
    <x v="28"/>
    <n v="1"/>
    <n v="13.600000000000001"/>
    <x v="3"/>
    <n v="201.28"/>
    <n v="0"/>
    <n v="201.28"/>
  </r>
  <r>
    <s v="COLGATE 3800 DEB."/>
    <s v="Colgate-Palmolive Nederland BV"/>
    <s v="101t"/>
    <n v="101090978415"/>
    <n v="101030167846"/>
    <n v="930"/>
    <s v="Inv Booked"/>
    <s v="2480009784"/>
    <s v="Verkoop"/>
    <n v="170"/>
    <s v="Transport drops zone"/>
    <s v="9 - verwerkt"/>
    <n v="0"/>
    <m/>
    <d v="2023-05-19T00:00:00"/>
    <s v="DROP"/>
    <s v="0001010909784150110977_002"/>
    <m/>
    <m/>
    <m/>
    <s v="EUR"/>
    <n v="317.52"/>
    <s v="EUR"/>
    <n v="317.52"/>
    <s v="EUR"/>
    <n v="317.52"/>
    <n v="317.52"/>
    <n v="0"/>
    <s v="N"/>
    <n v="1223000529"/>
    <d v="2023-06-15T00:00:00"/>
    <m/>
    <d v="2023-05-19T00:00:00"/>
    <s v="00:00"/>
    <s v="23:59"/>
    <d v="2023-05-19T00:00:00"/>
    <s v="11:00"/>
    <s v="11:00"/>
    <n v="24"/>
    <s v="ce"/>
    <n v="21326"/>
    <n v="24"/>
    <n v="40"/>
    <s v="Kuehne+Nagel Tiel 3 Standpl"/>
    <s v="De Diepert 5"/>
    <s v="Tiel"/>
    <s v="4004 MA"/>
    <s v="NL"/>
    <x v="50"/>
    <s v="Fahrenheitweg 24"/>
    <x v="1"/>
    <s v="6101WR"/>
    <s v="NL"/>
    <s v="2480009784"/>
    <s v="0110977_002"/>
    <s v="31V"/>
    <s v="NL001131849B01"/>
    <n v="2"/>
    <n v="0"/>
    <n v="317.52"/>
    <s v="N"/>
    <s v="Peter Appel Transport B.V."/>
    <n v="36622"/>
    <d v="2023-05-19T00:00:00"/>
    <s v="11:28:00"/>
    <n v="0"/>
    <x v="4"/>
    <x v="19"/>
    <n v="5"/>
    <x v="1"/>
    <n v="1"/>
    <n v="24"/>
    <x v="1"/>
    <n v="317.52"/>
    <n v="0"/>
    <n v="317.52"/>
  </r>
  <r>
    <s v="COLGATE 3800 DEB."/>
    <s v="Colgate-Palmolive Nederland BV"/>
    <s v="101t"/>
    <n v="101090978408"/>
    <n v="101030167847"/>
    <n v="930"/>
    <s v="Inv Booked"/>
    <s v="2480009783"/>
    <s v="Verkoop"/>
    <n v="170"/>
    <s v="Transport drops zone"/>
    <s v="9 - verwerkt"/>
    <n v="0"/>
    <m/>
    <d v="2023-05-19T00:00:00"/>
    <s v="DROP"/>
    <s v="0001010909784080110971_007"/>
    <m/>
    <m/>
    <m/>
    <s v="EUR"/>
    <n v="46.85"/>
    <s v="EUR"/>
    <n v="46.85"/>
    <s v="EUR"/>
    <n v="46.85"/>
    <n v="46.85"/>
    <n v="0"/>
    <s v="N"/>
    <n v="1223000529"/>
    <d v="2023-06-15T00:00:00"/>
    <m/>
    <d v="2023-05-19T00:00:00"/>
    <s v="00:00"/>
    <s v="23:59"/>
    <d v="2023-05-19T00:00:00"/>
    <s v="11:00"/>
    <s v="11:00"/>
    <n v="3.2"/>
    <s v="ce"/>
    <n v="1830"/>
    <n v="3.2"/>
    <n v="2"/>
    <s v="Kuehne+Nagel Tiel 3 Standpl"/>
    <s v="De Diepert 5"/>
    <s v="Tiel"/>
    <s v="4004 MA"/>
    <s v="NL"/>
    <x v="79"/>
    <s v="Keltenweg 30"/>
    <x v="58"/>
    <s v="5342 LP"/>
    <s v="NL"/>
    <s v="2480009783"/>
    <s v="0110971_007"/>
    <s v="31V"/>
    <s v="NL001131849B01"/>
    <n v="2"/>
    <n v="0"/>
    <n v="46.85"/>
    <s v="N"/>
    <s v="Peter Appel Transport B.V."/>
    <n v="36622"/>
    <d v="2023-05-19T00:00:00"/>
    <s v="13:25:00"/>
    <n v="0"/>
    <x v="4"/>
    <x v="19"/>
    <n v="5"/>
    <x v="42"/>
    <n v="1"/>
    <n v="4"/>
    <x v="3"/>
    <n v="58.56"/>
    <n v="0"/>
    <n v="58.56"/>
  </r>
  <r>
    <s v="COLGATE 3800 DEB."/>
    <s v="Colgate-Palmolive Nederland BV"/>
    <s v="101t"/>
    <n v="101090978890"/>
    <n v="101030167849"/>
    <n v="930"/>
    <s v="Inv Booked"/>
    <s v="2480009787"/>
    <s v="Verkoop"/>
    <n v="170"/>
    <s v="Transport drops zone"/>
    <s v="9 - verwerkt"/>
    <n v="0"/>
    <m/>
    <d v="2023-05-19T00:00:00"/>
    <s v="DROP"/>
    <s v="0001010909788900111278_002"/>
    <m/>
    <m/>
    <m/>
    <s v="EUR"/>
    <n v="71.040000000000006"/>
    <s v="EUR"/>
    <n v="71.040000000000006"/>
    <s v="EUR"/>
    <n v="71.040000000000006"/>
    <n v="71.040000000000006"/>
    <n v="0"/>
    <s v="N"/>
    <n v="1223000529"/>
    <d v="2023-06-15T00:00:00"/>
    <m/>
    <d v="2023-05-19T00:00:00"/>
    <s v="00:00"/>
    <s v="23:59"/>
    <d v="2023-05-19T00:00:00"/>
    <s v="09:00"/>
    <s v="09:00"/>
    <n v="4.8"/>
    <s v="ce"/>
    <n v="2698"/>
    <n v="4.8"/>
    <n v="3"/>
    <s v="Kuehne+Nagel Tiel 3 Standpl"/>
    <s v="De Diepert 5"/>
    <s v="Tiel"/>
    <s v="4004 MA"/>
    <s v="NL"/>
    <x v="48"/>
    <s v="OPAALSTRAAT  2"/>
    <x v="32"/>
    <s v="1812 RH"/>
    <s v="NL"/>
    <s v="2480009787"/>
    <s v="0111278_002"/>
    <s v="31V"/>
    <s v="NL001131849B01"/>
    <n v="2"/>
    <n v="0"/>
    <n v="71.040000000000006"/>
    <s v="N"/>
    <s v="Peter Appel Transport B.V."/>
    <n v="36622"/>
    <d v="2023-05-19T00:00:00"/>
    <s v="11:07:00"/>
    <n v="0"/>
    <x v="4"/>
    <x v="19"/>
    <n v="5"/>
    <x v="28"/>
    <n v="0"/>
    <s v=""/>
    <x v="3"/>
    <s v=""/>
    <n v="0"/>
    <s v=""/>
  </r>
  <r>
    <s v="COLGATE 3800 DEB."/>
    <s v="Colgate-Palmolive Nederland BV"/>
    <s v="101t"/>
    <n v="101090978408"/>
    <n v="101030167850"/>
    <n v="930"/>
    <s v="Inv Booked"/>
    <s v="2480009789"/>
    <s v="Verkoop"/>
    <n v="170"/>
    <s v="Transport drops zone"/>
    <s v="9 - verwerkt"/>
    <n v="0"/>
    <m/>
    <d v="2023-05-19T00:00:00"/>
    <s v="DROP"/>
    <s v="0001010909784080110971_007"/>
    <m/>
    <m/>
    <m/>
    <s v="EUR"/>
    <n v="11.71"/>
    <s v="EUR"/>
    <n v="11.71"/>
    <s v="EUR"/>
    <n v="11.71"/>
    <n v="11.71"/>
    <n v="0"/>
    <s v="N"/>
    <n v="1223000529"/>
    <d v="2023-06-15T00:00:00"/>
    <m/>
    <d v="2023-05-19T00:00:00"/>
    <s v="00:00"/>
    <s v="23:59"/>
    <d v="2023-05-19T00:00:00"/>
    <s v="11:00"/>
    <s v="11:00"/>
    <n v="0.8"/>
    <s v="ce"/>
    <n v="162"/>
    <n v="0.8"/>
    <n v="0"/>
    <s v="Kuehne+Nagel Tiel 3 Standpl"/>
    <s v="De Diepert 5"/>
    <s v="Tiel"/>
    <s v="4004 MA"/>
    <s v="NL"/>
    <x v="79"/>
    <s v="Keltenweg 30"/>
    <x v="58"/>
    <s v="5342 LP"/>
    <s v="NL"/>
    <s v="2480009789"/>
    <s v="0110971_007"/>
    <s v="31V"/>
    <s v="NL001131849B01"/>
    <n v="2"/>
    <n v="0"/>
    <n v="11.71"/>
    <s v="N"/>
    <s v="Peter Appel Transport B.V."/>
    <n v="36622"/>
    <d v="2023-05-19T00:00:00"/>
    <s v="13:25:00"/>
    <n v="85"/>
    <x v="4"/>
    <x v="19"/>
    <n v="5"/>
    <x v="42"/>
    <n v="0"/>
    <s v=""/>
    <x v="3"/>
    <s v=""/>
    <n v="0"/>
    <s v=""/>
  </r>
  <r>
    <s v="COLGATE 3800 DEB."/>
    <s v="Colgate-Palmolive Nederland BV"/>
    <s v="101t"/>
    <n v="101090978408"/>
    <n v="101030167861"/>
    <n v="930"/>
    <s v="Inv Booked"/>
    <s v="2480009852"/>
    <s v="Verkoop"/>
    <n v="170"/>
    <s v="Transport drops zone"/>
    <s v="9 - verwerkt"/>
    <n v="0"/>
    <m/>
    <d v="2023-05-19T00:00:00"/>
    <s v="DROP"/>
    <s v="0001010909784080110971_004"/>
    <m/>
    <m/>
    <m/>
    <s v="EUR"/>
    <n v="97.72"/>
    <s v="EUR"/>
    <n v="97.72"/>
    <s v="EUR"/>
    <n v="97.72"/>
    <n v="97.72"/>
    <n v="0"/>
    <s v="N"/>
    <n v="1223000529"/>
    <d v="2023-06-15T00:00:00"/>
    <m/>
    <d v="2023-05-19T00:00:00"/>
    <s v="00:00"/>
    <s v="23:59"/>
    <d v="2023-05-19T00:00:00"/>
    <s v="08:30"/>
    <s v="17:00"/>
    <n v="5.6"/>
    <s v="ce"/>
    <n v="3847"/>
    <n v="5.6"/>
    <n v="4"/>
    <s v="Kuehne+Nagel Tiel 3 Standpl"/>
    <s v="De Diepert 5"/>
    <s v="Tiel"/>
    <s v="4004 MA"/>
    <s v="NL"/>
    <x v="60"/>
    <s v="Orionweg 6"/>
    <x v="47"/>
    <s v="4782 SC"/>
    <s v="NL"/>
    <s v="2480009852"/>
    <s v="0110971_004"/>
    <s v="31V"/>
    <s v="NL001131849B01"/>
    <n v="2"/>
    <n v="0"/>
    <n v="97.72"/>
    <s v="N"/>
    <s v="Peter Appel Transport B.V."/>
    <n v="36622"/>
    <d v="2023-05-19T00:00:00"/>
    <s v="13:21:00"/>
    <n v="0"/>
    <x v="4"/>
    <x v="19"/>
    <n v="5"/>
    <x v="29"/>
    <n v="1"/>
    <n v="5.6"/>
    <x v="0"/>
    <n v="97.72"/>
    <n v="0"/>
    <n v="97.72"/>
  </r>
  <r>
    <s v="COLGATE 3800 DEB."/>
    <s v="Colgate-Palmolive Nederland BV"/>
    <s v="101t"/>
    <n v="101090978410"/>
    <n v="101030167858"/>
    <n v="930"/>
    <s v="Inv Booked"/>
    <s v="2480009797"/>
    <s v="Verkoop"/>
    <n v="170"/>
    <s v="Transport drops zone"/>
    <s v="9 - verwerkt"/>
    <n v="0"/>
    <m/>
    <d v="2023-05-19T00:00:00"/>
    <s v="DROP"/>
    <s v="0001010909784100110973_002"/>
    <m/>
    <m/>
    <m/>
    <s v="EUR"/>
    <n v="86.72"/>
    <s v="EUR"/>
    <n v="86.72"/>
    <s v="EUR"/>
    <n v="86.72"/>
    <n v="86.72"/>
    <n v="0"/>
    <s v="N"/>
    <n v="1223000529"/>
    <d v="2023-06-15T00:00:00"/>
    <m/>
    <d v="2023-05-19T00:00:00"/>
    <s v="00:00"/>
    <s v="23:59"/>
    <d v="2023-05-19T00:00:00"/>
    <s v="07:00"/>
    <s v="10:00"/>
    <n v="8"/>
    <s v="ce"/>
    <n v="3442"/>
    <n v="8"/>
    <n v="8"/>
    <s v="Kuehne+Nagel Tiel 3 Standpl"/>
    <s v="De Diepert 5"/>
    <s v="Tiel"/>
    <s v="4004 MA"/>
    <s v="NL"/>
    <x v="10"/>
    <s v="Slego 1a"/>
    <x v="13"/>
    <s v="1046BM"/>
    <s v="NL"/>
    <s v="2480009797"/>
    <s v="0110973_002"/>
    <s v="31V"/>
    <s v="NL001131849B01"/>
    <n v="2"/>
    <n v="0"/>
    <n v="86.72"/>
    <s v="N"/>
    <s v="Peter Appel Transport B.V."/>
    <n v="36622"/>
    <d v="2023-05-19T00:00:00"/>
    <s v="08:37:00"/>
    <n v="0"/>
    <x v="4"/>
    <x v="19"/>
    <n v="5"/>
    <x v="11"/>
    <n v="1"/>
    <n v="20"/>
    <x v="0"/>
    <n v="216.8"/>
    <n v="0"/>
    <n v="216.8"/>
  </r>
  <r>
    <s v="COLGATE 3800 DEB."/>
    <s v="Colgate-Palmolive Nederland BV"/>
    <s v="101t"/>
    <n v="101090978412"/>
    <n v="101030167859"/>
    <n v="930"/>
    <s v="Inv Booked"/>
    <s v="2480009788"/>
    <s v="Verkoop"/>
    <n v="170"/>
    <s v="Transport drops zone"/>
    <s v="9 - verwerkt"/>
    <n v="0"/>
    <m/>
    <d v="2023-05-19T00:00:00"/>
    <s v="DROP"/>
    <s v="0001010909784120110974_006"/>
    <m/>
    <m/>
    <m/>
    <s v="EUR"/>
    <n v="71.069999999999993"/>
    <s v="EUR"/>
    <n v="71.069999999999993"/>
    <s v="EUR"/>
    <n v="71.069999999999993"/>
    <n v="71.069999999999993"/>
    <n v="0"/>
    <s v="N"/>
    <n v="1223000529"/>
    <d v="2023-06-15T00:00:00"/>
    <m/>
    <d v="2023-05-19T00:00:00"/>
    <s v="00:00"/>
    <s v="23:59"/>
    <d v="2023-05-19T00:00:00"/>
    <s v="12:00"/>
    <s v="12:00"/>
    <n v="3.2"/>
    <s v="ce"/>
    <n v="2263"/>
    <n v="3.2"/>
    <n v="3"/>
    <s v="Kuehne+Nagel Tiel 3 Standpl"/>
    <s v="De Diepert 5"/>
    <s v="Tiel"/>
    <s v="4004 MA"/>
    <s v="NL"/>
    <x v="25"/>
    <s v="Hollandweg 30"/>
    <x v="4"/>
    <s v="2665 MT"/>
    <s v="NL"/>
    <s v="2480009788"/>
    <s v="0110974_006"/>
    <s v="31V"/>
    <s v="NL001131849B01"/>
    <n v="2"/>
    <n v="0"/>
    <n v="71.069999999999993"/>
    <s v="N"/>
    <s v="Peter Appel Transport B.V."/>
    <n v="36622"/>
    <d v="2023-05-19T00:00:00"/>
    <s v="12:28:00"/>
    <n v="0"/>
    <x v="4"/>
    <x v="19"/>
    <n v="5"/>
    <x v="4"/>
    <n v="1"/>
    <n v="3.2"/>
    <x v="0"/>
    <n v="71.069999999999993"/>
    <n v="0"/>
    <n v="71.069999999999993"/>
  </r>
  <r>
    <s v="COLGATE 3800 DEB."/>
    <s v="Colgate-Palmolive Nederland BV"/>
    <s v="101t"/>
    <n v="101090978408"/>
    <n v="101030167860"/>
    <n v="930"/>
    <s v="Inv Booked"/>
    <s v="2480009793"/>
    <s v="Verkoop"/>
    <n v="170"/>
    <s v="Transport drops zone"/>
    <s v="9 - verwerkt"/>
    <n v="0"/>
    <m/>
    <d v="2023-05-19T00:00:00"/>
    <s v="DROP"/>
    <s v="0001010909784080110971_002"/>
    <m/>
    <m/>
    <m/>
    <s v="EUR"/>
    <n v="66.89"/>
    <s v="EUR"/>
    <n v="66.89"/>
    <s v="EUR"/>
    <n v="66.89"/>
    <n v="66.89"/>
    <n v="0"/>
    <s v="N"/>
    <n v="1223000529"/>
    <d v="2023-06-15T00:00:00"/>
    <m/>
    <d v="2023-05-19T00:00:00"/>
    <s v="00:00"/>
    <s v="23:59"/>
    <d v="2023-05-19T00:00:00"/>
    <s v="05:00"/>
    <s v="06:00"/>
    <n v="7.2"/>
    <s v="ce"/>
    <n v="4981"/>
    <n v="7.2"/>
    <n v="8"/>
    <s v="Kuehne+Nagel Tiel 3 Standpl"/>
    <s v="De Diepert 5"/>
    <s v="Tiel"/>
    <s v="4004 MA"/>
    <s v="NL"/>
    <x v="2"/>
    <s v="Randweg 2"/>
    <x v="6"/>
    <s v="4191 NN"/>
    <s v="NL"/>
    <s v="2480009793"/>
    <s v="0110971_002"/>
    <s v="31V"/>
    <s v="NL001131849B01"/>
    <n v="2"/>
    <n v="0"/>
    <n v="66.89"/>
    <s v="N"/>
    <s v="Peter Appel Transport B.V."/>
    <n v="36622"/>
    <d v="2023-05-19T00:00:00"/>
    <s v="06:46:00"/>
    <n v="0"/>
    <x v="4"/>
    <x v="19"/>
    <n v="5"/>
    <x v="6"/>
    <n v="1"/>
    <n v="7.2"/>
    <x v="2"/>
    <n v="66.89"/>
    <n v="0"/>
    <n v="66.89"/>
  </r>
  <r>
    <s v="COLGATE 3800 DEB."/>
    <s v="Colgate-Palmolive Nederland BV"/>
    <s v="101t"/>
    <n v="101090978411"/>
    <n v="101030167853"/>
    <n v="930"/>
    <s v="Inv Booked"/>
    <s v="2480009786"/>
    <s v="Verkoop"/>
    <n v="170"/>
    <s v="Transport drops zone"/>
    <s v="9 - verwerkt"/>
    <n v="0"/>
    <m/>
    <d v="2023-05-19T00:00:00"/>
    <s v="DROP"/>
    <s v="0001010909784110110972_002"/>
    <m/>
    <m/>
    <m/>
    <s v="EUR"/>
    <n v="323.39"/>
    <s v="EUR"/>
    <n v="323.39"/>
    <s v="EUR"/>
    <n v="323.39"/>
    <n v="323.39"/>
    <n v="0"/>
    <s v="N"/>
    <n v="1223000529"/>
    <d v="2023-06-15T00:00:00"/>
    <m/>
    <d v="2023-05-19T00:00:00"/>
    <s v="00:00"/>
    <s v="23:59"/>
    <d v="2023-05-19T00:00:00"/>
    <s v="07:00"/>
    <s v="07:00"/>
    <n v="24.8"/>
    <s v="ce"/>
    <n v="22133"/>
    <n v="24.8"/>
    <n v="42"/>
    <s v="Kuehne+Nagel Tiel 3 Standpl"/>
    <s v="De Diepert 5"/>
    <s v="Tiel"/>
    <s v="4004 MA"/>
    <s v="NL"/>
    <x v="50"/>
    <s v="Fahrenheitweg 24"/>
    <x v="1"/>
    <s v="6101WR"/>
    <s v="NL"/>
    <s v="2480009786"/>
    <s v="0110972_002"/>
    <s v="31V"/>
    <s v="NL001131849B01"/>
    <n v="2"/>
    <n v="0"/>
    <n v="323.39"/>
    <s v="N"/>
    <s v="Peter Appel Transport B.V."/>
    <n v="36622"/>
    <d v="2023-05-19T00:00:00"/>
    <s v="07:27:00"/>
    <n v="0"/>
    <x v="4"/>
    <x v="19"/>
    <n v="5"/>
    <x v="1"/>
    <n v="1"/>
    <n v="24.8"/>
    <x v="1"/>
    <n v="323.39"/>
    <n v="0"/>
    <n v="323.39"/>
  </r>
  <r>
    <s v="COLGATE 3800 DEB."/>
    <s v="Colgate-Palmolive Nederland BV"/>
    <s v="101t"/>
    <n v="101090978911"/>
    <n v="101030167854"/>
    <n v="930"/>
    <s v="Inv Booked"/>
    <s v="2480009790"/>
    <s v="Verkoop"/>
    <n v="170"/>
    <s v="Transport drops zone"/>
    <s v="9 - verwerkt"/>
    <n v="0"/>
    <m/>
    <d v="2023-05-19T00:00:00"/>
    <s v="DROP"/>
    <s v="0001010909789110111303_003"/>
    <m/>
    <m/>
    <m/>
    <s v="EUR"/>
    <n v="29.83"/>
    <s v="EUR"/>
    <n v="29.83"/>
    <s v="EUR"/>
    <n v="29.83"/>
    <n v="29.83"/>
    <n v="0"/>
    <s v="N"/>
    <n v="1223000529"/>
    <d v="2023-06-15T00:00:00"/>
    <m/>
    <d v="2023-05-19T00:00:00"/>
    <s v="00:00"/>
    <s v="23:59"/>
    <d v="2023-05-19T00:00:00"/>
    <s v="14:00"/>
    <s v="14:00"/>
    <n v="0.8"/>
    <s v="ce"/>
    <n v="100"/>
    <n v="0.8"/>
    <n v="0"/>
    <s v="Kuehne+Nagel Tiel 3 Standpl"/>
    <s v="De Diepert 5"/>
    <s v="Tiel"/>
    <s v="4004 MA"/>
    <s v="NL"/>
    <x v="22"/>
    <s v="Basisweg 7"/>
    <x v="25"/>
    <s v="1951NG"/>
    <s v="NL"/>
    <s v="2480009790"/>
    <s v="0111303_003"/>
    <s v="31V"/>
    <s v="NL001131849B01"/>
    <n v="2"/>
    <n v="0"/>
    <n v="29.83"/>
    <s v="N"/>
    <s v="Peter Appel Transport B.V."/>
    <n v="36622"/>
    <d v="2023-05-19T00:00:00"/>
    <s v="15:29:00"/>
    <n v="0"/>
    <x v="4"/>
    <x v="19"/>
    <n v="5"/>
    <x v="17"/>
    <n v="1"/>
    <n v="0.8"/>
    <x v="0"/>
    <n v="29.83"/>
    <n v="0"/>
    <n v="29.83"/>
  </r>
  <r>
    <s v="COLGATE 3800 DEB."/>
    <s v="Colgate-Palmolive Nederland BV"/>
    <s v="101t"/>
    <n v="101090978890"/>
    <n v="101030167855"/>
    <n v="930"/>
    <s v="Inv Booked"/>
    <s v="2480009796"/>
    <s v="Verkoop"/>
    <n v="170"/>
    <s v="Transport drops zone"/>
    <s v="9 - verwerkt"/>
    <n v="0"/>
    <m/>
    <d v="2023-05-19T00:00:00"/>
    <s v="DROP"/>
    <s v="0001010909788900111278_002"/>
    <m/>
    <m/>
    <m/>
    <s v="EUR"/>
    <n v="106.56"/>
    <s v="EUR"/>
    <n v="106.56"/>
    <s v="EUR"/>
    <n v="106.56"/>
    <n v="106.56"/>
    <n v="0"/>
    <s v="N"/>
    <n v="1223000529"/>
    <d v="2023-06-15T00:00:00"/>
    <m/>
    <d v="2023-05-19T00:00:00"/>
    <s v="00:00"/>
    <s v="23:59"/>
    <d v="2023-05-19T00:00:00"/>
    <s v="08:00"/>
    <s v="08:00"/>
    <n v="7.2"/>
    <s v="ce"/>
    <n v="5989"/>
    <n v="7.2"/>
    <n v="9"/>
    <s v="Kuehne+Nagel Tiel 3 Standpl"/>
    <s v="De Diepert 5"/>
    <s v="Tiel"/>
    <s v="4004 MA"/>
    <s v="NL"/>
    <x v="29"/>
    <s v="Opaalstraat 15"/>
    <x v="32"/>
    <s v="1812RH"/>
    <s v="NL"/>
    <s v="2480009796"/>
    <s v="0111278_002"/>
    <s v="31V"/>
    <s v="NL001131849B01"/>
    <n v="2"/>
    <n v="0"/>
    <n v="106.56"/>
    <s v="N"/>
    <s v="Peter Appel Transport B.V."/>
    <n v="36622"/>
    <d v="2023-05-19T00:00:00"/>
    <s v="09:00:00"/>
    <n v="0"/>
    <x v="4"/>
    <x v="19"/>
    <n v="5"/>
    <x v="28"/>
    <n v="0"/>
    <s v=""/>
    <x v="3"/>
    <s v=""/>
    <n v="0"/>
    <s v=""/>
  </r>
  <r>
    <s v="COLGATE 3800 DEB."/>
    <s v="Colgate-Palmolive Nederland BV"/>
    <s v="101t"/>
    <n v="101090978410"/>
    <n v="101030167852"/>
    <n v="930"/>
    <s v="Inv Booked"/>
    <s v="2480009791"/>
    <s v="Verkoop"/>
    <n v="170"/>
    <s v="Transport drops zone"/>
    <s v="9 - verwerkt"/>
    <n v="0"/>
    <m/>
    <d v="2023-05-19T00:00:00"/>
    <s v="DROP"/>
    <s v="0001010909784100110973_002"/>
    <m/>
    <m/>
    <m/>
    <s v="EUR"/>
    <n v="130.08000000000001"/>
    <s v="EUR"/>
    <n v="130.08000000000001"/>
    <s v="EUR"/>
    <n v="130.08000000000001"/>
    <n v="130.08000000000001"/>
    <n v="0"/>
    <s v="N"/>
    <n v="1223000529"/>
    <d v="2023-06-15T00:00:00"/>
    <m/>
    <d v="2023-05-19T00:00:00"/>
    <s v="00:00"/>
    <s v="23:59"/>
    <d v="2023-05-19T00:00:00"/>
    <s v="07:00"/>
    <s v="10:00"/>
    <n v="12"/>
    <s v="ce"/>
    <n v="14986"/>
    <n v="12"/>
    <n v="23"/>
    <s v="Kuehne+Nagel Tiel 3 Standpl"/>
    <s v="De Diepert 5"/>
    <s v="Tiel"/>
    <s v="4004 MA"/>
    <s v="NL"/>
    <x v="12"/>
    <s v="SLEGO 1"/>
    <x v="13"/>
    <s v="1046 BM"/>
    <s v="NL"/>
    <s v="2480009791"/>
    <s v="0110973_002"/>
    <s v="31V"/>
    <s v="NL001131849B01"/>
    <n v="2"/>
    <n v="0"/>
    <n v="130.08000000000001"/>
    <s v="N"/>
    <s v="Peter Appel Transport B.V."/>
    <n v="36622"/>
    <d v="2023-05-19T00:00:00"/>
    <s v="08:37:00"/>
    <n v="0"/>
    <x v="4"/>
    <x v="19"/>
    <n v="5"/>
    <x v="11"/>
    <n v="0"/>
    <s v=""/>
    <x v="0"/>
    <s v=""/>
    <n v="0"/>
    <s v=""/>
  </r>
  <r>
    <s v="COLGATE 3800 DEB."/>
    <s v="Colgate-Palmolive Nederland BV"/>
    <s v="101t"/>
    <n v="101090978911"/>
    <n v="101030167857"/>
    <n v="930"/>
    <s v="Inv Booked"/>
    <s v="2480009794"/>
    <s v="Verkoop"/>
    <n v="170"/>
    <s v="Transport drops zone"/>
    <s v="9 - verwerkt"/>
    <n v="0"/>
    <m/>
    <d v="2023-05-19T00:00:00"/>
    <s v="DROP"/>
    <s v="0001010909789110111303_002"/>
    <m/>
    <m/>
    <m/>
    <s v="EUR"/>
    <n v="200.33"/>
    <s v="EUR"/>
    <n v="200.33"/>
    <s v="EUR"/>
    <n v="200.33"/>
    <n v="200.33"/>
    <n v="0"/>
    <s v="N"/>
    <n v="1223000529"/>
    <d v="2023-06-15T00:00:00"/>
    <m/>
    <d v="2023-05-19T00:00:00"/>
    <s v="00:00"/>
    <s v="23:59"/>
    <d v="2023-05-19T00:00:00"/>
    <s v="12:00"/>
    <s v="13:00"/>
    <n v="13.6"/>
    <s v="ce"/>
    <n v="7495"/>
    <n v="13.6"/>
    <n v="7"/>
    <s v="Kuehne+Nagel Tiel 3 Standpl"/>
    <s v="De Diepert 5"/>
    <s v="Tiel"/>
    <s v="4004 MA"/>
    <s v="NL"/>
    <x v="16"/>
    <s v="Rijnland 4"/>
    <x v="19"/>
    <s v="1948RL"/>
    <s v="NL"/>
    <s v="2480009794"/>
    <s v="0111303_002"/>
    <s v="31V"/>
    <s v="NL001131849B01"/>
    <n v="2"/>
    <n v="0"/>
    <n v="200.33"/>
    <s v="N"/>
    <s v="Peter Appel Transport B.V."/>
    <n v="36622"/>
    <d v="2023-05-19T00:00:00"/>
    <s v="13:47:00"/>
    <n v="0"/>
    <x v="4"/>
    <x v="19"/>
    <n v="5"/>
    <x v="17"/>
    <n v="1"/>
    <n v="13.6"/>
    <x v="0"/>
    <n v="200.33"/>
    <n v="0"/>
    <n v="200.33"/>
  </r>
  <r>
    <s v="COLGATE 3800 DEB."/>
    <s v="Colgate-Palmolive Nederland BV"/>
    <s v="101t"/>
    <n v="101090978408"/>
    <n v="101030167851"/>
    <n v="930"/>
    <s v="Inv Booked"/>
    <s v="2480009782"/>
    <s v="Verkoop"/>
    <n v="170"/>
    <s v="Transport drops zone"/>
    <s v="9 - verwerkt"/>
    <n v="0"/>
    <m/>
    <d v="2023-05-19T00:00:00"/>
    <s v="DROP"/>
    <s v="0001010909784080110971_008"/>
    <m/>
    <m/>
    <m/>
    <s v="EUR"/>
    <n v="67.22"/>
    <s v="EUR"/>
    <n v="67.22"/>
    <s v="EUR"/>
    <n v="67.22"/>
    <n v="67.22"/>
    <n v="0"/>
    <s v="N"/>
    <n v="1223000529"/>
    <d v="2023-06-15T00:00:00"/>
    <m/>
    <d v="2023-05-19T00:00:00"/>
    <s v="00:00"/>
    <s v="23:59"/>
    <d v="2023-05-19T00:00:00"/>
    <s v="11:15"/>
    <s v="11:15"/>
    <n v="2.4"/>
    <s v="ce"/>
    <n v="1016"/>
    <n v="2.4"/>
    <n v="0"/>
    <s v="Kuehne+Nagel Tiel 3 Standpl"/>
    <s v="De Diepert 5"/>
    <s v="Tiel"/>
    <s v="4004 MA"/>
    <s v="NL"/>
    <x v="42"/>
    <s v="Industriestraat 67"/>
    <x v="41"/>
    <s v="7482EW"/>
    <s v="NL"/>
    <s v="2480009782"/>
    <s v="0110971_008"/>
    <s v="31V"/>
    <s v="NL001131849B01"/>
    <n v="2"/>
    <n v="0"/>
    <n v="67.22"/>
    <s v="N"/>
    <s v="Peter Appel Transport B.V."/>
    <n v="36622"/>
    <d v="2023-05-19T00:00:00"/>
    <s v="10:34:00"/>
    <n v="0"/>
    <x v="4"/>
    <x v="19"/>
    <n v="5"/>
    <x v="30"/>
    <n v="1"/>
    <n v="2.4"/>
    <x v="3"/>
    <n v="67.22"/>
    <n v="0"/>
    <n v="67.22"/>
  </r>
  <r>
    <s v="COLGATE 3800 DEB."/>
    <s v="Colgate-Palmolive Nederland BV"/>
    <s v="101t"/>
    <n v="101090978408"/>
    <n v="101030167848"/>
    <n v="930"/>
    <s v="Inv Booked"/>
    <s v="2480009785"/>
    <s v="Verkoop"/>
    <n v="170"/>
    <s v="Transport drops zone"/>
    <s v="9 - verwerkt"/>
    <n v="0"/>
    <m/>
    <d v="2023-05-19T00:00:00"/>
    <s v="DROP"/>
    <s v="0001010909784080110971_006"/>
    <m/>
    <m/>
    <m/>
    <s v="EUR"/>
    <n v="77.760000000000005"/>
    <s v="EUR"/>
    <n v="77.760000000000005"/>
    <s v="EUR"/>
    <n v="77.760000000000005"/>
    <n v="77.760000000000005"/>
    <n v="0"/>
    <s v="N"/>
    <n v="1223000529"/>
    <d v="2023-06-15T00:00:00"/>
    <m/>
    <d v="2023-05-19T00:00:00"/>
    <s v="00:00"/>
    <s v="23:59"/>
    <d v="2023-05-19T00:00:00"/>
    <s v="10:00"/>
    <s v="10:00"/>
    <n v="3.2"/>
    <s v="ce"/>
    <n v="1766"/>
    <n v="3.2"/>
    <n v="2"/>
    <s v="Kuehne+Nagel Tiel 3 Standpl"/>
    <s v="De Diepert 5"/>
    <s v="Tiel"/>
    <s v="4004 MA"/>
    <s v="NL"/>
    <x v="32"/>
    <s v="Afrikastraat 10"/>
    <x v="34"/>
    <s v="6014CG"/>
    <s v="NL"/>
    <s v="2480009785"/>
    <s v="0110971_006"/>
    <s v="31V"/>
    <s v="NL001131849B01"/>
    <n v="2"/>
    <n v="0"/>
    <n v="77.760000000000005"/>
    <s v="N"/>
    <s v="Peter Appel Transport B.V."/>
    <n v="36622"/>
    <d v="2023-05-19T00:00:00"/>
    <s v="10:25:00"/>
    <n v="0"/>
    <x v="4"/>
    <x v="19"/>
    <n v="5"/>
    <x v="23"/>
    <n v="1"/>
    <n v="3.2"/>
    <x v="3"/>
    <n v="77.760000000000005"/>
    <n v="0"/>
    <n v="77.760000000000005"/>
  </r>
  <r>
    <s v="COLGATE 3800 DEB."/>
    <s v="Colgate-Palmolive Nederland BV"/>
    <s v="101t"/>
    <n v="101090979395"/>
    <n v="101030167952"/>
    <n v="930"/>
    <s v="Inv Booked"/>
    <s v="2480010798"/>
    <s v="Verkoop"/>
    <n v="170"/>
    <s v="Transport drops zone"/>
    <s v="9 - verwerkt"/>
    <n v="0"/>
    <m/>
    <d v="2023-05-20T00:00:00"/>
    <s v="DROP"/>
    <s v="0001010909793950111626_002"/>
    <m/>
    <m/>
    <m/>
    <s v="EUR"/>
    <n v="213.58"/>
    <s v="EUR"/>
    <n v="213.58"/>
    <s v="EUR"/>
    <n v="213.58"/>
    <n v="213.58"/>
    <n v="0"/>
    <s v="N"/>
    <n v="1223000529"/>
    <d v="2023-06-15T00:00:00"/>
    <m/>
    <d v="2023-05-20T00:00:00"/>
    <s v="00:00"/>
    <s v="23:59"/>
    <d v="2023-05-20T00:00:00"/>
    <s v="10:00"/>
    <s v="11:00"/>
    <n v="26"/>
    <s v="ce"/>
    <n v="9584"/>
    <n v="26.4"/>
    <n v="20"/>
    <s v="Kuehne+Nagel Tiel 3 Standpl"/>
    <s v="De Diepert 5"/>
    <s v="Tiel"/>
    <s v="4004 MA"/>
    <s v="NL"/>
    <x v="24"/>
    <s v="Ravenswade 14"/>
    <x v="26"/>
    <s v="3439 LD"/>
    <s v="NL"/>
    <s v="2480010798"/>
    <s v="0111626_002"/>
    <s v="31V"/>
    <s v="NL001131849B01"/>
    <n v="2"/>
    <n v="0"/>
    <n v="213.58"/>
    <s v="N"/>
    <s v="Peter Appel Transport B.V."/>
    <n v="36622"/>
    <d v="2023-05-20T00:00:00"/>
    <s v="10:14:00"/>
    <n v="0"/>
    <x v="5"/>
    <x v="19"/>
    <n v="5"/>
    <x v="22"/>
    <n v="1"/>
    <n v="26.4"/>
    <x v="7"/>
    <n v="213.58"/>
    <n v="0"/>
    <n v="213.58"/>
  </r>
  <r>
    <s v="COLGATE 3800 DEB."/>
    <s v="Colgate-Palmolive Nederland BV"/>
    <s v="101t"/>
    <n v="101090979426"/>
    <n v="101030167953"/>
    <n v="930"/>
    <s v="Inv Booked"/>
    <s v="2480010799"/>
    <s v="Verkoop"/>
    <n v="170"/>
    <s v="Transport drops zone"/>
    <s v="9 - verwerkt"/>
    <n v="0"/>
    <m/>
    <d v="2023-05-20T00:00:00"/>
    <s v="DROP"/>
    <s v="0001010909794260111648_002"/>
    <m/>
    <m/>
    <m/>
    <s v="EUR"/>
    <n v="149.41"/>
    <s v="EUR"/>
    <n v="149.41"/>
    <s v="EUR"/>
    <n v="149.41"/>
    <n v="149.41"/>
    <n v="0"/>
    <s v="Y"/>
    <n v="1223000529"/>
    <d v="2023-06-15T00:00:00"/>
    <m/>
    <d v="2023-05-20T00:00:00"/>
    <s v="00:00"/>
    <s v="23:59"/>
    <d v="2023-05-20T00:00:00"/>
    <s v="06:00"/>
    <s v="07:00"/>
    <n v="26"/>
    <s v="ce"/>
    <n v="14694"/>
    <n v="26.4"/>
    <n v="28"/>
    <s v="Kuehne+Nagel Tiel 3 Standpl"/>
    <s v="De Diepert 5"/>
    <s v="Tiel"/>
    <s v="4004 MA"/>
    <s v="NL"/>
    <x v="2"/>
    <s v="Randweg 2"/>
    <x v="6"/>
    <s v="4191 NN"/>
    <s v="NL"/>
    <s v="2480010799"/>
    <s v="0111648_002"/>
    <s v="31V"/>
    <s v="NL001131849B01"/>
    <n v="2"/>
    <n v="0"/>
    <n v="149.41"/>
    <s v="N"/>
    <s v="Peter Appel Transport B.V."/>
    <n v="36622"/>
    <d v="2023-05-20T00:00:00"/>
    <s v="07:52:00"/>
    <n v="0"/>
    <x v="5"/>
    <x v="19"/>
    <n v="5"/>
    <x v="6"/>
    <n v="1"/>
    <n v="26.4"/>
    <x v="2"/>
    <n v="149.41"/>
    <n v="0"/>
    <n v="149.41"/>
  </r>
  <r>
    <s v="COLGATE 3800 DEB."/>
    <s v="Colgate-Palmolive Nederland BV"/>
    <s v="101t"/>
    <n v="101090979807"/>
    <n v="101030167956"/>
    <n v="930"/>
    <s v="Inv Booked"/>
    <s v="2480010893"/>
    <s v="Verkoop"/>
    <n v="170"/>
    <s v="Transport drops zone"/>
    <s v="9 - verwerkt"/>
    <n v="0"/>
    <m/>
    <d v="2023-05-20T00:00:00"/>
    <s v="DROP"/>
    <s v="0001010909798070111647_002"/>
    <m/>
    <m/>
    <m/>
    <s v="EUR"/>
    <n v="182.69"/>
    <s v="EUR"/>
    <n v="182.69"/>
    <s v="EUR"/>
    <n v="182.69"/>
    <n v="182.69"/>
    <n v="0"/>
    <s v="N"/>
    <n v="1223000529"/>
    <d v="2023-06-15T00:00:00"/>
    <m/>
    <d v="2023-05-20T00:00:00"/>
    <s v="00:00"/>
    <s v="23:59"/>
    <d v="2023-05-20T00:00:00"/>
    <s v="07:00"/>
    <s v="07:00"/>
    <n v="26"/>
    <s v="ce"/>
    <n v="10540"/>
    <n v="26.4"/>
    <n v="19"/>
    <s v="Kuehne+Nagel Tiel 3 Standpl"/>
    <s v="De Diepert 5"/>
    <s v="Tiel"/>
    <s v="4004 MA"/>
    <s v="NL"/>
    <x v="14"/>
    <s v="Rood 24"/>
    <x v="17"/>
    <s v="6666LT"/>
    <s v="NL"/>
    <s v="2480010893"/>
    <s v="0111647_002"/>
    <s v="31V"/>
    <s v="NL001131849B01"/>
    <n v="2"/>
    <n v="0"/>
    <n v="182.69"/>
    <s v="N"/>
    <s v="Peter Appel Transport B.V."/>
    <n v="36622"/>
    <d v="2023-05-20T00:00:00"/>
    <s v="07:06:00"/>
    <n v="0"/>
    <x v="5"/>
    <x v="19"/>
    <n v="5"/>
    <x v="15"/>
    <n v="1"/>
    <n v="26.4"/>
    <x v="5"/>
    <n v="182.69"/>
    <n v="0"/>
    <n v="182.69"/>
  </r>
  <r>
    <s v="COLGATE 3800 DEB."/>
    <s v="Colgate-Palmolive Nederland BV"/>
    <s v="101t"/>
    <n v="101090979762"/>
    <n v="101030167959"/>
    <n v="930"/>
    <s v="Inv Booked"/>
    <s v="2480010911"/>
    <s v="Verkoop"/>
    <n v="170"/>
    <s v="Transport drops zone"/>
    <s v="9 - verwerkt"/>
    <n v="0"/>
    <m/>
    <d v="2023-05-22T00:00:00"/>
    <s v="DROP"/>
    <s v="0001010909797620111823_002"/>
    <m/>
    <m/>
    <m/>
    <s v="EUR"/>
    <n v="147.13999999999999"/>
    <s v="EUR"/>
    <n v="147.13999999999999"/>
    <s v="EUR"/>
    <n v="147.13999999999999"/>
    <n v="147.13999999999999"/>
    <n v="0"/>
    <s v="N"/>
    <n v="1223000529"/>
    <d v="2023-06-15T00:00:00"/>
    <m/>
    <d v="2023-05-22T00:00:00"/>
    <s v="00:00"/>
    <s v="23:59"/>
    <d v="2023-05-22T00:00:00"/>
    <s v="14:00"/>
    <s v="14:00"/>
    <n v="17.600000000000001"/>
    <s v="ce"/>
    <n v="10166"/>
    <n v="17.600000000000001"/>
    <n v="19"/>
    <s v="Kuehne+Nagel Tiel 3 Standpl"/>
    <s v="De Diepert 5"/>
    <s v="Tiel"/>
    <s v="4004 MA"/>
    <s v="NL"/>
    <x v="14"/>
    <s v="Rood 24"/>
    <x v="17"/>
    <s v="6666LT"/>
    <s v="NL"/>
    <s v="2480010911"/>
    <s v="0111823_002"/>
    <s v="31V"/>
    <s v="NL001131849B01"/>
    <n v="2"/>
    <n v="0"/>
    <n v="147.13999999999999"/>
    <s v="N"/>
    <s v="Peter Appel Transport B.V."/>
    <n v="36622"/>
    <d v="2023-05-22T00:00:00"/>
    <s v="14:28:00"/>
    <n v="0"/>
    <x v="0"/>
    <x v="20"/>
    <n v="5"/>
    <x v="15"/>
    <n v="1"/>
    <n v="17.600000000000001"/>
    <x v="5"/>
    <n v="147.13999999999999"/>
    <n v="0"/>
    <n v="147.13999999999999"/>
  </r>
  <r>
    <s v="COLGATE 3800 DEB."/>
    <s v="Colgate-Palmolive Nederland BV"/>
    <s v="101t"/>
    <n v="101090979403"/>
    <n v="101030167954"/>
    <n v="930"/>
    <s v="Inv Booked"/>
    <s v="2480010892"/>
    <s v="Verkoop"/>
    <n v="170"/>
    <s v="Transport drops zone"/>
    <s v="9 - verwerkt"/>
    <n v="0"/>
    <m/>
    <d v="2023-05-22T00:00:00"/>
    <s v="DROP"/>
    <s v="0001010909794030111630_005"/>
    <m/>
    <m/>
    <m/>
    <s v="EUR"/>
    <n v="144.06"/>
    <s v="EUR"/>
    <n v="144.06"/>
    <s v="EUR"/>
    <n v="144.06"/>
    <n v="144.06"/>
    <n v="0"/>
    <s v="N"/>
    <n v="1223000529"/>
    <d v="2023-06-15T00:00:00"/>
    <m/>
    <d v="2023-05-22T00:00:00"/>
    <s v="00:00"/>
    <s v="23:59"/>
    <d v="2023-05-22T00:00:00"/>
    <s v="09:00"/>
    <s v="16:00"/>
    <n v="8.8000000000000007"/>
    <s v="ce"/>
    <n v="7497"/>
    <n v="8.8000000000000007"/>
    <n v="14"/>
    <s v="Kuehne+Nagel Tiel 3 Standpl"/>
    <s v="De Diepert 5"/>
    <s v="Tiel"/>
    <s v="4004 MA"/>
    <s v="NL"/>
    <x v="4"/>
    <s v="Watergoorweg 81"/>
    <x v="5"/>
    <s v="3861MA"/>
    <s v="NL"/>
    <s v="2480010892"/>
    <s v="0111630_005"/>
    <s v="31V"/>
    <s v="NL001131849B01"/>
    <n v="2"/>
    <n v="0"/>
    <n v="144.06"/>
    <s v="N"/>
    <s v="Peter Appel Transport B.V."/>
    <n v="36622"/>
    <d v="2023-05-22T00:00:00"/>
    <s v="11:56:00"/>
    <n v="0"/>
    <x v="0"/>
    <x v="20"/>
    <n v="5"/>
    <x v="5"/>
    <n v="1"/>
    <n v="8.8000000000000007"/>
    <x v="3"/>
    <n v="144.06"/>
    <n v="0"/>
    <n v="144.06"/>
  </r>
  <r>
    <s v="COLGATE 3800 DEB."/>
    <s v="Colgate-Palmolive Nederland BV"/>
    <s v="101t"/>
    <n v="101090979716"/>
    <n v="101030167955"/>
    <n v="930"/>
    <s v="Inv Booked"/>
    <s v="2480010891"/>
    <s v="Verkoop"/>
    <n v="170"/>
    <s v="Transport drops zone"/>
    <s v="9 - verwerkt"/>
    <n v="0"/>
    <m/>
    <d v="2023-05-22T00:00:00"/>
    <s v="DROP"/>
    <s v="0001010909797160111761_003"/>
    <m/>
    <m/>
    <m/>
    <s v="EUR"/>
    <n v="27.26"/>
    <s v="EUR"/>
    <n v="27.26"/>
    <s v="EUR"/>
    <n v="27.26"/>
    <n v="27.26"/>
    <n v="0"/>
    <s v="N"/>
    <n v="1223000529"/>
    <d v="2023-06-15T00:00:00"/>
    <m/>
    <d v="2023-05-22T00:00:00"/>
    <s v="00:00"/>
    <s v="23:59"/>
    <d v="2023-05-22T00:00:00"/>
    <s v="08:00"/>
    <s v="16:00"/>
    <n v="0.8"/>
    <s v="ce"/>
    <n v="53"/>
    <n v="0.8"/>
    <n v="0"/>
    <s v="Kuehne+Nagel Tiel 3 Standpl"/>
    <s v="De Diepert 5"/>
    <s v="Tiel"/>
    <s v="4004 MA"/>
    <s v="NL"/>
    <x v="20"/>
    <s v="Wieldrechtseweg 26"/>
    <x v="21"/>
    <s v="3316GB"/>
    <s v="NL"/>
    <s v="2480010891"/>
    <s v="0111761_003"/>
    <s v="31V"/>
    <s v="NL001131849B01"/>
    <n v="2"/>
    <n v="0"/>
    <n v="27.26"/>
    <s v="N"/>
    <s v="Peter Appel Transport B.V."/>
    <n v="36622"/>
    <d v="2023-05-22T00:00:00"/>
    <s v="15:02:00"/>
    <n v="0"/>
    <x v="0"/>
    <x v="20"/>
    <n v="5"/>
    <x v="19"/>
    <n v="1"/>
    <n v="0.8"/>
    <x v="6"/>
    <n v="27.26"/>
    <n v="0"/>
    <n v="27.26"/>
  </r>
  <r>
    <s v="COLGATE 3800 DEB."/>
    <s v="Colgate-Palmolive Nederland BV"/>
    <s v="101t"/>
    <n v="101090979691"/>
    <n v="101030167960"/>
    <n v="930"/>
    <s v="Inv Booked"/>
    <s v="2480010910"/>
    <s v="Verkoop"/>
    <n v="170"/>
    <s v="Transport drops zone"/>
    <s v="9 - verwerkt"/>
    <n v="0"/>
    <m/>
    <d v="2023-05-22T00:00:00"/>
    <s v="DROP"/>
    <s v="0001010909796910111745_002"/>
    <m/>
    <m/>
    <m/>
    <s v="EUR"/>
    <n v="44.37"/>
    <s v="EUR"/>
    <n v="44.37"/>
    <s v="EUR"/>
    <n v="44.37"/>
    <n v="44.37"/>
    <n v="0"/>
    <s v="N"/>
    <n v="1223000529"/>
    <d v="2023-06-15T00:00:00"/>
    <m/>
    <d v="2023-05-22T00:00:00"/>
    <s v="00:00"/>
    <s v="23:59"/>
    <d v="2023-05-22T00:00:00"/>
    <s v="07:00"/>
    <s v="12:00"/>
    <n v="1.6"/>
    <s v="ce"/>
    <n v="1630"/>
    <n v="1.6"/>
    <n v="2"/>
    <s v="Kuehne+Nagel Tiel 3 Standpl"/>
    <s v="De Diepert 5"/>
    <s v="Tiel"/>
    <s v="4004 MA"/>
    <s v="NL"/>
    <x v="2"/>
    <s v="Pegasusweg 1"/>
    <x v="3"/>
    <s v="5015BZ"/>
    <s v="NL"/>
    <s v="2480010910"/>
    <s v="0111745_002"/>
    <s v="31V"/>
    <s v="NL001131849B01"/>
    <n v="2"/>
    <n v="0"/>
    <n v="44.37"/>
    <s v="N"/>
    <s v="Peter Appel Transport B.V."/>
    <n v="36622"/>
    <d v="2023-05-22T00:00:00"/>
    <s v="07:39:00"/>
    <n v="0"/>
    <x v="0"/>
    <x v="20"/>
    <n v="5"/>
    <x v="3"/>
    <n v="1"/>
    <n v="1.6"/>
    <x v="2"/>
    <n v="44.37"/>
    <n v="0"/>
    <n v="44.37"/>
  </r>
  <r>
    <s v="COLGATE 3800 DEB."/>
    <s v="Colgate-Palmolive Nederland BV"/>
    <s v="101t"/>
    <n v="101090979625"/>
    <n v="101030167947"/>
    <n v="930"/>
    <s v="Inv Booked"/>
    <s v="2480010791"/>
    <s v="Verkoop"/>
    <n v="170"/>
    <s v="Transport drops zone"/>
    <s v="9 - verwerkt"/>
    <n v="0"/>
    <m/>
    <d v="2023-05-22T00:00:00"/>
    <s v="DROP"/>
    <s v="0001010909796250111663_002"/>
    <m/>
    <m/>
    <m/>
    <s v="EUR"/>
    <n v="307.33"/>
    <s v="EUR"/>
    <n v="307.33"/>
    <s v="EUR"/>
    <n v="307.33"/>
    <n v="307.33"/>
    <n v="0"/>
    <s v="N"/>
    <n v="1223000529"/>
    <d v="2023-06-15T00:00:00"/>
    <m/>
    <d v="2023-05-22T00:00:00"/>
    <s v="00:00"/>
    <s v="23:59"/>
    <d v="2023-05-22T00:00:00"/>
    <s v="11:00"/>
    <s v="11:00"/>
    <n v="22.4"/>
    <s v="ce"/>
    <n v="23496"/>
    <n v="22.4"/>
    <n v="44"/>
    <s v="Kuehne+Nagel Tiel 3 Standpl"/>
    <s v="De Diepert 5"/>
    <s v="Tiel"/>
    <s v="4004 MA"/>
    <s v="NL"/>
    <x v="1"/>
    <s v="Fahrenheitweg 1"/>
    <x v="1"/>
    <s v="6101WR"/>
    <s v="NL"/>
    <s v="2480010791"/>
    <s v="0111663_002"/>
    <s v="31V"/>
    <s v="NL001131849B01"/>
    <n v="2"/>
    <n v="0"/>
    <n v="307.33"/>
    <s v="N"/>
    <s v="Peter Appel Transport B.V."/>
    <n v="36622"/>
    <d v="2023-05-22T00:00:00"/>
    <s v="11:23:00"/>
    <n v="0"/>
    <x v="0"/>
    <x v="20"/>
    <n v="5"/>
    <x v="1"/>
    <n v="1"/>
    <n v="22.4"/>
    <x v="1"/>
    <n v="307.33"/>
    <n v="0"/>
    <n v="307.33"/>
  </r>
  <r>
    <s v="COLGATE 3800 DEB."/>
    <s v="Colgate-Palmolive Nederland BV"/>
    <s v="101t"/>
    <n v="101090979413"/>
    <n v="101030167948"/>
    <n v="930"/>
    <s v="Inv Booked"/>
    <s v="2480010794"/>
    <s v="Verkoop"/>
    <n v="170"/>
    <s v="Transport drops zone"/>
    <s v="9 - verwerkt"/>
    <n v="0"/>
    <m/>
    <d v="2023-05-22T00:00:00"/>
    <s v="DROP"/>
    <s v="0001010909794130111635_003"/>
    <m/>
    <m/>
    <m/>
    <s v="EUR"/>
    <n v="49.33"/>
    <s v="EUR"/>
    <n v="49.33"/>
    <s v="EUR"/>
    <n v="49.33"/>
    <n v="49.33"/>
    <n v="0"/>
    <s v="N"/>
    <n v="1223000529"/>
    <d v="2023-06-15T00:00:00"/>
    <m/>
    <d v="2023-05-22T00:00:00"/>
    <s v="00:00"/>
    <s v="23:59"/>
    <d v="2023-05-22T00:00:00"/>
    <s v="06:00"/>
    <s v="15:00"/>
    <n v="1.6"/>
    <s v="ce"/>
    <n v="1017"/>
    <n v="1.6"/>
    <n v="0"/>
    <s v="Kuehne+Nagel Tiel 3 Standpl"/>
    <s v="De Diepert 5"/>
    <s v="Tiel"/>
    <s v="4004 MA"/>
    <s v="NL"/>
    <x v="25"/>
    <s v="Hollandweg 30"/>
    <x v="4"/>
    <s v="2665 MT"/>
    <s v="NL"/>
    <s v="2480010794"/>
    <s v="0111635_003"/>
    <s v="31V"/>
    <s v="NL001131849B01"/>
    <n v="2"/>
    <n v="0"/>
    <n v="49.33"/>
    <s v="N"/>
    <s v="Peter Appel Transport B.V."/>
    <n v="36622"/>
    <d v="2023-05-22T00:00:00"/>
    <s v="13:47:00"/>
    <n v="0"/>
    <x v="0"/>
    <x v="20"/>
    <n v="5"/>
    <x v="4"/>
    <n v="1"/>
    <n v="1.6"/>
    <x v="0"/>
    <n v="49.33"/>
    <n v="0"/>
    <n v="49.33"/>
  </r>
  <r>
    <s v="COLGATE 3800 DEB."/>
    <s v="Colgate-Palmolive Nederland BV"/>
    <s v="101t"/>
    <n v="101090979232"/>
    <n v="101030167949"/>
    <n v="930"/>
    <s v="Inv Booked"/>
    <s v="2480010797"/>
    <s v="Verkoop"/>
    <n v="170"/>
    <s v="Transport drops zone"/>
    <s v="9 - verwerkt"/>
    <n v="0"/>
    <m/>
    <d v="2023-05-22T00:00:00"/>
    <s v="DROP"/>
    <s v="0001010909792320111631_004"/>
    <m/>
    <m/>
    <m/>
    <s v="EUR"/>
    <n v="109.2"/>
    <s v="EUR"/>
    <n v="109.2"/>
    <s v="EUR"/>
    <n v="109.2"/>
    <n v="109.2"/>
    <n v="0"/>
    <s v="N"/>
    <n v="1223000529"/>
    <d v="2023-06-15T00:00:00"/>
    <m/>
    <d v="2023-05-22T00:00:00"/>
    <s v="00:00"/>
    <s v="23:59"/>
    <d v="2023-05-22T00:00:00"/>
    <s v="13:30"/>
    <s v="18:30"/>
    <n v="4"/>
    <s v="ce"/>
    <n v="1981"/>
    <n v="4"/>
    <n v="1"/>
    <s v="Kuehne+Nagel Tiel 3 Standpl"/>
    <s v="De Diepert 5"/>
    <s v="Tiel"/>
    <s v="4004 MA"/>
    <s v="NL"/>
    <x v="9"/>
    <s v="Edisonstraat 3"/>
    <x v="12"/>
    <s v="8606JH"/>
    <s v="NL"/>
    <s v="2480010797"/>
    <s v="0111631_004"/>
    <s v="31V"/>
    <s v="NL001131849B01"/>
    <n v="2"/>
    <n v="0"/>
    <n v="109.2"/>
    <s v="N"/>
    <m/>
    <n v="36622"/>
    <d v="2023-05-22T00:00:00"/>
    <s v="13:36:00"/>
    <n v="0"/>
    <x v="0"/>
    <x v="20"/>
    <n v="5"/>
    <x v="10"/>
    <n v="1"/>
    <n v="4"/>
    <x v="3"/>
    <n v="109.2"/>
    <n v="0"/>
    <n v="109.2"/>
  </r>
  <r>
    <s v="COLGATE 3800 DEB."/>
    <s v="Colgate-Palmolive Nederland BV"/>
    <s v="101t"/>
    <n v="101090979400"/>
    <n v="101030167950"/>
    <n v="930"/>
    <s v="Inv Booked"/>
    <s v="2480010788"/>
    <s v="Verkoop"/>
    <n v="170"/>
    <s v="Transport drops zone"/>
    <s v="9 - verwerkt"/>
    <n v="0"/>
    <m/>
    <d v="2023-05-22T00:00:00"/>
    <s v="DROP"/>
    <s v="0001010909794000111629_002"/>
    <m/>
    <m/>
    <m/>
    <s v="EUR"/>
    <n v="333.96"/>
    <s v="EUR"/>
    <n v="333.96"/>
    <s v="EUR"/>
    <n v="333.96"/>
    <n v="333.96"/>
    <n v="0"/>
    <s v="N"/>
    <n v="1223000529"/>
    <d v="2023-06-15T00:00:00"/>
    <m/>
    <d v="2023-05-22T00:00:00"/>
    <s v="00:00"/>
    <s v="23:59"/>
    <d v="2023-05-22T00:00:00"/>
    <s v="08:00"/>
    <s v="08:00"/>
    <n v="26.4"/>
    <s v="ce"/>
    <n v="22348"/>
    <n v="26.4"/>
    <n v="44"/>
    <s v="Kuehne+Nagel Tiel 3 Standpl"/>
    <s v="De Diepert 5"/>
    <s v="Tiel"/>
    <s v="4004 MA"/>
    <s v="NL"/>
    <x v="1"/>
    <s v="Fahrenheitweg 1"/>
    <x v="1"/>
    <s v="6101WR"/>
    <s v="NL"/>
    <s v="2480010788"/>
    <s v="0111629_002"/>
    <s v="31V"/>
    <s v="NL001131849B01"/>
    <n v="2"/>
    <n v="0"/>
    <n v="333.96"/>
    <s v="N"/>
    <s v="Peter Appel Transport B.V."/>
    <n v="36622"/>
    <d v="2023-05-22T00:00:00"/>
    <s v="08:17:00"/>
    <n v="0"/>
    <x v="0"/>
    <x v="20"/>
    <n v="5"/>
    <x v="1"/>
    <n v="1"/>
    <n v="26.4"/>
    <x v="1"/>
    <n v="333.96"/>
    <n v="0"/>
    <n v="333.96"/>
  </r>
  <r>
    <s v="COLGATE 3800 DEB."/>
    <s v="Colgate-Palmolive Nederland BV"/>
    <s v="101t"/>
    <n v="101090979405"/>
    <n v="101030167951"/>
    <n v="930"/>
    <s v="Inv Booked"/>
    <s v="2480010787"/>
    <s v="Verkoop"/>
    <n v="170"/>
    <s v="Transport drops zone"/>
    <s v="9 - verwerkt"/>
    <n v="0"/>
    <m/>
    <d v="2023-05-22T00:00:00"/>
    <s v="DROP"/>
    <s v="0001010909794050111632_002"/>
    <m/>
    <m/>
    <m/>
    <s v="EUR"/>
    <n v="419.5"/>
    <s v="EUR"/>
    <n v="419.5"/>
    <s v="EUR"/>
    <n v="419.5"/>
    <n v="419.5"/>
    <n v="0"/>
    <s v="N"/>
    <n v="1223000529"/>
    <d v="2023-06-15T00:00:00"/>
    <m/>
    <d v="2023-05-22T00:00:00"/>
    <s v="00:00"/>
    <s v="23:59"/>
    <d v="2023-05-22T00:00:00"/>
    <s v="11:00"/>
    <s v="11:00"/>
    <n v="26.4"/>
    <s v="ce"/>
    <n v="19572"/>
    <n v="26.4"/>
    <n v="43"/>
    <s v="Kuehne+Nagel Tiel 3 Standpl"/>
    <s v="De Diepert 5"/>
    <s v="Tiel"/>
    <s v="4004 MA"/>
    <s v="NL"/>
    <x v="0"/>
    <s v="Henri Fordlaan 6"/>
    <x v="0"/>
    <s v="9615TK"/>
    <s v="NL"/>
    <s v="2480010787"/>
    <s v="0111632_002"/>
    <s v="31V"/>
    <s v="NL001131849B01"/>
    <n v="2"/>
    <n v="0"/>
    <n v="419.5"/>
    <s v="N"/>
    <s v="Peter Appel Transport B.V."/>
    <n v="36622"/>
    <d v="2023-05-22T00:00:00"/>
    <s v="11:30:00"/>
    <n v="0"/>
    <x v="0"/>
    <x v="20"/>
    <n v="5"/>
    <x v="0"/>
    <n v="1"/>
    <n v="26.4"/>
    <x v="0"/>
    <n v="419.5"/>
    <n v="0"/>
    <n v="419.5"/>
  </r>
  <r>
    <s v="COLGATE 3800 DEB."/>
    <s v="Colgate-Palmolive Nederland BV"/>
    <s v="101t"/>
    <n v="101090979413"/>
    <n v="101030167943"/>
    <n v="930"/>
    <s v="Inv Booked"/>
    <s v="2480010795"/>
    <s v="Verkoop"/>
    <n v="170"/>
    <s v="Transport drops zone"/>
    <s v="9 - verwerkt"/>
    <n v="0"/>
    <m/>
    <d v="2023-05-22T00:00:00"/>
    <s v="DROP"/>
    <s v="0001010909794130111635_004"/>
    <m/>
    <m/>
    <m/>
    <s v="EUR"/>
    <n v="208"/>
    <s v="EUR"/>
    <n v="208"/>
    <s v="EUR"/>
    <n v="208"/>
    <n v="208"/>
    <n v="0"/>
    <s v="N"/>
    <n v="1223000529"/>
    <d v="2023-06-15T00:00:00"/>
    <m/>
    <d v="2023-05-22T00:00:00"/>
    <s v="00:00"/>
    <s v="23:59"/>
    <d v="2023-05-22T00:00:00"/>
    <s v="14:30"/>
    <s v="14:30"/>
    <n v="16"/>
    <s v="ce"/>
    <n v="13674"/>
    <n v="16"/>
    <n v="25"/>
    <s v="Kuehne+Nagel Tiel 3 Standpl"/>
    <s v="De Diepert 5"/>
    <s v="Tiel"/>
    <s v="4004 MA"/>
    <s v="NL"/>
    <x v="3"/>
    <s v="FACETLAAN 6"/>
    <x v="4"/>
    <s v="2665 NR"/>
    <s v="NL"/>
    <s v="2480010795"/>
    <s v="0111635_004"/>
    <s v="31V"/>
    <s v="NL001131849B01"/>
    <n v="2"/>
    <n v="0"/>
    <n v="208"/>
    <s v="N"/>
    <s v="Peter Appel Transport B.V."/>
    <n v="36622"/>
    <d v="2023-05-22T00:00:00"/>
    <s v="14:44:00"/>
    <n v="0"/>
    <x v="0"/>
    <x v="20"/>
    <n v="5"/>
    <x v="4"/>
    <n v="1"/>
    <n v="16.8"/>
    <x v="3"/>
    <n v="218.4"/>
    <n v="0"/>
    <n v="218.4"/>
  </r>
  <r>
    <s v="COLGATE 3800 DEB."/>
    <s v="Colgate-Palmolive Nederland BV"/>
    <s v="101t"/>
    <n v="101090979399"/>
    <n v="101030167944"/>
    <n v="930"/>
    <s v="Inv Booked"/>
    <s v="2480010789"/>
    <s v="Verkoop"/>
    <n v="170"/>
    <s v="Transport drops zone"/>
    <s v="9 - verwerkt"/>
    <n v="0"/>
    <m/>
    <d v="2023-05-22T00:00:00"/>
    <s v="DROP"/>
    <s v="0001010909793990111628_002"/>
    <m/>
    <m/>
    <m/>
    <s v="EUR"/>
    <n v="333.96"/>
    <s v="EUR"/>
    <n v="333.96"/>
    <s v="EUR"/>
    <n v="333.96"/>
    <n v="333.96"/>
    <n v="0"/>
    <s v="N"/>
    <n v="1223000529"/>
    <d v="2023-06-15T00:00:00"/>
    <m/>
    <d v="2023-05-22T00:00:00"/>
    <s v="00:00"/>
    <s v="23:59"/>
    <d v="2023-05-22T00:00:00"/>
    <s v="08:00"/>
    <s v="08:00"/>
    <n v="26.4"/>
    <s v="ce"/>
    <n v="22343"/>
    <n v="26.4"/>
    <n v="40"/>
    <s v="Kuehne+Nagel Tiel 3 Standpl"/>
    <s v="De Diepert 5"/>
    <s v="Tiel"/>
    <s v="4004 MA"/>
    <s v="NL"/>
    <x v="50"/>
    <s v="Fahrenheitweg 24"/>
    <x v="1"/>
    <s v="6101WR"/>
    <s v="NL"/>
    <s v="2480010789"/>
    <s v="0111628_002"/>
    <s v="31V"/>
    <s v="NL001131849B01"/>
    <n v="2"/>
    <n v="0"/>
    <n v="333.96"/>
    <s v="N"/>
    <s v="Peter Appel Transport B.V."/>
    <n v="36622"/>
    <d v="2023-05-22T00:00:00"/>
    <s v="07:58:00"/>
    <n v="0"/>
    <x v="0"/>
    <x v="20"/>
    <n v="5"/>
    <x v="1"/>
    <n v="1"/>
    <n v="26.4"/>
    <x v="1"/>
    <n v="333.96"/>
    <n v="0"/>
    <n v="333.96"/>
  </r>
  <r>
    <s v="COLGATE 3800 DEB."/>
    <s v="Colgate-Palmolive Nederland BV"/>
    <s v="101t"/>
    <n v="101090979413"/>
    <n v="101030167946"/>
    <n v="930"/>
    <s v="Inv Booked"/>
    <s v="2480010793"/>
    <s v="Verkoop"/>
    <n v="170"/>
    <s v="Transport drops zone"/>
    <s v="9 - verwerkt"/>
    <n v="0"/>
    <m/>
    <d v="2023-05-22T00:00:00"/>
    <s v="DROP"/>
    <s v="0001010909794130111635_004"/>
    <m/>
    <m/>
    <m/>
    <s v="EUR"/>
    <n v="10.4"/>
    <s v="EUR"/>
    <n v="10.4"/>
    <s v="EUR"/>
    <n v="10.4"/>
    <n v="10.4"/>
    <n v="0"/>
    <s v="N"/>
    <n v="1223000529"/>
    <d v="2023-06-15T00:00:00"/>
    <m/>
    <d v="2023-05-22T00:00:00"/>
    <s v="00:00"/>
    <s v="23:59"/>
    <d v="2023-05-22T00:00:00"/>
    <s v="14:30"/>
    <s v="14:30"/>
    <n v="0.8"/>
    <s v="ce"/>
    <n v="172"/>
    <n v="0.8"/>
    <n v="0"/>
    <s v="Kuehne+Nagel Tiel 3 Standpl"/>
    <s v="De Diepert 5"/>
    <s v="Tiel"/>
    <s v="4004 MA"/>
    <s v="NL"/>
    <x v="3"/>
    <s v="FACETLAAN 6"/>
    <x v="4"/>
    <s v="2665 NR"/>
    <s v="NL"/>
    <s v="2480010793"/>
    <s v="0111635_004"/>
    <s v="31V"/>
    <s v="NL001131849B01"/>
    <n v="2"/>
    <n v="0"/>
    <n v="10.4"/>
    <s v="N"/>
    <s v="Peter Appel Transport B.V."/>
    <n v="36622"/>
    <d v="2023-05-22T00:00:00"/>
    <s v="14:44:00"/>
    <n v="0"/>
    <x v="0"/>
    <x v="20"/>
    <n v="5"/>
    <x v="4"/>
    <n v="0"/>
    <s v=""/>
    <x v="3"/>
    <s v=""/>
    <n v="0"/>
    <s v=""/>
  </r>
  <r>
    <s v="COLGATE 3800 DEB."/>
    <s v="Colgate-Palmolive Nederland BV"/>
    <s v="101t"/>
    <n v="101090979403"/>
    <n v="101030167939"/>
    <n v="930"/>
    <s v="Inv Booked"/>
    <s v="2480010786"/>
    <s v="Verkoop"/>
    <n v="170"/>
    <s v="Transport drops zone"/>
    <s v="9 - verwerkt"/>
    <n v="0"/>
    <m/>
    <d v="2023-05-22T00:00:00"/>
    <s v="DROP"/>
    <s v="0001010909794030111630_002"/>
    <m/>
    <m/>
    <m/>
    <s v="EUR"/>
    <n v="38.11"/>
    <s v="EUR"/>
    <n v="38.11"/>
    <s v="EUR"/>
    <n v="38.11"/>
    <n v="38.11"/>
    <n v="0"/>
    <s v="N"/>
    <n v="1223000529"/>
    <d v="2023-06-15T00:00:00"/>
    <m/>
    <d v="2023-05-22T00:00:00"/>
    <s v="00:00"/>
    <s v="23:59"/>
    <d v="2023-05-22T00:00:00"/>
    <s v="07:30"/>
    <s v="07:30"/>
    <n v="3.2"/>
    <s v="ce"/>
    <n v="896"/>
    <n v="3.2"/>
    <n v="3"/>
    <s v="Kuehne+Nagel Tiel 3 Standpl"/>
    <s v="De Diepert 5"/>
    <s v="Tiel"/>
    <s v="4004 MA"/>
    <s v="NL"/>
    <x v="45"/>
    <s v="Poppenbouwing 30"/>
    <x v="6"/>
    <s v="4191NZ"/>
    <s v="NL"/>
    <s v="2480010786"/>
    <s v="0111630_002"/>
    <s v="31V"/>
    <s v="NL001131849B01"/>
    <n v="2"/>
    <n v="0"/>
    <n v="38.11"/>
    <s v="N"/>
    <s v="Peter Appel Transport B.V."/>
    <n v="36622"/>
    <d v="2023-05-22T00:00:00"/>
    <s v="09:00:00"/>
    <n v="0"/>
    <x v="0"/>
    <x v="20"/>
    <n v="5"/>
    <x v="6"/>
    <n v="1"/>
    <n v="3.2"/>
    <x v="0"/>
    <n v="38.11"/>
    <n v="0"/>
    <n v="38.11"/>
  </r>
  <r>
    <s v="COLGATE 3800 DEB."/>
    <s v="Colgate-Palmolive Nederland BV"/>
    <s v="101t"/>
    <n v="101090979406"/>
    <n v="101030167940"/>
    <n v="930"/>
    <s v="Inv Booked"/>
    <s v="2480010792"/>
    <s v="Verkoop"/>
    <n v="170"/>
    <s v="Transport drops zone"/>
    <s v="9 - verwerkt"/>
    <n v="0"/>
    <m/>
    <d v="2023-05-22T00:00:00"/>
    <s v="DROP"/>
    <s v="0001010909794060111634_002"/>
    <m/>
    <m/>
    <m/>
    <s v="EUR"/>
    <n v="296.47000000000003"/>
    <s v="EUR"/>
    <n v="296.47000000000003"/>
    <s v="EUR"/>
    <n v="296.47000000000003"/>
    <n v="296.47000000000003"/>
    <n v="0"/>
    <s v="N"/>
    <n v="1223000529"/>
    <d v="2023-06-15T00:00:00"/>
    <m/>
    <d v="2023-05-22T00:00:00"/>
    <s v="00:00"/>
    <s v="23:59"/>
    <d v="2023-05-22T00:00:00"/>
    <s v="11:00"/>
    <s v="11:00"/>
    <n v="26.4"/>
    <s v="ce"/>
    <n v="21267"/>
    <n v="26.4"/>
    <n v="45"/>
    <s v="Kuehne+Nagel Tiel 3 Standpl"/>
    <s v="De Diepert 5"/>
    <s v="Tiel"/>
    <s v="4004 MA"/>
    <s v="NL"/>
    <x v="1"/>
    <s v="Perenmarkt 15"/>
    <x v="2"/>
    <s v="1681PG"/>
    <s v="NL"/>
    <s v="2480010792"/>
    <s v="0111634_002"/>
    <s v="31V"/>
    <s v="NL001131849B01"/>
    <n v="2"/>
    <n v="0"/>
    <n v="296.47000000000003"/>
    <s v="N"/>
    <s v="Peter Appel Transport B.V."/>
    <n v="36622"/>
    <d v="2023-05-22T00:00:00"/>
    <s v="12:07:00"/>
    <n v="7"/>
    <x v="0"/>
    <x v="20"/>
    <n v="5"/>
    <x v="2"/>
    <n v="1"/>
    <n v="26.4"/>
    <x v="1"/>
    <n v="296.47000000000003"/>
    <n v="0"/>
    <n v="296.47000000000003"/>
  </r>
  <r>
    <s v="COLGATE 3800 DEB."/>
    <s v="Colgate-Palmolive Nederland BV"/>
    <s v="101t"/>
    <n v="101090979385"/>
    <n v="101030167941"/>
    <n v="930"/>
    <s v="Inv Booked"/>
    <s v="2480010796"/>
    <s v="Verkoop"/>
    <n v="170"/>
    <s v="Transport drops zone"/>
    <s v="9 - verwerkt"/>
    <n v="0"/>
    <m/>
    <d v="2023-05-22T00:00:00"/>
    <s v="DROP"/>
    <s v="0001010909793850111624_006"/>
    <m/>
    <m/>
    <m/>
    <s v="EUR"/>
    <n v="28.67"/>
    <s v="EUR"/>
    <n v="28.67"/>
    <s v="EUR"/>
    <n v="28.67"/>
    <n v="28.67"/>
    <n v="0"/>
    <s v="N"/>
    <n v="1223000529"/>
    <d v="2023-06-15T00:00:00"/>
    <m/>
    <d v="2023-05-22T00:00:00"/>
    <s v="00:00"/>
    <s v="23:59"/>
    <d v="2023-05-22T00:00:00"/>
    <s v="07:45"/>
    <s v="07:45"/>
    <n v="0.8"/>
    <s v="ce"/>
    <n v="76"/>
    <n v="0.8"/>
    <n v="0"/>
    <s v="Kuehne+Nagel Tiel 3 Standpl"/>
    <s v="De Diepert 5"/>
    <s v="Tiel"/>
    <s v="4004 MA"/>
    <s v="NL"/>
    <x v="6"/>
    <s v="Insulindeweg 1"/>
    <x v="9"/>
    <s v="1462MJ"/>
    <s v="NL"/>
    <s v="2480010796"/>
    <s v="0111624_006"/>
    <s v="31V"/>
    <s v="NL001131849B01"/>
    <n v="2"/>
    <n v="0"/>
    <n v="28.67"/>
    <s v="N"/>
    <s v="Peter Appel Transport B.V."/>
    <n v="36622"/>
    <d v="2023-05-22T00:00:00"/>
    <s v="08:24:00"/>
    <n v="0"/>
    <x v="0"/>
    <x v="20"/>
    <n v="5"/>
    <x v="8"/>
    <n v="1"/>
    <n v="0.8"/>
    <x v="3"/>
    <n v="28.67"/>
    <n v="0"/>
    <n v="28.67"/>
  </r>
  <r>
    <s v="COLGATE 3800 DEB."/>
    <s v="Colgate-Palmolive Nederland BV"/>
    <s v="101t"/>
    <n v="101090979398"/>
    <n v="101030167942"/>
    <n v="930"/>
    <s v="Inv Booked"/>
    <s v="2480010785"/>
    <s v="Verkoop"/>
    <n v="170"/>
    <s v="Transport drops zone"/>
    <s v="9 - verwerkt"/>
    <n v="0"/>
    <m/>
    <d v="2023-05-22T00:00:00"/>
    <s v="DROP"/>
    <s v="0001010909793980111631_003"/>
    <m/>
    <m/>
    <m/>
    <s v="EUR"/>
    <n v="237.89"/>
    <s v="EUR"/>
    <n v="237.89"/>
    <s v="EUR"/>
    <n v="237.89"/>
    <n v="237.89"/>
    <n v="0"/>
    <s v="N"/>
    <n v="1223000529"/>
    <d v="2023-06-15T00:00:00"/>
    <m/>
    <d v="2023-05-22T00:00:00"/>
    <s v="00:00"/>
    <s v="23:59"/>
    <d v="2023-05-22T00:00:00"/>
    <s v="08:00"/>
    <s v="15:00"/>
    <n v="11.2"/>
    <s v="ce"/>
    <n v="12956"/>
    <n v="11.2"/>
    <n v="21"/>
    <s v="Kuehne+Nagel Tiel 3 Standpl"/>
    <s v="De Diepert 5"/>
    <s v="Tiel"/>
    <s v="4004 MA"/>
    <s v="NL"/>
    <x v="8"/>
    <s v="Orionweg 2"/>
    <x v="10"/>
    <s v="8938 AH"/>
    <s v="NL"/>
    <s v="2480010785"/>
    <s v="0111631_003"/>
    <s v="31V"/>
    <s v="NL001131849B01"/>
    <n v="2"/>
    <n v="0"/>
    <n v="237.89"/>
    <s v="N"/>
    <s v="Peter Appel Transport B.V."/>
    <n v="36622"/>
    <d v="2023-05-22T00:00:00"/>
    <s v="08:34:00"/>
    <n v="0"/>
    <x v="0"/>
    <x v="20"/>
    <n v="5"/>
    <x v="9"/>
    <n v="1"/>
    <n v="11.2"/>
    <x v="0"/>
    <n v="237.89"/>
    <n v="0"/>
    <n v="237.89"/>
  </r>
  <r>
    <s v="COLGATE 3800 DEB."/>
    <s v="Colgate-Palmolive Nederland BV"/>
    <s v="101t"/>
    <n v="101090979634"/>
    <n v="101030167945"/>
    <n v="930"/>
    <s v="Inv Booked"/>
    <s v="2480010790"/>
    <s v="Verkoop"/>
    <n v="170"/>
    <s v="Transport drops zone"/>
    <s v="9 - verwerkt"/>
    <n v="0"/>
    <m/>
    <d v="2023-05-22T00:00:00"/>
    <s v="DROP"/>
    <s v="0001010909796340111675_002"/>
    <m/>
    <m/>
    <m/>
    <s v="EUR"/>
    <n v="366.12"/>
    <s v="EUR"/>
    <n v="366.12"/>
    <s v="EUR"/>
    <n v="366.12"/>
    <n v="366.12"/>
    <n v="0"/>
    <s v="N"/>
    <n v="1223000529"/>
    <d v="2023-06-15T00:00:00"/>
    <m/>
    <d v="2023-05-22T00:00:00"/>
    <s v="00:00"/>
    <s v="23:59"/>
    <d v="2023-05-22T00:00:00"/>
    <s v="09:00"/>
    <s v="17:00"/>
    <n v="21.6"/>
    <s v="ce"/>
    <n v="19136"/>
    <n v="21.6"/>
    <n v="33"/>
    <s v="Kuehne+Nagel Tiel 3 Standpl"/>
    <s v="De Diepert 5"/>
    <s v="Tiel"/>
    <s v="4004 MA"/>
    <s v="NL"/>
    <x v="86"/>
    <s v="Drentse Poort 27"/>
    <x v="60"/>
    <s v="9521 JA"/>
    <s v="NL"/>
    <s v="2480010790"/>
    <s v="0111675_002"/>
    <s v="31V"/>
    <s v="NL001131849B01"/>
    <n v="2"/>
    <n v="0"/>
    <n v="366.12"/>
    <s v="N"/>
    <s v="Peter Appel Transport B.V."/>
    <n v="36622"/>
    <d v="2023-05-22T00:00:00"/>
    <s v="09:52:00"/>
    <n v="0"/>
    <x v="0"/>
    <x v="20"/>
    <n v="5"/>
    <x v="44"/>
    <n v="1"/>
    <n v="21.6"/>
    <x v="6"/>
    <n v="366.12"/>
    <n v="0"/>
    <n v="366.12"/>
  </r>
  <r>
    <s v="COLGATE 3800 DEB."/>
    <s v="Colgate-Palmolive Nederland BV"/>
    <s v="101t"/>
    <n v="101090979385"/>
    <n v="101030167957"/>
    <n v="930"/>
    <s v="Inv Booked"/>
    <s v="2480010909"/>
    <s v="Verkoop"/>
    <n v="170"/>
    <s v="Transport drops zone"/>
    <s v="9 - verwerkt"/>
    <n v="0"/>
    <m/>
    <d v="2023-05-22T00:00:00"/>
    <s v="DROP"/>
    <s v="0001010909793850111624_008"/>
    <m/>
    <m/>
    <m/>
    <s v="EUR"/>
    <n v="30.66"/>
    <s v="EUR"/>
    <n v="30.66"/>
    <s v="EUR"/>
    <n v="30.66"/>
    <n v="30.66"/>
    <n v="0"/>
    <s v="N"/>
    <n v="1223000529"/>
    <d v="2023-06-15T00:00:00"/>
    <m/>
    <d v="2023-05-22T00:00:00"/>
    <s v="00:00"/>
    <s v="23:59"/>
    <d v="2023-05-22T00:00:00"/>
    <s v="07:00"/>
    <s v="08:00"/>
    <n v="0.8"/>
    <s v="ce"/>
    <n v="814"/>
    <n v="0.8"/>
    <n v="1"/>
    <s v="Kuehne+Nagel Tiel 3 Standpl"/>
    <s v="De Diepert 5"/>
    <s v="Tiel"/>
    <s v="4004 MA"/>
    <s v="NL"/>
    <x v="13"/>
    <s v="GALVANIWEG 1"/>
    <x v="16"/>
    <s v="8013 RG"/>
    <s v="NL"/>
    <s v="2480010909"/>
    <s v="0111624_008"/>
    <s v="31V"/>
    <s v="NL001131849B01"/>
    <n v="2"/>
    <n v="0"/>
    <n v="30.66"/>
    <s v="N"/>
    <s v="Peter Appel Transport B.V."/>
    <n v="36622"/>
    <d v="2023-05-22T00:00:00"/>
    <s v="07:58:00"/>
    <n v="0"/>
    <x v="0"/>
    <x v="20"/>
    <n v="5"/>
    <x v="14"/>
    <n v="1"/>
    <n v="0.8"/>
    <x v="2"/>
    <n v="30.66"/>
    <n v="0"/>
    <n v="30.66"/>
  </r>
  <r>
    <s v="COLGATE 3800 DEB."/>
    <s v="Colgate-Palmolive Nederland BV"/>
    <s v="101t"/>
    <n v="101090979722"/>
    <n v="101030167958"/>
    <n v="930"/>
    <s v="Inv Booked"/>
    <s v="2480010908"/>
    <s v="Verkoop"/>
    <n v="170"/>
    <s v="Transport drops zone"/>
    <s v="9 - verwerkt"/>
    <n v="0"/>
    <m/>
    <d v="2023-05-22T00:00:00"/>
    <s v="DROP"/>
    <s v="0001010909797220111792_004"/>
    <m/>
    <m/>
    <m/>
    <s v="EUR"/>
    <n v="28.49"/>
    <s v="EUR"/>
    <n v="28.49"/>
    <s v="EUR"/>
    <n v="28.49"/>
    <n v="28.49"/>
    <n v="0"/>
    <s v="N"/>
    <n v="1223000529"/>
    <d v="2023-06-15T00:00:00"/>
    <m/>
    <d v="2023-05-22T00:00:00"/>
    <s v="00:00"/>
    <s v="23:59"/>
    <d v="2023-05-22T00:00:00"/>
    <s v="15:00"/>
    <s v="16:00"/>
    <n v="0.8"/>
    <s v="ce"/>
    <n v="814"/>
    <n v="0.8"/>
    <n v="1"/>
    <s v="Kuehne+Nagel Tiel 3 Standpl"/>
    <s v="De Diepert 5"/>
    <s v="Tiel"/>
    <s v="4004 MA"/>
    <s v="NL"/>
    <x v="7"/>
    <s v="HOOFDTOCHT 1"/>
    <x v="7"/>
    <s v="1507 CJ"/>
    <s v="NL"/>
    <s v="2480010908"/>
    <s v="0111792_004"/>
    <s v="31V"/>
    <s v="NL001131849B01"/>
    <n v="2"/>
    <n v="0"/>
    <n v="28.49"/>
    <s v="N"/>
    <s v="Peter Appel Transport B.V."/>
    <n v="36622"/>
    <d v="2023-05-22T00:00:00"/>
    <s v="15:54:00"/>
    <n v="0"/>
    <x v="0"/>
    <x v="20"/>
    <n v="5"/>
    <x v="7"/>
    <n v="1"/>
    <n v="0.8"/>
    <x v="2"/>
    <n v="28.49"/>
    <n v="0"/>
    <n v="28.49"/>
  </r>
  <r>
    <s v="COLGATE 3800 DEB."/>
    <s v="Colgate-Palmolive Nederland BV"/>
    <s v="101t"/>
    <n v="101090979956"/>
    <n v="101030168045"/>
    <n v="930"/>
    <s v="Inv Booked"/>
    <s v="2480012393"/>
    <s v="Verkoop"/>
    <n v="170"/>
    <s v="Transport drops zone"/>
    <s v="9 - verwerkt"/>
    <n v="0"/>
    <m/>
    <d v="2023-05-23T00:00:00"/>
    <s v="DROP"/>
    <s v="0001010909799560111949_003"/>
    <m/>
    <m/>
    <m/>
    <s v="EUR"/>
    <n v="263.12"/>
    <s v="EUR"/>
    <n v="263.12"/>
    <s v="EUR"/>
    <n v="263.12"/>
    <n v="263.12"/>
    <n v="0"/>
    <s v="N"/>
    <n v="1223000529"/>
    <d v="2023-06-15T00:00:00"/>
    <m/>
    <d v="2023-05-23T00:00:00"/>
    <s v="00:00"/>
    <s v="23:59"/>
    <d v="2023-05-23T00:00:00"/>
    <s v="09:00"/>
    <s v="09:00"/>
    <n v="20.8"/>
    <s v="ce"/>
    <n v="15979"/>
    <n v="20.8"/>
    <n v="37"/>
    <s v="Kuehne+Nagel Tiel 3 Standpl"/>
    <s v="De Diepert 5"/>
    <s v="Tiel"/>
    <s v="4004 MA"/>
    <s v="NL"/>
    <x v="1"/>
    <s v="Perenmarkt 15"/>
    <x v="2"/>
    <s v="1681PG"/>
    <s v="NL"/>
    <s v="2480012393"/>
    <s v="0111949_003"/>
    <s v="31V"/>
    <s v="NL001131849B01"/>
    <n v="2"/>
    <n v="0"/>
    <n v="263.12"/>
    <s v="N"/>
    <s v="Peter Appel Transport B.V."/>
    <n v="36622"/>
    <d v="2023-05-23T00:00:00"/>
    <s v="09:06:00"/>
    <n v="0"/>
    <x v="1"/>
    <x v="20"/>
    <n v="5"/>
    <x v="2"/>
    <n v="1"/>
    <n v="20.8"/>
    <x v="1"/>
    <n v="263.12"/>
    <n v="0"/>
    <n v="263.12"/>
  </r>
  <r>
    <s v="COLGATE 3800 DEB."/>
    <s v="Colgate-Palmolive Nederland BV"/>
    <s v="101t"/>
    <n v="101090979957"/>
    <n v="101030168030"/>
    <n v="930"/>
    <s v="Inv Booked"/>
    <s v="2480012394"/>
    <s v="Verkoop"/>
    <n v="170"/>
    <s v="Transport drops zone"/>
    <s v="9 - verwerkt"/>
    <n v="0"/>
    <m/>
    <d v="2023-05-23T00:00:00"/>
    <s v="DROP"/>
    <s v="0001010909799570111947_002"/>
    <m/>
    <m/>
    <m/>
    <s v="EUR"/>
    <n v="323.39"/>
    <s v="EUR"/>
    <n v="323.39"/>
    <s v="EUR"/>
    <n v="323.39"/>
    <n v="323.39"/>
    <n v="0"/>
    <s v="N"/>
    <n v="1223000529"/>
    <d v="2023-06-15T00:00:00"/>
    <m/>
    <d v="2023-05-23T00:00:00"/>
    <s v="00:00"/>
    <s v="23:59"/>
    <d v="2023-05-23T00:00:00"/>
    <s v="07:00"/>
    <s v="07:00"/>
    <n v="24.8"/>
    <s v="ce"/>
    <n v="16657"/>
    <n v="24.8"/>
    <n v="37"/>
    <s v="Kuehne+Nagel Tiel 3 Standpl"/>
    <s v="De Diepert 5"/>
    <s v="Tiel"/>
    <s v="4004 MA"/>
    <s v="NL"/>
    <x v="1"/>
    <s v="Fahrenheitweg 1"/>
    <x v="1"/>
    <s v="6101WR"/>
    <s v="NL"/>
    <s v="2480012394"/>
    <s v="0111947_002"/>
    <s v="31V"/>
    <s v="NL001131849B01"/>
    <n v="2"/>
    <n v="0"/>
    <n v="323.39"/>
    <s v="N"/>
    <s v="Peter Appel Transport B.V."/>
    <n v="36622"/>
    <d v="2023-05-23T00:00:00"/>
    <s v="07:43:00"/>
    <n v="0"/>
    <x v="1"/>
    <x v="20"/>
    <n v="5"/>
    <x v="1"/>
    <n v="1"/>
    <n v="24.8"/>
    <x v="1"/>
    <n v="323.39"/>
    <n v="0"/>
    <n v="323.39"/>
  </r>
  <r>
    <s v="COLGATE 3800 DEB."/>
    <s v="Colgate-Palmolive Nederland BV"/>
    <s v="101t"/>
    <n v="0"/>
    <n v="101030168043"/>
    <n v="980"/>
    <s v="Cancel No In"/>
    <s v="2480012406 REFUSED"/>
    <s v="Verkoop"/>
    <n v="170"/>
    <s v="Transport drops zone"/>
    <s v="0 - ingevoerd"/>
    <n v="0"/>
    <m/>
    <d v="2023-05-23T00:00:00"/>
    <m/>
    <m/>
    <n v="164.59"/>
    <n v="21.6"/>
    <m/>
    <s v="EUR"/>
    <n v="30.48"/>
    <s v="EUR"/>
    <n v="0"/>
    <s v="EUR"/>
    <n v="30.48"/>
    <n v="0"/>
    <n v="-30.48"/>
    <s v="N"/>
    <m/>
    <m/>
    <m/>
    <d v="2023-05-23T00:00:00"/>
    <s v="00:00"/>
    <s v="23:59"/>
    <d v="2023-05-23T00:00:00"/>
    <s v="14:00"/>
    <s v="14:00"/>
    <n v="4"/>
    <s v="ce"/>
    <n v="3216"/>
    <n v="4"/>
    <n v="5"/>
    <s v="Kuehne+Nagel Tiel 3 Standpl"/>
    <s v="De Diepert 5"/>
    <s v="Tiel"/>
    <s v="4004 MA"/>
    <s v="NL"/>
    <x v="14"/>
    <s v="Rood 24"/>
    <x v="17"/>
    <s v="6666LT"/>
    <s v="NL"/>
    <s v="2480012406 REFUSED"/>
    <s v="0111959_003"/>
    <m/>
    <s v="NL001131849B01"/>
    <n v="2"/>
    <n v="0"/>
    <n v="0"/>
    <s v="N"/>
    <m/>
    <n v="36622"/>
    <d v="2023-05-23T00:00:00"/>
    <s v="14:22:00"/>
    <n v="0"/>
    <x v="1"/>
    <x v="20"/>
    <n v="5"/>
    <x v="15"/>
    <n v="1"/>
    <n v="21.6"/>
    <x v="5"/>
    <n v="164.58999999999997"/>
    <n v="0"/>
    <n v="164.58999999999997"/>
  </r>
  <r>
    <s v="COLGATE 3800 DEB."/>
    <s v="Colgate-Palmolive Nederland BV"/>
    <s v="101t"/>
    <n v="101090979956"/>
    <n v="101030168044"/>
    <n v="930"/>
    <s v="Inv Booked"/>
    <s v="2480012400"/>
    <s v="Verkoop"/>
    <n v="170"/>
    <s v="Transport drops zone"/>
    <s v="9 - verwerkt"/>
    <n v="0"/>
    <m/>
    <d v="2023-05-23T00:00:00"/>
    <s v="DROP"/>
    <s v="0001010909799560111949_002"/>
    <m/>
    <m/>
    <m/>
    <s v="EUR"/>
    <n v="52.61"/>
    <s v="EUR"/>
    <n v="52.61"/>
    <s v="EUR"/>
    <n v="52.61"/>
    <n v="52.61"/>
    <n v="0"/>
    <s v="N"/>
    <n v="1223000529"/>
    <d v="2023-06-15T00:00:00"/>
    <m/>
    <d v="2023-05-23T00:00:00"/>
    <s v="00:00"/>
    <s v="23:59"/>
    <d v="2023-05-23T00:00:00"/>
    <s v="07:00"/>
    <s v="15:00"/>
    <n v="1.6"/>
    <s v="ce"/>
    <n v="1630"/>
    <n v="1.6"/>
    <n v="2"/>
    <s v="Kuehne+Nagel Tiel 3 Standpl"/>
    <s v="De Diepert 5"/>
    <s v="Tiel"/>
    <s v="4004 MA"/>
    <s v="NL"/>
    <x v="5"/>
    <s v="Kernweg 6"/>
    <x v="8"/>
    <s v="1627 LC"/>
    <s v="NL"/>
    <s v="2480012400"/>
    <s v="0111949_002"/>
    <s v="31V"/>
    <s v="NL001131849B01"/>
    <n v="2"/>
    <n v="0"/>
    <n v="52.61"/>
    <s v="N"/>
    <s v="Peter Appel Transport B.V."/>
    <n v="36622"/>
    <d v="2023-05-23T00:00:00"/>
    <s v="07:54:00"/>
    <n v="0"/>
    <x v="1"/>
    <x v="20"/>
    <n v="5"/>
    <x v="2"/>
    <n v="1"/>
    <n v="1.6"/>
    <x v="2"/>
    <n v="52.61"/>
    <n v="0"/>
    <n v="52.61"/>
  </r>
  <r>
    <s v="COLGATE 3800 DEB."/>
    <s v="Colgate-Palmolive Nederland BV"/>
    <s v="101t"/>
    <n v="101090980383"/>
    <n v="101030168037"/>
    <n v="930"/>
    <s v="Inv Booked"/>
    <s v="2480012399"/>
    <s v="Verkoop"/>
    <n v="170"/>
    <s v="Transport drops zone"/>
    <s v="9 - verwerkt"/>
    <n v="0"/>
    <m/>
    <d v="2023-05-23T00:00:00"/>
    <s v="DROP"/>
    <s v="0001010909803830112221_005"/>
    <m/>
    <m/>
    <m/>
    <s v="EUR"/>
    <n v="79.12"/>
    <s v="EUR"/>
    <n v="79.12"/>
    <s v="EUR"/>
    <n v="79.12"/>
    <n v="79.12"/>
    <n v="0"/>
    <s v="N"/>
    <n v="1223000529"/>
    <d v="2023-06-15T00:00:00"/>
    <m/>
    <d v="2023-05-23T00:00:00"/>
    <s v="00:00"/>
    <s v="23:59"/>
    <d v="2023-05-23T00:00:00"/>
    <s v="06:00"/>
    <s v="14:30"/>
    <n v="4"/>
    <s v="ce"/>
    <n v="2235"/>
    <n v="4"/>
    <n v="1"/>
    <s v="Kuehne+Nagel Tiel 3 Standpl"/>
    <s v="De Diepert 5"/>
    <s v="Tiel"/>
    <s v="4004 MA"/>
    <s v="NL"/>
    <x v="33"/>
    <s v="Tussenriemer 40"/>
    <x v="35"/>
    <s v="4704SR"/>
    <s v="NL"/>
    <s v="2480012399"/>
    <s v="0112221_005"/>
    <s v="31V"/>
    <s v="NL001131849B01"/>
    <n v="2"/>
    <n v="0"/>
    <n v="79.12"/>
    <s v="N"/>
    <s v="Peter Appel Transport B.V."/>
    <n v="36622"/>
    <d v="2023-05-23T00:00:00"/>
    <s v="13:21:00"/>
    <n v="0"/>
    <x v="1"/>
    <x v="20"/>
    <n v="5"/>
    <x v="29"/>
    <n v="1"/>
    <n v="4"/>
    <x v="8"/>
    <n v="79.12"/>
    <n v="0"/>
    <n v="79.12"/>
  </r>
  <r>
    <s v="COLGATE 3800 DEB."/>
    <s v="Colgate-Palmolive Nederland BV"/>
    <s v="101t"/>
    <n v="0"/>
    <n v="101030168038"/>
    <n v="980"/>
    <s v="Cancel No In"/>
    <s v="2480012405 REFUSED"/>
    <s v="Verkoop"/>
    <n v="170"/>
    <s v="Transport drops zone"/>
    <s v="0 - ingevoerd"/>
    <n v="0"/>
    <m/>
    <d v="2023-05-23T00:00:00"/>
    <m/>
    <m/>
    <n v="164.59"/>
    <n v="21.6"/>
    <m/>
    <s v="EUR"/>
    <n v="6.1"/>
    <s v="EUR"/>
    <n v="0"/>
    <s v="EUR"/>
    <n v="6.1"/>
    <n v="0"/>
    <n v="-6.1"/>
    <s v="N"/>
    <m/>
    <m/>
    <m/>
    <d v="2023-05-23T00:00:00"/>
    <s v="00:00"/>
    <s v="23:59"/>
    <d v="2023-05-23T00:00:00"/>
    <s v="14:00"/>
    <s v="14:00"/>
    <n v="0.8"/>
    <s v="ce"/>
    <n v="553"/>
    <n v="0.8"/>
    <n v="0"/>
    <s v="Kuehne+Nagel Tiel 3 Standpl"/>
    <s v="De Diepert 5"/>
    <s v="Tiel"/>
    <s v="4004 MA"/>
    <s v="NL"/>
    <x v="14"/>
    <s v="Rood 24"/>
    <x v="17"/>
    <s v="6666LT"/>
    <s v="NL"/>
    <s v="2480012405 REFUSED"/>
    <s v="0111959_003"/>
    <m/>
    <s v="NL001131849B01"/>
    <n v="2"/>
    <n v="0"/>
    <n v="0"/>
    <s v="N"/>
    <m/>
    <n v="36622"/>
    <d v="2023-05-23T00:00:00"/>
    <s v="14:22:00"/>
    <n v="0"/>
    <x v="1"/>
    <x v="20"/>
    <n v="5"/>
    <x v="15"/>
    <n v="0"/>
    <s v=""/>
    <x v="5"/>
    <s v=""/>
    <n v="0"/>
    <s v=""/>
  </r>
  <r>
    <s v="COLGATE 3800 DEB."/>
    <s v="Colgate-Palmolive Nederland BV"/>
    <s v="101t"/>
    <n v="101090979970"/>
    <n v="101030168046"/>
    <n v="930"/>
    <s v="Inv Booked"/>
    <s v="2480012459"/>
    <s v="Verkoop"/>
    <n v="170"/>
    <s v="Transport drops zone"/>
    <s v="9 - verwerkt"/>
    <n v="0"/>
    <m/>
    <d v="2023-05-23T00:00:00"/>
    <s v="DROP"/>
    <s v="0001010909799700111958_002"/>
    <m/>
    <m/>
    <m/>
    <s v="EUR"/>
    <n v="131.52000000000001"/>
    <s v="EUR"/>
    <n v="131.52000000000001"/>
    <s v="EUR"/>
    <n v="131.52000000000001"/>
    <n v="131.52000000000001"/>
    <n v="0"/>
    <s v="N"/>
    <n v="1223000529"/>
    <d v="2023-06-15T00:00:00"/>
    <m/>
    <d v="2023-05-23T00:00:00"/>
    <s v="00:00"/>
    <s v="23:59"/>
    <d v="2023-05-23T00:00:00"/>
    <s v="13:00"/>
    <s v="14:00"/>
    <n v="12"/>
    <s v="ce"/>
    <n v="6718"/>
    <n v="12"/>
    <n v="12"/>
    <s v="Kuehne+Nagel Tiel 3 Standpl"/>
    <s v="De Diepert 5"/>
    <s v="Tiel"/>
    <s v="4004 MA"/>
    <s v="NL"/>
    <x v="16"/>
    <s v="Rijnland 4"/>
    <x v="19"/>
    <s v="1948RL"/>
    <s v="NL"/>
    <s v="2480012459"/>
    <s v="0111958_002"/>
    <s v="31V"/>
    <s v="NL001131849B01"/>
    <n v="2"/>
    <n v="0"/>
    <n v="131.52000000000001"/>
    <s v="N"/>
    <s v="Peter Appel Transport B.V."/>
    <n v="36622"/>
    <d v="2023-05-23T00:00:00"/>
    <s v="12:51:00"/>
    <n v="0"/>
    <x v="1"/>
    <x v="20"/>
    <n v="5"/>
    <x v="17"/>
    <n v="1"/>
    <n v="25.6"/>
    <x v="0"/>
    <n v="280.58000000000004"/>
    <n v="0"/>
    <n v="280.58000000000004"/>
  </r>
  <r>
    <s v="COLGATE 3800 DEB."/>
    <s v="Colgate-Palmolive Nederland BV"/>
    <s v="101t"/>
    <n v="101090979960"/>
    <n v="101030168023"/>
    <n v="930"/>
    <s v="Inv Booked"/>
    <s v="2480012387"/>
    <s v="Verkoop"/>
    <n v="170"/>
    <s v="Transport drops zone"/>
    <s v="9 - verwerkt"/>
    <n v="0"/>
    <m/>
    <d v="2023-05-23T00:00:00"/>
    <s v="DROP"/>
    <s v="0001010909799600111951_002"/>
    <m/>
    <m/>
    <m/>
    <s v="EUR"/>
    <n v="106.49"/>
    <s v="EUR"/>
    <n v="106.49"/>
    <s v="EUR"/>
    <n v="106.49"/>
    <n v="106.49"/>
    <n v="0"/>
    <s v="N"/>
    <n v="1223000529"/>
    <d v="2023-06-15T00:00:00"/>
    <m/>
    <d v="2023-05-23T00:00:00"/>
    <s v="00:00"/>
    <s v="23:59"/>
    <d v="2023-05-23T00:00:00"/>
    <s v="09:00"/>
    <s v="09:00"/>
    <n v="7.2"/>
    <s v="ce"/>
    <n v="6208"/>
    <n v="7.2"/>
    <n v="12"/>
    <s v="Kuehne+Nagel Tiel 3 Standpl"/>
    <s v="De Diepert 5"/>
    <s v="Tiel"/>
    <s v="4004 MA"/>
    <s v="NL"/>
    <x v="51"/>
    <s v="Wilhelminakanaal Zuid 120"/>
    <x v="23"/>
    <s v="4903RA"/>
    <s v="NL"/>
    <s v="2480012387"/>
    <s v="0111951_002"/>
    <s v="31V"/>
    <s v="NL001131849B01"/>
    <n v="2"/>
    <n v="0"/>
    <n v="106.49"/>
    <s v="N"/>
    <s v="Peter Appel Transport B.V."/>
    <n v="36622"/>
    <d v="2023-05-23T00:00:00"/>
    <s v="09:27:00"/>
    <n v="0"/>
    <x v="1"/>
    <x v="20"/>
    <n v="5"/>
    <x v="34"/>
    <n v="1"/>
    <n v="8.8000000000000007"/>
    <x v="3"/>
    <n v="130.15"/>
    <n v="0"/>
    <n v="130.15"/>
  </r>
  <r>
    <s v="COLGATE 3800 DEB."/>
    <s v="Colgate-Palmolive Nederland BV"/>
    <s v="101t"/>
    <n v="101090979952"/>
    <n v="101030168027"/>
    <n v="930"/>
    <s v="Inv Booked"/>
    <s v="2480012396"/>
    <s v="Verkoop"/>
    <n v="170"/>
    <s v="Transport drops zone"/>
    <s v="9 - verwerkt"/>
    <n v="0"/>
    <m/>
    <d v="2023-05-23T00:00:00"/>
    <s v="DROP"/>
    <s v="0001010909799520111943_003"/>
    <m/>
    <m/>
    <m/>
    <s v="EUR"/>
    <n v="104.35"/>
    <s v="EUR"/>
    <n v="104.35"/>
    <s v="EUR"/>
    <n v="104.35"/>
    <n v="104.35"/>
    <n v="0"/>
    <s v="N"/>
    <n v="1223000529"/>
    <d v="2023-06-15T00:00:00"/>
    <m/>
    <d v="2023-05-23T00:00:00"/>
    <s v="00:00"/>
    <s v="23:59"/>
    <d v="2023-05-23T00:00:00"/>
    <s v="06:00"/>
    <s v="14:30"/>
    <n v="3.2"/>
    <s v="ce"/>
    <n v="2010"/>
    <n v="3.2"/>
    <n v="1"/>
    <s v="Kuehne+Nagel Tiel 3 Standpl"/>
    <s v="De Diepert 5"/>
    <s v="Tiel"/>
    <s v="4004 MA"/>
    <s v="NL"/>
    <x v="37"/>
    <s v="Dublinweg 3"/>
    <x v="39"/>
    <s v="9744 VB"/>
    <s v="NL"/>
    <s v="2480012396"/>
    <s v="0111943_003"/>
    <s v="31V"/>
    <s v="NL001131849B01"/>
    <n v="2"/>
    <n v="0"/>
    <n v="104.35"/>
    <s v="N"/>
    <s v="Peter Appel Transport B.V."/>
    <n v="36622"/>
    <d v="2023-05-23T00:00:00"/>
    <s v="11:11:00"/>
    <n v="0"/>
    <x v="1"/>
    <x v="20"/>
    <n v="5"/>
    <x v="32"/>
    <n v="1"/>
    <n v="3.2"/>
    <x v="8"/>
    <n v="104.35"/>
    <n v="0"/>
    <n v="104.35"/>
  </r>
  <r>
    <s v="COLGATE 3800 DEB."/>
    <s v="Colgate-Palmolive Nederland BV"/>
    <s v="101t"/>
    <n v="101090979967"/>
    <n v="101030168031"/>
    <n v="930"/>
    <s v="Inv Booked"/>
    <s v="2480012390"/>
    <s v="Verkoop"/>
    <n v="170"/>
    <s v="Transport drops zone"/>
    <s v="9 - verwerkt"/>
    <n v="0"/>
    <m/>
    <d v="2023-05-23T00:00:00"/>
    <s v="DROP"/>
    <s v="0001010909799670111955_002"/>
    <m/>
    <m/>
    <m/>
    <s v="EUR"/>
    <n v="323.39"/>
    <s v="EUR"/>
    <n v="323.39"/>
    <s v="EUR"/>
    <n v="323.39"/>
    <n v="323.39"/>
    <n v="0"/>
    <s v="N"/>
    <n v="1223000529"/>
    <d v="2023-06-15T00:00:00"/>
    <m/>
    <d v="2023-05-23T00:00:00"/>
    <s v="00:00"/>
    <s v="23:59"/>
    <d v="2023-05-23T00:00:00"/>
    <s v="11:00"/>
    <s v="11:00"/>
    <n v="24.8"/>
    <s v="ce"/>
    <n v="18619"/>
    <n v="24.8"/>
    <n v="40"/>
    <s v="Kuehne+Nagel Tiel 3 Standpl"/>
    <s v="De Diepert 5"/>
    <s v="Tiel"/>
    <s v="4004 MA"/>
    <s v="NL"/>
    <x v="50"/>
    <s v="Fahrenheitweg 24"/>
    <x v="1"/>
    <s v="6101WR"/>
    <s v="NL"/>
    <s v="2480012390"/>
    <s v="0111955_002"/>
    <s v="31V"/>
    <s v="NL001131849B01"/>
    <n v="2"/>
    <n v="0"/>
    <n v="323.39"/>
    <s v="N"/>
    <s v="Peter Appel Transport B.V."/>
    <n v="36622"/>
    <d v="2023-05-23T00:00:00"/>
    <s v="10:32:00"/>
    <n v="0"/>
    <x v="1"/>
    <x v="20"/>
    <n v="5"/>
    <x v="1"/>
    <n v="1"/>
    <n v="24.8"/>
    <x v="1"/>
    <n v="323.39"/>
    <n v="0"/>
    <n v="323.39"/>
  </r>
  <r>
    <s v="COLGATE 3800 DEB."/>
    <s v="Colgate-Palmolive Nederland BV"/>
    <s v="101t"/>
    <n v="101090979955"/>
    <n v="101030168035"/>
    <n v="930"/>
    <s v="Inv Booked"/>
    <s v="2480012401"/>
    <s v="Verkoop"/>
    <n v="170"/>
    <s v="Transport drops zone"/>
    <s v="9 - verwerkt"/>
    <n v="0"/>
    <m/>
    <d v="2023-05-23T00:00:00"/>
    <s v="DROP"/>
    <s v="0001010909799550111948_003"/>
    <m/>
    <m/>
    <m/>
    <s v="EUR"/>
    <n v="77.760000000000005"/>
    <s v="EUR"/>
    <n v="77.760000000000005"/>
    <s v="EUR"/>
    <n v="77.760000000000005"/>
    <n v="77.760000000000005"/>
    <n v="0"/>
    <s v="N"/>
    <n v="1223000529"/>
    <d v="2023-06-15T00:00:00"/>
    <m/>
    <d v="2023-05-23T00:00:00"/>
    <s v="00:00"/>
    <s v="23:59"/>
    <d v="2023-05-23T00:00:00"/>
    <s v="06:00"/>
    <s v="14:30"/>
    <n v="3.2"/>
    <s v="ce"/>
    <n v="1877"/>
    <n v="3.2"/>
    <n v="1"/>
    <s v="Kuehne+Nagel Tiel 3 Standpl"/>
    <s v="De Diepert 5"/>
    <s v="Tiel"/>
    <s v="4004 MA"/>
    <s v="NL"/>
    <x v="36"/>
    <s v="Ada Byronweg 19"/>
    <x v="38"/>
    <s v="6045GM"/>
    <s v="NL"/>
    <s v="2480012401"/>
    <s v="0111948_003"/>
    <s v="31V"/>
    <s v="NL001131849B01"/>
    <n v="2"/>
    <n v="0"/>
    <n v="77.760000000000005"/>
    <s v="N"/>
    <s v="Peter Appel Transport B.V."/>
    <n v="36622"/>
    <d v="2023-05-23T00:00:00"/>
    <s v="12:16:00"/>
    <n v="0"/>
    <x v="1"/>
    <x v="20"/>
    <n v="5"/>
    <x v="23"/>
    <n v="1"/>
    <n v="3.2"/>
    <x v="8"/>
    <n v="77.760000000000005"/>
    <n v="0"/>
    <n v="77.760000000000005"/>
  </r>
  <r>
    <s v="COLGATE 3800 DEB."/>
    <s v="Colgate-Palmolive Nederland BV"/>
    <s v="101t"/>
    <n v="101090979966"/>
    <n v="101030168036"/>
    <n v="930"/>
    <s v="Inv Booked"/>
    <s v="2480012398"/>
    <s v="Verkoop"/>
    <n v="170"/>
    <s v="Transport drops zone"/>
    <s v="9 - verwerkt"/>
    <n v="0"/>
    <m/>
    <d v="2023-05-23T00:00:00"/>
    <s v="DROP"/>
    <s v="0001010909799660111957_003"/>
    <m/>
    <m/>
    <m/>
    <s v="EUR"/>
    <n v="79.88"/>
    <s v="EUR"/>
    <n v="79.88"/>
    <s v="EUR"/>
    <n v="79.88"/>
    <n v="79.88"/>
    <n v="0"/>
    <s v="N"/>
    <n v="1223000529"/>
    <d v="2023-06-15T00:00:00"/>
    <m/>
    <d v="2023-05-23T00:00:00"/>
    <s v="00:00"/>
    <s v="23:59"/>
    <d v="2023-05-23T00:00:00"/>
    <s v="06:00"/>
    <s v="14:30"/>
    <n v="4"/>
    <s v="ce"/>
    <n v="2235"/>
    <n v="4"/>
    <n v="1"/>
    <s v="Kuehne+Nagel Tiel 3 Standpl"/>
    <s v="De Diepert 5"/>
    <s v="Tiel"/>
    <s v="4004 MA"/>
    <s v="NL"/>
    <x v="30"/>
    <s v="Brandpuntlaan Zuid 1"/>
    <x v="4"/>
    <s v="2665NZ"/>
    <s v="NL"/>
    <s v="2480012398"/>
    <s v="0111957_003"/>
    <s v="31V"/>
    <s v="NL001131849B01"/>
    <n v="2"/>
    <n v="0"/>
    <n v="79.88"/>
    <s v="N"/>
    <s v="Peter Appel Transport B.V."/>
    <n v="36622"/>
    <d v="2023-05-23T00:00:00"/>
    <s v="12:10:00"/>
    <n v="0"/>
    <x v="1"/>
    <x v="20"/>
    <n v="5"/>
    <x v="4"/>
    <n v="1"/>
    <n v="4"/>
    <x v="8"/>
    <n v="79.88"/>
    <n v="0"/>
    <n v="79.88"/>
  </r>
  <r>
    <s v="COLGATE 3800 DEB."/>
    <s v="Colgate-Palmolive Nederland BV"/>
    <s v="101t"/>
    <n v="101090979952"/>
    <n v="101030168047"/>
    <n v="930"/>
    <s v="Inv Booked"/>
    <s v="2480012461"/>
    <s v="Verkoop"/>
    <n v="170"/>
    <s v="Transport drops zone"/>
    <s v="9 - verwerkt"/>
    <n v="0"/>
    <m/>
    <d v="2023-05-23T00:00:00"/>
    <s v="DROP"/>
    <s v="0001010909799520111943_009"/>
    <m/>
    <m/>
    <m/>
    <s v="EUR"/>
    <n v="33.99"/>
    <s v="EUR"/>
    <n v="33.99"/>
    <s v="EUR"/>
    <n v="33.99"/>
    <n v="33.99"/>
    <n v="0"/>
    <s v="N"/>
    <n v="1223000529"/>
    <d v="2023-06-15T00:00:00"/>
    <m/>
    <d v="2023-05-23T00:00:00"/>
    <s v="00:00"/>
    <s v="23:59"/>
    <d v="2023-05-23T00:00:00"/>
    <s v="12:00"/>
    <s v="17:00"/>
    <n v="1.6"/>
    <s v="ce"/>
    <n v="474"/>
    <n v="1.6"/>
    <n v="0"/>
    <s v="Kuehne+Nagel Tiel 3 Standpl"/>
    <s v="De Diepert 5"/>
    <s v="Tiel"/>
    <s v="4004 MA"/>
    <s v="NL"/>
    <x v="21"/>
    <s v="Bloemakkers 4"/>
    <x v="22"/>
    <s v="9461GX"/>
    <s v="NL"/>
    <s v="2480012461"/>
    <s v="0111943_009"/>
    <s v="31V"/>
    <s v="NL001131849B01"/>
    <n v="2"/>
    <n v="0"/>
    <n v="33.99"/>
    <s v="N"/>
    <s v="Peter Appel Transport B.V."/>
    <n v="36622"/>
    <d v="2023-05-23T00:00:00"/>
    <s v="14:04:00"/>
    <n v="0"/>
    <x v="1"/>
    <x v="20"/>
    <n v="5"/>
    <x v="20"/>
    <n v="1"/>
    <n v="6.4"/>
    <x v="3"/>
    <n v="135.94999999999999"/>
    <n v="0"/>
    <n v="135.94999999999999"/>
  </r>
  <r>
    <s v="COLGATE 3800 DEB."/>
    <s v="Colgate-Palmolive Nederland BV"/>
    <s v="101t"/>
    <n v="101090980383"/>
    <n v="101030168042"/>
    <n v="930"/>
    <s v="Inv Booked"/>
    <s v="2480012403"/>
    <s v="Verkoop"/>
    <n v="170"/>
    <s v="Transport drops zone"/>
    <s v="9 - verwerkt"/>
    <n v="0"/>
    <m/>
    <d v="2023-05-23T00:00:00"/>
    <s v="DROP"/>
    <s v="0001010909803830112221_002"/>
    <m/>
    <m/>
    <m/>
    <s v="EUR"/>
    <n v="28.84"/>
    <s v="EUR"/>
    <n v="28.84"/>
    <s v="EUR"/>
    <n v="28.84"/>
    <n v="28.84"/>
    <n v="0"/>
    <s v="N"/>
    <n v="1223000529"/>
    <d v="2023-06-15T00:00:00"/>
    <m/>
    <d v="2023-05-23T00:00:00"/>
    <s v="00:00"/>
    <s v="23:59"/>
    <d v="2023-05-23T00:00:00"/>
    <s v="07:00"/>
    <s v="12:00"/>
    <n v="0.8"/>
    <s v="ce"/>
    <n v="814"/>
    <n v="0.8"/>
    <n v="1"/>
    <s v="Kuehne+Nagel Tiel 3 Standpl"/>
    <s v="De Diepert 5"/>
    <s v="Tiel"/>
    <s v="4004 MA"/>
    <s v="NL"/>
    <x v="2"/>
    <s v="Laan van Ruyven 1"/>
    <x v="11"/>
    <s v="2645EE"/>
    <s v="NL"/>
    <s v="2480012403"/>
    <s v="0112221_002"/>
    <s v="31V"/>
    <s v="NL001131849B01"/>
    <n v="2"/>
    <n v="0"/>
    <n v="28.84"/>
    <s v="N"/>
    <s v="Peter Appel Transport B.V."/>
    <n v="36622"/>
    <d v="2023-05-23T00:00:00"/>
    <s v="11:03:00"/>
    <n v="0"/>
    <x v="1"/>
    <x v="20"/>
    <n v="5"/>
    <x v="4"/>
    <n v="1"/>
    <n v="0.8"/>
    <x v="2"/>
    <n v="28.84"/>
    <n v="0"/>
    <n v="28.84"/>
  </r>
  <r>
    <s v="COLGATE 3800 DEB."/>
    <s v="Colgate-Palmolive Nederland BV"/>
    <s v="101t"/>
    <n v="101090979963"/>
    <n v="101030168032"/>
    <n v="930"/>
    <s v="Inv Booked"/>
    <s v="2480012392"/>
    <s v="Verkoop"/>
    <n v="170"/>
    <s v="Transport drops zone"/>
    <s v="9 - verwerkt"/>
    <n v="0"/>
    <m/>
    <d v="2023-05-23T00:00:00"/>
    <s v="DROP"/>
    <s v="0001010909799630111956_002"/>
    <m/>
    <m/>
    <m/>
    <s v="EUR"/>
    <n v="317.52"/>
    <s v="EUR"/>
    <n v="317.52"/>
    <s v="EUR"/>
    <n v="317.52"/>
    <n v="317.52"/>
    <n v="0"/>
    <s v="N"/>
    <n v="1223000529"/>
    <d v="2023-06-15T00:00:00"/>
    <m/>
    <d v="2023-05-23T00:00:00"/>
    <s v="00:00"/>
    <s v="23:59"/>
    <d v="2023-05-23T00:00:00"/>
    <s v="11:00"/>
    <s v="11:00"/>
    <n v="24"/>
    <s v="ce"/>
    <n v="20958"/>
    <n v="24"/>
    <n v="42"/>
    <s v="Kuehne+Nagel Tiel 3 Standpl"/>
    <s v="De Diepert 5"/>
    <s v="Tiel"/>
    <s v="4004 MA"/>
    <s v="NL"/>
    <x v="50"/>
    <s v="Fahrenheitweg 24"/>
    <x v="1"/>
    <s v="6101WR"/>
    <s v="NL"/>
    <s v="2480012392"/>
    <s v="0111956_002"/>
    <s v="31V"/>
    <s v="NL001131849B01"/>
    <n v="2"/>
    <n v="0"/>
    <n v="317.52"/>
    <s v="N"/>
    <s v="Peter Appel Transport B.V."/>
    <n v="36622"/>
    <d v="2023-05-23T00:00:00"/>
    <s v="11:30:00"/>
    <n v="0"/>
    <x v="1"/>
    <x v="20"/>
    <n v="5"/>
    <x v="1"/>
    <n v="1"/>
    <n v="24"/>
    <x v="1"/>
    <n v="317.52"/>
    <n v="0"/>
    <n v="317.52"/>
  </r>
  <r>
    <s v="COLGATE 3800 DEB."/>
    <s v="Colgate-Palmolive Nederland BV"/>
    <s v="101t"/>
    <n v="101090979966"/>
    <n v="101030168033"/>
    <n v="930"/>
    <s v="Inv Booked"/>
    <s v="2480012397"/>
    <s v="Verkoop"/>
    <n v="170"/>
    <s v="Transport drops zone"/>
    <s v="9 - verwerkt"/>
    <n v="0"/>
    <m/>
    <d v="2023-05-23T00:00:00"/>
    <s v="DROP"/>
    <s v="0001010909799660111957_004"/>
    <m/>
    <m/>
    <m/>
    <s v="EUR"/>
    <n v="218.4"/>
    <s v="EUR"/>
    <n v="218.4"/>
    <s v="EUR"/>
    <n v="218.4"/>
    <n v="218.4"/>
    <n v="0"/>
    <s v="N"/>
    <n v="1223000529"/>
    <d v="2023-06-15T00:00:00"/>
    <m/>
    <d v="2023-05-23T00:00:00"/>
    <s v="00:00"/>
    <s v="23:59"/>
    <d v="2023-05-23T00:00:00"/>
    <s v="13:00"/>
    <s v="13:00"/>
    <n v="16.8"/>
    <s v="ce"/>
    <n v="17114"/>
    <n v="16.8"/>
    <n v="31"/>
    <s v="Kuehne+Nagel Tiel 3 Standpl"/>
    <s v="De Diepert 5"/>
    <s v="Tiel"/>
    <s v="4004 MA"/>
    <s v="NL"/>
    <x v="18"/>
    <s v="HOLLANDWEG 30"/>
    <x v="4"/>
    <s v="2665 MT"/>
    <s v="NL"/>
    <s v="2480012397"/>
    <s v="0111957_004"/>
    <s v="31V"/>
    <s v="NL001131849B01"/>
    <n v="2"/>
    <n v="0"/>
    <n v="218.4"/>
    <s v="N"/>
    <s v="Peter Appel Transport B.V."/>
    <n v="36622"/>
    <d v="2023-05-23T00:00:00"/>
    <s v="14:30:00"/>
    <n v="0"/>
    <x v="1"/>
    <x v="20"/>
    <n v="5"/>
    <x v="4"/>
    <n v="1"/>
    <n v="16.8"/>
    <x v="0"/>
    <n v="218.4"/>
    <n v="0"/>
    <n v="218.4"/>
  </r>
  <r>
    <s v="COLGATE 3800 DEB."/>
    <s v="Colgate-Palmolive Nederland BV"/>
    <s v="101t"/>
    <n v="101090980383"/>
    <n v="101030168034"/>
    <n v="930"/>
    <s v="Inv Booked"/>
    <s v="2480012388"/>
    <s v="Verkoop"/>
    <n v="170"/>
    <s v="Transport drops zone"/>
    <s v="9 - verwerkt"/>
    <n v="0"/>
    <m/>
    <d v="2023-05-23T00:00:00"/>
    <s v="DROP"/>
    <s v="0001010909803830112221_003"/>
    <m/>
    <m/>
    <m/>
    <s v="EUR"/>
    <n v="96.14"/>
    <s v="EUR"/>
    <n v="96.14"/>
    <s v="EUR"/>
    <n v="96.14"/>
    <n v="96.14"/>
    <n v="0"/>
    <s v="N"/>
    <n v="1223000529"/>
    <d v="2023-06-15T00:00:00"/>
    <m/>
    <d v="2023-05-23T00:00:00"/>
    <s v="00:00"/>
    <s v="23:59"/>
    <d v="2023-05-23T00:00:00"/>
    <s v="09:00"/>
    <s v="17:00"/>
    <n v="4.8"/>
    <s v="ce"/>
    <n v="3022"/>
    <n v="4.8"/>
    <n v="5"/>
    <s v="Kuehne+Nagel Tiel 3 Standpl"/>
    <s v="De Diepert 5"/>
    <s v="Tiel"/>
    <s v="4004 MA"/>
    <s v="NL"/>
    <x v="61"/>
    <s v="Nijverheidsweg 14"/>
    <x v="48"/>
    <s v="3251 LP"/>
    <s v="NL"/>
    <s v="2480012388"/>
    <s v="0112221_003"/>
    <s v="31V"/>
    <s v="NL001131849B01"/>
    <n v="2"/>
    <n v="0"/>
    <n v="96.14"/>
    <s v="N"/>
    <s v="Peter Appel Transport B.V."/>
    <n v="36622"/>
    <d v="2023-05-23T00:00:00"/>
    <s v="16:34:00"/>
    <n v="0"/>
    <x v="1"/>
    <x v="20"/>
    <n v="5"/>
    <x v="37"/>
    <n v="1"/>
    <n v="4.8"/>
    <x v="0"/>
    <n v="96.14"/>
    <n v="0"/>
    <n v="96.14"/>
  </r>
  <r>
    <s v="COLGATE 3800 DEB."/>
    <s v="Colgate-Palmolive Nederland BV"/>
    <s v="101t"/>
    <n v="101090979968"/>
    <n v="101030168040"/>
    <n v="930"/>
    <s v="Inv Booked"/>
    <s v="2480012404"/>
    <s v="Verkoop"/>
    <n v="170"/>
    <s v="Transport drops zone"/>
    <s v="9 - verwerkt"/>
    <n v="0"/>
    <m/>
    <d v="2023-05-23T00:00:00"/>
    <s v="DROP"/>
    <s v="0001010909799680111959_002"/>
    <m/>
    <m/>
    <m/>
    <s v="EUR"/>
    <n v="38.11"/>
    <s v="EUR"/>
    <n v="38.11"/>
    <s v="EUR"/>
    <n v="38.11"/>
    <n v="38.11"/>
    <n v="0"/>
    <s v="N"/>
    <n v="1223000529"/>
    <d v="2023-06-15T00:00:00"/>
    <m/>
    <d v="2023-05-23T00:00:00"/>
    <s v="00:00"/>
    <s v="23:59"/>
    <d v="2023-05-23T00:00:00"/>
    <s v="06:00"/>
    <s v="14:30"/>
    <n v="3.2"/>
    <s v="ce"/>
    <n v="2122"/>
    <n v="3.2"/>
    <n v="1"/>
    <s v="Kuehne+Nagel Tiel 3 Standpl"/>
    <s v="De Diepert 5"/>
    <s v="Tiel"/>
    <s v="4004 MA"/>
    <s v="NL"/>
    <x v="31"/>
    <s v="Ohmweg 3"/>
    <x v="33"/>
    <s v="4104BM"/>
    <s v="NL"/>
    <s v="2480012404"/>
    <s v="0111959_002"/>
    <s v="31V"/>
    <s v="NL001131849B01"/>
    <n v="2"/>
    <n v="0"/>
    <n v="38.11"/>
    <s v="N"/>
    <s v="Peter Appel Transport B.V."/>
    <n v="36622"/>
    <d v="2023-05-23T00:00:00"/>
    <s v="12:14:00"/>
    <n v="0"/>
    <x v="1"/>
    <x v="20"/>
    <n v="5"/>
    <x v="6"/>
    <n v="1"/>
    <n v="3.2"/>
    <x v="8"/>
    <n v="38.11"/>
    <n v="0"/>
    <n v="38.11"/>
  </r>
  <r>
    <s v="COLGATE 3800 DEB."/>
    <s v="Colgate-Palmolive Nederland BV"/>
    <s v="101t"/>
    <n v="101090979952"/>
    <n v="101030168041"/>
    <n v="930"/>
    <s v="Inv Booked"/>
    <s v="2480012402"/>
    <s v="Verkoop"/>
    <n v="170"/>
    <s v="Transport drops zone"/>
    <s v="9 - verwerkt"/>
    <n v="0"/>
    <m/>
    <d v="2023-05-23T00:00:00"/>
    <s v="DROP"/>
    <s v="0001010909799520111943_002"/>
    <m/>
    <m/>
    <m/>
    <s v="EUR"/>
    <n v="76.83"/>
    <s v="EUR"/>
    <n v="76.83"/>
    <s v="EUR"/>
    <n v="76.83"/>
    <n v="76.83"/>
    <n v="0"/>
    <s v="N"/>
    <n v="1223000529"/>
    <d v="2023-06-15T00:00:00"/>
    <m/>
    <d v="2023-05-23T00:00:00"/>
    <s v="00:00"/>
    <s v="23:59"/>
    <d v="2023-05-23T00:00:00"/>
    <s v="06:00"/>
    <s v="14:30"/>
    <n v="3.2"/>
    <s v="ce"/>
    <n v="2459"/>
    <n v="3.2"/>
    <n v="3"/>
    <s v="Kuehne+Nagel Tiel 3 Standpl"/>
    <s v="De Diepert 5"/>
    <s v="Tiel"/>
    <s v="4004 MA"/>
    <s v="NL"/>
    <x v="34"/>
    <s v="Birnieweg 13"/>
    <x v="36"/>
    <s v="7418 HH"/>
    <s v="NL"/>
    <s v="2480012402"/>
    <s v="0111943_002"/>
    <s v="31V"/>
    <s v="NL001131849B01"/>
    <n v="2"/>
    <n v="0"/>
    <n v="76.83"/>
    <s v="N"/>
    <s v="Peter Appel Transport B.V."/>
    <n v="36622"/>
    <d v="2023-05-23T00:00:00"/>
    <s v="09:14:00"/>
    <n v="0"/>
    <x v="1"/>
    <x v="20"/>
    <n v="5"/>
    <x v="30"/>
    <n v="1"/>
    <n v="3.2"/>
    <x v="8"/>
    <n v="76.83"/>
    <n v="0"/>
    <n v="76.83"/>
  </r>
  <r>
    <s v="COLGATE 3800 DEB."/>
    <s v="Colgate-Palmolive Nederland BV"/>
    <s v="101t"/>
    <n v="0"/>
    <n v="101030168018"/>
    <n v="930"/>
    <s v="Inv Booked"/>
    <s v="2480012381 REFUSED"/>
    <s v="Verkoop"/>
    <n v="170"/>
    <s v="Transport drops zone"/>
    <s v="9 - verwerkt"/>
    <n v="0"/>
    <m/>
    <d v="2023-05-23T00:00:00"/>
    <m/>
    <m/>
    <m/>
    <m/>
    <m/>
    <s v="EUR"/>
    <n v="36.22"/>
    <s v="EUR"/>
    <n v="36.22"/>
    <s v="EUR"/>
    <n v="36.22"/>
    <n v="36.22"/>
    <n v="0"/>
    <s v="N"/>
    <n v="1223000529"/>
    <d v="2023-06-15T00:00:00"/>
    <m/>
    <d v="2023-05-23T00:00:00"/>
    <s v="00:00"/>
    <s v="23:59"/>
    <d v="2023-05-23T00:00:00"/>
    <s v="11:00"/>
    <s v="11:00"/>
    <n v="1.6"/>
    <s v="ce"/>
    <n v="641"/>
    <n v="1.6"/>
    <n v="0"/>
    <s v="Kuehne+Nagel Tiel 3 Standpl"/>
    <s v="De Diepert 5"/>
    <s v="Tiel"/>
    <s v="4004 MA"/>
    <s v="NL"/>
    <x v="79"/>
    <s v="Keltenweg 30"/>
    <x v="58"/>
    <s v="5342 LP"/>
    <s v="NL"/>
    <s v="2480012381 REFUSED"/>
    <s v="0111943_008"/>
    <s v="31V"/>
    <s v="NL001131849B01"/>
    <n v="2"/>
    <n v="0"/>
    <n v="36.22"/>
    <s v="N"/>
    <m/>
    <n v="36622"/>
    <d v="2023-05-23T00:00:00"/>
    <s v="11:30:00"/>
    <n v="0"/>
    <x v="1"/>
    <x v="20"/>
    <n v="5"/>
    <x v="42"/>
    <n v="1"/>
    <n v="1.6"/>
    <x v="3"/>
    <n v="36.22"/>
    <n v="0"/>
    <n v="36.22"/>
  </r>
  <r>
    <s v="COLGATE 3800 DEB."/>
    <s v="Colgate-Palmolive Nederland BV"/>
    <s v="101t"/>
    <n v="101090979952"/>
    <n v="101030168019"/>
    <n v="930"/>
    <s v="Inv Booked"/>
    <s v="2480012382"/>
    <s v="Verkoop"/>
    <n v="170"/>
    <s v="Transport drops zone"/>
    <s v="9 - verwerkt"/>
    <n v="0"/>
    <m/>
    <d v="2023-05-23T00:00:00"/>
    <s v="DROP"/>
    <s v="0001010909799520111943_009"/>
    <m/>
    <m/>
    <m/>
    <s v="EUR"/>
    <n v="101.96"/>
    <s v="EUR"/>
    <n v="101.96"/>
    <s v="EUR"/>
    <n v="101.96"/>
    <n v="101.96"/>
    <n v="0"/>
    <s v="N"/>
    <n v="1223000529"/>
    <d v="2023-06-15T00:00:00"/>
    <m/>
    <d v="2023-05-23T00:00:00"/>
    <s v="00:00"/>
    <s v="23:59"/>
    <d v="2023-05-23T00:00:00"/>
    <s v="12:00"/>
    <s v="17:00"/>
    <n v="4.8"/>
    <s v="ce"/>
    <n v="2857"/>
    <n v="4.8"/>
    <n v="2"/>
    <s v="Kuehne+Nagel Tiel 3 Standpl"/>
    <s v="De Diepert 5"/>
    <s v="Tiel"/>
    <s v="4004 MA"/>
    <s v="NL"/>
    <x v="21"/>
    <s v="Bloemakkers 4"/>
    <x v="22"/>
    <s v="9461GX"/>
    <s v="NL"/>
    <s v="2480012382"/>
    <s v="0111943_009"/>
    <s v="31V"/>
    <s v="NL001131849B01"/>
    <n v="2"/>
    <n v="0"/>
    <n v="101.96"/>
    <s v="N"/>
    <s v="Peter Appel Transport B.V."/>
    <n v="36622"/>
    <d v="2023-05-23T00:00:00"/>
    <s v="14:04:00"/>
    <n v="34"/>
    <x v="1"/>
    <x v="20"/>
    <n v="5"/>
    <x v="20"/>
    <n v="0"/>
    <s v=""/>
    <x v="3"/>
    <s v=""/>
    <n v="0"/>
    <s v=""/>
  </r>
  <r>
    <s v="COLGATE 3800 DEB."/>
    <s v="Colgate-Palmolive Nederland BV"/>
    <s v="101t"/>
    <n v="101090980394"/>
    <n v="101030168020"/>
    <n v="930"/>
    <s v="Inv Booked"/>
    <s v="2480012380"/>
    <s v="Verkoop"/>
    <n v="170"/>
    <s v="Transport drops zone"/>
    <s v="9 - verwerkt"/>
    <n v="0"/>
    <m/>
    <d v="2023-05-23T00:00:00"/>
    <s v="DROP"/>
    <s v="0001010909803940112226_003"/>
    <m/>
    <m/>
    <m/>
    <s v="EUR"/>
    <n v="88.59"/>
    <s v="EUR"/>
    <n v="88.59"/>
    <s v="EUR"/>
    <n v="88.59"/>
    <n v="88.59"/>
    <n v="0"/>
    <s v="N"/>
    <n v="1223000529"/>
    <d v="2023-06-15T00:00:00"/>
    <m/>
    <d v="2023-05-23T00:00:00"/>
    <s v="00:00"/>
    <s v="23:59"/>
    <d v="2023-05-23T00:00:00"/>
    <s v="07:00"/>
    <s v="10:00"/>
    <n v="5.6"/>
    <s v="ce"/>
    <n v="5216"/>
    <n v="5.6"/>
    <n v="9"/>
    <s v="Kuehne+Nagel Tiel 3 Standpl"/>
    <s v="De Diepert 5"/>
    <s v="Tiel"/>
    <s v="4004 MA"/>
    <s v="NL"/>
    <x v="10"/>
    <s v="Slego 1a"/>
    <x v="13"/>
    <s v="1046BM"/>
    <s v="NL"/>
    <s v="2480012380"/>
    <s v="0112226_003"/>
    <s v="31V"/>
    <s v="NL001131849B01"/>
    <n v="2"/>
    <n v="0"/>
    <n v="88.59"/>
    <s v="N"/>
    <s v="Peter Appel Transport B.V."/>
    <n v="36622"/>
    <d v="2023-05-23T00:00:00"/>
    <s v="10:49:00"/>
    <n v="0"/>
    <x v="1"/>
    <x v="20"/>
    <n v="5"/>
    <x v="11"/>
    <n v="1"/>
    <n v="5.6"/>
    <x v="0"/>
    <n v="88.59"/>
    <n v="0"/>
    <n v="88.59"/>
  </r>
  <r>
    <s v="COLGATE 3800 DEB."/>
    <s v="Colgate-Palmolive Nederland BV"/>
    <s v="101t"/>
    <n v="101090979961"/>
    <n v="101030168021"/>
    <n v="930"/>
    <s v="Inv Booked"/>
    <s v="2480012385"/>
    <s v="Verkoop"/>
    <n v="170"/>
    <s v="Transport drops zone"/>
    <s v="9 - verwerkt"/>
    <n v="0"/>
    <m/>
    <d v="2023-05-23T00:00:00"/>
    <s v="DROP"/>
    <s v="0001010909799610111953_002"/>
    <m/>
    <m/>
    <m/>
    <s v="EUR"/>
    <n v="73.760000000000005"/>
    <s v="EUR"/>
    <n v="73.760000000000005"/>
    <s v="EUR"/>
    <n v="73.760000000000005"/>
    <n v="73.760000000000005"/>
    <n v="0"/>
    <s v="N"/>
    <n v="1223000529"/>
    <d v="2023-06-15T00:00:00"/>
    <m/>
    <d v="2023-05-23T00:00:00"/>
    <s v="00:00"/>
    <s v="23:59"/>
    <d v="2023-05-23T00:00:00"/>
    <s v="07:00"/>
    <s v="14:00"/>
    <n v="3.2"/>
    <s v="ce"/>
    <n v="3596"/>
    <n v="3.2"/>
    <n v="6"/>
    <s v="Kuehne+Nagel Tiel 3 Standpl"/>
    <s v="De Diepert 5"/>
    <s v="Tiel"/>
    <s v="4004 MA"/>
    <s v="NL"/>
    <x v="48"/>
    <s v="OPAALSTRAAT  2"/>
    <x v="32"/>
    <s v="1812 RH"/>
    <s v="NL"/>
    <s v="2480012385"/>
    <s v="0111953_002"/>
    <s v="31V"/>
    <s v="NL001131849B01"/>
    <n v="2"/>
    <n v="0"/>
    <n v="73.760000000000005"/>
    <s v="N"/>
    <s v="Peter Appel Transport B.V."/>
    <n v="36622"/>
    <d v="2023-05-23T00:00:00"/>
    <s v="13:12:00"/>
    <n v="0"/>
    <x v="1"/>
    <x v="20"/>
    <n v="5"/>
    <x v="28"/>
    <n v="1"/>
    <n v="3.2"/>
    <x v="3"/>
    <n v="73.760000000000005"/>
    <n v="0"/>
    <n v="73.760000000000005"/>
  </r>
  <r>
    <s v="COLGATE 3800 DEB."/>
    <s v="Colgate-Palmolive Nederland BV"/>
    <s v="101t"/>
    <n v="101090979960"/>
    <n v="101030168022"/>
    <n v="930"/>
    <s v="Inv Booked"/>
    <s v="2480012379"/>
    <s v="Verkoop"/>
    <n v="170"/>
    <s v="Transport drops zone"/>
    <s v="9 - verwerkt"/>
    <n v="0"/>
    <m/>
    <d v="2023-05-23T00:00:00"/>
    <s v="DROP"/>
    <s v="0001010909799600111951_002"/>
    <m/>
    <m/>
    <m/>
    <s v="EUR"/>
    <n v="23.66"/>
    <s v="EUR"/>
    <n v="23.66"/>
    <s v="EUR"/>
    <n v="23.66"/>
    <n v="23.66"/>
    <n v="0"/>
    <s v="N"/>
    <n v="1223000529"/>
    <d v="2023-06-15T00:00:00"/>
    <m/>
    <d v="2023-05-23T00:00:00"/>
    <s v="00:00"/>
    <s v="23:59"/>
    <d v="2023-05-23T00:00:00"/>
    <s v="09:00"/>
    <s v="09:00"/>
    <n v="1.6"/>
    <s v="ce"/>
    <n v="1281"/>
    <n v="1.6"/>
    <n v="2"/>
    <s v="Kuehne+Nagel Tiel 3 Standpl"/>
    <s v="De Diepert 5"/>
    <s v="Tiel"/>
    <s v="4004 MA"/>
    <s v="NL"/>
    <x v="51"/>
    <s v="Wilhelminakanaal Zuid 120"/>
    <x v="23"/>
    <s v="4903RA"/>
    <s v="NL"/>
    <s v="2480012379"/>
    <s v="0111951_002"/>
    <s v="31V"/>
    <s v="NL001131849B01"/>
    <n v="2"/>
    <n v="0"/>
    <n v="23.66"/>
    <s v="N"/>
    <s v="Peter Appel Transport B.V."/>
    <n v="36622"/>
    <d v="2023-05-23T00:00:00"/>
    <s v="09:27:00"/>
    <n v="0"/>
    <x v="1"/>
    <x v="20"/>
    <n v="5"/>
    <x v="34"/>
    <n v="0"/>
    <s v=""/>
    <x v="3"/>
    <s v=""/>
    <n v="0"/>
    <s v=""/>
  </r>
  <r>
    <s v="COLGATE 3800 DEB."/>
    <s v="Colgate-Palmolive Nederland BV"/>
    <s v="101t"/>
    <n v="101090979970"/>
    <n v="101030168024"/>
    <n v="930"/>
    <s v="Inv Booked"/>
    <s v="2480012384"/>
    <s v="Verkoop"/>
    <n v="170"/>
    <s v="Transport drops zone"/>
    <s v="9 - verwerkt"/>
    <n v="0"/>
    <m/>
    <d v="2023-05-23T00:00:00"/>
    <s v="DROP"/>
    <s v="0001010909799700111958_002"/>
    <m/>
    <m/>
    <m/>
    <s v="EUR"/>
    <n v="149.06"/>
    <s v="EUR"/>
    <n v="149.06"/>
    <s v="EUR"/>
    <n v="149.06"/>
    <n v="149.06"/>
    <n v="0"/>
    <s v="N"/>
    <n v="1223000529"/>
    <d v="2023-06-15T00:00:00"/>
    <m/>
    <d v="2023-05-23T00:00:00"/>
    <s v="00:00"/>
    <s v="23:59"/>
    <d v="2023-05-23T00:00:00"/>
    <s v="13:00"/>
    <s v="14:00"/>
    <n v="13.6"/>
    <s v="ce"/>
    <n v="7702"/>
    <n v="13.6"/>
    <n v="6"/>
    <s v="Kuehne+Nagel Tiel 3 Standpl"/>
    <s v="De Diepert 5"/>
    <s v="Tiel"/>
    <s v="4004 MA"/>
    <s v="NL"/>
    <x v="16"/>
    <s v="Rijnland 4"/>
    <x v="19"/>
    <s v="1948RL"/>
    <s v="NL"/>
    <s v="2480012384"/>
    <s v="0111958_002"/>
    <s v="31V"/>
    <s v="NL001131849B01"/>
    <n v="2"/>
    <n v="0"/>
    <n v="149.06"/>
    <s v="N"/>
    <s v="Peter Appel Transport B.V."/>
    <n v="36622"/>
    <d v="2023-05-23T00:00:00"/>
    <s v="12:51:00"/>
    <n v="0"/>
    <x v="1"/>
    <x v="20"/>
    <n v="5"/>
    <x v="17"/>
    <n v="0"/>
    <s v=""/>
    <x v="0"/>
    <s v=""/>
    <n v="0"/>
    <s v=""/>
  </r>
  <r>
    <s v="COLGATE 3800 DEB."/>
    <s v="Colgate-Palmolive Nederland BV"/>
    <s v="101t"/>
    <n v="101090979962"/>
    <n v="101030168025"/>
    <n v="930"/>
    <s v="Inv Booked"/>
    <s v="2480012391"/>
    <s v="Verkoop"/>
    <n v="170"/>
    <s v="Transport drops zone"/>
    <s v="9 - verwerkt"/>
    <n v="0"/>
    <m/>
    <d v="2023-05-23T00:00:00"/>
    <s v="DROP"/>
    <s v="0001010909799620111954_002"/>
    <m/>
    <m/>
    <m/>
    <s v="EUR"/>
    <n v="289.27999999999997"/>
    <s v="EUR"/>
    <n v="289.27999999999997"/>
    <s v="EUR"/>
    <n v="289.27999999999997"/>
    <n v="289.27999999999997"/>
    <n v="0"/>
    <s v="N"/>
    <n v="1223000529"/>
    <d v="2023-06-15T00:00:00"/>
    <m/>
    <d v="2023-05-23T00:00:00"/>
    <s v="00:00"/>
    <s v="23:59"/>
    <d v="2023-05-23T00:00:00"/>
    <s v="11:00"/>
    <s v="11:00"/>
    <n v="25.6"/>
    <s v="ce"/>
    <n v="14606"/>
    <n v="25.6"/>
    <n v="38"/>
    <s v="Kuehne+Nagel Tiel 3 Standpl"/>
    <s v="De Diepert 5"/>
    <s v="Tiel"/>
    <s v="4004 MA"/>
    <s v="NL"/>
    <x v="1"/>
    <s v="Perenmarkt 15"/>
    <x v="2"/>
    <s v="1681PG"/>
    <s v="NL"/>
    <s v="2480012391"/>
    <s v="0111954_002"/>
    <s v="31V"/>
    <s v="NL001131849B01"/>
    <n v="2"/>
    <n v="0"/>
    <n v="289.27999999999997"/>
    <s v="N"/>
    <s v="Peter Appel Transport B.V."/>
    <n v="36622"/>
    <d v="2023-05-23T00:00:00"/>
    <s v="12:25:00"/>
    <n v="7"/>
    <x v="1"/>
    <x v="20"/>
    <n v="5"/>
    <x v="2"/>
    <n v="1"/>
    <n v="25.6"/>
    <x v="1"/>
    <n v="289.27999999999997"/>
    <n v="0"/>
    <n v="289.27999999999997"/>
  </r>
  <r>
    <s v="COLGATE 3800 DEB."/>
    <s v="Colgate-Palmolive Nederland BV"/>
    <s v="101t"/>
    <n v="101090980396"/>
    <n v="101030168026"/>
    <n v="930"/>
    <s v="Inv Booked"/>
    <s v="2480012383"/>
    <s v="Verkoop"/>
    <n v="170"/>
    <s v="Transport drops zone"/>
    <s v="9 - verwerkt"/>
    <n v="0"/>
    <m/>
    <d v="2023-05-23T00:00:00"/>
    <s v="DROP"/>
    <s v="0001010909803960112227_002"/>
    <m/>
    <m/>
    <m/>
    <s v="EUR"/>
    <n v="140.35"/>
    <s v="EUR"/>
    <n v="140.35"/>
    <s v="EUR"/>
    <n v="140.35"/>
    <n v="140.35"/>
    <n v="0"/>
    <s v="N"/>
    <n v="1223000529"/>
    <d v="2023-06-15T00:00:00"/>
    <m/>
    <d v="2023-05-23T00:00:00"/>
    <s v="00:00"/>
    <s v="23:59"/>
    <d v="2023-05-23T00:00:00"/>
    <s v="06:00"/>
    <s v="14:00"/>
    <n v="9.6"/>
    <s v="ce"/>
    <n v="5981"/>
    <n v="9.6"/>
    <n v="8"/>
    <s v="Kuehne+Nagel Tiel 3 Standpl"/>
    <s v="De Diepert 5"/>
    <s v="Tiel"/>
    <s v="4004 MA"/>
    <s v="NL"/>
    <x v="15"/>
    <s v="De Flammert 1211"/>
    <x v="18"/>
    <s v="5854 NE"/>
    <s v="NL"/>
    <s v="2480012383"/>
    <s v="0112227_002"/>
    <s v="31V"/>
    <s v="NL001131849B01"/>
    <n v="2"/>
    <n v="0"/>
    <n v="140.35"/>
    <s v="N"/>
    <s v="Peter Appel Transport B.V."/>
    <n v="36622"/>
    <d v="2023-05-23T00:00:00"/>
    <s v="09:14:00"/>
    <n v="0"/>
    <x v="1"/>
    <x v="20"/>
    <n v="5"/>
    <x v="16"/>
    <n v="1"/>
    <n v="9.6"/>
    <x v="3"/>
    <n v="140.35"/>
    <n v="0"/>
    <n v="140.35"/>
  </r>
  <r>
    <s v="COLGATE 3800 DEB."/>
    <s v="Colgate-Palmolive Nederland BV"/>
    <s v="101t"/>
    <n v="101090979953"/>
    <n v="101030168028"/>
    <n v="930"/>
    <s v="Inv Booked"/>
    <s v="2480012386"/>
    <s v="Verkoop"/>
    <n v="170"/>
    <s v="Transport drops zone"/>
    <s v="9 - verwerkt"/>
    <n v="0"/>
    <m/>
    <d v="2023-05-23T00:00:00"/>
    <s v="DROP"/>
    <s v="0001010909799530111945_002"/>
    <m/>
    <m/>
    <m/>
    <s v="EUR"/>
    <n v="63.68"/>
    <s v="EUR"/>
    <n v="63.68"/>
    <s v="EUR"/>
    <n v="63.68"/>
    <n v="63.68"/>
    <n v="0"/>
    <s v="N"/>
    <n v="1223000529"/>
    <d v="2023-06-15T00:00:00"/>
    <m/>
    <d v="2023-05-23T00:00:00"/>
    <s v="00:00"/>
    <s v="23:59"/>
    <d v="2023-05-23T00:00:00"/>
    <s v="05:00"/>
    <s v="05:00"/>
    <n v="3.2"/>
    <s v="ce"/>
    <n v="2232"/>
    <n v="3.2"/>
    <n v="3"/>
    <s v="Kuehne+Nagel Tiel 3 Standpl"/>
    <s v="De Diepert 5"/>
    <s v="Tiel"/>
    <s v="4004 MA"/>
    <s v="NL"/>
    <x v="19"/>
    <s v="SAFFIER  300"/>
    <x v="21"/>
    <s v="3316 LN"/>
    <s v="NL"/>
    <s v="2480012386"/>
    <s v="0111945_002"/>
    <s v="31V"/>
    <s v="NL001131849B01"/>
    <n v="2"/>
    <n v="0"/>
    <n v="63.68"/>
    <s v="N"/>
    <s v="Peter Appel Transport B.V."/>
    <n v="36622"/>
    <d v="2023-05-23T00:00:00"/>
    <s v="06:27:00"/>
    <n v="0"/>
    <x v="1"/>
    <x v="20"/>
    <n v="5"/>
    <x v="19"/>
    <n v="1"/>
    <n v="3.2"/>
    <x v="3"/>
    <n v="63.68"/>
    <n v="0"/>
    <n v="63.68"/>
  </r>
  <r>
    <s v="COLGATE 3800 DEB."/>
    <s v="Colgate-Palmolive Nederland BV"/>
    <s v="101t"/>
    <n v="101090979955"/>
    <n v="101030168029"/>
    <n v="930"/>
    <s v="Inv Booked"/>
    <s v="2480012395"/>
    <s v="Verkoop"/>
    <n v="170"/>
    <s v="Transport drops zone"/>
    <s v="9 - verwerkt"/>
    <n v="0"/>
    <m/>
    <d v="2023-05-23T00:00:00"/>
    <s v="DROP"/>
    <s v="0001010909799550111948_002"/>
    <m/>
    <m/>
    <m/>
    <s v="EUR"/>
    <n v="302.18"/>
    <s v="EUR"/>
    <n v="302.18"/>
    <s v="EUR"/>
    <n v="302.18"/>
    <n v="302.18"/>
    <n v="0"/>
    <s v="N"/>
    <n v="1223000529"/>
    <d v="2023-06-15T00:00:00"/>
    <m/>
    <d v="2023-05-23T00:00:00"/>
    <s v="00:00"/>
    <s v="23:59"/>
    <d v="2023-05-23T00:00:00"/>
    <s v="07:00"/>
    <s v="08:00"/>
    <n v="21.6"/>
    <s v="ce"/>
    <n v="23391"/>
    <n v="21.6"/>
    <n v="41"/>
    <s v="Kuehne+Nagel Tiel 3 Standpl"/>
    <s v="De Diepert 5"/>
    <s v="Tiel"/>
    <s v="4004 MA"/>
    <s v="NL"/>
    <x v="1"/>
    <s v="Fahrenheitweg 1"/>
    <x v="1"/>
    <s v="6101WR"/>
    <s v="NL"/>
    <s v="2480012395"/>
    <s v="0111948_002"/>
    <s v="31V"/>
    <s v="NL001131849B01"/>
    <n v="2"/>
    <n v="0"/>
    <n v="302.18"/>
    <s v="N"/>
    <s v="Peter Appel Transport B.V."/>
    <n v="36622"/>
    <d v="2023-05-23T00:00:00"/>
    <s v="09:04:00"/>
    <n v="0"/>
    <x v="1"/>
    <x v="20"/>
    <n v="5"/>
    <x v="1"/>
    <n v="1"/>
    <n v="21.6"/>
    <x v="1"/>
    <n v="302.18"/>
    <n v="0"/>
    <n v="302.18"/>
  </r>
  <r>
    <s v="COLGATE 3800 DEB."/>
    <s v="Colgate-Palmolive Nederland BV"/>
    <s v="101t"/>
    <n v="101090979954"/>
    <n v="101030168017"/>
    <n v="930"/>
    <s v="Inv Booked"/>
    <s v="2480012290"/>
    <s v="Verkoop"/>
    <n v="170"/>
    <s v="Transport drops zone"/>
    <s v="9 - verwerkt"/>
    <n v="0"/>
    <m/>
    <d v="2023-05-23T00:00:00"/>
    <s v="DROP"/>
    <s v="0001010909799540111946_002"/>
    <m/>
    <m/>
    <m/>
    <s v="EUR"/>
    <n v="71.760000000000005"/>
    <s v="EUR"/>
    <n v="71.760000000000005"/>
    <s v="EUR"/>
    <n v="71.760000000000005"/>
    <n v="71.760000000000005"/>
    <n v="0"/>
    <s v="N"/>
    <n v="1223000529"/>
    <d v="2023-06-15T00:00:00"/>
    <m/>
    <d v="2023-05-23T00:00:00"/>
    <s v="00:00"/>
    <s v="23:59"/>
    <d v="2023-05-23T00:00:00"/>
    <s v="06:00"/>
    <s v="06:00"/>
    <n v="4"/>
    <s v="ce"/>
    <n v="2969"/>
    <n v="4"/>
    <n v="3"/>
    <s v="Kuehne+Nagel Tiel 3 Standpl"/>
    <s v="De Diepert 5"/>
    <s v="Tiel"/>
    <s v="4004 MA"/>
    <s v="NL"/>
    <x v="41"/>
    <s v="Asteriastraat 9"/>
    <x v="3"/>
    <s v="5047 RM"/>
    <s v="NL"/>
    <s v="2480012290"/>
    <s v="0111946_002"/>
    <s v="31V"/>
    <s v="NL001131849B01"/>
    <n v="2"/>
    <n v="0"/>
    <n v="71.760000000000005"/>
    <s v="N"/>
    <s v="Peter Appel Transport B.V."/>
    <n v="36622"/>
    <d v="2023-05-23T00:00:00"/>
    <s v="06:30:00"/>
    <n v="0"/>
    <x v="1"/>
    <x v="20"/>
    <n v="5"/>
    <x v="3"/>
    <n v="1"/>
    <n v="4"/>
    <x v="0"/>
    <n v="71.760000000000005"/>
    <n v="0"/>
    <n v="71.760000000000005"/>
  </r>
  <r>
    <s v="COLGATE 3800 DEB."/>
    <s v="Colgate-Palmolive Nederland BV"/>
    <s v="101t"/>
    <n v="0"/>
    <n v="101030168039"/>
    <n v="980"/>
    <s v="Cancel No In"/>
    <s v="2480012407 REFUSED"/>
    <s v="Verkoop"/>
    <n v="170"/>
    <s v="Transport drops zone"/>
    <s v="0 - ingevoerd"/>
    <n v="0"/>
    <m/>
    <d v="2023-05-23T00:00:00"/>
    <m/>
    <m/>
    <n v="164.59"/>
    <n v="21.6"/>
    <m/>
    <s v="EUR"/>
    <n v="128.01"/>
    <s v="EUR"/>
    <n v="0"/>
    <s v="EUR"/>
    <n v="128.01"/>
    <n v="0"/>
    <n v="-128.01"/>
    <s v="N"/>
    <m/>
    <m/>
    <m/>
    <d v="2023-05-23T00:00:00"/>
    <s v="00:00"/>
    <s v="23:59"/>
    <d v="2023-05-23T00:00:00"/>
    <s v="14:00"/>
    <s v="14:00"/>
    <n v="16.8"/>
    <s v="ce"/>
    <n v="11330"/>
    <n v="16.8"/>
    <n v="23"/>
    <s v="Kuehne+Nagel Tiel 3 Standpl"/>
    <s v="De Diepert 5"/>
    <s v="Tiel"/>
    <s v="4004 MA"/>
    <s v="NL"/>
    <x v="14"/>
    <s v="Rood 24"/>
    <x v="17"/>
    <s v="6666LT"/>
    <s v="NL"/>
    <s v="2480012407 REFUSED"/>
    <s v="0111959_003"/>
    <m/>
    <s v="NL001131849B01"/>
    <n v="2"/>
    <n v="0"/>
    <n v="0"/>
    <s v="N"/>
    <m/>
    <n v="36622"/>
    <d v="2023-05-23T00:00:00"/>
    <s v="14:22:00"/>
    <n v="0"/>
    <x v="1"/>
    <x v="20"/>
    <n v="5"/>
    <x v="15"/>
    <n v="0"/>
    <s v=""/>
    <x v="5"/>
    <s v=""/>
    <n v="0"/>
    <s v=""/>
  </r>
  <r>
    <s v="COLGATE 3800 DEB."/>
    <s v="Colgate-Palmolive Nederland BV"/>
    <s v="101t"/>
    <n v="101090981002"/>
    <n v="101030168233"/>
    <n v="930"/>
    <s v="Inv Booked"/>
    <s v="2480012406"/>
    <s v="Verkoop"/>
    <n v="170"/>
    <s v="Transport drops zone"/>
    <s v="9 - verwerkt"/>
    <n v="0"/>
    <m/>
    <d v="2023-05-23T00:00:00"/>
    <s v="DROP"/>
    <s v="0001010909810020112650_002"/>
    <m/>
    <m/>
    <m/>
    <s v="EUR"/>
    <n v="30.48"/>
    <s v="EUR"/>
    <n v="30.48"/>
    <s v="EUR"/>
    <n v="30.48"/>
    <n v="30.48"/>
    <n v="0"/>
    <s v="N"/>
    <n v="1223000529"/>
    <d v="2023-06-15T00:00:00"/>
    <m/>
    <d v="2023-05-23T00:00:00"/>
    <s v="00:00"/>
    <s v="23:59"/>
    <d v="2023-05-23T00:00:00"/>
    <s v="18:00"/>
    <s v="18:00"/>
    <n v="4"/>
    <s v="ce"/>
    <n v="3216"/>
    <n v="4"/>
    <n v="5"/>
    <s v="Kuehne+Nagel Tiel 3 Standpl"/>
    <s v="De Diepert 5"/>
    <s v="Tiel"/>
    <s v="4004 MA"/>
    <s v="NL"/>
    <x v="14"/>
    <s v="Rood 24"/>
    <x v="17"/>
    <s v="6666LT"/>
    <s v="NL"/>
    <s v="2480012406"/>
    <s v="0112650_002"/>
    <s v="31V"/>
    <s v="NL001131849B01"/>
    <n v="2"/>
    <n v="0"/>
    <n v="30.48"/>
    <s v="N"/>
    <s v="Peter Appel Transport B.V."/>
    <n v="36622"/>
    <d v="2023-05-23T00:00:00"/>
    <s v="20:52:00"/>
    <n v="0"/>
    <x v="1"/>
    <x v="20"/>
    <n v="5"/>
    <x v="15"/>
    <n v="1"/>
    <n v="21.6"/>
    <x v="5"/>
    <n v="164.58999999999997"/>
    <n v="0"/>
    <n v="164.58999999999997"/>
  </r>
  <r>
    <s v="COLGATE 3800 DEB."/>
    <s v="Colgate-Palmolive Nederland BV"/>
    <s v="101t"/>
    <n v="0"/>
    <n v="101030168234"/>
    <n v="980"/>
    <s v="Cancel No In"/>
    <s v="2480012404"/>
    <s v="Verkoop"/>
    <n v="170"/>
    <s v="Transport drops zone"/>
    <s v="0 - ingevoerd"/>
    <n v="0"/>
    <m/>
    <d v="2023-05-23T00:00:00"/>
    <m/>
    <m/>
    <n v="38.11"/>
    <n v="3.2"/>
    <m/>
    <s v="EUR"/>
    <n v="38.11"/>
    <s v="EUR"/>
    <n v="0"/>
    <s v="EUR"/>
    <n v="38.11"/>
    <n v="0"/>
    <n v="-38.11"/>
    <s v="N"/>
    <m/>
    <m/>
    <m/>
    <d v="2023-05-23T00:00:00"/>
    <s v="00:00"/>
    <s v="23:59"/>
    <d v="2023-05-23T00:00:00"/>
    <s v="06:00"/>
    <s v="14:30"/>
    <n v="3.2"/>
    <s v="ce"/>
    <n v="2122"/>
    <n v="3.2"/>
    <n v="1"/>
    <s v="Kuehne+Nagel Tiel 3 Standpl"/>
    <s v="De Diepert 5"/>
    <s v="Tiel"/>
    <s v="4004 MA"/>
    <s v="NL"/>
    <x v="31"/>
    <s v="Ohmweg 3"/>
    <x v="33"/>
    <s v="4104BM"/>
    <s v="NL"/>
    <s v="2480012404"/>
    <m/>
    <m/>
    <s v="NL001131849B01"/>
    <n v="2"/>
    <n v="0"/>
    <n v="0"/>
    <s v="N"/>
    <s v="Peter Appel Transport B.V."/>
    <n v="36622"/>
    <d v="2023-05-23T00:00:00"/>
    <s v="14:30:00"/>
    <n v="0"/>
    <x v="1"/>
    <x v="20"/>
    <n v="5"/>
    <x v="6"/>
    <n v="0"/>
    <s v=""/>
    <x v="8"/>
    <s v=""/>
    <n v="0"/>
    <s v=""/>
  </r>
  <r>
    <s v="COLGATE 3800 DEB."/>
    <s v="Colgate-Palmolive Nederland BV"/>
    <s v="101t"/>
    <n v="101090981002"/>
    <n v="101030168235"/>
    <n v="930"/>
    <s v="Inv Booked"/>
    <s v="2480012407"/>
    <s v="Verkoop"/>
    <n v="170"/>
    <s v="Transport drops zone"/>
    <s v="9 - verwerkt"/>
    <n v="0"/>
    <m/>
    <d v="2023-05-23T00:00:00"/>
    <s v="DROP"/>
    <s v="0001010909810020112650_002"/>
    <m/>
    <m/>
    <m/>
    <s v="EUR"/>
    <n v="128.01"/>
    <s v="EUR"/>
    <n v="128.01"/>
    <s v="EUR"/>
    <n v="128.01"/>
    <n v="128.01"/>
    <n v="0"/>
    <s v="N"/>
    <n v="1223000529"/>
    <d v="2023-06-15T00:00:00"/>
    <m/>
    <d v="2023-05-23T00:00:00"/>
    <s v="00:00"/>
    <s v="23:59"/>
    <d v="2023-05-23T00:00:00"/>
    <s v="18:00"/>
    <s v="18:00"/>
    <n v="16.8"/>
    <s v="ce"/>
    <n v="11330"/>
    <n v="16.8"/>
    <n v="23"/>
    <s v="Kuehne+Nagel Tiel 3 Standpl"/>
    <s v="De Diepert 5"/>
    <s v="Tiel"/>
    <s v="4004 MA"/>
    <s v="NL"/>
    <x v="14"/>
    <s v="Rood 24"/>
    <x v="17"/>
    <s v="6666LT"/>
    <s v="NL"/>
    <s v="2480012407"/>
    <s v="0112650_002"/>
    <s v="31V"/>
    <s v="NL001131849B01"/>
    <n v="2"/>
    <n v="0"/>
    <n v="128.01"/>
    <s v="N"/>
    <s v="Peter Appel Transport B.V."/>
    <n v="36622"/>
    <d v="2023-05-23T00:00:00"/>
    <s v="20:52:00"/>
    <n v="0"/>
    <x v="1"/>
    <x v="20"/>
    <n v="5"/>
    <x v="15"/>
    <n v="0"/>
    <s v=""/>
    <x v="5"/>
    <s v=""/>
    <n v="0"/>
    <s v=""/>
  </r>
  <r>
    <s v="COLGATE 3800 DEB."/>
    <s v="Colgate-Palmolive Nederland BV"/>
    <s v="101t"/>
    <n v="101090981002"/>
    <n v="101030168236"/>
    <n v="930"/>
    <s v="Inv Booked"/>
    <s v="2480012405"/>
    <s v="Verkoop"/>
    <n v="170"/>
    <s v="Transport drops zone"/>
    <s v="9 - verwerkt"/>
    <n v="0"/>
    <m/>
    <d v="2023-05-23T00:00:00"/>
    <s v="DROP"/>
    <s v="0001010909810020112650_002"/>
    <m/>
    <m/>
    <m/>
    <s v="EUR"/>
    <n v="6.1"/>
    <s v="EUR"/>
    <n v="6.1"/>
    <s v="EUR"/>
    <n v="6.1"/>
    <n v="6.1"/>
    <n v="0"/>
    <s v="N"/>
    <n v="1223000529"/>
    <d v="2023-06-15T00:00:00"/>
    <m/>
    <d v="2023-05-23T00:00:00"/>
    <s v="00:00"/>
    <s v="23:59"/>
    <d v="2023-05-23T00:00:00"/>
    <s v="18:00"/>
    <s v="18:00"/>
    <n v="0.8"/>
    <s v="ce"/>
    <n v="553"/>
    <n v="0.8"/>
    <n v="0"/>
    <s v="Kuehne+Nagel Tiel 3 Standpl"/>
    <s v="De Diepert 5"/>
    <s v="Tiel"/>
    <s v="4004 MA"/>
    <s v="NL"/>
    <x v="14"/>
    <s v="Rood 24"/>
    <x v="17"/>
    <s v="6666LT"/>
    <s v="NL"/>
    <s v="2480012405"/>
    <s v="0112650_002"/>
    <s v="31V"/>
    <s v="NL001131849B01"/>
    <n v="2"/>
    <n v="0"/>
    <n v="6.1"/>
    <s v="N"/>
    <s v="Peter Appel Transport B.V."/>
    <n v="36622"/>
    <d v="2023-05-23T00:00:00"/>
    <s v="20:52:00"/>
    <n v="0"/>
    <x v="1"/>
    <x v="20"/>
    <n v="5"/>
    <x v="15"/>
    <n v="0"/>
    <s v=""/>
    <x v="5"/>
    <s v=""/>
    <n v="0"/>
    <s v=""/>
  </r>
  <r>
    <s v="COLGATE 3800 DEB."/>
    <s v="Colgate-Palmolive Nederland BV"/>
    <s v="101t"/>
    <n v="101090980614"/>
    <n v="101030168109"/>
    <n v="930"/>
    <s v="Inv Booked"/>
    <s v="2480013304"/>
    <s v="Verkoop"/>
    <n v="170"/>
    <s v="Transport drops zone"/>
    <s v="9 - verwerkt"/>
    <n v="0"/>
    <m/>
    <d v="2023-05-24T00:00:00"/>
    <s v="DROP"/>
    <s v="0001010909806140112366_002"/>
    <m/>
    <m/>
    <m/>
    <s v="EUR"/>
    <n v="317.52"/>
    <s v="EUR"/>
    <n v="317.52"/>
    <s v="EUR"/>
    <n v="317.52"/>
    <n v="317.52"/>
    <n v="0"/>
    <s v="N"/>
    <n v="1223000529"/>
    <d v="2023-06-15T00:00:00"/>
    <m/>
    <d v="2023-05-24T00:00:00"/>
    <s v="00:00"/>
    <s v="23:59"/>
    <d v="2023-05-24T00:00:00"/>
    <s v="07:00"/>
    <s v="07:00"/>
    <n v="24"/>
    <s v="ce"/>
    <n v="18590"/>
    <n v="24"/>
    <n v="38"/>
    <s v="Kuehne+Nagel Tiel 3 Standpl"/>
    <s v="De Diepert 5"/>
    <s v="Tiel"/>
    <s v="4004 MA"/>
    <s v="NL"/>
    <x v="1"/>
    <s v="Fahrenheitweg 1"/>
    <x v="1"/>
    <s v="6101WR"/>
    <s v="NL"/>
    <s v="2480013304"/>
    <s v="0112366_002"/>
    <s v="31V"/>
    <s v="NL001131849B01"/>
    <n v="2"/>
    <n v="0"/>
    <n v="317.52"/>
    <s v="N"/>
    <s v="Peter Appel Transport B.V."/>
    <n v="36622"/>
    <d v="2023-05-24T00:00:00"/>
    <s v="07:26:00"/>
    <n v="0"/>
    <x v="2"/>
    <x v="20"/>
    <n v="5"/>
    <x v="1"/>
    <n v="1"/>
    <n v="24"/>
    <x v="1"/>
    <n v="317.52"/>
    <n v="0"/>
    <n v="317.52"/>
  </r>
  <r>
    <s v="COLGATE 3800 DEB."/>
    <s v="Colgate-Palmolive Nederland BV"/>
    <s v="101t"/>
    <n v="101090980996"/>
    <n v="101030168110"/>
    <n v="930"/>
    <s v="Inv Booked"/>
    <s v="2480013310"/>
    <s v="Verkoop"/>
    <n v="170"/>
    <s v="Transport drops zone"/>
    <s v="9 - verwerkt"/>
    <n v="0"/>
    <m/>
    <d v="2023-05-24T00:00:00"/>
    <s v="DROP"/>
    <s v="0001010909809960112627_003"/>
    <m/>
    <m/>
    <m/>
    <s v="EUR"/>
    <n v="12.9"/>
    <s v="EUR"/>
    <n v="12.9"/>
    <s v="EUR"/>
    <n v="12.9"/>
    <n v="12.9"/>
    <n v="0"/>
    <s v="N"/>
    <n v="1223000529"/>
    <d v="2023-06-15T00:00:00"/>
    <m/>
    <d v="2023-05-24T00:00:00"/>
    <s v="00:00"/>
    <s v="23:59"/>
    <d v="2023-05-24T00:00:00"/>
    <s v="14:00"/>
    <s v="14:00"/>
    <n v="0.8"/>
    <s v="ce"/>
    <n v="184"/>
    <n v="0.8"/>
    <n v="0"/>
    <s v="Kuehne+Nagel Tiel 3 Standpl"/>
    <s v="De Diepert 5"/>
    <s v="Tiel"/>
    <s v="4004 MA"/>
    <s v="NL"/>
    <x v="22"/>
    <s v="Basisweg 7"/>
    <x v="25"/>
    <s v="1951NG"/>
    <s v="NL"/>
    <s v="2480013310"/>
    <s v="0112627_003"/>
    <s v="31V"/>
    <s v="NL001131849B01"/>
    <n v="2"/>
    <n v="0"/>
    <n v="12.9"/>
    <s v="N"/>
    <s v="Peter Appel Transport B.V."/>
    <n v="36622"/>
    <d v="2023-05-24T00:00:00"/>
    <s v="15:42:00"/>
    <n v="0"/>
    <x v="2"/>
    <x v="20"/>
    <n v="5"/>
    <x v="17"/>
    <n v="1"/>
    <n v="10.4"/>
    <x v="0"/>
    <n v="167.75"/>
    <n v="0"/>
    <n v="167.75"/>
  </r>
  <r>
    <s v="COLGATE 3800 DEB."/>
    <s v="Colgate-Palmolive Nederland BV"/>
    <s v="101t"/>
    <n v="101090980994"/>
    <n v="101030168111"/>
    <n v="930"/>
    <s v="Inv Booked"/>
    <s v="0240118667"/>
    <s v="Verkoop"/>
    <n v="170"/>
    <s v="Transport drops zone"/>
    <s v="9 - verwerkt"/>
    <n v="0"/>
    <m/>
    <d v="2023-05-24T00:00:00"/>
    <s v="DROP"/>
    <s v="0001010909809940112630_002"/>
    <m/>
    <m/>
    <m/>
    <s v="EUR"/>
    <n v="50.69"/>
    <s v="EUR"/>
    <n v="50.69"/>
    <s v="EUR"/>
    <n v="50.69"/>
    <n v="50.69"/>
    <n v="0"/>
    <s v="N"/>
    <n v="1223000529"/>
    <d v="2023-06-15T00:00:00"/>
    <m/>
    <d v="2023-05-24T00:00:00"/>
    <s v="00:00"/>
    <s v="23:59"/>
    <d v="2023-05-24T00:00:00"/>
    <s v="14:00"/>
    <s v="14:00"/>
    <n v="6.4"/>
    <s v="ce"/>
    <n v="6488"/>
    <n v="6.4"/>
    <n v="9"/>
    <s v="Kuehne+Nagel Tiel 3 Standpl"/>
    <s v="De Diepert 5"/>
    <s v="Tiel"/>
    <s v="4004 MA"/>
    <s v="NL"/>
    <x v="23"/>
    <s v="Rood 24"/>
    <x v="17"/>
    <s v="6666 LT"/>
    <s v="NL"/>
    <s v="0240118667"/>
    <s v="0112630_002"/>
    <s v="31V"/>
    <s v="NL001131849B01"/>
    <n v="2"/>
    <n v="0"/>
    <n v="50.69"/>
    <s v="N"/>
    <s v="Peter Appel Transport B.V."/>
    <n v="36622"/>
    <d v="2023-05-24T00:00:00"/>
    <s v="14:41:00"/>
    <n v="0"/>
    <x v="2"/>
    <x v="20"/>
    <n v="5"/>
    <x v="15"/>
    <n v="1"/>
    <n v="20"/>
    <x v="5"/>
    <n v="158.39999999999998"/>
    <n v="0"/>
    <n v="158.39999999999998"/>
  </r>
  <r>
    <s v="COLGATE 3800 DEB."/>
    <s v="Colgate-Palmolive Nederland BV"/>
    <s v="101t"/>
    <n v="101090980988"/>
    <n v="101030168112"/>
    <n v="930"/>
    <s v="Inv Booked"/>
    <s v="2480013316"/>
    <s v="Verkoop"/>
    <n v="170"/>
    <s v="Transport drops zone"/>
    <s v="9 - verwerkt"/>
    <n v="0"/>
    <m/>
    <d v="2023-05-24T00:00:00"/>
    <s v="DROP"/>
    <s v="0001010909809880112621_003"/>
    <m/>
    <m/>
    <m/>
    <s v="EUR"/>
    <n v="120.44"/>
    <s v="EUR"/>
    <n v="120.44"/>
    <s v="EUR"/>
    <n v="120.44"/>
    <n v="120.44"/>
    <n v="0"/>
    <s v="N"/>
    <n v="1223000529"/>
    <d v="2023-06-15T00:00:00"/>
    <m/>
    <d v="2023-05-24T00:00:00"/>
    <s v="00:00"/>
    <s v="23:59"/>
    <d v="2023-05-24T00:00:00"/>
    <s v="07:00"/>
    <s v="15:00"/>
    <n v="4"/>
    <s v="ce"/>
    <n v="2665"/>
    <n v="4"/>
    <n v="7"/>
    <s v="Kuehne+Nagel Tiel 3 Standpl"/>
    <s v="De Diepert 5"/>
    <s v="Tiel"/>
    <s v="4004 MA"/>
    <s v="NL"/>
    <x v="0"/>
    <s v="Henri Fordlaan 6"/>
    <x v="0"/>
    <s v="9615TK"/>
    <s v="NL"/>
    <s v="2480013316"/>
    <s v="0112621_003"/>
    <s v="31V"/>
    <s v="NL001131849B01"/>
    <n v="2"/>
    <n v="0"/>
    <n v="120.44"/>
    <s v="N"/>
    <s v="Peter Appel Transport B.V."/>
    <n v="36622"/>
    <d v="2023-05-24T00:00:00"/>
    <s v="14:27:00"/>
    <n v="0"/>
    <x v="2"/>
    <x v="20"/>
    <n v="5"/>
    <x v="0"/>
    <n v="1"/>
    <n v="4"/>
    <x v="0"/>
    <n v="120.44"/>
    <n v="0"/>
    <n v="120.44"/>
  </r>
  <r>
    <s v="COLGATE 3800 DEB."/>
    <s v="Colgate-Palmolive Nederland BV"/>
    <s v="101t"/>
    <n v="101090980994"/>
    <n v="101030168114"/>
    <n v="930"/>
    <s v="Inv Booked"/>
    <s v="2480013315"/>
    <s v="Verkoop"/>
    <n v="170"/>
    <s v="Transport drops zone"/>
    <s v="9 - verwerkt"/>
    <n v="0"/>
    <m/>
    <d v="2023-05-24T00:00:00"/>
    <s v="DROP"/>
    <s v="0001010909809940112630_002"/>
    <m/>
    <m/>
    <m/>
    <s v="EUR"/>
    <n v="107.71"/>
    <s v="EUR"/>
    <n v="107.71"/>
    <s v="EUR"/>
    <n v="107.71"/>
    <n v="107.71"/>
    <n v="0"/>
    <s v="N"/>
    <n v="1223000529"/>
    <d v="2023-06-15T00:00:00"/>
    <m/>
    <d v="2023-05-24T00:00:00"/>
    <s v="00:00"/>
    <s v="23:59"/>
    <d v="2023-05-24T00:00:00"/>
    <s v="14:00"/>
    <s v="14:00"/>
    <n v="13.6"/>
    <s v="ce"/>
    <n v="10193"/>
    <n v="13.6"/>
    <n v="18"/>
    <s v="Kuehne+Nagel Tiel 3 Standpl"/>
    <s v="De Diepert 5"/>
    <s v="Tiel"/>
    <s v="4004 MA"/>
    <s v="NL"/>
    <x v="14"/>
    <s v="Rood 24"/>
    <x v="17"/>
    <s v="6666LT"/>
    <s v="NL"/>
    <s v="2480013315"/>
    <s v="0112630_002"/>
    <s v="31V"/>
    <s v="NL001131849B01"/>
    <n v="2"/>
    <n v="0"/>
    <n v="107.71"/>
    <s v="N"/>
    <s v="Peter Appel Transport B.V."/>
    <n v="36622"/>
    <d v="2023-05-24T00:00:00"/>
    <s v="14:41:00"/>
    <n v="0"/>
    <x v="2"/>
    <x v="20"/>
    <n v="5"/>
    <x v="15"/>
    <n v="0"/>
    <s v=""/>
    <x v="5"/>
    <s v=""/>
    <n v="0"/>
    <s v=""/>
  </r>
  <r>
    <s v="COLGATE 3800 DEB."/>
    <s v="Colgate-Palmolive Nederland BV"/>
    <s v="101t"/>
    <n v="101090980618"/>
    <n v="101030168115"/>
    <n v="930"/>
    <s v="Inv Booked"/>
    <s v="2480013305"/>
    <s v="Verkoop"/>
    <n v="170"/>
    <s v="Transport drops zone"/>
    <s v="9 - verwerkt"/>
    <n v="0"/>
    <m/>
    <d v="2023-05-24T00:00:00"/>
    <s v="DROP"/>
    <s v="0001010909806180112369_002"/>
    <m/>
    <m/>
    <m/>
    <s v="EUR"/>
    <n v="42.88"/>
    <s v="EUR"/>
    <n v="42.88"/>
    <s v="EUR"/>
    <n v="42.88"/>
    <n v="42.88"/>
    <n v="0"/>
    <s v="N"/>
    <n v="1223000529"/>
    <d v="2023-06-15T00:00:00"/>
    <m/>
    <d v="2023-05-24T00:00:00"/>
    <s v="00:00"/>
    <s v="23:59"/>
    <d v="2023-05-24T00:00:00"/>
    <s v="08:00"/>
    <s v="09:00"/>
    <n v="4"/>
    <s v="ce"/>
    <n v="1891"/>
    <n v="4"/>
    <n v="3"/>
    <s v="Kuehne+Nagel Tiel 3 Standpl"/>
    <s v="De Diepert 5"/>
    <s v="Tiel"/>
    <s v="4004 MA"/>
    <s v="NL"/>
    <x v="2"/>
    <s v="Randweg 2"/>
    <x v="6"/>
    <s v="4191 NN"/>
    <s v="NL"/>
    <s v="2480013305"/>
    <s v="0112369_002"/>
    <s v="31V"/>
    <s v="NL001131849B01"/>
    <n v="2"/>
    <n v="0"/>
    <n v="42.88"/>
    <s v="N"/>
    <s v="Peter Appel Transport B.V."/>
    <n v="36622"/>
    <d v="2023-05-24T00:00:00"/>
    <s v="09:02:00"/>
    <n v="0"/>
    <x v="2"/>
    <x v="20"/>
    <n v="5"/>
    <x v="6"/>
    <n v="1"/>
    <n v="4"/>
    <x v="2"/>
    <n v="42.88"/>
    <n v="0"/>
    <n v="42.88"/>
  </r>
  <r>
    <s v="COLGATE 3800 DEB."/>
    <s v="Colgate-Palmolive Nederland BV"/>
    <s v="101t"/>
    <n v="101090980997"/>
    <n v="101030168117"/>
    <n v="930"/>
    <s v="Inv Booked"/>
    <s v="2480013313"/>
    <s v="Verkoop"/>
    <n v="170"/>
    <s v="Transport drops zone"/>
    <s v="9 - verwerkt"/>
    <n v="0"/>
    <m/>
    <d v="2023-05-24T00:00:00"/>
    <s v="DROP"/>
    <s v="0001010909809970112628_002"/>
    <m/>
    <m/>
    <m/>
    <s v="EUR"/>
    <n v="119.68"/>
    <s v="EUR"/>
    <n v="119.68"/>
    <s v="EUR"/>
    <n v="119.68"/>
    <n v="119.68"/>
    <n v="0"/>
    <s v="N"/>
    <n v="1223000529"/>
    <d v="2023-06-15T00:00:00"/>
    <m/>
    <d v="2023-05-24T00:00:00"/>
    <s v="00:00"/>
    <s v="23:59"/>
    <d v="2023-05-24T00:00:00"/>
    <s v="10:00"/>
    <s v="10:00"/>
    <n v="16"/>
    <s v="ce"/>
    <n v="11422"/>
    <n v="16"/>
    <n v="25"/>
    <s v="Kuehne+Nagel Tiel 3 Standpl"/>
    <s v="De Diepert 5"/>
    <s v="Tiel"/>
    <s v="4004 MA"/>
    <s v="NL"/>
    <x v="14"/>
    <s v="Rood 24"/>
    <x v="17"/>
    <s v="6666LT"/>
    <s v="NL"/>
    <s v="2480013313"/>
    <s v="0112628_002"/>
    <s v="31V"/>
    <s v="NL001131849B01"/>
    <n v="2"/>
    <n v="0"/>
    <n v="119.68"/>
    <s v="N"/>
    <s v="Peter Appel Transport B.V."/>
    <n v="36622"/>
    <d v="2023-05-24T00:00:00"/>
    <s v="11:39:00"/>
    <n v="0"/>
    <x v="2"/>
    <x v="20"/>
    <n v="5"/>
    <x v="15"/>
    <n v="1"/>
    <n v="22.4"/>
    <x v="5"/>
    <n v="167.55"/>
    <n v="0"/>
    <n v="167.55"/>
  </r>
  <r>
    <s v="COLGATE 3800 DEB."/>
    <s v="Colgate-Palmolive Nederland BV"/>
    <s v="101t"/>
    <n v="101090981212"/>
    <n v="101030168245"/>
    <n v="930"/>
    <s v="Inv Booked"/>
    <s v="2480015258"/>
    <s v="Verkoop"/>
    <n v="170"/>
    <s v="Transport drops zone"/>
    <s v="9 - verwerkt"/>
    <n v="0"/>
    <m/>
    <d v="2023-05-24T00:00:00"/>
    <s v="DROP"/>
    <s v="0001010909812120112712_002"/>
    <m/>
    <m/>
    <m/>
    <s v="EUR"/>
    <n v="251.33"/>
    <s v="EUR"/>
    <n v="251.33"/>
    <s v="EUR"/>
    <n v="251.33"/>
    <n v="251.33"/>
    <n v="0"/>
    <s v="N"/>
    <n v="1223000529"/>
    <d v="2023-06-15T00:00:00"/>
    <m/>
    <d v="2023-05-24T00:00:00"/>
    <s v="00:00"/>
    <s v="23:59"/>
    <d v="2023-05-24T00:00:00"/>
    <s v="14:00"/>
    <s v="14:00"/>
    <n v="26"/>
    <s v="ce"/>
    <n v="4239"/>
    <n v="26.4"/>
    <n v="7"/>
    <s v="Kuehne+Nagel Tiel 3 Standpl"/>
    <s v="De Diepert 5"/>
    <s v="Tiel"/>
    <s v="4004 MA"/>
    <s v="NL"/>
    <x v="46"/>
    <s v="FLORIJNSTRAAT  4C"/>
    <x v="23"/>
    <s v="4903 RM"/>
    <s v="NL"/>
    <s v="2480015258"/>
    <s v="0112712_002"/>
    <s v="31V"/>
    <s v="NL001131849B01"/>
    <n v="2"/>
    <n v="0"/>
    <n v="251.33"/>
    <s v="N"/>
    <s v="Peter Appel Transport B.V."/>
    <n v="36622"/>
    <d v="2023-05-24T00:00:00"/>
    <s v="15:20:00"/>
    <n v="0"/>
    <x v="2"/>
    <x v="20"/>
    <n v="5"/>
    <x v="34"/>
    <n v="1"/>
    <n v="26.4"/>
    <x v="5"/>
    <n v="251.33"/>
    <n v="0"/>
    <n v="251.33"/>
  </r>
  <r>
    <s v="COLGATE 3800 DEB."/>
    <s v="Colgate-Palmolive Nederland BV"/>
    <s v="101t"/>
    <n v="101090980978"/>
    <n v="101030168118"/>
    <n v="930"/>
    <s v="Inv Booked"/>
    <s v="2480013308"/>
    <s v="Verkoop"/>
    <n v="170"/>
    <s v="Transport drops zone"/>
    <s v="9 - verwerkt"/>
    <n v="0"/>
    <m/>
    <d v="2023-05-24T00:00:00"/>
    <s v="DROP"/>
    <s v="0001010909809780112618_002"/>
    <m/>
    <m/>
    <m/>
    <s v="EUR"/>
    <n v="90.61"/>
    <s v="EUR"/>
    <n v="90.61"/>
    <s v="EUR"/>
    <n v="90.61"/>
    <n v="90.61"/>
    <n v="0"/>
    <s v="N"/>
    <n v="1223000529"/>
    <d v="2023-06-15T00:00:00"/>
    <m/>
    <d v="2023-05-24T00:00:00"/>
    <s v="00:00"/>
    <s v="23:59"/>
    <d v="2023-05-24T00:00:00"/>
    <s v="06:00"/>
    <s v="07:00"/>
    <n v="11.2"/>
    <s v="ce"/>
    <n v="5504"/>
    <n v="11.2"/>
    <n v="11"/>
    <s v="Kuehne+Nagel Tiel 3 Standpl"/>
    <s v="De Diepert 5"/>
    <s v="Tiel"/>
    <s v="4004 MA"/>
    <s v="NL"/>
    <x v="2"/>
    <s v="Randweg 2"/>
    <x v="6"/>
    <s v="4191 NN"/>
    <s v="NL"/>
    <s v="2480013308"/>
    <s v="0112618_002"/>
    <s v="31V"/>
    <s v="NL001131849B01"/>
    <n v="2"/>
    <n v="0"/>
    <n v="90.61"/>
    <s v="N"/>
    <s v="Peter Appel Transport B.V."/>
    <n v="36622"/>
    <d v="2023-05-24T00:00:00"/>
    <s v="07:35:00"/>
    <n v="0"/>
    <x v="2"/>
    <x v="20"/>
    <n v="5"/>
    <x v="6"/>
    <n v="1"/>
    <n v="11.2"/>
    <x v="2"/>
    <n v="90.61"/>
    <n v="0"/>
    <n v="90.61"/>
  </r>
  <r>
    <s v="COLGATE 3800 DEB."/>
    <s v="Colgate-Palmolive Nederland BV"/>
    <s v="101t"/>
    <n v="101090980617"/>
    <n v="101030168119"/>
    <n v="930"/>
    <s v="Inv Booked"/>
    <s v="2480013317"/>
    <s v="Verkoop"/>
    <n v="170"/>
    <s v="Transport drops zone"/>
    <s v="9 - verwerkt"/>
    <n v="0"/>
    <m/>
    <d v="2023-05-24T00:00:00"/>
    <s v="DROP"/>
    <s v="0001010909806170112368_002"/>
    <m/>
    <m/>
    <m/>
    <s v="EUR"/>
    <n v="78.239999999999995"/>
    <s v="EUR"/>
    <n v="78.239999999999995"/>
    <s v="EUR"/>
    <n v="78.239999999999995"/>
    <n v="78.239999999999995"/>
    <n v="0"/>
    <s v="N"/>
    <n v="1223000529"/>
    <d v="2023-06-15T00:00:00"/>
    <m/>
    <d v="2023-05-24T00:00:00"/>
    <s v="00:00"/>
    <s v="23:59"/>
    <d v="2023-05-24T00:00:00"/>
    <s v="07:00"/>
    <s v="13:00"/>
    <n v="4.8"/>
    <s v="ce"/>
    <n v="3180"/>
    <n v="4.8"/>
    <n v="4"/>
    <s v="Kuehne+Nagel Tiel 3 Standpl"/>
    <s v="De Diepert 5"/>
    <s v="Tiel"/>
    <s v="4004 MA"/>
    <s v="NL"/>
    <x v="54"/>
    <s v="Zijlweg 18"/>
    <x v="45"/>
    <s v="5145NR"/>
    <s v="NL"/>
    <s v="2480013317"/>
    <s v="0112368_002"/>
    <s v="31V"/>
    <s v="NL001131849B01"/>
    <n v="2"/>
    <n v="0"/>
    <n v="78.239999999999995"/>
    <s v="N"/>
    <s v="Peter Appel Transport B.V."/>
    <n v="36622"/>
    <d v="2023-05-24T00:00:00"/>
    <s v="08:00:00"/>
    <n v="0"/>
    <x v="2"/>
    <x v="20"/>
    <n v="5"/>
    <x v="36"/>
    <n v="1"/>
    <n v="4.8"/>
    <x v="3"/>
    <n v="78.239999999999995"/>
    <n v="0"/>
    <n v="78.239999999999995"/>
  </r>
  <r>
    <s v="COLGATE 3800 DEB."/>
    <s v="Colgate-Palmolive Nederland BV"/>
    <s v="101t"/>
    <n v="101090980998"/>
    <n v="101030168120"/>
    <n v="930"/>
    <s v="Inv Booked"/>
    <s v="2480013318"/>
    <s v="Verkoop"/>
    <n v="170"/>
    <s v="Transport drops zone"/>
    <s v="9 - verwerkt"/>
    <n v="0"/>
    <m/>
    <d v="2023-05-24T00:00:00"/>
    <s v="DROP"/>
    <s v="0001010909809980112633_002"/>
    <m/>
    <m/>
    <m/>
    <s v="EUR"/>
    <n v="147.13999999999999"/>
    <s v="EUR"/>
    <n v="147.13999999999999"/>
    <s v="EUR"/>
    <n v="147.13999999999999"/>
    <n v="147.13999999999999"/>
    <n v="0"/>
    <s v="N"/>
    <n v="1223000529"/>
    <d v="2023-06-15T00:00:00"/>
    <m/>
    <d v="2023-05-24T00:00:00"/>
    <s v="00:00"/>
    <s v="23:59"/>
    <d v="2023-05-24T00:00:00"/>
    <s v="18:00"/>
    <s v="18:00"/>
    <n v="17.600000000000001"/>
    <s v="ce"/>
    <n v="10037"/>
    <n v="17.600000000000001"/>
    <n v="21"/>
    <s v="Kuehne+Nagel Tiel 3 Standpl"/>
    <s v="De Diepert 5"/>
    <s v="Tiel"/>
    <s v="4004 MA"/>
    <s v="NL"/>
    <x v="14"/>
    <s v="Rood 24"/>
    <x v="17"/>
    <s v="6666LT"/>
    <s v="NL"/>
    <s v="2480013318"/>
    <s v="0112633_002"/>
    <s v="31V"/>
    <s v="NL001131849B01"/>
    <n v="2"/>
    <n v="0"/>
    <n v="147.13999999999999"/>
    <s v="N"/>
    <s v="Peter Appel Transport B.V."/>
    <n v="36622"/>
    <d v="2023-05-24T00:00:00"/>
    <s v="19:52:00"/>
    <n v="0"/>
    <x v="2"/>
    <x v="20"/>
    <n v="5"/>
    <x v="15"/>
    <n v="1"/>
    <n v="17.600000000000001"/>
    <x v="5"/>
    <n v="147.13999999999999"/>
    <n v="0"/>
    <n v="147.13999999999999"/>
  </r>
  <r>
    <s v="COLGATE 3800 DEB."/>
    <s v="Colgate-Palmolive Nederland BV"/>
    <s v="101t"/>
    <n v="101090981000"/>
    <n v="101030168121"/>
    <n v="930"/>
    <s v="Inv Booked"/>
    <s v="2480013314"/>
    <s v="Verkoop"/>
    <n v="170"/>
    <s v="Transport drops zone"/>
    <s v="9 - verwerkt"/>
    <n v="0"/>
    <m/>
    <d v="2023-05-24T00:00:00"/>
    <s v="DROP"/>
    <s v="0001010909810000112634_002"/>
    <m/>
    <m/>
    <m/>
    <s v="EUR"/>
    <n v="141.71"/>
    <s v="EUR"/>
    <n v="141.71"/>
    <s v="EUR"/>
    <n v="141.71"/>
    <n v="141.71"/>
    <n v="0"/>
    <s v="N"/>
    <n v="1223000529"/>
    <d v="2023-06-15T00:00:00"/>
    <m/>
    <d v="2023-05-24T00:00:00"/>
    <s v="00:00"/>
    <s v="23:59"/>
    <d v="2023-05-24T00:00:00"/>
    <s v="19:30"/>
    <s v="20:00"/>
    <n v="13.6"/>
    <s v="ce"/>
    <n v="9768"/>
    <n v="13.6"/>
    <n v="18"/>
    <s v="Kuehne+Nagel Tiel 3 Standpl"/>
    <s v="De Diepert 5"/>
    <s v="Tiel"/>
    <s v="4004 MA"/>
    <s v="NL"/>
    <x v="24"/>
    <s v="Ravenswade 14"/>
    <x v="26"/>
    <s v="3439 LD"/>
    <s v="NL"/>
    <s v="2480013314"/>
    <s v="0112634_002"/>
    <s v="31V"/>
    <s v="NL001131849B01"/>
    <n v="2"/>
    <n v="0"/>
    <n v="141.71"/>
    <s v="N"/>
    <s v="Peter Appel Transport B.V."/>
    <n v="36622"/>
    <d v="2023-05-24T00:00:00"/>
    <s v="22:05:00"/>
    <n v="18"/>
    <x v="2"/>
    <x v="20"/>
    <n v="5"/>
    <x v="22"/>
    <n v="1"/>
    <n v="15.2"/>
    <x v="7"/>
    <n v="158.38"/>
    <n v="0"/>
    <n v="158.38"/>
  </r>
  <r>
    <s v="COLGATE 3800 DEB."/>
    <s v="Colgate-Palmolive Nederland BV"/>
    <s v="101t"/>
    <n v="101090980985"/>
    <n v="101030168122"/>
    <n v="930"/>
    <s v="Inv Booked"/>
    <s v="2480013309"/>
    <s v="Verkoop"/>
    <n v="170"/>
    <s v="Transport drops zone"/>
    <s v="9 - verwerkt"/>
    <n v="0"/>
    <m/>
    <d v="2023-05-24T00:00:00"/>
    <s v="DROP"/>
    <s v="0001010909809850112616_002"/>
    <m/>
    <m/>
    <m/>
    <s v="EUR"/>
    <n v="251.64"/>
    <s v="EUR"/>
    <n v="251.64"/>
    <s v="EUR"/>
    <n v="251.64"/>
    <n v="251.64"/>
    <n v="0"/>
    <s v="N"/>
    <n v="1223000529"/>
    <d v="2023-06-15T00:00:00"/>
    <m/>
    <d v="2023-05-24T00:00:00"/>
    <s v="00:00"/>
    <s v="23:59"/>
    <d v="2023-05-24T00:00:00"/>
    <s v="08:00"/>
    <s v="10:00"/>
    <n v="21.6"/>
    <s v="ce"/>
    <n v="19906"/>
    <n v="21.6"/>
    <n v="39"/>
    <s v="Kuehne+Nagel Tiel 3 Standpl"/>
    <s v="De Diepert 5"/>
    <s v="Tiel"/>
    <s v="4004 MA"/>
    <s v="NL"/>
    <x v="18"/>
    <s v="HOLLANDWEG 30"/>
    <x v="4"/>
    <s v="2665 MT"/>
    <s v="NL"/>
    <s v="2480013309"/>
    <s v="0112616_002"/>
    <s v="31V"/>
    <s v="NL001131849B01"/>
    <n v="2"/>
    <n v="0"/>
    <n v="251.64"/>
    <s v="N"/>
    <s v="Peter Appel Transport B.V."/>
    <n v="36622"/>
    <d v="2023-05-24T00:00:00"/>
    <s v="10:08:00"/>
    <n v="0"/>
    <x v="2"/>
    <x v="20"/>
    <n v="5"/>
    <x v="4"/>
    <n v="1"/>
    <n v="21.6"/>
    <x v="0"/>
    <n v="251.64"/>
    <n v="0"/>
    <n v="251.64"/>
  </r>
  <r>
    <s v="COLGATE 3800 DEB."/>
    <s v="Colgate-Palmolive Nederland BV"/>
    <s v="101t"/>
    <n v="101090980690"/>
    <n v="101030168123"/>
    <n v="930"/>
    <s v="Inv Booked"/>
    <s v="2480013306"/>
    <s v="Verkoop"/>
    <n v="170"/>
    <s v="Transport drops zone"/>
    <s v="9 - verwerkt"/>
    <n v="0"/>
    <m/>
    <d v="2023-05-24T00:00:00"/>
    <s v="DROP"/>
    <s v="0001010909806900112453_002"/>
    <m/>
    <m/>
    <m/>
    <s v="EUR"/>
    <n v="290.2"/>
    <s v="EUR"/>
    <n v="290.2"/>
    <s v="EUR"/>
    <n v="290.2"/>
    <n v="290.2"/>
    <n v="0"/>
    <s v="N"/>
    <n v="1223000529"/>
    <d v="2023-06-15T00:00:00"/>
    <m/>
    <d v="2023-05-24T00:00:00"/>
    <s v="00:00"/>
    <s v="23:59"/>
    <d v="2023-05-24T00:00:00"/>
    <s v="07:00"/>
    <s v="07:00"/>
    <n v="20"/>
    <s v="ce"/>
    <n v="17125"/>
    <n v="20"/>
    <n v="34"/>
    <s v="Kuehne+Nagel Tiel 3 Standpl"/>
    <s v="De Diepert 5"/>
    <s v="Tiel"/>
    <s v="4004 MA"/>
    <s v="NL"/>
    <x v="50"/>
    <s v="Fahrenheitweg 24"/>
    <x v="1"/>
    <s v="6101WR"/>
    <s v="NL"/>
    <s v="2480013306"/>
    <s v="0112453_002"/>
    <s v="31V"/>
    <s v="NL001131849B01"/>
    <n v="2"/>
    <n v="0"/>
    <n v="290.2"/>
    <s v="N"/>
    <s v="Peter Appel Transport B.V."/>
    <n v="36622"/>
    <d v="2023-05-24T00:00:00"/>
    <s v="07:13:00"/>
    <n v="0"/>
    <x v="2"/>
    <x v="20"/>
    <n v="5"/>
    <x v="1"/>
    <n v="1"/>
    <n v="20"/>
    <x v="1"/>
    <n v="290.2"/>
    <n v="0"/>
    <n v="290.2"/>
  </r>
  <r>
    <s v="COLGATE 3800 DEB."/>
    <s v="Colgate-Palmolive Nederland BV"/>
    <s v="101t"/>
    <n v="101090981000"/>
    <n v="101030168124"/>
    <n v="930"/>
    <s v="Inv Booked"/>
    <s v="0240118668"/>
    <s v="Verkoop"/>
    <n v="170"/>
    <s v="Transport drops zone"/>
    <s v="9 - verwerkt"/>
    <n v="0"/>
    <m/>
    <d v="2023-05-24T00:00:00"/>
    <s v="DROP"/>
    <s v="0001010909810000112634_002"/>
    <m/>
    <m/>
    <m/>
    <s v="EUR"/>
    <n v="16.670000000000002"/>
    <s v="EUR"/>
    <n v="16.670000000000002"/>
    <s v="EUR"/>
    <n v="16.670000000000002"/>
    <n v="16.670000000000002"/>
    <n v="0"/>
    <s v="N"/>
    <n v="1223000529"/>
    <d v="2023-06-15T00:00:00"/>
    <m/>
    <d v="2023-05-24T00:00:00"/>
    <s v="00:00"/>
    <s v="23:59"/>
    <d v="2023-05-24T00:00:00"/>
    <s v="19:30"/>
    <s v="20:00"/>
    <n v="1.6"/>
    <s v="ce"/>
    <n v="884"/>
    <n v="1.6"/>
    <n v="1"/>
    <s v="Kuehne+Nagel Tiel 3 Standpl"/>
    <s v="De Diepert 5"/>
    <s v="Tiel"/>
    <s v="4004 MA"/>
    <s v="NL"/>
    <x v="55"/>
    <s v="Ravenswade 14"/>
    <x v="26"/>
    <s v="3439 LD"/>
    <s v="NL"/>
    <s v="0240118668"/>
    <s v="0112634_002"/>
    <s v="31V"/>
    <s v="NL001131849B01"/>
    <n v="2"/>
    <n v="0"/>
    <n v="16.670000000000002"/>
    <s v="N"/>
    <s v="Peter Appel Transport B.V."/>
    <n v="36622"/>
    <d v="2023-05-24T00:00:00"/>
    <s v="22:05:00"/>
    <n v="0"/>
    <x v="2"/>
    <x v="20"/>
    <n v="5"/>
    <x v="22"/>
    <n v="0"/>
    <s v=""/>
    <x v="7"/>
    <s v=""/>
    <n v="0"/>
    <s v=""/>
  </r>
  <r>
    <s v="COLGATE 3800 DEB."/>
    <s v="Colgate-Palmolive Nederland BV"/>
    <s v="101t"/>
    <n v="101090980911"/>
    <n v="101030168125"/>
    <n v="930"/>
    <s v="Inv Booked"/>
    <s v="2480013346"/>
    <s v="Verkoop"/>
    <n v="170"/>
    <s v="Transport drops zone"/>
    <s v="9 - verwerkt"/>
    <n v="0"/>
    <m/>
    <d v="2023-05-24T00:00:00"/>
    <s v="DROP"/>
    <s v="0001010909809110112506_003"/>
    <m/>
    <m/>
    <m/>
    <s v="EUR"/>
    <n v="199.25"/>
    <s v="EUR"/>
    <n v="199.25"/>
    <s v="EUR"/>
    <n v="199.25"/>
    <n v="199.25"/>
    <n v="0"/>
    <s v="N"/>
    <n v="1223000529"/>
    <d v="2023-06-15T00:00:00"/>
    <m/>
    <d v="2023-05-24T00:00:00"/>
    <s v="00:00"/>
    <s v="23:59"/>
    <d v="2023-05-24T00:00:00"/>
    <s v="08:00"/>
    <s v="16:00"/>
    <n v="16.8"/>
    <s v="ce"/>
    <n v="3427"/>
    <n v="16.8"/>
    <n v="18"/>
    <s v="Kuehne+Nagel Tiel 3 Standpl"/>
    <s v="De Diepert 5"/>
    <s v="Tiel"/>
    <s v="4004 MA"/>
    <s v="NL"/>
    <x v="49"/>
    <s v="Oude Berghuizerweg 30"/>
    <x v="31"/>
    <s v="7336 AW"/>
    <s v="NL"/>
    <s v="2480013346"/>
    <s v="0112506_003"/>
    <s v="31V"/>
    <s v="NL001131849B01"/>
    <n v="2"/>
    <n v="0"/>
    <n v="199.25"/>
    <s v="N"/>
    <s v="Peter Appel Transport B.V."/>
    <n v="36622"/>
    <d v="2023-05-24T00:00:00"/>
    <s v="09:11:00"/>
    <n v="0"/>
    <x v="2"/>
    <x v="20"/>
    <n v="5"/>
    <x v="27"/>
    <n v="1"/>
    <n v="16.8"/>
    <x v="0"/>
    <n v="199.25"/>
    <n v="0"/>
    <n v="199.25"/>
  </r>
  <r>
    <s v="COLGATE 3800 DEB."/>
    <s v="Colgate-Palmolive Nederland BV"/>
    <s v="101t"/>
    <n v="101090980997"/>
    <n v="101030168126"/>
    <n v="930"/>
    <s v="Inv Booked"/>
    <s v="2480013342"/>
    <s v="Verkoop"/>
    <n v="170"/>
    <s v="Transport drops zone"/>
    <s v="9 - verwerkt"/>
    <n v="0"/>
    <m/>
    <d v="2023-05-24T00:00:00"/>
    <s v="DROP"/>
    <s v="0001010909809970112628_002"/>
    <m/>
    <m/>
    <m/>
    <s v="EUR"/>
    <n v="47.87"/>
    <s v="EUR"/>
    <n v="47.87"/>
    <s v="EUR"/>
    <n v="47.87"/>
    <n v="47.87"/>
    <n v="0"/>
    <s v="N"/>
    <n v="1223000529"/>
    <d v="2023-06-15T00:00:00"/>
    <m/>
    <d v="2023-05-24T00:00:00"/>
    <s v="00:00"/>
    <s v="23:59"/>
    <d v="2023-05-24T00:00:00"/>
    <s v="11:00"/>
    <s v="11:00"/>
    <n v="6.4"/>
    <s v="ce"/>
    <n v="5124"/>
    <n v="6.4"/>
    <n v="8"/>
    <s v="Kuehne+Nagel Tiel 3 Standpl"/>
    <s v="De Diepert 5"/>
    <s v="Tiel"/>
    <s v="4004 MA"/>
    <s v="NL"/>
    <x v="14"/>
    <s v="Rood 24"/>
    <x v="17"/>
    <s v="6666LT"/>
    <s v="NL"/>
    <s v="2480013342"/>
    <s v="0112628_002"/>
    <s v="31V"/>
    <s v="NL001131849B01"/>
    <n v="2"/>
    <n v="0"/>
    <n v="47.87"/>
    <s v="N"/>
    <s v="Peter Appel Transport B.V."/>
    <n v="36622"/>
    <d v="2023-05-24T00:00:00"/>
    <s v="11:39:00"/>
    <n v="0"/>
    <x v="2"/>
    <x v="20"/>
    <n v="5"/>
    <x v="15"/>
    <n v="0"/>
    <s v=""/>
    <x v="5"/>
    <s v=""/>
    <n v="0"/>
    <s v=""/>
  </r>
  <r>
    <s v="COLGATE 3800 DEB."/>
    <s v="Colgate-Palmolive Nederland BV"/>
    <s v="101t"/>
    <n v="101090980989"/>
    <n v="101030168116"/>
    <n v="930"/>
    <s v="Inv Booked"/>
    <s v="2480013312"/>
    <s v="Verkoop"/>
    <n v="170"/>
    <s v="Transport drops zone"/>
    <s v="9 - verwerkt"/>
    <n v="0"/>
    <m/>
    <d v="2023-05-24T00:00:00"/>
    <s v="DROP"/>
    <s v="0001010909809890112624_002"/>
    <m/>
    <m/>
    <m/>
    <s v="EUR"/>
    <n v="153.69999999999999"/>
    <s v="EUR"/>
    <n v="153.69999999999999"/>
    <s v="EUR"/>
    <n v="153.69999999999999"/>
    <n v="153.69999999999999"/>
    <n v="0"/>
    <s v="N"/>
    <n v="1223000529"/>
    <d v="2023-06-15T00:00:00"/>
    <m/>
    <d v="2023-05-24T00:00:00"/>
    <s v="00:00"/>
    <s v="23:59"/>
    <d v="2023-05-24T00:00:00"/>
    <s v="12:00"/>
    <s v="12:00"/>
    <n v="9.6"/>
    <s v="ce"/>
    <n v="7886"/>
    <n v="9.6"/>
    <n v="13"/>
    <s v="Kuehne+Nagel Tiel 3 Standpl"/>
    <s v="De Diepert 5"/>
    <s v="Tiel"/>
    <s v="4004 MA"/>
    <s v="NL"/>
    <x v="25"/>
    <s v="Hollandweg 30"/>
    <x v="4"/>
    <s v="2665 MT"/>
    <s v="NL"/>
    <s v="2480013312"/>
    <s v="0112624_002"/>
    <s v="31V"/>
    <s v="NL001131849B01"/>
    <n v="2"/>
    <n v="0"/>
    <n v="153.69999999999999"/>
    <s v="N"/>
    <s v="Peter Appel Transport B.V."/>
    <n v="36622"/>
    <d v="2023-05-24T00:00:00"/>
    <s v="12:39:00"/>
    <n v="0"/>
    <x v="2"/>
    <x v="20"/>
    <n v="5"/>
    <x v="4"/>
    <n v="1"/>
    <n v="9.6"/>
    <x v="0"/>
    <n v="153.69999999999999"/>
    <n v="0"/>
    <n v="153.69999999999999"/>
  </r>
  <r>
    <s v="COLGATE 3800 DEB."/>
    <s v="Colgate-Palmolive Nederland BV"/>
    <s v="101t"/>
    <n v="101090981039"/>
    <n v="101030168108"/>
    <n v="930"/>
    <s v="Inv Booked"/>
    <s v="2480013307"/>
    <s v="Verkoop"/>
    <n v="170"/>
    <s v="Transport drops zone"/>
    <s v="9 - verwerkt"/>
    <n v="0"/>
    <m/>
    <d v="2023-05-24T00:00:00"/>
    <s v="DROP"/>
    <s v="0001010909810390112643_002"/>
    <m/>
    <m/>
    <m/>
    <s v="EUR"/>
    <n v="232.85"/>
    <s v="EUR"/>
    <n v="232.85"/>
    <s v="EUR"/>
    <n v="232.85"/>
    <n v="232.85"/>
    <n v="0"/>
    <s v="N"/>
    <n v="1223000529"/>
    <d v="2023-06-15T00:00:00"/>
    <m/>
    <d v="2023-05-24T00:00:00"/>
    <s v="00:00"/>
    <s v="23:59"/>
    <d v="2023-05-24T00:00:00"/>
    <s v="09:00"/>
    <s v="10:00"/>
    <n v="16.8"/>
    <s v="ce"/>
    <n v="13053"/>
    <n v="16.8"/>
    <n v="27"/>
    <s v="Kuehne+Nagel Tiel 3 Standpl"/>
    <s v="De Diepert 5"/>
    <s v="Tiel"/>
    <s v="4004 MA"/>
    <s v="NL"/>
    <x v="1"/>
    <s v="Perenmarkt 15"/>
    <x v="2"/>
    <s v="1681PG"/>
    <s v="NL"/>
    <s v="2480013307"/>
    <s v="0112643_002"/>
    <s v="31V"/>
    <s v="NL001131849B01"/>
    <n v="2"/>
    <n v="0"/>
    <n v="232.85"/>
    <s v="N"/>
    <s v="Peter Appel Transport B.V."/>
    <n v="36622"/>
    <d v="2023-05-24T00:00:00"/>
    <s v="10:56:00"/>
    <n v="0"/>
    <x v="2"/>
    <x v="20"/>
    <n v="5"/>
    <x v="2"/>
    <n v="1"/>
    <n v="16.8"/>
    <x v="1"/>
    <n v="232.85"/>
    <n v="0"/>
    <n v="232.85"/>
  </r>
  <r>
    <s v="COLGATE 3800 DEB."/>
    <s v="Colgate-Palmolive Nederland BV"/>
    <s v="101t"/>
    <n v="101090980996"/>
    <n v="101030168113"/>
    <n v="930"/>
    <s v="Inv Booked"/>
    <s v="2480013311"/>
    <s v="Verkoop"/>
    <n v="170"/>
    <s v="Transport drops zone"/>
    <s v="9 - verwerkt"/>
    <n v="0"/>
    <m/>
    <d v="2023-05-24T00:00:00"/>
    <s v="DROP"/>
    <s v="0001010909809960112627_003"/>
    <m/>
    <m/>
    <m/>
    <s v="EUR"/>
    <n v="154.85"/>
    <s v="EUR"/>
    <n v="154.85"/>
    <s v="EUR"/>
    <n v="154.85"/>
    <n v="154.85"/>
    <n v="0"/>
    <s v="N"/>
    <n v="1223000529"/>
    <d v="2023-06-15T00:00:00"/>
    <m/>
    <d v="2023-05-24T00:00:00"/>
    <s v="00:00"/>
    <s v="23:59"/>
    <d v="2023-05-24T00:00:00"/>
    <s v="14:00"/>
    <s v="14:00"/>
    <n v="9.6"/>
    <s v="ce"/>
    <n v="9783"/>
    <n v="9.6"/>
    <n v="17"/>
    <s v="Kuehne+Nagel Tiel 3 Standpl"/>
    <s v="De Diepert 5"/>
    <s v="Tiel"/>
    <s v="4004 MA"/>
    <s v="NL"/>
    <x v="22"/>
    <s v="Basisweg 7"/>
    <x v="25"/>
    <s v="1951NG"/>
    <s v="NL"/>
    <s v="2480013311"/>
    <s v="0112627_003"/>
    <s v="31V"/>
    <s v="NL001131849B01"/>
    <n v="2"/>
    <n v="0"/>
    <n v="154.85"/>
    <s v="N"/>
    <s v="Peter Appel Transport B.V."/>
    <n v="36622"/>
    <d v="2023-05-24T00:00:00"/>
    <s v="15:42:00"/>
    <n v="8"/>
    <x v="2"/>
    <x v="20"/>
    <n v="5"/>
    <x v="17"/>
    <n v="0"/>
    <s v=""/>
    <x v="0"/>
    <s v=""/>
    <n v="0"/>
    <s v=""/>
  </r>
  <r>
    <s v="COLGATE 3800 DEB."/>
    <s v="Colgate-Palmolive Nederland BV"/>
    <s v="101t"/>
    <n v="101090981256"/>
    <n v="101030168176"/>
    <n v="930"/>
    <s v="Inv Booked"/>
    <s v="2480014365"/>
    <s v="Verkoop"/>
    <n v="170"/>
    <s v="Transport drops zone"/>
    <s v="9 - verwerkt"/>
    <n v="0"/>
    <m/>
    <d v="2023-05-25T00:00:00"/>
    <s v="DROP"/>
    <s v="0001010909812560112763_006"/>
    <m/>
    <m/>
    <m/>
    <s v="EUR"/>
    <n v="27.26"/>
    <s v="EUR"/>
    <n v="27.26"/>
    <s v="EUR"/>
    <n v="27.26"/>
    <n v="27.26"/>
    <n v="0"/>
    <s v="N"/>
    <n v="1223000529"/>
    <d v="2023-06-15T00:00:00"/>
    <m/>
    <d v="2023-05-25T00:00:00"/>
    <s v="00:00"/>
    <s v="23:59"/>
    <d v="2023-05-25T00:00:00"/>
    <s v="07:00"/>
    <s v="19:00"/>
    <n v="0.8"/>
    <s v="ce"/>
    <n v="551"/>
    <n v="0.8"/>
    <n v="0"/>
    <s v="Kuehne+Nagel Tiel 3 Standpl"/>
    <s v="De Diepert 5"/>
    <s v="Tiel"/>
    <s v="4004 MA"/>
    <s v="NL"/>
    <x v="14"/>
    <s v="Rood 24"/>
    <x v="17"/>
    <s v="6666LT"/>
    <s v="NL"/>
    <s v="2480014365"/>
    <s v="0112763_006"/>
    <s v="31V"/>
    <s v="NL001131849B01"/>
    <n v="2"/>
    <n v="0"/>
    <n v="27.26"/>
    <s v="N"/>
    <s v="Peter Appel Transport B.V."/>
    <n v="36622"/>
    <d v="2023-05-25T00:00:00"/>
    <s v="08:10:00"/>
    <n v="0"/>
    <x v="3"/>
    <x v="20"/>
    <n v="5"/>
    <x v="15"/>
    <n v="1"/>
    <n v="0.8"/>
    <x v="5"/>
    <n v="27.26"/>
    <n v="0"/>
    <n v="27.26"/>
  </r>
  <r>
    <s v="COLGATE 3800 DEB."/>
    <s v="Colgate-Palmolive Nederland BV"/>
    <s v="101t"/>
    <n v="101090981621"/>
    <n v="101030168181"/>
    <n v="930"/>
    <s v="Inv Booked"/>
    <s v="2480014363"/>
    <s v="Verkoop"/>
    <n v="170"/>
    <s v="Transport drops zone"/>
    <s v="9 - verwerkt"/>
    <n v="0"/>
    <m/>
    <d v="2023-05-25T00:00:00"/>
    <s v="DROP"/>
    <s v="0001010909816210112767_003"/>
    <m/>
    <m/>
    <m/>
    <s v="EUR"/>
    <n v="151.65"/>
    <s v="EUR"/>
    <n v="151.65"/>
    <s v="EUR"/>
    <n v="151.65"/>
    <n v="151.65"/>
    <n v="0"/>
    <s v="N"/>
    <n v="1223000529"/>
    <d v="2023-06-15T00:00:00"/>
    <m/>
    <d v="2023-05-25T00:00:00"/>
    <s v="00:00"/>
    <s v="23:59"/>
    <d v="2023-05-25T00:00:00"/>
    <s v="06:00"/>
    <s v="07:00"/>
    <n v="11.2"/>
    <s v="ce"/>
    <n v="11138"/>
    <n v="11.2"/>
    <n v="20"/>
    <s v="Kuehne+Nagel Tiel 3 Standpl"/>
    <s v="De Diepert 5"/>
    <s v="Tiel"/>
    <s v="4004 MA"/>
    <s v="NL"/>
    <x v="2"/>
    <s v="Pegasusweg 1"/>
    <x v="3"/>
    <s v="5015BZ"/>
    <s v="NL"/>
    <s v="2480014363"/>
    <s v="0112767_003"/>
    <s v="31V"/>
    <s v="NL001131849B01"/>
    <n v="2"/>
    <n v="0"/>
    <n v="151.65"/>
    <s v="N"/>
    <s v="Peter Appel Transport B.V."/>
    <n v="36622"/>
    <d v="2023-05-25T00:00:00"/>
    <s v="07:46:00"/>
    <n v="0"/>
    <x v="3"/>
    <x v="20"/>
    <n v="5"/>
    <x v="3"/>
    <n v="1"/>
    <n v="11.2"/>
    <x v="2"/>
    <n v="151.65"/>
    <n v="0"/>
    <n v="151.65"/>
  </r>
  <r>
    <s v="COLGATE 3800 DEB."/>
    <s v="Colgate-Palmolive Nederland BV"/>
    <s v="101t"/>
    <n v="101090981268"/>
    <n v="101030168183"/>
    <n v="930"/>
    <s v="Inv Booked"/>
    <s v="2480014372"/>
    <s v="Verkoop"/>
    <n v="170"/>
    <s v="Transport drops zone"/>
    <s v="9 - verwerkt"/>
    <n v="0"/>
    <m/>
    <d v="2023-05-25T00:00:00"/>
    <s v="DROP"/>
    <s v="0001010909812680112778_002"/>
    <m/>
    <m/>
    <m/>
    <s v="EUR"/>
    <n v="186.96"/>
    <s v="EUR"/>
    <n v="186.96"/>
    <s v="EUR"/>
    <n v="186.96"/>
    <n v="186.96"/>
    <n v="0"/>
    <s v="N"/>
    <n v="1223000529"/>
    <d v="2023-06-15T00:00:00"/>
    <m/>
    <d v="2023-05-25T00:00:00"/>
    <s v="00:00"/>
    <s v="23:59"/>
    <d v="2023-05-25T00:00:00"/>
    <s v="08:00"/>
    <s v="08:00"/>
    <n v="12"/>
    <s v="ce"/>
    <n v="12225"/>
    <n v="12"/>
    <n v="19"/>
    <s v="Kuehne+Nagel Tiel 3 Standpl"/>
    <s v="De Diepert 5"/>
    <s v="Tiel"/>
    <s v="4004 MA"/>
    <s v="NL"/>
    <x v="32"/>
    <s v="Afrikastraat 10"/>
    <x v="34"/>
    <s v="6014CG"/>
    <s v="NL"/>
    <s v="2480014372"/>
    <s v="0112778_002"/>
    <s v="31V"/>
    <s v="NL001131849B01"/>
    <n v="2"/>
    <n v="0"/>
    <n v="186.96"/>
    <s v="N"/>
    <s v="Peter Appel Transport B.V."/>
    <n v="36622"/>
    <d v="2023-05-25T00:00:00"/>
    <s v="08:30:00"/>
    <n v="0"/>
    <x v="3"/>
    <x v="20"/>
    <n v="5"/>
    <x v="23"/>
    <n v="1"/>
    <n v="13.6"/>
    <x v="3"/>
    <n v="211.89000000000001"/>
    <n v="0"/>
    <n v="211.89000000000001"/>
  </r>
  <r>
    <s v="COLGATE 3800 DEB."/>
    <s v="Colgate-Palmolive Nederland BV"/>
    <s v="101t"/>
    <n v="101090981279"/>
    <n v="101030168184"/>
    <n v="930"/>
    <s v="Inv Booked"/>
    <s v="2480014371"/>
    <s v="Verkoop"/>
    <n v="170"/>
    <s v="Transport drops zone"/>
    <s v="9 - verwerkt"/>
    <n v="0"/>
    <m/>
    <d v="2023-05-25T00:00:00"/>
    <s v="DROP"/>
    <s v="0001010909812790112793_004"/>
    <m/>
    <m/>
    <m/>
    <s v="EUR"/>
    <n v="39.43"/>
    <s v="EUR"/>
    <n v="39.43"/>
    <s v="EUR"/>
    <n v="39.43"/>
    <n v="39.43"/>
    <n v="0"/>
    <s v="N"/>
    <n v="1223000529"/>
    <d v="2023-06-15T00:00:00"/>
    <m/>
    <d v="2023-05-25T00:00:00"/>
    <s v="00:00"/>
    <s v="23:59"/>
    <d v="2023-05-25T00:00:00"/>
    <s v="07:00"/>
    <s v="14:00"/>
    <n v="3.2"/>
    <s v="ce"/>
    <n v="3929"/>
    <n v="3.2"/>
    <n v="6"/>
    <s v="Kuehne+Nagel Tiel 3 Standpl"/>
    <s v="De Diepert 5"/>
    <s v="Tiel"/>
    <s v="4004 MA"/>
    <s v="NL"/>
    <x v="17"/>
    <s v="Doornhoek 4050"/>
    <x v="20"/>
    <s v="5465TD"/>
    <s v="NL"/>
    <s v="2480014371"/>
    <s v="0112793_004"/>
    <s v="31V"/>
    <s v="NL001131849B01"/>
    <n v="2"/>
    <n v="0"/>
    <n v="39.43"/>
    <s v="N"/>
    <s v="Peter Appel Transport B.V."/>
    <n v="36622"/>
    <d v="2023-05-25T00:00:00"/>
    <s v="13:37:00"/>
    <n v="0"/>
    <x v="3"/>
    <x v="20"/>
    <n v="5"/>
    <x v="18"/>
    <n v="1"/>
    <n v="6.4"/>
    <x v="3"/>
    <n v="78.86"/>
    <n v="0"/>
    <n v="78.86"/>
  </r>
  <r>
    <s v="COLGATE 3800 DEB."/>
    <s v="Colgate-Palmolive Nederland BV"/>
    <s v="101t"/>
    <n v="101090981279"/>
    <n v="101030168185"/>
    <n v="930"/>
    <s v="Inv Booked"/>
    <s v="2480014369"/>
    <s v="Verkoop"/>
    <n v="170"/>
    <s v="Transport drops zone"/>
    <s v="9 - verwerkt"/>
    <n v="0"/>
    <m/>
    <d v="2023-05-25T00:00:00"/>
    <s v="DROP"/>
    <s v="0001010909812790112793_003"/>
    <m/>
    <m/>
    <m/>
    <s v="EUR"/>
    <n v="26.14"/>
    <s v="EUR"/>
    <n v="26.14"/>
    <s v="EUR"/>
    <n v="26.14"/>
    <n v="26.14"/>
    <n v="0"/>
    <s v="N"/>
    <n v="1223000529"/>
    <d v="2023-06-15T00:00:00"/>
    <m/>
    <d v="2023-05-25T00:00:00"/>
    <s v="00:00"/>
    <s v="23:59"/>
    <d v="2023-05-25T00:00:00"/>
    <s v="10:00"/>
    <s v="10:00"/>
    <n v="2.4"/>
    <s v="ce"/>
    <n v="1303"/>
    <n v="2.4"/>
    <n v="1"/>
    <s v="Kuehne+Nagel Tiel 3 Standpl"/>
    <s v="De Diepert 5"/>
    <s v="Tiel"/>
    <s v="4004 MA"/>
    <s v="NL"/>
    <x v="79"/>
    <s v="Keltenweg 30"/>
    <x v="58"/>
    <s v="5342 LP"/>
    <s v="NL"/>
    <s v="2480014369"/>
    <s v="0112793_003"/>
    <s v="31V"/>
    <s v="NL001131849B01"/>
    <n v="2"/>
    <n v="0"/>
    <n v="26.14"/>
    <s v="N"/>
    <s v="Peter Appel Transport B.V."/>
    <n v="36622"/>
    <d v="2023-05-25T00:00:00"/>
    <s v="12:18:00"/>
    <n v="0"/>
    <x v="3"/>
    <x v="20"/>
    <n v="5"/>
    <x v="42"/>
    <n v="1"/>
    <n v="12"/>
    <x v="3"/>
    <n v="130.68"/>
    <n v="0"/>
    <n v="130.68"/>
  </r>
  <r>
    <s v="COLGATE 3800 DEB."/>
    <s v="Colgate-Palmolive Nederland BV"/>
    <s v="101t"/>
    <n v="101090981017"/>
    <n v="101030168186"/>
    <n v="930"/>
    <s v="Inv Booked"/>
    <s v="2480014376"/>
    <s v="Verkoop"/>
    <n v="200"/>
    <s v="Transport drops"/>
    <s v="9 - verwerkt"/>
    <n v="0"/>
    <m/>
    <d v="2023-05-25T00:00:00"/>
    <s v="DROP"/>
    <s v="0001010909810170112636_002"/>
    <m/>
    <m/>
    <m/>
    <s v="EUR"/>
    <n v="54.4"/>
    <s v="EUR"/>
    <n v="54.4"/>
    <s v="EUR"/>
    <n v="54.4"/>
    <n v="54.4"/>
    <n v="0"/>
    <s v="N"/>
    <n v="1223000529"/>
    <d v="2023-06-15T00:00:00"/>
    <m/>
    <d v="2023-05-25T00:00:00"/>
    <s v="00:00"/>
    <s v="23:59"/>
    <d v="2023-05-25T00:00:00"/>
    <s v="07:00"/>
    <s v="12:00"/>
    <n v="0.8"/>
    <s v="ce"/>
    <n v="7"/>
    <n v="0.8"/>
    <n v="0"/>
    <s v="Kuehne+Nagel Tiel 3 Standpl"/>
    <s v="De Diepert 5"/>
    <s v="Tiel"/>
    <s v="4004 MA"/>
    <s v="NL"/>
    <x v="26"/>
    <s v="Park Forum 1129"/>
    <x v="29"/>
    <s v="5657 HK"/>
    <s v="NL"/>
    <s v="2480014376"/>
    <s v="0112636_002"/>
    <s v="31V"/>
    <s v="NL001131849B01"/>
    <n v="2"/>
    <n v="0"/>
    <n v="54.4"/>
    <s v="N"/>
    <s v="Peter Appel Transport B.V."/>
    <n v="36744"/>
    <d v="2023-05-25T00:00:00"/>
    <s v="07:16:00"/>
    <n v="0"/>
    <x v="3"/>
    <x v="20"/>
    <n v="5"/>
    <x v="25"/>
    <n v="1"/>
    <n v="0.8"/>
    <x v="6"/>
    <n v="54.4"/>
    <n v="0"/>
    <n v="54.4"/>
  </r>
  <r>
    <s v="COLGATE 3800 DEB."/>
    <s v="Colgate-Palmolive Nederland BV"/>
    <s v="101t"/>
    <n v="101090981628"/>
    <n v="101030168171"/>
    <n v="930"/>
    <s v="Inv Booked"/>
    <s v="2480014357"/>
    <s v="Verkoop"/>
    <n v="170"/>
    <s v="Transport drops zone"/>
    <s v="9 - verwerkt"/>
    <n v="0"/>
    <m/>
    <d v="2023-05-25T00:00:00"/>
    <s v="DROP"/>
    <s v="0001010909816280112997_002"/>
    <m/>
    <m/>
    <m/>
    <s v="EUR"/>
    <n v="257.2"/>
    <s v="EUR"/>
    <n v="257.2"/>
    <s v="EUR"/>
    <n v="257.2"/>
    <n v="257.2"/>
    <n v="0"/>
    <s v="N"/>
    <n v="1223000529"/>
    <d v="2023-06-15T00:00:00"/>
    <m/>
    <d v="2023-05-25T00:00:00"/>
    <s v="00:00"/>
    <s v="23:59"/>
    <d v="2023-05-25T00:00:00"/>
    <s v="09:00"/>
    <s v="09:00"/>
    <n v="20"/>
    <s v="ce"/>
    <n v="23136"/>
    <n v="20"/>
    <n v="39"/>
    <s v="Kuehne+Nagel Tiel 3 Standpl"/>
    <s v="De Diepert 5"/>
    <s v="Tiel"/>
    <s v="4004 MA"/>
    <s v="NL"/>
    <x v="1"/>
    <s v="Perenmarkt 15"/>
    <x v="2"/>
    <s v="1681PG"/>
    <s v="NL"/>
    <s v="2480014357"/>
    <s v="0112997_002"/>
    <s v="31V"/>
    <s v="NL001131849B01"/>
    <n v="2"/>
    <n v="0"/>
    <n v="257.2"/>
    <s v="N"/>
    <s v="Peter Appel Transport B.V."/>
    <n v="36622"/>
    <d v="2023-05-25T00:00:00"/>
    <s v="10:33:00"/>
    <n v="0"/>
    <x v="3"/>
    <x v="20"/>
    <n v="5"/>
    <x v="2"/>
    <n v="1"/>
    <n v="20"/>
    <x v="1"/>
    <n v="257.2"/>
    <n v="0"/>
    <n v="257.2"/>
  </r>
  <r>
    <s v="COLGATE 3800 DEB."/>
    <s v="Colgate-Palmolive Nederland BV"/>
    <s v="101t"/>
    <n v="101090981279"/>
    <n v="101030168182"/>
    <n v="930"/>
    <s v="Inv Booked"/>
    <s v="2480014368"/>
    <s v="Verkoop"/>
    <n v="170"/>
    <s v="Transport drops zone"/>
    <s v="9 - verwerkt"/>
    <n v="0"/>
    <m/>
    <d v="2023-05-25T00:00:00"/>
    <s v="DROP"/>
    <s v="0001010909812790112793_003"/>
    <m/>
    <m/>
    <m/>
    <s v="EUR"/>
    <n v="104.54"/>
    <s v="EUR"/>
    <n v="104.54"/>
    <s v="EUR"/>
    <n v="104.54"/>
    <n v="104.54"/>
    <n v="0"/>
    <s v="N"/>
    <n v="1223000529"/>
    <d v="2023-06-15T00:00:00"/>
    <m/>
    <d v="2023-05-25T00:00:00"/>
    <s v="00:00"/>
    <s v="23:59"/>
    <d v="2023-05-25T00:00:00"/>
    <s v="10:00"/>
    <s v="10:00"/>
    <n v="9.6"/>
    <s v="ce"/>
    <n v="9615"/>
    <n v="9.6"/>
    <n v="14"/>
    <s v="Kuehne+Nagel Tiel 3 Standpl"/>
    <s v="De Diepert 5"/>
    <s v="Tiel"/>
    <s v="4004 MA"/>
    <s v="NL"/>
    <x v="79"/>
    <s v="Keltenweg 30"/>
    <x v="58"/>
    <s v="5342 LP"/>
    <s v="NL"/>
    <s v="2480014368"/>
    <s v="0112793_003"/>
    <s v="31V"/>
    <s v="NL001131849B01"/>
    <n v="2"/>
    <n v="0"/>
    <n v="104.54"/>
    <s v="N"/>
    <s v="Peter Appel Transport B.V."/>
    <n v="36622"/>
    <d v="2023-05-25T00:00:00"/>
    <s v="12:18:00"/>
    <n v="67"/>
    <x v="3"/>
    <x v="20"/>
    <n v="5"/>
    <x v="42"/>
    <n v="0"/>
    <s v=""/>
    <x v="3"/>
    <s v=""/>
    <n v="0"/>
    <s v=""/>
  </r>
  <r>
    <s v="COLGATE 3800 DEB."/>
    <s v="Colgate-Palmolive Nederland BV"/>
    <s v="101t"/>
    <n v="101090981208"/>
    <n v="101030168248"/>
    <n v="930"/>
    <s v="Inv Booked"/>
    <s v="2480012381 2ND DEL"/>
    <s v="Verkoop"/>
    <n v="170"/>
    <s v="Transport drops zone"/>
    <s v="9 - verwerkt"/>
    <n v="0"/>
    <m/>
    <d v="2023-05-25T00:00:00"/>
    <s v="DROP"/>
    <s v="0001010909812080112852_002"/>
    <m/>
    <m/>
    <m/>
    <s v="EUR"/>
    <n v="36.22"/>
    <s v="EUR"/>
    <n v="36.22"/>
    <s v="EUR"/>
    <n v="36.22"/>
    <n v="36.22"/>
    <n v="0"/>
    <s v="N"/>
    <n v="1223000529"/>
    <d v="2023-06-15T00:00:00"/>
    <m/>
    <d v="2023-05-25T00:00:00"/>
    <s v="00:00"/>
    <s v="23:59"/>
    <d v="2023-05-25T00:00:00"/>
    <s v="11:15"/>
    <s v="11:15"/>
    <n v="1.6"/>
    <s v="ce"/>
    <n v="641"/>
    <n v="1.6"/>
    <n v="0"/>
    <s v="Kuehne+Nagel Tiel 3 Standpl"/>
    <s v="De Diepert 5"/>
    <s v="Tiel"/>
    <s v="4004 MA"/>
    <s v="NL"/>
    <x v="79"/>
    <s v="Keltenweg 30"/>
    <x v="58"/>
    <s v="5342 LP"/>
    <s v="NL"/>
    <s v="2480012381 2ND DEL"/>
    <s v="0112852_002"/>
    <s v="31V"/>
    <s v="NL001131849B01"/>
    <n v="2"/>
    <n v="0"/>
    <n v="36.22"/>
    <s v="N"/>
    <s v="Peter Appel Transport B.V."/>
    <n v="36622"/>
    <d v="2023-05-25T00:00:00"/>
    <s v="12:18:00"/>
    <n v="3"/>
    <x v="3"/>
    <x v="20"/>
    <n v="5"/>
    <x v="42"/>
    <n v="1"/>
    <n v="1.6"/>
    <x v="3"/>
    <n v="36.22"/>
    <n v="0"/>
    <n v="36.22"/>
  </r>
  <r>
    <s v="COLGATE 3800 DEB."/>
    <s v="Colgate-Palmolive Nederland BV"/>
    <s v="101t"/>
    <n v="101090981265"/>
    <n v="101030168177"/>
    <n v="930"/>
    <s v="Inv Booked"/>
    <s v="2480014360"/>
    <s v="Verkoop"/>
    <n v="170"/>
    <s v="Transport drops zone"/>
    <s v="9 - verwerkt"/>
    <n v="0"/>
    <m/>
    <d v="2023-05-25T00:00:00"/>
    <s v="DROP"/>
    <s v="0001010909812650112776_002"/>
    <m/>
    <m/>
    <m/>
    <s v="EUR"/>
    <n v="325.89"/>
    <s v="EUR"/>
    <n v="325.89"/>
    <s v="EUR"/>
    <n v="325.89"/>
    <n v="325.89"/>
    <n v="0"/>
    <s v="N"/>
    <n v="1223000529"/>
    <d v="2023-06-15T00:00:00"/>
    <m/>
    <d v="2023-05-25T00:00:00"/>
    <s v="00:00"/>
    <s v="23:59"/>
    <d v="2023-05-25T00:00:00"/>
    <s v="08:00"/>
    <s v="08:00"/>
    <n v="25.6"/>
    <s v="ce"/>
    <n v="20653"/>
    <n v="25.6"/>
    <n v="36"/>
    <s v="Kuehne+Nagel Tiel 3 Standpl"/>
    <s v="De Diepert 5"/>
    <s v="Tiel"/>
    <s v="4004 MA"/>
    <s v="NL"/>
    <x v="50"/>
    <s v="Fahrenheitweg 24"/>
    <x v="1"/>
    <s v="6101WR"/>
    <s v="NL"/>
    <s v="2480014360"/>
    <s v="0112776_002"/>
    <s v="31V"/>
    <s v="NL001131849B01"/>
    <n v="2"/>
    <n v="0"/>
    <n v="325.89"/>
    <s v="N"/>
    <s v="Peter Appel Transport B.V."/>
    <n v="36622"/>
    <d v="2023-05-25T00:00:00"/>
    <s v="07:57:00"/>
    <n v="0"/>
    <x v="3"/>
    <x v="20"/>
    <n v="5"/>
    <x v="1"/>
    <n v="1"/>
    <n v="25.6"/>
    <x v="1"/>
    <n v="325.89"/>
    <n v="0"/>
    <n v="325.89"/>
  </r>
  <r>
    <s v="COLGATE 3800 DEB."/>
    <s v="Colgate-Palmolive Nederland BV"/>
    <s v="101t"/>
    <n v="101090981264"/>
    <n v="101030168178"/>
    <n v="930"/>
    <s v="Inv Booked"/>
    <s v="2480014361"/>
    <s v="Verkoop"/>
    <n v="170"/>
    <s v="Transport drops zone"/>
    <s v="9 - verwerkt"/>
    <n v="0"/>
    <m/>
    <d v="2023-05-25T00:00:00"/>
    <s v="DROP"/>
    <s v="0001010909812640112777_002"/>
    <m/>
    <m/>
    <m/>
    <s v="EUR"/>
    <n v="323.39"/>
    <s v="EUR"/>
    <n v="323.39"/>
    <s v="EUR"/>
    <n v="323.39"/>
    <n v="323.39"/>
    <n v="0"/>
    <s v="N"/>
    <n v="1223000529"/>
    <d v="2023-06-15T00:00:00"/>
    <m/>
    <d v="2023-05-25T00:00:00"/>
    <s v="00:00"/>
    <s v="23:59"/>
    <d v="2023-05-25T00:00:00"/>
    <s v="08:00"/>
    <s v="08:00"/>
    <n v="24.8"/>
    <s v="ce"/>
    <n v="19175"/>
    <n v="24.8"/>
    <n v="40"/>
    <s v="Kuehne+Nagel Tiel 3 Standpl"/>
    <s v="De Diepert 5"/>
    <s v="Tiel"/>
    <s v="4004 MA"/>
    <s v="NL"/>
    <x v="50"/>
    <s v="Fahrenheitweg 24"/>
    <x v="1"/>
    <s v="6101WR"/>
    <s v="NL"/>
    <s v="2480014361"/>
    <s v="0112777_002"/>
    <s v="31V"/>
    <s v="NL001131849B01"/>
    <n v="2"/>
    <n v="0"/>
    <n v="323.39"/>
    <s v="N"/>
    <s v="Peter Appel Transport B.V."/>
    <n v="36622"/>
    <d v="2023-05-25T00:00:00"/>
    <s v="08:27:00"/>
    <n v="0"/>
    <x v="3"/>
    <x v="20"/>
    <n v="5"/>
    <x v="1"/>
    <n v="1"/>
    <n v="24.8"/>
    <x v="1"/>
    <n v="323.39"/>
    <n v="0"/>
    <n v="323.39"/>
  </r>
  <r>
    <s v="COLGATE 3800 DEB."/>
    <s v="Colgate-Palmolive Nederland BV"/>
    <s v="101t"/>
    <n v="101090981266"/>
    <n v="101030168179"/>
    <n v="930"/>
    <s v="Inv Booked"/>
    <s v="2480014366"/>
    <s v="Verkoop"/>
    <n v="170"/>
    <s v="Transport drops zone"/>
    <s v="9 - verwerkt"/>
    <n v="0"/>
    <m/>
    <d v="2023-05-25T00:00:00"/>
    <s v="DROP"/>
    <s v="0001010909812660112774_003"/>
    <m/>
    <m/>
    <m/>
    <s v="EUR"/>
    <n v="185.09"/>
    <s v="EUR"/>
    <n v="185.09"/>
    <s v="EUR"/>
    <n v="185.09"/>
    <n v="185.09"/>
    <n v="0"/>
    <s v="N"/>
    <n v="1223000529"/>
    <d v="2023-06-15T00:00:00"/>
    <m/>
    <d v="2023-05-25T00:00:00"/>
    <s v="00:00"/>
    <s v="23:59"/>
    <d v="2023-05-25T00:00:00"/>
    <s v="08:00"/>
    <s v="09:00"/>
    <n v="12.8"/>
    <s v="ce"/>
    <n v="12150"/>
    <n v="12.8"/>
    <n v="22"/>
    <s v="Kuehne+Nagel Tiel 3 Standpl"/>
    <s v="De Diepert 5"/>
    <s v="Tiel"/>
    <s v="4004 MA"/>
    <s v="NL"/>
    <x v="7"/>
    <s v="HOOFDTOCHT 1"/>
    <x v="7"/>
    <s v="1507 CJ"/>
    <s v="NL"/>
    <s v="2480014366"/>
    <s v="0112774_003"/>
    <s v="31V"/>
    <s v="NL001131849B01"/>
    <n v="2"/>
    <n v="0"/>
    <n v="185.09"/>
    <s v="N"/>
    <s v="Peter Appel Transport B.V."/>
    <n v="36622"/>
    <d v="2023-05-25T00:00:00"/>
    <s v="09:31:00"/>
    <n v="1"/>
    <x v="3"/>
    <x v="20"/>
    <n v="5"/>
    <x v="7"/>
    <n v="1"/>
    <n v="12.8"/>
    <x v="2"/>
    <n v="185.09"/>
    <n v="0"/>
    <n v="185.09"/>
  </r>
  <r>
    <s v="COLGATE 3800 DEB."/>
    <s v="Colgate-Palmolive Nederland BV"/>
    <s v="101t"/>
    <n v="101090981634"/>
    <n v="101030168180"/>
    <n v="930"/>
    <s v="Inv Booked"/>
    <s v="2480014367"/>
    <s v="Verkoop"/>
    <n v="170"/>
    <s v="Transport drops zone"/>
    <s v="9 - verwerkt"/>
    <n v="0"/>
    <m/>
    <d v="2023-05-25T00:00:00"/>
    <s v="DROP"/>
    <s v="0001010909816340113006_002"/>
    <m/>
    <m/>
    <m/>
    <s v="EUR"/>
    <n v="168.78"/>
    <s v="EUR"/>
    <n v="168.78"/>
    <s v="EUR"/>
    <n v="168.78"/>
    <n v="168.78"/>
    <n v="0"/>
    <s v="N"/>
    <n v="1223000529"/>
    <d v="2023-06-15T00:00:00"/>
    <m/>
    <d v="2023-05-25T00:00:00"/>
    <s v="00:00"/>
    <s v="23:59"/>
    <d v="2023-05-25T00:00:00"/>
    <s v="13:00"/>
    <s v="14:00"/>
    <n v="11.2"/>
    <s v="ce"/>
    <n v="10743"/>
    <n v="11.2"/>
    <n v="20"/>
    <s v="Kuehne+Nagel Tiel 3 Standpl"/>
    <s v="De Diepert 5"/>
    <s v="Tiel"/>
    <s v="4004 MA"/>
    <s v="NL"/>
    <x v="2"/>
    <s v="Laan van Ruyven 1"/>
    <x v="11"/>
    <s v="2645EE"/>
    <s v="NL"/>
    <s v="2480014367"/>
    <s v="0113006_002"/>
    <s v="31V"/>
    <s v="NL001131849B01"/>
    <n v="2"/>
    <n v="0"/>
    <n v="168.78"/>
    <s v="N"/>
    <s v="Peter Appel Transport B.V."/>
    <n v="36622"/>
    <d v="2023-05-25T00:00:00"/>
    <s v="12:34:00"/>
    <n v="0"/>
    <x v="3"/>
    <x v="20"/>
    <n v="5"/>
    <x v="4"/>
    <n v="1"/>
    <n v="11.2"/>
    <x v="2"/>
    <n v="168.78"/>
    <n v="0"/>
    <n v="168.78"/>
  </r>
  <r>
    <s v="COLGATE 3800 DEB."/>
    <s v="Colgate-Palmolive Nederland BV"/>
    <s v="101t"/>
    <n v="101090981279"/>
    <n v="101030168187"/>
    <n v="930"/>
    <s v="Inv Booked"/>
    <s v="2480014373"/>
    <s v="Verkoop"/>
    <n v="170"/>
    <s v="Transport drops zone"/>
    <s v="9 - verwerkt"/>
    <n v="0"/>
    <m/>
    <d v="2023-05-25T00:00:00"/>
    <s v="DROP"/>
    <s v="0001010909812790112793_004"/>
    <m/>
    <m/>
    <m/>
    <s v="EUR"/>
    <n v="39.43"/>
    <s v="EUR"/>
    <n v="39.43"/>
    <s v="EUR"/>
    <n v="39.43"/>
    <n v="39.43"/>
    <n v="0"/>
    <s v="N"/>
    <n v="1223000529"/>
    <d v="2023-06-15T00:00:00"/>
    <m/>
    <d v="2023-05-25T00:00:00"/>
    <s v="00:00"/>
    <s v="23:59"/>
    <d v="2023-05-25T00:00:00"/>
    <s v="07:00"/>
    <s v="14:00"/>
    <n v="3.2"/>
    <s v="ce"/>
    <n v="1622"/>
    <n v="3.2"/>
    <n v="1"/>
    <s v="Kuehne+Nagel Tiel 3 Standpl"/>
    <s v="De Diepert 5"/>
    <s v="Tiel"/>
    <s v="4004 MA"/>
    <s v="NL"/>
    <x v="40"/>
    <s v="Doornhoek 4050"/>
    <x v="20"/>
    <s v="5465TD"/>
    <s v="NL"/>
    <s v="2480014373"/>
    <s v="0112793_004"/>
    <s v="31V"/>
    <s v="NL001131849B01"/>
    <n v="2"/>
    <n v="0"/>
    <n v="39.43"/>
    <s v="N"/>
    <s v="Peter Appel Transport B.V."/>
    <n v="36622"/>
    <d v="2023-05-25T00:00:00"/>
    <s v="13:37:00"/>
    <n v="0"/>
    <x v="3"/>
    <x v="20"/>
    <n v="5"/>
    <x v="18"/>
    <n v="0"/>
    <s v=""/>
    <x v="3"/>
    <s v=""/>
    <n v="0"/>
    <s v=""/>
  </r>
  <r>
    <s v="COLGATE 3800 DEB."/>
    <s v="Colgate-Palmolive Nederland BV"/>
    <s v="101t"/>
    <n v="101090981017"/>
    <n v="101030168188"/>
    <n v="930"/>
    <s v="Inv Booked"/>
    <s v="2480014374"/>
    <s v="Verkoop"/>
    <n v="200"/>
    <s v="Transport drops"/>
    <s v="9 - verwerkt"/>
    <n v="0"/>
    <m/>
    <d v="2023-05-25T00:00:00"/>
    <s v="DROP"/>
    <s v="0001010909810170112636_003"/>
    <m/>
    <m/>
    <m/>
    <s v="EUR"/>
    <n v="54.4"/>
    <s v="EUR"/>
    <n v="54.4"/>
    <s v="EUR"/>
    <n v="54.4"/>
    <n v="54.4"/>
    <n v="0"/>
    <s v="N"/>
    <n v="1223000529"/>
    <d v="2023-06-15T00:00:00"/>
    <m/>
    <d v="2023-05-25T00:00:00"/>
    <s v="00:00"/>
    <s v="23:59"/>
    <d v="2023-05-25T00:00:00"/>
    <s v="08:00"/>
    <s v="16:00"/>
    <n v="0.8"/>
    <s v="ce"/>
    <n v="79"/>
    <n v="0.8"/>
    <n v="0"/>
    <s v="Kuehne+Nagel Tiel 3 Standpl"/>
    <s v="De Diepert 5"/>
    <s v="Tiel"/>
    <s v="4004 MA"/>
    <s v="NL"/>
    <x v="27"/>
    <s v="Business Park Stein 192"/>
    <x v="50"/>
    <s v="6181MA"/>
    <s v="NL"/>
    <s v="2480014374"/>
    <s v="0112636_003"/>
    <s v="31V"/>
    <s v="NL001131849B01"/>
    <n v="2"/>
    <n v="0"/>
    <n v="54.4"/>
    <s v="N"/>
    <s v="Peter Appel Transport B.V."/>
    <n v="36744"/>
    <d v="2023-05-25T00:00:00"/>
    <s v="08:55:00"/>
    <n v="0"/>
    <x v="3"/>
    <x v="20"/>
    <n v="5"/>
    <x v="1"/>
    <n v="1"/>
    <n v="0.8"/>
    <x v="0"/>
    <n v="54.4"/>
    <n v="0"/>
    <n v="54.4"/>
  </r>
  <r>
    <s v="COLGATE 3800 DEB."/>
    <s v="Colgate-Palmolive Nederland BV"/>
    <s v="101t"/>
    <n v="101090981017"/>
    <n v="101030168189"/>
    <n v="930"/>
    <s v="Inv Booked"/>
    <s v="2480014377"/>
    <s v="Verkoop"/>
    <n v="200"/>
    <s v="Transport drops"/>
    <s v="9 - verwerkt"/>
    <n v="0"/>
    <m/>
    <d v="2023-05-25T00:00:00"/>
    <s v="DROP"/>
    <s v="0001010909810170112636_004"/>
    <m/>
    <m/>
    <m/>
    <s v="EUR"/>
    <n v="54.4"/>
    <s v="EUR"/>
    <n v="54.4"/>
    <s v="EUR"/>
    <n v="54.4"/>
    <n v="54.4"/>
    <n v="0"/>
    <s v="N"/>
    <n v="1223000529"/>
    <d v="2023-06-15T00:00:00"/>
    <m/>
    <d v="2023-05-25T00:00:00"/>
    <s v="00:00"/>
    <s v="23:59"/>
    <d v="2023-05-25T00:00:00"/>
    <s v="07:00"/>
    <s v="13:00"/>
    <n v="0.8"/>
    <s v="ce"/>
    <n v="23"/>
    <n v="0.8"/>
    <n v="0"/>
    <s v="Kuehne+Nagel Tiel 3 Standpl"/>
    <s v="De Diepert 5"/>
    <s v="Tiel"/>
    <s v="4004 MA"/>
    <s v="NL"/>
    <x v="35"/>
    <s v="POMPHOEKWEG 1"/>
    <x v="37"/>
    <s v="5222 BE"/>
    <s v="NL"/>
    <s v="2480014377"/>
    <s v="0112636_004"/>
    <s v="31V"/>
    <s v="NL001131849B01"/>
    <n v="2"/>
    <n v="0"/>
    <n v="54.4"/>
    <s v="N"/>
    <s v="Peter Appel Transport B.V."/>
    <n v="36744"/>
    <d v="2023-05-25T00:00:00"/>
    <s v="10:56:00"/>
    <n v="0"/>
    <x v="3"/>
    <x v="20"/>
    <n v="5"/>
    <x v="31"/>
    <n v="1"/>
    <n v="0.8"/>
    <x v="6"/>
    <n v="54.4"/>
    <n v="0"/>
    <n v="54.4"/>
  </r>
  <r>
    <s v="COLGATE 3800 DEB."/>
    <s v="Colgate-Palmolive Nederland BV"/>
    <s v="101t"/>
    <n v="101090981017"/>
    <n v="101030168190"/>
    <n v="930"/>
    <s v="Inv Booked"/>
    <s v="2480014375"/>
    <s v="Verkoop"/>
    <n v="200"/>
    <s v="Transport drops"/>
    <s v="9 - verwerkt"/>
    <n v="0"/>
    <m/>
    <d v="2023-05-25T00:00:00"/>
    <s v="DROP"/>
    <s v="0001010909810170112636_005"/>
    <m/>
    <m/>
    <m/>
    <s v="EUR"/>
    <n v="54.4"/>
    <s v="EUR"/>
    <n v="54.4"/>
    <s v="EUR"/>
    <n v="54.4"/>
    <n v="54.4"/>
    <n v="0"/>
    <s v="N"/>
    <n v="1223000529"/>
    <d v="2023-06-15T00:00:00"/>
    <m/>
    <d v="2023-05-25T00:00:00"/>
    <s v="00:00"/>
    <s v="23:59"/>
    <d v="2023-05-25T00:00:00"/>
    <s v="08:00"/>
    <s v="16:00"/>
    <n v="0.8"/>
    <s v="ce"/>
    <n v="54"/>
    <n v="0.8"/>
    <n v="0"/>
    <s v="Kuehne+Nagel Tiel 3 Standpl"/>
    <s v="De Diepert 5"/>
    <s v="Tiel"/>
    <s v="4004 MA"/>
    <s v="NL"/>
    <x v="27"/>
    <s v="Nieuwehuizenweg 17"/>
    <x v="30"/>
    <s v="2314XP"/>
    <s v="NL"/>
    <s v="2480014375"/>
    <s v="0112636_005"/>
    <s v="31V"/>
    <s v="NL001131849B01"/>
    <n v="2"/>
    <n v="0"/>
    <n v="54.4"/>
    <s v="N"/>
    <s v="Peter Appel Transport B.V."/>
    <n v="36744"/>
    <d v="2023-05-25T00:00:00"/>
    <s v="12:44:00"/>
    <n v="0"/>
    <x v="3"/>
    <x v="20"/>
    <n v="5"/>
    <x v="26"/>
    <n v="1"/>
    <n v="0.8"/>
    <x v="0"/>
    <n v="54.4"/>
    <n v="0"/>
    <n v="54.4"/>
  </r>
  <r>
    <s v="COLGATE 3800 DEB."/>
    <s v="Colgate-Palmolive Nederland BV"/>
    <s v="101t"/>
    <n v="101090981268"/>
    <n v="101030168191"/>
    <n v="930"/>
    <s v="Inv Booked"/>
    <s v="2480014370"/>
    <s v="Verkoop"/>
    <n v="170"/>
    <s v="Transport drops zone"/>
    <s v="9 - verwerkt"/>
    <n v="0"/>
    <m/>
    <d v="2023-05-25T00:00:00"/>
    <s v="DROP"/>
    <s v="0001010909812680112778_002"/>
    <m/>
    <m/>
    <m/>
    <s v="EUR"/>
    <n v="24.93"/>
    <s v="EUR"/>
    <n v="24.93"/>
    <s v="EUR"/>
    <n v="24.93"/>
    <n v="24.93"/>
    <n v="0"/>
    <s v="N"/>
    <n v="1223000529"/>
    <d v="2023-06-15T00:00:00"/>
    <m/>
    <d v="2023-05-25T00:00:00"/>
    <s v="00:00"/>
    <s v="23:59"/>
    <d v="2023-05-25T00:00:00"/>
    <s v="08:00"/>
    <s v="08:00"/>
    <n v="1.6"/>
    <s v="ce"/>
    <n v="1177"/>
    <n v="1.6"/>
    <n v="2"/>
    <s v="Kuehne+Nagel Tiel 3 Standpl"/>
    <s v="De Diepert 5"/>
    <s v="Tiel"/>
    <s v="4004 MA"/>
    <s v="NL"/>
    <x v="32"/>
    <s v="Afrikastraat 10"/>
    <x v="34"/>
    <s v="6014CG"/>
    <s v="NL"/>
    <s v="2480014370"/>
    <s v="0112778_002"/>
    <s v="31V"/>
    <s v="NL001131849B01"/>
    <n v="2"/>
    <n v="0"/>
    <n v="24.93"/>
    <s v="N"/>
    <s v="Peter Appel Transport B.V."/>
    <n v="36622"/>
    <d v="2023-05-25T00:00:00"/>
    <s v="08:30:00"/>
    <n v="0"/>
    <x v="3"/>
    <x v="20"/>
    <n v="5"/>
    <x v="23"/>
    <n v="0"/>
    <s v=""/>
    <x v="3"/>
    <s v=""/>
    <n v="0"/>
    <s v=""/>
  </r>
  <r>
    <s v="COLGATE 3800 DEB."/>
    <s v="Colgate-Palmolive Nederland BV"/>
    <s v="101t"/>
    <n v="101090981279"/>
    <n v="101030168192"/>
    <n v="930"/>
    <s v="Inv Booked"/>
    <s v="0240119592"/>
    <s v="Verkoop"/>
    <n v="170"/>
    <s v="Transport drops zone"/>
    <s v="9 - verwerkt"/>
    <n v="0"/>
    <m/>
    <d v="2023-05-25T00:00:00"/>
    <s v="DROP"/>
    <s v="0001010909812790112793_002"/>
    <m/>
    <m/>
    <m/>
    <s v="EUR"/>
    <n v="42.88"/>
    <s v="EUR"/>
    <n v="42.88"/>
    <s v="EUR"/>
    <n v="42.88"/>
    <n v="42.88"/>
    <n v="0"/>
    <s v="N"/>
    <n v="1223000529"/>
    <d v="2023-06-15T00:00:00"/>
    <m/>
    <d v="2023-05-25T00:00:00"/>
    <s v="00:00"/>
    <s v="23:59"/>
    <d v="2023-05-25T00:00:00"/>
    <s v="08:00"/>
    <s v="09:00"/>
    <n v="4"/>
    <s v="ce"/>
    <n v="2890"/>
    <n v="4"/>
    <n v="4"/>
    <s v="Kuehne+Nagel Tiel 3 Standpl"/>
    <s v="De Diepert 5"/>
    <s v="Tiel"/>
    <s v="4004 MA"/>
    <s v="NL"/>
    <x v="39"/>
    <s v="RANDWEG 2"/>
    <x v="6"/>
    <s v="4191 NN"/>
    <s v="NL"/>
    <s v="0240119592"/>
    <s v="0112793_002"/>
    <s v="31V"/>
    <s v="NL001131849B01"/>
    <n v="2"/>
    <n v="0"/>
    <n v="42.88"/>
    <s v="N"/>
    <s v="Peter Appel Transport B.V."/>
    <n v="36622"/>
    <d v="2023-05-25T00:00:00"/>
    <s v="08:55:00"/>
    <n v="0"/>
    <x v="3"/>
    <x v="20"/>
    <n v="5"/>
    <x v="6"/>
    <n v="1"/>
    <n v="4"/>
    <x v="2"/>
    <n v="42.88"/>
    <n v="0"/>
    <n v="42.88"/>
  </r>
  <r>
    <s v="COLGATE 3800 DEB."/>
    <s v="Colgate-Palmolive Nederland BV"/>
    <s v="101t"/>
    <n v="101090981256"/>
    <n v="101030168172"/>
    <n v="930"/>
    <s v="Inv Booked"/>
    <s v="2480014364"/>
    <s v="Verkoop"/>
    <n v="170"/>
    <s v="Transport drops zone"/>
    <s v="9 - verwerkt"/>
    <n v="0"/>
    <m/>
    <d v="2023-05-25T00:00:00"/>
    <s v="DROP"/>
    <s v="0001010909812560112763_007"/>
    <m/>
    <m/>
    <m/>
    <s v="EUR"/>
    <n v="113.6"/>
    <s v="EUR"/>
    <n v="113.6"/>
    <s v="EUR"/>
    <n v="113.6"/>
    <n v="113.6"/>
    <n v="0"/>
    <s v="N"/>
    <n v="1223000529"/>
    <d v="2023-06-15T00:00:00"/>
    <m/>
    <d v="2023-05-25T00:00:00"/>
    <s v="00:00"/>
    <s v="23:59"/>
    <d v="2023-05-25T00:00:00"/>
    <s v="07:00"/>
    <s v="08:00"/>
    <n v="6.4"/>
    <s v="ce"/>
    <n v="6301"/>
    <n v="6.4"/>
    <n v="11"/>
    <s v="Kuehne+Nagel Tiel 3 Standpl"/>
    <s v="De Diepert 5"/>
    <s v="Tiel"/>
    <s v="4004 MA"/>
    <s v="NL"/>
    <x v="13"/>
    <s v="GALVANIWEG 1"/>
    <x v="16"/>
    <s v="8013 RG"/>
    <s v="NL"/>
    <s v="2480014364"/>
    <s v="0112763_007"/>
    <s v="31V"/>
    <s v="NL001131849B01"/>
    <n v="2"/>
    <n v="0"/>
    <n v="113.6"/>
    <s v="N"/>
    <s v="Peter Appel Transport B.V."/>
    <n v="36622"/>
    <d v="2023-05-25T00:00:00"/>
    <s v="07:36:00"/>
    <n v="0"/>
    <x v="3"/>
    <x v="20"/>
    <n v="5"/>
    <x v="14"/>
    <n v="1"/>
    <n v="6.4"/>
    <x v="2"/>
    <n v="113.6"/>
    <n v="0"/>
    <n v="113.6"/>
  </r>
  <r>
    <s v="COLGATE 3800 DEB."/>
    <s v="Colgate-Palmolive Nederland BV"/>
    <s v="101t"/>
    <n v="101090981266"/>
    <n v="101030168173"/>
    <n v="930"/>
    <s v="Inv Booked"/>
    <s v="2480014362"/>
    <s v="Verkoop"/>
    <n v="170"/>
    <s v="Transport drops zone"/>
    <s v="9 - verwerkt"/>
    <n v="0"/>
    <m/>
    <d v="2023-05-25T00:00:00"/>
    <s v="DROP"/>
    <s v="0001010909812660112774_002"/>
    <m/>
    <m/>
    <m/>
    <s v="EUR"/>
    <n v="126.34"/>
    <s v="EUR"/>
    <n v="126.34"/>
    <s v="EUR"/>
    <n v="126.34"/>
    <n v="126.34"/>
    <n v="0"/>
    <s v="N"/>
    <n v="1223000529"/>
    <d v="2023-06-15T00:00:00"/>
    <m/>
    <d v="2023-05-25T00:00:00"/>
    <s v="00:00"/>
    <s v="23:59"/>
    <d v="2023-05-25T00:00:00"/>
    <s v="07:00"/>
    <s v="10:00"/>
    <n v="9.6"/>
    <s v="ce"/>
    <n v="8859"/>
    <n v="9.6"/>
    <n v="16"/>
    <s v="Kuehne+Nagel Tiel 3 Standpl"/>
    <s v="De Diepert 5"/>
    <s v="Tiel"/>
    <s v="4004 MA"/>
    <s v="NL"/>
    <x v="10"/>
    <s v="Slego 1a"/>
    <x v="13"/>
    <s v="1046BM"/>
    <s v="NL"/>
    <s v="2480014362"/>
    <s v="0112774_002"/>
    <s v="31V"/>
    <s v="NL001131849B01"/>
    <n v="2"/>
    <n v="0"/>
    <n v="126.34"/>
    <s v="N"/>
    <s v="Peter Appel Transport B.V."/>
    <n v="36622"/>
    <d v="2023-05-25T00:00:00"/>
    <s v="07:29:00"/>
    <n v="0"/>
    <x v="3"/>
    <x v="20"/>
    <n v="5"/>
    <x v="11"/>
    <n v="1"/>
    <n v="12.8"/>
    <x v="0"/>
    <n v="168.45"/>
    <n v="0"/>
    <n v="168.45"/>
  </r>
  <r>
    <s v="COLGATE 3800 DEB."/>
    <s v="Colgate-Palmolive Nederland BV"/>
    <s v="101t"/>
    <n v="101090981266"/>
    <n v="101030168174"/>
    <n v="930"/>
    <s v="Inv Booked"/>
    <s v="2480014358"/>
    <s v="Verkoop"/>
    <n v="170"/>
    <s v="Transport drops zone"/>
    <s v="9 - verwerkt"/>
    <n v="0"/>
    <m/>
    <d v="2023-05-25T00:00:00"/>
    <s v="DROP"/>
    <s v="0001010909812660112774_002"/>
    <m/>
    <m/>
    <m/>
    <s v="EUR"/>
    <n v="42.11"/>
    <s v="EUR"/>
    <n v="42.11"/>
    <s v="EUR"/>
    <n v="42.11"/>
    <n v="42.11"/>
    <n v="0"/>
    <s v="N"/>
    <n v="1223000529"/>
    <d v="2023-06-15T00:00:00"/>
    <m/>
    <d v="2023-05-25T00:00:00"/>
    <s v="00:00"/>
    <s v="23:59"/>
    <d v="2023-05-25T00:00:00"/>
    <s v="07:00"/>
    <s v="10:00"/>
    <n v="3.2"/>
    <s v="ce"/>
    <n v="2623"/>
    <n v="3.2"/>
    <n v="3"/>
    <s v="Kuehne+Nagel Tiel 3 Standpl"/>
    <s v="De Diepert 5"/>
    <s v="Tiel"/>
    <s v="4004 MA"/>
    <s v="NL"/>
    <x v="12"/>
    <s v="SLEGO 1"/>
    <x v="13"/>
    <s v="1046 BM"/>
    <s v="NL"/>
    <s v="2480014358"/>
    <s v="0112774_002"/>
    <s v="31V"/>
    <s v="NL001131849B01"/>
    <n v="2"/>
    <n v="0"/>
    <n v="42.11"/>
    <s v="N"/>
    <s v="Peter Appel Transport B.V."/>
    <n v="36622"/>
    <d v="2023-05-25T00:00:00"/>
    <s v="07:29:00"/>
    <n v="0"/>
    <x v="3"/>
    <x v="20"/>
    <n v="5"/>
    <x v="11"/>
    <n v="0"/>
    <s v=""/>
    <x v="0"/>
    <s v=""/>
    <n v="0"/>
    <s v=""/>
  </r>
  <r>
    <s v="COLGATE 3800 DEB."/>
    <s v="Colgate-Palmolive Nederland BV"/>
    <s v="101t"/>
    <n v="101090981286"/>
    <n v="101030168175"/>
    <n v="930"/>
    <s v="Inv Booked"/>
    <s v="2480014359"/>
    <s v="Verkoop"/>
    <n v="170"/>
    <s v="Transport drops zone"/>
    <s v="9 - verwerkt"/>
    <n v="0"/>
    <m/>
    <d v="2023-05-25T00:00:00"/>
    <s v="DROP"/>
    <s v="0001010909812860112798_002"/>
    <m/>
    <m/>
    <m/>
    <s v="EUR"/>
    <n v="333.96"/>
    <s v="EUR"/>
    <n v="333.96"/>
    <s v="EUR"/>
    <n v="333.96"/>
    <n v="333.96"/>
    <n v="0"/>
    <s v="N"/>
    <n v="1223000529"/>
    <d v="2023-06-15T00:00:00"/>
    <m/>
    <d v="2023-05-25T00:00:00"/>
    <s v="00:00"/>
    <s v="23:59"/>
    <d v="2023-05-25T00:00:00"/>
    <s v="11:00"/>
    <s v="11:00"/>
    <n v="26.4"/>
    <s v="ce"/>
    <n v="10231"/>
    <n v="26.4"/>
    <n v="35"/>
    <s v="Kuehne+Nagel Tiel 3 Standpl"/>
    <s v="De Diepert 5"/>
    <s v="Tiel"/>
    <s v="4004 MA"/>
    <s v="NL"/>
    <x v="1"/>
    <s v="Fahrenheitweg 1"/>
    <x v="1"/>
    <s v="6101WR"/>
    <s v="NL"/>
    <s v="2480014359"/>
    <s v="0112798_002"/>
    <s v="31V"/>
    <s v="NL001131849B01"/>
    <n v="2"/>
    <n v="0"/>
    <n v="333.96"/>
    <s v="N"/>
    <s v="Peter Appel Transport B.V."/>
    <n v="36622"/>
    <d v="2023-05-25T00:00:00"/>
    <s v="11:30:00"/>
    <n v="0"/>
    <x v="3"/>
    <x v="20"/>
    <n v="5"/>
    <x v="1"/>
    <n v="1"/>
    <n v="26.4"/>
    <x v="1"/>
    <n v="333.96"/>
    <n v="0"/>
    <n v="333.96"/>
  </r>
  <r>
    <s v="COLGATE 3800 DEB."/>
    <s v="Colgate-Palmolive Nederland BV"/>
    <s v="101t"/>
    <n v="101090981833"/>
    <n v="101030168263"/>
    <n v="930"/>
    <s v="Inv Booked"/>
    <s v="2480015405"/>
    <s v="Verkoop"/>
    <n v="170"/>
    <s v="Transport drops zone"/>
    <s v="9 - verwerkt"/>
    <n v="0"/>
    <m/>
    <d v="2023-05-26T00:00:00"/>
    <s v="DROP"/>
    <s v="0001010909818330113114_002"/>
    <m/>
    <m/>
    <m/>
    <s v="EUR"/>
    <n v="121.46"/>
    <s v="EUR"/>
    <n v="121.46"/>
    <s v="EUR"/>
    <n v="121.46"/>
    <n v="121.46"/>
    <n v="0"/>
    <s v="N"/>
    <n v="1223000529"/>
    <d v="2023-06-15T00:00:00"/>
    <m/>
    <d v="2023-05-26T00:00:00"/>
    <s v="00:00"/>
    <s v="23:59"/>
    <d v="2023-05-26T00:00:00"/>
    <s v="12:00"/>
    <s v="13:00"/>
    <n v="16.8"/>
    <s v="ce"/>
    <n v="10483"/>
    <n v="16.8"/>
    <n v="25"/>
    <s v="Kuehne+Nagel Tiel 3 Standpl"/>
    <s v="De Diepert 5"/>
    <s v="Tiel"/>
    <s v="4004 MA"/>
    <s v="NL"/>
    <x v="14"/>
    <s v="Rood 24"/>
    <x v="17"/>
    <s v="6666LT"/>
    <s v="NL"/>
    <s v="2480015405"/>
    <s v="0113114_002"/>
    <s v="31V"/>
    <s v="NL001131849B01"/>
    <n v="2"/>
    <n v="0"/>
    <n v="121.46"/>
    <s v="N"/>
    <s v="Peter Appel Transport B.V."/>
    <n v="36622"/>
    <d v="2023-05-26T00:00:00"/>
    <s v="13:22:00"/>
    <n v="0"/>
    <x v="4"/>
    <x v="20"/>
    <n v="5"/>
    <x v="15"/>
    <n v="1"/>
    <n v="24"/>
    <x v="5"/>
    <n v="173.51999999999998"/>
    <n v="0"/>
    <n v="173.51999999999998"/>
  </r>
  <r>
    <s v="COLGATE 3800 DEB."/>
    <s v="Colgate-Palmolive Nederland BV"/>
    <s v="101t"/>
    <n v="101090982191"/>
    <n v="101030168264"/>
    <n v="930"/>
    <s v="Inv Booked"/>
    <s v="2480015398"/>
    <s v="Verkoop"/>
    <n v="170"/>
    <s v="Transport drops zone"/>
    <s v="9 - verwerkt"/>
    <n v="0"/>
    <m/>
    <d v="2023-05-26T00:00:00"/>
    <s v="DROP"/>
    <s v="0001010909821910113356_002"/>
    <m/>
    <m/>
    <m/>
    <s v="EUR"/>
    <n v="42.88"/>
    <s v="EUR"/>
    <n v="42.88"/>
    <s v="EUR"/>
    <n v="42.88"/>
    <n v="42.88"/>
    <n v="0"/>
    <s v="N"/>
    <n v="1223000529"/>
    <d v="2023-06-15T00:00:00"/>
    <m/>
    <d v="2023-05-26T00:00:00"/>
    <s v="00:00"/>
    <s v="23:59"/>
    <d v="2023-05-26T00:00:00"/>
    <s v="05:00"/>
    <s v="06:00"/>
    <n v="4"/>
    <s v="ce"/>
    <n v="2705"/>
    <n v="4"/>
    <n v="5"/>
    <s v="Kuehne+Nagel Tiel 3 Standpl"/>
    <s v="De Diepert 5"/>
    <s v="Tiel"/>
    <s v="4004 MA"/>
    <s v="NL"/>
    <x v="2"/>
    <s v="Randweg 2"/>
    <x v="6"/>
    <s v="4191 NN"/>
    <s v="NL"/>
    <s v="2480015398"/>
    <s v="0113356_002"/>
    <s v="31V"/>
    <s v="NL001131849B01"/>
    <n v="2"/>
    <n v="0"/>
    <n v="42.88"/>
    <s v="N"/>
    <s v="Peter Appel Transport B.V."/>
    <n v="36622"/>
    <d v="2023-05-26T00:00:00"/>
    <s v="06:24:00"/>
    <n v="0"/>
    <x v="4"/>
    <x v="20"/>
    <n v="5"/>
    <x v="6"/>
    <n v="1"/>
    <n v="4"/>
    <x v="2"/>
    <n v="42.88"/>
    <n v="0"/>
    <n v="42.88"/>
  </r>
  <r>
    <s v="COLGATE 3800 DEB."/>
    <s v="Colgate-Palmolive Nederland BV"/>
    <s v="101t"/>
    <n v="101090982196"/>
    <n v="101030168262"/>
    <n v="930"/>
    <s v="Inv Booked"/>
    <s v="2480015396"/>
    <s v="Verkoop"/>
    <n v="170"/>
    <s v="Transport drops zone"/>
    <s v="9 - verwerkt"/>
    <n v="0"/>
    <m/>
    <d v="2023-05-26T00:00:00"/>
    <s v="DROP"/>
    <s v="0001010909821960113367_003"/>
    <m/>
    <m/>
    <m/>
    <s v="EUR"/>
    <n v="29.83"/>
    <s v="EUR"/>
    <n v="29.83"/>
    <s v="EUR"/>
    <n v="29.83"/>
    <n v="29.83"/>
    <n v="0"/>
    <s v="N"/>
    <n v="1223000529"/>
    <d v="2023-06-15T00:00:00"/>
    <m/>
    <d v="2023-05-26T00:00:00"/>
    <s v="00:00"/>
    <s v="23:59"/>
    <d v="2023-05-26T00:00:00"/>
    <s v="07:00"/>
    <s v="14:00"/>
    <n v="0.8"/>
    <s v="ce"/>
    <n v="273"/>
    <n v="0.8"/>
    <n v="0"/>
    <s v="Kuehne+Nagel Tiel 3 Standpl"/>
    <s v="De Diepert 5"/>
    <s v="Tiel"/>
    <s v="4004 MA"/>
    <s v="NL"/>
    <x v="22"/>
    <s v="Basisweg 7"/>
    <x v="25"/>
    <s v="1951NG"/>
    <s v="NL"/>
    <s v="2480015396"/>
    <s v="0113367_003"/>
    <s v="31V"/>
    <s v="NL001131849B01"/>
    <n v="2"/>
    <n v="0"/>
    <n v="29.83"/>
    <s v="N"/>
    <s v="Peter Appel Transport B.V."/>
    <n v="36622"/>
    <d v="2023-05-26T00:00:00"/>
    <s v="10:27:00"/>
    <n v="0"/>
    <x v="4"/>
    <x v="20"/>
    <n v="5"/>
    <x v="17"/>
    <n v="1"/>
    <n v="0.8"/>
    <x v="0"/>
    <n v="29.83"/>
    <n v="0"/>
    <n v="29.83"/>
  </r>
  <r>
    <s v="COLGATE 3800 DEB."/>
    <s v="Colgate-Palmolive Nederland BV"/>
    <s v="101t"/>
    <n v="101090981639"/>
    <n v="101030168278"/>
    <n v="930"/>
    <s v="Inv Booked"/>
    <s v="0240120238"/>
    <s v="Verkoop"/>
    <n v="170"/>
    <s v="Transport drops zone"/>
    <s v="9 - verwerkt"/>
    <n v="0"/>
    <m/>
    <d v="2023-05-26T00:00:00"/>
    <s v="DROP"/>
    <s v="0001010909816390113010_002"/>
    <m/>
    <m/>
    <m/>
    <s v="EUR"/>
    <n v="8.0399999999999991"/>
    <s v="EUR"/>
    <n v="8.0399999999999991"/>
    <s v="EUR"/>
    <n v="8.0399999999999991"/>
    <n v="8.0399999999999991"/>
    <n v="0"/>
    <s v="N"/>
    <n v="1223000529"/>
    <d v="2023-06-15T00:00:00"/>
    <m/>
    <d v="2023-05-26T00:00:00"/>
    <s v="00:00"/>
    <s v="23:59"/>
    <d v="2023-05-26T00:00:00"/>
    <s v="08:30"/>
    <s v="16:00"/>
    <n v="0.8"/>
    <s v="ce"/>
    <n v="238"/>
    <n v="0.8"/>
    <n v="0"/>
    <s v="Kuehne+Nagel Tiel 3 Standpl"/>
    <s v="De Diepert 5"/>
    <s v="Tiel"/>
    <s v="4004 MA"/>
    <s v="NL"/>
    <x v="81"/>
    <s v="Oude Berghuizerweg 30"/>
    <x v="31"/>
    <s v="7336 AW"/>
    <s v="NL"/>
    <s v="0240120238"/>
    <s v="0113010_002"/>
    <s v="31V"/>
    <s v="NL001131849B01"/>
    <n v="2"/>
    <n v="0"/>
    <n v="8.0399999999999991"/>
    <s v="N"/>
    <s v="Peter Appel Transport B.V."/>
    <n v="36622"/>
    <d v="2023-05-26T00:00:00"/>
    <s v="09:05:00"/>
    <n v="0"/>
    <x v="4"/>
    <x v="20"/>
    <n v="5"/>
    <x v="27"/>
    <n v="1"/>
    <n v="24"/>
    <x v="0"/>
    <n v="241.2"/>
    <n v="0"/>
    <n v="241.2"/>
  </r>
  <r>
    <s v="COLGATE 3800 DEB."/>
    <s v="Colgate-Palmolive Nederland BV"/>
    <s v="101t"/>
    <n v="101090982091"/>
    <n v="101030168265"/>
    <n v="930"/>
    <s v="Inv Booked"/>
    <s v="2480015407"/>
    <s v="Verkoop"/>
    <n v="170"/>
    <s v="Transport drops zone"/>
    <s v="9 - verwerkt"/>
    <n v="0"/>
    <m/>
    <d v="2023-05-26T00:00:00"/>
    <s v="DROP"/>
    <s v="0001010909820910113112_002"/>
    <m/>
    <m/>
    <m/>
    <s v="EUR"/>
    <n v="13.58"/>
    <s v="EUR"/>
    <n v="13.58"/>
    <s v="EUR"/>
    <n v="13.58"/>
    <n v="13.58"/>
    <n v="0"/>
    <s v="N"/>
    <n v="1223000529"/>
    <d v="2023-06-15T00:00:00"/>
    <m/>
    <d v="2023-05-26T00:00:00"/>
    <s v="00:00"/>
    <s v="23:59"/>
    <d v="2023-05-26T00:00:00"/>
    <s v="08:00"/>
    <s v="08:00"/>
    <n v="0.8"/>
    <s v="ce"/>
    <n v="785"/>
    <n v="0.8"/>
    <n v="1"/>
    <s v="Kuehne+Nagel Tiel 3 Standpl"/>
    <s v="De Diepert 5"/>
    <s v="Tiel"/>
    <s v="4004 MA"/>
    <s v="NL"/>
    <x v="43"/>
    <s v="Nijverheidsweg 61"/>
    <x v="42"/>
    <s v="3341LJ"/>
    <s v="NL"/>
    <s v="2480015407"/>
    <s v="0113112_002"/>
    <s v="31V"/>
    <s v="NL001131849B01"/>
    <n v="2"/>
    <n v="0"/>
    <n v="13.58"/>
    <s v="N"/>
    <s v="Peter Appel Transport B.V."/>
    <n v="36622"/>
    <d v="2023-05-26T00:00:00"/>
    <s v="08:00:00"/>
    <n v="0"/>
    <x v="4"/>
    <x v="20"/>
    <n v="5"/>
    <x v="19"/>
    <n v="1"/>
    <n v="4.8"/>
    <x v="3"/>
    <n v="81.5"/>
    <n v="0"/>
    <n v="81.5"/>
  </r>
  <r>
    <s v="COLGATE 3800 DEB."/>
    <s v="Colgate-Palmolive Nederland BV"/>
    <s v="101t"/>
    <n v="101090981833"/>
    <n v="101030168266"/>
    <n v="930"/>
    <s v="Inv Booked"/>
    <s v="2480015402"/>
    <s v="Verkoop"/>
    <n v="170"/>
    <s v="Transport drops zone"/>
    <s v="9 - verwerkt"/>
    <n v="0"/>
    <m/>
    <d v="2023-05-26T00:00:00"/>
    <s v="DROP"/>
    <s v="0001010909818330113114_002"/>
    <m/>
    <m/>
    <m/>
    <s v="EUR"/>
    <n v="52.06"/>
    <s v="EUR"/>
    <n v="52.06"/>
    <s v="EUR"/>
    <n v="52.06"/>
    <n v="52.06"/>
    <n v="0"/>
    <s v="N"/>
    <n v="1223000529"/>
    <d v="2023-06-15T00:00:00"/>
    <m/>
    <d v="2023-05-26T00:00:00"/>
    <s v="00:00"/>
    <s v="23:59"/>
    <d v="2023-05-26T00:00:00"/>
    <s v="12:00"/>
    <s v="13:00"/>
    <n v="7.2"/>
    <s v="ce"/>
    <n v="7700"/>
    <n v="7.2"/>
    <n v="13"/>
    <s v="Kuehne+Nagel Tiel 3 Standpl"/>
    <s v="De Diepert 5"/>
    <s v="Tiel"/>
    <s v="4004 MA"/>
    <s v="NL"/>
    <x v="14"/>
    <s v="Rood 24"/>
    <x v="17"/>
    <s v="6666LT"/>
    <s v="NL"/>
    <s v="2480015402"/>
    <s v="0113114_002"/>
    <s v="31V"/>
    <s v="NL001131849B01"/>
    <n v="2"/>
    <n v="0"/>
    <n v="52.06"/>
    <s v="N"/>
    <s v="Peter Appel Transport B.V."/>
    <n v="36622"/>
    <d v="2023-05-26T00:00:00"/>
    <s v="13:22:00"/>
    <n v="0"/>
    <x v="4"/>
    <x v="20"/>
    <n v="5"/>
    <x v="15"/>
    <n v="0"/>
    <s v=""/>
    <x v="5"/>
    <s v=""/>
    <n v="0"/>
    <s v=""/>
  </r>
  <r>
    <s v="COLGATE 3800 DEB."/>
    <s v="Colgate-Palmolive Nederland BV"/>
    <s v="101t"/>
    <n v="101090982192"/>
    <n v="101030168267"/>
    <n v="930"/>
    <s v="Inv Booked"/>
    <s v="2480015401"/>
    <s v="Verkoop"/>
    <n v="170"/>
    <s v="Transport drops zone"/>
    <s v="9 - verwerkt"/>
    <n v="0"/>
    <m/>
    <d v="2023-05-26T00:00:00"/>
    <s v="DROP"/>
    <s v="0001010909821920113366_002"/>
    <m/>
    <m/>
    <m/>
    <s v="EUR"/>
    <n v="290.2"/>
    <s v="EUR"/>
    <n v="290.2"/>
    <s v="EUR"/>
    <n v="290.2"/>
    <n v="290.2"/>
    <n v="0"/>
    <s v="N"/>
    <n v="1223000529"/>
    <d v="2023-06-15T00:00:00"/>
    <m/>
    <d v="2023-05-26T00:00:00"/>
    <s v="00:00"/>
    <s v="23:59"/>
    <d v="2023-05-26T00:00:00"/>
    <s v="09:30"/>
    <s v="09:30"/>
    <n v="20"/>
    <s v="ce"/>
    <n v="14787"/>
    <n v="20"/>
    <n v="33"/>
    <s v="Kuehne+Nagel Tiel 3 Standpl"/>
    <s v="De Diepert 5"/>
    <s v="Tiel"/>
    <s v="4004 MA"/>
    <s v="NL"/>
    <x v="1"/>
    <s v="Fahrenheitweg 1"/>
    <x v="1"/>
    <s v="6101WR"/>
    <s v="NL"/>
    <s v="2480015401"/>
    <s v="0113366_002"/>
    <s v="31V"/>
    <s v="NL001131849B01"/>
    <n v="2"/>
    <n v="0"/>
    <n v="290.2"/>
    <s v="N"/>
    <s v="Peter Appel Transport B.V."/>
    <n v="36622"/>
    <d v="2023-05-26T00:00:00"/>
    <s v="10:58:00"/>
    <n v="28"/>
    <x v="4"/>
    <x v="20"/>
    <n v="5"/>
    <x v="1"/>
    <n v="1"/>
    <n v="20"/>
    <x v="1"/>
    <n v="290.2"/>
    <n v="0"/>
    <n v="290.2"/>
  </r>
  <r>
    <s v="COLGATE 3800 DEB."/>
    <s v="Colgate-Palmolive Nederland BV"/>
    <s v="101t"/>
    <n v="101090982091"/>
    <n v="101030168268"/>
    <n v="930"/>
    <s v="Inv Booked"/>
    <s v="2480015399"/>
    <s v="Verkoop"/>
    <n v="170"/>
    <s v="Transport drops zone"/>
    <s v="9 - verwerkt"/>
    <n v="0"/>
    <m/>
    <d v="2023-05-26T00:00:00"/>
    <s v="DROP"/>
    <s v="0001010909820910113112_006"/>
    <m/>
    <m/>
    <m/>
    <s v="EUR"/>
    <n v="177.96"/>
    <s v="EUR"/>
    <n v="177.96"/>
    <s v="EUR"/>
    <n v="177.96"/>
    <n v="177.96"/>
    <n v="0"/>
    <s v="N"/>
    <n v="1223000529"/>
    <d v="2023-06-15T00:00:00"/>
    <m/>
    <d v="2023-05-26T00:00:00"/>
    <s v="00:00"/>
    <s v="23:59"/>
    <d v="2023-05-26T00:00:00"/>
    <s v="12:00"/>
    <s v="13:00"/>
    <n v="12"/>
    <s v="ce"/>
    <n v="11640"/>
    <n v="12"/>
    <n v="21"/>
    <s v="Kuehne+Nagel Tiel 3 Standpl"/>
    <s v="De Diepert 5"/>
    <s v="Tiel"/>
    <s v="4004 MA"/>
    <s v="NL"/>
    <x v="25"/>
    <s v="Hollandweg 30"/>
    <x v="4"/>
    <s v="2665 MT"/>
    <s v="NL"/>
    <s v="2480015399"/>
    <s v="0113112_006"/>
    <s v="31V"/>
    <s v="NL001131849B01"/>
    <n v="2"/>
    <n v="0"/>
    <n v="177.96"/>
    <s v="N"/>
    <s v="Peter Appel Transport B.V."/>
    <n v="36622"/>
    <d v="2023-05-26T00:00:00"/>
    <s v="12:23:00"/>
    <n v="0"/>
    <x v="4"/>
    <x v="20"/>
    <n v="5"/>
    <x v="4"/>
    <n v="1"/>
    <n v="12"/>
    <x v="0"/>
    <n v="177.96"/>
    <n v="0"/>
    <n v="177.96"/>
  </r>
  <r>
    <s v="COLGATE 3800 DEB."/>
    <s v="Colgate-Palmolive Nederland BV"/>
    <s v="101t"/>
    <n v="101090981830"/>
    <n v="101030168269"/>
    <n v="930"/>
    <s v="Inv Booked"/>
    <s v="2480015404"/>
    <s v="Verkoop"/>
    <n v="170"/>
    <s v="Transport drops zone"/>
    <s v="9 - verwerkt"/>
    <n v="0"/>
    <m/>
    <d v="2023-05-26T00:00:00"/>
    <s v="DROP"/>
    <s v="0001010909818300113111_010"/>
    <m/>
    <m/>
    <m/>
    <s v="EUR"/>
    <n v="29.94"/>
    <s v="EUR"/>
    <n v="29.94"/>
    <s v="EUR"/>
    <n v="29.94"/>
    <n v="29.94"/>
    <n v="0"/>
    <s v="N"/>
    <n v="1223000529"/>
    <d v="2023-06-15T00:00:00"/>
    <m/>
    <d v="2023-05-26T00:00:00"/>
    <s v="00:00"/>
    <s v="23:59"/>
    <d v="2023-05-26T00:00:00"/>
    <s v="11:45"/>
    <s v="11:45"/>
    <n v="1.6"/>
    <s v="ce"/>
    <n v="1177"/>
    <n v="1.6"/>
    <n v="2"/>
    <s v="Kuehne+Nagel Tiel 3 Standpl"/>
    <s v="De Diepert 5"/>
    <s v="Tiel"/>
    <s v="4004 MA"/>
    <s v="NL"/>
    <x v="42"/>
    <s v="Industriestraat 67"/>
    <x v="41"/>
    <s v="7482EW"/>
    <s v="NL"/>
    <s v="2480015404"/>
    <s v="0113111_010"/>
    <s v="31V"/>
    <s v="NL001131849B01"/>
    <n v="2"/>
    <n v="0"/>
    <n v="29.94"/>
    <s v="N"/>
    <s v="Peter Appel Transport B.V."/>
    <n v="36622"/>
    <d v="2023-05-26T00:00:00"/>
    <s v="12:15:00"/>
    <n v="0"/>
    <x v="4"/>
    <x v="20"/>
    <n v="5"/>
    <x v="30"/>
    <n v="1"/>
    <n v="7.1999999999999993"/>
    <x v="3"/>
    <n v="134.71"/>
    <n v="0"/>
    <n v="134.71"/>
  </r>
  <r>
    <s v="COLGATE 3800 DEB."/>
    <s v="Colgate-Palmolive Nederland BV"/>
    <s v="101t"/>
    <n v="101090982189"/>
    <n v="101030168275"/>
    <n v="930"/>
    <s v="Inv Booked"/>
    <s v="2480015410"/>
    <s v="Verkoop"/>
    <n v="170"/>
    <s v="Transport drops zone"/>
    <s v="9 - verwerkt"/>
    <n v="0"/>
    <m/>
    <d v="2023-05-26T00:00:00"/>
    <s v="DROP"/>
    <s v="0001010909821890113354_002"/>
    <m/>
    <m/>
    <m/>
    <s v="EUR"/>
    <n v="68"/>
    <s v="EUR"/>
    <n v="68"/>
    <s v="EUR"/>
    <n v="68"/>
    <n v="68"/>
    <n v="0"/>
    <s v="N"/>
    <n v="1223000529"/>
    <d v="2023-06-15T00:00:00"/>
    <m/>
    <d v="2023-05-26T00:00:00"/>
    <s v="00:00"/>
    <s v="23:59"/>
    <d v="2023-05-26T00:00:00"/>
    <s v="08:00"/>
    <s v="08:00"/>
    <n v="4"/>
    <s v="ce"/>
    <n v="3146"/>
    <n v="4"/>
    <n v="4"/>
    <s v="Kuehne+Nagel Tiel 3 Standpl"/>
    <s v="De Diepert 5"/>
    <s v="Tiel"/>
    <s v="4004 MA"/>
    <s v="NL"/>
    <x v="29"/>
    <s v="Opaalstraat 15"/>
    <x v="32"/>
    <s v="1812RH"/>
    <s v="NL"/>
    <s v="2480015410"/>
    <s v="0113354_002"/>
    <s v="31V"/>
    <s v="NL001131849B01"/>
    <n v="2"/>
    <n v="0"/>
    <n v="68"/>
    <s v="N"/>
    <s v="Peter Appel Transport B.V."/>
    <n v="36622"/>
    <d v="2023-05-26T00:00:00"/>
    <s v="08:18:00"/>
    <n v="0"/>
    <x v="4"/>
    <x v="20"/>
    <n v="5"/>
    <x v="28"/>
    <n v="1"/>
    <n v="8.8000000000000007"/>
    <x v="3"/>
    <n v="149.6"/>
    <n v="0"/>
    <n v="149.6"/>
  </r>
  <r>
    <s v="COLGATE 3800 DEB."/>
    <s v="Colgate-Palmolive Nederland BV"/>
    <s v="101t"/>
    <n v="101090981830"/>
    <n v="101030168270"/>
    <n v="930"/>
    <s v="Inv Booked"/>
    <s v="2480015403"/>
    <s v="Verkoop"/>
    <n v="170"/>
    <s v="Transport drops zone"/>
    <s v="9 - verwerkt"/>
    <n v="0"/>
    <m/>
    <d v="2023-05-26T00:00:00"/>
    <s v="DROP"/>
    <s v="0001010909818300113111_010"/>
    <m/>
    <m/>
    <m/>
    <s v="EUR"/>
    <n v="104.77"/>
    <s v="EUR"/>
    <n v="104.77"/>
    <s v="EUR"/>
    <n v="104.77"/>
    <n v="104.77"/>
    <n v="0"/>
    <s v="N"/>
    <n v="1223000529"/>
    <d v="2023-06-15T00:00:00"/>
    <m/>
    <d v="2023-05-26T00:00:00"/>
    <s v="00:00"/>
    <s v="23:59"/>
    <d v="2023-05-26T00:00:00"/>
    <s v="11:45"/>
    <s v="11:45"/>
    <n v="5.6"/>
    <s v="ce"/>
    <n v="5542"/>
    <n v="5.6"/>
    <n v="5"/>
    <s v="Kuehne+Nagel Tiel 3 Standpl"/>
    <s v="De Diepert 5"/>
    <s v="Tiel"/>
    <s v="4004 MA"/>
    <s v="NL"/>
    <x v="42"/>
    <s v="Industriestraat 67"/>
    <x v="41"/>
    <s v="7482EW"/>
    <s v="NL"/>
    <s v="2480015403"/>
    <s v="0113111_010"/>
    <s v="31V"/>
    <s v="NL001131849B01"/>
    <n v="2"/>
    <n v="0"/>
    <n v="104.77"/>
    <s v="N"/>
    <s v="Peter Appel Transport B.V."/>
    <n v="36622"/>
    <d v="2023-05-26T00:00:00"/>
    <s v="12:15:00"/>
    <n v="0"/>
    <x v="4"/>
    <x v="20"/>
    <n v="5"/>
    <x v="30"/>
    <n v="0"/>
    <s v=""/>
    <x v="3"/>
    <s v=""/>
    <n v="0"/>
    <s v=""/>
  </r>
  <r>
    <s v="COLGATE 3800 DEB."/>
    <s v="Colgate-Palmolive Nederland BV"/>
    <s v="101t"/>
    <n v="101090982196"/>
    <n v="101030168271"/>
    <n v="930"/>
    <s v="Inv Booked"/>
    <s v="2480015400"/>
    <s v="Verkoop"/>
    <n v="170"/>
    <s v="Transport drops zone"/>
    <s v="9 - verwerkt"/>
    <n v="0"/>
    <m/>
    <d v="2023-05-26T00:00:00"/>
    <s v="DROP"/>
    <s v="0001010909821960113367_002"/>
    <m/>
    <m/>
    <m/>
    <s v="EUR"/>
    <n v="94.18"/>
    <s v="EUR"/>
    <n v="94.18"/>
    <s v="EUR"/>
    <n v="94.18"/>
    <n v="94.18"/>
    <n v="0"/>
    <s v="N"/>
    <n v="1223000529"/>
    <d v="2023-06-15T00:00:00"/>
    <m/>
    <d v="2023-05-26T00:00:00"/>
    <s v="00:00"/>
    <s v="23:59"/>
    <d v="2023-05-26T00:00:00"/>
    <s v="12:00"/>
    <s v="13:00"/>
    <n v="4.8"/>
    <s v="ce"/>
    <n v="2082"/>
    <n v="4.8"/>
    <n v="1"/>
    <s v="Kuehne+Nagel Tiel 3 Standpl"/>
    <s v="De Diepert 5"/>
    <s v="Tiel"/>
    <s v="4004 MA"/>
    <s v="NL"/>
    <x v="16"/>
    <s v="Rijnland 4"/>
    <x v="19"/>
    <s v="1948RL"/>
    <s v="NL"/>
    <s v="2480015400"/>
    <s v="0113367_002"/>
    <s v="31V"/>
    <s v="NL001131849B01"/>
    <n v="2"/>
    <n v="0"/>
    <n v="94.18"/>
    <s v="N"/>
    <s v="Peter Appel Transport B.V."/>
    <n v="36622"/>
    <d v="2023-05-26T00:00:00"/>
    <s v="10:27:00"/>
    <n v="0"/>
    <x v="4"/>
    <x v="20"/>
    <n v="5"/>
    <x v="17"/>
    <n v="1"/>
    <n v="4.8"/>
    <x v="0"/>
    <n v="94.18"/>
    <n v="0"/>
    <n v="94.18"/>
  </r>
  <r>
    <s v="COLGATE 3800 DEB."/>
    <s v="Colgate-Palmolive Nederland BV"/>
    <s v="101t"/>
    <n v="101090982197"/>
    <n v="101030168272"/>
    <n v="930"/>
    <s v="Inv Booked"/>
    <s v="2480015406"/>
    <s v="Verkoop"/>
    <n v="170"/>
    <s v="Transport drops zone"/>
    <s v="9 - verwerkt"/>
    <n v="0"/>
    <m/>
    <d v="2023-05-26T00:00:00"/>
    <s v="DROP"/>
    <s v="0001010909821970113364_002"/>
    <m/>
    <m/>
    <m/>
    <s v="EUR"/>
    <n v="127.02"/>
    <s v="EUR"/>
    <n v="127.02"/>
    <s v="EUR"/>
    <n v="127.02"/>
    <n v="127.02"/>
    <n v="0"/>
    <s v="N"/>
    <n v="1223000529"/>
    <d v="2023-06-15T00:00:00"/>
    <m/>
    <d v="2023-05-26T00:00:00"/>
    <s v="00:00"/>
    <s v="23:59"/>
    <d v="2023-05-26T00:00:00"/>
    <s v="11:00"/>
    <s v="12:00"/>
    <n v="13.6"/>
    <s v="ce"/>
    <n v="10661"/>
    <n v="13.6"/>
    <n v="19"/>
    <s v="Kuehne+Nagel Tiel 3 Standpl"/>
    <s v="De Diepert 5"/>
    <s v="Tiel"/>
    <s v="4004 MA"/>
    <s v="NL"/>
    <x v="14"/>
    <s v="Rood 24"/>
    <x v="17"/>
    <s v="6666LT"/>
    <s v="NL"/>
    <s v="2480015406"/>
    <s v="0113364_002"/>
    <s v="31V"/>
    <s v="NL001131849B01"/>
    <n v="2"/>
    <n v="0"/>
    <n v="127.02"/>
    <s v="N"/>
    <s v="Peter Appel Transport B.V."/>
    <n v="36622"/>
    <d v="2023-05-26T00:00:00"/>
    <s v="12:14:00"/>
    <n v="0"/>
    <x v="4"/>
    <x v="20"/>
    <n v="5"/>
    <x v="15"/>
    <n v="1"/>
    <n v="13.6"/>
    <x v="5"/>
    <n v="127.02"/>
    <n v="0"/>
    <n v="127.02"/>
  </r>
  <r>
    <s v="COLGATE 3800 DEB."/>
    <s v="Colgate-Palmolive Nederland BV"/>
    <s v="101t"/>
    <n v="101090982189"/>
    <n v="101030168273"/>
    <n v="930"/>
    <s v="Inv Booked"/>
    <s v="2480015408"/>
    <s v="Verkoop"/>
    <n v="170"/>
    <s v="Transport drops zone"/>
    <s v="9 - verwerkt"/>
    <n v="0"/>
    <m/>
    <d v="2023-05-26T00:00:00"/>
    <s v="DROP"/>
    <s v="0001010909821890113354_002"/>
    <m/>
    <m/>
    <m/>
    <s v="EUR"/>
    <n v="81.599999999999994"/>
    <s v="EUR"/>
    <n v="81.599999999999994"/>
    <s v="EUR"/>
    <n v="81.599999999999994"/>
    <n v="81.599999999999994"/>
    <n v="0"/>
    <s v="N"/>
    <n v="1223000529"/>
    <d v="2023-06-15T00:00:00"/>
    <m/>
    <d v="2023-05-26T00:00:00"/>
    <s v="00:00"/>
    <s v="23:59"/>
    <d v="2023-05-26T00:00:00"/>
    <s v="08:00"/>
    <s v="08:00"/>
    <n v="4.8"/>
    <s v="ce"/>
    <n v="4519"/>
    <n v="4.8"/>
    <n v="8"/>
    <s v="Kuehne+Nagel Tiel 3 Standpl"/>
    <s v="De Diepert 5"/>
    <s v="Tiel"/>
    <s v="4004 MA"/>
    <s v="NL"/>
    <x v="48"/>
    <s v="OPAALSTRAAT  2"/>
    <x v="32"/>
    <s v="1812 RH"/>
    <s v="NL"/>
    <s v="2480015408"/>
    <s v="0113354_002"/>
    <s v="31V"/>
    <s v="NL001131849B01"/>
    <n v="2"/>
    <n v="0"/>
    <n v="81.599999999999994"/>
    <s v="N"/>
    <s v="Peter Appel Transport B.V."/>
    <n v="36622"/>
    <d v="2023-05-26T00:00:00"/>
    <s v="08:15:00"/>
    <n v="0"/>
    <x v="4"/>
    <x v="20"/>
    <n v="5"/>
    <x v="28"/>
    <n v="0"/>
    <s v=""/>
    <x v="3"/>
    <s v=""/>
    <n v="0"/>
    <s v=""/>
  </r>
  <r>
    <s v="COLGATE 3800 DEB."/>
    <s v="Colgate-Palmolive Nederland BV"/>
    <s v="101t"/>
    <n v="101090982091"/>
    <n v="101030168274"/>
    <n v="930"/>
    <s v="Inv Booked"/>
    <s v="2480015409"/>
    <s v="Verkoop"/>
    <n v="170"/>
    <s v="Transport drops zone"/>
    <s v="9 - verwerkt"/>
    <n v="0"/>
    <m/>
    <d v="2023-05-26T00:00:00"/>
    <s v="DROP"/>
    <s v="0001010909820910113112_002"/>
    <m/>
    <m/>
    <m/>
    <s v="EUR"/>
    <n v="67.92"/>
    <s v="EUR"/>
    <n v="67.92"/>
    <s v="EUR"/>
    <n v="67.92"/>
    <n v="67.92"/>
    <n v="0"/>
    <s v="N"/>
    <n v="1223000529"/>
    <d v="2023-06-15T00:00:00"/>
    <m/>
    <d v="2023-05-26T00:00:00"/>
    <s v="00:00"/>
    <s v="23:59"/>
    <d v="2023-05-26T00:00:00"/>
    <s v="08:00"/>
    <s v="08:00"/>
    <n v="4"/>
    <s v="ce"/>
    <n v="3748"/>
    <n v="4"/>
    <n v="4"/>
    <s v="Kuehne+Nagel Tiel 3 Standpl"/>
    <s v="De Diepert 5"/>
    <s v="Tiel"/>
    <s v="4004 MA"/>
    <s v="NL"/>
    <x v="43"/>
    <s v="Nijverheidsweg 61"/>
    <x v="42"/>
    <s v="3341LJ"/>
    <s v="NL"/>
    <s v="2480015409"/>
    <s v="0113112_002"/>
    <s v="31V"/>
    <s v="NL001131849B01"/>
    <n v="2"/>
    <n v="0"/>
    <n v="67.92"/>
    <s v="N"/>
    <s v="Peter Appel Transport B.V."/>
    <n v="36622"/>
    <d v="2023-05-26T00:00:00"/>
    <s v="08:00:00"/>
    <n v="0"/>
    <x v="4"/>
    <x v="20"/>
    <n v="5"/>
    <x v="19"/>
    <n v="0"/>
    <s v=""/>
    <x v="3"/>
    <s v=""/>
    <n v="0"/>
    <s v=""/>
  </r>
  <r>
    <s v="COLGATE 3800 DEB."/>
    <s v="Colgate-Palmolive Nederland BV"/>
    <s v="101t"/>
    <n v="101090981834"/>
    <n v="101030168276"/>
    <n v="930"/>
    <s v="Inv Booked"/>
    <s v="0240120183"/>
    <s v="Verkoop"/>
    <n v="170"/>
    <s v="Transport drops zone"/>
    <s v="9 - verwerkt"/>
    <n v="0"/>
    <m/>
    <d v="2023-05-26T00:00:00"/>
    <s v="DROP"/>
    <s v="0001010909818340113115_002"/>
    <m/>
    <m/>
    <m/>
    <s v="EUR"/>
    <n v="243.04"/>
    <s v="EUR"/>
    <n v="243.04"/>
    <s v="EUR"/>
    <n v="243.04"/>
    <n v="243.04"/>
    <n v="0"/>
    <s v="N"/>
    <n v="1223000529"/>
    <d v="2023-06-15T00:00:00"/>
    <m/>
    <d v="2023-05-26T00:00:00"/>
    <s v="00:00"/>
    <s v="23:59"/>
    <d v="2023-05-26T00:00:00"/>
    <s v="11:00"/>
    <s v="11:00"/>
    <n v="24.8"/>
    <s v="ce"/>
    <n v="23882"/>
    <n v="24.8"/>
    <n v="41"/>
    <s v="Kuehne+Nagel Tiel 3 Standpl"/>
    <s v="De Diepert 5"/>
    <s v="Tiel"/>
    <s v="4004 MA"/>
    <s v="NL"/>
    <x v="65"/>
    <s v="FLORIJNSTRAAT 4C"/>
    <x v="51"/>
    <s v="4903 RM"/>
    <s v="NL"/>
    <s v="0240120183"/>
    <s v="0113115_002"/>
    <s v="31V"/>
    <s v="NL001131849B01"/>
    <n v="2"/>
    <n v="0"/>
    <n v="243.04"/>
    <s v="N"/>
    <s v="Peter Appel Transport B.V."/>
    <n v="36622"/>
    <d v="2023-05-26T00:00:00"/>
    <s v="10:11:00"/>
    <n v="0"/>
    <x v="4"/>
    <x v="20"/>
    <n v="5"/>
    <x v="34"/>
    <n v="1"/>
    <n v="24.8"/>
    <x v="5"/>
    <n v="243.04"/>
    <n v="0"/>
    <n v="243.04"/>
  </r>
  <r>
    <s v="COLGATE 3800 DEB."/>
    <s v="Colgate-Palmolive Nederland BV"/>
    <s v="101t"/>
    <n v="101090981639"/>
    <n v="101030168277"/>
    <n v="930"/>
    <s v="Inv Booked"/>
    <s v="0240120237"/>
    <s v="Verkoop"/>
    <n v="170"/>
    <s v="Transport drops zone"/>
    <s v="9 - verwerkt"/>
    <n v="0"/>
    <m/>
    <d v="2023-05-26T00:00:00"/>
    <s v="DROP"/>
    <s v="0001010909816390113010_002"/>
    <m/>
    <m/>
    <m/>
    <s v="EUR"/>
    <n v="233.16"/>
    <s v="EUR"/>
    <n v="233.16"/>
    <s v="EUR"/>
    <n v="233.16"/>
    <n v="233.16"/>
    <n v="0"/>
    <s v="N"/>
    <n v="1223000529"/>
    <d v="2023-06-15T00:00:00"/>
    <m/>
    <d v="2023-05-26T00:00:00"/>
    <s v="00:00"/>
    <s v="23:59"/>
    <d v="2023-05-26T00:00:00"/>
    <s v="08:30"/>
    <s v="16:00"/>
    <n v="23.2"/>
    <s v="ce"/>
    <n v="10059"/>
    <n v="23.2"/>
    <n v="24"/>
    <s v="Kuehne+Nagel Tiel 3 Standpl"/>
    <s v="De Diepert 5"/>
    <s v="Tiel"/>
    <s v="4004 MA"/>
    <s v="NL"/>
    <x v="81"/>
    <s v="Oude Berghuizerweg 30"/>
    <x v="31"/>
    <s v="7336 AW"/>
    <s v="NL"/>
    <s v="0240120237"/>
    <s v="0113010_002"/>
    <s v="31V"/>
    <s v="NL001131849B01"/>
    <n v="2"/>
    <n v="0"/>
    <n v="233.16"/>
    <s v="N"/>
    <s v="Peter Appel Transport B.V."/>
    <n v="36622"/>
    <d v="2023-05-26T00:00:00"/>
    <s v="09:05:00"/>
    <n v="0"/>
    <x v="4"/>
    <x v="20"/>
    <n v="5"/>
    <x v="27"/>
    <n v="0"/>
    <s v=""/>
    <x v="0"/>
    <s v=""/>
    <n v="0"/>
    <s v=""/>
  </r>
  <r>
    <s v="COLGATE 3800 DEB."/>
    <s v="Colgate-Palmolive Nederland BV"/>
    <s v="101t"/>
    <n v="101090983220"/>
    <n v="101030168462"/>
    <n v="930"/>
    <s v="Inv Booked"/>
    <s v="2480016286"/>
    <s v="Verkoop"/>
    <n v="170"/>
    <s v="Transport drops zone"/>
    <s v="9 - verwerkt"/>
    <n v="0"/>
    <m/>
    <d v="2023-05-27T00:00:00"/>
    <s v="DROP"/>
    <s v="0001010909832200113979_002"/>
    <m/>
    <m/>
    <m/>
    <s v="EUR"/>
    <n v="44.29"/>
    <s v="EUR"/>
    <n v="44.29"/>
    <s v="EUR"/>
    <n v="44.29"/>
    <n v="44.29"/>
    <n v="0"/>
    <s v="Y"/>
    <n v="1223000529"/>
    <d v="2023-06-15T00:00:00"/>
    <m/>
    <d v="2023-05-27T00:00:00"/>
    <s v="00:00"/>
    <s v="23:59"/>
    <d v="2023-05-27T00:00:00"/>
    <s v="07:00"/>
    <s v="07:00"/>
    <n v="6.4"/>
    <s v="ce"/>
    <n v="7666"/>
    <n v="6.4"/>
    <n v="13"/>
    <s v="Kuehne+Nagel Tiel 3 Standpl"/>
    <s v="De Diepert 5"/>
    <s v="Tiel"/>
    <s v="4004 MA"/>
    <s v="NL"/>
    <x v="14"/>
    <s v="Rood 24"/>
    <x v="17"/>
    <s v="6666LT"/>
    <s v="NL"/>
    <s v="2480016286"/>
    <s v="0113979_002"/>
    <s v="31V"/>
    <s v="NL001131849B01"/>
    <n v="2"/>
    <n v="0"/>
    <n v="44.29"/>
    <s v="N"/>
    <s v="Peter Appel Transport B.V."/>
    <n v="36622"/>
    <d v="2023-05-27T00:00:00"/>
    <s v="07:57:00"/>
    <n v="0"/>
    <x v="5"/>
    <x v="20"/>
    <n v="5"/>
    <x v="15"/>
    <n v="1"/>
    <n v="6.4"/>
    <x v="5"/>
    <n v="44.29"/>
    <n v="0"/>
    <n v="44.29"/>
  </r>
  <r>
    <s v="COLGATE 3800 DEB."/>
    <s v="Colgate-Palmolive Nederland BV"/>
    <s v="101t"/>
    <n v="101090982663"/>
    <n v="101030168360"/>
    <n v="930"/>
    <s v="Inv Booked"/>
    <s v="2480016285"/>
    <s v="Verkoop"/>
    <n v="170"/>
    <s v="Transport drops zone"/>
    <s v="9 - verwerkt"/>
    <n v="0"/>
    <m/>
    <d v="2023-05-27T00:00:00"/>
    <s v="DROP"/>
    <s v="0001010909826630113589_002"/>
    <m/>
    <m/>
    <m/>
    <s v="EUR"/>
    <n v="11.07"/>
    <s v="EUR"/>
    <n v="11.07"/>
    <s v="EUR"/>
    <n v="11.07"/>
    <n v="11.07"/>
    <n v="0"/>
    <s v="Y"/>
    <n v="1223000529"/>
    <d v="2023-06-15T00:00:00"/>
    <m/>
    <d v="2023-05-27T00:00:00"/>
    <s v="00:00"/>
    <s v="23:59"/>
    <d v="2023-05-27T00:00:00"/>
    <s v="07:00"/>
    <s v="07:00"/>
    <n v="1.6"/>
    <s v="ce"/>
    <n v="551"/>
    <n v="1.6"/>
    <n v="0"/>
    <s v="Kuehne+Nagel Tiel 3 Standpl"/>
    <s v="De Diepert 5"/>
    <s v="Tiel"/>
    <s v="4004 MA"/>
    <s v="NL"/>
    <x v="14"/>
    <s v="Rood 24"/>
    <x v="17"/>
    <s v="6666LT"/>
    <s v="NL"/>
    <s v="2480016285"/>
    <s v="0113589_002"/>
    <s v="31V"/>
    <s v="NL001131849B01"/>
    <n v="2"/>
    <n v="0"/>
    <n v="11.07"/>
    <s v="N"/>
    <s v="Peter Appel Transport B.V."/>
    <n v="36622"/>
    <d v="2023-05-27T00:00:00"/>
    <s v="07:57:00"/>
    <n v="0"/>
    <x v="5"/>
    <x v="20"/>
    <n v="5"/>
    <x v="15"/>
    <n v="1"/>
    <n v="26.4"/>
    <x v="5"/>
    <n v="184.67000000000002"/>
    <n v="0"/>
    <n v="184.67000000000002"/>
  </r>
  <r>
    <s v="COLGATE 3800 DEB."/>
    <s v="Colgate-Palmolive Nederland BV"/>
    <s v="101t"/>
    <n v="101090982668"/>
    <n v="101030168342"/>
    <n v="930"/>
    <s v="Inv Booked"/>
    <s v="2480016266"/>
    <s v="Verkoop"/>
    <n v="170"/>
    <s v="Transport drops zone"/>
    <s v="9 - verwerkt"/>
    <n v="0"/>
    <m/>
    <d v="2023-05-27T00:00:00"/>
    <s v="DROP"/>
    <s v="0001010909826680113593_002"/>
    <m/>
    <m/>
    <m/>
    <s v="EUR"/>
    <n v="149.41"/>
    <s v="EUR"/>
    <n v="149.41"/>
    <s v="EUR"/>
    <n v="149.41"/>
    <n v="149.41"/>
    <n v="0"/>
    <s v="Y"/>
    <n v="1223000529"/>
    <d v="2023-06-15T00:00:00"/>
    <m/>
    <d v="2023-05-27T00:00:00"/>
    <s v="00:00"/>
    <s v="23:59"/>
    <d v="2023-05-27T00:00:00"/>
    <s v="15:00"/>
    <s v="16:00"/>
    <n v="26"/>
    <s v="ce"/>
    <n v="10834"/>
    <n v="26.4"/>
    <n v="22"/>
    <s v="Kuehne+Nagel Tiel 3 Standpl"/>
    <s v="De Diepert 5"/>
    <s v="Tiel"/>
    <s v="4004 MA"/>
    <s v="NL"/>
    <x v="2"/>
    <s v="Randweg 2"/>
    <x v="6"/>
    <s v="4191 NN"/>
    <s v="NL"/>
    <s v="2480016266"/>
    <s v="0113593_002"/>
    <s v="31V"/>
    <s v="NL001131849B01"/>
    <n v="2"/>
    <n v="0"/>
    <n v="149.41"/>
    <s v="N"/>
    <s v="Peter Appel Transport B.V."/>
    <n v="36622"/>
    <d v="2023-05-27T00:00:00"/>
    <s v="17:27:00"/>
    <n v="57"/>
    <x v="5"/>
    <x v="20"/>
    <n v="5"/>
    <x v="6"/>
    <n v="1"/>
    <n v="26.4"/>
    <x v="2"/>
    <n v="149.41"/>
    <n v="0"/>
    <n v="149.41"/>
  </r>
  <r>
    <s v="COLGATE 3800 DEB."/>
    <s v="Colgate-Palmolive Nederland BV"/>
    <s v="101t"/>
    <n v="101090982664"/>
    <n v="101030168345"/>
    <n v="930"/>
    <s v="Inv Booked"/>
    <s v="2480016284"/>
    <s v="Verkoop"/>
    <n v="170"/>
    <s v="Transport drops zone"/>
    <s v="9 - verwerkt"/>
    <n v="0"/>
    <m/>
    <d v="2023-05-27T00:00:00"/>
    <s v="DROP"/>
    <s v="0001010909826640113590_002"/>
    <m/>
    <m/>
    <m/>
    <s v="EUR"/>
    <n v="194.16"/>
    <s v="EUR"/>
    <n v="194.16"/>
    <s v="EUR"/>
    <n v="194.16"/>
    <n v="194.16"/>
    <n v="0"/>
    <s v="Y"/>
    <n v="1223000529"/>
    <d v="2023-06-15T00:00:00"/>
    <m/>
    <d v="2023-05-27T00:00:00"/>
    <s v="00:00"/>
    <s v="23:59"/>
    <d v="2023-05-27T00:00:00"/>
    <s v="08:30"/>
    <s v="09:30"/>
    <n v="24"/>
    <s v="ce"/>
    <n v="11623"/>
    <n v="24"/>
    <n v="22"/>
    <s v="Kuehne+Nagel Tiel 3 Standpl"/>
    <s v="De Diepert 5"/>
    <s v="Tiel"/>
    <s v="4004 MA"/>
    <s v="NL"/>
    <x v="24"/>
    <s v="Ravenswade 14"/>
    <x v="26"/>
    <s v="3439 LD"/>
    <s v="NL"/>
    <s v="2480016284"/>
    <s v="0113590_002"/>
    <s v="31V"/>
    <s v="NL001131849B01"/>
    <n v="2"/>
    <n v="0"/>
    <n v="194.16"/>
    <s v="N"/>
    <s v="Peter Appel Transport B.V."/>
    <n v="36622"/>
    <d v="2023-05-27T00:00:00"/>
    <s v="09:21:00"/>
    <n v="0"/>
    <x v="5"/>
    <x v="20"/>
    <n v="5"/>
    <x v="22"/>
    <n v="1"/>
    <n v="26.400000000000002"/>
    <x v="7"/>
    <n v="213.57"/>
    <n v="0"/>
    <n v="213.57"/>
  </r>
  <r>
    <s v="COLGATE 3800 DEB."/>
    <s v="Colgate-Palmolive Nederland BV"/>
    <s v="101t"/>
    <n v="101090982666"/>
    <n v="101030168339"/>
    <n v="930"/>
    <s v="Inv Booked"/>
    <s v="2480016265"/>
    <s v="Verkoop"/>
    <n v="170"/>
    <s v="Transport drops zone"/>
    <s v="9 - verwerkt"/>
    <n v="0"/>
    <m/>
    <d v="2023-05-27T00:00:00"/>
    <s v="DROP"/>
    <s v="0001010909826660113588_002"/>
    <m/>
    <m/>
    <m/>
    <s v="EUR"/>
    <n v="149.41"/>
    <s v="EUR"/>
    <n v="149.41"/>
    <s v="EUR"/>
    <n v="149.41"/>
    <n v="149.41"/>
    <n v="0"/>
    <s v="Y"/>
    <n v="1223000529"/>
    <d v="2023-06-15T00:00:00"/>
    <m/>
    <d v="2023-05-27T00:00:00"/>
    <s v="00:00"/>
    <s v="23:59"/>
    <d v="2023-05-27T00:00:00"/>
    <s v="06:00"/>
    <s v="07:00"/>
    <n v="26"/>
    <s v="ce"/>
    <n v="13744"/>
    <n v="26.4"/>
    <n v="25"/>
    <s v="Kuehne+Nagel Tiel 3 Standpl"/>
    <s v="De Diepert 5"/>
    <s v="Tiel"/>
    <s v="4004 MA"/>
    <s v="NL"/>
    <x v="2"/>
    <s v="Randweg 2"/>
    <x v="6"/>
    <s v="4191 NN"/>
    <s v="NL"/>
    <s v="2480016265"/>
    <s v="0113588_002"/>
    <s v="31V"/>
    <s v="NL001131849B01"/>
    <n v="2"/>
    <n v="0"/>
    <n v="149.41"/>
    <s v="N"/>
    <s v="Peter Appel Transport B.V."/>
    <n v="36622"/>
    <d v="2023-05-27T00:00:00"/>
    <s v="06:57:00"/>
    <n v="0"/>
    <x v="5"/>
    <x v="20"/>
    <n v="5"/>
    <x v="6"/>
    <n v="1"/>
    <n v="26.4"/>
    <x v="2"/>
    <n v="149.41"/>
    <n v="0"/>
    <n v="149.41"/>
  </r>
  <r>
    <s v="COLGATE 3800 DEB."/>
    <s v="Colgate-Palmolive Nederland BV"/>
    <s v="101t"/>
    <n v="101090982664"/>
    <n v="101030168357"/>
    <n v="930"/>
    <s v="Inv Booked"/>
    <s v="2480016280"/>
    <s v="Verkoop"/>
    <n v="170"/>
    <s v="Transport drops zone"/>
    <s v="9 - verwerkt"/>
    <n v="0"/>
    <m/>
    <d v="2023-05-27T00:00:00"/>
    <s v="DROP"/>
    <s v="0001010909826640113590_002"/>
    <m/>
    <m/>
    <m/>
    <s v="EUR"/>
    <n v="12.94"/>
    <s v="EUR"/>
    <n v="12.94"/>
    <s v="EUR"/>
    <n v="12.94"/>
    <n v="12.94"/>
    <n v="0"/>
    <s v="Y"/>
    <n v="1223000529"/>
    <d v="2023-06-15T00:00:00"/>
    <m/>
    <d v="2023-05-27T00:00:00"/>
    <s v="00:00"/>
    <s v="23:59"/>
    <d v="2023-05-27T00:00:00"/>
    <s v="08:30"/>
    <s v="09:30"/>
    <n v="1.6"/>
    <s v="ce"/>
    <n v="785"/>
    <n v="1.6"/>
    <n v="1"/>
    <s v="Kuehne+Nagel Tiel 3 Standpl"/>
    <s v="De Diepert 5"/>
    <s v="Tiel"/>
    <s v="4004 MA"/>
    <s v="NL"/>
    <x v="24"/>
    <s v="Ravenswade 14"/>
    <x v="26"/>
    <s v="3439 LD"/>
    <s v="NL"/>
    <s v="2480016280"/>
    <s v="0113590_002"/>
    <s v="31V"/>
    <s v="NL001131849B01"/>
    <n v="2"/>
    <n v="0"/>
    <n v="12.94"/>
    <s v="N"/>
    <s v="Peter Appel Transport B.V."/>
    <n v="36622"/>
    <d v="2023-05-27T00:00:00"/>
    <s v="09:21:00"/>
    <n v="0"/>
    <x v="5"/>
    <x v="20"/>
    <n v="5"/>
    <x v="22"/>
    <n v="0"/>
    <s v=""/>
    <x v="7"/>
    <s v=""/>
    <n v="0"/>
    <s v=""/>
  </r>
  <r>
    <s v="COLGATE 3800 DEB."/>
    <s v="Colgate-Palmolive Nederland BV"/>
    <s v="101t"/>
    <n v="101090982664"/>
    <n v="101030168347"/>
    <n v="930"/>
    <s v="Inv Booked"/>
    <s v="2480016283"/>
    <s v="Verkoop"/>
    <n v="170"/>
    <s v="Transport drops zone"/>
    <s v="9 - verwerkt"/>
    <n v="0"/>
    <m/>
    <d v="2023-05-27T00:00:00"/>
    <s v="DROP"/>
    <s v="0001010909826640113590_002"/>
    <m/>
    <m/>
    <m/>
    <s v="EUR"/>
    <n v="6.47"/>
    <s v="EUR"/>
    <n v="6.47"/>
    <s v="EUR"/>
    <n v="6.47"/>
    <n v="6.47"/>
    <n v="0"/>
    <s v="Y"/>
    <n v="1223000529"/>
    <d v="2023-06-15T00:00:00"/>
    <m/>
    <d v="2023-05-27T00:00:00"/>
    <s v="00:00"/>
    <s v="23:59"/>
    <d v="2023-05-27T00:00:00"/>
    <s v="08:30"/>
    <s v="09:30"/>
    <n v="0.8"/>
    <s v="ce"/>
    <n v="60"/>
    <n v="0.8"/>
    <n v="0"/>
    <s v="Kuehne+Nagel Tiel 3 Standpl"/>
    <s v="De Diepert 5"/>
    <s v="Tiel"/>
    <s v="4004 MA"/>
    <s v="NL"/>
    <x v="24"/>
    <s v="Ravenswade 14"/>
    <x v="26"/>
    <s v="3439 LD"/>
    <s v="NL"/>
    <s v="2480016283"/>
    <s v="0113590_002"/>
    <s v="31V"/>
    <s v="NL001131849B01"/>
    <n v="2"/>
    <n v="0"/>
    <n v="6.47"/>
    <s v="N"/>
    <s v="Peter Appel Transport B.V."/>
    <n v="36622"/>
    <d v="2023-05-27T00:00:00"/>
    <s v="09:21:00"/>
    <n v="0"/>
    <x v="5"/>
    <x v="20"/>
    <n v="5"/>
    <x v="22"/>
    <n v="0"/>
    <s v=""/>
    <x v="7"/>
    <s v=""/>
    <n v="0"/>
    <s v=""/>
  </r>
  <r>
    <s v="COLGATE 3800 DEB."/>
    <s v="Colgate-Palmolive Nederland BV"/>
    <s v="101t"/>
    <n v="101090982663"/>
    <n v="101030168348"/>
    <n v="930"/>
    <s v="Inv Booked"/>
    <s v="2480016291"/>
    <s v="Verkoop"/>
    <n v="170"/>
    <s v="Transport drops zone"/>
    <s v="9 - verwerkt"/>
    <n v="0"/>
    <m/>
    <d v="2023-05-27T00:00:00"/>
    <s v="DROP"/>
    <s v="0001010909826630113589_002"/>
    <m/>
    <m/>
    <m/>
    <s v="EUR"/>
    <n v="127.33"/>
    <s v="EUR"/>
    <n v="127.33"/>
    <s v="EUR"/>
    <n v="127.33"/>
    <n v="127.33"/>
    <n v="0"/>
    <s v="Y"/>
    <n v="1223000529"/>
    <d v="2023-06-15T00:00:00"/>
    <m/>
    <d v="2023-05-27T00:00:00"/>
    <s v="00:00"/>
    <s v="23:59"/>
    <d v="2023-05-27T00:00:00"/>
    <s v="07:00"/>
    <s v="07:00"/>
    <n v="18"/>
    <s v="ce"/>
    <n v="9962"/>
    <n v="18.399999999999999"/>
    <n v="21"/>
    <s v="Kuehne+Nagel Tiel 3 Standpl"/>
    <s v="De Diepert 5"/>
    <s v="Tiel"/>
    <s v="4004 MA"/>
    <s v="NL"/>
    <x v="14"/>
    <s v="Rood 24"/>
    <x v="17"/>
    <s v="6666LT"/>
    <s v="NL"/>
    <s v="2480016291"/>
    <s v="0113589_002"/>
    <s v="31V"/>
    <s v="NL001131849B01"/>
    <n v="2"/>
    <n v="0"/>
    <n v="127.33"/>
    <s v="N"/>
    <s v="Peter Appel Transport B.V."/>
    <n v="36622"/>
    <d v="2023-05-27T00:00:00"/>
    <s v="07:57:00"/>
    <n v="0"/>
    <x v="5"/>
    <x v="20"/>
    <n v="5"/>
    <x v="15"/>
    <n v="0"/>
    <s v=""/>
    <x v="5"/>
    <s v=""/>
    <n v="0"/>
    <s v=""/>
  </r>
  <r>
    <s v="COLGATE 3800 DEB."/>
    <s v="Colgate-Palmolive Nederland BV"/>
    <s v="101t"/>
    <n v="0"/>
    <n v="101030168349"/>
    <n v="980"/>
    <s v="Cancel No In"/>
    <s v="2480016286"/>
    <s v="Verkoop"/>
    <n v="170"/>
    <s v="Transport drops zone"/>
    <s v="0 - ingevoerd"/>
    <n v="0"/>
    <m/>
    <d v="2023-05-27T00:00:00"/>
    <m/>
    <m/>
    <n v="173.52"/>
    <n v="24"/>
    <m/>
    <s v="EUR"/>
    <n v="46.27"/>
    <s v="EUR"/>
    <n v="0"/>
    <s v="EUR"/>
    <n v="46.27"/>
    <n v="0"/>
    <n v="-46.27"/>
    <s v="N"/>
    <m/>
    <m/>
    <m/>
    <d v="2023-05-27T00:00:00"/>
    <s v="00:00"/>
    <s v="23:59"/>
    <d v="2023-05-27T00:00:00"/>
    <s v="07:00"/>
    <s v="07:00"/>
    <n v="6.4"/>
    <s v="ce"/>
    <n v="7666"/>
    <n v="6.4"/>
    <n v="13"/>
    <s v="Kuehne+Nagel Tiel 3 Standpl"/>
    <s v="De Diepert 5"/>
    <s v="Tiel"/>
    <s v="4004 MA"/>
    <s v="NL"/>
    <x v="14"/>
    <s v="Rood 24"/>
    <x v="17"/>
    <s v="6666LT"/>
    <s v="NL"/>
    <s v="2480016286"/>
    <s v="0113589_002"/>
    <m/>
    <s v="NL001131849B01"/>
    <n v="2"/>
    <n v="0"/>
    <n v="0"/>
    <s v="N"/>
    <m/>
    <n v="36622"/>
    <d v="2023-05-27T00:00:00"/>
    <s v="07:26:00"/>
    <n v="0"/>
    <x v="5"/>
    <x v="20"/>
    <n v="5"/>
    <x v="15"/>
    <n v="0"/>
    <s v=""/>
    <x v="5"/>
    <s v=""/>
    <n v="0"/>
    <s v=""/>
  </r>
  <r>
    <s v="COLGATE 3800 DEB."/>
    <s v="Colgate-Palmolive Nederland BV"/>
    <s v="101t"/>
    <n v="101090982811"/>
    <n v="101030168355"/>
    <n v="930"/>
    <s v="Inv Booked"/>
    <s v="2480016287"/>
    <s v="Verkoop"/>
    <n v="170"/>
    <s v="Transport drops zone"/>
    <s v="9 - verwerkt"/>
    <n v="0"/>
    <m/>
    <d v="2023-05-29T00:00:00"/>
    <s v="DROP"/>
    <s v="0001010909828110113738_002"/>
    <m/>
    <m/>
    <m/>
    <s v="EUR"/>
    <n v="71.97"/>
    <s v="EUR"/>
    <n v="71.97"/>
    <s v="EUR"/>
    <n v="71.97"/>
    <n v="71.97"/>
    <n v="0"/>
    <s v="Y"/>
    <n v="1223000529"/>
    <d v="2023-06-15T00:00:00"/>
    <m/>
    <d v="2023-05-29T00:00:00"/>
    <s v="00:00"/>
    <s v="23:59"/>
    <d v="2023-05-29T00:00:00"/>
    <s v="08:00"/>
    <s v="08:00"/>
    <n v="10.4"/>
    <s v="ce"/>
    <n v="10845"/>
    <n v="10.4"/>
    <n v="21"/>
    <s v="Kuehne+Nagel Tiel 3 Standpl"/>
    <s v="De Diepert 5"/>
    <s v="Tiel"/>
    <s v="4004 MA"/>
    <s v="NL"/>
    <x v="14"/>
    <s v="Rood 24"/>
    <x v="17"/>
    <s v="6666LT"/>
    <s v="NL"/>
    <s v="2480016287"/>
    <s v="0113738_002"/>
    <s v="31V"/>
    <s v="NL001131849B01"/>
    <n v="2"/>
    <n v="0"/>
    <n v="71.97"/>
    <s v="N"/>
    <s v="Peter Appel Transport B.V."/>
    <n v="36622"/>
    <d v="2023-05-29T00:00:00"/>
    <s v="10:01:00"/>
    <n v="0"/>
    <x v="0"/>
    <x v="21"/>
    <n v="5"/>
    <x v="15"/>
    <n v="1"/>
    <n v="26.4"/>
    <x v="5"/>
    <n v="182.69"/>
    <n v="0"/>
    <n v="182.69"/>
  </r>
  <r>
    <s v="COLGATE 3800 DEB."/>
    <s v="Colgate-Palmolive Nederland BV"/>
    <s v="101t"/>
    <n v="101090982811"/>
    <n v="101030168356"/>
    <n v="930"/>
    <s v="Inv Booked"/>
    <s v="2480016288"/>
    <s v="Verkoop"/>
    <n v="170"/>
    <s v="Transport drops zone"/>
    <s v="9 - verwerkt"/>
    <n v="0"/>
    <m/>
    <d v="2023-05-29T00:00:00"/>
    <s v="DROP"/>
    <s v="0001010909828110113738_002"/>
    <m/>
    <m/>
    <m/>
    <s v="EUR"/>
    <n v="110.72"/>
    <s v="EUR"/>
    <n v="110.72"/>
    <s v="EUR"/>
    <n v="110.72"/>
    <n v="110.72"/>
    <n v="0"/>
    <s v="Y"/>
    <n v="1223000529"/>
    <d v="2023-06-15T00:00:00"/>
    <m/>
    <d v="2023-05-29T00:00:00"/>
    <s v="00:00"/>
    <s v="23:59"/>
    <d v="2023-05-29T00:00:00"/>
    <s v="08:00"/>
    <s v="08:00"/>
    <n v="16"/>
    <s v="ce"/>
    <n v="10400"/>
    <n v="16"/>
    <n v="21"/>
    <s v="Kuehne+Nagel Tiel 3 Standpl"/>
    <s v="De Diepert 5"/>
    <s v="Tiel"/>
    <s v="4004 MA"/>
    <s v="NL"/>
    <x v="14"/>
    <s v="Rood 24"/>
    <x v="17"/>
    <s v="6666LT"/>
    <s v="NL"/>
    <s v="2480016288"/>
    <s v="0113738_002"/>
    <s v="31V"/>
    <s v="NL001131849B01"/>
    <n v="2"/>
    <n v="0"/>
    <n v="110.72"/>
    <s v="N"/>
    <s v="Peter Appel Transport B.V."/>
    <n v="36622"/>
    <d v="2023-05-29T00:00:00"/>
    <s v="10:01:00"/>
    <n v="61"/>
    <x v="0"/>
    <x v="21"/>
    <n v="5"/>
    <x v="15"/>
    <n v="0"/>
    <s v=""/>
    <x v="5"/>
    <s v=""/>
    <n v="0"/>
    <s v=""/>
  </r>
  <r>
    <s v="COLGATE 3800 DEB."/>
    <s v="Colgate-Palmolive Nederland BV"/>
    <s v="101t"/>
    <n v="101090983147"/>
    <n v="101030168361"/>
    <n v="930"/>
    <s v="Inv Booked"/>
    <s v="2480016295"/>
    <s v="Verkoop"/>
    <n v="170"/>
    <s v="Transport drops zone"/>
    <s v="9 - verwerkt"/>
    <n v="0"/>
    <m/>
    <d v="2023-05-30T00:00:00"/>
    <s v="DROP"/>
    <s v="0001010909831470113898_002"/>
    <m/>
    <m/>
    <m/>
    <s v="EUR"/>
    <n v="224.64"/>
    <s v="EUR"/>
    <n v="224.64"/>
    <s v="EUR"/>
    <n v="224.64"/>
    <n v="224.64"/>
    <n v="0"/>
    <s v="N"/>
    <n v="1223000529"/>
    <d v="2023-06-15T00:00:00"/>
    <m/>
    <d v="2023-05-30T00:00:00"/>
    <s v="00:00"/>
    <s v="23:59"/>
    <d v="2023-05-30T00:00:00"/>
    <s v="11:00"/>
    <s v="12:00"/>
    <n v="16"/>
    <s v="ce"/>
    <n v="16433"/>
    <n v="16"/>
    <n v="31"/>
    <s v="Kuehne+Nagel Tiel 3 Standpl"/>
    <s v="De Diepert 5"/>
    <s v="Tiel"/>
    <s v="4004 MA"/>
    <s v="NL"/>
    <x v="61"/>
    <s v="Nijverheidsweg 14"/>
    <x v="48"/>
    <s v="3251 LP"/>
    <s v="NL"/>
    <s v="2480016295"/>
    <s v="0113898_002"/>
    <s v="31V"/>
    <s v="NL001131849B01"/>
    <n v="2"/>
    <n v="0"/>
    <n v="224.64"/>
    <s v="N"/>
    <s v="Peter Appel Transport B.V."/>
    <n v="36622"/>
    <d v="2023-05-30T00:00:00"/>
    <s v="12:44:00"/>
    <n v="0"/>
    <x v="1"/>
    <x v="21"/>
    <n v="5"/>
    <x v="37"/>
    <n v="1"/>
    <n v="16"/>
    <x v="0"/>
    <n v="224.64"/>
    <n v="0"/>
    <n v="224.64"/>
  </r>
  <r>
    <s v="COLGATE 3800 DEB."/>
    <s v="Colgate-Palmolive Nederland BV"/>
    <s v="101t"/>
    <n v="101090982715"/>
    <n v="101030168362"/>
    <n v="930"/>
    <s v="Inv Booked"/>
    <s v="2480016294"/>
    <s v="Verkoop"/>
    <n v="170"/>
    <s v="Transport drops zone"/>
    <s v="9 - verwerkt"/>
    <n v="0"/>
    <m/>
    <d v="2023-05-30T00:00:00"/>
    <s v="DROP"/>
    <s v="0001010909827150113709_002"/>
    <m/>
    <m/>
    <m/>
    <s v="EUR"/>
    <n v="141.15"/>
    <s v="EUR"/>
    <n v="141.15"/>
    <s v="EUR"/>
    <n v="141.15"/>
    <n v="141.15"/>
    <n v="0"/>
    <s v="N"/>
    <n v="1223000529"/>
    <d v="2023-06-15T00:00:00"/>
    <m/>
    <d v="2023-05-30T00:00:00"/>
    <s v="00:00"/>
    <s v="23:59"/>
    <d v="2023-05-30T00:00:00"/>
    <s v="07:00"/>
    <s v="07:00"/>
    <n v="17.600000000000001"/>
    <s v="ce"/>
    <n v="17603"/>
    <n v="17.600000000000001"/>
    <n v="31"/>
    <s v="Kuehne+Nagel Tiel 3 Standpl"/>
    <s v="De Diepert 5"/>
    <s v="Tiel"/>
    <s v="4004 MA"/>
    <s v="NL"/>
    <x v="17"/>
    <s v="Doornhoek 4050"/>
    <x v="20"/>
    <s v="5465TD"/>
    <s v="NL"/>
    <s v="2480016294"/>
    <s v="0113709_002"/>
    <s v="31V"/>
    <s v="NL001131849B01"/>
    <n v="2"/>
    <n v="0"/>
    <n v="141.15"/>
    <s v="N"/>
    <s v="Peter Appel Transport B.V."/>
    <n v="36622"/>
    <d v="2023-05-30T00:00:00"/>
    <s v="08:46:00"/>
    <n v="0"/>
    <x v="1"/>
    <x v="21"/>
    <n v="5"/>
    <x v="18"/>
    <n v="1"/>
    <n v="24.8"/>
    <x v="3"/>
    <n v="198.9"/>
    <n v="0"/>
    <n v="198.9"/>
  </r>
  <r>
    <s v="COLGATE 3800 DEB."/>
    <s v="Colgate-Palmolive Nederland BV"/>
    <s v="101t"/>
    <n v="101090982806"/>
    <n v="101030168327"/>
    <n v="930"/>
    <s v="Inv Booked"/>
    <s v="2480016261"/>
    <s v="Verkoop"/>
    <n v="170"/>
    <s v="Transport drops zone"/>
    <s v="9 - verwerkt"/>
    <n v="0"/>
    <m/>
    <d v="2023-05-30T00:00:00"/>
    <s v="DROP"/>
    <s v="0001010909828060113733_003"/>
    <m/>
    <m/>
    <m/>
    <s v="EUR"/>
    <n v="144.06"/>
    <s v="EUR"/>
    <n v="144.06"/>
    <s v="EUR"/>
    <n v="144.06"/>
    <n v="144.06"/>
    <n v="0"/>
    <s v="N"/>
    <n v="1223000529"/>
    <d v="2023-06-15T00:00:00"/>
    <m/>
    <d v="2023-05-30T00:00:00"/>
    <s v="00:00"/>
    <s v="23:59"/>
    <d v="2023-05-30T00:00:00"/>
    <s v="12:00"/>
    <s v="13:00"/>
    <n v="8.8000000000000007"/>
    <s v="ce"/>
    <n v="7852"/>
    <n v="8.8000000000000007"/>
    <n v="15"/>
    <s v="Kuehne+Nagel Tiel 3 Standpl"/>
    <s v="De Diepert 5"/>
    <s v="Tiel"/>
    <s v="4004 MA"/>
    <s v="NL"/>
    <x v="2"/>
    <s v="Laan van Ruyven 1"/>
    <x v="11"/>
    <s v="2645EE"/>
    <s v="NL"/>
    <s v="2480016261"/>
    <s v="0113733_003"/>
    <s v="31V"/>
    <s v="NL001131849B01"/>
    <n v="2"/>
    <n v="0"/>
    <n v="144.06"/>
    <s v="N"/>
    <s v="Peter Appel Transport B.V."/>
    <n v="36622"/>
    <d v="2023-05-30T00:00:00"/>
    <s v="12:08:00"/>
    <n v="0"/>
    <x v="1"/>
    <x v="21"/>
    <n v="5"/>
    <x v="4"/>
    <n v="1"/>
    <n v="8.8000000000000007"/>
    <x v="2"/>
    <n v="144.06"/>
    <n v="0"/>
    <n v="144.06"/>
  </r>
  <r>
    <s v="COLGATE 3800 DEB."/>
    <s v="Colgate-Palmolive Nederland BV"/>
    <s v="101t"/>
    <n v="101090982744"/>
    <n v="101030168343"/>
    <n v="930"/>
    <s v="Inv Booked"/>
    <s v="2480016277"/>
    <s v="Verkoop"/>
    <n v="170"/>
    <s v="Transport drops zone"/>
    <s v="9 - verwerkt"/>
    <n v="0"/>
    <m/>
    <d v="2023-05-30T00:00:00"/>
    <s v="DROP"/>
    <s v="0001010909827440113720_003"/>
    <m/>
    <m/>
    <m/>
    <s v="EUR"/>
    <n v="102.03"/>
    <s v="EUR"/>
    <n v="102.03"/>
    <s v="EUR"/>
    <n v="102.03"/>
    <n v="102.03"/>
    <n v="0"/>
    <s v="N"/>
    <n v="1223000529"/>
    <d v="2023-06-15T00:00:00"/>
    <m/>
    <d v="2023-05-30T00:00:00"/>
    <s v="00:00"/>
    <s v="23:59"/>
    <d v="2023-05-30T00:00:00"/>
    <s v="12:00"/>
    <s v="13:00"/>
    <n v="5.6"/>
    <s v="ce"/>
    <n v="2635"/>
    <n v="5.6"/>
    <n v="3"/>
    <s v="Kuehne+Nagel Tiel 3 Standpl"/>
    <s v="De Diepert 5"/>
    <s v="Tiel"/>
    <s v="4004 MA"/>
    <s v="NL"/>
    <x v="16"/>
    <s v="Rijnland 4"/>
    <x v="19"/>
    <s v="1948RL"/>
    <s v="NL"/>
    <s v="2480016277"/>
    <s v="0113720_003"/>
    <s v="31V"/>
    <s v="NL001131849B01"/>
    <n v="2"/>
    <n v="0"/>
    <n v="102.03"/>
    <s v="N"/>
    <s v="Peter Appel Transport B.V."/>
    <n v="36622"/>
    <d v="2023-05-30T00:00:00"/>
    <s v="12:19:00"/>
    <n v="0"/>
    <x v="1"/>
    <x v="21"/>
    <n v="5"/>
    <x v="17"/>
    <n v="1"/>
    <n v="5.6"/>
    <x v="0"/>
    <n v="102.03"/>
    <n v="0"/>
    <n v="102.03"/>
  </r>
  <r>
    <s v="COLGATE 3800 DEB."/>
    <s v="Colgate-Palmolive Nederland BV"/>
    <s v="101t"/>
    <n v="101090982756"/>
    <n v="101030168350"/>
    <n v="930"/>
    <s v="Inv Booked"/>
    <s v="2480016279"/>
    <s v="Verkoop"/>
    <n v="170"/>
    <s v="Transport drops zone"/>
    <s v="9 - verwerkt"/>
    <n v="0"/>
    <m/>
    <d v="2023-05-30T00:00:00"/>
    <s v="DROP"/>
    <s v="0001010909827560113725_003"/>
    <m/>
    <m/>
    <m/>
    <s v="EUR"/>
    <n v="124.49"/>
    <s v="EUR"/>
    <n v="124.49"/>
    <s v="EUR"/>
    <n v="124.49"/>
    <n v="124.49"/>
    <n v="0"/>
    <s v="N"/>
    <n v="1223000529"/>
    <d v="2023-06-15T00:00:00"/>
    <m/>
    <d v="2023-05-30T00:00:00"/>
    <s v="00:00"/>
    <s v="23:59"/>
    <d v="2023-05-30T00:00:00"/>
    <s v="14:30"/>
    <s v="14:30"/>
    <n v="7.2"/>
    <s v="ce"/>
    <n v="4264"/>
    <n v="7.2"/>
    <n v="6"/>
    <s v="Kuehne+Nagel Tiel 3 Standpl"/>
    <s v="De Diepert 5"/>
    <s v="Tiel"/>
    <s v="4004 MA"/>
    <s v="NL"/>
    <x v="3"/>
    <s v="FACETLAAN 6"/>
    <x v="4"/>
    <s v="2665 NR"/>
    <s v="NL"/>
    <s v="2480016279"/>
    <s v="0113725_003"/>
    <s v="31V"/>
    <s v="NL001131849B01"/>
    <n v="2"/>
    <n v="0"/>
    <n v="124.49"/>
    <s v="N"/>
    <s v="Peter Appel Transport B.V."/>
    <n v="36622"/>
    <d v="2023-05-30T00:00:00"/>
    <s v="14:43:00"/>
    <n v="0"/>
    <x v="1"/>
    <x v="21"/>
    <n v="5"/>
    <x v="4"/>
    <n v="1"/>
    <n v="7.2"/>
    <x v="3"/>
    <n v="124.49"/>
    <n v="0"/>
    <n v="124.49"/>
  </r>
  <r>
    <s v="COLGATE 3800 DEB."/>
    <s v="Colgate-Palmolive Nederland BV"/>
    <s v="101t"/>
    <n v="101090983153"/>
    <n v="101030168351"/>
    <n v="930"/>
    <s v="Inv Booked"/>
    <s v="2480016292"/>
    <s v="Verkoop"/>
    <n v="170"/>
    <s v="Transport drops zone"/>
    <s v="9 - verwerkt"/>
    <n v="0"/>
    <m/>
    <d v="2023-05-30T00:00:00"/>
    <s v="DROP"/>
    <s v="0001010909831530113909_004"/>
    <m/>
    <m/>
    <m/>
    <s v="EUR"/>
    <n v="109.2"/>
    <s v="EUR"/>
    <n v="109.2"/>
    <s v="EUR"/>
    <n v="109.2"/>
    <n v="109.2"/>
    <n v="0"/>
    <s v="N"/>
    <n v="1223000529"/>
    <d v="2023-06-15T00:00:00"/>
    <m/>
    <d v="2023-05-30T00:00:00"/>
    <s v="00:00"/>
    <s v="23:59"/>
    <d v="2023-05-30T00:00:00"/>
    <s v="13:00"/>
    <s v="18:30"/>
    <n v="4"/>
    <s v="ce"/>
    <n v="1233"/>
    <n v="4"/>
    <n v="0"/>
    <s v="Kuehne+Nagel Tiel 3 Standpl"/>
    <s v="De Diepert 5"/>
    <s v="Tiel"/>
    <s v="4004 MA"/>
    <s v="NL"/>
    <x v="9"/>
    <s v="Edisonstraat 3"/>
    <x v="12"/>
    <s v="8606JH"/>
    <s v="NL"/>
    <s v="2480016292"/>
    <s v="0113909_004"/>
    <s v="31V"/>
    <s v="NL001131849B01"/>
    <n v="2"/>
    <n v="0"/>
    <n v="109.2"/>
    <s v="N"/>
    <s v="Peter Appel Transport B.V."/>
    <n v="36622"/>
    <d v="2023-05-30T00:00:00"/>
    <s v="17:42:00"/>
    <n v="0"/>
    <x v="1"/>
    <x v="21"/>
    <n v="5"/>
    <x v="10"/>
    <n v="1"/>
    <n v="4"/>
    <x v="3"/>
    <n v="109.2"/>
    <n v="0"/>
    <n v="109.2"/>
  </r>
  <r>
    <s v="COLGATE 3800 DEB."/>
    <s v="Colgate-Palmolive Nederland BV"/>
    <s v="101t"/>
    <n v="101090983150"/>
    <n v="101030168352"/>
    <n v="930"/>
    <s v="Inv Booked"/>
    <s v="2480016289"/>
    <s v="Verkoop"/>
    <n v="170"/>
    <s v="Transport drops zone"/>
    <s v="9 - verwerkt"/>
    <n v="0"/>
    <m/>
    <d v="2023-05-30T00:00:00"/>
    <s v="DROP"/>
    <s v="0001010909831500113908_002"/>
    <m/>
    <m/>
    <m/>
    <s v="EUR"/>
    <n v="27.26"/>
    <s v="EUR"/>
    <n v="27.26"/>
    <s v="EUR"/>
    <n v="27.26"/>
    <n v="27.26"/>
    <n v="0"/>
    <s v="N"/>
    <n v="1223000529"/>
    <d v="2023-06-15T00:00:00"/>
    <m/>
    <d v="2023-05-30T00:00:00"/>
    <s v="00:00"/>
    <s v="23:59"/>
    <d v="2023-05-30T00:00:00"/>
    <s v="09:00"/>
    <s v="11:00"/>
    <n v="0.8"/>
    <s v="ce"/>
    <n v="389"/>
    <n v="0.8"/>
    <n v="0"/>
    <s v="Kuehne+Nagel Tiel 3 Standpl"/>
    <s v="De Diepert 5"/>
    <s v="Tiel"/>
    <s v="4004 MA"/>
    <s v="NL"/>
    <x v="51"/>
    <s v="Wilhelminakanaal Zuid 120"/>
    <x v="23"/>
    <s v="4903RA"/>
    <s v="NL"/>
    <s v="2480016289"/>
    <s v="0113908_002"/>
    <s v="31V"/>
    <s v="NL001131849B01"/>
    <n v="2"/>
    <n v="0"/>
    <n v="27.26"/>
    <s v="N"/>
    <s v="Peter Appel Transport B.V."/>
    <n v="36622"/>
    <d v="2023-05-30T00:00:00"/>
    <s v="12:20:00"/>
    <n v="45"/>
    <x v="1"/>
    <x v="21"/>
    <n v="5"/>
    <x v="34"/>
    <n v="1"/>
    <n v="0.8"/>
    <x v="3"/>
    <n v="27.26"/>
    <n v="0"/>
    <n v="27.26"/>
  </r>
  <r>
    <s v="COLGATE 3800 DEB."/>
    <s v="Colgate-Palmolive Nederland BV"/>
    <s v="101t"/>
    <n v="101090982716"/>
    <n v="101030168359"/>
    <n v="930"/>
    <s v="Inv Booked"/>
    <s v="2480016290"/>
    <s v="Verkoop"/>
    <n v="170"/>
    <s v="Transport drops zone"/>
    <s v="9 - verwerkt"/>
    <n v="0"/>
    <m/>
    <d v="2023-05-30T00:00:00"/>
    <s v="DROP"/>
    <s v="0001010909827160113710_004"/>
    <m/>
    <m/>
    <m/>
    <s v="EUR"/>
    <n v="28.67"/>
    <s v="EUR"/>
    <n v="28.67"/>
    <s v="EUR"/>
    <n v="28.67"/>
    <n v="28.67"/>
    <n v="0"/>
    <s v="N"/>
    <n v="1223000529"/>
    <d v="2023-06-15T00:00:00"/>
    <m/>
    <d v="2023-05-30T00:00:00"/>
    <s v="00:00"/>
    <s v="23:59"/>
    <d v="2023-05-30T00:00:00"/>
    <s v="10:15"/>
    <s v="10:15"/>
    <n v="0.8"/>
    <s v="ce"/>
    <n v="257"/>
    <n v="0.8"/>
    <n v="0"/>
    <s v="Kuehne+Nagel Tiel 3 Standpl"/>
    <s v="De Diepert 5"/>
    <s v="Tiel"/>
    <s v="4004 MA"/>
    <s v="NL"/>
    <x v="6"/>
    <s v="Insulindeweg 1"/>
    <x v="9"/>
    <s v="1462MJ"/>
    <s v="NL"/>
    <s v="2480016290"/>
    <s v="0113710_004"/>
    <s v="31V"/>
    <s v="NL001131849B01"/>
    <n v="2"/>
    <n v="0"/>
    <n v="28.67"/>
    <s v="N"/>
    <s v="Peter Appel Transport B.V."/>
    <n v="36622"/>
    <d v="2023-05-30T00:00:00"/>
    <s v="12:52:00"/>
    <n v="0"/>
    <x v="1"/>
    <x v="21"/>
    <n v="5"/>
    <x v="8"/>
    <n v="1"/>
    <n v="0.8"/>
    <x v="3"/>
    <n v="28.67"/>
    <n v="0"/>
    <n v="28.67"/>
  </r>
  <r>
    <s v="COLGATE 3800 DEB."/>
    <s v="Colgate-Palmolive Nederland BV"/>
    <s v="101t"/>
    <n v="101090982716"/>
    <n v="101030168344"/>
    <n v="930"/>
    <s v="Inv Booked"/>
    <s v="2480016268"/>
    <s v="Verkoop"/>
    <n v="170"/>
    <s v="Transport drops zone"/>
    <s v="9 - verwerkt"/>
    <n v="0"/>
    <m/>
    <d v="2023-05-30T00:00:00"/>
    <s v="DROP"/>
    <s v="0001010909827160113710_003"/>
    <m/>
    <m/>
    <m/>
    <s v="EUR"/>
    <n v="160.16"/>
    <s v="EUR"/>
    <n v="160.16"/>
    <s v="EUR"/>
    <n v="160.16"/>
    <n v="160.16"/>
    <n v="0"/>
    <s v="N"/>
    <n v="1223000529"/>
    <d v="2023-06-15T00:00:00"/>
    <m/>
    <d v="2023-05-30T00:00:00"/>
    <s v="00:00"/>
    <s v="23:59"/>
    <d v="2023-05-30T00:00:00"/>
    <s v="08:00"/>
    <s v="09:00"/>
    <n v="10.4"/>
    <s v="ce"/>
    <n v="9876"/>
    <n v="10.4"/>
    <n v="18"/>
    <s v="Kuehne+Nagel Tiel 3 Standpl"/>
    <s v="De Diepert 5"/>
    <s v="Tiel"/>
    <s v="4004 MA"/>
    <s v="NL"/>
    <x v="7"/>
    <s v="HOOFDTOCHT 1"/>
    <x v="7"/>
    <s v="1507 CJ"/>
    <s v="NL"/>
    <s v="2480016268"/>
    <s v="0113710_003"/>
    <s v="31V"/>
    <s v="NL001131849B01"/>
    <n v="2"/>
    <n v="0"/>
    <n v="160.16"/>
    <s v="N"/>
    <s v="Peter Appel Transport B.V."/>
    <n v="36622"/>
    <d v="2023-05-30T00:00:00"/>
    <s v="11:08:00"/>
    <n v="87"/>
    <x v="1"/>
    <x v="21"/>
    <n v="5"/>
    <x v="7"/>
    <n v="1"/>
    <n v="10.4"/>
    <x v="2"/>
    <n v="160.16"/>
    <n v="0"/>
    <n v="160.16"/>
  </r>
  <r>
    <s v="COLGATE 3800 DEB."/>
    <s v="Colgate-Palmolive Nederland BV"/>
    <s v="101t"/>
    <n v="101090983153"/>
    <n v="101030168346"/>
    <n v="930"/>
    <s v="Inv Booked"/>
    <s v="2480016272"/>
    <s v="Verkoop"/>
    <n v="170"/>
    <s v="Transport drops zone"/>
    <s v="9 - verwerkt"/>
    <n v="0"/>
    <m/>
    <d v="2023-05-30T00:00:00"/>
    <s v="DROP"/>
    <s v="0001010909831530113909_002"/>
    <m/>
    <m/>
    <m/>
    <s v="EUR"/>
    <n v="62.77"/>
    <s v="EUR"/>
    <n v="62.77"/>
    <s v="EUR"/>
    <n v="62.77"/>
    <n v="62.77"/>
    <n v="0"/>
    <s v="N"/>
    <n v="1223000529"/>
    <d v="2023-06-15T00:00:00"/>
    <m/>
    <d v="2023-05-30T00:00:00"/>
    <s v="00:00"/>
    <s v="23:59"/>
    <d v="2023-05-30T00:00:00"/>
    <s v="12:00"/>
    <s v="17:00"/>
    <n v="1.6"/>
    <s v="ce"/>
    <n v="884"/>
    <n v="1.6"/>
    <n v="0"/>
    <s v="Kuehne+Nagel Tiel 3 Standpl"/>
    <s v="De Diepert 5"/>
    <s v="Tiel"/>
    <s v="4004 MA"/>
    <s v="NL"/>
    <x v="21"/>
    <s v="Bloemakkers 4"/>
    <x v="22"/>
    <s v="9461GX"/>
    <s v="NL"/>
    <s v="2480016272"/>
    <s v="0113909_002"/>
    <s v="31V"/>
    <s v="NL001131849B01"/>
    <n v="2"/>
    <n v="0"/>
    <n v="62.77"/>
    <s v="N"/>
    <s v="Peter Appel Transport B.V."/>
    <n v="36622"/>
    <d v="2023-05-30T00:00:00"/>
    <s v="13:21:00"/>
    <n v="0"/>
    <x v="1"/>
    <x v="21"/>
    <n v="5"/>
    <x v="20"/>
    <n v="1"/>
    <n v="1.6"/>
    <x v="3"/>
    <n v="62.77"/>
    <n v="0"/>
    <n v="62.77"/>
  </r>
  <r>
    <s v="COLGATE 3800 DEB."/>
    <s v="Colgate-Palmolive Nederland BV"/>
    <s v="101t"/>
    <n v="101090982803"/>
    <n v="101030168354"/>
    <n v="930"/>
    <s v="Inv Booked"/>
    <s v="2480016281"/>
    <s v="Verkoop"/>
    <n v="170"/>
    <s v="Transport drops zone"/>
    <s v="9 - verwerkt"/>
    <n v="0"/>
    <m/>
    <d v="2023-05-30T00:00:00"/>
    <s v="DROP"/>
    <s v="0001010909828030113732_004"/>
    <m/>
    <m/>
    <m/>
    <s v="EUR"/>
    <n v="83.14"/>
    <s v="EUR"/>
    <n v="83.14"/>
    <s v="EUR"/>
    <n v="83.14"/>
    <n v="83.14"/>
    <n v="0"/>
    <s v="N"/>
    <n v="1223000529"/>
    <d v="2023-06-15T00:00:00"/>
    <m/>
    <d v="2023-05-30T00:00:00"/>
    <s v="00:00"/>
    <s v="23:59"/>
    <d v="2023-05-30T00:00:00"/>
    <s v="06:00"/>
    <s v="14:00"/>
    <n v="4.8"/>
    <s v="ce"/>
    <n v="3393"/>
    <n v="4.8"/>
    <n v="5"/>
    <s v="Kuehne+Nagel Tiel 3 Standpl"/>
    <s v="De Diepert 5"/>
    <s v="Tiel"/>
    <s v="4004 MA"/>
    <s v="NL"/>
    <x v="15"/>
    <s v="De Flammert 1211"/>
    <x v="18"/>
    <s v="5854 NE"/>
    <s v="NL"/>
    <s v="2480016281"/>
    <s v="0113732_004"/>
    <s v="31V"/>
    <s v="NL001131849B01"/>
    <n v="2"/>
    <n v="0"/>
    <n v="83.14"/>
    <s v="N"/>
    <s v="Peter Appel Transport B.V."/>
    <n v="36622"/>
    <d v="2023-05-30T00:00:00"/>
    <s v="14:00:00"/>
    <n v="0"/>
    <x v="1"/>
    <x v="21"/>
    <n v="5"/>
    <x v="16"/>
    <n v="1"/>
    <n v="4.8"/>
    <x v="3"/>
    <n v="83.14"/>
    <n v="0"/>
    <n v="83.14"/>
  </r>
  <r>
    <s v="COLGATE 3800 DEB."/>
    <s v="Colgate-Palmolive Nederland BV"/>
    <s v="101t"/>
    <n v="101090982763"/>
    <n v="101030168330"/>
    <n v="930"/>
    <s v="Inv Booked"/>
    <s v="2480016264"/>
    <s v="Verkoop"/>
    <n v="170"/>
    <s v="Transport drops zone"/>
    <s v="9 - verwerkt"/>
    <n v="0"/>
    <m/>
    <d v="2023-05-30T00:00:00"/>
    <s v="DROP"/>
    <s v="0001010909827630113723_002"/>
    <m/>
    <m/>
    <m/>
    <s v="EUR"/>
    <n v="107.42"/>
    <s v="EUR"/>
    <n v="107.42"/>
    <s v="EUR"/>
    <n v="107.42"/>
    <n v="107.42"/>
    <n v="0"/>
    <s v="N"/>
    <n v="1223000529"/>
    <d v="2023-06-15T00:00:00"/>
    <m/>
    <d v="2023-05-30T00:00:00"/>
    <s v="00:00"/>
    <s v="23:59"/>
    <d v="2023-05-30T00:00:00"/>
    <s v="13:00"/>
    <s v="14:00"/>
    <n v="14.4"/>
    <s v="ce"/>
    <n v="9546"/>
    <n v="14.4"/>
    <n v="17"/>
    <s v="Kuehne+Nagel Tiel 3 Standpl"/>
    <s v="De Diepert 5"/>
    <s v="Tiel"/>
    <s v="4004 MA"/>
    <s v="NL"/>
    <x v="2"/>
    <s v="Randweg 2"/>
    <x v="6"/>
    <s v="4191 NN"/>
    <s v="NL"/>
    <s v="2480016264"/>
    <s v="0113723_002"/>
    <s v="31V"/>
    <s v="NL001131849B01"/>
    <n v="2"/>
    <n v="0"/>
    <n v="107.42"/>
    <s v="N"/>
    <s v="Peter Appel Transport B.V."/>
    <n v="36622"/>
    <d v="2023-05-30T00:00:00"/>
    <s v="15:42:00"/>
    <n v="0"/>
    <x v="1"/>
    <x v="21"/>
    <n v="5"/>
    <x v="6"/>
    <n v="1"/>
    <n v="14.4"/>
    <x v="2"/>
    <n v="107.42"/>
    <n v="0"/>
    <n v="107.42"/>
  </r>
  <r>
    <s v="COLGATE 3800 DEB."/>
    <s v="Colgate-Palmolive Nederland BV"/>
    <s v="101t"/>
    <n v="101090982703"/>
    <n v="101030168334"/>
    <n v="930"/>
    <s v="Inv Booked"/>
    <s v="2480016255"/>
    <s v="Verkoop"/>
    <n v="170"/>
    <s v="Transport drops zone"/>
    <s v="9 - verwerkt"/>
    <n v="0"/>
    <m/>
    <d v="2023-05-30T00:00:00"/>
    <s v="DROP"/>
    <s v="0001010909827030113707_002"/>
    <m/>
    <m/>
    <m/>
    <s v="EUR"/>
    <n v="317.52"/>
    <s v="EUR"/>
    <n v="317.52"/>
    <s v="EUR"/>
    <n v="317.52"/>
    <n v="317.52"/>
    <n v="0"/>
    <s v="N"/>
    <n v="1223000529"/>
    <d v="2023-06-15T00:00:00"/>
    <m/>
    <d v="2023-05-30T00:00:00"/>
    <s v="00:00"/>
    <s v="23:59"/>
    <d v="2023-05-30T00:00:00"/>
    <s v="07:00"/>
    <s v="07:00"/>
    <n v="24"/>
    <s v="ce"/>
    <n v="23124"/>
    <n v="24"/>
    <n v="40"/>
    <s v="Kuehne+Nagel Tiel 3 Standpl"/>
    <s v="De Diepert 5"/>
    <s v="Tiel"/>
    <s v="4004 MA"/>
    <s v="NL"/>
    <x v="1"/>
    <s v="Fahrenheitweg 1"/>
    <x v="1"/>
    <s v="6101WR"/>
    <s v="NL"/>
    <s v="2480016255"/>
    <s v="0113707_002"/>
    <s v="31V"/>
    <s v="NL001131849B01"/>
    <n v="2"/>
    <n v="0"/>
    <n v="317.52"/>
    <s v="N"/>
    <s v="Peter Appel Transport B.V."/>
    <n v="36622"/>
    <d v="2023-05-30T00:00:00"/>
    <s v="07:26:00"/>
    <n v="0"/>
    <x v="1"/>
    <x v="21"/>
    <n v="5"/>
    <x v="1"/>
    <n v="1"/>
    <n v="24"/>
    <x v="1"/>
    <n v="317.52"/>
    <n v="0"/>
    <n v="317.52"/>
  </r>
  <r>
    <s v="COLGATE 3800 DEB."/>
    <s v="Colgate-Palmolive Nederland BV"/>
    <s v="101t"/>
    <n v="101090982716"/>
    <n v="101030168335"/>
    <n v="930"/>
    <s v="Inv Booked"/>
    <s v="2480016259"/>
    <s v="Verkoop"/>
    <n v="170"/>
    <s v="Transport drops zone"/>
    <s v="9 - verwerkt"/>
    <n v="0"/>
    <m/>
    <d v="2023-05-30T00:00:00"/>
    <s v="DROP"/>
    <s v="0001010909827160113710_002"/>
    <m/>
    <m/>
    <m/>
    <s v="EUR"/>
    <n v="120.48"/>
    <s v="EUR"/>
    <n v="120.48"/>
    <s v="EUR"/>
    <n v="120.48"/>
    <n v="120.48"/>
    <n v="0"/>
    <s v="N"/>
    <n v="1223000529"/>
    <d v="2023-06-15T00:00:00"/>
    <m/>
    <d v="2023-05-30T00:00:00"/>
    <s v="00:00"/>
    <s v="23:59"/>
    <d v="2023-05-30T00:00:00"/>
    <s v="07:00"/>
    <s v="10:00"/>
    <n v="8"/>
    <s v="ce"/>
    <n v="4587"/>
    <n v="8"/>
    <n v="8"/>
    <s v="Kuehne+Nagel Tiel 3 Standpl"/>
    <s v="De Diepert 5"/>
    <s v="Tiel"/>
    <s v="4004 MA"/>
    <s v="NL"/>
    <x v="10"/>
    <s v="Slego 1a"/>
    <x v="13"/>
    <s v="1046BM"/>
    <s v="NL"/>
    <s v="2480016259"/>
    <s v="0113710_002"/>
    <s v="31V"/>
    <s v="NL001131849B01"/>
    <n v="2"/>
    <n v="0"/>
    <n v="120.48"/>
    <s v="N"/>
    <s v="Peter Appel Transport B.V."/>
    <n v="36622"/>
    <d v="2023-05-30T00:00:00"/>
    <s v="07:43:00"/>
    <n v="0"/>
    <x v="1"/>
    <x v="21"/>
    <n v="5"/>
    <x v="11"/>
    <n v="1"/>
    <n v="8"/>
    <x v="0"/>
    <n v="120.48"/>
    <n v="0"/>
    <n v="120.48"/>
  </r>
  <r>
    <s v="COLGATE 3800 DEB."/>
    <s v="Colgate-Palmolive Nederland BV"/>
    <s v="101t"/>
    <n v="101090983159"/>
    <n v="101030168336"/>
    <n v="930"/>
    <s v="Inv Booked"/>
    <s v="2480016260"/>
    <s v="Verkoop"/>
    <n v="170"/>
    <s v="Transport drops zone"/>
    <s v="9 - verwerkt"/>
    <n v="0"/>
    <m/>
    <d v="2023-05-30T00:00:00"/>
    <s v="DROP"/>
    <s v="0001010909831590113916_002"/>
    <m/>
    <m/>
    <m/>
    <s v="EUR"/>
    <n v="296.82"/>
    <s v="EUR"/>
    <n v="296.82"/>
    <s v="EUR"/>
    <n v="296.82"/>
    <n v="296.82"/>
    <n v="0"/>
    <s v="N"/>
    <n v="1223000529"/>
    <d v="2023-06-15T00:00:00"/>
    <m/>
    <d v="2023-05-30T00:00:00"/>
    <s v="00:00"/>
    <s v="23:59"/>
    <d v="2023-05-30T00:00:00"/>
    <s v="07:00"/>
    <s v="07:00"/>
    <n v="20.8"/>
    <s v="ce"/>
    <n v="22671"/>
    <n v="20.8"/>
    <n v="38"/>
    <s v="Kuehne+Nagel Tiel 3 Standpl"/>
    <s v="De Diepert 5"/>
    <s v="Tiel"/>
    <s v="4004 MA"/>
    <s v="NL"/>
    <x v="1"/>
    <s v="Fahrenheitweg 1"/>
    <x v="1"/>
    <s v="6101WR"/>
    <s v="NL"/>
    <s v="2480016260"/>
    <s v="0113916_002"/>
    <s v="31V"/>
    <s v="NL001131849B01"/>
    <n v="2"/>
    <n v="0"/>
    <n v="296.82"/>
    <s v="N"/>
    <s v="Peter Appel Transport B.V."/>
    <n v="36622"/>
    <d v="2023-05-30T00:00:00"/>
    <s v="08:02:00"/>
    <n v="0"/>
    <x v="1"/>
    <x v="21"/>
    <n v="5"/>
    <x v="1"/>
    <n v="1"/>
    <n v="20.8"/>
    <x v="1"/>
    <n v="296.82"/>
    <n v="0"/>
    <n v="296.82"/>
  </r>
  <r>
    <s v="COLGATE 3800 DEB."/>
    <s v="Colgate-Palmolive Nederland BV"/>
    <s v="101t"/>
    <n v="101090982747"/>
    <n v="101030168337"/>
    <n v="930"/>
    <s v="Inv Booked"/>
    <s v="2480016258"/>
    <s v="Verkoop"/>
    <n v="170"/>
    <s v="Transport drops zone"/>
    <s v="9 - verwerkt"/>
    <n v="0"/>
    <m/>
    <d v="2023-05-30T00:00:00"/>
    <s v="DROP"/>
    <s v="0001010909827470113721_002"/>
    <m/>
    <m/>
    <m/>
    <s v="EUR"/>
    <n v="323.39"/>
    <s v="EUR"/>
    <n v="323.39"/>
    <s v="EUR"/>
    <n v="323.39"/>
    <n v="323.39"/>
    <n v="0"/>
    <s v="N"/>
    <n v="1223000529"/>
    <d v="2023-06-15T00:00:00"/>
    <m/>
    <d v="2023-05-30T00:00:00"/>
    <s v="00:00"/>
    <s v="23:59"/>
    <d v="2023-05-30T00:00:00"/>
    <s v="12:00"/>
    <s v="12:00"/>
    <n v="24.8"/>
    <s v="ce"/>
    <n v="21210"/>
    <n v="24.8"/>
    <n v="42"/>
    <s v="Kuehne+Nagel Tiel 3 Standpl"/>
    <s v="De Diepert 5"/>
    <s v="Tiel"/>
    <s v="4004 MA"/>
    <s v="NL"/>
    <x v="50"/>
    <s v="Fahrenheitweg 24"/>
    <x v="1"/>
    <s v="6101WR"/>
    <s v="NL"/>
    <s v="2480016258"/>
    <s v="0113721_002"/>
    <s v="31V"/>
    <s v="NL001131849B01"/>
    <n v="2"/>
    <n v="0"/>
    <n v="323.39"/>
    <s v="N"/>
    <s v="Peter Appel Transport B.V."/>
    <n v="36622"/>
    <d v="2023-05-30T00:00:00"/>
    <s v="11:27:00"/>
    <n v="0"/>
    <x v="1"/>
    <x v="21"/>
    <n v="5"/>
    <x v="1"/>
    <n v="1"/>
    <n v="24.8"/>
    <x v="1"/>
    <n v="323.39"/>
    <n v="0"/>
    <n v="323.39"/>
  </r>
  <r>
    <s v="COLGATE 3800 DEB."/>
    <s v="Colgate-Palmolive Nederland BV"/>
    <s v="101t"/>
    <n v="101090983157"/>
    <n v="101030168338"/>
    <n v="930"/>
    <s v="Inv Booked"/>
    <s v="2480016269"/>
    <s v="Verkoop"/>
    <n v="170"/>
    <s v="Transport drops zone"/>
    <s v="9 - verwerkt"/>
    <n v="0"/>
    <m/>
    <d v="2023-05-30T00:00:00"/>
    <s v="DROP"/>
    <s v="0001010909831570113913_002"/>
    <m/>
    <m/>
    <m/>
    <s v="EUR"/>
    <n v="98.62"/>
    <s v="EUR"/>
    <n v="98.62"/>
    <s v="EUR"/>
    <n v="98.62"/>
    <n v="98.62"/>
    <n v="0"/>
    <s v="N"/>
    <n v="1223000529"/>
    <d v="2023-06-15T00:00:00"/>
    <m/>
    <d v="2023-05-30T00:00:00"/>
    <s v="00:00"/>
    <s v="23:59"/>
    <d v="2023-05-30T00:00:00"/>
    <s v="21:00"/>
    <s v="21:00"/>
    <n v="5.6"/>
    <s v="ce"/>
    <n v="4590"/>
    <n v="5.6"/>
    <n v="7"/>
    <s v="Kuehne+Nagel Tiel 3 Standpl"/>
    <s v="De Diepert 5"/>
    <s v="Tiel"/>
    <s v="4004 MA"/>
    <s v="NL"/>
    <x v="4"/>
    <s v="Watergoorweg 81"/>
    <x v="5"/>
    <s v="3861MA"/>
    <s v="NL"/>
    <s v="2480016269"/>
    <s v="0113913_002"/>
    <s v="31V"/>
    <s v="NL001131849B01"/>
    <n v="2"/>
    <n v="0"/>
    <n v="98.62"/>
    <s v="N"/>
    <s v="Peter Appel Transport B.V."/>
    <n v="36622"/>
    <d v="2023-05-30T00:00:00"/>
    <s v="21:09:00"/>
    <n v="0"/>
    <x v="1"/>
    <x v="21"/>
    <n v="5"/>
    <x v="5"/>
    <n v="1"/>
    <n v="5.6"/>
    <x v="3"/>
    <n v="98.62"/>
    <n v="0"/>
    <n v="98.62"/>
  </r>
  <r>
    <s v="COLGATE 3800 DEB."/>
    <s v="Colgate-Palmolive Nederland BV"/>
    <s v="101t"/>
    <n v="101090983144"/>
    <n v="101030168340"/>
    <n v="930"/>
    <s v="Inv Booked"/>
    <s v="2480016274"/>
    <s v="Verkoop"/>
    <n v="170"/>
    <s v="Transport drops zone"/>
    <s v="9 - verwerkt"/>
    <n v="0"/>
    <m/>
    <d v="2023-05-30T00:00:00"/>
    <s v="DROP"/>
    <s v="0001010909831440113897_004"/>
    <m/>
    <m/>
    <m/>
    <s v="EUR"/>
    <n v="128.26"/>
    <s v="EUR"/>
    <n v="128.26"/>
    <s v="EUR"/>
    <n v="128.26"/>
    <n v="128.26"/>
    <n v="0"/>
    <s v="N"/>
    <n v="1223000529"/>
    <d v="2023-06-15T00:00:00"/>
    <m/>
    <d v="2023-05-30T00:00:00"/>
    <s v="00:00"/>
    <s v="23:59"/>
    <d v="2023-05-30T00:00:00"/>
    <s v="08:00"/>
    <s v="15:00"/>
    <n v="4.8"/>
    <s v="ce"/>
    <n v="5687"/>
    <n v="4.8"/>
    <n v="9"/>
    <s v="Kuehne+Nagel Tiel 3 Standpl"/>
    <s v="De Diepert 5"/>
    <s v="Tiel"/>
    <s v="4004 MA"/>
    <s v="NL"/>
    <x v="8"/>
    <s v="Orionweg 2"/>
    <x v="10"/>
    <s v="8938 AH"/>
    <s v="NL"/>
    <s v="2480016274"/>
    <s v="0113897_004"/>
    <s v="31V"/>
    <s v="NL001131849B01"/>
    <n v="2"/>
    <n v="0"/>
    <n v="128.26"/>
    <s v="N"/>
    <s v="Peter Appel Transport B.V."/>
    <n v="36622"/>
    <d v="2023-05-30T00:00:00"/>
    <s v="12:26:00"/>
    <n v="1"/>
    <x v="1"/>
    <x v="21"/>
    <n v="5"/>
    <x v="9"/>
    <n v="1"/>
    <n v="4.8"/>
    <x v="0"/>
    <n v="128.26"/>
    <n v="0"/>
    <n v="128.26"/>
  </r>
  <r>
    <s v="COLGATE 3800 DEB."/>
    <s v="Colgate-Palmolive Nederland BV"/>
    <s v="101t"/>
    <n v="101090982803"/>
    <n v="101030168341"/>
    <n v="930"/>
    <s v="Inv Booked"/>
    <s v="2480016271"/>
    <s v="Verkoop"/>
    <n v="170"/>
    <s v="Transport drops zone"/>
    <s v="9 - verwerkt"/>
    <n v="0"/>
    <m/>
    <d v="2023-05-30T00:00:00"/>
    <s v="DROP"/>
    <s v="0001010909828030113732_002"/>
    <m/>
    <m/>
    <m/>
    <s v="EUR"/>
    <n v="55.66"/>
    <s v="EUR"/>
    <n v="55.66"/>
    <s v="EUR"/>
    <n v="55.66"/>
    <n v="55.66"/>
    <n v="0"/>
    <s v="N"/>
    <n v="1223000529"/>
    <d v="2023-06-15T00:00:00"/>
    <m/>
    <d v="2023-05-30T00:00:00"/>
    <s v="00:00"/>
    <s v="23:59"/>
    <d v="2023-05-30T00:00:00"/>
    <s v="05:00"/>
    <s v="05:00"/>
    <n v="2.4"/>
    <s v="ce"/>
    <n v="1155"/>
    <n v="2.4"/>
    <n v="0"/>
    <s v="Kuehne+Nagel Tiel 3 Standpl"/>
    <s v="De Diepert 5"/>
    <s v="Tiel"/>
    <s v="4004 MA"/>
    <s v="NL"/>
    <x v="19"/>
    <s v="SAFFIER  300"/>
    <x v="21"/>
    <s v="3316 LN"/>
    <s v="NL"/>
    <s v="2480016271"/>
    <s v="0113732_002"/>
    <s v="31V"/>
    <s v="NL001131849B01"/>
    <n v="2"/>
    <n v="0"/>
    <n v="55.66"/>
    <s v="N"/>
    <s v="Peter Appel Transport B.V."/>
    <n v="36622"/>
    <d v="2023-05-30T00:00:00"/>
    <s v="05:30:00"/>
    <n v="20"/>
    <x v="1"/>
    <x v="21"/>
    <n v="5"/>
    <x v="19"/>
    <n v="1"/>
    <n v="2.4"/>
    <x v="3"/>
    <n v="55.66"/>
    <n v="0"/>
    <n v="55.66"/>
  </r>
  <r>
    <s v="COLGATE 3800 DEB."/>
    <s v="Colgate-Palmolive Nederland BV"/>
    <s v="101t"/>
    <n v="101090983151"/>
    <n v="101030168328"/>
    <n v="930"/>
    <s v="Inv Booked"/>
    <s v="2480016256"/>
    <s v="Verkoop"/>
    <n v="170"/>
    <s v="Transport drops zone"/>
    <s v="9 - verwerkt"/>
    <n v="0"/>
    <m/>
    <d v="2023-05-30T00:00:00"/>
    <s v="DROP"/>
    <s v="0001010909831510113903_002"/>
    <m/>
    <m/>
    <m/>
    <s v="EUR"/>
    <n v="251.71"/>
    <s v="EUR"/>
    <n v="251.71"/>
    <s v="EUR"/>
    <n v="251.71"/>
    <n v="251.71"/>
    <n v="0"/>
    <s v="N"/>
    <n v="1223000529"/>
    <d v="2023-06-15T00:00:00"/>
    <m/>
    <d v="2023-05-30T00:00:00"/>
    <s v="00:00"/>
    <s v="23:59"/>
    <d v="2023-05-30T00:00:00"/>
    <s v="11:00"/>
    <s v="11:00"/>
    <n v="19.2"/>
    <s v="ce"/>
    <n v="18026"/>
    <n v="19.2"/>
    <n v="36"/>
    <s v="Kuehne+Nagel Tiel 3 Standpl"/>
    <s v="De Diepert 5"/>
    <s v="Tiel"/>
    <s v="4004 MA"/>
    <s v="NL"/>
    <x v="1"/>
    <s v="Perenmarkt 15"/>
    <x v="2"/>
    <s v="1681PG"/>
    <s v="NL"/>
    <s v="2480016256"/>
    <s v="0113903_002"/>
    <s v="31V"/>
    <s v="NL001131849B01"/>
    <n v="2"/>
    <n v="0"/>
    <n v="251.71"/>
    <s v="N"/>
    <s v="Peter Appel Transport B.V."/>
    <n v="36622"/>
    <d v="2023-05-30T00:00:00"/>
    <s v="13:10:00"/>
    <n v="0"/>
    <x v="1"/>
    <x v="21"/>
    <n v="5"/>
    <x v="2"/>
    <n v="1"/>
    <n v="19.2"/>
    <x v="1"/>
    <n v="251.71"/>
    <n v="0"/>
    <n v="251.71"/>
  </r>
  <r>
    <s v="COLGATE 3800 DEB."/>
    <s v="Colgate-Palmolive Nederland BV"/>
    <s v="101t"/>
    <n v="101090983163"/>
    <n v="101030168329"/>
    <n v="930"/>
    <s v="Inv Booked"/>
    <s v="2480016263"/>
    <s v="Verkoop"/>
    <n v="170"/>
    <s v="Transport drops zone"/>
    <s v="9 - verwerkt"/>
    <n v="0"/>
    <m/>
    <d v="2023-05-30T00:00:00"/>
    <s v="DROP"/>
    <s v="0001010909831630113918_002"/>
    <m/>
    <m/>
    <m/>
    <s v="EUR"/>
    <n v="66.19"/>
    <s v="EUR"/>
    <n v="66.19"/>
    <s v="EUR"/>
    <n v="66.19"/>
    <n v="66.19"/>
    <n v="0"/>
    <s v="N"/>
    <n v="1223000529"/>
    <d v="2023-06-15T00:00:00"/>
    <m/>
    <d v="2023-05-30T00:00:00"/>
    <s v="00:00"/>
    <s v="23:59"/>
    <d v="2023-05-30T00:00:00"/>
    <s v="07:00"/>
    <s v="15:00"/>
    <n v="2.4"/>
    <s v="ce"/>
    <n v="2024"/>
    <n v="2.4"/>
    <n v="3"/>
    <s v="Kuehne+Nagel Tiel 3 Standpl"/>
    <s v="De Diepert 5"/>
    <s v="Tiel"/>
    <s v="4004 MA"/>
    <s v="NL"/>
    <x v="5"/>
    <s v="Kernweg 6"/>
    <x v="8"/>
    <s v="1627 LC"/>
    <s v="NL"/>
    <s v="2480016263"/>
    <s v="0113918_002"/>
    <s v="31V"/>
    <s v="NL001131849B01"/>
    <n v="2"/>
    <n v="0"/>
    <n v="66.19"/>
    <s v="N"/>
    <s v="Peter Appel Transport B.V."/>
    <n v="36622"/>
    <d v="2023-05-30T00:00:00"/>
    <s v="11:34:00"/>
    <n v="0"/>
    <x v="1"/>
    <x v="21"/>
    <n v="5"/>
    <x v="2"/>
    <n v="1"/>
    <n v="2.4"/>
    <x v="2"/>
    <n v="66.19"/>
    <n v="0"/>
    <n v="66.19"/>
  </r>
  <r>
    <s v="COLGATE 3800 DEB."/>
    <s v="Colgate-Palmolive Nederland BV"/>
    <s v="101t"/>
    <n v="101090982715"/>
    <n v="101030168358"/>
    <n v="930"/>
    <s v="Inv Booked"/>
    <s v="2480016293"/>
    <s v="Verkoop"/>
    <n v="170"/>
    <s v="Transport drops zone"/>
    <s v="9 - verwerkt"/>
    <n v="0"/>
    <m/>
    <d v="2023-05-30T00:00:00"/>
    <s v="DROP"/>
    <s v="0001010909827150113709_002"/>
    <m/>
    <m/>
    <m/>
    <s v="EUR"/>
    <n v="57.75"/>
    <s v="EUR"/>
    <n v="57.75"/>
    <s v="EUR"/>
    <n v="57.75"/>
    <n v="57.75"/>
    <n v="0"/>
    <s v="N"/>
    <n v="1223000529"/>
    <d v="2023-06-15T00:00:00"/>
    <m/>
    <d v="2023-05-30T00:00:00"/>
    <s v="00:00"/>
    <s v="23:59"/>
    <d v="2023-05-30T00:00:00"/>
    <s v="07:00"/>
    <s v="07:00"/>
    <n v="7.2"/>
    <s v="ce"/>
    <n v="3663"/>
    <n v="7.2"/>
    <n v="4"/>
    <s v="Kuehne+Nagel Tiel 3 Standpl"/>
    <s v="De Diepert 5"/>
    <s v="Tiel"/>
    <s v="4004 MA"/>
    <s v="NL"/>
    <x v="40"/>
    <s v="Doornhoek 4050"/>
    <x v="20"/>
    <s v="5465TD"/>
    <s v="NL"/>
    <s v="2480016293"/>
    <s v="0113709_002"/>
    <s v="31V"/>
    <s v="NL001131849B01"/>
    <n v="2"/>
    <n v="0"/>
    <n v="57.75"/>
    <s v="N"/>
    <s v="Peter Appel Transport B.V."/>
    <n v="36622"/>
    <d v="2023-05-30T00:00:00"/>
    <s v="08:46:00"/>
    <n v="0"/>
    <x v="1"/>
    <x v="21"/>
    <n v="5"/>
    <x v="18"/>
    <n v="0"/>
    <s v=""/>
    <x v="3"/>
    <s v=""/>
    <n v="0"/>
    <s v=""/>
  </r>
  <r>
    <s v="COLGATE 3800 DEB."/>
    <s v="Colgate-Palmolive Nederland BV"/>
    <s v="101t"/>
    <n v="101090983149"/>
    <n v="101030168331"/>
    <n v="930"/>
    <s v="Inv Booked"/>
    <s v="2480016257"/>
    <s v="Verkoop"/>
    <n v="170"/>
    <s v="Transport drops zone"/>
    <s v="9 - verwerkt"/>
    <n v="0"/>
    <m/>
    <d v="2023-05-30T00:00:00"/>
    <s v="DROP"/>
    <s v="0001010909831490113907_002"/>
    <m/>
    <m/>
    <m/>
    <s v="EUR"/>
    <n v="267.62"/>
    <s v="EUR"/>
    <n v="267.62"/>
    <s v="EUR"/>
    <n v="267.62"/>
    <n v="267.62"/>
    <n v="0"/>
    <s v="N"/>
    <n v="1223000529"/>
    <d v="2023-06-15T00:00:00"/>
    <m/>
    <d v="2023-05-30T00:00:00"/>
    <s v="00:00"/>
    <s v="23:59"/>
    <d v="2023-05-30T00:00:00"/>
    <s v="09:00"/>
    <s v="10:00"/>
    <n v="21.6"/>
    <s v="ce"/>
    <n v="17671"/>
    <n v="21.6"/>
    <n v="37"/>
    <s v="Kuehne+Nagel Tiel 3 Standpl"/>
    <s v="De Diepert 5"/>
    <s v="Tiel"/>
    <s v="4004 MA"/>
    <s v="NL"/>
    <x v="1"/>
    <s v="Perenmarkt 15"/>
    <x v="2"/>
    <s v="1681PG"/>
    <s v="NL"/>
    <s v="2480016257"/>
    <s v="0113907_002"/>
    <s v="31V"/>
    <s v="NL001131849B01"/>
    <n v="2"/>
    <n v="0"/>
    <n v="267.62"/>
    <s v="N"/>
    <s v="Peter Appel Transport B.V."/>
    <n v="36622"/>
    <d v="2023-05-30T00:00:00"/>
    <s v="10:59:00"/>
    <n v="0"/>
    <x v="1"/>
    <x v="21"/>
    <n v="5"/>
    <x v="2"/>
    <n v="1"/>
    <n v="21.6"/>
    <x v="1"/>
    <n v="267.62"/>
    <n v="0"/>
    <n v="267.62"/>
  </r>
  <r>
    <s v="COLGATE 3800 DEB."/>
    <s v="Colgate-Palmolive Nederland BV"/>
    <s v="101t"/>
    <n v="101090983143"/>
    <n v="101030168332"/>
    <n v="930"/>
    <s v="Inv Booked"/>
    <s v="2480016262"/>
    <s v="Verkoop"/>
    <n v="170"/>
    <s v="Transport drops zone"/>
    <s v="9 - verwerkt"/>
    <n v="0"/>
    <m/>
    <d v="2023-05-30T00:00:00"/>
    <s v="DROP"/>
    <s v="0001010909831430113896_002"/>
    <m/>
    <m/>
    <m/>
    <s v="EUR"/>
    <n v="111.82"/>
    <s v="EUR"/>
    <n v="111.82"/>
    <s v="EUR"/>
    <n v="111.82"/>
    <n v="111.82"/>
    <n v="0"/>
    <s v="N"/>
    <n v="1223000529"/>
    <d v="2023-06-15T00:00:00"/>
    <m/>
    <d v="2023-05-30T00:00:00"/>
    <s v="00:00"/>
    <s v="23:59"/>
    <d v="2023-05-30T00:00:00"/>
    <s v="07:00"/>
    <s v="08:00"/>
    <n v="7.2"/>
    <s v="ce"/>
    <n v="6443"/>
    <n v="7.2"/>
    <n v="12"/>
    <s v="Kuehne+Nagel Tiel 3 Standpl"/>
    <s v="De Diepert 5"/>
    <s v="Tiel"/>
    <s v="4004 MA"/>
    <s v="NL"/>
    <x v="2"/>
    <s v="Pegasusweg 1"/>
    <x v="3"/>
    <s v="5015BZ"/>
    <s v="NL"/>
    <s v="2480016262"/>
    <s v="0113896_002"/>
    <s v="31V"/>
    <s v="NL001131849B01"/>
    <n v="2"/>
    <n v="0"/>
    <n v="111.82"/>
    <s v="N"/>
    <s v="Peter Appel Transport B.V."/>
    <n v="36622"/>
    <d v="2023-05-30T00:00:00"/>
    <s v="08:50:00"/>
    <n v="10"/>
    <x v="1"/>
    <x v="21"/>
    <n v="5"/>
    <x v="3"/>
    <n v="1"/>
    <n v="7.2"/>
    <x v="2"/>
    <n v="111.82"/>
    <n v="0"/>
    <n v="111.82"/>
  </r>
  <r>
    <s v="COLGATE 3800 DEB."/>
    <s v="Colgate-Palmolive Nederland BV"/>
    <s v="101t"/>
    <n v="101090983156"/>
    <n v="101030168333"/>
    <n v="930"/>
    <s v="Inv Booked"/>
    <s v="2480016267"/>
    <s v="Verkoop"/>
    <n v="170"/>
    <s v="Transport drops zone"/>
    <s v="9 - verwerkt"/>
    <n v="0"/>
    <m/>
    <d v="2023-05-30T00:00:00"/>
    <s v="DROP"/>
    <s v="0001010909831560113911_002"/>
    <m/>
    <m/>
    <m/>
    <s v="EUR"/>
    <n v="113.6"/>
    <s v="EUR"/>
    <n v="113.6"/>
    <s v="EUR"/>
    <n v="113.6"/>
    <n v="113.6"/>
    <n v="0"/>
    <s v="N"/>
    <n v="1223000529"/>
    <d v="2023-06-15T00:00:00"/>
    <m/>
    <d v="2023-05-30T00:00:00"/>
    <s v="00:00"/>
    <s v="23:59"/>
    <d v="2023-05-30T00:00:00"/>
    <s v="13:00"/>
    <s v="14:00"/>
    <n v="6.4"/>
    <s v="ce"/>
    <n v="5628"/>
    <n v="6.4"/>
    <n v="10"/>
    <s v="Kuehne+Nagel Tiel 3 Standpl"/>
    <s v="De Diepert 5"/>
    <s v="Tiel"/>
    <s v="4004 MA"/>
    <s v="NL"/>
    <x v="13"/>
    <s v="GALVANIWEG 1"/>
    <x v="16"/>
    <s v="8013 RG"/>
    <s v="NL"/>
    <s v="2480016267"/>
    <s v="0113911_002"/>
    <s v="31V"/>
    <s v="NL001131849B01"/>
    <n v="2"/>
    <n v="0"/>
    <n v="113.6"/>
    <s v="N"/>
    <s v="Peter Appel Transport B.V."/>
    <n v="36622"/>
    <d v="2023-05-30T00:00:00"/>
    <s v="15:27:00"/>
    <n v="0"/>
    <x v="1"/>
    <x v="21"/>
    <n v="5"/>
    <x v="14"/>
    <n v="1"/>
    <n v="6.4"/>
    <x v="2"/>
    <n v="113.6"/>
    <n v="0"/>
    <n v="113.6"/>
  </r>
  <r>
    <s v="COLGATE 3800 DEB."/>
    <s v="Colgate-Palmolive Nederland BV"/>
    <s v="101t"/>
    <n v="101090982803"/>
    <n v="101030168353"/>
    <n v="930"/>
    <s v="Inv Booked"/>
    <s v="2480016273"/>
    <s v="Verkoop"/>
    <n v="170"/>
    <s v="Transport drops zone"/>
    <s v="9 - verwerkt"/>
    <n v="0"/>
    <m/>
    <d v="2023-05-30T00:00:00"/>
    <s v="DROP"/>
    <s v="0001010909828030113732_008"/>
    <m/>
    <m/>
    <m/>
    <s v="EUR"/>
    <n v="28.67"/>
    <s v="EUR"/>
    <n v="28.67"/>
    <s v="EUR"/>
    <n v="28.67"/>
    <n v="28.67"/>
    <n v="0"/>
    <s v="N"/>
    <n v="1223000529"/>
    <d v="2023-06-15T00:00:00"/>
    <m/>
    <d v="2023-05-30T00:00:00"/>
    <s v="00:00"/>
    <s v="23:59"/>
    <d v="2023-05-30T00:00:00"/>
    <s v="09:00"/>
    <s v="12:00"/>
    <n v="0.8"/>
    <s v="ce"/>
    <n v="38"/>
    <n v="0.8"/>
    <n v="0"/>
    <s v="Kuehne+Nagel Tiel 3 Standpl"/>
    <s v="De Diepert 5"/>
    <s v="Tiel"/>
    <s v="4004 MA"/>
    <s v="NL"/>
    <x v="52"/>
    <s v="Leeuwenveldseweg 3F"/>
    <x v="43"/>
    <s v="1382 LV"/>
    <s v="NL"/>
    <s v="2480016273"/>
    <s v="0113732_008"/>
    <s v="31V"/>
    <s v="NL001131849B01"/>
    <n v="2"/>
    <n v="0"/>
    <n v="28.67"/>
    <s v="N"/>
    <s v="Peter Appel Transport B.V."/>
    <n v="36622"/>
    <d v="2023-05-30T00:00:00"/>
    <s v="12:00:00"/>
    <n v="0"/>
    <x v="1"/>
    <x v="21"/>
    <n v="5"/>
    <x v="13"/>
    <n v="1"/>
    <n v="0.8"/>
    <x v="0"/>
    <n v="28.67"/>
    <n v="0"/>
    <n v="28.67"/>
  </r>
  <r>
    <s v="COLGATE 3800 DEB."/>
    <s v="Colgate-Palmolive Nederland BV"/>
    <s v="101t"/>
    <n v="101090983392"/>
    <n v="101030168478"/>
    <n v="930"/>
    <s v="Inv Booked"/>
    <s v="2480017535"/>
    <s v="Verkoop"/>
    <n v="170"/>
    <s v="Transport drops zone"/>
    <s v="9 - verwerkt"/>
    <n v="0"/>
    <m/>
    <d v="2023-05-31T00:00:00"/>
    <s v="DROP"/>
    <s v="0001010909833920114030_003"/>
    <m/>
    <m/>
    <m/>
    <s v="EUR"/>
    <n v="166.48"/>
    <s v="EUR"/>
    <n v="166.48"/>
    <s v="EUR"/>
    <n v="166.48"/>
    <n v="166.48"/>
    <n v="0"/>
    <s v="N"/>
    <n v="1223000529"/>
    <d v="2023-06-15T00:00:00"/>
    <m/>
    <d v="2023-05-31T00:00:00"/>
    <s v="00:00"/>
    <s v="23:59"/>
    <d v="2023-05-31T00:00:00"/>
    <s v="12:00"/>
    <s v="17:00"/>
    <n v="8"/>
    <s v="ce"/>
    <n v="5217"/>
    <n v="8"/>
    <n v="7"/>
    <s v="Kuehne+Nagel Tiel 3 Standpl"/>
    <s v="De Diepert 5"/>
    <s v="Tiel"/>
    <s v="4004 MA"/>
    <s v="NL"/>
    <x v="21"/>
    <s v="Bloemakkers 4"/>
    <x v="22"/>
    <s v="9461GX"/>
    <s v="NL"/>
    <s v="2480017535"/>
    <s v="0114030_003"/>
    <s v="31V"/>
    <s v="NL001131849B01"/>
    <n v="2"/>
    <n v="0"/>
    <n v="166.48"/>
    <s v="N"/>
    <s v="Peter Appel Transport B.V."/>
    <n v="36622"/>
    <d v="2023-05-31T00:00:00"/>
    <s v="12:36:00"/>
    <n v="0"/>
    <x v="2"/>
    <x v="21"/>
    <n v="5"/>
    <x v="20"/>
    <n v="1"/>
    <n v="8.8000000000000007"/>
    <x v="3"/>
    <n v="183.13"/>
    <n v="0"/>
    <n v="183.13"/>
  </r>
  <r>
    <s v="COLGATE 3800 DEB."/>
    <s v="Colgate-Palmolive Nederland BV"/>
    <s v="101t"/>
    <n v="101090983405"/>
    <n v="101030168474"/>
    <n v="930"/>
    <s v="Inv Booked"/>
    <s v="2480017536"/>
    <s v="Verkoop"/>
    <n v="170"/>
    <s v="Transport drops zone"/>
    <s v="9 - verwerkt"/>
    <n v="0"/>
    <m/>
    <d v="2023-05-31T00:00:00"/>
    <s v="DROP"/>
    <s v="0001010909834050114043_002"/>
    <m/>
    <m/>
    <m/>
    <s v="EUR"/>
    <n v="83.04"/>
    <s v="EUR"/>
    <n v="83.04"/>
    <s v="EUR"/>
    <n v="83.04"/>
    <n v="83.04"/>
    <n v="0"/>
    <s v="N"/>
    <n v="1223000529"/>
    <d v="2023-06-15T00:00:00"/>
    <m/>
    <d v="2023-05-31T00:00:00"/>
    <s v="00:00"/>
    <s v="23:59"/>
    <d v="2023-05-31T00:00:00"/>
    <s v="14:00"/>
    <s v="14:00"/>
    <n v="12"/>
    <s v="ce"/>
    <n v="12353"/>
    <n v="12"/>
    <n v="24"/>
    <s v="Kuehne+Nagel Tiel 3 Standpl"/>
    <s v="De Diepert 5"/>
    <s v="Tiel"/>
    <s v="4004 MA"/>
    <s v="NL"/>
    <x v="14"/>
    <s v="Rood 24"/>
    <x v="17"/>
    <s v="6666LT"/>
    <s v="NL"/>
    <s v="2480017536"/>
    <s v="0114043_002"/>
    <s v="31V"/>
    <s v="NL001131849B01"/>
    <n v="2"/>
    <n v="0"/>
    <n v="83.04"/>
    <s v="N"/>
    <s v="Peter Appel Transport B.V."/>
    <n v="36622"/>
    <d v="2023-05-31T00:00:00"/>
    <s v="16:08:00"/>
    <n v="0"/>
    <x v="2"/>
    <x v="21"/>
    <n v="5"/>
    <x v="15"/>
    <n v="1"/>
    <n v="26.4"/>
    <x v="5"/>
    <n v="182.69"/>
    <n v="0"/>
    <n v="182.69"/>
  </r>
  <r>
    <s v="COLGATE 3800 DEB."/>
    <s v="Colgate-Palmolive Nederland BV"/>
    <s v="101t"/>
    <n v="101090983893"/>
    <n v="101030168463"/>
    <n v="930"/>
    <s v="Inv Booked"/>
    <s v="2480017540"/>
    <s v="Verkoop"/>
    <n v="170"/>
    <s v="Transport drops zone"/>
    <s v="9 - verwerkt"/>
    <n v="0"/>
    <m/>
    <d v="2023-05-31T00:00:00"/>
    <s v="DROP"/>
    <s v="0001010909838930113912_002"/>
    <m/>
    <m/>
    <m/>
    <s v="EUR"/>
    <n v="137.1"/>
    <s v="EUR"/>
    <n v="137.1"/>
    <s v="EUR"/>
    <n v="137.1"/>
    <n v="137.1"/>
    <n v="0"/>
    <s v="N"/>
    <n v="1223000529"/>
    <d v="2023-06-15T00:00:00"/>
    <m/>
    <d v="2023-05-31T00:00:00"/>
    <s v="00:00"/>
    <s v="23:59"/>
    <d v="2023-05-31T00:00:00"/>
    <s v="14:00"/>
    <s v="14:00"/>
    <n v="17.600000000000001"/>
    <s v="ce"/>
    <n v="9909"/>
    <n v="17.600000000000001"/>
    <n v="19"/>
    <s v="Kuehne+Nagel Tiel 3 Standpl"/>
    <s v="De Diepert 5"/>
    <s v="Tiel"/>
    <s v="4004 MA"/>
    <s v="NL"/>
    <x v="14"/>
    <s v="Rood 24"/>
    <x v="17"/>
    <s v="6666LT"/>
    <s v="NL"/>
    <s v="2480017540"/>
    <s v="0113912_002"/>
    <s v="31V"/>
    <s v="NL001131849B01"/>
    <n v="2"/>
    <n v="0"/>
    <n v="137.1"/>
    <s v="N"/>
    <s v="Peter Appel Transport B.V."/>
    <n v="36622"/>
    <d v="2023-05-31T00:00:00"/>
    <s v="15:09:00"/>
    <n v="5"/>
    <x v="2"/>
    <x v="21"/>
    <n v="5"/>
    <x v="15"/>
    <n v="1"/>
    <n v="20.8"/>
    <x v="5"/>
    <n v="162.03"/>
    <n v="0"/>
    <n v="162.03"/>
  </r>
  <r>
    <s v="COLGATE 3800 DEB."/>
    <s v="Colgate-Palmolive Nederland BV"/>
    <s v="101t"/>
    <n v="101090983680"/>
    <n v="101030168510"/>
    <n v="930"/>
    <s v="Inv Booked"/>
    <s v="2480018996"/>
    <s v="Verkoop"/>
    <n v="170"/>
    <s v="Transport drops zone"/>
    <s v="9 - verwerkt"/>
    <n v="0"/>
    <m/>
    <d v="2023-05-31T00:00:00"/>
    <s v="DROP"/>
    <s v="0001010909836800114159_002"/>
    <m/>
    <m/>
    <m/>
    <s v="EUR"/>
    <n v="51.3"/>
    <s v="EUR"/>
    <n v="51.3"/>
    <s v="EUR"/>
    <n v="51.3"/>
    <n v="51.3"/>
    <n v="0"/>
    <s v="N"/>
    <n v="1223000529"/>
    <d v="2023-06-15T00:00:00"/>
    <m/>
    <d v="2023-05-31T00:00:00"/>
    <s v="00:00"/>
    <s v="23:59"/>
    <d v="2023-05-31T00:00:00"/>
    <s v="07:00"/>
    <s v="14:00"/>
    <n v="1.6"/>
    <s v="ce"/>
    <n v="819"/>
    <n v="1.6"/>
    <n v="0"/>
    <s v="Kuehne+Nagel Tiel 3 Standpl"/>
    <s v="De Diepert 5"/>
    <s v="Tiel"/>
    <s v="4004 MA"/>
    <s v="NL"/>
    <x v="29"/>
    <s v="Opaalstraat 15"/>
    <x v="32"/>
    <s v="1812RH"/>
    <s v="NL"/>
    <s v="2480018996"/>
    <s v="0114159_002"/>
    <s v="31V"/>
    <s v="NL001131849B01"/>
    <n v="2"/>
    <n v="0"/>
    <n v="51.3"/>
    <s v="N"/>
    <s v="Peter Appel Transport B.V."/>
    <n v="36622"/>
    <d v="2023-05-31T00:00:00"/>
    <s v="10:16:00"/>
    <n v="0"/>
    <x v="2"/>
    <x v="21"/>
    <n v="5"/>
    <x v="28"/>
    <n v="1"/>
    <n v="1.6"/>
    <x v="3"/>
    <n v="51.3"/>
    <n v="0"/>
    <n v="51.3"/>
  </r>
  <r>
    <s v="COLGATE 3800 DEB."/>
    <s v="Colgate-Palmolive Nederland BV"/>
    <s v="101t"/>
    <n v="101090983741"/>
    <n v="101030168473"/>
    <n v="930"/>
    <s v="Inv Booked"/>
    <s v="2480017530"/>
    <s v="Verkoop"/>
    <n v="170"/>
    <s v="Transport drops zone"/>
    <s v="9 - verwerkt"/>
    <n v="0"/>
    <m/>
    <d v="2023-05-31T00:00:00"/>
    <s v="DROP"/>
    <s v="0001010909837410114225_002"/>
    <m/>
    <m/>
    <m/>
    <s v="EUR"/>
    <n v="276.92"/>
    <s v="EUR"/>
    <n v="276.92"/>
    <s v="EUR"/>
    <n v="276.92"/>
    <n v="276.92"/>
    <n v="0"/>
    <s v="N"/>
    <n v="1223000529"/>
    <d v="2023-06-15T00:00:00"/>
    <m/>
    <d v="2023-05-31T00:00:00"/>
    <s v="00:00"/>
    <s v="23:59"/>
    <d v="2023-05-31T00:00:00"/>
    <s v="06:00"/>
    <s v="06:00"/>
    <n v="18.399999999999999"/>
    <s v="ce"/>
    <n v="15251"/>
    <n v="18.399999999999999"/>
    <n v="33"/>
    <s v="Kuehne+Nagel Tiel 3 Standpl"/>
    <s v="De Diepert 5"/>
    <s v="Tiel"/>
    <s v="4004 MA"/>
    <s v="NL"/>
    <x v="1"/>
    <s v="Fahrenheitweg 1"/>
    <x v="1"/>
    <s v="6101WR"/>
    <s v="NL"/>
    <s v="2480017530"/>
    <s v="0114225_002"/>
    <s v="31V"/>
    <s v="NL001131849B01"/>
    <n v="2"/>
    <n v="0"/>
    <n v="276.92"/>
    <s v="N"/>
    <s v="Peter Appel Transport B.V."/>
    <n v="36622"/>
    <d v="2023-05-31T00:00:00"/>
    <s v="06:56:00"/>
    <n v="0"/>
    <x v="2"/>
    <x v="21"/>
    <n v="5"/>
    <x v="1"/>
    <n v="1"/>
    <n v="18.399999999999999"/>
    <x v="1"/>
    <n v="276.92"/>
    <n v="0"/>
    <n v="276.92"/>
  </r>
  <r>
    <s v="COLGATE 3800 DEB."/>
    <s v="Colgate-Palmolive Nederland BV"/>
    <s v="101t"/>
    <n v="101090983406"/>
    <n v="101030168475"/>
    <n v="930"/>
    <s v="Inv Booked"/>
    <s v="2480017537"/>
    <s v="Verkoop"/>
    <n v="170"/>
    <s v="Transport drops zone"/>
    <s v="9 - verwerkt"/>
    <n v="0"/>
    <m/>
    <d v="2023-05-31T00:00:00"/>
    <s v="DROP"/>
    <s v="0001010909834060114044_002"/>
    <m/>
    <m/>
    <m/>
    <s v="EUR"/>
    <n v="71.069999999999993"/>
    <s v="EUR"/>
    <n v="71.069999999999993"/>
    <s v="EUR"/>
    <n v="71.069999999999993"/>
    <n v="71.069999999999993"/>
    <n v="0"/>
    <s v="N"/>
    <n v="1223000529"/>
    <d v="2023-06-15T00:00:00"/>
    <m/>
    <d v="2023-05-31T00:00:00"/>
    <s v="00:00"/>
    <s v="23:59"/>
    <d v="2023-05-31T00:00:00"/>
    <s v="15:00"/>
    <s v="15:00"/>
    <n v="3.2"/>
    <s v="ce"/>
    <n v="2745"/>
    <n v="3.2"/>
    <n v="4"/>
    <s v="Kuehne+Nagel Tiel 3 Standpl"/>
    <s v="De Diepert 5"/>
    <s v="Tiel"/>
    <s v="4004 MA"/>
    <s v="NL"/>
    <x v="25"/>
    <s v="Hollandweg 30"/>
    <x v="4"/>
    <s v="2665 MT"/>
    <s v="NL"/>
    <s v="2480017537"/>
    <s v="0114044_002"/>
    <s v="31V"/>
    <s v="NL001131849B01"/>
    <n v="2"/>
    <n v="0"/>
    <n v="71.069999999999993"/>
    <s v="N"/>
    <s v="Peter Appel Transport B.V."/>
    <n v="36622"/>
    <d v="2023-05-31T00:00:00"/>
    <s v="16:10:00"/>
    <n v="5"/>
    <x v="2"/>
    <x v="21"/>
    <n v="5"/>
    <x v="4"/>
    <n v="1"/>
    <n v="3.2"/>
    <x v="0"/>
    <n v="71.069999999999993"/>
    <n v="0"/>
    <n v="71.069999999999993"/>
  </r>
  <r>
    <s v="COLGATE 3800 DEB."/>
    <s v="Colgate-Palmolive Nederland BV"/>
    <s v="101t"/>
    <n v="101090983736"/>
    <n v="101030168476"/>
    <n v="930"/>
    <s v="Inv Booked"/>
    <s v="2480017538"/>
    <s v="Verkoop"/>
    <n v="190"/>
    <s v="Transport Zone ritpr"/>
    <s v="9 - verwerkt"/>
    <n v="0"/>
    <m/>
    <d v="2023-05-31T00:00:00"/>
    <s v="DROP"/>
    <s v="0001010909837360114224_002"/>
    <m/>
    <m/>
    <m/>
    <s v="EUR"/>
    <n v="206.22"/>
    <s v="EUR"/>
    <n v="206.22"/>
    <s v="EUR"/>
    <n v="206.22"/>
    <n v="206.22"/>
    <n v="0"/>
    <s v="N"/>
    <n v="1223000529"/>
    <d v="2023-06-15T00:00:00"/>
    <m/>
    <d v="2023-05-31T00:00:00"/>
    <s v="00:00"/>
    <s v="23:59"/>
    <d v="2023-05-31T00:00:00"/>
    <s v="01:00"/>
    <s v="02:00"/>
    <n v="22.4"/>
    <s v="ce"/>
    <n v="17125"/>
    <n v="22.4"/>
    <n v="35"/>
    <s v="Kuehne+Nagel Tiel 3 Standpl"/>
    <s v="De Diepert 5"/>
    <s v="Tiel"/>
    <s v="4004 MA"/>
    <s v="NL"/>
    <x v="24"/>
    <s v="Ravenswade 14"/>
    <x v="26"/>
    <s v="3439 LD"/>
    <s v="NL"/>
    <s v="2480017538"/>
    <s v="0114224_002"/>
    <s v="31V"/>
    <s v="NL001131849B01"/>
    <n v="2"/>
    <n v="0"/>
    <n v="206.22"/>
    <s v="N"/>
    <s v="Peter Appel Transport B.V."/>
    <n v="36624"/>
    <d v="2023-05-31T00:00:00"/>
    <s v="02:07:00"/>
    <n v="0"/>
    <x v="2"/>
    <x v="21"/>
    <n v="5"/>
    <x v="22"/>
    <n v="1"/>
    <n v="23.2"/>
    <x v="7"/>
    <n v="213.58"/>
    <n v="0"/>
    <n v="213.58"/>
  </r>
  <r>
    <s v="COLGATE 3800 DEB."/>
    <s v="Colgate-Palmolive Nederland BV"/>
    <s v="101t"/>
    <n v="101090983394"/>
    <n v="101030168477"/>
    <n v="930"/>
    <s v="Inv Booked"/>
    <s v="2480017532"/>
    <s v="Verkoop"/>
    <n v="170"/>
    <s v="Transport drops zone"/>
    <s v="9 - verwerkt"/>
    <n v="0"/>
    <m/>
    <d v="2023-05-31T00:00:00"/>
    <s v="DROP"/>
    <s v="0001010909833940114033_002"/>
    <m/>
    <m/>
    <m/>
    <s v="EUR"/>
    <n v="277.47000000000003"/>
    <s v="EUR"/>
    <n v="277.47000000000003"/>
    <s v="EUR"/>
    <n v="277.47000000000003"/>
    <n v="277.47000000000003"/>
    <n v="0"/>
    <s v="N"/>
    <n v="1223000529"/>
    <d v="2023-06-15T00:00:00"/>
    <m/>
    <d v="2023-05-31T00:00:00"/>
    <s v="00:00"/>
    <s v="23:59"/>
    <d v="2023-05-31T00:00:00"/>
    <s v="09:00"/>
    <s v="09:00"/>
    <n v="23.2"/>
    <s v="ce"/>
    <n v="17107"/>
    <n v="23.2"/>
    <n v="37"/>
    <s v="Kuehne+Nagel Tiel 3 Standpl"/>
    <s v="De Diepert 5"/>
    <s v="Tiel"/>
    <s v="4004 MA"/>
    <s v="NL"/>
    <x v="1"/>
    <s v="Perenmarkt 15"/>
    <x v="2"/>
    <s v="1681PG"/>
    <s v="NL"/>
    <s v="2480017532"/>
    <s v="0114033_002"/>
    <s v="31V"/>
    <s v="NL001131849B01"/>
    <n v="2"/>
    <n v="0"/>
    <n v="277.47000000000003"/>
    <s v="N"/>
    <s v="Peter Appel Transport B.V."/>
    <n v="36622"/>
    <d v="2023-05-31T00:00:00"/>
    <s v="12:18:00"/>
    <n v="0"/>
    <x v="2"/>
    <x v="21"/>
    <n v="5"/>
    <x v="2"/>
    <n v="1"/>
    <n v="23.2"/>
    <x v="1"/>
    <n v="277.47000000000003"/>
    <n v="0"/>
    <n v="277.47000000000003"/>
  </r>
  <r>
    <s v="COLGATE 3800 DEB."/>
    <s v="Colgate-Palmolive Nederland BV"/>
    <s v="101t"/>
    <n v="101090983405"/>
    <n v="101030168479"/>
    <n v="930"/>
    <s v="Inv Booked"/>
    <s v="2480017543"/>
    <s v="Verkoop"/>
    <n v="170"/>
    <s v="Transport drops zone"/>
    <s v="9 - verwerkt"/>
    <n v="0"/>
    <m/>
    <d v="2023-05-31T00:00:00"/>
    <s v="DROP"/>
    <s v="0001010909834050114043_002"/>
    <m/>
    <m/>
    <m/>
    <s v="EUR"/>
    <n v="99.65"/>
    <s v="EUR"/>
    <n v="99.65"/>
    <s v="EUR"/>
    <n v="99.65"/>
    <n v="99.65"/>
    <n v="0"/>
    <s v="N"/>
    <n v="1223000529"/>
    <d v="2023-06-15T00:00:00"/>
    <m/>
    <d v="2023-05-31T00:00:00"/>
    <s v="00:00"/>
    <s v="23:59"/>
    <d v="2023-05-31T00:00:00"/>
    <s v="14:00"/>
    <s v="14:00"/>
    <n v="14.4"/>
    <s v="ce"/>
    <n v="9544"/>
    <n v="14.4"/>
    <n v="15"/>
    <s v="Kuehne+Nagel Tiel 3 Standpl"/>
    <s v="De Diepert 5"/>
    <s v="Tiel"/>
    <s v="4004 MA"/>
    <s v="NL"/>
    <x v="14"/>
    <s v="Rood 24"/>
    <x v="17"/>
    <s v="6666LT"/>
    <s v="NL"/>
    <s v="2480017543"/>
    <s v="0114043_002"/>
    <s v="31V"/>
    <s v="NL001131849B01"/>
    <n v="2"/>
    <n v="0"/>
    <n v="99.65"/>
    <s v="N"/>
    <s v="Peter Appel Transport B.V."/>
    <n v="36622"/>
    <d v="2023-05-31T00:00:00"/>
    <s v="16:08:00"/>
    <n v="32"/>
    <x v="2"/>
    <x v="21"/>
    <n v="5"/>
    <x v="15"/>
    <n v="0"/>
    <s v=""/>
    <x v="5"/>
    <s v=""/>
    <n v="0"/>
    <s v=""/>
  </r>
  <r>
    <s v="COLGATE 3800 DEB."/>
    <s v="Colgate-Palmolive Nederland BV"/>
    <s v="101t"/>
    <n v="101090983395"/>
    <n v="101030168480"/>
    <n v="930"/>
    <s v="Inv Booked"/>
    <s v="2480017542"/>
    <s v="Verkoop"/>
    <n v="170"/>
    <s v="Transport drops zone"/>
    <s v="9 - verwerkt"/>
    <n v="0"/>
    <m/>
    <d v="2023-05-31T00:00:00"/>
    <s v="DROP"/>
    <s v="0001010909833950114032_004"/>
    <m/>
    <m/>
    <m/>
    <s v="EUR"/>
    <n v="75.069999999999993"/>
    <s v="EUR"/>
    <n v="75.069999999999993"/>
    <s v="EUR"/>
    <n v="75.069999999999993"/>
    <n v="75.069999999999993"/>
    <n v="0"/>
    <s v="N"/>
    <n v="1223000529"/>
    <d v="2023-06-15T00:00:00"/>
    <m/>
    <d v="2023-05-31T00:00:00"/>
    <s v="00:00"/>
    <s v="23:59"/>
    <d v="2023-05-31T00:00:00"/>
    <s v="08:00"/>
    <s v="13:00"/>
    <n v="3.2"/>
    <s v="ce"/>
    <n v="1588"/>
    <n v="3.2"/>
    <n v="1"/>
    <s v="Kuehne+Nagel Tiel 3 Standpl"/>
    <s v="De Diepert 5"/>
    <s v="Tiel"/>
    <s v="4004 MA"/>
    <s v="NL"/>
    <x v="61"/>
    <s v="Nijverheidsweg 14"/>
    <x v="48"/>
    <s v="3251 LP"/>
    <s v="NL"/>
    <s v="2480017542"/>
    <s v="0114032_004"/>
    <s v="31V"/>
    <s v="NL001131849B01"/>
    <n v="2"/>
    <n v="0"/>
    <n v="75.069999999999993"/>
    <s v="N"/>
    <s v="Peter Appel Transport B.V."/>
    <n v="36622"/>
    <d v="2023-05-31T00:00:00"/>
    <s v="10:18:00"/>
    <n v="0"/>
    <x v="2"/>
    <x v="21"/>
    <n v="5"/>
    <x v="37"/>
    <n v="1"/>
    <n v="3.2"/>
    <x v="0"/>
    <n v="75.069999999999993"/>
    <n v="0"/>
    <n v="75.069999999999993"/>
  </r>
  <r>
    <s v="COLGATE 3800 DEB."/>
    <s v="Colgate-Palmolive Nederland BV"/>
    <s v="101t"/>
    <n v="101090983395"/>
    <n v="101030168481"/>
    <n v="930"/>
    <s v="Inv Booked"/>
    <s v="2480017541"/>
    <s v="Verkoop"/>
    <n v="170"/>
    <s v="Transport drops zone"/>
    <s v="9 - verwerkt"/>
    <n v="0"/>
    <m/>
    <d v="2023-05-31T00:00:00"/>
    <s v="DROP"/>
    <s v="0001010909833950114032_003"/>
    <m/>
    <m/>
    <m/>
    <s v="EUR"/>
    <n v="62.16"/>
    <s v="EUR"/>
    <n v="62.16"/>
    <s v="EUR"/>
    <n v="62.16"/>
    <n v="62.16"/>
    <n v="0"/>
    <s v="N"/>
    <n v="1223000529"/>
    <d v="2023-06-15T00:00:00"/>
    <m/>
    <d v="2023-05-31T00:00:00"/>
    <s v="00:00"/>
    <s v="23:59"/>
    <d v="2023-05-31T00:00:00"/>
    <s v="09:00"/>
    <s v="16:00"/>
    <n v="2.4"/>
    <s v="ce"/>
    <n v="528"/>
    <n v="2.4"/>
    <n v="3"/>
    <s v="Kuehne+Nagel Tiel 3 Standpl"/>
    <s v="De Diepert 5"/>
    <s v="Tiel"/>
    <s v="4004 MA"/>
    <s v="NL"/>
    <x v="102"/>
    <s v="INDUSTRIESTRAAT 17"/>
    <x v="69"/>
    <s v="2671CT"/>
    <s v="NL"/>
    <s v="2480017541"/>
    <s v="0114032_003"/>
    <s v="31V"/>
    <s v="NL001131849B01"/>
    <n v="2"/>
    <n v="0"/>
    <n v="62.16"/>
    <s v="N"/>
    <s v="Peter Appel Transport B.V."/>
    <n v="36622"/>
    <d v="2023-05-31T00:00:00"/>
    <s v="08:59:00"/>
    <n v="0"/>
    <x v="2"/>
    <x v="21"/>
    <n v="5"/>
    <x v="4"/>
    <n v="1"/>
    <n v="2.4"/>
    <x v="0"/>
    <n v="62.16"/>
    <n v="0"/>
    <n v="62.16"/>
  </r>
  <r>
    <s v="COLGATE 3800 DEB."/>
    <s v="Colgate-Palmolive Nederland BV"/>
    <s v="101t"/>
    <n v="101090983893"/>
    <n v="101030168482"/>
    <n v="930"/>
    <s v="Inv Booked"/>
    <s v="2480017539"/>
    <s v="Verkoop"/>
    <n v="170"/>
    <s v="Transport drops zone"/>
    <s v="9 - verwerkt"/>
    <n v="0"/>
    <m/>
    <d v="2023-05-31T00:00:00"/>
    <s v="DROP"/>
    <s v="0001010909838930113912_002"/>
    <m/>
    <m/>
    <m/>
    <s v="EUR"/>
    <n v="24.93"/>
    <s v="EUR"/>
    <n v="24.93"/>
    <s v="EUR"/>
    <n v="24.93"/>
    <n v="24.93"/>
    <n v="0"/>
    <s v="N"/>
    <n v="1223000529"/>
    <d v="2023-06-15T00:00:00"/>
    <m/>
    <d v="2023-05-31T00:00:00"/>
    <s v="00:00"/>
    <s v="23:59"/>
    <d v="2023-05-31T00:00:00"/>
    <s v="14:00"/>
    <s v="14:00"/>
    <n v="3.2"/>
    <s v="ce"/>
    <n v="499"/>
    <n v="3.2"/>
    <n v="3"/>
    <s v="Kuehne+Nagel Tiel 3 Standpl"/>
    <s v="De Diepert 5"/>
    <s v="Tiel"/>
    <s v="4004 MA"/>
    <s v="NL"/>
    <x v="14"/>
    <s v="Rood 24"/>
    <x v="17"/>
    <s v="6666LT"/>
    <s v="NL"/>
    <s v="2480017539"/>
    <s v="0113912_002"/>
    <s v="31V"/>
    <s v="NL001131849B01"/>
    <n v="2"/>
    <n v="0"/>
    <n v="24.93"/>
    <s v="N"/>
    <s v="Peter Appel Transport B.V."/>
    <n v="36622"/>
    <d v="2023-05-31T00:00:00"/>
    <s v="15:09:00"/>
    <n v="0"/>
    <x v="2"/>
    <x v="21"/>
    <n v="5"/>
    <x v="15"/>
    <n v="0"/>
    <s v=""/>
    <x v="5"/>
    <s v=""/>
    <n v="0"/>
    <s v=""/>
  </r>
  <r>
    <s v="COLGATE 3800 DEB."/>
    <s v="Colgate-Palmolive Nederland BV"/>
    <s v="101t"/>
    <n v="101090983401"/>
    <n v="101030168483"/>
    <n v="930"/>
    <s v="Inv Booked"/>
    <s v="2480017548"/>
    <s v="Verkoop"/>
    <n v="170"/>
    <s v="Transport drops zone"/>
    <s v="9 - verwerkt"/>
    <n v="0"/>
    <m/>
    <d v="2023-05-31T00:00:00"/>
    <s v="DROP"/>
    <s v="0001010909834010114039_002"/>
    <m/>
    <m/>
    <m/>
    <s v="EUR"/>
    <n v="110.72"/>
    <s v="EUR"/>
    <n v="110.72"/>
    <s v="EUR"/>
    <n v="110.72"/>
    <n v="110.72"/>
    <n v="0"/>
    <s v="Y"/>
    <n v="1223000529"/>
    <d v="2023-06-15T00:00:00"/>
    <m/>
    <d v="2023-05-31T00:00:00"/>
    <s v="00:00"/>
    <s v="23:59"/>
    <d v="2023-05-31T00:00:00"/>
    <s v="10:00"/>
    <s v="10:00"/>
    <n v="16.8"/>
    <s v="ce"/>
    <n v="11005"/>
    <n v="16"/>
    <n v="24"/>
    <s v="Kuehne+Nagel Tiel 3 Standpl"/>
    <s v="De Diepert 5"/>
    <s v="Tiel"/>
    <s v="4004 MA"/>
    <s v="NL"/>
    <x v="14"/>
    <s v="Rood 24"/>
    <x v="17"/>
    <s v="6666LT"/>
    <s v="NL"/>
    <s v="2480017548"/>
    <s v="0114039_002"/>
    <s v="31V"/>
    <s v="NL001131849B01"/>
    <n v="2"/>
    <n v="0"/>
    <n v="110.72"/>
    <s v="N"/>
    <s v="Peter Appel Transport B.V."/>
    <n v="36622"/>
    <d v="2023-05-31T00:00:00"/>
    <s v="11:50:00"/>
    <n v="50"/>
    <x v="2"/>
    <x v="21"/>
    <n v="5"/>
    <x v="15"/>
    <n v="1"/>
    <n v="26.4"/>
    <x v="5"/>
    <n v="182.69"/>
    <n v="0"/>
    <n v="182.69"/>
  </r>
  <r>
    <s v="COLGATE 3800 DEB."/>
    <s v="Colgate-Palmolive Nederland BV"/>
    <s v="101t"/>
    <n v="101090983743"/>
    <n v="101030168470"/>
    <n v="930"/>
    <s v="Inv Booked"/>
    <s v="2480017529"/>
    <s v="Verkoop"/>
    <n v="170"/>
    <s v="Transport drops zone"/>
    <s v="9 - verwerkt"/>
    <n v="0"/>
    <m/>
    <d v="2023-05-31T00:00:00"/>
    <s v="DROP"/>
    <s v="0001010909837430114227_002"/>
    <m/>
    <m/>
    <m/>
    <s v="EUR"/>
    <n v="290.2"/>
    <s v="EUR"/>
    <n v="290.2"/>
    <s v="EUR"/>
    <n v="290.2"/>
    <n v="290.2"/>
    <n v="0"/>
    <s v="N"/>
    <n v="1223000529"/>
    <d v="2023-06-15T00:00:00"/>
    <m/>
    <d v="2023-05-31T00:00:00"/>
    <s v="00:00"/>
    <s v="23:59"/>
    <d v="2023-05-31T00:00:00"/>
    <s v="07:00"/>
    <s v="07:00"/>
    <n v="20"/>
    <s v="ce"/>
    <n v="23167"/>
    <n v="20"/>
    <n v="38"/>
    <s v="Kuehne+Nagel Tiel 3 Standpl"/>
    <s v="De Diepert 5"/>
    <s v="Tiel"/>
    <s v="4004 MA"/>
    <s v="NL"/>
    <x v="1"/>
    <s v="Fahrenheitweg 1"/>
    <x v="1"/>
    <s v="6101WR"/>
    <s v="NL"/>
    <s v="2480017529"/>
    <s v="0114227_002"/>
    <s v="31V"/>
    <s v="NL001131849B01"/>
    <n v="2"/>
    <n v="0"/>
    <n v="290.2"/>
    <s v="N"/>
    <s v="Peter Appel Transport B.V."/>
    <n v="36622"/>
    <d v="2023-05-31T00:00:00"/>
    <s v="10:52:00"/>
    <n v="0"/>
    <x v="2"/>
    <x v="21"/>
    <n v="5"/>
    <x v="1"/>
    <n v="1"/>
    <n v="20"/>
    <x v="1"/>
    <n v="290.2"/>
    <n v="0"/>
    <n v="290.2"/>
  </r>
  <r>
    <s v="COLGATE 3800 DEB."/>
    <s v="Colgate-Palmolive Nederland BV"/>
    <s v="101t"/>
    <n v="101090983742"/>
    <n v="101030168471"/>
    <n v="930"/>
    <s v="Inv Booked"/>
    <s v="2480017528"/>
    <s v="Verkoop"/>
    <n v="170"/>
    <s v="Transport drops zone"/>
    <s v="9 - verwerkt"/>
    <n v="0"/>
    <m/>
    <d v="2023-05-31T00:00:00"/>
    <s v="DROP"/>
    <s v="0001010909837420114231_004"/>
    <m/>
    <m/>
    <m/>
    <s v="EUR"/>
    <n v="27.26"/>
    <s v="EUR"/>
    <n v="27.26"/>
    <s v="EUR"/>
    <n v="27.26"/>
    <n v="27.26"/>
    <n v="0"/>
    <s v="N"/>
    <n v="1223000529"/>
    <d v="2023-06-15T00:00:00"/>
    <m/>
    <d v="2023-05-31T00:00:00"/>
    <s v="00:00"/>
    <s v="23:59"/>
    <d v="2023-05-31T00:00:00"/>
    <s v="08:00"/>
    <s v="16:00"/>
    <n v="0.8"/>
    <s v="ce"/>
    <n v="26"/>
    <n v="0.8"/>
    <n v="0"/>
    <s v="Kuehne+Nagel Tiel 3 Standpl"/>
    <s v="De Diepert 5"/>
    <s v="Tiel"/>
    <s v="4004 MA"/>
    <s v="NL"/>
    <x v="63"/>
    <s v="Laarakkerweg 5"/>
    <x v="49"/>
    <s v="5061JR"/>
    <s v="NL"/>
    <s v="2480017528"/>
    <s v="0114231_004"/>
    <s v="31V"/>
    <s v="NL001131849B01"/>
    <n v="2"/>
    <n v="0"/>
    <n v="27.26"/>
    <s v="N"/>
    <s v="Peter Appel Transport B.V."/>
    <n v="36622"/>
    <d v="2023-05-31T00:00:00"/>
    <s v="10:31:00"/>
    <n v="0"/>
    <x v="2"/>
    <x v="21"/>
    <n v="5"/>
    <x v="3"/>
    <n v="1"/>
    <n v="0.8"/>
    <x v="6"/>
    <n v="27.26"/>
    <n v="0"/>
    <n v="27.26"/>
  </r>
  <r>
    <s v="COLGATE 3800 DEB."/>
    <s v="Colgate-Palmolive Nederland BV"/>
    <s v="101t"/>
    <n v="101090983395"/>
    <n v="101030168472"/>
    <n v="930"/>
    <s v="Inv Booked"/>
    <s v="2480017534"/>
    <s v="Verkoop"/>
    <n v="170"/>
    <s v="Transport drops zone"/>
    <s v="9 - verwerkt"/>
    <n v="0"/>
    <m/>
    <d v="2023-05-31T00:00:00"/>
    <s v="DROP"/>
    <s v="0001010909833950114032_002"/>
    <m/>
    <m/>
    <m/>
    <s v="EUR"/>
    <n v="98.62"/>
    <s v="EUR"/>
    <n v="98.62"/>
    <s v="EUR"/>
    <n v="98.62"/>
    <n v="98.62"/>
    <n v="0"/>
    <s v="N"/>
    <n v="1223000529"/>
    <d v="2023-06-15T00:00:00"/>
    <m/>
    <d v="2023-05-31T00:00:00"/>
    <s v="00:00"/>
    <s v="23:59"/>
    <d v="2023-05-31T00:00:00"/>
    <s v="07:00"/>
    <s v="07:00"/>
    <n v="5.6"/>
    <s v="ce"/>
    <n v="2517"/>
    <n v="5.6"/>
    <n v="3"/>
    <s v="Kuehne+Nagel Tiel 3 Standpl"/>
    <s v="De Diepert 5"/>
    <s v="Tiel"/>
    <s v="4004 MA"/>
    <s v="NL"/>
    <x v="18"/>
    <s v="HOLLANDWEG 30"/>
    <x v="4"/>
    <s v="2665 MT"/>
    <s v="NL"/>
    <s v="2480017534"/>
    <s v="0114032_002"/>
    <s v="31V"/>
    <s v="NL001131849B01"/>
    <n v="2"/>
    <n v="0"/>
    <n v="98.62"/>
    <s v="N"/>
    <s v="Peter Appel Transport B.V."/>
    <n v="36622"/>
    <d v="2023-05-31T00:00:00"/>
    <s v="07:51:00"/>
    <n v="0"/>
    <x v="2"/>
    <x v="21"/>
    <n v="5"/>
    <x v="4"/>
    <n v="1"/>
    <n v="5.6"/>
    <x v="0"/>
    <n v="98.62"/>
    <n v="0"/>
    <n v="98.62"/>
  </r>
  <r>
    <s v="COLGATE 3800 DEB."/>
    <s v="Colgate-Palmolive Nederland BV"/>
    <s v="101t"/>
    <n v="101090983736"/>
    <n v="101030168465"/>
    <n v="930"/>
    <s v="Inv Booked"/>
    <s v="0240121340"/>
    <s v="Verkoop"/>
    <n v="190"/>
    <s v="Transport Zone ritpr"/>
    <s v="9 - verwerkt"/>
    <n v="0"/>
    <m/>
    <d v="2023-05-31T00:00:00"/>
    <s v="DROP"/>
    <s v="0001010909837360114224_002"/>
    <m/>
    <m/>
    <m/>
    <s v="EUR"/>
    <n v="7.36"/>
    <s v="EUR"/>
    <n v="7.36"/>
    <s v="EUR"/>
    <n v="7.36"/>
    <n v="7.36"/>
    <n v="0"/>
    <s v="N"/>
    <n v="1223000529"/>
    <d v="2023-06-15T00:00:00"/>
    <m/>
    <d v="2023-05-31T00:00:00"/>
    <s v="00:00"/>
    <s v="23:59"/>
    <d v="2023-05-31T00:00:00"/>
    <s v="01:00"/>
    <s v="02:00"/>
    <n v="0.8"/>
    <s v="ce"/>
    <n v="342"/>
    <n v="0.8"/>
    <n v="0"/>
    <s v="Kuehne+Nagel Tiel 3 Standpl"/>
    <s v="De Diepert 5"/>
    <s v="Tiel"/>
    <s v="4004 MA"/>
    <s v="NL"/>
    <x v="55"/>
    <s v="Ravenswade 14"/>
    <x v="26"/>
    <s v="3439 LD"/>
    <s v="NL"/>
    <s v="0240121340"/>
    <s v="0114224_002"/>
    <s v="31V"/>
    <s v="NL001131849B01"/>
    <n v="2"/>
    <n v="0"/>
    <n v="7.36"/>
    <s v="N"/>
    <s v="Peter Appel Transport B.V."/>
    <n v="36624"/>
    <d v="2023-05-31T00:00:00"/>
    <s v="02:07:00"/>
    <n v="0"/>
    <x v="2"/>
    <x v="21"/>
    <n v="5"/>
    <x v="22"/>
    <n v="0"/>
    <s v=""/>
    <x v="7"/>
    <s v=""/>
    <n v="0"/>
    <s v=""/>
  </r>
  <r>
    <s v="COLGATE 3800 DEB."/>
    <s v="Colgate-Palmolive Nederland BV"/>
    <s v="101t"/>
    <n v="101090983401"/>
    <n v="101030168466"/>
    <n v="930"/>
    <s v="Inv Booked"/>
    <s v="0240121339"/>
    <s v="Verkoop"/>
    <n v="170"/>
    <s v="Transport drops zone"/>
    <s v="9 - verwerkt"/>
    <n v="0"/>
    <m/>
    <d v="2023-05-31T00:00:00"/>
    <s v="DROP"/>
    <s v="0001010909834010114039_002"/>
    <m/>
    <m/>
    <m/>
    <s v="EUR"/>
    <n v="71.97"/>
    <s v="EUR"/>
    <n v="71.97"/>
    <s v="EUR"/>
    <n v="71.97"/>
    <n v="71.97"/>
    <n v="0"/>
    <s v="Y"/>
    <n v="1223000529"/>
    <d v="2023-06-15T00:00:00"/>
    <m/>
    <d v="2023-05-31T00:00:00"/>
    <s v="00:00"/>
    <s v="23:59"/>
    <d v="2023-05-31T00:00:00"/>
    <s v="10:00"/>
    <s v="10:00"/>
    <n v="10.4"/>
    <s v="ce"/>
    <n v="11418"/>
    <n v="10.4"/>
    <n v="18"/>
    <s v="Kuehne+Nagel Tiel 3 Standpl"/>
    <s v="De Diepert 5"/>
    <s v="Tiel"/>
    <s v="4004 MA"/>
    <s v="NL"/>
    <x v="23"/>
    <s v="Rood 24"/>
    <x v="17"/>
    <s v="6666 LT"/>
    <s v="NL"/>
    <s v="0240121339"/>
    <s v="0114039_002"/>
    <s v="31V"/>
    <s v="NL001131849B01"/>
    <n v="2"/>
    <n v="0"/>
    <n v="71.97"/>
    <s v="N"/>
    <s v="Peter Appel Transport B.V."/>
    <n v="36622"/>
    <d v="2023-05-31T00:00:00"/>
    <s v="11:50:00"/>
    <n v="0"/>
    <x v="2"/>
    <x v="21"/>
    <n v="5"/>
    <x v="15"/>
    <n v="0"/>
    <s v=""/>
    <x v="5"/>
    <s v=""/>
    <n v="0"/>
    <s v=""/>
  </r>
  <r>
    <s v="COLGATE 3800 DEB."/>
    <s v="Colgate-Palmolive Nederland BV"/>
    <s v="101t"/>
    <n v="101090983392"/>
    <n v="101030168467"/>
    <n v="930"/>
    <s v="Inv Booked"/>
    <s v="2480017527"/>
    <s v="Verkoop"/>
    <n v="170"/>
    <s v="Transport drops zone"/>
    <s v="9 - verwerkt"/>
    <n v="0"/>
    <m/>
    <d v="2023-05-31T00:00:00"/>
    <s v="DROP"/>
    <s v="0001010909833920114030_003"/>
    <m/>
    <m/>
    <m/>
    <s v="EUR"/>
    <n v="16.649999999999999"/>
    <s v="EUR"/>
    <n v="16.649999999999999"/>
    <s v="EUR"/>
    <n v="16.649999999999999"/>
    <n v="16.649999999999999"/>
    <n v="0"/>
    <s v="N"/>
    <n v="1223000529"/>
    <d v="2023-06-15T00:00:00"/>
    <m/>
    <d v="2023-05-31T00:00:00"/>
    <s v="00:00"/>
    <s v="23:59"/>
    <d v="2023-05-31T00:00:00"/>
    <s v="12:00"/>
    <s v="17:00"/>
    <n v="0.8"/>
    <s v="ce"/>
    <n v="265"/>
    <n v="0.8"/>
    <n v="0"/>
    <s v="Kuehne+Nagel Tiel 3 Standpl"/>
    <s v="De Diepert 5"/>
    <s v="Tiel"/>
    <s v="4004 MA"/>
    <s v="NL"/>
    <x v="21"/>
    <s v="Bloemakkers 4"/>
    <x v="22"/>
    <s v="9461GX"/>
    <s v="NL"/>
    <s v="2480017527"/>
    <s v="0114030_003"/>
    <s v="31V"/>
    <s v="NL001131849B01"/>
    <n v="2"/>
    <n v="0"/>
    <n v="16.649999999999999"/>
    <s v="N"/>
    <s v="Peter Appel Transport B.V."/>
    <n v="36622"/>
    <d v="2023-05-31T00:00:00"/>
    <s v="12:36:00"/>
    <n v="0"/>
    <x v="2"/>
    <x v="21"/>
    <n v="5"/>
    <x v="20"/>
    <n v="0"/>
    <s v=""/>
    <x v="3"/>
    <s v=""/>
    <n v="0"/>
    <s v=""/>
  </r>
  <r>
    <s v="COLGATE 3800 DEB."/>
    <s v="Colgate-Palmolive Nederland BV"/>
    <s v="101t"/>
    <n v="101090983393"/>
    <n v="101030168468"/>
    <n v="930"/>
    <s v="Inv Booked"/>
    <s v="2480017531"/>
    <s v="Verkoop"/>
    <n v="170"/>
    <s v="Transport drops zone"/>
    <s v="9 - verwerkt"/>
    <n v="0"/>
    <m/>
    <d v="2023-05-31T00:00:00"/>
    <s v="DROP"/>
    <s v="0001010909833930114031_002"/>
    <m/>
    <m/>
    <m/>
    <s v="EUR"/>
    <n v="272.16000000000003"/>
    <s v="EUR"/>
    <n v="272.16000000000003"/>
    <s v="EUR"/>
    <n v="272.16000000000003"/>
    <n v="272.16000000000003"/>
    <n v="0"/>
    <s v="N"/>
    <n v="1223000529"/>
    <d v="2023-06-15T00:00:00"/>
    <m/>
    <d v="2023-05-31T00:00:00"/>
    <s v="00:00"/>
    <s v="23:59"/>
    <d v="2023-05-31T00:00:00"/>
    <s v="06:00"/>
    <s v="06:00"/>
    <n v="22.4"/>
    <s v="ce"/>
    <n v="20729"/>
    <n v="22.4"/>
    <n v="41"/>
    <s v="Kuehne+Nagel Tiel 3 Standpl"/>
    <s v="De Diepert 5"/>
    <s v="Tiel"/>
    <s v="4004 MA"/>
    <s v="NL"/>
    <x v="1"/>
    <s v="Perenmarkt 15"/>
    <x v="2"/>
    <s v="1681PG"/>
    <s v="NL"/>
    <s v="2480017531"/>
    <s v="0114031_002"/>
    <s v="31V"/>
    <s v="NL001131849B01"/>
    <n v="2"/>
    <n v="0"/>
    <n v="272.16000000000003"/>
    <s v="N"/>
    <s v="Peter Appel Transport B.V."/>
    <n v="36622"/>
    <d v="2023-05-31T00:00:00"/>
    <s v="06:57:00"/>
    <n v="0"/>
    <x v="2"/>
    <x v="21"/>
    <n v="5"/>
    <x v="2"/>
    <n v="1"/>
    <n v="22.4"/>
    <x v="1"/>
    <n v="272.16000000000003"/>
    <n v="0"/>
    <n v="272.16000000000003"/>
  </r>
  <r>
    <s v="COLGATE 3800 DEB."/>
    <s v="Colgate-Palmolive Nederland BV"/>
    <s v="101t"/>
    <n v="101090983744"/>
    <n v="101030168469"/>
    <n v="930"/>
    <s v="Inv Booked"/>
    <s v="2480017533"/>
    <s v="Verkoop"/>
    <n v="170"/>
    <s v="Transport drops zone"/>
    <s v="9 - verwerkt"/>
    <n v="0"/>
    <m/>
    <d v="2023-05-31T00:00:00"/>
    <s v="DROP"/>
    <s v="0001010909837440114233_002"/>
    <m/>
    <m/>
    <m/>
    <s v="EUR"/>
    <n v="27.26"/>
    <s v="EUR"/>
    <n v="27.26"/>
    <s v="EUR"/>
    <n v="27.26"/>
    <n v="27.26"/>
    <n v="0"/>
    <s v="N"/>
    <n v="1223000529"/>
    <d v="2023-06-15T00:00:00"/>
    <m/>
    <d v="2023-05-31T00:00:00"/>
    <s v="00:00"/>
    <s v="23:59"/>
    <d v="2023-05-31T00:00:00"/>
    <s v="08:00"/>
    <s v="16:00"/>
    <n v="0.8"/>
    <s v="ce"/>
    <n v="46"/>
    <n v="0.8"/>
    <n v="0"/>
    <s v="Kuehne+Nagel Tiel 3 Standpl"/>
    <s v="De Diepert 5"/>
    <s v="Tiel"/>
    <s v="4004 MA"/>
    <s v="NL"/>
    <x v="44"/>
    <s v="De Panoven 21"/>
    <x v="6"/>
    <s v="4191GW"/>
    <s v="NL"/>
    <s v="2480017533"/>
    <s v="0114233_002"/>
    <s v="31V"/>
    <s v="NL001131849B01"/>
    <n v="2"/>
    <n v="0"/>
    <n v="27.26"/>
    <s v="N"/>
    <s v="Peter Appel Transport B.V."/>
    <n v="36622"/>
    <d v="2023-05-31T00:00:00"/>
    <s v="09:08:00"/>
    <n v="0"/>
    <x v="2"/>
    <x v="21"/>
    <n v="5"/>
    <x v="6"/>
    <n v="1"/>
    <n v="0.8"/>
    <x v="6"/>
    <n v="27.26"/>
    <n v="0"/>
    <n v="27.26"/>
  </r>
  <r>
    <s v="COLGATE 3800 DEB."/>
    <s v="Colgate-Palmolive Nederland BV"/>
    <s v="101t"/>
    <n v="101090984910"/>
    <n v="101030168670"/>
    <n v="930"/>
    <s v="Inv Booked"/>
    <s v="2480020782"/>
    <s v="Verkoop"/>
    <n v="170"/>
    <s v="Transport drops zone"/>
    <s v="9 - verwerkt"/>
    <n v="0"/>
    <m/>
    <d v="2023-06-01T00:00:00"/>
    <s v="DROP"/>
    <s v="0001010909849100114925_002"/>
    <m/>
    <m/>
    <m/>
    <s v="EUR"/>
    <n v="20.38"/>
    <s v="EUR"/>
    <n v="20.38"/>
    <s v="EUR"/>
    <n v="20.38"/>
    <n v="20.38"/>
    <n v="0"/>
    <s v="N"/>
    <n v="1223000608"/>
    <d v="2023-07-13T00:00:00"/>
    <m/>
    <d v="2023-06-01T00:00:00"/>
    <s v="00:00"/>
    <s v="23:59"/>
    <d v="2023-06-01T00:00:00"/>
    <s v="20:00"/>
    <s v="21:00"/>
    <n v="3.2"/>
    <s v="ce"/>
    <n v="1938"/>
    <n v="3.2"/>
    <n v="3"/>
    <s v="Kuehne+Nagel Tiel 3 Standpl"/>
    <s v="De Diepert 5"/>
    <s v="Tiel"/>
    <s v="4004 MA"/>
    <s v="NL"/>
    <x v="2"/>
    <s v="Randweg 2"/>
    <x v="6"/>
    <s v="4191 NN"/>
    <s v="NL"/>
    <s v="2480020782"/>
    <s v="0114925_002"/>
    <s v="31V"/>
    <s v="NL001131849B01"/>
    <n v="2"/>
    <n v="0"/>
    <n v="20.38"/>
    <s v="N"/>
    <s v="Peter Appel Transport B.V."/>
    <n v="36622"/>
    <d v="2023-06-01T00:00:00"/>
    <s v="21:29:00"/>
    <n v="0"/>
    <x v="3"/>
    <x v="21"/>
    <n v="6"/>
    <x v="6"/>
    <n v="1"/>
    <n v="20.8"/>
    <x v="2"/>
    <n v="132.5"/>
    <n v="0"/>
    <n v="132.5"/>
  </r>
  <r>
    <s v="COLGATE 3800 DEB."/>
    <s v="Colgate-Palmolive Nederland BV"/>
    <s v="101t"/>
    <n v="101090984445"/>
    <n v="101030168534"/>
    <n v="930"/>
    <s v="Inv Booked"/>
    <s v="2480019071 REFUSED"/>
    <s v="Verkoop"/>
    <n v="170"/>
    <s v="Transport drops zone"/>
    <s v="9 - verwerkt"/>
    <n v="0"/>
    <m/>
    <d v="2023-06-01T00:00:00"/>
    <s v="DROP"/>
    <s v="0001010909844450114700_002"/>
    <m/>
    <m/>
    <m/>
    <s v="EUR"/>
    <n v="276.92"/>
    <s v="EUR"/>
    <n v="276.92"/>
    <s v="EUR"/>
    <n v="276.92"/>
    <n v="276.92"/>
    <n v="0"/>
    <s v="N"/>
    <n v="1223000608"/>
    <d v="2023-07-13T00:00:00"/>
    <m/>
    <d v="2023-06-01T00:00:00"/>
    <s v="00:00"/>
    <s v="23:59"/>
    <d v="2023-06-01T00:00:00"/>
    <s v="11:00"/>
    <s v="11:00"/>
    <n v="18.399999999999999"/>
    <s v="ce"/>
    <n v="18571"/>
    <n v="18.399999999999999"/>
    <n v="32"/>
    <s v="Kuehne+Nagel Tiel 3 Standpl"/>
    <s v="De Diepert 5"/>
    <s v="Tiel"/>
    <s v="4004 MA"/>
    <s v="NL"/>
    <x v="1"/>
    <s v="Fahrenheitweg 1"/>
    <x v="1"/>
    <s v="6101WR"/>
    <s v="NL"/>
    <s v="2480019071 REFUSED"/>
    <s v="0114700_002"/>
    <s v="31V"/>
    <s v="NL001131849B01"/>
    <n v="2"/>
    <n v="0"/>
    <n v="276.92"/>
    <s v="N"/>
    <s v="Peter Appel Transport B.V."/>
    <n v="36622"/>
    <d v="2023-06-01T00:00:00"/>
    <s v="12:35:00"/>
    <n v="35"/>
    <x v="3"/>
    <x v="21"/>
    <n v="6"/>
    <x v="1"/>
    <n v="1"/>
    <n v="18.399999999999999"/>
    <x v="1"/>
    <n v="276.92"/>
    <n v="0"/>
    <n v="276.92"/>
  </r>
  <r>
    <s v="COLGATE 3800 DEB."/>
    <s v="Colgate-Palmolive Nederland BV"/>
    <s v="101t"/>
    <n v="101090984441"/>
    <n v="101030168535"/>
    <n v="930"/>
    <s v="Inv Booked"/>
    <s v="2480019073"/>
    <s v="Verkoop"/>
    <n v="170"/>
    <s v="Transport drops zone"/>
    <s v="9 - verwerkt"/>
    <n v="0"/>
    <m/>
    <d v="2023-06-01T00:00:00"/>
    <s v="DROP"/>
    <s v="0001010909844410114696_002"/>
    <m/>
    <m/>
    <m/>
    <s v="EUR"/>
    <n v="170.69"/>
    <s v="EUR"/>
    <n v="170.69"/>
    <s v="EUR"/>
    <n v="170.69"/>
    <n v="170.69"/>
    <n v="0"/>
    <s v="N"/>
    <n v="1223000608"/>
    <d v="2023-07-13T00:00:00"/>
    <m/>
    <d v="2023-06-01T00:00:00"/>
    <s v="00:00"/>
    <s v="23:59"/>
    <d v="2023-06-01T00:00:00"/>
    <s v="09:00"/>
    <s v="09:00"/>
    <n v="15.2"/>
    <s v="ce"/>
    <n v="11698"/>
    <n v="15.2"/>
    <n v="23"/>
    <s v="Kuehne+Nagel Tiel 3 Standpl"/>
    <s v="De Diepert 5"/>
    <s v="Tiel"/>
    <s v="4004 MA"/>
    <s v="NL"/>
    <x v="1"/>
    <s v="Perenmarkt 15"/>
    <x v="2"/>
    <s v="1681PG"/>
    <s v="NL"/>
    <s v="2480019073"/>
    <s v="0114696_002"/>
    <s v="31V"/>
    <s v="NL001131849B01"/>
    <n v="2"/>
    <n v="0"/>
    <n v="170.69"/>
    <s v="N"/>
    <s v="Peter Appel Transport B.V."/>
    <n v="36622"/>
    <d v="2023-06-01T00:00:00"/>
    <s v="11:36:00"/>
    <n v="73"/>
    <x v="3"/>
    <x v="21"/>
    <n v="6"/>
    <x v="2"/>
    <n v="1"/>
    <n v="26.4"/>
    <x v="1"/>
    <n v="296.47000000000003"/>
    <n v="0"/>
    <n v="296.47000000000003"/>
  </r>
  <r>
    <s v="COLGATE 3800 DEB."/>
    <s v="Colgate-Palmolive Nederland BV"/>
    <s v="101t"/>
    <n v="101090984080"/>
    <n v="101030168536"/>
    <n v="930"/>
    <s v="Inv Booked"/>
    <s v="2480019076"/>
    <s v="Verkoop"/>
    <n v="170"/>
    <s v="Transport drops zone"/>
    <s v="9 - verwerkt"/>
    <n v="0"/>
    <m/>
    <d v="2023-06-01T00:00:00"/>
    <s v="DROP"/>
    <s v="0001010909840800114498_002"/>
    <m/>
    <m/>
    <m/>
    <s v="EUR"/>
    <n v="312.27"/>
    <s v="EUR"/>
    <n v="312.27"/>
    <s v="EUR"/>
    <n v="312.27"/>
    <n v="312.27"/>
    <n v="0"/>
    <s v="N"/>
    <n v="1223000608"/>
    <d v="2023-07-13T00:00:00"/>
    <m/>
    <d v="2023-06-01T00:00:00"/>
    <s v="00:00"/>
    <s v="23:59"/>
    <d v="2023-06-01T00:00:00"/>
    <s v="06:00"/>
    <s v="06:00"/>
    <n v="23.2"/>
    <s v="ce"/>
    <n v="21242"/>
    <n v="23.2"/>
    <n v="41"/>
    <s v="Kuehne+Nagel Tiel 3 Standpl"/>
    <s v="De Diepert 5"/>
    <s v="Tiel"/>
    <s v="4004 MA"/>
    <s v="NL"/>
    <x v="1"/>
    <s v="Fahrenheitweg 1"/>
    <x v="1"/>
    <s v="6101WR"/>
    <s v="NL"/>
    <s v="2480019076"/>
    <s v="0114498_002"/>
    <s v="31V"/>
    <s v="NL001131849B01"/>
    <n v="2"/>
    <n v="0"/>
    <n v="312.27"/>
    <s v="N"/>
    <s v="Peter Appel Transport B.V."/>
    <n v="36622"/>
    <d v="2023-06-01T00:00:00"/>
    <s v="06:25:00"/>
    <n v="0"/>
    <x v="3"/>
    <x v="21"/>
    <n v="6"/>
    <x v="1"/>
    <n v="1"/>
    <n v="23.2"/>
    <x v="1"/>
    <n v="312.27"/>
    <n v="0"/>
    <n v="312.27"/>
  </r>
  <r>
    <s v="COLGATE 3800 DEB."/>
    <s v="Colgate-Palmolive Nederland BV"/>
    <s v="101t"/>
    <n v="101090984438"/>
    <n v="101030168537"/>
    <n v="930"/>
    <s v="Inv Booked"/>
    <s v="2480019075"/>
    <s v="Verkoop"/>
    <n v="170"/>
    <s v="Transport drops zone"/>
    <s v="9 - verwerkt"/>
    <n v="0"/>
    <m/>
    <d v="2023-06-01T00:00:00"/>
    <s v="DROP"/>
    <s v="0001010909844380114695_002"/>
    <m/>
    <m/>
    <m/>
    <s v="EUR"/>
    <n v="269.81"/>
    <s v="EUR"/>
    <n v="269.81"/>
    <s v="EUR"/>
    <n v="269.81"/>
    <n v="269.81"/>
    <n v="0"/>
    <s v="N"/>
    <n v="1223000608"/>
    <d v="2023-07-13T00:00:00"/>
    <m/>
    <d v="2023-06-01T00:00:00"/>
    <s v="00:00"/>
    <s v="23:59"/>
    <d v="2023-06-01T00:00:00"/>
    <s v="08:00"/>
    <s v="08:00"/>
    <n v="17.600000000000001"/>
    <s v="ce"/>
    <n v="16113"/>
    <n v="17.600000000000001"/>
    <n v="34"/>
    <s v="Kuehne+Nagel Tiel 3 Standpl"/>
    <s v="De Diepert 5"/>
    <s v="Tiel"/>
    <s v="4004 MA"/>
    <s v="NL"/>
    <x v="50"/>
    <s v="Fahrenheitweg 24"/>
    <x v="1"/>
    <s v="6101WR"/>
    <s v="NL"/>
    <s v="2480019075"/>
    <s v="0114695_002"/>
    <s v="31V"/>
    <s v="NL001131849B01"/>
    <n v="2"/>
    <n v="0"/>
    <n v="269.81"/>
    <s v="N"/>
    <s v="Peter Appel Transport B.V."/>
    <n v="36622"/>
    <d v="2023-06-01T00:00:00"/>
    <s v="08:15:00"/>
    <n v="0"/>
    <x v="3"/>
    <x v="21"/>
    <n v="6"/>
    <x v="1"/>
    <n v="1"/>
    <n v="17.600000000000001"/>
    <x v="1"/>
    <n v="269.81"/>
    <n v="0"/>
    <n v="269.81"/>
  </r>
  <r>
    <s v="COLGATE 3800 DEB."/>
    <s v="Colgate-Palmolive Nederland BV"/>
    <s v="101t"/>
    <n v="101090984444"/>
    <n v="101030168538"/>
    <n v="930"/>
    <s v="Inv Booked"/>
    <s v="2480019077"/>
    <s v="Verkoop"/>
    <n v="170"/>
    <s v="Transport drops zone"/>
    <s v="9 - verwerkt"/>
    <n v="0"/>
    <m/>
    <d v="2023-06-01T00:00:00"/>
    <s v="DROP"/>
    <s v="0001010909844440114698_002"/>
    <m/>
    <m/>
    <m/>
    <s v="EUR"/>
    <n v="37.19"/>
    <s v="EUR"/>
    <n v="37.19"/>
    <s v="EUR"/>
    <n v="37.19"/>
    <n v="37.19"/>
    <n v="0"/>
    <s v="N"/>
    <n v="1223000608"/>
    <d v="2023-07-13T00:00:00"/>
    <m/>
    <d v="2023-06-01T00:00:00"/>
    <s v="00:00"/>
    <s v="23:59"/>
    <d v="2023-06-01T00:00:00"/>
    <s v="07:00"/>
    <s v="10:00"/>
    <n v="1.6"/>
    <s v="ce"/>
    <n v="694"/>
    <n v="1.6"/>
    <n v="1"/>
    <s v="Kuehne+Nagel Tiel 3 Standpl"/>
    <s v="De Diepert 5"/>
    <s v="Tiel"/>
    <s v="4004 MA"/>
    <s v="NL"/>
    <x v="10"/>
    <s v="Slego 1a"/>
    <x v="13"/>
    <s v="1046BM"/>
    <s v="NL"/>
    <s v="2480019077"/>
    <s v="0114698_002"/>
    <s v="31V"/>
    <s v="NL001131849B01"/>
    <n v="2"/>
    <n v="0"/>
    <n v="37.19"/>
    <s v="N"/>
    <s v="Peter Appel Transport B.V."/>
    <n v="36622"/>
    <d v="2023-06-01T00:00:00"/>
    <s v="08:46:00"/>
    <n v="0"/>
    <x v="3"/>
    <x v="21"/>
    <n v="6"/>
    <x v="11"/>
    <n v="1"/>
    <n v="2.4000000000000004"/>
    <x v="0"/>
    <n v="55.78"/>
    <n v="0"/>
    <n v="55.78"/>
  </r>
  <r>
    <s v="COLGATE 3800 DEB."/>
    <s v="Colgate-Palmolive Nederland BV"/>
    <s v="101t"/>
    <n v="101090984448"/>
    <n v="101030168539"/>
    <n v="980"/>
    <s v="Cancel No In"/>
    <s v="2480019078"/>
    <s v="Verkoop"/>
    <n v="170"/>
    <s v="Transport drops zone"/>
    <s v="0 - ingevoerd"/>
    <n v="0"/>
    <m/>
    <d v="2023-06-01T00:00:00"/>
    <s v="DROP"/>
    <s v="0001010909844480114703_002"/>
    <n v="207.37"/>
    <n v="18.399999999999999"/>
    <m/>
    <s v="EUR"/>
    <n v="99.18"/>
    <s v="EUR"/>
    <n v="0"/>
    <s v="EUR"/>
    <n v="99.18"/>
    <n v="0"/>
    <n v="-99.18"/>
    <s v="N"/>
    <m/>
    <m/>
    <m/>
    <d v="2023-06-01T00:00:00"/>
    <s v="00:00"/>
    <s v="23:59"/>
    <d v="2023-06-01T00:00:00"/>
    <s v="16:30"/>
    <s v="16:30"/>
    <n v="8.8000000000000007"/>
    <s v="ce"/>
    <n v="7887"/>
    <n v="8.8000000000000007"/>
    <n v="12"/>
    <s v="Kuehne+Nagel Tiel 3 Standpl"/>
    <s v="De Diepert 5"/>
    <s v="Tiel"/>
    <s v="4004 MA"/>
    <s v="NL"/>
    <x v="41"/>
    <s v="Asteriastraat 9"/>
    <x v="3"/>
    <s v="5047 RM"/>
    <s v="NL"/>
    <s v="2480019078"/>
    <s v="0114703_002"/>
    <m/>
    <s v="NL001131849B01"/>
    <n v="2"/>
    <n v="0"/>
    <n v="0"/>
    <s v="N"/>
    <s v="Peter Appel Transport B.V."/>
    <n v="36622"/>
    <d v="2023-06-01T00:00:00"/>
    <s v="16:46:00"/>
    <n v="0"/>
    <x v="3"/>
    <x v="21"/>
    <n v="6"/>
    <x v="3"/>
    <n v="1"/>
    <n v="18.400000000000002"/>
    <x v="0"/>
    <n v="237.56"/>
    <n v="0"/>
    <n v="237.56"/>
  </r>
  <r>
    <s v="COLGATE 3800 DEB."/>
    <s v="Colgate-Palmolive Nederland BV"/>
    <s v="101t"/>
    <n v="101090984444"/>
    <n v="101030168540"/>
    <n v="930"/>
    <s v="Inv Booked"/>
    <s v="2480019079"/>
    <s v="Verkoop"/>
    <n v="170"/>
    <s v="Transport drops zone"/>
    <s v="9 - verwerkt"/>
    <n v="0"/>
    <m/>
    <d v="2023-06-01T00:00:00"/>
    <s v="DROP"/>
    <s v="0001010909844440114698_002"/>
    <m/>
    <m/>
    <m/>
    <s v="EUR"/>
    <n v="18.59"/>
    <s v="EUR"/>
    <n v="18.59"/>
    <s v="EUR"/>
    <n v="18.59"/>
    <n v="18.59"/>
    <n v="0"/>
    <s v="N"/>
    <n v="1223000608"/>
    <d v="2023-07-13T00:00:00"/>
    <m/>
    <d v="2023-06-01T00:00:00"/>
    <s v="00:00"/>
    <s v="23:59"/>
    <d v="2023-06-01T00:00:00"/>
    <s v="07:00"/>
    <s v="10:00"/>
    <n v="0.8"/>
    <s v="ce"/>
    <n v="658"/>
    <n v="0.8"/>
    <n v="0"/>
    <s v="Kuehne+Nagel Tiel 3 Standpl"/>
    <s v="De Diepert 5"/>
    <s v="Tiel"/>
    <s v="4004 MA"/>
    <s v="NL"/>
    <x v="12"/>
    <s v="SLEGO 1"/>
    <x v="13"/>
    <s v="1046 BM"/>
    <s v="NL"/>
    <s v="2480019079"/>
    <s v="0114698_002"/>
    <s v="31V"/>
    <s v="NL001131849B01"/>
    <n v="2"/>
    <n v="0"/>
    <n v="18.59"/>
    <s v="N"/>
    <s v="Peter Appel Transport B.V."/>
    <n v="36622"/>
    <d v="2023-06-01T00:00:00"/>
    <s v="08:46:00"/>
    <n v="0"/>
    <x v="3"/>
    <x v="21"/>
    <n v="6"/>
    <x v="11"/>
    <n v="0"/>
    <s v=""/>
    <x v="0"/>
    <s v=""/>
    <n v="0"/>
    <s v=""/>
  </r>
  <r>
    <s v="COLGATE 3800 DEB."/>
    <s v="Colgate-Palmolive Nederland BV"/>
    <s v="101t"/>
    <n v="101090984082"/>
    <n v="101030168541"/>
    <n v="930"/>
    <s v="Inv Booked"/>
    <s v="2480019080"/>
    <s v="Verkoop"/>
    <n v="170"/>
    <s v="Transport drops zone"/>
    <s v="9 - verwerkt"/>
    <n v="0"/>
    <m/>
    <d v="2023-06-01T00:00:00"/>
    <s v="DROP"/>
    <s v="0001010909840820114500_002"/>
    <m/>
    <m/>
    <m/>
    <s v="EUR"/>
    <n v="107.89"/>
    <s v="EUR"/>
    <n v="107.89"/>
    <s v="EUR"/>
    <n v="107.89"/>
    <n v="107.89"/>
    <n v="0"/>
    <s v="N"/>
    <n v="1223000608"/>
    <d v="2023-07-13T00:00:00"/>
    <m/>
    <d v="2023-06-01T00:00:00"/>
    <s v="00:00"/>
    <s v="23:59"/>
    <d v="2023-06-01T00:00:00"/>
    <s v="05:00"/>
    <s v="06:00"/>
    <n v="17.600000000000001"/>
    <s v="ce"/>
    <n v="11725"/>
    <n v="17.600000000000001"/>
    <n v="21"/>
    <s v="Kuehne+Nagel Tiel 3 Standpl"/>
    <s v="De Diepert 5"/>
    <s v="Tiel"/>
    <s v="4004 MA"/>
    <s v="NL"/>
    <x v="2"/>
    <s v="Randweg 2"/>
    <x v="6"/>
    <s v="4191 NN"/>
    <s v="NL"/>
    <s v="2480019080"/>
    <s v="0114500_002"/>
    <s v="31V"/>
    <s v="NL001131849B01"/>
    <n v="2"/>
    <n v="0"/>
    <n v="107.89"/>
    <s v="N"/>
    <s v="Peter Appel Transport B.V."/>
    <n v="36622"/>
    <d v="2023-06-01T00:00:00"/>
    <s v="08:04:00"/>
    <n v="0"/>
    <x v="3"/>
    <x v="21"/>
    <n v="6"/>
    <x v="6"/>
    <n v="1"/>
    <n v="22.400000000000002"/>
    <x v="2"/>
    <n v="137.31"/>
    <n v="0"/>
    <n v="137.31"/>
  </r>
  <r>
    <s v="COLGATE 3800 DEB."/>
    <s v="Colgate-Palmolive Nederland BV"/>
    <s v="101t"/>
    <n v="101090984083"/>
    <n v="101030168542"/>
    <n v="930"/>
    <s v="Inv Booked"/>
    <s v="2480019081"/>
    <s v="Verkoop"/>
    <n v="170"/>
    <s v="Transport drops zone"/>
    <s v="9 - verwerkt"/>
    <n v="0"/>
    <m/>
    <d v="2023-06-01T00:00:00"/>
    <s v="DROP"/>
    <s v="0001010909840830114504_003"/>
    <m/>
    <m/>
    <m/>
    <s v="EUR"/>
    <n v="20.78"/>
    <s v="EUR"/>
    <n v="20.78"/>
    <s v="EUR"/>
    <n v="20.78"/>
    <n v="20.78"/>
    <n v="0"/>
    <s v="N"/>
    <n v="1223000608"/>
    <d v="2023-07-13T00:00:00"/>
    <m/>
    <d v="2023-06-01T00:00:00"/>
    <s v="00:00"/>
    <s v="23:59"/>
    <d v="2023-06-01T00:00:00"/>
    <s v="08:00"/>
    <s v="16:00"/>
    <n v="1.6"/>
    <s v="ce"/>
    <n v="734"/>
    <n v="1.6"/>
    <n v="0"/>
    <s v="Kuehne+Nagel Tiel 3 Standpl"/>
    <s v="De Diepert 5"/>
    <s v="Tiel"/>
    <s v="4004 MA"/>
    <s v="NL"/>
    <x v="40"/>
    <s v="Doornhoek 4050"/>
    <x v="20"/>
    <s v="5465TD"/>
    <s v="NL"/>
    <s v="2480019081"/>
    <s v="0114504_003"/>
    <s v="31V"/>
    <s v="NL001131849B01"/>
    <n v="2"/>
    <n v="0"/>
    <n v="20.78"/>
    <s v="N"/>
    <s v="Peter Appel Transport B.V."/>
    <n v="36622"/>
    <d v="2023-06-01T00:00:00"/>
    <s v="14:52:00"/>
    <n v="0"/>
    <x v="3"/>
    <x v="21"/>
    <n v="6"/>
    <x v="18"/>
    <n v="1"/>
    <n v="5.6"/>
    <x v="3"/>
    <n v="72.740000000000009"/>
    <n v="0"/>
    <n v="72.740000000000009"/>
  </r>
  <r>
    <s v="COLGATE 3800 DEB."/>
    <s v="Colgate-Palmolive Nederland BV"/>
    <s v="101t"/>
    <n v="101090984087"/>
    <n v="101030168543"/>
    <n v="930"/>
    <s v="Inv Booked"/>
    <s v="2480019084"/>
    <s v="Verkoop"/>
    <n v="170"/>
    <s v="Transport drops zone"/>
    <s v="9 - verwerkt"/>
    <n v="0"/>
    <m/>
    <d v="2023-06-01T00:00:00"/>
    <s v="DROP"/>
    <s v="0001010909840870114505_002"/>
    <m/>
    <m/>
    <m/>
    <s v="EUR"/>
    <n v="105.79"/>
    <s v="EUR"/>
    <n v="105.79"/>
    <s v="EUR"/>
    <n v="105.79"/>
    <n v="105.79"/>
    <n v="0"/>
    <s v="N"/>
    <n v="1223000608"/>
    <d v="2023-07-13T00:00:00"/>
    <m/>
    <d v="2023-06-01T00:00:00"/>
    <s v="00:00"/>
    <s v="23:59"/>
    <d v="2023-06-01T00:00:00"/>
    <s v="11:00"/>
    <s v="14:00"/>
    <n v="6.4"/>
    <s v="ce"/>
    <n v="3395"/>
    <n v="6.4"/>
    <n v="2"/>
    <s v="Kuehne+Nagel Tiel 3 Standpl"/>
    <s v="De Diepert 5"/>
    <s v="Tiel"/>
    <s v="4004 MA"/>
    <s v="NL"/>
    <x v="60"/>
    <s v="Orionweg 6"/>
    <x v="47"/>
    <s v="4782 SC"/>
    <s v="NL"/>
    <s v="2480019084"/>
    <s v="0114505_002"/>
    <s v="31V"/>
    <s v="NL001131849B01"/>
    <n v="2"/>
    <n v="0"/>
    <n v="105.79"/>
    <s v="N"/>
    <s v="Peter Appel Transport B.V."/>
    <n v="36622"/>
    <d v="2023-06-01T00:00:00"/>
    <s v="14:37:00"/>
    <n v="46"/>
    <x v="3"/>
    <x v="21"/>
    <n v="6"/>
    <x v="29"/>
    <n v="1"/>
    <n v="6.4"/>
    <x v="0"/>
    <n v="105.79"/>
    <n v="0"/>
    <n v="105.79"/>
  </r>
  <r>
    <s v="COLGATE 3800 DEB."/>
    <s v="Colgate-Palmolive Nederland BV"/>
    <s v="101t"/>
    <n v="101090984083"/>
    <n v="101030168544"/>
    <n v="930"/>
    <s v="Inv Booked"/>
    <s v="2480019082"/>
    <s v="Verkoop"/>
    <n v="170"/>
    <s v="Transport drops zone"/>
    <s v="9 - verwerkt"/>
    <n v="0"/>
    <m/>
    <d v="2023-06-01T00:00:00"/>
    <s v="DROP"/>
    <s v="0001010909840830114504_003"/>
    <m/>
    <m/>
    <m/>
    <s v="EUR"/>
    <n v="51.96"/>
    <s v="EUR"/>
    <n v="51.96"/>
    <s v="EUR"/>
    <n v="51.96"/>
    <n v="51.96"/>
    <n v="0"/>
    <s v="N"/>
    <n v="1223000608"/>
    <d v="2023-07-13T00:00:00"/>
    <m/>
    <d v="2023-06-01T00:00:00"/>
    <s v="00:00"/>
    <s v="23:59"/>
    <d v="2023-06-01T00:00:00"/>
    <s v="07:00"/>
    <s v="15:00"/>
    <n v="4"/>
    <s v="ce"/>
    <n v="4711"/>
    <n v="4"/>
    <n v="7"/>
    <s v="Kuehne+Nagel Tiel 3 Standpl"/>
    <s v="De Diepert 5"/>
    <s v="Tiel"/>
    <s v="4004 MA"/>
    <s v="NL"/>
    <x v="17"/>
    <s v="Doornhoek 4050"/>
    <x v="20"/>
    <s v="5465TD"/>
    <s v="NL"/>
    <s v="2480019082"/>
    <s v="0114504_003"/>
    <s v="31V"/>
    <s v="NL001131849B01"/>
    <n v="2"/>
    <n v="0"/>
    <n v="51.96"/>
    <s v="N"/>
    <s v="Peter Appel Transport B.V."/>
    <n v="36622"/>
    <d v="2023-06-01T00:00:00"/>
    <s v="14:52:00"/>
    <n v="0"/>
    <x v="3"/>
    <x v="21"/>
    <n v="6"/>
    <x v="18"/>
    <n v="0"/>
    <s v=""/>
    <x v="3"/>
    <s v=""/>
    <n v="0"/>
    <s v=""/>
  </r>
  <r>
    <s v="COLGATE 3800 DEB."/>
    <s v="Colgate-Palmolive Nederland BV"/>
    <s v="101t"/>
    <n v="101090983843"/>
    <n v="101030168528"/>
    <n v="930"/>
    <s v="Inv Booked"/>
    <s v="2480019043"/>
    <s v="Verkoop"/>
    <n v="200"/>
    <s v="Transport drops"/>
    <s v="9 - verwerkt"/>
    <n v="0"/>
    <m/>
    <d v="2023-06-01T00:00:00"/>
    <s v="DROP"/>
    <s v="0001010909838430114333_003"/>
    <m/>
    <m/>
    <m/>
    <s v="EUR"/>
    <n v="54.4"/>
    <s v="EUR"/>
    <n v="54.4"/>
    <s v="EUR"/>
    <n v="54.4"/>
    <n v="54.4"/>
    <n v="0"/>
    <s v="N"/>
    <n v="1223000608"/>
    <d v="2023-07-13T00:00:00"/>
    <m/>
    <d v="2023-06-01T00:00:00"/>
    <s v="00:00"/>
    <s v="23:59"/>
    <d v="2023-06-01T00:00:00"/>
    <s v="08:00"/>
    <s v="16:00"/>
    <n v="0.8"/>
    <s v="ce"/>
    <n v="15"/>
    <n v="0.8"/>
    <n v="0"/>
    <s v="Kuehne+Nagel Tiel 3 Standpl"/>
    <s v="De Diepert 5"/>
    <s v="Tiel"/>
    <s v="4004 MA"/>
    <s v="NL"/>
    <x v="27"/>
    <s v="Business Park Stein 192"/>
    <x v="50"/>
    <s v="6181MA"/>
    <s v="NL"/>
    <s v="2480019043"/>
    <s v="0114333_003"/>
    <s v="31V"/>
    <s v="NL001131849B01"/>
    <n v="2"/>
    <n v="0"/>
    <n v="54.4"/>
    <s v="N"/>
    <s v="Peter Appel Transport B.V."/>
    <n v="36744"/>
    <d v="2023-06-01T00:00:00"/>
    <s v="09:19:00"/>
    <n v="0"/>
    <x v="3"/>
    <x v="21"/>
    <n v="6"/>
    <x v="1"/>
    <n v="1"/>
    <n v="0.8"/>
    <x v="0"/>
    <n v="54.4"/>
    <n v="0"/>
    <n v="54.4"/>
  </r>
  <r>
    <s v="COLGATE 3800 DEB."/>
    <s v="Colgate-Palmolive Nederland BV"/>
    <s v="101t"/>
    <n v="101090984910"/>
    <n v="101030168615"/>
    <n v="930"/>
    <s v="Inv Booked"/>
    <s v="2480020084"/>
    <s v="Verkoop"/>
    <n v="170"/>
    <s v="Transport drops zone"/>
    <s v="9 - verwerkt"/>
    <n v="0"/>
    <m/>
    <d v="2023-06-01T00:00:00"/>
    <s v="DROP"/>
    <s v="0001010909849100114925_002"/>
    <m/>
    <m/>
    <m/>
    <s v="EUR"/>
    <n v="112.12"/>
    <s v="EUR"/>
    <n v="112.12"/>
    <s v="EUR"/>
    <n v="112.12"/>
    <n v="112.12"/>
    <n v="0"/>
    <s v="N"/>
    <n v="1223000608"/>
    <d v="2023-07-13T00:00:00"/>
    <m/>
    <d v="2023-06-01T00:00:00"/>
    <s v="00:00"/>
    <s v="23:59"/>
    <d v="2023-06-01T00:00:00"/>
    <s v="20:00"/>
    <s v="21:00"/>
    <n v="17.600000000000001"/>
    <s v="ce"/>
    <n v="11208"/>
    <n v="17.600000000000001"/>
    <n v="21"/>
    <s v="Kuehne+Nagel Tiel 3 Standpl"/>
    <s v="De Diepert 5"/>
    <s v="Tiel"/>
    <s v="4004 MA"/>
    <s v="NL"/>
    <x v="2"/>
    <s v="Randweg 2"/>
    <x v="6"/>
    <s v="4191 NN"/>
    <s v="NL"/>
    <s v="2480020084"/>
    <s v="0114925_002"/>
    <s v="31V"/>
    <s v="NL001131849B01"/>
    <n v="2"/>
    <n v="0"/>
    <n v="112.12"/>
    <s v="N"/>
    <s v="Peter Appel Transport B.V."/>
    <n v="36622"/>
    <d v="2023-06-01T00:00:00"/>
    <s v="21:29:00"/>
    <n v="0"/>
    <x v="3"/>
    <x v="21"/>
    <n v="6"/>
    <x v="6"/>
    <n v="0"/>
    <s v=""/>
    <x v="2"/>
    <s v=""/>
    <n v="0"/>
    <s v=""/>
  </r>
  <r>
    <s v="COLGATE 3800 DEB."/>
    <s v="Colgate-Palmolive Nederland BV"/>
    <s v="101t"/>
    <n v="101090984089"/>
    <n v="101030168545"/>
    <n v="930"/>
    <s v="Inv Booked"/>
    <s v="2480019421"/>
    <s v="Verkoop"/>
    <n v="170"/>
    <s v="Transport drops zone"/>
    <s v="9 - verwerkt"/>
    <n v="0"/>
    <m/>
    <d v="2023-06-01T00:00:00"/>
    <s v="DROP"/>
    <s v="0001010909840890114506_002"/>
    <m/>
    <m/>
    <m/>
    <s v="EUR"/>
    <n v="45.6"/>
    <s v="EUR"/>
    <n v="45.6"/>
    <s v="EUR"/>
    <n v="45.6"/>
    <n v="45.6"/>
    <n v="0"/>
    <s v="N"/>
    <n v="1223000608"/>
    <d v="2023-07-13T00:00:00"/>
    <m/>
    <d v="2023-06-01T00:00:00"/>
    <s v="00:00"/>
    <s v="23:59"/>
    <d v="2023-06-01T00:00:00"/>
    <s v="11:30"/>
    <s v="11:30"/>
    <n v="2.4"/>
    <s v="ce"/>
    <n v="1792"/>
    <n v="2.4"/>
    <n v="2"/>
    <s v="Kuehne+Nagel Tiel 3 Standpl"/>
    <s v="De Diepert 5"/>
    <s v="Tiel"/>
    <s v="4004 MA"/>
    <s v="NL"/>
    <x v="79"/>
    <s v="Keltenweg 30"/>
    <x v="58"/>
    <s v="5342 LP"/>
    <s v="NL"/>
    <s v="2480019421"/>
    <s v="0114506_002"/>
    <s v="31V"/>
    <s v="NL001131849B01"/>
    <n v="2"/>
    <n v="0"/>
    <n v="45.6"/>
    <s v="N"/>
    <s v="Peter Appel Transport B.V."/>
    <n v="36622"/>
    <d v="2023-06-01T00:00:00"/>
    <s v="13:03:00"/>
    <n v="33"/>
    <x v="3"/>
    <x v="21"/>
    <n v="6"/>
    <x v="42"/>
    <n v="1"/>
    <n v="2.4"/>
    <x v="3"/>
    <n v="45.6"/>
    <n v="0"/>
    <n v="45.6"/>
  </r>
  <r>
    <s v="COLGATE 3800 DEB."/>
    <s v="Colgate-Palmolive Nederland BV"/>
    <s v="101t"/>
    <n v="101090983843"/>
    <n v="101030168529"/>
    <n v="930"/>
    <s v="Inv Booked"/>
    <s v="2480019046"/>
    <s v="Verkoop"/>
    <n v="200"/>
    <s v="Transport drops"/>
    <s v="9 - verwerkt"/>
    <n v="0"/>
    <m/>
    <d v="2023-06-01T00:00:00"/>
    <s v="DROP"/>
    <s v="0001010909838430114333_002"/>
    <m/>
    <m/>
    <m/>
    <s v="EUR"/>
    <n v="54.4"/>
    <s v="EUR"/>
    <n v="54.4"/>
    <s v="EUR"/>
    <n v="54.4"/>
    <n v="54.4"/>
    <n v="0"/>
    <s v="N"/>
    <n v="1223000608"/>
    <d v="2023-07-13T00:00:00"/>
    <m/>
    <d v="2023-06-01T00:00:00"/>
    <s v="00:00"/>
    <s v="23:59"/>
    <d v="2023-06-01T00:00:00"/>
    <s v="07:00"/>
    <s v="13:00"/>
    <n v="0.8"/>
    <s v="ce"/>
    <n v="15"/>
    <n v="0.8"/>
    <n v="0"/>
    <s v="Kuehne+Nagel Tiel 3 Standpl"/>
    <s v="De Diepert 5"/>
    <s v="Tiel"/>
    <s v="4004 MA"/>
    <s v="NL"/>
    <x v="35"/>
    <s v="POMPHOEKWEG 1"/>
    <x v="37"/>
    <s v="5222 BE"/>
    <s v="NL"/>
    <s v="2480019046"/>
    <s v="0114333_002"/>
    <s v="31V"/>
    <s v="NL001131849B01"/>
    <n v="2"/>
    <n v="0"/>
    <n v="54.4"/>
    <s v="N"/>
    <s v="Peter Appel Transport B.V."/>
    <n v="36744"/>
    <d v="2023-06-01T00:00:00"/>
    <s v="07:17:00"/>
    <n v="0"/>
    <x v="3"/>
    <x v="21"/>
    <n v="6"/>
    <x v="31"/>
    <n v="1"/>
    <n v="1.6"/>
    <x v="6"/>
    <n v="108.8"/>
    <n v="0"/>
    <n v="108.8"/>
  </r>
  <r>
    <s v="COLGATE 3800 DEB."/>
    <s v="Colgate-Palmolive Nederland BV"/>
    <s v="101t"/>
    <n v="101090984435"/>
    <n v="101030168530"/>
    <n v="930"/>
    <s v="Inv Booked"/>
    <s v="2480019074"/>
    <s v="Verkoop"/>
    <n v="170"/>
    <s v="Transport drops zone"/>
    <s v="9 - verwerkt"/>
    <n v="0"/>
    <m/>
    <d v="2023-06-01T00:00:00"/>
    <s v="DROP"/>
    <s v="0001010909844350114690_002"/>
    <m/>
    <m/>
    <m/>
    <s v="EUR"/>
    <n v="276.92"/>
    <s v="EUR"/>
    <n v="276.92"/>
    <s v="EUR"/>
    <n v="276.92"/>
    <n v="276.92"/>
    <n v="0"/>
    <s v="N"/>
    <n v="1223000608"/>
    <d v="2023-07-13T00:00:00"/>
    <m/>
    <d v="2023-06-01T00:00:00"/>
    <s v="00:00"/>
    <s v="23:59"/>
    <d v="2023-06-01T00:00:00"/>
    <s v="08:00"/>
    <s v="08:00"/>
    <n v="18.399999999999999"/>
    <s v="ce"/>
    <n v="17075"/>
    <n v="18.399999999999999"/>
    <n v="31"/>
    <s v="Kuehne+Nagel Tiel 3 Standpl"/>
    <s v="De Diepert 5"/>
    <s v="Tiel"/>
    <s v="4004 MA"/>
    <s v="NL"/>
    <x v="50"/>
    <s v="Fahrenheitweg 24"/>
    <x v="1"/>
    <s v="6101WR"/>
    <s v="NL"/>
    <s v="2480019074"/>
    <s v="0114690_002"/>
    <s v="31V"/>
    <s v="NL001131849B01"/>
    <n v="2"/>
    <n v="0"/>
    <n v="276.92"/>
    <s v="N"/>
    <s v="Peter Appel Transport B.V."/>
    <n v="36622"/>
    <d v="2023-06-01T00:00:00"/>
    <s v="08:39:00"/>
    <n v="0"/>
    <x v="3"/>
    <x v="21"/>
    <n v="6"/>
    <x v="1"/>
    <n v="1"/>
    <n v="18.399999999999999"/>
    <x v="1"/>
    <n v="276.92"/>
    <n v="0"/>
    <n v="276.92"/>
  </r>
  <r>
    <s v="COLGATE 3800 DEB."/>
    <s v="Colgate-Palmolive Nederland BV"/>
    <s v="101t"/>
    <n v="101090984094"/>
    <n v="101030168546"/>
    <n v="930"/>
    <s v="Inv Booked"/>
    <s v="2480019461"/>
    <s v="Verkoop"/>
    <n v="170"/>
    <s v="Transport drops zone"/>
    <s v="9 - verwerkt"/>
    <n v="0"/>
    <m/>
    <d v="2023-06-01T00:00:00"/>
    <s v="DROP"/>
    <s v="0001010909840940114513_002"/>
    <m/>
    <m/>
    <m/>
    <s v="EUR"/>
    <n v="49.33"/>
    <s v="EUR"/>
    <n v="49.33"/>
    <s v="EUR"/>
    <n v="49.33"/>
    <n v="49.33"/>
    <n v="0"/>
    <s v="N"/>
    <n v="1223000608"/>
    <d v="2023-07-13T00:00:00"/>
    <m/>
    <d v="2023-06-01T00:00:00"/>
    <s v="00:00"/>
    <s v="23:59"/>
    <d v="2023-06-01T00:00:00"/>
    <s v="06:00"/>
    <s v="06:00"/>
    <n v="1.6"/>
    <s v="ce"/>
    <n v="333"/>
    <n v="1.6"/>
    <n v="0"/>
    <s v="Kuehne+Nagel Tiel 3 Standpl"/>
    <s v="De Diepert 5"/>
    <s v="Tiel"/>
    <s v="4004 MA"/>
    <s v="NL"/>
    <x v="18"/>
    <s v="HOLLANDWEG 30"/>
    <x v="4"/>
    <s v="2665 MT"/>
    <s v="NL"/>
    <s v="2480019461"/>
    <s v="0114513_002"/>
    <s v="31V"/>
    <s v="NL001131849B01"/>
    <n v="2"/>
    <n v="0"/>
    <n v="49.33"/>
    <s v="N"/>
    <s v="Peter Appel Transport B.V."/>
    <n v="36622"/>
    <d v="2023-06-01T00:00:00"/>
    <s v="07:03:00"/>
    <n v="0"/>
    <x v="3"/>
    <x v="21"/>
    <n v="6"/>
    <x v="4"/>
    <n v="1"/>
    <n v="1.6"/>
    <x v="0"/>
    <n v="49.33"/>
    <n v="0"/>
    <n v="49.33"/>
  </r>
  <r>
    <s v="COLGATE 3800 DEB."/>
    <s v="Colgate-Palmolive Nederland BV"/>
    <s v="101t"/>
    <n v="101090984448"/>
    <n v="101030168524"/>
    <n v="980"/>
    <s v="Cancel No In"/>
    <s v="2480016278"/>
    <s v="Verkoop"/>
    <n v="170"/>
    <s v="Transport drops zone"/>
    <s v="0 - ingevoerd"/>
    <n v="0"/>
    <m/>
    <d v="2023-06-01T00:00:00"/>
    <s v="DROP"/>
    <s v="0001010909844480114703_002"/>
    <n v="207.37"/>
    <n v="18.399999999999999"/>
    <m/>
    <s v="EUR"/>
    <n v="9.02"/>
    <s v="EUR"/>
    <n v="0"/>
    <s v="EUR"/>
    <n v="9.02"/>
    <n v="0"/>
    <n v="-9.02"/>
    <s v="N"/>
    <m/>
    <m/>
    <m/>
    <d v="2023-06-01T00:00:00"/>
    <s v="00:00"/>
    <s v="23:59"/>
    <d v="2023-06-01T00:00:00"/>
    <s v="16:30"/>
    <s v="16:30"/>
    <n v="0.8"/>
    <s v="ce"/>
    <n v="515"/>
    <n v="0.8"/>
    <n v="0"/>
    <s v="Kuehne+Nagel Tiel 3 Standpl"/>
    <s v="De Diepert 5"/>
    <s v="Tiel"/>
    <s v="4004 MA"/>
    <s v="NL"/>
    <x v="41"/>
    <s v="Asteriastraat 9"/>
    <x v="3"/>
    <s v="5047 RM"/>
    <s v="NL"/>
    <s v="2480016278"/>
    <s v="0114703_002"/>
    <m/>
    <s v="NL001131849B01"/>
    <n v="2"/>
    <n v="0"/>
    <n v="0"/>
    <s v="N"/>
    <s v="Peter Appel Transport B.V."/>
    <n v="36622"/>
    <d v="2023-06-01T00:00:00"/>
    <s v="16:46:00"/>
    <n v="0"/>
    <x v="3"/>
    <x v="21"/>
    <n v="6"/>
    <x v="3"/>
    <n v="0"/>
    <s v=""/>
    <x v="0"/>
    <s v=""/>
    <n v="0"/>
    <s v=""/>
  </r>
  <r>
    <s v="COLGATE 3800 DEB."/>
    <s v="Colgate-Palmolive Nederland BV"/>
    <s v="101t"/>
    <n v="101090984448"/>
    <n v="101030168525"/>
    <n v="930"/>
    <s v="Inv Booked"/>
    <s v="2480016282 FREIGHT ERROR"/>
    <s v="Verkoop"/>
    <n v="170"/>
    <s v="Transport drops zone"/>
    <s v="9 - verwerkt"/>
    <n v="0"/>
    <m/>
    <d v="2023-06-01T00:00:00"/>
    <s v="DROP"/>
    <s v="0001010909844480114703_002"/>
    <m/>
    <m/>
    <m/>
    <s v="EUR"/>
    <n v="129.36000000000001"/>
    <s v="EUR"/>
    <n v="129.36000000000001"/>
    <s v="EUR"/>
    <n v="129.36000000000001"/>
    <n v="129.36000000000001"/>
    <n v="0"/>
    <s v="Y"/>
    <n v="1223000608"/>
    <d v="2023-07-13T00:00:00"/>
    <m/>
    <d v="2023-06-01T00:00:00"/>
    <s v="00:00"/>
    <s v="23:59"/>
    <d v="2023-06-01T00:00:00"/>
    <s v="16:30"/>
    <s v="16:30"/>
    <n v="8.8000000000000007"/>
    <s v="ce"/>
    <n v="7963"/>
    <n v="8.8000000000000007"/>
    <n v="12"/>
    <s v="Kuehne+Nagel Tiel 3 Standpl"/>
    <s v="De Diepert 5"/>
    <s v="Tiel"/>
    <s v="4004 MA"/>
    <s v="NL"/>
    <x v="41"/>
    <s v="Asteriastraat 9"/>
    <x v="3"/>
    <s v="5047 RM"/>
    <s v="NL"/>
    <s v="2480016282 FREIGHT ERROR"/>
    <s v="0114703_002"/>
    <s v="31V"/>
    <s v="NL001131849B01"/>
    <n v="2"/>
    <n v="0"/>
    <n v="129.36000000000001"/>
    <s v="N"/>
    <s v="Peter Appel Transport B.V."/>
    <n v="36622"/>
    <d v="2023-06-01T00:00:00"/>
    <s v="16:46:00"/>
    <n v="0"/>
    <x v="3"/>
    <x v="21"/>
    <n v="6"/>
    <x v="3"/>
    <n v="0"/>
    <s v=""/>
    <x v="0"/>
    <s v=""/>
    <n v="0"/>
    <s v=""/>
  </r>
  <r>
    <s v="COLGATE 3800 DEB."/>
    <s v="Colgate-Palmolive Nederland BV"/>
    <s v="101t"/>
    <n v="101090983843"/>
    <n v="101030168526"/>
    <n v="930"/>
    <s v="Inv Booked"/>
    <s v="2480019045"/>
    <s v="Verkoop"/>
    <n v="200"/>
    <s v="Transport drops"/>
    <s v="9 - verwerkt"/>
    <n v="0"/>
    <m/>
    <d v="2023-06-01T00:00:00"/>
    <s v="DROP"/>
    <s v="0001010909838430114333_002"/>
    <m/>
    <m/>
    <m/>
    <s v="EUR"/>
    <n v="54.4"/>
    <s v="EUR"/>
    <n v="54.4"/>
    <s v="EUR"/>
    <n v="54.4"/>
    <n v="54.4"/>
    <n v="0"/>
    <s v="N"/>
    <n v="1223000608"/>
    <d v="2023-07-13T00:00:00"/>
    <m/>
    <d v="2023-06-01T00:00:00"/>
    <s v="00:00"/>
    <s v="23:59"/>
    <d v="2023-06-01T00:00:00"/>
    <s v="07:00"/>
    <s v="13:00"/>
    <n v="0.8"/>
    <s v="ce"/>
    <n v="23"/>
    <n v="0.8"/>
    <n v="0"/>
    <s v="Kuehne+Nagel Tiel 3 Standpl"/>
    <s v="De Diepert 5"/>
    <s v="Tiel"/>
    <s v="4004 MA"/>
    <s v="NL"/>
    <x v="35"/>
    <s v="POMPHOEKWEG 1"/>
    <x v="37"/>
    <s v="5222 BE"/>
    <s v="NL"/>
    <s v="2480019045"/>
    <s v="0114333_002"/>
    <s v="31V"/>
    <s v="NL001131849B01"/>
    <n v="2"/>
    <n v="0"/>
    <n v="54.4"/>
    <s v="N"/>
    <s v="Peter Appel Transport B.V."/>
    <n v="36744"/>
    <d v="2023-06-01T00:00:00"/>
    <s v="07:17:00"/>
    <n v="0"/>
    <x v="3"/>
    <x v="21"/>
    <n v="6"/>
    <x v="31"/>
    <n v="0"/>
    <s v=""/>
    <x v="6"/>
    <s v=""/>
    <n v="0"/>
    <s v=""/>
  </r>
  <r>
    <s v="COLGATE 3800 DEB."/>
    <s v="Colgate-Palmolive Nederland BV"/>
    <s v="101t"/>
    <n v="101090983843"/>
    <n v="101030168527"/>
    <n v="930"/>
    <s v="Inv Booked"/>
    <s v="2480019044"/>
    <s v="Verkoop"/>
    <n v="200"/>
    <s v="Transport drops"/>
    <s v="9 - verwerkt"/>
    <n v="0"/>
    <m/>
    <d v="2023-06-01T00:00:00"/>
    <s v="DROP"/>
    <s v="0001010909838430114333_004"/>
    <m/>
    <m/>
    <m/>
    <s v="EUR"/>
    <n v="54.4"/>
    <s v="EUR"/>
    <n v="54.4"/>
    <s v="EUR"/>
    <n v="54.4"/>
    <n v="54.4"/>
    <n v="0"/>
    <s v="N"/>
    <n v="1223000608"/>
    <d v="2023-07-13T00:00:00"/>
    <m/>
    <d v="2023-06-01T00:00:00"/>
    <s v="00:00"/>
    <s v="23:59"/>
    <d v="2023-06-01T00:00:00"/>
    <s v="08:00"/>
    <s v="16:00"/>
    <n v="0"/>
    <s v="ce"/>
    <n v="4"/>
    <n v="0.8"/>
    <n v="0"/>
    <s v="Kuehne+Nagel Tiel 3 Standpl"/>
    <s v="De Diepert 5"/>
    <s v="Tiel"/>
    <s v="4004 MA"/>
    <s v="NL"/>
    <x v="63"/>
    <s v="Laarakkerweg 5"/>
    <x v="49"/>
    <s v="5061JR"/>
    <s v="NL"/>
    <s v="2480019044"/>
    <s v="0114333_004"/>
    <s v="31V"/>
    <s v="NL001131849B01"/>
    <n v="2"/>
    <n v="0"/>
    <n v="54.4"/>
    <s v="N"/>
    <s v="Peter Appel Transport B.V."/>
    <n v="36744"/>
    <d v="2023-06-01T00:00:00"/>
    <s v="11:20:00"/>
    <n v="0"/>
    <x v="3"/>
    <x v="21"/>
    <n v="6"/>
    <x v="3"/>
    <n v="1"/>
    <n v="0.8"/>
    <x v="6"/>
    <n v="54.4"/>
    <n v="0"/>
    <n v="54.4"/>
  </r>
  <r>
    <s v="COLGATE 3800 DEB."/>
    <s v="Colgate-Palmolive Nederland BV"/>
    <s v="101t"/>
    <n v="101090984441"/>
    <n v="101030168531"/>
    <n v="930"/>
    <s v="Inv Booked"/>
    <s v="2480019072"/>
    <s v="Verkoop"/>
    <n v="170"/>
    <s v="Transport drops zone"/>
    <s v="9 - verwerkt"/>
    <n v="0"/>
    <m/>
    <d v="2023-06-01T00:00:00"/>
    <s v="DROP"/>
    <s v="0001010909844410114696_002"/>
    <m/>
    <m/>
    <m/>
    <s v="EUR"/>
    <n v="125.78"/>
    <s v="EUR"/>
    <n v="125.78"/>
    <s v="EUR"/>
    <n v="125.78"/>
    <n v="125.78"/>
    <n v="0"/>
    <s v="N"/>
    <n v="1223000608"/>
    <d v="2023-07-13T00:00:00"/>
    <m/>
    <d v="2023-06-01T00:00:00"/>
    <s v="00:00"/>
    <s v="23:59"/>
    <d v="2023-06-01T00:00:00"/>
    <s v="09:00"/>
    <s v="09:00"/>
    <n v="11"/>
    <s v="ce"/>
    <n v="11196"/>
    <n v="11.2"/>
    <n v="24"/>
    <s v="Kuehne+Nagel Tiel 3 Standpl"/>
    <s v="De Diepert 5"/>
    <s v="Tiel"/>
    <s v="4004 MA"/>
    <s v="NL"/>
    <x v="1"/>
    <s v="Perenmarkt 15"/>
    <x v="2"/>
    <s v="1681PG"/>
    <s v="NL"/>
    <s v="2480019072"/>
    <s v="0114696_002"/>
    <s v="31V"/>
    <s v="NL001131849B01"/>
    <n v="2"/>
    <n v="0"/>
    <n v="125.78"/>
    <s v="N"/>
    <s v="Peter Appel Transport B.V."/>
    <n v="36622"/>
    <d v="2023-06-01T00:00:00"/>
    <s v="11:36:00"/>
    <n v="0"/>
    <x v="3"/>
    <x v="21"/>
    <n v="6"/>
    <x v="2"/>
    <n v="0"/>
    <s v=""/>
    <x v="1"/>
    <s v=""/>
    <n v="0"/>
    <s v=""/>
  </r>
  <r>
    <s v="COLGATE 3800 DEB."/>
    <s v="Colgate-Palmolive Nederland BV"/>
    <s v="101t"/>
    <n v="101090984092"/>
    <n v="101030168532"/>
    <n v="930"/>
    <s v="Inv Booked"/>
    <s v="2480019070"/>
    <s v="Verkoop"/>
    <n v="170"/>
    <s v="Transport drops zone"/>
    <s v="9 - verwerkt"/>
    <n v="0"/>
    <m/>
    <d v="2023-06-01T00:00:00"/>
    <s v="DROP"/>
    <s v="0001010909840920114510_003"/>
    <m/>
    <m/>
    <m/>
    <s v="EUR"/>
    <n v="96.58"/>
    <s v="EUR"/>
    <n v="96.58"/>
    <s v="EUR"/>
    <n v="96.58"/>
    <n v="96.58"/>
    <n v="0"/>
    <s v="N"/>
    <n v="1223000608"/>
    <d v="2023-07-13T00:00:00"/>
    <m/>
    <d v="2023-06-01T00:00:00"/>
    <s v="00:00"/>
    <s v="23:59"/>
    <d v="2023-06-01T00:00:00"/>
    <s v="08:00"/>
    <s v="18:00"/>
    <n v="6.4"/>
    <s v="ce"/>
    <n v="7666"/>
    <n v="6.4"/>
    <n v="13"/>
    <s v="Kuehne+Nagel Tiel 3 Standpl"/>
    <s v="De Diepert 5"/>
    <s v="Tiel"/>
    <s v="4004 MA"/>
    <s v="NL"/>
    <x v="46"/>
    <s v="FLORIJNSTRAAT  4C"/>
    <x v="23"/>
    <s v="4903 RM"/>
    <s v="NL"/>
    <s v="2480019070"/>
    <s v="0114510_003"/>
    <s v="31V"/>
    <s v="NL001131849B01"/>
    <n v="2"/>
    <n v="0"/>
    <n v="96.58"/>
    <s v="N"/>
    <s v="Peter Appel Transport B.V."/>
    <n v="36622"/>
    <d v="2023-06-01T00:00:00"/>
    <s v="18:00:00"/>
    <n v="0"/>
    <x v="3"/>
    <x v="21"/>
    <n v="6"/>
    <x v="34"/>
    <n v="1"/>
    <n v="6.4"/>
    <x v="5"/>
    <n v="96.58"/>
    <n v="0"/>
    <n v="96.58"/>
  </r>
  <r>
    <s v="COLGATE 3800 DEB."/>
    <s v="Colgate-Palmolive Nederland BV"/>
    <s v="101t"/>
    <n v="101090984082"/>
    <n v="101030168533"/>
    <n v="930"/>
    <s v="Inv Booked"/>
    <s v="0240122218"/>
    <s v="Verkoop"/>
    <n v="170"/>
    <s v="Transport drops zone"/>
    <s v="9 - verwerkt"/>
    <n v="0"/>
    <m/>
    <d v="2023-06-01T00:00:00"/>
    <s v="DROP"/>
    <s v="0001010909840820114500_002"/>
    <m/>
    <m/>
    <m/>
    <s v="EUR"/>
    <n v="29.42"/>
    <s v="EUR"/>
    <n v="29.42"/>
    <s v="EUR"/>
    <n v="29.42"/>
    <n v="29.42"/>
    <n v="0"/>
    <s v="N"/>
    <n v="1223000608"/>
    <d v="2023-07-13T00:00:00"/>
    <m/>
    <d v="2023-06-01T00:00:00"/>
    <s v="00:00"/>
    <s v="23:59"/>
    <d v="2023-06-01T00:00:00"/>
    <s v="05:00"/>
    <s v="06:00"/>
    <n v="4.8"/>
    <s v="ce"/>
    <n v="4060"/>
    <n v="4.8"/>
    <n v="5"/>
    <s v="Kuehne+Nagel Tiel 3 Standpl"/>
    <s v="De Diepert 5"/>
    <s v="Tiel"/>
    <s v="4004 MA"/>
    <s v="NL"/>
    <x v="39"/>
    <s v="RANDWEG 2"/>
    <x v="6"/>
    <s v="4191 NN"/>
    <s v="NL"/>
    <s v="0240122218"/>
    <s v="0114500_002"/>
    <s v="31V"/>
    <s v="NL001131849B01"/>
    <n v="2"/>
    <n v="0"/>
    <n v="29.42"/>
    <s v="N"/>
    <s v="Peter Appel Transport B.V."/>
    <n v="36622"/>
    <d v="2023-06-01T00:00:00"/>
    <s v="08:04:00"/>
    <n v="0"/>
    <x v="3"/>
    <x v="21"/>
    <n v="6"/>
    <x v="6"/>
    <n v="0"/>
    <s v=""/>
    <x v="2"/>
    <s v=""/>
    <n v="0"/>
    <s v=""/>
  </r>
  <r>
    <s v="COLGATE 3800 DEB."/>
    <s v="Colgate-Palmolive Nederland BV"/>
    <s v="101t"/>
    <n v="101090984268"/>
    <n v="101030168600"/>
    <n v="930"/>
    <s v="Inv Booked"/>
    <s v="2480019979"/>
    <s v="Verkoop"/>
    <n v="170"/>
    <s v="Transport drops zone"/>
    <s v="9 - verwerkt"/>
    <n v="0"/>
    <m/>
    <d v="2023-06-01T00:00:00"/>
    <s v="DROP"/>
    <s v="0001010909842680114531_002"/>
    <m/>
    <m/>
    <m/>
    <s v="EUR"/>
    <n v="29.99"/>
    <s v="EUR"/>
    <n v="29.99"/>
    <s v="EUR"/>
    <n v="29.99"/>
    <n v="29.99"/>
    <n v="0"/>
    <s v="N"/>
    <n v="1223000608"/>
    <d v="2023-07-13T00:00:00"/>
    <m/>
    <d v="2023-06-01T00:00:00"/>
    <s v="00:00"/>
    <s v="23:59"/>
    <d v="2023-06-01T00:00:00"/>
    <s v="08:15"/>
    <s v="14:00"/>
    <n v="0.8"/>
    <s v="ce"/>
    <n v="914"/>
    <n v="0.8"/>
    <n v="1"/>
    <s v="Kuehne+Nagel Tiel 3 Standpl"/>
    <s v="De Diepert 5"/>
    <s v="Tiel"/>
    <s v="4004 MA"/>
    <s v="NL"/>
    <x v="98"/>
    <s v="Wolvenkoog 1"/>
    <x v="32"/>
    <s v="1822BE"/>
    <s v="NL"/>
    <s v="2480019979"/>
    <s v="0114531_002"/>
    <s v="31V"/>
    <s v="NL001131849B01"/>
    <n v="2"/>
    <n v="0"/>
    <n v="29.99"/>
    <s v="N"/>
    <s v="Peter Appel Transport B.V."/>
    <n v="36622"/>
    <d v="2023-06-01T00:00:00"/>
    <s v="09:28:00"/>
    <n v="0"/>
    <x v="3"/>
    <x v="21"/>
    <n v="6"/>
    <x v="28"/>
    <n v="1"/>
    <n v="0.8"/>
    <x v="0"/>
    <n v="29.99"/>
    <n v="0"/>
    <n v="29.99"/>
  </r>
  <r>
    <s v="COLGATE 3800 DEB."/>
    <s v="Colgate-Palmolive Nederland BV"/>
    <s v="101t"/>
    <n v="101090984305"/>
    <n v="101030168601"/>
    <n v="930"/>
    <s v="Inv Booked"/>
    <s v="2480019998"/>
    <s v="Verkoop"/>
    <n v="170"/>
    <s v="Transport drops zone"/>
    <s v="9 - verwerkt"/>
    <n v="0"/>
    <m/>
    <d v="2023-06-01T00:00:00"/>
    <s v="DROP"/>
    <s v="0001010909843050114580_002"/>
    <m/>
    <m/>
    <m/>
    <s v="EUR"/>
    <n v="40.700000000000003"/>
    <s v="EUR"/>
    <n v="40.700000000000003"/>
    <s v="EUR"/>
    <n v="40.700000000000003"/>
    <n v="40.700000000000003"/>
    <n v="0"/>
    <s v="N"/>
    <n v="1223000608"/>
    <d v="2023-07-13T00:00:00"/>
    <m/>
    <d v="2023-06-01T00:00:00"/>
    <s v="00:00"/>
    <s v="23:59"/>
    <d v="2023-06-01T00:00:00"/>
    <s v="10:00"/>
    <s v="10:00"/>
    <n v="2.4"/>
    <s v="ce"/>
    <n v="2384"/>
    <n v="2.4"/>
    <n v="4"/>
    <s v="Kuehne+Nagel Tiel 3 Standpl"/>
    <s v="De Diepert 5"/>
    <s v="Tiel"/>
    <s v="4004 MA"/>
    <s v="NL"/>
    <x v="14"/>
    <s v="Rood 24"/>
    <x v="17"/>
    <s v="6666LT"/>
    <s v="NL"/>
    <s v="2480019998"/>
    <s v="0114580_002"/>
    <s v="31V"/>
    <s v="NL001131849B01"/>
    <n v="2"/>
    <n v="0"/>
    <n v="40.700000000000003"/>
    <s v="N"/>
    <s v="Peter Appel Transport B.V."/>
    <n v="36622"/>
    <d v="2023-06-01T00:00:00"/>
    <s v="11:45:00"/>
    <n v="25"/>
    <x v="3"/>
    <x v="21"/>
    <n v="6"/>
    <x v="15"/>
    <n v="1"/>
    <n v="2.4"/>
    <x v="5"/>
    <n v="40.700000000000003"/>
    <n v="0"/>
    <n v="40.700000000000003"/>
  </r>
  <r>
    <s v="COLGATE 3800 DEB."/>
    <s v="Colgate-Palmolive Nederland BV"/>
    <s v="101t"/>
    <n v="101090984637"/>
    <n v="101030168622"/>
    <n v="930"/>
    <s v="Inv Booked"/>
    <s v="2480020086"/>
    <s v="Verkoop"/>
    <n v="170"/>
    <s v="Transport drops zone"/>
    <s v="9 - verwerkt"/>
    <n v="0"/>
    <m/>
    <d v="2023-06-02T00:00:00"/>
    <s v="DROP"/>
    <s v="0001010909846370114807_003"/>
    <m/>
    <m/>
    <m/>
    <s v="EUR"/>
    <n v="62.16"/>
    <s v="EUR"/>
    <n v="62.16"/>
    <s v="EUR"/>
    <n v="62.16"/>
    <n v="62.16"/>
    <n v="0"/>
    <s v="N"/>
    <n v="1223000608"/>
    <d v="2023-07-13T00:00:00"/>
    <m/>
    <d v="2023-06-02T00:00:00"/>
    <s v="00:00"/>
    <s v="23:59"/>
    <d v="2023-06-02T00:00:00"/>
    <s v="12:30"/>
    <s v="13:30"/>
    <n v="2.4"/>
    <s v="ce"/>
    <n v="1234"/>
    <n v="2.4"/>
    <n v="1"/>
    <s v="Kuehne+Nagel Tiel 3 Standpl"/>
    <s v="De Diepert 5"/>
    <s v="Tiel"/>
    <s v="4004 MA"/>
    <s v="NL"/>
    <x v="25"/>
    <s v="Hollandweg 30"/>
    <x v="4"/>
    <s v="2665 MT"/>
    <s v="NL"/>
    <s v="2480020086"/>
    <s v="0114807_003"/>
    <s v="31V"/>
    <s v="NL001131849B01"/>
    <n v="2"/>
    <n v="0"/>
    <n v="62.16"/>
    <s v="N"/>
    <s v="Peter Appel Transport B.V."/>
    <n v="36622"/>
    <d v="2023-06-02T00:00:00"/>
    <s v="12:49:00"/>
    <n v="0"/>
    <x v="4"/>
    <x v="21"/>
    <n v="6"/>
    <x v="4"/>
    <n v="1"/>
    <n v="2.4"/>
    <x v="0"/>
    <n v="62.16"/>
    <n v="0"/>
    <n v="62.16"/>
  </r>
  <r>
    <s v="COLGATE 3800 DEB."/>
    <s v="Colgate-Palmolive Nederland BV"/>
    <s v="101t"/>
    <n v="101090984895"/>
    <n v="101030168623"/>
    <n v="930"/>
    <s v="Inv Booked"/>
    <s v="2480020089"/>
    <s v="Verkoop"/>
    <n v="170"/>
    <s v="Transport drops zone"/>
    <s v="9 - verwerkt"/>
    <n v="0"/>
    <m/>
    <d v="2023-06-02T00:00:00"/>
    <s v="DROP"/>
    <s v="0001010909848950114915_002"/>
    <m/>
    <m/>
    <m/>
    <s v="EUR"/>
    <n v="62.57"/>
    <s v="EUR"/>
    <n v="62.57"/>
    <s v="EUR"/>
    <n v="62.57"/>
    <n v="62.57"/>
    <n v="0"/>
    <s v="N"/>
    <n v="1223000608"/>
    <d v="2023-07-13T00:00:00"/>
    <m/>
    <d v="2023-06-02T00:00:00"/>
    <s v="00:00"/>
    <s v="23:59"/>
    <d v="2023-06-02T00:00:00"/>
    <s v="18:00"/>
    <s v="18:00"/>
    <n v="8.8000000000000007"/>
    <s v="ce"/>
    <n v="6613"/>
    <n v="8.8000000000000007"/>
    <n v="11"/>
    <s v="Kuehne+Nagel Tiel 3 Standpl"/>
    <s v="De Diepert 5"/>
    <s v="Tiel"/>
    <s v="4004 MA"/>
    <s v="NL"/>
    <x v="14"/>
    <s v="Rood 24"/>
    <x v="17"/>
    <s v="6666LT"/>
    <s v="NL"/>
    <s v="2480020089"/>
    <s v="0114915_002"/>
    <s v="31V"/>
    <s v="NL001131849B01"/>
    <n v="2"/>
    <n v="0"/>
    <n v="62.57"/>
    <s v="N"/>
    <s v="Peter Appel Transport B.V."/>
    <n v="36622"/>
    <d v="2023-06-02T00:00:00"/>
    <s v="18:47:00"/>
    <n v="0"/>
    <x v="4"/>
    <x v="21"/>
    <n v="6"/>
    <x v="15"/>
    <n v="1"/>
    <n v="24.8"/>
    <x v="5"/>
    <n v="176.33"/>
    <n v="0"/>
    <n v="176.33"/>
  </r>
  <r>
    <s v="COLGATE 3800 DEB."/>
    <s v="Colgate-Palmolive Nederland BV"/>
    <s v="101t"/>
    <n v="101090984627"/>
    <n v="101030168619"/>
    <n v="930"/>
    <s v="Inv Booked"/>
    <s v="2480020087"/>
    <s v="Verkoop"/>
    <n v="170"/>
    <s v="Transport drops zone"/>
    <s v="9 - verwerkt"/>
    <n v="0"/>
    <m/>
    <d v="2023-06-02T00:00:00"/>
    <s v="DROP"/>
    <s v="0001010909846270114795_004"/>
    <m/>
    <m/>
    <m/>
    <s v="EUR"/>
    <n v="179.2"/>
    <s v="EUR"/>
    <n v="179.2"/>
    <s v="EUR"/>
    <n v="179.2"/>
    <n v="179.2"/>
    <n v="0"/>
    <s v="N"/>
    <n v="1223000608"/>
    <d v="2023-07-13T00:00:00"/>
    <m/>
    <d v="2023-06-02T00:00:00"/>
    <s v="00:00"/>
    <s v="23:59"/>
    <d v="2023-06-02T00:00:00"/>
    <s v="08:00"/>
    <s v="08:00"/>
    <n v="11.2"/>
    <s v="ce"/>
    <n v="6014"/>
    <n v="11.2"/>
    <n v="5"/>
    <s v="Kuehne+Nagel Tiel 3 Standpl"/>
    <s v="De Diepert 5"/>
    <s v="Tiel"/>
    <s v="4004 MA"/>
    <s v="NL"/>
    <x v="74"/>
    <s v="BENJAMIN FRANKLINSTRAAT 2"/>
    <x v="16"/>
    <s v="8013 NC"/>
    <s v="NL"/>
    <s v="2480020087"/>
    <s v="0114795_004"/>
    <s v="31V"/>
    <s v="NL001131849B01"/>
    <n v="2"/>
    <n v="0"/>
    <n v="179.2"/>
    <s v="N"/>
    <s v="Peter Appel Transport B.V."/>
    <n v="36622"/>
    <d v="2023-06-02T00:00:00"/>
    <s v="08:10:00"/>
    <n v="0"/>
    <x v="4"/>
    <x v="21"/>
    <n v="6"/>
    <x v="14"/>
    <n v="1"/>
    <n v="11.2"/>
    <x v="6"/>
    <n v="179.2"/>
    <n v="0"/>
    <n v="179.2"/>
  </r>
  <r>
    <s v="COLGATE 3800 DEB."/>
    <s v="Colgate-Palmolive Nederland BV"/>
    <s v="101t"/>
    <n v="101090984933"/>
    <n v="101030168620"/>
    <n v="930"/>
    <s v="Inv Booked"/>
    <s v="2480020091"/>
    <s v="Verkoop"/>
    <n v="170"/>
    <s v="Transport drops zone"/>
    <s v="9 - verwerkt"/>
    <n v="0"/>
    <m/>
    <d v="2023-06-02T00:00:00"/>
    <s v="DROP"/>
    <s v="0001010909849330114947_002"/>
    <m/>
    <m/>
    <m/>
    <s v="EUR"/>
    <n v="96.72"/>
    <s v="EUR"/>
    <n v="96.72"/>
    <s v="EUR"/>
    <n v="96.72"/>
    <n v="96.72"/>
    <n v="0"/>
    <s v="N"/>
    <n v="1223000608"/>
    <d v="2023-07-13T00:00:00"/>
    <m/>
    <d v="2023-06-02T00:00:00"/>
    <s v="00:00"/>
    <s v="23:59"/>
    <d v="2023-06-02T00:00:00"/>
    <s v="14:00"/>
    <s v="14:00"/>
    <n v="12"/>
    <s v="ce"/>
    <n v="13779"/>
    <n v="12"/>
    <n v="23"/>
    <s v="Kuehne+Nagel Tiel 3 Standpl"/>
    <s v="De Diepert 5"/>
    <s v="Tiel"/>
    <s v="4004 MA"/>
    <s v="NL"/>
    <x v="14"/>
    <s v="Rood 24"/>
    <x v="17"/>
    <s v="6666LT"/>
    <s v="NL"/>
    <s v="2480020091"/>
    <s v="0114947_002"/>
    <s v="31V"/>
    <s v="NL001131849B01"/>
    <n v="2"/>
    <n v="0"/>
    <n v="96.72"/>
    <s v="N"/>
    <s v="Peter Appel Transport B.V."/>
    <n v="36622"/>
    <d v="2023-06-02T00:00:00"/>
    <s v="13:38:00"/>
    <n v="0"/>
    <x v="4"/>
    <x v="21"/>
    <n v="6"/>
    <x v="15"/>
    <n v="1"/>
    <n v="19.2"/>
    <x v="5"/>
    <n v="154.75"/>
    <n v="0"/>
    <n v="154.75"/>
  </r>
  <r>
    <s v="COLGATE 3800 DEB."/>
    <s v="Colgate-Palmolive Nederland BV"/>
    <s v="101t"/>
    <n v="101090984640"/>
    <n v="101030168621"/>
    <n v="930"/>
    <s v="Inv Booked"/>
    <s v="2480020088"/>
    <s v="Verkoop"/>
    <n v="170"/>
    <s v="Transport drops zone"/>
    <s v="9 - verwerkt"/>
    <n v="0"/>
    <m/>
    <d v="2023-06-02T00:00:00"/>
    <s v="DROP"/>
    <s v="0001010909846400114808_004"/>
    <m/>
    <m/>
    <m/>
    <s v="EUR"/>
    <n v="51.04"/>
    <s v="EUR"/>
    <n v="51.04"/>
    <s v="EUR"/>
    <n v="51.04"/>
    <n v="51.04"/>
    <n v="0"/>
    <s v="N"/>
    <n v="1223000608"/>
    <d v="2023-07-13T00:00:00"/>
    <m/>
    <d v="2023-06-02T00:00:00"/>
    <s v="00:00"/>
    <s v="23:59"/>
    <d v="2023-06-02T00:00:00"/>
    <s v="07:00"/>
    <s v="17:00"/>
    <n v="1.6"/>
    <s v="ce"/>
    <n v="842"/>
    <n v="1.6"/>
    <n v="0"/>
    <s v="Kuehne+Nagel Tiel 3 Standpl"/>
    <s v="De Diepert 5"/>
    <s v="Tiel"/>
    <s v="4004 MA"/>
    <s v="NL"/>
    <x v="22"/>
    <s v="Basisweg 7"/>
    <x v="25"/>
    <s v="1951NG"/>
    <s v="NL"/>
    <s v="2480020088"/>
    <s v="0114808_004"/>
    <s v="31V"/>
    <s v="NL001131849B01"/>
    <n v="2"/>
    <n v="0"/>
    <n v="51.04"/>
    <s v="N"/>
    <s v="Peter Appel Transport B.V."/>
    <n v="36622"/>
    <d v="2023-06-02T00:00:00"/>
    <s v="16:48:00"/>
    <n v="0"/>
    <x v="4"/>
    <x v="21"/>
    <n v="6"/>
    <x v="17"/>
    <n v="1"/>
    <n v="1.6"/>
    <x v="0"/>
    <n v="51.04"/>
    <n v="0"/>
    <n v="51.04"/>
  </r>
  <r>
    <s v="COLGATE 3800 DEB."/>
    <s v="Colgate-Palmolive Nederland BV"/>
    <s v="101t"/>
    <n v="101090984933"/>
    <n v="101030168673"/>
    <n v="930"/>
    <s v="Inv Booked"/>
    <s v="2480020960"/>
    <s v="Verkoop"/>
    <n v="170"/>
    <s v="Transport drops zone"/>
    <s v="9 - verwerkt"/>
    <n v="0"/>
    <m/>
    <d v="2023-06-02T00:00:00"/>
    <s v="DROP"/>
    <s v="0001010909849330114947_002"/>
    <m/>
    <m/>
    <m/>
    <s v="EUR"/>
    <n v="58.03"/>
    <s v="EUR"/>
    <n v="58.03"/>
    <s v="EUR"/>
    <n v="58.03"/>
    <n v="58.03"/>
    <n v="0"/>
    <s v="N"/>
    <n v="1223000608"/>
    <d v="2023-07-13T00:00:00"/>
    <m/>
    <d v="2023-06-02T00:00:00"/>
    <s v="00:00"/>
    <s v="23:59"/>
    <d v="2023-06-02T00:00:00"/>
    <s v="14:00"/>
    <s v="14:00"/>
    <n v="7.2"/>
    <s v="ce"/>
    <n v="7905"/>
    <n v="7.2"/>
    <n v="13"/>
    <s v="Kuehne+Nagel Tiel 3 Standpl"/>
    <s v="De Diepert 5"/>
    <s v="Tiel"/>
    <s v="4004 MA"/>
    <s v="NL"/>
    <x v="14"/>
    <s v="Rood 24"/>
    <x v="17"/>
    <s v="6666LT"/>
    <s v="NL"/>
    <s v="2480020960"/>
    <s v="0114947_002"/>
    <s v="31V"/>
    <s v="NL001131849B01"/>
    <n v="2"/>
    <n v="0"/>
    <n v="58.03"/>
    <s v="N"/>
    <s v="Peter Appel Transport B.V."/>
    <n v="36622"/>
    <d v="2023-06-02T00:00:00"/>
    <s v="13:38:00"/>
    <n v="0"/>
    <x v="4"/>
    <x v="21"/>
    <n v="6"/>
    <x v="15"/>
    <n v="0"/>
    <s v=""/>
    <x v="5"/>
    <s v=""/>
    <n v="0"/>
    <s v=""/>
  </r>
  <r>
    <s v="COLGATE 3800 DEB."/>
    <s v="Colgate-Palmolive Nederland BV"/>
    <s v="101t"/>
    <n v="101090984915"/>
    <n v="101030168629"/>
    <n v="930"/>
    <s v="Inv Booked"/>
    <s v="0240123007"/>
    <s v="Verkoop"/>
    <n v="170"/>
    <s v="Transport drops zone"/>
    <s v="9 - verwerkt"/>
    <n v="0"/>
    <m/>
    <d v="2023-06-02T00:00:00"/>
    <s v="DROP"/>
    <s v="0001010909849150114935_002"/>
    <m/>
    <m/>
    <m/>
    <s v="EUR"/>
    <n v="169.22"/>
    <s v="EUR"/>
    <n v="169.22"/>
    <s v="EUR"/>
    <n v="169.22"/>
    <n v="169.22"/>
    <n v="0"/>
    <s v="N"/>
    <n v="1223000608"/>
    <d v="2023-07-13T00:00:00"/>
    <m/>
    <d v="2023-06-02T00:00:00"/>
    <s v="00:00"/>
    <s v="23:59"/>
    <d v="2023-06-02T00:00:00"/>
    <s v="07:00"/>
    <s v="07:00"/>
    <n v="12.8"/>
    <s v="ce"/>
    <n v="15104"/>
    <n v="12.8"/>
    <n v="23"/>
    <s v="Kuehne+Nagel Tiel 3 Standpl"/>
    <s v="De Diepert 5"/>
    <s v="Tiel"/>
    <s v="4004 MA"/>
    <s v="NL"/>
    <x v="65"/>
    <s v="FLORIJNSTRAAT 4C"/>
    <x v="51"/>
    <s v="4903 RM"/>
    <s v="NL"/>
    <s v="0240123007"/>
    <s v="0114935_002"/>
    <s v="31V"/>
    <s v="NL001131849B01"/>
    <n v="2"/>
    <n v="0"/>
    <n v="169.22"/>
    <s v="N"/>
    <s v="Peter Appel Transport B.V."/>
    <n v="36622"/>
    <d v="2023-06-02T00:00:00"/>
    <s v="07:25:00"/>
    <n v="0"/>
    <x v="4"/>
    <x v="21"/>
    <n v="6"/>
    <x v="34"/>
    <n v="1"/>
    <n v="12.8"/>
    <x v="5"/>
    <n v="169.22"/>
    <n v="0"/>
    <n v="169.22"/>
  </r>
  <r>
    <s v="COLGATE 3800 DEB."/>
    <s v="Colgate-Palmolive Nederland BV"/>
    <s v="101t"/>
    <n v="101090984636"/>
    <n v="101030168625"/>
    <n v="930"/>
    <s v="Inv Booked"/>
    <s v="2480020096"/>
    <s v="Verkoop"/>
    <n v="170"/>
    <s v="Transport drops zone"/>
    <s v="9 - verwerkt"/>
    <n v="0"/>
    <m/>
    <d v="2023-06-02T00:00:00"/>
    <s v="DROP"/>
    <s v="0001010909846360114804_002"/>
    <m/>
    <m/>
    <m/>
    <s v="EUR"/>
    <n v="289.33"/>
    <s v="EUR"/>
    <n v="289.33"/>
    <s v="EUR"/>
    <n v="289.33"/>
    <n v="289.33"/>
    <n v="0"/>
    <s v="N"/>
    <n v="1223000608"/>
    <d v="2023-07-13T00:00:00"/>
    <m/>
    <d v="2023-06-02T00:00:00"/>
    <s v="00:00"/>
    <s v="23:59"/>
    <d v="2023-06-02T00:00:00"/>
    <s v="09:00"/>
    <s v="16:00"/>
    <n v="26"/>
    <s v="ce"/>
    <n v="21210"/>
    <n v="26.4"/>
    <n v="39"/>
    <s v="Kuehne+Nagel Tiel 3 Standpl"/>
    <s v="De Diepert 5"/>
    <s v="Tiel"/>
    <s v="4004 MA"/>
    <s v="NL"/>
    <x v="66"/>
    <s v="Hazenkoog 20a"/>
    <x v="32"/>
    <s v="1822BS"/>
    <s v="NL"/>
    <s v="2480020096"/>
    <s v="0114804_002"/>
    <s v="31V"/>
    <s v="NL001131849B01"/>
    <n v="2"/>
    <n v="0"/>
    <n v="289.33"/>
    <s v="N"/>
    <s v="Peter Appel Transport B.V."/>
    <n v="36622"/>
    <d v="2023-06-02T00:00:00"/>
    <s v="09:41:00"/>
    <n v="0"/>
    <x v="4"/>
    <x v="21"/>
    <n v="6"/>
    <x v="28"/>
    <n v="1"/>
    <n v="26.4"/>
    <x v="0"/>
    <n v="289.33"/>
    <n v="0"/>
    <n v="289.33"/>
  </r>
  <r>
    <s v="COLGATE 3800 DEB."/>
    <s v="Colgate-Palmolive Nederland BV"/>
    <s v="101t"/>
    <n v="101090984921"/>
    <n v="101030168626"/>
    <n v="930"/>
    <s v="Inv Booked"/>
    <s v="2480020094"/>
    <s v="Verkoop"/>
    <n v="170"/>
    <s v="Transport drops zone"/>
    <s v="9 - verwerkt"/>
    <n v="0"/>
    <m/>
    <d v="2023-06-02T00:00:00"/>
    <s v="DROP"/>
    <s v="0001010909849210114930_002"/>
    <m/>
    <m/>
    <m/>
    <s v="EUR"/>
    <n v="184.92"/>
    <s v="EUR"/>
    <n v="184.92"/>
    <s v="EUR"/>
    <n v="184.92"/>
    <n v="184.92"/>
    <n v="0"/>
    <s v="N"/>
    <n v="1223000608"/>
    <d v="2023-07-13T00:00:00"/>
    <m/>
    <d v="2023-06-02T00:00:00"/>
    <s v="00:00"/>
    <s v="23:59"/>
    <d v="2023-06-02T00:00:00"/>
    <s v="09:00"/>
    <s v="16:00"/>
    <n v="12"/>
    <s v="ce"/>
    <n v="9410"/>
    <n v="12"/>
    <n v="20"/>
    <s v="Kuehne+Nagel Tiel 3 Standpl"/>
    <s v="De Diepert 5"/>
    <s v="Tiel"/>
    <s v="4004 MA"/>
    <s v="NL"/>
    <x v="66"/>
    <s v="Hazenkoog 20a"/>
    <x v="32"/>
    <s v="1822BS"/>
    <s v="NL"/>
    <s v="2480020094"/>
    <s v="0114930_002"/>
    <s v="31V"/>
    <s v="NL001131849B01"/>
    <n v="2"/>
    <n v="0"/>
    <n v="184.92"/>
    <s v="N"/>
    <s v="Peter Appel Transport B.V."/>
    <n v="36622"/>
    <d v="2023-06-02T00:00:00"/>
    <s v="12:21:00"/>
    <n v="0"/>
    <x v="4"/>
    <x v="21"/>
    <n v="6"/>
    <x v="28"/>
    <n v="1"/>
    <n v="12"/>
    <x v="0"/>
    <n v="184.92"/>
    <n v="0"/>
    <n v="184.92"/>
  </r>
  <r>
    <s v="COLGATE 3800 DEB."/>
    <s v="Colgate-Palmolive Nederland BV"/>
    <s v="101t"/>
    <n v="101090984895"/>
    <n v="101030168627"/>
    <n v="930"/>
    <s v="Inv Booked"/>
    <s v="2480020095"/>
    <s v="Verkoop"/>
    <n v="170"/>
    <s v="Transport drops zone"/>
    <s v="9 - verwerkt"/>
    <n v="0"/>
    <m/>
    <d v="2023-06-02T00:00:00"/>
    <s v="DROP"/>
    <s v="0001010909848950114915_002"/>
    <m/>
    <m/>
    <m/>
    <s v="EUR"/>
    <n v="113.76"/>
    <s v="EUR"/>
    <n v="113.76"/>
    <s v="EUR"/>
    <n v="113.76"/>
    <n v="113.76"/>
    <n v="0"/>
    <s v="N"/>
    <n v="1223000608"/>
    <d v="2023-07-13T00:00:00"/>
    <m/>
    <d v="2023-06-02T00:00:00"/>
    <s v="00:00"/>
    <s v="23:59"/>
    <d v="2023-06-02T00:00:00"/>
    <s v="18:00"/>
    <s v="18:00"/>
    <n v="16"/>
    <s v="ce"/>
    <n v="11054"/>
    <n v="16"/>
    <n v="23"/>
    <s v="Kuehne+Nagel Tiel 3 Standpl"/>
    <s v="De Diepert 5"/>
    <s v="Tiel"/>
    <s v="4004 MA"/>
    <s v="NL"/>
    <x v="14"/>
    <s v="Rood 24"/>
    <x v="17"/>
    <s v="6666LT"/>
    <s v="NL"/>
    <s v="2480020095"/>
    <s v="0114915_002"/>
    <s v="31V"/>
    <s v="NL001131849B01"/>
    <n v="2"/>
    <n v="0"/>
    <n v="113.76"/>
    <s v="N"/>
    <s v="Peter Appel Transport B.V."/>
    <n v="36622"/>
    <d v="2023-06-02T00:00:00"/>
    <s v="18:47:00"/>
    <n v="0"/>
    <x v="4"/>
    <x v="21"/>
    <n v="6"/>
    <x v="15"/>
    <n v="0"/>
    <s v=""/>
    <x v="5"/>
    <s v=""/>
    <n v="0"/>
    <s v=""/>
  </r>
  <r>
    <s v="COLGATE 3800 DEB."/>
    <s v="Colgate-Palmolive Nederland BV"/>
    <s v="101t"/>
    <n v="101090984640"/>
    <n v="101030168628"/>
    <n v="930"/>
    <s v="Inv Booked"/>
    <s v="2480020093"/>
    <s v="Verkoop"/>
    <n v="170"/>
    <s v="Transport drops zone"/>
    <s v="9 - verwerkt"/>
    <n v="0"/>
    <m/>
    <d v="2023-06-02T00:00:00"/>
    <s v="DROP"/>
    <s v="0001010909846400114808_003"/>
    <m/>
    <m/>
    <m/>
    <s v="EUR"/>
    <n v="232.32"/>
    <s v="EUR"/>
    <n v="232.32"/>
    <s v="EUR"/>
    <n v="232.32"/>
    <n v="232.32"/>
    <n v="0"/>
    <s v="N"/>
    <n v="1223000608"/>
    <d v="2023-07-13T00:00:00"/>
    <m/>
    <d v="2023-06-02T00:00:00"/>
    <s v="00:00"/>
    <s v="23:59"/>
    <d v="2023-06-02T00:00:00"/>
    <s v="12:00"/>
    <s v="13:00"/>
    <n v="17.600000000000001"/>
    <s v="ce"/>
    <n v="10161"/>
    <n v="17.600000000000001"/>
    <n v="15"/>
    <s v="Kuehne+Nagel Tiel 3 Standpl"/>
    <s v="De Diepert 5"/>
    <s v="Tiel"/>
    <s v="4004 MA"/>
    <s v="NL"/>
    <x v="16"/>
    <s v="Rijnland 4"/>
    <x v="19"/>
    <s v="1948RL"/>
    <s v="NL"/>
    <s v="2480020093"/>
    <s v="0114808_003"/>
    <s v="31V"/>
    <s v="NL001131849B01"/>
    <n v="2"/>
    <n v="0"/>
    <n v="232.32"/>
    <s v="N"/>
    <s v="Peter Appel Transport B.V."/>
    <n v="36622"/>
    <d v="2023-06-02T00:00:00"/>
    <s v="14:55:00"/>
    <n v="0"/>
    <x v="4"/>
    <x v="21"/>
    <n v="6"/>
    <x v="17"/>
    <n v="1"/>
    <n v="17.600000000000001"/>
    <x v="0"/>
    <n v="232.32"/>
    <n v="0"/>
    <n v="232.32"/>
  </r>
  <r>
    <s v="COLGATE 3800 DEB."/>
    <s v="Colgate-Palmolive Nederland BV"/>
    <s v="101t"/>
    <n v="101090984924"/>
    <n v="101030168616"/>
    <n v="930"/>
    <s v="Inv Booked"/>
    <s v="2480020081"/>
    <s v="Verkoop"/>
    <n v="170"/>
    <s v="Transport drops zone"/>
    <s v="9 - verwerkt"/>
    <n v="0"/>
    <m/>
    <d v="2023-06-02T00:00:00"/>
    <s v="DROP"/>
    <s v="0001010909849240114939_002"/>
    <m/>
    <m/>
    <m/>
    <s v="EUR"/>
    <n v="269.81"/>
    <s v="EUR"/>
    <n v="269.81"/>
    <s v="EUR"/>
    <n v="269.81"/>
    <n v="269.81"/>
    <n v="0"/>
    <s v="N"/>
    <n v="1223000608"/>
    <d v="2023-07-13T00:00:00"/>
    <m/>
    <d v="2023-06-02T00:00:00"/>
    <s v="00:00"/>
    <s v="23:59"/>
    <d v="2023-06-02T00:00:00"/>
    <s v="11:00"/>
    <s v="11:00"/>
    <n v="17.600000000000001"/>
    <s v="ce"/>
    <n v="17846"/>
    <n v="17.600000000000001"/>
    <n v="34"/>
    <s v="Kuehne+Nagel Tiel 3 Standpl"/>
    <s v="De Diepert 5"/>
    <s v="Tiel"/>
    <s v="4004 MA"/>
    <s v="NL"/>
    <x v="50"/>
    <s v="Fahrenheitweg 24"/>
    <x v="1"/>
    <s v="6101WR"/>
    <s v="NL"/>
    <s v="2480020081"/>
    <s v="0114939_002"/>
    <s v="31V"/>
    <s v="NL001131849B01"/>
    <n v="2"/>
    <n v="0"/>
    <n v="269.81"/>
    <s v="N"/>
    <s v="Peter Appel Transport B.V."/>
    <n v="36622"/>
    <d v="2023-06-02T00:00:00"/>
    <s v="11:45:00"/>
    <n v="0"/>
    <x v="4"/>
    <x v="21"/>
    <n v="6"/>
    <x v="1"/>
    <n v="1"/>
    <n v="17.600000000000001"/>
    <x v="1"/>
    <n v="269.81"/>
    <n v="0"/>
    <n v="269.81"/>
  </r>
  <r>
    <s v="COLGATE 3800 DEB."/>
    <s v="Colgate-Palmolive Nederland BV"/>
    <s v="101t"/>
    <n v="101090984922"/>
    <n v="101030168617"/>
    <n v="930"/>
    <s v="Inv Booked"/>
    <s v="2480020082"/>
    <s v="Verkoop"/>
    <n v="170"/>
    <s v="Transport drops zone"/>
    <s v="9 - verwerkt"/>
    <n v="0"/>
    <m/>
    <d v="2023-06-02T00:00:00"/>
    <s v="DROP"/>
    <s v="0001010909849220114937_002"/>
    <m/>
    <m/>
    <m/>
    <s v="EUR"/>
    <n v="283.97000000000003"/>
    <s v="EUR"/>
    <n v="283.97000000000003"/>
    <s v="EUR"/>
    <n v="283.97000000000003"/>
    <n v="283.97000000000003"/>
    <n v="0"/>
    <s v="N"/>
    <n v="1223000608"/>
    <d v="2023-07-13T00:00:00"/>
    <m/>
    <d v="2023-06-02T00:00:00"/>
    <s v="00:00"/>
    <s v="23:59"/>
    <d v="2023-06-02T00:00:00"/>
    <s v="08:00"/>
    <s v="08:00"/>
    <n v="19.2"/>
    <s v="ce"/>
    <n v="17740"/>
    <n v="19.2"/>
    <n v="33"/>
    <s v="Kuehne+Nagel Tiel 3 Standpl"/>
    <s v="De Diepert 5"/>
    <s v="Tiel"/>
    <s v="4004 MA"/>
    <s v="NL"/>
    <x v="50"/>
    <s v="Fahrenheitweg 24"/>
    <x v="1"/>
    <s v="6101WR"/>
    <s v="NL"/>
    <s v="2480020082"/>
    <s v="0114937_002"/>
    <s v="31V"/>
    <s v="NL001131849B01"/>
    <n v="2"/>
    <n v="0"/>
    <n v="283.97000000000003"/>
    <s v="N"/>
    <s v="Peter Appel Transport B.V."/>
    <n v="36622"/>
    <d v="2023-06-02T00:00:00"/>
    <s v="08:08:00"/>
    <n v="0"/>
    <x v="4"/>
    <x v="21"/>
    <n v="6"/>
    <x v="1"/>
    <n v="1"/>
    <n v="19.2"/>
    <x v="1"/>
    <n v="283.97000000000003"/>
    <n v="0"/>
    <n v="283.97000000000003"/>
  </r>
  <r>
    <s v="COLGATE 3800 DEB."/>
    <s v="Colgate-Palmolive Nederland BV"/>
    <s v="101t"/>
    <n v="101090984630"/>
    <n v="101030168618"/>
    <n v="930"/>
    <s v="Inv Booked"/>
    <s v="2480020085"/>
    <s v="Verkoop"/>
    <n v="170"/>
    <s v="Transport drops zone"/>
    <s v="9 - verwerkt"/>
    <n v="0"/>
    <m/>
    <d v="2023-06-02T00:00:00"/>
    <s v="DROP"/>
    <s v="0001010909846300114798_002"/>
    <m/>
    <m/>
    <m/>
    <s v="EUR"/>
    <n v="307.33"/>
    <s v="EUR"/>
    <n v="307.33"/>
    <s v="EUR"/>
    <n v="307.33"/>
    <n v="307.33"/>
    <n v="0"/>
    <s v="N"/>
    <n v="1223000608"/>
    <d v="2023-07-13T00:00:00"/>
    <m/>
    <d v="2023-06-02T00:00:00"/>
    <s v="00:00"/>
    <s v="23:59"/>
    <d v="2023-06-02T00:00:00"/>
    <s v="07:00"/>
    <s v="07:00"/>
    <n v="22.4"/>
    <s v="ce"/>
    <n v="17233"/>
    <n v="22.4"/>
    <n v="38"/>
    <s v="Kuehne+Nagel Tiel 3 Standpl"/>
    <s v="De Diepert 5"/>
    <s v="Tiel"/>
    <s v="4004 MA"/>
    <s v="NL"/>
    <x v="50"/>
    <s v="Fahrenheitweg 24"/>
    <x v="1"/>
    <s v="6101WR"/>
    <s v="NL"/>
    <s v="2480020085"/>
    <s v="0114798_002"/>
    <s v="31V"/>
    <s v="NL001131849B01"/>
    <n v="2"/>
    <n v="0"/>
    <n v="307.33"/>
    <s v="N"/>
    <s v="Peter Appel Transport B.V."/>
    <n v="36622"/>
    <d v="2023-06-02T00:00:00"/>
    <s v="07:01:00"/>
    <n v="0"/>
    <x v="4"/>
    <x v="21"/>
    <n v="6"/>
    <x v="1"/>
    <n v="1"/>
    <n v="22.4"/>
    <x v="1"/>
    <n v="307.33"/>
    <n v="0"/>
    <n v="307.33"/>
  </r>
  <r>
    <s v="COLGATE 3800 DEB."/>
    <s v="Colgate-Palmolive Nederland BV"/>
    <s v="101t"/>
    <n v="101090984628"/>
    <n v="101030168624"/>
    <n v="930"/>
    <s v="Inv Booked"/>
    <s v="2480020090"/>
    <s v="Verkoop"/>
    <n v="170"/>
    <s v="Transport drops zone"/>
    <s v="9 - verwerkt"/>
    <n v="0"/>
    <m/>
    <d v="2023-06-02T00:00:00"/>
    <s v="DROP"/>
    <s v="0001010909846280114797_003"/>
    <m/>
    <m/>
    <m/>
    <s v="EUR"/>
    <n v="91.01"/>
    <s v="EUR"/>
    <n v="91.01"/>
    <s v="EUR"/>
    <n v="91.01"/>
    <n v="91.01"/>
    <n v="0"/>
    <s v="N"/>
    <n v="1223000608"/>
    <d v="2023-07-13T00:00:00"/>
    <m/>
    <d v="2023-06-02T00:00:00"/>
    <s v="00:00"/>
    <s v="23:59"/>
    <d v="2023-06-02T00:00:00"/>
    <s v="07:00"/>
    <s v="15:00"/>
    <n v="4.8"/>
    <s v="ce"/>
    <n v="4295"/>
    <n v="4.8"/>
    <n v="7"/>
    <s v="Kuehne+Nagel Tiel 3 Standpl"/>
    <s v="De Diepert 5"/>
    <s v="Tiel"/>
    <s v="4004 MA"/>
    <s v="NL"/>
    <x v="3"/>
    <s v="FACETLAAN 6"/>
    <x v="4"/>
    <s v="2665 NR"/>
    <s v="NL"/>
    <s v="2480020090"/>
    <s v="0114797_003"/>
    <s v="31V"/>
    <s v="NL001131849B01"/>
    <n v="2"/>
    <n v="0"/>
    <n v="91.01"/>
    <s v="N"/>
    <s v="Peter Appel Transport B.V."/>
    <n v="36622"/>
    <d v="2023-06-02T00:00:00"/>
    <s v="07:44:00"/>
    <n v="0"/>
    <x v="4"/>
    <x v="21"/>
    <n v="6"/>
    <x v="4"/>
    <n v="1"/>
    <n v="4.8"/>
    <x v="3"/>
    <n v="91.01"/>
    <n v="0"/>
    <n v="91.01"/>
  </r>
  <r>
    <s v="COLGATE 3800 DEB."/>
    <s v="Colgate-Palmolive Nederland BV"/>
    <s v="101t"/>
    <n v="101090984637"/>
    <n v="101030168603"/>
    <n v="930"/>
    <s v="Inv Booked"/>
    <s v="2480020092"/>
    <s v="Verkoop"/>
    <n v="170"/>
    <s v="Transport drops zone"/>
    <s v="9 - verwerkt"/>
    <n v="0"/>
    <m/>
    <d v="2023-06-02T00:00:00"/>
    <s v="DROP"/>
    <s v="0001010909846370114807_002"/>
    <m/>
    <m/>
    <m/>
    <s v="EUR"/>
    <n v="27.26"/>
    <s v="EUR"/>
    <n v="27.26"/>
    <s v="EUR"/>
    <n v="27.26"/>
    <n v="27.26"/>
    <n v="0"/>
    <s v="N"/>
    <n v="1223000608"/>
    <d v="2023-07-13T00:00:00"/>
    <m/>
    <d v="2023-06-02T00:00:00"/>
    <s v="00:00"/>
    <s v="23:59"/>
    <d v="2023-06-02T00:00:00"/>
    <s v="11:15"/>
    <s v="11:15"/>
    <n v="0.8"/>
    <s v="ce"/>
    <n v="275"/>
    <n v="0.8"/>
    <n v="0"/>
    <s v="Kuehne+Nagel Tiel 3 Standpl"/>
    <s v="De Diepert 5"/>
    <s v="Tiel"/>
    <s v="4004 MA"/>
    <s v="NL"/>
    <x v="43"/>
    <s v="Nijverheidsweg 61"/>
    <x v="42"/>
    <s v="3341LJ"/>
    <s v="NL"/>
    <s v="2480020092"/>
    <s v="0114807_002"/>
    <s v="31V"/>
    <s v="NL001131849B01"/>
    <n v="2"/>
    <n v="0"/>
    <n v="27.26"/>
    <s v="N"/>
    <s v="Peter Appel Transport B.V."/>
    <n v="36622"/>
    <d v="2023-06-02T00:00:00"/>
    <s v="10:25:00"/>
    <n v="0"/>
    <x v="4"/>
    <x v="21"/>
    <n v="6"/>
    <x v="19"/>
    <n v="1"/>
    <n v="0.8"/>
    <x v="3"/>
    <n v="27.26"/>
    <n v="0"/>
    <n v="27.26"/>
  </r>
  <r>
    <s v="COLGATE 3800 DEB."/>
    <s v="Colgate-Palmolive Nederland BV"/>
    <s v="101t"/>
    <n v="101090985136"/>
    <n v="101030168701"/>
    <n v="930"/>
    <s v="Inv Booked"/>
    <s v="2480020918"/>
    <s v="Verkoop"/>
    <n v="170"/>
    <s v="Transport drops zone"/>
    <s v="9 - verwerkt"/>
    <n v="0"/>
    <m/>
    <d v="2023-06-03T00:00:00"/>
    <s v="DROP"/>
    <s v="0001010909851360115166_002"/>
    <m/>
    <m/>
    <m/>
    <s v="EUR"/>
    <n v="213.58"/>
    <s v="EUR"/>
    <n v="213.58"/>
    <s v="EUR"/>
    <n v="213.58"/>
    <n v="213.58"/>
    <n v="0"/>
    <s v="Y"/>
    <n v="1223000608"/>
    <d v="2023-07-13T00:00:00"/>
    <m/>
    <d v="2023-06-03T00:00:00"/>
    <s v="00:00"/>
    <s v="23:59"/>
    <d v="2023-06-03T00:00:00"/>
    <s v="10:00"/>
    <s v="11:00"/>
    <n v="26"/>
    <s v="ce"/>
    <n v="10346"/>
    <n v="26.4"/>
    <n v="20"/>
    <s v="Kuehne+Nagel Tiel 3 Standpl"/>
    <s v="De Diepert 5"/>
    <s v="Tiel"/>
    <s v="4004 MA"/>
    <s v="NL"/>
    <x v="24"/>
    <s v="Ravenswade 14"/>
    <x v="26"/>
    <s v="3439 LD"/>
    <s v="NL"/>
    <s v="2480020918"/>
    <s v="0115166_002"/>
    <s v="31V"/>
    <s v="NL001131849B01"/>
    <n v="2"/>
    <n v="0"/>
    <n v="213.58"/>
    <s v="N"/>
    <s v="Peter Appel Transport B.V."/>
    <n v="36622"/>
    <d v="2023-06-03T00:00:00"/>
    <s v="10:53:00"/>
    <n v="0"/>
    <x v="5"/>
    <x v="21"/>
    <n v="6"/>
    <x v="22"/>
    <n v="1"/>
    <n v="26.4"/>
    <x v="7"/>
    <n v="213.58"/>
    <n v="0"/>
    <n v="213.58"/>
  </r>
  <r>
    <s v="COLGATE 3800 DEB."/>
    <s v="Colgate-Palmolive Nederland BV"/>
    <s v="101t"/>
    <n v="101090985141"/>
    <n v="101030168707"/>
    <n v="930"/>
    <s v="Inv Booked"/>
    <s v="2480020925"/>
    <s v="Verkoop"/>
    <n v="170"/>
    <s v="Transport drops zone"/>
    <s v="9 - verwerkt"/>
    <n v="0"/>
    <m/>
    <d v="2023-06-03T00:00:00"/>
    <s v="DROP"/>
    <s v="0001010909851410115168_003"/>
    <m/>
    <m/>
    <m/>
    <s v="EUR"/>
    <n v="25.18"/>
    <s v="EUR"/>
    <n v="25.18"/>
    <s v="EUR"/>
    <n v="25.18"/>
    <n v="25.18"/>
    <n v="0"/>
    <s v="N"/>
    <n v="1223000608"/>
    <d v="2023-07-13T00:00:00"/>
    <m/>
    <d v="2023-06-03T00:00:00"/>
    <s v="00:00"/>
    <s v="23:59"/>
    <d v="2023-06-03T00:00:00"/>
    <s v="07:00"/>
    <s v="07:00"/>
    <n v="2.4"/>
    <s v="ce"/>
    <n v="1138"/>
    <n v="2.4"/>
    <n v="1"/>
    <s v="Kuehne+Nagel Tiel 3 Standpl"/>
    <s v="De Diepert 5"/>
    <s v="Tiel"/>
    <s v="4004 MA"/>
    <s v="NL"/>
    <x v="14"/>
    <s v="Rood 24"/>
    <x v="17"/>
    <s v="6666LT"/>
    <s v="NL"/>
    <s v="2480020925"/>
    <s v="0115168_003"/>
    <s v="31V"/>
    <s v="NL001131849B01"/>
    <n v="2"/>
    <n v="0"/>
    <n v="25.18"/>
    <s v="N"/>
    <s v="Peter Appel Transport B.V."/>
    <n v="36622"/>
    <d v="2023-06-03T00:00:00"/>
    <s v="06:20:00"/>
    <n v="0"/>
    <x v="5"/>
    <x v="21"/>
    <n v="6"/>
    <x v="15"/>
    <n v="1"/>
    <n v="9.6"/>
    <x v="5"/>
    <n v="100.71000000000001"/>
    <n v="0"/>
    <n v="100.71000000000001"/>
  </r>
  <r>
    <s v="COLGATE 3800 DEB."/>
    <s v="Colgate-Palmolive Nederland BV"/>
    <s v="101t"/>
    <n v="101090985141"/>
    <n v="101030168714"/>
    <n v="930"/>
    <s v="Inv Booked"/>
    <s v="2480020931"/>
    <s v="Verkoop"/>
    <n v="170"/>
    <s v="Transport drops zone"/>
    <s v="9 - verwerkt"/>
    <n v="0"/>
    <m/>
    <d v="2023-06-03T00:00:00"/>
    <s v="DROP"/>
    <s v="0001010909851410115168_003"/>
    <m/>
    <m/>
    <m/>
    <s v="EUR"/>
    <n v="75.53"/>
    <s v="EUR"/>
    <n v="75.53"/>
    <s v="EUR"/>
    <n v="75.53"/>
    <n v="75.53"/>
    <n v="0"/>
    <s v="N"/>
    <n v="1223000608"/>
    <d v="2023-07-13T00:00:00"/>
    <m/>
    <d v="2023-06-03T00:00:00"/>
    <s v="00:00"/>
    <s v="23:59"/>
    <d v="2023-06-03T00:00:00"/>
    <s v="07:00"/>
    <s v="07:00"/>
    <n v="7.2"/>
    <s v="ce"/>
    <n v="5469"/>
    <n v="7.2"/>
    <n v="11"/>
    <s v="Kuehne+Nagel Tiel 3 Standpl"/>
    <s v="De Diepert 5"/>
    <s v="Tiel"/>
    <s v="4004 MA"/>
    <s v="NL"/>
    <x v="14"/>
    <s v="Rood 24"/>
    <x v="17"/>
    <s v="6666LT"/>
    <s v="NL"/>
    <s v="2480020931"/>
    <s v="0115168_003"/>
    <s v="31V"/>
    <s v="NL001131849B01"/>
    <n v="2"/>
    <n v="0"/>
    <n v="75.53"/>
    <s v="N"/>
    <s v="Peter Appel Transport B.V."/>
    <n v="36622"/>
    <d v="2023-06-03T00:00:00"/>
    <s v="06:20:00"/>
    <n v="0"/>
    <x v="5"/>
    <x v="21"/>
    <n v="6"/>
    <x v="15"/>
    <n v="0"/>
    <s v=""/>
    <x v="5"/>
    <s v=""/>
    <n v="0"/>
    <s v=""/>
  </r>
  <r>
    <s v="COLGATE 3800 DEB."/>
    <s v="Colgate-Palmolive Nederland BV"/>
    <s v="101t"/>
    <n v="101090985141"/>
    <n v="101030168716"/>
    <n v="930"/>
    <s v="Inv Booked"/>
    <s v="2480020963"/>
    <s v="Verkoop"/>
    <n v="170"/>
    <s v="Transport drops zone"/>
    <s v="9 - verwerkt"/>
    <n v="0"/>
    <m/>
    <d v="2023-06-03T00:00:00"/>
    <s v="DROP"/>
    <s v="0001010909851410115168_002"/>
    <m/>
    <m/>
    <m/>
    <s v="EUR"/>
    <n v="117.26"/>
    <s v="EUR"/>
    <n v="117.26"/>
    <s v="EUR"/>
    <n v="117.26"/>
    <n v="117.26"/>
    <n v="0"/>
    <s v="N"/>
    <n v="1223000608"/>
    <d v="2023-07-13T00:00:00"/>
    <m/>
    <d v="2023-06-03T00:00:00"/>
    <s v="00:00"/>
    <s v="23:59"/>
    <d v="2023-06-03T00:00:00"/>
    <s v="06:00"/>
    <s v="07:00"/>
    <n v="16.8"/>
    <s v="ce"/>
    <n v="10614"/>
    <n v="16.8"/>
    <n v="20"/>
    <s v="Kuehne+Nagel Tiel 3 Standpl"/>
    <s v="De Diepert 5"/>
    <s v="Tiel"/>
    <s v="4004 MA"/>
    <s v="NL"/>
    <x v="2"/>
    <s v="Randweg 2"/>
    <x v="6"/>
    <s v="4191 NN"/>
    <s v="NL"/>
    <s v="2480020963"/>
    <s v="0115168_002"/>
    <s v="31V"/>
    <s v="NL001131849B01"/>
    <n v="2"/>
    <n v="0"/>
    <n v="117.26"/>
    <s v="N"/>
    <s v="Peter Appel Transport B.V."/>
    <n v="36622"/>
    <d v="2023-06-03T00:00:00"/>
    <s v="04:55:00"/>
    <n v="0"/>
    <x v="5"/>
    <x v="21"/>
    <n v="6"/>
    <x v="6"/>
    <n v="1"/>
    <n v="16.8"/>
    <x v="2"/>
    <n v="117.26"/>
    <n v="0"/>
    <n v="117.26"/>
  </r>
  <r>
    <s v="COLGATE 3800 DEB."/>
    <s v="Colgate-Palmolive Nederland BV"/>
    <s v="101t"/>
    <n v="101090985488"/>
    <n v="101030168738"/>
    <n v="930"/>
    <s v="Inv Booked"/>
    <s v="2480019071 2ND DEL"/>
    <s v="Verkoop"/>
    <n v="170"/>
    <s v="Transport drops zone"/>
    <s v="9 - verwerkt"/>
    <n v="0"/>
    <m/>
    <d v="2023-06-05T00:00:00"/>
    <s v="DROP"/>
    <s v="0001010909854880115497_002"/>
    <m/>
    <m/>
    <m/>
    <s v="EUR"/>
    <n v="276.92"/>
    <s v="EUR"/>
    <n v="276.92"/>
    <s v="EUR"/>
    <n v="276.92"/>
    <n v="276.92"/>
    <n v="0"/>
    <s v="N"/>
    <n v="1223000608"/>
    <d v="2023-07-13T00:00:00"/>
    <m/>
    <d v="2023-06-05T00:00:00"/>
    <s v="00:00"/>
    <s v="23:59"/>
    <d v="2023-06-05T00:00:00"/>
    <s v="16:00"/>
    <s v="16:00"/>
    <n v="18.399999999999999"/>
    <s v="ce"/>
    <n v="18571"/>
    <n v="18.399999999999999"/>
    <n v="32"/>
    <s v="Kuehne+Nagel Tiel 3 Standpl"/>
    <s v="De Diepert 5"/>
    <s v="Tiel"/>
    <s v="4004 MA"/>
    <s v="NL"/>
    <x v="1"/>
    <s v="Fahrenheitweg 1"/>
    <x v="1"/>
    <s v="6101WR"/>
    <s v="NL"/>
    <s v="2480019071 2ND DEL"/>
    <s v="0115497_002"/>
    <s v="31V"/>
    <s v="NL001131849B01"/>
    <n v="2"/>
    <n v="0"/>
    <n v="276.92"/>
    <s v="N"/>
    <s v="Peter Appel Transport B.V."/>
    <n v="36622"/>
    <d v="2023-06-05T00:00:00"/>
    <s v="16:16:00"/>
    <n v="0"/>
    <x v="0"/>
    <x v="22"/>
    <n v="6"/>
    <x v="1"/>
    <n v="1"/>
    <n v="18.399999999999999"/>
    <x v="1"/>
    <n v="276.92"/>
    <n v="0"/>
    <n v="276.92"/>
  </r>
  <r>
    <s v="COLGATE 3800 DEB."/>
    <s v="Colgate-Palmolive Nederland BV"/>
    <s v="101t"/>
    <n v="101090985733"/>
    <n v="101030168705"/>
    <n v="980"/>
    <s v="Cancel No In"/>
    <s v="2480020911"/>
    <s v="Verkoop"/>
    <n v="170"/>
    <s v="Transport drops zone"/>
    <s v="0 - ingevoerd"/>
    <n v="0"/>
    <m/>
    <d v="2023-06-05T00:00:00"/>
    <s v="DROP"/>
    <s v="0001010909857330115488_002"/>
    <n v="137.31"/>
    <n v="22.4"/>
    <m/>
    <s v="EUR"/>
    <n v="107.89"/>
    <s v="EUR"/>
    <n v="0"/>
    <s v="EUR"/>
    <n v="107.89"/>
    <n v="0"/>
    <n v="-107.89"/>
    <s v="N"/>
    <m/>
    <m/>
    <m/>
    <d v="2023-06-05T00:00:00"/>
    <s v="00:00"/>
    <s v="23:59"/>
    <d v="2023-06-05T00:00:00"/>
    <s v="07:00"/>
    <s v="08:00"/>
    <n v="17.600000000000001"/>
    <s v="ce"/>
    <n v="11856"/>
    <n v="17.600000000000001"/>
    <n v="24"/>
    <s v="Kuehne+Nagel Tiel 3 Standpl"/>
    <s v="De Diepert 5"/>
    <s v="Tiel"/>
    <s v="4004 MA"/>
    <s v="NL"/>
    <x v="2"/>
    <s v="Randweg 2"/>
    <x v="6"/>
    <s v="4191 NN"/>
    <s v="NL"/>
    <s v="2480020911"/>
    <s v="0115488_002"/>
    <m/>
    <s v="NL001131849B01"/>
    <n v="2"/>
    <n v="0"/>
    <n v="0"/>
    <s v="N"/>
    <s v="Peter Appel Transport B.V."/>
    <n v="36622"/>
    <d v="2023-06-05T00:00:00"/>
    <s v="08:00:00"/>
    <n v="0"/>
    <x v="0"/>
    <x v="22"/>
    <n v="6"/>
    <x v="6"/>
    <n v="1"/>
    <n v="22.400000000000002"/>
    <x v="2"/>
    <n v="137.31"/>
    <n v="0"/>
    <n v="137.31"/>
  </r>
  <r>
    <s v="COLGATE 3800 DEB."/>
    <s v="Colgate-Palmolive Nederland BV"/>
    <s v="101t"/>
    <n v="101090985182"/>
    <n v="101030168711"/>
    <n v="930"/>
    <s v="Inv Booked"/>
    <s v="2480020930"/>
    <s v="Verkoop"/>
    <n v="170"/>
    <s v="Transport drops zone"/>
    <s v="9 - verwerkt"/>
    <n v="0"/>
    <m/>
    <d v="2023-06-05T00:00:00"/>
    <s v="DROP"/>
    <s v="0001010909851820115180_002"/>
    <m/>
    <m/>
    <m/>
    <s v="EUR"/>
    <n v="28.32"/>
    <s v="EUR"/>
    <n v="28.32"/>
    <s v="EUR"/>
    <n v="28.32"/>
    <n v="28.32"/>
    <n v="0"/>
    <s v="N"/>
    <n v="1223000608"/>
    <d v="2023-07-13T00:00:00"/>
    <m/>
    <d v="2023-06-05T00:00:00"/>
    <s v="00:00"/>
    <s v="23:59"/>
    <d v="2023-06-05T00:00:00"/>
    <s v="15:00"/>
    <s v="15:00"/>
    <n v="0.8"/>
    <s v="ce"/>
    <n v="264"/>
    <n v="0.8"/>
    <n v="0"/>
    <s v="Kuehne+Nagel Tiel 3 Standpl"/>
    <s v="De Diepert 5"/>
    <s v="Tiel"/>
    <s v="4004 MA"/>
    <s v="NL"/>
    <x v="9"/>
    <s v="Edisonstraat 3"/>
    <x v="12"/>
    <s v="8606JH"/>
    <s v="NL"/>
    <s v="2480020930"/>
    <s v="0115180_002"/>
    <s v="31V"/>
    <s v="NL001131849B01"/>
    <n v="2"/>
    <n v="0"/>
    <n v="28.32"/>
    <s v="N"/>
    <s v="Peter Appel Transport B.V."/>
    <n v="36622"/>
    <d v="2023-06-05T00:00:00"/>
    <s v="17:06:00"/>
    <n v="7"/>
    <x v="0"/>
    <x v="22"/>
    <n v="6"/>
    <x v="10"/>
    <n v="1"/>
    <n v="2.4000000000000004"/>
    <x v="3"/>
    <n v="84.960000000000008"/>
    <n v="0"/>
    <n v="84.960000000000008"/>
  </r>
  <r>
    <s v="COLGATE 3800 DEB."/>
    <s v="Colgate-Palmolive Nederland BV"/>
    <s v="101t"/>
    <n v="101090985181"/>
    <n v="101030168699"/>
    <n v="930"/>
    <s v="Inv Booked"/>
    <s v="2480020906"/>
    <s v="Verkoop"/>
    <n v="170"/>
    <s v="Transport drops zone"/>
    <s v="9 - verwerkt"/>
    <n v="0"/>
    <m/>
    <d v="2023-06-05T00:00:00"/>
    <s v="DROP"/>
    <s v="0001010909851810115177_002"/>
    <m/>
    <m/>
    <m/>
    <s v="EUR"/>
    <n v="27.26"/>
    <s v="EUR"/>
    <n v="27.26"/>
    <s v="EUR"/>
    <n v="27.26"/>
    <n v="27.26"/>
    <n v="0"/>
    <s v="N"/>
    <n v="1223000608"/>
    <d v="2023-07-13T00:00:00"/>
    <m/>
    <d v="2023-06-05T00:00:00"/>
    <s v="00:00"/>
    <s v="23:59"/>
    <d v="2023-06-05T00:00:00"/>
    <s v="07:00"/>
    <s v="10:00"/>
    <n v="0.8"/>
    <s v="ce"/>
    <n v="463"/>
    <n v="0.8"/>
    <n v="0"/>
    <s v="Kuehne+Nagel Tiel 3 Standpl"/>
    <s v="De Diepert 5"/>
    <s v="Tiel"/>
    <s v="4004 MA"/>
    <s v="NL"/>
    <x v="10"/>
    <s v="Slego 1a"/>
    <x v="13"/>
    <s v="1046BM"/>
    <s v="NL"/>
    <s v="2480020906"/>
    <s v="0115177_002"/>
    <s v="31V"/>
    <s v="NL001131849B01"/>
    <n v="2"/>
    <n v="0"/>
    <n v="27.26"/>
    <s v="N"/>
    <s v="Peter Appel Transport B.V."/>
    <n v="36622"/>
    <d v="2023-06-05T00:00:00"/>
    <s v="09:08:00"/>
    <n v="0"/>
    <x v="0"/>
    <x v="22"/>
    <n v="6"/>
    <x v="11"/>
    <n v="1"/>
    <n v="0.8"/>
    <x v="0"/>
    <n v="27.26"/>
    <n v="0"/>
    <n v="27.26"/>
  </r>
  <r>
    <s v="COLGATE 3800 DEB."/>
    <s v="Colgate-Palmolive Nederland BV"/>
    <s v="101t"/>
    <n v="101090985181"/>
    <n v="101030168700"/>
    <n v="930"/>
    <s v="Inv Booked"/>
    <s v="2480020910"/>
    <s v="Verkoop"/>
    <n v="170"/>
    <s v="Transport drops zone"/>
    <s v="9 - verwerkt"/>
    <n v="0"/>
    <m/>
    <d v="2023-06-05T00:00:00"/>
    <s v="DROP"/>
    <s v="0001010909851810115177_003"/>
    <m/>
    <m/>
    <m/>
    <s v="EUR"/>
    <n v="277.47000000000003"/>
    <s v="EUR"/>
    <n v="277.47000000000003"/>
    <s v="EUR"/>
    <n v="277.47000000000003"/>
    <n v="277.47000000000003"/>
    <n v="0"/>
    <s v="N"/>
    <n v="1223000608"/>
    <d v="2023-07-13T00:00:00"/>
    <m/>
    <d v="2023-06-05T00:00:00"/>
    <s v="00:00"/>
    <s v="23:59"/>
    <d v="2023-06-05T00:00:00"/>
    <s v="11:00"/>
    <s v="11:00"/>
    <n v="23.2"/>
    <s v="ce"/>
    <n v="18761"/>
    <n v="23.2"/>
    <n v="40"/>
    <s v="Kuehne+Nagel Tiel 3 Standpl"/>
    <s v="De Diepert 5"/>
    <s v="Tiel"/>
    <s v="4004 MA"/>
    <s v="NL"/>
    <x v="1"/>
    <s v="Perenmarkt 15"/>
    <x v="2"/>
    <s v="1681PG"/>
    <s v="NL"/>
    <s v="2480020910"/>
    <s v="0115177_003"/>
    <s v="31V"/>
    <s v="NL001131849B01"/>
    <n v="2"/>
    <n v="0"/>
    <n v="277.47000000000003"/>
    <s v="N"/>
    <s v="Peter Appel Transport B.V."/>
    <n v="36622"/>
    <d v="2023-06-05T00:00:00"/>
    <s v="10:53:00"/>
    <n v="0"/>
    <x v="0"/>
    <x v="22"/>
    <n v="6"/>
    <x v="2"/>
    <n v="1"/>
    <n v="23.2"/>
    <x v="1"/>
    <n v="277.47000000000003"/>
    <n v="0"/>
    <n v="277.47000000000003"/>
  </r>
  <r>
    <s v="COLGATE 3800 DEB."/>
    <s v="Colgate-Palmolive Nederland BV"/>
    <s v="101t"/>
    <n v="0"/>
    <n v="101030168702"/>
    <n v="980"/>
    <s v="Cancel No In"/>
    <s v="2480020914 REFUSED"/>
    <s v="Verkoop"/>
    <n v="170"/>
    <s v="Transport drops zone"/>
    <s v="0 - ingevoerd"/>
    <n v="0"/>
    <m/>
    <d v="2023-06-05T00:00:00"/>
    <m/>
    <m/>
    <n v="28.86"/>
    <n v="0.8"/>
    <m/>
    <s v="EUR"/>
    <n v="28.86"/>
    <s v="EUR"/>
    <n v="0"/>
    <s v="EUR"/>
    <n v="28.86"/>
    <n v="0"/>
    <n v="-28.86"/>
    <s v="N"/>
    <m/>
    <m/>
    <m/>
    <d v="2023-06-05T00:00:00"/>
    <s v="00:00"/>
    <s v="23:59"/>
    <d v="2023-06-05T00:00:00"/>
    <s v="13:00"/>
    <s v="21:30"/>
    <n v="0.8"/>
    <s v="ce"/>
    <n v="297"/>
    <n v="0.8"/>
    <n v="0"/>
    <s v="Kuehne+Nagel Tiel 3 Standpl"/>
    <s v="De Diepert 5"/>
    <s v="Tiel"/>
    <s v="4004 MA"/>
    <s v="NL"/>
    <x v="4"/>
    <s v="Watergoorweg 81"/>
    <x v="5"/>
    <s v="3861MA"/>
    <s v="NL"/>
    <s v="2480020914 REFUSED"/>
    <s v="0115170_005"/>
    <m/>
    <s v="NL001131849B01"/>
    <n v="2"/>
    <n v="0"/>
    <n v="0"/>
    <s v="N"/>
    <m/>
    <n v="36622"/>
    <d v="2023-06-05T00:00:00"/>
    <s v="21:30:00"/>
    <n v="0"/>
    <x v="0"/>
    <x v="22"/>
    <n v="6"/>
    <x v="5"/>
    <n v="1"/>
    <n v="0.8"/>
    <x v="3"/>
    <n v="28.86"/>
    <n v="0"/>
    <n v="28.86"/>
  </r>
  <r>
    <s v="COLGATE 3800 DEB."/>
    <s v="Colgate-Palmolive Nederland BV"/>
    <s v="101t"/>
    <n v="101090985742"/>
    <n v="101030168703"/>
    <n v="930"/>
    <s v="Inv Booked"/>
    <s v="2480020920"/>
    <s v="Verkoop"/>
    <n v="170"/>
    <s v="Transport drops zone"/>
    <s v="9 - verwerkt"/>
    <n v="0"/>
    <m/>
    <d v="2023-06-05T00:00:00"/>
    <s v="DROP"/>
    <s v="0001010909857420115496_002"/>
    <m/>
    <m/>
    <m/>
    <s v="EUR"/>
    <n v="80.98"/>
    <s v="EUR"/>
    <n v="80.98"/>
    <s v="EUR"/>
    <n v="80.98"/>
    <n v="80.98"/>
    <n v="0"/>
    <s v="N"/>
    <n v="1223000608"/>
    <d v="2023-07-13T00:00:00"/>
    <m/>
    <d v="2023-06-05T00:00:00"/>
    <s v="00:00"/>
    <s v="23:59"/>
    <d v="2023-06-05T00:00:00"/>
    <s v="11:00"/>
    <s v="11:00"/>
    <n v="11.2"/>
    <s v="ce"/>
    <n v="9444"/>
    <n v="11.2"/>
    <n v="16"/>
    <s v="Kuehne+Nagel Tiel 3 Standpl"/>
    <s v="De Diepert 5"/>
    <s v="Tiel"/>
    <s v="4004 MA"/>
    <s v="NL"/>
    <x v="78"/>
    <s v="De Passen 1"/>
    <x v="57"/>
    <s v="4004LV"/>
    <s v="NL"/>
    <s v="2480020920"/>
    <s v="0115496_002"/>
    <s v="31V"/>
    <s v="NL001131849B01"/>
    <n v="2"/>
    <n v="0"/>
    <n v="80.98"/>
    <s v="N"/>
    <s v="Peter Appel Transport B.V."/>
    <n v="36622"/>
    <d v="2023-06-05T00:00:00"/>
    <s v="12:17:00"/>
    <n v="0"/>
    <x v="0"/>
    <x v="22"/>
    <n v="6"/>
    <x v="41"/>
    <n v="1"/>
    <n v="11.2"/>
    <x v="0"/>
    <n v="80.98"/>
    <n v="0"/>
    <n v="80.98"/>
  </r>
  <r>
    <s v="COLGATE 3800 DEB."/>
    <s v="Colgate-Palmolive Nederland BV"/>
    <s v="101t"/>
    <n v="101090985173"/>
    <n v="101030168696"/>
    <n v="930"/>
    <s v="Inv Booked"/>
    <s v="2480020907"/>
    <s v="Verkoop"/>
    <n v="170"/>
    <s v="Transport drops zone"/>
    <s v="9 - verwerkt"/>
    <n v="0"/>
    <m/>
    <d v="2023-06-05T00:00:00"/>
    <s v="DROP"/>
    <s v="0001010909851730115172_002"/>
    <m/>
    <m/>
    <m/>
    <s v="EUR"/>
    <n v="281.76"/>
    <s v="EUR"/>
    <n v="281.76"/>
    <s v="EUR"/>
    <n v="281.76"/>
    <n v="281.76"/>
    <n v="0"/>
    <s v="N"/>
    <n v="1223000608"/>
    <d v="2023-07-13T00:00:00"/>
    <m/>
    <d v="2023-06-05T00:00:00"/>
    <s v="00:00"/>
    <s v="23:59"/>
    <d v="2023-06-05T00:00:00"/>
    <s v="07:00"/>
    <s v="07:00"/>
    <n v="24"/>
    <s v="ce"/>
    <n v="17206"/>
    <n v="24"/>
    <n v="42"/>
    <s v="Kuehne+Nagel Tiel 3 Standpl"/>
    <s v="De Diepert 5"/>
    <s v="Tiel"/>
    <s v="4004 MA"/>
    <s v="NL"/>
    <x v="1"/>
    <s v="Perenmarkt 15"/>
    <x v="2"/>
    <s v="1681PG"/>
    <s v="NL"/>
    <s v="2480020907"/>
    <s v="0115172_002"/>
    <s v="31V"/>
    <s v="NL001131849B01"/>
    <n v="2"/>
    <n v="0"/>
    <n v="281.76"/>
    <s v="N"/>
    <s v="Peter Appel Transport B.V."/>
    <n v="36622"/>
    <d v="2023-06-05T00:00:00"/>
    <s v="07:25:00"/>
    <n v="0"/>
    <x v="0"/>
    <x v="22"/>
    <n v="6"/>
    <x v="2"/>
    <n v="1"/>
    <n v="24"/>
    <x v="1"/>
    <n v="281.76"/>
    <n v="0"/>
    <n v="281.76"/>
  </r>
  <r>
    <s v="COLGATE 3800 DEB."/>
    <s v="Colgate-Palmolive Nederland BV"/>
    <s v="101t"/>
    <n v="101090985736"/>
    <n v="101030168697"/>
    <n v="930"/>
    <s v="Inv Booked"/>
    <s v="2480020916"/>
    <s v="Verkoop"/>
    <n v="170"/>
    <s v="Transport drops zone"/>
    <s v="9 - verwerkt"/>
    <n v="0"/>
    <m/>
    <d v="2023-06-05T00:00:00"/>
    <s v="DROP"/>
    <s v="0001010909857360115490_002"/>
    <m/>
    <m/>
    <m/>
    <s v="EUR"/>
    <n v="9.3699999999999992"/>
    <s v="EUR"/>
    <n v="9.3699999999999992"/>
    <s v="EUR"/>
    <n v="9.3699999999999992"/>
    <n v="9.3699999999999992"/>
    <n v="0"/>
    <s v="N"/>
    <n v="1223000608"/>
    <d v="2023-07-13T00:00:00"/>
    <m/>
    <d v="2023-06-05T00:00:00"/>
    <s v="00:00"/>
    <s v="23:59"/>
    <d v="2023-06-05T00:00:00"/>
    <s v="09:30"/>
    <s v="09:30"/>
    <n v="0.8"/>
    <s v="ce"/>
    <n v="1031"/>
    <n v="0.8"/>
    <n v="1"/>
    <s v="Kuehne+Nagel Tiel 3 Standpl"/>
    <s v="De Diepert 5"/>
    <s v="Tiel"/>
    <s v="4004 MA"/>
    <s v="NL"/>
    <x v="41"/>
    <s v="Asteriastraat 9"/>
    <x v="3"/>
    <s v="5047 RM"/>
    <s v="NL"/>
    <s v="2480020916"/>
    <s v="0115490_002"/>
    <s v="31V"/>
    <s v="NL001131849B01"/>
    <n v="2"/>
    <n v="0"/>
    <n v="9.3699999999999992"/>
    <s v="N"/>
    <s v="Peter Appel Transport B.V."/>
    <n v="36622"/>
    <d v="2023-06-05T00:00:00"/>
    <s v="09:56:00"/>
    <n v="0"/>
    <x v="0"/>
    <x v="22"/>
    <n v="6"/>
    <x v="3"/>
    <n v="1"/>
    <n v="16.8"/>
    <x v="0"/>
    <n v="196.73000000000002"/>
    <n v="0"/>
    <n v="196.73000000000002"/>
  </r>
  <r>
    <s v="COLGATE 3800 DEB."/>
    <s v="Colgate-Palmolive Nederland BV"/>
    <s v="101t"/>
    <n v="101090985735"/>
    <n v="101030168698"/>
    <n v="930"/>
    <s v="Inv Booked"/>
    <s v="2480020909"/>
    <s v="Verkoop"/>
    <n v="170"/>
    <s v="Transport drops zone"/>
    <s v="9 - verwerkt"/>
    <n v="0"/>
    <m/>
    <d v="2023-06-05T00:00:00"/>
    <s v="DROP"/>
    <s v="0001010909857350115491_002"/>
    <m/>
    <m/>
    <m/>
    <s v="EUR"/>
    <n v="255.04"/>
    <s v="EUR"/>
    <n v="255.04"/>
    <s v="EUR"/>
    <n v="255.04"/>
    <n v="255.04"/>
    <n v="0"/>
    <s v="N"/>
    <n v="1223000608"/>
    <d v="2023-07-13T00:00:00"/>
    <m/>
    <d v="2023-06-05T00:00:00"/>
    <s v="00:00"/>
    <s v="23:59"/>
    <d v="2023-06-05T00:00:00"/>
    <s v="11:00"/>
    <s v="11:00"/>
    <n v="16"/>
    <s v="ce"/>
    <n v="11218"/>
    <n v="16"/>
    <n v="27"/>
    <s v="Kuehne+Nagel Tiel 3 Standpl"/>
    <s v="De Diepert 5"/>
    <s v="Tiel"/>
    <s v="4004 MA"/>
    <s v="NL"/>
    <x v="1"/>
    <s v="Fahrenheitweg 1"/>
    <x v="1"/>
    <s v="6101WR"/>
    <s v="NL"/>
    <s v="2480020909"/>
    <s v="0115491_002"/>
    <s v="31V"/>
    <s v="NL001131849B01"/>
    <n v="2"/>
    <n v="0"/>
    <n v="255.04"/>
    <s v="N"/>
    <s v="Peter Appel Transport B.V."/>
    <n v="36622"/>
    <d v="2023-06-05T00:00:00"/>
    <s v="12:06:00"/>
    <n v="6"/>
    <x v="0"/>
    <x v="22"/>
    <n v="6"/>
    <x v="1"/>
    <n v="1"/>
    <n v="16"/>
    <x v="1"/>
    <n v="255.04"/>
    <n v="0"/>
    <n v="255.04"/>
  </r>
  <r>
    <s v="COLGATE 3800 DEB."/>
    <s v="Colgate-Palmolive Nederland BV"/>
    <s v="101t"/>
    <n v="101090985177"/>
    <n v="101030168672"/>
    <n v="930"/>
    <s v="Inv Booked"/>
    <s v="2480020913"/>
    <s v="Verkoop"/>
    <n v="170"/>
    <s v="Transport drops zone"/>
    <s v="9 - verwerkt"/>
    <n v="0"/>
    <m/>
    <d v="2023-06-05T00:00:00"/>
    <s v="DROP"/>
    <s v="0001010909851770115174_002"/>
    <m/>
    <m/>
    <m/>
    <s v="EUR"/>
    <n v="91.01"/>
    <s v="EUR"/>
    <n v="91.01"/>
    <s v="EUR"/>
    <n v="91.01"/>
    <n v="91.01"/>
    <n v="0"/>
    <s v="N"/>
    <n v="1223000608"/>
    <d v="2023-07-13T00:00:00"/>
    <m/>
    <d v="2023-06-05T00:00:00"/>
    <s v="00:00"/>
    <s v="23:59"/>
    <d v="2023-06-05T00:00:00"/>
    <s v="07:00"/>
    <s v="08:00"/>
    <n v="4.8"/>
    <s v="ce"/>
    <n v="3715"/>
    <n v="4.8"/>
    <n v="5"/>
    <s v="Kuehne+Nagel Tiel 3 Standpl"/>
    <s v="De Diepert 5"/>
    <s v="Tiel"/>
    <s v="4004 MA"/>
    <s v="NL"/>
    <x v="25"/>
    <s v="Hollandweg 30"/>
    <x v="4"/>
    <s v="2665 MT"/>
    <s v="NL"/>
    <s v="2480020913"/>
    <s v="0115174_002"/>
    <s v="31V"/>
    <s v="NL001131849B01"/>
    <n v="2"/>
    <n v="0"/>
    <n v="91.01"/>
    <s v="N"/>
    <s v="Peter Appel Transport B.V."/>
    <n v="36622"/>
    <d v="2023-06-05T00:00:00"/>
    <s v="07:34:00"/>
    <n v="0"/>
    <x v="0"/>
    <x v="22"/>
    <n v="6"/>
    <x v="4"/>
    <n v="1"/>
    <n v="4.8"/>
    <x v="0"/>
    <n v="91.01"/>
    <n v="0"/>
    <n v="91.01"/>
  </r>
  <r>
    <s v="COLGATE 3800 DEB."/>
    <s v="Colgate-Palmolive Nederland BV"/>
    <s v="101t"/>
    <n v="101090985738"/>
    <n v="101030168744"/>
    <n v="930"/>
    <s v="Inv Booked"/>
    <s v="2480021669"/>
    <s v="Verkoop"/>
    <n v="170"/>
    <s v="Transport drops zone"/>
    <s v="9 - verwerkt"/>
    <n v="0"/>
    <m/>
    <d v="2023-06-05T00:00:00"/>
    <s v="DROP"/>
    <s v="0001010909857380115493_002"/>
    <m/>
    <m/>
    <m/>
    <s v="EUR"/>
    <n v="69.89"/>
    <s v="EUR"/>
    <n v="69.89"/>
    <s v="EUR"/>
    <n v="69.89"/>
    <n v="69.89"/>
    <n v="0"/>
    <s v="N"/>
    <n v="1223000608"/>
    <d v="2023-07-13T00:00:00"/>
    <m/>
    <d v="2023-06-05T00:00:00"/>
    <s v="00:00"/>
    <s v="23:59"/>
    <d v="2023-06-05T00:00:00"/>
    <s v="10:00"/>
    <s v="10:00"/>
    <n v="6.4"/>
    <s v="ce"/>
    <n v="7666"/>
    <n v="6.4"/>
    <n v="13"/>
    <s v="Kuehne+Nagel Tiel 3 Standpl"/>
    <s v="De Diepert 5"/>
    <s v="Tiel"/>
    <s v="4004 MA"/>
    <s v="NL"/>
    <x v="14"/>
    <s v="Rood 24"/>
    <x v="17"/>
    <s v="6666LT"/>
    <s v="NL"/>
    <s v="2480021669"/>
    <s v="0115493_002"/>
    <s v="31V"/>
    <s v="NL001131849B01"/>
    <n v="2"/>
    <n v="0"/>
    <n v="69.89"/>
    <s v="N"/>
    <s v="Peter Appel Transport B.V."/>
    <n v="36622"/>
    <d v="2023-06-05T00:00:00"/>
    <s v="10:47:00"/>
    <n v="0"/>
    <x v="0"/>
    <x v="22"/>
    <n v="6"/>
    <x v="15"/>
    <n v="1"/>
    <n v="6.4"/>
    <x v="5"/>
    <n v="69.89"/>
    <n v="0"/>
    <n v="69.89"/>
  </r>
  <r>
    <s v="COLGATE 3800 DEB."/>
    <s v="Colgate-Palmolive Nederland BV"/>
    <s v="101t"/>
    <n v="101090985737"/>
    <n v="101030168742"/>
    <n v="930"/>
    <s v="Inv Booked"/>
    <s v="2480021030"/>
    <s v="Verkoop"/>
    <n v="170"/>
    <s v="Transport drops zone"/>
    <s v="9 - verwerkt"/>
    <n v="0"/>
    <m/>
    <d v="2023-06-05T00:00:00"/>
    <s v="DROP"/>
    <s v="0001010909857370115489_002"/>
    <m/>
    <m/>
    <m/>
    <s v="EUR"/>
    <n v="419.5"/>
    <s v="EUR"/>
    <n v="419.5"/>
    <s v="EUR"/>
    <n v="419.5"/>
    <n v="419.5"/>
    <n v="0"/>
    <s v="N"/>
    <n v="1223000608"/>
    <d v="2023-07-13T00:00:00"/>
    <m/>
    <d v="2023-06-05T00:00:00"/>
    <s v="00:00"/>
    <s v="23:59"/>
    <d v="2023-06-05T00:00:00"/>
    <s v="11:00"/>
    <s v="11:00"/>
    <n v="26"/>
    <s v="ce"/>
    <n v="20358"/>
    <n v="26.4"/>
    <n v="44"/>
    <s v="Kuehne+Nagel Tiel 3 Standpl"/>
    <s v="De Diepert 5"/>
    <s v="Tiel"/>
    <s v="4004 MA"/>
    <s v="NL"/>
    <x v="0"/>
    <s v="Henri Fordlaan 6"/>
    <x v="0"/>
    <s v="9615TK"/>
    <s v="NL"/>
    <s v="2480021030"/>
    <s v="0115489_002"/>
    <s v="31V"/>
    <s v="NL001131849B01"/>
    <n v="2"/>
    <n v="0"/>
    <n v="419.5"/>
    <s v="N"/>
    <s v="Peter Appel Transport B.V."/>
    <n v="36622"/>
    <d v="2023-06-05T00:00:00"/>
    <s v="12:35:00"/>
    <n v="0"/>
    <x v="0"/>
    <x v="22"/>
    <n v="6"/>
    <x v="0"/>
    <n v="1"/>
    <n v="26.4"/>
    <x v="0"/>
    <n v="419.5"/>
    <n v="0"/>
    <n v="419.5"/>
  </r>
  <r>
    <s v="COLGATE 3800 DEB."/>
    <s v="Colgate-Palmolive Nederland BV"/>
    <s v="101t"/>
    <n v="101090985739"/>
    <n v="101030168704"/>
    <n v="930"/>
    <s v="Inv Booked"/>
    <s v="2480020915"/>
    <s v="Verkoop"/>
    <n v="170"/>
    <s v="Transport drops zone"/>
    <s v="9 - verwerkt"/>
    <n v="0"/>
    <m/>
    <d v="2023-06-05T00:00:00"/>
    <s v="DROP"/>
    <s v="0001010909857390115492_004"/>
    <m/>
    <m/>
    <m/>
    <s v="EUR"/>
    <n v="27.87"/>
    <s v="EUR"/>
    <n v="27.87"/>
    <s v="EUR"/>
    <n v="27.87"/>
    <n v="27.87"/>
    <n v="0"/>
    <s v="N"/>
    <n v="1223000608"/>
    <d v="2023-07-13T00:00:00"/>
    <m/>
    <d v="2023-06-05T00:00:00"/>
    <s v="00:00"/>
    <s v="23:59"/>
    <d v="2023-06-05T00:00:00"/>
    <s v="08:00"/>
    <s v="13:00"/>
    <n v="0.8"/>
    <s v="ce"/>
    <n v="441"/>
    <n v="0.8"/>
    <n v="0"/>
    <s v="Kuehne+Nagel Tiel 3 Standpl"/>
    <s v="De Diepert 5"/>
    <s v="Tiel"/>
    <s v="4004 MA"/>
    <s v="NL"/>
    <x v="47"/>
    <s v="Zeedijk 23"/>
    <x v="28"/>
    <s v="4871NM"/>
    <s v="NL"/>
    <s v="2480020915"/>
    <s v="0115492_004"/>
    <s v="31V"/>
    <s v="NL001131849B01"/>
    <n v="2"/>
    <n v="0"/>
    <n v="27.87"/>
    <s v="N"/>
    <s v="Peter Appel Transport B.V."/>
    <n v="36622"/>
    <d v="2023-06-05T00:00:00"/>
    <s v="13:19:00"/>
    <n v="0"/>
    <x v="0"/>
    <x v="22"/>
    <n v="6"/>
    <x v="24"/>
    <n v="1"/>
    <n v="0.8"/>
    <x v="0"/>
    <n v="27.87"/>
    <n v="0"/>
    <n v="27.87"/>
  </r>
  <r>
    <s v="COLGATE 3800 DEB."/>
    <s v="Colgate-Palmolive Nederland BV"/>
    <s v="101t"/>
    <n v="101090985178"/>
    <n v="101030168706"/>
    <n v="930"/>
    <s v="Inv Booked"/>
    <s v="2480020919"/>
    <s v="Verkoop"/>
    <n v="170"/>
    <s v="Transport drops zone"/>
    <s v="9 - verwerkt"/>
    <n v="0"/>
    <m/>
    <d v="2023-06-05T00:00:00"/>
    <s v="DROP"/>
    <s v="0001010909851780115176_002"/>
    <m/>
    <m/>
    <m/>
    <s v="EUR"/>
    <n v="54.91"/>
    <s v="EUR"/>
    <n v="54.91"/>
    <s v="EUR"/>
    <n v="54.91"/>
    <n v="54.91"/>
    <n v="0"/>
    <s v="N"/>
    <n v="1223000608"/>
    <d v="2023-07-13T00:00:00"/>
    <m/>
    <d v="2023-06-05T00:00:00"/>
    <s v="00:00"/>
    <s v="23:59"/>
    <d v="2023-06-05T00:00:00"/>
    <s v="08:00"/>
    <s v="08:00"/>
    <n v="10.4"/>
    <s v="ce"/>
    <n v="8098"/>
    <n v="10.4"/>
    <n v="14"/>
    <s v="Kuehne+Nagel Tiel 3 Standpl"/>
    <s v="De Diepert 5"/>
    <s v="Tiel"/>
    <s v="4004 MA"/>
    <s v="NL"/>
    <x v="78"/>
    <s v="De Passen 1"/>
    <x v="57"/>
    <s v="4004LV"/>
    <s v="NL"/>
    <s v="2480020919"/>
    <s v="0115176_002"/>
    <s v="31V"/>
    <s v="NL001131849B01"/>
    <n v="2"/>
    <n v="0"/>
    <n v="54.91"/>
    <s v="N"/>
    <s v="Peter Appel Transport B.V."/>
    <n v="36622"/>
    <d v="2023-06-05T00:00:00"/>
    <s v="08:21:00"/>
    <n v="0"/>
    <x v="0"/>
    <x v="22"/>
    <n v="6"/>
    <x v="41"/>
    <n v="1"/>
    <n v="24"/>
    <x v="0"/>
    <n v="126.72"/>
    <n v="0"/>
    <n v="126.72"/>
  </r>
  <r>
    <s v="COLGATE 3800 DEB."/>
    <s v="Colgate-Palmolive Nederland BV"/>
    <s v="101t"/>
    <n v="101090985182"/>
    <n v="101030168708"/>
    <n v="930"/>
    <s v="Inv Booked"/>
    <s v="2480020932"/>
    <s v="Verkoop"/>
    <n v="170"/>
    <s v="Transport drops zone"/>
    <s v="9 - verwerkt"/>
    <n v="0"/>
    <m/>
    <d v="2023-06-05T00:00:00"/>
    <s v="DROP"/>
    <s v="0001010909851820115180_002"/>
    <m/>
    <m/>
    <m/>
    <s v="EUR"/>
    <n v="56.64"/>
    <s v="EUR"/>
    <n v="56.64"/>
    <s v="EUR"/>
    <n v="56.64"/>
    <n v="56.64"/>
    <n v="0"/>
    <s v="N"/>
    <n v="1223000608"/>
    <d v="2023-07-13T00:00:00"/>
    <m/>
    <d v="2023-06-05T00:00:00"/>
    <s v="00:00"/>
    <s v="23:59"/>
    <d v="2023-06-05T00:00:00"/>
    <s v="15:00"/>
    <s v="15:00"/>
    <n v="1.6"/>
    <s v="ce"/>
    <n v="579"/>
    <n v="1.6"/>
    <n v="0"/>
    <s v="Kuehne+Nagel Tiel 3 Standpl"/>
    <s v="De Diepert 5"/>
    <s v="Tiel"/>
    <s v="4004 MA"/>
    <s v="NL"/>
    <x v="9"/>
    <s v="Edisonstraat 3"/>
    <x v="12"/>
    <s v="8606JH"/>
    <s v="NL"/>
    <s v="2480020932"/>
    <s v="0115180_002"/>
    <s v="31V"/>
    <s v="NL001131849B01"/>
    <n v="2"/>
    <n v="0"/>
    <n v="56.64"/>
    <s v="N"/>
    <s v="Peter Appel Transport B.V."/>
    <n v="36622"/>
    <d v="2023-06-05T00:00:00"/>
    <s v="17:06:00"/>
    <n v="0"/>
    <x v="0"/>
    <x v="22"/>
    <n v="6"/>
    <x v="10"/>
    <n v="0"/>
    <s v=""/>
    <x v="3"/>
    <s v=""/>
    <n v="0"/>
    <s v=""/>
  </r>
  <r>
    <s v="COLGATE 3800 DEB."/>
    <s v="Colgate-Palmolive Nederland BV"/>
    <s v="101t"/>
    <n v="101090985174"/>
    <n v="101030168709"/>
    <n v="930"/>
    <s v="Inv Booked"/>
    <s v="2480020928"/>
    <s v="Verkoop"/>
    <n v="170"/>
    <s v="Transport drops zone"/>
    <s v="9 - verwerkt"/>
    <n v="0"/>
    <m/>
    <d v="2023-06-05T00:00:00"/>
    <s v="DROP"/>
    <s v="0001010909851740115170_002"/>
    <m/>
    <m/>
    <m/>
    <s v="EUR"/>
    <n v="49.04"/>
    <s v="EUR"/>
    <n v="49.04"/>
    <s v="EUR"/>
    <n v="49.04"/>
    <n v="49.04"/>
    <n v="0"/>
    <s v="N"/>
    <n v="1223000608"/>
    <d v="2023-07-13T00:00:00"/>
    <m/>
    <d v="2023-06-05T00:00:00"/>
    <s v="00:00"/>
    <s v="23:59"/>
    <d v="2023-06-05T00:00:00"/>
    <s v="13:30"/>
    <s v="13:30"/>
    <n v="1.6"/>
    <s v="ce"/>
    <n v="830"/>
    <n v="1.6"/>
    <n v="0"/>
    <s v="Kuehne+Nagel Tiel 3 Standpl"/>
    <s v="De Diepert 5"/>
    <s v="Tiel"/>
    <s v="4004 MA"/>
    <s v="NL"/>
    <x v="6"/>
    <s v="Insulindeweg 1"/>
    <x v="9"/>
    <s v="1462MJ"/>
    <s v="NL"/>
    <s v="2480020928"/>
    <s v="0115170_002"/>
    <s v="31V"/>
    <s v="NL001131849B01"/>
    <n v="2"/>
    <n v="0"/>
    <n v="49.04"/>
    <s v="N"/>
    <s v="Peter Appel Transport B.V."/>
    <n v="36622"/>
    <d v="2023-06-05T00:00:00"/>
    <s v="12:59:00"/>
    <n v="0"/>
    <x v="0"/>
    <x v="22"/>
    <n v="6"/>
    <x v="8"/>
    <n v="1"/>
    <n v="1.6"/>
    <x v="3"/>
    <n v="49.04"/>
    <n v="0"/>
    <n v="49.04"/>
  </r>
  <r>
    <s v="COLGATE 3800 DEB."/>
    <s v="Colgate-Palmolive Nederland BV"/>
    <s v="101t"/>
    <n v="101090985733"/>
    <n v="101030168710"/>
    <n v="980"/>
    <s v="Cancel No In"/>
    <s v="2480020912"/>
    <s v="Verkoop"/>
    <n v="170"/>
    <s v="Transport drops zone"/>
    <s v="0 - ingevoerd"/>
    <n v="0"/>
    <m/>
    <d v="2023-06-05T00:00:00"/>
    <s v="DROP"/>
    <s v="0001010909857330115488_002"/>
    <n v="137.31"/>
    <n v="22.4"/>
    <m/>
    <s v="EUR"/>
    <n v="29.42"/>
    <s v="EUR"/>
    <n v="0"/>
    <s v="EUR"/>
    <n v="29.42"/>
    <n v="0"/>
    <n v="-29.42"/>
    <s v="N"/>
    <m/>
    <m/>
    <m/>
    <d v="2023-06-05T00:00:00"/>
    <s v="00:00"/>
    <s v="23:59"/>
    <d v="2023-06-05T00:00:00"/>
    <s v="07:00"/>
    <s v="08:00"/>
    <n v="4.8"/>
    <s v="ce"/>
    <n v="3865"/>
    <n v="4.8"/>
    <n v="5"/>
    <s v="Kuehne+Nagel Tiel 3 Standpl"/>
    <s v="De Diepert 5"/>
    <s v="Tiel"/>
    <s v="4004 MA"/>
    <s v="NL"/>
    <x v="2"/>
    <s v="Randweg 2"/>
    <x v="6"/>
    <s v="4191 NN"/>
    <s v="NL"/>
    <s v="2480020912"/>
    <s v="0115488_002"/>
    <m/>
    <s v="NL001131849B01"/>
    <n v="2"/>
    <n v="0"/>
    <n v="0"/>
    <s v="N"/>
    <s v="Peter Appel Transport B.V."/>
    <n v="36622"/>
    <d v="2023-06-05T00:00:00"/>
    <s v="08:00:00"/>
    <n v="0"/>
    <x v="0"/>
    <x v="22"/>
    <n v="6"/>
    <x v="6"/>
    <n v="0"/>
    <s v=""/>
    <x v="2"/>
    <s v=""/>
    <n v="0"/>
    <s v=""/>
  </r>
  <r>
    <s v="COLGATE 3800 DEB."/>
    <s v="Colgate-Palmolive Nederland BV"/>
    <s v="101t"/>
    <n v="101090985736"/>
    <n v="101030168712"/>
    <n v="930"/>
    <s v="Inv Booked"/>
    <s v="2480020917"/>
    <s v="Verkoop"/>
    <n v="170"/>
    <s v="Transport drops zone"/>
    <s v="9 - verwerkt"/>
    <n v="0"/>
    <m/>
    <d v="2023-06-05T00:00:00"/>
    <s v="DROP"/>
    <s v="0001010909857360115490_002"/>
    <m/>
    <m/>
    <m/>
    <s v="EUR"/>
    <n v="74.94"/>
    <s v="EUR"/>
    <n v="74.94"/>
    <s v="EUR"/>
    <n v="74.94"/>
    <n v="74.94"/>
    <n v="0"/>
    <s v="N"/>
    <n v="1223000608"/>
    <d v="2023-07-13T00:00:00"/>
    <m/>
    <d v="2023-06-05T00:00:00"/>
    <s v="00:00"/>
    <s v="23:59"/>
    <d v="2023-06-05T00:00:00"/>
    <s v="09:30"/>
    <s v="09:30"/>
    <n v="6.4"/>
    <s v="ce"/>
    <n v="5414"/>
    <n v="6.4"/>
    <n v="7"/>
    <s v="Kuehne+Nagel Tiel 3 Standpl"/>
    <s v="De Diepert 5"/>
    <s v="Tiel"/>
    <s v="4004 MA"/>
    <s v="NL"/>
    <x v="41"/>
    <s v="Asteriastraat 9"/>
    <x v="3"/>
    <s v="5047 RM"/>
    <s v="NL"/>
    <s v="2480020917"/>
    <s v="0115490_002"/>
    <s v="31V"/>
    <s v="NL001131849B01"/>
    <n v="2"/>
    <n v="0"/>
    <n v="74.94"/>
    <s v="N"/>
    <s v="Peter Appel Transport B.V."/>
    <n v="36622"/>
    <d v="2023-06-05T00:00:00"/>
    <s v="09:56:00"/>
    <n v="0"/>
    <x v="0"/>
    <x v="22"/>
    <n v="6"/>
    <x v="3"/>
    <n v="0"/>
    <s v=""/>
    <x v="0"/>
    <s v=""/>
    <n v="0"/>
    <s v=""/>
  </r>
  <r>
    <s v="COLGATE 3800 DEB."/>
    <s v="Colgate-Palmolive Nederland BV"/>
    <s v="101t"/>
    <n v="101090985175"/>
    <n v="101030168713"/>
    <n v="930"/>
    <s v="Inv Booked"/>
    <s v="2480020929"/>
    <s v="Verkoop"/>
    <n v="170"/>
    <s v="Transport drops zone"/>
    <s v="9 - verwerkt"/>
    <n v="0"/>
    <m/>
    <d v="2023-06-05T00:00:00"/>
    <s v="DROP"/>
    <s v="0001010909851750115175_002"/>
    <m/>
    <m/>
    <m/>
    <s v="EUR"/>
    <n v="81.650000000000006"/>
    <s v="EUR"/>
    <n v="81.650000000000006"/>
    <s v="EUR"/>
    <n v="81.650000000000006"/>
    <n v="81.650000000000006"/>
    <n v="0"/>
    <s v="N"/>
    <n v="1223000608"/>
    <d v="2023-07-13T00:00:00"/>
    <m/>
    <d v="2023-06-05T00:00:00"/>
    <s v="00:00"/>
    <s v="23:59"/>
    <d v="2023-06-05T00:00:00"/>
    <s v="07:00"/>
    <s v="07:00"/>
    <n v="7.2"/>
    <s v="ce"/>
    <n v="8145"/>
    <n v="7.2"/>
    <n v="14"/>
    <s v="Kuehne+Nagel Tiel 3 Standpl"/>
    <s v="De Diepert 5"/>
    <s v="Tiel"/>
    <s v="4004 MA"/>
    <s v="NL"/>
    <x v="14"/>
    <s v="Rood 24"/>
    <x v="17"/>
    <s v="6666LT"/>
    <s v="NL"/>
    <s v="2480020929"/>
    <s v="0115175_002"/>
    <s v="31V"/>
    <s v="NL001131849B01"/>
    <n v="2"/>
    <n v="0"/>
    <n v="81.650000000000006"/>
    <s v="N"/>
    <s v="Peter Appel Transport B.V."/>
    <n v="36622"/>
    <d v="2023-06-05T00:00:00"/>
    <s v="09:45:00"/>
    <n v="0"/>
    <x v="0"/>
    <x v="22"/>
    <n v="6"/>
    <x v="15"/>
    <n v="1"/>
    <n v="7.2"/>
    <x v="5"/>
    <n v="81.650000000000006"/>
    <n v="0"/>
    <n v="81.650000000000006"/>
  </r>
  <r>
    <s v="COLGATE 3800 DEB."/>
    <s v="Colgate-Palmolive Nederland BV"/>
    <s v="101t"/>
    <n v="101090985178"/>
    <n v="101030168715"/>
    <n v="930"/>
    <s v="Inv Booked"/>
    <s v="2480020921"/>
    <s v="Verkoop"/>
    <n v="170"/>
    <s v="Transport drops zone"/>
    <s v="9 - verwerkt"/>
    <n v="0"/>
    <m/>
    <d v="2023-06-05T00:00:00"/>
    <s v="DROP"/>
    <s v="0001010909851780115176_002"/>
    <m/>
    <m/>
    <m/>
    <s v="EUR"/>
    <n v="71.81"/>
    <s v="EUR"/>
    <n v="71.81"/>
    <s v="EUR"/>
    <n v="71.81"/>
    <n v="71.81"/>
    <n v="0"/>
    <s v="N"/>
    <n v="1223000608"/>
    <d v="2023-07-13T00:00:00"/>
    <m/>
    <d v="2023-06-05T00:00:00"/>
    <s v="00:00"/>
    <s v="23:59"/>
    <d v="2023-06-05T00:00:00"/>
    <s v="08:00"/>
    <s v="08:00"/>
    <n v="13.6"/>
    <s v="ce"/>
    <n v="9731"/>
    <n v="13.6"/>
    <n v="18"/>
    <s v="Kuehne+Nagel Tiel 3 Standpl"/>
    <s v="De Diepert 5"/>
    <s v="Tiel"/>
    <s v="4004 MA"/>
    <s v="NL"/>
    <x v="78"/>
    <s v="De Passen 1"/>
    <x v="57"/>
    <s v="4004LV"/>
    <s v="NL"/>
    <s v="2480020921"/>
    <s v="0115176_002"/>
    <s v="31V"/>
    <s v="NL001131849B01"/>
    <n v="2"/>
    <n v="0"/>
    <n v="71.81"/>
    <s v="N"/>
    <s v="Peter Appel Transport B.V."/>
    <n v="36622"/>
    <d v="2023-06-05T00:00:00"/>
    <s v="08:21:00"/>
    <n v="0"/>
    <x v="0"/>
    <x v="22"/>
    <n v="6"/>
    <x v="41"/>
    <n v="0"/>
    <s v=""/>
    <x v="0"/>
    <s v=""/>
    <n v="0"/>
    <s v=""/>
  </r>
  <r>
    <s v="COLGATE 3800 DEB."/>
    <s v="Colgate-Palmolive Nederland BV"/>
    <s v="101t"/>
    <n v="101090985736"/>
    <n v="101030168736"/>
    <n v="930"/>
    <s v="Inv Booked"/>
    <s v="2480019078"/>
    <s v="Verkoop"/>
    <n v="170"/>
    <s v="Transport drops zone"/>
    <s v="9 - verwerkt"/>
    <n v="0"/>
    <m/>
    <d v="2023-06-05T00:00:00"/>
    <s v="DROP"/>
    <s v="0001010909857360115490_002"/>
    <m/>
    <m/>
    <m/>
    <s v="EUR"/>
    <n v="103.05"/>
    <s v="EUR"/>
    <n v="103.05"/>
    <s v="EUR"/>
    <n v="103.05"/>
    <n v="103.05"/>
    <n v="0"/>
    <s v="N"/>
    <n v="1223000608"/>
    <d v="2023-07-13T00:00:00"/>
    <m/>
    <d v="2023-06-05T00:00:00"/>
    <s v="00:00"/>
    <s v="23:59"/>
    <d v="2023-06-05T00:00:00"/>
    <s v="09:30"/>
    <s v="09:30"/>
    <n v="8.8000000000000007"/>
    <s v="ce"/>
    <n v="7887"/>
    <n v="8.8000000000000007"/>
    <n v="12"/>
    <s v="Kuehne+Nagel Tiel 3 Standpl"/>
    <s v="De Diepert 5"/>
    <s v="Tiel"/>
    <s v="4004 MA"/>
    <s v="NL"/>
    <x v="41"/>
    <s v="Asteriastraat 9"/>
    <x v="3"/>
    <s v="5047 RM"/>
    <s v="NL"/>
    <s v="2480019078"/>
    <s v="0115490_002"/>
    <s v="31V"/>
    <s v="NL001131849B01"/>
    <n v="2"/>
    <n v="0"/>
    <n v="103.05"/>
    <s v="N"/>
    <s v="Peter Appel Transport B.V."/>
    <n v="36622"/>
    <d v="2023-06-05T00:00:00"/>
    <s v="09:56:00"/>
    <n v="0"/>
    <x v="0"/>
    <x v="22"/>
    <n v="6"/>
    <x v="3"/>
    <n v="0"/>
    <s v=""/>
    <x v="0"/>
    <s v=""/>
    <n v="0"/>
    <s v=""/>
  </r>
  <r>
    <s v="COLGATE 3800 DEB."/>
    <s v="Colgate-Palmolive Nederland BV"/>
    <s v="101t"/>
    <n v="101090985736"/>
    <n v="101030168737"/>
    <n v="930"/>
    <s v="Inv Booked"/>
    <s v="2480016278"/>
    <s v="Verkoop"/>
    <n v="170"/>
    <s v="Transport drops zone"/>
    <s v="9 - verwerkt"/>
    <n v="0"/>
    <m/>
    <d v="2023-06-05T00:00:00"/>
    <s v="DROP"/>
    <s v="0001010909857360115490_002"/>
    <m/>
    <m/>
    <m/>
    <s v="EUR"/>
    <n v="9.3699999999999992"/>
    <s v="EUR"/>
    <n v="9.3699999999999992"/>
    <s v="EUR"/>
    <n v="9.3699999999999992"/>
    <n v="9.3699999999999992"/>
    <n v="0"/>
    <s v="N"/>
    <n v="1223000608"/>
    <d v="2023-07-13T00:00:00"/>
    <m/>
    <d v="2023-06-05T00:00:00"/>
    <s v="00:00"/>
    <s v="23:59"/>
    <d v="2023-06-05T00:00:00"/>
    <s v="09:30"/>
    <s v="09:30"/>
    <n v="0.8"/>
    <s v="ce"/>
    <n v="515"/>
    <n v="0.8"/>
    <n v="0"/>
    <s v="Kuehne+Nagel Tiel 3 Standpl"/>
    <s v="De Diepert 5"/>
    <s v="Tiel"/>
    <s v="4004 MA"/>
    <s v="NL"/>
    <x v="41"/>
    <s v="Asteriastraat 9"/>
    <x v="3"/>
    <s v="5047 RM"/>
    <s v="NL"/>
    <s v="2480016278"/>
    <s v="0115490_002"/>
    <s v="31V"/>
    <s v="NL001131849B01"/>
    <n v="2"/>
    <n v="0"/>
    <n v="9.3699999999999992"/>
    <s v="N"/>
    <s v="Peter Appel Transport B.V."/>
    <n v="36622"/>
    <d v="2023-06-05T00:00:00"/>
    <s v="09:56:00"/>
    <n v="0"/>
    <x v="0"/>
    <x v="22"/>
    <n v="6"/>
    <x v="3"/>
    <n v="0"/>
    <s v=""/>
    <x v="0"/>
    <s v=""/>
    <n v="0"/>
    <s v=""/>
  </r>
  <r>
    <s v="COLGATE 3800 DEB."/>
    <s v="Colgate-Palmolive Nederland BV"/>
    <s v="101t"/>
    <n v="101090985739"/>
    <n v="101030168694"/>
    <n v="930"/>
    <s v="Inv Booked"/>
    <s v="0240123637"/>
    <s v="Verkoop"/>
    <n v="170"/>
    <s v="Transport drops zone"/>
    <s v="9 - verwerkt"/>
    <n v="0"/>
    <m/>
    <d v="2023-06-05T00:00:00"/>
    <s v="DROP"/>
    <s v="0001010909857390115492_003"/>
    <m/>
    <m/>
    <m/>
    <s v="EUR"/>
    <n v="180.72"/>
    <s v="EUR"/>
    <n v="180.72"/>
    <s v="EUR"/>
    <n v="180.72"/>
    <n v="180.72"/>
    <n v="0"/>
    <s v="N"/>
    <n v="1223000608"/>
    <d v="2023-07-13T00:00:00"/>
    <m/>
    <d v="2023-06-05T00:00:00"/>
    <s v="00:00"/>
    <s v="23:59"/>
    <d v="2023-06-05T00:00:00"/>
    <s v="10:00"/>
    <s v="10:00"/>
    <n v="14.4"/>
    <s v="ce"/>
    <n v="13352"/>
    <n v="14.4"/>
    <n v="23"/>
    <s v="Kuehne+Nagel Tiel 3 Standpl"/>
    <s v="De Diepert 5"/>
    <s v="Tiel"/>
    <s v="4004 MA"/>
    <s v="NL"/>
    <x v="65"/>
    <s v="FLORIJNSTRAAT 4C"/>
    <x v="51"/>
    <s v="4903 RM"/>
    <s v="NL"/>
    <s v="0240123637"/>
    <s v="0115492_003"/>
    <s v="31V"/>
    <s v="NL001131849B01"/>
    <n v="2"/>
    <n v="0"/>
    <n v="180.72"/>
    <s v="N"/>
    <s v="Peter Appel Transport B.V."/>
    <n v="36622"/>
    <d v="2023-06-05T00:00:00"/>
    <s v="12:04:00"/>
    <n v="0"/>
    <x v="0"/>
    <x v="22"/>
    <n v="6"/>
    <x v="34"/>
    <n v="1"/>
    <n v="14.4"/>
    <x v="5"/>
    <n v="180.72"/>
    <n v="0"/>
    <n v="180.72"/>
  </r>
  <r>
    <s v="COLGATE 3800 DEB."/>
    <s v="Colgate-Palmolive Nederland BV"/>
    <s v="101t"/>
    <n v="0"/>
    <n v="101030168695"/>
    <n v="980"/>
    <s v="Cancel No In"/>
    <s v="2480020908 REFUSED"/>
    <s v="Verkoop"/>
    <n v="170"/>
    <s v="Transport drops zone"/>
    <s v="0 - ingevoerd"/>
    <n v="0"/>
    <m/>
    <d v="2023-06-05T00:00:00"/>
    <m/>
    <m/>
    <n v="247.61"/>
    <n v="15.2"/>
    <m/>
    <s v="EUR"/>
    <n v="247.61"/>
    <s v="EUR"/>
    <n v="0"/>
    <s v="EUR"/>
    <n v="247.61"/>
    <n v="0"/>
    <n v="-247.61"/>
    <s v="N"/>
    <m/>
    <m/>
    <m/>
    <d v="2023-06-05T00:00:00"/>
    <s v="00:00"/>
    <s v="23:59"/>
    <d v="2023-06-05T00:00:00"/>
    <s v="08:00"/>
    <s v="08:00"/>
    <n v="15.2"/>
    <s v="ce"/>
    <n v="13622"/>
    <n v="15.2"/>
    <n v="29"/>
    <s v="Kuehne+Nagel Tiel 3 Standpl"/>
    <s v="De Diepert 5"/>
    <s v="Tiel"/>
    <s v="4004 MA"/>
    <s v="NL"/>
    <x v="1"/>
    <s v="Fahrenheitweg 1"/>
    <x v="1"/>
    <s v="6101WR"/>
    <s v="NL"/>
    <s v="2480020908 REFUSED"/>
    <s v="0115484_003"/>
    <m/>
    <s v="NL001131849B01"/>
    <n v="2"/>
    <n v="0"/>
    <n v="0"/>
    <s v="N"/>
    <m/>
    <n v="36622"/>
    <d v="2023-06-05T00:00:00"/>
    <s v="08:26:00"/>
    <n v="0"/>
    <x v="0"/>
    <x v="22"/>
    <n v="6"/>
    <x v="1"/>
    <n v="1"/>
    <n v="15.2"/>
    <x v="1"/>
    <n v="247.61"/>
    <n v="0"/>
    <n v="247.61"/>
  </r>
  <r>
    <s v="COLGATE 3800 DEB."/>
    <s v="Colgate-Palmolive Nederland BV"/>
    <s v="101t"/>
    <n v="101090986074"/>
    <n v="101030168855"/>
    <n v="930"/>
    <s v="Inv Booked"/>
    <s v="2480020912"/>
    <s v="Verkoop"/>
    <n v="170"/>
    <s v="Transport drops zone"/>
    <s v="9 - verwerkt"/>
    <n v="0"/>
    <m/>
    <d v="2023-06-05T00:00:00"/>
    <s v="DROP"/>
    <s v="0001010909860740115732_002"/>
    <m/>
    <m/>
    <m/>
    <s v="EUR"/>
    <n v="29.42"/>
    <s v="EUR"/>
    <n v="29.42"/>
    <s v="EUR"/>
    <n v="29.42"/>
    <n v="29.42"/>
    <n v="0"/>
    <s v="N"/>
    <n v="1223000608"/>
    <d v="2023-07-13T00:00:00"/>
    <m/>
    <d v="2023-06-05T00:00:00"/>
    <s v="00:00"/>
    <s v="23:59"/>
    <d v="2023-06-05T00:00:00"/>
    <s v="19:00"/>
    <s v="20:00"/>
    <n v="4.8"/>
    <s v="ce"/>
    <n v="3865"/>
    <n v="4.8"/>
    <n v="5"/>
    <s v="Kuehne+Nagel Tiel 3 Standpl"/>
    <s v="De Diepert 5"/>
    <s v="Tiel"/>
    <s v="4004 MA"/>
    <s v="NL"/>
    <x v="2"/>
    <s v="Randweg 2"/>
    <x v="6"/>
    <s v="4191 NN"/>
    <s v="NL"/>
    <s v="2480020912"/>
    <s v="0115732_002"/>
    <s v="31V"/>
    <s v="NL001131849B01"/>
    <n v="2"/>
    <n v="0"/>
    <n v="29.42"/>
    <s v="N"/>
    <s v="Peter Appel Transport B.V."/>
    <n v="36622"/>
    <d v="2023-06-05T00:00:00"/>
    <s v="22:02:00"/>
    <n v="0"/>
    <x v="0"/>
    <x v="22"/>
    <n v="6"/>
    <x v="6"/>
    <n v="1"/>
    <n v="22.400000000000002"/>
    <x v="2"/>
    <n v="137.31"/>
    <n v="0"/>
    <n v="137.31"/>
  </r>
  <r>
    <s v="COLGATE 3800 DEB."/>
    <s v="Colgate-Palmolive Nederland BV"/>
    <s v="101t"/>
    <n v="101090986074"/>
    <n v="101030168856"/>
    <n v="930"/>
    <s v="Inv Booked"/>
    <s v="2480020911"/>
    <s v="Verkoop"/>
    <n v="170"/>
    <s v="Transport drops zone"/>
    <s v="9 - verwerkt"/>
    <n v="0"/>
    <m/>
    <d v="2023-06-05T00:00:00"/>
    <s v="DROP"/>
    <s v="0001010909860740115732_002"/>
    <m/>
    <m/>
    <m/>
    <s v="EUR"/>
    <n v="107.89"/>
    <s v="EUR"/>
    <n v="107.89"/>
    <s v="EUR"/>
    <n v="107.89"/>
    <n v="107.89"/>
    <n v="0"/>
    <s v="N"/>
    <n v="1223000608"/>
    <d v="2023-07-13T00:00:00"/>
    <m/>
    <d v="2023-06-05T00:00:00"/>
    <s v="00:00"/>
    <s v="23:59"/>
    <d v="2023-06-05T00:00:00"/>
    <s v="19:00"/>
    <s v="20:00"/>
    <n v="17.600000000000001"/>
    <s v="ce"/>
    <n v="11856"/>
    <n v="17.600000000000001"/>
    <n v="24"/>
    <s v="Kuehne+Nagel Tiel 3 Standpl"/>
    <s v="De Diepert 5"/>
    <s v="Tiel"/>
    <s v="4004 MA"/>
    <s v="NL"/>
    <x v="2"/>
    <s v="Randweg 2"/>
    <x v="6"/>
    <s v="4191 NN"/>
    <s v="NL"/>
    <s v="2480020911"/>
    <s v="0115732_002"/>
    <s v="31V"/>
    <s v="NL001131849B01"/>
    <n v="2"/>
    <n v="0"/>
    <n v="107.89"/>
    <s v="N"/>
    <s v="Peter Appel Transport B.V."/>
    <n v="36622"/>
    <d v="2023-06-05T00:00:00"/>
    <s v="22:02:00"/>
    <n v="54"/>
    <x v="0"/>
    <x v="22"/>
    <n v="6"/>
    <x v="6"/>
    <n v="0"/>
    <s v=""/>
    <x v="2"/>
    <s v=""/>
    <n v="0"/>
    <s v=""/>
  </r>
  <r>
    <s v="COLGATE 3800 DEB."/>
    <s v="Colgate-Palmolive Nederland BV"/>
    <s v="101t"/>
    <n v="101090986094"/>
    <n v="101030168850"/>
    <n v="930"/>
    <s v="Inv Booked"/>
    <s v="2480022186"/>
    <s v="Verkoop"/>
    <n v="170"/>
    <s v="Transport drops zone"/>
    <s v="9 - verwerkt"/>
    <n v="0"/>
    <m/>
    <d v="2023-06-06T00:00:00"/>
    <s v="DROP"/>
    <s v="0001010909860940115721_002"/>
    <m/>
    <m/>
    <m/>
    <s v="EUR"/>
    <n v="162.03"/>
    <s v="EUR"/>
    <n v="162.03"/>
    <s v="EUR"/>
    <n v="162.03"/>
    <n v="162.03"/>
    <n v="0"/>
    <s v="N"/>
    <n v="1223000608"/>
    <d v="2023-07-13T00:00:00"/>
    <m/>
    <d v="2023-06-06T00:00:00"/>
    <s v="00:00"/>
    <s v="23:59"/>
    <d v="2023-06-06T00:00:00"/>
    <s v="14:00"/>
    <s v="14:00"/>
    <n v="20.8"/>
    <s v="ce"/>
    <n v="13594"/>
    <n v="20.8"/>
    <n v="28"/>
    <s v="Kuehne+Nagel Tiel 3 Standpl"/>
    <s v="De Diepert 5"/>
    <s v="Tiel"/>
    <s v="4004 MA"/>
    <s v="NL"/>
    <x v="14"/>
    <s v="Rood 24"/>
    <x v="17"/>
    <s v="6666LT"/>
    <s v="NL"/>
    <s v="2480022186"/>
    <s v="0115721_002"/>
    <s v="31V"/>
    <s v="NL001131849B01"/>
    <n v="2"/>
    <n v="0"/>
    <n v="162.03"/>
    <s v="N"/>
    <s v="Peter Appel Transport B.V."/>
    <n v="36622"/>
    <d v="2023-06-06T00:00:00"/>
    <s v="14:54:00"/>
    <n v="0"/>
    <x v="1"/>
    <x v="22"/>
    <n v="6"/>
    <x v="15"/>
    <n v="1"/>
    <n v="20.8"/>
    <x v="5"/>
    <n v="162.03"/>
    <n v="0"/>
    <n v="162.03"/>
  </r>
  <r>
    <s v="COLGATE 3800 DEB."/>
    <s v="Colgate-Palmolive Nederland BV"/>
    <s v="101t"/>
    <n v="101090986090"/>
    <n v="101030168795"/>
    <n v="930"/>
    <s v="Inv Booked"/>
    <s v="2480021804"/>
    <s v="Verkoop"/>
    <n v="170"/>
    <s v="Transport drops zone"/>
    <s v="9 - verwerkt"/>
    <n v="0"/>
    <m/>
    <d v="2023-06-06T00:00:00"/>
    <s v="DROP"/>
    <s v="0001010909860900115716_002"/>
    <m/>
    <m/>
    <m/>
    <s v="EUR"/>
    <n v="79.63"/>
    <s v="EUR"/>
    <n v="79.63"/>
    <s v="EUR"/>
    <n v="79.63"/>
    <n v="79.63"/>
    <n v="0"/>
    <s v="N"/>
    <n v="1223000608"/>
    <d v="2023-07-13T00:00:00"/>
    <m/>
    <d v="2023-06-06T00:00:00"/>
    <s v="00:00"/>
    <s v="23:59"/>
    <d v="2023-06-06T00:00:00"/>
    <s v="15:00"/>
    <s v="15:00"/>
    <n v="11.2"/>
    <s v="ce"/>
    <n v="10035"/>
    <n v="11.2"/>
    <n v="18"/>
    <s v="Kuehne+Nagel Tiel 3 Standpl"/>
    <s v="De Diepert 5"/>
    <s v="Tiel"/>
    <s v="4004 MA"/>
    <s v="NL"/>
    <x v="14"/>
    <s v="Rood 24"/>
    <x v="17"/>
    <s v="6666LT"/>
    <s v="NL"/>
    <s v="2480021804"/>
    <s v="0115716_002"/>
    <s v="31V"/>
    <s v="NL001131849B01"/>
    <n v="2"/>
    <n v="0"/>
    <n v="79.63"/>
    <s v="N"/>
    <s v="Peter Appel Transport B.V."/>
    <n v="36622"/>
    <d v="2023-06-06T00:00:00"/>
    <s v="15:05:00"/>
    <n v="0"/>
    <x v="1"/>
    <x v="22"/>
    <n v="6"/>
    <x v="15"/>
    <n v="1"/>
    <n v="24.799999999999997"/>
    <x v="5"/>
    <n v="176.32999999999998"/>
    <n v="0"/>
    <n v="176.32999999999998"/>
  </r>
  <r>
    <s v="COLGATE 3800 DEB."/>
    <s v="Colgate-Palmolive Nederland BV"/>
    <s v="101t"/>
    <n v="101090986085"/>
    <n v="101030168796"/>
    <n v="930"/>
    <s v="Inv Booked"/>
    <s v="2480021805"/>
    <s v="Verkoop"/>
    <n v="170"/>
    <s v="Transport drops zone"/>
    <s v="9 - verwerkt"/>
    <n v="0"/>
    <m/>
    <d v="2023-06-06T00:00:00"/>
    <s v="DROP"/>
    <s v="0001010909860850115711_002"/>
    <m/>
    <m/>
    <m/>
    <s v="EUR"/>
    <n v="399.36"/>
    <s v="EUR"/>
    <n v="399.36"/>
    <s v="EUR"/>
    <n v="399.36"/>
    <n v="399.36"/>
    <n v="0"/>
    <s v="N"/>
    <n v="1223000608"/>
    <d v="2023-07-13T00:00:00"/>
    <m/>
    <d v="2023-06-06T00:00:00"/>
    <s v="00:00"/>
    <s v="23:59"/>
    <d v="2023-06-06T00:00:00"/>
    <s v="11:00"/>
    <s v="11:00"/>
    <n v="24"/>
    <s v="ce"/>
    <n v="24419"/>
    <n v="24"/>
    <n v="44"/>
    <s v="Kuehne+Nagel Tiel 3 Standpl"/>
    <s v="De Diepert 5"/>
    <s v="Tiel"/>
    <s v="4004 MA"/>
    <s v="NL"/>
    <x v="0"/>
    <s v="Henri Fordlaan 6"/>
    <x v="0"/>
    <s v="9615TK"/>
    <s v="NL"/>
    <s v="2480021805"/>
    <s v="0115711_002"/>
    <s v="31V"/>
    <s v="NL001131849B01"/>
    <n v="2"/>
    <n v="0"/>
    <n v="399.36"/>
    <s v="N"/>
    <s v="Peter Appel Transport B.V."/>
    <n v="36622"/>
    <d v="2023-06-06T00:00:00"/>
    <s v="11:26:00"/>
    <n v="0"/>
    <x v="1"/>
    <x v="22"/>
    <n v="6"/>
    <x v="0"/>
    <n v="1"/>
    <n v="24"/>
    <x v="0"/>
    <n v="399.36"/>
    <n v="0"/>
    <n v="399.36"/>
  </r>
  <r>
    <s v="COLGATE 3800 DEB."/>
    <s v="Colgate-Palmolive Nederland BV"/>
    <s v="101t"/>
    <n v="101090986080"/>
    <n v="101030168797"/>
    <n v="930"/>
    <s v="Inv Booked"/>
    <s v="2480021796"/>
    <s v="Verkoop"/>
    <n v="170"/>
    <s v="Transport drops zone"/>
    <s v="9 - verwerkt"/>
    <n v="0"/>
    <m/>
    <d v="2023-06-06T00:00:00"/>
    <s v="DROP"/>
    <s v="0001010909860800115709_002"/>
    <m/>
    <m/>
    <m/>
    <s v="EUR"/>
    <n v="277.47000000000003"/>
    <s v="EUR"/>
    <n v="277.47000000000003"/>
    <s v="EUR"/>
    <n v="277.47000000000003"/>
    <n v="277.47000000000003"/>
    <n v="0"/>
    <s v="N"/>
    <n v="1223000608"/>
    <d v="2023-07-13T00:00:00"/>
    <m/>
    <d v="2023-06-06T00:00:00"/>
    <s v="00:00"/>
    <s v="23:59"/>
    <d v="2023-06-06T00:00:00"/>
    <s v="09:00"/>
    <s v="09:00"/>
    <n v="23.2"/>
    <s v="ce"/>
    <n v="22599"/>
    <n v="23.2"/>
    <n v="41"/>
    <s v="Kuehne+Nagel Tiel 3 Standpl"/>
    <s v="De Diepert 5"/>
    <s v="Tiel"/>
    <s v="4004 MA"/>
    <s v="NL"/>
    <x v="1"/>
    <s v="Perenmarkt 15"/>
    <x v="2"/>
    <s v="1681PG"/>
    <s v="NL"/>
    <s v="2480021796"/>
    <s v="0115709_002"/>
    <s v="31V"/>
    <s v="NL001131849B01"/>
    <n v="2"/>
    <n v="0"/>
    <n v="277.47000000000003"/>
    <s v="N"/>
    <s v="Peter Appel Transport B.V."/>
    <n v="36622"/>
    <d v="2023-06-06T00:00:00"/>
    <s v="09:18:00"/>
    <n v="0"/>
    <x v="1"/>
    <x v="22"/>
    <n v="6"/>
    <x v="2"/>
    <n v="1"/>
    <n v="23.2"/>
    <x v="1"/>
    <n v="277.47000000000003"/>
    <n v="0"/>
    <n v="277.47000000000003"/>
  </r>
  <r>
    <s v="COLGATE 3800 DEB."/>
    <s v="Colgate-Palmolive Nederland BV"/>
    <s v="101t"/>
    <n v="101090986350"/>
    <n v="101030168798"/>
    <n v="930"/>
    <s v="Inv Booked"/>
    <s v="2480022180"/>
    <s v="Verkoop"/>
    <n v="170"/>
    <s v="Transport drops zone"/>
    <s v="9 - verwerkt"/>
    <n v="0"/>
    <m/>
    <d v="2023-06-06T00:00:00"/>
    <s v="DROP"/>
    <s v="0001010909863500115827_004"/>
    <m/>
    <m/>
    <m/>
    <s v="EUR"/>
    <n v="17.920000000000002"/>
    <s v="EUR"/>
    <n v="17.920000000000002"/>
    <s v="EUR"/>
    <n v="17.920000000000002"/>
    <n v="17.920000000000002"/>
    <n v="0"/>
    <s v="N"/>
    <n v="1223000608"/>
    <d v="2023-07-13T00:00:00"/>
    <m/>
    <d v="2023-06-06T00:00:00"/>
    <s v="00:00"/>
    <s v="23:59"/>
    <d v="2023-06-06T00:00:00"/>
    <s v="12:00"/>
    <s v="17:00"/>
    <n v="0.8"/>
    <s v="ce"/>
    <n v="266"/>
    <n v="0.8"/>
    <n v="0"/>
    <s v="Kuehne+Nagel Tiel 3 Standpl"/>
    <s v="De Diepert 5"/>
    <s v="Tiel"/>
    <s v="4004 MA"/>
    <s v="NL"/>
    <x v="21"/>
    <s v="Bloemakkers 4"/>
    <x v="22"/>
    <s v="9461GX"/>
    <s v="NL"/>
    <s v="2480022180"/>
    <s v="0115827_004"/>
    <s v="31V"/>
    <s v="NL001131849B01"/>
    <n v="2"/>
    <n v="0"/>
    <n v="17.920000000000002"/>
    <s v="N"/>
    <s v="Peter Appel Transport B.V."/>
    <n v="36622"/>
    <d v="2023-06-06T00:00:00"/>
    <s v="13:15:00"/>
    <n v="0"/>
    <x v="1"/>
    <x v="22"/>
    <n v="6"/>
    <x v="20"/>
    <n v="1"/>
    <n v="5.6"/>
    <x v="3"/>
    <n v="125.44"/>
    <n v="0"/>
    <n v="125.44"/>
  </r>
  <r>
    <s v="COLGATE 3800 DEB."/>
    <s v="Colgate-Palmolive Nederland BV"/>
    <s v="101t"/>
    <n v="101090986350"/>
    <n v="101030168787"/>
    <n v="930"/>
    <s v="Inv Booked"/>
    <s v="2480021798"/>
    <s v="Verkoop"/>
    <n v="170"/>
    <s v="Transport drops zone"/>
    <s v="9 - verwerkt"/>
    <n v="0"/>
    <m/>
    <d v="2023-06-06T00:00:00"/>
    <s v="DROP"/>
    <s v="0001010909863500115827_005"/>
    <m/>
    <m/>
    <m/>
    <s v="EUR"/>
    <n v="107.17"/>
    <s v="EUR"/>
    <n v="107.17"/>
    <s v="EUR"/>
    <n v="107.17"/>
    <n v="107.17"/>
    <n v="0"/>
    <s v="N"/>
    <n v="1223000608"/>
    <d v="2023-07-13T00:00:00"/>
    <m/>
    <d v="2023-06-06T00:00:00"/>
    <s v="00:00"/>
    <s v="23:59"/>
    <d v="2023-06-06T00:00:00"/>
    <s v="08:00"/>
    <s v="17:00"/>
    <n v="3.2"/>
    <s v="ce"/>
    <n v="3380"/>
    <n v="3.2"/>
    <n v="6"/>
    <s v="Kuehne+Nagel Tiel 3 Standpl"/>
    <s v="De Diepert 5"/>
    <s v="Tiel"/>
    <s v="4004 MA"/>
    <s v="NL"/>
    <x v="0"/>
    <s v="Henri Fordlaan 6"/>
    <x v="0"/>
    <s v="9615TK"/>
    <s v="NL"/>
    <s v="2480021798"/>
    <s v="0115827_005"/>
    <s v="31V"/>
    <s v="NL001131849B01"/>
    <n v="2"/>
    <n v="0"/>
    <n v="107.17"/>
    <s v="N"/>
    <s v="Peter Appel Transport B.V."/>
    <n v="36622"/>
    <d v="2023-06-06T00:00:00"/>
    <s v="14:19:00"/>
    <n v="0"/>
    <x v="1"/>
    <x v="22"/>
    <n v="6"/>
    <x v="0"/>
    <n v="1"/>
    <n v="3.2"/>
    <x v="0"/>
    <n v="107.17"/>
    <n v="0"/>
    <n v="107.17"/>
  </r>
  <r>
    <s v="COLGATE 3800 DEB."/>
    <s v="Colgate-Palmolive Nederland BV"/>
    <s v="101t"/>
    <n v="101090986375"/>
    <n v="101030168788"/>
    <n v="930"/>
    <s v="Inv Booked"/>
    <s v="2480021801"/>
    <s v="Verkoop"/>
    <n v="170"/>
    <s v="Transport drops zone"/>
    <s v="9 - verwerkt"/>
    <n v="0"/>
    <m/>
    <d v="2023-06-06T00:00:00"/>
    <s v="DROP"/>
    <s v="0001010909863750115876_002"/>
    <m/>
    <m/>
    <m/>
    <s v="EUR"/>
    <n v="269.81"/>
    <s v="EUR"/>
    <n v="269.81"/>
    <s v="EUR"/>
    <n v="269.81"/>
    <n v="269.81"/>
    <n v="0"/>
    <s v="N"/>
    <n v="1223000608"/>
    <d v="2023-07-13T00:00:00"/>
    <m/>
    <d v="2023-06-06T00:00:00"/>
    <s v="00:00"/>
    <s v="23:59"/>
    <d v="2023-06-06T00:00:00"/>
    <s v="11:30"/>
    <s v="11:30"/>
    <n v="17.600000000000001"/>
    <s v="ce"/>
    <n v="14396"/>
    <n v="17.600000000000001"/>
    <n v="30"/>
    <s v="Kuehne+Nagel Tiel 3 Standpl"/>
    <s v="De Diepert 5"/>
    <s v="Tiel"/>
    <s v="4004 MA"/>
    <s v="NL"/>
    <x v="1"/>
    <s v="Fahrenheitweg 1"/>
    <x v="1"/>
    <s v="6101WR"/>
    <s v="NL"/>
    <s v="2480021801"/>
    <s v="0115876_002"/>
    <s v="31V"/>
    <s v="NL001131849B01"/>
    <n v="2"/>
    <n v="0"/>
    <n v="269.81"/>
    <s v="N"/>
    <s v="Peter Appel Transport B.V."/>
    <n v="36622"/>
    <d v="2023-06-06T00:00:00"/>
    <s v="11:45:00"/>
    <n v="0"/>
    <x v="1"/>
    <x v="22"/>
    <n v="6"/>
    <x v="1"/>
    <n v="1"/>
    <n v="17.600000000000001"/>
    <x v="1"/>
    <n v="269.81"/>
    <n v="0"/>
    <n v="269.81"/>
  </r>
  <r>
    <s v="COLGATE 3800 DEB."/>
    <s v="Colgate-Palmolive Nederland BV"/>
    <s v="101t"/>
    <n v="101090986090"/>
    <n v="101030168792"/>
    <n v="930"/>
    <s v="Inv Booked"/>
    <s v="2480021803"/>
    <s v="Verkoop"/>
    <n v="170"/>
    <s v="Transport drops zone"/>
    <s v="9 - verwerkt"/>
    <n v="0"/>
    <m/>
    <d v="2023-06-06T00:00:00"/>
    <s v="DROP"/>
    <s v="0001010909860900115716_002"/>
    <m/>
    <m/>
    <m/>
    <s v="EUR"/>
    <n v="96.7"/>
    <s v="EUR"/>
    <n v="96.7"/>
    <s v="EUR"/>
    <n v="96.7"/>
    <n v="96.7"/>
    <n v="0"/>
    <s v="N"/>
    <n v="1223000608"/>
    <d v="2023-07-13T00:00:00"/>
    <m/>
    <d v="2023-06-06T00:00:00"/>
    <s v="00:00"/>
    <s v="23:59"/>
    <d v="2023-06-06T00:00:00"/>
    <s v="15:00"/>
    <s v="15:00"/>
    <n v="13.6"/>
    <s v="ce"/>
    <n v="11853"/>
    <n v="13.6"/>
    <n v="22"/>
    <s v="Kuehne+Nagel Tiel 3 Standpl"/>
    <s v="De Diepert 5"/>
    <s v="Tiel"/>
    <s v="4004 MA"/>
    <s v="NL"/>
    <x v="14"/>
    <s v="Rood 24"/>
    <x v="17"/>
    <s v="6666LT"/>
    <s v="NL"/>
    <s v="2480021803"/>
    <s v="0115716_002"/>
    <s v="31V"/>
    <s v="NL001131849B01"/>
    <n v="2"/>
    <n v="0"/>
    <n v="96.7"/>
    <s v="N"/>
    <s v="Peter Appel Transport B.V."/>
    <n v="36622"/>
    <d v="2023-06-06T00:00:00"/>
    <s v="15:05:00"/>
    <n v="0"/>
    <x v="1"/>
    <x v="22"/>
    <n v="6"/>
    <x v="15"/>
    <n v="0"/>
    <s v=""/>
    <x v="5"/>
    <s v=""/>
    <n v="0"/>
    <s v=""/>
  </r>
  <r>
    <s v="COLGATE 3800 DEB."/>
    <s v="Colgate-Palmolive Nederland BV"/>
    <s v="101t"/>
    <n v="101090986078"/>
    <n v="101030168793"/>
    <n v="930"/>
    <s v="Inv Booked"/>
    <s v="2480021799"/>
    <s v="Verkoop"/>
    <n v="170"/>
    <s v="Transport drops zone"/>
    <s v="9 - verwerkt"/>
    <n v="0"/>
    <m/>
    <d v="2023-06-06T00:00:00"/>
    <s v="DROP"/>
    <s v="0001010909860780115704_002"/>
    <m/>
    <m/>
    <m/>
    <s v="EUR"/>
    <n v="317.52"/>
    <s v="EUR"/>
    <n v="317.52"/>
    <s v="EUR"/>
    <n v="317.52"/>
    <n v="317.52"/>
    <n v="0"/>
    <s v="N"/>
    <n v="1223000608"/>
    <d v="2023-07-13T00:00:00"/>
    <m/>
    <d v="2023-06-06T00:00:00"/>
    <s v="00:00"/>
    <s v="23:59"/>
    <d v="2023-06-06T00:00:00"/>
    <s v="07:00"/>
    <s v="07:00"/>
    <n v="24"/>
    <s v="ce"/>
    <n v="14731"/>
    <n v="24"/>
    <n v="35"/>
    <s v="Kuehne+Nagel Tiel 3 Standpl"/>
    <s v="De Diepert 5"/>
    <s v="Tiel"/>
    <s v="4004 MA"/>
    <s v="NL"/>
    <x v="1"/>
    <s v="Fahrenheitweg 1"/>
    <x v="1"/>
    <s v="6101WR"/>
    <s v="NL"/>
    <s v="2480021799"/>
    <s v="0115704_002"/>
    <s v="31V"/>
    <s v="NL001131849B01"/>
    <n v="2"/>
    <n v="0"/>
    <n v="317.52"/>
    <s v="N"/>
    <s v="Peter Appel Transport B.V."/>
    <n v="36622"/>
    <d v="2023-06-06T00:00:00"/>
    <s v="08:56:00"/>
    <n v="15"/>
    <x v="1"/>
    <x v="22"/>
    <n v="6"/>
    <x v="1"/>
    <n v="1"/>
    <n v="24"/>
    <x v="1"/>
    <n v="317.52"/>
    <n v="0"/>
    <n v="317.52"/>
  </r>
  <r>
    <s v="COLGATE 3800 DEB."/>
    <s v="Colgate-Palmolive Nederland BV"/>
    <s v="101t"/>
    <n v="101090986089"/>
    <n v="101030168794"/>
    <n v="980"/>
    <s v="Cancel No In"/>
    <s v="2480021802 NOT LOADED"/>
    <s v="Verkoop"/>
    <n v="170"/>
    <s v="Transport drops zone"/>
    <s v="0 - ingevoerd"/>
    <n v="0"/>
    <m/>
    <d v="2023-06-06T00:00:00"/>
    <s v="DROP"/>
    <s v="0001010909860890115718_002"/>
    <n v="317.52"/>
    <n v="24"/>
    <m/>
    <s v="EUR"/>
    <n v="317.52"/>
    <s v="EUR"/>
    <n v="0"/>
    <s v="EUR"/>
    <n v="317.52"/>
    <n v="0"/>
    <n v="-317.52"/>
    <s v="N"/>
    <m/>
    <m/>
    <m/>
    <d v="2023-06-06T00:00:00"/>
    <s v="00:00"/>
    <s v="23:59"/>
    <d v="2023-06-06T00:00:00"/>
    <s v="13:30"/>
    <s v="13:30"/>
    <n v="24"/>
    <s v="ce"/>
    <n v="20582"/>
    <n v="24"/>
    <n v="42"/>
    <s v="Kuehne+Nagel Tiel 3 Standpl"/>
    <s v="De Diepert 5"/>
    <s v="Tiel"/>
    <s v="4004 MA"/>
    <s v="NL"/>
    <x v="1"/>
    <s v="Fahrenheitweg 1"/>
    <x v="1"/>
    <s v="6101WR"/>
    <s v="NL"/>
    <s v="2480021802 NOT LOADED"/>
    <s v="0115718_002"/>
    <m/>
    <s v="NL001131849B01"/>
    <n v="2"/>
    <n v="0"/>
    <n v="0"/>
    <s v="N"/>
    <s v="Peter Appel Transport B.V."/>
    <n v="36622"/>
    <d v="2023-06-06T00:00:00"/>
    <s v="13:56:00"/>
    <n v="0"/>
    <x v="1"/>
    <x v="22"/>
    <n v="6"/>
    <x v="1"/>
    <n v="1"/>
    <n v="24"/>
    <x v="1"/>
    <n v="317.52"/>
    <n v="0"/>
    <n v="317.52"/>
  </r>
  <r>
    <s v="COLGATE 3800 DEB."/>
    <s v="Colgate-Palmolive Nederland BV"/>
    <s v="101t"/>
    <n v="101090985976"/>
    <n v="101030168775"/>
    <n v="930"/>
    <s v="Inv Booked"/>
    <s v="2480021784"/>
    <s v="Verkoop"/>
    <n v="170"/>
    <s v="Transport drops zone"/>
    <s v="9 - verwerkt"/>
    <n v="0"/>
    <m/>
    <d v="2023-06-06T00:00:00"/>
    <s v="DROP"/>
    <s v="0001010909859760115606_008"/>
    <m/>
    <m/>
    <m/>
    <s v="EUR"/>
    <n v="27.26"/>
    <s v="EUR"/>
    <n v="27.26"/>
    <s v="EUR"/>
    <n v="27.26"/>
    <n v="27.26"/>
    <n v="0"/>
    <s v="N"/>
    <n v="1223000608"/>
    <d v="2023-07-13T00:00:00"/>
    <m/>
    <d v="2023-06-06T00:00:00"/>
    <s v="00:00"/>
    <s v="23:59"/>
    <d v="2023-06-06T00:00:00"/>
    <s v="08:00"/>
    <s v="16:00"/>
    <n v="0.8"/>
    <s v="ce"/>
    <n v="210"/>
    <n v="0.8"/>
    <n v="0"/>
    <s v="Kuehne+Nagel Tiel 3 Standpl"/>
    <s v="De Diepert 5"/>
    <s v="Tiel"/>
    <s v="4004 MA"/>
    <s v="NL"/>
    <x v="62"/>
    <s v="Veldweg 5"/>
    <x v="49"/>
    <s v="5061KJ"/>
    <s v="NL"/>
    <s v="2480021784"/>
    <s v="0115606_008"/>
    <s v="31V"/>
    <s v="NL001131849B01"/>
    <n v="2"/>
    <n v="0"/>
    <n v="27.26"/>
    <s v="N"/>
    <s v="Peter Appel Transport B.V."/>
    <n v="36622"/>
    <d v="2023-06-06T00:00:00"/>
    <s v="12:04:00"/>
    <n v="0"/>
    <x v="1"/>
    <x v="22"/>
    <n v="6"/>
    <x v="3"/>
    <n v="1"/>
    <n v="0.8"/>
    <x v="6"/>
    <n v="27.26"/>
    <n v="0"/>
    <n v="27.26"/>
  </r>
  <r>
    <s v="COLGATE 3800 DEB."/>
    <s v="Colgate-Palmolive Nederland BV"/>
    <s v="101t"/>
    <n v="101090986073"/>
    <n v="101030168773"/>
    <n v="930"/>
    <s v="Inv Booked"/>
    <s v="2480021782"/>
    <s v="Verkoop"/>
    <n v="170"/>
    <s v="Transport drops zone"/>
    <s v="9 - verwerkt"/>
    <n v="0"/>
    <m/>
    <d v="2023-06-06T00:00:00"/>
    <s v="DROP"/>
    <s v="0001010909860730115702_002"/>
    <m/>
    <m/>
    <m/>
    <s v="EUR"/>
    <n v="44.19"/>
    <s v="EUR"/>
    <n v="44.19"/>
    <s v="EUR"/>
    <n v="44.19"/>
    <n v="44.19"/>
    <n v="0"/>
    <s v="N"/>
    <n v="1223000608"/>
    <d v="2023-07-13T00:00:00"/>
    <m/>
    <d v="2023-06-06T00:00:00"/>
    <s v="00:00"/>
    <s v="23:59"/>
    <d v="2023-06-06T00:00:00"/>
    <s v="05:00"/>
    <s v="12:00"/>
    <n v="1.6"/>
    <s v="ce"/>
    <n v="1053"/>
    <n v="1.6"/>
    <n v="1"/>
    <s v="Kuehne+Nagel Tiel 3 Standpl"/>
    <s v="De Diepert 5"/>
    <s v="Tiel"/>
    <s v="4004 MA"/>
    <s v="NL"/>
    <x v="19"/>
    <s v="SAFFIER  300"/>
    <x v="21"/>
    <s v="3316 LN"/>
    <s v="NL"/>
    <s v="2480021782"/>
    <s v="0115702_002"/>
    <s v="31V"/>
    <s v="NL001131849B01"/>
    <n v="2"/>
    <n v="0"/>
    <n v="44.19"/>
    <s v="N"/>
    <s v="Peter Appel Transport B.V."/>
    <n v="36622"/>
    <d v="2023-06-06T00:00:00"/>
    <s v="06:21:00"/>
    <n v="0"/>
    <x v="1"/>
    <x v="22"/>
    <n v="6"/>
    <x v="19"/>
    <n v="1"/>
    <n v="1.6"/>
    <x v="3"/>
    <n v="44.19"/>
    <n v="0"/>
    <n v="44.19"/>
  </r>
  <r>
    <s v="COLGATE 3800 DEB."/>
    <s v="Colgate-Palmolive Nederland BV"/>
    <s v="101t"/>
    <n v="101090985976"/>
    <n v="101030168774"/>
    <n v="930"/>
    <s v="Inv Booked"/>
    <s v="2480021781"/>
    <s v="Verkoop"/>
    <n v="170"/>
    <s v="Transport drops zone"/>
    <s v="9 - verwerkt"/>
    <n v="0"/>
    <m/>
    <d v="2023-06-06T00:00:00"/>
    <s v="DROP"/>
    <s v="0001010909859760115606_010"/>
    <m/>
    <m/>
    <m/>
    <s v="EUR"/>
    <n v="27.26"/>
    <s v="EUR"/>
    <n v="27.26"/>
    <s v="EUR"/>
    <n v="27.26"/>
    <n v="27.26"/>
    <n v="0"/>
    <s v="N"/>
    <n v="1223000608"/>
    <d v="2023-07-13T00:00:00"/>
    <m/>
    <d v="2023-06-06T00:00:00"/>
    <s v="00:00"/>
    <s v="23:59"/>
    <d v="2023-06-06T00:00:00"/>
    <s v="11:45"/>
    <s v="11:45"/>
    <n v="0.8"/>
    <s v="ce"/>
    <n v="169"/>
    <n v="0.8"/>
    <n v="0"/>
    <s v="Kuehne+Nagel Tiel 3 Standpl"/>
    <s v="De Diepert 5"/>
    <s v="Tiel"/>
    <s v="4004 MA"/>
    <s v="NL"/>
    <x v="79"/>
    <s v="Keltenweg 30"/>
    <x v="58"/>
    <s v="5342 LP"/>
    <s v="NL"/>
    <s v="2480021781"/>
    <s v="0115606_010"/>
    <s v="31V"/>
    <s v="NL001131849B01"/>
    <n v="2"/>
    <n v="0"/>
    <n v="27.26"/>
    <s v="N"/>
    <s v="Peter Appel Transport B.V."/>
    <n v="36622"/>
    <d v="2023-06-06T00:00:00"/>
    <s v="11:04:00"/>
    <n v="0"/>
    <x v="1"/>
    <x v="22"/>
    <n v="6"/>
    <x v="42"/>
    <n v="1"/>
    <n v="0.8"/>
    <x v="3"/>
    <n v="27.26"/>
    <n v="0"/>
    <n v="27.26"/>
  </r>
  <r>
    <s v="COLGATE 3800 DEB."/>
    <s v="Colgate-Palmolive Nederland BV"/>
    <s v="101t"/>
    <n v="101090986350"/>
    <n v="101030168776"/>
    <n v="930"/>
    <s v="Inv Booked"/>
    <s v="2480021783"/>
    <s v="Verkoop"/>
    <n v="170"/>
    <s v="Transport drops zone"/>
    <s v="9 - verwerkt"/>
    <n v="0"/>
    <m/>
    <d v="2023-06-06T00:00:00"/>
    <s v="DROP"/>
    <s v="0001010909863500115827_004"/>
    <m/>
    <m/>
    <m/>
    <s v="EUR"/>
    <n v="107.52"/>
    <s v="EUR"/>
    <n v="107.52"/>
    <s v="EUR"/>
    <n v="107.52"/>
    <n v="107.52"/>
    <n v="0"/>
    <s v="N"/>
    <n v="1223000608"/>
    <d v="2023-07-13T00:00:00"/>
    <m/>
    <d v="2023-06-06T00:00:00"/>
    <s v="00:00"/>
    <s v="23:59"/>
    <d v="2023-06-06T00:00:00"/>
    <s v="12:00"/>
    <s v="17:00"/>
    <n v="4.8"/>
    <s v="ce"/>
    <n v="3016"/>
    <n v="4.8"/>
    <n v="4"/>
    <s v="Kuehne+Nagel Tiel 3 Standpl"/>
    <s v="De Diepert 5"/>
    <s v="Tiel"/>
    <s v="4004 MA"/>
    <s v="NL"/>
    <x v="21"/>
    <s v="Bloemakkers 4"/>
    <x v="22"/>
    <s v="9461GX"/>
    <s v="NL"/>
    <s v="2480021783"/>
    <s v="0115827_004"/>
    <s v="31V"/>
    <s v="NL001131849B01"/>
    <n v="2"/>
    <n v="0"/>
    <n v="107.52"/>
    <s v="N"/>
    <s v="Peter Appel Transport B.V."/>
    <n v="36622"/>
    <d v="2023-06-06T00:00:00"/>
    <s v="13:15:00"/>
    <n v="0"/>
    <x v="1"/>
    <x v="22"/>
    <n v="6"/>
    <x v="20"/>
    <n v="0"/>
    <s v=""/>
    <x v="3"/>
    <s v=""/>
    <n v="0"/>
    <s v=""/>
  </r>
  <r>
    <s v="COLGATE 3800 DEB."/>
    <s v="Colgate-Palmolive Nederland BV"/>
    <s v="101t"/>
    <n v="101090985976"/>
    <n v="101030168777"/>
    <n v="930"/>
    <s v="Inv Booked"/>
    <s v="2480021786"/>
    <s v="Verkoop"/>
    <n v="170"/>
    <s v="Transport drops zone"/>
    <s v="9 - verwerkt"/>
    <n v="0"/>
    <m/>
    <d v="2023-06-06T00:00:00"/>
    <s v="DROP"/>
    <s v="0001010909859760115606_007"/>
    <m/>
    <m/>
    <m/>
    <s v="EUR"/>
    <n v="27.26"/>
    <s v="EUR"/>
    <n v="27.26"/>
    <s v="EUR"/>
    <n v="27.26"/>
    <n v="27.26"/>
    <n v="0"/>
    <s v="N"/>
    <n v="1223000608"/>
    <d v="2023-07-13T00:00:00"/>
    <m/>
    <d v="2023-06-06T00:00:00"/>
    <s v="00:00"/>
    <s v="23:59"/>
    <d v="2023-06-06T00:00:00"/>
    <s v="08:00"/>
    <s v="16:00"/>
    <n v="0.8"/>
    <s v="ce"/>
    <n v="55"/>
    <n v="0.8"/>
    <n v="0"/>
    <s v="Kuehne+Nagel Tiel 3 Standpl"/>
    <s v="De Diepert 5"/>
    <s v="Tiel"/>
    <s v="4004 MA"/>
    <s v="NL"/>
    <x v="44"/>
    <s v="De Panoven 21"/>
    <x v="6"/>
    <s v="4191GW"/>
    <s v="NL"/>
    <s v="2480021786"/>
    <s v="0115606_007"/>
    <s v="31V"/>
    <s v="NL001131849B01"/>
    <n v="2"/>
    <n v="0"/>
    <n v="27.26"/>
    <s v="N"/>
    <s v="Peter Appel Transport B.V."/>
    <n v="36622"/>
    <d v="2023-06-06T00:00:00"/>
    <s v="12:48:00"/>
    <n v="0"/>
    <x v="1"/>
    <x v="22"/>
    <n v="6"/>
    <x v="6"/>
    <n v="1"/>
    <n v="0.8"/>
    <x v="6"/>
    <n v="27.26"/>
    <n v="0"/>
    <n v="27.26"/>
  </r>
  <r>
    <s v="COLGATE 3800 DEB."/>
    <s v="Colgate-Palmolive Nederland BV"/>
    <s v="101t"/>
    <n v="101090986092"/>
    <n v="101030168778"/>
    <n v="930"/>
    <s v="Inv Booked"/>
    <s v="2480021787"/>
    <s v="Verkoop"/>
    <n v="170"/>
    <s v="Transport drops zone"/>
    <s v="9 - verwerkt"/>
    <n v="0"/>
    <m/>
    <d v="2023-06-06T00:00:00"/>
    <s v="DROP"/>
    <s v="0001010909860920115719_002"/>
    <m/>
    <m/>
    <m/>
    <s v="EUR"/>
    <n v="67.42"/>
    <s v="EUR"/>
    <n v="67.42"/>
    <s v="EUR"/>
    <n v="67.42"/>
    <n v="67.42"/>
    <n v="0"/>
    <s v="N"/>
    <n v="1223000608"/>
    <d v="2023-07-13T00:00:00"/>
    <m/>
    <d v="2023-06-06T00:00:00"/>
    <s v="00:00"/>
    <s v="23:59"/>
    <d v="2023-06-06T00:00:00"/>
    <s v="13:00"/>
    <s v="14:00"/>
    <n v="5.6"/>
    <s v="ce"/>
    <n v="2696"/>
    <n v="5.6"/>
    <n v="2"/>
    <s v="Kuehne+Nagel Tiel 3 Standpl"/>
    <s v="De Diepert 5"/>
    <s v="Tiel"/>
    <s v="4004 MA"/>
    <s v="NL"/>
    <x v="16"/>
    <s v="Rijnland 4"/>
    <x v="19"/>
    <s v="1948RL"/>
    <s v="NL"/>
    <s v="2480021787"/>
    <s v="0115719_002"/>
    <s v="31V"/>
    <s v="NL001131849B01"/>
    <n v="2"/>
    <n v="0"/>
    <n v="67.42"/>
    <s v="N"/>
    <s v="Peter Appel Transport B.V."/>
    <n v="36622"/>
    <d v="2023-06-06T00:00:00"/>
    <s v="14:51:00"/>
    <n v="0"/>
    <x v="1"/>
    <x v="22"/>
    <n v="6"/>
    <x v="17"/>
    <n v="1"/>
    <n v="21.6"/>
    <x v="0"/>
    <n v="260.06"/>
    <n v="0"/>
    <n v="260.06"/>
  </r>
  <r>
    <s v="COLGATE 3800 DEB."/>
    <s v="Colgate-Palmolive Nederland BV"/>
    <s v="101t"/>
    <n v="101090985976"/>
    <n v="101030168779"/>
    <n v="930"/>
    <s v="Inv Booked"/>
    <s v="2480021788"/>
    <s v="Verkoop"/>
    <n v="170"/>
    <s v="Transport drops zone"/>
    <s v="9 - verwerkt"/>
    <n v="0"/>
    <m/>
    <d v="2023-06-06T00:00:00"/>
    <s v="DROP"/>
    <s v="0001010909859760115606_004"/>
    <m/>
    <m/>
    <m/>
    <s v="EUR"/>
    <n v="56.76"/>
    <s v="EUR"/>
    <n v="56.76"/>
    <s v="EUR"/>
    <n v="56.76"/>
    <n v="56.76"/>
    <n v="0"/>
    <s v="N"/>
    <n v="1223000608"/>
    <d v="2023-07-13T00:00:00"/>
    <m/>
    <d v="2023-06-06T00:00:00"/>
    <s v="00:00"/>
    <s v="23:59"/>
    <d v="2023-06-06T00:00:00"/>
    <s v="07:00"/>
    <s v="16:00"/>
    <n v="2.4"/>
    <s v="ce"/>
    <n v="2115"/>
    <n v="2.4"/>
    <n v="3"/>
    <s v="Kuehne+Nagel Tiel 3 Standpl"/>
    <s v="De Diepert 5"/>
    <s v="Tiel"/>
    <s v="4004 MA"/>
    <s v="NL"/>
    <x v="15"/>
    <s v="De Flammert 1211"/>
    <x v="18"/>
    <s v="5854 NE"/>
    <s v="NL"/>
    <s v="2480021788"/>
    <s v="0115606_004"/>
    <s v="31V"/>
    <s v="NL001131849B01"/>
    <n v="2"/>
    <n v="0"/>
    <n v="56.76"/>
    <s v="N"/>
    <s v="Peter Appel Transport B.V."/>
    <n v="36622"/>
    <d v="2023-06-06T00:00:00"/>
    <s v="12:51:00"/>
    <n v="0"/>
    <x v="1"/>
    <x v="22"/>
    <n v="6"/>
    <x v="16"/>
    <n v="1"/>
    <n v="2.4"/>
    <x v="3"/>
    <n v="56.76"/>
    <n v="0"/>
    <n v="56.76"/>
  </r>
  <r>
    <s v="COLGATE 3800 DEB."/>
    <s v="Colgate-Palmolive Nederland BV"/>
    <s v="101t"/>
    <n v="101090986079"/>
    <n v="101030168780"/>
    <n v="930"/>
    <s v="Inv Booked"/>
    <s v="2480021789"/>
    <s v="Verkoop"/>
    <n v="170"/>
    <s v="Transport drops zone"/>
    <s v="9 - verwerkt"/>
    <n v="0"/>
    <m/>
    <d v="2023-06-06T00:00:00"/>
    <s v="DROP"/>
    <s v="0001010909860790115707_002"/>
    <m/>
    <m/>
    <m/>
    <s v="EUR"/>
    <n v="55.52"/>
    <s v="EUR"/>
    <n v="55.52"/>
    <s v="EUR"/>
    <n v="55.52"/>
    <n v="55.52"/>
    <n v="0"/>
    <s v="N"/>
    <n v="1223000608"/>
    <d v="2023-07-13T00:00:00"/>
    <m/>
    <d v="2023-06-06T00:00:00"/>
    <s v="00:00"/>
    <s v="23:59"/>
    <d v="2023-06-06T00:00:00"/>
    <s v="07:00"/>
    <s v="14:00"/>
    <n v="3.2"/>
    <s v="ce"/>
    <n v="1317"/>
    <n v="3.2"/>
    <n v="0"/>
    <s v="Kuehne+Nagel Tiel 3 Standpl"/>
    <s v="De Diepert 5"/>
    <s v="Tiel"/>
    <s v="4004 MA"/>
    <s v="NL"/>
    <x v="29"/>
    <s v="Opaalstraat 15"/>
    <x v="32"/>
    <s v="1812RH"/>
    <s v="NL"/>
    <s v="2480021789"/>
    <s v="0115707_002"/>
    <s v="31V"/>
    <s v="NL001131849B01"/>
    <n v="2"/>
    <n v="0"/>
    <n v="55.52"/>
    <s v="N"/>
    <s v="Peter Appel Transport B.V."/>
    <n v="36622"/>
    <d v="2023-06-06T00:00:00"/>
    <s v="10:14:00"/>
    <n v="0"/>
    <x v="1"/>
    <x v="22"/>
    <n v="6"/>
    <x v="28"/>
    <n v="1"/>
    <n v="6.4"/>
    <x v="3"/>
    <n v="111.04"/>
    <n v="0"/>
    <n v="111.04"/>
  </r>
  <r>
    <s v="COLGATE 3800 DEB."/>
    <s v="Colgate-Palmolive Nederland BV"/>
    <s v="101t"/>
    <n v="101090986386"/>
    <n v="101030168781"/>
    <n v="930"/>
    <s v="Inv Booked"/>
    <s v="2480021785"/>
    <s v="Verkoop"/>
    <n v="170"/>
    <s v="Transport drops zone"/>
    <s v="9 - verwerkt"/>
    <n v="0"/>
    <m/>
    <d v="2023-06-06T00:00:00"/>
    <s v="DROP"/>
    <s v="0001010909863860115882_002"/>
    <m/>
    <m/>
    <m/>
    <s v="EUR"/>
    <n v="86.94"/>
    <s v="EUR"/>
    <n v="86.94"/>
    <s v="EUR"/>
    <n v="86.94"/>
    <n v="86.94"/>
    <n v="0"/>
    <s v="N"/>
    <n v="1223000608"/>
    <d v="2023-07-13T00:00:00"/>
    <m/>
    <d v="2023-06-06T00:00:00"/>
    <s v="00:00"/>
    <s v="23:59"/>
    <d v="2023-06-06T00:00:00"/>
    <s v="16:00"/>
    <s v="17:00"/>
    <n v="10.4"/>
    <s v="ce"/>
    <n v="6952"/>
    <n v="10.4"/>
    <n v="12"/>
    <s v="Kuehne+Nagel Tiel 3 Standpl"/>
    <s v="De Diepert 5"/>
    <s v="Tiel"/>
    <s v="4004 MA"/>
    <s v="NL"/>
    <x v="2"/>
    <s v="Randweg 2"/>
    <x v="6"/>
    <s v="4191 NN"/>
    <s v="NL"/>
    <s v="2480021785"/>
    <s v="0115882_002"/>
    <s v="31V"/>
    <s v="NL001131849B01"/>
    <n v="2"/>
    <n v="0"/>
    <n v="86.94"/>
    <s v="N"/>
    <s v="Peter Appel Transport B.V."/>
    <n v="36622"/>
    <d v="2023-06-06T00:00:00"/>
    <s v="17:12:00"/>
    <n v="0"/>
    <x v="1"/>
    <x v="22"/>
    <n v="6"/>
    <x v="6"/>
    <n v="1"/>
    <n v="10.4"/>
    <x v="2"/>
    <n v="86.94"/>
    <n v="0"/>
    <n v="86.94"/>
  </r>
  <r>
    <s v="COLGATE 3800 DEB."/>
    <s v="Colgate-Palmolive Nederland BV"/>
    <s v="101t"/>
    <n v="101090986079"/>
    <n v="101030168782"/>
    <n v="930"/>
    <s v="Inv Booked"/>
    <s v="2480021790"/>
    <s v="Verkoop"/>
    <n v="170"/>
    <s v="Transport drops zone"/>
    <s v="9 - verwerkt"/>
    <n v="0"/>
    <m/>
    <d v="2023-06-06T00:00:00"/>
    <s v="DROP"/>
    <s v="0001010909860790115707_002"/>
    <m/>
    <m/>
    <m/>
    <s v="EUR"/>
    <n v="55.52"/>
    <s v="EUR"/>
    <n v="55.52"/>
    <s v="EUR"/>
    <n v="55.52"/>
    <n v="55.52"/>
    <n v="0"/>
    <s v="N"/>
    <n v="1223000608"/>
    <d v="2023-07-13T00:00:00"/>
    <m/>
    <d v="2023-06-06T00:00:00"/>
    <s v="00:00"/>
    <s v="23:59"/>
    <d v="2023-06-06T00:00:00"/>
    <s v="07:00"/>
    <s v="14:00"/>
    <n v="3.2"/>
    <s v="ce"/>
    <n v="2122"/>
    <n v="3.2"/>
    <n v="3"/>
    <s v="Kuehne+Nagel Tiel 3 Standpl"/>
    <s v="De Diepert 5"/>
    <s v="Tiel"/>
    <s v="4004 MA"/>
    <s v="NL"/>
    <x v="48"/>
    <s v="OPAALSTRAAT  2"/>
    <x v="32"/>
    <s v="1812 RH"/>
    <s v="NL"/>
    <s v="2480021790"/>
    <s v="0115707_002"/>
    <s v="31V"/>
    <s v="NL001131849B01"/>
    <n v="2"/>
    <n v="0"/>
    <n v="55.52"/>
    <s v="N"/>
    <s v="Peter Appel Transport B.V."/>
    <n v="36622"/>
    <d v="2023-06-06T00:00:00"/>
    <s v="09:22:00"/>
    <n v="0"/>
    <x v="1"/>
    <x v="22"/>
    <n v="6"/>
    <x v="28"/>
    <n v="0"/>
    <s v=""/>
    <x v="3"/>
    <s v=""/>
    <n v="0"/>
    <s v=""/>
  </r>
  <r>
    <s v="COLGATE 3800 DEB."/>
    <s v="Colgate-Palmolive Nederland BV"/>
    <s v="101t"/>
    <n v="101090986087"/>
    <n v="101030168783"/>
    <n v="930"/>
    <s v="Inv Booked"/>
    <s v="2480021793"/>
    <s v="Verkoop"/>
    <n v="170"/>
    <s v="Transport drops zone"/>
    <s v="9 - verwerkt"/>
    <n v="0"/>
    <m/>
    <d v="2023-06-06T00:00:00"/>
    <s v="DROP"/>
    <s v="0001010909860870115714_003"/>
    <m/>
    <m/>
    <m/>
    <s v="EUR"/>
    <n v="112.39"/>
    <s v="EUR"/>
    <n v="112.39"/>
    <s v="EUR"/>
    <n v="112.39"/>
    <n v="112.39"/>
    <n v="0"/>
    <s v="N"/>
    <n v="1223000608"/>
    <d v="2023-07-13T00:00:00"/>
    <m/>
    <d v="2023-06-06T00:00:00"/>
    <s v="00:00"/>
    <s v="23:59"/>
    <d v="2023-06-06T00:00:00"/>
    <s v="08:00"/>
    <s v="12:00"/>
    <n v="7.2"/>
    <s v="ce"/>
    <n v="5706"/>
    <n v="7.2"/>
    <n v="6"/>
    <s v="Kuehne+Nagel Tiel 3 Standpl"/>
    <s v="De Diepert 5"/>
    <s v="Tiel"/>
    <s v="4004 MA"/>
    <s v="NL"/>
    <x v="46"/>
    <s v="FLORIJNSTRAAT  4C"/>
    <x v="23"/>
    <s v="4903 RM"/>
    <s v="NL"/>
    <s v="2480021793"/>
    <s v="0115714_003"/>
    <s v="31V"/>
    <s v="NL001131849B01"/>
    <n v="2"/>
    <n v="0"/>
    <n v="112.39"/>
    <s v="N"/>
    <s v="Peter Appel Transport B.V."/>
    <n v="36622"/>
    <d v="2023-06-06T00:00:00"/>
    <s v="10:53:00"/>
    <n v="0"/>
    <x v="1"/>
    <x v="22"/>
    <n v="6"/>
    <x v="34"/>
    <n v="1"/>
    <n v="7.2"/>
    <x v="5"/>
    <n v="112.39"/>
    <n v="0"/>
    <n v="112.39"/>
  </r>
  <r>
    <s v="COLGATE 3800 DEB."/>
    <s v="Colgate-Palmolive Nederland BV"/>
    <s v="101t"/>
    <n v="101090986268"/>
    <n v="101030168784"/>
    <n v="930"/>
    <s v="Inv Booked"/>
    <s v="2480021794 REFUSED"/>
    <s v="Verkoop"/>
    <n v="170"/>
    <s v="Transport drops zone"/>
    <s v="9 - verwerkt"/>
    <n v="0"/>
    <m/>
    <d v="2023-06-06T00:00:00"/>
    <s v="DROP"/>
    <s v="0001010909862680115747_003"/>
    <m/>
    <m/>
    <m/>
    <s v="EUR"/>
    <n v="232.85"/>
    <s v="EUR"/>
    <n v="232.85"/>
    <s v="EUR"/>
    <n v="232.85"/>
    <n v="232.85"/>
    <n v="0"/>
    <s v="N"/>
    <n v="1223000608"/>
    <d v="2023-07-13T00:00:00"/>
    <m/>
    <d v="2023-06-06T00:00:00"/>
    <s v="00:00"/>
    <s v="23:59"/>
    <d v="2023-06-06T00:00:00"/>
    <s v="11:00"/>
    <s v="11:00"/>
    <n v="16.8"/>
    <s v="ce"/>
    <n v="13801"/>
    <n v="16.8"/>
    <n v="27"/>
    <s v="Kuehne+Nagel Tiel 3 Standpl"/>
    <s v="De Diepert 5"/>
    <s v="Tiel"/>
    <s v="4004 MA"/>
    <s v="NL"/>
    <x v="1"/>
    <s v="Perenmarkt 15"/>
    <x v="2"/>
    <s v="1681PG"/>
    <s v="NL"/>
    <s v="2480021794 REFUSED"/>
    <s v="0115747_003"/>
    <s v="31V"/>
    <s v="NL001131849B01"/>
    <n v="2"/>
    <n v="0"/>
    <n v="232.85"/>
    <s v="N"/>
    <s v="Peter Appel Transport B.V."/>
    <n v="36622"/>
    <d v="2023-06-06T00:00:00"/>
    <s v="13:04:00"/>
    <n v="0"/>
    <x v="1"/>
    <x v="22"/>
    <n v="6"/>
    <x v="2"/>
    <n v="1"/>
    <n v="16.8"/>
    <x v="1"/>
    <n v="232.85"/>
    <n v="0"/>
    <n v="232.85"/>
  </r>
  <r>
    <s v="COLGATE 3800 DEB."/>
    <s v="Colgate-Palmolive Nederland BV"/>
    <s v="101t"/>
    <n v="101090986087"/>
    <n v="101030168785"/>
    <n v="930"/>
    <s v="Inv Booked"/>
    <s v="2480021791"/>
    <s v="Verkoop"/>
    <n v="170"/>
    <s v="Transport drops zone"/>
    <s v="9 - verwerkt"/>
    <n v="0"/>
    <m/>
    <d v="2023-06-06T00:00:00"/>
    <s v="DROP"/>
    <s v="0001010909860870115714_002"/>
    <m/>
    <m/>
    <m/>
    <s v="EUR"/>
    <n v="121.2"/>
    <s v="EUR"/>
    <n v="121.2"/>
    <s v="EUR"/>
    <n v="121.2"/>
    <n v="121.2"/>
    <n v="0"/>
    <s v="N"/>
    <n v="1223000608"/>
    <d v="2023-07-13T00:00:00"/>
    <m/>
    <d v="2023-06-06T00:00:00"/>
    <s v="00:00"/>
    <s v="23:59"/>
    <d v="2023-06-06T00:00:00"/>
    <s v="09:00"/>
    <s v="10:00"/>
    <n v="8"/>
    <s v="ce"/>
    <n v="7325"/>
    <n v="8"/>
    <n v="13"/>
    <s v="Kuehne+Nagel Tiel 3 Standpl"/>
    <s v="De Diepert 5"/>
    <s v="Tiel"/>
    <s v="4004 MA"/>
    <s v="NL"/>
    <x v="51"/>
    <s v="Wilhelminakanaal Zuid 120"/>
    <x v="23"/>
    <s v="4903RA"/>
    <s v="NL"/>
    <s v="2480021791"/>
    <s v="0115714_002"/>
    <s v="31V"/>
    <s v="NL001131849B01"/>
    <n v="2"/>
    <n v="0"/>
    <n v="121.2"/>
    <s v="N"/>
    <s v="Peter Appel Transport B.V."/>
    <n v="36622"/>
    <d v="2023-06-06T00:00:00"/>
    <s v="10:27:00"/>
    <n v="0"/>
    <x v="1"/>
    <x v="22"/>
    <n v="6"/>
    <x v="34"/>
    <n v="1"/>
    <n v="8"/>
    <x v="3"/>
    <n v="121.2"/>
    <n v="0"/>
    <n v="121.2"/>
  </r>
  <r>
    <s v="COLGATE 3800 DEB."/>
    <s v="Colgate-Palmolive Nederland BV"/>
    <s v="101t"/>
    <n v="101090986092"/>
    <n v="101030168789"/>
    <n v="930"/>
    <s v="Inv Booked"/>
    <s v="2480021792"/>
    <s v="Verkoop"/>
    <n v="170"/>
    <s v="Transport drops zone"/>
    <s v="9 - verwerkt"/>
    <n v="0"/>
    <m/>
    <d v="2023-06-06T00:00:00"/>
    <s v="DROP"/>
    <s v="0001010909860920115719_002"/>
    <m/>
    <m/>
    <m/>
    <s v="EUR"/>
    <n v="192.64"/>
    <s v="EUR"/>
    <n v="192.64"/>
    <s v="EUR"/>
    <n v="192.64"/>
    <n v="192.64"/>
    <n v="0"/>
    <s v="N"/>
    <n v="1223000608"/>
    <d v="2023-07-13T00:00:00"/>
    <m/>
    <d v="2023-06-06T00:00:00"/>
    <s v="00:00"/>
    <s v="23:59"/>
    <d v="2023-06-06T00:00:00"/>
    <s v="13:00"/>
    <s v="14:00"/>
    <n v="16"/>
    <s v="ce"/>
    <n v="11395"/>
    <n v="16"/>
    <n v="19"/>
    <s v="Kuehne+Nagel Tiel 3 Standpl"/>
    <s v="De Diepert 5"/>
    <s v="Tiel"/>
    <s v="4004 MA"/>
    <s v="NL"/>
    <x v="16"/>
    <s v="Rijnland 4"/>
    <x v="19"/>
    <s v="1948RL"/>
    <s v="NL"/>
    <s v="2480021792"/>
    <s v="0115719_002"/>
    <s v="31V"/>
    <s v="NL001131849B01"/>
    <n v="2"/>
    <n v="0"/>
    <n v="192.64"/>
    <s v="N"/>
    <s v="Peter Appel Transport B.V."/>
    <n v="36622"/>
    <d v="2023-06-06T00:00:00"/>
    <s v="14:51:00"/>
    <n v="0"/>
    <x v="1"/>
    <x v="22"/>
    <n v="6"/>
    <x v="17"/>
    <n v="0"/>
    <s v=""/>
    <x v="0"/>
    <s v=""/>
    <n v="0"/>
    <s v=""/>
  </r>
  <r>
    <s v="COLGATE 3800 DEB."/>
    <s v="Colgate-Palmolive Nederland BV"/>
    <s v="101t"/>
    <n v="101090986076"/>
    <n v="101030168790"/>
    <n v="930"/>
    <s v="Inv Booked"/>
    <s v="2480021797"/>
    <s v="Verkoop"/>
    <n v="170"/>
    <s v="Transport drops zone"/>
    <s v="9 - verwerkt"/>
    <n v="0"/>
    <m/>
    <d v="2023-06-06T00:00:00"/>
    <s v="DROP"/>
    <s v="0001010909860760115706_002"/>
    <m/>
    <m/>
    <m/>
    <s v="EUR"/>
    <n v="307.33"/>
    <s v="EUR"/>
    <n v="307.33"/>
    <s v="EUR"/>
    <n v="307.33"/>
    <n v="307.33"/>
    <n v="0"/>
    <s v="N"/>
    <n v="1223000608"/>
    <d v="2023-07-13T00:00:00"/>
    <m/>
    <d v="2023-06-06T00:00:00"/>
    <s v="00:00"/>
    <s v="23:59"/>
    <d v="2023-06-06T00:00:00"/>
    <s v="08:00"/>
    <s v="08:00"/>
    <n v="22.4"/>
    <s v="ce"/>
    <n v="19002"/>
    <n v="22.4"/>
    <n v="37"/>
    <s v="Kuehne+Nagel Tiel 3 Standpl"/>
    <s v="De Diepert 5"/>
    <s v="Tiel"/>
    <s v="4004 MA"/>
    <s v="NL"/>
    <x v="50"/>
    <s v="Fahrenheitweg 24"/>
    <x v="1"/>
    <s v="6101WR"/>
    <s v="NL"/>
    <s v="2480021797"/>
    <s v="0115706_002"/>
    <s v="31V"/>
    <s v="NL001131849B01"/>
    <n v="2"/>
    <n v="0"/>
    <n v="307.33"/>
    <s v="N"/>
    <s v="Peter Appel Transport B.V."/>
    <n v="36622"/>
    <d v="2023-06-06T00:00:00"/>
    <s v="07:59:00"/>
    <n v="0"/>
    <x v="1"/>
    <x v="22"/>
    <n v="6"/>
    <x v="1"/>
    <n v="1"/>
    <n v="22.4"/>
    <x v="1"/>
    <n v="307.33"/>
    <n v="0"/>
    <n v="307.33"/>
  </r>
  <r>
    <s v="COLGATE 3800 DEB."/>
    <s v="Colgate-Palmolive Nederland BV"/>
    <s v="101t"/>
    <n v="101090986077"/>
    <n v="101030168791"/>
    <n v="930"/>
    <s v="Inv Booked"/>
    <s v="2480021800"/>
    <s v="Verkoop"/>
    <n v="170"/>
    <s v="Transport drops zone"/>
    <s v="9 - verwerkt"/>
    <n v="0"/>
    <m/>
    <d v="2023-06-06T00:00:00"/>
    <s v="DROP"/>
    <s v="0001010909860770115703_002"/>
    <m/>
    <m/>
    <m/>
    <s v="EUR"/>
    <n v="317.52"/>
    <s v="EUR"/>
    <n v="317.52"/>
    <s v="EUR"/>
    <n v="317.52"/>
    <n v="317.52"/>
    <n v="0"/>
    <s v="N"/>
    <n v="1223000608"/>
    <d v="2023-07-13T00:00:00"/>
    <m/>
    <d v="2023-06-06T00:00:00"/>
    <s v="00:00"/>
    <s v="23:59"/>
    <d v="2023-06-06T00:00:00"/>
    <s v="07:00"/>
    <s v="07:00"/>
    <n v="24"/>
    <s v="ce"/>
    <n v="15586"/>
    <n v="24"/>
    <n v="34"/>
    <s v="Kuehne+Nagel Tiel 3 Standpl"/>
    <s v="De Diepert 5"/>
    <s v="Tiel"/>
    <s v="4004 MA"/>
    <s v="NL"/>
    <x v="1"/>
    <s v="Fahrenheitweg 1"/>
    <x v="1"/>
    <s v="6101WR"/>
    <s v="NL"/>
    <s v="2480021800"/>
    <s v="0115703_002"/>
    <s v="31V"/>
    <s v="NL001131849B01"/>
    <n v="2"/>
    <n v="0"/>
    <n v="317.52"/>
    <s v="N"/>
    <s v="Peter Appel Transport B.V."/>
    <n v="36622"/>
    <d v="2023-06-06T00:00:00"/>
    <s v="07:26:00"/>
    <n v="0"/>
    <x v="1"/>
    <x v="22"/>
    <n v="6"/>
    <x v="1"/>
    <n v="1"/>
    <n v="24"/>
    <x v="1"/>
    <n v="317.52"/>
    <n v="0"/>
    <n v="317.52"/>
  </r>
  <r>
    <s v="COLGATE 3800 DEB."/>
    <s v="Colgate-Palmolive Nederland BV"/>
    <s v="101t"/>
    <n v="101090986070"/>
    <n v="101030168786"/>
    <n v="930"/>
    <s v="Inv Booked"/>
    <s v="2480021795"/>
    <s v="Verkoop"/>
    <n v="170"/>
    <s v="Transport drops zone"/>
    <s v="9 - verwerkt"/>
    <n v="0"/>
    <m/>
    <d v="2023-06-06T00:00:00"/>
    <s v="DROP"/>
    <s v="0001010909860700115699_002"/>
    <m/>
    <m/>
    <m/>
    <s v="EUR"/>
    <n v="323.39"/>
    <s v="EUR"/>
    <n v="323.39"/>
    <s v="EUR"/>
    <n v="323.39"/>
    <n v="323.39"/>
    <n v="0"/>
    <s v="N"/>
    <n v="1223000608"/>
    <d v="2023-07-13T00:00:00"/>
    <m/>
    <d v="2023-06-06T00:00:00"/>
    <s v="00:00"/>
    <s v="23:59"/>
    <d v="2023-06-06T00:00:00"/>
    <s v="08:00"/>
    <s v="08:00"/>
    <n v="24.8"/>
    <s v="ce"/>
    <n v="24368"/>
    <n v="24.8"/>
    <n v="43"/>
    <s v="Kuehne+Nagel Tiel 3 Standpl"/>
    <s v="De Diepert 5"/>
    <s v="Tiel"/>
    <s v="4004 MA"/>
    <s v="NL"/>
    <x v="50"/>
    <s v="Fahrenheitweg 24"/>
    <x v="1"/>
    <s v="6101WR"/>
    <s v="NL"/>
    <s v="2480021795"/>
    <s v="0115699_002"/>
    <s v="31V"/>
    <s v="NL001131849B01"/>
    <n v="2"/>
    <n v="0"/>
    <n v="323.39"/>
    <s v="N"/>
    <s v="Peter Appel Transport B.V."/>
    <n v="36622"/>
    <d v="2023-06-06T00:00:00"/>
    <s v="08:27:00"/>
    <n v="0"/>
    <x v="1"/>
    <x v="22"/>
    <n v="6"/>
    <x v="1"/>
    <n v="1"/>
    <n v="24.8"/>
    <x v="1"/>
    <n v="323.39"/>
    <n v="0"/>
    <n v="323.39"/>
  </r>
  <r>
    <s v="COLGATE 3800 DEB."/>
    <s v="Colgate-Palmolive Nederland BV"/>
    <s v="101t"/>
    <n v="101090986594"/>
    <n v="101030168883"/>
    <n v="930"/>
    <s v="Inv Booked"/>
    <s v="2480022761"/>
    <s v="Verkoop"/>
    <n v="170"/>
    <s v="Transport drops zone"/>
    <s v="9 - verwerkt"/>
    <n v="0"/>
    <m/>
    <d v="2023-06-07T00:00:00"/>
    <s v="DROP"/>
    <s v="0001010909865940115992_008"/>
    <m/>
    <m/>
    <m/>
    <s v="EUR"/>
    <n v="27.26"/>
    <s v="EUR"/>
    <n v="27.26"/>
    <s v="EUR"/>
    <n v="27.26"/>
    <n v="27.26"/>
    <n v="0"/>
    <s v="N"/>
    <n v="1223000608"/>
    <d v="2023-07-13T00:00:00"/>
    <m/>
    <d v="2023-06-07T00:00:00"/>
    <s v="00:00"/>
    <s v="23:59"/>
    <d v="2023-06-07T00:00:00"/>
    <s v="10:00"/>
    <s v="10:00"/>
    <n v="0.8"/>
    <s v="ce"/>
    <n v="680"/>
    <n v="0.8"/>
    <n v="0"/>
    <s v="Kuehne+Nagel Tiel 3 Standpl"/>
    <s v="De Diepert 5"/>
    <s v="Tiel"/>
    <s v="4004 MA"/>
    <s v="NL"/>
    <x v="41"/>
    <s v="Asteriastraat 9"/>
    <x v="3"/>
    <s v="5047 RM"/>
    <s v="NL"/>
    <s v="2480022761"/>
    <s v="0115992_008"/>
    <s v="31V"/>
    <s v="NL001131849B01"/>
    <n v="2"/>
    <n v="0"/>
    <n v="27.26"/>
    <s v="N"/>
    <s v="Peter Appel Transport B.V."/>
    <n v="36622"/>
    <d v="2023-06-07T00:00:00"/>
    <s v="10:17:00"/>
    <n v="0"/>
    <x v="2"/>
    <x v="22"/>
    <n v="6"/>
    <x v="3"/>
    <n v="1"/>
    <n v="0.8"/>
    <x v="0"/>
    <n v="27.26"/>
    <n v="0"/>
    <n v="27.26"/>
  </r>
  <r>
    <s v="COLGATE 3800 DEB."/>
    <s v="Colgate-Palmolive Nederland BV"/>
    <s v="101t"/>
    <n v="101090987005"/>
    <n v="101030168884"/>
    <n v="930"/>
    <s v="Inv Booked"/>
    <s v="2480022766"/>
    <s v="Verkoop"/>
    <n v="170"/>
    <s v="Transport drops zone"/>
    <s v="9 - verwerkt"/>
    <n v="0"/>
    <m/>
    <d v="2023-06-07T00:00:00"/>
    <s v="DROP"/>
    <s v="0001010909870050116266_002"/>
    <m/>
    <m/>
    <m/>
    <s v="EUR"/>
    <n v="119.39"/>
    <s v="EUR"/>
    <n v="119.39"/>
    <s v="EUR"/>
    <n v="119.39"/>
    <n v="119.39"/>
    <n v="0"/>
    <s v="N"/>
    <n v="1223000608"/>
    <d v="2023-07-13T00:00:00"/>
    <m/>
    <d v="2023-06-07T00:00:00"/>
    <s v="00:00"/>
    <s v="23:59"/>
    <d v="2023-06-07T00:00:00"/>
    <s v="14:15"/>
    <s v="15:15"/>
    <n v="11.2"/>
    <s v="ce"/>
    <n v="9312"/>
    <n v="11.2"/>
    <n v="19"/>
    <s v="Kuehne+Nagel Tiel 3 Standpl"/>
    <s v="De Diepert 5"/>
    <s v="Tiel"/>
    <s v="4004 MA"/>
    <s v="NL"/>
    <x v="24"/>
    <s v="Ravenswade 14"/>
    <x v="26"/>
    <s v="3439 LD"/>
    <s v="NL"/>
    <s v="2480022766"/>
    <s v="0116266_002"/>
    <s v="31V"/>
    <s v="NL001131849B01"/>
    <n v="2"/>
    <n v="0"/>
    <n v="119.39"/>
    <s v="N"/>
    <s v="Peter Appel Transport B.V."/>
    <n v="36622"/>
    <d v="2023-06-07T00:00:00"/>
    <s v="14:37:00"/>
    <n v="0"/>
    <x v="2"/>
    <x v="22"/>
    <n v="6"/>
    <x v="22"/>
    <n v="1"/>
    <n v="14.4"/>
    <x v="7"/>
    <n v="153.5"/>
    <n v="0"/>
    <n v="153.5"/>
  </r>
  <r>
    <s v="COLGATE 3800 DEB."/>
    <s v="Colgate-Palmolive Nederland BV"/>
    <s v="101t"/>
    <n v="101090986594"/>
    <n v="101030168885"/>
    <n v="930"/>
    <s v="Inv Booked"/>
    <s v="2480022767"/>
    <s v="Verkoop"/>
    <n v="170"/>
    <s v="Transport drops zone"/>
    <s v="9 - verwerkt"/>
    <n v="0"/>
    <m/>
    <d v="2023-06-07T00:00:00"/>
    <s v="DROP"/>
    <s v="0001010909865940115992_005"/>
    <m/>
    <m/>
    <m/>
    <s v="EUR"/>
    <n v="27.26"/>
    <s v="EUR"/>
    <n v="27.26"/>
    <s v="EUR"/>
    <n v="27.26"/>
    <n v="27.26"/>
    <n v="0"/>
    <s v="N"/>
    <n v="1223000608"/>
    <d v="2023-07-13T00:00:00"/>
    <m/>
    <d v="2023-06-07T00:00:00"/>
    <s v="00:00"/>
    <s v="23:59"/>
    <d v="2023-06-07T00:00:00"/>
    <s v="08:00"/>
    <s v="16:00"/>
    <n v="0.8"/>
    <s v="ce"/>
    <n v="16"/>
    <n v="0.8"/>
    <n v="0"/>
    <s v="Kuehne+Nagel Tiel 3 Standpl"/>
    <s v="De Diepert 5"/>
    <s v="Tiel"/>
    <s v="4004 MA"/>
    <s v="NL"/>
    <x v="63"/>
    <s v="Laarakkerweg 5"/>
    <x v="49"/>
    <s v="5061JR"/>
    <s v="NL"/>
    <s v="2480022767"/>
    <s v="0115992_005"/>
    <s v="31V"/>
    <s v="NL001131849B01"/>
    <n v="2"/>
    <n v="0"/>
    <n v="27.26"/>
    <s v="N"/>
    <s v="Peter Appel Transport B.V."/>
    <n v="36622"/>
    <d v="2023-06-07T00:00:00"/>
    <s v="10:20:00"/>
    <n v="0"/>
    <x v="2"/>
    <x v="22"/>
    <n v="6"/>
    <x v="3"/>
    <n v="1"/>
    <n v="0.8"/>
    <x v="6"/>
    <n v="27.26"/>
    <n v="0"/>
    <n v="27.26"/>
  </r>
  <r>
    <s v="COLGATE 3800 DEB."/>
    <s v="Colgate-Palmolive Nederland BV"/>
    <s v="101t"/>
    <n v="101090986628"/>
    <n v="101030168899"/>
    <n v="930"/>
    <s v="Inv Booked"/>
    <s v="2480022771"/>
    <s v="Verkoop"/>
    <n v="170"/>
    <s v="Transport drops zone"/>
    <s v="9 - verwerkt"/>
    <n v="0"/>
    <m/>
    <d v="2023-06-07T00:00:00"/>
    <s v="DROP"/>
    <s v="0001010909866280116032_002"/>
    <m/>
    <m/>
    <m/>
    <s v="EUR"/>
    <n v="42.46"/>
    <s v="EUR"/>
    <n v="42.46"/>
    <s v="EUR"/>
    <n v="42.46"/>
    <n v="42.46"/>
    <n v="0"/>
    <s v="N"/>
    <n v="1223000608"/>
    <d v="2023-07-13T00:00:00"/>
    <m/>
    <d v="2023-06-07T00:00:00"/>
    <s v="00:00"/>
    <s v="23:59"/>
    <d v="2023-06-07T00:00:00"/>
    <s v="07:00"/>
    <s v="14:00"/>
    <n v="1.6"/>
    <s v="ce"/>
    <n v="410"/>
    <n v="1.6"/>
    <n v="0"/>
    <s v="Kuehne+Nagel Tiel 3 Standpl"/>
    <s v="De Diepert 5"/>
    <s v="Tiel"/>
    <s v="4004 MA"/>
    <s v="NL"/>
    <x v="54"/>
    <s v="Zijlweg 18"/>
    <x v="45"/>
    <s v="5145NR"/>
    <s v="NL"/>
    <s v="2480022771"/>
    <s v="0116032_002"/>
    <s v="31V"/>
    <s v="NL001131849B01"/>
    <n v="2"/>
    <n v="0"/>
    <n v="42.46"/>
    <s v="N"/>
    <s v="Peter Appel Transport B.V."/>
    <n v="36622"/>
    <d v="2023-06-07T00:00:00"/>
    <s v="11:25:00"/>
    <n v="0"/>
    <x v="2"/>
    <x v="22"/>
    <n v="6"/>
    <x v="36"/>
    <n v="1"/>
    <n v="1.6"/>
    <x v="3"/>
    <n v="42.46"/>
    <n v="0"/>
    <n v="42.46"/>
  </r>
  <r>
    <s v="COLGATE 3800 DEB."/>
    <s v="Colgate-Palmolive Nederland BV"/>
    <s v="101t"/>
    <n v="101090987001"/>
    <n v="101030168880"/>
    <n v="930"/>
    <s v="Inv Booked"/>
    <s v="2480022760"/>
    <s v="Verkoop"/>
    <n v="170"/>
    <s v="Transport drops zone"/>
    <s v="9 - verwerkt"/>
    <n v="0"/>
    <m/>
    <d v="2023-06-07T00:00:00"/>
    <s v="DROP"/>
    <s v="0001010909870010116262_004"/>
    <m/>
    <m/>
    <m/>
    <s v="EUR"/>
    <n v="44.19"/>
    <s v="EUR"/>
    <n v="44.19"/>
    <s v="EUR"/>
    <n v="44.19"/>
    <n v="44.19"/>
    <n v="0"/>
    <s v="N"/>
    <n v="1223000608"/>
    <d v="2023-07-13T00:00:00"/>
    <m/>
    <d v="2023-06-07T00:00:00"/>
    <s v="00:00"/>
    <s v="23:59"/>
    <d v="2023-06-07T00:00:00"/>
    <s v="05:00"/>
    <s v="13:00"/>
    <n v="1.6"/>
    <s v="ce"/>
    <n v="638"/>
    <n v="1.6"/>
    <n v="0"/>
    <s v="Kuehne+Nagel Tiel 3 Standpl"/>
    <s v="De Diepert 5"/>
    <s v="Tiel"/>
    <s v="4004 MA"/>
    <s v="NL"/>
    <x v="19"/>
    <s v="SAFFIER  300"/>
    <x v="21"/>
    <s v="3316 LN"/>
    <s v="NL"/>
    <s v="2480022760"/>
    <s v="0116262_004"/>
    <s v="31V"/>
    <s v="NL001131849B01"/>
    <n v="2"/>
    <n v="0"/>
    <n v="44.19"/>
    <s v="N"/>
    <s v="Peter Appel Transport B.V."/>
    <n v="36622"/>
    <d v="2023-06-07T00:00:00"/>
    <s v="11:42:00"/>
    <n v="0"/>
    <x v="2"/>
    <x v="22"/>
    <n v="6"/>
    <x v="19"/>
    <n v="1"/>
    <n v="1.6"/>
    <x v="3"/>
    <n v="44.19"/>
    <n v="0"/>
    <n v="44.19"/>
  </r>
  <r>
    <s v="COLGATE 3800 DEB."/>
    <s v="Colgate-Palmolive Nederland BV"/>
    <s v="101t"/>
    <n v="101090986594"/>
    <n v="101030168881"/>
    <n v="930"/>
    <s v="Inv Booked"/>
    <s v="2480022762"/>
    <s v="Verkoop"/>
    <n v="170"/>
    <s v="Transport drops zone"/>
    <s v="9 - verwerkt"/>
    <n v="0"/>
    <m/>
    <d v="2023-06-07T00:00:00"/>
    <s v="DROP"/>
    <s v="0001010909865940115992_004"/>
    <m/>
    <m/>
    <m/>
    <s v="EUR"/>
    <n v="51.04"/>
    <s v="EUR"/>
    <n v="51.04"/>
    <s v="EUR"/>
    <n v="51.04"/>
    <n v="51.04"/>
    <n v="0"/>
    <s v="N"/>
    <n v="1223000608"/>
    <d v="2023-07-13T00:00:00"/>
    <m/>
    <d v="2023-06-07T00:00:00"/>
    <s v="00:00"/>
    <s v="23:59"/>
    <d v="2023-06-07T00:00:00"/>
    <s v="07:00"/>
    <s v="16:00"/>
    <n v="1.6"/>
    <s v="ce"/>
    <n v="712"/>
    <n v="1.6"/>
    <n v="0"/>
    <s v="Kuehne+Nagel Tiel 3 Standpl"/>
    <s v="De Diepert 5"/>
    <s v="Tiel"/>
    <s v="4004 MA"/>
    <s v="NL"/>
    <x v="22"/>
    <s v="Basisweg 7"/>
    <x v="25"/>
    <s v="1951NG"/>
    <s v="NL"/>
    <s v="2480022762"/>
    <s v="0115992_004"/>
    <s v="31V"/>
    <s v="NL001131849B01"/>
    <n v="2"/>
    <n v="0"/>
    <n v="51.04"/>
    <s v="N"/>
    <s v="Peter Appel Transport B.V."/>
    <n v="36622"/>
    <d v="2023-06-07T00:00:00"/>
    <s v="15:23:00"/>
    <n v="0"/>
    <x v="2"/>
    <x v="22"/>
    <n v="6"/>
    <x v="17"/>
    <n v="1"/>
    <n v="1.6"/>
    <x v="0"/>
    <n v="51.04"/>
    <n v="0"/>
    <n v="51.04"/>
  </r>
  <r>
    <s v="COLGATE 3800 DEB."/>
    <s v="Colgate-Palmolive Nederland BV"/>
    <s v="101t"/>
    <n v="101090986594"/>
    <n v="101030168879"/>
    <n v="930"/>
    <s v="Inv Booked"/>
    <s v="2480022759"/>
    <s v="Verkoop"/>
    <n v="170"/>
    <s v="Transport drops zone"/>
    <s v="9 - verwerkt"/>
    <n v="0"/>
    <m/>
    <d v="2023-06-07T00:00:00"/>
    <s v="DROP"/>
    <s v="0001010909865940115992_006"/>
    <m/>
    <m/>
    <m/>
    <s v="EUR"/>
    <n v="28.49"/>
    <s v="EUR"/>
    <n v="28.49"/>
    <s v="EUR"/>
    <n v="28.49"/>
    <n v="28.49"/>
    <n v="0"/>
    <s v="N"/>
    <n v="1223000608"/>
    <d v="2023-07-13T00:00:00"/>
    <m/>
    <d v="2023-06-07T00:00:00"/>
    <s v="00:00"/>
    <s v="23:59"/>
    <d v="2023-06-07T00:00:00"/>
    <s v="09:00"/>
    <s v="15:00"/>
    <n v="0.8"/>
    <s v="ce"/>
    <n v="243"/>
    <n v="0.8"/>
    <n v="0"/>
    <s v="Kuehne+Nagel Tiel 3 Standpl"/>
    <s v="De Diepert 5"/>
    <s v="Tiel"/>
    <s v="4004 MA"/>
    <s v="NL"/>
    <x v="93"/>
    <s v="SKOON 72"/>
    <x v="64"/>
    <s v="1511HV"/>
    <s v="NL"/>
    <s v="2480022759"/>
    <s v="0115992_006"/>
    <s v="31V"/>
    <s v="NL001131849B01"/>
    <n v="2"/>
    <n v="0"/>
    <n v="28.49"/>
    <s v="N"/>
    <s v="Peter Appel Transport B.V."/>
    <n v="36622"/>
    <d v="2023-06-07T00:00:00"/>
    <s v="13:51:00"/>
    <n v="0"/>
    <x v="2"/>
    <x v="22"/>
    <n v="6"/>
    <x v="7"/>
    <n v="1"/>
    <n v="0.8"/>
    <x v="0"/>
    <n v="28.49"/>
    <n v="0"/>
    <n v="28.49"/>
  </r>
  <r>
    <s v="COLGATE 3800 DEB."/>
    <s v="Colgate-Palmolive Nederland BV"/>
    <s v="101t"/>
    <n v="101090986643"/>
    <n v="101030168882"/>
    <n v="930"/>
    <s v="Inv Booked"/>
    <s v="2480022765"/>
    <s v="Verkoop"/>
    <n v="170"/>
    <s v="Transport drops zone"/>
    <s v="9 - verwerkt"/>
    <n v="0"/>
    <m/>
    <d v="2023-06-07T00:00:00"/>
    <s v="DROP"/>
    <s v="0001010909866430116044_002"/>
    <m/>
    <m/>
    <m/>
    <s v="EUR"/>
    <n v="177.66"/>
    <s v="EUR"/>
    <n v="177.66"/>
    <s v="EUR"/>
    <n v="177.66"/>
    <n v="177.66"/>
    <n v="0"/>
    <s v="N"/>
    <n v="1223000608"/>
    <d v="2023-07-13T00:00:00"/>
    <m/>
    <d v="2023-06-07T00:00:00"/>
    <s v="00:00"/>
    <s v="23:59"/>
    <d v="2023-06-07T00:00:00"/>
    <s v="14:00"/>
    <s v="14:00"/>
    <n v="25.6"/>
    <s v="ce"/>
    <n v="20528"/>
    <n v="25.6"/>
    <n v="41"/>
    <s v="Kuehne+Nagel Tiel 3 Standpl"/>
    <s v="De Diepert 5"/>
    <s v="Tiel"/>
    <s v="4004 MA"/>
    <s v="NL"/>
    <x v="14"/>
    <s v="Rood 24"/>
    <x v="17"/>
    <s v="6666LT"/>
    <s v="NL"/>
    <s v="2480022765"/>
    <s v="0116044_002"/>
    <s v="31V"/>
    <s v="NL001131849B01"/>
    <n v="2"/>
    <n v="0"/>
    <n v="177.66"/>
    <s v="N"/>
    <s v="Peter Appel Transport B.V."/>
    <n v="36622"/>
    <d v="2023-06-07T00:00:00"/>
    <s v="15:34:00"/>
    <n v="34"/>
    <x v="2"/>
    <x v="22"/>
    <n v="6"/>
    <x v="15"/>
    <n v="1"/>
    <n v="25.6"/>
    <x v="5"/>
    <n v="177.66"/>
    <n v="0"/>
    <n v="177.66"/>
  </r>
  <r>
    <s v="COLGATE 3800 DEB."/>
    <s v="Colgate-Palmolive Nederland BV"/>
    <s v="101t"/>
    <n v="101090986608"/>
    <n v="101030168898"/>
    <n v="930"/>
    <s v="Inv Booked"/>
    <s v="2480022777"/>
    <s v="Verkoop"/>
    <n v="170"/>
    <s v="Transport drops zone"/>
    <s v="9 - verwerkt"/>
    <n v="0"/>
    <m/>
    <d v="2023-06-07T00:00:00"/>
    <s v="DROP"/>
    <s v="0001010909866080116009_002"/>
    <m/>
    <m/>
    <m/>
    <s v="EUR"/>
    <n v="276.92"/>
    <s v="EUR"/>
    <n v="276.92"/>
    <s v="EUR"/>
    <n v="276.92"/>
    <n v="276.92"/>
    <n v="0"/>
    <s v="N"/>
    <n v="1223000608"/>
    <d v="2023-07-13T00:00:00"/>
    <m/>
    <d v="2023-06-07T00:00:00"/>
    <s v="00:00"/>
    <s v="23:59"/>
    <d v="2023-06-07T00:00:00"/>
    <s v="06:00"/>
    <s v="06:00"/>
    <n v="18.399999999999999"/>
    <s v="ce"/>
    <n v="17184"/>
    <n v="18.399999999999999"/>
    <n v="34"/>
    <s v="Kuehne+Nagel Tiel 3 Standpl"/>
    <s v="De Diepert 5"/>
    <s v="Tiel"/>
    <s v="4004 MA"/>
    <s v="NL"/>
    <x v="1"/>
    <s v="Fahrenheitweg 1"/>
    <x v="1"/>
    <s v="6101WR"/>
    <s v="NL"/>
    <s v="2480022777"/>
    <s v="0116009_002"/>
    <s v="31V"/>
    <s v="NL001131849B01"/>
    <n v="2"/>
    <n v="0"/>
    <n v="276.92"/>
    <s v="N"/>
    <s v="Peter Appel Transport B.V."/>
    <n v="36622"/>
    <d v="2023-06-07T00:00:00"/>
    <s v="06:31:00"/>
    <n v="0"/>
    <x v="2"/>
    <x v="22"/>
    <n v="6"/>
    <x v="1"/>
    <n v="1"/>
    <n v="18.399999999999999"/>
    <x v="1"/>
    <n v="276.92"/>
    <n v="0"/>
    <n v="276.92"/>
  </r>
  <r>
    <s v="COLGATE 3800 DEB."/>
    <s v="Colgate-Palmolive Nederland BV"/>
    <s v="101t"/>
    <n v="101090987005"/>
    <n v="101030168901"/>
    <n v="930"/>
    <s v="Inv Booked"/>
    <s v="0240124781"/>
    <s v="Verkoop"/>
    <n v="170"/>
    <s v="Transport drops zone"/>
    <s v="9 - verwerkt"/>
    <n v="0"/>
    <m/>
    <d v="2023-06-07T00:00:00"/>
    <s v="DROP"/>
    <s v="0001010909870050116266_002"/>
    <m/>
    <m/>
    <m/>
    <s v="EUR"/>
    <n v="8.5299999999999994"/>
    <s v="EUR"/>
    <n v="8.5299999999999994"/>
    <s v="EUR"/>
    <n v="8.5299999999999994"/>
    <n v="8.5299999999999994"/>
    <n v="0"/>
    <s v="N"/>
    <n v="1223000608"/>
    <d v="2023-07-13T00:00:00"/>
    <m/>
    <d v="2023-06-07T00:00:00"/>
    <s v="00:00"/>
    <s v="23:59"/>
    <d v="2023-06-07T00:00:00"/>
    <s v="14:15"/>
    <s v="15:15"/>
    <n v="0.8"/>
    <s v="ce"/>
    <n v="162"/>
    <n v="0.8"/>
    <n v="0"/>
    <s v="Kuehne+Nagel Tiel 3 Standpl"/>
    <s v="De Diepert 5"/>
    <s v="Tiel"/>
    <s v="4004 MA"/>
    <s v="NL"/>
    <x v="55"/>
    <s v="Ravenswade 14"/>
    <x v="26"/>
    <s v="3439 LD"/>
    <s v="NL"/>
    <s v="0240124781"/>
    <s v="0116266_002"/>
    <s v="31V"/>
    <s v="NL001131849B01"/>
    <n v="2"/>
    <n v="0"/>
    <n v="8.5299999999999994"/>
    <s v="N"/>
    <s v="Peter Appel Transport B.V."/>
    <n v="36622"/>
    <d v="2023-06-07T00:00:00"/>
    <s v="14:37:00"/>
    <n v="0"/>
    <x v="2"/>
    <x v="22"/>
    <n v="6"/>
    <x v="22"/>
    <n v="0"/>
    <s v=""/>
    <x v="7"/>
    <s v=""/>
    <n v="0"/>
    <s v=""/>
  </r>
  <r>
    <s v="COLGATE 3800 DEB."/>
    <s v="Colgate-Palmolive Nederland BV"/>
    <s v="101t"/>
    <n v="101090986610"/>
    <n v="101030168888"/>
    <n v="930"/>
    <s v="Inv Booked"/>
    <s v="2480022775"/>
    <s v="Verkoop"/>
    <n v="170"/>
    <s v="Transport drops zone"/>
    <s v="9 - verwerkt"/>
    <n v="0"/>
    <m/>
    <d v="2023-06-07T00:00:00"/>
    <s v="DROP"/>
    <s v="0001010909866100116011_002"/>
    <m/>
    <m/>
    <m/>
    <s v="EUR"/>
    <n v="307.33"/>
    <s v="EUR"/>
    <n v="307.33"/>
    <s v="EUR"/>
    <n v="307.33"/>
    <n v="307.33"/>
    <n v="0"/>
    <s v="N"/>
    <n v="1223000608"/>
    <d v="2023-07-13T00:00:00"/>
    <m/>
    <d v="2023-06-07T00:00:00"/>
    <s v="00:00"/>
    <s v="23:59"/>
    <d v="2023-06-07T00:00:00"/>
    <s v="07:00"/>
    <s v="07:00"/>
    <n v="22.4"/>
    <s v="ce"/>
    <n v="23467"/>
    <n v="22.4"/>
    <n v="41"/>
    <s v="Kuehne+Nagel Tiel 3 Standpl"/>
    <s v="De Diepert 5"/>
    <s v="Tiel"/>
    <s v="4004 MA"/>
    <s v="NL"/>
    <x v="1"/>
    <s v="Fahrenheitweg 1"/>
    <x v="1"/>
    <s v="6101WR"/>
    <s v="NL"/>
    <s v="2480022775"/>
    <s v="0116011_002"/>
    <s v="31V"/>
    <s v="NL001131849B01"/>
    <n v="2"/>
    <n v="0"/>
    <n v="307.33"/>
    <s v="N"/>
    <s v="Peter Appel Transport B.V."/>
    <n v="36622"/>
    <d v="2023-06-07T00:00:00"/>
    <s v="07:23:00"/>
    <n v="0"/>
    <x v="2"/>
    <x v="22"/>
    <n v="6"/>
    <x v="1"/>
    <n v="1"/>
    <n v="22.4"/>
    <x v="1"/>
    <n v="307.33"/>
    <n v="0"/>
    <n v="307.33"/>
  </r>
  <r>
    <s v="COLGATE 3800 DEB."/>
    <s v="Colgate-Palmolive Nederland BV"/>
    <s v="101t"/>
    <n v="101090986622"/>
    <n v="101030168891"/>
    <n v="930"/>
    <s v="Inv Booked"/>
    <s v="2480022781"/>
    <s v="Verkoop"/>
    <n v="170"/>
    <s v="Transport drops zone"/>
    <s v="9 - verwerkt"/>
    <n v="0"/>
    <m/>
    <d v="2023-06-07T00:00:00"/>
    <s v="DROP"/>
    <s v="0001010909866220116025_002"/>
    <m/>
    <m/>
    <m/>
    <s v="EUR"/>
    <n v="419.5"/>
    <s v="EUR"/>
    <n v="419.5"/>
    <s v="EUR"/>
    <n v="419.5"/>
    <n v="419.5"/>
    <n v="0"/>
    <s v="N"/>
    <n v="1223000608"/>
    <d v="2023-07-13T00:00:00"/>
    <m/>
    <d v="2023-06-07T00:00:00"/>
    <s v="00:00"/>
    <s v="23:59"/>
    <d v="2023-06-07T00:00:00"/>
    <s v="11:00"/>
    <s v="11:00"/>
    <n v="26"/>
    <s v="ce"/>
    <n v="19756"/>
    <n v="26.4"/>
    <n v="50"/>
    <s v="Kuehne+Nagel Tiel 3 Standpl"/>
    <s v="De Diepert 5"/>
    <s v="Tiel"/>
    <s v="4004 MA"/>
    <s v="NL"/>
    <x v="0"/>
    <s v="Henri Fordlaan 6"/>
    <x v="0"/>
    <s v="9615TK"/>
    <s v="NL"/>
    <s v="2480022781"/>
    <s v="0116025_002"/>
    <s v="31V"/>
    <s v="NL001131849B01"/>
    <n v="2"/>
    <n v="0"/>
    <n v="419.5"/>
    <s v="N"/>
    <s v="Peter Appel Transport B.V."/>
    <n v="36622"/>
    <d v="2023-06-07T00:00:00"/>
    <s v="11:38:00"/>
    <n v="0"/>
    <x v="2"/>
    <x v="22"/>
    <n v="6"/>
    <x v="0"/>
    <n v="1"/>
    <n v="26.4"/>
    <x v="0"/>
    <n v="419.5"/>
    <n v="0"/>
    <n v="419.5"/>
  </r>
  <r>
    <s v="COLGATE 3800 DEB."/>
    <s v="Colgate-Palmolive Nederland BV"/>
    <s v="101t"/>
    <n v="101090986623"/>
    <n v="101030168894"/>
    <n v="930"/>
    <s v="Inv Booked"/>
    <s v="2480022763"/>
    <s v="Verkoop"/>
    <n v="170"/>
    <s v="Transport drops zone"/>
    <s v="9 - verwerkt"/>
    <n v="0"/>
    <m/>
    <d v="2023-06-07T00:00:00"/>
    <s v="DROP"/>
    <s v="0001010909866230116023_002"/>
    <m/>
    <m/>
    <m/>
    <s v="EUR"/>
    <n v="90.61"/>
    <s v="EUR"/>
    <n v="90.61"/>
    <s v="EUR"/>
    <n v="90.61"/>
    <n v="90.61"/>
    <n v="0"/>
    <s v="N"/>
    <n v="1223000608"/>
    <d v="2023-07-13T00:00:00"/>
    <m/>
    <d v="2023-06-07T00:00:00"/>
    <s v="00:00"/>
    <s v="23:59"/>
    <d v="2023-06-07T00:00:00"/>
    <s v="07:00"/>
    <s v="08:00"/>
    <n v="11.2"/>
    <s v="ce"/>
    <n v="7270"/>
    <n v="11.2"/>
    <n v="14"/>
    <s v="Kuehne+Nagel Tiel 3 Standpl"/>
    <s v="De Diepert 5"/>
    <s v="Tiel"/>
    <s v="4004 MA"/>
    <s v="NL"/>
    <x v="2"/>
    <s v="Randweg 2"/>
    <x v="6"/>
    <s v="4191 NN"/>
    <s v="NL"/>
    <s v="2480022763"/>
    <s v="0116023_002"/>
    <s v="31V"/>
    <s v="NL001131849B01"/>
    <n v="2"/>
    <n v="0"/>
    <n v="90.61"/>
    <s v="N"/>
    <s v="Peter Appel Transport B.V."/>
    <n v="36622"/>
    <d v="2023-06-07T00:00:00"/>
    <s v="08:01:00"/>
    <n v="0"/>
    <x v="2"/>
    <x v="22"/>
    <n v="6"/>
    <x v="6"/>
    <n v="1"/>
    <n v="11.2"/>
    <x v="2"/>
    <n v="90.61"/>
    <n v="0"/>
    <n v="90.61"/>
  </r>
  <r>
    <s v="COLGATE 3800 DEB."/>
    <s v="Colgate-Palmolive Nederland BV"/>
    <s v="101t"/>
    <n v="101090986621"/>
    <n v="101030168895"/>
    <n v="930"/>
    <s v="Inv Booked"/>
    <s v="2480022772"/>
    <s v="Verkoop"/>
    <n v="170"/>
    <s v="Transport drops zone"/>
    <s v="9 - verwerkt"/>
    <n v="0"/>
    <m/>
    <d v="2023-06-07T00:00:00"/>
    <s v="DROP"/>
    <s v="0001010909866210116022_002"/>
    <m/>
    <m/>
    <m/>
    <s v="EUR"/>
    <n v="283.97000000000003"/>
    <s v="EUR"/>
    <n v="283.97000000000003"/>
    <s v="EUR"/>
    <n v="283.97000000000003"/>
    <n v="283.97000000000003"/>
    <n v="0"/>
    <s v="N"/>
    <n v="1223000608"/>
    <d v="2023-07-13T00:00:00"/>
    <m/>
    <d v="2023-06-07T00:00:00"/>
    <s v="00:00"/>
    <s v="23:59"/>
    <d v="2023-06-07T00:00:00"/>
    <s v="09:00"/>
    <s v="09:00"/>
    <n v="19.2"/>
    <s v="ce"/>
    <n v="16101"/>
    <n v="19.2"/>
    <n v="29"/>
    <s v="Kuehne+Nagel Tiel 3 Standpl"/>
    <s v="De Diepert 5"/>
    <s v="Tiel"/>
    <s v="4004 MA"/>
    <s v="NL"/>
    <x v="1"/>
    <s v="Fahrenheitweg 1"/>
    <x v="1"/>
    <s v="6101WR"/>
    <s v="NL"/>
    <s v="2480022772"/>
    <s v="0116022_002"/>
    <s v="31V"/>
    <s v="NL001131849B01"/>
    <n v="2"/>
    <n v="0"/>
    <n v="283.97000000000003"/>
    <s v="N"/>
    <s v="Peter Appel Transport B.V."/>
    <n v="36622"/>
    <d v="2023-06-07T00:00:00"/>
    <s v="09:31:00"/>
    <n v="0"/>
    <x v="2"/>
    <x v="22"/>
    <n v="6"/>
    <x v="1"/>
    <n v="1"/>
    <n v="19.2"/>
    <x v="1"/>
    <n v="283.97000000000003"/>
    <n v="0"/>
    <n v="283.97000000000003"/>
  </r>
  <r>
    <s v="COLGATE 3800 DEB."/>
    <s v="Colgate-Palmolive Nederland BV"/>
    <s v="101t"/>
    <n v="101090986624"/>
    <n v="101030168896"/>
    <n v="930"/>
    <s v="Inv Booked"/>
    <s v="2480022774"/>
    <s v="Verkoop"/>
    <n v="170"/>
    <s v="Transport drops zone"/>
    <s v="9 - verwerkt"/>
    <n v="0"/>
    <m/>
    <d v="2023-06-07T00:00:00"/>
    <s v="DROP"/>
    <s v="0001010909866240116026_002"/>
    <m/>
    <m/>
    <m/>
    <s v="EUR"/>
    <n v="307.33"/>
    <s v="EUR"/>
    <n v="307.33"/>
    <s v="EUR"/>
    <n v="307.33"/>
    <n v="307.33"/>
    <n v="0"/>
    <s v="N"/>
    <n v="1223000608"/>
    <d v="2023-07-13T00:00:00"/>
    <m/>
    <d v="2023-06-07T00:00:00"/>
    <s v="00:00"/>
    <s v="23:59"/>
    <d v="2023-06-07T00:00:00"/>
    <s v="10:00"/>
    <s v="10:00"/>
    <n v="22.4"/>
    <s v="ce"/>
    <n v="22494"/>
    <n v="22.4"/>
    <n v="41"/>
    <s v="Kuehne+Nagel Tiel 3 Standpl"/>
    <s v="De Diepert 5"/>
    <s v="Tiel"/>
    <s v="4004 MA"/>
    <s v="NL"/>
    <x v="1"/>
    <s v="Fahrenheitweg 1"/>
    <x v="1"/>
    <s v="6101WR"/>
    <s v="NL"/>
    <s v="2480022774"/>
    <s v="0116026_002"/>
    <s v="31V"/>
    <s v="NL001131849B01"/>
    <n v="2"/>
    <n v="0"/>
    <n v="307.33"/>
    <s v="N"/>
    <s v="Peter Appel Transport B.V."/>
    <n v="36622"/>
    <d v="2023-06-07T00:00:00"/>
    <s v="10:23:00"/>
    <n v="0"/>
    <x v="2"/>
    <x v="22"/>
    <n v="6"/>
    <x v="1"/>
    <n v="1"/>
    <n v="22.4"/>
    <x v="1"/>
    <n v="307.33"/>
    <n v="0"/>
    <n v="307.33"/>
  </r>
  <r>
    <s v="COLGATE 3800 DEB."/>
    <s v="Colgate-Palmolive Nederland BV"/>
    <s v="101t"/>
    <n v="101090986632"/>
    <n v="101030168897"/>
    <n v="930"/>
    <s v="Inv Booked"/>
    <s v="2480022780"/>
    <s v="Verkoop"/>
    <n v="170"/>
    <s v="Transport drops zone"/>
    <s v="9 - verwerkt"/>
    <n v="0"/>
    <m/>
    <d v="2023-06-07T00:00:00"/>
    <s v="DROP"/>
    <s v="0001010909866320116024_002"/>
    <m/>
    <m/>
    <m/>
    <s v="EUR"/>
    <n v="127.02"/>
    <s v="EUR"/>
    <n v="127.02"/>
    <s v="EUR"/>
    <n v="127.02"/>
    <n v="127.02"/>
    <n v="0"/>
    <s v="N"/>
    <n v="1223000608"/>
    <d v="2023-07-13T00:00:00"/>
    <m/>
    <d v="2023-06-07T00:00:00"/>
    <s v="00:00"/>
    <s v="23:59"/>
    <d v="2023-06-07T00:00:00"/>
    <s v="10:00"/>
    <s v="10:00"/>
    <n v="13.6"/>
    <s v="ce"/>
    <n v="15811"/>
    <n v="13.6"/>
    <n v="28"/>
    <s v="Kuehne+Nagel Tiel 3 Standpl"/>
    <s v="De Diepert 5"/>
    <s v="Tiel"/>
    <s v="4004 MA"/>
    <s v="NL"/>
    <x v="14"/>
    <s v="Rood 24"/>
    <x v="17"/>
    <s v="6666LT"/>
    <s v="NL"/>
    <s v="2480022780"/>
    <s v="0116024_002"/>
    <s v="31V"/>
    <s v="NL001131849B01"/>
    <n v="2"/>
    <n v="0"/>
    <n v="127.02"/>
    <s v="N"/>
    <s v="Peter Appel Transport B.V."/>
    <n v="36622"/>
    <d v="2023-06-07T00:00:00"/>
    <s v="11:36:00"/>
    <n v="0"/>
    <x v="2"/>
    <x v="22"/>
    <n v="6"/>
    <x v="15"/>
    <n v="1"/>
    <n v="13.6"/>
    <x v="5"/>
    <n v="127.02"/>
    <n v="0"/>
    <n v="127.02"/>
  </r>
  <r>
    <s v="COLGATE 3800 DEB."/>
    <s v="Colgate-Palmolive Nederland BV"/>
    <s v="101t"/>
    <n v="101090987005"/>
    <n v="101030168900"/>
    <n v="930"/>
    <s v="Inv Booked"/>
    <s v="2480022764"/>
    <s v="Verkoop"/>
    <n v="170"/>
    <s v="Transport drops zone"/>
    <s v="9 - verwerkt"/>
    <n v="0"/>
    <m/>
    <d v="2023-06-07T00:00:00"/>
    <s v="DROP"/>
    <s v="0001010909870050116266_002"/>
    <m/>
    <m/>
    <m/>
    <s v="EUR"/>
    <n v="25.58"/>
    <s v="EUR"/>
    <n v="25.58"/>
    <s v="EUR"/>
    <n v="25.58"/>
    <n v="25.58"/>
    <n v="0"/>
    <s v="N"/>
    <n v="1223000608"/>
    <d v="2023-07-13T00:00:00"/>
    <m/>
    <d v="2023-06-07T00:00:00"/>
    <s v="00:00"/>
    <s v="23:59"/>
    <d v="2023-06-07T00:00:00"/>
    <s v="14:15"/>
    <s v="15:15"/>
    <n v="2.4"/>
    <s v="ce"/>
    <n v="1964"/>
    <n v="2.4"/>
    <n v="3"/>
    <s v="Kuehne+Nagel Tiel 3 Standpl"/>
    <s v="De Diepert 5"/>
    <s v="Tiel"/>
    <s v="4004 MA"/>
    <s v="NL"/>
    <x v="24"/>
    <s v="Ravenswade 14"/>
    <x v="26"/>
    <s v="3439 LD"/>
    <s v="NL"/>
    <s v="2480022764"/>
    <s v="0116266_002"/>
    <s v="31V"/>
    <s v="NL001131849B01"/>
    <n v="2"/>
    <n v="0"/>
    <n v="25.58"/>
    <s v="N"/>
    <s v="Peter Appel Transport B.V."/>
    <n v="36622"/>
    <d v="2023-06-07T00:00:00"/>
    <s v="14:37:00"/>
    <n v="0"/>
    <x v="2"/>
    <x v="22"/>
    <n v="6"/>
    <x v="22"/>
    <n v="0"/>
    <s v=""/>
    <x v="7"/>
    <s v=""/>
    <n v="0"/>
    <s v=""/>
  </r>
  <r>
    <s v="COLGATE 3800 DEB."/>
    <s v="Colgate-Palmolive Nederland BV"/>
    <s v="101t"/>
    <n v="101090986644"/>
    <n v="101030168886"/>
    <n v="930"/>
    <s v="Inv Booked"/>
    <s v="2480022769"/>
    <s v="Verkoop"/>
    <n v="170"/>
    <s v="Transport drops zone"/>
    <s v="9 - verwerkt"/>
    <n v="0"/>
    <m/>
    <d v="2023-06-07T00:00:00"/>
    <s v="DROP"/>
    <s v="0001010909866440116046_002"/>
    <m/>
    <m/>
    <m/>
    <s v="EUR"/>
    <n v="182.69"/>
    <s v="EUR"/>
    <n v="182.69"/>
    <s v="EUR"/>
    <n v="182.69"/>
    <n v="182.69"/>
    <n v="0"/>
    <s v="N"/>
    <n v="1223000608"/>
    <d v="2023-07-13T00:00:00"/>
    <m/>
    <d v="2023-06-07T00:00:00"/>
    <s v="00:00"/>
    <s v="23:59"/>
    <d v="2023-06-07T00:00:00"/>
    <s v="15:00"/>
    <s v="15:00"/>
    <n v="26"/>
    <s v="ce"/>
    <n v="18198"/>
    <n v="26.4"/>
    <n v="37"/>
    <s v="Kuehne+Nagel Tiel 3 Standpl"/>
    <s v="De Diepert 5"/>
    <s v="Tiel"/>
    <s v="4004 MA"/>
    <s v="NL"/>
    <x v="14"/>
    <s v="Rood 24"/>
    <x v="17"/>
    <s v="6666LT"/>
    <s v="NL"/>
    <s v="2480022769"/>
    <s v="0116046_002"/>
    <s v="31V"/>
    <s v="NL001131849B01"/>
    <n v="2"/>
    <n v="0"/>
    <n v="182.69"/>
    <s v="N"/>
    <s v="Peter Appel Transport B.V."/>
    <n v="36622"/>
    <d v="2023-06-07T00:00:00"/>
    <s v="17:20:00"/>
    <n v="25"/>
    <x v="2"/>
    <x v="22"/>
    <n v="6"/>
    <x v="15"/>
    <n v="1"/>
    <n v="26.4"/>
    <x v="5"/>
    <n v="182.69"/>
    <n v="0"/>
    <n v="182.69"/>
  </r>
  <r>
    <s v="COLGATE 3800 DEB."/>
    <s v="Colgate-Palmolive Nederland BV"/>
    <s v="101t"/>
    <n v="101090987001"/>
    <n v="101030168887"/>
    <n v="930"/>
    <s v="Inv Booked"/>
    <s v="2480022773"/>
    <s v="Verkoop"/>
    <n v="170"/>
    <s v="Transport drops zone"/>
    <s v="9 - verwerkt"/>
    <n v="0"/>
    <m/>
    <d v="2023-06-07T00:00:00"/>
    <s v="DROP"/>
    <s v="0001010909870010116262_003"/>
    <m/>
    <m/>
    <m/>
    <s v="EUR"/>
    <n v="106.82"/>
    <s v="EUR"/>
    <n v="106.82"/>
    <s v="EUR"/>
    <n v="106.82"/>
    <n v="106.82"/>
    <n v="0"/>
    <s v="N"/>
    <n v="1223000608"/>
    <d v="2023-07-13T00:00:00"/>
    <m/>
    <d v="2023-06-07T00:00:00"/>
    <s v="00:00"/>
    <s v="23:59"/>
    <d v="2023-06-07T00:00:00"/>
    <s v="06:00"/>
    <s v="14:00"/>
    <n v="6.4"/>
    <s v="ce"/>
    <n v="3184"/>
    <n v="6.4"/>
    <n v="6"/>
    <s v="Kuehne+Nagel Tiel 3 Standpl"/>
    <s v="De Diepert 5"/>
    <s v="Tiel"/>
    <s v="4004 MA"/>
    <s v="NL"/>
    <x v="18"/>
    <s v="HOLLANDWEG 30"/>
    <x v="4"/>
    <s v="2665 MT"/>
    <s v="NL"/>
    <s v="2480022773"/>
    <s v="0116262_003"/>
    <s v="31V"/>
    <s v="NL001131849B01"/>
    <n v="2"/>
    <n v="0"/>
    <n v="106.82"/>
    <s v="N"/>
    <s v="Peter Appel Transport B.V."/>
    <n v="36622"/>
    <d v="2023-06-07T00:00:00"/>
    <s v="10:34:00"/>
    <n v="0"/>
    <x v="2"/>
    <x v="22"/>
    <n v="6"/>
    <x v="4"/>
    <n v="1"/>
    <n v="6.4"/>
    <x v="0"/>
    <n v="106.82"/>
    <n v="0"/>
    <n v="106.82"/>
  </r>
  <r>
    <s v="COLGATE 3800 DEB."/>
    <s v="Colgate-Palmolive Nederland BV"/>
    <s v="101t"/>
    <n v="101090986630"/>
    <n v="101030168889"/>
    <n v="930"/>
    <s v="Inv Booked"/>
    <s v="2480022770"/>
    <s v="Verkoop"/>
    <n v="170"/>
    <s v="Transport drops zone"/>
    <s v="9 - verwerkt"/>
    <n v="0"/>
    <m/>
    <d v="2023-06-07T00:00:00"/>
    <s v="DROP"/>
    <s v="0001010909866300116031_002"/>
    <m/>
    <m/>
    <m/>
    <s v="EUR"/>
    <n v="82.13"/>
    <s v="EUR"/>
    <n v="82.13"/>
    <s v="EUR"/>
    <n v="82.13"/>
    <n v="82.13"/>
    <n v="0"/>
    <s v="N"/>
    <n v="1223000608"/>
    <d v="2023-07-13T00:00:00"/>
    <m/>
    <d v="2023-06-07T00:00:00"/>
    <s v="00:00"/>
    <s v="23:59"/>
    <d v="2023-06-07T00:00:00"/>
    <s v="09:00"/>
    <s v="15:00"/>
    <n v="4.8"/>
    <s v="ce"/>
    <n v="2014"/>
    <n v="4.8"/>
    <n v="0"/>
    <s v="Kuehne+Nagel Tiel 3 Standpl"/>
    <s v="De Diepert 5"/>
    <s v="Tiel"/>
    <s v="4004 MA"/>
    <s v="NL"/>
    <x v="84"/>
    <s v="FLORIJNSTRAAT 60-A"/>
    <x v="59"/>
    <s v="2988CL"/>
    <s v="NL"/>
    <s v="2480022770"/>
    <s v="0116031_002"/>
    <s v="31V"/>
    <s v="NL001131849B01"/>
    <n v="2"/>
    <n v="0"/>
    <n v="82.13"/>
    <s v="N"/>
    <s v="Peter Appel Transport B.V."/>
    <n v="36622"/>
    <d v="2023-06-07T00:00:00"/>
    <s v="10:12:00"/>
    <n v="0"/>
    <x v="2"/>
    <x v="22"/>
    <n v="6"/>
    <x v="43"/>
    <n v="1"/>
    <n v="4.8"/>
    <x v="0"/>
    <n v="82.13"/>
    <n v="0"/>
    <n v="82.13"/>
  </r>
  <r>
    <s v="COLGATE 3800 DEB."/>
    <s v="Colgate-Palmolive Nederland BV"/>
    <s v="101t"/>
    <n v="101090986620"/>
    <n v="101030168890"/>
    <n v="930"/>
    <s v="Inv Booked"/>
    <s v="2480022778"/>
    <s v="Verkoop"/>
    <n v="170"/>
    <s v="Transport drops zone"/>
    <s v="9 - verwerkt"/>
    <n v="0"/>
    <m/>
    <d v="2023-06-07T00:00:00"/>
    <s v="DROP"/>
    <s v="0001010909866200116021_002"/>
    <m/>
    <m/>
    <m/>
    <s v="EUR"/>
    <n v="277.47000000000003"/>
    <s v="EUR"/>
    <n v="277.47000000000003"/>
    <s v="EUR"/>
    <n v="277.47000000000003"/>
    <n v="277.47000000000003"/>
    <n v="0"/>
    <s v="N"/>
    <n v="1223000608"/>
    <d v="2023-07-13T00:00:00"/>
    <m/>
    <d v="2023-06-07T00:00:00"/>
    <s v="00:00"/>
    <s v="23:59"/>
    <d v="2023-06-07T00:00:00"/>
    <s v="09:00"/>
    <s v="09:00"/>
    <n v="23.2"/>
    <s v="ce"/>
    <n v="13165"/>
    <n v="23.2"/>
    <n v="33"/>
    <s v="Kuehne+Nagel Tiel 3 Standpl"/>
    <s v="De Diepert 5"/>
    <s v="Tiel"/>
    <s v="4004 MA"/>
    <s v="NL"/>
    <x v="1"/>
    <s v="Perenmarkt 15"/>
    <x v="2"/>
    <s v="1681PG"/>
    <s v="NL"/>
    <s v="2480022778"/>
    <s v="0116021_002"/>
    <s v="31V"/>
    <s v="NL001131849B01"/>
    <n v="2"/>
    <n v="0"/>
    <n v="277.47000000000003"/>
    <s v="N"/>
    <s v="Peter Appel Transport B.V."/>
    <n v="36622"/>
    <d v="2023-06-07T00:00:00"/>
    <s v="10:02:00"/>
    <n v="2"/>
    <x v="2"/>
    <x v="22"/>
    <n v="6"/>
    <x v="2"/>
    <n v="1"/>
    <n v="23.2"/>
    <x v="1"/>
    <n v="277.47000000000003"/>
    <n v="0"/>
    <n v="277.47000000000003"/>
  </r>
  <r>
    <s v="COLGATE 3800 DEB."/>
    <s v="Colgate-Palmolive Nederland BV"/>
    <s v="101t"/>
    <n v="101090986614"/>
    <n v="101030168892"/>
    <n v="930"/>
    <s v="Inv Booked"/>
    <s v="2480022776"/>
    <s v="Verkoop"/>
    <n v="170"/>
    <s v="Transport drops zone"/>
    <s v="9 - verwerkt"/>
    <n v="0"/>
    <m/>
    <d v="2023-06-07T00:00:00"/>
    <s v="DROP"/>
    <s v="0001010909866140116017_002"/>
    <m/>
    <m/>
    <m/>
    <s v="EUR"/>
    <n v="290.2"/>
    <s v="EUR"/>
    <n v="290.2"/>
    <s v="EUR"/>
    <n v="290.2"/>
    <n v="290.2"/>
    <n v="0"/>
    <s v="N"/>
    <n v="1223000608"/>
    <d v="2023-07-13T00:00:00"/>
    <m/>
    <d v="2023-06-07T00:00:00"/>
    <s v="00:00"/>
    <s v="23:59"/>
    <d v="2023-06-07T00:00:00"/>
    <s v="08:00"/>
    <s v="08:00"/>
    <n v="20"/>
    <s v="ce"/>
    <n v="17797"/>
    <n v="20"/>
    <n v="36"/>
    <s v="Kuehne+Nagel Tiel 3 Standpl"/>
    <s v="De Diepert 5"/>
    <s v="Tiel"/>
    <s v="4004 MA"/>
    <s v="NL"/>
    <x v="50"/>
    <s v="Fahrenheitweg 24"/>
    <x v="1"/>
    <s v="6101WR"/>
    <s v="NL"/>
    <s v="2480022776"/>
    <s v="0116017_002"/>
    <s v="31V"/>
    <s v="NL001131849B01"/>
    <n v="2"/>
    <n v="0"/>
    <n v="290.2"/>
    <s v="N"/>
    <s v="Peter Appel Transport B.V."/>
    <n v="36622"/>
    <d v="2023-06-07T00:00:00"/>
    <s v="07:01:00"/>
    <n v="0"/>
    <x v="2"/>
    <x v="22"/>
    <n v="6"/>
    <x v="1"/>
    <n v="1"/>
    <n v="20"/>
    <x v="1"/>
    <n v="290.2"/>
    <n v="0"/>
    <n v="290.2"/>
  </r>
  <r>
    <s v="COLGATE 3800 DEB."/>
    <s v="Colgate-Palmolive Nederland BV"/>
    <s v="101t"/>
    <n v="101090986612"/>
    <n v="101030168893"/>
    <n v="930"/>
    <s v="Inv Booked"/>
    <s v="2480022779"/>
    <s v="Verkoop"/>
    <n v="170"/>
    <s v="Transport drops zone"/>
    <s v="9 - verwerkt"/>
    <n v="0"/>
    <m/>
    <d v="2023-06-07T00:00:00"/>
    <s v="DROP"/>
    <s v="0001010909866120116014_002"/>
    <m/>
    <m/>
    <m/>
    <s v="EUR"/>
    <n v="312.27"/>
    <s v="EUR"/>
    <n v="312.27"/>
    <s v="EUR"/>
    <n v="312.27"/>
    <n v="312.27"/>
    <n v="0"/>
    <s v="N"/>
    <n v="1223000608"/>
    <d v="2023-07-13T00:00:00"/>
    <m/>
    <d v="2023-06-07T00:00:00"/>
    <s v="00:00"/>
    <s v="23:59"/>
    <d v="2023-06-07T00:00:00"/>
    <s v="08:00"/>
    <s v="08:00"/>
    <n v="23.2"/>
    <s v="ce"/>
    <n v="17743"/>
    <n v="23.2"/>
    <n v="39"/>
    <s v="Kuehne+Nagel Tiel 3 Standpl"/>
    <s v="De Diepert 5"/>
    <s v="Tiel"/>
    <s v="4004 MA"/>
    <s v="NL"/>
    <x v="50"/>
    <s v="Fahrenheitweg 24"/>
    <x v="1"/>
    <s v="6101WR"/>
    <s v="NL"/>
    <s v="2480022779"/>
    <s v="0116014_002"/>
    <s v="31V"/>
    <s v="NL001131849B01"/>
    <n v="2"/>
    <n v="0"/>
    <n v="312.27"/>
    <s v="N"/>
    <s v="Peter Appel Transport B.V."/>
    <n v="36622"/>
    <d v="2023-06-07T00:00:00"/>
    <s v="07:23:00"/>
    <n v="0"/>
    <x v="2"/>
    <x v="22"/>
    <n v="6"/>
    <x v="1"/>
    <n v="1"/>
    <n v="23.2"/>
    <x v="1"/>
    <n v="312.27"/>
    <n v="0"/>
    <n v="312.27"/>
  </r>
  <r>
    <s v="COLGATE 3800 DEB."/>
    <s v="Colgate-Palmolive Nederland BV"/>
    <s v="101t"/>
    <n v="101090987204"/>
    <n v="101030168991"/>
    <n v="930"/>
    <s v="Inv Booked"/>
    <s v="2480023769"/>
    <s v="Verkoop"/>
    <n v="170"/>
    <s v="Transport drops zone"/>
    <s v="9 - verwerkt"/>
    <n v="0"/>
    <m/>
    <d v="2023-06-08T00:00:00"/>
    <s v="DROP"/>
    <s v="0001010909872040116376_002"/>
    <m/>
    <m/>
    <m/>
    <s v="EUR"/>
    <n v="168.45"/>
    <s v="EUR"/>
    <n v="168.45"/>
    <s v="EUR"/>
    <n v="168.45"/>
    <n v="168.45"/>
    <n v="0"/>
    <s v="N"/>
    <n v="1223000608"/>
    <d v="2023-07-13T00:00:00"/>
    <m/>
    <d v="2023-06-08T00:00:00"/>
    <s v="00:00"/>
    <s v="23:59"/>
    <d v="2023-06-08T00:00:00"/>
    <s v="07:00"/>
    <s v="10:00"/>
    <n v="12.8"/>
    <s v="ce"/>
    <n v="14307"/>
    <n v="12.8"/>
    <n v="24"/>
    <s v="Kuehne+Nagel Tiel 3 Standpl"/>
    <s v="De Diepert 5"/>
    <s v="Tiel"/>
    <s v="4004 MA"/>
    <s v="NL"/>
    <x v="10"/>
    <s v="Slego 1a"/>
    <x v="13"/>
    <s v="1046BM"/>
    <s v="NL"/>
    <s v="2480023769"/>
    <s v="0116376_002"/>
    <s v="31V"/>
    <s v="NL001131849B01"/>
    <n v="2"/>
    <n v="0"/>
    <n v="168.45"/>
    <s v="N"/>
    <s v="Peter Appel Transport B.V."/>
    <n v="36622"/>
    <d v="2023-06-08T00:00:00"/>
    <s v="08:39:00"/>
    <n v="0"/>
    <x v="3"/>
    <x v="22"/>
    <n v="6"/>
    <x v="11"/>
    <n v="1"/>
    <n v="12.8"/>
    <x v="0"/>
    <n v="168.45"/>
    <n v="0"/>
    <n v="168.45"/>
  </r>
  <r>
    <s v="COLGATE 3800 DEB."/>
    <s v="Colgate-Palmolive Nederland BV"/>
    <s v="101t"/>
    <n v="101090987609"/>
    <n v="101030168992"/>
    <n v="930"/>
    <s v="Inv Booked"/>
    <s v="2480023761"/>
    <s v="Verkoop"/>
    <n v="170"/>
    <s v="Transport drops zone"/>
    <s v="9 - verwerkt"/>
    <n v="0"/>
    <m/>
    <d v="2023-06-08T00:00:00"/>
    <s v="DROP"/>
    <s v="0001010909876090116655_002"/>
    <m/>
    <m/>
    <m/>
    <s v="EUR"/>
    <n v="97.73"/>
    <s v="EUR"/>
    <n v="97.73"/>
    <s v="EUR"/>
    <n v="97.73"/>
    <n v="97.73"/>
    <n v="0"/>
    <s v="N"/>
    <n v="1223000608"/>
    <d v="2023-07-13T00:00:00"/>
    <m/>
    <d v="2023-06-08T00:00:00"/>
    <s v="00:00"/>
    <s v="23:59"/>
    <d v="2023-06-08T00:00:00"/>
    <s v="08:00"/>
    <s v="12:00"/>
    <n v="4.8"/>
    <s v="ce"/>
    <n v="4286"/>
    <n v="4.8"/>
    <n v="6"/>
    <s v="Kuehne+Nagel Tiel 3 Standpl"/>
    <s v="De Diepert 5"/>
    <s v="Tiel"/>
    <s v="4004 MA"/>
    <s v="NL"/>
    <x v="21"/>
    <s v="Bloemakkers 4"/>
    <x v="22"/>
    <s v="9461GX"/>
    <s v="NL"/>
    <s v="2480023761"/>
    <s v="0116655_002"/>
    <s v="31V"/>
    <s v="NL001131849B01"/>
    <n v="2"/>
    <n v="0"/>
    <n v="97.73"/>
    <s v="N"/>
    <s v="Peter Appel Transport B.V."/>
    <n v="36622"/>
    <d v="2023-06-08T00:00:00"/>
    <s v="12:54:00"/>
    <n v="5"/>
    <x v="3"/>
    <x v="22"/>
    <n v="6"/>
    <x v="20"/>
    <n v="1"/>
    <n v="9.6"/>
    <x v="3"/>
    <n v="195.46"/>
    <n v="0"/>
    <n v="195.46"/>
  </r>
  <r>
    <s v="COLGATE 3800 DEB."/>
    <s v="Colgate-Palmolive Nederland BV"/>
    <s v="101t"/>
    <n v="101090987612"/>
    <n v="101030168993"/>
    <n v="930"/>
    <s v="Inv Booked"/>
    <s v="2480023767"/>
    <s v="Verkoop"/>
    <n v="170"/>
    <s v="Transport drops zone"/>
    <s v="9 - verwerkt"/>
    <n v="0"/>
    <m/>
    <d v="2023-06-08T00:00:00"/>
    <s v="DROP"/>
    <s v="0001010909876120116650_002"/>
    <m/>
    <m/>
    <m/>
    <s v="EUR"/>
    <n v="26.02"/>
    <s v="EUR"/>
    <n v="26.02"/>
    <s v="EUR"/>
    <n v="26.02"/>
    <n v="26.02"/>
    <n v="0"/>
    <s v="N"/>
    <n v="1223000608"/>
    <d v="2023-07-13T00:00:00"/>
    <m/>
    <d v="2023-06-08T00:00:00"/>
    <s v="00:00"/>
    <s v="23:59"/>
    <d v="2023-06-08T00:00:00"/>
    <s v="07:00"/>
    <s v="10:00"/>
    <n v="2.4"/>
    <s v="ce"/>
    <n v="3094"/>
    <n v="2.4"/>
    <n v="4"/>
    <s v="Kuehne+Nagel Tiel 3 Standpl"/>
    <s v="De Diepert 5"/>
    <s v="Tiel"/>
    <s v="4004 MA"/>
    <s v="NL"/>
    <x v="12"/>
    <s v="SLEGO 1"/>
    <x v="13"/>
    <s v="1046 BM"/>
    <s v="NL"/>
    <s v="2480023767"/>
    <s v="0116650_002"/>
    <s v="31V"/>
    <s v="NL001131849B01"/>
    <n v="2"/>
    <n v="0"/>
    <n v="26.02"/>
    <s v="N"/>
    <s v="Peter Appel Transport B.V."/>
    <n v="36622"/>
    <d v="2023-06-08T00:00:00"/>
    <s v="08:50:00"/>
    <n v="0"/>
    <x v="3"/>
    <x v="22"/>
    <n v="6"/>
    <x v="11"/>
    <n v="1"/>
    <n v="20"/>
    <x v="0"/>
    <n v="216.8"/>
    <n v="0"/>
    <n v="216.8"/>
  </r>
  <r>
    <s v="COLGATE 3800 DEB."/>
    <s v="Colgate-Palmolive Nederland BV"/>
    <s v="101t"/>
    <n v="0"/>
    <n v="101030168966"/>
    <n v="930"/>
    <s v="Inv Booked"/>
    <s v="2480023736"/>
    <s v="Verkoop"/>
    <n v="200"/>
    <s v="Transport drops"/>
    <s v="9 - verwerkt"/>
    <n v="0"/>
    <m/>
    <d v="2023-06-08T00:00:00"/>
    <m/>
    <m/>
    <m/>
    <m/>
    <m/>
    <s v="EUR"/>
    <n v="54.4"/>
    <s v="EUR"/>
    <n v="54.4"/>
    <s v="EUR"/>
    <n v="54.4"/>
    <n v="54.4"/>
    <n v="0"/>
    <s v="N"/>
    <n v="1223000608"/>
    <d v="2023-07-13T00:00:00"/>
    <m/>
    <d v="2023-06-08T00:00:00"/>
    <s v="00:00"/>
    <s v="23:59"/>
    <d v="2023-06-08T00:00:00"/>
    <s v="08:00"/>
    <s v="16:00"/>
    <n v="0.8"/>
    <s v="ce"/>
    <n v="79"/>
    <n v="0.8"/>
    <n v="0"/>
    <s v="Kuehne+Nagel Tiel 3 Standpl"/>
    <s v="De Diepert 5"/>
    <s v="Tiel"/>
    <s v="4004 MA"/>
    <s v="NL"/>
    <x v="27"/>
    <s v="Business Park Stein 192"/>
    <x v="50"/>
    <s v="6181MA"/>
    <s v="NL"/>
    <s v="2480023736"/>
    <s v="0116257_009"/>
    <s v="31V"/>
    <s v="NL001131849B01"/>
    <n v="2"/>
    <n v="0"/>
    <n v="54.4"/>
    <s v="N"/>
    <m/>
    <n v="36744"/>
    <d v="2023-06-08T00:00:00"/>
    <s v="14:29:00"/>
    <n v="0"/>
    <x v="3"/>
    <x v="22"/>
    <n v="6"/>
    <x v="1"/>
    <n v="1"/>
    <n v="0.8"/>
    <x v="0"/>
    <n v="54.4"/>
    <n v="0"/>
    <n v="54.4"/>
  </r>
  <r>
    <s v="COLGATE 3800 DEB."/>
    <s v="Colgate-Palmolive Nederland BV"/>
    <s v="101t"/>
    <n v="101090986983"/>
    <n v="101030168967"/>
    <n v="930"/>
    <s v="Inv Booked"/>
    <s v="2480023741"/>
    <s v="Verkoop"/>
    <n v="200"/>
    <s v="Transport drops"/>
    <s v="9 - verwerkt"/>
    <n v="0"/>
    <m/>
    <d v="2023-06-08T00:00:00"/>
    <s v="DROP"/>
    <s v="0001010909869830116257_008"/>
    <m/>
    <m/>
    <m/>
    <s v="EUR"/>
    <n v="54.4"/>
    <s v="EUR"/>
    <n v="54.4"/>
    <s v="EUR"/>
    <n v="54.4"/>
    <n v="54.4"/>
    <n v="0"/>
    <s v="N"/>
    <n v="1223000608"/>
    <d v="2023-07-13T00:00:00"/>
    <m/>
    <d v="2023-06-08T00:00:00"/>
    <s v="00:00"/>
    <s v="23:59"/>
    <d v="2023-06-08T00:00:00"/>
    <s v="07:00"/>
    <s v="12:00"/>
    <n v="0.8"/>
    <s v="ce"/>
    <n v="109"/>
    <n v="0.8"/>
    <n v="0"/>
    <s v="Kuehne+Nagel Tiel 3 Standpl"/>
    <s v="De Diepert 5"/>
    <s v="Tiel"/>
    <s v="4004 MA"/>
    <s v="NL"/>
    <x v="26"/>
    <s v="Park Forum 1129"/>
    <x v="29"/>
    <s v="5657 HK"/>
    <s v="NL"/>
    <s v="2480023741"/>
    <s v="0116257_008"/>
    <s v="31V"/>
    <s v="NL001131849B01"/>
    <n v="2"/>
    <n v="0"/>
    <n v="54.4"/>
    <s v="N"/>
    <s v="Peter Appel Transport B.V."/>
    <n v="36744"/>
    <d v="2023-06-08T00:00:00"/>
    <s v="08:48:00"/>
    <n v="0"/>
    <x v="3"/>
    <x v="22"/>
    <n v="6"/>
    <x v="25"/>
    <n v="1"/>
    <n v="1.6"/>
    <x v="6"/>
    <n v="108.8"/>
    <n v="0"/>
    <n v="108.8"/>
  </r>
  <r>
    <s v="COLGATE 3800 DEB."/>
    <s v="Colgate-Palmolive Nederland BV"/>
    <s v="101t"/>
    <n v="0"/>
    <n v="101030168968"/>
    <n v="930"/>
    <s v="Inv Booked"/>
    <s v="2480023739"/>
    <s v="Verkoop"/>
    <n v="200"/>
    <s v="Transport drops"/>
    <s v="9 - verwerkt"/>
    <n v="0"/>
    <m/>
    <d v="2023-06-08T00:00:00"/>
    <m/>
    <m/>
    <m/>
    <m/>
    <m/>
    <s v="EUR"/>
    <n v="54.4"/>
    <s v="EUR"/>
    <n v="54.4"/>
    <s v="EUR"/>
    <n v="54.4"/>
    <n v="54.4"/>
    <n v="0"/>
    <s v="N"/>
    <n v="1223000608"/>
    <d v="2023-07-13T00:00:00"/>
    <m/>
    <d v="2023-06-08T00:00:00"/>
    <s v="00:00"/>
    <s v="23:59"/>
    <d v="2023-06-08T00:00:00"/>
    <s v="08:00"/>
    <s v="16:00"/>
    <n v="0"/>
    <s v="ce"/>
    <n v="2"/>
    <n v="0.8"/>
    <n v="0"/>
    <s v="Kuehne+Nagel Tiel 3 Standpl"/>
    <s v="De Diepert 5"/>
    <s v="Tiel"/>
    <s v="4004 MA"/>
    <s v="NL"/>
    <x v="57"/>
    <s v="Rijkstraatweg 64-23"/>
    <x v="6"/>
    <s v="4191SG"/>
    <s v="NL"/>
    <s v="2480023739"/>
    <s v="0116257_005"/>
    <s v="31V"/>
    <s v="NL001131849B01"/>
    <n v="2"/>
    <n v="0"/>
    <n v="54.4"/>
    <s v="N"/>
    <m/>
    <n v="36744"/>
    <d v="2023-06-08T00:00:00"/>
    <s v="10:50:00"/>
    <n v="0"/>
    <x v="3"/>
    <x v="22"/>
    <n v="6"/>
    <x v="6"/>
    <n v="1"/>
    <n v="0.8"/>
    <x v="6"/>
    <n v="54.4"/>
    <n v="0"/>
    <n v="54.4"/>
  </r>
  <r>
    <s v="COLGATE 3800 DEB."/>
    <s v="Colgate-Palmolive Nederland BV"/>
    <s v="101t"/>
    <n v="101090987213"/>
    <n v="101030168994"/>
    <n v="930"/>
    <s v="Inv Booked"/>
    <s v="2480023770 REFUSED"/>
    <s v="Verkoop"/>
    <n v="170"/>
    <s v="Transport drops zone"/>
    <s v="9 - verwerkt"/>
    <n v="0"/>
    <m/>
    <d v="2023-06-08T00:00:00"/>
    <s v="DROP"/>
    <s v="0001010909872130116385_002"/>
    <m/>
    <m/>
    <m/>
    <s v="EUR"/>
    <n v="65.91"/>
    <s v="EUR"/>
    <n v="65.91"/>
    <s v="EUR"/>
    <n v="65.91"/>
    <n v="65.91"/>
    <n v="0"/>
    <s v="N"/>
    <n v="1223000608"/>
    <d v="2023-07-13T00:00:00"/>
    <m/>
    <d v="2023-06-08T00:00:00"/>
    <s v="00:00"/>
    <s v="23:59"/>
    <d v="2023-06-08T00:00:00"/>
    <s v="10:45"/>
    <s v="11:45"/>
    <n v="5.6"/>
    <s v="ce"/>
    <n v="2629"/>
    <n v="5.6"/>
    <n v="3"/>
    <s v="Kuehne+Nagel Tiel 3 Standpl"/>
    <s v="De Diepert 5"/>
    <s v="Tiel"/>
    <s v="4004 MA"/>
    <s v="NL"/>
    <x v="79"/>
    <s v="Keltenweg 30"/>
    <x v="58"/>
    <s v="5342 LP"/>
    <s v="NL"/>
    <s v="2480023770 REFUSED"/>
    <s v="0116385_002"/>
    <s v="31V"/>
    <s v="NL001131849B01"/>
    <n v="2"/>
    <n v="0"/>
    <n v="65.91"/>
    <s v="N"/>
    <s v="Peter Appel Transport B.V."/>
    <n v="36622"/>
    <d v="2023-06-08T00:00:00"/>
    <s v="11:34:00"/>
    <n v="0"/>
    <x v="3"/>
    <x v="22"/>
    <n v="6"/>
    <x v="42"/>
    <n v="1"/>
    <n v="9.6"/>
    <x v="3"/>
    <n v="112.99"/>
    <n v="0"/>
    <n v="112.99"/>
  </r>
  <r>
    <s v="COLGATE 3800 DEB."/>
    <s v="Colgate-Palmolive Nederland BV"/>
    <s v="101t"/>
    <n v="101090987624"/>
    <n v="101030168995"/>
    <n v="930"/>
    <s v="Inv Booked"/>
    <s v="0240125399"/>
    <s v="Verkoop"/>
    <n v="170"/>
    <s v="Transport drops zone"/>
    <s v="9 - verwerkt"/>
    <n v="0"/>
    <m/>
    <d v="2023-06-08T00:00:00"/>
    <s v="DROP"/>
    <s v="0001010909876240116661_002"/>
    <m/>
    <m/>
    <m/>
    <s v="EUR"/>
    <n v="86.94"/>
    <s v="EUR"/>
    <n v="86.94"/>
    <s v="EUR"/>
    <n v="86.94"/>
    <n v="86.94"/>
    <n v="0"/>
    <s v="N"/>
    <n v="1223000608"/>
    <d v="2023-07-13T00:00:00"/>
    <m/>
    <d v="2023-06-08T00:00:00"/>
    <s v="00:00"/>
    <s v="23:59"/>
    <d v="2023-06-08T00:00:00"/>
    <s v="15:00"/>
    <s v="16:00"/>
    <n v="10.4"/>
    <s v="ce"/>
    <n v="9400"/>
    <n v="10.4"/>
    <n v="15"/>
    <s v="Kuehne+Nagel Tiel 3 Standpl"/>
    <s v="De Diepert 5"/>
    <s v="Tiel"/>
    <s v="4004 MA"/>
    <s v="NL"/>
    <x v="39"/>
    <s v="RANDWEG 2"/>
    <x v="6"/>
    <s v="4191 NN"/>
    <s v="NL"/>
    <s v="0240125399"/>
    <s v="0116661_002"/>
    <s v="31V"/>
    <s v="NL001131849B01"/>
    <n v="2"/>
    <n v="0"/>
    <n v="86.94"/>
    <s v="N"/>
    <s v="Peter Appel Transport B.V."/>
    <n v="36622"/>
    <d v="2023-06-08T00:00:00"/>
    <s v="15:39:00"/>
    <n v="0"/>
    <x v="3"/>
    <x v="22"/>
    <n v="6"/>
    <x v="6"/>
    <n v="1"/>
    <n v="10.4"/>
    <x v="2"/>
    <n v="86.94"/>
    <n v="0"/>
    <n v="86.94"/>
  </r>
  <r>
    <s v="COLGATE 3800 DEB."/>
    <s v="Colgate-Palmolive Nederland BV"/>
    <s v="101t"/>
    <n v="101090987488"/>
    <n v="101030169069"/>
    <n v="980"/>
    <s v="Cancel No In"/>
    <s v="2480020908"/>
    <s v="Verkoop"/>
    <n v="170"/>
    <s v="Transport drops zone"/>
    <s v="0 - ingevoerd"/>
    <n v="0"/>
    <m/>
    <d v="2023-06-08T00:00:00"/>
    <s v="DROP"/>
    <s v="0001010909874880116654_002"/>
    <n v="247.61"/>
    <n v="15.2"/>
    <m/>
    <s v="EUR"/>
    <n v="247.61"/>
    <s v="EUR"/>
    <n v="0"/>
    <s v="EUR"/>
    <n v="247.61"/>
    <n v="0"/>
    <n v="-247.61"/>
    <s v="N"/>
    <m/>
    <m/>
    <m/>
    <d v="2023-06-08T00:00:00"/>
    <s v="00:00"/>
    <s v="23:59"/>
    <d v="2023-06-08T00:00:00"/>
    <s v="11:00"/>
    <s v="11:00"/>
    <n v="15.2"/>
    <s v="ce"/>
    <n v="13622"/>
    <n v="15.2"/>
    <n v="29"/>
    <s v="Kuehne+Nagel Tiel 3 Standpl"/>
    <s v="De Diepert 5"/>
    <s v="Tiel"/>
    <s v="4004 MA"/>
    <s v="NL"/>
    <x v="1"/>
    <s v="Fahrenheitweg 1"/>
    <x v="1"/>
    <s v="6101WR"/>
    <s v="NL"/>
    <s v="2480020908"/>
    <s v="0116654_002"/>
    <m/>
    <s v="NL001131849B01"/>
    <n v="2"/>
    <n v="0"/>
    <n v="0"/>
    <s v="N"/>
    <s v="Peter Appel Transport B.V."/>
    <n v="36622"/>
    <d v="2023-06-08T00:00:00"/>
    <s v="11:11:00"/>
    <n v="0"/>
    <x v="3"/>
    <x v="22"/>
    <n v="6"/>
    <x v="1"/>
    <n v="1"/>
    <n v="15.2"/>
    <x v="1"/>
    <n v="247.61"/>
    <n v="0"/>
    <n v="247.61"/>
  </r>
  <r>
    <s v="COLGATE 3800 DEB."/>
    <s v="Colgate-Palmolive Nederland BV"/>
    <s v="101t"/>
    <n v="101090987084"/>
    <n v="101030169074"/>
    <n v="930"/>
    <s v="Inv Booked"/>
    <s v="2480021802"/>
    <s v="Verkoop"/>
    <n v="170"/>
    <s v="Transport drops zone"/>
    <s v="9 - verwerkt"/>
    <n v="0"/>
    <m/>
    <d v="2023-06-08T00:00:00"/>
    <s v="DROP"/>
    <s v="0001010909870840116371_002"/>
    <m/>
    <m/>
    <m/>
    <s v="EUR"/>
    <n v="317.52"/>
    <s v="EUR"/>
    <n v="317.52"/>
    <s v="EUR"/>
    <n v="317.52"/>
    <n v="317.52"/>
    <n v="0"/>
    <s v="N"/>
    <n v="1223000608"/>
    <d v="2023-07-13T00:00:00"/>
    <m/>
    <d v="2023-06-08T00:00:00"/>
    <s v="00:00"/>
    <s v="23:59"/>
    <d v="2023-06-08T00:00:00"/>
    <s v="07:00"/>
    <s v="07:00"/>
    <n v="24"/>
    <s v="ce"/>
    <n v="20582"/>
    <n v="24"/>
    <n v="42"/>
    <s v="Kuehne+Nagel Tiel 3 Standpl"/>
    <s v="De Diepert 5"/>
    <s v="Tiel"/>
    <s v="4004 MA"/>
    <s v="NL"/>
    <x v="1"/>
    <s v="Fahrenheitweg 1"/>
    <x v="1"/>
    <s v="6101WR"/>
    <s v="NL"/>
    <s v="2480021802"/>
    <s v="0116371_002"/>
    <s v="31V"/>
    <s v="NL001131849B01"/>
    <n v="2"/>
    <n v="0"/>
    <n v="317.52"/>
    <s v="N"/>
    <s v="Peter Appel Transport B.V."/>
    <n v="36622"/>
    <d v="2023-06-08T00:00:00"/>
    <s v="08:03:00"/>
    <n v="0"/>
    <x v="3"/>
    <x v="22"/>
    <n v="6"/>
    <x v="1"/>
    <n v="1"/>
    <n v="24"/>
    <x v="1"/>
    <n v="317.52"/>
    <n v="0"/>
    <n v="317.52"/>
  </r>
  <r>
    <s v="COLGATE 3800 DEB."/>
    <s v="Colgate-Palmolive Nederland BV"/>
    <s v="101t"/>
    <n v="101090987367"/>
    <n v="101030169075"/>
    <n v="930"/>
    <s v="Inv Booked"/>
    <s v="2480020914"/>
    <s v="Verkoop"/>
    <n v="170"/>
    <s v="Transport drops zone"/>
    <s v="9 - verwerkt"/>
    <n v="0"/>
    <m/>
    <d v="2023-06-08T00:00:00"/>
    <s v="DROP"/>
    <s v="0001010909873670116548_002"/>
    <m/>
    <m/>
    <m/>
    <s v="EUR"/>
    <n v="28.86"/>
    <s v="EUR"/>
    <n v="28.86"/>
    <s v="EUR"/>
    <n v="28.86"/>
    <n v="28.86"/>
    <n v="0"/>
    <s v="N"/>
    <n v="1223000608"/>
    <d v="2023-07-13T00:00:00"/>
    <m/>
    <d v="2023-06-08T00:00:00"/>
    <s v="00:00"/>
    <s v="23:59"/>
    <d v="2023-06-08T00:00:00"/>
    <s v="13:00"/>
    <s v="21:30"/>
    <n v="0.8"/>
    <s v="ce"/>
    <n v="297"/>
    <n v="0.8"/>
    <n v="0"/>
    <s v="Kuehne+Nagel Tiel 3 Standpl"/>
    <s v="De Diepert 5"/>
    <s v="Tiel"/>
    <s v="4004 MA"/>
    <s v="NL"/>
    <x v="4"/>
    <s v="Watergoorweg 81"/>
    <x v="5"/>
    <s v="3861MA"/>
    <s v="NL"/>
    <s v="2480020914"/>
    <s v="0116548_002"/>
    <s v="31V"/>
    <s v="NL001131849B01"/>
    <n v="2"/>
    <n v="0"/>
    <n v="28.86"/>
    <s v="N"/>
    <s v="Peter Appel Transport B.V."/>
    <n v="36622"/>
    <d v="2023-06-08T00:00:00"/>
    <s v="17:17:00"/>
    <n v="0"/>
    <x v="3"/>
    <x v="22"/>
    <n v="6"/>
    <x v="5"/>
    <n v="1"/>
    <n v="0.8"/>
    <x v="3"/>
    <n v="28.86"/>
    <n v="0"/>
    <n v="28.86"/>
  </r>
  <r>
    <s v="COLGATE 3800 DEB."/>
    <s v="Colgate-Palmolive Nederland BV"/>
    <s v="101t"/>
    <n v="101090987206"/>
    <n v="101030168983"/>
    <n v="930"/>
    <s v="Inv Booked"/>
    <s v="2480023751"/>
    <s v="Verkoop"/>
    <n v="170"/>
    <s v="Transport drops zone"/>
    <s v="9 - verwerkt"/>
    <n v="0"/>
    <m/>
    <d v="2023-06-08T00:00:00"/>
    <s v="DROP"/>
    <s v="0001010909872060116377_002"/>
    <m/>
    <m/>
    <m/>
    <s v="EUR"/>
    <n v="231.84"/>
    <s v="EUR"/>
    <n v="231.84"/>
    <s v="EUR"/>
    <n v="231.84"/>
    <n v="231.84"/>
    <n v="0"/>
    <s v="N"/>
    <n v="1223000608"/>
    <d v="2023-07-13T00:00:00"/>
    <m/>
    <d v="2023-06-08T00:00:00"/>
    <s v="00:00"/>
    <s v="23:59"/>
    <d v="2023-06-08T00:00:00"/>
    <s v="11:00"/>
    <s v="11:00"/>
    <n v="9.6"/>
    <s v="ce"/>
    <n v="9254"/>
    <n v="9.6"/>
    <n v="18"/>
    <s v="Kuehne+Nagel Tiel 3 Standpl"/>
    <s v="De Diepert 5"/>
    <s v="Tiel"/>
    <s v="4004 MA"/>
    <s v="NL"/>
    <x v="0"/>
    <s v="Henri Fordlaan 6"/>
    <x v="0"/>
    <s v="9615TK"/>
    <s v="NL"/>
    <s v="2480023751"/>
    <s v="0116377_002"/>
    <s v="31V"/>
    <s v="NL001131849B01"/>
    <n v="2"/>
    <n v="0"/>
    <n v="231.84"/>
    <s v="N"/>
    <s v="Peter Appel Transport B.V."/>
    <n v="36622"/>
    <d v="2023-06-08T00:00:00"/>
    <s v="10:31:00"/>
    <n v="0"/>
    <x v="3"/>
    <x v="22"/>
    <n v="6"/>
    <x v="0"/>
    <n v="1"/>
    <n v="9.6"/>
    <x v="0"/>
    <n v="231.84"/>
    <n v="0"/>
    <n v="231.84"/>
  </r>
  <r>
    <s v="COLGATE 3800 DEB."/>
    <s v="Colgate-Palmolive Nederland BV"/>
    <s v="101t"/>
    <n v="101090987609"/>
    <n v="101030168979"/>
    <n v="930"/>
    <s v="Inv Booked"/>
    <s v="2480023762"/>
    <s v="Verkoop"/>
    <n v="170"/>
    <s v="Transport drops zone"/>
    <s v="9 - verwerkt"/>
    <n v="0"/>
    <m/>
    <d v="2023-06-08T00:00:00"/>
    <s v="DROP"/>
    <s v="0001010909876090116655_002"/>
    <m/>
    <m/>
    <m/>
    <s v="EUR"/>
    <n v="97.73"/>
    <s v="EUR"/>
    <n v="97.73"/>
    <s v="EUR"/>
    <n v="97.73"/>
    <n v="97.73"/>
    <n v="0"/>
    <s v="N"/>
    <n v="1223000608"/>
    <d v="2023-07-13T00:00:00"/>
    <m/>
    <d v="2023-06-08T00:00:00"/>
    <s v="00:00"/>
    <s v="23:59"/>
    <d v="2023-06-08T00:00:00"/>
    <s v="08:00"/>
    <s v="12:00"/>
    <n v="4.8"/>
    <s v="ce"/>
    <n v="4726"/>
    <n v="4.8"/>
    <n v="8"/>
    <s v="Kuehne+Nagel Tiel 3 Standpl"/>
    <s v="De Diepert 5"/>
    <s v="Tiel"/>
    <s v="4004 MA"/>
    <s v="NL"/>
    <x v="21"/>
    <s v="Bloemakkers 4"/>
    <x v="22"/>
    <s v="9461GX"/>
    <s v="NL"/>
    <s v="2480023762"/>
    <s v="0116655_002"/>
    <s v="31V"/>
    <s v="NL001131849B01"/>
    <n v="2"/>
    <n v="0"/>
    <n v="97.73"/>
    <s v="N"/>
    <s v="Peter Appel Transport B.V."/>
    <n v="36622"/>
    <d v="2023-06-08T00:00:00"/>
    <s v="12:54:00"/>
    <n v="0"/>
    <x v="3"/>
    <x v="22"/>
    <n v="6"/>
    <x v="20"/>
    <n v="0"/>
    <s v=""/>
    <x v="3"/>
    <s v=""/>
    <n v="0"/>
    <s v=""/>
  </r>
  <r>
    <s v="COLGATE 3800 DEB."/>
    <s v="Colgate-Palmolive Nederland BV"/>
    <s v="101t"/>
    <n v="101090987610"/>
    <n v="101030168981"/>
    <n v="930"/>
    <s v="Inv Booked"/>
    <s v="2480023765"/>
    <s v="Verkoop"/>
    <n v="170"/>
    <s v="Transport drops zone"/>
    <s v="9 - verwerkt"/>
    <n v="0"/>
    <m/>
    <d v="2023-06-08T00:00:00"/>
    <s v="DROP"/>
    <s v="0001010909876100116649_002"/>
    <m/>
    <m/>
    <m/>
    <s v="EUR"/>
    <n v="28.84"/>
    <s v="EUR"/>
    <n v="28.84"/>
    <s v="EUR"/>
    <n v="28.84"/>
    <n v="28.84"/>
    <n v="0"/>
    <s v="N"/>
    <n v="1223000608"/>
    <d v="2023-07-13T00:00:00"/>
    <m/>
    <d v="2023-06-08T00:00:00"/>
    <s v="00:00"/>
    <s v="23:59"/>
    <d v="2023-06-08T00:00:00"/>
    <s v="06:00"/>
    <s v="18:00"/>
    <n v="0.8"/>
    <s v="ce"/>
    <n v="393"/>
    <n v="0.8"/>
    <n v="0"/>
    <s v="Kuehne+Nagel Tiel 3 Standpl"/>
    <s v="De Diepert 5"/>
    <s v="Tiel"/>
    <s v="4004 MA"/>
    <s v="NL"/>
    <x v="2"/>
    <s v="Laan van Ruyven 1"/>
    <x v="11"/>
    <s v="2645EE"/>
    <s v="NL"/>
    <s v="2480023765"/>
    <s v="0116649_002"/>
    <s v="31V"/>
    <s v="NL001131849B01"/>
    <n v="2"/>
    <n v="0"/>
    <n v="28.84"/>
    <s v="N"/>
    <s v="Peter Appel Transport B.V."/>
    <n v="36622"/>
    <d v="2023-06-08T00:00:00"/>
    <s v="07:49:00"/>
    <n v="0"/>
    <x v="3"/>
    <x v="22"/>
    <n v="6"/>
    <x v="4"/>
    <n v="1"/>
    <n v="0.8"/>
    <x v="2"/>
    <n v="28.84"/>
    <n v="0"/>
    <n v="28.84"/>
  </r>
  <r>
    <s v="COLGATE 3800 DEB."/>
    <s v="Colgate-Palmolive Nederland BV"/>
    <s v="101t"/>
    <n v="101090987205"/>
    <n v="101030168982"/>
    <n v="930"/>
    <s v="Inv Booked"/>
    <s v="2480023768"/>
    <s v="Verkoop"/>
    <n v="170"/>
    <s v="Transport drops zone"/>
    <s v="9 - verwerkt"/>
    <n v="0"/>
    <m/>
    <d v="2023-06-08T00:00:00"/>
    <s v="DROP"/>
    <s v="0001010909872050116375_002"/>
    <m/>
    <m/>
    <m/>
    <s v="EUR"/>
    <n v="33.200000000000003"/>
    <s v="EUR"/>
    <n v="33.200000000000003"/>
    <s v="EUR"/>
    <n v="33.200000000000003"/>
    <n v="33.200000000000003"/>
    <n v="0"/>
    <s v="N"/>
    <n v="1223000608"/>
    <d v="2023-07-13T00:00:00"/>
    <m/>
    <d v="2023-06-08T00:00:00"/>
    <s v="00:00"/>
    <s v="23:59"/>
    <d v="2023-06-08T00:00:00"/>
    <s v="07:30"/>
    <s v="08:30"/>
    <n v="1.6"/>
    <s v="ce"/>
    <n v="1570"/>
    <n v="1.6"/>
    <n v="3"/>
    <s v="Kuehne+Nagel Tiel 3 Standpl"/>
    <s v="De Diepert 5"/>
    <s v="Tiel"/>
    <s v="4004 MA"/>
    <s v="NL"/>
    <x v="32"/>
    <s v="Afrikastraat 10"/>
    <x v="34"/>
    <s v="6014CG"/>
    <s v="NL"/>
    <s v="2480023768"/>
    <s v="0116375_002"/>
    <s v="31V"/>
    <s v="NL001131849B01"/>
    <n v="2"/>
    <n v="0"/>
    <n v="33.200000000000003"/>
    <s v="N"/>
    <s v="Peter Appel Transport B.V."/>
    <n v="36622"/>
    <d v="2023-06-08T00:00:00"/>
    <s v="08:20:00"/>
    <n v="0"/>
    <x v="3"/>
    <x v="22"/>
    <n v="6"/>
    <x v="23"/>
    <n v="1"/>
    <n v="4.8000000000000007"/>
    <x v="3"/>
    <n v="99.600000000000009"/>
    <n v="0"/>
    <n v="99.600000000000009"/>
  </r>
  <r>
    <s v="COLGATE 3800 DEB."/>
    <s v="Colgate-Palmolive Nederland BV"/>
    <s v="101t"/>
    <n v="101090987606"/>
    <n v="101030168984"/>
    <n v="930"/>
    <s v="Inv Booked"/>
    <s v="2480023756"/>
    <s v="Verkoop"/>
    <n v="170"/>
    <s v="Transport drops zone"/>
    <s v="9 - verwerkt"/>
    <n v="0"/>
    <m/>
    <d v="2023-06-08T00:00:00"/>
    <s v="DROP"/>
    <s v="0001010909876060116651_002"/>
    <m/>
    <m/>
    <m/>
    <s v="EUR"/>
    <n v="247.61"/>
    <s v="EUR"/>
    <n v="247.61"/>
    <s v="EUR"/>
    <n v="247.61"/>
    <n v="247.61"/>
    <n v="0"/>
    <s v="N"/>
    <n v="1223000608"/>
    <d v="2023-07-13T00:00:00"/>
    <m/>
    <d v="2023-06-08T00:00:00"/>
    <s v="00:00"/>
    <s v="23:59"/>
    <d v="2023-06-08T00:00:00"/>
    <s v="08:00"/>
    <s v="08:00"/>
    <n v="15.2"/>
    <s v="ce"/>
    <n v="16192"/>
    <n v="15.2"/>
    <n v="27"/>
    <s v="Kuehne+Nagel Tiel 3 Standpl"/>
    <s v="De Diepert 5"/>
    <s v="Tiel"/>
    <s v="4004 MA"/>
    <s v="NL"/>
    <x v="1"/>
    <s v="Fahrenheitweg 1"/>
    <x v="1"/>
    <s v="6101WR"/>
    <s v="NL"/>
    <s v="2480023756"/>
    <s v="0116651_002"/>
    <s v="31V"/>
    <s v="NL001131849B01"/>
    <n v="2"/>
    <n v="0"/>
    <n v="247.61"/>
    <s v="N"/>
    <s v="Peter Appel Transport B.V."/>
    <n v="36622"/>
    <d v="2023-06-08T00:00:00"/>
    <s v="09:54:00"/>
    <n v="22"/>
    <x v="3"/>
    <x v="22"/>
    <n v="6"/>
    <x v="1"/>
    <n v="1"/>
    <n v="15.2"/>
    <x v="1"/>
    <n v="247.61"/>
    <n v="0"/>
    <n v="247.61"/>
  </r>
  <r>
    <s v="COLGATE 3800 DEB."/>
    <s v="Colgate-Palmolive Nederland BV"/>
    <s v="101t"/>
    <n v="101090987213"/>
    <n v="101030168985"/>
    <n v="930"/>
    <s v="Inv Booked"/>
    <s v="2480023755 REFUSED"/>
    <s v="Verkoop"/>
    <n v="170"/>
    <s v="Transport drops zone"/>
    <s v="9 - verwerkt"/>
    <n v="0"/>
    <m/>
    <d v="2023-06-08T00:00:00"/>
    <s v="DROP"/>
    <s v="0001010909872130116385_002"/>
    <m/>
    <m/>
    <m/>
    <s v="EUR"/>
    <n v="47.08"/>
    <s v="EUR"/>
    <n v="47.08"/>
    <s v="EUR"/>
    <n v="47.08"/>
    <n v="47.08"/>
    <n v="0"/>
    <s v="N"/>
    <n v="1223000608"/>
    <d v="2023-07-13T00:00:00"/>
    <m/>
    <d v="2023-06-08T00:00:00"/>
    <s v="00:00"/>
    <s v="23:59"/>
    <d v="2023-06-08T00:00:00"/>
    <s v="10:45"/>
    <s v="11:45"/>
    <n v="4"/>
    <s v="ce"/>
    <n v="1899"/>
    <n v="4"/>
    <n v="1"/>
    <s v="Kuehne+Nagel Tiel 3 Standpl"/>
    <s v="De Diepert 5"/>
    <s v="Tiel"/>
    <s v="4004 MA"/>
    <s v="NL"/>
    <x v="79"/>
    <s v="Keltenweg 30"/>
    <x v="58"/>
    <s v="5342 LP"/>
    <s v="NL"/>
    <s v="2480023755 REFUSED"/>
    <s v="0116385_002"/>
    <s v="31V"/>
    <s v="NL001131849B01"/>
    <n v="2"/>
    <n v="0"/>
    <n v="47.08"/>
    <s v="N"/>
    <s v="Peter Appel Transport B.V."/>
    <n v="36622"/>
    <d v="2023-06-08T00:00:00"/>
    <s v="11:34:00"/>
    <n v="0"/>
    <x v="3"/>
    <x v="22"/>
    <n v="6"/>
    <x v="42"/>
    <n v="0"/>
    <s v=""/>
    <x v="3"/>
    <s v=""/>
    <n v="0"/>
    <s v=""/>
  </r>
  <r>
    <s v="COLGATE 3800 DEB."/>
    <s v="Colgate-Palmolive Nederland BV"/>
    <s v="101t"/>
    <n v="101090986983"/>
    <n v="101030168986"/>
    <n v="930"/>
    <s v="Inv Booked"/>
    <s v="2480023760"/>
    <s v="Verkoop"/>
    <n v="200"/>
    <s v="Transport drops"/>
    <s v="9 - verwerkt"/>
    <n v="0"/>
    <m/>
    <d v="2023-06-08T00:00:00"/>
    <s v="DROP"/>
    <s v="0001010909869830116257_008"/>
    <m/>
    <m/>
    <m/>
    <s v="EUR"/>
    <n v="54.4"/>
    <s v="EUR"/>
    <n v="54.4"/>
    <s v="EUR"/>
    <n v="54.4"/>
    <n v="54.4"/>
    <n v="0"/>
    <s v="N"/>
    <n v="1223000608"/>
    <d v="2023-07-13T00:00:00"/>
    <m/>
    <d v="2023-06-08T00:00:00"/>
    <s v="00:00"/>
    <s v="23:59"/>
    <d v="2023-06-08T00:00:00"/>
    <s v="07:00"/>
    <s v="12:00"/>
    <n v="0.8"/>
    <s v="ce"/>
    <n v="18"/>
    <n v="0.8"/>
    <n v="0"/>
    <s v="Kuehne+Nagel Tiel 3 Standpl"/>
    <s v="De Diepert 5"/>
    <s v="Tiel"/>
    <s v="4004 MA"/>
    <s v="NL"/>
    <x v="26"/>
    <s v="Park Forum 1129"/>
    <x v="29"/>
    <s v="5657 HK"/>
    <s v="NL"/>
    <s v="2480023760"/>
    <s v="0116257_008"/>
    <s v="31V"/>
    <s v="NL001131849B01"/>
    <n v="2"/>
    <n v="0"/>
    <n v="54.4"/>
    <s v="N"/>
    <s v="Peter Appel Transport B.V."/>
    <n v="36744"/>
    <d v="2023-06-08T00:00:00"/>
    <s v="08:48:00"/>
    <n v="0"/>
    <x v="3"/>
    <x v="22"/>
    <n v="6"/>
    <x v="25"/>
    <n v="0"/>
    <s v=""/>
    <x v="6"/>
    <s v=""/>
    <n v="0"/>
    <s v=""/>
  </r>
  <r>
    <s v="COLGATE 3800 DEB."/>
    <s v="Colgate-Palmolive Nederland BV"/>
    <s v="101t"/>
    <n v="101090987213"/>
    <n v="101030168987"/>
    <n v="930"/>
    <s v="Inv Booked"/>
    <s v="2480023759 REFUSED"/>
    <s v="Verkoop"/>
    <n v="170"/>
    <s v="Transport drops zone"/>
    <s v="9 - verwerkt"/>
    <n v="0"/>
    <m/>
    <d v="2023-06-08T00:00:00"/>
    <s v="DROP"/>
    <s v="0001010909872130116385_003"/>
    <m/>
    <m/>
    <m/>
    <s v="EUR"/>
    <n v="11.19"/>
    <s v="EUR"/>
    <n v="11.19"/>
    <s v="EUR"/>
    <n v="11.19"/>
    <n v="11.19"/>
    <n v="0"/>
    <s v="N"/>
    <n v="1223000608"/>
    <d v="2023-07-13T00:00:00"/>
    <m/>
    <d v="2023-06-08T00:00:00"/>
    <s v="00:00"/>
    <s v="23:59"/>
    <d v="2023-06-08T00:00:00"/>
    <s v="08:00"/>
    <s v="16:00"/>
    <n v="0.8"/>
    <s v="ce"/>
    <n v="213"/>
    <n v="0.8"/>
    <n v="0"/>
    <s v="Kuehne+Nagel Tiel 3 Standpl"/>
    <s v="De Diepert 5"/>
    <s v="Tiel"/>
    <s v="4004 MA"/>
    <s v="NL"/>
    <x v="40"/>
    <s v="Doornhoek 4050"/>
    <x v="20"/>
    <s v="5465TD"/>
    <s v="NL"/>
    <s v="2480023759 REFUSED"/>
    <s v="0116385_003"/>
    <s v="31V"/>
    <s v="NL001131849B01"/>
    <n v="2"/>
    <n v="0"/>
    <n v="11.19"/>
    <s v="N"/>
    <s v="Peter Appel Transport B.V."/>
    <n v="36622"/>
    <d v="2023-06-08T00:00:00"/>
    <s v="12:24:00"/>
    <n v="0"/>
    <x v="3"/>
    <x v="22"/>
    <n v="6"/>
    <x v="18"/>
    <n v="1"/>
    <n v="4.8"/>
    <x v="3"/>
    <n v="67.150000000000006"/>
    <n v="0"/>
    <n v="67.150000000000006"/>
  </r>
  <r>
    <s v="COLGATE 3800 DEB."/>
    <s v="Colgate-Palmolive Nederland BV"/>
    <s v="101t"/>
    <n v="101090987259"/>
    <n v="101030168988"/>
    <n v="930"/>
    <s v="Inv Booked"/>
    <s v="2480023754"/>
    <s v="Verkoop"/>
    <n v="170"/>
    <s v="Transport drops zone"/>
    <s v="9 - verwerkt"/>
    <n v="0"/>
    <m/>
    <d v="2023-06-08T00:00:00"/>
    <s v="DROP"/>
    <s v="0001010909872590116435_007"/>
    <m/>
    <m/>
    <m/>
    <s v="EUR"/>
    <n v="28.67"/>
    <s v="EUR"/>
    <n v="28.67"/>
    <s v="EUR"/>
    <n v="28.67"/>
    <n v="28.67"/>
    <n v="0"/>
    <s v="N"/>
    <n v="1223000608"/>
    <d v="2023-07-13T00:00:00"/>
    <m/>
    <d v="2023-06-08T00:00:00"/>
    <s v="00:00"/>
    <s v="23:59"/>
    <d v="2023-06-08T00:00:00"/>
    <s v="09:00"/>
    <s v="12:00"/>
    <n v="0.8"/>
    <s v="ce"/>
    <n v="89"/>
    <n v="0.8"/>
    <n v="0"/>
    <s v="Kuehne+Nagel Tiel 3 Standpl"/>
    <s v="De Diepert 5"/>
    <s v="Tiel"/>
    <s v="4004 MA"/>
    <s v="NL"/>
    <x v="52"/>
    <s v="Leeuwenveldseweg 3F"/>
    <x v="43"/>
    <s v="1382 LV"/>
    <s v="NL"/>
    <s v="2480023754"/>
    <s v="0116435_007"/>
    <s v="31V"/>
    <s v="NL001131849B01"/>
    <n v="2"/>
    <n v="0"/>
    <n v="28.67"/>
    <s v="N"/>
    <s v="Peter Appel Transport B.V."/>
    <n v="36622"/>
    <d v="2023-06-08T00:00:00"/>
    <s v="10:13:00"/>
    <n v="0"/>
    <x v="3"/>
    <x v="22"/>
    <n v="6"/>
    <x v="13"/>
    <n v="1"/>
    <n v="0.8"/>
    <x v="0"/>
    <n v="28.67"/>
    <n v="0"/>
    <n v="28.67"/>
  </r>
  <r>
    <s v="COLGATE 3800 DEB."/>
    <s v="Colgate-Palmolive Nederland BV"/>
    <s v="101t"/>
    <n v="101090987626"/>
    <n v="101030168990"/>
    <n v="930"/>
    <s v="Inv Booked"/>
    <s v="2480023764"/>
    <s v="Verkoop"/>
    <n v="170"/>
    <s v="Transport drops zone"/>
    <s v="9 - verwerkt"/>
    <n v="0"/>
    <m/>
    <d v="2023-06-08T00:00:00"/>
    <s v="DROP"/>
    <s v="0001010909876260116664_002"/>
    <m/>
    <m/>
    <m/>
    <s v="EUR"/>
    <n v="140.06"/>
    <s v="EUR"/>
    <n v="140.06"/>
    <s v="EUR"/>
    <n v="140.06"/>
    <n v="140.06"/>
    <n v="0"/>
    <s v="N"/>
    <n v="1223000608"/>
    <d v="2023-07-13T00:00:00"/>
    <m/>
    <d v="2023-06-08T00:00:00"/>
    <s v="00:00"/>
    <s v="23:59"/>
    <d v="2023-06-08T00:00:00"/>
    <s v="08:30"/>
    <s v="16:00"/>
    <n v="9.6"/>
    <s v="ce"/>
    <n v="3213"/>
    <n v="9.6"/>
    <n v="12"/>
    <s v="Kuehne+Nagel Tiel 3 Standpl"/>
    <s v="De Diepert 5"/>
    <s v="Tiel"/>
    <s v="4004 MA"/>
    <s v="NL"/>
    <x v="49"/>
    <s v="Oude Berghuizerweg 30"/>
    <x v="31"/>
    <s v="7336 AW"/>
    <s v="NL"/>
    <s v="2480023764"/>
    <s v="0116664_002"/>
    <s v="31V"/>
    <s v="NL001131849B01"/>
    <n v="2"/>
    <n v="0"/>
    <n v="140.06"/>
    <s v="N"/>
    <s v="Peter Appel Transport B.V."/>
    <n v="36622"/>
    <d v="2023-06-08T00:00:00"/>
    <s v="08:50:00"/>
    <n v="0"/>
    <x v="3"/>
    <x v="22"/>
    <n v="6"/>
    <x v="27"/>
    <n v="1"/>
    <n v="9.6"/>
    <x v="0"/>
    <n v="140.06"/>
    <n v="0"/>
    <n v="140.06"/>
  </r>
  <r>
    <s v="COLGATE 3800 DEB."/>
    <s v="Colgate-Palmolive Nederland BV"/>
    <s v="101t"/>
    <n v="0"/>
    <n v="101030168972"/>
    <n v="930"/>
    <s v="Inv Booked"/>
    <s v="2480023738"/>
    <s v="Verkoop"/>
    <n v="200"/>
    <s v="Transport drops"/>
    <s v="9 - verwerkt"/>
    <n v="0"/>
    <m/>
    <d v="2023-06-08T00:00:00"/>
    <m/>
    <m/>
    <m/>
    <m/>
    <m/>
    <s v="EUR"/>
    <n v="54.4"/>
    <s v="EUR"/>
    <n v="54.4"/>
    <s v="EUR"/>
    <n v="54.4"/>
    <n v="54.4"/>
    <n v="0"/>
    <s v="N"/>
    <n v="1223000608"/>
    <d v="2023-07-13T00:00:00"/>
    <m/>
    <d v="2023-06-08T00:00:00"/>
    <s v="00:00"/>
    <s v="23:59"/>
    <d v="2023-06-08T00:00:00"/>
    <s v="08:00"/>
    <s v="16:00"/>
    <n v="0"/>
    <s v="ce"/>
    <n v="10"/>
    <n v="0.8"/>
    <n v="0"/>
    <s v="Kuehne+Nagel Tiel 3 Standpl"/>
    <s v="De Diepert 5"/>
    <s v="Tiel"/>
    <s v="4004 MA"/>
    <s v="NL"/>
    <x v="62"/>
    <s v="Veldweg 5"/>
    <x v="49"/>
    <s v="5061KJ"/>
    <s v="NL"/>
    <s v="2480023738"/>
    <s v="0116257_006"/>
    <s v="31V"/>
    <s v="NL001131849B01"/>
    <n v="2"/>
    <n v="0"/>
    <n v="54.4"/>
    <s v="N"/>
    <m/>
    <n v="36744"/>
    <d v="2023-06-08T00:00:00"/>
    <s v="11:57:00"/>
    <n v="0"/>
    <x v="3"/>
    <x v="22"/>
    <n v="6"/>
    <x v="3"/>
    <n v="1"/>
    <n v="0.8"/>
    <x v="6"/>
    <n v="54.4"/>
    <n v="0"/>
    <n v="54.4"/>
  </r>
  <r>
    <s v="COLGATE 3800 DEB."/>
    <s v="Colgate-Palmolive Nederland BV"/>
    <s v="101t"/>
    <n v="101090987203"/>
    <n v="101030168989"/>
    <n v="930"/>
    <s v="Inv Booked"/>
    <s v="2480023766"/>
    <s v="Verkoop"/>
    <n v="170"/>
    <s v="Transport drops zone"/>
    <s v="9 - verwerkt"/>
    <n v="0"/>
    <m/>
    <d v="2023-06-08T00:00:00"/>
    <s v="DROP"/>
    <s v="0001010909872030116373_002"/>
    <m/>
    <m/>
    <m/>
    <s v="EUR"/>
    <n v="28.49"/>
    <s v="EUR"/>
    <n v="28.49"/>
    <s v="EUR"/>
    <n v="28.49"/>
    <n v="28.49"/>
    <n v="0"/>
    <s v="N"/>
    <n v="1223000608"/>
    <d v="2023-07-13T00:00:00"/>
    <m/>
    <d v="2023-06-08T00:00:00"/>
    <s v="00:00"/>
    <s v="23:59"/>
    <d v="2023-06-08T00:00:00"/>
    <s v="07:00"/>
    <s v="08:00"/>
    <n v="0.8"/>
    <s v="ce"/>
    <n v="393"/>
    <n v="0.8"/>
    <n v="0"/>
    <s v="Kuehne+Nagel Tiel 3 Standpl"/>
    <s v="De Diepert 5"/>
    <s v="Tiel"/>
    <s v="4004 MA"/>
    <s v="NL"/>
    <x v="7"/>
    <s v="HOOFDTOCHT 1"/>
    <x v="7"/>
    <s v="1507 CJ"/>
    <s v="NL"/>
    <s v="2480023766"/>
    <s v="0116373_002"/>
    <s v="31V"/>
    <s v="NL001131849B01"/>
    <n v="2"/>
    <n v="0"/>
    <n v="28.49"/>
    <s v="N"/>
    <s v="Peter Appel Transport B.V."/>
    <n v="36622"/>
    <d v="2023-06-08T00:00:00"/>
    <s v="07:40:00"/>
    <n v="0"/>
    <x v="3"/>
    <x v="22"/>
    <n v="6"/>
    <x v="7"/>
    <n v="1"/>
    <n v="0.8"/>
    <x v="2"/>
    <n v="28.49"/>
    <n v="0"/>
    <n v="28.49"/>
  </r>
  <r>
    <s v="COLGATE 3800 DEB."/>
    <s v="Colgate-Palmolive Nederland BV"/>
    <s v="101t"/>
    <n v="0"/>
    <n v="101030168973"/>
    <n v="930"/>
    <s v="Inv Booked"/>
    <s v="2480023735"/>
    <s v="Verkoop"/>
    <n v="200"/>
    <s v="Transport drops"/>
    <s v="9 - verwerkt"/>
    <n v="0"/>
    <m/>
    <d v="2023-06-08T00:00:00"/>
    <m/>
    <m/>
    <m/>
    <m/>
    <m/>
    <s v="EUR"/>
    <n v="54.4"/>
    <s v="EUR"/>
    <n v="54.4"/>
    <s v="EUR"/>
    <n v="54.4"/>
    <n v="54.4"/>
    <n v="0"/>
    <s v="N"/>
    <n v="1223000608"/>
    <d v="2023-07-13T00:00:00"/>
    <m/>
    <d v="2023-06-08T00:00:00"/>
    <s v="00:00"/>
    <s v="23:59"/>
    <d v="2023-06-08T00:00:00"/>
    <s v="09:00"/>
    <s v="16:00"/>
    <n v="0.8"/>
    <s v="ce"/>
    <n v="10"/>
    <n v="0.8"/>
    <n v="0"/>
    <s v="Kuehne+Nagel Tiel 3 Standpl"/>
    <s v="De Diepert 5"/>
    <s v="Tiel"/>
    <s v="4004 MA"/>
    <s v="NL"/>
    <x v="38"/>
    <s v="Andries Copierhof 2"/>
    <x v="40"/>
    <s v="3059 LM"/>
    <s v="NL"/>
    <s v="2480023735"/>
    <s v="0116257_004"/>
    <s v="31V"/>
    <s v="NL001131849B01"/>
    <n v="2"/>
    <n v="0"/>
    <n v="54.4"/>
    <s v="N"/>
    <m/>
    <n v="36744"/>
    <d v="2023-06-08T00:00:00"/>
    <s v="09:21:00"/>
    <n v="0"/>
    <x v="3"/>
    <x v="22"/>
    <n v="6"/>
    <x v="33"/>
    <n v="1"/>
    <n v="1.6"/>
    <x v="6"/>
    <n v="108.8"/>
    <n v="0"/>
    <n v="108.8"/>
  </r>
  <r>
    <s v="COLGATE 3800 DEB."/>
    <s v="Colgate-Palmolive Nederland BV"/>
    <s v="101t"/>
    <n v="0"/>
    <n v="101030168974"/>
    <n v="930"/>
    <s v="Inv Booked"/>
    <s v="2480023740"/>
    <s v="Verkoop"/>
    <n v="200"/>
    <s v="Transport drops"/>
    <s v="9 - verwerkt"/>
    <n v="0"/>
    <m/>
    <d v="2023-06-08T00:00:00"/>
    <m/>
    <m/>
    <m/>
    <m/>
    <m/>
    <s v="EUR"/>
    <n v="54.4"/>
    <s v="EUR"/>
    <n v="54.4"/>
    <s v="EUR"/>
    <n v="54.4"/>
    <n v="54.4"/>
    <n v="0"/>
    <s v="N"/>
    <n v="1223000608"/>
    <d v="2023-07-13T00:00:00"/>
    <m/>
    <d v="2023-06-08T00:00:00"/>
    <s v="00:00"/>
    <s v="23:59"/>
    <d v="2023-06-08T00:00:00"/>
    <s v="09:00"/>
    <s v="16:00"/>
    <n v="0"/>
    <s v="ce"/>
    <n v="2"/>
    <n v="0.8"/>
    <n v="0"/>
    <s v="Kuehne+Nagel Tiel 3 Standpl"/>
    <s v="De Diepert 5"/>
    <s v="Tiel"/>
    <s v="4004 MA"/>
    <s v="NL"/>
    <x v="38"/>
    <s v="Andries Copierhof 2"/>
    <x v="40"/>
    <s v="3059 LM"/>
    <s v="NL"/>
    <s v="2480023740"/>
    <s v="0116257_004"/>
    <s v="31V"/>
    <s v="NL001131849B01"/>
    <n v="2"/>
    <n v="0"/>
    <n v="54.4"/>
    <s v="N"/>
    <m/>
    <n v="36744"/>
    <d v="2023-06-08T00:00:00"/>
    <s v="09:21:00"/>
    <n v="0"/>
    <x v="3"/>
    <x v="22"/>
    <n v="6"/>
    <x v="33"/>
    <n v="0"/>
    <s v=""/>
    <x v="6"/>
    <s v=""/>
    <n v="0"/>
    <s v=""/>
  </r>
  <r>
    <s v="COLGATE 3800 DEB."/>
    <s v="Colgate-Palmolive Nederland BV"/>
    <s v="101t"/>
    <n v="101090987259"/>
    <n v="101030168975"/>
    <n v="930"/>
    <s v="Inv Booked"/>
    <s v="2480023752"/>
    <s v="Verkoop"/>
    <n v="170"/>
    <s v="Transport drops zone"/>
    <s v="9 - verwerkt"/>
    <n v="0"/>
    <m/>
    <d v="2023-06-08T00:00:00"/>
    <s v="DROP"/>
    <s v="0001010909872590116435_003"/>
    <m/>
    <m/>
    <m/>
    <s v="EUR"/>
    <n v="52.32"/>
    <s v="EUR"/>
    <n v="52.32"/>
    <s v="EUR"/>
    <n v="52.32"/>
    <n v="52.32"/>
    <n v="0"/>
    <s v="N"/>
    <n v="1223000608"/>
    <d v="2023-07-13T00:00:00"/>
    <m/>
    <d v="2023-06-08T00:00:00"/>
    <s v="00:00"/>
    <s v="23:59"/>
    <d v="2023-06-08T00:00:00"/>
    <s v="08:00"/>
    <s v="08:00"/>
    <n v="4"/>
    <s v="ce"/>
    <n v="3901"/>
    <n v="4"/>
    <n v="6"/>
    <s v="Kuehne+Nagel Tiel 3 Standpl"/>
    <s v="De Diepert 5"/>
    <s v="Tiel"/>
    <s v="4004 MA"/>
    <s v="NL"/>
    <x v="14"/>
    <s v="Rood 24"/>
    <x v="17"/>
    <s v="6666LT"/>
    <s v="NL"/>
    <s v="2480023752"/>
    <s v="0116435_003"/>
    <s v="31V"/>
    <s v="NL001131849B01"/>
    <n v="2"/>
    <n v="0"/>
    <n v="52.32"/>
    <s v="N"/>
    <s v="Peter Appel Transport B.V."/>
    <n v="36622"/>
    <d v="2023-06-08T00:00:00"/>
    <s v="08:54:00"/>
    <n v="0"/>
    <x v="3"/>
    <x v="22"/>
    <n v="6"/>
    <x v="15"/>
    <n v="1"/>
    <n v="4"/>
    <x v="5"/>
    <n v="52.32"/>
    <n v="0"/>
    <n v="52.32"/>
  </r>
  <r>
    <s v="COLGATE 3800 DEB."/>
    <s v="Colgate-Palmolive Nederland BV"/>
    <s v="101t"/>
    <n v="101090987205"/>
    <n v="101030168976"/>
    <n v="930"/>
    <s v="Inv Booked"/>
    <s v="2480023753"/>
    <s v="Verkoop"/>
    <n v="170"/>
    <s v="Transport drops zone"/>
    <s v="9 - verwerkt"/>
    <n v="0"/>
    <m/>
    <d v="2023-06-08T00:00:00"/>
    <s v="DROP"/>
    <s v="0001010909872050116375_002"/>
    <m/>
    <m/>
    <m/>
    <s v="EUR"/>
    <n v="66.400000000000006"/>
    <s v="EUR"/>
    <n v="66.400000000000006"/>
    <s v="EUR"/>
    <n v="66.400000000000006"/>
    <n v="66.400000000000006"/>
    <n v="0"/>
    <s v="N"/>
    <n v="1223000608"/>
    <d v="2023-07-13T00:00:00"/>
    <m/>
    <d v="2023-06-08T00:00:00"/>
    <s v="00:00"/>
    <s v="23:59"/>
    <d v="2023-06-08T00:00:00"/>
    <s v="07:30"/>
    <s v="08:30"/>
    <n v="3.2"/>
    <s v="ce"/>
    <n v="1623"/>
    <n v="3.2"/>
    <n v="2"/>
    <s v="Kuehne+Nagel Tiel 3 Standpl"/>
    <s v="De Diepert 5"/>
    <s v="Tiel"/>
    <s v="4004 MA"/>
    <s v="NL"/>
    <x v="32"/>
    <s v="Afrikastraat 10"/>
    <x v="34"/>
    <s v="6014CG"/>
    <s v="NL"/>
    <s v="2480023753"/>
    <s v="0116375_002"/>
    <s v="31V"/>
    <s v="NL001131849B01"/>
    <n v="2"/>
    <n v="0"/>
    <n v="66.400000000000006"/>
    <s v="N"/>
    <s v="Peter Appel Transport B.V."/>
    <n v="36622"/>
    <d v="2023-06-08T00:00:00"/>
    <s v="08:20:00"/>
    <n v="0"/>
    <x v="3"/>
    <x v="22"/>
    <n v="6"/>
    <x v="23"/>
    <n v="0"/>
    <s v=""/>
    <x v="3"/>
    <s v=""/>
    <n v="0"/>
    <s v=""/>
  </r>
  <r>
    <s v="COLGATE 3800 DEB."/>
    <s v="Colgate-Palmolive Nederland BV"/>
    <s v="101t"/>
    <n v="101090987209"/>
    <n v="101030168977"/>
    <n v="930"/>
    <s v="Inv Booked"/>
    <s v="2480023758"/>
    <s v="Verkoop"/>
    <n v="170"/>
    <s v="Transport drops zone"/>
    <s v="9 - verwerkt"/>
    <n v="0"/>
    <m/>
    <d v="2023-06-08T00:00:00"/>
    <s v="DROP"/>
    <s v="0001010909872090116380_003"/>
    <m/>
    <m/>
    <m/>
    <s v="EUR"/>
    <n v="31.57"/>
    <s v="EUR"/>
    <n v="31.57"/>
    <s v="EUR"/>
    <n v="31.57"/>
    <n v="31.57"/>
    <n v="0"/>
    <s v="N"/>
    <n v="1223000608"/>
    <d v="2023-07-13T00:00:00"/>
    <m/>
    <d v="2023-06-08T00:00:00"/>
    <s v="00:00"/>
    <s v="23:59"/>
    <d v="2023-06-08T00:00:00"/>
    <s v="12:00"/>
    <s v="13:00"/>
    <n v="0.8"/>
    <s v="ce"/>
    <n v="344"/>
    <n v="0.8"/>
    <n v="0"/>
    <s v="Kuehne+Nagel Tiel 3 Standpl"/>
    <s v="De Diepert 5"/>
    <s v="Tiel"/>
    <s v="4004 MA"/>
    <s v="NL"/>
    <x v="32"/>
    <s v="Afrikastraat 10"/>
    <x v="34"/>
    <s v="6014CG"/>
    <s v="NL"/>
    <s v="2480023758"/>
    <s v="0116380_003"/>
    <s v="31V"/>
    <s v="NL001131849B01"/>
    <n v="2"/>
    <n v="0"/>
    <n v="31.57"/>
    <s v="N"/>
    <s v="Peter Appel Transport B.V."/>
    <n v="36622"/>
    <d v="2023-06-08T00:00:00"/>
    <s v="11:25:00"/>
    <n v="0"/>
    <x v="3"/>
    <x v="22"/>
    <n v="6"/>
    <x v="23"/>
    <n v="1"/>
    <n v="0.8"/>
    <x v="3"/>
    <n v="31.57"/>
    <n v="0"/>
    <n v="31.57"/>
  </r>
  <r>
    <s v="COLGATE 3800 DEB."/>
    <s v="Colgate-Palmolive Nederland BV"/>
    <s v="101t"/>
    <n v="101090987213"/>
    <n v="101030168978"/>
    <n v="930"/>
    <s v="Inv Booked"/>
    <s v="2480023757 REFUSED"/>
    <s v="Verkoop"/>
    <n v="170"/>
    <s v="Transport drops zone"/>
    <s v="9 - verwerkt"/>
    <n v="0"/>
    <m/>
    <d v="2023-06-08T00:00:00"/>
    <s v="DROP"/>
    <s v="0001010909872130116385_003"/>
    <m/>
    <m/>
    <m/>
    <s v="EUR"/>
    <n v="55.96"/>
    <s v="EUR"/>
    <n v="55.96"/>
    <s v="EUR"/>
    <n v="55.96"/>
    <n v="55.96"/>
    <n v="0"/>
    <s v="N"/>
    <n v="1223000608"/>
    <d v="2023-07-13T00:00:00"/>
    <m/>
    <d v="2023-06-08T00:00:00"/>
    <s v="00:00"/>
    <s v="23:59"/>
    <d v="2023-06-08T00:00:00"/>
    <s v="07:00"/>
    <s v="14:00"/>
    <n v="4"/>
    <s v="ce"/>
    <n v="4661"/>
    <n v="4"/>
    <n v="7"/>
    <s v="Kuehne+Nagel Tiel 3 Standpl"/>
    <s v="De Diepert 5"/>
    <s v="Tiel"/>
    <s v="4004 MA"/>
    <s v="NL"/>
    <x v="17"/>
    <s v="Doornhoek 4050"/>
    <x v="20"/>
    <s v="5465TD"/>
    <s v="NL"/>
    <s v="2480023757 REFUSED"/>
    <s v="0116385_003"/>
    <s v="31V"/>
    <s v="NL001131849B01"/>
    <n v="2"/>
    <n v="0"/>
    <n v="55.96"/>
    <s v="N"/>
    <s v="Peter Appel Transport B.V."/>
    <n v="36622"/>
    <d v="2023-06-08T00:00:00"/>
    <s v="12:24:00"/>
    <n v="0"/>
    <x v="3"/>
    <x v="22"/>
    <n v="6"/>
    <x v="18"/>
    <n v="0"/>
    <s v=""/>
    <x v="3"/>
    <s v=""/>
    <n v="0"/>
    <s v=""/>
  </r>
  <r>
    <s v="COLGATE 3800 DEB."/>
    <s v="Colgate-Palmolive Nederland BV"/>
    <s v="101t"/>
    <n v="101090987612"/>
    <n v="101030168980"/>
    <n v="930"/>
    <s v="Inv Booked"/>
    <s v="2480023763"/>
    <s v="Verkoop"/>
    <n v="170"/>
    <s v="Transport drops zone"/>
    <s v="9 - verwerkt"/>
    <n v="0"/>
    <m/>
    <d v="2023-06-08T00:00:00"/>
    <s v="DROP"/>
    <s v="0001010909876120116650_002"/>
    <m/>
    <m/>
    <m/>
    <s v="EUR"/>
    <n v="190.78"/>
    <s v="EUR"/>
    <n v="190.78"/>
    <s v="EUR"/>
    <n v="190.78"/>
    <n v="190.78"/>
    <n v="0"/>
    <s v="N"/>
    <n v="1223000608"/>
    <d v="2023-07-13T00:00:00"/>
    <m/>
    <d v="2023-06-08T00:00:00"/>
    <s v="00:00"/>
    <s v="23:59"/>
    <d v="2023-06-08T00:00:00"/>
    <s v="07:00"/>
    <s v="10:00"/>
    <n v="17.600000000000001"/>
    <s v="ce"/>
    <n v="22808"/>
    <n v="17.600000000000001"/>
    <n v="35"/>
    <s v="Kuehne+Nagel Tiel 3 Standpl"/>
    <s v="De Diepert 5"/>
    <s v="Tiel"/>
    <s v="4004 MA"/>
    <s v="NL"/>
    <x v="12"/>
    <s v="SLEGO 1"/>
    <x v="13"/>
    <s v="1046 BM"/>
    <s v="NL"/>
    <s v="2480023763"/>
    <s v="0116650_002"/>
    <s v="31V"/>
    <s v="NL001131849B01"/>
    <n v="2"/>
    <n v="0"/>
    <n v="190.78"/>
    <s v="N"/>
    <s v="Peter Appel Transport B.V."/>
    <n v="36622"/>
    <d v="2023-06-08T00:00:00"/>
    <s v="08:50:00"/>
    <n v="0"/>
    <x v="3"/>
    <x v="22"/>
    <n v="6"/>
    <x v="11"/>
    <n v="0"/>
    <s v=""/>
    <x v="0"/>
    <s v=""/>
    <n v="0"/>
    <s v=""/>
  </r>
  <r>
    <s v="COLGATE 3800 DEB."/>
    <s v="Colgate-Palmolive Nederland BV"/>
    <s v="101t"/>
    <n v="0"/>
    <n v="101030168969"/>
    <n v="930"/>
    <s v="Inv Booked"/>
    <s v="2480023742"/>
    <s v="Verkoop"/>
    <n v="200"/>
    <s v="Transport drops"/>
    <s v="9 - verwerkt"/>
    <n v="0"/>
    <m/>
    <d v="2023-06-08T00:00:00"/>
    <m/>
    <m/>
    <m/>
    <m/>
    <m/>
    <s v="EUR"/>
    <n v="54.4"/>
    <s v="EUR"/>
    <n v="54.4"/>
    <s v="EUR"/>
    <n v="54.4"/>
    <n v="54.4"/>
    <n v="0"/>
    <s v="N"/>
    <n v="1223000608"/>
    <d v="2023-07-13T00:00:00"/>
    <m/>
    <d v="2023-06-08T00:00:00"/>
    <s v="00:00"/>
    <s v="23:59"/>
    <d v="2023-06-08T00:00:00"/>
    <s v="07:00"/>
    <s v="12:00"/>
    <n v="0.8"/>
    <s v="ce"/>
    <n v="71"/>
    <n v="0.8"/>
    <n v="0"/>
    <s v="Kuehne+Nagel Tiel 3 Standpl"/>
    <s v="De Diepert 5"/>
    <s v="Tiel"/>
    <s v="4004 MA"/>
    <s v="NL"/>
    <x v="26"/>
    <s v="Maroastraat 43"/>
    <x v="13"/>
    <s v="1060 LG"/>
    <s v="NL"/>
    <s v="2480023742"/>
    <s v="0116257_002"/>
    <s v="31V"/>
    <s v="NL001131849B01"/>
    <n v="2"/>
    <n v="0"/>
    <n v="54.4"/>
    <s v="N"/>
    <m/>
    <n v="36744"/>
    <d v="2023-06-08T00:00:00"/>
    <s v="07:23:00"/>
    <n v="0"/>
    <x v="3"/>
    <x v="22"/>
    <n v="6"/>
    <x v="11"/>
    <n v="1"/>
    <n v="0.8"/>
    <x v="6"/>
    <n v="54.4"/>
    <n v="0"/>
    <n v="54.4"/>
  </r>
  <r>
    <s v="COLGATE 3800 DEB."/>
    <s v="Colgate-Palmolive Nederland BV"/>
    <s v="101t"/>
    <n v="0"/>
    <n v="101030168970"/>
    <n v="930"/>
    <s v="Inv Booked"/>
    <s v="2480023737"/>
    <s v="Verkoop"/>
    <n v="200"/>
    <s v="Transport drops"/>
    <s v="9 - verwerkt"/>
    <n v="0"/>
    <m/>
    <d v="2023-06-08T00:00:00"/>
    <m/>
    <m/>
    <m/>
    <m/>
    <m/>
    <s v="EUR"/>
    <n v="54.4"/>
    <s v="EUR"/>
    <n v="54.4"/>
    <s v="EUR"/>
    <n v="54.4"/>
    <n v="54.4"/>
    <n v="0"/>
    <s v="N"/>
    <n v="1223000608"/>
    <d v="2023-07-13T00:00:00"/>
    <m/>
    <d v="2023-06-08T00:00:00"/>
    <s v="00:00"/>
    <s v="23:59"/>
    <d v="2023-06-08T00:00:00"/>
    <s v="08:00"/>
    <s v="16:00"/>
    <n v="0.8"/>
    <s v="ce"/>
    <n v="122"/>
    <n v="0.8"/>
    <n v="0"/>
    <s v="Kuehne+Nagel Tiel 3 Standpl"/>
    <s v="De Diepert 5"/>
    <s v="Tiel"/>
    <s v="4004 MA"/>
    <s v="NL"/>
    <x v="27"/>
    <s v="Nieuwehuizenweg 17"/>
    <x v="30"/>
    <s v="2314XP"/>
    <s v="NL"/>
    <s v="2480023737"/>
    <s v="0116257_003"/>
    <s v="31V"/>
    <s v="NL001131849B01"/>
    <n v="2"/>
    <n v="0"/>
    <n v="54.4"/>
    <s v="N"/>
    <m/>
    <n v="36744"/>
    <d v="2023-06-08T00:00:00"/>
    <s v="08:16:00"/>
    <n v="0"/>
    <x v="3"/>
    <x v="22"/>
    <n v="6"/>
    <x v="26"/>
    <n v="1"/>
    <n v="0.8"/>
    <x v="0"/>
    <n v="54.4"/>
    <n v="0"/>
    <n v="54.4"/>
  </r>
  <r>
    <s v="COLGATE 3800 DEB."/>
    <s v="Colgate-Palmolive Nederland BV"/>
    <s v="101t"/>
    <n v="0"/>
    <n v="101030168971"/>
    <n v="930"/>
    <s v="Inv Booked"/>
    <s v="2480023734"/>
    <s v="Verkoop"/>
    <n v="200"/>
    <s v="Transport drops"/>
    <s v="9 - verwerkt"/>
    <n v="0"/>
    <m/>
    <d v="2023-06-08T00:00:00"/>
    <m/>
    <m/>
    <m/>
    <m/>
    <m/>
    <s v="EUR"/>
    <n v="54.4"/>
    <s v="EUR"/>
    <n v="54.4"/>
    <s v="EUR"/>
    <n v="54.4"/>
    <n v="54.4"/>
    <n v="0"/>
    <s v="N"/>
    <n v="1223000608"/>
    <d v="2023-07-13T00:00:00"/>
    <m/>
    <d v="2023-06-08T00:00:00"/>
    <s v="00:00"/>
    <s v="23:59"/>
    <d v="2023-06-08T00:00:00"/>
    <s v="08:30"/>
    <s v="17:00"/>
    <n v="0.8"/>
    <s v="ce"/>
    <n v="9"/>
    <n v="0.8"/>
    <n v="0"/>
    <s v="Kuehne+Nagel Tiel 3 Standpl"/>
    <s v="De Diepert 5"/>
    <s v="Tiel"/>
    <s v="4004 MA"/>
    <s v="NL"/>
    <x v="69"/>
    <s v="Avignonlaan 10"/>
    <x v="29"/>
    <s v="5627 GA"/>
    <s v="NL"/>
    <s v="2480023734"/>
    <s v="0116257_007"/>
    <s v="31V"/>
    <s v="NL001131849B01"/>
    <n v="2"/>
    <n v="0"/>
    <n v="54.4"/>
    <s v="N"/>
    <m/>
    <n v="36744"/>
    <d v="2023-06-08T00:00:00"/>
    <s v="12:52:00"/>
    <n v="0"/>
    <x v="3"/>
    <x v="22"/>
    <n v="6"/>
    <x v="25"/>
    <n v="1"/>
    <n v="0.8"/>
    <x v="6"/>
    <n v="54.4"/>
    <n v="0"/>
    <n v="54.4"/>
  </r>
  <r>
    <s v="COLGATE 3800 DEB."/>
    <s v="Colgate-Palmolive Nederland BV"/>
    <s v="101t"/>
    <n v="101090988155"/>
    <n v="101030169102"/>
    <n v="930"/>
    <s v="Inv Booked"/>
    <s v="2480024857"/>
    <s v="Verkoop"/>
    <n v="170"/>
    <s v="Transport drops zone"/>
    <s v="9 - verwerkt"/>
    <n v="0"/>
    <m/>
    <d v="2023-06-09T00:00:00"/>
    <s v="DROP"/>
    <s v="0001010909881550116984_002"/>
    <m/>
    <m/>
    <m/>
    <s v="EUR"/>
    <n v="86.3"/>
    <s v="EUR"/>
    <n v="86.3"/>
    <s v="EUR"/>
    <n v="86.3"/>
    <n v="86.3"/>
    <n v="0"/>
    <s v="N"/>
    <n v="1223000608"/>
    <d v="2023-07-13T00:00:00"/>
    <m/>
    <d v="2023-06-09T00:00:00"/>
    <s v="00:00"/>
    <s v="23:59"/>
    <d v="2023-06-09T00:00:00"/>
    <s v="08:00"/>
    <s v="08:00"/>
    <n v="5.6"/>
    <s v="ce"/>
    <n v="3748"/>
    <n v="5.6"/>
    <n v="9"/>
    <s v="Kuehne+Nagel Tiel 3 Standpl"/>
    <s v="De Diepert 5"/>
    <s v="Tiel"/>
    <s v="4004 MA"/>
    <s v="NL"/>
    <x v="48"/>
    <s v="OPAALSTRAAT  2"/>
    <x v="32"/>
    <s v="1812 RH"/>
    <s v="NL"/>
    <s v="2480024857"/>
    <s v="0116984_002"/>
    <s v="31V"/>
    <s v="NL001131849B01"/>
    <n v="2"/>
    <n v="0"/>
    <n v="86.3"/>
    <s v="N"/>
    <s v="Peter Appel Transport B.V."/>
    <n v="36622"/>
    <d v="2023-06-09T00:00:00"/>
    <s v="10:23:00"/>
    <n v="0"/>
    <x v="4"/>
    <x v="22"/>
    <n v="6"/>
    <x v="28"/>
    <n v="1"/>
    <n v="12"/>
    <x v="3"/>
    <n v="184.92"/>
    <n v="0"/>
    <n v="184.92"/>
  </r>
  <r>
    <s v="COLGATE 3800 DEB."/>
    <s v="Colgate-Palmolive Nederland BV"/>
    <s v="101t"/>
    <n v="101090988155"/>
    <n v="101030169106"/>
    <n v="930"/>
    <s v="Inv Booked"/>
    <s v="2480024862"/>
    <s v="Verkoop"/>
    <n v="170"/>
    <s v="Transport drops zone"/>
    <s v="9 - verwerkt"/>
    <n v="0"/>
    <m/>
    <d v="2023-06-09T00:00:00"/>
    <s v="DROP"/>
    <s v="0001010909881550116984_003"/>
    <m/>
    <m/>
    <m/>
    <s v="EUR"/>
    <n v="87.45"/>
    <s v="EUR"/>
    <n v="87.45"/>
    <s v="EUR"/>
    <n v="87.45"/>
    <n v="87.45"/>
    <n v="0"/>
    <s v="N"/>
    <n v="1223000608"/>
    <d v="2023-07-13T00:00:00"/>
    <m/>
    <d v="2023-06-09T00:00:00"/>
    <s v="00:00"/>
    <s v="23:59"/>
    <d v="2023-06-09T00:00:00"/>
    <s v="07:00"/>
    <s v="14:00"/>
    <n v="4.8"/>
    <s v="ce"/>
    <n v="3597"/>
    <n v="4.8"/>
    <n v="5"/>
    <s v="Kuehne+Nagel Tiel 3 Standpl"/>
    <s v="De Diepert 5"/>
    <s v="Tiel"/>
    <s v="4004 MA"/>
    <s v="NL"/>
    <x v="22"/>
    <s v="Basisweg 7"/>
    <x v="25"/>
    <s v="1951NG"/>
    <s v="NL"/>
    <s v="2480024862"/>
    <s v="0116984_003"/>
    <s v="31V"/>
    <s v="NL001131849B01"/>
    <n v="2"/>
    <n v="0"/>
    <n v="87.45"/>
    <s v="N"/>
    <s v="Peter Appel Transport B.V."/>
    <n v="36622"/>
    <d v="2023-06-09T00:00:00"/>
    <s v="11:35:00"/>
    <n v="0"/>
    <x v="4"/>
    <x v="22"/>
    <n v="6"/>
    <x v="17"/>
    <n v="1"/>
    <n v="5.6"/>
    <x v="0"/>
    <n v="102.03"/>
    <n v="0"/>
    <n v="102.03"/>
  </r>
  <r>
    <s v="COLGATE 3800 DEB."/>
    <s v="Colgate-Palmolive Nederland BV"/>
    <s v="101t"/>
    <n v="101090987755"/>
    <n v="101030169107"/>
    <n v="930"/>
    <s v="Inv Booked"/>
    <s v="2480024849"/>
    <s v="Verkoop"/>
    <n v="170"/>
    <s v="Transport drops zone"/>
    <s v="9 - verwerkt"/>
    <n v="0"/>
    <m/>
    <d v="2023-06-09T00:00:00"/>
    <s v="DROP"/>
    <s v="0001010909877550116741_003"/>
    <m/>
    <m/>
    <m/>
    <s v="EUR"/>
    <n v="125.14"/>
    <s v="EUR"/>
    <n v="125.14"/>
    <s v="EUR"/>
    <n v="125.14"/>
    <n v="125.14"/>
    <n v="0"/>
    <s v="N"/>
    <n v="1223000608"/>
    <d v="2023-07-13T00:00:00"/>
    <m/>
    <d v="2023-06-09T00:00:00"/>
    <s v="00:00"/>
    <s v="23:59"/>
    <d v="2023-06-09T00:00:00"/>
    <s v="18:00"/>
    <s v="18:00"/>
    <n v="14.4"/>
    <s v="ce"/>
    <n v="10350"/>
    <n v="14.4"/>
    <n v="17"/>
    <s v="Kuehne+Nagel Tiel 3 Standpl"/>
    <s v="De Diepert 5"/>
    <s v="Tiel"/>
    <s v="4004 MA"/>
    <s v="NL"/>
    <x v="14"/>
    <s v="Rood 24"/>
    <x v="17"/>
    <s v="6666LT"/>
    <s v="NL"/>
    <s v="2480024849"/>
    <s v="0116741_003"/>
    <s v="31V"/>
    <s v="NL001131849B01"/>
    <n v="2"/>
    <n v="0"/>
    <n v="125.14"/>
    <s v="N"/>
    <s v="Peter Appel Transport B.V."/>
    <n v="36622"/>
    <d v="2023-06-09T00:00:00"/>
    <s v="17:40:00"/>
    <n v="0"/>
    <x v="4"/>
    <x v="22"/>
    <n v="6"/>
    <x v="15"/>
    <n v="1"/>
    <n v="16"/>
    <x v="5"/>
    <n v="139.04"/>
    <n v="0"/>
    <n v="139.04"/>
  </r>
  <r>
    <s v="COLGATE 3800 DEB."/>
    <s v="Colgate-Palmolive Nederland BV"/>
    <s v="101t"/>
    <n v="101090988155"/>
    <n v="101030169110"/>
    <n v="930"/>
    <s v="Inv Booked"/>
    <s v="2480024859"/>
    <s v="Verkoop"/>
    <n v="170"/>
    <s v="Transport drops zone"/>
    <s v="9 - verwerkt"/>
    <n v="0"/>
    <m/>
    <d v="2023-06-09T00:00:00"/>
    <s v="DROP"/>
    <s v="0001010909881550116984_002"/>
    <m/>
    <m/>
    <m/>
    <s v="EUR"/>
    <n v="61.64"/>
    <s v="EUR"/>
    <n v="61.64"/>
    <s v="EUR"/>
    <n v="61.64"/>
    <n v="61.64"/>
    <n v="0"/>
    <s v="N"/>
    <n v="1223000608"/>
    <d v="2023-07-13T00:00:00"/>
    <m/>
    <d v="2023-06-09T00:00:00"/>
    <s v="00:00"/>
    <s v="23:59"/>
    <d v="2023-06-09T00:00:00"/>
    <s v="08:00"/>
    <s v="08:00"/>
    <n v="4"/>
    <s v="ce"/>
    <n v="2909"/>
    <n v="4"/>
    <n v="4"/>
    <s v="Kuehne+Nagel Tiel 3 Standpl"/>
    <s v="De Diepert 5"/>
    <s v="Tiel"/>
    <s v="4004 MA"/>
    <s v="NL"/>
    <x v="29"/>
    <s v="Opaalstraat 15"/>
    <x v="32"/>
    <s v="1812RH"/>
    <s v="NL"/>
    <s v="2480024859"/>
    <s v="0116984_002"/>
    <s v="31V"/>
    <s v="NL001131849B01"/>
    <n v="2"/>
    <n v="0"/>
    <n v="61.64"/>
    <s v="N"/>
    <s v="Peter Appel Transport B.V."/>
    <n v="36622"/>
    <d v="2023-06-09T00:00:00"/>
    <s v="08:41:00"/>
    <n v="0"/>
    <x v="4"/>
    <x v="22"/>
    <n v="6"/>
    <x v="28"/>
    <n v="0"/>
    <s v=""/>
    <x v="3"/>
    <s v=""/>
    <n v="0"/>
    <s v=""/>
  </r>
  <r>
    <s v="COLGATE 3800 DEB."/>
    <s v="Colgate-Palmolive Nederland BV"/>
    <s v="101t"/>
    <n v="101090988161"/>
    <n v="101030169111"/>
    <n v="930"/>
    <s v="Inv Booked"/>
    <s v="2480024863"/>
    <s v="Verkoop"/>
    <n v="170"/>
    <s v="Transport drops zone"/>
    <s v="9 - verwerkt"/>
    <n v="0"/>
    <m/>
    <d v="2023-06-09T00:00:00"/>
    <s v="DROP"/>
    <s v="0001010909881610116991_002"/>
    <m/>
    <m/>
    <m/>
    <s v="EUR"/>
    <n v="94.18"/>
    <s v="EUR"/>
    <n v="94.18"/>
    <s v="EUR"/>
    <n v="94.18"/>
    <n v="94.18"/>
    <n v="0"/>
    <s v="N"/>
    <n v="1223000608"/>
    <d v="2023-07-13T00:00:00"/>
    <m/>
    <d v="2023-06-09T00:00:00"/>
    <s v="00:00"/>
    <s v="23:59"/>
    <d v="2023-06-09T00:00:00"/>
    <s v="12:00"/>
    <s v="13:00"/>
    <n v="4.8"/>
    <s v="ce"/>
    <n v="2454"/>
    <n v="4.8"/>
    <n v="3"/>
    <s v="Kuehne+Nagel Tiel 3 Standpl"/>
    <s v="De Diepert 5"/>
    <s v="Tiel"/>
    <s v="4004 MA"/>
    <s v="NL"/>
    <x v="16"/>
    <s v="Rijnland 4"/>
    <x v="19"/>
    <s v="1948RL"/>
    <s v="NL"/>
    <s v="2480024863"/>
    <s v="0116991_002"/>
    <s v="31V"/>
    <s v="NL001131849B01"/>
    <n v="2"/>
    <n v="0"/>
    <n v="94.18"/>
    <s v="N"/>
    <s v="Peter Appel Transport B.V."/>
    <n v="36622"/>
    <d v="2023-06-09T00:00:00"/>
    <s v="13:10:00"/>
    <n v="0"/>
    <x v="4"/>
    <x v="22"/>
    <n v="6"/>
    <x v="17"/>
    <n v="1"/>
    <n v="4.8"/>
    <x v="0"/>
    <n v="94.18"/>
    <n v="0"/>
    <n v="94.18"/>
  </r>
  <r>
    <s v="COLGATE 3800 DEB."/>
    <s v="Colgate-Palmolive Nederland BV"/>
    <s v="101t"/>
    <n v="101090988148"/>
    <n v="101030169113"/>
    <n v="930"/>
    <s v="Inv Booked"/>
    <s v="2480024864"/>
    <s v="Verkoop"/>
    <n v="170"/>
    <s v="Transport drops zone"/>
    <s v="9 - verwerkt"/>
    <n v="0"/>
    <m/>
    <d v="2023-06-09T00:00:00"/>
    <s v="DROP"/>
    <s v="0001010909881480116981_002"/>
    <m/>
    <m/>
    <m/>
    <s v="EUR"/>
    <n v="77.180000000000007"/>
    <s v="EUR"/>
    <n v="77.180000000000007"/>
    <s v="EUR"/>
    <n v="77.180000000000007"/>
    <n v="77.180000000000007"/>
    <n v="0"/>
    <s v="N"/>
    <n v="1223000608"/>
    <d v="2023-07-13T00:00:00"/>
    <m/>
    <d v="2023-06-09T00:00:00"/>
    <s v="00:00"/>
    <s v="23:59"/>
    <d v="2023-06-09T00:00:00"/>
    <s v="05:00"/>
    <s v="06:00"/>
    <n v="8.8000000000000007"/>
    <s v="ce"/>
    <n v="5972"/>
    <n v="8.8000000000000007"/>
    <n v="9"/>
    <s v="Kuehne+Nagel Tiel 3 Standpl"/>
    <s v="De Diepert 5"/>
    <s v="Tiel"/>
    <s v="4004 MA"/>
    <s v="NL"/>
    <x v="2"/>
    <s v="Randweg 2"/>
    <x v="6"/>
    <s v="4191 NN"/>
    <s v="NL"/>
    <s v="2480024864"/>
    <s v="0116981_002"/>
    <s v="31V"/>
    <s v="NL001131849B01"/>
    <n v="2"/>
    <n v="0"/>
    <n v="77.180000000000007"/>
    <s v="N"/>
    <s v="Peter Appel Transport B.V."/>
    <n v="36622"/>
    <d v="2023-06-09T00:00:00"/>
    <s v="06:38:00"/>
    <n v="8"/>
    <x v="4"/>
    <x v="22"/>
    <n v="6"/>
    <x v="6"/>
    <n v="1"/>
    <n v="8.8000000000000007"/>
    <x v="2"/>
    <n v="77.180000000000007"/>
    <n v="0"/>
    <n v="77.180000000000007"/>
  </r>
  <r>
    <s v="COLGATE 3800 DEB."/>
    <s v="Colgate-Palmolive Nederland BV"/>
    <s v="101t"/>
    <n v="101090987751"/>
    <n v="101030169114"/>
    <n v="930"/>
    <s v="Inv Booked"/>
    <s v="2480024866"/>
    <s v="Verkoop"/>
    <n v="170"/>
    <s v="Transport drops zone"/>
    <s v="9 - verwerkt"/>
    <n v="0"/>
    <m/>
    <d v="2023-06-09T00:00:00"/>
    <s v="DROP"/>
    <s v="0001010909877510116740_002"/>
    <m/>
    <m/>
    <m/>
    <s v="EUR"/>
    <n v="182.69"/>
    <s v="EUR"/>
    <n v="182.69"/>
    <s v="EUR"/>
    <n v="182.69"/>
    <n v="182.69"/>
    <n v="0"/>
    <s v="N"/>
    <n v="1223000608"/>
    <d v="2023-07-13T00:00:00"/>
    <m/>
    <d v="2023-06-09T00:00:00"/>
    <s v="00:00"/>
    <s v="23:59"/>
    <d v="2023-06-09T00:00:00"/>
    <s v="14:00"/>
    <s v="14:00"/>
    <n v="26"/>
    <s v="ce"/>
    <n v="18374"/>
    <n v="26.4"/>
    <n v="41"/>
    <s v="Kuehne+Nagel Tiel 3 Standpl"/>
    <s v="De Diepert 5"/>
    <s v="Tiel"/>
    <s v="4004 MA"/>
    <s v="NL"/>
    <x v="14"/>
    <s v="Rood 24"/>
    <x v="17"/>
    <s v="6666LT"/>
    <s v="NL"/>
    <s v="2480024866"/>
    <s v="0116740_002"/>
    <s v="31V"/>
    <s v="NL001131849B01"/>
    <n v="2"/>
    <n v="0"/>
    <n v="182.69"/>
    <s v="N"/>
    <s v="Peter Appel Transport B.V."/>
    <n v="36622"/>
    <d v="2023-06-09T00:00:00"/>
    <s v="14:37:00"/>
    <n v="0"/>
    <x v="4"/>
    <x v="22"/>
    <n v="6"/>
    <x v="15"/>
    <n v="1"/>
    <n v="26.4"/>
    <x v="5"/>
    <n v="182.69"/>
    <n v="0"/>
    <n v="182.69"/>
  </r>
  <r>
    <s v="COLGATE 3800 DEB."/>
    <s v="Colgate-Palmolive Nederland BV"/>
    <s v="101t"/>
    <n v="101090988155"/>
    <n v="101030169115"/>
    <n v="930"/>
    <s v="Inv Booked"/>
    <s v="2480024861"/>
    <s v="Verkoop"/>
    <n v="170"/>
    <s v="Transport drops zone"/>
    <s v="9 - verwerkt"/>
    <n v="0"/>
    <m/>
    <d v="2023-06-09T00:00:00"/>
    <s v="DROP"/>
    <s v="0001010909881550116984_003"/>
    <m/>
    <m/>
    <m/>
    <s v="EUR"/>
    <n v="14.58"/>
    <s v="EUR"/>
    <n v="14.58"/>
    <s v="EUR"/>
    <n v="14.58"/>
    <n v="14.58"/>
    <n v="0"/>
    <s v="N"/>
    <n v="1223000608"/>
    <d v="2023-07-13T00:00:00"/>
    <m/>
    <d v="2023-06-09T00:00:00"/>
    <s v="00:00"/>
    <s v="23:59"/>
    <d v="2023-06-09T00:00:00"/>
    <s v="07:00"/>
    <s v="14:00"/>
    <n v="0.8"/>
    <s v="ce"/>
    <n v="443"/>
    <n v="0.8"/>
    <n v="0"/>
    <s v="Kuehne+Nagel Tiel 3 Standpl"/>
    <s v="De Diepert 5"/>
    <s v="Tiel"/>
    <s v="4004 MA"/>
    <s v="NL"/>
    <x v="22"/>
    <s v="Basisweg 7"/>
    <x v="25"/>
    <s v="1951NG"/>
    <s v="NL"/>
    <s v="2480024861"/>
    <s v="0116984_003"/>
    <s v="31V"/>
    <s v="NL001131849B01"/>
    <n v="2"/>
    <n v="0"/>
    <n v="14.58"/>
    <s v="N"/>
    <s v="Peter Appel Transport B.V."/>
    <n v="36622"/>
    <d v="2023-06-09T00:00:00"/>
    <s v="11:35:00"/>
    <n v="0"/>
    <x v="4"/>
    <x v="22"/>
    <n v="6"/>
    <x v="17"/>
    <n v="0"/>
    <s v=""/>
    <x v="0"/>
    <s v=""/>
    <n v="0"/>
    <s v=""/>
  </r>
  <r>
    <s v="COLGATE 3800 DEB."/>
    <s v="Colgate-Palmolive Nederland BV"/>
    <s v="101t"/>
    <n v="101090988155"/>
    <n v="101030169100"/>
    <n v="930"/>
    <s v="Inv Booked"/>
    <s v="2480024858"/>
    <s v="Verkoop"/>
    <n v="170"/>
    <s v="Transport drops zone"/>
    <s v="9 - verwerkt"/>
    <n v="0"/>
    <m/>
    <d v="2023-06-09T00:00:00"/>
    <s v="DROP"/>
    <s v="0001010909881550116984_002"/>
    <m/>
    <m/>
    <m/>
    <s v="EUR"/>
    <n v="36.979999999999997"/>
    <s v="EUR"/>
    <n v="36.979999999999997"/>
    <s v="EUR"/>
    <n v="36.979999999999997"/>
    <n v="36.979999999999997"/>
    <n v="0"/>
    <s v="N"/>
    <n v="1223000608"/>
    <d v="2023-07-13T00:00:00"/>
    <m/>
    <d v="2023-06-09T00:00:00"/>
    <s v="00:00"/>
    <s v="23:59"/>
    <d v="2023-06-09T00:00:00"/>
    <s v="08:00"/>
    <s v="08:00"/>
    <n v="2.4"/>
    <s v="ce"/>
    <n v="1435"/>
    <n v="2.4"/>
    <n v="1"/>
    <s v="Kuehne+Nagel Tiel 3 Standpl"/>
    <s v="De Diepert 5"/>
    <s v="Tiel"/>
    <s v="4004 MA"/>
    <s v="NL"/>
    <x v="29"/>
    <s v="Opaalstraat 15"/>
    <x v="32"/>
    <s v="1812RH"/>
    <s v="NL"/>
    <s v="2480024858"/>
    <s v="0116984_002"/>
    <s v="31V"/>
    <s v="NL001131849B01"/>
    <n v="2"/>
    <n v="0"/>
    <n v="36.979999999999997"/>
    <s v="N"/>
    <s v="Peter Appel Transport B.V."/>
    <n v="36622"/>
    <d v="2023-06-09T00:00:00"/>
    <s v="08:41:00"/>
    <n v="0"/>
    <x v="4"/>
    <x v="22"/>
    <n v="6"/>
    <x v="28"/>
    <n v="0"/>
    <s v=""/>
    <x v="3"/>
    <s v=""/>
    <n v="0"/>
    <s v=""/>
  </r>
  <r>
    <s v="COLGATE 3800 DEB."/>
    <s v="Colgate-Palmolive Nederland BV"/>
    <s v="101t"/>
    <n v="101090987714"/>
    <n v="101030169101"/>
    <n v="930"/>
    <s v="Inv Booked"/>
    <s v="2480024848"/>
    <s v="Verkoop"/>
    <n v="170"/>
    <s v="Transport drops zone"/>
    <s v="9 - verwerkt"/>
    <n v="0"/>
    <m/>
    <d v="2023-06-09T00:00:00"/>
    <s v="DROP"/>
    <s v="0001010909877140116737_002"/>
    <m/>
    <m/>
    <m/>
    <s v="EUR"/>
    <n v="272.16000000000003"/>
    <s v="EUR"/>
    <n v="272.16000000000003"/>
    <s v="EUR"/>
    <n v="272.16000000000003"/>
    <n v="272.16000000000003"/>
    <n v="0"/>
    <s v="N"/>
    <n v="1223000608"/>
    <d v="2023-07-13T00:00:00"/>
    <m/>
    <d v="2023-06-09T00:00:00"/>
    <s v="00:00"/>
    <s v="23:59"/>
    <d v="2023-06-09T00:00:00"/>
    <s v="08:30"/>
    <s v="08:30"/>
    <n v="22.4"/>
    <s v="ce"/>
    <n v="16165"/>
    <n v="22.4"/>
    <n v="34"/>
    <s v="Kuehne+Nagel Tiel 3 Standpl"/>
    <s v="De Diepert 5"/>
    <s v="Tiel"/>
    <s v="4004 MA"/>
    <s v="NL"/>
    <x v="1"/>
    <s v="Perenmarkt 15"/>
    <x v="2"/>
    <s v="1681PG"/>
    <s v="NL"/>
    <s v="2480024848"/>
    <s v="0116737_002"/>
    <s v="31V"/>
    <s v="NL001131849B01"/>
    <n v="2"/>
    <n v="0"/>
    <n v="272.16000000000003"/>
    <s v="N"/>
    <s v="Peter Appel Transport B.V."/>
    <n v="36622"/>
    <d v="2023-06-09T00:00:00"/>
    <s v="10:44:00"/>
    <n v="72"/>
    <x v="4"/>
    <x v="22"/>
    <n v="6"/>
    <x v="2"/>
    <n v="1"/>
    <n v="22.4"/>
    <x v="1"/>
    <n v="272.16000000000003"/>
    <n v="0"/>
    <n v="272.16000000000003"/>
  </r>
  <r>
    <s v="COLGATE 3800 DEB."/>
    <s v="Colgate-Palmolive Nederland BV"/>
    <s v="101t"/>
    <n v="101090987691"/>
    <n v="101030169103"/>
    <n v="930"/>
    <s v="Inv Booked"/>
    <s v="2480024865"/>
    <s v="Verkoop"/>
    <n v="170"/>
    <s v="Transport drops zone"/>
    <s v="9 - verwerkt"/>
    <n v="0"/>
    <m/>
    <d v="2023-06-09T00:00:00"/>
    <s v="DROP"/>
    <s v="0001010909876910116733_006"/>
    <m/>
    <m/>
    <m/>
    <s v="EUR"/>
    <n v="17.28"/>
    <s v="EUR"/>
    <n v="17.28"/>
    <s v="EUR"/>
    <n v="17.28"/>
    <n v="17.28"/>
    <n v="0"/>
    <s v="N"/>
    <n v="1223000608"/>
    <d v="2023-07-13T00:00:00"/>
    <m/>
    <d v="2023-06-09T00:00:00"/>
    <s v="00:00"/>
    <s v="23:59"/>
    <d v="2023-06-09T00:00:00"/>
    <s v="11:15"/>
    <s v="12:15"/>
    <n v="0.8"/>
    <s v="ce"/>
    <n v="392"/>
    <n v="0.8"/>
    <n v="0"/>
    <s v="Kuehne+Nagel Tiel 3 Standpl"/>
    <s v="De Diepert 5"/>
    <s v="Tiel"/>
    <s v="4004 MA"/>
    <s v="NL"/>
    <x v="42"/>
    <s v="Industriestraat 67"/>
    <x v="41"/>
    <s v="7482EW"/>
    <s v="NL"/>
    <s v="2480024865"/>
    <s v="0116733_006"/>
    <s v="31V"/>
    <s v="NL001131849B01"/>
    <n v="2"/>
    <n v="0"/>
    <n v="17.28"/>
    <s v="N"/>
    <s v="Peter Appel Transport B.V."/>
    <n v="36622"/>
    <d v="2023-06-09T00:00:00"/>
    <s v="10:34:00"/>
    <n v="0"/>
    <x v="4"/>
    <x v="22"/>
    <n v="6"/>
    <x v="30"/>
    <n v="1"/>
    <n v="4"/>
    <x v="3"/>
    <n v="86.4"/>
    <n v="0"/>
    <n v="86.4"/>
  </r>
  <r>
    <s v="COLGATE 3800 DEB."/>
    <s v="Colgate-Palmolive Nederland BV"/>
    <s v="101t"/>
    <n v="101090987691"/>
    <n v="101030169104"/>
    <n v="930"/>
    <s v="Inv Booked"/>
    <s v="2480024854"/>
    <s v="Verkoop"/>
    <n v="170"/>
    <s v="Transport drops zone"/>
    <s v="9 - verwerkt"/>
    <n v="0"/>
    <m/>
    <d v="2023-06-09T00:00:00"/>
    <s v="DROP"/>
    <s v="0001010909876910116733_005"/>
    <m/>
    <m/>
    <m/>
    <s v="EUR"/>
    <n v="37.11"/>
    <s v="EUR"/>
    <n v="37.11"/>
    <s v="EUR"/>
    <n v="37.11"/>
    <n v="37.11"/>
    <n v="0"/>
    <s v="N"/>
    <n v="1223000608"/>
    <d v="2023-07-13T00:00:00"/>
    <m/>
    <d v="2023-06-09T00:00:00"/>
    <s v="00:00"/>
    <s v="23:59"/>
    <d v="2023-06-09T00:00:00"/>
    <s v="10:15"/>
    <s v="11:15"/>
    <n v="1.6"/>
    <s v="ce"/>
    <n v="474"/>
    <n v="1.6"/>
    <n v="0"/>
    <s v="Kuehne+Nagel Tiel 3 Standpl"/>
    <s v="De Diepert 5"/>
    <s v="Tiel"/>
    <s v="4004 MA"/>
    <s v="NL"/>
    <x v="43"/>
    <s v="Nijverheidsweg 61"/>
    <x v="42"/>
    <s v="3341LJ"/>
    <s v="NL"/>
    <s v="2480024854"/>
    <s v="0116733_005"/>
    <s v="31V"/>
    <s v="NL001131849B01"/>
    <n v="2"/>
    <n v="0"/>
    <n v="37.11"/>
    <s v="N"/>
    <s v="Peter Appel Transport B.V."/>
    <n v="36622"/>
    <d v="2023-06-09T00:00:00"/>
    <s v="11:21:00"/>
    <n v="0"/>
    <x v="4"/>
    <x v="22"/>
    <n v="6"/>
    <x v="19"/>
    <n v="1"/>
    <n v="2.4000000000000004"/>
    <x v="3"/>
    <n v="55.66"/>
    <n v="0"/>
    <n v="55.66"/>
  </r>
  <r>
    <s v="COLGATE 3800 DEB."/>
    <s v="Colgate-Palmolive Nederland BV"/>
    <s v="101t"/>
    <n v="101090987691"/>
    <n v="101030169105"/>
    <n v="930"/>
    <s v="Inv Booked"/>
    <s v="2480024856"/>
    <s v="Verkoop"/>
    <n v="170"/>
    <s v="Transport drops zone"/>
    <s v="9 - verwerkt"/>
    <n v="0"/>
    <m/>
    <d v="2023-06-09T00:00:00"/>
    <s v="DROP"/>
    <s v="0001010909876910116733_006"/>
    <m/>
    <m/>
    <m/>
    <s v="EUR"/>
    <n v="51.84"/>
    <s v="EUR"/>
    <n v="51.84"/>
    <s v="EUR"/>
    <n v="51.84"/>
    <n v="51.84"/>
    <n v="0"/>
    <s v="N"/>
    <n v="1223000608"/>
    <d v="2023-07-13T00:00:00"/>
    <m/>
    <d v="2023-06-09T00:00:00"/>
    <s v="00:00"/>
    <s v="23:59"/>
    <d v="2023-06-09T00:00:00"/>
    <s v="11:15"/>
    <s v="12:15"/>
    <n v="2.4"/>
    <s v="ce"/>
    <n v="1010"/>
    <n v="2.4"/>
    <n v="0"/>
    <s v="Kuehne+Nagel Tiel 3 Standpl"/>
    <s v="De Diepert 5"/>
    <s v="Tiel"/>
    <s v="4004 MA"/>
    <s v="NL"/>
    <x v="42"/>
    <s v="Industriestraat 67"/>
    <x v="41"/>
    <s v="7482EW"/>
    <s v="NL"/>
    <s v="2480024856"/>
    <s v="0116733_006"/>
    <s v="31V"/>
    <s v="NL001131849B01"/>
    <n v="2"/>
    <n v="0"/>
    <n v="51.84"/>
    <s v="N"/>
    <s v="Peter Appel Transport B.V."/>
    <n v="36622"/>
    <d v="2023-06-09T00:00:00"/>
    <s v="10:34:00"/>
    <n v="0"/>
    <x v="4"/>
    <x v="22"/>
    <n v="6"/>
    <x v="30"/>
    <n v="0"/>
    <s v=""/>
    <x v="3"/>
    <s v=""/>
    <n v="0"/>
    <s v=""/>
  </r>
  <r>
    <s v="COLGATE 3800 DEB."/>
    <s v="Colgate-Palmolive Nederland BV"/>
    <s v="101t"/>
    <n v="101090987691"/>
    <n v="101030169108"/>
    <n v="930"/>
    <s v="Inv Booked"/>
    <s v="2480024867"/>
    <s v="Verkoop"/>
    <n v="170"/>
    <s v="Transport drops zone"/>
    <s v="9 - verwerkt"/>
    <n v="0"/>
    <m/>
    <d v="2023-06-09T00:00:00"/>
    <s v="DROP"/>
    <s v="0001010909876910116733_005"/>
    <m/>
    <m/>
    <m/>
    <s v="EUR"/>
    <n v="18.55"/>
    <s v="EUR"/>
    <n v="18.55"/>
    <s v="EUR"/>
    <n v="18.55"/>
    <n v="18.55"/>
    <n v="0"/>
    <s v="N"/>
    <n v="1223000608"/>
    <d v="2023-07-13T00:00:00"/>
    <m/>
    <d v="2023-06-09T00:00:00"/>
    <s v="00:00"/>
    <s v="23:59"/>
    <d v="2023-06-09T00:00:00"/>
    <s v="10:15"/>
    <s v="11:15"/>
    <n v="0.8"/>
    <s v="ce"/>
    <n v="200"/>
    <n v="0.8"/>
    <n v="0"/>
    <s v="Kuehne+Nagel Tiel 3 Standpl"/>
    <s v="De Diepert 5"/>
    <s v="Tiel"/>
    <s v="4004 MA"/>
    <s v="NL"/>
    <x v="43"/>
    <s v="Nijverheidsweg 61"/>
    <x v="42"/>
    <s v="3341LJ"/>
    <s v="NL"/>
    <s v="2480024867"/>
    <s v="0116733_005"/>
    <s v="31V"/>
    <s v="NL001131849B01"/>
    <n v="2"/>
    <n v="0"/>
    <n v="18.55"/>
    <s v="N"/>
    <s v="Peter Appel Transport B.V."/>
    <n v="36622"/>
    <d v="2023-06-09T00:00:00"/>
    <s v="11:21:00"/>
    <n v="0"/>
    <x v="4"/>
    <x v="22"/>
    <n v="6"/>
    <x v="19"/>
    <n v="0"/>
    <s v=""/>
    <x v="3"/>
    <s v=""/>
    <n v="0"/>
    <s v=""/>
  </r>
  <r>
    <s v="COLGATE 3800 DEB."/>
    <s v="Colgate-Palmolive Nederland BV"/>
    <s v="101t"/>
    <n v="101090988151"/>
    <n v="101030169109"/>
    <n v="930"/>
    <s v="Inv Booked"/>
    <s v="2480024860"/>
    <s v="Verkoop"/>
    <n v="170"/>
    <s v="Transport drops zone"/>
    <s v="9 - verwerkt"/>
    <n v="0"/>
    <m/>
    <d v="2023-06-09T00:00:00"/>
    <s v="DROP"/>
    <s v="0001010909881510116982_003"/>
    <m/>
    <m/>
    <m/>
    <s v="EUR"/>
    <n v="124.49"/>
    <s v="EUR"/>
    <n v="124.49"/>
    <s v="EUR"/>
    <n v="124.49"/>
    <n v="124.49"/>
    <n v="0"/>
    <s v="N"/>
    <n v="1223000608"/>
    <d v="2023-07-13T00:00:00"/>
    <m/>
    <d v="2023-06-09T00:00:00"/>
    <s v="00:00"/>
    <s v="23:59"/>
    <d v="2023-06-09T00:00:00"/>
    <s v="10:00"/>
    <s v="11:00"/>
    <n v="7.2"/>
    <s v="ce"/>
    <n v="4060"/>
    <n v="7.2"/>
    <n v="3"/>
    <s v="Kuehne+Nagel Tiel 3 Standpl"/>
    <s v="De Diepert 5"/>
    <s v="Tiel"/>
    <s v="4004 MA"/>
    <s v="NL"/>
    <x v="25"/>
    <s v="Hollandweg 30"/>
    <x v="4"/>
    <s v="2665 MT"/>
    <s v="NL"/>
    <s v="2480024860"/>
    <s v="0116982_003"/>
    <s v="31V"/>
    <s v="NL001131849B01"/>
    <n v="2"/>
    <n v="0"/>
    <n v="124.49"/>
    <s v="N"/>
    <s v="Peter Appel Transport B.V."/>
    <n v="36622"/>
    <d v="2023-06-09T00:00:00"/>
    <s v="11:40:00"/>
    <n v="0"/>
    <x v="4"/>
    <x v="22"/>
    <n v="6"/>
    <x v="4"/>
    <n v="1"/>
    <n v="7.2"/>
    <x v="0"/>
    <n v="124.49"/>
    <n v="0"/>
    <n v="124.49"/>
  </r>
  <r>
    <s v="COLGATE 3800 DEB."/>
    <s v="Colgate-Palmolive Nederland BV"/>
    <s v="101t"/>
    <n v="101090987715"/>
    <n v="101030169096"/>
    <n v="930"/>
    <s v="Inv Booked"/>
    <s v="2480024850"/>
    <s v="Verkoop"/>
    <n v="170"/>
    <s v="Transport drops zone"/>
    <s v="9 - verwerkt"/>
    <n v="0"/>
    <m/>
    <d v="2023-06-09T00:00:00"/>
    <s v="DROP"/>
    <s v="0001010909877150116736_002"/>
    <m/>
    <m/>
    <m/>
    <s v="EUR"/>
    <n v="302.18"/>
    <s v="EUR"/>
    <n v="302.18"/>
    <s v="EUR"/>
    <n v="302.18"/>
    <n v="302.18"/>
    <n v="0"/>
    <s v="N"/>
    <n v="1223000608"/>
    <d v="2023-07-13T00:00:00"/>
    <m/>
    <d v="2023-06-09T00:00:00"/>
    <s v="00:00"/>
    <s v="23:59"/>
    <d v="2023-06-09T00:00:00"/>
    <s v="08:00"/>
    <s v="08:00"/>
    <n v="21.6"/>
    <s v="ce"/>
    <n v="15725"/>
    <n v="21.6"/>
    <n v="34"/>
    <s v="Kuehne+Nagel Tiel 3 Standpl"/>
    <s v="De Diepert 5"/>
    <s v="Tiel"/>
    <s v="4004 MA"/>
    <s v="NL"/>
    <x v="1"/>
    <s v="Fahrenheitweg 1"/>
    <x v="1"/>
    <s v="6101WR"/>
    <s v="NL"/>
    <s v="2480024850"/>
    <s v="0116736_002"/>
    <s v="31V"/>
    <s v="NL001131849B01"/>
    <n v="2"/>
    <n v="0"/>
    <n v="302.18"/>
    <s v="N"/>
    <s v="Peter Appel Transport B.V."/>
    <n v="36622"/>
    <d v="2023-06-09T00:00:00"/>
    <s v="08:22:00"/>
    <n v="0"/>
    <x v="4"/>
    <x v="22"/>
    <n v="6"/>
    <x v="1"/>
    <n v="1"/>
    <n v="21.6"/>
    <x v="1"/>
    <n v="302.18"/>
    <n v="0"/>
    <n v="302.18"/>
  </r>
  <r>
    <s v="COLGATE 3800 DEB."/>
    <s v="Colgate-Palmolive Nederland BV"/>
    <s v="101t"/>
    <n v="101090987691"/>
    <n v="101030169097"/>
    <n v="930"/>
    <s v="Inv Booked"/>
    <s v="2480024855"/>
    <s v="Verkoop"/>
    <n v="170"/>
    <s v="Transport drops zone"/>
    <s v="9 - verwerkt"/>
    <n v="0"/>
    <m/>
    <d v="2023-06-09T00:00:00"/>
    <s v="DROP"/>
    <s v="0001010909876910116733_006"/>
    <m/>
    <m/>
    <m/>
    <s v="EUR"/>
    <n v="17.28"/>
    <s v="EUR"/>
    <n v="17.28"/>
    <s v="EUR"/>
    <n v="17.28"/>
    <n v="17.28"/>
    <n v="0"/>
    <s v="N"/>
    <n v="1223000608"/>
    <d v="2023-07-13T00:00:00"/>
    <m/>
    <d v="2023-06-09T00:00:00"/>
    <s v="00:00"/>
    <s v="23:59"/>
    <d v="2023-06-09T00:00:00"/>
    <s v="11:15"/>
    <s v="12:15"/>
    <n v="0.8"/>
    <s v="ce"/>
    <n v="275"/>
    <n v="0.8"/>
    <n v="0"/>
    <s v="Kuehne+Nagel Tiel 3 Standpl"/>
    <s v="De Diepert 5"/>
    <s v="Tiel"/>
    <s v="4004 MA"/>
    <s v="NL"/>
    <x v="42"/>
    <s v="Industriestraat 67"/>
    <x v="41"/>
    <s v="7482EW"/>
    <s v="NL"/>
    <s v="2480024855"/>
    <s v="0116733_006"/>
    <s v="31V"/>
    <s v="NL001131849B01"/>
    <n v="2"/>
    <n v="0"/>
    <n v="17.28"/>
    <s v="N"/>
    <s v="Peter Appel Transport B.V."/>
    <n v="36622"/>
    <d v="2023-06-09T00:00:00"/>
    <s v="10:34:00"/>
    <n v="0"/>
    <x v="4"/>
    <x v="22"/>
    <n v="6"/>
    <x v="30"/>
    <n v="0"/>
    <s v=""/>
    <x v="3"/>
    <s v=""/>
    <n v="0"/>
    <s v=""/>
  </r>
  <r>
    <s v="COLGATE 3800 DEB."/>
    <s v="Colgate-Palmolive Nederland BV"/>
    <s v="101t"/>
    <n v="101090987725"/>
    <n v="101030169098"/>
    <n v="930"/>
    <s v="Inv Booked"/>
    <s v="2480024852"/>
    <s v="Verkoop"/>
    <n v="170"/>
    <s v="Transport drops zone"/>
    <s v="9 - verwerkt"/>
    <n v="0"/>
    <m/>
    <d v="2023-06-09T00:00:00"/>
    <s v="DROP"/>
    <s v="0001010909877250116739_003"/>
    <m/>
    <m/>
    <m/>
    <s v="EUR"/>
    <n v="283.97000000000003"/>
    <s v="EUR"/>
    <n v="283.97000000000003"/>
    <s v="EUR"/>
    <n v="283.97000000000003"/>
    <n v="283.97000000000003"/>
    <n v="0"/>
    <s v="N"/>
    <n v="1223000608"/>
    <d v="2023-07-13T00:00:00"/>
    <m/>
    <d v="2023-06-09T00:00:00"/>
    <s v="00:00"/>
    <s v="23:59"/>
    <d v="2023-06-09T00:00:00"/>
    <s v="11:00"/>
    <s v="11:00"/>
    <n v="19.2"/>
    <s v="ce"/>
    <n v="16029"/>
    <n v="19.2"/>
    <n v="31"/>
    <s v="Kuehne+Nagel Tiel 3 Standpl"/>
    <s v="De Diepert 5"/>
    <s v="Tiel"/>
    <s v="4004 MA"/>
    <s v="NL"/>
    <x v="50"/>
    <s v="Fahrenheitweg 24"/>
    <x v="1"/>
    <s v="6101WR"/>
    <s v="NL"/>
    <s v="2480024852"/>
    <s v="0116739_003"/>
    <s v="31V"/>
    <s v="NL001131849B01"/>
    <n v="2"/>
    <n v="0"/>
    <n v="283.97000000000003"/>
    <s v="N"/>
    <s v="Peter Appel Transport B.V."/>
    <n v="36622"/>
    <d v="2023-06-09T00:00:00"/>
    <s v="11:39:00"/>
    <n v="0"/>
    <x v="4"/>
    <x v="22"/>
    <n v="6"/>
    <x v="1"/>
    <n v="1"/>
    <n v="19.2"/>
    <x v="1"/>
    <n v="283.97000000000003"/>
    <n v="0"/>
    <n v="283.97000000000003"/>
  </r>
  <r>
    <s v="COLGATE 3800 DEB."/>
    <s v="Colgate-Palmolive Nederland BV"/>
    <s v="101t"/>
    <n v="101090987755"/>
    <n v="101030169099"/>
    <n v="930"/>
    <s v="Inv Booked"/>
    <s v="2480024847"/>
    <s v="Verkoop"/>
    <n v="170"/>
    <s v="Transport drops zone"/>
    <s v="9 - verwerkt"/>
    <n v="0"/>
    <m/>
    <d v="2023-06-09T00:00:00"/>
    <s v="DROP"/>
    <s v="0001010909877550116741_003"/>
    <m/>
    <m/>
    <m/>
    <s v="EUR"/>
    <n v="13.9"/>
    <s v="EUR"/>
    <n v="13.9"/>
    <s v="EUR"/>
    <n v="13.9"/>
    <n v="13.9"/>
    <n v="0"/>
    <s v="N"/>
    <n v="1223000608"/>
    <d v="2023-07-13T00:00:00"/>
    <m/>
    <d v="2023-06-09T00:00:00"/>
    <s v="00:00"/>
    <s v="23:59"/>
    <d v="2023-06-09T00:00:00"/>
    <s v="18:00"/>
    <s v="18:00"/>
    <n v="1.6"/>
    <s v="ce"/>
    <n v="911"/>
    <n v="1.6"/>
    <n v="1"/>
    <s v="Kuehne+Nagel Tiel 3 Standpl"/>
    <s v="De Diepert 5"/>
    <s v="Tiel"/>
    <s v="4004 MA"/>
    <s v="NL"/>
    <x v="14"/>
    <s v="Rood 24"/>
    <x v="17"/>
    <s v="6666LT"/>
    <s v="NL"/>
    <s v="2480024847"/>
    <s v="0116741_003"/>
    <s v="31V"/>
    <s v="NL001131849B01"/>
    <n v="2"/>
    <n v="0"/>
    <n v="13.9"/>
    <s v="N"/>
    <s v="Peter Appel Transport B.V."/>
    <n v="36622"/>
    <d v="2023-06-09T00:00:00"/>
    <s v="17:40:00"/>
    <n v="0"/>
    <x v="4"/>
    <x v="22"/>
    <n v="6"/>
    <x v="15"/>
    <n v="0"/>
    <s v=""/>
    <x v="5"/>
    <s v=""/>
    <n v="0"/>
    <s v=""/>
  </r>
  <r>
    <s v="COLGATE 3800 DEB."/>
    <s v="Colgate-Palmolive Nederland BV"/>
    <s v="101t"/>
    <n v="0"/>
    <n v="101030169225"/>
    <n v="980"/>
    <s v="Cancel No In"/>
    <s v="2480019421"/>
    <s v="Verkoop"/>
    <n v="170"/>
    <s v="Transport drops zone"/>
    <s v="0 - ingevoerd"/>
    <n v="0"/>
    <m/>
    <d v="2023-06-09T00:00:00"/>
    <m/>
    <m/>
    <n v="45.6"/>
    <n v="2.4"/>
    <m/>
    <s v="EUR"/>
    <n v="45.6"/>
    <s v="EUR"/>
    <n v="0"/>
    <s v="EUR"/>
    <n v="45.6"/>
    <n v="0"/>
    <n v="-45.6"/>
    <s v="N"/>
    <m/>
    <m/>
    <m/>
    <d v="2023-06-09T00:00:00"/>
    <s v="00:00"/>
    <s v="23:59"/>
    <d v="2023-06-09T00:00:00"/>
    <s v="11:30"/>
    <s v="11:30"/>
    <n v="2.4"/>
    <s v="ce"/>
    <n v="1792"/>
    <n v="2.4"/>
    <n v="2"/>
    <s v="Kuehne+Nagel Tiel 3 Standpl"/>
    <s v="De Diepert 5"/>
    <s v="Tiel"/>
    <s v="4004 MA"/>
    <s v="NL"/>
    <x v="79"/>
    <s v="Keltenweg 30"/>
    <x v="58"/>
    <s v="5342 LP"/>
    <s v="NL"/>
    <s v="2480019421"/>
    <m/>
    <m/>
    <s v="NL001131849B01"/>
    <n v="2"/>
    <n v="0"/>
    <n v="0"/>
    <s v="N"/>
    <s v="Peter Appel Transport B.V."/>
    <n v="36622"/>
    <d v="2023-06-09T00:00:00"/>
    <s v="11:30:00"/>
    <n v="0"/>
    <x v="4"/>
    <x v="22"/>
    <n v="6"/>
    <x v="42"/>
    <n v="0"/>
    <s v=""/>
    <x v="3"/>
    <s v=""/>
    <n v="0"/>
    <s v=""/>
  </r>
  <r>
    <s v="COLGATE 3800 DEB."/>
    <s v="Colgate-Palmolive Nederland BV"/>
    <s v="101t"/>
    <n v="101090987710"/>
    <n v="101030169095"/>
    <n v="930"/>
    <s v="Inv Booked"/>
    <s v="2480024851"/>
    <s v="Verkoop"/>
    <n v="170"/>
    <s v="Transport drops zone"/>
    <s v="9 - verwerkt"/>
    <n v="0"/>
    <m/>
    <d v="2023-06-09T00:00:00"/>
    <s v="DROP"/>
    <s v="0001010909877100116735_002"/>
    <m/>
    <m/>
    <m/>
    <s v="EUR"/>
    <n v="237.84"/>
    <s v="EUR"/>
    <n v="237.84"/>
    <s v="EUR"/>
    <n v="237.84"/>
    <n v="237.84"/>
    <n v="0"/>
    <s v="N"/>
    <n v="1223000608"/>
    <d v="2023-07-13T00:00:00"/>
    <m/>
    <d v="2023-06-09T00:00:00"/>
    <s v="00:00"/>
    <s v="23:59"/>
    <d v="2023-06-09T00:00:00"/>
    <s v="07:00"/>
    <s v="10:00"/>
    <n v="24"/>
    <s v="ce"/>
    <n v="16521"/>
    <n v="24"/>
    <n v="35"/>
    <s v="Kuehne+Nagel Tiel 3 Standpl"/>
    <s v="De Diepert 5"/>
    <s v="Tiel"/>
    <s v="4004 MA"/>
    <s v="NL"/>
    <x v="10"/>
    <s v="Slego 1a"/>
    <x v="13"/>
    <s v="1046BM"/>
    <s v="NL"/>
    <s v="2480024851"/>
    <s v="0116735_002"/>
    <s v="31V"/>
    <s v="NL001131849B01"/>
    <n v="2"/>
    <n v="0"/>
    <n v="237.84"/>
    <s v="N"/>
    <s v="Peter Appel Transport B.V."/>
    <n v="36622"/>
    <d v="2023-06-09T00:00:00"/>
    <s v="07:35:00"/>
    <n v="0"/>
    <x v="4"/>
    <x v="22"/>
    <n v="6"/>
    <x v="11"/>
    <n v="1"/>
    <n v="24"/>
    <x v="0"/>
    <n v="237.84"/>
    <n v="0"/>
    <n v="237.84"/>
  </r>
  <r>
    <s v="COLGATE 3800 DEB."/>
    <s v="Colgate-Palmolive Nederland BV"/>
    <s v="101t"/>
    <n v="101090987720"/>
    <n v="101030169112"/>
    <n v="930"/>
    <s v="Inv Booked"/>
    <s v="2480024853"/>
    <s v="Verkoop"/>
    <n v="170"/>
    <s v="Transport drops zone"/>
    <s v="9 - verwerkt"/>
    <n v="0"/>
    <m/>
    <d v="2023-06-09T00:00:00"/>
    <s v="DROP"/>
    <s v="0001010909877200116738_002"/>
    <m/>
    <m/>
    <m/>
    <s v="EUR"/>
    <n v="317.52"/>
    <s v="EUR"/>
    <n v="317.52"/>
    <s v="EUR"/>
    <n v="317.52"/>
    <n v="317.52"/>
    <n v="0"/>
    <s v="N"/>
    <n v="1223000608"/>
    <d v="2023-07-13T00:00:00"/>
    <m/>
    <d v="2023-06-09T00:00:00"/>
    <s v="00:00"/>
    <s v="23:59"/>
    <d v="2023-06-09T00:00:00"/>
    <s v="10:00"/>
    <s v="10:00"/>
    <n v="24"/>
    <s v="ce"/>
    <n v="23892"/>
    <n v="24"/>
    <n v="46"/>
    <s v="Kuehne+Nagel Tiel 3 Standpl"/>
    <s v="De Diepert 5"/>
    <s v="Tiel"/>
    <s v="4004 MA"/>
    <s v="NL"/>
    <x v="1"/>
    <s v="Fahrenheitweg 1"/>
    <x v="1"/>
    <s v="6101WR"/>
    <s v="NL"/>
    <s v="2480024853"/>
    <s v="0116738_002"/>
    <s v="31V"/>
    <s v="NL001131849B01"/>
    <n v="2"/>
    <n v="0"/>
    <n v="317.52"/>
    <s v="N"/>
    <s v="Peter Appel Transport B.V."/>
    <n v="36622"/>
    <d v="2023-06-09T00:00:00"/>
    <s v="10:26:00"/>
    <n v="0"/>
    <x v="4"/>
    <x v="22"/>
    <n v="6"/>
    <x v="1"/>
    <n v="1"/>
    <n v="24"/>
    <x v="1"/>
    <n v="317.52"/>
    <n v="0"/>
    <n v="317.52"/>
  </r>
  <r>
    <s v="COLGATE 3800 DEB."/>
    <s v="Colgate-Palmolive Nederland BV"/>
    <s v="101t"/>
    <n v="101090988744"/>
    <n v="101030169178"/>
    <n v="930"/>
    <s v="Inv Booked"/>
    <s v="2480025781"/>
    <s v="Verkoop"/>
    <n v="170"/>
    <s v="Transport drops zone"/>
    <s v="9 - verwerkt"/>
    <n v="0"/>
    <m/>
    <d v="2023-06-10T00:00:00"/>
    <s v="DROP"/>
    <s v="0001010909887440117261_002"/>
    <m/>
    <m/>
    <m/>
    <s v="EUR"/>
    <n v="60.9"/>
    <s v="EUR"/>
    <n v="60.9"/>
    <s v="EUR"/>
    <n v="60.9"/>
    <n v="60.9"/>
    <n v="0"/>
    <s v="Y"/>
    <n v="1223000608"/>
    <d v="2023-07-13T00:00:00"/>
    <m/>
    <d v="2023-06-10T00:00:00"/>
    <s v="00:00"/>
    <s v="23:59"/>
    <d v="2023-06-10T00:00:00"/>
    <s v="07:00"/>
    <s v="07:00"/>
    <n v="8"/>
    <s v="ce"/>
    <n v="764"/>
    <n v="8.8000000000000007"/>
    <n v="1"/>
    <s v="Kuehne+Nagel Tiel 3 Standpl"/>
    <s v="De Diepert 5"/>
    <s v="Tiel"/>
    <s v="4004 MA"/>
    <s v="NL"/>
    <x v="14"/>
    <s v="Rood 24"/>
    <x v="17"/>
    <s v="6666LT"/>
    <s v="NL"/>
    <s v="2480025781"/>
    <s v="0117261_002"/>
    <s v="31V"/>
    <s v="NL001131849B01"/>
    <n v="2"/>
    <n v="0"/>
    <n v="60.9"/>
    <s v="N"/>
    <s v="Peter Appel Transport B.V."/>
    <n v="36622"/>
    <d v="2023-06-10T00:00:00"/>
    <s v="07:40:00"/>
    <n v="0"/>
    <x v="5"/>
    <x v="22"/>
    <n v="6"/>
    <x v="15"/>
    <n v="1"/>
    <n v="26.400000000000002"/>
    <x v="5"/>
    <n v="182.7"/>
    <n v="0"/>
    <n v="182.7"/>
  </r>
  <r>
    <s v="COLGATE 3800 DEB."/>
    <s v="Colgate-Palmolive Nederland BV"/>
    <s v="101t"/>
    <n v="101090988744"/>
    <n v="101030169186"/>
    <n v="930"/>
    <s v="Inv Booked"/>
    <s v="2480025786"/>
    <s v="Verkoop"/>
    <n v="170"/>
    <s v="Transport drops zone"/>
    <s v="9 - verwerkt"/>
    <n v="0"/>
    <m/>
    <d v="2023-06-10T00:00:00"/>
    <s v="DROP"/>
    <s v="0001010909887440117261_002"/>
    <m/>
    <m/>
    <m/>
    <s v="EUR"/>
    <n v="116.26"/>
    <s v="EUR"/>
    <n v="116.26"/>
    <s v="EUR"/>
    <n v="116.26"/>
    <n v="116.26"/>
    <n v="0"/>
    <s v="Y"/>
    <n v="1223000608"/>
    <d v="2023-07-13T00:00:00"/>
    <m/>
    <d v="2023-06-10T00:00:00"/>
    <s v="00:00"/>
    <s v="23:59"/>
    <d v="2023-06-10T00:00:00"/>
    <s v="07:00"/>
    <s v="07:00"/>
    <n v="16.8"/>
    <s v="ce"/>
    <n v="10081"/>
    <n v="16.8"/>
    <n v="21"/>
    <s v="Kuehne+Nagel Tiel 3 Standpl"/>
    <s v="De Diepert 5"/>
    <s v="Tiel"/>
    <s v="4004 MA"/>
    <s v="NL"/>
    <x v="14"/>
    <s v="Rood 24"/>
    <x v="17"/>
    <s v="6666LT"/>
    <s v="NL"/>
    <s v="2480025786"/>
    <s v="0117261_002"/>
    <s v="31V"/>
    <s v="NL001131849B01"/>
    <n v="2"/>
    <n v="0"/>
    <n v="116.26"/>
    <s v="N"/>
    <s v="Peter Appel Transport B.V."/>
    <n v="36622"/>
    <d v="2023-06-10T00:00:00"/>
    <s v="07:40:00"/>
    <n v="0"/>
    <x v="5"/>
    <x v="22"/>
    <n v="6"/>
    <x v="15"/>
    <n v="0"/>
    <s v=""/>
    <x v="5"/>
    <s v=""/>
    <n v="0"/>
    <s v=""/>
  </r>
  <r>
    <s v="COLGATE 3800 DEB."/>
    <s v="Colgate-Palmolive Nederland BV"/>
    <s v="101t"/>
    <n v="101090988744"/>
    <n v="101030169187"/>
    <n v="930"/>
    <s v="Inv Booked"/>
    <s v="2480025779"/>
    <s v="Verkoop"/>
    <n v="170"/>
    <s v="Transport drops zone"/>
    <s v="9 - verwerkt"/>
    <n v="0"/>
    <m/>
    <d v="2023-06-10T00:00:00"/>
    <s v="DROP"/>
    <s v="0001010909887440117261_002"/>
    <m/>
    <m/>
    <m/>
    <s v="EUR"/>
    <n v="5.54"/>
    <s v="EUR"/>
    <n v="5.54"/>
    <s v="EUR"/>
    <n v="5.54"/>
    <n v="5.54"/>
    <n v="0"/>
    <s v="Y"/>
    <n v="1223000608"/>
    <d v="2023-07-13T00:00:00"/>
    <m/>
    <d v="2023-06-10T00:00:00"/>
    <s v="00:00"/>
    <s v="23:59"/>
    <d v="2023-06-10T00:00:00"/>
    <s v="07:00"/>
    <s v="07:00"/>
    <n v="0.8"/>
    <s v="ce"/>
    <n v="104"/>
    <n v="0.8"/>
    <n v="0"/>
    <s v="Kuehne+Nagel Tiel 3 Standpl"/>
    <s v="De Diepert 5"/>
    <s v="Tiel"/>
    <s v="4004 MA"/>
    <s v="NL"/>
    <x v="14"/>
    <s v="Rood 24"/>
    <x v="17"/>
    <s v="6666LT"/>
    <s v="NL"/>
    <s v="2480025779"/>
    <s v="0117261_002"/>
    <s v="31V"/>
    <s v="NL001131849B01"/>
    <n v="2"/>
    <n v="0"/>
    <n v="5.54"/>
    <s v="N"/>
    <s v="Peter Appel Transport B.V."/>
    <n v="36622"/>
    <d v="2023-06-10T00:00:00"/>
    <s v="07:40:00"/>
    <n v="0"/>
    <x v="5"/>
    <x v="22"/>
    <n v="6"/>
    <x v="15"/>
    <n v="0"/>
    <s v=""/>
    <x v="5"/>
    <s v=""/>
    <n v="0"/>
    <s v=""/>
  </r>
  <r>
    <s v="COLGATE 3800 DEB."/>
    <s v="Colgate-Palmolive Nederland BV"/>
    <s v="101t"/>
    <n v="101090988745"/>
    <n v="101030169189"/>
    <n v="930"/>
    <s v="Inv Booked"/>
    <s v="2480025782"/>
    <s v="Verkoop"/>
    <n v="170"/>
    <s v="Transport drops zone"/>
    <s v="9 - verwerkt"/>
    <n v="0"/>
    <m/>
    <d v="2023-06-10T00:00:00"/>
    <s v="DROP"/>
    <s v="0001010909887450117262_002"/>
    <m/>
    <m/>
    <m/>
    <s v="EUR"/>
    <n v="36.92"/>
    <s v="EUR"/>
    <n v="36.92"/>
    <s v="EUR"/>
    <n v="36.92"/>
    <n v="36.92"/>
    <n v="0"/>
    <s v="Y"/>
    <n v="1223000608"/>
    <d v="2023-07-13T00:00:00"/>
    <m/>
    <d v="2023-06-10T00:00:00"/>
    <s v="00:00"/>
    <s v="23:59"/>
    <d v="2023-06-10T00:00:00"/>
    <s v="06:00"/>
    <s v="07:00"/>
    <n v="4"/>
    <s v="ce"/>
    <n v="1090"/>
    <n v="4.8"/>
    <n v="2"/>
    <s v="Kuehne+Nagel Tiel 3 Standpl"/>
    <s v="De Diepert 5"/>
    <s v="Tiel"/>
    <s v="4004 MA"/>
    <s v="NL"/>
    <x v="2"/>
    <s v="Randweg 2"/>
    <x v="6"/>
    <s v="4191 NN"/>
    <s v="NL"/>
    <s v="2480025782"/>
    <s v="0117262_002"/>
    <s v="31V"/>
    <s v="NL001131849B01"/>
    <n v="2"/>
    <n v="0"/>
    <n v="36.92"/>
    <s v="N"/>
    <s v="Peter Appel Transport B.V."/>
    <n v="36622"/>
    <d v="2023-06-10T00:00:00"/>
    <s v="06:57:00"/>
    <n v="0"/>
    <x v="5"/>
    <x v="22"/>
    <n v="6"/>
    <x v="6"/>
    <n v="1"/>
    <n v="13.600000000000001"/>
    <x v="2"/>
    <n v="104.06"/>
    <n v="0"/>
    <n v="104.06"/>
  </r>
  <r>
    <s v="COLGATE 3800 DEB."/>
    <s v="Colgate-Palmolive Nederland BV"/>
    <s v="101t"/>
    <n v="101090988745"/>
    <n v="101030169188"/>
    <n v="930"/>
    <s v="Inv Booked"/>
    <s v="2480025787"/>
    <s v="Verkoop"/>
    <n v="170"/>
    <s v="Transport drops zone"/>
    <s v="9 - verwerkt"/>
    <n v="0"/>
    <m/>
    <d v="2023-06-10T00:00:00"/>
    <s v="DROP"/>
    <s v="0001010909887450117262_002"/>
    <m/>
    <m/>
    <m/>
    <s v="EUR"/>
    <n v="67.14"/>
    <s v="EUR"/>
    <n v="67.14"/>
    <s v="EUR"/>
    <n v="67.14"/>
    <n v="67.14"/>
    <n v="0"/>
    <s v="Y"/>
    <n v="1223000608"/>
    <d v="2023-07-13T00:00:00"/>
    <m/>
    <d v="2023-06-10T00:00:00"/>
    <s v="00:00"/>
    <s v="23:59"/>
    <d v="2023-06-10T00:00:00"/>
    <s v="06:00"/>
    <s v="07:00"/>
    <n v="8.8000000000000007"/>
    <s v="ce"/>
    <n v="4852"/>
    <n v="8.8000000000000007"/>
    <n v="9"/>
    <s v="Kuehne+Nagel Tiel 3 Standpl"/>
    <s v="De Diepert 5"/>
    <s v="Tiel"/>
    <s v="4004 MA"/>
    <s v="NL"/>
    <x v="2"/>
    <s v="Randweg 2"/>
    <x v="6"/>
    <s v="4191 NN"/>
    <s v="NL"/>
    <s v="2480025787"/>
    <s v="0117262_002"/>
    <s v="31V"/>
    <s v="NL001131849B01"/>
    <n v="2"/>
    <n v="0"/>
    <n v="67.14"/>
    <s v="N"/>
    <s v="Peter Appel Transport B.V."/>
    <n v="36622"/>
    <d v="2023-06-10T00:00:00"/>
    <s v="06:57:00"/>
    <n v="0"/>
    <x v="5"/>
    <x v="22"/>
    <n v="6"/>
    <x v="6"/>
    <n v="0"/>
    <s v=""/>
    <x v="2"/>
    <s v=""/>
    <n v="0"/>
    <s v=""/>
  </r>
  <r>
    <s v="COLGATE 3800 DEB."/>
    <s v="Colgate-Palmolive Nederland BV"/>
    <s v="101t"/>
    <n v="101090988745"/>
    <n v="101030169183"/>
    <n v="930"/>
    <s v="Inv Booked"/>
    <s v="2480025783"/>
    <s v="Verkoop"/>
    <n v="170"/>
    <s v="Transport drops zone"/>
    <s v="9 - verwerkt"/>
    <n v="0"/>
    <m/>
    <d v="2023-06-10T00:00:00"/>
    <s v="DROP"/>
    <s v="0001010909887450117262_003"/>
    <m/>
    <m/>
    <m/>
    <s v="EUR"/>
    <n v="144"/>
    <s v="EUR"/>
    <n v="144"/>
    <s v="EUR"/>
    <n v="144"/>
    <n v="144"/>
    <n v="0"/>
    <s v="N"/>
    <n v="1223000608"/>
    <d v="2023-07-13T00:00:00"/>
    <m/>
    <d v="2023-06-10T00:00:00"/>
    <s v="00:00"/>
    <s v="23:59"/>
    <d v="2023-06-10T00:00:00"/>
    <s v="09:30"/>
    <s v="10:30"/>
    <n v="12.8"/>
    <s v="ce"/>
    <n v="11496"/>
    <n v="12.8"/>
    <n v="21"/>
    <s v="Kuehne+Nagel Tiel 3 Standpl"/>
    <s v="De Diepert 5"/>
    <s v="Tiel"/>
    <s v="4004 MA"/>
    <s v="NL"/>
    <x v="24"/>
    <s v="Ravenswade 14"/>
    <x v="26"/>
    <s v="3439 LD"/>
    <s v="NL"/>
    <s v="2480025783"/>
    <s v="0117262_003"/>
    <s v="31V"/>
    <s v="NL001131849B01"/>
    <n v="2"/>
    <n v="0"/>
    <n v="144"/>
    <s v="N"/>
    <s v="Peter Appel Transport B.V."/>
    <n v="36622"/>
    <d v="2023-06-10T00:00:00"/>
    <s v="08:44:00"/>
    <n v="0"/>
    <x v="5"/>
    <x v="22"/>
    <n v="6"/>
    <x v="22"/>
    <n v="1"/>
    <n v="12.8"/>
    <x v="7"/>
    <n v="144"/>
    <n v="0"/>
    <n v="144"/>
  </r>
  <r>
    <s v="COLGATE 3800 DEB."/>
    <s v="Colgate-Palmolive Nederland BV"/>
    <s v="101t"/>
    <n v="101090988879"/>
    <n v="101030169173"/>
    <n v="930"/>
    <s v="Inv Booked"/>
    <s v="2480025773"/>
    <s v="Verkoop"/>
    <n v="170"/>
    <s v="Transport drops zone"/>
    <s v="9 - verwerkt"/>
    <n v="0"/>
    <m/>
    <d v="2023-06-12T00:00:00"/>
    <s v="DROP"/>
    <s v="0001010909888790117425_002"/>
    <m/>
    <m/>
    <m/>
    <s v="EUR"/>
    <n v="263.12"/>
    <s v="EUR"/>
    <n v="263.12"/>
    <s v="EUR"/>
    <n v="263.12"/>
    <n v="263.12"/>
    <n v="0"/>
    <s v="N"/>
    <n v="1223000608"/>
    <d v="2023-07-13T00:00:00"/>
    <m/>
    <d v="2023-06-12T00:00:00"/>
    <s v="00:00"/>
    <s v="23:59"/>
    <d v="2023-06-12T00:00:00"/>
    <s v="11:00"/>
    <s v="11:00"/>
    <n v="20.8"/>
    <s v="ce"/>
    <n v="20157"/>
    <n v="20.8"/>
    <n v="38"/>
    <s v="Kuehne+Nagel Tiel 3 Standpl"/>
    <s v="De Diepert 5"/>
    <s v="Tiel"/>
    <s v="4004 MA"/>
    <s v="NL"/>
    <x v="1"/>
    <s v="Perenmarkt 15"/>
    <x v="2"/>
    <s v="1681PG"/>
    <s v="NL"/>
    <s v="2480025773"/>
    <s v="0117425_002"/>
    <s v="31V"/>
    <s v="NL001131849B01"/>
    <n v="2"/>
    <n v="0"/>
    <n v="263.12"/>
    <s v="N"/>
    <s v="Peter Appel Transport B.V."/>
    <n v="36622"/>
    <d v="2023-06-12T00:00:00"/>
    <s v="13:28:00"/>
    <n v="88"/>
    <x v="0"/>
    <x v="23"/>
    <n v="6"/>
    <x v="2"/>
    <n v="1"/>
    <n v="20.8"/>
    <x v="1"/>
    <n v="263.12"/>
    <n v="0"/>
    <n v="263.12"/>
  </r>
  <r>
    <s v="COLGATE 3800 DEB."/>
    <s v="Colgate-Palmolive Nederland BV"/>
    <s v="101t"/>
    <n v="101090988883"/>
    <n v="101030169179"/>
    <n v="930"/>
    <s v="Inv Booked"/>
    <s v="2480025780"/>
    <s v="Verkoop"/>
    <n v="170"/>
    <s v="Transport drops zone"/>
    <s v="9 - verwerkt"/>
    <n v="0"/>
    <m/>
    <d v="2023-06-12T00:00:00"/>
    <s v="DROP"/>
    <s v="0001010909888830117435_003"/>
    <m/>
    <m/>
    <m/>
    <s v="EUR"/>
    <n v="91.01"/>
    <s v="EUR"/>
    <n v="91.01"/>
    <s v="EUR"/>
    <n v="91.01"/>
    <n v="91.01"/>
    <n v="0"/>
    <s v="N"/>
    <n v="1223000608"/>
    <d v="2023-07-13T00:00:00"/>
    <m/>
    <d v="2023-06-12T00:00:00"/>
    <s v="00:00"/>
    <s v="23:59"/>
    <d v="2023-06-12T00:00:00"/>
    <s v="21:00"/>
    <s v="21:00"/>
    <n v="4.8"/>
    <s v="ce"/>
    <n v="2101"/>
    <n v="4.8"/>
    <n v="0"/>
    <s v="Kuehne+Nagel Tiel 3 Standpl"/>
    <s v="De Diepert 5"/>
    <s v="Tiel"/>
    <s v="4004 MA"/>
    <s v="NL"/>
    <x v="4"/>
    <s v="Watergoorweg 81"/>
    <x v="5"/>
    <s v="3861MA"/>
    <s v="NL"/>
    <s v="2480025780"/>
    <s v="0117435_003"/>
    <s v="31V"/>
    <s v="NL001131849B01"/>
    <n v="2"/>
    <n v="0"/>
    <n v="91.01"/>
    <s v="N"/>
    <s v="Peter Appel Transport B.V."/>
    <n v="36622"/>
    <d v="2023-06-12T00:00:00"/>
    <s v="22:25:00"/>
    <n v="0"/>
    <x v="0"/>
    <x v="23"/>
    <n v="6"/>
    <x v="5"/>
    <n v="1"/>
    <n v="4.8"/>
    <x v="3"/>
    <n v="91.01"/>
    <n v="0"/>
    <n v="91.01"/>
  </r>
  <r>
    <s v="COLGATE 3800 DEB."/>
    <s v="Colgate-Palmolive Nederland BV"/>
    <s v="101t"/>
    <n v="101090988753"/>
    <n v="101030169180"/>
    <n v="930"/>
    <s v="Inv Booked"/>
    <s v="2480025774"/>
    <s v="Verkoop"/>
    <n v="170"/>
    <s v="Transport drops zone"/>
    <s v="9 - verwerkt"/>
    <n v="0"/>
    <m/>
    <d v="2023-06-12T00:00:00"/>
    <s v="DROP"/>
    <s v="0001010909887530117263_003"/>
    <m/>
    <m/>
    <m/>
    <s v="EUR"/>
    <n v="312.27"/>
    <s v="EUR"/>
    <n v="312.27"/>
    <s v="EUR"/>
    <n v="312.27"/>
    <n v="312.27"/>
    <n v="0"/>
    <s v="N"/>
    <n v="1223000608"/>
    <d v="2023-07-13T00:00:00"/>
    <m/>
    <d v="2023-06-12T00:00:00"/>
    <s v="00:00"/>
    <s v="23:59"/>
    <d v="2023-06-12T00:00:00"/>
    <s v="08:00"/>
    <s v="08:00"/>
    <n v="23.2"/>
    <s v="ce"/>
    <n v="21544"/>
    <n v="23.2"/>
    <n v="41"/>
    <s v="Kuehne+Nagel Tiel 3 Standpl"/>
    <s v="De Diepert 5"/>
    <s v="Tiel"/>
    <s v="4004 MA"/>
    <s v="NL"/>
    <x v="50"/>
    <s v="Fahrenheitweg 24"/>
    <x v="1"/>
    <s v="6101WR"/>
    <s v="NL"/>
    <s v="2480025774"/>
    <s v="0117263_003"/>
    <s v="31V"/>
    <s v="NL001131849B01"/>
    <n v="2"/>
    <n v="0"/>
    <n v="312.27"/>
    <s v="N"/>
    <s v="Peter Appel Transport B.V."/>
    <n v="36622"/>
    <d v="2023-06-12T00:00:00"/>
    <s v="09:38:00"/>
    <n v="0"/>
    <x v="0"/>
    <x v="23"/>
    <n v="6"/>
    <x v="1"/>
    <n v="1"/>
    <n v="23.2"/>
    <x v="1"/>
    <n v="312.27"/>
    <n v="0"/>
    <n v="312.27"/>
  </r>
  <r>
    <s v="COLGATE 3800 DEB."/>
    <s v="Colgate-Palmolive Nederland BV"/>
    <s v="101t"/>
    <n v="101090988754"/>
    <n v="101030169181"/>
    <n v="930"/>
    <s v="Inv Booked"/>
    <s v="2480025785"/>
    <s v="Verkoop"/>
    <n v="170"/>
    <s v="Transport drops zone"/>
    <s v="9 - verwerkt"/>
    <n v="0"/>
    <m/>
    <d v="2023-06-12T00:00:00"/>
    <s v="DROP"/>
    <s v="0001010909887540117266_002"/>
    <m/>
    <m/>
    <m/>
    <s v="EUR"/>
    <n v="27.26"/>
    <s v="EUR"/>
    <n v="27.26"/>
    <s v="EUR"/>
    <n v="27.26"/>
    <n v="27.26"/>
    <n v="0"/>
    <s v="N"/>
    <n v="1223000608"/>
    <d v="2023-07-13T00:00:00"/>
    <m/>
    <d v="2023-06-12T00:00:00"/>
    <s v="00:00"/>
    <s v="23:59"/>
    <d v="2023-06-12T00:00:00"/>
    <s v="07:00"/>
    <s v="10:00"/>
    <n v="0.8"/>
    <s v="ce"/>
    <n v="423"/>
    <n v="0.8"/>
    <n v="0"/>
    <s v="Kuehne+Nagel Tiel 3 Standpl"/>
    <s v="De Diepert 5"/>
    <s v="Tiel"/>
    <s v="4004 MA"/>
    <s v="NL"/>
    <x v="10"/>
    <s v="Slego 1a"/>
    <x v="13"/>
    <s v="1046BM"/>
    <s v="NL"/>
    <s v="2480025785"/>
    <s v="0117266_002"/>
    <s v="31V"/>
    <s v="NL001131849B01"/>
    <n v="2"/>
    <n v="0"/>
    <n v="27.26"/>
    <s v="N"/>
    <s v="Peter Appel Transport B.V."/>
    <n v="36622"/>
    <d v="2023-06-12T00:00:00"/>
    <s v="09:49:00"/>
    <n v="0"/>
    <x v="0"/>
    <x v="23"/>
    <n v="6"/>
    <x v="11"/>
    <n v="1"/>
    <n v="0.8"/>
    <x v="0"/>
    <n v="27.26"/>
    <n v="0"/>
    <n v="27.26"/>
  </r>
  <r>
    <s v="COLGATE 3800 DEB."/>
    <s v="Colgate-Palmolive Nederland BV"/>
    <s v="101t"/>
    <n v="101090988883"/>
    <n v="101030169182"/>
    <n v="930"/>
    <s v="Inv Booked"/>
    <s v="2480025777"/>
    <s v="Verkoop"/>
    <n v="170"/>
    <s v="Transport drops zone"/>
    <s v="9 - verwerkt"/>
    <n v="0"/>
    <m/>
    <d v="2023-06-12T00:00:00"/>
    <s v="DROP"/>
    <s v="0001010909888830117435_002"/>
    <m/>
    <m/>
    <m/>
    <s v="EUR"/>
    <n v="28.86"/>
    <s v="EUR"/>
    <n v="28.86"/>
    <s v="EUR"/>
    <n v="28.86"/>
    <n v="28.86"/>
    <n v="0"/>
    <s v="N"/>
    <n v="1223000608"/>
    <d v="2023-07-13T00:00:00"/>
    <m/>
    <d v="2023-06-12T00:00:00"/>
    <s v="00:00"/>
    <s v="23:59"/>
    <d v="2023-06-12T00:00:00"/>
    <s v="21:00"/>
    <s v="21:00"/>
    <n v="0.8"/>
    <s v="ce"/>
    <n v="184"/>
    <n v="0.8"/>
    <n v="0"/>
    <s v="Kuehne+Nagel Tiel 3 Standpl"/>
    <s v="De Diepert 5"/>
    <s v="Tiel"/>
    <s v="4004 MA"/>
    <s v="NL"/>
    <x v="4"/>
    <s v="Edisonstraat 2"/>
    <x v="5"/>
    <s v="3861NE"/>
    <s v="NL"/>
    <s v="2480025777"/>
    <s v="0117435_002"/>
    <s v="31V"/>
    <s v="NL001131849B01"/>
    <n v="2"/>
    <n v="0"/>
    <n v="28.86"/>
    <s v="N"/>
    <s v="Peter Appel Transport B.V."/>
    <n v="36622"/>
    <d v="2023-06-12T00:00:00"/>
    <s v="22:22:00"/>
    <n v="0"/>
    <x v="0"/>
    <x v="23"/>
    <n v="6"/>
    <x v="5"/>
    <n v="1"/>
    <n v="0.8"/>
    <x v="3"/>
    <n v="28.86"/>
    <n v="0"/>
    <n v="28.86"/>
  </r>
  <r>
    <s v="COLGATE 3800 DEB."/>
    <s v="Colgate-Palmolive Nederland BV"/>
    <s v="101t"/>
    <n v="101090988754"/>
    <n v="101030169185"/>
    <n v="930"/>
    <s v="Inv Booked"/>
    <s v="2480025788"/>
    <s v="Verkoop"/>
    <n v="170"/>
    <s v="Transport drops zone"/>
    <s v="9 - verwerkt"/>
    <n v="0"/>
    <m/>
    <d v="2023-06-12T00:00:00"/>
    <s v="DROP"/>
    <s v="0001010909887540117266_003"/>
    <m/>
    <m/>
    <m/>
    <s v="EUR"/>
    <n v="90.43"/>
    <s v="EUR"/>
    <n v="90.43"/>
    <s v="EUR"/>
    <n v="90.43"/>
    <n v="90.43"/>
    <n v="0"/>
    <s v="N"/>
    <n v="1223000608"/>
    <d v="2023-07-13T00:00:00"/>
    <m/>
    <d v="2023-06-12T00:00:00"/>
    <s v="00:00"/>
    <s v="23:59"/>
    <d v="2023-06-12T00:00:00"/>
    <s v="09:30"/>
    <s v="10:30"/>
    <n v="4.8"/>
    <s v="ce"/>
    <n v="2005"/>
    <n v="4.8"/>
    <n v="1"/>
    <s v="Kuehne+Nagel Tiel 3 Standpl"/>
    <s v="De Diepert 5"/>
    <s v="Tiel"/>
    <s v="4004 MA"/>
    <s v="NL"/>
    <x v="6"/>
    <s v="Insulindeweg 1"/>
    <x v="9"/>
    <s v="1462MJ"/>
    <s v="NL"/>
    <s v="2480025788"/>
    <s v="0117266_003"/>
    <s v="31V"/>
    <s v="NL001131849B01"/>
    <n v="2"/>
    <n v="0"/>
    <n v="90.43"/>
    <s v="N"/>
    <s v="Peter Appel Transport B.V."/>
    <n v="36622"/>
    <d v="2023-06-12T00:00:00"/>
    <s v="11:16:00"/>
    <n v="0"/>
    <x v="0"/>
    <x v="23"/>
    <n v="6"/>
    <x v="8"/>
    <n v="1"/>
    <n v="4.8"/>
    <x v="3"/>
    <n v="90.43"/>
    <n v="0"/>
    <n v="90.43"/>
  </r>
  <r>
    <s v="COLGATE 3800 DEB."/>
    <s v="Colgate-Palmolive Nederland BV"/>
    <s v="101t"/>
    <n v="101090988757"/>
    <n v="101030169172"/>
    <n v="930"/>
    <s v="Inv Booked"/>
    <s v="2480025771"/>
    <s v="Verkoop"/>
    <n v="170"/>
    <s v="Transport drops zone"/>
    <s v="9 - verwerkt"/>
    <n v="0"/>
    <m/>
    <d v="2023-06-12T00:00:00"/>
    <s v="DROP"/>
    <s v="0001010909887570117267_004"/>
    <m/>
    <m/>
    <m/>
    <s v="EUR"/>
    <n v="146.05000000000001"/>
    <s v="EUR"/>
    <n v="146.05000000000001"/>
    <s v="EUR"/>
    <n v="146.05000000000001"/>
    <n v="146.05000000000001"/>
    <n v="0"/>
    <s v="N"/>
    <n v="1223000608"/>
    <d v="2023-07-13T00:00:00"/>
    <m/>
    <d v="2023-06-12T00:00:00"/>
    <s v="00:00"/>
    <s v="23:59"/>
    <d v="2023-06-12T00:00:00"/>
    <s v="13:30"/>
    <s v="18:30"/>
    <n v="6.4"/>
    <s v="ce"/>
    <n v="5867"/>
    <n v="6.4"/>
    <n v="7"/>
    <s v="Kuehne+Nagel Tiel 3 Standpl"/>
    <s v="De Diepert 5"/>
    <s v="Tiel"/>
    <s v="4004 MA"/>
    <s v="NL"/>
    <x v="9"/>
    <s v="Edisonstraat 3"/>
    <x v="12"/>
    <s v="8606JH"/>
    <s v="NL"/>
    <s v="2480025771"/>
    <s v="0117267_004"/>
    <s v="31V"/>
    <s v="NL001131849B01"/>
    <n v="2"/>
    <n v="0"/>
    <n v="146.05000000000001"/>
    <s v="N"/>
    <s v="Peter Appel Transport B.V."/>
    <n v="36622"/>
    <d v="2023-06-12T00:00:00"/>
    <s v="15:13:00"/>
    <n v="0"/>
    <x v="0"/>
    <x v="23"/>
    <n v="6"/>
    <x v="10"/>
    <n v="1"/>
    <n v="6.4"/>
    <x v="3"/>
    <n v="146.05000000000001"/>
    <n v="0"/>
    <n v="146.05000000000001"/>
  </r>
  <r>
    <s v="COLGATE 3800 DEB."/>
    <s v="Colgate-Palmolive Nederland BV"/>
    <s v="101t"/>
    <n v="101090988742"/>
    <n v="101030169218"/>
    <n v="930"/>
    <s v="Inv Booked"/>
    <s v="2480020908"/>
    <s v="Verkoop"/>
    <n v="170"/>
    <s v="Transport drops zone"/>
    <s v="9 - verwerkt"/>
    <n v="0"/>
    <m/>
    <d v="2023-06-12T00:00:00"/>
    <s v="DROP"/>
    <s v="0001010909887420117434_002"/>
    <m/>
    <m/>
    <m/>
    <s v="EUR"/>
    <n v="247.61"/>
    <s v="EUR"/>
    <n v="247.61"/>
    <s v="EUR"/>
    <n v="247.61"/>
    <n v="247.61"/>
    <n v="0"/>
    <s v="N"/>
    <n v="1223000608"/>
    <d v="2023-07-13T00:00:00"/>
    <m/>
    <d v="2023-06-12T00:00:00"/>
    <s v="00:00"/>
    <s v="23:59"/>
    <d v="2023-06-12T00:00:00"/>
    <s v="20:00"/>
    <s v="20:00"/>
    <n v="15.2"/>
    <s v="ce"/>
    <n v="13622"/>
    <n v="15.2"/>
    <n v="29"/>
    <s v="Kuehne+Nagel Tiel 3 Standpl"/>
    <s v="De Diepert 5"/>
    <s v="Tiel"/>
    <s v="4004 MA"/>
    <s v="NL"/>
    <x v="1"/>
    <s v="Fahrenheitweg 1"/>
    <x v="1"/>
    <s v="6101WR"/>
    <s v="NL"/>
    <s v="2480020908"/>
    <s v="0117434_002"/>
    <s v="31V"/>
    <s v="NL001131849B01"/>
    <n v="2"/>
    <n v="0"/>
    <n v="247.61"/>
    <s v="N"/>
    <s v="Peter Appel Transport B.V."/>
    <n v="36622"/>
    <d v="2023-06-12T00:00:00"/>
    <s v="21:52:00"/>
    <n v="26"/>
    <x v="0"/>
    <x v="23"/>
    <n v="6"/>
    <x v="1"/>
    <n v="1"/>
    <n v="15.2"/>
    <x v="1"/>
    <n v="247.61"/>
    <n v="0"/>
    <n v="247.61"/>
  </r>
  <r>
    <s v="COLGATE 3800 DEB."/>
    <s v="Colgate-Palmolive Nederland BV"/>
    <s v="101t"/>
    <n v="101090988737"/>
    <n v="101030169219"/>
    <n v="930"/>
    <s v="Inv Booked"/>
    <s v="2480021794 2ND DEL"/>
    <s v="Verkoop"/>
    <n v="170"/>
    <s v="Transport drops zone"/>
    <s v="9 - verwerkt"/>
    <n v="0"/>
    <m/>
    <d v="2023-06-12T00:00:00"/>
    <s v="DROP"/>
    <s v="0001010909887370117430_002"/>
    <m/>
    <m/>
    <m/>
    <s v="EUR"/>
    <n v="232.85"/>
    <s v="EUR"/>
    <n v="232.85"/>
    <s v="EUR"/>
    <n v="232.85"/>
    <n v="232.85"/>
    <n v="0"/>
    <s v="N"/>
    <n v="1223000608"/>
    <d v="2023-07-13T00:00:00"/>
    <m/>
    <d v="2023-06-12T00:00:00"/>
    <s v="00:00"/>
    <s v="23:59"/>
    <d v="2023-06-12T00:00:00"/>
    <s v="16:00"/>
    <s v="16:00"/>
    <n v="16.8"/>
    <s v="ce"/>
    <n v="13801"/>
    <n v="16.8"/>
    <n v="27"/>
    <s v="Kuehne+Nagel Tiel 3 Standpl"/>
    <s v="De Diepert 5"/>
    <s v="Tiel"/>
    <s v="4004 MA"/>
    <s v="NL"/>
    <x v="1"/>
    <s v="Perenmarkt 15"/>
    <x v="2"/>
    <s v="1681PG"/>
    <s v="NL"/>
    <s v="2480021794 2ND DEL"/>
    <s v="0117430_002"/>
    <s v="31V"/>
    <s v="NL001131849B01"/>
    <n v="2"/>
    <n v="0"/>
    <n v="232.85"/>
    <s v="N"/>
    <s v="Peter Appel Transport B.V."/>
    <n v="36622"/>
    <d v="2023-06-12T00:00:00"/>
    <s v="16:23:00"/>
    <n v="0"/>
    <x v="0"/>
    <x v="23"/>
    <n v="6"/>
    <x v="2"/>
    <n v="1"/>
    <n v="16.8"/>
    <x v="1"/>
    <n v="232.85"/>
    <n v="0"/>
    <n v="232.85"/>
  </r>
  <r>
    <s v="COLGATE 3800 DEB."/>
    <s v="Colgate-Palmolive Nederland BV"/>
    <s v="101t"/>
    <n v="101090988735"/>
    <n v="101030169221"/>
    <n v="930"/>
    <s v="Inv Booked"/>
    <s v="2480023759 2ND DEL"/>
    <s v="Verkoop"/>
    <n v="170"/>
    <s v="Transport drops zone"/>
    <s v="9 - verwerkt"/>
    <n v="0"/>
    <m/>
    <d v="2023-06-12T00:00:00"/>
    <s v="DROP"/>
    <s v="0001010909887350117424_002"/>
    <m/>
    <m/>
    <m/>
    <s v="EUR"/>
    <n v="11.19"/>
    <s v="EUR"/>
    <n v="11.19"/>
    <s v="EUR"/>
    <n v="11.19"/>
    <n v="11.19"/>
    <n v="0"/>
    <s v="N"/>
    <n v="1223000608"/>
    <d v="2023-07-13T00:00:00"/>
    <m/>
    <d v="2023-06-12T00:00:00"/>
    <s v="00:00"/>
    <s v="23:59"/>
    <d v="2023-06-12T00:00:00"/>
    <s v="08:00"/>
    <s v="13:00"/>
    <n v="0.8"/>
    <s v="ce"/>
    <n v="213"/>
    <n v="0.8"/>
    <n v="0"/>
    <s v="Kuehne+Nagel Tiel 3 Standpl"/>
    <s v="De Diepert 5"/>
    <s v="Tiel"/>
    <s v="4004 MA"/>
    <s v="NL"/>
    <x v="40"/>
    <s v="Doornhoek 4050"/>
    <x v="20"/>
    <s v="5465TD"/>
    <s v="NL"/>
    <s v="2480023759 2ND DEL"/>
    <s v="0117424_002"/>
    <s v="31V"/>
    <s v="NL001131849B01"/>
    <n v="2"/>
    <n v="0"/>
    <n v="11.19"/>
    <s v="N"/>
    <s v="Peter Appel Transport B.V."/>
    <n v="36622"/>
    <d v="2023-06-12T00:00:00"/>
    <s v="10:19:00"/>
    <n v="0"/>
    <x v="0"/>
    <x v="23"/>
    <n v="6"/>
    <x v="18"/>
    <n v="1"/>
    <n v="4.8"/>
    <x v="3"/>
    <n v="67.150000000000006"/>
    <n v="0"/>
    <n v="67.150000000000006"/>
  </r>
  <r>
    <s v="COLGATE 3800 DEB."/>
    <s v="Colgate-Palmolive Nederland BV"/>
    <s v="101t"/>
    <n v="101090988735"/>
    <n v="101030169222"/>
    <n v="930"/>
    <s v="Inv Booked"/>
    <s v="2480023757 2ND DEL"/>
    <s v="Verkoop"/>
    <n v="170"/>
    <s v="Transport drops zone"/>
    <s v="9 - verwerkt"/>
    <n v="0"/>
    <m/>
    <d v="2023-06-12T00:00:00"/>
    <s v="DROP"/>
    <s v="0001010909887350117424_002"/>
    <m/>
    <m/>
    <m/>
    <s v="EUR"/>
    <n v="55.96"/>
    <s v="EUR"/>
    <n v="55.96"/>
    <s v="EUR"/>
    <n v="55.96"/>
    <n v="55.96"/>
    <n v="0"/>
    <s v="N"/>
    <n v="1223000608"/>
    <d v="2023-07-13T00:00:00"/>
    <m/>
    <d v="2023-06-12T00:00:00"/>
    <s v="00:00"/>
    <s v="23:59"/>
    <d v="2023-06-12T00:00:00"/>
    <s v="07:00"/>
    <s v="12:00"/>
    <n v="4"/>
    <s v="ce"/>
    <n v="4661"/>
    <n v="4"/>
    <n v="7"/>
    <s v="Kuehne+Nagel Tiel 3 Standpl"/>
    <s v="De Diepert 5"/>
    <s v="Tiel"/>
    <s v="4004 MA"/>
    <s v="NL"/>
    <x v="17"/>
    <s v="Doornhoek 4050"/>
    <x v="20"/>
    <s v="5465TD"/>
    <s v="NL"/>
    <s v="2480023757 2ND DEL"/>
    <s v="0117424_002"/>
    <s v="31V"/>
    <s v="NL001131849B01"/>
    <n v="2"/>
    <n v="0"/>
    <n v="55.96"/>
    <s v="N"/>
    <s v="Peter Appel Transport B.V."/>
    <n v="36622"/>
    <d v="2023-06-12T00:00:00"/>
    <s v="10:19:00"/>
    <n v="0"/>
    <x v="0"/>
    <x v="23"/>
    <n v="6"/>
    <x v="18"/>
    <n v="0"/>
    <s v=""/>
    <x v="3"/>
    <s v=""/>
    <n v="0"/>
    <s v=""/>
  </r>
  <r>
    <s v="COLGATE 3800 DEB."/>
    <s v="Colgate-Palmolive Nederland BV"/>
    <s v="101t"/>
    <n v="101090988738"/>
    <n v="101030169226"/>
    <n v="930"/>
    <s v="Inv Booked"/>
    <s v="2480023770 2ND DEL"/>
    <s v="Verkoop"/>
    <n v="170"/>
    <s v="Transport drops zone"/>
    <s v="9 - verwerkt"/>
    <n v="0"/>
    <m/>
    <d v="2023-06-12T00:00:00"/>
    <s v="DROP"/>
    <s v="0001010909887380117432_002"/>
    <m/>
    <m/>
    <m/>
    <s v="EUR"/>
    <n v="72.41"/>
    <s v="EUR"/>
    <n v="72.41"/>
    <s v="EUR"/>
    <n v="72.41"/>
    <n v="72.41"/>
    <n v="0"/>
    <s v="N"/>
    <n v="1223000608"/>
    <d v="2023-07-13T00:00:00"/>
    <m/>
    <d v="2023-06-12T00:00:00"/>
    <s v="00:00"/>
    <s v="23:59"/>
    <d v="2023-06-12T00:00:00"/>
    <s v="18:00"/>
    <s v="18:00"/>
    <n v="5.6"/>
    <s v="ce"/>
    <n v="2629"/>
    <n v="5.6"/>
    <n v="3"/>
    <s v="Kuehne+Nagel Tiel 3 Standpl"/>
    <s v="De Diepert 5"/>
    <s v="Tiel"/>
    <s v="4004 MA"/>
    <s v="NL"/>
    <x v="79"/>
    <s v="Keltenweg 30"/>
    <x v="58"/>
    <s v="5342 LP"/>
    <s v="NL"/>
    <s v="2480023770 2ND DEL"/>
    <s v="0117432_002"/>
    <s v="31V"/>
    <s v="NL001131849B01"/>
    <n v="2"/>
    <n v="0"/>
    <n v="72.41"/>
    <s v="N"/>
    <s v="Peter Appel Transport B.V."/>
    <n v="36622"/>
    <d v="2023-06-12T00:00:00"/>
    <s v="19:45:00"/>
    <n v="45"/>
    <x v="0"/>
    <x v="23"/>
    <n v="6"/>
    <x v="42"/>
    <n v="1"/>
    <n v="5.6"/>
    <x v="3"/>
    <n v="72.41"/>
    <n v="0"/>
    <n v="72.41"/>
  </r>
  <r>
    <s v="COLGATE 3800 DEB."/>
    <s v="Colgate-Palmolive Nederland BV"/>
    <s v="101t"/>
    <n v="101090988741"/>
    <n v="101030169227"/>
    <n v="930"/>
    <s v="Inv Booked"/>
    <s v="2480023755 2ND DEL"/>
    <s v="Verkoop"/>
    <n v="170"/>
    <s v="Transport drops zone"/>
    <s v="9 - verwerkt"/>
    <n v="0"/>
    <m/>
    <d v="2023-06-12T00:00:00"/>
    <s v="DROP"/>
    <s v="0001010909887410117433_002"/>
    <m/>
    <m/>
    <m/>
    <s v="EUR"/>
    <n v="58.56"/>
    <s v="EUR"/>
    <n v="58.56"/>
    <s v="EUR"/>
    <n v="58.56"/>
    <n v="58.56"/>
    <n v="0"/>
    <s v="N"/>
    <n v="1223000608"/>
    <d v="2023-07-13T00:00:00"/>
    <m/>
    <d v="2023-06-12T00:00:00"/>
    <s v="00:00"/>
    <s v="23:59"/>
    <d v="2023-06-12T00:00:00"/>
    <s v="18:00"/>
    <s v="18:00"/>
    <n v="4"/>
    <s v="ce"/>
    <n v="1899"/>
    <n v="4"/>
    <n v="1"/>
    <s v="Kuehne+Nagel Tiel 3 Standpl"/>
    <s v="De Diepert 5"/>
    <s v="Tiel"/>
    <s v="4004 MA"/>
    <s v="NL"/>
    <x v="79"/>
    <s v="Keltenweg 30"/>
    <x v="58"/>
    <s v="5342 LP"/>
    <s v="NL"/>
    <s v="2480023755 2ND DEL"/>
    <s v="0117433_002"/>
    <s v="31V"/>
    <s v="NL001131849B01"/>
    <n v="2"/>
    <n v="0"/>
    <n v="58.56"/>
    <s v="N"/>
    <s v="Peter Appel Transport B.V."/>
    <n v="36622"/>
    <d v="2023-06-12T00:00:00"/>
    <s v="18:45:00"/>
    <n v="0"/>
    <x v="0"/>
    <x v="23"/>
    <n v="6"/>
    <x v="42"/>
    <n v="1"/>
    <n v="4"/>
    <x v="3"/>
    <n v="58.56"/>
    <n v="0"/>
    <n v="58.56"/>
  </r>
  <r>
    <s v="COLGATE 3800 DEB."/>
    <s v="Colgate-Palmolive Nederland BV"/>
    <s v="101t"/>
    <n v="101090988758"/>
    <n v="101030169174"/>
    <n v="930"/>
    <s v="Inv Booked"/>
    <s v="2480025772"/>
    <s v="Verkoop"/>
    <n v="170"/>
    <s v="Transport drops zone"/>
    <s v="9 - verwerkt"/>
    <n v="0"/>
    <m/>
    <d v="2023-06-12T00:00:00"/>
    <s v="DROP"/>
    <s v="0001010909887580117268_002"/>
    <m/>
    <m/>
    <m/>
    <s v="EUR"/>
    <n v="333.96"/>
    <s v="EUR"/>
    <n v="333.96"/>
    <s v="EUR"/>
    <n v="333.96"/>
    <n v="333.96"/>
    <n v="0"/>
    <s v="N"/>
    <n v="1223000608"/>
    <d v="2023-07-13T00:00:00"/>
    <m/>
    <d v="2023-06-12T00:00:00"/>
    <s v="00:00"/>
    <s v="23:59"/>
    <d v="2023-06-12T00:00:00"/>
    <s v="11:00"/>
    <s v="11:00"/>
    <n v="26.4"/>
    <s v="ce"/>
    <n v="18044"/>
    <n v="26.4"/>
    <n v="38"/>
    <s v="Kuehne+Nagel Tiel 3 Standpl"/>
    <s v="De Diepert 5"/>
    <s v="Tiel"/>
    <s v="4004 MA"/>
    <s v="NL"/>
    <x v="1"/>
    <s v="Fahrenheitweg 1"/>
    <x v="1"/>
    <s v="6101WR"/>
    <s v="NL"/>
    <s v="2480025772"/>
    <s v="0117268_002"/>
    <s v="31V"/>
    <s v="NL001131849B01"/>
    <n v="2"/>
    <n v="0"/>
    <n v="333.96"/>
    <s v="N"/>
    <s v="Peter Appel Transport B.V."/>
    <n v="36622"/>
    <d v="2023-06-12T00:00:00"/>
    <s v="10:39:00"/>
    <n v="0"/>
    <x v="0"/>
    <x v="23"/>
    <n v="6"/>
    <x v="1"/>
    <n v="1"/>
    <n v="26.4"/>
    <x v="1"/>
    <n v="333.96"/>
    <n v="0"/>
    <n v="333.96"/>
  </r>
  <r>
    <s v="COLGATE 3800 DEB."/>
    <s v="Colgate-Palmolive Nederland BV"/>
    <s v="101t"/>
    <n v="101090988756"/>
    <n v="101030169175"/>
    <n v="930"/>
    <s v="Inv Booked"/>
    <s v="2480025775"/>
    <s v="Verkoop"/>
    <n v="170"/>
    <s v="Transport drops zone"/>
    <s v="9 - verwerkt"/>
    <n v="0"/>
    <m/>
    <d v="2023-06-12T00:00:00"/>
    <s v="DROP"/>
    <s v="0001010909887560117265_002"/>
    <m/>
    <m/>
    <m/>
    <s v="EUR"/>
    <n v="317.52"/>
    <s v="EUR"/>
    <n v="317.52"/>
    <s v="EUR"/>
    <n v="317.52"/>
    <n v="317.52"/>
    <n v="0"/>
    <s v="N"/>
    <n v="1223000608"/>
    <d v="2023-07-13T00:00:00"/>
    <m/>
    <d v="2023-06-12T00:00:00"/>
    <s v="00:00"/>
    <s v="23:59"/>
    <d v="2023-06-12T00:00:00"/>
    <s v="08:00"/>
    <s v="08:00"/>
    <n v="24"/>
    <s v="ce"/>
    <n v="19757"/>
    <n v="24"/>
    <n v="42"/>
    <s v="Kuehne+Nagel Tiel 3 Standpl"/>
    <s v="De Diepert 5"/>
    <s v="Tiel"/>
    <s v="4004 MA"/>
    <s v="NL"/>
    <x v="1"/>
    <s v="Fahrenheitweg 1"/>
    <x v="1"/>
    <s v="6101WR"/>
    <s v="NL"/>
    <s v="2480025775"/>
    <s v="0117265_002"/>
    <s v="31V"/>
    <s v="NL001131849B01"/>
    <n v="2"/>
    <n v="0"/>
    <n v="317.52"/>
    <s v="N"/>
    <s v="Peter Appel Transport B.V."/>
    <n v="36622"/>
    <d v="2023-06-12T00:00:00"/>
    <s v="08:26:00"/>
    <n v="0"/>
    <x v="0"/>
    <x v="23"/>
    <n v="6"/>
    <x v="1"/>
    <n v="1"/>
    <n v="24"/>
    <x v="1"/>
    <n v="317.52"/>
    <n v="0"/>
    <n v="317.52"/>
  </r>
  <r>
    <s v="COLGATE 3800 DEB."/>
    <s v="Colgate-Palmolive Nederland BV"/>
    <s v="101t"/>
    <n v="101090988755"/>
    <n v="101030169176"/>
    <n v="930"/>
    <s v="Inv Booked"/>
    <s v="2480025776"/>
    <s v="Verkoop"/>
    <n v="170"/>
    <s v="Transport drops zone"/>
    <s v="9 - verwerkt"/>
    <n v="0"/>
    <m/>
    <d v="2023-06-12T00:00:00"/>
    <s v="DROP"/>
    <s v="0001010909887550117264_002"/>
    <m/>
    <m/>
    <m/>
    <s v="EUR"/>
    <n v="317.52"/>
    <s v="EUR"/>
    <n v="317.52"/>
    <s v="EUR"/>
    <n v="317.52"/>
    <n v="317.52"/>
    <n v="0"/>
    <s v="N"/>
    <n v="1223000608"/>
    <d v="2023-07-13T00:00:00"/>
    <m/>
    <d v="2023-06-12T00:00:00"/>
    <s v="00:00"/>
    <s v="23:59"/>
    <d v="2023-06-12T00:00:00"/>
    <s v="08:00"/>
    <s v="08:00"/>
    <n v="24"/>
    <s v="ce"/>
    <n v="19469"/>
    <n v="24"/>
    <n v="40"/>
    <s v="Kuehne+Nagel Tiel 3 Standpl"/>
    <s v="De Diepert 5"/>
    <s v="Tiel"/>
    <s v="4004 MA"/>
    <s v="NL"/>
    <x v="50"/>
    <s v="Fahrenheitweg 24"/>
    <x v="1"/>
    <s v="6101WR"/>
    <s v="NL"/>
    <s v="2480025776"/>
    <s v="0117264_002"/>
    <s v="31V"/>
    <s v="NL001131849B01"/>
    <n v="2"/>
    <n v="0"/>
    <n v="317.52"/>
    <s v="N"/>
    <s v="Peter Appel Transport B.V."/>
    <n v="36622"/>
    <d v="2023-06-12T00:00:00"/>
    <s v="08:26:00"/>
    <n v="0"/>
    <x v="0"/>
    <x v="23"/>
    <n v="6"/>
    <x v="1"/>
    <n v="1"/>
    <n v="24"/>
    <x v="1"/>
    <n v="317.52"/>
    <n v="0"/>
    <n v="317.52"/>
  </r>
  <r>
    <s v="COLGATE 3800 DEB."/>
    <s v="Colgate-Palmolive Nederland BV"/>
    <s v="101t"/>
    <n v="101090988881"/>
    <n v="101030169177"/>
    <n v="930"/>
    <s v="Inv Booked"/>
    <s v="2480025778"/>
    <s v="Verkoop"/>
    <n v="170"/>
    <s v="Transport drops zone"/>
    <s v="9 - verwerkt"/>
    <n v="0"/>
    <m/>
    <d v="2023-06-12T00:00:00"/>
    <s v="DROP"/>
    <s v="0001010909888810117429_003"/>
    <m/>
    <m/>
    <m/>
    <s v="EUR"/>
    <n v="168.78"/>
    <s v="EUR"/>
    <n v="168.78"/>
    <s v="EUR"/>
    <n v="168.78"/>
    <n v="168.78"/>
    <n v="0"/>
    <s v="N"/>
    <n v="1223000608"/>
    <d v="2023-07-13T00:00:00"/>
    <m/>
    <d v="2023-06-12T00:00:00"/>
    <s v="00:00"/>
    <s v="23:59"/>
    <d v="2023-06-12T00:00:00"/>
    <s v="14:30"/>
    <s v="15:30"/>
    <n v="11.2"/>
    <s v="ce"/>
    <n v="11413"/>
    <n v="11.2"/>
    <n v="20"/>
    <s v="Kuehne+Nagel Tiel 3 Standpl"/>
    <s v="De Diepert 5"/>
    <s v="Tiel"/>
    <s v="4004 MA"/>
    <s v="NL"/>
    <x v="3"/>
    <s v="FACETLAAN 6"/>
    <x v="4"/>
    <s v="2665 NR"/>
    <s v="NL"/>
    <s v="2480025778"/>
    <s v="0117429_003"/>
    <s v="31V"/>
    <s v="NL001131849B01"/>
    <n v="2"/>
    <n v="0"/>
    <n v="168.78"/>
    <s v="N"/>
    <s v="Peter Appel Transport B.V."/>
    <n v="36622"/>
    <d v="2023-06-12T00:00:00"/>
    <s v="16:19:00"/>
    <n v="0"/>
    <x v="0"/>
    <x v="23"/>
    <n v="6"/>
    <x v="4"/>
    <n v="1"/>
    <n v="11.2"/>
    <x v="3"/>
    <n v="168.78"/>
    <n v="0"/>
    <n v="168.78"/>
  </r>
  <r>
    <s v="COLGATE 3800 DEB."/>
    <s v="Colgate-Palmolive Nederland BV"/>
    <s v="101t"/>
    <n v="101090988761"/>
    <n v="101030169190"/>
    <n v="930"/>
    <s v="Inv Booked"/>
    <s v="2480025789"/>
    <s v="Verkoop"/>
    <n v="170"/>
    <s v="Transport drops zone"/>
    <s v="9 - verwerkt"/>
    <n v="0"/>
    <m/>
    <d v="2023-06-12T00:00:00"/>
    <s v="DROP"/>
    <s v="0001010909887610117270_002"/>
    <m/>
    <m/>
    <m/>
    <s v="EUR"/>
    <n v="167.55"/>
    <s v="EUR"/>
    <n v="167.55"/>
    <s v="EUR"/>
    <n v="167.55"/>
    <n v="167.55"/>
    <n v="0"/>
    <s v="N"/>
    <n v="1223000608"/>
    <d v="2023-07-13T00:00:00"/>
    <m/>
    <d v="2023-06-12T00:00:00"/>
    <s v="00:00"/>
    <s v="23:59"/>
    <d v="2023-06-12T00:00:00"/>
    <s v="14:00"/>
    <s v="14:00"/>
    <n v="22.4"/>
    <s v="ce"/>
    <n v="16051"/>
    <n v="22.4"/>
    <n v="32"/>
    <s v="Kuehne+Nagel Tiel 3 Standpl"/>
    <s v="De Diepert 5"/>
    <s v="Tiel"/>
    <s v="4004 MA"/>
    <s v="NL"/>
    <x v="14"/>
    <s v="Rood 24"/>
    <x v="17"/>
    <s v="6666LT"/>
    <s v="NL"/>
    <s v="2480025789"/>
    <s v="0117270_002"/>
    <s v="31V"/>
    <s v="NL001131849B01"/>
    <n v="2"/>
    <n v="0"/>
    <n v="167.55"/>
    <s v="N"/>
    <s v="Peter Appel Transport B.V."/>
    <n v="36622"/>
    <d v="2023-06-12T00:00:00"/>
    <s v="11:51:00"/>
    <n v="0"/>
    <x v="0"/>
    <x v="23"/>
    <n v="6"/>
    <x v="15"/>
    <n v="1"/>
    <n v="22.4"/>
    <x v="5"/>
    <n v="167.55"/>
    <n v="0"/>
    <n v="167.55"/>
  </r>
  <r>
    <s v="COLGATE 3800 DEB."/>
    <s v="Colgate-Palmolive Nederland BV"/>
    <s v="101t"/>
    <n v="101090988614"/>
    <n v="101030169223"/>
    <n v="930"/>
    <s v="Inv Booked"/>
    <s v="2480026360"/>
    <s v="Verkoop"/>
    <n v="170"/>
    <s v="Transport drops zone"/>
    <s v="9 - verwerkt"/>
    <n v="0"/>
    <m/>
    <d v="2023-06-12T00:00:00"/>
    <s v="DROP"/>
    <s v="0001010909886140117257_002"/>
    <m/>
    <m/>
    <m/>
    <s v="EUR"/>
    <n v="28.49"/>
    <s v="EUR"/>
    <n v="28.49"/>
    <s v="EUR"/>
    <n v="28.49"/>
    <n v="28.49"/>
    <n v="0"/>
    <s v="N"/>
    <n v="1223000608"/>
    <d v="2023-07-13T00:00:00"/>
    <m/>
    <d v="2023-06-12T00:00:00"/>
    <s v="00:00"/>
    <s v="23:59"/>
    <d v="2023-06-12T00:00:00"/>
    <s v="08:00"/>
    <s v="16:00"/>
    <n v="0.8"/>
    <s v="ce"/>
    <n v="140"/>
    <n v="0.8"/>
    <n v="0"/>
    <s v="Kuehne+Nagel Tiel 3 Standpl"/>
    <s v="De Diepert 5"/>
    <s v="Tiel"/>
    <s v="4004 MA"/>
    <s v="NL"/>
    <x v="103"/>
    <s v="SKOON 72"/>
    <x v="64"/>
    <s v="1511 HV"/>
    <s v="NL"/>
    <s v="2480026360"/>
    <s v="0117257_002"/>
    <s v="31V"/>
    <s v="NL001131849B01"/>
    <n v="2"/>
    <n v="0"/>
    <n v="28.49"/>
    <s v="N"/>
    <s v="Peter Appel Transport B.V."/>
    <n v="36622"/>
    <d v="2023-06-12T00:00:00"/>
    <s v="12:31:00"/>
    <n v="0"/>
    <x v="0"/>
    <x v="23"/>
    <n v="6"/>
    <x v="7"/>
    <n v="1"/>
    <n v="0.8"/>
    <x v="0"/>
    <n v="28.49"/>
    <n v="0"/>
    <n v="28.49"/>
  </r>
  <r>
    <s v="COLGATE 3800 DEB."/>
    <s v="Colgate-Palmolive Nederland BV"/>
    <s v="101t"/>
    <n v="101090988880"/>
    <n v="101030169184"/>
    <n v="930"/>
    <s v="Inv Booked"/>
    <s v="2480025784"/>
    <s v="Verkoop"/>
    <n v="170"/>
    <s v="Transport drops zone"/>
    <s v="9 - verwerkt"/>
    <n v="0"/>
    <m/>
    <d v="2023-06-12T00:00:00"/>
    <s v="DROP"/>
    <s v="0001010909888800117427_002"/>
    <m/>
    <m/>
    <m/>
    <s v="EUR"/>
    <n v="138.24"/>
    <s v="EUR"/>
    <n v="138.24"/>
    <s v="EUR"/>
    <n v="138.24"/>
    <n v="138.24"/>
    <n v="0"/>
    <s v="N"/>
    <n v="1223000608"/>
    <d v="2023-07-13T00:00:00"/>
    <m/>
    <d v="2023-06-12T00:00:00"/>
    <s v="00:00"/>
    <s v="23:59"/>
    <d v="2023-06-12T00:00:00"/>
    <s v="12:00"/>
    <s v="13:00"/>
    <n v="9.6"/>
    <s v="ce"/>
    <n v="8568"/>
    <n v="9.6"/>
    <n v="12"/>
    <s v="Kuehne+Nagel Tiel 3 Standpl"/>
    <s v="De Diepert 5"/>
    <s v="Tiel"/>
    <s v="4004 MA"/>
    <s v="NL"/>
    <x v="41"/>
    <s v="Asteriastraat 9"/>
    <x v="3"/>
    <s v="5047 RM"/>
    <s v="NL"/>
    <s v="2480025784"/>
    <s v="0117427_002"/>
    <s v="31V"/>
    <s v="NL001131849B01"/>
    <n v="2"/>
    <n v="0"/>
    <n v="138.24"/>
    <s v="N"/>
    <s v="Peter Appel Transport B.V."/>
    <n v="36622"/>
    <d v="2023-06-12T00:00:00"/>
    <s v="12:43:00"/>
    <n v="0"/>
    <x v="0"/>
    <x v="23"/>
    <n v="6"/>
    <x v="3"/>
    <n v="1"/>
    <n v="9.6"/>
    <x v="0"/>
    <n v="138.24"/>
    <n v="0"/>
    <n v="138.24"/>
  </r>
  <r>
    <s v="COLGATE 3800 DEB."/>
    <s v="Colgate-Palmolive Nederland BV"/>
    <s v="101t"/>
    <n v="101090988946"/>
    <n v="101030169253"/>
    <n v="930"/>
    <s v="Inv Booked"/>
    <s v="2480026517"/>
    <s v="Verkoop"/>
    <n v="170"/>
    <s v="Transport drops zone"/>
    <s v="9 - verwerkt"/>
    <n v="0"/>
    <m/>
    <d v="2023-06-13T00:00:00"/>
    <s v="DROP"/>
    <s v="0001010909889460117479_003"/>
    <m/>
    <m/>
    <m/>
    <s v="EUR"/>
    <n v="79.87"/>
    <s v="EUR"/>
    <n v="79.87"/>
    <s v="EUR"/>
    <n v="79.87"/>
    <n v="79.87"/>
    <n v="0"/>
    <s v="N"/>
    <n v="1223000608"/>
    <d v="2023-07-13T00:00:00"/>
    <m/>
    <d v="2023-06-13T00:00:00"/>
    <s v="00:00"/>
    <s v="23:59"/>
    <d v="2023-06-13T00:00:00"/>
    <s v="07:00"/>
    <s v="12:00"/>
    <n v="4.8"/>
    <s v="ce"/>
    <n v="3072"/>
    <n v="4.8"/>
    <n v="5"/>
    <s v="Kuehne+Nagel Tiel 3 Standpl"/>
    <s v="De Diepert 5"/>
    <s v="Tiel"/>
    <s v="4004 MA"/>
    <s v="NL"/>
    <x v="29"/>
    <s v="Opaalstraat 15"/>
    <x v="32"/>
    <s v="1812RH"/>
    <s v="NL"/>
    <s v="2480026517"/>
    <s v="0117479_003"/>
    <s v="31V"/>
    <s v="NL001131849B01"/>
    <n v="2"/>
    <n v="0"/>
    <n v="79.87"/>
    <s v="N"/>
    <s v="Peter Appel Transport B.V."/>
    <n v="36622"/>
    <d v="2023-06-13T00:00:00"/>
    <s v="11:09:00"/>
    <n v="0"/>
    <x v="1"/>
    <x v="23"/>
    <n v="6"/>
    <x v="28"/>
    <n v="1"/>
    <n v="9.6"/>
    <x v="3"/>
    <n v="159.74"/>
    <n v="0"/>
    <n v="159.74"/>
  </r>
  <r>
    <s v="COLGATE 3800 DEB."/>
    <s v="Colgate-Palmolive Nederland BV"/>
    <s v="101t"/>
    <n v="101090988946"/>
    <n v="101030169254"/>
    <n v="930"/>
    <s v="Inv Booked"/>
    <s v="2480026520"/>
    <s v="Verkoop"/>
    <n v="170"/>
    <s v="Transport drops zone"/>
    <s v="9 - verwerkt"/>
    <n v="0"/>
    <m/>
    <d v="2023-06-13T00:00:00"/>
    <s v="DROP"/>
    <s v="0001010909889460117479_003"/>
    <m/>
    <m/>
    <m/>
    <s v="EUR"/>
    <n v="79.87"/>
    <s v="EUR"/>
    <n v="79.87"/>
    <s v="EUR"/>
    <n v="79.87"/>
    <n v="79.87"/>
    <n v="0"/>
    <s v="N"/>
    <n v="1223000608"/>
    <d v="2023-07-13T00:00:00"/>
    <m/>
    <d v="2023-06-13T00:00:00"/>
    <s v="00:00"/>
    <s v="23:59"/>
    <d v="2023-06-13T00:00:00"/>
    <s v="07:00"/>
    <s v="12:00"/>
    <n v="4.8"/>
    <s v="ce"/>
    <n v="4888"/>
    <n v="4.8"/>
    <n v="8"/>
    <s v="Kuehne+Nagel Tiel 3 Standpl"/>
    <s v="De Diepert 5"/>
    <s v="Tiel"/>
    <s v="4004 MA"/>
    <s v="NL"/>
    <x v="48"/>
    <s v="OPAALSTRAAT  2"/>
    <x v="32"/>
    <s v="1812 RH"/>
    <s v="NL"/>
    <s v="2480026520"/>
    <s v="0117479_003"/>
    <s v="31V"/>
    <s v="NL001131849B01"/>
    <n v="2"/>
    <n v="0"/>
    <n v="79.87"/>
    <s v="N"/>
    <s v="Peter Appel Transport B.V."/>
    <n v="36622"/>
    <d v="2023-06-13T00:00:00"/>
    <s v="11:48:00"/>
    <n v="0"/>
    <x v="1"/>
    <x v="23"/>
    <n v="6"/>
    <x v="28"/>
    <n v="0"/>
    <s v=""/>
    <x v="3"/>
    <s v=""/>
    <n v="0"/>
    <s v=""/>
  </r>
  <r>
    <s v="COLGATE 3800 DEB."/>
    <s v="Colgate-Palmolive Nederland BV"/>
    <s v="101t"/>
    <n v="101090988941"/>
    <n v="101030169269"/>
    <n v="930"/>
    <s v="Inv Booked"/>
    <s v="2480026513"/>
    <s v="Verkoop"/>
    <n v="170"/>
    <s v="Transport drops zone"/>
    <s v="9 - verwerkt"/>
    <n v="0"/>
    <m/>
    <d v="2023-06-13T00:00:00"/>
    <s v="DROP"/>
    <s v="0001010909889410117478_002"/>
    <m/>
    <m/>
    <m/>
    <s v="EUR"/>
    <n v="277.47000000000003"/>
    <s v="EUR"/>
    <n v="277.47000000000003"/>
    <s v="EUR"/>
    <n v="277.47000000000003"/>
    <n v="277.47000000000003"/>
    <n v="0"/>
    <s v="N"/>
    <n v="1223000608"/>
    <d v="2023-07-13T00:00:00"/>
    <m/>
    <d v="2023-06-13T00:00:00"/>
    <s v="00:00"/>
    <s v="23:59"/>
    <d v="2023-06-13T00:00:00"/>
    <s v="09:00"/>
    <s v="09:00"/>
    <n v="23.2"/>
    <s v="ce"/>
    <n v="23583"/>
    <n v="23.2"/>
    <n v="42"/>
    <s v="Kuehne+Nagel Tiel 3 Standpl"/>
    <s v="De Diepert 5"/>
    <s v="Tiel"/>
    <s v="4004 MA"/>
    <s v="NL"/>
    <x v="1"/>
    <s v="Perenmarkt 15"/>
    <x v="2"/>
    <s v="1681PG"/>
    <s v="NL"/>
    <s v="2480026513"/>
    <s v="0117478_002"/>
    <s v="31V"/>
    <s v="NL001131849B01"/>
    <n v="2"/>
    <n v="0"/>
    <n v="277.47000000000003"/>
    <s v="N"/>
    <s v="Peter Appel Transport B.V."/>
    <n v="36622"/>
    <d v="2023-06-13T00:00:00"/>
    <s v="09:49:00"/>
    <n v="0"/>
    <x v="1"/>
    <x v="23"/>
    <n v="6"/>
    <x v="2"/>
    <n v="1"/>
    <n v="23.2"/>
    <x v="1"/>
    <n v="277.47000000000003"/>
    <n v="0"/>
    <n v="277.47000000000003"/>
  </r>
  <r>
    <s v="COLGATE 3800 DEB."/>
    <s v="Colgate-Palmolive Nederland BV"/>
    <s v="101t"/>
    <n v="101090988950"/>
    <n v="101030169267"/>
    <n v="930"/>
    <s v="Inv Booked"/>
    <s v="2480026527"/>
    <s v="Verkoop"/>
    <n v="170"/>
    <s v="Transport drops zone"/>
    <s v="9 - verwerkt"/>
    <n v="0"/>
    <m/>
    <d v="2023-06-13T00:00:00"/>
    <s v="DROP"/>
    <s v="0001010909889500117484_002"/>
    <m/>
    <m/>
    <m/>
    <s v="EUR"/>
    <n v="174.5"/>
    <s v="EUR"/>
    <n v="174.5"/>
    <s v="EUR"/>
    <n v="174.5"/>
    <n v="174.5"/>
    <n v="0"/>
    <s v="N"/>
    <n v="1223000608"/>
    <d v="2023-07-13T00:00:00"/>
    <m/>
    <d v="2023-06-13T00:00:00"/>
    <s v="00:00"/>
    <s v="23:59"/>
    <d v="2023-06-13T00:00:00"/>
    <s v="12:00"/>
    <s v="13:00"/>
    <n v="11.2"/>
    <s v="ce"/>
    <n v="6313"/>
    <n v="11.2"/>
    <n v="8"/>
    <s v="Kuehne+Nagel Tiel 3 Standpl"/>
    <s v="De Diepert 5"/>
    <s v="Tiel"/>
    <s v="4004 MA"/>
    <s v="NL"/>
    <x v="16"/>
    <s v="Rijnland 4"/>
    <x v="19"/>
    <s v="1948RL"/>
    <s v="NL"/>
    <s v="2480026527"/>
    <s v="0117484_002"/>
    <s v="31V"/>
    <s v="NL001131849B01"/>
    <n v="2"/>
    <n v="0"/>
    <n v="174.5"/>
    <s v="N"/>
    <s v="Peter Appel Transport B.V."/>
    <n v="36622"/>
    <d v="2023-06-13T00:00:00"/>
    <s v="15:30:00"/>
    <n v="0"/>
    <x v="1"/>
    <x v="23"/>
    <n v="6"/>
    <x v="17"/>
    <n v="1"/>
    <n v="11.2"/>
    <x v="0"/>
    <n v="174.5"/>
    <n v="0"/>
    <n v="174.5"/>
  </r>
  <r>
    <s v="COLGATE 3800 DEB."/>
    <s v="Colgate-Palmolive Nederland BV"/>
    <s v="101t"/>
    <n v="101090988938"/>
    <n v="101030169268"/>
    <n v="980"/>
    <s v="Cancel No In"/>
    <s v="2480026518 NOT LOADED"/>
    <s v="Verkoop"/>
    <n v="170"/>
    <s v="Transport drops zone"/>
    <s v="0 - ingevoerd"/>
    <n v="0"/>
    <m/>
    <d v="2023-06-13T00:00:00"/>
    <s v="DROP"/>
    <s v="0001010909889380117472_005"/>
    <n v="27.26"/>
    <n v="0.8"/>
    <m/>
    <s v="EUR"/>
    <n v="27.26"/>
    <s v="EUR"/>
    <n v="0"/>
    <s v="EUR"/>
    <n v="27.26"/>
    <n v="0"/>
    <n v="-27.26"/>
    <s v="N"/>
    <m/>
    <m/>
    <m/>
    <d v="2023-06-13T00:00:00"/>
    <s v="00:00"/>
    <s v="23:59"/>
    <d v="2023-06-13T00:00:00"/>
    <s v="07:00"/>
    <s v="16:00"/>
    <n v="0.8"/>
    <s v="ce"/>
    <n v="310"/>
    <n v="0.8"/>
    <n v="0"/>
    <s v="Kuehne+Nagel Tiel 3 Standpl"/>
    <s v="De Diepert 5"/>
    <s v="Tiel"/>
    <s v="4004 MA"/>
    <s v="NL"/>
    <x v="15"/>
    <s v="De Flammert 1211"/>
    <x v="18"/>
    <s v="5854 NE"/>
    <s v="NL"/>
    <s v="2480026518 NOT LOADED"/>
    <s v="0117472_005"/>
    <m/>
    <s v="NL001131849B01"/>
    <n v="2"/>
    <n v="0"/>
    <n v="0"/>
    <s v="N"/>
    <s v="Peter Appel Transport B.V."/>
    <n v="36622"/>
    <d v="2023-06-13T00:00:00"/>
    <s v="07:16:00"/>
    <n v="0"/>
    <x v="1"/>
    <x v="23"/>
    <n v="6"/>
    <x v="16"/>
    <n v="1"/>
    <n v="0.8"/>
    <x v="3"/>
    <n v="27.26"/>
    <n v="0"/>
    <n v="27.26"/>
  </r>
  <r>
    <s v="COLGATE 3800 DEB."/>
    <s v="Colgate-Palmolive Nederland BV"/>
    <s v="101t"/>
    <n v="101090988939"/>
    <n v="101030169263"/>
    <n v="930"/>
    <s v="Inv Booked"/>
    <s v="2480026519"/>
    <s v="Verkoop"/>
    <n v="170"/>
    <s v="Transport drops zone"/>
    <s v="9 - verwerkt"/>
    <n v="0"/>
    <m/>
    <d v="2023-06-13T00:00:00"/>
    <s v="DROP"/>
    <s v="0001010909889390117474_004"/>
    <m/>
    <m/>
    <m/>
    <s v="EUR"/>
    <n v="28.56"/>
    <s v="EUR"/>
    <n v="28.56"/>
    <s v="EUR"/>
    <n v="28.56"/>
    <n v="28.56"/>
    <n v="0"/>
    <s v="N"/>
    <n v="1223000608"/>
    <d v="2023-07-13T00:00:00"/>
    <m/>
    <d v="2023-06-13T00:00:00"/>
    <s v="00:00"/>
    <s v="23:59"/>
    <d v="2023-06-13T00:00:00"/>
    <s v="08:00"/>
    <s v="16:00"/>
    <n v="0.8"/>
    <s v="ce"/>
    <n v="471"/>
    <n v="0.8"/>
    <n v="1"/>
    <s v="Kuehne+Nagel Tiel 3 Standpl"/>
    <s v="De Diepert 5"/>
    <s v="Tiel"/>
    <s v="4004 MA"/>
    <s v="NL"/>
    <x v="104"/>
    <s v="Tussenriemer 7"/>
    <x v="35"/>
    <s v="4704RT"/>
    <s v="NL"/>
    <s v="2480026519"/>
    <s v="0117474_004"/>
    <s v="31V"/>
    <s v="NL001131849B01"/>
    <n v="2"/>
    <n v="0"/>
    <n v="28.56"/>
    <s v="N"/>
    <s v="Peter Appel Transport B.V."/>
    <n v="36622"/>
    <d v="2023-06-13T00:00:00"/>
    <s v="09:49:00"/>
    <n v="0"/>
    <x v="1"/>
    <x v="23"/>
    <n v="6"/>
    <x v="29"/>
    <n v="1"/>
    <n v="0.8"/>
    <x v="3"/>
    <n v="28.56"/>
    <n v="0"/>
    <n v="28.56"/>
  </r>
  <r>
    <s v="COLGATE 3800 DEB."/>
    <s v="Colgate-Palmolive Nederland BV"/>
    <s v="101t"/>
    <n v="101090988944"/>
    <n v="101030169264"/>
    <n v="930"/>
    <s v="Inv Booked"/>
    <s v="2480026525"/>
    <s v="Verkoop"/>
    <n v="170"/>
    <s v="Transport drops zone"/>
    <s v="9 - verwerkt"/>
    <n v="0"/>
    <m/>
    <d v="2023-06-13T00:00:00"/>
    <s v="DROP"/>
    <s v="0001010909889440117476_002"/>
    <m/>
    <m/>
    <m/>
    <s v="EUR"/>
    <n v="82.46"/>
    <s v="EUR"/>
    <n v="82.46"/>
    <s v="EUR"/>
    <n v="82.46"/>
    <n v="82.46"/>
    <n v="0"/>
    <s v="N"/>
    <n v="1223000608"/>
    <d v="2023-07-13T00:00:00"/>
    <m/>
    <d v="2023-06-13T00:00:00"/>
    <s v="00:00"/>
    <s v="23:59"/>
    <d v="2023-06-13T00:00:00"/>
    <s v="06:00"/>
    <s v="07:00"/>
    <n v="9.6"/>
    <s v="ce"/>
    <n v="6868"/>
    <n v="9.6"/>
    <n v="13"/>
    <s v="Kuehne+Nagel Tiel 3 Standpl"/>
    <s v="De Diepert 5"/>
    <s v="Tiel"/>
    <s v="4004 MA"/>
    <s v="NL"/>
    <x v="2"/>
    <s v="Randweg 2"/>
    <x v="6"/>
    <s v="4191 NN"/>
    <s v="NL"/>
    <s v="2480026525"/>
    <s v="0117476_002"/>
    <s v="31V"/>
    <s v="NL001131849B01"/>
    <n v="2"/>
    <n v="0"/>
    <n v="82.46"/>
    <s v="N"/>
    <s v="Peter Appel Transport B.V."/>
    <n v="36622"/>
    <d v="2023-06-13T00:00:00"/>
    <s v="06:46:00"/>
    <n v="0"/>
    <x v="1"/>
    <x v="23"/>
    <n v="6"/>
    <x v="6"/>
    <n v="1"/>
    <n v="9.6"/>
    <x v="2"/>
    <n v="82.46"/>
    <n v="0"/>
    <n v="82.46"/>
  </r>
  <r>
    <s v="COLGATE 3800 DEB."/>
    <s v="Colgate-Palmolive Nederland BV"/>
    <s v="101t"/>
    <n v="101090988945"/>
    <n v="101030169265"/>
    <n v="930"/>
    <s v="Inv Booked"/>
    <s v="2480026512"/>
    <s v="Verkoop"/>
    <n v="170"/>
    <s v="Transport drops zone"/>
    <s v="9 - verwerkt"/>
    <n v="0"/>
    <m/>
    <d v="2023-06-13T00:00:00"/>
    <s v="DROP"/>
    <s v="0001010909889450117481_002"/>
    <m/>
    <m/>
    <m/>
    <s v="EUR"/>
    <n v="272.16000000000003"/>
    <s v="EUR"/>
    <n v="272.16000000000003"/>
    <s v="EUR"/>
    <n v="272.16000000000003"/>
    <n v="272.16000000000003"/>
    <n v="0"/>
    <s v="N"/>
    <n v="1223000608"/>
    <d v="2023-07-13T00:00:00"/>
    <m/>
    <d v="2023-06-13T00:00:00"/>
    <s v="00:00"/>
    <s v="23:59"/>
    <d v="2023-06-13T00:00:00"/>
    <s v="11:00"/>
    <s v="11:00"/>
    <n v="22.4"/>
    <s v="ce"/>
    <n v="17762"/>
    <n v="22.4"/>
    <n v="35"/>
    <s v="Kuehne+Nagel Tiel 3 Standpl"/>
    <s v="De Diepert 5"/>
    <s v="Tiel"/>
    <s v="4004 MA"/>
    <s v="NL"/>
    <x v="1"/>
    <s v="Perenmarkt 15"/>
    <x v="2"/>
    <s v="1681PG"/>
    <s v="NL"/>
    <s v="2480026512"/>
    <s v="0117481_002"/>
    <s v="31V"/>
    <s v="NL001131849B01"/>
    <n v="2"/>
    <n v="0"/>
    <n v="272.16000000000003"/>
    <s v="N"/>
    <s v="Peter Appel Transport B.V."/>
    <n v="36622"/>
    <d v="2023-06-13T00:00:00"/>
    <s v="12:24:00"/>
    <n v="7"/>
    <x v="1"/>
    <x v="23"/>
    <n v="6"/>
    <x v="2"/>
    <n v="1"/>
    <n v="22.4"/>
    <x v="1"/>
    <n v="272.16000000000003"/>
    <n v="0"/>
    <n v="272.16000000000003"/>
  </r>
  <r>
    <s v="COLGATE 3800 DEB."/>
    <s v="Colgate-Palmolive Nederland BV"/>
    <s v="101t"/>
    <n v="101090988944"/>
    <n v="101030169266"/>
    <n v="930"/>
    <s v="Inv Booked"/>
    <s v="2480026523"/>
    <s v="Verkoop"/>
    <n v="170"/>
    <s v="Transport drops zone"/>
    <s v="9 - verwerkt"/>
    <n v="0"/>
    <m/>
    <d v="2023-06-13T00:00:00"/>
    <s v="DROP"/>
    <s v="0001010909889440117476_003"/>
    <m/>
    <m/>
    <m/>
    <s v="EUR"/>
    <n v="91.44"/>
    <s v="EUR"/>
    <n v="91.44"/>
    <s v="EUR"/>
    <n v="91.44"/>
    <n v="91.44"/>
    <n v="0"/>
    <s v="N"/>
    <n v="1223000608"/>
    <d v="2023-07-13T00:00:00"/>
    <m/>
    <d v="2023-06-13T00:00:00"/>
    <s v="00:00"/>
    <s v="23:59"/>
    <d v="2023-06-13T00:00:00"/>
    <s v="08:30"/>
    <s v="08:30"/>
    <n v="7.2"/>
    <s v="ce"/>
    <n v="3997"/>
    <n v="7.2"/>
    <n v="7"/>
    <s v="Kuehne+Nagel Tiel 3 Standpl"/>
    <s v="De Diepert 5"/>
    <s v="Tiel"/>
    <s v="4004 MA"/>
    <s v="NL"/>
    <x v="79"/>
    <s v="Keltenweg 30"/>
    <x v="58"/>
    <s v="5342 LP"/>
    <s v="NL"/>
    <s v="2480026523"/>
    <s v="0117476_003"/>
    <s v="31V"/>
    <s v="NL001131849B01"/>
    <n v="2"/>
    <n v="0"/>
    <n v="91.44"/>
    <s v="N"/>
    <s v="Peter Appel Transport B.V."/>
    <n v="36622"/>
    <d v="2023-06-13T00:00:00"/>
    <s v="10:23:00"/>
    <n v="53"/>
    <x v="1"/>
    <x v="23"/>
    <n v="6"/>
    <x v="42"/>
    <n v="1"/>
    <n v="7.2"/>
    <x v="3"/>
    <n v="91.44"/>
    <n v="0"/>
    <n v="91.44"/>
  </r>
  <r>
    <s v="COLGATE 3800 DEB."/>
    <s v="Colgate-Palmolive Nederland BV"/>
    <s v="101t"/>
    <n v="0"/>
    <n v="101030169255"/>
    <n v="980"/>
    <s v="Cancel No In"/>
    <s v="2480026511"/>
    <s v="Verkoop"/>
    <n v="170"/>
    <s v="Transport drops zone"/>
    <s v="0 - ingevoerd"/>
    <n v="0"/>
    <m/>
    <d v="2023-06-13T00:00:00"/>
    <m/>
    <m/>
    <n v="214.48"/>
    <n v="11.2"/>
    <m/>
    <s v="EUR"/>
    <n v="30.64"/>
    <s v="EUR"/>
    <n v="0"/>
    <s v="EUR"/>
    <n v="30.64"/>
    <n v="0"/>
    <n v="-30.64"/>
    <s v="N"/>
    <m/>
    <m/>
    <m/>
    <d v="2023-06-13T00:00:00"/>
    <s v="00:00"/>
    <s v="23:59"/>
    <d v="2023-06-13T00:00:00"/>
    <s v="10:00"/>
    <s v="10:00"/>
    <n v="1.6"/>
    <s v="ce"/>
    <n v="543"/>
    <n v="1.6"/>
    <n v="0"/>
    <s v="Kuehne+Nagel Tiel 3 Standpl"/>
    <s v="De Diepert 5"/>
    <s v="Tiel"/>
    <s v="4004 MA"/>
    <s v="NL"/>
    <x v="21"/>
    <s v="Bloemakkers 4"/>
    <x v="22"/>
    <s v="9461GX"/>
    <s v="NL"/>
    <s v="2480026511"/>
    <s v="0117618_002"/>
    <m/>
    <s v="NL001131849B01"/>
    <n v="2"/>
    <n v="0"/>
    <n v="0"/>
    <s v="N"/>
    <m/>
    <n v="36622"/>
    <d v="2023-06-13T00:00:00"/>
    <s v="10:30:00"/>
    <n v="0"/>
    <x v="1"/>
    <x v="23"/>
    <n v="6"/>
    <x v="20"/>
    <n v="1"/>
    <n v="11.2"/>
    <x v="3"/>
    <n v="214.48000000000002"/>
    <n v="0"/>
    <n v="214.48000000000002"/>
  </r>
  <r>
    <s v="COLGATE 3800 DEB."/>
    <s v="Colgate-Palmolive Nederland BV"/>
    <s v="101t"/>
    <n v="101090988939"/>
    <n v="101030169256"/>
    <n v="930"/>
    <s v="Inv Booked"/>
    <s v="2480026516"/>
    <s v="Verkoop"/>
    <n v="170"/>
    <s v="Transport drops zone"/>
    <s v="9 - verwerkt"/>
    <n v="0"/>
    <m/>
    <d v="2023-06-13T00:00:00"/>
    <s v="DROP"/>
    <s v="0001010909889390117474_003"/>
    <m/>
    <m/>
    <m/>
    <s v="EUR"/>
    <n v="27.26"/>
    <s v="EUR"/>
    <n v="27.26"/>
    <s v="EUR"/>
    <n v="27.26"/>
    <n v="27.26"/>
    <n v="0"/>
    <s v="N"/>
    <n v="1223000608"/>
    <d v="2023-07-13T00:00:00"/>
    <m/>
    <d v="2023-06-13T00:00:00"/>
    <s v="00:00"/>
    <s v="23:59"/>
    <d v="2023-06-13T00:00:00"/>
    <s v="09:00"/>
    <s v="09:00"/>
    <n v="0.8"/>
    <s v="ce"/>
    <n v="475"/>
    <n v="0.8"/>
    <n v="0"/>
    <s v="Kuehne+Nagel Tiel 3 Standpl"/>
    <s v="De Diepert 5"/>
    <s v="Tiel"/>
    <s v="4004 MA"/>
    <s v="NL"/>
    <x v="51"/>
    <s v="Wilhelminakanaal Zuid 120"/>
    <x v="23"/>
    <s v="4903RA"/>
    <s v="NL"/>
    <s v="2480026516"/>
    <s v="0117474_003"/>
    <s v="31V"/>
    <s v="NL001131849B01"/>
    <n v="2"/>
    <n v="0"/>
    <n v="27.26"/>
    <s v="N"/>
    <s v="Peter Appel Transport B.V."/>
    <n v="36622"/>
    <d v="2023-06-13T00:00:00"/>
    <s v="07:46:00"/>
    <n v="0"/>
    <x v="1"/>
    <x v="23"/>
    <n v="6"/>
    <x v="34"/>
    <n v="1"/>
    <n v="0.8"/>
    <x v="3"/>
    <n v="27.26"/>
    <n v="0"/>
    <n v="27.26"/>
  </r>
  <r>
    <s v="COLGATE 3800 DEB."/>
    <s v="Colgate-Palmolive Nederland BV"/>
    <s v="101t"/>
    <n v="101090989439"/>
    <n v="101030169258"/>
    <n v="930"/>
    <s v="Inv Booked"/>
    <s v="2480026510"/>
    <s v="Verkoop"/>
    <n v="170"/>
    <s v="Transport drops zone"/>
    <s v="9 - verwerkt"/>
    <n v="0"/>
    <m/>
    <d v="2023-06-13T00:00:00"/>
    <s v="DROP"/>
    <s v="0001010909894390117765_002"/>
    <m/>
    <m/>
    <m/>
    <s v="EUR"/>
    <n v="116.36"/>
    <s v="EUR"/>
    <n v="116.36"/>
    <s v="EUR"/>
    <n v="116.36"/>
    <n v="116.36"/>
    <n v="0"/>
    <s v="N"/>
    <n v="1223000608"/>
    <d v="2023-07-13T00:00:00"/>
    <m/>
    <d v="2023-06-13T00:00:00"/>
    <s v="00:00"/>
    <s v="23:59"/>
    <d v="2023-06-13T00:00:00"/>
    <s v="17:00"/>
    <s v="17:00"/>
    <n v="12.8"/>
    <s v="ce"/>
    <n v="14058"/>
    <n v="12.8"/>
    <n v="23"/>
    <s v="Kuehne+Nagel Tiel 3 Standpl"/>
    <s v="De Diepert 5"/>
    <s v="Tiel"/>
    <s v="4004 MA"/>
    <s v="NL"/>
    <x v="14"/>
    <s v="Rood 24"/>
    <x v="17"/>
    <s v="6666LT"/>
    <s v="NL"/>
    <s v="2480026510"/>
    <s v="0117765_002"/>
    <s v="31V"/>
    <s v="NL001131849B01"/>
    <n v="2"/>
    <n v="0"/>
    <n v="116.36"/>
    <s v="N"/>
    <s v="Peter Appel Transport B.V."/>
    <n v="36622"/>
    <d v="2023-06-13T00:00:00"/>
    <s v="17:14:00"/>
    <n v="0"/>
    <x v="1"/>
    <x v="23"/>
    <n v="6"/>
    <x v="15"/>
    <n v="1"/>
    <n v="14.4"/>
    <x v="5"/>
    <n v="130.9"/>
    <n v="0"/>
    <n v="130.9"/>
  </r>
  <r>
    <s v="COLGATE 3800 DEB."/>
    <s v="Colgate-Palmolive Nederland BV"/>
    <s v="101t"/>
    <n v="101090989419"/>
    <n v="101030169259"/>
    <n v="930"/>
    <s v="Inv Booked"/>
    <s v="2480026515"/>
    <s v="Verkoop"/>
    <n v="170"/>
    <s v="Transport drops zone"/>
    <s v="9 - verwerkt"/>
    <n v="0"/>
    <m/>
    <d v="2023-06-13T00:00:00"/>
    <s v="DROP"/>
    <s v="0001010909894190117751_002"/>
    <m/>
    <m/>
    <m/>
    <s v="EUR"/>
    <n v="296.82"/>
    <s v="EUR"/>
    <n v="296.82"/>
    <s v="EUR"/>
    <n v="296.82"/>
    <n v="296.82"/>
    <n v="0"/>
    <s v="N"/>
    <n v="1223000608"/>
    <d v="2023-07-13T00:00:00"/>
    <m/>
    <d v="2023-06-13T00:00:00"/>
    <s v="00:00"/>
    <s v="23:59"/>
    <d v="2023-06-13T00:00:00"/>
    <s v="08:00"/>
    <s v="08:00"/>
    <n v="20.8"/>
    <s v="ce"/>
    <n v="18401"/>
    <n v="20.8"/>
    <n v="35"/>
    <s v="Kuehne+Nagel Tiel 3 Standpl"/>
    <s v="De Diepert 5"/>
    <s v="Tiel"/>
    <s v="4004 MA"/>
    <s v="NL"/>
    <x v="50"/>
    <s v="Fahrenheitweg 24"/>
    <x v="1"/>
    <s v="6101WR"/>
    <s v="NL"/>
    <s v="2480026515"/>
    <s v="0117751_002"/>
    <s v="31V"/>
    <s v="NL001131849B01"/>
    <n v="2"/>
    <n v="0"/>
    <n v="296.82"/>
    <s v="N"/>
    <s v="Peter Appel Transport B.V."/>
    <n v="36622"/>
    <d v="2023-06-13T00:00:00"/>
    <s v="08:35:00"/>
    <n v="0"/>
    <x v="1"/>
    <x v="23"/>
    <n v="6"/>
    <x v="1"/>
    <n v="1"/>
    <n v="20.8"/>
    <x v="1"/>
    <n v="296.82"/>
    <n v="0"/>
    <n v="296.82"/>
  </r>
  <r>
    <s v="COLGATE 3800 DEB."/>
    <s v="Colgate-Palmolive Nederland BV"/>
    <s v="101t"/>
    <n v="101090988938"/>
    <n v="101030169260"/>
    <n v="930"/>
    <s v="Inv Booked"/>
    <s v="2480026521"/>
    <s v="Verkoop"/>
    <n v="170"/>
    <s v="Transport drops zone"/>
    <s v="9 - verwerkt"/>
    <n v="0"/>
    <m/>
    <d v="2023-06-13T00:00:00"/>
    <s v="DROP"/>
    <s v="0001010909889380117472_002"/>
    <m/>
    <m/>
    <m/>
    <s v="EUR"/>
    <n v="27.26"/>
    <s v="EUR"/>
    <n v="27.26"/>
    <s v="EUR"/>
    <n v="27.26"/>
    <n v="27.26"/>
    <n v="0"/>
    <s v="N"/>
    <n v="1223000608"/>
    <d v="2023-07-13T00:00:00"/>
    <m/>
    <d v="2023-06-13T00:00:00"/>
    <s v="00:00"/>
    <s v="23:59"/>
    <d v="2023-06-13T00:00:00"/>
    <s v="05:00"/>
    <s v="13:00"/>
    <n v="0.8"/>
    <s v="ce"/>
    <n v="215"/>
    <n v="0.8"/>
    <n v="0"/>
    <s v="Kuehne+Nagel Tiel 3 Standpl"/>
    <s v="De Diepert 5"/>
    <s v="Tiel"/>
    <s v="4004 MA"/>
    <s v="NL"/>
    <x v="19"/>
    <s v="SAFFIER  300"/>
    <x v="21"/>
    <s v="3316 LN"/>
    <s v="NL"/>
    <s v="2480026521"/>
    <s v="0117472_002"/>
    <s v="31V"/>
    <s v="NL001131849B01"/>
    <n v="2"/>
    <n v="0"/>
    <n v="27.26"/>
    <s v="N"/>
    <s v="Peter Appel Transport B.V."/>
    <n v="36622"/>
    <d v="2023-06-13T00:00:00"/>
    <s v="09:12:00"/>
    <n v="0"/>
    <x v="1"/>
    <x v="23"/>
    <n v="6"/>
    <x v="19"/>
    <n v="1"/>
    <n v="0.8"/>
    <x v="3"/>
    <n v="27.26"/>
    <n v="0"/>
    <n v="27.26"/>
  </r>
  <r>
    <s v="COLGATE 3800 DEB."/>
    <s v="Colgate-Palmolive Nederland BV"/>
    <s v="101t"/>
    <n v="0"/>
    <n v="101030169261"/>
    <n v="980"/>
    <s v="Cancel No In"/>
    <s v="2480026524"/>
    <s v="Verkoop"/>
    <n v="170"/>
    <s v="Transport drops zone"/>
    <s v="0 - ingevoerd"/>
    <n v="0"/>
    <m/>
    <d v="2023-06-13T00:00:00"/>
    <m/>
    <m/>
    <n v="214.48"/>
    <n v="11.2"/>
    <m/>
    <s v="EUR"/>
    <n v="183.84"/>
    <s v="EUR"/>
    <n v="0"/>
    <s v="EUR"/>
    <n v="183.84"/>
    <n v="0"/>
    <n v="-183.84"/>
    <s v="N"/>
    <m/>
    <m/>
    <m/>
    <d v="2023-06-13T00:00:00"/>
    <s v="00:00"/>
    <s v="23:59"/>
    <d v="2023-06-13T00:00:00"/>
    <s v="10:00"/>
    <s v="10:00"/>
    <n v="9.6"/>
    <s v="ce"/>
    <n v="6408"/>
    <n v="9.6"/>
    <n v="7"/>
    <s v="Kuehne+Nagel Tiel 3 Standpl"/>
    <s v="De Diepert 5"/>
    <s v="Tiel"/>
    <s v="4004 MA"/>
    <s v="NL"/>
    <x v="21"/>
    <s v="Bloemakkers 4"/>
    <x v="22"/>
    <s v="9461GX"/>
    <s v="NL"/>
    <s v="2480026524"/>
    <s v="0117618_002"/>
    <m/>
    <s v="NL001131849B01"/>
    <n v="2"/>
    <n v="0"/>
    <n v="0"/>
    <s v="N"/>
    <m/>
    <n v="36622"/>
    <d v="2023-06-13T00:00:00"/>
    <s v="10:30:00"/>
    <n v="0"/>
    <x v="1"/>
    <x v="23"/>
    <n v="6"/>
    <x v="20"/>
    <n v="0"/>
    <s v=""/>
    <x v="3"/>
    <s v=""/>
    <n v="0"/>
    <s v=""/>
  </r>
  <r>
    <s v="COLGATE 3800 DEB."/>
    <s v="Colgate-Palmolive Nederland BV"/>
    <s v="101t"/>
    <n v="101090989426"/>
    <n v="101030169262"/>
    <n v="930"/>
    <s v="Inv Booked"/>
    <s v="2480026526"/>
    <s v="Verkoop"/>
    <n v="170"/>
    <s v="Transport drops zone"/>
    <s v="9 - verwerkt"/>
    <n v="0"/>
    <m/>
    <d v="2023-06-13T00:00:00"/>
    <s v="DROP"/>
    <s v="0001010909894260117758_002"/>
    <m/>
    <m/>
    <m/>
    <s v="EUR"/>
    <n v="158.4"/>
    <s v="EUR"/>
    <n v="158.4"/>
    <s v="EUR"/>
    <n v="158.4"/>
    <n v="158.4"/>
    <n v="0"/>
    <s v="N"/>
    <n v="1223000608"/>
    <d v="2023-07-13T00:00:00"/>
    <m/>
    <d v="2023-06-13T00:00:00"/>
    <s v="00:00"/>
    <s v="23:59"/>
    <d v="2023-06-13T00:00:00"/>
    <s v="14:00"/>
    <s v="14:00"/>
    <n v="20"/>
    <s v="ce"/>
    <n v="12892"/>
    <n v="20"/>
    <n v="28"/>
    <s v="Kuehne+Nagel Tiel 3 Standpl"/>
    <s v="De Diepert 5"/>
    <s v="Tiel"/>
    <s v="4004 MA"/>
    <s v="NL"/>
    <x v="14"/>
    <s v="Rood 24"/>
    <x v="17"/>
    <s v="6666LT"/>
    <s v="NL"/>
    <s v="2480026526"/>
    <s v="0117758_002"/>
    <s v="31V"/>
    <s v="NL001131849B01"/>
    <n v="2"/>
    <n v="0"/>
    <n v="158.4"/>
    <s v="N"/>
    <s v="Peter Appel Transport B.V."/>
    <n v="36622"/>
    <d v="2023-06-13T00:00:00"/>
    <s v="15:43:00"/>
    <n v="33"/>
    <x v="1"/>
    <x v="23"/>
    <n v="6"/>
    <x v="15"/>
    <n v="1"/>
    <n v="20"/>
    <x v="5"/>
    <n v="158.4"/>
    <n v="0"/>
    <n v="158.4"/>
  </r>
  <r>
    <s v="COLGATE 3800 DEB."/>
    <s v="Colgate-Palmolive Nederland BV"/>
    <s v="101t"/>
    <n v="101090989178"/>
    <n v="101030169325"/>
    <n v="930"/>
    <s v="Inv Booked"/>
    <s v="2480027342"/>
    <s v="Verkoop"/>
    <n v="170"/>
    <s v="Transport drops zone"/>
    <s v="9 - verwerkt"/>
    <n v="0"/>
    <m/>
    <d v="2023-06-13T00:00:00"/>
    <s v="DROP"/>
    <s v="0001010909891780117615_002"/>
    <m/>
    <m/>
    <m/>
    <s v="EUR"/>
    <n v="28.67"/>
    <s v="EUR"/>
    <n v="28.67"/>
    <s v="EUR"/>
    <n v="28.67"/>
    <n v="28.67"/>
    <n v="0"/>
    <s v="N"/>
    <n v="1223000608"/>
    <d v="2023-07-13T00:00:00"/>
    <m/>
    <d v="2023-06-13T00:00:00"/>
    <s v="00:00"/>
    <s v="23:59"/>
    <d v="2023-06-13T00:00:00"/>
    <s v="07:00"/>
    <s v="13:00"/>
    <n v="0.8"/>
    <s v="ce"/>
    <n v="52"/>
    <n v="0.8"/>
    <n v="0"/>
    <s v="Kuehne+Nagel Tiel 3 Standpl"/>
    <s v="De Diepert 5"/>
    <s v="Tiel"/>
    <s v="4004 MA"/>
    <s v="NL"/>
    <x v="52"/>
    <s v="Leeuwenveldseweg 3F"/>
    <x v="43"/>
    <s v="1382 LV"/>
    <s v="NL"/>
    <s v="2480027342"/>
    <s v="0117615_002"/>
    <s v="31V"/>
    <s v="NL001131849B01"/>
    <n v="2"/>
    <n v="0"/>
    <n v="28.67"/>
    <s v="N"/>
    <s v="Peter Appel Transport B.V."/>
    <n v="36622"/>
    <d v="2023-06-13T00:00:00"/>
    <s v="09:18:00"/>
    <n v="0"/>
    <x v="1"/>
    <x v="23"/>
    <n v="6"/>
    <x v="13"/>
    <n v="1"/>
    <n v="0.8"/>
    <x v="0"/>
    <n v="28.67"/>
    <n v="0"/>
    <n v="28.67"/>
  </r>
  <r>
    <s v="COLGATE 3800 DEB."/>
    <s v="Colgate-Palmolive Nederland BV"/>
    <s v="101t"/>
    <n v="101090989439"/>
    <n v="101030169326"/>
    <n v="930"/>
    <s v="Inv Booked"/>
    <s v="2480027347"/>
    <s v="Verkoop"/>
    <n v="170"/>
    <s v="Transport drops zone"/>
    <s v="9 - verwerkt"/>
    <n v="0"/>
    <m/>
    <d v="2023-06-13T00:00:00"/>
    <s v="DROP"/>
    <s v="0001010909894390117765_002"/>
    <m/>
    <m/>
    <m/>
    <s v="EUR"/>
    <n v="14.54"/>
    <s v="EUR"/>
    <n v="14.54"/>
    <s v="EUR"/>
    <n v="14.54"/>
    <n v="14.54"/>
    <n v="0"/>
    <s v="N"/>
    <n v="1223000608"/>
    <d v="2023-07-13T00:00:00"/>
    <m/>
    <d v="2023-06-13T00:00:00"/>
    <s v="00:00"/>
    <s v="23:59"/>
    <d v="2023-06-13T00:00:00"/>
    <s v="17:00"/>
    <s v="17:00"/>
    <n v="1.6"/>
    <s v="ce"/>
    <n v="276"/>
    <n v="1.6"/>
    <n v="2"/>
    <s v="Kuehne+Nagel Tiel 3 Standpl"/>
    <s v="De Diepert 5"/>
    <s v="Tiel"/>
    <s v="4004 MA"/>
    <s v="NL"/>
    <x v="14"/>
    <s v="Rood 24"/>
    <x v="17"/>
    <s v="6666LT"/>
    <s v="NL"/>
    <s v="2480027347"/>
    <s v="0117765_002"/>
    <s v="31V"/>
    <s v="NL001131849B01"/>
    <n v="2"/>
    <n v="0"/>
    <n v="14.54"/>
    <s v="N"/>
    <s v="Peter Appel Transport B.V."/>
    <n v="36622"/>
    <d v="2023-06-13T00:00:00"/>
    <s v="17:14:00"/>
    <n v="0"/>
    <x v="1"/>
    <x v="23"/>
    <n v="6"/>
    <x v="15"/>
    <n v="0"/>
    <s v=""/>
    <x v="5"/>
    <s v=""/>
    <n v="0"/>
    <s v=""/>
  </r>
  <r>
    <s v="COLGATE 3800 DEB."/>
    <s v="Colgate-Palmolive Nederland BV"/>
    <s v="101t"/>
    <n v="101090989442"/>
    <n v="101030169388"/>
    <n v="930"/>
    <s v="Inv Booked"/>
    <s v="2480026511"/>
    <s v="Verkoop"/>
    <n v="170"/>
    <s v="Transport drops zone"/>
    <s v="9 - verwerkt"/>
    <n v="0"/>
    <m/>
    <d v="2023-06-13T00:00:00"/>
    <s v="DROP"/>
    <s v="0001010909894420117789_002"/>
    <m/>
    <m/>
    <m/>
    <s v="EUR"/>
    <n v="30.64"/>
    <s v="EUR"/>
    <n v="30.64"/>
    <s v="EUR"/>
    <n v="30.64"/>
    <n v="30.64"/>
    <n v="0"/>
    <s v="N"/>
    <n v="1223000608"/>
    <d v="2023-07-13T00:00:00"/>
    <m/>
    <d v="2023-06-13T00:00:00"/>
    <s v="00:00"/>
    <s v="23:59"/>
    <d v="2023-06-13T00:00:00"/>
    <s v="10:00"/>
    <s v="10:00"/>
    <n v="1.6"/>
    <s v="ce"/>
    <n v="543"/>
    <n v="1.6"/>
    <n v="0"/>
    <s v="Kuehne+Nagel Tiel 3 Standpl"/>
    <s v="De Diepert 5"/>
    <s v="Tiel"/>
    <s v="4004 MA"/>
    <s v="NL"/>
    <x v="21"/>
    <s v="Bloemakkers 4"/>
    <x v="22"/>
    <s v="9461GX"/>
    <s v="NL"/>
    <s v="2480026511"/>
    <s v="0117789_002"/>
    <s v="31V"/>
    <s v="NL001131849B01"/>
    <n v="2"/>
    <n v="0"/>
    <n v="30.64"/>
    <s v="N"/>
    <s v="Peter Appel Transport B.V."/>
    <n v="36622"/>
    <d v="2023-06-13T00:00:00"/>
    <s v="10:27:00"/>
    <n v="0"/>
    <x v="1"/>
    <x v="23"/>
    <n v="6"/>
    <x v="20"/>
    <n v="1"/>
    <n v="11.2"/>
    <x v="3"/>
    <n v="214.48000000000002"/>
    <n v="0"/>
    <n v="214.48000000000002"/>
  </r>
  <r>
    <s v="COLGATE 3800 DEB."/>
    <s v="Colgate-Palmolive Nederland BV"/>
    <s v="101t"/>
    <n v="101090989442"/>
    <n v="101030169387"/>
    <n v="930"/>
    <s v="Inv Booked"/>
    <s v="2480026524"/>
    <s v="Verkoop"/>
    <n v="170"/>
    <s v="Transport drops zone"/>
    <s v="9 - verwerkt"/>
    <n v="0"/>
    <m/>
    <d v="2023-06-13T00:00:00"/>
    <s v="DROP"/>
    <s v="0001010909894420117789_002"/>
    <m/>
    <m/>
    <m/>
    <s v="EUR"/>
    <n v="183.84"/>
    <s v="EUR"/>
    <n v="183.84"/>
    <s v="EUR"/>
    <n v="183.84"/>
    <n v="183.84"/>
    <n v="0"/>
    <s v="N"/>
    <n v="1223000608"/>
    <d v="2023-07-13T00:00:00"/>
    <m/>
    <d v="2023-06-13T00:00:00"/>
    <s v="00:00"/>
    <s v="23:59"/>
    <d v="2023-06-13T00:00:00"/>
    <s v="10:00"/>
    <s v="10:00"/>
    <n v="9.6"/>
    <s v="ce"/>
    <n v="6408"/>
    <n v="9.6"/>
    <n v="7"/>
    <s v="Kuehne+Nagel Tiel 3 Standpl"/>
    <s v="De Diepert 5"/>
    <s v="Tiel"/>
    <s v="4004 MA"/>
    <s v="NL"/>
    <x v="21"/>
    <s v="Bloemakkers 4"/>
    <x v="22"/>
    <s v="9461GX"/>
    <s v="NL"/>
    <s v="2480026524"/>
    <s v="0117789_002"/>
    <s v="31V"/>
    <s v="NL001131849B01"/>
    <n v="2"/>
    <n v="0"/>
    <n v="183.84"/>
    <s v="N"/>
    <s v="Peter Appel Transport B.V."/>
    <n v="36622"/>
    <d v="2023-06-13T00:00:00"/>
    <s v="10:27:00"/>
    <n v="0"/>
    <x v="1"/>
    <x v="23"/>
    <n v="6"/>
    <x v="20"/>
    <n v="0"/>
    <s v=""/>
    <x v="3"/>
    <s v=""/>
    <n v="0"/>
    <s v=""/>
  </r>
  <r>
    <s v="COLGATE 3800 DEB."/>
    <s v="Colgate-Palmolive Nederland BV"/>
    <s v="101t"/>
    <n v="101090989420"/>
    <n v="101030169257"/>
    <n v="930"/>
    <s v="Inv Booked"/>
    <s v="2480026514"/>
    <s v="Verkoop"/>
    <n v="170"/>
    <s v="Transport drops zone"/>
    <s v="9 - verwerkt"/>
    <n v="0"/>
    <m/>
    <d v="2023-06-13T00:00:00"/>
    <s v="DROP"/>
    <s v="0001010909894200117750_002"/>
    <m/>
    <m/>
    <m/>
    <s v="EUR"/>
    <n v="276.92"/>
    <s v="EUR"/>
    <n v="276.92"/>
    <s v="EUR"/>
    <n v="276.92"/>
    <n v="276.92"/>
    <n v="0"/>
    <s v="N"/>
    <n v="1223000608"/>
    <d v="2023-07-13T00:00:00"/>
    <m/>
    <d v="2023-06-13T00:00:00"/>
    <s v="00:00"/>
    <s v="23:59"/>
    <d v="2023-06-13T00:00:00"/>
    <s v="07:00"/>
    <s v="08:00"/>
    <n v="18.399999999999999"/>
    <s v="ce"/>
    <n v="14089"/>
    <n v="18.399999999999999"/>
    <n v="29"/>
    <s v="Kuehne+Nagel Tiel 3 Standpl"/>
    <s v="De Diepert 5"/>
    <s v="Tiel"/>
    <s v="4004 MA"/>
    <s v="NL"/>
    <x v="1"/>
    <s v="Fahrenheitweg 1"/>
    <x v="1"/>
    <s v="6101WR"/>
    <s v="NL"/>
    <s v="2480026514"/>
    <s v="0117750_002"/>
    <s v="31V"/>
    <s v="NL001131849B01"/>
    <n v="2"/>
    <n v="0"/>
    <n v="276.92"/>
    <s v="N"/>
    <s v="Peter Appel Transport B.V."/>
    <n v="36622"/>
    <d v="2023-06-13T00:00:00"/>
    <s v="09:14:00"/>
    <n v="6"/>
    <x v="1"/>
    <x v="23"/>
    <n v="6"/>
    <x v="1"/>
    <n v="1"/>
    <n v="18.399999999999999"/>
    <x v="1"/>
    <n v="276.92"/>
    <n v="0"/>
    <n v="276.92"/>
  </r>
  <r>
    <s v="COLGATE 3800 DEB."/>
    <s v="Colgate-Palmolive Nederland BV"/>
    <s v="101t"/>
    <n v="101090989600"/>
    <n v="101030169351"/>
    <n v="930"/>
    <s v="Inv Booked"/>
    <s v="2480027479"/>
    <s v="Verkoop"/>
    <n v="170"/>
    <s v="Transport drops zone"/>
    <s v="9 - verwerkt"/>
    <n v="0"/>
    <m/>
    <d v="2023-06-14T00:00:00"/>
    <s v="DROP"/>
    <s v="0001010909896000117835_002"/>
    <m/>
    <m/>
    <m/>
    <s v="EUR"/>
    <n v="51.04"/>
    <s v="EUR"/>
    <n v="51.04"/>
    <s v="EUR"/>
    <n v="51.04"/>
    <n v="51.04"/>
    <n v="0"/>
    <s v="N"/>
    <n v="1223000608"/>
    <d v="2023-07-13T00:00:00"/>
    <m/>
    <d v="2023-06-14T00:00:00"/>
    <s v="00:00"/>
    <s v="23:59"/>
    <d v="2023-06-14T00:00:00"/>
    <s v="07:00"/>
    <s v="14:00"/>
    <n v="1.6"/>
    <s v="ce"/>
    <n v="435"/>
    <n v="1.6"/>
    <n v="0"/>
    <s v="Kuehne+Nagel Tiel 3 Standpl"/>
    <s v="De Diepert 5"/>
    <s v="Tiel"/>
    <s v="4004 MA"/>
    <s v="NL"/>
    <x v="22"/>
    <s v="Basisweg 7"/>
    <x v="25"/>
    <s v="1951NG"/>
    <s v="NL"/>
    <s v="2480027479"/>
    <s v="0117835_002"/>
    <s v="31V"/>
    <s v="NL001131849B01"/>
    <n v="2"/>
    <n v="0"/>
    <n v="51.04"/>
    <s v="N"/>
    <s v="Peter Appel Transport B.V."/>
    <n v="36622"/>
    <d v="2023-06-14T00:00:00"/>
    <s v="08:08:00"/>
    <n v="0"/>
    <x v="2"/>
    <x v="23"/>
    <n v="6"/>
    <x v="17"/>
    <n v="1"/>
    <n v="1.6"/>
    <x v="0"/>
    <n v="51.04"/>
    <n v="0"/>
    <n v="51.04"/>
  </r>
  <r>
    <s v="COLGATE 3800 DEB."/>
    <s v="Colgate-Palmolive Nederland BV"/>
    <s v="101t"/>
    <n v="101090989602"/>
    <n v="101030169352"/>
    <n v="930"/>
    <s v="Inv Booked"/>
    <s v="2480027484"/>
    <s v="Verkoop"/>
    <n v="170"/>
    <s v="Transport drops zone"/>
    <s v="9 - verwerkt"/>
    <n v="0"/>
    <m/>
    <d v="2023-06-14T00:00:00"/>
    <s v="DROP"/>
    <s v="0001010909896020117838_002"/>
    <m/>
    <m/>
    <m/>
    <s v="EUR"/>
    <n v="267.62"/>
    <s v="EUR"/>
    <n v="267.62"/>
    <s v="EUR"/>
    <n v="267.62"/>
    <n v="267.62"/>
    <n v="0"/>
    <s v="N"/>
    <n v="1223000608"/>
    <d v="2023-07-13T00:00:00"/>
    <m/>
    <d v="2023-06-14T00:00:00"/>
    <s v="00:00"/>
    <s v="23:59"/>
    <d v="2023-06-14T00:00:00"/>
    <s v="09:00"/>
    <s v="09:00"/>
    <n v="21.6"/>
    <s v="ce"/>
    <n v="18324"/>
    <n v="21.6"/>
    <n v="36"/>
    <s v="Kuehne+Nagel Tiel 3 Standpl"/>
    <s v="De Diepert 5"/>
    <s v="Tiel"/>
    <s v="4004 MA"/>
    <s v="NL"/>
    <x v="1"/>
    <s v="Perenmarkt 15"/>
    <x v="2"/>
    <s v="1681PG"/>
    <s v="NL"/>
    <s v="2480027484"/>
    <s v="0117838_002"/>
    <s v="31V"/>
    <s v="NL001131849B01"/>
    <n v="2"/>
    <n v="0"/>
    <n v="267.62"/>
    <s v="N"/>
    <s v="Peter Appel Transport B.V."/>
    <n v="36622"/>
    <d v="2023-06-14T00:00:00"/>
    <s v="11:04:00"/>
    <n v="44"/>
    <x v="2"/>
    <x v="23"/>
    <n v="6"/>
    <x v="2"/>
    <n v="1"/>
    <n v="21.6"/>
    <x v="1"/>
    <n v="267.62"/>
    <n v="0"/>
    <n v="267.62"/>
  </r>
  <r>
    <s v="COLGATE 3800 DEB."/>
    <s v="Colgate-Palmolive Nederland BV"/>
    <s v="101t"/>
    <n v="101090989605"/>
    <n v="101030169353"/>
    <n v="930"/>
    <s v="Inv Booked"/>
    <s v="2480027481"/>
    <s v="Verkoop"/>
    <n v="170"/>
    <s v="Transport drops zone"/>
    <s v="9 - verwerkt"/>
    <n v="0"/>
    <m/>
    <d v="2023-06-14T00:00:00"/>
    <s v="DROP"/>
    <s v="0001010909896050117841_002"/>
    <m/>
    <m/>
    <m/>
    <s v="EUR"/>
    <n v="42.46"/>
    <s v="EUR"/>
    <n v="42.46"/>
    <s v="EUR"/>
    <n v="42.46"/>
    <n v="42.46"/>
    <n v="0"/>
    <s v="N"/>
    <n v="1223000608"/>
    <d v="2023-07-13T00:00:00"/>
    <m/>
    <d v="2023-06-14T00:00:00"/>
    <s v="00:00"/>
    <s v="23:59"/>
    <d v="2023-06-14T00:00:00"/>
    <s v="07:00"/>
    <s v="14:00"/>
    <n v="1.6"/>
    <s v="ce"/>
    <n v="607"/>
    <n v="1.6"/>
    <n v="0"/>
    <s v="Kuehne+Nagel Tiel 3 Standpl"/>
    <s v="De Diepert 5"/>
    <s v="Tiel"/>
    <s v="4004 MA"/>
    <s v="NL"/>
    <x v="54"/>
    <s v="Zijlweg 18"/>
    <x v="45"/>
    <s v="5145NR"/>
    <s v="NL"/>
    <s v="2480027481"/>
    <s v="0117841_002"/>
    <s v="31V"/>
    <s v="NL001131849B01"/>
    <n v="2"/>
    <n v="0"/>
    <n v="42.46"/>
    <s v="N"/>
    <s v="Peter Appel Transport B.V."/>
    <n v="36622"/>
    <d v="2023-06-14T00:00:00"/>
    <s v="10:25:00"/>
    <n v="0"/>
    <x v="2"/>
    <x v="23"/>
    <n v="6"/>
    <x v="36"/>
    <n v="1"/>
    <n v="1.6"/>
    <x v="3"/>
    <n v="42.46"/>
    <n v="0"/>
    <n v="42.46"/>
  </r>
  <r>
    <s v="COLGATE 3800 DEB."/>
    <s v="Colgate-Palmolive Nederland BV"/>
    <s v="101t"/>
    <n v="101090989609"/>
    <n v="101030169364"/>
    <n v="930"/>
    <s v="Inv Booked"/>
    <s v="0240128042"/>
    <s v="Verkoop"/>
    <n v="170"/>
    <s v="Transport drops zone"/>
    <s v="9 - verwerkt"/>
    <n v="0"/>
    <m/>
    <d v="2023-06-14T00:00:00"/>
    <s v="DROP"/>
    <s v="0001010909896090117845_002"/>
    <m/>
    <m/>
    <m/>
    <s v="EUR"/>
    <n v="11.07"/>
    <s v="EUR"/>
    <n v="11.07"/>
    <s v="EUR"/>
    <n v="11.07"/>
    <n v="11.07"/>
    <n v="0"/>
    <s v="N"/>
    <n v="1223000608"/>
    <d v="2023-07-13T00:00:00"/>
    <m/>
    <d v="2023-06-14T00:00:00"/>
    <s v="00:00"/>
    <s v="23:59"/>
    <d v="2023-06-14T00:00:00"/>
    <s v="14:00"/>
    <s v="14:00"/>
    <n v="1.6"/>
    <s v="ce"/>
    <n v="1863"/>
    <n v="1.6"/>
    <n v="3"/>
    <s v="Kuehne+Nagel Tiel 3 Standpl"/>
    <s v="De Diepert 5"/>
    <s v="Tiel"/>
    <s v="4004 MA"/>
    <s v="NL"/>
    <x v="23"/>
    <s v="Rood 24"/>
    <x v="17"/>
    <s v="6666 LT"/>
    <s v="NL"/>
    <s v="0240128042"/>
    <s v="0117845_002"/>
    <s v="31V"/>
    <s v="NL001131849B01"/>
    <n v="2"/>
    <n v="0"/>
    <n v="11.07"/>
    <s v="N"/>
    <s v="Peter Appel Transport B.V."/>
    <n v="36622"/>
    <d v="2023-06-14T00:00:00"/>
    <s v="14:46:00"/>
    <n v="0"/>
    <x v="2"/>
    <x v="23"/>
    <n v="6"/>
    <x v="15"/>
    <n v="1"/>
    <n v="26.4"/>
    <x v="5"/>
    <n v="182.69"/>
    <n v="0"/>
    <n v="182.69"/>
  </r>
  <r>
    <s v="COLGATE 3800 DEB."/>
    <s v="Colgate-Palmolive Nederland BV"/>
    <s v="101t"/>
    <n v="101090989609"/>
    <n v="101030169354"/>
    <n v="930"/>
    <s v="Inv Booked"/>
    <s v="2480027485"/>
    <s v="Verkoop"/>
    <n v="170"/>
    <s v="Transport drops zone"/>
    <s v="9 - verwerkt"/>
    <n v="0"/>
    <m/>
    <d v="2023-06-14T00:00:00"/>
    <s v="DROP"/>
    <s v="0001010909896090117845_002"/>
    <m/>
    <m/>
    <m/>
    <s v="EUR"/>
    <n v="5.54"/>
    <s v="EUR"/>
    <n v="5.54"/>
    <s v="EUR"/>
    <n v="5.54"/>
    <n v="5.54"/>
    <n v="0"/>
    <s v="N"/>
    <n v="1223000608"/>
    <d v="2023-07-13T00:00:00"/>
    <m/>
    <d v="2023-06-14T00:00:00"/>
    <s v="00:00"/>
    <s v="23:59"/>
    <d v="2023-06-14T00:00:00"/>
    <s v="14:00"/>
    <s v="14:00"/>
    <n v="0.8"/>
    <s v="ce"/>
    <n v="78"/>
    <n v="0.8"/>
    <n v="0"/>
    <s v="Kuehne+Nagel Tiel 3 Standpl"/>
    <s v="De Diepert 5"/>
    <s v="Tiel"/>
    <s v="4004 MA"/>
    <s v="NL"/>
    <x v="14"/>
    <s v="Rood 24"/>
    <x v="17"/>
    <s v="6666LT"/>
    <s v="NL"/>
    <s v="2480027485"/>
    <s v="0117845_002"/>
    <s v="31V"/>
    <s v="NL001131849B01"/>
    <n v="2"/>
    <n v="0"/>
    <n v="5.54"/>
    <s v="N"/>
    <s v="Peter Appel Transport B.V."/>
    <n v="36622"/>
    <d v="2023-06-14T00:00:00"/>
    <s v="14:46:00"/>
    <n v="0"/>
    <x v="2"/>
    <x v="23"/>
    <n v="6"/>
    <x v="15"/>
    <n v="0"/>
    <s v=""/>
    <x v="5"/>
    <s v=""/>
    <n v="0"/>
    <s v=""/>
  </r>
  <r>
    <s v="COLGATE 3800 DEB."/>
    <s v="Colgate-Palmolive Nederland BV"/>
    <s v="101t"/>
    <n v="101090989600"/>
    <n v="101030169355"/>
    <n v="930"/>
    <s v="Inv Booked"/>
    <s v="2480027482"/>
    <s v="Verkoop"/>
    <n v="170"/>
    <s v="Transport drops zone"/>
    <s v="9 - verwerkt"/>
    <n v="0"/>
    <m/>
    <d v="2023-06-14T00:00:00"/>
    <s v="DROP"/>
    <s v="0001010909896000117835_006"/>
    <m/>
    <m/>
    <m/>
    <s v="EUR"/>
    <n v="29.83"/>
    <s v="EUR"/>
    <n v="29.83"/>
    <s v="EUR"/>
    <n v="29.83"/>
    <n v="29.83"/>
    <n v="0"/>
    <s v="N"/>
    <n v="1223000608"/>
    <d v="2023-07-13T00:00:00"/>
    <m/>
    <d v="2023-06-14T00:00:00"/>
    <s v="00:00"/>
    <s v="23:59"/>
    <d v="2023-06-14T00:00:00"/>
    <s v="12:00"/>
    <s v="13:00"/>
    <n v="0.8"/>
    <s v="ce"/>
    <n v="459"/>
    <n v="0.8"/>
    <n v="0"/>
    <s v="Kuehne+Nagel Tiel 3 Standpl"/>
    <s v="De Diepert 5"/>
    <s v="Tiel"/>
    <s v="4004 MA"/>
    <s v="NL"/>
    <x v="16"/>
    <s v="Rijnland 4"/>
    <x v="19"/>
    <s v="1948RL"/>
    <s v="NL"/>
    <s v="2480027482"/>
    <s v="0117835_006"/>
    <s v="31V"/>
    <s v="NL001131849B01"/>
    <n v="2"/>
    <n v="0"/>
    <n v="29.83"/>
    <s v="N"/>
    <s v="Peter Appel Transport B.V."/>
    <n v="36622"/>
    <d v="2023-06-14T00:00:00"/>
    <s v="14:46:00"/>
    <n v="60"/>
    <x v="2"/>
    <x v="23"/>
    <n v="6"/>
    <x v="17"/>
    <n v="1"/>
    <n v="0.8"/>
    <x v="0"/>
    <n v="29.83"/>
    <n v="0"/>
    <n v="29.83"/>
  </r>
  <r>
    <s v="COLGATE 3800 DEB."/>
    <s v="Colgate-Palmolive Nederland BV"/>
    <s v="101t"/>
    <n v="0"/>
    <n v="101030169392"/>
    <n v="980"/>
    <s v="Cancel No In"/>
    <s v="2480026518"/>
    <s v="Verkoop"/>
    <n v="170"/>
    <s v="Transport drops zone"/>
    <s v="0 - ingevoerd"/>
    <n v="0"/>
    <m/>
    <d v="2023-06-14T00:00:00"/>
    <m/>
    <m/>
    <n v="27.26"/>
    <n v="0.8"/>
    <m/>
    <s v="EUR"/>
    <n v="27.26"/>
    <s v="EUR"/>
    <n v="0"/>
    <s v="EUR"/>
    <n v="27.26"/>
    <n v="0"/>
    <n v="-27.26"/>
    <s v="N"/>
    <m/>
    <m/>
    <m/>
    <d v="2023-06-14T00:00:00"/>
    <s v="00:00"/>
    <s v="23:59"/>
    <d v="2023-06-14T00:00:00"/>
    <s v="07:00"/>
    <s v="16:00"/>
    <n v="0.8"/>
    <s v="ce"/>
    <n v="310"/>
    <n v="0.8"/>
    <n v="0"/>
    <s v="Kuehne+Nagel Tiel 3 Standpl"/>
    <s v="De Diepert 5"/>
    <s v="Tiel"/>
    <s v="4004 MA"/>
    <s v="NL"/>
    <x v="15"/>
    <s v="De Flammert 1211"/>
    <x v="18"/>
    <s v="5854 NE"/>
    <s v="NL"/>
    <s v="2480026518"/>
    <m/>
    <m/>
    <s v="NL001131849B01"/>
    <n v="2"/>
    <n v="0"/>
    <n v="0"/>
    <s v="N"/>
    <s v="Peter Appel Transport B.V."/>
    <n v="36622"/>
    <d v="2023-06-14T00:00:00"/>
    <s v="16:00:00"/>
    <n v="0"/>
    <x v="2"/>
    <x v="23"/>
    <n v="6"/>
    <x v="16"/>
    <n v="0"/>
    <s v=""/>
    <x v="3"/>
    <s v=""/>
    <n v="0"/>
    <s v=""/>
  </r>
  <r>
    <s v="COLGATE 3800 DEB."/>
    <s v="Colgate-Palmolive Nederland BV"/>
    <s v="101t"/>
    <n v="101090989597"/>
    <n v="101030169358"/>
    <n v="930"/>
    <s v="Inv Booked"/>
    <s v="2480027483"/>
    <s v="Verkoop"/>
    <n v="170"/>
    <s v="Transport drops zone"/>
    <s v="9 - verwerkt"/>
    <n v="0"/>
    <m/>
    <d v="2023-06-14T00:00:00"/>
    <s v="DROP"/>
    <s v="0001010909895970117836_002"/>
    <m/>
    <m/>
    <m/>
    <s v="EUR"/>
    <n v="45.51"/>
    <s v="EUR"/>
    <n v="45.51"/>
    <s v="EUR"/>
    <n v="45.51"/>
    <n v="45.51"/>
    <n v="0"/>
    <s v="N"/>
    <n v="1223000608"/>
    <d v="2023-07-13T00:00:00"/>
    <m/>
    <d v="2023-06-14T00:00:00"/>
    <s v="00:00"/>
    <s v="23:59"/>
    <d v="2023-06-14T00:00:00"/>
    <s v="06:00"/>
    <s v="06:00"/>
    <n v="2.4"/>
    <s v="ce"/>
    <n v="1391"/>
    <n v="2.4"/>
    <n v="2"/>
    <s v="Kuehne+Nagel Tiel 3 Standpl"/>
    <s v="De Diepert 5"/>
    <s v="Tiel"/>
    <s v="4004 MA"/>
    <s v="NL"/>
    <x v="25"/>
    <s v="Hollandweg 30"/>
    <x v="4"/>
    <s v="2665 MT"/>
    <s v="NL"/>
    <s v="2480027483"/>
    <s v="0117836_002"/>
    <s v="31V"/>
    <s v="NL001131849B01"/>
    <n v="2"/>
    <n v="0"/>
    <n v="45.51"/>
    <s v="N"/>
    <s v="Peter Appel Transport B.V."/>
    <n v="36622"/>
    <d v="2023-06-14T00:00:00"/>
    <s v="07:09:00"/>
    <n v="0"/>
    <x v="2"/>
    <x v="23"/>
    <n v="6"/>
    <x v="4"/>
    <n v="1"/>
    <n v="4.8"/>
    <x v="0"/>
    <n v="91.02"/>
    <n v="0"/>
    <n v="91.02"/>
  </r>
  <r>
    <s v="COLGATE 3800 DEB."/>
    <s v="Colgate-Palmolive Nederland BV"/>
    <s v="101t"/>
    <n v="101090989947"/>
    <n v="101030169361"/>
    <n v="930"/>
    <s v="Inv Booked"/>
    <s v="2480027488"/>
    <s v="Verkoop"/>
    <n v="170"/>
    <s v="Transport drops zone"/>
    <s v="9 - verwerkt"/>
    <n v="0"/>
    <m/>
    <d v="2023-06-14T00:00:00"/>
    <s v="DROP"/>
    <s v="0001010909899470118080_002"/>
    <m/>
    <m/>
    <m/>
    <s v="EUR"/>
    <n v="90.61"/>
    <s v="EUR"/>
    <n v="90.61"/>
    <s v="EUR"/>
    <n v="90.61"/>
    <n v="90.61"/>
    <n v="0"/>
    <s v="N"/>
    <n v="1223000608"/>
    <d v="2023-07-13T00:00:00"/>
    <m/>
    <d v="2023-06-14T00:00:00"/>
    <s v="00:00"/>
    <s v="23:59"/>
    <d v="2023-06-14T00:00:00"/>
    <s v="06:00"/>
    <s v="07:00"/>
    <n v="11.2"/>
    <s v="ce"/>
    <n v="5778"/>
    <n v="11.2"/>
    <n v="11"/>
    <s v="Kuehne+Nagel Tiel 3 Standpl"/>
    <s v="De Diepert 5"/>
    <s v="Tiel"/>
    <s v="4004 MA"/>
    <s v="NL"/>
    <x v="2"/>
    <s v="Randweg 2"/>
    <x v="6"/>
    <s v="4191 NN"/>
    <s v="NL"/>
    <s v="2480027488"/>
    <s v="0118080_002"/>
    <s v="31V"/>
    <s v="NL001131849B01"/>
    <n v="2"/>
    <n v="0"/>
    <n v="90.61"/>
    <s v="N"/>
    <s v="Peter Appel Transport B.V."/>
    <n v="36622"/>
    <d v="2023-06-14T00:00:00"/>
    <s v="07:14:00"/>
    <n v="0"/>
    <x v="2"/>
    <x v="23"/>
    <n v="6"/>
    <x v="6"/>
    <n v="1"/>
    <n v="11.2"/>
    <x v="2"/>
    <n v="90.61"/>
    <n v="0"/>
    <n v="90.61"/>
  </r>
  <r>
    <s v="COLGATE 3800 DEB."/>
    <s v="Colgate-Palmolive Nederland BV"/>
    <s v="101t"/>
    <n v="0"/>
    <n v="101030169362"/>
    <n v="980"/>
    <s v="Cancel No In"/>
    <s v="0240128037"/>
    <s v="Verkoop"/>
    <n v="170"/>
    <s v="Transport drops zone"/>
    <s v="0 - ingevoerd"/>
    <n v="0"/>
    <m/>
    <d v="2023-06-14T00:00:00"/>
    <m/>
    <m/>
    <n v="47.69"/>
    <n v="2.4"/>
    <m/>
    <s v="EUR"/>
    <n v="47.69"/>
    <s v="EUR"/>
    <n v="0"/>
    <s v="EUR"/>
    <n v="47.69"/>
    <n v="0"/>
    <n v="-47.69"/>
    <s v="N"/>
    <m/>
    <m/>
    <m/>
    <d v="2023-06-14T00:00:00"/>
    <s v="00:00"/>
    <s v="23:59"/>
    <d v="2023-06-14T00:00:00"/>
    <s v="15:30"/>
    <s v="15:30"/>
    <n v="2.4"/>
    <s v="ce"/>
    <n v="1856"/>
    <n v="2.4"/>
    <n v="2"/>
    <s v="Kuehne+Nagel Tiel 3 Standpl"/>
    <s v="De Diepert 5"/>
    <s v="Tiel"/>
    <s v="4004 MA"/>
    <s v="NL"/>
    <x v="55"/>
    <s v="Ravenswade 14"/>
    <x v="26"/>
    <s v="3439 LD"/>
    <s v="NL"/>
    <s v="0240128037"/>
    <m/>
    <m/>
    <s v="NL001131849B01"/>
    <n v="2"/>
    <n v="0"/>
    <n v="0"/>
    <s v="N"/>
    <m/>
    <n v="36622"/>
    <d v="2023-06-14T00:00:00"/>
    <s v="15:30:00"/>
    <n v="0"/>
    <x v="2"/>
    <x v="23"/>
    <n v="6"/>
    <x v="22"/>
    <n v="0"/>
    <s v=""/>
    <x v="7"/>
    <s v=""/>
    <n v="0"/>
    <s v=""/>
  </r>
  <r>
    <s v="COLGATE 3800 DEB."/>
    <s v="Colgate-Palmolive Nederland BV"/>
    <s v="101t"/>
    <n v="101090989608"/>
    <n v="101030169363"/>
    <n v="930"/>
    <s v="Inv Booked"/>
    <s v="0240128035"/>
    <s v="Verkoop"/>
    <n v="170"/>
    <s v="Transport drops zone"/>
    <s v="9 - verwerkt"/>
    <n v="0"/>
    <m/>
    <d v="2023-06-14T00:00:00"/>
    <s v="DROP"/>
    <s v="0001010909896080117846_002"/>
    <m/>
    <m/>
    <m/>
    <s v="EUR"/>
    <n v="6.88"/>
    <s v="EUR"/>
    <n v="6.88"/>
    <s v="EUR"/>
    <n v="6.88"/>
    <n v="6.88"/>
    <n v="0"/>
    <s v="N"/>
    <n v="1223000608"/>
    <d v="2023-07-13T00:00:00"/>
    <m/>
    <d v="2023-06-14T00:00:00"/>
    <s v="00:00"/>
    <s v="23:59"/>
    <d v="2023-06-14T00:00:00"/>
    <s v="15:30"/>
    <s v="15:30"/>
    <n v="0.8"/>
    <s v="ce"/>
    <n v="107"/>
    <n v="0.8"/>
    <n v="0"/>
    <s v="Kuehne+Nagel Tiel 3 Standpl"/>
    <s v="De Diepert 5"/>
    <s v="Tiel"/>
    <s v="4004 MA"/>
    <s v="NL"/>
    <x v="55"/>
    <s v="Ravenswade 14"/>
    <x v="26"/>
    <s v="3439 LD"/>
    <s v="NL"/>
    <s v="0240128035"/>
    <s v="0117846_002"/>
    <s v="31V"/>
    <s v="NL001131849B01"/>
    <n v="2"/>
    <n v="0"/>
    <n v="6.88"/>
    <s v="N"/>
    <s v="Peter Appel Transport B.V."/>
    <n v="36622"/>
    <d v="2023-06-14T00:00:00"/>
    <s v="17:45:00"/>
    <n v="0"/>
    <x v="2"/>
    <x v="23"/>
    <n v="6"/>
    <x v="22"/>
    <n v="1"/>
    <n v="23.200000000000003"/>
    <x v="7"/>
    <n v="199.52"/>
    <n v="0"/>
    <n v="199.52"/>
  </r>
  <r>
    <s v="COLGATE 3800 DEB."/>
    <s v="Colgate-Palmolive Nederland BV"/>
    <s v="101t"/>
    <n v="101090989597"/>
    <n v="101030169359"/>
    <n v="930"/>
    <s v="Inv Booked"/>
    <s v="2480027480"/>
    <s v="Verkoop"/>
    <n v="170"/>
    <s v="Transport drops zone"/>
    <s v="9 - verwerkt"/>
    <n v="0"/>
    <m/>
    <d v="2023-06-14T00:00:00"/>
    <s v="DROP"/>
    <s v="0001010909895970117836_002"/>
    <m/>
    <m/>
    <m/>
    <s v="EUR"/>
    <n v="45.51"/>
    <s v="EUR"/>
    <n v="45.51"/>
    <s v="EUR"/>
    <n v="45.51"/>
    <n v="45.51"/>
    <n v="0"/>
    <s v="N"/>
    <n v="1223000608"/>
    <d v="2023-07-13T00:00:00"/>
    <m/>
    <d v="2023-06-14T00:00:00"/>
    <s v="00:00"/>
    <s v="23:59"/>
    <d v="2023-06-14T00:00:00"/>
    <s v="06:00"/>
    <s v="06:00"/>
    <n v="2.4"/>
    <s v="ce"/>
    <n v="926"/>
    <n v="2.4"/>
    <n v="0"/>
    <s v="Kuehne+Nagel Tiel 3 Standpl"/>
    <s v="De Diepert 5"/>
    <s v="Tiel"/>
    <s v="4004 MA"/>
    <s v="NL"/>
    <x v="25"/>
    <s v="Hollandweg 30"/>
    <x v="4"/>
    <s v="2665 MT"/>
    <s v="NL"/>
    <s v="2480027480"/>
    <s v="0117836_002"/>
    <s v="31V"/>
    <s v="NL001131849B01"/>
    <n v="2"/>
    <n v="0"/>
    <n v="45.51"/>
    <s v="N"/>
    <s v="Peter Appel Transport B.V."/>
    <n v="36622"/>
    <d v="2023-06-14T00:00:00"/>
    <s v="07:09:00"/>
    <n v="9"/>
    <x v="2"/>
    <x v="23"/>
    <n v="6"/>
    <x v="4"/>
    <n v="0"/>
    <s v=""/>
    <x v="0"/>
    <s v=""/>
    <n v="0"/>
    <s v=""/>
  </r>
  <r>
    <s v="COLGATE 3800 DEB."/>
    <s v="Colgate-Palmolive Nederland BV"/>
    <s v="101t"/>
    <n v="101090989609"/>
    <n v="101030169360"/>
    <n v="930"/>
    <s v="Inv Booked"/>
    <s v="2480027489"/>
    <s v="Verkoop"/>
    <n v="170"/>
    <s v="Transport drops zone"/>
    <s v="9 - verwerkt"/>
    <n v="0"/>
    <m/>
    <d v="2023-06-14T00:00:00"/>
    <s v="DROP"/>
    <s v="0001010909896090117845_002"/>
    <m/>
    <m/>
    <m/>
    <s v="EUR"/>
    <n v="166.08"/>
    <s v="EUR"/>
    <n v="166.08"/>
    <s v="EUR"/>
    <n v="166.08"/>
    <n v="166.08"/>
    <n v="0"/>
    <s v="N"/>
    <n v="1223000608"/>
    <d v="2023-07-13T00:00:00"/>
    <m/>
    <d v="2023-06-14T00:00:00"/>
    <s v="00:00"/>
    <s v="23:59"/>
    <d v="2023-06-14T00:00:00"/>
    <s v="14:00"/>
    <s v="14:00"/>
    <n v="24"/>
    <s v="ce"/>
    <n v="16426"/>
    <n v="24"/>
    <n v="35"/>
    <s v="Kuehne+Nagel Tiel 3 Standpl"/>
    <s v="De Diepert 5"/>
    <s v="Tiel"/>
    <s v="4004 MA"/>
    <s v="NL"/>
    <x v="14"/>
    <s v="Rood 24"/>
    <x v="17"/>
    <s v="6666LT"/>
    <s v="NL"/>
    <s v="2480027489"/>
    <s v="0117845_002"/>
    <s v="31V"/>
    <s v="NL001131849B01"/>
    <n v="2"/>
    <n v="0"/>
    <n v="166.08"/>
    <s v="N"/>
    <s v="Peter Appel Transport B.V."/>
    <n v="36622"/>
    <d v="2023-06-14T00:00:00"/>
    <s v="14:46:00"/>
    <n v="0"/>
    <x v="2"/>
    <x v="23"/>
    <n v="6"/>
    <x v="15"/>
    <n v="0"/>
    <s v=""/>
    <x v="5"/>
    <s v=""/>
    <n v="0"/>
    <s v=""/>
  </r>
  <r>
    <s v="COLGATE 3800 DEB."/>
    <s v="Colgate-Palmolive Nederland BV"/>
    <s v="101t"/>
    <n v="101090989608"/>
    <n v="101030169386"/>
    <n v="930"/>
    <s v="Inv Booked"/>
    <s v="0240128258"/>
    <s v="Verkoop"/>
    <n v="170"/>
    <s v="Transport drops zone"/>
    <s v="9 - verwerkt"/>
    <n v="0"/>
    <m/>
    <d v="2023-06-14T00:00:00"/>
    <s v="DROP"/>
    <s v="0001010909896080117846_002"/>
    <m/>
    <m/>
    <m/>
    <s v="EUR"/>
    <n v="13.76"/>
    <s v="EUR"/>
    <n v="13.76"/>
    <s v="EUR"/>
    <n v="13.76"/>
    <n v="13.76"/>
    <n v="0"/>
    <s v="N"/>
    <n v="1223000608"/>
    <d v="2023-07-13T00:00:00"/>
    <m/>
    <d v="2023-06-14T00:00:00"/>
    <s v="00:00"/>
    <s v="23:59"/>
    <d v="2023-06-14T00:00:00"/>
    <s v="15:30"/>
    <s v="15:30"/>
    <n v="1.6"/>
    <s v="ce"/>
    <n v="1051"/>
    <n v="1.6"/>
    <n v="1"/>
    <s v="Kuehne+Nagel Tiel 3 Standpl"/>
    <s v="De Diepert 5"/>
    <s v="Tiel"/>
    <s v="4004 MA"/>
    <s v="NL"/>
    <x v="55"/>
    <s v="Ravenswade 14"/>
    <x v="26"/>
    <s v="3439 LD"/>
    <s v="NL"/>
    <s v="0240128258"/>
    <s v="0117846_002"/>
    <s v="31V"/>
    <s v="NL001131849B01"/>
    <n v="2"/>
    <n v="0"/>
    <n v="13.76"/>
    <s v="N"/>
    <s v="Peter Appel Transport B.V."/>
    <n v="36622"/>
    <d v="2023-06-14T00:00:00"/>
    <s v="17:45:00"/>
    <n v="0"/>
    <x v="2"/>
    <x v="23"/>
    <n v="6"/>
    <x v="22"/>
    <n v="0"/>
    <s v=""/>
    <x v="7"/>
    <s v=""/>
    <n v="0"/>
    <s v=""/>
  </r>
  <r>
    <s v="COLGATE 3800 DEB."/>
    <s v="Colgate-Palmolive Nederland BV"/>
    <s v="101t"/>
    <n v="101090989608"/>
    <n v="101030169356"/>
    <n v="930"/>
    <s v="Inv Booked"/>
    <s v="2480027486"/>
    <s v="Verkoop"/>
    <n v="170"/>
    <s v="Transport drops zone"/>
    <s v="9 - verwerkt"/>
    <n v="0"/>
    <m/>
    <d v="2023-06-14T00:00:00"/>
    <s v="DROP"/>
    <s v="0001010909896080117846_002"/>
    <m/>
    <m/>
    <m/>
    <s v="EUR"/>
    <n v="27.52"/>
    <s v="EUR"/>
    <n v="27.52"/>
    <s v="EUR"/>
    <n v="27.52"/>
    <n v="27.52"/>
    <n v="0"/>
    <s v="N"/>
    <n v="1223000608"/>
    <d v="2023-07-13T00:00:00"/>
    <m/>
    <d v="2023-06-14T00:00:00"/>
    <s v="00:00"/>
    <s v="23:59"/>
    <d v="2023-06-14T00:00:00"/>
    <s v="15:30"/>
    <s v="15:30"/>
    <n v="3.2"/>
    <s v="ce"/>
    <n v="1551"/>
    <n v="3.2"/>
    <n v="2"/>
    <s v="Kuehne+Nagel Tiel 3 Standpl"/>
    <s v="De Diepert 5"/>
    <s v="Tiel"/>
    <s v="4004 MA"/>
    <s v="NL"/>
    <x v="24"/>
    <s v="Ravenswade 14"/>
    <x v="26"/>
    <s v="3439 LD"/>
    <s v="NL"/>
    <s v="2480027486"/>
    <s v="0117846_002"/>
    <s v="31V"/>
    <s v="NL001131849B01"/>
    <n v="2"/>
    <n v="0"/>
    <n v="27.52"/>
    <s v="N"/>
    <s v="Peter Appel Transport B.V."/>
    <n v="36622"/>
    <d v="2023-06-14T00:00:00"/>
    <s v="17:45:00"/>
    <n v="0"/>
    <x v="2"/>
    <x v="23"/>
    <n v="6"/>
    <x v="22"/>
    <n v="0"/>
    <s v=""/>
    <x v="7"/>
    <s v=""/>
    <n v="0"/>
    <s v=""/>
  </r>
  <r>
    <s v="COLGATE 3800 DEB."/>
    <s v="Colgate-Palmolive Nederland BV"/>
    <s v="101t"/>
    <n v="101090989608"/>
    <n v="101030169357"/>
    <n v="930"/>
    <s v="Inv Booked"/>
    <s v="2480027487"/>
    <s v="Verkoop"/>
    <n v="170"/>
    <s v="Transport drops zone"/>
    <s v="9 - verwerkt"/>
    <n v="0"/>
    <m/>
    <d v="2023-06-14T00:00:00"/>
    <s v="DROP"/>
    <s v="0001010909896080117846_002"/>
    <m/>
    <m/>
    <m/>
    <s v="EUR"/>
    <n v="151.36000000000001"/>
    <s v="EUR"/>
    <n v="151.36000000000001"/>
    <s v="EUR"/>
    <n v="151.36000000000001"/>
    <n v="151.36000000000001"/>
    <n v="0"/>
    <s v="N"/>
    <n v="1223000608"/>
    <d v="2023-07-13T00:00:00"/>
    <m/>
    <d v="2023-06-14T00:00:00"/>
    <s v="00:00"/>
    <s v="23:59"/>
    <d v="2023-06-14T00:00:00"/>
    <s v="15:30"/>
    <s v="15:30"/>
    <n v="17.600000000000001"/>
    <s v="ce"/>
    <n v="13753"/>
    <n v="17.600000000000001"/>
    <n v="26"/>
    <s v="Kuehne+Nagel Tiel 3 Standpl"/>
    <s v="De Diepert 5"/>
    <s v="Tiel"/>
    <s v="4004 MA"/>
    <s v="NL"/>
    <x v="24"/>
    <s v="Ravenswade 14"/>
    <x v="26"/>
    <s v="3439 LD"/>
    <s v="NL"/>
    <s v="2480027487"/>
    <s v="0117846_002"/>
    <s v="31V"/>
    <s v="NL001131849B01"/>
    <n v="2"/>
    <n v="0"/>
    <n v="151.36000000000001"/>
    <s v="N"/>
    <s v="Peter Appel Transport B.V."/>
    <n v="36622"/>
    <d v="2023-06-14T00:00:00"/>
    <s v="17:45:00"/>
    <n v="75"/>
    <x v="2"/>
    <x v="23"/>
    <n v="6"/>
    <x v="22"/>
    <n v="0"/>
    <s v=""/>
    <x v="7"/>
    <s v=""/>
    <n v="0"/>
    <s v=""/>
  </r>
  <r>
    <s v="COLGATE 3800 DEB."/>
    <s v="Colgate-Palmolive Nederland BV"/>
    <s v="101t"/>
    <n v="101090990221"/>
    <n v="101030169489"/>
    <n v="930"/>
    <s v="Inv Booked"/>
    <s v="2480026518"/>
    <s v="Verkoop"/>
    <n v="170"/>
    <s v="Transport drops zone"/>
    <s v="9 - verwerkt"/>
    <n v="0"/>
    <m/>
    <d v="2023-06-15T00:00:00"/>
    <s v="DROP"/>
    <s v="0001010909902210118275_002"/>
    <m/>
    <m/>
    <m/>
    <s v="EUR"/>
    <n v="27.26"/>
    <s v="EUR"/>
    <n v="27.26"/>
    <s v="EUR"/>
    <n v="27.26"/>
    <n v="27.26"/>
    <n v="0"/>
    <s v="N"/>
    <n v="1223000608"/>
    <d v="2023-07-13T00:00:00"/>
    <m/>
    <d v="2023-06-15T00:00:00"/>
    <s v="00:00"/>
    <s v="23:59"/>
    <d v="2023-06-15T00:00:00"/>
    <s v="07:00"/>
    <s v="16:00"/>
    <n v="0.8"/>
    <s v="ce"/>
    <n v="310"/>
    <n v="0.8"/>
    <n v="0"/>
    <s v="Kuehne+Nagel Tiel 3 Standpl"/>
    <s v="De Diepert 5"/>
    <s v="Tiel"/>
    <s v="4004 MA"/>
    <s v="NL"/>
    <x v="15"/>
    <s v="De Flammert 1211"/>
    <x v="18"/>
    <s v="5854 NE"/>
    <s v="NL"/>
    <s v="2480026518"/>
    <s v="0118275_002"/>
    <s v="31V"/>
    <s v="NL001131849B01"/>
    <n v="2"/>
    <n v="0"/>
    <n v="27.26"/>
    <s v="N"/>
    <s v="Peter Appel Transport B.V."/>
    <n v="36622"/>
    <d v="2023-06-15T00:00:00"/>
    <s v="10:23:00"/>
    <n v="0"/>
    <x v="3"/>
    <x v="23"/>
    <n v="6"/>
    <x v="16"/>
    <n v="1"/>
    <n v="0.8"/>
    <x v="3"/>
    <n v="27.26"/>
    <n v="0"/>
    <n v="27.26"/>
  </r>
  <r>
    <s v="COLGATE 3800 DEB."/>
    <s v="Colgate-Palmolive Nederland BV"/>
    <s v="101t"/>
    <n v="101090990111"/>
    <n v="101030169474"/>
    <n v="930"/>
    <s v="Inv Booked"/>
    <s v="2480028461"/>
    <s v="Verkoop"/>
    <n v="170"/>
    <s v="Transport drops zone"/>
    <s v="9 - verwerkt"/>
    <n v="0"/>
    <m/>
    <d v="2023-06-15T00:00:00"/>
    <s v="DROP"/>
    <s v="0001010909901110118257_003"/>
    <m/>
    <m/>
    <m/>
    <s v="EUR"/>
    <n v="27.26"/>
    <s v="EUR"/>
    <n v="27.26"/>
    <s v="EUR"/>
    <n v="27.26"/>
    <n v="27.26"/>
    <n v="0"/>
    <s v="N"/>
    <n v="1223000608"/>
    <d v="2023-07-13T00:00:00"/>
    <m/>
    <d v="2023-06-15T00:00:00"/>
    <s v="00:00"/>
    <s v="23:59"/>
    <d v="2023-06-15T00:00:00"/>
    <s v="08:00"/>
    <s v="16:00"/>
    <n v="0.8"/>
    <s v="ce"/>
    <n v="13"/>
    <n v="0.8"/>
    <n v="0"/>
    <s v="Kuehne+Nagel Tiel 3 Standpl"/>
    <s v="De Diepert 5"/>
    <s v="Tiel"/>
    <s v="4004 MA"/>
    <s v="NL"/>
    <x v="20"/>
    <s v="Wieldrechtseweg 26"/>
    <x v="21"/>
    <s v="3316GB"/>
    <s v="NL"/>
    <s v="2480028461"/>
    <s v="0118257_003"/>
    <s v="31V"/>
    <s v="NL001131849B01"/>
    <n v="2"/>
    <n v="0"/>
    <n v="27.26"/>
    <s v="N"/>
    <m/>
    <n v="36622"/>
    <d v="2023-06-15T00:00:00"/>
    <s v="08:30:00"/>
    <n v="0"/>
    <x v="3"/>
    <x v="23"/>
    <n v="6"/>
    <x v="19"/>
    <n v="1"/>
    <n v="0.8"/>
    <x v="6"/>
    <n v="27.26"/>
    <n v="0"/>
    <n v="27.26"/>
  </r>
  <r>
    <s v="COLGATE 3800 DEB."/>
    <s v="Colgate-Palmolive Nederland BV"/>
    <s v="101t"/>
    <n v="101090990217"/>
    <n v="101030169483"/>
    <n v="930"/>
    <s v="Inv Booked"/>
    <s v="2480028470"/>
    <s v="Verkoop"/>
    <n v="170"/>
    <s v="Transport drops zone"/>
    <s v="9 - verwerkt"/>
    <n v="0"/>
    <m/>
    <d v="2023-06-15T00:00:00"/>
    <s v="DROP"/>
    <s v="0001010909902170118261_004"/>
    <m/>
    <m/>
    <m/>
    <s v="EUR"/>
    <n v="97.72"/>
    <s v="EUR"/>
    <n v="97.72"/>
    <s v="EUR"/>
    <n v="97.72"/>
    <n v="97.72"/>
    <n v="0"/>
    <s v="N"/>
    <n v="1223000608"/>
    <d v="2023-07-13T00:00:00"/>
    <m/>
    <d v="2023-06-15T00:00:00"/>
    <s v="00:00"/>
    <s v="23:59"/>
    <d v="2023-06-15T00:00:00"/>
    <s v="12:00"/>
    <s v="16:00"/>
    <n v="5.6"/>
    <s v="ce"/>
    <n v="3051"/>
    <n v="5.6"/>
    <n v="3"/>
    <s v="Kuehne+Nagel Tiel 3 Standpl"/>
    <s v="De Diepert 5"/>
    <s v="Tiel"/>
    <s v="4004 MA"/>
    <s v="NL"/>
    <x v="60"/>
    <s v="Orionweg 6"/>
    <x v="47"/>
    <s v="4782 SC"/>
    <s v="NL"/>
    <s v="2480028470"/>
    <s v="0118261_004"/>
    <s v="31V"/>
    <s v="NL001131849B01"/>
    <n v="2"/>
    <n v="0"/>
    <n v="97.72"/>
    <s v="N"/>
    <s v="Peter Appel Transport B.V."/>
    <n v="36622"/>
    <d v="2023-06-15T00:00:00"/>
    <s v="12:23:00"/>
    <n v="0"/>
    <x v="3"/>
    <x v="23"/>
    <n v="6"/>
    <x v="29"/>
    <n v="1"/>
    <n v="5.6"/>
    <x v="0"/>
    <n v="97.72"/>
    <n v="0"/>
    <n v="97.72"/>
  </r>
  <r>
    <s v="COLGATE 3800 DEB."/>
    <s v="Colgate-Palmolive Nederland BV"/>
    <s v="101t"/>
    <n v="101090990122"/>
    <n v="101030169467"/>
    <n v="930"/>
    <s v="Inv Booked"/>
    <s v="2480028450"/>
    <s v="Verkoop"/>
    <n v="200"/>
    <s v="Transport drops"/>
    <s v="9 - verwerkt"/>
    <n v="0"/>
    <m/>
    <d v="2023-06-15T00:00:00"/>
    <s v="DROP"/>
    <s v="0001010909901220118165_003"/>
    <m/>
    <m/>
    <m/>
    <s v="EUR"/>
    <n v="54.4"/>
    <s v="EUR"/>
    <n v="54.4"/>
    <s v="EUR"/>
    <n v="54.4"/>
    <n v="54.4"/>
    <n v="0"/>
    <s v="N"/>
    <n v="1223000608"/>
    <d v="2023-07-13T00:00:00"/>
    <m/>
    <d v="2023-06-15T00:00:00"/>
    <s v="00:00"/>
    <s v="23:59"/>
    <d v="2023-06-15T00:00:00"/>
    <s v="08:00"/>
    <s v="16:00"/>
    <n v="0.8"/>
    <s v="ce"/>
    <n v="96"/>
    <n v="0.8"/>
    <n v="0"/>
    <s v="Kuehne+Nagel Tiel 3 Standpl"/>
    <s v="De Diepert 5"/>
    <s v="Tiel"/>
    <s v="4004 MA"/>
    <s v="NL"/>
    <x v="27"/>
    <s v="Business Park Stein 192"/>
    <x v="50"/>
    <s v="6181MA"/>
    <s v="NL"/>
    <s v="2480028450"/>
    <s v="0118165_003"/>
    <s v="31V"/>
    <s v="NL001131849B01"/>
    <n v="2"/>
    <n v="0"/>
    <n v="54.4"/>
    <s v="N"/>
    <s v="Peter Appel Transport B.V."/>
    <n v="36744"/>
    <d v="2023-06-15T00:00:00"/>
    <s v="09:18:00"/>
    <n v="0"/>
    <x v="3"/>
    <x v="23"/>
    <n v="6"/>
    <x v="1"/>
    <n v="1"/>
    <n v="0.8"/>
    <x v="0"/>
    <n v="54.4"/>
    <n v="0"/>
    <n v="54.4"/>
  </r>
  <r>
    <s v="COLGATE 3800 DEB."/>
    <s v="Colgate-Palmolive Nederland BV"/>
    <s v="101t"/>
    <n v="101090990215"/>
    <n v="101030169468"/>
    <n v="930"/>
    <s v="Inv Booked"/>
    <s v="2480028453"/>
    <s v="Verkoop"/>
    <n v="170"/>
    <s v="Transport drops zone"/>
    <s v="9 - verwerkt"/>
    <n v="0"/>
    <m/>
    <d v="2023-06-15T00:00:00"/>
    <s v="DROP"/>
    <s v="0001010909902150118259_002"/>
    <m/>
    <m/>
    <m/>
    <s v="EUR"/>
    <n v="21.63"/>
    <s v="EUR"/>
    <n v="21.63"/>
    <s v="EUR"/>
    <n v="21.63"/>
    <n v="21.63"/>
    <n v="0"/>
    <s v="N"/>
    <n v="1223000608"/>
    <d v="2023-07-13T00:00:00"/>
    <m/>
    <d v="2023-06-15T00:00:00"/>
    <s v="00:00"/>
    <s v="23:59"/>
    <d v="2023-06-15T00:00:00"/>
    <s v="07:00"/>
    <s v="10:00"/>
    <n v="1.6"/>
    <s v="ce"/>
    <n v="1570"/>
    <n v="1.6"/>
    <n v="3"/>
    <s v="Kuehne+Nagel Tiel 3 Standpl"/>
    <s v="De Diepert 5"/>
    <s v="Tiel"/>
    <s v="4004 MA"/>
    <s v="NL"/>
    <x v="10"/>
    <s v="Slego 1a"/>
    <x v="13"/>
    <s v="1046BM"/>
    <s v="NL"/>
    <s v="2480028453"/>
    <s v="0118259_002"/>
    <s v="31V"/>
    <s v="NL001131849B01"/>
    <n v="2"/>
    <n v="0"/>
    <n v="21.63"/>
    <s v="N"/>
    <s v="Peter Appel Transport B.V."/>
    <n v="36622"/>
    <d v="2023-06-15T00:00:00"/>
    <s v="10:30:00"/>
    <n v="0"/>
    <x v="3"/>
    <x v="23"/>
    <n v="6"/>
    <x v="11"/>
    <n v="1"/>
    <n v="11.200000000000001"/>
    <x v="0"/>
    <n v="151.42999999999998"/>
    <n v="0"/>
    <n v="151.42999999999998"/>
  </r>
  <r>
    <s v="COLGATE 3800 DEB."/>
    <s v="Colgate-Palmolive Nederland BV"/>
    <s v="101t"/>
    <n v="101090990479"/>
    <n v="101030169469"/>
    <n v="930"/>
    <s v="Inv Booked"/>
    <s v="2480028454"/>
    <s v="Verkoop"/>
    <n v="170"/>
    <s v="Transport drops zone"/>
    <s v="9 - verwerkt"/>
    <n v="0"/>
    <m/>
    <d v="2023-06-15T00:00:00"/>
    <s v="DROP"/>
    <s v="0001010909904790118392_003"/>
    <m/>
    <m/>
    <m/>
    <s v="EUR"/>
    <n v="19.71"/>
    <s v="EUR"/>
    <n v="19.71"/>
    <s v="EUR"/>
    <n v="19.71"/>
    <n v="19.71"/>
    <n v="0"/>
    <s v="N"/>
    <n v="1223000608"/>
    <d v="2023-07-13T00:00:00"/>
    <m/>
    <d v="2023-06-15T00:00:00"/>
    <s v="00:00"/>
    <s v="23:59"/>
    <d v="2023-06-15T00:00:00"/>
    <s v="08:00"/>
    <s v="16:00"/>
    <n v="1.6"/>
    <s v="ce"/>
    <n v="463"/>
    <n v="1.6"/>
    <n v="0"/>
    <s v="Kuehne+Nagel Tiel 3 Standpl"/>
    <s v="De Diepert 5"/>
    <s v="Tiel"/>
    <s v="4004 MA"/>
    <s v="NL"/>
    <x v="40"/>
    <s v="Doornhoek 4050"/>
    <x v="20"/>
    <s v="5465TD"/>
    <s v="NL"/>
    <s v="2480028454"/>
    <s v="0118392_003"/>
    <s v="31V"/>
    <s v="NL001131849B01"/>
    <n v="2"/>
    <n v="0"/>
    <n v="19.71"/>
    <s v="N"/>
    <s v="Peter Appel Transport B.V."/>
    <n v="36622"/>
    <d v="2023-06-15T00:00:00"/>
    <s v="14:01:00"/>
    <n v="0"/>
    <x v="3"/>
    <x v="23"/>
    <n v="6"/>
    <x v="18"/>
    <n v="1"/>
    <n v="6.4"/>
    <x v="3"/>
    <n v="78.849999999999994"/>
    <n v="0"/>
    <n v="78.849999999999994"/>
  </r>
  <r>
    <s v="COLGATE 3800 DEB."/>
    <s v="Colgate-Palmolive Nederland BV"/>
    <s v="101t"/>
    <n v="101090990213"/>
    <n v="101030169470"/>
    <n v="930"/>
    <s v="Inv Booked"/>
    <s v="2480028455"/>
    <s v="Verkoop"/>
    <n v="170"/>
    <s v="Transport drops zone"/>
    <s v="9 - verwerkt"/>
    <n v="0"/>
    <m/>
    <d v="2023-06-15T00:00:00"/>
    <s v="DROP"/>
    <s v="0001010909902130118258_002"/>
    <m/>
    <m/>
    <m/>
    <s v="EUR"/>
    <n v="206.72"/>
    <s v="EUR"/>
    <n v="206.72"/>
    <s v="EUR"/>
    <n v="206.72"/>
    <n v="206.72"/>
    <n v="0"/>
    <s v="N"/>
    <n v="1223000608"/>
    <d v="2023-07-13T00:00:00"/>
    <m/>
    <d v="2023-06-15T00:00:00"/>
    <s v="00:00"/>
    <s v="23:59"/>
    <d v="2023-06-15T00:00:00"/>
    <s v="08:30"/>
    <s v="09:30"/>
    <n v="13.6"/>
    <s v="ce"/>
    <n v="12289"/>
    <n v="13.6"/>
    <n v="20"/>
    <s v="Kuehne+Nagel Tiel 3 Standpl"/>
    <s v="De Diepert 5"/>
    <s v="Tiel"/>
    <s v="4004 MA"/>
    <s v="NL"/>
    <x v="32"/>
    <s v="Afrikastraat 10"/>
    <x v="34"/>
    <s v="6014CG"/>
    <s v="NL"/>
    <s v="2480028455"/>
    <s v="0118258_002"/>
    <s v="31V"/>
    <s v="NL001131849B01"/>
    <n v="2"/>
    <n v="0"/>
    <n v="206.72"/>
    <s v="N"/>
    <s v="Peter Appel Transport B.V."/>
    <n v="36622"/>
    <d v="2023-06-15T00:00:00"/>
    <s v="10:40:00"/>
    <n v="0"/>
    <x v="3"/>
    <x v="23"/>
    <n v="6"/>
    <x v="23"/>
    <n v="1"/>
    <n v="14.4"/>
    <x v="3"/>
    <n v="218.88"/>
    <n v="0"/>
    <n v="218.88"/>
  </r>
  <r>
    <s v="COLGATE 3800 DEB."/>
    <s v="Colgate-Palmolive Nederland BV"/>
    <s v="101t"/>
    <n v="101090990472"/>
    <n v="101030169485"/>
    <n v="930"/>
    <s v="Inv Booked"/>
    <s v="2480028464"/>
    <s v="Verkoop"/>
    <n v="170"/>
    <s v="Transport drops zone"/>
    <s v="9 - verwerkt"/>
    <n v="0"/>
    <m/>
    <d v="2023-06-15T00:00:00"/>
    <s v="DROP"/>
    <s v="0001010909904720118384_002"/>
    <m/>
    <m/>
    <m/>
    <s v="EUR"/>
    <n v="113.92"/>
    <s v="EUR"/>
    <n v="113.92"/>
    <s v="EUR"/>
    <n v="113.92"/>
    <n v="113.92"/>
    <n v="0"/>
    <s v="N"/>
    <n v="1223000608"/>
    <d v="2023-07-13T00:00:00"/>
    <m/>
    <d v="2023-06-15T00:00:00"/>
    <s v="00:00"/>
    <s v="23:59"/>
    <d v="2023-06-15T00:00:00"/>
    <s v="05:00"/>
    <s v="06:00"/>
    <n v="16"/>
    <s v="ce"/>
    <n v="11058"/>
    <n v="16"/>
    <n v="23"/>
    <s v="Kuehne+Nagel Tiel 3 Standpl"/>
    <s v="De Diepert 5"/>
    <s v="Tiel"/>
    <s v="4004 MA"/>
    <s v="NL"/>
    <x v="2"/>
    <s v="Randweg 2"/>
    <x v="6"/>
    <s v="4191 NN"/>
    <s v="NL"/>
    <s v="2480028464"/>
    <s v="0118384_002"/>
    <s v="31V"/>
    <s v="NL001131849B01"/>
    <n v="2"/>
    <n v="0"/>
    <n v="113.92"/>
    <s v="N"/>
    <s v="Peter Appel Transport B.V."/>
    <n v="36622"/>
    <d v="2023-06-15T00:00:00"/>
    <s v="05:17:00"/>
    <n v="0"/>
    <x v="3"/>
    <x v="23"/>
    <n v="6"/>
    <x v="6"/>
    <n v="1"/>
    <n v="16"/>
    <x v="2"/>
    <n v="113.92"/>
    <n v="0"/>
    <n v="113.92"/>
  </r>
  <r>
    <s v="COLGATE 3800 DEB."/>
    <s v="Colgate-Palmolive Nederland BV"/>
    <s v="101t"/>
    <n v="101090990122"/>
    <n v="101030169466"/>
    <n v="930"/>
    <s v="Inv Booked"/>
    <s v="2480028449"/>
    <s v="Verkoop"/>
    <n v="200"/>
    <s v="Transport drops"/>
    <s v="9 - verwerkt"/>
    <n v="0"/>
    <m/>
    <d v="2023-06-15T00:00:00"/>
    <s v="DROP"/>
    <s v="0001010909901220118165_002"/>
    <m/>
    <m/>
    <m/>
    <s v="EUR"/>
    <n v="54.4"/>
    <s v="EUR"/>
    <n v="54.4"/>
    <s v="EUR"/>
    <n v="54.4"/>
    <n v="54.4"/>
    <n v="0"/>
    <s v="N"/>
    <n v="1223000608"/>
    <d v="2023-07-13T00:00:00"/>
    <m/>
    <d v="2023-06-15T00:00:00"/>
    <s v="00:00"/>
    <s v="23:59"/>
    <d v="2023-06-15T00:00:00"/>
    <s v="07:00"/>
    <s v="13:00"/>
    <n v="0.8"/>
    <s v="ce"/>
    <n v="27"/>
    <n v="0.8"/>
    <n v="0"/>
    <s v="Kuehne+Nagel Tiel 3 Standpl"/>
    <s v="De Diepert 5"/>
    <s v="Tiel"/>
    <s v="4004 MA"/>
    <s v="NL"/>
    <x v="35"/>
    <s v="POMPHOEKWEG 1"/>
    <x v="37"/>
    <s v="5222 BE"/>
    <s v="NL"/>
    <s v="2480028449"/>
    <s v="0118165_002"/>
    <s v="31V"/>
    <s v="NL001131849B01"/>
    <n v="2"/>
    <n v="0"/>
    <n v="54.4"/>
    <s v="N"/>
    <s v="Peter Appel Transport B.V."/>
    <n v="36744"/>
    <d v="2023-06-15T00:00:00"/>
    <s v="07:16:00"/>
    <n v="0"/>
    <x v="3"/>
    <x v="23"/>
    <n v="6"/>
    <x v="31"/>
    <n v="1"/>
    <n v="0.8"/>
    <x v="6"/>
    <n v="54.4"/>
    <n v="0"/>
    <n v="54.4"/>
  </r>
  <r>
    <s v="COLGATE 3800 DEB."/>
    <s v="Colgate-Palmolive Nederland BV"/>
    <s v="101t"/>
    <n v="101090990225"/>
    <n v="101030169471"/>
    <n v="930"/>
    <s v="Inv Booked"/>
    <s v="2480028457"/>
    <s v="Verkoop"/>
    <n v="170"/>
    <s v="Transport drops zone"/>
    <s v="9 - verwerkt"/>
    <n v="0"/>
    <m/>
    <d v="2023-06-15T00:00:00"/>
    <s v="DROP"/>
    <s v="0001010909902250118271_002"/>
    <m/>
    <m/>
    <m/>
    <s v="EUR"/>
    <n v="232.7"/>
    <s v="EUR"/>
    <n v="232.7"/>
    <s v="EUR"/>
    <n v="232.7"/>
    <n v="232.7"/>
    <n v="0"/>
    <s v="N"/>
    <n v="1223000608"/>
    <d v="2023-07-13T00:00:00"/>
    <m/>
    <d v="2023-06-15T00:00:00"/>
    <s v="00:00"/>
    <s v="23:59"/>
    <d v="2023-06-15T00:00:00"/>
    <s v="08:00"/>
    <s v="08:00"/>
    <n v="13.6"/>
    <s v="ce"/>
    <n v="10342"/>
    <n v="13.6"/>
    <n v="20"/>
    <s v="Kuehne+Nagel Tiel 3 Standpl"/>
    <s v="De Diepert 5"/>
    <s v="Tiel"/>
    <s v="4004 MA"/>
    <s v="NL"/>
    <x v="50"/>
    <s v="Fahrenheitweg 24"/>
    <x v="1"/>
    <s v="6101WR"/>
    <s v="NL"/>
    <s v="2480028457"/>
    <s v="0118271_002"/>
    <s v="31V"/>
    <s v="NL001131849B01"/>
    <n v="2"/>
    <n v="0"/>
    <n v="232.7"/>
    <s v="N"/>
    <s v="Peter Appel Transport B.V."/>
    <n v="36622"/>
    <d v="2023-06-15T00:00:00"/>
    <s v="08:51:00"/>
    <n v="0"/>
    <x v="3"/>
    <x v="23"/>
    <n v="6"/>
    <x v="1"/>
    <n v="1"/>
    <n v="13.6"/>
    <x v="1"/>
    <n v="232.7"/>
    <n v="0"/>
    <n v="232.7"/>
  </r>
  <r>
    <s v="COLGATE 3800 DEB."/>
    <s v="Colgate-Palmolive Nederland BV"/>
    <s v="101t"/>
    <n v="101090990479"/>
    <n v="101030169472"/>
    <n v="930"/>
    <s v="Inv Booked"/>
    <s v="2480028459"/>
    <s v="Verkoop"/>
    <n v="170"/>
    <s v="Transport drops zone"/>
    <s v="9 - verwerkt"/>
    <n v="0"/>
    <m/>
    <d v="2023-06-15T00:00:00"/>
    <s v="DROP"/>
    <s v="0001010909904790118392_003"/>
    <m/>
    <m/>
    <m/>
    <s v="EUR"/>
    <n v="59.14"/>
    <s v="EUR"/>
    <n v="59.14"/>
    <s v="EUR"/>
    <n v="59.14"/>
    <n v="59.14"/>
    <n v="0"/>
    <s v="N"/>
    <n v="1223000608"/>
    <d v="2023-07-13T00:00:00"/>
    <m/>
    <d v="2023-06-15T00:00:00"/>
    <s v="00:00"/>
    <s v="23:59"/>
    <d v="2023-06-15T00:00:00"/>
    <s v="07:00"/>
    <s v="14:00"/>
    <n v="4.8"/>
    <s v="ce"/>
    <n v="4805"/>
    <n v="4.8"/>
    <n v="8"/>
    <s v="Kuehne+Nagel Tiel 3 Standpl"/>
    <s v="De Diepert 5"/>
    <s v="Tiel"/>
    <s v="4004 MA"/>
    <s v="NL"/>
    <x v="17"/>
    <s v="Doornhoek 4050"/>
    <x v="20"/>
    <s v="5465TD"/>
    <s v="NL"/>
    <s v="2480028459"/>
    <s v="0118392_003"/>
    <s v="31V"/>
    <s v="NL001131849B01"/>
    <n v="2"/>
    <n v="0"/>
    <n v="59.14"/>
    <s v="N"/>
    <s v="Peter Appel Transport B.V."/>
    <n v="36622"/>
    <d v="2023-06-15T00:00:00"/>
    <s v="14:01:00"/>
    <n v="0"/>
    <x v="3"/>
    <x v="23"/>
    <n v="6"/>
    <x v="18"/>
    <n v="0"/>
    <s v=""/>
    <x v="3"/>
    <s v=""/>
    <n v="0"/>
    <s v=""/>
  </r>
  <r>
    <s v="COLGATE 3800 DEB."/>
    <s v="Colgate-Palmolive Nederland BV"/>
    <s v="101t"/>
    <n v="101090990479"/>
    <n v="101030169473"/>
    <n v="930"/>
    <s v="Inv Booked"/>
    <s v="2480028458"/>
    <s v="Verkoop"/>
    <n v="170"/>
    <s v="Transport drops zone"/>
    <s v="9 - verwerkt"/>
    <n v="0"/>
    <m/>
    <d v="2023-06-15T00:00:00"/>
    <s v="DROP"/>
    <s v="0001010909904790118392_002"/>
    <m/>
    <m/>
    <m/>
    <s v="EUR"/>
    <n v="141.97999999999999"/>
    <s v="EUR"/>
    <n v="141.97999999999999"/>
    <s v="EUR"/>
    <n v="141.97999999999999"/>
    <n v="141.97999999999999"/>
    <n v="0"/>
    <s v="N"/>
    <n v="1223000608"/>
    <d v="2023-07-13T00:00:00"/>
    <m/>
    <d v="2023-06-15T00:00:00"/>
    <s v="00:00"/>
    <s v="23:59"/>
    <d v="2023-06-15T00:00:00"/>
    <s v="09:45"/>
    <s v="10:45"/>
    <n v="13.6"/>
    <s v="ce"/>
    <n v="11358"/>
    <n v="13.6"/>
    <n v="15"/>
    <s v="Kuehne+Nagel Tiel 3 Standpl"/>
    <s v="De Diepert 5"/>
    <s v="Tiel"/>
    <s v="4004 MA"/>
    <s v="NL"/>
    <x v="79"/>
    <s v="Keltenweg 30"/>
    <x v="58"/>
    <s v="5342 LP"/>
    <s v="NL"/>
    <s v="2480028458"/>
    <s v="0118392_002"/>
    <s v="31V"/>
    <s v="NL001131849B01"/>
    <n v="2"/>
    <n v="0"/>
    <n v="141.97999999999999"/>
    <s v="N"/>
    <s v="Peter Appel Transport B.V."/>
    <n v="36622"/>
    <d v="2023-06-15T00:00:00"/>
    <s v="10:56:00"/>
    <n v="0"/>
    <x v="3"/>
    <x v="23"/>
    <n v="6"/>
    <x v="42"/>
    <n v="1"/>
    <n v="13.6"/>
    <x v="3"/>
    <n v="141.97999999999999"/>
    <n v="0"/>
    <n v="141.97999999999999"/>
  </r>
  <r>
    <s v="COLGATE 3800 DEB."/>
    <s v="Colgate-Palmolive Nederland BV"/>
    <s v="101t"/>
    <n v="101090990473"/>
    <n v="101030169475"/>
    <n v="930"/>
    <s v="Inv Booked"/>
    <s v="2480028463"/>
    <s v="Verkoop"/>
    <n v="170"/>
    <s v="Transport drops zone"/>
    <s v="9 - verwerkt"/>
    <n v="0"/>
    <m/>
    <d v="2023-06-15T00:00:00"/>
    <s v="DROP"/>
    <s v="0001010909904730118383_002"/>
    <m/>
    <m/>
    <m/>
    <s v="EUR"/>
    <n v="30.66"/>
    <s v="EUR"/>
    <n v="30.66"/>
    <s v="EUR"/>
    <n v="30.66"/>
    <n v="30.66"/>
    <n v="0"/>
    <s v="N"/>
    <n v="1223000608"/>
    <d v="2023-07-13T00:00:00"/>
    <m/>
    <d v="2023-06-15T00:00:00"/>
    <s v="00:00"/>
    <s v="23:59"/>
    <d v="2023-06-15T00:00:00"/>
    <s v="06:00"/>
    <s v="18:00"/>
    <n v="0.8"/>
    <s v="ce"/>
    <n v="592"/>
    <n v="0.8"/>
    <n v="1"/>
    <s v="Kuehne+Nagel Tiel 3 Standpl"/>
    <s v="De Diepert 5"/>
    <s v="Tiel"/>
    <s v="4004 MA"/>
    <s v="NL"/>
    <x v="13"/>
    <s v="GALVANIWEG 1"/>
    <x v="16"/>
    <s v="8013 RG"/>
    <s v="NL"/>
    <s v="2480028463"/>
    <s v="0118383_002"/>
    <s v="31V"/>
    <s v="NL001131849B01"/>
    <n v="2"/>
    <n v="0"/>
    <n v="30.66"/>
    <s v="N"/>
    <s v="Peter Appel Transport B.V."/>
    <n v="36622"/>
    <d v="2023-06-15T00:00:00"/>
    <s v="14:07:00"/>
    <n v="0"/>
    <x v="3"/>
    <x v="23"/>
    <n v="6"/>
    <x v="14"/>
    <n v="1"/>
    <n v="0.8"/>
    <x v="2"/>
    <n v="30.66"/>
    <n v="0"/>
    <n v="30.66"/>
  </r>
  <r>
    <s v="COLGATE 3800 DEB."/>
    <s v="Colgate-Palmolive Nederland BV"/>
    <s v="101t"/>
    <n v="101090990215"/>
    <n v="101030169476"/>
    <n v="930"/>
    <s v="Inv Booked"/>
    <s v="2480028456"/>
    <s v="Verkoop"/>
    <n v="170"/>
    <s v="Transport drops zone"/>
    <s v="9 - verwerkt"/>
    <n v="0"/>
    <m/>
    <d v="2023-06-15T00:00:00"/>
    <s v="DROP"/>
    <s v="0001010909902150118259_002"/>
    <m/>
    <m/>
    <m/>
    <s v="EUR"/>
    <n v="108.16"/>
    <s v="EUR"/>
    <n v="108.16"/>
    <s v="EUR"/>
    <n v="108.16"/>
    <n v="108.16"/>
    <n v="0"/>
    <s v="N"/>
    <n v="1223000608"/>
    <d v="2023-07-13T00:00:00"/>
    <m/>
    <d v="2023-06-15T00:00:00"/>
    <s v="00:00"/>
    <s v="23:59"/>
    <d v="2023-06-15T00:00:00"/>
    <s v="07:00"/>
    <s v="10:00"/>
    <n v="8"/>
    <s v="ce"/>
    <n v="7936"/>
    <n v="8"/>
    <n v="13"/>
    <s v="Kuehne+Nagel Tiel 3 Standpl"/>
    <s v="De Diepert 5"/>
    <s v="Tiel"/>
    <s v="4004 MA"/>
    <s v="NL"/>
    <x v="10"/>
    <s v="Slego 1a"/>
    <x v="13"/>
    <s v="1046BM"/>
    <s v="NL"/>
    <s v="2480028456"/>
    <s v="0118259_002"/>
    <s v="31V"/>
    <s v="NL001131849B01"/>
    <n v="2"/>
    <n v="0"/>
    <n v="108.16"/>
    <s v="N"/>
    <s v="Peter Appel Transport B.V."/>
    <n v="36622"/>
    <d v="2023-06-15T00:00:00"/>
    <s v="10:30:00"/>
    <n v="0"/>
    <x v="3"/>
    <x v="23"/>
    <n v="6"/>
    <x v="11"/>
    <n v="0"/>
    <s v=""/>
    <x v="0"/>
    <s v=""/>
    <n v="0"/>
    <s v=""/>
  </r>
  <r>
    <s v="COLGATE 3800 DEB."/>
    <s v="Colgate-Palmolive Nederland BV"/>
    <s v="101t"/>
    <n v="101090990469"/>
    <n v="101030169477"/>
    <n v="930"/>
    <s v="Inv Booked"/>
    <s v="2480028466"/>
    <s v="Verkoop"/>
    <n v="170"/>
    <s v="Transport drops zone"/>
    <s v="9 - verwerkt"/>
    <n v="0"/>
    <m/>
    <d v="2023-06-15T00:00:00"/>
    <s v="DROP"/>
    <s v="0001010909904690118381_002"/>
    <m/>
    <m/>
    <m/>
    <s v="EUR"/>
    <n v="28.84"/>
    <s v="EUR"/>
    <n v="28.84"/>
    <s v="EUR"/>
    <n v="28.84"/>
    <n v="28.84"/>
    <n v="0"/>
    <s v="N"/>
    <n v="1223000608"/>
    <d v="2023-07-13T00:00:00"/>
    <m/>
    <d v="2023-06-15T00:00:00"/>
    <s v="00:00"/>
    <s v="23:59"/>
    <d v="2023-06-15T00:00:00"/>
    <s v="06:00"/>
    <s v="18:00"/>
    <n v="0.8"/>
    <s v="ce"/>
    <n v="393"/>
    <n v="0.8"/>
    <n v="0"/>
    <s v="Kuehne+Nagel Tiel 3 Standpl"/>
    <s v="De Diepert 5"/>
    <s v="Tiel"/>
    <s v="4004 MA"/>
    <s v="NL"/>
    <x v="2"/>
    <s v="Laan van Ruyven 1"/>
    <x v="11"/>
    <s v="2645EE"/>
    <s v="NL"/>
    <s v="2480028466"/>
    <s v="0118381_002"/>
    <s v="31V"/>
    <s v="NL001131849B01"/>
    <n v="2"/>
    <n v="0"/>
    <n v="28.84"/>
    <s v="N"/>
    <s v="Peter Appel Transport B.V."/>
    <n v="36622"/>
    <d v="2023-06-15T00:00:00"/>
    <s v="08:09:00"/>
    <n v="0"/>
    <x v="3"/>
    <x v="23"/>
    <n v="6"/>
    <x v="4"/>
    <n v="1"/>
    <n v="0.8"/>
    <x v="2"/>
    <n v="28.84"/>
    <n v="0"/>
    <n v="28.84"/>
  </r>
  <r>
    <s v="COLGATE 3800 DEB."/>
    <s v="Colgate-Palmolive Nederland BV"/>
    <s v="101t"/>
    <n v="101090990111"/>
    <n v="101030169478"/>
    <n v="930"/>
    <s v="Inv Booked"/>
    <s v="2480028462"/>
    <s v="Verkoop"/>
    <n v="170"/>
    <s v="Transport drops zone"/>
    <s v="9 - verwerkt"/>
    <n v="0"/>
    <m/>
    <d v="2023-06-15T00:00:00"/>
    <s v="DROP"/>
    <s v="0001010909901110118257_006"/>
    <m/>
    <m/>
    <m/>
    <s v="EUR"/>
    <n v="110.98"/>
    <s v="EUR"/>
    <n v="110.98"/>
    <s v="EUR"/>
    <n v="110.98"/>
    <n v="110.98"/>
    <n v="0"/>
    <s v="N"/>
    <n v="1223000608"/>
    <d v="2023-07-13T00:00:00"/>
    <m/>
    <d v="2023-06-15T00:00:00"/>
    <s v="00:00"/>
    <s v="23:59"/>
    <d v="2023-06-15T00:00:00"/>
    <s v="08:00"/>
    <s v="16:00"/>
    <n v="6.4"/>
    <s v="ce"/>
    <n v="4006"/>
    <n v="6.4"/>
    <n v="8"/>
    <s v="Kuehne+Nagel Tiel 3 Standpl"/>
    <s v="De Diepert 5"/>
    <s v="Tiel"/>
    <s v="4004 MA"/>
    <s v="NL"/>
    <x v="77"/>
    <s v="Zilverstraat 31"/>
    <x v="56"/>
    <s v="2544EJ"/>
    <s v="NL"/>
    <s v="2480028462"/>
    <s v="0118257_006"/>
    <s v="31V"/>
    <s v="NL001131849B01"/>
    <n v="2"/>
    <n v="0"/>
    <n v="110.98"/>
    <s v="N"/>
    <m/>
    <n v="36622"/>
    <d v="2023-06-15T00:00:00"/>
    <s v="11:00:00"/>
    <n v="0"/>
    <x v="3"/>
    <x v="23"/>
    <n v="6"/>
    <x v="40"/>
    <n v="1"/>
    <n v="6.4"/>
    <x v="6"/>
    <n v="110.98"/>
    <n v="0"/>
    <n v="110.98"/>
  </r>
  <r>
    <s v="COLGATE 3800 DEB."/>
    <s v="Colgate-Palmolive Nederland BV"/>
    <s v="101t"/>
    <n v="101090990215"/>
    <n v="101030169479"/>
    <n v="930"/>
    <s v="Inv Booked"/>
    <s v="2480028460"/>
    <s v="Verkoop"/>
    <n v="170"/>
    <s v="Transport drops zone"/>
    <s v="9 - verwerkt"/>
    <n v="0"/>
    <m/>
    <d v="2023-06-15T00:00:00"/>
    <s v="DROP"/>
    <s v="0001010909902150118259_002"/>
    <m/>
    <m/>
    <m/>
    <s v="EUR"/>
    <n v="10.82"/>
    <s v="EUR"/>
    <n v="10.82"/>
    <s v="EUR"/>
    <n v="10.82"/>
    <n v="10.82"/>
    <n v="0"/>
    <s v="N"/>
    <n v="1223000608"/>
    <d v="2023-07-13T00:00:00"/>
    <m/>
    <d v="2023-06-15T00:00:00"/>
    <s v="00:00"/>
    <s v="23:59"/>
    <d v="2023-06-15T00:00:00"/>
    <s v="07:00"/>
    <s v="10:00"/>
    <n v="0.8"/>
    <s v="ce"/>
    <n v="24"/>
    <n v="0.8"/>
    <n v="0"/>
    <s v="Kuehne+Nagel Tiel 3 Standpl"/>
    <s v="De Diepert 5"/>
    <s v="Tiel"/>
    <s v="4004 MA"/>
    <s v="NL"/>
    <x v="12"/>
    <s v="SLEGO 1"/>
    <x v="13"/>
    <s v="1046 BM"/>
    <s v="NL"/>
    <s v="2480028460"/>
    <s v="0118259_002"/>
    <s v="31V"/>
    <s v="NL001131849B01"/>
    <n v="2"/>
    <n v="0"/>
    <n v="10.82"/>
    <s v="N"/>
    <s v="Peter Appel Transport B.V."/>
    <n v="36622"/>
    <d v="2023-06-15T00:00:00"/>
    <s v="10:30:00"/>
    <n v="20"/>
    <x v="3"/>
    <x v="23"/>
    <n v="6"/>
    <x v="11"/>
    <n v="0"/>
    <s v=""/>
    <x v="0"/>
    <s v=""/>
    <n v="0"/>
    <s v=""/>
  </r>
  <r>
    <s v="COLGATE 3800 DEB."/>
    <s v="Colgate-Palmolive Nederland BV"/>
    <s v="101t"/>
    <n v="101090990474"/>
    <n v="101030169480"/>
    <n v="930"/>
    <s v="Inv Booked"/>
    <s v="2480028465"/>
    <s v="Verkoop"/>
    <n v="170"/>
    <s v="Transport drops zone"/>
    <s v="9 - verwerkt"/>
    <n v="0"/>
    <m/>
    <d v="2023-06-15T00:00:00"/>
    <s v="DROP"/>
    <s v="0001010909904740118385_002"/>
    <m/>
    <m/>
    <m/>
    <s v="EUR"/>
    <n v="28.49"/>
    <s v="EUR"/>
    <n v="28.49"/>
    <s v="EUR"/>
    <n v="28.49"/>
    <n v="28.49"/>
    <n v="0"/>
    <s v="N"/>
    <n v="1223000608"/>
    <d v="2023-07-13T00:00:00"/>
    <m/>
    <d v="2023-06-15T00:00:00"/>
    <s v="00:00"/>
    <s v="23:59"/>
    <d v="2023-06-15T00:00:00"/>
    <s v="06:00"/>
    <s v="18:00"/>
    <n v="0.8"/>
    <s v="ce"/>
    <n v="393"/>
    <n v="0.8"/>
    <n v="0"/>
    <s v="Kuehne+Nagel Tiel 3 Standpl"/>
    <s v="De Diepert 5"/>
    <s v="Tiel"/>
    <s v="4004 MA"/>
    <s v="NL"/>
    <x v="7"/>
    <s v="HOOFDTOCHT 1"/>
    <x v="7"/>
    <s v="1507 CJ"/>
    <s v="NL"/>
    <s v="2480028465"/>
    <s v="0118385_002"/>
    <s v="31V"/>
    <s v="NL001131849B01"/>
    <n v="2"/>
    <n v="0"/>
    <n v="28.49"/>
    <s v="N"/>
    <s v="Peter Appel Transport B.V."/>
    <n v="36622"/>
    <d v="2023-06-15T00:00:00"/>
    <s v="13:25:00"/>
    <n v="0"/>
    <x v="3"/>
    <x v="23"/>
    <n v="6"/>
    <x v="7"/>
    <n v="1"/>
    <n v="0.8"/>
    <x v="2"/>
    <n v="28.49"/>
    <n v="0"/>
    <n v="28.49"/>
  </r>
  <r>
    <s v="COLGATE 3800 DEB."/>
    <s v="Colgate-Palmolive Nederland BV"/>
    <s v="101t"/>
    <n v="101090990391"/>
    <n v="101030169481"/>
    <n v="930"/>
    <s v="Inv Booked"/>
    <s v="2480028467"/>
    <s v="Verkoop"/>
    <n v="170"/>
    <s v="Transport drops zone"/>
    <s v="9 - verwerkt"/>
    <n v="0"/>
    <m/>
    <d v="2023-06-15T00:00:00"/>
    <s v="DROP"/>
    <s v="0001010909903910118289_003"/>
    <m/>
    <m/>
    <m/>
    <s v="EUR"/>
    <n v="44.37"/>
    <s v="EUR"/>
    <n v="44.37"/>
    <s v="EUR"/>
    <n v="44.37"/>
    <n v="44.37"/>
    <n v="0"/>
    <s v="N"/>
    <n v="1223000608"/>
    <d v="2023-07-13T00:00:00"/>
    <m/>
    <d v="2023-06-15T00:00:00"/>
    <s v="00:00"/>
    <s v="23:59"/>
    <d v="2023-06-15T00:00:00"/>
    <s v="06:00"/>
    <s v="18:00"/>
    <n v="1.6"/>
    <s v="ce"/>
    <n v="986"/>
    <n v="1.6"/>
    <n v="2"/>
    <s v="Kuehne+Nagel Tiel 3 Standpl"/>
    <s v="De Diepert 5"/>
    <s v="Tiel"/>
    <s v="4004 MA"/>
    <s v="NL"/>
    <x v="2"/>
    <s v="Pegasusweg 1"/>
    <x v="3"/>
    <s v="5015BZ"/>
    <s v="NL"/>
    <s v="2480028467"/>
    <s v="0118289_003"/>
    <s v="31V"/>
    <s v="NL001131849B01"/>
    <n v="2"/>
    <n v="0"/>
    <n v="44.37"/>
    <s v="N"/>
    <s v="Peter Appel Transport B.V."/>
    <n v="36622"/>
    <d v="2023-06-15T00:00:00"/>
    <s v="06:47:00"/>
    <n v="0"/>
    <x v="3"/>
    <x v="23"/>
    <n v="6"/>
    <x v="3"/>
    <n v="1"/>
    <n v="1.6"/>
    <x v="2"/>
    <n v="44.37"/>
    <n v="0"/>
    <n v="44.37"/>
  </r>
  <r>
    <s v="COLGATE 3800 DEB."/>
    <s v="Colgate-Palmolive Nederland BV"/>
    <s v="101t"/>
    <n v="101090990215"/>
    <n v="101030169482"/>
    <n v="930"/>
    <s v="Inv Booked"/>
    <s v="2480028469"/>
    <s v="Verkoop"/>
    <n v="170"/>
    <s v="Transport drops zone"/>
    <s v="9 - verwerkt"/>
    <n v="0"/>
    <m/>
    <d v="2023-06-15T00:00:00"/>
    <s v="DROP"/>
    <s v="0001010909902150118259_002"/>
    <m/>
    <m/>
    <m/>
    <s v="EUR"/>
    <n v="10.82"/>
    <s v="EUR"/>
    <n v="10.82"/>
    <s v="EUR"/>
    <n v="10.82"/>
    <n v="10.82"/>
    <n v="0"/>
    <s v="N"/>
    <n v="1223000608"/>
    <d v="2023-07-13T00:00:00"/>
    <m/>
    <d v="2023-06-15T00:00:00"/>
    <s v="00:00"/>
    <s v="23:59"/>
    <d v="2023-06-15T00:00:00"/>
    <s v="07:00"/>
    <s v="10:00"/>
    <n v="0.8"/>
    <s v="ce"/>
    <n v="311"/>
    <n v="0.8"/>
    <n v="0"/>
    <s v="Kuehne+Nagel Tiel 3 Standpl"/>
    <s v="De Diepert 5"/>
    <s v="Tiel"/>
    <s v="4004 MA"/>
    <s v="NL"/>
    <x v="10"/>
    <s v="Slego 1a"/>
    <x v="13"/>
    <s v="1046BM"/>
    <s v="NL"/>
    <s v="2480028469"/>
    <s v="0118259_002"/>
    <s v="31V"/>
    <s v="NL001131849B01"/>
    <n v="2"/>
    <n v="0"/>
    <n v="10.82"/>
    <s v="N"/>
    <s v="Peter Appel Transport B.V."/>
    <n v="36622"/>
    <d v="2023-06-15T00:00:00"/>
    <s v="10:30:00"/>
    <n v="0"/>
    <x v="3"/>
    <x v="23"/>
    <n v="6"/>
    <x v="11"/>
    <n v="0"/>
    <s v=""/>
    <x v="0"/>
    <s v=""/>
    <n v="0"/>
    <s v=""/>
  </r>
  <r>
    <s v="COLGATE 3800 DEB."/>
    <s v="Colgate-Palmolive Nederland BV"/>
    <s v="101t"/>
    <n v="101090990213"/>
    <n v="101030169484"/>
    <n v="930"/>
    <s v="Inv Booked"/>
    <s v="2480028468"/>
    <s v="Verkoop"/>
    <n v="170"/>
    <s v="Transport drops zone"/>
    <s v="9 - verwerkt"/>
    <n v="0"/>
    <m/>
    <d v="2023-06-15T00:00:00"/>
    <s v="DROP"/>
    <s v="0001010909902130118258_002"/>
    <m/>
    <m/>
    <m/>
    <s v="EUR"/>
    <n v="12.16"/>
    <s v="EUR"/>
    <n v="12.16"/>
    <s v="EUR"/>
    <n v="12.16"/>
    <n v="12.16"/>
    <n v="0"/>
    <s v="N"/>
    <n v="1223000608"/>
    <d v="2023-07-13T00:00:00"/>
    <m/>
    <d v="2023-06-15T00:00:00"/>
    <s v="00:00"/>
    <s v="23:59"/>
    <d v="2023-06-15T00:00:00"/>
    <s v="08:30"/>
    <s v="09:30"/>
    <n v="0.8"/>
    <s v="ce"/>
    <n v="784"/>
    <n v="0.8"/>
    <n v="1"/>
    <s v="Kuehne+Nagel Tiel 3 Standpl"/>
    <s v="De Diepert 5"/>
    <s v="Tiel"/>
    <s v="4004 MA"/>
    <s v="NL"/>
    <x v="32"/>
    <s v="Afrikastraat 10"/>
    <x v="34"/>
    <s v="6014CG"/>
    <s v="NL"/>
    <s v="2480028468"/>
    <s v="0118258_002"/>
    <s v="31V"/>
    <s v="NL001131849B01"/>
    <n v="2"/>
    <n v="0"/>
    <n v="12.16"/>
    <s v="N"/>
    <s v="Peter Appel Transport B.V."/>
    <n v="36622"/>
    <d v="2023-06-15T00:00:00"/>
    <s v="10:40:00"/>
    <n v="0"/>
    <x v="3"/>
    <x v="23"/>
    <n v="6"/>
    <x v="23"/>
    <n v="0"/>
    <s v=""/>
    <x v="3"/>
    <s v=""/>
    <n v="0"/>
    <s v=""/>
  </r>
  <r>
    <s v="COLGATE 3800 DEB."/>
    <s v="Colgate-Palmolive Nederland BV"/>
    <s v="101t"/>
    <n v="101090990715"/>
    <n v="101030169520"/>
    <n v="930"/>
    <s v="Inv Booked"/>
    <s v="2480029561"/>
    <s v="Verkoop"/>
    <n v="170"/>
    <s v="Transport drops zone"/>
    <s v="9 - verwerkt"/>
    <n v="0"/>
    <m/>
    <d v="2023-06-16T00:00:00"/>
    <s v="DROP"/>
    <s v="0001010909907150118574_002"/>
    <m/>
    <m/>
    <m/>
    <s v="EUR"/>
    <n v="36"/>
    <s v="EUR"/>
    <n v="36"/>
    <s v="EUR"/>
    <n v="36"/>
    <n v="36"/>
    <n v="0"/>
    <s v="N"/>
    <n v="1223000608"/>
    <d v="2023-07-13T00:00:00"/>
    <m/>
    <d v="2023-06-16T00:00:00"/>
    <s v="00:00"/>
    <s v="23:59"/>
    <d v="2023-06-16T00:00:00"/>
    <s v="07:00"/>
    <s v="10:00"/>
    <n v="3.2"/>
    <s v="ce"/>
    <n v="1274"/>
    <n v="3.2"/>
    <n v="3"/>
    <s v="Kuehne+Nagel Tiel 3 Standpl"/>
    <s v="De Diepert 5"/>
    <s v="Tiel"/>
    <s v="4004 MA"/>
    <s v="NL"/>
    <x v="10"/>
    <s v="Slego 1a"/>
    <x v="13"/>
    <s v="1046BM"/>
    <s v="NL"/>
    <s v="2480029561"/>
    <s v="0118574_002"/>
    <s v="31V"/>
    <s v="NL001131849B01"/>
    <n v="2"/>
    <n v="0"/>
    <n v="36"/>
    <s v="N"/>
    <s v="Peter Appel Transport B.V."/>
    <n v="36622"/>
    <d v="2023-06-16T00:00:00"/>
    <s v="08:49:00"/>
    <n v="0"/>
    <x v="4"/>
    <x v="23"/>
    <n v="6"/>
    <x v="11"/>
    <n v="1"/>
    <n v="18.399999999999999"/>
    <x v="0"/>
    <n v="207"/>
    <n v="0"/>
    <n v="207"/>
  </r>
  <r>
    <s v="COLGATE 3800 DEB."/>
    <s v="Colgate-Palmolive Nederland BV"/>
    <s v="101t"/>
    <n v="101090990714"/>
    <n v="101030169510"/>
    <n v="930"/>
    <s v="Inv Booked"/>
    <s v="2480029557"/>
    <s v="Verkoop"/>
    <n v="170"/>
    <s v="Transport drops zone"/>
    <s v="9 - verwerkt"/>
    <n v="0"/>
    <m/>
    <d v="2023-06-16T00:00:00"/>
    <s v="DROP"/>
    <s v="0001010909907140118572_002"/>
    <m/>
    <m/>
    <m/>
    <s v="EUR"/>
    <n v="323.39"/>
    <s v="EUR"/>
    <n v="323.39"/>
    <s v="EUR"/>
    <n v="323.39"/>
    <n v="323.39"/>
    <n v="0"/>
    <s v="N"/>
    <n v="1223000608"/>
    <d v="2023-07-13T00:00:00"/>
    <m/>
    <d v="2023-06-16T00:00:00"/>
    <s v="00:00"/>
    <s v="23:59"/>
    <d v="2023-06-16T00:00:00"/>
    <s v="08:00"/>
    <s v="08:00"/>
    <n v="24.8"/>
    <s v="ce"/>
    <n v="13401"/>
    <n v="24.8"/>
    <n v="37"/>
    <s v="Kuehne+Nagel Tiel 3 Standpl"/>
    <s v="De Diepert 5"/>
    <s v="Tiel"/>
    <s v="4004 MA"/>
    <s v="NL"/>
    <x v="1"/>
    <s v="Fahrenheitweg 1"/>
    <x v="1"/>
    <s v="6101WR"/>
    <s v="NL"/>
    <s v="2480029557"/>
    <s v="0118572_002"/>
    <s v="31V"/>
    <s v="NL001131849B01"/>
    <n v="2"/>
    <n v="0"/>
    <n v="323.39"/>
    <s v="N"/>
    <s v="Peter Appel Transport B.V."/>
    <n v="36622"/>
    <d v="2023-06-16T00:00:00"/>
    <s v="08:27:00"/>
    <n v="0"/>
    <x v="4"/>
    <x v="23"/>
    <n v="6"/>
    <x v="1"/>
    <n v="1"/>
    <n v="24.8"/>
    <x v="1"/>
    <n v="323.39"/>
    <n v="0"/>
    <n v="323.39"/>
  </r>
  <r>
    <s v="COLGATE 3800 DEB."/>
    <s v="Colgate-Palmolive Nederland BV"/>
    <s v="101t"/>
    <n v="101090991014"/>
    <n v="101030169511"/>
    <n v="930"/>
    <s v="Inv Booked"/>
    <s v="2480029566"/>
    <s v="Verkoop"/>
    <n v="170"/>
    <s v="Transport drops zone"/>
    <s v="9 - verwerkt"/>
    <n v="0"/>
    <m/>
    <d v="2023-06-16T00:00:00"/>
    <s v="DROP"/>
    <s v="0001010909910140118748_002"/>
    <m/>
    <m/>
    <m/>
    <s v="EUR"/>
    <n v="6.45"/>
    <s v="EUR"/>
    <n v="6.45"/>
    <s v="EUR"/>
    <n v="6.45"/>
    <n v="6.45"/>
    <n v="0"/>
    <s v="N"/>
    <n v="1223000608"/>
    <d v="2023-07-13T00:00:00"/>
    <m/>
    <d v="2023-06-16T00:00:00"/>
    <s v="00:00"/>
    <s v="23:59"/>
    <d v="2023-06-16T00:00:00"/>
    <s v="14:00"/>
    <s v="14:00"/>
    <n v="0.8"/>
    <s v="ce"/>
    <n v="186"/>
    <n v="0.8"/>
    <n v="0"/>
    <s v="Kuehne+Nagel Tiel 3 Standpl"/>
    <s v="De Diepert 5"/>
    <s v="Tiel"/>
    <s v="4004 MA"/>
    <s v="NL"/>
    <x v="14"/>
    <s v="Rood 24"/>
    <x v="17"/>
    <s v="6666LT"/>
    <s v="NL"/>
    <s v="2480029566"/>
    <s v="0118748_002"/>
    <s v="31V"/>
    <s v="NL001131849B01"/>
    <n v="2"/>
    <n v="0"/>
    <n v="6.45"/>
    <s v="N"/>
    <s v="Peter Appel Transport B.V."/>
    <n v="36622"/>
    <d v="2023-06-16T00:00:00"/>
    <s v="15:33:00"/>
    <n v="0"/>
    <x v="4"/>
    <x v="23"/>
    <n v="6"/>
    <x v="15"/>
    <n v="1"/>
    <n v="19.2"/>
    <x v="5"/>
    <n v="154.75"/>
    <n v="0"/>
    <n v="154.75"/>
  </r>
  <r>
    <s v="COLGATE 3800 DEB."/>
    <s v="Colgate-Palmolive Nederland BV"/>
    <s v="101t"/>
    <n v="101090991013"/>
    <n v="101030169512"/>
    <n v="930"/>
    <s v="Inv Booked"/>
    <s v="2480029567"/>
    <s v="Verkoop"/>
    <n v="170"/>
    <s v="Transport drops zone"/>
    <s v="9 - verwerkt"/>
    <n v="0"/>
    <m/>
    <d v="2023-06-16T00:00:00"/>
    <s v="DROP"/>
    <s v="0001010909910130118746_002"/>
    <m/>
    <m/>
    <m/>
    <s v="EUR"/>
    <n v="51.04"/>
    <s v="EUR"/>
    <n v="51.04"/>
    <s v="EUR"/>
    <n v="51.04"/>
    <n v="51.04"/>
    <n v="0"/>
    <s v="N"/>
    <n v="1223000608"/>
    <d v="2023-07-13T00:00:00"/>
    <m/>
    <d v="2023-06-16T00:00:00"/>
    <s v="00:00"/>
    <s v="23:59"/>
    <d v="2023-06-16T00:00:00"/>
    <s v="07:00"/>
    <s v="14:00"/>
    <n v="1.6"/>
    <s v="ce"/>
    <n v="486"/>
    <n v="1.6"/>
    <n v="0"/>
    <s v="Kuehne+Nagel Tiel 3 Standpl"/>
    <s v="De Diepert 5"/>
    <s v="Tiel"/>
    <s v="4004 MA"/>
    <s v="NL"/>
    <x v="22"/>
    <s v="Basisweg 7"/>
    <x v="25"/>
    <s v="1951NG"/>
    <s v="NL"/>
    <s v="2480029567"/>
    <s v="0118746_002"/>
    <s v="31V"/>
    <s v="NL001131849B01"/>
    <n v="2"/>
    <n v="0"/>
    <n v="51.04"/>
    <s v="N"/>
    <s v="Peter Appel Transport B.V."/>
    <n v="36622"/>
    <d v="2023-06-16T00:00:00"/>
    <s v="12:57:00"/>
    <n v="0"/>
    <x v="4"/>
    <x v="23"/>
    <n v="6"/>
    <x v="17"/>
    <n v="1"/>
    <n v="1.6"/>
    <x v="0"/>
    <n v="51.04"/>
    <n v="0"/>
    <n v="51.04"/>
  </r>
  <r>
    <s v="COLGATE 3800 DEB."/>
    <s v="Colgate-Palmolive Nederland BV"/>
    <s v="101t"/>
    <n v="101090990715"/>
    <n v="101030169513"/>
    <n v="930"/>
    <s v="Inv Booked"/>
    <s v="2480029559"/>
    <s v="Verkoop"/>
    <n v="170"/>
    <s v="Transport drops zone"/>
    <s v="9 - verwerkt"/>
    <n v="0"/>
    <m/>
    <d v="2023-06-16T00:00:00"/>
    <s v="DROP"/>
    <s v="0001010909907150118574_002"/>
    <m/>
    <m/>
    <m/>
    <s v="EUR"/>
    <n v="18"/>
    <s v="EUR"/>
    <n v="18"/>
    <s v="EUR"/>
    <n v="18"/>
    <n v="18"/>
    <n v="0"/>
    <s v="N"/>
    <n v="1223000608"/>
    <d v="2023-07-13T00:00:00"/>
    <m/>
    <d v="2023-06-16T00:00:00"/>
    <s v="00:00"/>
    <s v="23:59"/>
    <d v="2023-06-16T00:00:00"/>
    <s v="07:00"/>
    <s v="10:00"/>
    <n v="1.6"/>
    <s v="ce"/>
    <n v="670"/>
    <n v="1.6"/>
    <n v="0"/>
    <s v="Kuehne+Nagel Tiel 3 Standpl"/>
    <s v="De Diepert 5"/>
    <s v="Tiel"/>
    <s v="4004 MA"/>
    <s v="NL"/>
    <x v="10"/>
    <s v="Slego 1a"/>
    <x v="13"/>
    <s v="1046BM"/>
    <s v="NL"/>
    <s v="2480029559"/>
    <s v="0118574_002"/>
    <s v="31V"/>
    <s v="NL001131849B01"/>
    <n v="2"/>
    <n v="0"/>
    <n v="18"/>
    <s v="N"/>
    <s v="Peter Appel Transport B.V."/>
    <n v="36622"/>
    <d v="2023-06-16T00:00:00"/>
    <s v="08:49:00"/>
    <n v="0"/>
    <x v="4"/>
    <x v="23"/>
    <n v="6"/>
    <x v="11"/>
    <n v="0"/>
    <s v=""/>
    <x v="0"/>
    <s v=""/>
    <n v="0"/>
    <s v=""/>
  </r>
  <r>
    <s v="COLGATE 3800 DEB."/>
    <s v="Colgate-Palmolive Nederland BV"/>
    <s v="101t"/>
    <n v="101090991015"/>
    <n v="101030169514"/>
    <n v="930"/>
    <s v="Inv Booked"/>
    <s v="2480029560"/>
    <s v="Verkoop"/>
    <n v="170"/>
    <s v="Transport drops zone"/>
    <s v="9 - verwerkt"/>
    <n v="0"/>
    <m/>
    <d v="2023-06-16T00:00:00"/>
    <s v="DROP"/>
    <s v="0001010909910150118749_002"/>
    <m/>
    <m/>
    <m/>
    <s v="EUR"/>
    <n v="302.18"/>
    <s v="EUR"/>
    <n v="302.18"/>
    <s v="EUR"/>
    <n v="302.18"/>
    <n v="302.18"/>
    <n v="0"/>
    <s v="N"/>
    <n v="1223000608"/>
    <d v="2023-07-13T00:00:00"/>
    <m/>
    <d v="2023-06-16T00:00:00"/>
    <s v="00:00"/>
    <s v="23:59"/>
    <d v="2023-06-16T00:00:00"/>
    <s v="19:00"/>
    <s v="19:00"/>
    <n v="21.6"/>
    <s v="ce"/>
    <n v="15057"/>
    <n v="21.6"/>
    <n v="35"/>
    <s v="Kuehne+Nagel Tiel 3 Standpl"/>
    <s v="De Diepert 5"/>
    <s v="Tiel"/>
    <s v="4004 MA"/>
    <s v="NL"/>
    <x v="1"/>
    <s v="Fahrenheitweg 1"/>
    <x v="1"/>
    <s v="6101WR"/>
    <s v="NL"/>
    <s v="2480029560"/>
    <s v="0118749_002"/>
    <s v="31V"/>
    <s v="NL001131849B01"/>
    <n v="2"/>
    <n v="0"/>
    <n v="302.18"/>
    <s v="N"/>
    <s v="Peter Appel Transport B.V."/>
    <n v="36622"/>
    <d v="2023-06-16T00:00:00"/>
    <s v="19:10:00"/>
    <n v="0"/>
    <x v="4"/>
    <x v="23"/>
    <n v="6"/>
    <x v="1"/>
    <n v="1"/>
    <n v="21.6"/>
    <x v="1"/>
    <n v="302.18"/>
    <n v="0"/>
    <n v="302.18"/>
  </r>
  <r>
    <s v="COLGATE 3800 DEB."/>
    <s v="Colgate-Palmolive Nederland BV"/>
    <s v="101t"/>
    <n v="101090991011"/>
    <n v="101030169515"/>
    <n v="930"/>
    <s v="Inv Booked"/>
    <s v="2480029570"/>
    <s v="Verkoop"/>
    <n v="170"/>
    <s v="Transport drops zone"/>
    <s v="9 - verwerkt"/>
    <n v="0"/>
    <m/>
    <d v="2023-06-16T00:00:00"/>
    <s v="DROP"/>
    <s v="0001010909910110118745_003"/>
    <m/>
    <m/>
    <m/>
    <s v="EUR"/>
    <n v="49.33"/>
    <s v="EUR"/>
    <n v="49.33"/>
    <s v="EUR"/>
    <n v="49.33"/>
    <n v="49.33"/>
    <n v="0"/>
    <s v="N"/>
    <n v="1223000608"/>
    <d v="2023-07-13T00:00:00"/>
    <m/>
    <d v="2023-06-16T00:00:00"/>
    <s v="00:00"/>
    <s v="23:59"/>
    <d v="2023-06-16T00:00:00"/>
    <s v="14:00"/>
    <s v="15:00"/>
    <n v="1.6"/>
    <s v="ce"/>
    <n v="1253"/>
    <n v="1.6"/>
    <n v="2"/>
    <s v="Kuehne+Nagel Tiel 3 Standpl"/>
    <s v="De Diepert 5"/>
    <s v="Tiel"/>
    <s v="4004 MA"/>
    <s v="NL"/>
    <x v="25"/>
    <s v="Hollandweg 30"/>
    <x v="4"/>
    <s v="2665 MT"/>
    <s v="NL"/>
    <s v="2480029570"/>
    <s v="0118745_003"/>
    <s v="31V"/>
    <s v="NL001131849B01"/>
    <n v="2"/>
    <n v="0"/>
    <n v="49.33"/>
    <s v="N"/>
    <s v="Peter Appel Transport B.V."/>
    <n v="36622"/>
    <d v="2023-06-16T00:00:00"/>
    <s v="15:21:00"/>
    <n v="0"/>
    <x v="4"/>
    <x v="23"/>
    <n v="6"/>
    <x v="4"/>
    <n v="1"/>
    <n v="1.6"/>
    <x v="0"/>
    <n v="49.33"/>
    <n v="0"/>
    <n v="49.33"/>
  </r>
  <r>
    <s v="COLGATE 3800 DEB."/>
    <s v="Colgate-Palmolive Nederland BV"/>
    <s v="101t"/>
    <n v="101090990716"/>
    <n v="101030169516"/>
    <n v="930"/>
    <s v="Inv Booked"/>
    <s v="2480029568"/>
    <s v="Verkoop"/>
    <n v="170"/>
    <s v="Transport drops zone"/>
    <s v="9 - verwerkt"/>
    <n v="0"/>
    <m/>
    <d v="2023-06-16T00:00:00"/>
    <s v="DROP"/>
    <s v="0001010909907160118576_003"/>
    <m/>
    <m/>
    <m/>
    <s v="EUR"/>
    <n v="83.04"/>
    <s v="EUR"/>
    <n v="83.04"/>
    <s v="EUR"/>
    <n v="83.04"/>
    <n v="83.04"/>
    <n v="0"/>
    <s v="N"/>
    <n v="1223000608"/>
    <d v="2023-07-13T00:00:00"/>
    <m/>
    <d v="2023-06-16T00:00:00"/>
    <s v="00:00"/>
    <s v="23:59"/>
    <d v="2023-06-16T00:00:00"/>
    <s v="07:00"/>
    <s v="14:00"/>
    <n v="4"/>
    <s v="ce"/>
    <n v="2866"/>
    <n v="4"/>
    <n v="4"/>
    <s v="Kuehne+Nagel Tiel 3 Standpl"/>
    <s v="De Diepert 5"/>
    <s v="Tiel"/>
    <s v="4004 MA"/>
    <s v="NL"/>
    <x v="29"/>
    <s v="Opaalstraat 15"/>
    <x v="32"/>
    <s v="1812RH"/>
    <s v="NL"/>
    <s v="2480029568"/>
    <s v="0118576_003"/>
    <s v="31V"/>
    <s v="NL001131849B01"/>
    <n v="2"/>
    <n v="0"/>
    <n v="83.04"/>
    <s v="N"/>
    <s v="Peter Appel Transport B.V."/>
    <n v="36622"/>
    <d v="2023-06-16T00:00:00"/>
    <s v="10:26:00"/>
    <n v="0"/>
    <x v="4"/>
    <x v="23"/>
    <n v="6"/>
    <x v="28"/>
    <n v="1"/>
    <n v="4"/>
    <x v="3"/>
    <n v="83.04"/>
    <n v="0"/>
    <n v="83.04"/>
  </r>
  <r>
    <s v="COLGATE 3800 DEB."/>
    <s v="Colgate-Palmolive Nederland BV"/>
    <s v="101t"/>
    <n v="101090990722"/>
    <n v="101030169517"/>
    <n v="930"/>
    <s v="Inv Booked"/>
    <s v="2480029558"/>
    <s v="Verkoop"/>
    <n v="170"/>
    <s v="Transport drops zone"/>
    <s v="9 - verwerkt"/>
    <n v="0"/>
    <m/>
    <d v="2023-06-16T00:00:00"/>
    <s v="DROP"/>
    <s v="0001010909907220118581_002"/>
    <m/>
    <m/>
    <m/>
    <s v="EUR"/>
    <n v="333.96"/>
    <s v="EUR"/>
    <n v="333.96"/>
    <s v="EUR"/>
    <n v="333.96"/>
    <n v="333.96"/>
    <n v="0"/>
    <s v="N"/>
    <n v="1223000608"/>
    <d v="2023-07-13T00:00:00"/>
    <m/>
    <d v="2023-06-16T00:00:00"/>
    <s v="00:00"/>
    <s v="23:59"/>
    <d v="2023-06-16T00:00:00"/>
    <s v="18:00"/>
    <s v="18:00"/>
    <n v="26.4"/>
    <s v="ce"/>
    <n v="20341"/>
    <n v="26.4"/>
    <n v="43"/>
    <s v="Kuehne+Nagel Tiel 3 Standpl"/>
    <s v="De Diepert 5"/>
    <s v="Tiel"/>
    <s v="4004 MA"/>
    <s v="NL"/>
    <x v="1"/>
    <s v="Fahrenheitweg 1"/>
    <x v="1"/>
    <s v="6101WR"/>
    <s v="NL"/>
    <s v="2480029558"/>
    <s v="0118581_002"/>
    <s v="31V"/>
    <s v="NL001131849B01"/>
    <n v="2"/>
    <n v="0"/>
    <n v="333.96"/>
    <s v="N"/>
    <s v="Peter Appel Transport B.V."/>
    <n v="36622"/>
    <d v="2023-06-16T00:00:00"/>
    <s v="20:35:00"/>
    <n v="55"/>
    <x v="4"/>
    <x v="23"/>
    <n v="6"/>
    <x v="1"/>
    <n v="1"/>
    <n v="26.4"/>
    <x v="1"/>
    <n v="333.96"/>
    <n v="0"/>
    <n v="333.96"/>
  </r>
  <r>
    <s v="COLGATE 3800 DEB."/>
    <s v="Colgate-Palmolive Nederland BV"/>
    <s v="101t"/>
    <n v="101090990720"/>
    <n v="101030169518"/>
    <n v="930"/>
    <s v="Inv Booked"/>
    <s v="2480029564"/>
    <s v="Verkoop"/>
    <n v="170"/>
    <s v="Transport drops zone"/>
    <s v="9 - verwerkt"/>
    <n v="0"/>
    <m/>
    <d v="2023-06-16T00:00:00"/>
    <s v="DROP"/>
    <s v="0001010909907200118579_002"/>
    <m/>
    <m/>
    <m/>
    <s v="EUR"/>
    <n v="18.11"/>
    <s v="EUR"/>
    <n v="18.11"/>
    <s v="EUR"/>
    <n v="18.11"/>
    <n v="18.11"/>
    <n v="0"/>
    <s v="N"/>
    <n v="1223000608"/>
    <d v="2023-07-13T00:00:00"/>
    <m/>
    <d v="2023-06-16T00:00:00"/>
    <s v="00:00"/>
    <s v="23:59"/>
    <d v="2023-06-16T00:00:00"/>
    <s v="11:15"/>
    <s v="11:15"/>
    <n v="0.8"/>
    <s v="ce"/>
    <n v="428"/>
    <n v="0.8"/>
    <n v="0"/>
    <s v="Kuehne+Nagel Tiel 3 Standpl"/>
    <s v="De Diepert 5"/>
    <s v="Tiel"/>
    <s v="4004 MA"/>
    <s v="NL"/>
    <x v="79"/>
    <s v="Keltenweg 30"/>
    <x v="58"/>
    <s v="5342 LP"/>
    <s v="NL"/>
    <s v="2480029564"/>
    <s v="0118579_002"/>
    <s v="31V"/>
    <s v="NL001131849B01"/>
    <n v="2"/>
    <n v="0"/>
    <n v="18.11"/>
    <s v="N"/>
    <s v="Peter Appel Transport B.V."/>
    <n v="36622"/>
    <d v="2023-06-16T00:00:00"/>
    <s v="13:20:00"/>
    <n v="65"/>
    <x v="4"/>
    <x v="23"/>
    <n v="6"/>
    <x v="42"/>
    <n v="1"/>
    <n v="1.6"/>
    <x v="3"/>
    <n v="36.22"/>
    <n v="0"/>
    <n v="36.22"/>
  </r>
  <r>
    <s v="COLGATE 3800 DEB."/>
    <s v="Colgate-Palmolive Nederland BV"/>
    <s v="101t"/>
    <n v="101090991014"/>
    <n v="101030169519"/>
    <n v="930"/>
    <s v="Inv Booked"/>
    <s v="2480029571"/>
    <s v="Verkoop"/>
    <n v="170"/>
    <s v="Transport drops zone"/>
    <s v="9 - verwerkt"/>
    <n v="0"/>
    <m/>
    <d v="2023-06-16T00:00:00"/>
    <s v="DROP"/>
    <s v="0001010909910140118748_002"/>
    <m/>
    <m/>
    <m/>
    <s v="EUR"/>
    <n v="148.30000000000001"/>
    <s v="EUR"/>
    <n v="148.30000000000001"/>
    <s v="EUR"/>
    <n v="148.30000000000001"/>
    <n v="148.30000000000001"/>
    <n v="0"/>
    <s v="N"/>
    <n v="1223000608"/>
    <d v="2023-07-13T00:00:00"/>
    <m/>
    <d v="2023-06-16T00:00:00"/>
    <s v="00:00"/>
    <s v="23:59"/>
    <d v="2023-06-16T00:00:00"/>
    <s v="14:00"/>
    <s v="14:00"/>
    <n v="18.399999999999999"/>
    <s v="ce"/>
    <n v="12593"/>
    <n v="18.399999999999999"/>
    <n v="28"/>
    <s v="Kuehne+Nagel Tiel 3 Standpl"/>
    <s v="De Diepert 5"/>
    <s v="Tiel"/>
    <s v="4004 MA"/>
    <s v="NL"/>
    <x v="14"/>
    <s v="Rood 24"/>
    <x v="17"/>
    <s v="6666LT"/>
    <s v="NL"/>
    <s v="2480029571"/>
    <s v="0118748_002"/>
    <s v="31V"/>
    <s v="NL001131849B01"/>
    <n v="2"/>
    <n v="0"/>
    <n v="148.30000000000001"/>
    <s v="N"/>
    <s v="Peter Appel Transport B.V."/>
    <n v="36622"/>
    <d v="2023-06-16T00:00:00"/>
    <s v="15:33:00"/>
    <n v="0"/>
    <x v="4"/>
    <x v="23"/>
    <n v="6"/>
    <x v="15"/>
    <n v="0"/>
    <s v=""/>
    <x v="5"/>
    <s v=""/>
    <n v="0"/>
    <s v=""/>
  </r>
  <r>
    <s v="COLGATE 3800 DEB."/>
    <s v="Colgate-Palmolive Nederland BV"/>
    <s v="101t"/>
    <n v="101090990712"/>
    <n v="101030169504"/>
    <n v="930"/>
    <s v="Inv Booked"/>
    <s v="2480029556"/>
    <s v="Verkoop"/>
    <n v="170"/>
    <s v="Transport drops zone"/>
    <s v="9 - verwerkt"/>
    <n v="0"/>
    <m/>
    <d v="2023-06-16T00:00:00"/>
    <s v="DROP"/>
    <s v="0001010909907120118573_002"/>
    <m/>
    <m/>
    <m/>
    <s v="EUR"/>
    <n v="287.18"/>
    <s v="EUR"/>
    <n v="287.18"/>
    <s v="EUR"/>
    <n v="287.18"/>
    <n v="287.18"/>
    <n v="0"/>
    <s v="N"/>
    <n v="1223000608"/>
    <d v="2023-07-13T00:00:00"/>
    <m/>
    <d v="2023-06-16T00:00:00"/>
    <s v="00:00"/>
    <s v="23:59"/>
    <d v="2023-06-16T00:00:00"/>
    <s v="09:30"/>
    <s v="09:30"/>
    <n v="24.8"/>
    <s v="ce"/>
    <n v="21101"/>
    <n v="24.8"/>
    <n v="45"/>
    <s v="Kuehne+Nagel Tiel 3 Standpl"/>
    <s v="De Diepert 5"/>
    <s v="Tiel"/>
    <s v="4004 MA"/>
    <s v="NL"/>
    <x v="1"/>
    <s v="Perenmarkt 15"/>
    <x v="2"/>
    <s v="1681PG"/>
    <s v="NL"/>
    <s v="2480029556"/>
    <s v="0118573_002"/>
    <s v="31V"/>
    <s v="NL001131849B01"/>
    <n v="2"/>
    <n v="0"/>
    <n v="287.18"/>
    <s v="N"/>
    <s v="Peter Appel Transport B.V."/>
    <n v="36622"/>
    <d v="2023-06-16T00:00:00"/>
    <s v="10:31:00"/>
    <n v="1"/>
    <x v="4"/>
    <x v="23"/>
    <n v="6"/>
    <x v="2"/>
    <n v="1"/>
    <n v="24.8"/>
    <x v="1"/>
    <n v="287.18"/>
    <n v="0"/>
    <n v="287.18"/>
  </r>
  <r>
    <s v="COLGATE 3800 DEB."/>
    <s v="Colgate-Palmolive Nederland BV"/>
    <s v="101t"/>
    <n v="101090990720"/>
    <n v="101030169507"/>
    <n v="930"/>
    <s v="Inv Booked"/>
    <s v="2480029565"/>
    <s v="Verkoop"/>
    <n v="170"/>
    <s v="Transport drops zone"/>
    <s v="9 - verwerkt"/>
    <n v="0"/>
    <m/>
    <d v="2023-06-16T00:00:00"/>
    <s v="DROP"/>
    <s v="0001010909907200118579_002"/>
    <m/>
    <m/>
    <m/>
    <s v="EUR"/>
    <n v="18.11"/>
    <s v="EUR"/>
    <n v="18.11"/>
    <s v="EUR"/>
    <n v="18.11"/>
    <n v="18.11"/>
    <n v="0"/>
    <s v="N"/>
    <n v="1223000608"/>
    <d v="2023-07-13T00:00:00"/>
    <m/>
    <d v="2023-06-16T00:00:00"/>
    <s v="00:00"/>
    <s v="23:59"/>
    <d v="2023-06-16T00:00:00"/>
    <s v="11:15"/>
    <s v="11:15"/>
    <n v="0.8"/>
    <s v="ce"/>
    <n v="336"/>
    <n v="0.8"/>
    <n v="0"/>
    <s v="Kuehne+Nagel Tiel 3 Standpl"/>
    <s v="De Diepert 5"/>
    <s v="Tiel"/>
    <s v="4004 MA"/>
    <s v="NL"/>
    <x v="79"/>
    <s v="Keltenweg 30"/>
    <x v="58"/>
    <s v="5342 LP"/>
    <s v="NL"/>
    <s v="2480029565"/>
    <s v="0118579_002"/>
    <s v="31V"/>
    <s v="NL001131849B01"/>
    <n v="2"/>
    <n v="0"/>
    <n v="18.11"/>
    <s v="N"/>
    <s v="Peter Appel Transport B.V."/>
    <n v="36622"/>
    <d v="2023-06-16T00:00:00"/>
    <s v="13:20:00"/>
    <n v="0"/>
    <x v="4"/>
    <x v="23"/>
    <n v="6"/>
    <x v="42"/>
    <n v="0"/>
    <s v=""/>
    <x v="3"/>
    <s v=""/>
    <n v="0"/>
    <s v=""/>
  </r>
  <r>
    <s v="COLGATE 3800 DEB."/>
    <s v="Colgate-Palmolive Nederland BV"/>
    <s v="101t"/>
    <n v="101090990718"/>
    <n v="101030169508"/>
    <n v="930"/>
    <s v="Inv Booked"/>
    <s v="2480029563"/>
    <s v="Verkoop"/>
    <n v="170"/>
    <s v="Transport drops zone"/>
    <s v="9 - verwerkt"/>
    <n v="0"/>
    <m/>
    <d v="2023-06-16T00:00:00"/>
    <s v="DROP"/>
    <s v="0001010909907180118578_003"/>
    <m/>
    <m/>
    <m/>
    <s v="EUR"/>
    <n v="115.58"/>
    <s v="EUR"/>
    <n v="115.58"/>
    <s v="EUR"/>
    <n v="115.58"/>
    <n v="115.58"/>
    <n v="0"/>
    <s v="N"/>
    <n v="1223000608"/>
    <d v="2023-07-13T00:00:00"/>
    <m/>
    <d v="2023-06-16T00:00:00"/>
    <s v="00:00"/>
    <s v="23:59"/>
    <d v="2023-06-16T00:00:00"/>
    <s v="14:30"/>
    <s v="14:30"/>
    <n v="6.4"/>
    <s v="ce"/>
    <n v="6039"/>
    <n v="6.4"/>
    <n v="9"/>
    <s v="Kuehne+Nagel Tiel 3 Standpl"/>
    <s v="De Diepert 5"/>
    <s v="Tiel"/>
    <s v="4004 MA"/>
    <s v="NL"/>
    <x v="42"/>
    <s v="Industriestraat 67"/>
    <x v="41"/>
    <s v="7482EW"/>
    <s v="NL"/>
    <s v="2480029563"/>
    <s v="0118578_003"/>
    <s v="31V"/>
    <s v="NL001131849B01"/>
    <n v="2"/>
    <n v="0"/>
    <n v="115.58"/>
    <s v="N"/>
    <s v="Peter Appel Transport B.V."/>
    <n v="36622"/>
    <d v="2023-06-16T00:00:00"/>
    <s v="14:26:00"/>
    <n v="0"/>
    <x v="4"/>
    <x v="23"/>
    <n v="6"/>
    <x v="30"/>
    <n v="1"/>
    <n v="6.4"/>
    <x v="3"/>
    <n v="115.58"/>
    <n v="0"/>
    <n v="115.58"/>
  </r>
  <r>
    <s v="COLGATE 3800 DEB."/>
    <s v="Colgate-Palmolive Nederland BV"/>
    <s v="101t"/>
    <n v="101090990713"/>
    <n v="101030169509"/>
    <n v="930"/>
    <s v="Inv Booked"/>
    <s v="2480029562"/>
    <s v="Verkoop"/>
    <n v="170"/>
    <s v="Transport drops zone"/>
    <s v="9 - verwerkt"/>
    <n v="0"/>
    <m/>
    <d v="2023-06-16T00:00:00"/>
    <s v="DROP"/>
    <s v="0001010909907130118571_005"/>
    <m/>
    <m/>
    <m/>
    <s v="EUR"/>
    <n v="54.33"/>
    <s v="EUR"/>
    <n v="54.33"/>
    <s v="EUR"/>
    <n v="54.33"/>
    <n v="54.33"/>
    <n v="0"/>
    <s v="N"/>
    <n v="1223000608"/>
    <d v="2023-07-13T00:00:00"/>
    <m/>
    <d v="2023-06-16T00:00:00"/>
    <s v="00:00"/>
    <s v="23:59"/>
    <d v="2023-06-16T00:00:00"/>
    <s v="08:00"/>
    <s v="08:00"/>
    <n v="3.2"/>
    <s v="ce"/>
    <n v="2770"/>
    <n v="3.2"/>
    <n v="0"/>
    <s v="Kuehne+Nagel Tiel 3 Standpl"/>
    <s v="De Diepert 5"/>
    <s v="Tiel"/>
    <s v="4004 MA"/>
    <s v="NL"/>
    <x v="43"/>
    <s v="Nijverheidsweg 61"/>
    <x v="42"/>
    <s v="3341LJ"/>
    <s v="NL"/>
    <s v="2480029562"/>
    <s v="0118571_005"/>
    <s v="31V"/>
    <s v="NL001131849B01"/>
    <n v="2"/>
    <n v="0"/>
    <n v="54.33"/>
    <s v="N"/>
    <s v="Peter Appel Transport B.V."/>
    <n v="36622"/>
    <d v="2023-06-16T00:00:00"/>
    <s v="08:23:00"/>
    <n v="0"/>
    <x v="4"/>
    <x v="23"/>
    <n v="6"/>
    <x v="19"/>
    <n v="1"/>
    <n v="4.8000000000000007"/>
    <x v="3"/>
    <n v="81.5"/>
    <n v="0"/>
    <n v="81.5"/>
  </r>
  <r>
    <s v="COLGATE 3800 DEB."/>
    <s v="Colgate-Palmolive Nederland BV"/>
    <s v="101t"/>
    <n v="101090991012"/>
    <n v="101030169502"/>
    <n v="930"/>
    <s v="Inv Booked"/>
    <s v="2480029553"/>
    <s v="Verkoop"/>
    <n v="170"/>
    <s v="Transport drops zone"/>
    <s v="9 - verwerkt"/>
    <n v="0"/>
    <m/>
    <d v="2023-06-16T00:00:00"/>
    <s v="DROP"/>
    <s v="0001010909910120118747_002"/>
    <m/>
    <m/>
    <m/>
    <s v="EUR"/>
    <n v="257.2"/>
    <s v="EUR"/>
    <n v="257.2"/>
    <s v="EUR"/>
    <n v="257.2"/>
    <n v="257.2"/>
    <n v="0"/>
    <s v="N"/>
    <n v="1223000608"/>
    <d v="2023-07-13T00:00:00"/>
    <m/>
    <d v="2023-06-16T00:00:00"/>
    <s v="00:00"/>
    <s v="23:59"/>
    <d v="2023-06-16T00:00:00"/>
    <s v="16:00"/>
    <s v="16:00"/>
    <n v="20"/>
    <s v="ce"/>
    <n v="23139"/>
    <n v="20"/>
    <n v="39"/>
    <s v="Kuehne+Nagel Tiel 3 Standpl"/>
    <s v="De Diepert 5"/>
    <s v="Tiel"/>
    <s v="4004 MA"/>
    <s v="NL"/>
    <x v="1"/>
    <s v="Perenmarkt 15"/>
    <x v="2"/>
    <s v="1681PG"/>
    <s v="NL"/>
    <s v="2480029553"/>
    <s v="0118747_002"/>
    <s v="31V"/>
    <s v="NL001131849B01"/>
    <n v="2"/>
    <n v="0"/>
    <n v="257.2"/>
    <s v="N"/>
    <s v="Peter Appel Transport B.V."/>
    <n v="36622"/>
    <d v="2023-06-16T00:00:00"/>
    <s v="16:32:00"/>
    <n v="0"/>
    <x v="4"/>
    <x v="23"/>
    <n v="6"/>
    <x v="2"/>
    <n v="1"/>
    <n v="20"/>
    <x v="1"/>
    <n v="257.2"/>
    <n v="0"/>
    <n v="257.2"/>
  </r>
  <r>
    <s v="COLGATE 3800 DEB."/>
    <s v="Colgate-Palmolive Nederland BV"/>
    <s v="101t"/>
    <n v="101090990717"/>
    <n v="101030169503"/>
    <n v="930"/>
    <s v="Inv Booked"/>
    <s v="2480029554"/>
    <s v="Verkoop"/>
    <n v="170"/>
    <s v="Transport drops zone"/>
    <s v="9 - verwerkt"/>
    <n v="0"/>
    <m/>
    <d v="2023-06-16T00:00:00"/>
    <s v="DROP"/>
    <s v="0001010909907170118575_002"/>
    <m/>
    <m/>
    <m/>
    <s v="EUR"/>
    <n v="333.96"/>
    <s v="EUR"/>
    <n v="333.96"/>
    <s v="EUR"/>
    <n v="333.96"/>
    <n v="333.96"/>
    <n v="0"/>
    <s v="N"/>
    <n v="1223000608"/>
    <d v="2023-07-13T00:00:00"/>
    <m/>
    <d v="2023-06-16T00:00:00"/>
    <s v="00:00"/>
    <s v="23:59"/>
    <d v="2023-06-16T00:00:00"/>
    <s v="10:00"/>
    <s v="10:00"/>
    <n v="26.4"/>
    <s v="ce"/>
    <n v="16176"/>
    <n v="26.4"/>
    <n v="29"/>
    <s v="Kuehne+Nagel Tiel 3 Standpl"/>
    <s v="De Diepert 5"/>
    <s v="Tiel"/>
    <s v="4004 MA"/>
    <s v="NL"/>
    <x v="1"/>
    <s v="Fahrenheitweg 1"/>
    <x v="1"/>
    <s v="6101WR"/>
    <s v="NL"/>
    <s v="2480029554"/>
    <s v="0118575_002"/>
    <s v="31V"/>
    <s v="NL001131849B01"/>
    <n v="2"/>
    <n v="0"/>
    <n v="333.96"/>
    <s v="N"/>
    <s v="Peter Appel Transport B.V."/>
    <n v="36622"/>
    <d v="2023-06-16T00:00:00"/>
    <s v="11:21:00"/>
    <n v="21"/>
    <x v="4"/>
    <x v="23"/>
    <n v="6"/>
    <x v="1"/>
    <n v="1"/>
    <n v="26.4"/>
    <x v="1"/>
    <n v="333.96"/>
    <n v="0"/>
    <n v="333.96"/>
  </r>
  <r>
    <s v="COLGATE 3800 DEB."/>
    <s v="Colgate-Palmolive Nederland BV"/>
    <s v="101t"/>
    <n v="101090990878"/>
    <n v="101030169547"/>
    <n v="930"/>
    <s v="Inv Booked"/>
    <s v="2480030597"/>
    <s v="Verkoop"/>
    <n v="170"/>
    <s v="Transport drops zone"/>
    <s v="9 - verwerkt"/>
    <n v="0"/>
    <m/>
    <d v="2023-06-16T00:00:00"/>
    <s v="DROP"/>
    <s v="0001010909908780118593_002"/>
    <m/>
    <m/>
    <m/>
    <s v="EUR"/>
    <n v="226.13"/>
    <s v="EUR"/>
    <n v="226.13"/>
    <s v="EUR"/>
    <n v="226.13"/>
    <n v="226.13"/>
    <n v="0"/>
    <s v="N"/>
    <n v="1223000608"/>
    <d v="2023-07-13T00:00:00"/>
    <m/>
    <d v="2023-06-16T00:00:00"/>
    <s v="00:00"/>
    <s v="23:59"/>
    <d v="2023-06-16T00:00:00"/>
    <s v="12:00"/>
    <s v="13:00"/>
    <n v="16.8"/>
    <s v="ce"/>
    <n v="10402"/>
    <n v="16.8"/>
    <n v="12"/>
    <s v="Kuehne+Nagel Tiel 3 Standpl"/>
    <s v="De Diepert 5"/>
    <s v="Tiel"/>
    <s v="4004 MA"/>
    <s v="NL"/>
    <x v="16"/>
    <s v="Rijnland 4"/>
    <x v="19"/>
    <s v="1948RL"/>
    <s v="NL"/>
    <s v="2480030597"/>
    <s v="0118593_002"/>
    <s v="31V"/>
    <s v="NL001131849B01"/>
    <n v="2"/>
    <n v="0"/>
    <n v="226.13"/>
    <s v="N"/>
    <s v="Peter Appel Transport B.V."/>
    <n v="36622"/>
    <d v="2023-06-16T00:00:00"/>
    <s v="13:02:00"/>
    <n v="0"/>
    <x v="4"/>
    <x v="23"/>
    <n v="6"/>
    <x v="17"/>
    <n v="1"/>
    <n v="16.8"/>
    <x v="0"/>
    <n v="226.13"/>
    <n v="0"/>
    <n v="226.13"/>
  </r>
  <r>
    <s v="COLGATE 3800 DEB."/>
    <s v="Colgate-Palmolive Nederland BV"/>
    <s v="101t"/>
    <n v="101090990715"/>
    <n v="101030169505"/>
    <n v="930"/>
    <s v="Inv Booked"/>
    <s v="2480029555"/>
    <s v="Verkoop"/>
    <n v="170"/>
    <s v="Transport drops zone"/>
    <s v="9 - verwerkt"/>
    <n v="0"/>
    <m/>
    <d v="2023-06-16T00:00:00"/>
    <s v="DROP"/>
    <s v="0001010909907150118574_002"/>
    <m/>
    <m/>
    <m/>
    <s v="EUR"/>
    <n v="153"/>
    <s v="EUR"/>
    <n v="153"/>
    <s v="EUR"/>
    <n v="153"/>
    <n v="153"/>
    <n v="0"/>
    <s v="N"/>
    <n v="1223000608"/>
    <d v="2023-07-13T00:00:00"/>
    <m/>
    <d v="2023-06-16T00:00:00"/>
    <s v="00:00"/>
    <s v="23:59"/>
    <d v="2023-06-16T00:00:00"/>
    <s v="07:00"/>
    <s v="10:00"/>
    <n v="13.6"/>
    <s v="ce"/>
    <n v="13487"/>
    <n v="13.6"/>
    <n v="25"/>
    <s v="Kuehne+Nagel Tiel 3 Standpl"/>
    <s v="De Diepert 5"/>
    <s v="Tiel"/>
    <s v="4004 MA"/>
    <s v="NL"/>
    <x v="10"/>
    <s v="Slego 1a"/>
    <x v="13"/>
    <s v="1046BM"/>
    <s v="NL"/>
    <s v="2480029555"/>
    <s v="0118574_002"/>
    <s v="31V"/>
    <s v="NL001131849B01"/>
    <n v="2"/>
    <n v="0"/>
    <n v="153"/>
    <s v="N"/>
    <s v="Peter Appel Transport B.V."/>
    <n v="36622"/>
    <d v="2023-06-16T00:00:00"/>
    <s v="08:49:00"/>
    <n v="0"/>
    <x v="4"/>
    <x v="23"/>
    <n v="6"/>
    <x v="11"/>
    <n v="0"/>
    <s v=""/>
    <x v="0"/>
    <s v=""/>
    <n v="0"/>
    <s v=""/>
  </r>
  <r>
    <s v="COLGATE 3800 DEB."/>
    <s v="Colgate-Palmolive Nederland BV"/>
    <s v="101t"/>
    <n v="101090990713"/>
    <n v="101030169506"/>
    <n v="930"/>
    <s v="Inv Booked"/>
    <s v="2480029569"/>
    <s v="Verkoop"/>
    <n v="170"/>
    <s v="Transport drops zone"/>
    <s v="9 - verwerkt"/>
    <n v="0"/>
    <m/>
    <d v="2023-06-16T00:00:00"/>
    <s v="DROP"/>
    <s v="0001010909907130118571_005"/>
    <m/>
    <m/>
    <m/>
    <s v="EUR"/>
    <n v="27.17"/>
    <s v="EUR"/>
    <n v="27.17"/>
    <s v="EUR"/>
    <n v="27.17"/>
    <n v="27.17"/>
    <n v="0"/>
    <s v="N"/>
    <n v="1223000608"/>
    <d v="2023-07-13T00:00:00"/>
    <m/>
    <d v="2023-06-16T00:00:00"/>
    <s v="00:00"/>
    <s v="23:59"/>
    <d v="2023-06-16T00:00:00"/>
    <s v="08:00"/>
    <s v="08:00"/>
    <n v="1.6"/>
    <s v="ce"/>
    <n v="1056"/>
    <n v="1.6"/>
    <n v="1"/>
    <s v="Kuehne+Nagel Tiel 3 Standpl"/>
    <s v="De Diepert 5"/>
    <s v="Tiel"/>
    <s v="4004 MA"/>
    <s v="NL"/>
    <x v="43"/>
    <s v="Nijverheidsweg 61"/>
    <x v="42"/>
    <s v="3341LJ"/>
    <s v="NL"/>
    <s v="2480029569"/>
    <s v="0118571_005"/>
    <s v="31V"/>
    <s v="NL001131849B01"/>
    <n v="2"/>
    <n v="0"/>
    <n v="27.17"/>
    <s v="N"/>
    <s v="Peter Appel Transport B.V."/>
    <n v="36622"/>
    <d v="2023-06-16T00:00:00"/>
    <s v="08:23:00"/>
    <n v="0"/>
    <x v="4"/>
    <x v="23"/>
    <n v="6"/>
    <x v="19"/>
    <n v="0"/>
    <s v=""/>
    <x v="3"/>
    <s v=""/>
    <n v="0"/>
    <s v=""/>
  </r>
  <r>
    <s v="COLGATE 3800 DEB."/>
    <s v="Colgate-Palmolive Nederland BV"/>
    <s v="101t"/>
    <n v="101090990721"/>
    <n v="101030169501"/>
    <n v="930"/>
    <s v="Inv Booked"/>
    <s v="2480029552"/>
    <s v="Verkoop"/>
    <n v="170"/>
    <s v="Transport drops zone"/>
    <s v="9 - verwerkt"/>
    <n v="0"/>
    <m/>
    <d v="2023-06-16T00:00:00"/>
    <s v="DROP"/>
    <s v="0001010909907210118580_004"/>
    <m/>
    <m/>
    <m/>
    <s v="EUR"/>
    <n v="174.9"/>
    <s v="EUR"/>
    <n v="174.9"/>
    <s v="EUR"/>
    <n v="174.9"/>
    <n v="174.9"/>
    <n v="0"/>
    <s v="N"/>
    <n v="1223000608"/>
    <d v="2023-07-13T00:00:00"/>
    <m/>
    <d v="2023-06-16T00:00:00"/>
    <s v="00:00"/>
    <s v="23:59"/>
    <d v="2023-06-16T00:00:00"/>
    <s v="16:00"/>
    <s v="16:00"/>
    <n v="13.6"/>
    <s v="ce"/>
    <n v="14262"/>
    <n v="13.6"/>
    <n v="27"/>
    <s v="Kuehne+Nagel Tiel 3 Standpl"/>
    <s v="De Diepert 5"/>
    <s v="Tiel"/>
    <s v="4004 MA"/>
    <s v="NL"/>
    <x v="46"/>
    <s v="FLORIJNSTRAAT  4C"/>
    <x v="23"/>
    <s v="4903 RM"/>
    <s v="NL"/>
    <s v="2480029552"/>
    <s v="0118580_004"/>
    <s v="31V"/>
    <s v="NL001131849B01"/>
    <n v="2"/>
    <n v="0"/>
    <n v="174.9"/>
    <s v="N"/>
    <s v="Peter Appel Transport B.V."/>
    <n v="36622"/>
    <d v="2023-06-16T00:00:00"/>
    <s v="14:26:00"/>
    <n v="0"/>
    <x v="4"/>
    <x v="23"/>
    <n v="6"/>
    <x v="34"/>
    <n v="1"/>
    <n v="13.6"/>
    <x v="5"/>
    <n v="174.9"/>
    <n v="0"/>
    <n v="174.9"/>
  </r>
  <r>
    <s v="COLGATE 3800 DEB."/>
    <s v="Colgate-Palmolive Nederland BV"/>
    <s v="101t"/>
    <n v="101090991218"/>
    <n v="101030169595"/>
    <n v="930"/>
    <s v="Inv Booked"/>
    <s v="2480030713"/>
    <s v="Verkoop"/>
    <n v="170"/>
    <s v="Transport drops zone"/>
    <s v="9 - verwerkt"/>
    <n v="0"/>
    <m/>
    <d v="2023-06-17T00:00:00"/>
    <s v="DROP"/>
    <s v="0001010909912180118820_002"/>
    <m/>
    <m/>
    <m/>
    <s v="EUR"/>
    <n v="136.51"/>
    <s v="EUR"/>
    <n v="136.51"/>
    <s v="EUR"/>
    <n v="136.51"/>
    <n v="136.51"/>
    <n v="0"/>
    <s v="N"/>
    <n v="1223000608"/>
    <d v="2023-07-13T00:00:00"/>
    <m/>
    <d v="2023-06-17T00:00:00"/>
    <s v="00:00"/>
    <s v="23:59"/>
    <d v="2023-06-17T00:00:00"/>
    <s v="07:00"/>
    <s v="07:00"/>
    <n v="19.2"/>
    <s v="ce"/>
    <n v="14007"/>
    <n v="19.2"/>
    <n v="27"/>
    <s v="Kuehne+Nagel Tiel 3 Standpl"/>
    <s v="De Diepert 5"/>
    <s v="Tiel"/>
    <s v="4004 MA"/>
    <s v="NL"/>
    <x v="14"/>
    <s v="Rood 24"/>
    <x v="17"/>
    <s v="6666LT"/>
    <s v="NL"/>
    <s v="2480030713"/>
    <s v="0118820_002"/>
    <s v="31V"/>
    <s v="NL001131849B01"/>
    <n v="2"/>
    <n v="0"/>
    <n v="136.51"/>
    <s v="N"/>
    <s v="Peter Appel Transport B.V."/>
    <n v="36622"/>
    <d v="2023-06-17T00:00:00"/>
    <s v="07:49:00"/>
    <n v="0"/>
    <x v="5"/>
    <x v="23"/>
    <n v="6"/>
    <x v="15"/>
    <n v="1"/>
    <n v="24.8"/>
    <x v="5"/>
    <n v="176.32999999999998"/>
    <n v="0"/>
    <n v="176.32999999999998"/>
  </r>
  <r>
    <s v="COLGATE 3800 DEB."/>
    <s v="Colgate-Palmolive Nederland BV"/>
    <s v="101t"/>
    <n v="101090991221"/>
    <n v="101030169581"/>
    <n v="930"/>
    <s v="Inv Booked"/>
    <s v="2480030698"/>
    <s v="Verkoop"/>
    <n v="170"/>
    <s v="Transport drops zone"/>
    <s v="9 - verwerkt"/>
    <n v="0"/>
    <m/>
    <d v="2023-06-17T00:00:00"/>
    <s v="DROP"/>
    <s v="0001010909912210118821_002"/>
    <m/>
    <m/>
    <m/>
    <s v="EUR"/>
    <n v="25.89"/>
    <s v="EUR"/>
    <n v="25.89"/>
    <s v="EUR"/>
    <n v="25.89"/>
    <n v="25.89"/>
    <n v="0"/>
    <s v="Y"/>
    <n v="1223000608"/>
    <d v="2023-07-13T00:00:00"/>
    <m/>
    <d v="2023-06-17T00:00:00"/>
    <s v="00:00"/>
    <s v="23:59"/>
    <d v="2023-06-17T00:00:00"/>
    <s v="09:00"/>
    <s v="09:00"/>
    <n v="3.2"/>
    <s v="ce"/>
    <n v="1209"/>
    <n v="3.2"/>
    <n v="0"/>
    <s v="Kuehne+Nagel Tiel 3 Standpl"/>
    <s v="De Diepert 5"/>
    <s v="Tiel"/>
    <s v="4004 MA"/>
    <s v="NL"/>
    <x v="24"/>
    <s v="Ravenswade 14"/>
    <x v="26"/>
    <s v="3439 LD"/>
    <s v="NL"/>
    <s v="2480030698"/>
    <s v="0118821_002"/>
    <s v="31V"/>
    <s v="NL001131849B01"/>
    <n v="2"/>
    <n v="0"/>
    <n v="25.89"/>
    <s v="N"/>
    <s v="Peter Appel Transport B.V."/>
    <n v="36622"/>
    <d v="2023-06-17T00:00:00"/>
    <s v="08:58:00"/>
    <n v="0"/>
    <x v="5"/>
    <x v="23"/>
    <n v="6"/>
    <x v="22"/>
    <n v="1"/>
    <n v="26.4"/>
    <x v="7"/>
    <n v="213.58000000000004"/>
    <n v="0"/>
    <n v="213.58000000000004"/>
  </r>
  <r>
    <s v="COLGATE 3800 DEB."/>
    <s v="Colgate-Palmolive Nederland BV"/>
    <s v="101t"/>
    <n v="101090991221"/>
    <n v="101030169594"/>
    <n v="930"/>
    <s v="Inv Booked"/>
    <s v="2480030711"/>
    <s v="Verkoop"/>
    <n v="170"/>
    <s v="Transport drops zone"/>
    <s v="9 - verwerkt"/>
    <n v="0"/>
    <m/>
    <d v="2023-06-17T00:00:00"/>
    <s v="DROP"/>
    <s v="0001010909912210118821_002"/>
    <m/>
    <m/>
    <m/>
    <s v="EUR"/>
    <n v="155.33000000000001"/>
    <s v="EUR"/>
    <n v="155.33000000000001"/>
    <s v="EUR"/>
    <n v="155.33000000000001"/>
    <n v="155.33000000000001"/>
    <n v="0"/>
    <s v="Y"/>
    <n v="1223000608"/>
    <d v="2023-07-13T00:00:00"/>
    <m/>
    <d v="2023-06-17T00:00:00"/>
    <s v="00:00"/>
    <s v="23:59"/>
    <d v="2023-06-17T00:00:00"/>
    <s v="09:00"/>
    <s v="09:00"/>
    <n v="19"/>
    <s v="ce"/>
    <n v="10023"/>
    <n v="19.2"/>
    <n v="19"/>
    <s v="Kuehne+Nagel Tiel 3 Standpl"/>
    <s v="De Diepert 5"/>
    <s v="Tiel"/>
    <s v="4004 MA"/>
    <s v="NL"/>
    <x v="24"/>
    <s v="Ravenswade 14"/>
    <x v="26"/>
    <s v="3439 LD"/>
    <s v="NL"/>
    <s v="2480030711"/>
    <s v="0118821_002"/>
    <s v="31V"/>
    <s v="NL001131849B01"/>
    <n v="2"/>
    <n v="0"/>
    <n v="155.33000000000001"/>
    <s v="N"/>
    <s v="Peter Appel Transport B.V."/>
    <n v="36622"/>
    <d v="2023-06-17T00:00:00"/>
    <s v="08:58:00"/>
    <n v="0"/>
    <x v="5"/>
    <x v="23"/>
    <n v="6"/>
    <x v="22"/>
    <n v="0"/>
    <s v=""/>
    <x v="7"/>
    <s v=""/>
    <n v="0"/>
    <s v=""/>
  </r>
  <r>
    <s v="COLGATE 3800 DEB."/>
    <s v="Colgate-Palmolive Nederland BV"/>
    <s v="101t"/>
    <n v="101090991220"/>
    <n v="101030169598"/>
    <n v="930"/>
    <s v="Inv Booked"/>
    <s v="2480030723"/>
    <s v="Verkoop"/>
    <n v="170"/>
    <s v="Transport drops zone"/>
    <s v="9 - verwerkt"/>
    <n v="0"/>
    <m/>
    <d v="2023-06-17T00:00:00"/>
    <s v="DROP"/>
    <s v="0001010909912200118823_002"/>
    <m/>
    <m/>
    <m/>
    <s v="EUR"/>
    <n v="149.41"/>
    <s v="EUR"/>
    <n v="149.41"/>
    <s v="EUR"/>
    <n v="149.41"/>
    <n v="149.41"/>
    <n v="0"/>
    <s v="N"/>
    <n v="1223000608"/>
    <d v="2023-07-13T00:00:00"/>
    <m/>
    <d v="2023-06-17T00:00:00"/>
    <s v="00:00"/>
    <s v="23:59"/>
    <d v="2023-06-17T00:00:00"/>
    <s v="09:00"/>
    <s v="10:00"/>
    <n v="26"/>
    <s v="ce"/>
    <n v="11939"/>
    <n v="26.4"/>
    <n v="24"/>
    <s v="Kuehne+Nagel Tiel 3 Standpl"/>
    <s v="De Diepert 5"/>
    <s v="Tiel"/>
    <s v="4004 MA"/>
    <s v="NL"/>
    <x v="2"/>
    <s v="Randweg 2"/>
    <x v="6"/>
    <s v="4191 NN"/>
    <s v="NL"/>
    <s v="2480030723"/>
    <s v="0118823_002"/>
    <s v="31V"/>
    <s v="NL001131849B01"/>
    <n v="2"/>
    <n v="0"/>
    <n v="149.41"/>
    <s v="N"/>
    <s v="Peter Appel Transport B.V."/>
    <n v="36622"/>
    <d v="2023-06-17T00:00:00"/>
    <s v="09:57:00"/>
    <n v="0"/>
    <x v="5"/>
    <x v="23"/>
    <n v="6"/>
    <x v="6"/>
    <n v="1"/>
    <n v="26.4"/>
    <x v="2"/>
    <n v="149.41"/>
    <n v="0"/>
    <n v="149.41"/>
  </r>
  <r>
    <s v="COLGATE 3800 DEB."/>
    <s v="Colgate-Palmolive Nederland BV"/>
    <s v="101t"/>
    <n v="101090991658"/>
    <n v="101030169601"/>
    <n v="930"/>
    <s v="Inv Booked"/>
    <s v="2480030722"/>
    <s v="Verkoop"/>
    <n v="170"/>
    <s v="Transport drops zone"/>
    <s v="9 - verwerkt"/>
    <n v="0"/>
    <m/>
    <d v="2023-06-17T00:00:00"/>
    <s v="DROP"/>
    <s v="0001010909916580119120_002"/>
    <m/>
    <m/>
    <m/>
    <s v="EUR"/>
    <n v="149.41"/>
    <s v="EUR"/>
    <n v="149.41"/>
    <s v="EUR"/>
    <n v="149.41"/>
    <n v="149.41"/>
    <n v="0"/>
    <s v="N"/>
    <n v="1223000608"/>
    <d v="2023-07-13T00:00:00"/>
    <m/>
    <d v="2023-06-17T00:00:00"/>
    <s v="00:00"/>
    <s v="23:59"/>
    <d v="2023-06-17T00:00:00"/>
    <s v="06:00"/>
    <s v="07:00"/>
    <n v="26"/>
    <s v="ce"/>
    <n v="10129"/>
    <n v="26.4"/>
    <n v="22"/>
    <s v="Kuehne+Nagel Tiel 3 Standpl"/>
    <s v="De Diepert 5"/>
    <s v="Tiel"/>
    <s v="4004 MA"/>
    <s v="NL"/>
    <x v="2"/>
    <s v="Randweg 2"/>
    <x v="6"/>
    <s v="4191 NN"/>
    <s v="NL"/>
    <s v="2480030722"/>
    <s v="0119120_002"/>
    <s v="31V"/>
    <s v="NL001131849B01"/>
    <n v="2"/>
    <n v="0"/>
    <n v="149.41"/>
    <s v="N"/>
    <s v="Peter Appel Transport B.V."/>
    <n v="36622"/>
    <d v="2023-06-17T00:00:00"/>
    <s v="06:41:00"/>
    <n v="0"/>
    <x v="5"/>
    <x v="23"/>
    <n v="6"/>
    <x v="6"/>
    <n v="1"/>
    <n v="26.4"/>
    <x v="2"/>
    <n v="149.41"/>
    <n v="0"/>
    <n v="149.41"/>
  </r>
  <r>
    <s v="COLGATE 3800 DEB."/>
    <s v="Colgate-Palmolive Nederland BV"/>
    <s v="101t"/>
    <n v="101090991218"/>
    <n v="101030169604"/>
    <n v="930"/>
    <s v="Inv Booked"/>
    <s v="2480030720"/>
    <s v="Verkoop"/>
    <n v="170"/>
    <s v="Transport drops zone"/>
    <s v="9 - verwerkt"/>
    <n v="0"/>
    <m/>
    <d v="2023-06-17T00:00:00"/>
    <s v="DROP"/>
    <s v="0001010909912180118820_002"/>
    <m/>
    <m/>
    <m/>
    <s v="EUR"/>
    <n v="34.130000000000003"/>
    <s v="EUR"/>
    <n v="34.130000000000003"/>
    <s v="EUR"/>
    <n v="34.130000000000003"/>
    <n v="34.130000000000003"/>
    <n v="0"/>
    <s v="N"/>
    <n v="1223000608"/>
    <d v="2023-07-13T00:00:00"/>
    <m/>
    <d v="2023-06-17T00:00:00"/>
    <s v="00:00"/>
    <s v="23:59"/>
    <d v="2023-06-17T00:00:00"/>
    <s v="07:00"/>
    <s v="07:00"/>
    <n v="4.8"/>
    <s v="ce"/>
    <n v="3180"/>
    <n v="4.8"/>
    <n v="6"/>
    <s v="Kuehne+Nagel Tiel 3 Standpl"/>
    <s v="De Diepert 5"/>
    <s v="Tiel"/>
    <s v="4004 MA"/>
    <s v="NL"/>
    <x v="14"/>
    <s v="Rood 24"/>
    <x v="17"/>
    <s v="6666LT"/>
    <s v="NL"/>
    <s v="2480030720"/>
    <s v="0118820_002"/>
    <s v="31V"/>
    <s v="NL001131849B01"/>
    <n v="2"/>
    <n v="0"/>
    <n v="34.130000000000003"/>
    <s v="N"/>
    <s v="Peter Appel Transport B.V."/>
    <n v="36622"/>
    <d v="2023-06-17T00:00:00"/>
    <s v="07:49:00"/>
    <n v="0"/>
    <x v="5"/>
    <x v="23"/>
    <n v="6"/>
    <x v="15"/>
    <n v="0"/>
    <s v=""/>
    <x v="5"/>
    <s v=""/>
    <n v="0"/>
    <s v=""/>
  </r>
  <r>
    <s v="COLGATE 3800 DEB."/>
    <s v="Colgate-Palmolive Nederland BV"/>
    <s v="101t"/>
    <n v="101090991221"/>
    <n v="101030169592"/>
    <n v="930"/>
    <s v="Inv Booked"/>
    <s v="2480030709"/>
    <s v="Verkoop"/>
    <n v="170"/>
    <s v="Transport drops zone"/>
    <s v="9 - verwerkt"/>
    <n v="0"/>
    <m/>
    <d v="2023-06-17T00:00:00"/>
    <s v="DROP"/>
    <s v="0001010909912210118821_002"/>
    <m/>
    <m/>
    <m/>
    <s v="EUR"/>
    <n v="32.36"/>
    <s v="EUR"/>
    <n v="32.36"/>
    <s v="EUR"/>
    <n v="32.36"/>
    <n v="32.36"/>
    <n v="0"/>
    <s v="Y"/>
    <n v="1223000608"/>
    <d v="2023-07-13T00:00:00"/>
    <m/>
    <d v="2023-06-17T00:00:00"/>
    <s v="00:00"/>
    <s v="23:59"/>
    <d v="2023-06-17T00:00:00"/>
    <s v="09:00"/>
    <s v="09:00"/>
    <n v="4"/>
    <s v="ce"/>
    <n v="2186"/>
    <n v="4"/>
    <n v="3"/>
    <s v="Kuehne+Nagel Tiel 3 Standpl"/>
    <s v="De Diepert 5"/>
    <s v="Tiel"/>
    <s v="4004 MA"/>
    <s v="NL"/>
    <x v="24"/>
    <s v="Ravenswade 14"/>
    <x v="26"/>
    <s v="3439 LD"/>
    <s v="NL"/>
    <s v="2480030709"/>
    <s v="0118821_002"/>
    <s v="31V"/>
    <s v="NL001131849B01"/>
    <n v="2"/>
    <n v="0"/>
    <n v="32.36"/>
    <s v="N"/>
    <s v="Peter Appel Transport B.V."/>
    <n v="36622"/>
    <d v="2023-06-17T00:00:00"/>
    <s v="08:58:00"/>
    <n v="0"/>
    <x v="5"/>
    <x v="23"/>
    <n v="6"/>
    <x v="22"/>
    <n v="0"/>
    <s v=""/>
    <x v="7"/>
    <s v=""/>
    <n v="0"/>
    <s v=""/>
  </r>
  <r>
    <s v="COLGATE 3800 DEB."/>
    <s v="Colgate-Palmolive Nederland BV"/>
    <s v="101t"/>
    <n v="101090991218"/>
    <n v="101030169591"/>
    <n v="930"/>
    <s v="Inv Booked"/>
    <s v="2480030707"/>
    <s v="Verkoop"/>
    <n v="170"/>
    <s v="Transport drops zone"/>
    <s v="9 - verwerkt"/>
    <n v="0"/>
    <m/>
    <d v="2023-06-17T00:00:00"/>
    <s v="DROP"/>
    <s v="0001010909912180118820_002"/>
    <m/>
    <m/>
    <m/>
    <s v="EUR"/>
    <n v="5.69"/>
    <s v="EUR"/>
    <n v="5.69"/>
    <s v="EUR"/>
    <n v="5.69"/>
    <n v="5.69"/>
    <n v="0"/>
    <s v="N"/>
    <n v="1223000608"/>
    <d v="2023-07-13T00:00:00"/>
    <m/>
    <d v="2023-06-17T00:00:00"/>
    <s v="00:00"/>
    <s v="23:59"/>
    <d v="2023-06-17T00:00:00"/>
    <s v="07:00"/>
    <s v="07:00"/>
    <n v="0.8"/>
    <s v="ce"/>
    <n v="26"/>
    <n v="0.8"/>
    <n v="0"/>
    <s v="Kuehne+Nagel Tiel 3 Standpl"/>
    <s v="De Diepert 5"/>
    <s v="Tiel"/>
    <s v="4004 MA"/>
    <s v="NL"/>
    <x v="14"/>
    <s v="Rood 24"/>
    <x v="17"/>
    <s v="6666LT"/>
    <s v="NL"/>
    <s v="2480030707"/>
    <s v="0118820_002"/>
    <s v="31V"/>
    <s v="NL001131849B01"/>
    <n v="2"/>
    <n v="0"/>
    <n v="5.69"/>
    <s v="N"/>
    <s v="Peter Appel Transport B.V."/>
    <n v="36622"/>
    <d v="2023-06-17T00:00:00"/>
    <s v="07:49:00"/>
    <n v="0"/>
    <x v="5"/>
    <x v="23"/>
    <n v="6"/>
    <x v="15"/>
    <n v="0"/>
    <s v=""/>
    <x v="5"/>
    <s v=""/>
    <n v="0"/>
    <s v=""/>
  </r>
  <r>
    <s v="COLGATE 3800 DEB."/>
    <s v="Colgate-Palmolive Nederland BV"/>
    <s v="101t"/>
    <n v="0"/>
    <n v="101030169573"/>
    <n v="980"/>
    <s v="Cancel No In"/>
    <s v="2480030695 REFUSED"/>
    <s v="Verkoop"/>
    <n v="170"/>
    <s v="Transport drops zone"/>
    <s v="0 - ingevoerd"/>
    <n v="0"/>
    <m/>
    <d v="2023-06-19T00:00:00"/>
    <m/>
    <m/>
    <n v="61.56"/>
    <n v="2.4"/>
    <m/>
    <s v="EUR"/>
    <n v="61.56"/>
    <s v="EUR"/>
    <n v="0"/>
    <s v="EUR"/>
    <n v="61.56"/>
    <n v="0"/>
    <n v="-61.56"/>
    <s v="N"/>
    <m/>
    <m/>
    <m/>
    <d v="2023-06-19T00:00:00"/>
    <s v="00:00"/>
    <s v="23:59"/>
    <d v="2023-06-19T00:00:00"/>
    <s v="06:00"/>
    <s v="14:30"/>
    <n v="2.4"/>
    <s v="ce"/>
    <n v="965"/>
    <n v="2.4"/>
    <n v="0"/>
    <s v="Kuehne+Nagel Tiel 3 Standpl"/>
    <s v="De Diepert 5"/>
    <s v="Tiel"/>
    <s v="4004 MA"/>
    <s v="NL"/>
    <x v="33"/>
    <s v="Tussenriemer 40"/>
    <x v="35"/>
    <s v="4704SR"/>
    <s v="NL"/>
    <s v="2480030695 REFUSED"/>
    <s v="0118831_002"/>
    <m/>
    <s v="NL001131849B01"/>
    <n v="2"/>
    <n v="0"/>
    <n v="0"/>
    <s v="N"/>
    <m/>
    <n v="36622"/>
    <d v="2023-06-19T00:00:00"/>
    <s v="14:30:00"/>
    <n v="0"/>
    <x v="0"/>
    <x v="24"/>
    <n v="6"/>
    <x v="29"/>
    <n v="1"/>
    <n v="2.4"/>
    <x v="8"/>
    <n v="61.56"/>
    <n v="0"/>
    <n v="61.56"/>
  </r>
  <r>
    <s v="COLGATE 3800 DEB."/>
    <s v="Colgate-Palmolive Nederland BV"/>
    <s v="101t"/>
    <n v="101090991642"/>
    <n v="101030169587"/>
    <n v="930"/>
    <s v="Inv Booked"/>
    <s v="2480030706"/>
    <s v="Verkoop"/>
    <n v="170"/>
    <s v="Transport drops zone"/>
    <s v="9 - verwerkt"/>
    <n v="0"/>
    <m/>
    <d v="2023-06-19T00:00:00"/>
    <s v="DROP"/>
    <s v="0001010909916420119104_002"/>
    <m/>
    <m/>
    <m/>
    <s v="EUR"/>
    <n v="15.98"/>
    <s v="EUR"/>
    <n v="15.98"/>
    <s v="EUR"/>
    <n v="15.98"/>
    <n v="15.98"/>
    <n v="0"/>
    <s v="N"/>
    <n v="1223000608"/>
    <d v="2023-07-13T00:00:00"/>
    <m/>
    <d v="2023-06-19T00:00:00"/>
    <s v="00:00"/>
    <s v="23:59"/>
    <d v="2023-06-19T00:00:00"/>
    <s v="07:00"/>
    <s v="15:00"/>
    <n v="0.8"/>
    <s v="ce"/>
    <n v="260"/>
    <n v="0.8"/>
    <n v="0"/>
    <s v="Kuehne+Nagel Tiel 3 Standpl"/>
    <s v="De Diepert 5"/>
    <s v="Tiel"/>
    <s v="4004 MA"/>
    <s v="NL"/>
    <x v="3"/>
    <s v="FACETLAAN 6"/>
    <x v="4"/>
    <s v="2665 NR"/>
    <s v="NL"/>
    <s v="2480030706"/>
    <s v="0119104_002"/>
    <s v="31V"/>
    <s v="NL001131849B01"/>
    <n v="2"/>
    <n v="0"/>
    <n v="15.98"/>
    <s v="N"/>
    <s v="Peter Appel Transport B.V."/>
    <n v="36622"/>
    <d v="2023-06-19T00:00:00"/>
    <s v="08:08:00"/>
    <n v="0"/>
    <x v="0"/>
    <x v="24"/>
    <n v="6"/>
    <x v="4"/>
    <n v="1"/>
    <n v="4"/>
    <x v="3"/>
    <n v="79.88"/>
    <n v="0"/>
    <n v="79.88"/>
  </r>
  <r>
    <s v="COLGATE 3800 DEB."/>
    <s v="Colgate-Palmolive Nederland BV"/>
    <s v="101t"/>
    <n v="101090991642"/>
    <n v="101030169599"/>
    <n v="930"/>
    <s v="Inv Booked"/>
    <s v="2480030717"/>
    <s v="Verkoop"/>
    <n v="170"/>
    <s v="Transport drops zone"/>
    <s v="9 - verwerkt"/>
    <n v="0"/>
    <m/>
    <d v="2023-06-19T00:00:00"/>
    <s v="DROP"/>
    <s v="0001010909916420119104_004"/>
    <m/>
    <m/>
    <m/>
    <s v="EUR"/>
    <n v="106.82"/>
    <s v="EUR"/>
    <n v="106.82"/>
    <s v="EUR"/>
    <n v="106.82"/>
    <n v="106.82"/>
    <n v="0"/>
    <s v="N"/>
    <n v="1223000608"/>
    <d v="2023-07-13T00:00:00"/>
    <m/>
    <d v="2023-06-19T00:00:00"/>
    <s v="00:00"/>
    <s v="23:59"/>
    <d v="2023-06-19T00:00:00"/>
    <s v="06:00"/>
    <s v="17:00"/>
    <n v="6.4"/>
    <s v="ce"/>
    <n v="6078"/>
    <n v="6.4"/>
    <n v="11"/>
    <s v="Kuehne+Nagel Tiel 3 Standpl"/>
    <s v="De Diepert 5"/>
    <s v="Tiel"/>
    <s v="4004 MA"/>
    <s v="NL"/>
    <x v="2"/>
    <s v="Laan van Ruyven 1"/>
    <x v="11"/>
    <s v="2645EE"/>
    <s v="NL"/>
    <s v="2480030717"/>
    <s v="0119104_004"/>
    <s v="31V"/>
    <s v="NL001131849B01"/>
    <n v="2"/>
    <n v="0"/>
    <n v="106.82"/>
    <s v="N"/>
    <s v="Peter Appel Transport B.V."/>
    <n v="36622"/>
    <d v="2023-06-19T00:00:00"/>
    <s v="11:04:00"/>
    <n v="0"/>
    <x v="0"/>
    <x v="24"/>
    <n v="6"/>
    <x v="4"/>
    <n v="1"/>
    <n v="6.4"/>
    <x v="2"/>
    <n v="106.82"/>
    <n v="0"/>
    <n v="106.82"/>
  </r>
  <r>
    <s v="COLGATE 3800 DEB."/>
    <s v="Colgate-Palmolive Nederland BV"/>
    <s v="101t"/>
    <n v="101090991813"/>
    <n v="101030169731"/>
    <n v="930"/>
    <s v="Inv Booked"/>
    <s v="2480030693"/>
    <s v="Verkoop"/>
    <n v="170"/>
    <s v="Transport drops zone"/>
    <s v="9 - verwerkt"/>
    <n v="0"/>
    <m/>
    <d v="2023-06-19T00:00:00"/>
    <s v="DROP"/>
    <s v="0001010909918130119277_002"/>
    <m/>
    <m/>
    <m/>
    <s v="EUR"/>
    <n v="148.61000000000001"/>
    <s v="EUR"/>
    <n v="148.61000000000001"/>
    <s v="EUR"/>
    <n v="148.61000000000001"/>
    <n v="148.61000000000001"/>
    <n v="0"/>
    <s v="N"/>
    <n v="1223000608"/>
    <d v="2023-07-13T00:00:00"/>
    <m/>
    <d v="2023-06-19T00:00:00"/>
    <s v="00:00"/>
    <s v="23:59"/>
    <d v="2023-06-19T00:00:00"/>
    <s v="08:00"/>
    <s v="17:00"/>
    <n v="9.6"/>
    <s v="ce"/>
    <n v="8398"/>
    <n v="9.6"/>
    <n v="17"/>
    <s v="Kuehne+Nagel Tiel 3 Standpl"/>
    <s v="De Diepert 5"/>
    <s v="Tiel"/>
    <s v="4004 MA"/>
    <s v="NL"/>
    <x v="105"/>
    <s v="Steenen Hoofd 50"/>
    <x v="53"/>
    <s v="4825 AK"/>
    <s v="NL"/>
    <s v="2480030693"/>
    <s v="0119277_002"/>
    <s v="31V"/>
    <s v="NL001131849B01"/>
    <n v="2"/>
    <n v="0"/>
    <n v="148.61000000000001"/>
    <s v="N"/>
    <s v="Peter Appel Transport B.V."/>
    <n v="36622"/>
    <d v="2023-06-19T00:00:00"/>
    <s v="11:02:00"/>
    <n v="0"/>
    <x v="0"/>
    <x v="24"/>
    <n v="6"/>
    <x v="24"/>
    <n v="1"/>
    <n v="9.6"/>
    <x v="0"/>
    <n v="148.61000000000001"/>
    <n v="0"/>
    <n v="148.61000000000001"/>
  </r>
  <r>
    <s v="COLGATE 3800 DEB."/>
    <s v="Colgate-Palmolive Nederland BV"/>
    <s v="101t"/>
    <n v="101090991222"/>
    <n v="101030169571"/>
    <n v="930"/>
    <s v="Inv Booked"/>
    <s v="2480030694"/>
    <s v="Verkoop"/>
    <n v="170"/>
    <s v="Transport drops zone"/>
    <s v="9 - verwerkt"/>
    <n v="0"/>
    <m/>
    <d v="2023-06-19T00:00:00"/>
    <s v="DROP"/>
    <s v="0001010909912220118824_003"/>
    <m/>
    <m/>
    <m/>
    <s v="EUR"/>
    <n v="67.989999999999995"/>
    <s v="EUR"/>
    <n v="67.989999999999995"/>
    <s v="EUR"/>
    <n v="67.989999999999995"/>
    <n v="67.989999999999995"/>
    <n v="0"/>
    <s v="N"/>
    <n v="1223000608"/>
    <d v="2023-07-13T00:00:00"/>
    <m/>
    <d v="2023-06-19T00:00:00"/>
    <s v="00:00"/>
    <s v="23:59"/>
    <d v="2023-06-19T00:00:00"/>
    <s v="06:00"/>
    <s v="14:30"/>
    <n v="2.4"/>
    <s v="ce"/>
    <n v="965"/>
    <n v="2.4"/>
    <n v="0"/>
    <s v="Kuehne+Nagel Tiel 3 Standpl"/>
    <s v="De Diepert 5"/>
    <s v="Tiel"/>
    <s v="4004 MA"/>
    <s v="NL"/>
    <x v="36"/>
    <s v="Ada Byronweg 19"/>
    <x v="38"/>
    <s v="6045GM"/>
    <s v="NL"/>
    <s v="2480030694"/>
    <s v="0118824_003"/>
    <s v="31V"/>
    <s v="NL001131849B01"/>
    <n v="2"/>
    <n v="0"/>
    <n v="67.989999999999995"/>
    <s v="N"/>
    <s v="Peter Appel Transport B.V."/>
    <n v="36622"/>
    <d v="2023-06-19T00:00:00"/>
    <s v="10:07:00"/>
    <n v="0"/>
    <x v="0"/>
    <x v="24"/>
    <n v="6"/>
    <x v="23"/>
    <n v="1"/>
    <n v="2.4"/>
    <x v="8"/>
    <n v="67.989999999999995"/>
    <n v="0"/>
    <n v="67.989999999999995"/>
  </r>
  <r>
    <s v="COLGATE 3800 DEB."/>
    <s v="Colgate-Palmolive Nederland BV"/>
    <s v="101t"/>
    <n v="101090991230"/>
    <n v="101030169572"/>
    <n v="930"/>
    <s v="Inv Booked"/>
    <s v="2480030699"/>
    <s v="Verkoop"/>
    <n v="170"/>
    <s v="Transport drops zone"/>
    <s v="9 - verwerkt"/>
    <n v="0"/>
    <m/>
    <d v="2023-06-19T00:00:00"/>
    <s v="DROP"/>
    <s v="0001010909912300118831_003"/>
    <m/>
    <m/>
    <m/>
    <s v="EUR"/>
    <n v="98.96"/>
    <s v="EUR"/>
    <n v="98.96"/>
    <s v="EUR"/>
    <n v="98.96"/>
    <n v="98.96"/>
    <n v="0"/>
    <s v="N"/>
    <n v="1223000608"/>
    <d v="2023-07-13T00:00:00"/>
    <m/>
    <d v="2023-06-19T00:00:00"/>
    <s v="00:00"/>
    <s v="23:59"/>
    <d v="2023-06-19T00:00:00"/>
    <s v="06:00"/>
    <s v="13:00"/>
    <n v="8"/>
    <s v="ce"/>
    <n v="7617"/>
    <n v="8"/>
    <n v="8"/>
    <s v="Kuehne+Nagel Tiel 3 Standpl"/>
    <s v="De Diepert 5"/>
    <s v="Tiel"/>
    <s v="4004 MA"/>
    <s v="NL"/>
    <x v="17"/>
    <s v="Doornhoek 4050"/>
    <x v="20"/>
    <s v="5465TD"/>
    <s v="NL"/>
    <s v="2480030699"/>
    <s v="0118831_003"/>
    <s v="31V"/>
    <s v="NL001131849B01"/>
    <n v="2"/>
    <n v="0"/>
    <n v="98.96"/>
    <s v="N"/>
    <s v="Peter Appel Transport B.V."/>
    <n v="36622"/>
    <d v="2023-06-19T00:00:00"/>
    <s v="10:08:00"/>
    <n v="0"/>
    <x v="0"/>
    <x v="24"/>
    <n v="6"/>
    <x v="18"/>
    <n v="1"/>
    <n v="8"/>
    <x v="3"/>
    <n v="98.96"/>
    <n v="0"/>
    <n v="98.96"/>
  </r>
  <r>
    <s v="COLGATE 3800 DEB."/>
    <s v="Colgate-Palmolive Nederland BV"/>
    <s v="101t"/>
    <n v="101090991645"/>
    <n v="101030169577"/>
    <n v="930"/>
    <s v="Inv Booked"/>
    <s v="2480030702"/>
    <s v="Verkoop"/>
    <n v="170"/>
    <s v="Transport drops zone"/>
    <s v="9 - verwerkt"/>
    <n v="0"/>
    <m/>
    <d v="2023-06-19T00:00:00"/>
    <s v="DROP"/>
    <s v="0001010909916450119105_002"/>
    <m/>
    <m/>
    <m/>
    <s v="EUR"/>
    <n v="240.05"/>
    <s v="EUR"/>
    <n v="240.05"/>
    <s v="EUR"/>
    <n v="240.05"/>
    <n v="240.05"/>
    <n v="0"/>
    <s v="N"/>
    <n v="1223000608"/>
    <d v="2023-07-13T00:00:00"/>
    <m/>
    <d v="2023-06-19T00:00:00"/>
    <s v="00:00"/>
    <s v="23:59"/>
    <d v="2023-06-19T00:00:00"/>
    <s v="08:00"/>
    <s v="08:00"/>
    <n v="14.4"/>
    <s v="ce"/>
    <n v="10952"/>
    <n v="14.4"/>
    <n v="23"/>
    <s v="Kuehne+Nagel Tiel 3 Standpl"/>
    <s v="De Diepert 5"/>
    <s v="Tiel"/>
    <s v="4004 MA"/>
    <s v="NL"/>
    <x v="1"/>
    <s v="Fahrenheitweg 1"/>
    <x v="1"/>
    <s v="6101WR"/>
    <s v="NL"/>
    <s v="2480030702"/>
    <s v="0119105_002"/>
    <s v="31V"/>
    <s v="NL001131849B01"/>
    <n v="2"/>
    <n v="0"/>
    <n v="240.05"/>
    <s v="N"/>
    <s v="Peter Appel Transport B.V."/>
    <n v="36622"/>
    <d v="2023-06-19T00:00:00"/>
    <s v="10:06:00"/>
    <n v="66"/>
    <x v="0"/>
    <x v="24"/>
    <n v="6"/>
    <x v="1"/>
    <n v="1"/>
    <n v="14.4"/>
    <x v="1"/>
    <n v="240.05"/>
    <n v="0"/>
    <n v="240.05"/>
  </r>
  <r>
    <s v="COLGATE 3800 DEB."/>
    <s v="Colgate-Palmolive Nederland BV"/>
    <s v="101t"/>
    <n v="101090991646"/>
    <n v="101030169589"/>
    <n v="930"/>
    <s v="Inv Booked"/>
    <s v="2480030715"/>
    <s v="Verkoop"/>
    <n v="170"/>
    <s v="Transport drops zone"/>
    <s v="9 - verwerkt"/>
    <n v="0"/>
    <m/>
    <d v="2023-06-19T00:00:00"/>
    <s v="DROP"/>
    <s v="0001010909916460119109_003"/>
    <m/>
    <m/>
    <m/>
    <s v="EUR"/>
    <n v="113.6"/>
    <s v="EUR"/>
    <n v="113.6"/>
    <s v="EUR"/>
    <n v="113.6"/>
    <n v="113.6"/>
    <n v="0"/>
    <s v="N"/>
    <n v="1223000608"/>
    <d v="2023-07-13T00:00:00"/>
    <m/>
    <d v="2023-06-19T00:00:00"/>
    <s v="00:00"/>
    <s v="23:59"/>
    <d v="2023-06-19T00:00:00"/>
    <s v="10:00"/>
    <s v="12:00"/>
    <n v="6.4"/>
    <s v="ce"/>
    <n v="6078"/>
    <n v="6.4"/>
    <n v="11"/>
    <s v="Kuehne+Nagel Tiel 3 Standpl"/>
    <s v="De Diepert 5"/>
    <s v="Tiel"/>
    <s v="4004 MA"/>
    <s v="NL"/>
    <x v="13"/>
    <s v="GALVANIWEG 1"/>
    <x v="16"/>
    <s v="8013 RG"/>
    <s v="NL"/>
    <s v="2480030715"/>
    <s v="0119109_003"/>
    <s v="31V"/>
    <s v="NL001131849B01"/>
    <n v="2"/>
    <n v="0"/>
    <n v="113.6"/>
    <s v="N"/>
    <s v="Peter Appel Transport B.V."/>
    <n v="36622"/>
    <d v="2023-06-19T00:00:00"/>
    <s v="12:42:00"/>
    <n v="0"/>
    <x v="0"/>
    <x v="24"/>
    <n v="6"/>
    <x v="14"/>
    <n v="1"/>
    <n v="6.4"/>
    <x v="2"/>
    <n v="113.6"/>
    <n v="0"/>
    <n v="113.6"/>
  </r>
  <r>
    <s v="COLGATE 3800 DEB."/>
    <s v="Colgate-Palmolive Nederland BV"/>
    <s v="101t"/>
    <n v="101090991649"/>
    <n v="101030169596"/>
    <n v="930"/>
    <s v="Inv Booked"/>
    <s v="2480030721"/>
    <s v="Verkoop"/>
    <n v="170"/>
    <s v="Transport drops zone"/>
    <s v="9 - verwerkt"/>
    <n v="0"/>
    <m/>
    <d v="2023-06-19T00:00:00"/>
    <s v="DROP"/>
    <s v="0001010909916490119110_002"/>
    <m/>
    <m/>
    <m/>
    <s v="EUR"/>
    <n v="81.650000000000006"/>
    <s v="EUR"/>
    <n v="81.650000000000006"/>
    <s v="EUR"/>
    <n v="81.650000000000006"/>
    <n v="81.650000000000006"/>
    <n v="0"/>
    <s v="N"/>
    <n v="1223000608"/>
    <d v="2023-07-13T00:00:00"/>
    <m/>
    <d v="2023-06-19T00:00:00"/>
    <s v="00:00"/>
    <s v="23:59"/>
    <d v="2023-06-19T00:00:00"/>
    <s v="07:00"/>
    <s v="14:00"/>
    <n v="4.8"/>
    <s v="ce"/>
    <n v="3438"/>
    <n v="4.8"/>
    <n v="3"/>
    <s v="Kuehne+Nagel Tiel 3 Standpl"/>
    <s v="De Diepert 5"/>
    <s v="Tiel"/>
    <s v="4004 MA"/>
    <s v="NL"/>
    <x v="10"/>
    <s v="Slego 1a"/>
    <x v="13"/>
    <s v="1046BM"/>
    <s v="NL"/>
    <s v="2480030721"/>
    <s v="0119110_002"/>
    <s v="31V"/>
    <s v="NL001131849B01"/>
    <n v="2"/>
    <n v="0"/>
    <n v="81.650000000000006"/>
    <s v="N"/>
    <s v="Peter Appel Transport B.V."/>
    <n v="36622"/>
    <d v="2023-06-19T00:00:00"/>
    <s v="10:00:00"/>
    <n v="0"/>
    <x v="0"/>
    <x v="24"/>
    <n v="6"/>
    <x v="11"/>
    <n v="1"/>
    <n v="4.8"/>
    <x v="0"/>
    <n v="81.650000000000006"/>
    <n v="0"/>
    <n v="81.650000000000006"/>
  </r>
  <r>
    <s v="COLGATE 3800 DEB."/>
    <s v="Colgate-Palmolive Nederland BV"/>
    <s v="101t"/>
    <n v="101090991224"/>
    <n v="101030169597"/>
    <n v="930"/>
    <s v="Inv Booked"/>
    <s v="2480030719"/>
    <s v="Verkoop"/>
    <n v="170"/>
    <s v="Transport drops zone"/>
    <s v="9 - verwerkt"/>
    <n v="0"/>
    <m/>
    <d v="2023-06-19T00:00:00"/>
    <s v="DROP"/>
    <s v="0001010909912240118825_002"/>
    <m/>
    <m/>
    <m/>
    <s v="EUR"/>
    <n v="44.37"/>
    <s v="EUR"/>
    <n v="44.37"/>
    <s v="EUR"/>
    <n v="44.37"/>
    <n v="44.37"/>
    <n v="0"/>
    <s v="N"/>
    <n v="1223000608"/>
    <d v="2023-07-13T00:00:00"/>
    <m/>
    <d v="2023-06-19T00:00:00"/>
    <s v="00:00"/>
    <s v="23:59"/>
    <d v="2023-06-19T00:00:00"/>
    <s v="06:30"/>
    <s v="06:30"/>
    <n v="1.6"/>
    <s v="ce"/>
    <n v="590"/>
    <n v="1.6"/>
    <n v="0"/>
    <s v="Kuehne+Nagel Tiel 3 Standpl"/>
    <s v="De Diepert 5"/>
    <s v="Tiel"/>
    <s v="4004 MA"/>
    <s v="NL"/>
    <x v="41"/>
    <s v="Asteriastraat 9"/>
    <x v="3"/>
    <s v="5047 RM"/>
    <s v="NL"/>
    <s v="2480030719"/>
    <s v="0118825_002"/>
    <s v="31V"/>
    <s v="NL001131849B01"/>
    <n v="2"/>
    <n v="0"/>
    <n v="44.37"/>
    <s v="N"/>
    <s v="Peter Appel Transport B.V."/>
    <n v="36622"/>
    <d v="2023-06-19T00:00:00"/>
    <s v="06:22:00"/>
    <n v="0"/>
    <x v="0"/>
    <x v="24"/>
    <n v="6"/>
    <x v="3"/>
    <n v="1"/>
    <n v="1.6"/>
    <x v="0"/>
    <n v="44.37"/>
    <n v="0"/>
    <n v="44.37"/>
  </r>
  <r>
    <s v="COLGATE 3800 DEB."/>
    <s v="Colgate-Palmolive Nederland BV"/>
    <s v="101t"/>
    <n v="101090991223"/>
    <n v="101030169600"/>
    <n v="930"/>
    <s v="Inv Booked"/>
    <s v="2480030716"/>
    <s v="Verkoop"/>
    <n v="170"/>
    <s v="Transport drops zone"/>
    <s v="9 - verwerkt"/>
    <n v="0"/>
    <m/>
    <d v="2023-06-19T00:00:00"/>
    <s v="DROP"/>
    <s v="0001010909912230118826_002"/>
    <m/>
    <m/>
    <m/>
    <s v="EUR"/>
    <n v="132.32"/>
    <s v="EUR"/>
    <n v="132.32"/>
    <s v="EUR"/>
    <n v="132.32"/>
    <n v="132.32"/>
    <n v="0"/>
    <s v="N"/>
    <n v="1223000608"/>
    <d v="2023-07-13T00:00:00"/>
    <m/>
    <d v="2023-06-19T00:00:00"/>
    <s v="00:00"/>
    <s v="23:59"/>
    <d v="2023-06-19T00:00:00"/>
    <s v="06:00"/>
    <s v="17:00"/>
    <n v="8"/>
    <s v="ce"/>
    <n v="7708"/>
    <n v="8"/>
    <n v="14"/>
    <s v="Kuehne+Nagel Tiel 3 Standpl"/>
    <s v="De Diepert 5"/>
    <s v="Tiel"/>
    <s v="4004 MA"/>
    <s v="NL"/>
    <x v="7"/>
    <s v="HOOFDTOCHT 1"/>
    <x v="7"/>
    <s v="1507 CJ"/>
    <s v="NL"/>
    <s v="2480030716"/>
    <s v="0118826_002"/>
    <s v="31V"/>
    <s v="NL001131849B01"/>
    <n v="2"/>
    <n v="0"/>
    <n v="132.32"/>
    <s v="N"/>
    <s v="Peter Appel Transport B.V."/>
    <n v="36622"/>
    <d v="2023-06-19T00:00:00"/>
    <s v="11:41:00"/>
    <n v="0"/>
    <x v="0"/>
    <x v="24"/>
    <n v="6"/>
    <x v="7"/>
    <n v="1"/>
    <n v="8"/>
    <x v="2"/>
    <n v="132.32"/>
    <n v="0"/>
    <n v="132.32"/>
  </r>
  <r>
    <s v="COLGATE 3800 DEB."/>
    <s v="Colgate-Palmolive Nederland BV"/>
    <s v="101t"/>
    <n v="101090991225"/>
    <n v="101030169602"/>
    <n v="930"/>
    <s v="Inv Booked"/>
    <s v="2480030724"/>
    <s v="Verkoop"/>
    <n v="170"/>
    <s v="Transport drops zone"/>
    <s v="9 - verwerkt"/>
    <n v="0"/>
    <m/>
    <d v="2023-06-19T00:00:00"/>
    <s v="DROP"/>
    <s v="0001010909912250118827_002"/>
    <m/>
    <m/>
    <m/>
    <s v="EUR"/>
    <n v="68.8"/>
    <s v="EUR"/>
    <n v="68.8"/>
    <s v="EUR"/>
    <n v="68.8"/>
    <n v="68.8"/>
    <n v="0"/>
    <s v="N"/>
    <n v="1223000608"/>
    <d v="2023-07-13T00:00:00"/>
    <m/>
    <d v="2023-06-19T00:00:00"/>
    <s v="00:00"/>
    <s v="23:59"/>
    <d v="2023-06-19T00:00:00"/>
    <s v="11:00"/>
    <s v="11:00"/>
    <n v="4"/>
    <s v="ce"/>
    <n v="1484"/>
    <n v="4"/>
    <n v="0"/>
    <s v="Kuehne+Nagel Tiel 3 Standpl"/>
    <s v="De Diepert 5"/>
    <s v="Tiel"/>
    <s v="4004 MA"/>
    <s v="NL"/>
    <x v="6"/>
    <s v="Insulindeweg 1"/>
    <x v="9"/>
    <s v="1462MJ"/>
    <s v="NL"/>
    <s v="2480030724"/>
    <s v="0118827_002"/>
    <s v="31V"/>
    <s v="NL001131849B01"/>
    <n v="2"/>
    <n v="0"/>
    <n v="68.8"/>
    <s v="N"/>
    <s v="Peter Appel Transport B.V."/>
    <n v="36622"/>
    <d v="2023-06-19T00:00:00"/>
    <s v="10:50:00"/>
    <n v="0"/>
    <x v="0"/>
    <x v="24"/>
    <n v="6"/>
    <x v="8"/>
    <n v="1"/>
    <n v="7.2"/>
    <x v="3"/>
    <n v="123.84"/>
    <n v="0"/>
    <n v="123.84"/>
  </r>
  <r>
    <s v="COLGATE 3800 DEB."/>
    <s v="Colgate-Palmolive Nederland BV"/>
    <s v="101t"/>
    <n v="101090991225"/>
    <n v="101030169603"/>
    <n v="930"/>
    <s v="Inv Booked"/>
    <s v="2480030743 REFUSED"/>
    <s v="Verkoop"/>
    <n v="170"/>
    <s v="Transport drops zone"/>
    <s v="9 - verwerkt"/>
    <n v="0"/>
    <m/>
    <d v="2023-06-19T00:00:00"/>
    <s v="DROP"/>
    <s v="0001010909912250118827_003"/>
    <m/>
    <m/>
    <m/>
    <s v="EUR"/>
    <n v="226.13"/>
    <s v="EUR"/>
    <n v="226.13"/>
    <s v="EUR"/>
    <n v="226.13"/>
    <n v="226.13"/>
    <n v="0"/>
    <s v="N"/>
    <n v="1223000608"/>
    <d v="2023-07-13T00:00:00"/>
    <m/>
    <d v="2023-06-19T00:00:00"/>
    <s v="00:00"/>
    <s v="23:59"/>
    <d v="2023-06-19T00:00:00"/>
    <s v="12:00"/>
    <s v="13:00"/>
    <n v="16.8"/>
    <s v="ce"/>
    <n v="10402"/>
    <n v="16.8"/>
    <n v="12"/>
    <s v="Kuehne+Nagel Tiel 3 Standpl"/>
    <s v="De Diepert 5"/>
    <s v="Tiel"/>
    <s v="4004 MA"/>
    <s v="NL"/>
    <x v="16"/>
    <s v="Rijnland 4"/>
    <x v="19"/>
    <s v="1948RL"/>
    <s v="NL"/>
    <s v="2480030743 REFUSED"/>
    <s v="0118827_003"/>
    <s v="31V"/>
    <s v="NL001131849B01"/>
    <n v="2"/>
    <n v="0"/>
    <n v="226.13"/>
    <s v="N"/>
    <s v="Peter Appel Transport B.V."/>
    <n v="36622"/>
    <d v="2023-06-19T00:00:00"/>
    <s v="12:11:00"/>
    <n v="0"/>
    <x v="0"/>
    <x v="24"/>
    <n v="6"/>
    <x v="17"/>
    <n v="1"/>
    <n v="16.8"/>
    <x v="0"/>
    <n v="226.13"/>
    <n v="0"/>
    <n v="226.13"/>
  </r>
  <r>
    <s v="COLGATE 3800 DEB."/>
    <s v="Colgate-Palmolive Nederland BV"/>
    <s v="101t"/>
    <n v="101090991224"/>
    <n v="101030169605"/>
    <n v="930"/>
    <s v="Inv Booked"/>
    <s v="2480030718"/>
    <s v="Verkoop"/>
    <n v="170"/>
    <s v="Transport drops zone"/>
    <s v="9 - verwerkt"/>
    <n v="0"/>
    <m/>
    <d v="2023-06-19T00:00:00"/>
    <s v="DROP"/>
    <s v="0001010909912240118825_003"/>
    <m/>
    <m/>
    <m/>
    <s v="EUR"/>
    <n v="179.86"/>
    <s v="EUR"/>
    <n v="179.86"/>
    <s v="EUR"/>
    <n v="179.86"/>
    <n v="179.86"/>
    <n v="0"/>
    <s v="N"/>
    <n v="1223000608"/>
    <d v="2023-07-13T00:00:00"/>
    <m/>
    <d v="2023-06-19T00:00:00"/>
    <s v="00:00"/>
    <s v="23:59"/>
    <d v="2023-06-19T00:00:00"/>
    <s v="06:01"/>
    <s v="07:01"/>
    <n v="14.4"/>
    <s v="ce"/>
    <n v="14231"/>
    <n v="14.4"/>
    <n v="26"/>
    <s v="Kuehne+Nagel Tiel 3 Standpl"/>
    <s v="De Diepert 5"/>
    <s v="Tiel"/>
    <s v="4004 MA"/>
    <s v="NL"/>
    <x v="2"/>
    <s v="Pegasusweg 1"/>
    <x v="3"/>
    <s v="5015BZ"/>
    <s v="NL"/>
    <s v="2480030718"/>
    <s v="0118825_003"/>
    <s v="31V"/>
    <s v="NL001131849B01"/>
    <n v="2"/>
    <n v="0"/>
    <n v="179.86"/>
    <s v="N"/>
    <s v="Peter Appel Transport B.V."/>
    <n v="36622"/>
    <d v="2023-06-19T00:00:00"/>
    <s v="07:37:00"/>
    <n v="0"/>
    <x v="0"/>
    <x v="24"/>
    <n v="6"/>
    <x v="3"/>
    <n v="1"/>
    <n v="14.4"/>
    <x v="2"/>
    <n v="179.86"/>
    <n v="0"/>
    <n v="179.86"/>
  </r>
  <r>
    <s v="COLGATE 3800 DEB."/>
    <s v="Colgate-Palmolive Nederland BV"/>
    <s v="101t"/>
    <n v="101090991222"/>
    <n v="101030169606"/>
    <n v="930"/>
    <s v="Inv Booked"/>
    <s v="2480030704"/>
    <s v="Verkoop"/>
    <n v="170"/>
    <s v="Transport drops zone"/>
    <s v="9 - verwerkt"/>
    <n v="0"/>
    <m/>
    <d v="2023-06-19T00:00:00"/>
    <s v="DROP"/>
    <s v="0001010909912220118824_002"/>
    <m/>
    <m/>
    <m/>
    <s v="EUR"/>
    <n v="269.81"/>
    <s v="EUR"/>
    <n v="269.81"/>
    <s v="EUR"/>
    <n v="269.81"/>
    <n v="269.81"/>
    <n v="0"/>
    <s v="N"/>
    <n v="1223000608"/>
    <d v="2023-07-13T00:00:00"/>
    <m/>
    <d v="2023-06-19T00:00:00"/>
    <s v="00:00"/>
    <s v="23:59"/>
    <d v="2023-06-19T00:00:00"/>
    <s v="07:00"/>
    <s v="07:00"/>
    <n v="17.600000000000001"/>
    <s v="ce"/>
    <n v="12817"/>
    <n v="17.600000000000001"/>
    <n v="28"/>
    <s v="Kuehne+Nagel Tiel 3 Standpl"/>
    <s v="De Diepert 5"/>
    <s v="Tiel"/>
    <s v="4004 MA"/>
    <s v="NL"/>
    <x v="1"/>
    <s v="Fahrenheitweg 1"/>
    <x v="1"/>
    <s v="6101WR"/>
    <s v="NL"/>
    <s v="2480030704"/>
    <s v="0118824_002"/>
    <s v="31V"/>
    <s v="NL001131849B01"/>
    <n v="2"/>
    <n v="0"/>
    <n v="269.81"/>
    <s v="N"/>
    <s v="Peter Appel Transport B.V."/>
    <n v="36622"/>
    <d v="2023-06-19T00:00:00"/>
    <s v="08:48:00"/>
    <n v="48"/>
    <x v="0"/>
    <x v="24"/>
    <n v="6"/>
    <x v="1"/>
    <n v="1"/>
    <n v="17.600000000000001"/>
    <x v="1"/>
    <n v="269.81"/>
    <n v="0"/>
    <n v="269.81"/>
  </r>
  <r>
    <s v="COLGATE 3800 DEB."/>
    <s v="Colgate-Palmolive Nederland BV"/>
    <s v="101t"/>
    <n v="101090991226"/>
    <n v="101030169583"/>
    <n v="930"/>
    <s v="Inv Booked"/>
    <s v="2480030690"/>
    <s v="Verkoop"/>
    <n v="170"/>
    <s v="Transport drops zone"/>
    <s v="9 - verwerkt"/>
    <n v="0"/>
    <m/>
    <d v="2023-06-19T00:00:00"/>
    <s v="DROP"/>
    <s v="0001010909912260118828_004"/>
    <m/>
    <m/>
    <m/>
    <s v="EUR"/>
    <n v="33.36"/>
    <s v="EUR"/>
    <n v="33.36"/>
    <s v="EUR"/>
    <n v="33.36"/>
    <n v="33.36"/>
    <n v="0"/>
    <s v="N"/>
    <n v="1223000608"/>
    <d v="2023-07-13T00:00:00"/>
    <m/>
    <d v="2023-06-19T00:00:00"/>
    <s v="00:00"/>
    <s v="23:59"/>
    <d v="2023-06-19T00:00:00"/>
    <s v="06:00"/>
    <s v="14:30"/>
    <n v="2.4"/>
    <s v="ce"/>
    <n v="965"/>
    <n v="2.4"/>
    <n v="0"/>
    <s v="Kuehne+Nagel Tiel 3 Standpl"/>
    <s v="De Diepert 5"/>
    <s v="Tiel"/>
    <s v="4004 MA"/>
    <s v="NL"/>
    <x v="31"/>
    <s v="Ohmweg 3"/>
    <x v="33"/>
    <s v="4104BM"/>
    <s v="NL"/>
    <s v="2480030690"/>
    <s v="0118828_004"/>
    <s v="31V"/>
    <s v="NL001131849B01"/>
    <n v="2"/>
    <n v="0"/>
    <n v="33.36"/>
    <s v="N"/>
    <s v="Peter Appel Transport B.V."/>
    <n v="36622"/>
    <d v="2023-06-19T00:00:00"/>
    <s v="13:40:00"/>
    <n v="0"/>
    <x v="0"/>
    <x v="24"/>
    <n v="6"/>
    <x v="6"/>
    <n v="1"/>
    <n v="2.4"/>
    <x v="8"/>
    <n v="33.36"/>
    <n v="0"/>
    <n v="33.36"/>
  </r>
  <r>
    <s v="COLGATE 3800 DEB."/>
    <s v="Colgate-Palmolive Nederland BV"/>
    <s v="101t"/>
    <n v="101090991230"/>
    <n v="101030169584"/>
    <n v="930"/>
    <s v="Inv Booked"/>
    <s v="2480030703"/>
    <s v="Verkoop"/>
    <n v="170"/>
    <s v="Transport drops zone"/>
    <s v="9 - verwerkt"/>
    <n v="0"/>
    <m/>
    <d v="2023-06-19T00:00:00"/>
    <s v="DROP"/>
    <s v="0001010909912300118831_004"/>
    <m/>
    <m/>
    <m/>
    <s v="EUR"/>
    <n v="27.26"/>
    <s v="EUR"/>
    <n v="27.26"/>
    <s v="EUR"/>
    <n v="27.26"/>
    <n v="27.26"/>
    <n v="0"/>
    <s v="N"/>
    <n v="1223000608"/>
    <d v="2023-07-13T00:00:00"/>
    <m/>
    <d v="2023-06-19T00:00:00"/>
    <s v="00:00"/>
    <s v="23:59"/>
    <d v="2023-06-19T00:00:00"/>
    <s v="07:00"/>
    <s v="14:00"/>
    <n v="0.8"/>
    <s v="ce"/>
    <n v="360"/>
    <n v="0.8"/>
    <n v="0"/>
    <s v="Kuehne+Nagel Tiel 3 Standpl"/>
    <s v="De Diepert 5"/>
    <s v="Tiel"/>
    <s v="4004 MA"/>
    <s v="NL"/>
    <x v="54"/>
    <s v="Zijlweg 18"/>
    <x v="45"/>
    <s v="5145NR"/>
    <s v="NL"/>
    <s v="2480030703"/>
    <s v="0118831_004"/>
    <s v="31V"/>
    <s v="NL001131849B01"/>
    <n v="2"/>
    <n v="0"/>
    <n v="27.26"/>
    <s v="N"/>
    <s v="Peter Appel Transport B.V."/>
    <n v="36622"/>
    <d v="2023-06-19T00:00:00"/>
    <s v="12:11:00"/>
    <n v="0"/>
    <x v="0"/>
    <x v="24"/>
    <n v="6"/>
    <x v="36"/>
    <n v="1"/>
    <n v="0.8"/>
    <x v="3"/>
    <n v="27.26"/>
    <n v="0"/>
    <n v="27.26"/>
  </r>
  <r>
    <s v="COLGATE 3800 DEB."/>
    <s v="Colgate-Palmolive Nederland BV"/>
    <s v="101t"/>
    <n v="101090991652"/>
    <n v="101030169588"/>
    <n v="930"/>
    <s v="Inv Booked"/>
    <s v="2480030714"/>
    <s v="Verkoop"/>
    <n v="170"/>
    <s v="Transport drops zone"/>
    <s v="9 - verwerkt"/>
    <n v="0"/>
    <m/>
    <d v="2023-06-19T00:00:00"/>
    <s v="DROP"/>
    <s v="0001010909916520119113_002"/>
    <m/>
    <m/>
    <m/>
    <s v="EUR"/>
    <n v="117.26"/>
    <s v="EUR"/>
    <n v="117.26"/>
    <s v="EUR"/>
    <n v="117.26"/>
    <n v="117.26"/>
    <n v="0"/>
    <s v="N"/>
    <n v="1223000608"/>
    <d v="2023-07-13T00:00:00"/>
    <m/>
    <d v="2023-06-19T00:00:00"/>
    <s v="00:00"/>
    <s v="23:59"/>
    <d v="2023-06-19T00:00:00"/>
    <s v="10:00"/>
    <s v="11:00"/>
    <n v="16.8"/>
    <s v="ce"/>
    <n v="13108"/>
    <n v="16.8"/>
    <n v="23"/>
    <s v="Kuehne+Nagel Tiel 3 Standpl"/>
    <s v="De Diepert 5"/>
    <s v="Tiel"/>
    <s v="4004 MA"/>
    <s v="NL"/>
    <x v="2"/>
    <s v="Randweg 2"/>
    <x v="6"/>
    <s v="4191 NN"/>
    <s v="NL"/>
    <s v="2480030714"/>
    <s v="0119113_002"/>
    <s v="31V"/>
    <s v="NL001131849B01"/>
    <n v="2"/>
    <n v="0"/>
    <n v="117.26"/>
    <s v="N"/>
    <s v="Peter Appel Transport B.V."/>
    <n v="36622"/>
    <d v="2023-06-19T00:00:00"/>
    <s v="10:34:00"/>
    <n v="0"/>
    <x v="0"/>
    <x v="24"/>
    <n v="6"/>
    <x v="6"/>
    <n v="1"/>
    <n v="16.8"/>
    <x v="2"/>
    <n v="117.26"/>
    <n v="0"/>
    <n v="117.26"/>
  </r>
  <r>
    <s v="COLGATE 3800 DEB."/>
    <s v="Colgate-Palmolive Nederland BV"/>
    <s v="101t"/>
    <n v="101090991642"/>
    <n v="101030169590"/>
    <n v="930"/>
    <s v="Inv Booked"/>
    <s v="2480030708"/>
    <s v="Verkoop"/>
    <n v="170"/>
    <s v="Transport drops zone"/>
    <s v="9 - verwerkt"/>
    <n v="0"/>
    <m/>
    <d v="2023-06-19T00:00:00"/>
    <s v="DROP"/>
    <s v="0001010909916420119104_002"/>
    <m/>
    <m/>
    <m/>
    <s v="EUR"/>
    <n v="63.9"/>
    <s v="EUR"/>
    <n v="63.9"/>
    <s v="EUR"/>
    <n v="63.9"/>
    <n v="63.9"/>
    <n v="0"/>
    <s v="N"/>
    <n v="1223000608"/>
    <d v="2023-07-13T00:00:00"/>
    <m/>
    <d v="2023-06-19T00:00:00"/>
    <s v="00:00"/>
    <s v="23:59"/>
    <d v="2023-06-19T00:00:00"/>
    <s v="07:00"/>
    <s v="15:00"/>
    <n v="3.2"/>
    <s v="ce"/>
    <n v="2150"/>
    <n v="3.2"/>
    <n v="2"/>
    <s v="Kuehne+Nagel Tiel 3 Standpl"/>
    <s v="De Diepert 5"/>
    <s v="Tiel"/>
    <s v="4004 MA"/>
    <s v="NL"/>
    <x v="3"/>
    <s v="FACETLAAN 6"/>
    <x v="4"/>
    <s v="2665 NR"/>
    <s v="NL"/>
    <s v="2480030708"/>
    <s v="0119104_002"/>
    <s v="31V"/>
    <s v="NL001131849B01"/>
    <n v="2"/>
    <n v="0"/>
    <n v="63.9"/>
    <s v="N"/>
    <s v="Peter Appel Transport B.V."/>
    <n v="36622"/>
    <d v="2023-06-19T00:00:00"/>
    <s v="08:08:00"/>
    <n v="0"/>
    <x v="0"/>
    <x v="24"/>
    <n v="6"/>
    <x v="4"/>
    <n v="0"/>
    <s v=""/>
    <x v="3"/>
    <s v=""/>
    <n v="0"/>
    <s v=""/>
  </r>
  <r>
    <s v="COLGATE 3800 DEB."/>
    <s v="Colgate-Palmolive Nederland BV"/>
    <s v="101t"/>
    <n v="101090991646"/>
    <n v="101030169593"/>
    <n v="930"/>
    <s v="Inv Booked"/>
    <s v="2480030712"/>
    <s v="Verkoop"/>
    <n v="170"/>
    <s v="Transport drops zone"/>
    <s v="9 - verwerkt"/>
    <n v="0"/>
    <m/>
    <d v="2023-06-19T00:00:00"/>
    <s v="DROP"/>
    <s v="0001010909916460119109_005"/>
    <m/>
    <m/>
    <m/>
    <s v="EUR"/>
    <n v="84.96"/>
    <s v="EUR"/>
    <n v="84.96"/>
    <s v="EUR"/>
    <n v="84.96"/>
    <n v="84.96"/>
    <n v="0"/>
    <s v="N"/>
    <n v="1223000608"/>
    <d v="2023-07-13T00:00:00"/>
    <m/>
    <d v="2023-06-19T00:00:00"/>
    <s v="00:00"/>
    <s v="23:59"/>
    <d v="2023-06-19T00:00:00"/>
    <s v="13:30"/>
    <s v="18:30"/>
    <n v="2.4"/>
    <s v="ce"/>
    <n v="904"/>
    <n v="2.4"/>
    <n v="0"/>
    <s v="Kuehne+Nagel Tiel 3 Standpl"/>
    <s v="De Diepert 5"/>
    <s v="Tiel"/>
    <s v="4004 MA"/>
    <s v="NL"/>
    <x v="9"/>
    <s v="Edisonstraat 3"/>
    <x v="12"/>
    <s v="8606JH"/>
    <s v="NL"/>
    <s v="2480030712"/>
    <s v="0119109_005"/>
    <s v="31V"/>
    <s v="NL001131849B01"/>
    <n v="2"/>
    <n v="0"/>
    <n v="84.96"/>
    <s v="N"/>
    <s v="Peter Appel Transport B.V."/>
    <n v="36622"/>
    <d v="2023-06-19T00:00:00"/>
    <s v="15:29:00"/>
    <n v="0"/>
    <x v="0"/>
    <x v="24"/>
    <n v="6"/>
    <x v="10"/>
    <n v="1"/>
    <n v="2.4"/>
    <x v="3"/>
    <n v="84.96"/>
    <n v="0"/>
    <n v="84.96"/>
  </r>
  <r>
    <s v="COLGATE 3800 DEB."/>
    <s v="Colgate-Palmolive Nederland BV"/>
    <s v="101t"/>
    <n v="101090991225"/>
    <n v="101030169574"/>
    <n v="930"/>
    <s v="Inv Booked"/>
    <s v="2480030701"/>
    <s v="Verkoop"/>
    <n v="170"/>
    <s v="Transport drops zone"/>
    <s v="9 - verwerkt"/>
    <n v="0"/>
    <m/>
    <d v="2023-06-19T00:00:00"/>
    <s v="DROP"/>
    <s v="0001010909912250118827_002"/>
    <m/>
    <m/>
    <m/>
    <s v="EUR"/>
    <n v="55.04"/>
    <s v="EUR"/>
    <n v="55.04"/>
    <s v="EUR"/>
    <n v="55.04"/>
    <n v="55.04"/>
    <n v="0"/>
    <s v="N"/>
    <n v="1223000608"/>
    <d v="2023-07-13T00:00:00"/>
    <m/>
    <d v="2023-06-19T00:00:00"/>
    <s v="00:00"/>
    <s v="23:59"/>
    <d v="2023-06-19T00:00:00"/>
    <s v="06:00"/>
    <s v="11:00"/>
    <n v="3.2"/>
    <s v="ce"/>
    <n v="1789"/>
    <n v="3.2"/>
    <n v="2"/>
    <s v="Kuehne+Nagel Tiel 3 Standpl"/>
    <s v="De Diepert 5"/>
    <s v="Tiel"/>
    <s v="4004 MA"/>
    <s v="NL"/>
    <x v="6"/>
    <s v="Insulindeweg 1"/>
    <x v="9"/>
    <s v="1462MJ"/>
    <s v="NL"/>
    <s v="2480030701"/>
    <s v="0118827_002"/>
    <s v="31V"/>
    <s v="NL001131849B01"/>
    <n v="2"/>
    <n v="0"/>
    <n v="55.04"/>
    <s v="N"/>
    <s v="Peter Appel Transport B.V."/>
    <n v="36622"/>
    <d v="2023-06-19T00:00:00"/>
    <s v="10:50:00"/>
    <n v="0"/>
    <x v="0"/>
    <x v="24"/>
    <n v="6"/>
    <x v="8"/>
    <n v="0"/>
    <s v=""/>
    <x v="3"/>
    <s v=""/>
    <n v="0"/>
    <s v=""/>
  </r>
  <r>
    <s v="COLGATE 3800 DEB."/>
    <s v="Colgate-Palmolive Nederland BV"/>
    <s v="101t"/>
    <n v="101090991642"/>
    <n v="101030169575"/>
    <n v="930"/>
    <s v="Inv Booked"/>
    <s v="2480030696"/>
    <s v="Verkoop"/>
    <n v="170"/>
    <s v="Transport drops zone"/>
    <s v="9 - verwerkt"/>
    <n v="0"/>
    <m/>
    <d v="2023-06-19T00:00:00"/>
    <s v="DROP"/>
    <s v="0001010909916420119104_003"/>
    <m/>
    <m/>
    <m/>
    <s v="EUR"/>
    <n v="62.16"/>
    <s v="EUR"/>
    <n v="62.16"/>
    <s v="EUR"/>
    <n v="62.16"/>
    <n v="62.16"/>
    <n v="0"/>
    <s v="N"/>
    <n v="1223000608"/>
    <d v="2023-07-13T00:00:00"/>
    <m/>
    <d v="2023-06-19T00:00:00"/>
    <s v="00:00"/>
    <s v="23:59"/>
    <d v="2023-06-19T00:00:00"/>
    <s v="06:00"/>
    <s v="14:30"/>
    <n v="2.4"/>
    <s v="ce"/>
    <n v="1125"/>
    <n v="2.4"/>
    <n v="1"/>
    <s v="Kuehne+Nagel Tiel 3 Standpl"/>
    <s v="De Diepert 5"/>
    <s v="Tiel"/>
    <s v="4004 MA"/>
    <s v="NL"/>
    <x v="30"/>
    <s v="Brandpuntlaan Zuid 1"/>
    <x v="4"/>
    <s v="2665NZ"/>
    <s v="NL"/>
    <s v="2480030696"/>
    <s v="0119104_003"/>
    <s v="31V"/>
    <s v="NL001131849B01"/>
    <n v="2"/>
    <n v="0"/>
    <n v="62.16"/>
    <s v="N"/>
    <s v="Peter Appel Transport B.V."/>
    <n v="36622"/>
    <d v="2023-06-19T00:00:00"/>
    <s v="09:50:00"/>
    <n v="9"/>
    <x v="0"/>
    <x v="24"/>
    <n v="6"/>
    <x v="4"/>
    <n v="1"/>
    <n v="2.4"/>
    <x v="8"/>
    <n v="62.16"/>
    <n v="0"/>
    <n v="62.16"/>
  </r>
  <r>
    <s v="COLGATE 3800 DEB."/>
    <s v="Colgate-Palmolive Nederland BV"/>
    <s v="101t"/>
    <n v="101090991643"/>
    <n v="101030169576"/>
    <n v="930"/>
    <s v="Inv Booked"/>
    <s v="2480030691"/>
    <s v="Verkoop"/>
    <n v="170"/>
    <s v="Transport drops zone"/>
    <s v="9 - verwerkt"/>
    <n v="0"/>
    <m/>
    <d v="2023-06-19T00:00:00"/>
    <s v="DROP"/>
    <s v="0001010909916430119100_003"/>
    <m/>
    <m/>
    <m/>
    <s v="EUR"/>
    <n v="237.89"/>
    <s v="EUR"/>
    <n v="237.89"/>
    <s v="EUR"/>
    <n v="237.89"/>
    <n v="237.89"/>
    <n v="0"/>
    <s v="N"/>
    <n v="1223000608"/>
    <d v="2023-07-13T00:00:00"/>
    <m/>
    <d v="2023-06-19T00:00:00"/>
    <s v="00:00"/>
    <s v="23:59"/>
    <d v="2023-06-19T00:00:00"/>
    <s v="08:00"/>
    <s v="15:00"/>
    <n v="11.2"/>
    <s v="ce"/>
    <n v="12978"/>
    <n v="11.2"/>
    <n v="21"/>
    <s v="Kuehne+Nagel Tiel 3 Standpl"/>
    <s v="De Diepert 5"/>
    <s v="Tiel"/>
    <s v="4004 MA"/>
    <s v="NL"/>
    <x v="8"/>
    <s v="Orionweg 2"/>
    <x v="10"/>
    <s v="8938 AH"/>
    <s v="NL"/>
    <s v="2480030691"/>
    <s v="0119100_003"/>
    <s v="31V"/>
    <s v="NL001131849B01"/>
    <n v="2"/>
    <n v="0"/>
    <n v="237.89"/>
    <s v="N"/>
    <s v="Peter Appel Transport B.V."/>
    <n v="36622"/>
    <d v="2023-06-19T00:00:00"/>
    <s v="10:37:00"/>
    <n v="0"/>
    <x v="0"/>
    <x v="24"/>
    <n v="6"/>
    <x v="9"/>
    <n v="1"/>
    <n v="11.2"/>
    <x v="0"/>
    <n v="237.89"/>
    <n v="0"/>
    <n v="237.89"/>
  </r>
  <r>
    <s v="COLGATE 3800 DEB."/>
    <s v="Colgate-Palmolive Nederland BV"/>
    <s v="101t"/>
    <n v="101090991656"/>
    <n v="101030169578"/>
    <n v="930"/>
    <s v="Inv Booked"/>
    <s v="2480030697"/>
    <s v="Verkoop"/>
    <n v="170"/>
    <s v="Transport drops zone"/>
    <s v="9 - verwerkt"/>
    <n v="0"/>
    <m/>
    <d v="2023-06-19T00:00:00"/>
    <s v="DROP"/>
    <s v="0001010909916560119118_002"/>
    <m/>
    <m/>
    <m/>
    <s v="EUR"/>
    <n v="147.13999999999999"/>
    <s v="EUR"/>
    <n v="147.13999999999999"/>
    <s v="EUR"/>
    <n v="147.13999999999999"/>
    <n v="147.13999999999999"/>
    <n v="0"/>
    <s v="N"/>
    <n v="1223000608"/>
    <d v="2023-07-13T00:00:00"/>
    <m/>
    <d v="2023-06-19T00:00:00"/>
    <s v="00:00"/>
    <s v="23:59"/>
    <d v="2023-06-19T00:00:00"/>
    <s v="21:00"/>
    <s v="21:00"/>
    <n v="17.600000000000001"/>
    <s v="ce"/>
    <n v="12650"/>
    <n v="17.600000000000001"/>
    <n v="21"/>
    <s v="Kuehne+Nagel Tiel 3 Standpl"/>
    <s v="De Diepert 5"/>
    <s v="Tiel"/>
    <s v="4004 MA"/>
    <s v="NL"/>
    <x v="14"/>
    <s v="Rood 24"/>
    <x v="17"/>
    <s v="6666LT"/>
    <s v="NL"/>
    <s v="2480030697"/>
    <s v="0119118_002"/>
    <s v="31V"/>
    <s v="NL001131849B01"/>
    <n v="2"/>
    <n v="0"/>
    <n v="147.13999999999999"/>
    <s v="N"/>
    <s v="Peter Appel Transport B.V."/>
    <n v="36622"/>
    <d v="2023-06-19T00:00:00"/>
    <s v="22:00:00"/>
    <n v="0"/>
    <x v="0"/>
    <x v="24"/>
    <n v="6"/>
    <x v="15"/>
    <n v="1"/>
    <n v="17.600000000000001"/>
    <x v="5"/>
    <n v="147.13999999999999"/>
    <n v="0"/>
    <n v="147.13999999999999"/>
  </r>
  <r>
    <s v="COLGATE 3800 DEB."/>
    <s v="Colgate-Palmolive Nederland BV"/>
    <s v="101t"/>
    <n v="101090991646"/>
    <n v="101030169579"/>
    <n v="930"/>
    <s v="Inv Booked"/>
    <s v="2480030700"/>
    <s v="Verkoop"/>
    <n v="170"/>
    <s v="Transport drops zone"/>
    <s v="9 - verwerkt"/>
    <n v="0"/>
    <m/>
    <d v="2023-06-19T00:00:00"/>
    <s v="DROP"/>
    <s v="0001010909916460119109_002"/>
    <m/>
    <m/>
    <m/>
    <s v="EUR"/>
    <n v="67.22"/>
    <s v="EUR"/>
    <n v="67.22"/>
    <s v="EUR"/>
    <n v="67.22"/>
    <n v="67.22"/>
    <n v="0"/>
    <s v="N"/>
    <n v="1223000608"/>
    <d v="2023-07-13T00:00:00"/>
    <m/>
    <d v="2023-06-19T00:00:00"/>
    <s v="00:00"/>
    <s v="23:59"/>
    <d v="2023-06-19T00:00:00"/>
    <s v="06:00"/>
    <s v="14:30"/>
    <n v="2.4"/>
    <s v="ce"/>
    <n v="1354"/>
    <n v="2.4"/>
    <n v="2"/>
    <s v="Kuehne+Nagel Tiel 3 Standpl"/>
    <s v="De Diepert 5"/>
    <s v="Tiel"/>
    <s v="4004 MA"/>
    <s v="NL"/>
    <x v="34"/>
    <s v="Birnieweg 13"/>
    <x v="36"/>
    <s v="7418 HH"/>
    <s v="NL"/>
    <s v="2480030700"/>
    <s v="0119109_002"/>
    <s v="31V"/>
    <s v="NL001131849B01"/>
    <n v="2"/>
    <n v="0"/>
    <n v="67.22"/>
    <s v="N"/>
    <s v="Peter Appel Transport B.V."/>
    <n v="36622"/>
    <d v="2023-06-19T00:00:00"/>
    <s v="11:22:00"/>
    <n v="55"/>
    <x v="0"/>
    <x v="24"/>
    <n v="6"/>
    <x v="30"/>
    <n v="1"/>
    <n v="2.4"/>
    <x v="8"/>
    <n v="67.22"/>
    <n v="0"/>
    <n v="67.22"/>
  </r>
  <r>
    <s v="COLGATE 3800 DEB."/>
    <s v="Colgate-Palmolive Nederland BV"/>
    <s v="101t"/>
    <n v="101090991224"/>
    <n v="101030169580"/>
    <n v="980"/>
    <s v="Cancel No In"/>
    <s v="2480030693"/>
    <s v="Verkoop"/>
    <n v="170"/>
    <s v="Transport drops zone"/>
    <s v="0 - ingevoerd"/>
    <n v="0"/>
    <m/>
    <d v="2023-06-19T00:00:00"/>
    <s v="DROP"/>
    <s v="0001010909912240118825_004"/>
    <n v="152.35"/>
    <n v="9.6"/>
    <m/>
    <s v="EUR"/>
    <n v="152.35"/>
    <s v="EUR"/>
    <n v="0"/>
    <s v="EUR"/>
    <n v="152.35"/>
    <n v="0"/>
    <n v="-152.35"/>
    <s v="N"/>
    <m/>
    <m/>
    <m/>
    <d v="2023-06-19T00:00:00"/>
    <s v="00:00"/>
    <s v="23:59"/>
    <d v="2023-06-19T00:00:00"/>
    <s v="08:00"/>
    <s v="10:00"/>
    <n v="9.6"/>
    <s v="ce"/>
    <n v="8398"/>
    <n v="9.6"/>
    <n v="17"/>
    <s v="Kuehne+Nagel Tiel 3 Standpl"/>
    <s v="De Diepert 5"/>
    <s v="Tiel"/>
    <s v="4004 MA"/>
    <s v="NL"/>
    <x v="67"/>
    <s v="Magajouli 1"/>
    <x v="52"/>
    <s v="4791 RX"/>
    <s v="NL"/>
    <s v="2480030693"/>
    <s v="0118825_004"/>
    <m/>
    <s v="NL001131849B01"/>
    <n v="2"/>
    <n v="0"/>
    <n v="0"/>
    <s v="N"/>
    <s v="Peter Appel Transport B.V."/>
    <n v="36622"/>
    <d v="2023-06-19T00:00:00"/>
    <s v="09:58:00"/>
    <n v="0"/>
    <x v="0"/>
    <x v="24"/>
    <n v="6"/>
    <x v="29"/>
    <n v="1"/>
    <n v="9.6"/>
    <x v="9"/>
    <n v="152.35"/>
    <n v="0"/>
    <n v="152.35"/>
  </r>
  <r>
    <s v="COLGATE 3800 DEB."/>
    <s v="Colgate-Palmolive Nederland BV"/>
    <s v="101t"/>
    <n v="101090991643"/>
    <n v="101030169582"/>
    <n v="930"/>
    <s v="Inv Booked"/>
    <s v="2480030692"/>
    <s v="Verkoop"/>
    <n v="170"/>
    <s v="Transport drops zone"/>
    <s v="9 - verwerkt"/>
    <n v="0"/>
    <m/>
    <d v="2023-06-19T00:00:00"/>
    <s v="DROP"/>
    <s v="0001010909916430119100_002"/>
    <m/>
    <m/>
    <m/>
    <s v="EUR"/>
    <n v="91.22"/>
    <s v="EUR"/>
    <n v="91.22"/>
    <s v="EUR"/>
    <n v="91.22"/>
    <n v="91.22"/>
    <n v="0"/>
    <s v="N"/>
    <n v="1223000608"/>
    <d v="2023-07-13T00:00:00"/>
    <m/>
    <d v="2023-06-19T00:00:00"/>
    <s v="00:00"/>
    <s v="23:59"/>
    <d v="2023-06-19T00:00:00"/>
    <s v="06:00"/>
    <s v="14:30"/>
    <n v="2.4"/>
    <s v="ce"/>
    <n v="1194"/>
    <n v="2.4"/>
    <n v="1"/>
    <s v="Kuehne+Nagel Tiel 3 Standpl"/>
    <s v="De Diepert 5"/>
    <s v="Tiel"/>
    <s v="4004 MA"/>
    <s v="NL"/>
    <x v="37"/>
    <s v="Dublinweg 3"/>
    <x v="39"/>
    <s v="9744 VB"/>
    <s v="NL"/>
    <s v="2480030692"/>
    <s v="0119100_002"/>
    <s v="31V"/>
    <s v="NL001131849B01"/>
    <n v="2"/>
    <n v="0"/>
    <n v="91.22"/>
    <s v="N"/>
    <s v="Peter Appel Transport B.V."/>
    <n v="36622"/>
    <d v="2023-06-19T00:00:00"/>
    <s v="08:58:00"/>
    <n v="9"/>
    <x v="0"/>
    <x v="24"/>
    <n v="6"/>
    <x v="32"/>
    <n v="1"/>
    <n v="2.4"/>
    <x v="8"/>
    <n v="91.22"/>
    <n v="0"/>
    <n v="91.22"/>
  </r>
  <r>
    <s v="COLGATE 3800 DEB."/>
    <s v="Colgate-Palmolive Nederland BV"/>
    <s v="101t"/>
    <n v="101090991226"/>
    <n v="101030169585"/>
    <n v="930"/>
    <s v="Inv Booked"/>
    <s v="2480030705"/>
    <s v="Verkoop"/>
    <n v="170"/>
    <s v="Transport drops zone"/>
    <s v="9 - verwerkt"/>
    <n v="0"/>
    <m/>
    <d v="2023-06-19T00:00:00"/>
    <s v="DROP"/>
    <s v="0001010909912260118828_006"/>
    <m/>
    <m/>
    <m/>
    <s v="EUR"/>
    <n v="28.86"/>
    <s v="EUR"/>
    <n v="28.86"/>
    <s v="EUR"/>
    <n v="28.86"/>
    <n v="28.86"/>
    <n v="0"/>
    <s v="N"/>
    <n v="1223000608"/>
    <d v="2023-07-13T00:00:00"/>
    <m/>
    <d v="2023-06-19T00:00:00"/>
    <s v="00:00"/>
    <s v="23:59"/>
    <d v="2023-06-19T00:00:00"/>
    <s v="13:00"/>
    <s v="21:30"/>
    <n v="0.8"/>
    <s v="ce"/>
    <n v="380"/>
    <n v="0.8"/>
    <n v="0"/>
    <s v="Kuehne+Nagel Tiel 3 Standpl"/>
    <s v="De Diepert 5"/>
    <s v="Tiel"/>
    <s v="4004 MA"/>
    <s v="NL"/>
    <x v="4"/>
    <s v="Watergoorweg 81"/>
    <x v="5"/>
    <s v="3861MA"/>
    <s v="NL"/>
    <s v="2480030705"/>
    <s v="0118828_006"/>
    <s v="31V"/>
    <s v="NL001131849B01"/>
    <n v="2"/>
    <n v="0"/>
    <n v="28.86"/>
    <s v="N"/>
    <s v="Peter Appel Transport B.V."/>
    <n v="36622"/>
    <d v="2023-06-19T00:00:00"/>
    <s v="17:47:00"/>
    <n v="0"/>
    <x v="0"/>
    <x v="24"/>
    <n v="6"/>
    <x v="5"/>
    <n v="1"/>
    <n v="0.8"/>
    <x v="3"/>
    <n v="28.86"/>
    <n v="0"/>
    <n v="28.86"/>
  </r>
  <r>
    <s v="COLGATE 3800 DEB."/>
    <s v="Colgate-Palmolive Nederland BV"/>
    <s v="101t"/>
    <n v="101090991226"/>
    <n v="101030169586"/>
    <n v="930"/>
    <s v="Inv Booked"/>
    <s v="2480030710"/>
    <s v="Verkoop"/>
    <n v="170"/>
    <s v="Transport drops zone"/>
    <s v="9 - verwerkt"/>
    <n v="0"/>
    <m/>
    <d v="2023-06-19T00:00:00"/>
    <s v="DROP"/>
    <s v="0001010909912260118828_002"/>
    <m/>
    <m/>
    <m/>
    <s v="EUR"/>
    <n v="27.26"/>
    <s v="EUR"/>
    <n v="27.26"/>
    <s v="EUR"/>
    <n v="27.26"/>
    <n v="27.26"/>
    <n v="0"/>
    <s v="N"/>
    <n v="1223000608"/>
    <d v="2023-07-13T00:00:00"/>
    <m/>
    <d v="2023-06-19T00:00:00"/>
    <s v="00:00"/>
    <s v="23:59"/>
    <d v="2023-06-19T00:00:00"/>
    <s v="08:00"/>
    <s v="16:00"/>
    <n v="0.8"/>
    <s v="ce"/>
    <n v="48"/>
    <n v="0.8"/>
    <n v="0"/>
    <s v="Kuehne+Nagel Tiel 3 Standpl"/>
    <s v="De Diepert 5"/>
    <s v="Tiel"/>
    <s v="4004 MA"/>
    <s v="NL"/>
    <x v="44"/>
    <s v="De Panoven 21"/>
    <x v="6"/>
    <s v="4191GW"/>
    <s v="NL"/>
    <s v="2480030710"/>
    <s v="0118828_002"/>
    <s v="31V"/>
    <s v="NL001131849B01"/>
    <n v="2"/>
    <n v="0"/>
    <n v="27.26"/>
    <s v="N"/>
    <s v="Peter Appel Transport B.V."/>
    <n v="36622"/>
    <d v="2023-06-19T00:00:00"/>
    <s v="10:13:00"/>
    <n v="0"/>
    <x v="0"/>
    <x v="24"/>
    <n v="6"/>
    <x v="6"/>
    <n v="1"/>
    <n v="0.8"/>
    <x v="6"/>
    <n v="27.26"/>
    <n v="0"/>
    <n v="27.26"/>
  </r>
  <r>
    <s v="COLGATE 3800 DEB."/>
    <s v="Colgate-Palmolive Nederland BV"/>
    <s v="101t"/>
    <n v="101090992277"/>
    <n v="101030169732"/>
    <n v="930"/>
    <s v="Inv Booked"/>
    <s v="2480032695"/>
    <s v="Verkoop"/>
    <n v="170"/>
    <s v="Transport drops zone"/>
    <s v="9 - verwerkt"/>
    <n v="0"/>
    <m/>
    <d v="2023-06-20T00:00:00"/>
    <s v="DROP"/>
    <s v="0001010909922770119487_002"/>
    <m/>
    <m/>
    <m/>
    <s v="EUR"/>
    <n v="51.04"/>
    <s v="EUR"/>
    <n v="51.04"/>
    <s v="EUR"/>
    <n v="51.04"/>
    <n v="51.04"/>
    <n v="0"/>
    <s v="N"/>
    <n v="1223000608"/>
    <d v="2023-07-13T00:00:00"/>
    <m/>
    <d v="2023-06-20T00:00:00"/>
    <s v="00:00"/>
    <s v="23:59"/>
    <d v="2023-06-20T00:00:00"/>
    <s v="12:00"/>
    <s v="13:00"/>
    <n v="1.6"/>
    <s v="ce"/>
    <n v="1838"/>
    <n v="1.6"/>
    <n v="2"/>
    <s v="Kuehne+Nagel Tiel 3 Standpl"/>
    <s v="De Diepert 5"/>
    <s v="Tiel"/>
    <s v="4004 MA"/>
    <s v="NL"/>
    <x v="16"/>
    <s v="Rijnland 4"/>
    <x v="19"/>
    <s v="1948RL"/>
    <s v="NL"/>
    <s v="2480032695"/>
    <s v="0119487_002"/>
    <s v="31V"/>
    <s v="NL001131849B01"/>
    <n v="2"/>
    <n v="0"/>
    <n v="51.04"/>
    <s v="N"/>
    <s v="Peter Appel Transport B.V."/>
    <n v="36622"/>
    <d v="2023-06-20T00:00:00"/>
    <s v="12:07:00"/>
    <n v="0"/>
    <x v="1"/>
    <x v="24"/>
    <n v="6"/>
    <x v="17"/>
    <n v="1"/>
    <n v="1.6"/>
    <x v="0"/>
    <n v="51.04"/>
    <n v="0"/>
    <n v="51.04"/>
  </r>
  <r>
    <s v="COLGATE 3800 DEB."/>
    <s v="Colgate-Palmolive Nederland BV"/>
    <s v="101t"/>
    <n v="101090992268"/>
    <n v="101030169680"/>
    <n v="930"/>
    <s v="Inv Booked"/>
    <s v="2480031758"/>
    <s v="Verkoop"/>
    <n v="170"/>
    <s v="Transport drops zone"/>
    <s v="9 - verwerkt"/>
    <n v="0"/>
    <m/>
    <d v="2023-06-20T00:00:00"/>
    <s v="DROP"/>
    <s v="0001010909922680119482_002"/>
    <m/>
    <m/>
    <m/>
    <s v="EUR"/>
    <n v="95.4"/>
    <s v="EUR"/>
    <n v="95.4"/>
    <s v="EUR"/>
    <n v="95.4"/>
    <n v="95.4"/>
    <n v="0"/>
    <s v="N"/>
    <n v="1223000608"/>
    <d v="2023-07-13T00:00:00"/>
    <m/>
    <d v="2023-06-20T00:00:00"/>
    <s v="00:00"/>
    <s v="23:59"/>
    <d v="2023-06-20T00:00:00"/>
    <s v="06:00"/>
    <s v="07:00"/>
    <n v="12"/>
    <s v="ce"/>
    <n v="7683"/>
    <n v="12"/>
    <n v="14"/>
    <s v="Kuehne+Nagel Tiel 3 Standpl"/>
    <s v="De Diepert 5"/>
    <s v="Tiel"/>
    <s v="4004 MA"/>
    <s v="NL"/>
    <x v="2"/>
    <s v="Randweg 2"/>
    <x v="6"/>
    <s v="4191 NN"/>
    <s v="NL"/>
    <s v="2480031758"/>
    <s v="0119482_002"/>
    <s v="31V"/>
    <s v="NL001131849B01"/>
    <n v="2"/>
    <n v="0"/>
    <n v="95.4"/>
    <s v="N"/>
    <s v="Peter Appel Transport B.V."/>
    <n v="36622"/>
    <d v="2023-06-20T00:00:00"/>
    <s v="05:33:00"/>
    <n v="0"/>
    <x v="1"/>
    <x v="24"/>
    <n v="6"/>
    <x v="6"/>
    <n v="1"/>
    <n v="12"/>
    <x v="2"/>
    <n v="95.4"/>
    <n v="0"/>
    <n v="95.4"/>
  </r>
  <r>
    <s v="COLGATE 3800 DEB."/>
    <s v="Colgate-Palmolive Nederland BV"/>
    <s v="101t"/>
    <n v="101090991814"/>
    <n v="101030169681"/>
    <n v="930"/>
    <s v="Inv Booked"/>
    <s v="2480031750"/>
    <s v="Verkoop"/>
    <n v="170"/>
    <s v="Transport drops zone"/>
    <s v="9 - verwerkt"/>
    <n v="0"/>
    <m/>
    <d v="2023-06-20T00:00:00"/>
    <s v="DROP"/>
    <s v="0001010909918140119202_004"/>
    <m/>
    <m/>
    <m/>
    <s v="EUR"/>
    <n v="27.26"/>
    <s v="EUR"/>
    <n v="27.26"/>
    <s v="EUR"/>
    <n v="27.26"/>
    <n v="27.26"/>
    <n v="0"/>
    <s v="N"/>
    <n v="1223000608"/>
    <d v="2023-07-13T00:00:00"/>
    <m/>
    <d v="2023-06-20T00:00:00"/>
    <s v="00:00"/>
    <s v="23:59"/>
    <d v="2023-06-20T00:00:00"/>
    <s v="08:00"/>
    <s v="09:00"/>
    <n v="0.8"/>
    <s v="ce"/>
    <n v="296"/>
    <n v="0.8"/>
    <n v="0"/>
    <s v="Kuehne+Nagel Tiel 3 Standpl"/>
    <s v="De Diepert 5"/>
    <s v="Tiel"/>
    <s v="4004 MA"/>
    <s v="NL"/>
    <x v="79"/>
    <s v="Keltenweg 30"/>
    <x v="58"/>
    <s v="5342 LP"/>
    <s v="NL"/>
    <s v="2480031750"/>
    <s v="0119202_004"/>
    <s v="31V"/>
    <s v="NL001131849B01"/>
    <n v="2"/>
    <n v="0"/>
    <n v="27.26"/>
    <s v="N"/>
    <s v="Peter Appel Transport B.V."/>
    <n v="36622"/>
    <d v="2023-06-20T00:00:00"/>
    <s v="10:06:00"/>
    <n v="16"/>
    <x v="1"/>
    <x v="24"/>
    <n v="6"/>
    <x v="42"/>
    <n v="1"/>
    <n v="0.8"/>
    <x v="3"/>
    <n v="27.26"/>
    <n v="0"/>
    <n v="27.26"/>
  </r>
  <r>
    <s v="COLGATE 3800 DEB."/>
    <s v="Colgate-Palmolive Nederland BV"/>
    <s v="101t"/>
    <n v="101090992285"/>
    <n v="101030169682"/>
    <n v="930"/>
    <s v="Inv Booked"/>
    <s v="2480031759"/>
    <s v="Verkoop"/>
    <n v="170"/>
    <s v="Transport drops zone"/>
    <s v="9 - verwerkt"/>
    <n v="0"/>
    <m/>
    <d v="2023-06-20T00:00:00"/>
    <s v="DROP"/>
    <s v="0001010909922850119495_002"/>
    <m/>
    <m/>
    <m/>
    <s v="EUR"/>
    <n v="154.75"/>
    <s v="EUR"/>
    <n v="154.75"/>
    <s v="EUR"/>
    <n v="154.75"/>
    <n v="154.75"/>
    <n v="0"/>
    <s v="N"/>
    <n v="1223000608"/>
    <d v="2023-07-13T00:00:00"/>
    <m/>
    <d v="2023-06-20T00:00:00"/>
    <s v="00:00"/>
    <s v="23:59"/>
    <d v="2023-06-20T00:00:00"/>
    <s v="14:00"/>
    <s v="14:00"/>
    <n v="19.2"/>
    <s v="ce"/>
    <n v="14550"/>
    <n v="19.2"/>
    <n v="24"/>
    <s v="Kuehne+Nagel Tiel 3 Standpl"/>
    <s v="De Diepert 5"/>
    <s v="Tiel"/>
    <s v="4004 MA"/>
    <s v="NL"/>
    <x v="14"/>
    <s v="Rood 24"/>
    <x v="17"/>
    <s v="6666LT"/>
    <s v="NL"/>
    <s v="2480031759"/>
    <s v="0119495_002"/>
    <s v="31V"/>
    <s v="NL001131849B01"/>
    <n v="2"/>
    <n v="0"/>
    <n v="154.75"/>
    <s v="N"/>
    <s v="Peter Appel Transport B.V."/>
    <n v="36622"/>
    <d v="2023-06-20T00:00:00"/>
    <s v="16:41:00"/>
    <n v="41"/>
    <x v="1"/>
    <x v="24"/>
    <n v="6"/>
    <x v="15"/>
    <n v="1"/>
    <n v="19.2"/>
    <x v="5"/>
    <n v="154.75"/>
    <n v="0"/>
    <n v="154.75"/>
  </r>
  <r>
    <s v="COLGATE 3800 DEB."/>
    <s v="Colgate-Palmolive Nederland BV"/>
    <s v="101t"/>
    <n v="101090991820"/>
    <n v="101030169683"/>
    <n v="930"/>
    <s v="Inv Booked"/>
    <s v="2480031875"/>
    <s v="Verkoop"/>
    <n v="170"/>
    <s v="Transport drops zone"/>
    <s v="9 - verwerkt"/>
    <n v="0"/>
    <m/>
    <d v="2023-06-20T00:00:00"/>
    <s v="DROP"/>
    <s v="0001010909918200119206_004"/>
    <m/>
    <m/>
    <m/>
    <s v="EUR"/>
    <n v="79.39"/>
    <s v="EUR"/>
    <n v="79.39"/>
    <s v="EUR"/>
    <n v="79.39"/>
    <n v="79.39"/>
    <n v="0"/>
    <s v="N"/>
    <n v="1223000608"/>
    <d v="2023-07-13T00:00:00"/>
    <m/>
    <d v="2023-06-20T00:00:00"/>
    <s v="00:00"/>
    <s v="23:59"/>
    <d v="2023-06-20T00:00:00"/>
    <s v="06:00"/>
    <s v="06:00"/>
    <n v="4.8"/>
    <s v="ce"/>
    <n v="3054"/>
    <n v="4.8"/>
    <n v="3"/>
    <s v="Kuehne+Nagel Tiel 3 Standpl"/>
    <s v="De Diepert 5"/>
    <s v="Tiel"/>
    <s v="4004 MA"/>
    <s v="NL"/>
    <x v="21"/>
    <s v="Bloemakkers 4"/>
    <x v="22"/>
    <s v="9461GX"/>
    <s v="NL"/>
    <s v="2480031875"/>
    <s v="0119206_004"/>
    <s v="31V"/>
    <s v="NL001131849B01"/>
    <n v="2"/>
    <n v="0"/>
    <n v="79.39"/>
    <s v="N"/>
    <s v="Peter Appel Transport B.V."/>
    <n v="36622"/>
    <d v="2023-06-20T00:00:00"/>
    <s v="06:27:00"/>
    <n v="0"/>
    <x v="1"/>
    <x v="24"/>
    <n v="6"/>
    <x v="20"/>
    <n v="1"/>
    <n v="16.8"/>
    <x v="3"/>
    <n v="277.87"/>
    <n v="0"/>
    <n v="277.87"/>
  </r>
  <r>
    <s v="COLGATE 3800 DEB."/>
    <s v="Colgate-Palmolive Nederland BV"/>
    <s v="101t"/>
    <n v="101090991823"/>
    <n v="101030169667"/>
    <n v="930"/>
    <s v="Inv Booked"/>
    <s v="2480031739"/>
    <s v="Verkoop"/>
    <n v="170"/>
    <s v="Transport drops zone"/>
    <s v="9 - verwerkt"/>
    <n v="0"/>
    <m/>
    <d v="2023-06-20T00:00:00"/>
    <s v="DROP"/>
    <s v="0001010909918230119210_004"/>
    <m/>
    <m/>
    <m/>
    <s v="EUR"/>
    <n v="54.79"/>
    <s v="EUR"/>
    <n v="54.79"/>
    <s v="EUR"/>
    <n v="54.79"/>
    <n v="54.79"/>
    <n v="0"/>
    <s v="N"/>
    <n v="1223000608"/>
    <d v="2023-07-13T00:00:00"/>
    <m/>
    <d v="2023-06-20T00:00:00"/>
    <s v="00:00"/>
    <s v="23:59"/>
    <d v="2023-06-20T00:00:00"/>
    <s v="09:00"/>
    <s v="13:00"/>
    <n v="3.2"/>
    <s v="ce"/>
    <n v="2875"/>
    <n v="3.2"/>
    <n v="4"/>
    <s v="Kuehne+Nagel Tiel 3 Standpl"/>
    <s v="De Diepert 5"/>
    <s v="Tiel"/>
    <s v="4004 MA"/>
    <s v="NL"/>
    <x v="51"/>
    <s v="Wilhelminakanaal Zuid 120"/>
    <x v="23"/>
    <s v="4903RA"/>
    <s v="NL"/>
    <s v="2480031739"/>
    <s v="0119210_004"/>
    <s v="31V"/>
    <s v="NL001131849B01"/>
    <n v="2"/>
    <n v="0"/>
    <n v="54.79"/>
    <s v="N"/>
    <s v="Peter Appel Transport B.V."/>
    <n v="36622"/>
    <d v="2023-06-20T00:00:00"/>
    <s v="12:31:00"/>
    <n v="0"/>
    <x v="1"/>
    <x v="24"/>
    <n v="6"/>
    <x v="34"/>
    <n v="1"/>
    <n v="4.8000000000000007"/>
    <x v="3"/>
    <n v="82.18"/>
    <n v="0"/>
    <n v="82.18"/>
  </r>
  <r>
    <s v="COLGATE 3800 DEB."/>
    <s v="Colgate-Palmolive Nederland BV"/>
    <s v="101t"/>
    <n v="101090992275"/>
    <n v="101030169668"/>
    <n v="930"/>
    <s v="Inv Booked"/>
    <s v="2480031734"/>
    <s v="Verkoop"/>
    <n v="170"/>
    <s v="Transport drops zone"/>
    <s v="9 - verwerkt"/>
    <n v="0"/>
    <m/>
    <d v="2023-06-20T00:00:00"/>
    <s v="DROP"/>
    <s v="0001010909922750119488_002"/>
    <m/>
    <m/>
    <m/>
    <s v="EUR"/>
    <n v="245.46"/>
    <s v="EUR"/>
    <n v="245.46"/>
    <s v="EUR"/>
    <n v="245.46"/>
    <n v="245.46"/>
    <n v="0"/>
    <s v="N"/>
    <n v="1223000608"/>
    <d v="2023-07-13T00:00:00"/>
    <m/>
    <d v="2023-06-20T00:00:00"/>
    <s v="00:00"/>
    <s v="23:59"/>
    <d v="2023-06-20T00:00:00"/>
    <s v="09:00"/>
    <s v="09:00"/>
    <n v="18.399999999999999"/>
    <s v="ce"/>
    <n v="12272"/>
    <n v="18.399999999999999"/>
    <n v="29"/>
    <s v="Kuehne+Nagel Tiel 3 Standpl"/>
    <s v="De Diepert 5"/>
    <s v="Tiel"/>
    <s v="4004 MA"/>
    <s v="NL"/>
    <x v="1"/>
    <s v="Perenmarkt 15"/>
    <x v="2"/>
    <s v="1681PG"/>
    <s v="NL"/>
    <s v="2480031734"/>
    <s v="0119488_002"/>
    <s v="31V"/>
    <s v="NL001131849B01"/>
    <n v="2"/>
    <n v="0"/>
    <n v="245.46"/>
    <s v="N"/>
    <s v="Peter Appel Transport B.V."/>
    <n v="36622"/>
    <d v="2023-06-20T00:00:00"/>
    <s v="09:59:00"/>
    <n v="0"/>
    <x v="1"/>
    <x v="24"/>
    <n v="6"/>
    <x v="2"/>
    <n v="1"/>
    <n v="18.399999999999999"/>
    <x v="1"/>
    <n v="245.46"/>
    <n v="0"/>
    <n v="245.46"/>
  </r>
  <r>
    <s v="COLGATE 3800 DEB."/>
    <s v="Colgate-Palmolive Nederland BV"/>
    <s v="101t"/>
    <n v="101090991818"/>
    <n v="101030169669"/>
    <n v="930"/>
    <s v="Inv Booked"/>
    <s v="2480031748"/>
    <s v="Verkoop"/>
    <n v="170"/>
    <s v="Transport drops zone"/>
    <s v="9 - verwerkt"/>
    <n v="0"/>
    <m/>
    <d v="2023-06-20T00:00:00"/>
    <s v="DROP"/>
    <s v="0001010909918180119207_003"/>
    <m/>
    <m/>
    <m/>
    <s v="EUR"/>
    <n v="241.6"/>
    <s v="EUR"/>
    <n v="241.6"/>
    <s v="EUR"/>
    <n v="241.6"/>
    <n v="241.6"/>
    <n v="0"/>
    <s v="N"/>
    <n v="1223000608"/>
    <d v="2023-07-13T00:00:00"/>
    <m/>
    <d v="2023-06-20T00:00:00"/>
    <s v="00:00"/>
    <s v="23:59"/>
    <d v="2023-06-20T00:00:00"/>
    <s v="10:00"/>
    <s v="12:00"/>
    <n v="20"/>
    <s v="ce"/>
    <n v="19530"/>
    <n v="20"/>
    <n v="36"/>
    <s v="Kuehne+Nagel Tiel 3 Standpl"/>
    <s v="De Diepert 5"/>
    <s v="Tiel"/>
    <s v="4004 MA"/>
    <s v="NL"/>
    <x v="18"/>
    <s v="HOLLANDWEG 30"/>
    <x v="4"/>
    <s v="2665 MT"/>
    <s v="NL"/>
    <s v="2480031748"/>
    <s v="0119207_003"/>
    <s v="31V"/>
    <s v="NL001131849B01"/>
    <n v="2"/>
    <n v="0"/>
    <n v="241.6"/>
    <s v="N"/>
    <s v="Peter Appel Transport B.V."/>
    <n v="36622"/>
    <d v="2023-06-20T00:00:00"/>
    <s v="13:06:00"/>
    <n v="1"/>
    <x v="1"/>
    <x v="24"/>
    <n v="6"/>
    <x v="4"/>
    <n v="1"/>
    <n v="20"/>
    <x v="0"/>
    <n v="241.6"/>
    <n v="0"/>
    <n v="241.6"/>
  </r>
  <r>
    <s v="COLGATE 3800 DEB."/>
    <s v="Colgate-Palmolive Nederland BV"/>
    <s v="101t"/>
    <n v="101090991815"/>
    <n v="101030169670"/>
    <n v="930"/>
    <s v="Inv Booked"/>
    <s v="2480031740"/>
    <s v="Verkoop"/>
    <n v="170"/>
    <s v="Transport drops zone"/>
    <s v="9 - verwerkt"/>
    <n v="0"/>
    <m/>
    <d v="2023-06-20T00:00:00"/>
    <s v="DROP"/>
    <s v="0001010909918150119204_002"/>
    <m/>
    <m/>
    <m/>
    <s v="EUR"/>
    <n v="96.98"/>
    <s v="EUR"/>
    <n v="96.98"/>
    <s v="EUR"/>
    <n v="96.98"/>
    <n v="96.98"/>
    <n v="0"/>
    <s v="N"/>
    <n v="1223000608"/>
    <d v="2023-07-13T00:00:00"/>
    <m/>
    <d v="2023-06-20T00:00:00"/>
    <s v="00:00"/>
    <s v="23:59"/>
    <d v="2023-06-20T00:00:00"/>
    <s v="07:00"/>
    <s v="07:00"/>
    <n v="8.8000000000000007"/>
    <s v="ce"/>
    <n v="6362"/>
    <n v="8.8000000000000007"/>
    <n v="15"/>
    <s v="Kuehne+Nagel Tiel 3 Standpl"/>
    <s v="De Diepert 5"/>
    <s v="Tiel"/>
    <s v="4004 MA"/>
    <s v="NL"/>
    <x v="18"/>
    <s v="HOLLANDWEG 30"/>
    <x v="4"/>
    <s v="2665 MT"/>
    <s v="NL"/>
    <s v="2480031740"/>
    <s v="0119204_002"/>
    <s v="31V"/>
    <s v="NL001131849B01"/>
    <n v="2"/>
    <n v="0"/>
    <n v="96.98"/>
    <s v="N"/>
    <s v="Peter Appel Transport B.V."/>
    <n v="36622"/>
    <d v="2023-06-20T00:00:00"/>
    <s v="07:11:00"/>
    <n v="0"/>
    <x v="1"/>
    <x v="24"/>
    <n v="6"/>
    <x v="4"/>
    <n v="1"/>
    <n v="24"/>
    <x v="0"/>
    <n v="264.48"/>
    <n v="0"/>
    <n v="264.48"/>
  </r>
  <r>
    <s v="COLGATE 3800 DEB."/>
    <s v="Colgate-Palmolive Nederland BV"/>
    <s v="101t"/>
    <n v="101090992275"/>
    <n v="101030169673"/>
    <n v="930"/>
    <s v="Inv Booked"/>
    <s v="2480031755"/>
    <s v="Verkoop"/>
    <n v="170"/>
    <s v="Transport drops zone"/>
    <s v="9 - verwerkt"/>
    <n v="0"/>
    <m/>
    <d v="2023-06-20T00:00:00"/>
    <s v="DROP"/>
    <s v="0001010909922750119488_003"/>
    <m/>
    <m/>
    <m/>
    <s v="EUR"/>
    <n v="75.709999999999994"/>
    <s v="EUR"/>
    <n v="75.709999999999994"/>
    <s v="EUR"/>
    <n v="75.709999999999994"/>
    <n v="75.709999999999994"/>
    <n v="0"/>
    <s v="N"/>
    <n v="1223000608"/>
    <d v="2023-07-13T00:00:00"/>
    <m/>
    <d v="2023-06-20T00:00:00"/>
    <s v="00:00"/>
    <s v="23:59"/>
    <d v="2023-06-20T00:00:00"/>
    <s v="10:00"/>
    <s v="11:00"/>
    <n v="3.2"/>
    <s v="ce"/>
    <n v="2617"/>
    <n v="3.2"/>
    <n v="5"/>
    <s v="Kuehne+Nagel Tiel 3 Standpl"/>
    <s v="De Diepert 5"/>
    <s v="Tiel"/>
    <s v="4004 MA"/>
    <s v="NL"/>
    <x v="5"/>
    <s v="Kernweg 6"/>
    <x v="8"/>
    <s v="1627 LC"/>
    <s v="NL"/>
    <s v="2480031755"/>
    <s v="0119488_003"/>
    <s v="31V"/>
    <s v="NL001131849B01"/>
    <n v="2"/>
    <n v="0"/>
    <n v="75.709999999999994"/>
    <s v="N"/>
    <s v="Peter Appel Transport B.V."/>
    <n v="36622"/>
    <d v="2023-06-20T00:00:00"/>
    <s v="10:49:00"/>
    <n v="0"/>
    <x v="1"/>
    <x v="24"/>
    <n v="6"/>
    <x v="2"/>
    <n v="1"/>
    <n v="3.2"/>
    <x v="2"/>
    <n v="75.709999999999994"/>
    <n v="0"/>
    <n v="75.709999999999994"/>
  </r>
  <r>
    <s v="COLGATE 3800 DEB."/>
    <s v="Colgate-Palmolive Nederland BV"/>
    <s v="101t"/>
    <n v="101090991814"/>
    <n v="101030169674"/>
    <n v="930"/>
    <s v="Inv Booked"/>
    <s v="2480031746"/>
    <s v="Verkoop"/>
    <n v="170"/>
    <s v="Transport drops zone"/>
    <s v="9 - verwerkt"/>
    <n v="0"/>
    <m/>
    <d v="2023-06-20T00:00:00"/>
    <s v="DROP"/>
    <s v="0001010909918140119202_009"/>
    <m/>
    <m/>
    <m/>
    <s v="EUR"/>
    <n v="27.26"/>
    <s v="EUR"/>
    <n v="27.26"/>
    <s v="EUR"/>
    <n v="27.26"/>
    <n v="27.26"/>
    <n v="0"/>
    <s v="N"/>
    <n v="1223000608"/>
    <d v="2023-07-13T00:00:00"/>
    <m/>
    <d v="2023-06-20T00:00:00"/>
    <s v="00:00"/>
    <s v="23:59"/>
    <d v="2023-06-20T00:00:00"/>
    <s v="08:00"/>
    <s v="16:00"/>
    <n v="0.8"/>
    <s v="ce"/>
    <n v="7"/>
    <n v="0.8"/>
    <n v="0"/>
    <s v="Kuehne+Nagel Tiel 3 Standpl"/>
    <s v="De Diepert 5"/>
    <s v="Tiel"/>
    <s v="4004 MA"/>
    <s v="NL"/>
    <x v="106"/>
    <s v="Plantijnweg 27"/>
    <x v="33"/>
    <s v="4104BC"/>
    <s v="NL"/>
    <s v="2480031746"/>
    <s v="0119202_009"/>
    <s v="31V"/>
    <s v="NL001131849B01"/>
    <n v="2"/>
    <n v="0"/>
    <n v="27.26"/>
    <s v="N"/>
    <s v="Peter Appel Transport B.V."/>
    <n v="36622"/>
    <d v="2023-06-20T00:00:00"/>
    <s v="13:11:00"/>
    <n v="0"/>
    <x v="1"/>
    <x v="24"/>
    <n v="6"/>
    <x v="6"/>
    <n v="1"/>
    <n v="0.8"/>
    <x v="6"/>
    <n v="27.26"/>
    <n v="0"/>
    <n v="27.26"/>
  </r>
  <r>
    <s v="COLGATE 3800 DEB."/>
    <s v="Colgate-Palmolive Nederland BV"/>
    <s v="101t"/>
    <n v="101090991824"/>
    <n v="101030169675"/>
    <n v="930"/>
    <s v="Inv Booked"/>
    <s v="2480031756"/>
    <s v="Verkoop"/>
    <n v="170"/>
    <s v="Transport drops zone"/>
    <s v="9 - verwerkt"/>
    <n v="0"/>
    <m/>
    <d v="2023-06-20T00:00:00"/>
    <s v="DROP"/>
    <s v="0001010909918240119211_003"/>
    <m/>
    <m/>
    <m/>
    <s v="EUR"/>
    <n v="167.75"/>
    <s v="EUR"/>
    <n v="167.75"/>
    <s v="EUR"/>
    <n v="167.75"/>
    <n v="167.75"/>
    <n v="0"/>
    <s v="N"/>
    <n v="1223000608"/>
    <d v="2023-07-13T00:00:00"/>
    <m/>
    <d v="2023-06-20T00:00:00"/>
    <s v="00:00"/>
    <s v="23:59"/>
    <d v="2023-06-20T00:00:00"/>
    <s v="12:00"/>
    <s v="13:00"/>
    <n v="10.4"/>
    <s v="ce"/>
    <n v="6669"/>
    <n v="10.4"/>
    <n v="9"/>
    <s v="Kuehne+Nagel Tiel 3 Standpl"/>
    <s v="De Diepert 5"/>
    <s v="Tiel"/>
    <s v="4004 MA"/>
    <s v="NL"/>
    <x v="16"/>
    <s v="Rijnland 4"/>
    <x v="19"/>
    <s v="1948RL"/>
    <s v="NL"/>
    <s v="2480031756"/>
    <s v="0119211_003"/>
    <s v="31V"/>
    <s v="NL001131849B01"/>
    <n v="2"/>
    <n v="0"/>
    <n v="167.75"/>
    <s v="N"/>
    <s v="Peter Appel Transport B.V."/>
    <n v="36622"/>
    <d v="2023-06-20T00:00:00"/>
    <s v="16:43:00"/>
    <n v="0"/>
    <x v="1"/>
    <x v="24"/>
    <n v="6"/>
    <x v="17"/>
    <n v="1"/>
    <n v="10.4"/>
    <x v="0"/>
    <n v="167.75"/>
    <n v="0"/>
    <n v="167.75"/>
  </r>
  <r>
    <s v="COLGATE 3800 DEB."/>
    <s v="Colgate-Palmolive Nederland BV"/>
    <s v="101t"/>
    <n v="101090991814"/>
    <n v="101030169676"/>
    <n v="930"/>
    <s v="Inv Booked"/>
    <s v="2480031749"/>
    <s v="Verkoop"/>
    <n v="170"/>
    <s v="Transport drops zone"/>
    <s v="9 - verwerkt"/>
    <n v="0"/>
    <m/>
    <d v="2023-06-20T00:00:00"/>
    <s v="DROP"/>
    <s v="0001010909918140119202_007"/>
    <m/>
    <m/>
    <m/>
    <s v="EUR"/>
    <n v="72.92"/>
    <s v="EUR"/>
    <n v="72.92"/>
    <s v="EUR"/>
    <n v="72.92"/>
    <n v="72.92"/>
    <n v="0"/>
    <s v="N"/>
    <n v="1223000608"/>
    <d v="2023-07-13T00:00:00"/>
    <m/>
    <d v="2023-06-20T00:00:00"/>
    <s v="00:00"/>
    <s v="23:59"/>
    <d v="2023-06-20T00:00:00"/>
    <s v="07:00"/>
    <s v="16:00"/>
    <n v="4"/>
    <s v="ce"/>
    <n v="3035"/>
    <n v="4"/>
    <n v="4"/>
    <s v="Kuehne+Nagel Tiel 3 Standpl"/>
    <s v="De Diepert 5"/>
    <s v="Tiel"/>
    <s v="4004 MA"/>
    <s v="NL"/>
    <x v="15"/>
    <s v="De Flammert 1211"/>
    <x v="18"/>
    <s v="5854 NE"/>
    <s v="NL"/>
    <s v="2480031749"/>
    <s v="0119202_007"/>
    <s v="31V"/>
    <s v="NL001131849B01"/>
    <n v="2"/>
    <n v="0"/>
    <n v="72.92"/>
    <s v="N"/>
    <s v="Peter Appel Transport B.V."/>
    <n v="36622"/>
    <d v="2023-06-20T00:00:00"/>
    <s v="09:40:00"/>
    <n v="0"/>
    <x v="1"/>
    <x v="24"/>
    <n v="6"/>
    <x v="16"/>
    <n v="1"/>
    <n v="4"/>
    <x v="3"/>
    <n v="72.92"/>
    <n v="0"/>
    <n v="72.92"/>
  </r>
  <r>
    <s v="COLGATE 3800 DEB."/>
    <s v="Colgate-Palmolive Nederland BV"/>
    <s v="101t"/>
    <n v="101090991814"/>
    <n v="101030169677"/>
    <n v="930"/>
    <s v="Inv Booked"/>
    <s v="2480031754"/>
    <s v="Verkoop"/>
    <n v="170"/>
    <s v="Transport drops zone"/>
    <s v="9 - verwerkt"/>
    <n v="0"/>
    <m/>
    <d v="2023-06-20T00:00:00"/>
    <s v="DROP"/>
    <s v="0001010909918140119202_003"/>
    <m/>
    <m/>
    <m/>
    <s v="EUR"/>
    <n v="27.26"/>
    <s v="EUR"/>
    <n v="27.26"/>
    <s v="EUR"/>
    <n v="27.26"/>
    <n v="27.26"/>
    <n v="0"/>
    <s v="N"/>
    <n v="1223000608"/>
    <d v="2023-07-13T00:00:00"/>
    <m/>
    <d v="2023-06-20T00:00:00"/>
    <s v="00:00"/>
    <s v="23:59"/>
    <d v="2023-06-20T00:00:00"/>
    <s v="06:00"/>
    <s v="07:00"/>
    <n v="0.8"/>
    <s v="ce"/>
    <n v="814"/>
    <n v="0.8"/>
    <n v="1"/>
    <s v="Kuehne+Nagel Tiel 3 Standpl"/>
    <s v="De Diepert 5"/>
    <s v="Tiel"/>
    <s v="4004 MA"/>
    <s v="NL"/>
    <x v="2"/>
    <s v="Pegasusweg 1"/>
    <x v="3"/>
    <s v="5015BZ"/>
    <s v="NL"/>
    <s v="2480031754"/>
    <s v="0119202_003"/>
    <s v="31V"/>
    <s v="NL001131849B01"/>
    <n v="2"/>
    <n v="0"/>
    <n v="27.26"/>
    <s v="N"/>
    <s v="Peter Appel Transport B.V."/>
    <n v="36622"/>
    <d v="2023-06-20T00:00:00"/>
    <s v="10:43:00"/>
    <n v="0"/>
    <x v="1"/>
    <x v="24"/>
    <n v="6"/>
    <x v="3"/>
    <n v="1"/>
    <n v="0.8"/>
    <x v="2"/>
    <n v="27.26"/>
    <n v="0"/>
    <n v="27.26"/>
  </r>
  <r>
    <s v="COLGATE 3800 DEB."/>
    <s v="Colgate-Palmolive Nederland BV"/>
    <s v="101t"/>
    <n v="101090991814"/>
    <n v="101030169678"/>
    <n v="930"/>
    <s v="Inv Booked"/>
    <s v="2480031753"/>
    <s v="Verkoop"/>
    <n v="170"/>
    <s v="Transport drops zone"/>
    <s v="9 - verwerkt"/>
    <n v="0"/>
    <m/>
    <d v="2023-06-20T00:00:00"/>
    <s v="DROP"/>
    <s v="0001010909918140119202_012"/>
    <m/>
    <m/>
    <m/>
    <s v="EUR"/>
    <n v="28.67"/>
    <s v="EUR"/>
    <n v="28.67"/>
    <s v="EUR"/>
    <n v="28.67"/>
    <n v="28.67"/>
    <n v="0"/>
    <s v="N"/>
    <n v="1223000608"/>
    <d v="2023-07-13T00:00:00"/>
    <m/>
    <d v="2023-06-20T00:00:00"/>
    <s v="00:00"/>
    <s v="23:59"/>
    <d v="2023-06-20T00:00:00"/>
    <s v="09:00"/>
    <s v="12:00"/>
    <n v="0.8"/>
    <s v="ce"/>
    <n v="77"/>
    <n v="0.8"/>
    <n v="0"/>
    <s v="Kuehne+Nagel Tiel 3 Standpl"/>
    <s v="De Diepert 5"/>
    <s v="Tiel"/>
    <s v="4004 MA"/>
    <s v="NL"/>
    <x v="52"/>
    <s v="Leeuwenveldseweg 3F"/>
    <x v="43"/>
    <s v="1382 LV"/>
    <s v="NL"/>
    <s v="2480031753"/>
    <s v="0119202_012"/>
    <s v="31V"/>
    <s v="NL001131849B01"/>
    <n v="2"/>
    <n v="0"/>
    <n v="28.67"/>
    <s v="N"/>
    <s v="Peter Appel Transport B.V."/>
    <n v="36622"/>
    <d v="2023-06-20T00:00:00"/>
    <s v="09:34:00"/>
    <n v="0"/>
    <x v="1"/>
    <x v="24"/>
    <n v="6"/>
    <x v="13"/>
    <n v="1"/>
    <n v="0.8"/>
    <x v="0"/>
    <n v="28.67"/>
    <n v="0"/>
    <n v="28.67"/>
  </r>
  <r>
    <s v="COLGATE 3800 DEB."/>
    <s v="Colgate-Palmolive Nederland BV"/>
    <s v="101t"/>
    <n v="101090991820"/>
    <n v="101030169679"/>
    <n v="930"/>
    <s v="Inv Booked"/>
    <s v="2480031747"/>
    <s v="Verkoop"/>
    <n v="170"/>
    <s v="Transport drops zone"/>
    <s v="9 - verwerkt"/>
    <n v="0"/>
    <m/>
    <d v="2023-06-20T00:00:00"/>
    <s v="DROP"/>
    <s v="0001010909918200119206_004"/>
    <m/>
    <m/>
    <m/>
    <s v="EUR"/>
    <n v="119.09"/>
    <s v="EUR"/>
    <n v="119.09"/>
    <s v="EUR"/>
    <n v="119.09"/>
    <n v="119.09"/>
    <n v="0"/>
    <s v="N"/>
    <n v="1223000608"/>
    <d v="2023-07-13T00:00:00"/>
    <m/>
    <d v="2023-06-20T00:00:00"/>
    <s v="00:00"/>
    <s v="23:59"/>
    <d v="2023-06-20T00:00:00"/>
    <s v="06:00"/>
    <s v="06:00"/>
    <n v="7.2"/>
    <s v="ce"/>
    <n v="6547"/>
    <n v="7.2"/>
    <n v="7"/>
    <s v="Kuehne+Nagel Tiel 3 Standpl"/>
    <s v="De Diepert 5"/>
    <s v="Tiel"/>
    <s v="4004 MA"/>
    <s v="NL"/>
    <x v="21"/>
    <s v="Bloemakkers 4"/>
    <x v="22"/>
    <s v="9461GX"/>
    <s v="NL"/>
    <s v="2480031747"/>
    <s v="0119206_004"/>
    <s v="31V"/>
    <s v="NL001131849B01"/>
    <n v="2"/>
    <n v="0"/>
    <n v="119.09"/>
    <s v="N"/>
    <s v="Peter Appel Transport B.V."/>
    <n v="36622"/>
    <d v="2023-06-20T00:00:00"/>
    <s v="06:27:00"/>
    <n v="0"/>
    <x v="1"/>
    <x v="24"/>
    <n v="6"/>
    <x v="20"/>
    <n v="0"/>
    <s v=""/>
    <x v="3"/>
    <s v=""/>
    <n v="0"/>
    <s v=""/>
  </r>
  <r>
    <s v="COLGATE 3800 DEB."/>
    <s v="Colgate-Palmolive Nederland BV"/>
    <s v="101t"/>
    <n v="101090991819"/>
    <n v="101030169659"/>
    <n v="930"/>
    <s v="Inv Booked"/>
    <s v="2480031731"/>
    <s v="Verkoop"/>
    <n v="170"/>
    <s v="Transport drops zone"/>
    <s v="9 - verwerkt"/>
    <n v="0"/>
    <m/>
    <d v="2023-06-20T00:00:00"/>
    <s v="DROP"/>
    <s v="0001010909918190119208_002"/>
    <m/>
    <m/>
    <m/>
    <s v="EUR"/>
    <n v="296.47000000000003"/>
    <s v="EUR"/>
    <n v="296.47000000000003"/>
    <s v="EUR"/>
    <n v="296.47000000000003"/>
    <n v="296.47000000000003"/>
    <n v="0"/>
    <s v="N"/>
    <n v="1223000608"/>
    <d v="2023-07-13T00:00:00"/>
    <m/>
    <d v="2023-06-20T00:00:00"/>
    <s v="00:00"/>
    <s v="23:59"/>
    <d v="2023-06-20T00:00:00"/>
    <s v="11:00"/>
    <s v="11:00"/>
    <n v="26.4"/>
    <s v="ce"/>
    <n v="23745"/>
    <n v="26.4"/>
    <n v="48"/>
    <s v="Kuehne+Nagel Tiel 3 Standpl"/>
    <s v="De Diepert 5"/>
    <s v="Tiel"/>
    <s v="4004 MA"/>
    <s v="NL"/>
    <x v="1"/>
    <s v="Perenmarkt 15"/>
    <x v="2"/>
    <s v="1681PG"/>
    <s v="NL"/>
    <s v="2480031731"/>
    <s v="0119208_002"/>
    <s v="31V"/>
    <s v="NL001131849B01"/>
    <n v="2"/>
    <n v="0"/>
    <n v="296.47000000000003"/>
    <s v="N"/>
    <s v="Peter Appel Transport B.V."/>
    <n v="36622"/>
    <d v="2023-06-20T00:00:00"/>
    <s v="11:36:00"/>
    <n v="0"/>
    <x v="1"/>
    <x v="24"/>
    <n v="6"/>
    <x v="2"/>
    <n v="1"/>
    <n v="26.4"/>
    <x v="1"/>
    <n v="296.47000000000003"/>
    <n v="0"/>
    <n v="296.47000000000003"/>
  </r>
  <r>
    <s v="COLGATE 3800 DEB."/>
    <s v="Colgate-Palmolive Nederland BV"/>
    <s v="101t"/>
    <n v="101090991823"/>
    <n v="101030169660"/>
    <n v="930"/>
    <s v="Inv Booked"/>
    <s v="2480031732"/>
    <s v="Verkoop"/>
    <n v="170"/>
    <s v="Transport drops zone"/>
    <s v="9 - verwerkt"/>
    <n v="0"/>
    <m/>
    <d v="2023-06-20T00:00:00"/>
    <s v="DROP"/>
    <s v="0001010909918230119210_004"/>
    <m/>
    <m/>
    <m/>
    <s v="EUR"/>
    <n v="27.39"/>
    <s v="EUR"/>
    <n v="27.39"/>
    <s v="EUR"/>
    <n v="27.39"/>
    <n v="27.39"/>
    <n v="0"/>
    <s v="N"/>
    <n v="1223000608"/>
    <d v="2023-07-13T00:00:00"/>
    <m/>
    <d v="2023-06-20T00:00:00"/>
    <s v="00:00"/>
    <s v="23:59"/>
    <d v="2023-06-20T00:00:00"/>
    <s v="09:00"/>
    <s v="13:00"/>
    <n v="1.6"/>
    <s v="ce"/>
    <n v="727"/>
    <n v="1.6"/>
    <n v="1"/>
    <s v="Kuehne+Nagel Tiel 3 Standpl"/>
    <s v="De Diepert 5"/>
    <s v="Tiel"/>
    <s v="4004 MA"/>
    <s v="NL"/>
    <x v="51"/>
    <s v="Wilhelminakanaal Zuid 120"/>
    <x v="23"/>
    <s v="4903RA"/>
    <s v="NL"/>
    <s v="2480031732"/>
    <s v="0119210_004"/>
    <s v="31V"/>
    <s v="NL001131849B01"/>
    <n v="2"/>
    <n v="0"/>
    <n v="27.39"/>
    <s v="N"/>
    <s v="Peter Appel Transport B.V."/>
    <n v="36622"/>
    <d v="2023-06-20T00:00:00"/>
    <s v="12:31:00"/>
    <n v="0"/>
    <x v="1"/>
    <x v="24"/>
    <n v="6"/>
    <x v="34"/>
    <n v="0"/>
    <s v=""/>
    <x v="3"/>
    <s v=""/>
    <n v="0"/>
    <s v=""/>
  </r>
  <r>
    <s v="COLGATE 3800 DEB."/>
    <s v="Colgate-Palmolive Nederland BV"/>
    <s v="101t"/>
    <n v="101090992269"/>
    <n v="101030169661"/>
    <n v="930"/>
    <s v="Inv Booked"/>
    <s v="2480031733 REFUSED"/>
    <s v="Verkoop"/>
    <n v="170"/>
    <s v="Transport drops zone"/>
    <s v="9 - verwerkt"/>
    <n v="0"/>
    <m/>
    <d v="2023-06-20T00:00:00"/>
    <s v="DROP"/>
    <s v="0001010909922690119481_002"/>
    <m/>
    <m/>
    <m/>
    <s v="EUR"/>
    <n v="283.97000000000003"/>
    <s v="EUR"/>
    <n v="283.97000000000003"/>
    <s v="EUR"/>
    <n v="283.97000000000003"/>
    <n v="283.97000000000003"/>
    <n v="0"/>
    <s v="N"/>
    <n v="1223000608"/>
    <d v="2023-07-13T00:00:00"/>
    <m/>
    <d v="2023-06-20T00:00:00"/>
    <s v="00:00"/>
    <s v="23:59"/>
    <d v="2023-06-20T00:00:00"/>
    <s v="07:00"/>
    <s v="07:00"/>
    <n v="19.2"/>
    <s v="ce"/>
    <n v="12182"/>
    <n v="19.2"/>
    <n v="31"/>
    <s v="Kuehne+Nagel Tiel 3 Standpl"/>
    <s v="De Diepert 5"/>
    <s v="Tiel"/>
    <s v="4004 MA"/>
    <s v="NL"/>
    <x v="1"/>
    <s v="Fahrenheitweg 1"/>
    <x v="1"/>
    <s v="6101WR"/>
    <s v="NL"/>
    <s v="2480031733 REFUSED"/>
    <s v="0119481_002"/>
    <s v="31V"/>
    <s v="NL001131849B01"/>
    <n v="2"/>
    <n v="0"/>
    <n v="283.97000000000003"/>
    <s v="N"/>
    <s v="Peter Appel Transport B.V."/>
    <n v="36622"/>
    <d v="2023-06-20T00:00:00"/>
    <s v="12:30:00"/>
    <n v="212"/>
    <x v="1"/>
    <x v="24"/>
    <n v="6"/>
    <x v="1"/>
    <n v="1"/>
    <n v="19.2"/>
    <x v="1"/>
    <n v="283.97000000000003"/>
    <n v="0"/>
    <n v="283.97000000000003"/>
  </r>
  <r>
    <s v="COLGATE 3800 DEB."/>
    <s v="Colgate-Palmolive Nederland BV"/>
    <s v="101t"/>
    <n v="101090992274"/>
    <n v="101030169662"/>
    <n v="930"/>
    <s v="Inv Booked"/>
    <s v="2480031730"/>
    <s v="Verkoop"/>
    <n v="170"/>
    <s v="Transport drops zone"/>
    <s v="9 - verwerkt"/>
    <n v="0"/>
    <m/>
    <d v="2023-06-20T00:00:00"/>
    <s v="DROP"/>
    <s v="0001010909922740119483_002"/>
    <m/>
    <m/>
    <m/>
    <s v="EUR"/>
    <n v="290.2"/>
    <s v="EUR"/>
    <n v="290.2"/>
    <s v="EUR"/>
    <n v="290.2"/>
    <n v="290.2"/>
    <n v="0"/>
    <s v="N"/>
    <n v="1223000608"/>
    <d v="2023-07-13T00:00:00"/>
    <m/>
    <d v="2023-06-20T00:00:00"/>
    <s v="00:00"/>
    <s v="23:59"/>
    <d v="2023-06-20T00:00:00"/>
    <s v="07:00"/>
    <s v="07:00"/>
    <n v="20"/>
    <s v="ce"/>
    <n v="23184"/>
    <n v="20"/>
    <n v="38"/>
    <s v="Kuehne+Nagel Tiel 3 Standpl"/>
    <s v="De Diepert 5"/>
    <s v="Tiel"/>
    <s v="4004 MA"/>
    <s v="NL"/>
    <x v="1"/>
    <s v="Fahrenheitweg 1"/>
    <x v="1"/>
    <s v="6101WR"/>
    <s v="NL"/>
    <s v="2480031730"/>
    <s v="0119483_002"/>
    <s v="31V"/>
    <s v="NL001131849B01"/>
    <n v="2"/>
    <n v="0"/>
    <n v="290.2"/>
    <s v="N"/>
    <s v="Peter Appel Transport B.V."/>
    <n v="36622"/>
    <d v="2023-06-20T00:00:00"/>
    <s v="06:49:00"/>
    <n v="0"/>
    <x v="1"/>
    <x v="24"/>
    <n v="6"/>
    <x v="1"/>
    <n v="1"/>
    <n v="20"/>
    <x v="1"/>
    <n v="290.2"/>
    <n v="0"/>
    <n v="290.2"/>
  </r>
  <r>
    <s v="COLGATE 3800 DEB."/>
    <s v="Colgate-Palmolive Nederland BV"/>
    <s v="101t"/>
    <n v="101090991815"/>
    <n v="101030169664"/>
    <n v="930"/>
    <s v="Inv Booked"/>
    <s v="2480031742"/>
    <s v="Verkoop"/>
    <n v="170"/>
    <s v="Transport drops zone"/>
    <s v="9 - verwerkt"/>
    <n v="0"/>
    <m/>
    <d v="2023-06-20T00:00:00"/>
    <s v="DROP"/>
    <s v="0001010909918150119204_002"/>
    <m/>
    <m/>
    <m/>
    <s v="EUR"/>
    <n v="167.5"/>
    <s v="EUR"/>
    <n v="167.5"/>
    <s v="EUR"/>
    <n v="167.5"/>
    <n v="167.5"/>
    <n v="0"/>
    <s v="N"/>
    <n v="1223000608"/>
    <d v="2023-07-13T00:00:00"/>
    <m/>
    <d v="2023-06-20T00:00:00"/>
    <s v="00:00"/>
    <s v="23:59"/>
    <d v="2023-06-20T00:00:00"/>
    <s v="07:00"/>
    <s v="07:00"/>
    <n v="15.2"/>
    <s v="ce"/>
    <n v="15484"/>
    <n v="15.2"/>
    <n v="28"/>
    <s v="Kuehne+Nagel Tiel 3 Standpl"/>
    <s v="De Diepert 5"/>
    <s v="Tiel"/>
    <s v="4004 MA"/>
    <s v="NL"/>
    <x v="18"/>
    <s v="HOLLANDWEG 30"/>
    <x v="4"/>
    <s v="2665 MT"/>
    <s v="NL"/>
    <s v="2480031742"/>
    <s v="0119204_002"/>
    <s v="31V"/>
    <s v="NL001131849B01"/>
    <n v="2"/>
    <n v="0"/>
    <n v="167.5"/>
    <s v="N"/>
    <s v="Peter Appel Transport B.V."/>
    <n v="36622"/>
    <d v="2023-06-20T00:00:00"/>
    <s v="07:11:00"/>
    <n v="0"/>
    <x v="1"/>
    <x v="24"/>
    <n v="6"/>
    <x v="4"/>
    <n v="0"/>
    <s v=""/>
    <x v="0"/>
    <s v=""/>
    <n v="0"/>
    <s v=""/>
  </r>
  <r>
    <s v="COLGATE 3800 DEB."/>
    <s v="Colgate-Palmolive Nederland BV"/>
    <s v="101t"/>
    <n v="101090991814"/>
    <n v="101030169665"/>
    <n v="930"/>
    <s v="Inv Booked"/>
    <s v="2480031744"/>
    <s v="Verkoop"/>
    <n v="170"/>
    <s v="Transport drops zone"/>
    <s v="9 - verwerkt"/>
    <n v="0"/>
    <m/>
    <d v="2023-06-20T00:00:00"/>
    <s v="DROP"/>
    <s v="0001010909918140119202_011"/>
    <m/>
    <m/>
    <m/>
    <s v="EUR"/>
    <n v="27.26"/>
    <s v="EUR"/>
    <n v="27.26"/>
    <s v="EUR"/>
    <n v="27.26"/>
    <n v="27.26"/>
    <n v="0"/>
    <s v="N"/>
    <n v="1223000608"/>
    <d v="2023-07-13T00:00:00"/>
    <m/>
    <d v="2023-06-20T00:00:00"/>
    <s v="00:00"/>
    <s v="23:59"/>
    <d v="2023-06-20T00:00:00"/>
    <s v="09:00"/>
    <s v="16:00"/>
    <n v="0.8"/>
    <s v="ce"/>
    <n v="43"/>
    <n v="0.8"/>
    <n v="0"/>
    <s v="Kuehne+Nagel Tiel 3 Standpl"/>
    <s v="De Diepert 5"/>
    <s v="Tiel"/>
    <s v="4004 MA"/>
    <s v="NL"/>
    <x v="107"/>
    <s v="NIEUWPOORTKADE 2A"/>
    <x v="13"/>
    <s v="1055RX"/>
    <s v="NL"/>
    <s v="2480031744"/>
    <s v="0119202_011"/>
    <s v="31V"/>
    <s v="NL001131849B01"/>
    <n v="2"/>
    <n v="0"/>
    <n v="27.26"/>
    <s v="N"/>
    <s v="Peter Appel Transport B.V."/>
    <n v="36622"/>
    <d v="2023-06-20T00:00:00"/>
    <s v="12:45:00"/>
    <n v="0"/>
    <x v="1"/>
    <x v="24"/>
    <n v="6"/>
    <x v="11"/>
    <n v="1"/>
    <n v="0.8"/>
    <x v="0"/>
    <n v="27.26"/>
    <n v="0"/>
    <n v="27.26"/>
  </r>
  <r>
    <s v="COLGATE 3800 DEB."/>
    <s v="Colgate-Palmolive Nederland BV"/>
    <s v="101t"/>
    <n v="101090992279"/>
    <n v="101030169666"/>
    <n v="930"/>
    <s v="Inv Booked"/>
    <s v="2480031736"/>
    <s v="Verkoop"/>
    <n v="170"/>
    <s v="Transport drops zone"/>
    <s v="9 - verwerkt"/>
    <n v="0"/>
    <m/>
    <d v="2023-06-20T00:00:00"/>
    <s v="DROP"/>
    <s v="0001010909922790119493_002"/>
    <m/>
    <m/>
    <m/>
    <s v="EUR"/>
    <n v="312.27"/>
    <s v="EUR"/>
    <n v="312.27"/>
    <s v="EUR"/>
    <n v="312.27"/>
    <n v="312.27"/>
    <n v="0"/>
    <s v="N"/>
    <n v="1223000608"/>
    <d v="2023-07-13T00:00:00"/>
    <m/>
    <d v="2023-06-20T00:00:00"/>
    <s v="00:00"/>
    <s v="23:59"/>
    <d v="2023-06-20T00:00:00"/>
    <s v="12:00"/>
    <s v="12:00"/>
    <n v="23.2"/>
    <s v="ce"/>
    <n v="19553"/>
    <n v="23.2"/>
    <n v="38"/>
    <s v="Kuehne+Nagel Tiel 3 Standpl"/>
    <s v="De Diepert 5"/>
    <s v="Tiel"/>
    <s v="4004 MA"/>
    <s v="NL"/>
    <x v="50"/>
    <s v="Fahrenheitweg 24"/>
    <x v="1"/>
    <s v="6101WR"/>
    <s v="NL"/>
    <s v="2480031736"/>
    <s v="0119493_002"/>
    <s v="31V"/>
    <s v="NL001131849B01"/>
    <n v="2"/>
    <n v="0"/>
    <n v="312.27"/>
    <s v="N"/>
    <s v="Peter Appel Transport B.V."/>
    <n v="36622"/>
    <d v="2023-06-20T00:00:00"/>
    <s v="12:25:00"/>
    <n v="0"/>
    <x v="1"/>
    <x v="24"/>
    <n v="6"/>
    <x v="1"/>
    <n v="1"/>
    <n v="23.2"/>
    <x v="1"/>
    <n v="312.27"/>
    <n v="0"/>
    <n v="312.27"/>
  </r>
  <r>
    <s v="COLGATE 3800 DEB."/>
    <s v="Colgate-Palmolive Nederland BV"/>
    <s v="101t"/>
    <n v="101090992112"/>
    <n v="101030169756"/>
    <n v="930"/>
    <s v="Inv Booked"/>
    <s v="2480030695"/>
    <s v="Verkoop"/>
    <n v="170"/>
    <s v="Transport drops zone"/>
    <s v="9 - verwerkt"/>
    <n v="0"/>
    <m/>
    <d v="2023-06-20T00:00:00"/>
    <s v="DROP"/>
    <s v="0001010909921120119505_002"/>
    <m/>
    <m/>
    <m/>
    <s v="EUR"/>
    <n v="61.56"/>
    <s v="EUR"/>
    <n v="61.56"/>
    <s v="EUR"/>
    <n v="61.56"/>
    <n v="61.56"/>
    <n v="0"/>
    <s v="N"/>
    <n v="1223000608"/>
    <d v="2023-07-13T00:00:00"/>
    <m/>
    <d v="2023-06-19T00:00:00"/>
    <s v="00:00"/>
    <s v="23:59"/>
    <d v="2023-06-20T00:00:00"/>
    <s v="06:00"/>
    <s v="14:30"/>
    <n v="2.4"/>
    <s v="ce"/>
    <n v="965"/>
    <n v="2.4"/>
    <n v="0"/>
    <s v="Kuehne+Nagel Tiel 3 Standpl"/>
    <s v="De Diepert 5"/>
    <s v="Tiel"/>
    <s v="4004 MA"/>
    <s v="NL"/>
    <x v="33"/>
    <s v="Tussenriemer 40"/>
    <x v="35"/>
    <s v="4704SR"/>
    <s v="NL"/>
    <s v="2480030695"/>
    <s v="0119505_002"/>
    <s v="31V"/>
    <s v="NL001131849B01"/>
    <n v="2"/>
    <n v="0"/>
    <n v="61.56"/>
    <s v="N"/>
    <s v="Peter Appel Transport B.V."/>
    <n v="36622"/>
    <d v="2023-06-20T00:00:00"/>
    <s v="09:04:00"/>
    <n v="0"/>
    <x v="1"/>
    <x v="24"/>
    <n v="6"/>
    <x v="29"/>
    <n v="1"/>
    <n v="2.4"/>
    <x v="8"/>
    <n v="61.56"/>
    <n v="0"/>
    <n v="61.56"/>
  </r>
  <r>
    <s v="COLGATE 3800 DEB."/>
    <s v="Colgate-Palmolive Nederland BV"/>
    <s v="101t"/>
    <n v="101090992271"/>
    <n v="101030169663"/>
    <n v="930"/>
    <s v="Inv Booked"/>
    <s v="2480031737"/>
    <s v="Verkoop"/>
    <n v="170"/>
    <s v="Transport drops zone"/>
    <s v="9 - verwerkt"/>
    <n v="0"/>
    <m/>
    <d v="2023-06-20T00:00:00"/>
    <s v="DROP"/>
    <s v="0001010909922710119484_002"/>
    <m/>
    <m/>
    <m/>
    <s v="EUR"/>
    <n v="255.04"/>
    <s v="EUR"/>
    <n v="255.04"/>
    <s v="EUR"/>
    <n v="255.04"/>
    <n v="255.04"/>
    <n v="0"/>
    <s v="N"/>
    <n v="1223000608"/>
    <d v="2023-07-13T00:00:00"/>
    <m/>
    <d v="2023-06-20T00:00:00"/>
    <s v="00:00"/>
    <s v="23:59"/>
    <d v="2023-06-20T00:00:00"/>
    <s v="08:00"/>
    <s v="08:00"/>
    <n v="16"/>
    <s v="ce"/>
    <n v="10145"/>
    <n v="16"/>
    <n v="16"/>
    <s v="Kuehne+Nagel Tiel 3 Standpl"/>
    <s v="De Diepert 5"/>
    <s v="Tiel"/>
    <s v="4004 MA"/>
    <s v="NL"/>
    <x v="50"/>
    <s v="Fahrenheitweg 24"/>
    <x v="1"/>
    <s v="6101WR"/>
    <s v="NL"/>
    <s v="2480031737"/>
    <s v="0119484_002"/>
    <s v="31V"/>
    <s v="NL001131849B01"/>
    <n v="2"/>
    <n v="0"/>
    <n v="255.04"/>
    <s v="N"/>
    <s v="Peter Appel Transport B.V."/>
    <n v="36622"/>
    <d v="2023-06-20T00:00:00"/>
    <s v="08:38:00"/>
    <n v="0"/>
    <x v="1"/>
    <x v="24"/>
    <n v="6"/>
    <x v="1"/>
    <n v="1"/>
    <n v="16"/>
    <x v="1"/>
    <n v="255.04"/>
    <n v="0"/>
    <n v="255.04"/>
  </r>
  <r>
    <s v="COLGATE 3800 DEB."/>
    <s v="Colgate-Palmolive Nederland BV"/>
    <s v="101t"/>
    <n v="101090991814"/>
    <n v="101030169671"/>
    <n v="930"/>
    <s v="Inv Booked"/>
    <s v="2480031752"/>
    <s v="Verkoop"/>
    <n v="170"/>
    <s v="Transport drops zone"/>
    <s v="9 - verwerkt"/>
    <n v="0"/>
    <m/>
    <d v="2023-06-20T00:00:00"/>
    <s v="DROP"/>
    <s v="0001010909918140119202_002"/>
    <m/>
    <m/>
    <m/>
    <s v="EUR"/>
    <n v="44.19"/>
    <s v="EUR"/>
    <n v="44.19"/>
    <s v="EUR"/>
    <n v="44.19"/>
    <n v="44.19"/>
    <n v="0"/>
    <s v="N"/>
    <n v="1223000608"/>
    <d v="2023-07-13T00:00:00"/>
    <m/>
    <d v="2023-06-20T00:00:00"/>
    <s v="00:00"/>
    <s v="23:59"/>
    <d v="2023-06-20T00:00:00"/>
    <s v="05:00"/>
    <s v="12:00"/>
    <n v="1.6"/>
    <s v="ce"/>
    <n v="1090"/>
    <n v="1.6"/>
    <n v="1"/>
    <s v="Kuehne+Nagel Tiel 3 Standpl"/>
    <s v="De Diepert 5"/>
    <s v="Tiel"/>
    <s v="4004 MA"/>
    <s v="NL"/>
    <x v="19"/>
    <s v="SAFFIER  300"/>
    <x v="21"/>
    <s v="3316 LN"/>
    <s v="NL"/>
    <s v="2480031752"/>
    <s v="0119202_002"/>
    <s v="31V"/>
    <s v="NL001131849B01"/>
    <n v="2"/>
    <n v="0"/>
    <n v="44.19"/>
    <s v="N"/>
    <s v="Peter Appel Transport B.V."/>
    <n v="36622"/>
    <d v="2023-06-20T00:00:00"/>
    <s v="09:18:00"/>
    <n v="0"/>
    <x v="1"/>
    <x v="24"/>
    <n v="6"/>
    <x v="19"/>
    <n v="1"/>
    <n v="1.6"/>
    <x v="3"/>
    <n v="44.19"/>
    <n v="0"/>
    <n v="44.19"/>
  </r>
  <r>
    <s v="COLGATE 3800 DEB."/>
    <s v="Colgate-Palmolive Nederland BV"/>
    <s v="101t"/>
    <n v="101090991820"/>
    <n v="101030169672"/>
    <n v="930"/>
    <s v="Inv Booked"/>
    <s v="2480031751"/>
    <s v="Verkoop"/>
    <n v="170"/>
    <s v="Transport drops zone"/>
    <s v="9 - verwerkt"/>
    <n v="0"/>
    <m/>
    <d v="2023-06-20T00:00:00"/>
    <s v="DROP"/>
    <s v="0001010909918200119206_004"/>
    <m/>
    <m/>
    <m/>
    <s v="EUR"/>
    <n v="79.39"/>
    <s v="EUR"/>
    <n v="79.39"/>
    <s v="EUR"/>
    <n v="79.39"/>
    <n v="79.39"/>
    <n v="0"/>
    <s v="N"/>
    <n v="1223000608"/>
    <d v="2023-07-13T00:00:00"/>
    <m/>
    <d v="2023-06-20T00:00:00"/>
    <s v="00:00"/>
    <s v="23:59"/>
    <d v="2023-06-20T00:00:00"/>
    <s v="06:00"/>
    <s v="06:00"/>
    <n v="4.8"/>
    <s v="ce"/>
    <n v="3044"/>
    <n v="4.8"/>
    <n v="3"/>
    <s v="Kuehne+Nagel Tiel 3 Standpl"/>
    <s v="De Diepert 5"/>
    <s v="Tiel"/>
    <s v="4004 MA"/>
    <s v="NL"/>
    <x v="21"/>
    <s v="Bloemakkers 4"/>
    <x v="22"/>
    <s v="9461GX"/>
    <s v="NL"/>
    <s v="2480031751"/>
    <s v="0119206_004"/>
    <s v="31V"/>
    <s v="NL001131849B01"/>
    <n v="2"/>
    <n v="0"/>
    <n v="79.39"/>
    <s v="N"/>
    <s v="Peter Appel Transport B.V."/>
    <n v="36622"/>
    <d v="2023-06-20T00:00:00"/>
    <s v="06:27:00"/>
    <n v="0"/>
    <x v="1"/>
    <x v="24"/>
    <n v="6"/>
    <x v="20"/>
    <n v="0"/>
    <s v=""/>
    <x v="3"/>
    <s v=""/>
    <n v="0"/>
    <s v=""/>
  </r>
  <r>
    <s v="COLGATE 3800 DEB."/>
    <s v="Colgate-Palmolive Nederland BV"/>
    <s v="101t"/>
    <n v="101090992833"/>
    <n v="101030169781"/>
    <n v="930"/>
    <s v="Inv Booked"/>
    <s v="2480033127"/>
    <s v="Verkoop"/>
    <n v="170"/>
    <s v="Transport drops zone"/>
    <s v="9 - verwerkt"/>
    <n v="0"/>
    <m/>
    <d v="2023-06-21T00:00:00"/>
    <s v="DROP"/>
    <s v="0001010909928330119783_002"/>
    <m/>
    <m/>
    <m/>
    <s v="EUR"/>
    <n v="166.4"/>
    <s v="EUR"/>
    <n v="166.4"/>
    <s v="EUR"/>
    <n v="166.4"/>
    <n v="166.4"/>
    <n v="0"/>
    <s v="N"/>
    <n v="1223000608"/>
    <d v="2023-07-13T00:00:00"/>
    <m/>
    <d v="2023-06-21T00:00:00"/>
    <s v="00:00"/>
    <s v="23:59"/>
    <d v="2023-06-21T00:00:00"/>
    <s v="08:00"/>
    <s v="16:00"/>
    <n v="10.4"/>
    <s v="ce"/>
    <n v="9907"/>
    <n v="10.4"/>
    <n v="17"/>
    <s v="Kuehne+Nagel Tiel 3 Standpl"/>
    <s v="De Diepert 5"/>
    <s v="Tiel"/>
    <s v="4004 MA"/>
    <s v="NL"/>
    <x v="71"/>
    <s v="Hammerstaat 9"/>
    <x v="54"/>
    <s v="8161 PH"/>
    <s v="NL"/>
    <s v="2480033127"/>
    <s v="0119783_002"/>
    <s v="31V"/>
    <s v="NL001131849B01"/>
    <n v="2"/>
    <n v="0"/>
    <n v="166.4"/>
    <s v="N"/>
    <s v="Peter Appel Transport B.V."/>
    <n v="36622"/>
    <d v="2023-06-21T00:00:00"/>
    <s v="13:09:00"/>
    <n v="0"/>
    <x v="2"/>
    <x v="24"/>
    <n v="6"/>
    <x v="38"/>
    <n v="1"/>
    <n v="10.4"/>
    <x v="0"/>
    <n v="166.4"/>
    <n v="0"/>
    <n v="166.4"/>
  </r>
  <r>
    <s v="COLGATE 3800 DEB."/>
    <s v="Colgate-Palmolive Nederland BV"/>
    <s v="101t"/>
    <n v="101090992844"/>
    <n v="101030169767"/>
    <n v="930"/>
    <s v="Inv Booked"/>
    <s v="2480032846"/>
    <s v="Verkoop"/>
    <n v="170"/>
    <s v="Transport drops zone"/>
    <s v="9 - verwerkt"/>
    <n v="0"/>
    <m/>
    <d v="2023-06-21T00:00:00"/>
    <s v="DROP"/>
    <s v="0001010909928440119794_002"/>
    <m/>
    <m/>
    <m/>
    <s v="EUR"/>
    <n v="31.3"/>
    <s v="EUR"/>
    <n v="31.3"/>
    <s v="EUR"/>
    <n v="31.3"/>
    <n v="31.3"/>
    <n v="0"/>
    <s v="N"/>
    <n v="1223000608"/>
    <d v="2023-07-13T00:00:00"/>
    <m/>
    <d v="2023-06-21T00:00:00"/>
    <s v="00:00"/>
    <s v="23:59"/>
    <d v="2023-06-21T00:00:00"/>
    <s v="18:30"/>
    <s v="19:30"/>
    <n v="3.2"/>
    <s v="ce"/>
    <n v="1681"/>
    <n v="3.2"/>
    <n v="2"/>
    <s v="Kuehne+Nagel Tiel 3 Standpl"/>
    <s v="De Diepert 5"/>
    <s v="Tiel"/>
    <s v="4004 MA"/>
    <s v="NL"/>
    <x v="24"/>
    <s v="Ravenswade 14"/>
    <x v="26"/>
    <s v="3439 LD"/>
    <s v="NL"/>
    <s v="2480032846"/>
    <s v="0119794_002"/>
    <s v="31V"/>
    <s v="NL001131849B01"/>
    <n v="2"/>
    <n v="0"/>
    <n v="31.3"/>
    <s v="N"/>
    <s v="Peter Appel Transport B.V."/>
    <n v="36622"/>
    <d v="2023-06-21T00:00:00"/>
    <s v="20:00:00"/>
    <n v="0"/>
    <x v="2"/>
    <x v="24"/>
    <n v="6"/>
    <x v="22"/>
    <n v="1"/>
    <n v="17.599999999999998"/>
    <x v="7"/>
    <n v="172.13"/>
    <n v="0"/>
    <n v="172.13"/>
  </r>
  <r>
    <s v="COLGATE 3800 DEB."/>
    <s v="Colgate-Palmolive Nederland BV"/>
    <s v="101t"/>
    <n v="101090992487"/>
    <n v="101030169768"/>
    <n v="930"/>
    <s v="Inv Booked"/>
    <s v="2480032837"/>
    <s v="Verkoop"/>
    <n v="170"/>
    <s v="Transport drops zone"/>
    <s v="9 - verwerkt"/>
    <n v="0"/>
    <m/>
    <d v="2023-06-21T00:00:00"/>
    <s v="DROP"/>
    <s v="0001010909924870119601_002"/>
    <m/>
    <m/>
    <m/>
    <s v="EUR"/>
    <n v="333.96"/>
    <s v="EUR"/>
    <n v="333.96"/>
    <s v="EUR"/>
    <n v="333.96"/>
    <n v="333.96"/>
    <n v="0"/>
    <s v="N"/>
    <n v="1223000608"/>
    <d v="2023-07-13T00:00:00"/>
    <m/>
    <d v="2023-06-21T00:00:00"/>
    <s v="00:00"/>
    <s v="23:59"/>
    <d v="2023-06-21T00:00:00"/>
    <s v="08:00"/>
    <s v="08:00"/>
    <n v="26.4"/>
    <s v="ce"/>
    <n v="16601"/>
    <n v="26.4"/>
    <n v="26"/>
    <s v="Kuehne+Nagel Tiel 3 Standpl"/>
    <s v="De Diepert 5"/>
    <s v="Tiel"/>
    <s v="4004 MA"/>
    <s v="NL"/>
    <x v="50"/>
    <s v="Fahrenheitweg 24"/>
    <x v="1"/>
    <s v="6101WR"/>
    <s v="NL"/>
    <s v="2480032837"/>
    <s v="0119601_002"/>
    <s v="31V"/>
    <s v="NL001131849B01"/>
    <n v="2"/>
    <n v="0"/>
    <n v="333.96"/>
    <s v="N"/>
    <s v="Peter Appel Transport B.V."/>
    <n v="36622"/>
    <d v="2023-06-21T00:00:00"/>
    <s v="08:30:00"/>
    <n v="0"/>
    <x v="2"/>
    <x v="24"/>
    <n v="6"/>
    <x v="1"/>
    <n v="1"/>
    <n v="26.4"/>
    <x v="1"/>
    <n v="333.96"/>
    <n v="0"/>
    <n v="333.96"/>
  </r>
  <r>
    <s v="COLGATE 3800 DEB."/>
    <s v="Colgate-Palmolive Nederland BV"/>
    <s v="101t"/>
    <n v="101090992483"/>
    <n v="101030169769"/>
    <n v="930"/>
    <s v="Inv Booked"/>
    <s v="2480032848"/>
    <s v="Verkoop"/>
    <n v="170"/>
    <s v="Transport drops zone"/>
    <s v="9 - verwerkt"/>
    <n v="0"/>
    <m/>
    <d v="2023-06-21T00:00:00"/>
    <s v="DROP"/>
    <s v="0001010909924830119599_004"/>
    <m/>
    <m/>
    <m/>
    <s v="EUR"/>
    <n v="63.07"/>
    <s v="EUR"/>
    <n v="63.07"/>
    <s v="EUR"/>
    <n v="63.07"/>
    <n v="63.07"/>
    <n v="0"/>
    <s v="N"/>
    <n v="1223000608"/>
    <d v="2023-07-13T00:00:00"/>
    <m/>
    <d v="2023-06-21T00:00:00"/>
    <s v="00:00"/>
    <s v="23:59"/>
    <d v="2023-06-21T00:00:00"/>
    <s v="08:15"/>
    <s v="14:00"/>
    <n v="3.2"/>
    <s v="ce"/>
    <n v="1155"/>
    <n v="3.2"/>
    <n v="0"/>
    <s v="Kuehne+Nagel Tiel 3 Standpl"/>
    <s v="De Diepert 5"/>
    <s v="Tiel"/>
    <s v="4004 MA"/>
    <s v="NL"/>
    <x v="98"/>
    <s v="Wolvenkoog 1"/>
    <x v="32"/>
    <s v="1822BE"/>
    <s v="NL"/>
    <s v="2480032848"/>
    <s v="0119599_004"/>
    <s v="31V"/>
    <s v="NL001131849B01"/>
    <n v="2"/>
    <n v="0"/>
    <n v="63.07"/>
    <s v="N"/>
    <s v="Peter Appel Transport B.V."/>
    <n v="36622"/>
    <d v="2023-06-21T00:00:00"/>
    <s v="08:31:00"/>
    <n v="0"/>
    <x v="2"/>
    <x v="24"/>
    <n v="6"/>
    <x v="28"/>
    <n v="1"/>
    <n v="4.8000000000000007"/>
    <x v="0"/>
    <n v="94.61"/>
    <n v="0"/>
    <n v="94.61"/>
  </r>
  <r>
    <s v="COLGATE 3800 DEB."/>
    <s v="Colgate-Palmolive Nederland BV"/>
    <s v="101t"/>
    <n v="101090992486"/>
    <n v="101030169770"/>
    <n v="930"/>
    <s v="Inv Booked"/>
    <s v="2480032842"/>
    <s v="Verkoop"/>
    <n v="170"/>
    <s v="Transport drops zone"/>
    <s v="9 - verwerkt"/>
    <n v="0"/>
    <m/>
    <d v="2023-06-21T00:00:00"/>
    <s v="DROP"/>
    <s v="0001010909924860119600_003"/>
    <m/>
    <m/>
    <m/>
    <s v="EUR"/>
    <n v="239.18"/>
    <s v="EUR"/>
    <n v="239.18"/>
    <s v="EUR"/>
    <n v="239.18"/>
    <n v="239.18"/>
    <n v="0"/>
    <s v="N"/>
    <n v="1223000608"/>
    <d v="2023-07-13T00:00:00"/>
    <m/>
    <d v="2023-06-21T00:00:00"/>
    <s v="00:00"/>
    <s v="23:59"/>
    <d v="2023-06-21T00:00:00"/>
    <s v="09:00"/>
    <s v="09:00"/>
    <n v="17.600000000000001"/>
    <s v="ce"/>
    <n v="16779"/>
    <n v="17.600000000000001"/>
    <n v="30"/>
    <s v="Kuehne+Nagel Tiel 3 Standpl"/>
    <s v="De Diepert 5"/>
    <s v="Tiel"/>
    <s v="4004 MA"/>
    <s v="NL"/>
    <x v="1"/>
    <s v="Perenmarkt 15"/>
    <x v="2"/>
    <s v="1681PG"/>
    <s v="NL"/>
    <s v="2480032842"/>
    <s v="0119600_003"/>
    <s v="31V"/>
    <s v="NL001131849B01"/>
    <n v="2"/>
    <n v="0"/>
    <n v="239.18"/>
    <s v="N"/>
    <s v="Peter Appel Transport B.V."/>
    <n v="36622"/>
    <d v="2023-06-21T00:00:00"/>
    <s v="10:10:00"/>
    <n v="10"/>
    <x v="2"/>
    <x v="24"/>
    <n v="6"/>
    <x v="2"/>
    <n v="1"/>
    <n v="17.600000000000001"/>
    <x v="1"/>
    <n v="239.18"/>
    <n v="0"/>
    <n v="239.18"/>
  </r>
  <r>
    <s v="COLGATE 3800 DEB."/>
    <s v="Colgate-Palmolive Nederland BV"/>
    <s v="101t"/>
    <n v="101090992491"/>
    <n v="101030169771"/>
    <n v="930"/>
    <s v="Inv Booked"/>
    <s v="2480032847"/>
    <s v="Verkoop"/>
    <n v="170"/>
    <s v="Transport drops zone"/>
    <s v="9 - verwerkt"/>
    <n v="0"/>
    <m/>
    <d v="2023-06-21T00:00:00"/>
    <s v="DROP"/>
    <s v="0001010909924910119607_002"/>
    <m/>
    <m/>
    <m/>
    <s v="EUR"/>
    <n v="93.47"/>
    <s v="EUR"/>
    <n v="93.47"/>
    <s v="EUR"/>
    <n v="93.47"/>
    <n v="93.47"/>
    <n v="0"/>
    <s v="N"/>
    <n v="1223000608"/>
    <d v="2023-07-13T00:00:00"/>
    <m/>
    <d v="2023-06-21T00:00:00"/>
    <s v="00:00"/>
    <s v="23:59"/>
    <d v="2023-06-21T00:00:00"/>
    <s v="12:00"/>
    <s v="12:00"/>
    <n v="5.6"/>
    <s v="ce"/>
    <n v="4646"/>
    <n v="5.6"/>
    <n v="8"/>
    <s v="Kuehne+Nagel Tiel 3 Standpl"/>
    <s v="De Diepert 5"/>
    <s v="Tiel"/>
    <s v="4004 MA"/>
    <s v="NL"/>
    <x v="25"/>
    <s v="Hollandweg 30"/>
    <x v="4"/>
    <s v="2665 MT"/>
    <s v="NL"/>
    <s v="2480032847"/>
    <s v="0119607_002"/>
    <s v="31V"/>
    <s v="NL001131849B01"/>
    <n v="2"/>
    <n v="0"/>
    <n v="93.47"/>
    <s v="N"/>
    <s v="Peter Appel Transport B.V."/>
    <n v="36622"/>
    <d v="2023-06-21T00:00:00"/>
    <s v="13:19:00"/>
    <n v="0"/>
    <x v="2"/>
    <x v="24"/>
    <n v="6"/>
    <x v="4"/>
    <n v="1"/>
    <n v="6.3999999999999995"/>
    <x v="0"/>
    <n v="106.82"/>
    <n v="0"/>
    <n v="106.82"/>
  </r>
  <r>
    <s v="COLGATE 3800 DEB."/>
    <s v="Colgate-Palmolive Nederland BV"/>
    <s v="101t"/>
    <n v="101090992491"/>
    <n v="101030169772"/>
    <n v="930"/>
    <s v="Inv Booked"/>
    <s v="2480032843"/>
    <s v="Verkoop"/>
    <n v="170"/>
    <s v="Transport drops zone"/>
    <s v="9 - verwerkt"/>
    <n v="0"/>
    <m/>
    <d v="2023-06-21T00:00:00"/>
    <s v="DROP"/>
    <s v="0001010909924910119607_002"/>
    <m/>
    <m/>
    <m/>
    <s v="EUR"/>
    <n v="13.35"/>
    <s v="EUR"/>
    <n v="13.35"/>
    <s v="EUR"/>
    <n v="13.35"/>
    <n v="13.35"/>
    <n v="0"/>
    <s v="N"/>
    <n v="1223000608"/>
    <d v="2023-07-13T00:00:00"/>
    <m/>
    <d v="2023-06-21T00:00:00"/>
    <s v="00:00"/>
    <s v="23:59"/>
    <d v="2023-06-21T00:00:00"/>
    <s v="12:00"/>
    <s v="12:00"/>
    <n v="0.8"/>
    <s v="ce"/>
    <n v="356"/>
    <n v="0.8"/>
    <n v="0"/>
    <s v="Kuehne+Nagel Tiel 3 Standpl"/>
    <s v="De Diepert 5"/>
    <s v="Tiel"/>
    <s v="4004 MA"/>
    <s v="NL"/>
    <x v="25"/>
    <s v="Hollandweg 30"/>
    <x v="4"/>
    <s v="2665 MT"/>
    <s v="NL"/>
    <s v="2480032843"/>
    <s v="0119607_002"/>
    <s v="31V"/>
    <s v="NL001131849B01"/>
    <n v="2"/>
    <n v="0"/>
    <n v="13.35"/>
    <s v="N"/>
    <s v="Peter Appel Transport B.V."/>
    <n v="36622"/>
    <d v="2023-06-21T00:00:00"/>
    <s v="13:19:00"/>
    <n v="0"/>
    <x v="2"/>
    <x v="24"/>
    <n v="6"/>
    <x v="4"/>
    <n v="0"/>
    <s v=""/>
    <x v="0"/>
    <s v=""/>
    <n v="0"/>
    <s v=""/>
  </r>
  <r>
    <s v="COLGATE 3800 DEB."/>
    <s v="Colgate-Palmolive Nederland BV"/>
    <s v="101t"/>
    <n v="101090992837"/>
    <n v="101030169773"/>
    <n v="930"/>
    <s v="Inv Booked"/>
    <s v="2480032840"/>
    <s v="Verkoop"/>
    <n v="170"/>
    <s v="Transport drops zone"/>
    <s v="9 - verwerkt"/>
    <n v="0"/>
    <m/>
    <d v="2023-06-21T00:00:00"/>
    <s v="DROP"/>
    <s v="0001010909928370119787_002"/>
    <m/>
    <m/>
    <m/>
    <s v="EUR"/>
    <n v="232.7"/>
    <s v="EUR"/>
    <n v="232.7"/>
    <s v="EUR"/>
    <n v="232.7"/>
    <n v="232.7"/>
    <n v="0"/>
    <s v="N"/>
    <n v="1223000608"/>
    <d v="2023-07-13T00:00:00"/>
    <m/>
    <d v="2023-06-21T00:00:00"/>
    <s v="00:00"/>
    <s v="23:59"/>
    <d v="2023-06-21T00:00:00"/>
    <s v="11:00"/>
    <s v="11:00"/>
    <n v="13.6"/>
    <s v="ce"/>
    <n v="11917"/>
    <n v="13.6"/>
    <n v="22"/>
    <s v="Kuehne+Nagel Tiel 3 Standpl"/>
    <s v="De Diepert 5"/>
    <s v="Tiel"/>
    <s v="4004 MA"/>
    <s v="NL"/>
    <x v="50"/>
    <s v="Fahrenheitweg 24"/>
    <x v="1"/>
    <s v="6101WR"/>
    <s v="NL"/>
    <s v="2480032840"/>
    <s v="0119787_002"/>
    <s v="31V"/>
    <s v="NL001131849B01"/>
    <n v="2"/>
    <n v="0"/>
    <n v="232.7"/>
    <s v="N"/>
    <s v="Peter Appel Transport B.V."/>
    <n v="36622"/>
    <d v="2023-06-21T00:00:00"/>
    <s v="12:51:00"/>
    <n v="0"/>
    <x v="2"/>
    <x v="24"/>
    <n v="6"/>
    <x v="1"/>
    <n v="1"/>
    <n v="13.6"/>
    <x v="1"/>
    <n v="232.7"/>
    <n v="0"/>
    <n v="232.7"/>
  </r>
  <r>
    <s v="COLGATE 3800 DEB."/>
    <s v="Colgate-Palmolive Nederland BV"/>
    <s v="101t"/>
    <n v="101090992492"/>
    <n v="101030169774"/>
    <n v="930"/>
    <s v="Inv Booked"/>
    <s v="2480032850"/>
    <s v="Verkoop"/>
    <n v="170"/>
    <s v="Transport drops zone"/>
    <s v="9 - verwerkt"/>
    <n v="0"/>
    <m/>
    <d v="2023-06-21T00:00:00"/>
    <s v="DROP"/>
    <s v="0001010909924920119608_002"/>
    <m/>
    <m/>
    <m/>
    <s v="EUR"/>
    <n v="49.33"/>
    <s v="EUR"/>
    <n v="49.33"/>
    <s v="EUR"/>
    <n v="49.33"/>
    <n v="49.33"/>
    <n v="0"/>
    <s v="N"/>
    <n v="1223000608"/>
    <d v="2023-07-13T00:00:00"/>
    <m/>
    <d v="2023-06-21T00:00:00"/>
    <s v="00:00"/>
    <s v="23:59"/>
    <d v="2023-06-21T00:00:00"/>
    <s v="12:00"/>
    <s v="12:00"/>
    <n v="1.6"/>
    <s v="ce"/>
    <n v="668"/>
    <n v="1.6"/>
    <n v="0"/>
    <s v="Kuehne+Nagel Tiel 3 Standpl"/>
    <s v="De Diepert 5"/>
    <s v="Tiel"/>
    <s v="4004 MA"/>
    <s v="NL"/>
    <x v="25"/>
    <s v="Hollandweg 30"/>
    <x v="4"/>
    <s v="2665 MT"/>
    <s v="NL"/>
    <s v="2480032850"/>
    <s v="0119608_002"/>
    <s v="31V"/>
    <s v="NL001131849B01"/>
    <n v="2"/>
    <n v="0"/>
    <n v="49.33"/>
    <s v="N"/>
    <s v="Peter Appel Transport B.V."/>
    <n v="36622"/>
    <d v="2023-06-21T00:00:00"/>
    <s v="11:48:00"/>
    <n v="0"/>
    <x v="2"/>
    <x v="24"/>
    <n v="6"/>
    <x v="4"/>
    <n v="1"/>
    <n v="1.6"/>
    <x v="0"/>
    <n v="49.33"/>
    <n v="0"/>
    <n v="49.33"/>
  </r>
  <r>
    <s v="COLGATE 3800 DEB."/>
    <s v="Colgate-Palmolive Nederland BV"/>
    <s v="101t"/>
    <n v="101090992483"/>
    <n v="101030169775"/>
    <n v="930"/>
    <s v="Inv Booked"/>
    <s v="2480032849"/>
    <s v="Verkoop"/>
    <n v="170"/>
    <s v="Transport drops zone"/>
    <s v="9 - verwerkt"/>
    <n v="0"/>
    <m/>
    <d v="2023-06-21T00:00:00"/>
    <s v="DROP"/>
    <s v="0001010909924830119599_004"/>
    <m/>
    <m/>
    <m/>
    <s v="EUR"/>
    <n v="31.54"/>
    <s v="EUR"/>
    <n v="31.54"/>
    <s v="EUR"/>
    <n v="31.54"/>
    <n v="31.54"/>
    <n v="0"/>
    <s v="N"/>
    <n v="1223000608"/>
    <d v="2023-07-13T00:00:00"/>
    <m/>
    <d v="2023-06-21T00:00:00"/>
    <s v="00:00"/>
    <s v="23:59"/>
    <d v="2023-06-21T00:00:00"/>
    <s v="08:15"/>
    <s v="14:00"/>
    <n v="1.6"/>
    <s v="ce"/>
    <n v="497"/>
    <n v="1.6"/>
    <n v="0"/>
    <s v="Kuehne+Nagel Tiel 3 Standpl"/>
    <s v="De Diepert 5"/>
    <s v="Tiel"/>
    <s v="4004 MA"/>
    <s v="NL"/>
    <x v="98"/>
    <s v="Wolvenkoog 1"/>
    <x v="32"/>
    <s v="1822BE"/>
    <s v="NL"/>
    <s v="2480032849"/>
    <s v="0119599_004"/>
    <s v="31V"/>
    <s v="NL001131849B01"/>
    <n v="2"/>
    <n v="0"/>
    <n v="31.54"/>
    <s v="N"/>
    <s v="Peter Appel Transport B.V."/>
    <n v="36622"/>
    <d v="2023-06-21T00:00:00"/>
    <s v="08:31:00"/>
    <n v="0"/>
    <x v="2"/>
    <x v="24"/>
    <n v="6"/>
    <x v="28"/>
    <n v="0"/>
    <s v=""/>
    <x v="0"/>
    <s v=""/>
    <n v="0"/>
    <s v=""/>
  </r>
  <r>
    <s v="COLGATE 3800 DEB."/>
    <s v="Colgate-Palmolive Nederland BV"/>
    <s v="101t"/>
    <n v="101090992493"/>
    <n v="101030169776"/>
    <n v="930"/>
    <s v="Inv Booked"/>
    <s v="2480032854"/>
    <s v="Verkoop"/>
    <n v="170"/>
    <s v="Transport drops zone"/>
    <s v="9 - verwerkt"/>
    <n v="0"/>
    <m/>
    <d v="2023-06-21T00:00:00"/>
    <s v="DROP"/>
    <s v="0001010909924930119609_002"/>
    <m/>
    <m/>
    <m/>
    <s v="EUR"/>
    <n v="177.15"/>
    <s v="EUR"/>
    <n v="177.15"/>
    <s v="EUR"/>
    <n v="177.15"/>
    <n v="177.15"/>
    <n v="0"/>
    <s v="Y"/>
    <n v="1223000608"/>
    <d v="2023-07-13T00:00:00"/>
    <m/>
    <d v="2023-06-21T00:00:00"/>
    <s v="00:00"/>
    <s v="23:59"/>
    <d v="2023-06-21T00:00:00"/>
    <s v="16:00"/>
    <s v="16:00"/>
    <n v="25"/>
    <s v="ce"/>
    <n v="17036"/>
    <n v="25.6"/>
    <n v="30"/>
    <s v="Kuehne+Nagel Tiel 3 Standpl"/>
    <s v="De Diepert 5"/>
    <s v="Tiel"/>
    <s v="4004 MA"/>
    <s v="NL"/>
    <x v="14"/>
    <s v="Rood 24"/>
    <x v="17"/>
    <s v="6666LT"/>
    <s v="NL"/>
    <s v="2480032854"/>
    <s v="0119609_002"/>
    <s v="31V"/>
    <s v="NL001131849B01"/>
    <n v="2"/>
    <n v="0"/>
    <n v="177.15"/>
    <s v="N"/>
    <s v="Peter Appel Transport B.V."/>
    <n v="36622"/>
    <d v="2023-06-21T00:00:00"/>
    <s v="17:55:00"/>
    <n v="55"/>
    <x v="2"/>
    <x v="24"/>
    <n v="6"/>
    <x v="15"/>
    <n v="1"/>
    <n v="26.400000000000002"/>
    <x v="5"/>
    <n v="182.69"/>
    <n v="0"/>
    <n v="182.69"/>
  </r>
  <r>
    <s v="COLGATE 3800 DEB."/>
    <s v="Colgate-Palmolive Nederland BV"/>
    <s v="101t"/>
    <n v="101090992844"/>
    <n v="101030169777"/>
    <n v="930"/>
    <s v="Inv Booked"/>
    <s v="2480032852"/>
    <s v="Verkoop"/>
    <n v="170"/>
    <s v="Transport drops zone"/>
    <s v="9 - verwerkt"/>
    <n v="0"/>
    <m/>
    <d v="2023-06-21T00:00:00"/>
    <s v="DROP"/>
    <s v="0001010909928440119794_002"/>
    <m/>
    <m/>
    <m/>
    <s v="EUR"/>
    <n v="117.36"/>
    <s v="EUR"/>
    <n v="117.36"/>
    <s v="EUR"/>
    <n v="117.36"/>
    <n v="117.36"/>
    <n v="0"/>
    <s v="N"/>
    <n v="1223000608"/>
    <d v="2023-07-13T00:00:00"/>
    <m/>
    <d v="2023-06-21T00:00:00"/>
    <s v="00:00"/>
    <s v="23:59"/>
    <d v="2023-06-21T00:00:00"/>
    <s v="18:30"/>
    <s v="19:30"/>
    <n v="12"/>
    <s v="ce"/>
    <n v="8770"/>
    <n v="12"/>
    <n v="17"/>
    <s v="Kuehne+Nagel Tiel 3 Standpl"/>
    <s v="De Diepert 5"/>
    <s v="Tiel"/>
    <s v="4004 MA"/>
    <s v="NL"/>
    <x v="24"/>
    <s v="Ravenswade 14"/>
    <x v="26"/>
    <s v="3439 LD"/>
    <s v="NL"/>
    <s v="2480032852"/>
    <s v="0119794_002"/>
    <s v="31V"/>
    <s v="NL001131849B01"/>
    <n v="2"/>
    <n v="0"/>
    <n v="117.36"/>
    <s v="N"/>
    <s v="Peter Appel Transport B.V."/>
    <n v="36622"/>
    <d v="2023-06-21T00:00:00"/>
    <s v="20:00:00"/>
    <n v="0"/>
    <x v="2"/>
    <x v="24"/>
    <n v="6"/>
    <x v="22"/>
    <n v="0"/>
    <s v=""/>
    <x v="7"/>
    <s v=""/>
    <n v="0"/>
    <s v=""/>
  </r>
  <r>
    <s v="COLGATE 3800 DEB."/>
    <s v="Colgate-Palmolive Nederland BV"/>
    <s v="101t"/>
    <n v="101090992485"/>
    <n v="101030169778"/>
    <n v="930"/>
    <s v="Inv Booked"/>
    <s v="2480032853"/>
    <s v="Verkoop"/>
    <n v="170"/>
    <s v="Transport drops zone"/>
    <s v="9 - verwerkt"/>
    <n v="0"/>
    <m/>
    <d v="2023-06-21T00:00:00"/>
    <s v="DROP"/>
    <s v="0001010909924850119603_002"/>
    <m/>
    <m/>
    <m/>
    <s v="EUR"/>
    <n v="123.65"/>
    <s v="EUR"/>
    <n v="123.65"/>
    <s v="EUR"/>
    <n v="123.65"/>
    <n v="123.65"/>
    <n v="0"/>
    <s v="N"/>
    <n v="1223000608"/>
    <d v="2023-07-13T00:00:00"/>
    <m/>
    <d v="2023-06-21T00:00:00"/>
    <s v="00:00"/>
    <s v="23:59"/>
    <d v="2023-06-21T00:00:00"/>
    <s v="06:00"/>
    <s v="07:00"/>
    <n v="18.399999999999999"/>
    <s v="ce"/>
    <n v="11706"/>
    <n v="18.399999999999999"/>
    <n v="22"/>
    <s v="Kuehne+Nagel Tiel 3 Standpl"/>
    <s v="De Diepert 5"/>
    <s v="Tiel"/>
    <s v="4004 MA"/>
    <s v="NL"/>
    <x v="2"/>
    <s v="Randweg 2"/>
    <x v="6"/>
    <s v="4191 NN"/>
    <s v="NL"/>
    <s v="2480032853"/>
    <s v="0119603_002"/>
    <s v="31V"/>
    <s v="NL001131849B01"/>
    <n v="2"/>
    <n v="0"/>
    <n v="123.65"/>
    <s v="N"/>
    <s v="Peter Appel Transport B.V."/>
    <n v="36622"/>
    <d v="2023-06-21T00:00:00"/>
    <s v="07:42:00"/>
    <n v="0"/>
    <x v="2"/>
    <x v="24"/>
    <n v="6"/>
    <x v="6"/>
    <n v="1"/>
    <n v="18.399999999999999"/>
    <x v="2"/>
    <n v="123.65"/>
    <n v="0"/>
    <n v="123.65"/>
  </r>
  <r>
    <s v="COLGATE 3800 DEB."/>
    <s v="Colgate-Palmolive Nederland BV"/>
    <s v="101t"/>
    <n v="101090992493"/>
    <n v="101030169779"/>
    <n v="930"/>
    <s v="Inv Booked"/>
    <s v="0240131058"/>
    <s v="Verkoop"/>
    <n v="170"/>
    <s v="Transport drops zone"/>
    <s v="9 - verwerkt"/>
    <n v="0"/>
    <m/>
    <d v="2023-06-21T00:00:00"/>
    <s v="DROP"/>
    <s v="0001010909924930119609_002"/>
    <m/>
    <m/>
    <m/>
    <s v="EUR"/>
    <n v="5.54"/>
    <s v="EUR"/>
    <n v="5.54"/>
    <s v="EUR"/>
    <n v="5.54"/>
    <n v="5.54"/>
    <n v="0"/>
    <s v="Y"/>
    <n v="1223000608"/>
    <d v="2023-07-13T00:00:00"/>
    <m/>
    <d v="2023-06-21T00:00:00"/>
    <s v="00:00"/>
    <s v="23:59"/>
    <d v="2023-06-21T00:00:00"/>
    <s v="16:00"/>
    <s v="16:00"/>
    <n v="0.8"/>
    <s v="ce"/>
    <n v="473"/>
    <n v="0.8"/>
    <n v="0"/>
    <s v="Kuehne+Nagel Tiel 3 Standpl"/>
    <s v="De Diepert 5"/>
    <s v="Tiel"/>
    <s v="4004 MA"/>
    <s v="NL"/>
    <x v="23"/>
    <s v="Rood 24"/>
    <x v="17"/>
    <s v="6666 LT"/>
    <s v="NL"/>
    <s v="0240131058"/>
    <s v="0119609_002"/>
    <s v="31V"/>
    <s v="NL001131849B01"/>
    <n v="2"/>
    <n v="0"/>
    <n v="5.54"/>
    <s v="N"/>
    <s v="Peter Appel Transport B.V."/>
    <n v="36622"/>
    <d v="2023-06-21T00:00:00"/>
    <s v="17:55:00"/>
    <n v="0"/>
    <x v="2"/>
    <x v="24"/>
    <n v="6"/>
    <x v="15"/>
    <n v="0"/>
    <s v=""/>
    <x v="5"/>
    <s v=""/>
    <n v="0"/>
    <s v=""/>
  </r>
  <r>
    <s v="COLGATE 3800 DEB."/>
    <s v="Colgate-Palmolive Nederland BV"/>
    <s v="101t"/>
    <n v="101090992844"/>
    <n v="101030169780"/>
    <n v="930"/>
    <s v="Inv Booked"/>
    <s v="0240131055"/>
    <s v="Verkoop"/>
    <n v="170"/>
    <s v="Transport drops zone"/>
    <s v="9 - verwerkt"/>
    <n v="0"/>
    <m/>
    <d v="2023-06-21T00:00:00"/>
    <s v="DROP"/>
    <s v="0001010909928440119794_002"/>
    <m/>
    <m/>
    <m/>
    <s v="EUR"/>
    <n v="23.47"/>
    <s v="EUR"/>
    <n v="23.47"/>
    <s v="EUR"/>
    <n v="23.47"/>
    <n v="23.47"/>
    <n v="0"/>
    <s v="N"/>
    <n v="1223000608"/>
    <d v="2023-07-13T00:00:00"/>
    <m/>
    <d v="2023-06-21T00:00:00"/>
    <s v="00:00"/>
    <s v="23:59"/>
    <d v="2023-06-21T00:00:00"/>
    <s v="18:30"/>
    <s v="19:30"/>
    <n v="2.4"/>
    <s v="ce"/>
    <n v="1418"/>
    <n v="2.4"/>
    <n v="0"/>
    <s v="Kuehne+Nagel Tiel 3 Standpl"/>
    <s v="De Diepert 5"/>
    <s v="Tiel"/>
    <s v="4004 MA"/>
    <s v="NL"/>
    <x v="55"/>
    <s v="Ravenswade 14"/>
    <x v="26"/>
    <s v="3439 LD"/>
    <s v="NL"/>
    <s v="0240131055"/>
    <s v="0119794_002"/>
    <s v="31V"/>
    <s v="NL001131849B01"/>
    <n v="2"/>
    <n v="0"/>
    <n v="23.47"/>
    <s v="N"/>
    <s v="Peter Appel Transport B.V."/>
    <n v="36622"/>
    <d v="2023-06-21T00:00:00"/>
    <s v="20:00:00"/>
    <n v="0"/>
    <x v="2"/>
    <x v="24"/>
    <n v="6"/>
    <x v="22"/>
    <n v="0"/>
    <s v=""/>
    <x v="7"/>
    <s v=""/>
    <n v="0"/>
    <s v=""/>
  </r>
  <r>
    <s v="COLGATE 3800 DEB."/>
    <s v="Colgate-Palmolive Nederland BV"/>
    <s v="101t"/>
    <n v="101090992483"/>
    <n v="101030169764"/>
    <n v="930"/>
    <s v="Inv Booked"/>
    <s v="2480032844"/>
    <s v="Verkoop"/>
    <n v="170"/>
    <s v="Transport drops zone"/>
    <s v="9 - verwerkt"/>
    <n v="0"/>
    <m/>
    <d v="2023-06-21T00:00:00"/>
    <s v="DROP"/>
    <s v="0001010909924830119599_007"/>
    <m/>
    <m/>
    <m/>
    <s v="EUR"/>
    <n v="64.3"/>
    <s v="EUR"/>
    <n v="64.3"/>
    <s v="EUR"/>
    <n v="64.3"/>
    <n v="64.3"/>
    <n v="0"/>
    <s v="N"/>
    <n v="1223000608"/>
    <d v="2023-07-13T00:00:00"/>
    <m/>
    <d v="2023-06-21T00:00:00"/>
    <s v="00:00"/>
    <s v="23:59"/>
    <d v="2023-06-21T00:00:00"/>
    <s v="14:00"/>
    <s v="14:00"/>
    <n v="2.4"/>
    <s v="ce"/>
    <n v="585"/>
    <n v="2.4"/>
    <n v="0"/>
    <s v="Kuehne+Nagel Tiel 3 Standpl"/>
    <s v="De Diepert 5"/>
    <s v="Tiel"/>
    <s v="4004 MA"/>
    <s v="NL"/>
    <x v="22"/>
    <s v="Basisweg 7"/>
    <x v="25"/>
    <s v="1951NG"/>
    <s v="NL"/>
    <s v="2480032844"/>
    <s v="0119599_007"/>
    <s v="31V"/>
    <s v="NL001131849B01"/>
    <n v="2"/>
    <n v="0"/>
    <n v="64.3"/>
    <s v="N"/>
    <s v="Peter Appel Transport B.V."/>
    <n v="36622"/>
    <d v="2023-06-21T00:00:00"/>
    <s v="12:18:00"/>
    <n v="0"/>
    <x v="2"/>
    <x v="24"/>
    <n v="6"/>
    <x v="17"/>
    <n v="1"/>
    <n v="2.4"/>
    <x v="0"/>
    <n v="64.3"/>
    <n v="0"/>
    <n v="64.3"/>
  </r>
  <r>
    <s v="COLGATE 3800 DEB."/>
    <s v="Colgate-Palmolive Nederland BV"/>
    <s v="101t"/>
    <n v="101090992483"/>
    <n v="101030169765"/>
    <n v="930"/>
    <s v="Inv Booked"/>
    <s v="2480032845"/>
    <s v="Verkoop"/>
    <n v="170"/>
    <s v="Transport drops zone"/>
    <s v="9 - verwerkt"/>
    <n v="0"/>
    <m/>
    <d v="2023-06-21T00:00:00"/>
    <s v="DROP"/>
    <s v="0001010909924830119599_003"/>
    <m/>
    <m/>
    <m/>
    <s v="EUR"/>
    <n v="27.26"/>
    <s v="EUR"/>
    <n v="27.26"/>
    <s v="EUR"/>
    <n v="27.26"/>
    <n v="27.26"/>
    <n v="0"/>
    <s v="N"/>
    <n v="1223000608"/>
    <d v="2023-07-13T00:00:00"/>
    <m/>
    <d v="2023-06-21T00:00:00"/>
    <s v="00:00"/>
    <s v="23:59"/>
    <d v="2023-06-21T00:00:00"/>
    <s v="08:00"/>
    <s v="16:00"/>
    <n v="0.8"/>
    <s v="ce"/>
    <n v="76"/>
    <n v="0.8"/>
    <n v="0"/>
    <s v="Kuehne+Nagel Tiel 3 Standpl"/>
    <s v="De Diepert 5"/>
    <s v="Tiel"/>
    <s v="4004 MA"/>
    <s v="NL"/>
    <x v="63"/>
    <s v="Laarakkerweg 5"/>
    <x v="49"/>
    <s v="5061JR"/>
    <s v="NL"/>
    <s v="2480032845"/>
    <s v="0119599_003"/>
    <s v="31V"/>
    <s v="NL001131849B01"/>
    <n v="2"/>
    <n v="0"/>
    <n v="27.26"/>
    <s v="N"/>
    <s v="Peter Appel Transport B.V."/>
    <n v="36622"/>
    <d v="2023-06-21T00:00:00"/>
    <s v="16:10:00"/>
    <n v="0"/>
    <x v="2"/>
    <x v="24"/>
    <n v="6"/>
    <x v="3"/>
    <n v="1"/>
    <n v="0.8"/>
    <x v="6"/>
    <n v="27.26"/>
    <n v="0"/>
    <n v="27.26"/>
  </r>
  <r>
    <s v="COLGATE 3800 DEB."/>
    <s v="Colgate-Palmolive Nederland BV"/>
    <s v="101t"/>
    <n v="101090992485"/>
    <n v="101030169766"/>
    <n v="930"/>
    <s v="Inv Booked"/>
    <s v="2480032839"/>
    <s v="Verkoop"/>
    <n v="170"/>
    <s v="Transport drops zone"/>
    <s v="9 - verwerkt"/>
    <n v="0"/>
    <m/>
    <d v="2023-06-21T00:00:00"/>
    <s v="DROP"/>
    <s v="0001010909924850119603_003"/>
    <m/>
    <m/>
    <m/>
    <s v="EUR"/>
    <n v="52.92"/>
    <s v="EUR"/>
    <n v="52.92"/>
    <s v="EUR"/>
    <n v="52.92"/>
    <n v="52.92"/>
    <n v="0"/>
    <s v="N"/>
    <n v="1223000608"/>
    <d v="2023-07-13T00:00:00"/>
    <m/>
    <d v="2023-06-21T00:00:00"/>
    <s v="00:00"/>
    <s v="23:59"/>
    <d v="2023-06-21T00:00:00"/>
    <s v="07:00"/>
    <s v="08:00"/>
    <n v="5.6"/>
    <s v="ce"/>
    <n v="4178"/>
    <n v="5.6"/>
    <n v="1"/>
    <s v="Kuehne+Nagel Tiel 3 Standpl"/>
    <s v="De Diepert 5"/>
    <s v="Tiel"/>
    <s v="4004 MA"/>
    <s v="NL"/>
    <x v="45"/>
    <s v="Poppenbouwing 30"/>
    <x v="6"/>
    <s v="4191NZ"/>
    <s v="NL"/>
    <s v="2480032839"/>
    <s v="0119603_003"/>
    <s v="31V"/>
    <s v="NL001131849B01"/>
    <n v="2"/>
    <n v="0"/>
    <n v="52.92"/>
    <s v="N"/>
    <s v="Peter Appel Transport B.V."/>
    <n v="36622"/>
    <d v="2023-06-21T00:00:00"/>
    <s v="08:48:00"/>
    <n v="0"/>
    <x v="2"/>
    <x v="24"/>
    <n v="6"/>
    <x v="6"/>
    <n v="1"/>
    <n v="5.6"/>
    <x v="0"/>
    <n v="52.92"/>
    <n v="0"/>
    <n v="52.92"/>
  </r>
  <r>
    <s v="COLGATE 3800 DEB."/>
    <s v="Colgate-Palmolive Nederland BV"/>
    <s v="101t"/>
    <n v="101090992834"/>
    <n v="101030169762"/>
    <n v="930"/>
    <s v="Inv Booked"/>
    <s v="2480032838"/>
    <s v="Verkoop"/>
    <n v="170"/>
    <s v="Transport drops zone"/>
    <s v="9 - verwerkt"/>
    <n v="0"/>
    <m/>
    <d v="2023-06-21T00:00:00"/>
    <s v="DROP"/>
    <s v="0001010909928340119782_002"/>
    <m/>
    <m/>
    <m/>
    <s v="EUR"/>
    <n v="290.2"/>
    <s v="EUR"/>
    <n v="290.2"/>
    <s v="EUR"/>
    <n v="290.2"/>
    <n v="290.2"/>
    <n v="0"/>
    <s v="N"/>
    <n v="1223000608"/>
    <d v="2023-07-13T00:00:00"/>
    <m/>
    <d v="2023-06-21T00:00:00"/>
    <s v="00:00"/>
    <s v="23:59"/>
    <d v="2023-06-21T00:00:00"/>
    <s v="07:00"/>
    <s v="07:00"/>
    <n v="20"/>
    <s v="ce"/>
    <n v="23160"/>
    <n v="20"/>
    <n v="38"/>
    <s v="Kuehne+Nagel Tiel 3 Standpl"/>
    <s v="De Diepert 5"/>
    <s v="Tiel"/>
    <s v="4004 MA"/>
    <s v="NL"/>
    <x v="1"/>
    <s v="Fahrenheitweg 1"/>
    <x v="1"/>
    <s v="6101WR"/>
    <s v="NL"/>
    <s v="2480032838"/>
    <s v="0119782_002"/>
    <s v="31V"/>
    <s v="NL001131849B01"/>
    <n v="2"/>
    <n v="0"/>
    <n v="290.2"/>
    <s v="N"/>
    <s v="Peter Appel Transport B.V."/>
    <n v="36622"/>
    <d v="2023-06-21T00:00:00"/>
    <s v="07:10:00"/>
    <n v="0"/>
    <x v="2"/>
    <x v="24"/>
    <n v="6"/>
    <x v="1"/>
    <n v="1"/>
    <n v="20"/>
    <x v="1"/>
    <n v="290.2"/>
    <n v="0"/>
    <n v="290.2"/>
  </r>
  <r>
    <s v="COLGATE 3800 DEB."/>
    <s v="Colgate-Palmolive Nederland BV"/>
    <s v="101t"/>
    <n v="101090993111"/>
    <n v="101030169845"/>
    <n v="930"/>
    <s v="Inv Booked"/>
    <s v="2480033770"/>
    <s v="Verkoop"/>
    <n v="170"/>
    <s v="Transport drops zone"/>
    <s v="9 - verwerkt"/>
    <n v="0"/>
    <m/>
    <d v="2023-06-22T00:00:00"/>
    <s v="DROP"/>
    <s v="0001010909931110120009_002"/>
    <m/>
    <m/>
    <m/>
    <s v="EUR"/>
    <n v="325.89"/>
    <s v="EUR"/>
    <n v="325.89"/>
    <s v="EUR"/>
    <n v="325.89"/>
    <n v="325.89"/>
    <n v="0"/>
    <s v="N"/>
    <n v="1223000608"/>
    <d v="2023-07-13T00:00:00"/>
    <m/>
    <d v="2023-06-22T00:00:00"/>
    <s v="00:00"/>
    <s v="23:59"/>
    <d v="2023-06-22T00:00:00"/>
    <s v="11:00"/>
    <s v="11:00"/>
    <n v="25.6"/>
    <s v="ce"/>
    <n v="21126"/>
    <n v="25.6"/>
    <n v="41"/>
    <s v="Kuehne+Nagel Tiel 3 Standpl"/>
    <s v="De Diepert 5"/>
    <s v="Tiel"/>
    <s v="4004 MA"/>
    <s v="NL"/>
    <x v="1"/>
    <s v="Fahrenheitweg 1"/>
    <x v="1"/>
    <s v="6101WR"/>
    <s v="NL"/>
    <s v="2480033770"/>
    <s v="0120009_002"/>
    <s v="31V"/>
    <s v="NL001131849B01"/>
    <n v="2"/>
    <n v="0"/>
    <n v="325.89"/>
    <s v="N"/>
    <s v="Peter Appel Transport B.V."/>
    <n v="36622"/>
    <d v="2023-06-22T00:00:00"/>
    <s v="12:35:00"/>
    <n v="35"/>
    <x v="3"/>
    <x v="24"/>
    <n v="6"/>
    <x v="1"/>
    <n v="1"/>
    <n v="25.6"/>
    <x v="1"/>
    <n v="325.89"/>
    <n v="0"/>
    <n v="325.89"/>
  </r>
  <r>
    <s v="COLGATE 3800 DEB."/>
    <s v="Colgate-Palmolive Nederland BV"/>
    <s v="101t"/>
    <n v="101090993107"/>
    <n v="101030169846"/>
    <n v="930"/>
    <s v="Inv Booked"/>
    <s v="2480033781"/>
    <s v="Verkoop"/>
    <n v="170"/>
    <s v="Transport drops zone"/>
    <s v="9 - verwerkt"/>
    <n v="0"/>
    <m/>
    <d v="2023-06-22T00:00:00"/>
    <s v="DROP"/>
    <s v="0001010909931070120006_002"/>
    <m/>
    <m/>
    <m/>
    <s v="EUR"/>
    <n v="237.84"/>
    <s v="EUR"/>
    <n v="237.84"/>
    <s v="EUR"/>
    <n v="237.84"/>
    <n v="237.84"/>
    <n v="0"/>
    <s v="N"/>
    <n v="1223000608"/>
    <d v="2023-07-13T00:00:00"/>
    <m/>
    <d v="2023-06-22T00:00:00"/>
    <s v="00:00"/>
    <s v="23:59"/>
    <d v="2023-06-22T00:00:00"/>
    <s v="09:00"/>
    <s v="10:00"/>
    <n v="24"/>
    <s v="ce"/>
    <n v="23065"/>
    <n v="24"/>
    <n v="43"/>
    <s v="Kuehne+Nagel Tiel 3 Standpl"/>
    <s v="De Diepert 5"/>
    <s v="Tiel"/>
    <s v="4004 MA"/>
    <s v="NL"/>
    <x v="2"/>
    <s v="Pegasusweg 1"/>
    <x v="3"/>
    <s v="5015BZ"/>
    <s v="NL"/>
    <s v="2480033781"/>
    <s v="0120006_002"/>
    <s v="31V"/>
    <s v="NL001131849B01"/>
    <n v="2"/>
    <n v="0"/>
    <n v="237.84"/>
    <s v="N"/>
    <s v="Peter Appel Transport B.V."/>
    <n v="36622"/>
    <d v="2023-06-22T00:00:00"/>
    <s v="10:19:00"/>
    <n v="0"/>
    <x v="3"/>
    <x v="24"/>
    <n v="6"/>
    <x v="3"/>
    <n v="1"/>
    <n v="24"/>
    <x v="2"/>
    <n v="237.84"/>
    <n v="0"/>
    <n v="237.84"/>
  </r>
  <r>
    <s v="COLGATE 3800 DEB."/>
    <s v="Colgate-Palmolive Nederland BV"/>
    <s v="101t"/>
    <n v="101090993100"/>
    <n v="101030169847"/>
    <n v="930"/>
    <s v="Inv Booked"/>
    <s v="2480033779"/>
    <s v="Verkoop"/>
    <n v="170"/>
    <s v="Transport drops zone"/>
    <s v="9 - verwerkt"/>
    <n v="0"/>
    <m/>
    <d v="2023-06-22T00:00:00"/>
    <s v="DROP"/>
    <s v="0001010909931000119999_002"/>
    <m/>
    <m/>
    <m/>
    <s v="EUR"/>
    <n v="105.6"/>
    <s v="EUR"/>
    <n v="105.6"/>
    <s v="EUR"/>
    <n v="105.6"/>
    <n v="105.6"/>
    <n v="0"/>
    <s v="N"/>
    <n v="1223000608"/>
    <d v="2023-07-13T00:00:00"/>
    <m/>
    <d v="2023-06-22T00:00:00"/>
    <s v="00:00"/>
    <s v="23:59"/>
    <d v="2023-06-22T00:00:00"/>
    <s v="04:00"/>
    <s v="05:00"/>
    <n v="17.600000000000001"/>
    <s v="ce"/>
    <n v="12225"/>
    <n v="17.600000000000001"/>
    <n v="22"/>
    <s v="Kuehne+Nagel Tiel 3 Standpl"/>
    <s v="De Diepert 5"/>
    <s v="Tiel"/>
    <s v="4004 MA"/>
    <s v="NL"/>
    <x v="2"/>
    <s v="Randweg 2"/>
    <x v="6"/>
    <s v="4191 NN"/>
    <s v="NL"/>
    <s v="2480033779"/>
    <s v="0119999_002"/>
    <s v="31V"/>
    <s v="NL001131849B01"/>
    <n v="2"/>
    <n v="0"/>
    <n v="105.6"/>
    <s v="N"/>
    <s v="Peter Appel Transport B.V."/>
    <n v="36622"/>
    <d v="2023-06-22T00:00:00"/>
    <s v="04:48:00"/>
    <n v="0"/>
    <x v="3"/>
    <x v="24"/>
    <n v="6"/>
    <x v="6"/>
    <n v="1"/>
    <n v="23.200000000000003"/>
    <x v="2"/>
    <n v="139.19999999999999"/>
    <n v="0"/>
    <n v="139.19999999999999"/>
  </r>
  <r>
    <s v="COLGATE 3800 DEB."/>
    <s v="Colgate-Palmolive Nederland BV"/>
    <s v="101t"/>
    <n v="101090993566"/>
    <n v="101030169848"/>
    <n v="930"/>
    <s v="Inv Booked"/>
    <s v="2480033775"/>
    <s v="Verkoop"/>
    <n v="170"/>
    <s v="Transport drops zone"/>
    <s v="9 - verwerkt"/>
    <n v="0"/>
    <m/>
    <d v="2023-06-22T00:00:00"/>
    <s v="DROP"/>
    <s v="0001010909935660120279_003"/>
    <m/>
    <m/>
    <m/>
    <s v="EUR"/>
    <n v="11.78"/>
    <s v="EUR"/>
    <n v="11.78"/>
    <s v="EUR"/>
    <n v="11.78"/>
    <n v="11.78"/>
    <n v="0"/>
    <s v="N"/>
    <n v="1223000608"/>
    <d v="2023-07-13T00:00:00"/>
    <m/>
    <d v="2023-06-22T00:00:00"/>
    <s v="00:00"/>
    <s v="23:59"/>
    <d v="2023-06-22T00:00:00"/>
    <s v="08:00"/>
    <s v="16:00"/>
    <n v="0.8"/>
    <s v="ce"/>
    <n v="335"/>
    <n v="0.8"/>
    <n v="0"/>
    <s v="Kuehne+Nagel Tiel 3 Standpl"/>
    <s v="De Diepert 5"/>
    <s v="Tiel"/>
    <s v="4004 MA"/>
    <s v="NL"/>
    <x v="40"/>
    <s v="Doornhoek 4050"/>
    <x v="20"/>
    <s v="5465TD"/>
    <s v="NL"/>
    <s v="2480033775"/>
    <s v="0120279_003"/>
    <s v="31V"/>
    <s v="NL001131849B01"/>
    <n v="2"/>
    <n v="0"/>
    <n v="11.78"/>
    <s v="N"/>
    <s v="Peter Appel Transport B.V."/>
    <n v="36622"/>
    <d v="2023-06-22T00:00:00"/>
    <s v="13:24:00"/>
    <n v="0"/>
    <x v="3"/>
    <x v="24"/>
    <n v="6"/>
    <x v="18"/>
    <n v="1"/>
    <n v="4"/>
    <x v="3"/>
    <n v="58.91"/>
    <n v="0"/>
    <n v="58.91"/>
  </r>
  <r>
    <s v="COLGATE 3800 DEB."/>
    <s v="Colgate-Palmolive Nederland BV"/>
    <s v="101t"/>
    <n v="101090993109"/>
    <n v="101030169850"/>
    <n v="930"/>
    <s v="Inv Booked"/>
    <s v="2480033766"/>
    <s v="Verkoop"/>
    <n v="170"/>
    <s v="Transport drops zone"/>
    <s v="9 - verwerkt"/>
    <n v="0"/>
    <m/>
    <d v="2023-06-22T00:00:00"/>
    <s v="DROP"/>
    <s v="0001010909931090120007_002"/>
    <m/>
    <m/>
    <m/>
    <s v="EUR"/>
    <n v="392.31"/>
    <s v="EUR"/>
    <n v="392.31"/>
    <s v="EUR"/>
    <n v="392.31"/>
    <n v="392.31"/>
    <n v="0"/>
    <s v="N"/>
    <n v="1223000608"/>
    <d v="2023-07-13T00:00:00"/>
    <m/>
    <d v="2023-06-22T00:00:00"/>
    <s v="00:00"/>
    <s v="23:59"/>
    <d v="2023-06-22T00:00:00"/>
    <s v="12:00"/>
    <s v="12:00"/>
    <n v="23.2"/>
    <s v="ce"/>
    <n v="23665"/>
    <n v="23.2"/>
    <n v="43"/>
    <s v="Kuehne+Nagel Tiel 3 Standpl"/>
    <s v="De Diepert 5"/>
    <s v="Tiel"/>
    <s v="4004 MA"/>
    <s v="NL"/>
    <x v="0"/>
    <s v="Henri Fordlaan 6"/>
    <x v="0"/>
    <s v="9615TK"/>
    <s v="NL"/>
    <s v="2480033766"/>
    <s v="0120007_002"/>
    <s v="31V"/>
    <s v="NL001131849B01"/>
    <n v="2"/>
    <n v="0"/>
    <n v="392.31"/>
    <s v="N"/>
    <s v="Peter Appel Transport B.V."/>
    <n v="36622"/>
    <d v="2023-06-22T00:00:00"/>
    <s v="11:07:00"/>
    <n v="0"/>
    <x v="3"/>
    <x v="24"/>
    <n v="6"/>
    <x v="0"/>
    <n v="1"/>
    <n v="23.2"/>
    <x v="0"/>
    <n v="392.31"/>
    <n v="0"/>
    <n v="392.31"/>
  </r>
  <r>
    <s v="COLGATE 3800 DEB."/>
    <s v="Colgate-Palmolive Nederland BV"/>
    <s v="101t"/>
    <n v="101090993535"/>
    <n v="101030169851"/>
    <n v="930"/>
    <s v="Inv Booked"/>
    <s v="2480033778"/>
    <s v="Verkoop"/>
    <n v="170"/>
    <s v="Transport drops zone"/>
    <s v="9 - verwerkt"/>
    <n v="0"/>
    <m/>
    <d v="2023-06-22T00:00:00"/>
    <s v="DROP"/>
    <s v="0001010909935350120270_002"/>
    <m/>
    <m/>
    <m/>
    <s v="EUR"/>
    <n v="63.87"/>
    <s v="EUR"/>
    <n v="63.87"/>
    <s v="EUR"/>
    <n v="63.87"/>
    <n v="63.87"/>
    <n v="0"/>
    <s v="N"/>
    <n v="1223000608"/>
    <d v="2023-07-13T00:00:00"/>
    <m/>
    <d v="2023-06-22T00:00:00"/>
    <s v="00:00"/>
    <s v="23:59"/>
    <d v="2023-06-22T00:00:00"/>
    <s v="07:00"/>
    <s v="07:00"/>
    <n v="3.2"/>
    <s v="ce"/>
    <n v="3114"/>
    <n v="3.2"/>
    <n v="4"/>
    <s v="Kuehne+Nagel Tiel 3 Standpl"/>
    <s v="De Diepert 5"/>
    <s v="Tiel"/>
    <s v="4004 MA"/>
    <s v="NL"/>
    <x v="41"/>
    <s v="Asteriastraat 9"/>
    <x v="3"/>
    <s v="5047 RM"/>
    <s v="NL"/>
    <s v="2480033778"/>
    <s v="0120270_002"/>
    <s v="31V"/>
    <s v="NL001131849B01"/>
    <n v="2"/>
    <n v="0"/>
    <n v="63.87"/>
    <s v="N"/>
    <s v="Peter Appel Transport B.V."/>
    <n v="36622"/>
    <d v="2023-06-22T00:00:00"/>
    <s v="07:05:00"/>
    <n v="0"/>
    <x v="3"/>
    <x v="24"/>
    <n v="6"/>
    <x v="3"/>
    <n v="1"/>
    <n v="3.2"/>
    <x v="0"/>
    <n v="63.87"/>
    <n v="0"/>
    <n v="63.87"/>
  </r>
  <r>
    <s v="COLGATE 3800 DEB."/>
    <s v="Colgate-Palmolive Nederland BV"/>
    <s v="101t"/>
    <n v="101090993532"/>
    <n v="101030169852"/>
    <n v="930"/>
    <s v="Inv Booked"/>
    <s v="2480033780"/>
    <s v="Verkoop"/>
    <n v="170"/>
    <s v="Transport drops zone"/>
    <s v="9 - verwerkt"/>
    <n v="0"/>
    <m/>
    <d v="2023-06-22T00:00:00"/>
    <s v="DROP"/>
    <s v="0001010909935320120269_002"/>
    <m/>
    <m/>
    <m/>
    <s v="EUR"/>
    <n v="152.94"/>
    <s v="EUR"/>
    <n v="152.94"/>
    <s v="EUR"/>
    <n v="152.94"/>
    <n v="152.94"/>
    <n v="0"/>
    <s v="N"/>
    <n v="1223000608"/>
    <d v="2023-07-13T00:00:00"/>
    <m/>
    <d v="2023-06-22T00:00:00"/>
    <s v="00:00"/>
    <s v="23:59"/>
    <d v="2023-06-22T00:00:00"/>
    <s v="07:00"/>
    <s v="08:00"/>
    <n v="8.8000000000000007"/>
    <s v="ce"/>
    <n v="7796"/>
    <n v="8.8000000000000007"/>
    <n v="15"/>
    <s v="Kuehne+Nagel Tiel 3 Standpl"/>
    <s v="De Diepert 5"/>
    <s v="Tiel"/>
    <s v="4004 MA"/>
    <s v="NL"/>
    <x v="13"/>
    <s v="GALVANIWEG 1"/>
    <x v="16"/>
    <s v="8013 RG"/>
    <s v="NL"/>
    <s v="2480033780"/>
    <s v="0120269_002"/>
    <s v="31V"/>
    <s v="NL001131849B01"/>
    <n v="2"/>
    <n v="0"/>
    <n v="152.94"/>
    <s v="N"/>
    <s v="Peter Appel Transport B.V."/>
    <n v="36622"/>
    <d v="2023-06-22T00:00:00"/>
    <s v="10:29:00"/>
    <n v="31"/>
    <x v="3"/>
    <x v="24"/>
    <n v="6"/>
    <x v="14"/>
    <n v="1"/>
    <n v="8.8000000000000007"/>
    <x v="2"/>
    <n v="152.94"/>
    <n v="0"/>
    <n v="152.94"/>
  </r>
  <r>
    <s v="COLGATE 3800 DEB."/>
    <s v="Colgate-Palmolive Nederland BV"/>
    <s v="101t"/>
    <n v="101090993102"/>
    <n v="101030169853"/>
    <n v="930"/>
    <s v="Inv Booked"/>
    <s v="2480033776"/>
    <s v="Verkoop"/>
    <n v="170"/>
    <s v="Transport drops zone"/>
    <s v="9 - verwerkt"/>
    <n v="0"/>
    <m/>
    <d v="2023-06-22T00:00:00"/>
    <s v="DROP"/>
    <s v="0001010909931020120001_003"/>
    <m/>
    <m/>
    <m/>
    <s v="EUR"/>
    <n v="129.24"/>
    <s v="EUR"/>
    <n v="129.24"/>
    <s v="EUR"/>
    <n v="129.24"/>
    <n v="129.24"/>
    <n v="0"/>
    <s v="N"/>
    <n v="1223000608"/>
    <d v="2023-07-13T00:00:00"/>
    <m/>
    <d v="2023-06-22T00:00:00"/>
    <s v="00:00"/>
    <s v="23:59"/>
    <d v="2023-06-22T00:00:00"/>
    <s v="08:00"/>
    <s v="16:00"/>
    <n v="7.2"/>
    <s v="ce"/>
    <n v="2910"/>
    <n v="7.2"/>
    <n v="1"/>
    <s v="Kuehne+Nagel Tiel 3 Standpl"/>
    <s v="De Diepert 5"/>
    <s v="Tiel"/>
    <s v="4004 MA"/>
    <s v="NL"/>
    <x v="77"/>
    <s v="Zilverstraat 31"/>
    <x v="56"/>
    <s v="2544EJ"/>
    <s v="NL"/>
    <s v="2480033776"/>
    <s v="0120001_003"/>
    <s v="31V"/>
    <s v="NL001131849B01"/>
    <n v="2"/>
    <n v="0"/>
    <n v="129.24"/>
    <s v="N"/>
    <s v="Peter Appel Transport B.V."/>
    <n v="36622"/>
    <d v="2023-06-22T00:00:00"/>
    <s v="16:21:00"/>
    <n v="0"/>
    <x v="3"/>
    <x v="24"/>
    <n v="6"/>
    <x v="40"/>
    <n v="1"/>
    <n v="7.2"/>
    <x v="6"/>
    <n v="129.24"/>
    <n v="0"/>
    <n v="129.24"/>
  </r>
  <r>
    <s v="COLGATE 3800 DEB."/>
    <s v="Colgate-Palmolive Nederland BV"/>
    <s v="101t"/>
    <n v="101090993105"/>
    <n v="101030169854"/>
    <n v="930"/>
    <s v="Inv Booked"/>
    <s v="2480033786"/>
    <s v="Verkoop"/>
    <n v="170"/>
    <s v="Transport drops zone"/>
    <s v="9 - verwerkt"/>
    <n v="0"/>
    <m/>
    <d v="2023-06-22T00:00:00"/>
    <s v="DROP"/>
    <s v="0001010909931050120003_002"/>
    <m/>
    <m/>
    <m/>
    <s v="EUR"/>
    <n v="120.48"/>
    <s v="EUR"/>
    <n v="120.48"/>
    <s v="EUR"/>
    <n v="120.48"/>
    <n v="120.48"/>
    <n v="0"/>
    <s v="N"/>
    <n v="1223000608"/>
    <d v="2023-07-13T00:00:00"/>
    <m/>
    <d v="2023-06-22T00:00:00"/>
    <s v="00:00"/>
    <s v="23:59"/>
    <d v="2023-06-22T00:00:00"/>
    <s v="07:00"/>
    <s v="10:00"/>
    <n v="8"/>
    <s v="ce"/>
    <n v="8838"/>
    <n v="8"/>
    <n v="13"/>
    <s v="Kuehne+Nagel Tiel 3 Standpl"/>
    <s v="De Diepert 5"/>
    <s v="Tiel"/>
    <s v="4004 MA"/>
    <s v="NL"/>
    <x v="10"/>
    <s v="Slego 1a"/>
    <x v="13"/>
    <s v="1046BM"/>
    <s v="NL"/>
    <s v="2480033786"/>
    <s v="0120003_002"/>
    <s v="31V"/>
    <s v="NL001131849B01"/>
    <n v="2"/>
    <n v="0"/>
    <n v="120.48"/>
    <s v="N"/>
    <s v="Peter Appel Transport B.V."/>
    <n v="36622"/>
    <d v="2023-06-22T00:00:00"/>
    <s v="08:18:00"/>
    <n v="0"/>
    <x v="3"/>
    <x v="24"/>
    <n v="6"/>
    <x v="11"/>
    <n v="1"/>
    <n v="8"/>
    <x v="0"/>
    <n v="120.48"/>
    <n v="0"/>
    <n v="120.48"/>
  </r>
  <r>
    <s v="COLGATE 3800 DEB."/>
    <s v="Colgate-Palmolive Nederland BV"/>
    <s v="101t"/>
    <n v="101090993102"/>
    <n v="101030169855"/>
    <n v="930"/>
    <s v="Inv Booked"/>
    <s v="2480033782"/>
    <s v="Verkoop"/>
    <n v="170"/>
    <s v="Transport drops zone"/>
    <s v="9 - verwerkt"/>
    <n v="0"/>
    <m/>
    <d v="2023-06-22T00:00:00"/>
    <s v="DROP"/>
    <s v="0001010909931020120001_002"/>
    <m/>
    <m/>
    <m/>
    <s v="EUR"/>
    <n v="206.11"/>
    <s v="EUR"/>
    <n v="206.11"/>
    <s v="EUR"/>
    <n v="206.11"/>
    <n v="206.11"/>
    <n v="0"/>
    <s v="N"/>
    <n v="1223000608"/>
    <d v="2023-07-13T00:00:00"/>
    <m/>
    <d v="2023-06-22T00:00:00"/>
    <s v="00:00"/>
    <s v="23:59"/>
    <d v="2023-06-22T00:00:00"/>
    <s v="06:00"/>
    <s v="07:00"/>
    <n v="15.2"/>
    <s v="ce"/>
    <n v="13845"/>
    <n v="15.2"/>
    <n v="26"/>
    <s v="Kuehne+Nagel Tiel 3 Standpl"/>
    <s v="De Diepert 5"/>
    <s v="Tiel"/>
    <s v="4004 MA"/>
    <s v="NL"/>
    <x v="2"/>
    <s v="Laan van Ruyven 1"/>
    <x v="11"/>
    <s v="2645EE"/>
    <s v="NL"/>
    <s v="2480033782"/>
    <s v="0120001_002"/>
    <s v="31V"/>
    <s v="NL001131849B01"/>
    <n v="2"/>
    <n v="0"/>
    <n v="206.11"/>
    <s v="N"/>
    <s v="Peter Appel Transport B.V."/>
    <n v="36622"/>
    <d v="2023-06-22T00:00:00"/>
    <s v="15:24:00"/>
    <n v="0"/>
    <x v="3"/>
    <x v="24"/>
    <n v="6"/>
    <x v="4"/>
    <n v="1"/>
    <n v="15.2"/>
    <x v="2"/>
    <n v="206.11"/>
    <n v="0"/>
    <n v="206.11"/>
  </r>
  <r>
    <s v="COLGATE 3800 DEB."/>
    <s v="Colgate-Palmolive Nederland BV"/>
    <s v="101t"/>
    <n v="101090993566"/>
    <n v="101030169858"/>
    <n v="930"/>
    <s v="Inv Booked"/>
    <s v="2480033785"/>
    <s v="Verkoop"/>
    <n v="170"/>
    <s v="Transport drops zone"/>
    <s v="9 - verwerkt"/>
    <n v="0"/>
    <m/>
    <d v="2023-06-22T00:00:00"/>
    <s v="DROP"/>
    <s v="0001010909935660120279_002"/>
    <m/>
    <m/>
    <m/>
    <s v="EUR"/>
    <n v="45.6"/>
    <s v="EUR"/>
    <n v="45.6"/>
    <s v="EUR"/>
    <n v="45.6"/>
    <n v="45.6"/>
    <n v="0"/>
    <s v="N"/>
    <n v="1223000608"/>
    <d v="2023-07-13T00:00:00"/>
    <m/>
    <d v="2023-06-22T00:00:00"/>
    <s v="00:00"/>
    <s v="23:59"/>
    <d v="2023-06-22T00:00:00"/>
    <s v="13:15"/>
    <s v="13:45"/>
    <n v="2.4"/>
    <s v="ce"/>
    <n v="963"/>
    <n v="2.4"/>
    <n v="0"/>
    <s v="Kuehne+Nagel Tiel 3 Standpl"/>
    <s v="De Diepert 5"/>
    <s v="Tiel"/>
    <s v="4004 MA"/>
    <s v="NL"/>
    <x v="79"/>
    <s v="Keltenweg 30"/>
    <x v="58"/>
    <s v="5342 LP"/>
    <s v="NL"/>
    <s v="2480033785"/>
    <s v="0120279_002"/>
    <s v="31V"/>
    <s v="NL001131849B01"/>
    <n v="2"/>
    <n v="0"/>
    <n v="45.6"/>
    <s v="N"/>
    <s v="Peter Appel Transport B.V."/>
    <n v="36622"/>
    <d v="2023-06-22T00:00:00"/>
    <s v="14:58:00"/>
    <n v="0"/>
    <x v="3"/>
    <x v="24"/>
    <n v="6"/>
    <x v="42"/>
    <n v="1"/>
    <n v="2.4"/>
    <x v="3"/>
    <n v="45.6"/>
    <n v="0"/>
    <n v="45.6"/>
  </r>
  <r>
    <s v="COLGATE 3800 DEB."/>
    <s v="Colgate-Palmolive Nederland BV"/>
    <s v="101t"/>
    <n v="101090993566"/>
    <n v="101030169859"/>
    <n v="930"/>
    <s v="Inv Booked"/>
    <s v="2480033772"/>
    <s v="Verkoop"/>
    <n v="170"/>
    <s v="Transport drops zone"/>
    <s v="9 - verwerkt"/>
    <n v="0"/>
    <m/>
    <d v="2023-06-22T00:00:00"/>
    <s v="DROP"/>
    <s v="0001010909935660120279_003"/>
    <m/>
    <m/>
    <m/>
    <s v="EUR"/>
    <n v="11.78"/>
    <s v="EUR"/>
    <n v="11.78"/>
    <s v="EUR"/>
    <n v="11.78"/>
    <n v="11.78"/>
    <n v="0"/>
    <s v="N"/>
    <n v="1223000608"/>
    <d v="2023-07-13T00:00:00"/>
    <m/>
    <d v="2023-06-22T00:00:00"/>
    <s v="00:00"/>
    <s v="23:59"/>
    <d v="2023-06-22T00:00:00"/>
    <s v="07:00"/>
    <s v="14:00"/>
    <n v="0.8"/>
    <s v="ce"/>
    <n v="816"/>
    <n v="0.8"/>
    <n v="1"/>
    <s v="Kuehne+Nagel Tiel 3 Standpl"/>
    <s v="De Diepert 5"/>
    <s v="Tiel"/>
    <s v="4004 MA"/>
    <s v="NL"/>
    <x v="17"/>
    <s v="Doornhoek 4050"/>
    <x v="20"/>
    <s v="5465TD"/>
    <s v="NL"/>
    <s v="2480033772"/>
    <s v="0120279_003"/>
    <s v="31V"/>
    <s v="NL001131849B01"/>
    <n v="2"/>
    <n v="0"/>
    <n v="11.78"/>
    <s v="N"/>
    <s v="Peter Appel Transport B.V."/>
    <n v="36622"/>
    <d v="2023-06-22T00:00:00"/>
    <s v="13:24:00"/>
    <n v="0"/>
    <x v="3"/>
    <x v="24"/>
    <n v="6"/>
    <x v="18"/>
    <n v="0"/>
    <s v=""/>
    <x v="3"/>
    <s v=""/>
    <n v="0"/>
    <s v=""/>
  </r>
  <r>
    <s v="COLGATE 3800 DEB."/>
    <s v="Colgate-Palmolive Nederland BV"/>
    <s v="101t"/>
    <n v="101090993100"/>
    <n v="101030169860"/>
    <n v="930"/>
    <s v="Inv Booked"/>
    <s v="0240131830"/>
    <s v="Verkoop"/>
    <n v="170"/>
    <s v="Transport drops zone"/>
    <s v="9 - verwerkt"/>
    <n v="0"/>
    <m/>
    <d v="2023-06-22T00:00:00"/>
    <s v="DROP"/>
    <s v="0001010909931000119999_002"/>
    <m/>
    <m/>
    <m/>
    <s v="EUR"/>
    <n v="33.6"/>
    <s v="EUR"/>
    <n v="33.6"/>
    <s v="EUR"/>
    <n v="33.6"/>
    <n v="33.6"/>
    <n v="0"/>
    <s v="N"/>
    <n v="1223000608"/>
    <d v="2023-07-13T00:00:00"/>
    <m/>
    <d v="2023-06-22T00:00:00"/>
    <s v="00:00"/>
    <s v="23:59"/>
    <d v="2023-06-22T00:00:00"/>
    <s v="04:00"/>
    <s v="05:00"/>
    <n v="5.6"/>
    <s v="ce"/>
    <n v="5350"/>
    <n v="5.6"/>
    <n v="8"/>
    <s v="Kuehne+Nagel Tiel 3 Standpl"/>
    <s v="De Diepert 5"/>
    <s v="Tiel"/>
    <s v="4004 MA"/>
    <s v="NL"/>
    <x v="39"/>
    <s v="RANDWEG 2"/>
    <x v="6"/>
    <s v="4191 NN"/>
    <s v="NL"/>
    <s v="0240131830"/>
    <s v="0119999_002"/>
    <s v="31V"/>
    <s v="NL001131849B01"/>
    <n v="2"/>
    <n v="0"/>
    <n v="33.6"/>
    <s v="N"/>
    <s v="Peter Appel Transport B.V."/>
    <n v="36622"/>
    <d v="2023-06-22T00:00:00"/>
    <s v="04:48:00"/>
    <n v="0"/>
    <x v="3"/>
    <x v="24"/>
    <n v="6"/>
    <x v="6"/>
    <n v="0"/>
    <s v=""/>
    <x v="2"/>
    <s v=""/>
    <n v="0"/>
    <s v=""/>
  </r>
  <r>
    <s v="COLGATE 3800 DEB."/>
    <s v="Colgate-Palmolive Nederland BV"/>
    <s v="101t"/>
    <n v="101090992925"/>
    <n v="101030169829"/>
    <n v="930"/>
    <s v="Inv Booked"/>
    <s v="2480033756"/>
    <s v="Verkoop"/>
    <n v="200"/>
    <s v="Transport drops"/>
    <s v="9 - verwerkt"/>
    <n v="0"/>
    <m/>
    <d v="2023-06-22T00:00:00"/>
    <s v="DROP"/>
    <s v="0001010909929250119900_002"/>
    <m/>
    <m/>
    <m/>
    <s v="EUR"/>
    <n v="54.4"/>
    <s v="EUR"/>
    <n v="54.4"/>
    <s v="EUR"/>
    <n v="54.4"/>
    <n v="54.4"/>
    <n v="0"/>
    <s v="N"/>
    <n v="1223000608"/>
    <d v="2023-07-13T00:00:00"/>
    <m/>
    <d v="2023-06-22T00:00:00"/>
    <s v="00:00"/>
    <s v="23:59"/>
    <d v="2023-06-22T00:00:00"/>
    <s v="08:00"/>
    <s v="16:00"/>
    <n v="0.8"/>
    <s v="ce"/>
    <n v="96"/>
    <n v="0.8"/>
    <n v="0"/>
    <s v="Kuehne+Nagel Tiel 3 Standpl"/>
    <s v="De Diepert 5"/>
    <s v="Tiel"/>
    <s v="4004 MA"/>
    <s v="NL"/>
    <x v="27"/>
    <s v="Business Park Stein 192"/>
    <x v="50"/>
    <s v="6181MA"/>
    <s v="NL"/>
    <s v="2480033756"/>
    <s v="0119900_002"/>
    <s v="31V"/>
    <s v="NL001131849B01"/>
    <n v="2"/>
    <n v="0"/>
    <n v="54.4"/>
    <s v="N"/>
    <s v="Peter Appel Transport B.V."/>
    <n v="36744"/>
    <d v="2023-06-22T00:00:00"/>
    <s v="08:17:00"/>
    <n v="0"/>
    <x v="3"/>
    <x v="24"/>
    <n v="6"/>
    <x v="1"/>
    <n v="1"/>
    <n v="1.6"/>
    <x v="0"/>
    <n v="108.8"/>
    <n v="0"/>
    <n v="108.8"/>
  </r>
  <r>
    <s v="COLGATE 3800 DEB."/>
    <s v="Colgate-Palmolive Nederland BV"/>
    <s v="101t"/>
    <n v="101090992925"/>
    <n v="101030169830"/>
    <n v="930"/>
    <s v="Inv Booked"/>
    <s v="2480033757"/>
    <s v="Verkoop"/>
    <n v="200"/>
    <s v="Transport drops"/>
    <s v="9 - verwerkt"/>
    <n v="0"/>
    <m/>
    <d v="2023-06-22T00:00:00"/>
    <s v="DROP"/>
    <s v="0001010909929250119900_003"/>
    <m/>
    <m/>
    <m/>
    <s v="EUR"/>
    <n v="54.4"/>
    <s v="EUR"/>
    <n v="54.4"/>
    <s v="EUR"/>
    <n v="54.4"/>
    <n v="54.4"/>
    <n v="0"/>
    <s v="N"/>
    <n v="1223000608"/>
    <d v="2023-07-13T00:00:00"/>
    <m/>
    <d v="2023-06-22T00:00:00"/>
    <s v="00:00"/>
    <s v="23:59"/>
    <d v="2023-06-22T00:00:00"/>
    <s v="08:00"/>
    <s v="16:00"/>
    <n v="0.8"/>
    <s v="ce"/>
    <n v="9"/>
    <n v="0.8"/>
    <n v="0"/>
    <s v="Kuehne+Nagel Tiel 3 Standpl"/>
    <s v="De Diepert 5"/>
    <s v="Tiel"/>
    <s v="4004 MA"/>
    <s v="NL"/>
    <x v="68"/>
    <s v="Admiraalsplein 15"/>
    <x v="21"/>
    <s v="3317BA"/>
    <s v="NL"/>
    <s v="2480033757"/>
    <s v="0119900_003"/>
    <s v="31V"/>
    <s v="NL001131849B01"/>
    <n v="2"/>
    <n v="0"/>
    <n v="54.4"/>
    <s v="N"/>
    <s v="Peter Appel Transport B.V."/>
    <n v="36744"/>
    <d v="2023-06-22T00:00:00"/>
    <s v="11:03:00"/>
    <n v="0"/>
    <x v="3"/>
    <x v="24"/>
    <n v="6"/>
    <x v="19"/>
    <n v="1"/>
    <n v="0.8"/>
    <x v="6"/>
    <n v="54.4"/>
    <n v="0"/>
    <n v="54.4"/>
  </r>
  <r>
    <s v="COLGATE 3800 DEB."/>
    <s v="Colgate-Palmolive Nederland BV"/>
    <s v="101t"/>
    <n v="101090992925"/>
    <n v="101030169831"/>
    <n v="930"/>
    <s v="Inv Booked"/>
    <s v="2480033754"/>
    <s v="Verkoop"/>
    <n v="200"/>
    <s v="Transport drops"/>
    <s v="9 - verwerkt"/>
    <n v="0"/>
    <m/>
    <d v="2023-06-22T00:00:00"/>
    <s v="DROP"/>
    <s v="0001010909929250119900_004"/>
    <m/>
    <m/>
    <m/>
    <s v="EUR"/>
    <n v="54.4"/>
    <s v="EUR"/>
    <n v="54.4"/>
    <s v="EUR"/>
    <n v="54.4"/>
    <n v="54.4"/>
    <n v="0"/>
    <s v="N"/>
    <n v="1223000608"/>
    <d v="2023-07-13T00:00:00"/>
    <m/>
    <d v="2023-06-22T00:00:00"/>
    <s v="00:00"/>
    <s v="23:59"/>
    <d v="2023-06-22T00:00:00"/>
    <s v="08:00"/>
    <s v="16:00"/>
    <n v="0.8"/>
    <s v="ce"/>
    <n v="27"/>
    <n v="0.8"/>
    <n v="0"/>
    <s v="Kuehne+Nagel Tiel 3 Standpl"/>
    <s v="De Diepert 5"/>
    <s v="Tiel"/>
    <s v="4004 MA"/>
    <s v="NL"/>
    <x v="58"/>
    <s v="Phoenixstraat 21"/>
    <x v="32"/>
    <s v="1812PP"/>
    <s v="NL"/>
    <s v="2480033754"/>
    <s v="0119900_004"/>
    <s v="31V"/>
    <s v="NL001131849B01"/>
    <n v="2"/>
    <n v="0"/>
    <n v="54.4"/>
    <s v="N"/>
    <s v="Peter Appel Transport B.V."/>
    <n v="36744"/>
    <d v="2023-06-22T00:00:00"/>
    <s v="13:12:00"/>
    <n v="0"/>
    <x v="3"/>
    <x v="24"/>
    <n v="6"/>
    <x v="28"/>
    <n v="1"/>
    <n v="0.8"/>
    <x v="6"/>
    <n v="54.4"/>
    <n v="0"/>
    <n v="54.4"/>
  </r>
  <r>
    <s v="COLGATE 3800 DEB."/>
    <s v="Colgate-Palmolive Nederland BV"/>
    <s v="101t"/>
    <n v="101090992925"/>
    <n v="101030169832"/>
    <n v="930"/>
    <s v="Inv Booked"/>
    <s v="2480033755"/>
    <s v="Verkoop"/>
    <n v="200"/>
    <s v="Transport drops"/>
    <s v="9 - verwerkt"/>
    <n v="0"/>
    <m/>
    <d v="2023-06-22T00:00:00"/>
    <s v="DROP"/>
    <s v="0001010909929250119900_002"/>
    <m/>
    <m/>
    <m/>
    <s v="EUR"/>
    <n v="54.4"/>
    <s v="EUR"/>
    <n v="54.4"/>
    <s v="EUR"/>
    <n v="54.4"/>
    <n v="54.4"/>
    <n v="0"/>
    <s v="N"/>
    <n v="1223000608"/>
    <d v="2023-07-13T00:00:00"/>
    <m/>
    <d v="2023-06-22T00:00:00"/>
    <s v="00:00"/>
    <s v="23:59"/>
    <d v="2023-06-22T00:00:00"/>
    <s v="08:00"/>
    <s v="16:00"/>
    <n v="0"/>
    <s v="ce"/>
    <n v="1"/>
    <n v="0.8"/>
    <n v="0"/>
    <s v="Kuehne+Nagel Tiel 3 Standpl"/>
    <s v="De Diepert 5"/>
    <s v="Tiel"/>
    <s v="4004 MA"/>
    <s v="NL"/>
    <x v="27"/>
    <s v="Business Park Stein 192"/>
    <x v="50"/>
    <s v="6181MA"/>
    <s v="NL"/>
    <s v="2480033755"/>
    <s v="0119900_002"/>
    <s v="31V"/>
    <s v="NL001131849B01"/>
    <n v="2"/>
    <n v="0"/>
    <n v="54.4"/>
    <s v="N"/>
    <s v="Peter Appel Transport B.V."/>
    <n v="36744"/>
    <d v="2023-06-22T00:00:00"/>
    <s v="08:17:00"/>
    <n v="0"/>
    <x v="3"/>
    <x v="24"/>
    <n v="6"/>
    <x v="1"/>
    <n v="0"/>
    <s v=""/>
    <x v="0"/>
    <s v=""/>
    <n v="0"/>
    <s v=""/>
  </r>
  <r>
    <s v="COLGATE 3800 DEB."/>
    <s v="Colgate-Palmolive Nederland BV"/>
    <s v="101t"/>
    <n v="101090992925"/>
    <n v="101030169833"/>
    <n v="930"/>
    <s v="Inv Booked"/>
    <s v="2480033759"/>
    <s v="Verkoop"/>
    <n v="200"/>
    <s v="Transport drops"/>
    <s v="9 - verwerkt"/>
    <n v="0"/>
    <m/>
    <d v="2023-06-22T00:00:00"/>
    <s v="DROP"/>
    <s v="0001010909929250119900_010"/>
    <m/>
    <m/>
    <m/>
    <s v="EUR"/>
    <n v="54.4"/>
    <s v="EUR"/>
    <n v="54.4"/>
    <s v="EUR"/>
    <n v="54.4"/>
    <n v="54.4"/>
    <n v="0"/>
    <s v="N"/>
    <n v="1223000608"/>
    <d v="2023-07-13T00:00:00"/>
    <m/>
    <d v="2023-06-22T00:00:00"/>
    <s v="00:00"/>
    <s v="23:59"/>
    <d v="2023-06-22T00:00:00"/>
    <s v="08:00"/>
    <s v="16:00"/>
    <n v="0"/>
    <s v="ce"/>
    <n v="3"/>
    <n v="0.8"/>
    <n v="0"/>
    <s v="Kuehne+Nagel Tiel 3 Standpl"/>
    <s v="De Diepert 5"/>
    <s v="Tiel"/>
    <s v="4004 MA"/>
    <s v="NL"/>
    <x v="63"/>
    <s v="Laarakkerweg 5"/>
    <x v="49"/>
    <s v="5061JR"/>
    <s v="NL"/>
    <s v="2480033759"/>
    <s v="0119900_010"/>
    <s v="31V"/>
    <s v="NL001131849B01"/>
    <n v="2"/>
    <n v="0"/>
    <n v="54.4"/>
    <s v="N"/>
    <s v="Peter Appel Transport B.V."/>
    <n v="36744"/>
    <d v="2023-06-22T00:00:00"/>
    <s v="23:03:00"/>
    <n v="0"/>
    <x v="3"/>
    <x v="24"/>
    <n v="6"/>
    <x v="3"/>
    <n v="1"/>
    <n v="0.8"/>
    <x v="6"/>
    <n v="54.4"/>
    <n v="0"/>
    <n v="54.4"/>
  </r>
  <r>
    <s v="COLGATE 3800 DEB."/>
    <s v="Colgate-Palmolive Nederland BV"/>
    <s v="101t"/>
    <n v="101090992925"/>
    <n v="101030169834"/>
    <n v="930"/>
    <s v="Inv Booked"/>
    <s v="2480033758"/>
    <s v="Verkoop"/>
    <n v="200"/>
    <s v="Transport drops"/>
    <s v="9 - verwerkt"/>
    <n v="0"/>
    <m/>
    <d v="2023-06-22T00:00:00"/>
    <s v="DROP"/>
    <s v="0001010909929250119900_005"/>
    <m/>
    <m/>
    <m/>
    <s v="EUR"/>
    <n v="54.4"/>
    <s v="EUR"/>
    <n v="54.4"/>
    <s v="EUR"/>
    <n v="54.4"/>
    <n v="54.4"/>
    <n v="0"/>
    <s v="N"/>
    <n v="1223000608"/>
    <d v="2023-07-13T00:00:00"/>
    <m/>
    <d v="2023-06-22T00:00:00"/>
    <s v="00:00"/>
    <s v="23:59"/>
    <d v="2023-06-22T00:00:00"/>
    <s v="08:00"/>
    <s v="16:00"/>
    <n v="0.8"/>
    <s v="ce"/>
    <n v="79"/>
    <n v="0.8"/>
    <n v="0"/>
    <s v="Kuehne+Nagel Tiel 3 Standpl"/>
    <s v="De Diepert 5"/>
    <s v="Tiel"/>
    <s v="4004 MA"/>
    <s v="NL"/>
    <x v="27"/>
    <s v="Nieuwehuizenweg 17"/>
    <x v="30"/>
    <s v="2314XP"/>
    <s v="NL"/>
    <s v="2480033758"/>
    <s v="0119900_005"/>
    <s v="31V"/>
    <s v="NL001131849B01"/>
    <n v="2"/>
    <n v="0"/>
    <n v="54.4"/>
    <s v="N"/>
    <s v="Peter Appel Transport B.V."/>
    <n v="36744"/>
    <d v="2023-06-22T00:00:00"/>
    <s v="14:31:00"/>
    <n v="0"/>
    <x v="3"/>
    <x v="24"/>
    <n v="6"/>
    <x v="26"/>
    <n v="1"/>
    <n v="0.8"/>
    <x v="0"/>
    <n v="54.4"/>
    <n v="0"/>
    <n v="54.4"/>
  </r>
  <r>
    <s v="COLGATE 3800 DEB."/>
    <s v="Colgate-Palmolive Nederland BV"/>
    <s v="101t"/>
    <n v="101090992925"/>
    <n v="101030169835"/>
    <n v="930"/>
    <s v="Inv Booked"/>
    <s v="2480033760"/>
    <s v="Verkoop"/>
    <n v="200"/>
    <s v="Transport drops"/>
    <s v="9 - verwerkt"/>
    <n v="0"/>
    <m/>
    <d v="2023-06-22T00:00:00"/>
    <s v="DROP"/>
    <s v="0001010909929250119900_006"/>
    <m/>
    <m/>
    <m/>
    <s v="EUR"/>
    <n v="54.4"/>
    <s v="EUR"/>
    <n v="54.4"/>
    <s v="EUR"/>
    <n v="54.4"/>
    <n v="54.4"/>
    <n v="0"/>
    <s v="N"/>
    <n v="1223000608"/>
    <d v="2023-07-13T00:00:00"/>
    <m/>
    <d v="2023-06-22T00:00:00"/>
    <s v="00:00"/>
    <s v="23:59"/>
    <d v="2023-06-22T00:00:00"/>
    <s v="07:00"/>
    <s v="12:00"/>
    <n v="0.8"/>
    <s v="ce"/>
    <n v="63"/>
    <n v="0.8"/>
    <n v="0"/>
    <s v="Kuehne+Nagel Tiel 3 Standpl"/>
    <s v="De Diepert 5"/>
    <s v="Tiel"/>
    <s v="4004 MA"/>
    <s v="NL"/>
    <x v="26"/>
    <s v="Park Forum 1129"/>
    <x v="29"/>
    <s v="5657 HK"/>
    <s v="NL"/>
    <s v="2480033760"/>
    <s v="0119900_006"/>
    <s v="31V"/>
    <s v="NL001131849B01"/>
    <n v="2"/>
    <n v="0"/>
    <n v="54.4"/>
    <s v="N"/>
    <s v="Peter Appel Transport B.V."/>
    <n v="36744"/>
    <d v="2023-06-22T00:00:00"/>
    <s v="16:51:00"/>
    <n v="0"/>
    <x v="3"/>
    <x v="24"/>
    <n v="6"/>
    <x v="25"/>
    <n v="1"/>
    <n v="0.8"/>
    <x v="6"/>
    <n v="54.4"/>
    <n v="0"/>
    <n v="54.4"/>
  </r>
  <r>
    <s v="COLGATE 3800 DEB."/>
    <s v="Colgate-Palmolive Nederland BV"/>
    <s v="101t"/>
    <n v="101090992925"/>
    <n v="101030169836"/>
    <n v="930"/>
    <s v="Inv Booked"/>
    <s v="2480033763"/>
    <s v="Verkoop"/>
    <n v="200"/>
    <s v="Transport drops"/>
    <s v="9 - verwerkt"/>
    <n v="0"/>
    <m/>
    <d v="2023-06-22T00:00:00"/>
    <s v="DROP"/>
    <s v="0001010909929250119900_009"/>
    <m/>
    <m/>
    <m/>
    <s v="EUR"/>
    <n v="54.4"/>
    <s v="EUR"/>
    <n v="54.4"/>
    <s v="EUR"/>
    <n v="54.4"/>
    <n v="54.4"/>
    <n v="0"/>
    <s v="N"/>
    <n v="1223000608"/>
    <d v="2023-07-13T00:00:00"/>
    <m/>
    <d v="2023-06-22T00:00:00"/>
    <s v="00:00"/>
    <s v="23:59"/>
    <d v="2023-06-22T00:00:00"/>
    <s v="08:00"/>
    <s v="16:00"/>
    <n v="0"/>
    <s v="ce"/>
    <n v="5"/>
    <n v="0.8"/>
    <n v="0"/>
    <s v="Kuehne+Nagel Tiel 3 Standpl"/>
    <s v="De Diepert 5"/>
    <s v="Tiel"/>
    <s v="4004 MA"/>
    <s v="NL"/>
    <x v="38"/>
    <s v="Andries Copierhof 2"/>
    <x v="40"/>
    <s v="3059 LM"/>
    <s v="NL"/>
    <s v="2480033763"/>
    <s v="0119900_009"/>
    <s v="31V"/>
    <s v="NL001131849B01"/>
    <n v="2"/>
    <n v="0"/>
    <n v="54.4"/>
    <s v="N"/>
    <s v="Peter Appel Transport B.V."/>
    <n v="36744"/>
    <d v="2023-06-22T00:00:00"/>
    <s v="21:10:00"/>
    <n v="0"/>
    <x v="3"/>
    <x v="24"/>
    <n v="6"/>
    <x v="33"/>
    <n v="1"/>
    <n v="0.8"/>
    <x v="6"/>
    <n v="54.4"/>
    <n v="0"/>
    <n v="54.4"/>
  </r>
  <r>
    <s v="COLGATE 3800 DEB."/>
    <s v="Colgate-Palmolive Nederland BV"/>
    <s v="101t"/>
    <n v="101090993106"/>
    <n v="101030169837"/>
    <n v="930"/>
    <s v="Inv Booked"/>
    <s v="2480033771"/>
    <s v="Verkoop"/>
    <n v="170"/>
    <s v="Transport drops zone"/>
    <s v="9 - verwerkt"/>
    <n v="0"/>
    <m/>
    <d v="2023-06-22T00:00:00"/>
    <s v="DROP"/>
    <s v="0001010909931060120004_002"/>
    <m/>
    <m/>
    <m/>
    <s v="EUR"/>
    <n v="296.47000000000003"/>
    <s v="EUR"/>
    <n v="296.47000000000003"/>
    <s v="EUR"/>
    <n v="296.47000000000003"/>
    <n v="296.47000000000003"/>
    <n v="0"/>
    <s v="N"/>
    <n v="1223000608"/>
    <d v="2023-07-13T00:00:00"/>
    <m/>
    <d v="2023-06-22T00:00:00"/>
    <s v="00:00"/>
    <s v="23:59"/>
    <d v="2023-06-22T00:00:00"/>
    <s v="09:00"/>
    <s v="09:00"/>
    <n v="26.4"/>
    <s v="ce"/>
    <n v="21096"/>
    <n v="26.4"/>
    <n v="42"/>
    <s v="Kuehne+Nagel Tiel 3 Standpl"/>
    <s v="De Diepert 5"/>
    <s v="Tiel"/>
    <s v="4004 MA"/>
    <s v="NL"/>
    <x v="1"/>
    <s v="Perenmarkt 15"/>
    <x v="2"/>
    <s v="1681PG"/>
    <s v="NL"/>
    <s v="2480033771"/>
    <s v="0120004_002"/>
    <s v="31V"/>
    <s v="NL001131849B01"/>
    <n v="2"/>
    <n v="0"/>
    <n v="296.47000000000003"/>
    <s v="N"/>
    <s v="Peter Appel Transport B.V."/>
    <n v="36622"/>
    <d v="2023-06-22T00:00:00"/>
    <s v="10:27:00"/>
    <n v="13"/>
    <x v="3"/>
    <x v="24"/>
    <n v="6"/>
    <x v="2"/>
    <n v="1"/>
    <n v="26.4"/>
    <x v="1"/>
    <n v="296.47000000000003"/>
    <n v="0"/>
    <n v="296.47000000000003"/>
  </r>
  <r>
    <s v="COLGATE 3800 DEB."/>
    <s v="Colgate-Palmolive Nederland BV"/>
    <s v="101t"/>
    <n v="101090993114"/>
    <n v="101030169838"/>
    <n v="930"/>
    <s v="Inv Booked"/>
    <s v="2480033767"/>
    <s v="Verkoop"/>
    <n v="170"/>
    <s v="Transport drops zone"/>
    <s v="9 - verwerkt"/>
    <n v="0"/>
    <m/>
    <d v="2023-06-22T00:00:00"/>
    <s v="DROP"/>
    <s v="0001010909931140120012_002"/>
    <m/>
    <m/>
    <m/>
    <s v="EUR"/>
    <n v="49.82"/>
    <s v="EUR"/>
    <n v="49.82"/>
    <s v="EUR"/>
    <n v="49.82"/>
    <n v="49.82"/>
    <n v="0"/>
    <s v="Y"/>
    <n v="1223000608"/>
    <d v="2023-07-13T00:00:00"/>
    <m/>
    <d v="2023-06-22T00:00:00"/>
    <s v="00:00"/>
    <s v="23:59"/>
    <d v="2023-06-22T00:00:00"/>
    <s v="12:00"/>
    <s v="12:00"/>
    <n v="7.2"/>
    <s v="ce"/>
    <n v="4380"/>
    <n v="7.2"/>
    <n v="6"/>
    <s v="Kuehne+Nagel Tiel 3 Standpl"/>
    <s v="De Diepert 5"/>
    <s v="Tiel"/>
    <s v="4004 MA"/>
    <s v="NL"/>
    <x v="14"/>
    <s v="Rood 24"/>
    <x v="17"/>
    <s v="6666LT"/>
    <s v="NL"/>
    <s v="2480033767"/>
    <s v="0120012_002"/>
    <s v="31V"/>
    <s v="NL001131849B01"/>
    <n v="2"/>
    <n v="0"/>
    <n v="49.82"/>
    <s v="N"/>
    <s v="Peter Appel Transport B.V."/>
    <n v="36622"/>
    <d v="2023-06-22T00:00:00"/>
    <s v="12:52:00"/>
    <n v="0"/>
    <x v="3"/>
    <x v="24"/>
    <n v="6"/>
    <x v="15"/>
    <n v="1"/>
    <n v="26.4"/>
    <x v="5"/>
    <n v="182.68"/>
    <n v="0"/>
    <n v="182.68"/>
  </r>
  <r>
    <s v="COLGATE 3800 DEB."/>
    <s v="Colgate-Palmolive Nederland BV"/>
    <s v="101t"/>
    <n v="101090993114"/>
    <n v="101030169840"/>
    <n v="930"/>
    <s v="Inv Booked"/>
    <s v="2480033769"/>
    <s v="Verkoop"/>
    <n v="170"/>
    <s v="Transport drops zone"/>
    <s v="9 - verwerkt"/>
    <n v="0"/>
    <m/>
    <d v="2023-06-22T00:00:00"/>
    <s v="DROP"/>
    <s v="0001010909931140120012_002"/>
    <m/>
    <m/>
    <m/>
    <s v="EUR"/>
    <n v="22.14"/>
    <s v="EUR"/>
    <n v="22.14"/>
    <s v="EUR"/>
    <n v="22.14"/>
    <n v="22.14"/>
    <n v="0"/>
    <s v="Y"/>
    <n v="1223000608"/>
    <d v="2023-07-13T00:00:00"/>
    <m/>
    <d v="2023-06-22T00:00:00"/>
    <s v="00:00"/>
    <s v="23:59"/>
    <d v="2023-06-22T00:00:00"/>
    <s v="12:00"/>
    <s v="12:00"/>
    <n v="3.2"/>
    <s v="ce"/>
    <n v="2211"/>
    <n v="3.2"/>
    <n v="3"/>
    <s v="Kuehne+Nagel Tiel 3 Standpl"/>
    <s v="De Diepert 5"/>
    <s v="Tiel"/>
    <s v="4004 MA"/>
    <s v="NL"/>
    <x v="14"/>
    <s v="Rood 24"/>
    <x v="17"/>
    <s v="6666LT"/>
    <s v="NL"/>
    <s v="2480033769"/>
    <s v="0120012_002"/>
    <s v="31V"/>
    <s v="NL001131849B01"/>
    <n v="2"/>
    <n v="0"/>
    <n v="22.14"/>
    <s v="N"/>
    <s v="Peter Appel Transport B.V."/>
    <n v="36622"/>
    <d v="2023-06-22T00:00:00"/>
    <s v="12:52:00"/>
    <n v="0"/>
    <x v="3"/>
    <x v="24"/>
    <n v="6"/>
    <x v="15"/>
    <n v="0"/>
    <s v=""/>
    <x v="5"/>
    <s v=""/>
    <n v="0"/>
    <s v=""/>
  </r>
  <r>
    <s v="COLGATE 3800 DEB."/>
    <s v="Colgate-Palmolive Nederland BV"/>
    <s v="101t"/>
    <n v="101090993566"/>
    <n v="101030169841"/>
    <n v="930"/>
    <s v="Inv Booked"/>
    <s v="2480033773"/>
    <s v="Verkoop"/>
    <n v="170"/>
    <s v="Transport drops zone"/>
    <s v="9 - verwerkt"/>
    <n v="0"/>
    <m/>
    <d v="2023-06-22T00:00:00"/>
    <s v="DROP"/>
    <s v="0001010909935660120279_003"/>
    <m/>
    <m/>
    <m/>
    <s v="EUR"/>
    <n v="35.35"/>
    <s v="EUR"/>
    <n v="35.35"/>
    <s v="EUR"/>
    <n v="35.35"/>
    <n v="35.35"/>
    <n v="0"/>
    <s v="N"/>
    <n v="1223000608"/>
    <d v="2023-07-13T00:00:00"/>
    <m/>
    <d v="2023-06-22T00:00:00"/>
    <s v="00:00"/>
    <s v="23:59"/>
    <d v="2023-06-22T00:00:00"/>
    <s v="07:00"/>
    <s v="14:00"/>
    <n v="2.4"/>
    <s v="ce"/>
    <n v="3079"/>
    <n v="2.4"/>
    <n v="4"/>
    <s v="Kuehne+Nagel Tiel 3 Standpl"/>
    <s v="De Diepert 5"/>
    <s v="Tiel"/>
    <s v="4004 MA"/>
    <s v="NL"/>
    <x v="17"/>
    <s v="Doornhoek 4050"/>
    <x v="20"/>
    <s v="5465TD"/>
    <s v="NL"/>
    <s v="2480033773"/>
    <s v="0120279_003"/>
    <s v="31V"/>
    <s v="NL001131849B01"/>
    <n v="2"/>
    <n v="0"/>
    <n v="35.35"/>
    <s v="N"/>
    <s v="Peter Appel Transport B.V."/>
    <n v="36622"/>
    <d v="2023-06-22T00:00:00"/>
    <s v="13:24:00"/>
    <n v="0"/>
    <x v="3"/>
    <x v="24"/>
    <n v="6"/>
    <x v="18"/>
    <n v="0"/>
    <s v=""/>
    <x v="3"/>
    <s v=""/>
    <n v="0"/>
    <s v=""/>
  </r>
  <r>
    <s v="COLGATE 3800 DEB."/>
    <s v="Colgate-Palmolive Nederland BV"/>
    <s v="101t"/>
    <n v="101090992925"/>
    <n v="101030169842"/>
    <n v="930"/>
    <s v="Inv Booked"/>
    <s v="2480033761"/>
    <s v="Verkoop"/>
    <n v="200"/>
    <s v="Transport drops"/>
    <s v="9 - verwerkt"/>
    <n v="0"/>
    <m/>
    <d v="2023-06-22T00:00:00"/>
    <s v="DROP"/>
    <s v="0001010909929250119900_008"/>
    <m/>
    <m/>
    <m/>
    <s v="EUR"/>
    <n v="54.4"/>
    <s v="EUR"/>
    <n v="54.4"/>
    <s v="EUR"/>
    <n v="54.4"/>
    <n v="54.4"/>
    <n v="0"/>
    <s v="N"/>
    <n v="1223000608"/>
    <d v="2023-07-13T00:00:00"/>
    <m/>
    <d v="2023-06-22T00:00:00"/>
    <s v="00:00"/>
    <s v="23:59"/>
    <d v="2023-06-22T00:00:00"/>
    <s v="07:00"/>
    <s v="12:00"/>
    <n v="0.8"/>
    <s v="ce"/>
    <n v="71"/>
    <n v="0.8"/>
    <n v="0"/>
    <s v="Kuehne+Nagel Tiel 3 Standpl"/>
    <s v="De Diepert 5"/>
    <s v="Tiel"/>
    <s v="4004 MA"/>
    <s v="NL"/>
    <x v="26"/>
    <s v="Maroastraat 43"/>
    <x v="13"/>
    <s v="1060 LG"/>
    <s v="NL"/>
    <s v="2480033761"/>
    <s v="0119900_008"/>
    <s v="31V"/>
    <s v="NL001131849B01"/>
    <n v="2"/>
    <n v="0"/>
    <n v="54.4"/>
    <s v="N"/>
    <s v="Peter Appel Transport B.V."/>
    <n v="36744"/>
    <d v="2023-06-22T00:00:00"/>
    <s v="19:36:00"/>
    <n v="0"/>
    <x v="3"/>
    <x v="24"/>
    <n v="6"/>
    <x v="11"/>
    <n v="1"/>
    <n v="0.8"/>
    <x v="6"/>
    <n v="54.4"/>
    <n v="0"/>
    <n v="54.4"/>
  </r>
  <r>
    <s v="COLGATE 3800 DEB."/>
    <s v="Colgate-Palmolive Nederland BV"/>
    <s v="101t"/>
    <n v="101090993114"/>
    <n v="101030169843"/>
    <n v="930"/>
    <s v="Inv Booked"/>
    <s v="2480033768"/>
    <s v="Verkoop"/>
    <n v="170"/>
    <s v="Transport drops zone"/>
    <s v="9 - verwerkt"/>
    <n v="0"/>
    <m/>
    <d v="2023-06-22T00:00:00"/>
    <s v="DROP"/>
    <s v="0001010909931140120012_002"/>
    <m/>
    <m/>
    <m/>
    <s v="EUR"/>
    <n v="110.72"/>
    <s v="EUR"/>
    <n v="110.72"/>
    <s v="EUR"/>
    <n v="110.72"/>
    <n v="110.72"/>
    <n v="0"/>
    <s v="Y"/>
    <n v="1223000608"/>
    <d v="2023-07-13T00:00:00"/>
    <m/>
    <d v="2023-06-22T00:00:00"/>
    <s v="00:00"/>
    <s v="23:59"/>
    <d v="2023-06-22T00:00:00"/>
    <s v="12:00"/>
    <s v="12:00"/>
    <n v="16.8"/>
    <s v="ce"/>
    <n v="8061"/>
    <n v="16"/>
    <n v="3"/>
    <s v="Kuehne+Nagel Tiel 3 Standpl"/>
    <s v="De Diepert 5"/>
    <s v="Tiel"/>
    <s v="4004 MA"/>
    <s v="NL"/>
    <x v="14"/>
    <s v="Rood 24"/>
    <x v="17"/>
    <s v="6666LT"/>
    <s v="NL"/>
    <s v="2480033768"/>
    <s v="0120012_002"/>
    <s v="31V"/>
    <s v="NL001131849B01"/>
    <n v="2"/>
    <n v="0"/>
    <n v="110.72"/>
    <s v="N"/>
    <s v="Peter Appel Transport B.V."/>
    <n v="36622"/>
    <d v="2023-06-22T00:00:00"/>
    <s v="12:52:00"/>
    <n v="0"/>
    <x v="3"/>
    <x v="24"/>
    <n v="6"/>
    <x v="15"/>
    <n v="0"/>
    <s v=""/>
    <x v="5"/>
    <s v=""/>
    <n v="0"/>
    <s v=""/>
  </r>
  <r>
    <s v="COLGATE 3800 DEB."/>
    <s v="Colgate-Palmolive Nederland BV"/>
    <s v="101t"/>
    <n v="101090992483"/>
    <n v="101030169763"/>
    <n v="930"/>
    <s v="Inv Booked"/>
    <s v="2480032841"/>
    <s v="Verkoop"/>
    <n v="170"/>
    <s v="Transport drops zone"/>
    <s v="9 - verwerkt"/>
    <n v="0"/>
    <m/>
    <d v="2023-06-22T00:00:00"/>
    <s v="DROP"/>
    <s v="0001010909924830119599_002"/>
    <m/>
    <m/>
    <m/>
    <s v="EUR"/>
    <n v="61.09"/>
    <s v="EUR"/>
    <n v="61.09"/>
    <s v="EUR"/>
    <n v="61.09"/>
    <n v="61.09"/>
    <n v="0"/>
    <s v="N"/>
    <n v="1223000608"/>
    <d v="2023-07-13T00:00:00"/>
    <m/>
    <d v="2023-06-22T00:00:00"/>
    <s v="00:00"/>
    <s v="23:59"/>
    <d v="2023-06-22T00:00:00"/>
    <s v="07:00"/>
    <s v="14:00"/>
    <n v="3.2"/>
    <s v="ce"/>
    <n v="1108"/>
    <n v="3.2"/>
    <n v="1"/>
    <s v="Kuehne+Nagel Tiel 3 Standpl"/>
    <s v="De Diepert 5"/>
    <s v="Tiel"/>
    <s v="4004 MA"/>
    <s v="NL"/>
    <x v="54"/>
    <s v="Zijlweg 18"/>
    <x v="45"/>
    <s v="5145NR"/>
    <s v="NL"/>
    <s v="2480032841"/>
    <s v="0119599_002"/>
    <s v="31V"/>
    <s v="NL001131849B01"/>
    <n v="2"/>
    <n v="0"/>
    <n v="61.09"/>
    <s v="N"/>
    <s v="Peter Appel Transport B.V."/>
    <n v="36622"/>
    <d v="2023-06-22T00:00:00"/>
    <s v="10:39:00"/>
    <n v="0"/>
    <x v="3"/>
    <x v="24"/>
    <n v="6"/>
    <x v="36"/>
    <n v="1"/>
    <n v="3.2"/>
    <x v="3"/>
    <n v="61.09"/>
    <n v="0"/>
    <n v="61.09"/>
  </r>
  <r>
    <s v="COLGATE 3800 DEB."/>
    <s v="Colgate-Palmolive Nederland BV"/>
    <s v="101t"/>
    <n v="101090993104"/>
    <n v="101030169844"/>
    <n v="930"/>
    <s v="Inv Booked"/>
    <s v="2480033774"/>
    <s v="Verkoop"/>
    <n v="170"/>
    <s v="Transport drops zone"/>
    <s v="9 - verwerkt"/>
    <n v="0"/>
    <m/>
    <d v="2023-06-22T00:00:00"/>
    <s v="DROP"/>
    <s v="0001010909931040120000_002"/>
    <m/>
    <m/>
    <m/>
    <s v="EUR"/>
    <n v="79.88"/>
    <s v="EUR"/>
    <n v="79.88"/>
    <s v="EUR"/>
    <n v="79.88"/>
    <n v="79.88"/>
    <n v="0"/>
    <s v="N"/>
    <n v="1223000608"/>
    <d v="2023-07-13T00:00:00"/>
    <m/>
    <d v="2023-06-22T00:00:00"/>
    <s v="00:00"/>
    <s v="23:59"/>
    <d v="2023-06-22T00:00:00"/>
    <s v="06:00"/>
    <s v="15:00"/>
    <n v="4"/>
    <s v="ce"/>
    <n v="3757"/>
    <n v="4"/>
    <n v="7"/>
    <s v="Kuehne+Nagel Tiel 3 Standpl"/>
    <s v="De Diepert 5"/>
    <s v="Tiel"/>
    <s v="4004 MA"/>
    <s v="NL"/>
    <x v="18"/>
    <s v="HOLLANDWEG 30"/>
    <x v="4"/>
    <s v="2665 MT"/>
    <s v="NL"/>
    <s v="2480033774"/>
    <s v="0120000_002"/>
    <s v="31V"/>
    <s v="NL001131849B01"/>
    <n v="2"/>
    <n v="0"/>
    <n v="79.88"/>
    <s v="N"/>
    <s v="Peter Appel Transport B.V."/>
    <n v="36622"/>
    <d v="2023-06-22T00:00:00"/>
    <s v="06:33:00"/>
    <n v="0"/>
    <x v="3"/>
    <x v="24"/>
    <n v="6"/>
    <x v="4"/>
    <n v="1"/>
    <n v="4"/>
    <x v="0"/>
    <n v="79.88"/>
    <n v="0"/>
    <n v="79.88"/>
  </r>
  <r>
    <s v="COLGATE 3800 DEB."/>
    <s v="Colgate-Palmolive Nederland BV"/>
    <s v="101t"/>
    <n v="101090993113"/>
    <n v="101030169849"/>
    <n v="930"/>
    <s v="Inv Booked"/>
    <s v="2480033777"/>
    <s v="Verkoop"/>
    <n v="170"/>
    <s v="Transport drops zone"/>
    <s v="9 - verwerkt"/>
    <n v="0"/>
    <m/>
    <d v="2023-06-22T00:00:00"/>
    <s v="DROP"/>
    <s v="0001010909931130120010_003"/>
    <m/>
    <m/>
    <m/>
    <s v="EUR"/>
    <n v="194.82"/>
    <s v="EUR"/>
    <n v="194.82"/>
    <s v="EUR"/>
    <n v="194.82"/>
    <n v="194.82"/>
    <n v="0"/>
    <s v="N"/>
    <n v="1223000608"/>
    <d v="2023-07-13T00:00:00"/>
    <m/>
    <d v="2023-06-22T00:00:00"/>
    <s v="00:00"/>
    <s v="23:59"/>
    <d v="2023-06-22T00:00:00"/>
    <s v="09:00"/>
    <s v="16:00"/>
    <n v="12.8"/>
    <s v="ce"/>
    <n v="10030"/>
    <n v="12.8"/>
    <n v="15"/>
    <s v="Kuehne+Nagel Tiel 3 Standpl"/>
    <s v="De Diepert 5"/>
    <s v="Tiel"/>
    <s v="4004 MA"/>
    <s v="NL"/>
    <x v="66"/>
    <s v="Hazenkoog 20a"/>
    <x v="32"/>
    <s v="1822BS"/>
    <s v="NL"/>
    <s v="2480033777"/>
    <s v="0120010_003"/>
    <s v="31V"/>
    <s v="NL001131849B01"/>
    <n v="2"/>
    <n v="0"/>
    <n v="194.82"/>
    <s v="N"/>
    <s v="Peter Appel Transport B.V."/>
    <n v="36622"/>
    <d v="2023-06-22T00:00:00"/>
    <s v="14:20:00"/>
    <n v="0"/>
    <x v="3"/>
    <x v="24"/>
    <n v="6"/>
    <x v="28"/>
    <n v="1"/>
    <n v="12.8"/>
    <x v="0"/>
    <n v="194.82"/>
    <n v="0"/>
    <n v="194.82"/>
  </r>
  <r>
    <s v="COLGATE 3800 DEB."/>
    <s v="Colgate-Palmolive Nederland BV"/>
    <s v="101t"/>
    <n v="101090993527"/>
    <n v="101030169857"/>
    <n v="930"/>
    <s v="Inv Booked"/>
    <s v="2480033784"/>
    <s v="Verkoop"/>
    <n v="170"/>
    <s v="Transport drops zone"/>
    <s v="9 - verwerkt"/>
    <n v="0"/>
    <m/>
    <d v="2023-06-22T00:00:00"/>
    <s v="DROP"/>
    <s v="0001010909935270120266_002"/>
    <m/>
    <m/>
    <m/>
    <s v="EUR"/>
    <n v="31.57"/>
    <s v="EUR"/>
    <n v="31.57"/>
    <s v="EUR"/>
    <n v="31.57"/>
    <n v="31.57"/>
    <n v="0"/>
    <s v="N"/>
    <n v="1223000608"/>
    <d v="2023-07-13T00:00:00"/>
    <m/>
    <d v="2023-06-22T00:00:00"/>
    <s v="00:00"/>
    <s v="23:59"/>
    <d v="2023-06-22T00:00:00"/>
    <s v="05:45"/>
    <s v="06:45"/>
    <n v="0.8"/>
    <s v="ce"/>
    <n v="682"/>
    <n v="0.8"/>
    <n v="0"/>
    <s v="Kuehne+Nagel Tiel 3 Standpl"/>
    <s v="De Diepert 5"/>
    <s v="Tiel"/>
    <s v="4004 MA"/>
    <s v="NL"/>
    <x v="32"/>
    <s v="Afrikastraat 10"/>
    <x v="34"/>
    <s v="6014CG"/>
    <s v="NL"/>
    <s v="2480033784"/>
    <s v="0120266_002"/>
    <s v="31V"/>
    <s v="NL001131849B01"/>
    <n v="2"/>
    <n v="0"/>
    <n v="31.57"/>
    <s v="N"/>
    <s v="Peter Appel Transport B.V."/>
    <n v="36622"/>
    <d v="2023-06-22T00:00:00"/>
    <s v="07:21:00"/>
    <n v="0"/>
    <x v="3"/>
    <x v="24"/>
    <n v="6"/>
    <x v="23"/>
    <n v="1"/>
    <n v="0.8"/>
    <x v="3"/>
    <n v="31.57"/>
    <n v="0"/>
    <n v="31.57"/>
  </r>
  <r>
    <s v="COLGATE 3800 DEB."/>
    <s v="Colgate-Palmolive Nederland BV"/>
    <s v="101t"/>
    <n v="101090993105"/>
    <n v="101030169856"/>
    <n v="930"/>
    <s v="Inv Booked"/>
    <s v="2480033783"/>
    <s v="Verkoop"/>
    <n v="170"/>
    <s v="Transport drops zone"/>
    <s v="9 - verwerkt"/>
    <n v="0"/>
    <m/>
    <d v="2023-06-22T00:00:00"/>
    <s v="DROP"/>
    <s v="0001010909931050120003_003"/>
    <m/>
    <m/>
    <m/>
    <s v="EUR"/>
    <n v="191.22"/>
    <s v="EUR"/>
    <n v="191.22"/>
    <s v="EUR"/>
    <n v="191.22"/>
    <n v="191.22"/>
    <n v="0"/>
    <s v="N"/>
    <n v="1223000608"/>
    <d v="2023-07-13T00:00:00"/>
    <m/>
    <d v="2023-06-22T00:00:00"/>
    <s v="00:00"/>
    <s v="23:59"/>
    <d v="2023-06-22T00:00:00"/>
    <s v="08:00"/>
    <s v="09:00"/>
    <n v="13.6"/>
    <s v="ce"/>
    <n v="12464"/>
    <n v="13.6"/>
    <n v="24"/>
    <s v="Kuehne+Nagel Tiel 3 Standpl"/>
    <s v="De Diepert 5"/>
    <s v="Tiel"/>
    <s v="4004 MA"/>
    <s v="NL"/>
    <x v="7"/>
    <s v="HOOFDTOCHT 1"/>
    <x v="7"/>
    <s v="1507 CJ"/>
    <s v="NL"/>
    <s v="2480033783"/>
    <s v="0120003_003"/>
    <s v="31V"/>
    <s v="NL001131849B01"/>
    <n v="2"/>
    <n v="0"/>
    <n v="191.22"/>
    <s v="N"/>
    <s v="Peter Appel Transport B.V."/>
    <n v="36622"/>
    <d v="2023-06-22T00:00:00"/>
    <s v="09:58:00"/>
    <n v="0"/>
    <x v="3"/>
    <x v="24"/>
    <n v="6"/>
    <x v="7"/>
    <n v="1"/>
    <n v="13.6"/>
    <x v="2"/>
    <n v="191.22"/>
    <n v="0"/>
    <n v="191.22"/>
  </r>
  <r>
    <s v="COLGATE 3800 DEB."/>
    <s v="Colgate-Palmolive Nederland BV"/>
    <s v="101t"/>
    <n v="101090992925"/>
    <n v="101030169839"/>
    <n v="930"/>
    <s v="Inv Booked"/>
    <s v="2480033762"/>
    <s v="Verkoop"/>
    <n v="200"/>
    <s v="Transport drops"/>
    <s v="9 - verwerkt"/>
    <n v="0"/>
    <m/>
    <d v="2023-06-22T00:00:00"/>
    <s v="DROP"/>
    <s v="0001010909929250119900_007"/>
    <m/>
    <m/>
    <m/>
    <s v="EUR"/>
    <n v="54.4"/>
    <s v="EUR"/>
    <n v="54.4"/>
    <s v="EUR"/>
    <n v="54.4"/>
    <n v="54.4"/>
    <n v="0"/>
    <s v="N"/>
    <n v="1223000608"/>
    <d v="2023-07-13T00:00:00"/>
    <m/>
    <d v="2023-06-22T00:00:00"/>
    <s v="00:00"/>
    <s v="23:59"/>
    <d v="2023-06-22T00:00:00"/>
    <s v="07:00"/>
    <s v="13:00"/>
    <n v="0.8"/>
    <s v="ce"/>
    <n v="17"/>
    <n v="0.8"/>
    <n v="0"/>
    <s v="Kuehne+Nagel Tiel 3 Standpl"/>
    <s v="De Diepert 5"/>
    <s v="Tiel"/>
    <s v="4004 MA"/>
    <s v="NL"/>
    <x v="35"/>
    <s v="POMPHOEKWEG 1"/>
    <x v="37"/>
    <s v="5222 BE"/>
    <s v="NL"/>
    <s v="2480033762"/>
    <s v="0119900_007"/>
    <s v="31V"/>
    <s v="NL001131849B01"/>
    <n v="2"/>
    <n v="0"/>
    <n v="54.4"/>
    <s v="N"/>
    <s v="Peter Appel Transport B.V."/>
    <n v="36744"/>
    <d v="2023-06-22T00:00:00"/>
    <s v="17:49:00"/>
    <n v="0"/>
    <x v="3"/>
    <x v="24"/>
    <n v="6"/>
    <x v="31"/>
    <n v="1"/>
    <n v="0.8"/>
    <x v="6"/>
    <n v="54.4"/>
    <n v="0"/>
    <n v="54.4"/>
  </r>
  <r>
    <s v="COLGATE 3800 DEB."/>
    <s v="Colgate-Palmolive Nederland BV"/>
    <s v="101t"/>
    <n v="101090993713"/>
    <n v="101030169941"/>
    <n v="930"/>
    <s v="Inv Booked"/>
    <s v="2480035111"/>
    <s v="Verkoop"/>
    <n v="170"/>
    <s v="Transport drops zone"/>
    <s v="9 - verwerkt"/>
    <n v="0"/>
    <m/>
    <d v="2023-06-23T00:00:00"/>
    <s v="DROP"/>
    <s v="0001010909937130120389_002"/>
    <m/>
    <m/>
    <m/>
    <s v="EUR"/>
    <n v="51.04"/>
    <s v="EUR"/>
    <n v="51.04"/>
    <s v="EUR"/>
    <n v="51.04"/>
    <n v="51.04"/>
    <n v="0"/>
    <s v="N"/>
    <n v="1223000608"/>
    <d v="2023-07-13T00:00:00"/>
    <m/>
    <d v="2023-06-23T00:00:00"/>
    <s v="00:00"/>
    <s v="23:59"/>
    <d v="2023-06-23T00:00:00"/>
    <s v="07:00"/>
    <s v="14:00"/>
    <n v="1.6"/>
    <s v="ce"/>
    <n v="424"/>
    <n v="1.6"/>
    <n v="0"/>
    <s v="Kuehne+Nagel Tiel 3 Standpl"/>
    <s v="De Diepert 5"/>
    <s v="Tiel"/>
    <s v="4004 MA"/>
    <s v="NL"/>
    <x v="22"/>
    <s v="Basisweg 7"/>
    <x v="25"/>
    <s v="1951NG"/>
    <s v="NL"/>
    <s v="2480035111"/>
    <s v="0120389_002"/>
    <s v="31V"/>
    <s v="NL001131849B01"/>
    <n v="2"/>
    <n v="0"/>
    <n v="51.04"/>
    <s v="N"/>
    <s v="Peter Appel Transport B.V."/>
    <n v="36622"/>
    <d v="2023-06-23T00:00:00"/>
    <s v="11:13:00"/>
    <n v="0"/>
    <x v="4"/>
    <x v="24"/>
    <n v="6"/>
    <x v="17"/>
    <n v="1"/>
    <n v="1.6"/>
    <x v="0"/>
    <n v="51.04"/>
    <n v="0"/>
    <n v="51.04"/>
  </r>
  <r>
    <s v="COLGATE 3800 DEB."/>
    <s v="Colgate-Palmolive Nederland BV"/>
    <s v="101t"/>
    <n v="101090994085"/>
    <n v="101030169945"/>
    <n v="930"/>
    <s v="Inv Booked"/>
    <s v="2480035147"/>
    <s v="Verkoop"/>
    <n v="170"/>
    <s v="Transport drops zone"/>
    <s v="9 - verwerkt"/>
    <n v="0"/>
    <m/>
    <d v="2023-06-23T00:00:00"/>
    <s v="DROP"/>
    <s v="0001010909940850120615_002"/>
    <m/>
    <m/>
    <m/>
    <s v="EUR"/>
    <n v="18.29"/>
    <s v="EUR"/>
    <n v="18.29"/>
    <s v="EUR"/>
    <n v="18.29"/>
    <n v="18.29"/>
    <n v="0"/>
    <s v="N"/>
    <n v="1223000608"/>
    <d v="2023-07-13T00:00:00"/>
    <m/>
    <d v="2023-06-23T00:00:00"/>
    <s v="00:00"/>
    <s v="23:59"/>
    <d v="2023-06-23T00:00:00"/>
    <s v="21:00"/>
    <s v="21:00"/>
    <n v="2.4"/>
    <s v="ce"/>
    <n v="894"/>
    <n v="2.4"/>
    <n v="2"/>
    <s v="Kuehne+Nagel Tiel 3 Standpl"/>
    <s v="De Diepert 5"/>
    <s v="Tiel"/>
    <s v="4004 MA"/>
    <s v="NL"/>
    <x v="14"/>
    <s v="Rood 24"/>
    <x v="17"/>
    <s v="6666LT"/>
    <s v="NL"/>
    <s v="2480035147"/>
    <s v="0120615_002"/>
    <s v="31V"/>
    <s v="NL001131849B01"/>
    <n v="2"/>
    <n v="0"/>
    <n v="18.29"/>
    <s v="N"/>
    <s v="Peter Appel Transport B.V."/>
    <n v="36622"/>
    <d v="2023-06-24T00:00:00"/>
    <s v="00:01:00"/>
    <n v="0"/>
    <x v="4"/>
    <x v="24"/>
    <n v="6"/>
    <x v="15"/>
    <n v="1"/>
    <n v="21.599999999999998"/>
    <x v="5"/>
    <n v="164.59"/>
    <n v="0"/>
    <n v="164.59"/>
  </r>
  <r>
    <s v="COLGATE 3800 DEB."/>
    <s v="Colgate-Palmolive Nederland BV"/>
    <s v="101t"/>
    <n v="101090993759"/>
    <n v="101030169967"/>
    <n v="930"/>
    <s v="Inv Booked"/>
    <s v="2480035464"/>
    <s v="Verkoop"/>
    <n v="170"/>
    <s v="Transport drops zone"/>
    <s v="9 - verwerkt"/>
    <n v="0"/>
    <m/>
    <d v="2023-06-23T00:00:00"/>
    <s v="DROP"/>
    <s v="0001010909937590120440_003"/>
    <m/>
    <m/>
    <m/>
    <s v="EUR"/>
    <n v="71.069999999999993"/>
    <s v="EUR"/>
    <n v="71.069999999999993"/>
    <s v="EUR"/>
    <n v="71.069999999999993"/>
    <n v="71.069999999999993"/>
    <n v="0"/>
    <s v="N"/>
    <n v="1223000608"/>
    <d v="2023-07-13T00:00:00"/>
    <m/>
    <d v="2023-06-23T00:00:00"/>
    <s v="00:00"/>
    <s v="23:59"/>
    <d v="2023-06-23T00:00:00"/>
    <s v="14:30"/>
    <s v="15:30"/>
    <n v="3.2"/>
    <s v="ce"/>
    <n v="2267"/>
    <n v="3.2"/>
    <n v="4"/>
    <s v="Kuehne+Nagel Tiel 3 Standpl"/>
    <s v="De Diepert 5"/>
    <s v="Tiel"/>
    <s v="4004 MA"/>
    <s v="NL"/>
    <x v="3"/>
    <s v="FACETLAAN 6"/>
    <x v="4"/>
    <s v="2665 NR"/>
    <s v="NL"/>
    <s v="2480035464"/>
    <s v="0120440_003"/>
    <s v="31V"/>
    <s v="NL001131849B01"/>
    <n v="2"/>
    <n v="0"/>
    <n v="71.069999999999993"/>
    <s v="N"/>
    <s v="Peter Appel Transport B.V."/>
    <n v="36622"/>
    <d v="2023-06-23T00:00:00"/>
    <s v="16:53:00"/>
    <n v="0"/>
    <x v="4"/>
    <x v="24"/>
    <n v="6"/>
    <x v="4"/>
    <n v="1"/>
    <n v="3.2"/>
    <x v="3"/>
    <n v="71.069999999999993"/>
    <n v="0"/>
    <n v="71.069999999999993"/>
  </r>
  <r>
    <s v="COLGATE 3800 DEB."/>
    <s v="Colgate-Palmolive Nederland BV"/>
    <s v="101t"/>
    <n v="101090994082"/>
    <n v="101030169946"/>
    <n v="930"/>
    <s v="Inv Booked"/>
    <s v="0240132489"/>
    <s v="Verkoop"/>
    <n v="170"/>
    <s v="Transport drops zone"/>
    <s v="9 - verwerkt"/>
    <n v="0"/>
    <m/>
    <d v="2023-06-23T00:00:00"/>
    <s v="DROP"/>
    <s v="0001010909940820120612_002"/>
    <m/>
    <m/>
    <m/>
    <s v="EUR"/>
    <n v="230.94"/>
    <s v="EUR"/>
    <n v="230.94"/>
    <s v="EUR"/>
    <n v="230.94"/>
    <n v="230.94"/>
    <n v="0"/>
    <s v="N"/>
    <n v="1223000608"/>
    <d v="2023-07-13T00:00:00"/>
    <m/>
    <d v="2023-06-23T00:00:00"/>
    <s v="00:00"/>
    <s v="23:59"/>
    <d v="2023-06-23T00:00:00"/>
    <s v="11:00"/>
    <s v="11:00"/>
    <n v="22.4"/>
    <s v="ce"/>
    <n v="21415"/>
    <n v="22.4"/>
    <n v="36"/>
    <s v="Kuehne+Nagel Tiel 3 Standpl"/>
    <s v="De Diepert 5"/>
    <s v="Tiel"/>
    <s v="4004 MA"/>
    <s v="NL"/>
    <x v="65"/>
    <s v="FLORIJNSTRAAT 4C"/>
    <x v="51"/>
    <s v="4903 RM"/>
    <s v="NL"/>
    <s v="0240132489"/>
    <s v="0120612_002"/>
    <s v="31V"/>
    <s v="NL001131849B01"/>
    <n v="2"/>
    <n v="0"/>
    <n v="230.94"/>
    <s v="N"/>
    <s v="Peter Appel Transport B.V."/>
    <n v="36622"/>
    <d v="2023-06-23T00:00:00"/>
    <s v="11:09:00"/>
    <n v="0"/>
    <x v="4"/>
    <x v="24"/>
    <n v="6"/>
    <x v="34"/>
    <n v="1"/>
    <n v="22.4"/>
    <x v="5"/>
    <n v="230.94"/>
    <n v="0"/>
    <n v="230.94"/>
  </r>
  <r>
    <s v="COLGATE 3800 DEB."/>
    <s v="Colgate-Palmolive Nederland BV"/>
    <s v="101t"/>
    <n v="101090993724"/>
    <n v="101030169933"/>
    <n v="930"/>
    <s v="Inv Booked"/>
    <s v="2480035109"/>
    <s v="Verkoop"/>
    <n v="170"/>
    <s v="Transport drops zone"/>
    <s v="9 - verwerkt"/>
    <n v="0"/>
    <m/>
    <d v="2023-06-23T00:00:00"/>
    <s v="DROP"/>
    <s v="0001010909937240120411_002"/>
    <m/>
    <m/>
    <m/>
    <s v="EUR"/>
    <n v="312.27"/>
    <s v="EUR"/>
    <n v="312.27"/>
    <s v="EUR"/>
    <n v="312.27"/>
    <n v="312.27"/>
    <n v="0"/>
    <s v="N"/>
    <n v="1223000608"/>
    <d v="2023-07-13T00:00:00"/>
    <m/>
    <d v="2023-06-23T00:00:00"/>
    <s v="00:00"/>
    <s v="23:59"/>
    <d v="2023-06-23T00:00:00"/>
    <s v="09:00"/>
    <s v="10:00"/>
    <n v="23.2"/>
    <s v="ce"/>
    <n v="15119"/>
    <n v="23.2"/>
    <n v="40"/>
    <s v="Kuehne+Nagel Tiel 3 Standpl"/>
    <s v="De Diepert 5"/>
    <s v="Tiel"/>
    <s v="4004 MA"/>
    <s v="NL"/>
    <x v="1"/>
    <s v="Fahrenheitweg 1"/>
    <x v="1"/>
    <s v="6101WR"/>
    <s v="NL"/>
    <s v="2480035109"/>
    <s v="0120411_002"/>
    <s v="31V"/>
    <s v="NL001131849B01"/>
    <n v="2"/>
    <n v="0"/>
    <n v="312.27"/>
    <s v="N"/>
    <s v="Peter Appel Transport B.V."/>
    <n v="36622"/>
    <d v="2023-06-23T00:00:00"/>
    <s v="09:55:00"/>
    <n v="0"/>
    <x v="4"/>
    <x v="24"/>
    <n v="6"/>
    <x v="1"/>
    <n v="1"/>
    <n v="23.2"/>
    <x v="1"/>
    <n v="312.27"/>
    <n v="0"/>
    <n v="312.27"/>
  </r>
  <r>
    <s v="COLGATE 3800 DEB."/>
    <s v="Colgate-Palmolive Nederland BV"/>
    <s v="101t"/>
    <n v="101090993713"/>
    <n v="101030169939"/>
    <n v="930"/>
    <s v="Inv Booked"/>
    <s v="2480035114"/>
    <s v="Verkoop"/>
    <n v="170"/>
    <s v="Transport drops zone"/>
    <s v="9 - verwerkt"/>
    <n v="0"/>
    <m/>
    <d v="2023-06-23T00:00:00"/>
    <s v="DROP"/>
    <s v="0001010909937130120389_004"/>
    <m/>
    <m/>
    <m/>
    <s v="EUR"/>
    <n v="27.26"/>
    <s v="EUR"/>
    <n v="27.26"/>
    <s v="EUR"/>
    <n v="27.26"/>
    <n v="27.26"/>
    <n v="0"/>
    <s v="N"/>
    <n v="1223000608"/>
    <d v="2023-07-13T00:00:00"/>
    <m/>
    <d v="2023-06-23T00:00:00"/>
    <s v="00:00"/>
    <s v="23:59"/>
    <d v="2023-06-23T00:00:00"/>
    <s v="08:00"/>
    <s v="16:00"/>
    <n v="0.8"/>
    <s v="ce"/>
    <n v="20"/>
    <n v="0.8"/>
    <n v="0"/>
    <s v="Kuehne+Nagel Tiel 3 Standpl"/>
    <s v="De Diepert 5"/>
    <s v="Tiel"/>
    <s v="4004 MA"/>
    <s v="NL"/>
    <x v="76"/>
    <s v="Andries Copierhof 2"/>
    <x v="40"/>
    <s v="3059LM"/>
    <s v="NL"/>
    <s v="2480035114"/>
    <s v="0120389_004"/>
    <s v="31V"/>
    <s v="NL001131849B01"/>
    <n v="2"/>
    <n v="0"/>
    <n v="27.26"/>
    <s v="N"/>
    <s v="Peter Appel Transport B.V."/>
    <n v="36622"/>
    <d v="2023-06-23T00:00:00"/>
    <s v="10:20:00"/>
    <n v="0"/>
    <x v="4"/>
    <x v="24"/>
    <n v="6"/>
    <x v="33"/>
    <n v="1"/>
    <n v="0.8"/>
    <x v="6"/>
    <n v="27.26"/>
    <n v="0"/>
    <n v="27.26"/>
  </r>
  <r>
    <s v="COLGATE 3800 DEB."/>
    <s v="Colgate-Palmolive Nederland BV"/>
    <s v="101t"/>
    <n v="101090993953"/>
    <n v="101030169977"/>
    <n v="930"/>
    <s v="Inv Booked"/>
    <s v="2480036124"/>
    <s v="Verkoop"/>
    <n v="170"/>
    <s v="Transport drops zone"/>
    <s v="9 - verwerkt"/>
    <n v="0"/>
    <m/>
    <d v="2023-06-23T00:00:00"/>
    <s v="DROP"/>
    <s v="0001010909939530120464_002"/>
    <m/>
    <m/>
    <m/>
    <s v="EUR"/>
    <n v="10.210000000000001"/>
    <s v="EUR"/>
    <n v="10.210000000000001"/>
    <s v="EUR"/>
    <n v="10.210000000000001"/>
    <n v="10.210000000000001"/>
    <n v="0"/>
    <s v="Y"/>
    <n v="1223000608"/>
    <d v="2023-07-13T00:00:00"/>
    <m/>
    <d v="2023-06-23T00:00:00"/>
    <s v="00:00"/>
    <s v="23:59"/>
    <d v="2023-06-23T00:00:00"/>
    <s v="14:00"/>
    <s v="16:00"/>
    <n v="0.8"/>
    <s v="ce"/>
    <n v="332"/>
    <n v="0.8"/>
    <n v="0"/>
    <s v="Kuehne+Nagel Tiel 3 Standpl"/>
    <s v="De Diepert 5"/>
    <s v="Tiel"/>
    <s v="4004 MA"/>
    <s v="NL"/>
    <x v="25"/>
    <s v="Hollandweg 30"/>
    <x v="4"/>
    <s v="2665 MT"/>
    <s v="NL"/>
    <s v="2480036124"/>
    <s v="0120464_002"/>
    <s v="31V"/>
    <s v="NL001131849B01"/>
    <n v="2"/>
    <n v="0"/>
    <n v="10.210000000000001"/>
    <s v="N"/>
    <s v="Peter Appel Transport B.V."/>
    <n v="36622"/>
    <d v="2023-06-23T00:00:00"/>
    <s v="16:06:00"/>
    <n v="0"/>
    <x v="4"/>
    <x v="24"/>
    <n v="6"/>
    <x v="4"/>
    <n v="1"/>
    <n v="0.8"/>
    <x v="0"/>
    <n v="10.210000000000001"/>
    <n v="0"/>
    <n v="10.210000000000001"/>
  </r>
  <r>
    <s v="COLGATE 3800 DEB."/>
    <s v="Colgate-Palmolive Nederland BV"/>
    <s v="101t"/>
    <n v="101090993746"/>
    <n v="101030169934"/>
    <n v="930"/>
    <s v="Inv Booked"/>
    <s v="2480035107"/>
    <s v="Verkoop"/>
    <n v="170"/>
    <s v="Transport drops zone"/>
    <s v="9 - verwerkt"/>
    <n v="0"/>
    <m/>
    <d v="2023-06-23T00:00:00"/>
    <s v="DROP"/>
    <s v="0001010909937460120426_003"/>
    <m/>
    <m/>
    <m/>
    <s v="EUR"/>
    <n v="269.81"/>
    <s v="EUR"/>
    <n v="269.81"/>
    <s v="EUR"/>
    <n v="269.81"/>
    <n v="269.81"/>
    <n v="0"/>
    <s v="N"/>
    <n v="1223000608"/>
    <d v="2023-07-13T00:00:00"/>
    <m/>
    <d v="2023-06-23T00:00:00"/>
    <s v="00:00"/>
    <s v="23:59"/>
    <d v="2023-06-23T00:00:00"/>
    <s v="13:00"/>
    <s v="14:00"/>
    <n v="17.600000000000001"/>
    <s v="ce"/>
    <n v="17559"/>
    <n v="17.600000000000001"/>
    <n v="32"/>
    <s v="Kuehne+Nagel Tiel 3 Standpl"/>
    <s v="De Diepert 5"/>
    <s v="Tiel"/>
    <s v="4004 MA"/>
    <s v="NL"/>
    <x v="1"/>
    <s v="Fahrenheitweg 1"/>
    <x v="1"/>
    <s v="6101WR"/>
    <s v="NL"/>
    <s v="2480035107"/>
    <s v="0120426_003"/>
    <s v="31V"/>
    <s v="NL001131849B01"/>
    <n v="2"/>
    <n v="0"/>
    <n v="269.81"/>
    <s v="N"/>
    <s v="Peter Appel Transport B.V."/>
    <n v="36622"/>
    <d v="2023-06-23T00:00:00"/>
    <s v="15:11:00"/>
    <n v="63"/>
    <x v="4"/>
    <x v="24"/>
    <n v="6"/>
    <x v="1"/>
    <n v="1"/>
    <n v="17.600000000000001"/>
    <x v="1"/>
    <n v="269.81"/>
    <n v="0"/>
    <n v="269.81"/>
  </r>
  <r>
    <s v="COLGATE 3800 DEB."/>
    <s v="Colgate-Palmolive Nederland BV"/>
    <s v="101t"/>
    <n v="101090993736"/>
    <n v="101030169935"/>
    <n v="930"/>
    <s v="Inv Booked"/>
    <s v="2480035106"/>
    <s v="Verkoop"/>
    <n v="170"/>
    <s v="Transport drops zone"/>
    <s v="9 - verwerkt"/>
    <n v="0"/>
    <m/>
    <d v="2023-06-23T00:00:00"/>
    <s v="DROP"/>
    <s v="0001010909937360120410_002"/>
    <m/>
    <m/>
    <m/>
    <s v="EUR"/>
    <n v="296.47000000000003"/>
    <s v="EUR"/>
    <n v="296.47000000000003"/>
    <s v="EUR"/>
    <n v="296.47000000000003"/>
    <n v="296.47000000000003"/>
    <n v="0"/>
    <s v="N"/>
    <n v="1223000608"/>
    <d v="2023-07-13T00:00:00"/>
    <m/>
    <d v="2023-06-23T00:00:00"/>
    <s v="00:00"/>
    <s v="23:59"/>
    <d v="2023-06-23T00:00:00"/>
    <s v="09:00"/>
    <s v="10:00"/>
    <n v="26.4"/>
    <s v="ce"/>
    <n v="22209"/>
    <n v="26.4"/>
    <n v="44"/>
    <s v="Kuehne+Nagel Tiel 3 Standpl"/>
    <s v="De Diepert 5"/>
    <s v="Tiel"/>
    <s v="4004 MA"/>
    <s v="NL"/>
    <x v="1"/>
    <s v="Perenmarkt 15"/>
    <x v="2"/>
    <s v="1681PG"/>
    <s v="NL"/>
    <s v="2480035106"/>
    <s v="0120410_002"/>
    <s v="31V"/>
    <s v="NL001131849B01"/>
    <n v="2"/>
    <n v="0"/>
    <n v="296.47000000000003"/>
    <s v="N"/>
    <s v="Peter Appel Transport B.V."/>
    <n v="36622"/>
    <d v="2023-06-23T00:00:00"/>
    <s v="10:35:00"/>
    <n v="0"/>
    <x v="4"/>
    <x v="24"/>
    <n v="6"/>
    <x v="2"/>
    <n v="1"/>
    <n v="26.4"/>
    <x v="1"/>
    <n v="296.47000000000003"/>
    <n v="0"/>
    <n v="296.47000000000003"/>
  </r>
  <r>
    <s v="COLGATE 3800 DEB."/>
    <s v="Colgate-Palmolive Nederland BV"/>
    <s v="101t"/>
    <n v="101090994087"/>
    <n v="101030169936"/>
    <n v="930"/>
    <s v="Inv Booked"/>
    <s v="2480035110"/>
    <s v="Verkoop"/>
    <n v="170"/>
    <s v="Transport drops zone"/>
    <s v="9 - verwerkt"/>
    <n v="0"/>
    <m/>
    <d v="2023-06-23T00:00:00"/>
    <s v="DROP"/>
    <s v="0001010909940870120621_002"/>
    <m/>
    <m/>
    <m/>
    <s v="EUR"/>
    <n v="64.58"/>
    <s v="EUR"/>
    <n v="64.58"/>
    <s v="EUR"/>
    <n v="64.58"/>
    <n v="64.58"/>
    <n v="0"/>
    <s v="N"/>
    <n v="1223000608"/>
    <d v="2023-07-13T00:00:00"/>
    <m/>
    <d v="2023-06-23T00:00:00"/>
    <s v="00:00"/>
    <s v="23:59"/>
    <d v="2023-06-23T00:00:00"/>
    <s v="07:00"/>
    <s v="07:00"/>
    <n v="2.4"/>
    <s v="ce"/>
    <n v="2173"/>
    <n v="2.4"/>
    <n v="4"/>
    <s v="Kuehne+Nagel Tiel 3 Standpl"/>
    <s v="De Diepert 5"/>
    <s v="Tiel"/>
    <s v="4004 MA"/>
    <s v="NL"/>
    <x v="29"/>
    <s v="Opaalstraat 15"/>
    <x v="32"/>
    <s v="1812RH"/>
    <s v="NL"/>
    <s v="2480035110"/>
    <s v="0120621_002"/>
    <s v="31V"/>
    <s v="NL001131849B01"/>
    <n v="2"/>
    <n v="0"/>
    <n v="64.58"/>
    <s v="N"/>
    <s v="Peter Appel Transport B.V."/>
    <n v="36622"/>
    <d v="2023-06-23T00:00:00"/>
    <s v="07:47:00"/>
    <n v="0"/>
    <x v="4"/>
    <x v="24"/>
    <n v="6"/>
    <x v="28"/>
    <n v="1"/>
    <n v="2.4"/>
    <x v="3"/>
    <n v="64.58"/>
    <n v="0"/>
    <n v="64.58"/>
  </r>
  <r>
    <s v="COLGATE 3800 DEB."/>
    <s v="Colgate-Palmolive Nederland BV"/>
    <s v="101t"/>
    <n v="101090994090"/>
    <n v="101030169937"/>
    <n v="930"/>
    <s v="Inv Booked"/>
    <s v="2480035104"/>
    <s v="Verkoop"/>
    <n v="170"/>
    <s v="Transport drops zone"/>
    <s v="9 - verwerkt"/>
    <n v="0"/>
    <m/>
    <d v="2023-06-23T00:00:00"/>
    <s v="DROP"/>
    <s v="0001010909940900120624_003"/>
    <m/>
    <m/>
    <m/>
    <s v="EUR"/>
    <n v="329.95"/>
    <s v="EUR"/>
    <n v="329.95"/>
    <s v="EUR"/>
    <n v="329.95"/>
    <n v="329.95"/>
    <n v="0"/>
    <s v="N"/>
    <n v="1223000608"/>
    <d v="2023-07-13T00:00:00"/>
    <m/>
    <d v="2023-06-23T00:00:00"/>
    <s v="00:00"/>
    <s v="23:59"/>
    <d v="2023-06-23T00:00:00"/>
    <s v="12:00"/>
    <s v="12:00"/>
    <n v="16.8"/>
    <s v="ce"/>
    <n v="14238"/>
    <n v="16.8"/>
    <n v="27"/>
    <s v="Kuehne+Nagel Tiel 3 Standpl"/>
    <s v="De Diepert 5"/>
    <s v="Tiel"/>
    <s v="4004 MA"/>
    <s v="NL"/>
    <x v="0"/>
    <s v="Henri Fordlaan 6"/>
    <x v="0"/>
    <s v="9615TK"/>
    <s v="NL"/>
    <s v="2480035104"/>
    <s v="0120624_003"/>
    <s v="31V"/>
    <s v="NL001131849B01"/>
    <n v="2"/>
    <n v="0"/>
    <n v="329.95"/>
    <s v="N"/>
    <s v="Peter Appel Transport B.V."/>
    <n v="36622"/>
    <d v="2023-06-23T00:00:00"/>
    <s v="12:50:00"/>
    <n v="0"/>
    <x v="4"/>
    <x v="24"/>
    <n v="6"/>
    <x v="0"/>
    <n v="1"/>
    <n v="16.8"/>
    <x v="0"/>
    <n v="329.95"/>
    <n v="0"/>
    <n v="329.95"/>
  </r>
  <r>
    <s v="COLGATE 3800 DEB."/>
    <s v="Colgate-Palmolive Nederland BV"/>
    <s v="101t"/>
    <n v="101090993759"/>
    <n v="101030169938"/>
    <n v="930"/>
    <s v="Inv Booked"/>
    <s v="2480035112"/>
    <s v="Verkoop"/>
    <n v="170"/>
    <s v="Transport drops zone"/>
    <s v="9 - verwerkt"/>
    <n v="0"/>
    <m/>
    <d v="2023-06-23T00:00:00"/>
    <s v="DROP"/>
    <s v="0001010909937590120440_002"/>
    <m/>
    <m/>
    <m/>
    <s v="EUR"/>
    <n v="214.37"/>
    <s v="EUR"/>
    <n v="214.37"/>
    <s v="EUR"/>
    <n v="214.37"/>
    <n v="214.37"/>
    <n v="0"/>
    <s v="Y"/>
    <n v="1223000608"/>
    <d v="2023-07-13T00:00:00"/>
    <m/>
    <d v="2023-06-23T00:00:00"/>
    <s v="00:00"/>
    <s v="23:59"/>
    <d v="2023-06-23T00:00:00"/>
    <s v="14:00"/>
    <s v="16:00"/>
    <n v="16.8"/>
    <s v="ce"/>
    <n v="15153"/>
    <n v="16.8"/>
    <n v="26"/>
    <s v="Kuehne+Nagel Tiel 3 Standpl"/>
    <s v="De Diepert 5"/>
    <s v="Tiel"/>
    <s v="4004 MA"/>
    <s v="NL"/>
    <x v="25"/>
    <s v="Hollandweg 30"/>
    <x v="4"/>
    <s v="2665 MT"/>
    <s v="NL"/>
    <s v="2480035112"/>
    <s v="0120440_002"/>
    <s v="31V"/>
    <s v="NL001131849B01"/>
    <n v="2"/>
    <n v="0"/>
    <n v="214.37"/>
    <s v="N"/>
    <s v="Peter Appel Transport B.V."/>
    <n v="36622"/>
    <d v="2023-06-23T00:00:00"/>
    <s v="16:06:00"/>
    <n v="0"/>
    <x v="4"/>
    <x v="24"/>
    <n v="6"/>
    <x v="4"/>
    <n v="1"/>
    <n v="16.8"/>
    <x v="0"/>
    <n v="214.37"/>
    <n v="0"/>
    <n v="214.37"/>
  </r>
  <r>
    <s v="COLGATE 3800 DEB."/>
    <s v="Colgate-Palmolive Nederland BV"/>
    <s v="101t"/>
    <n v="101090993752"/>
    <n v="101030169940"/>
    <n v="930"/>
    <s v="Inv Booked"/>
    <s v="2480035113"/>
    <s v="Verkoop"/>
    <n v="170"/>
    <s v="Transport drops zone"/>
    <s v="9 - verwerkt"/>
    <n v="0"/>
    <m/>
    <d v="2023-06-23T00:00:00"/>
    <s v="DROP"/>
    <s v="0001010909937520120434_002"/>
    <m/>
    <m/>
    <m/>
    <s v="EUR"/>
    <n v="149.57"/>
    <s v="EUR"/>
    <n v="149.57"/>
    <s v="EUR"/>
    <n v="149.57"/>
    <n v="149.57"/>
    <n v="0"/>
    <s v="N"/>
    <n v="1223000608"/>
    <d v="2023-07-13T00:00:00"/>
    <m/>
    <d v="2023-06-23T00:00:00"/>
    <s v="00:00"/>
    <s v="23:59"/>
    <d v="2023-06-23T00:00:00"/>
    <s v="12:00"/>
    <s v="13:00"/>
    <n v="9.6"/>
    <s v="ce"/>
    <n v="4932"/>
    <n v="9.6"/>
    <n v="5"/>
    <s v="Kuehne+Nagel Tiel 3 Standpl"/>
    <s v="De Diepert 5"/>
    <s v="Tiel"/>
    <s v="4004 MA"/>
    <s v="NL"/>
    <x v="16"/>
    <s v="Rijnland 4"/>
    <x v="19"/>
    <s v="1948RL"/>
    <s v="NL"/>
    <s v="2480035113"/>
    <s v="0120434_002"/>
    <s v="31V"/>
    <s v="NL001131849B01"/>
    <n v="2"/>
    <n v="0"/>
    <n v="149.57"/>
    <s v="N"/>
    <s v="Peter Appel Transport B.V."/>
    <n v="36622"/>
    <d v="2023-06-23T00:00:00"/>
    <s v="12:39:00"/>
    <n v="0"/>
    <x v="4"/>
    <x v="24"/>
    <n v="6"/>
    <x v="17"/>
    <n v="1"/>
    <n v="11.2"/>
    <x v="0"/>
    <n v="174.5"/>
    <n v="0"/>
    <n v="174.5"/>
  </r>
  <r>
    <s v="COLGATE 3800 DEB."/>
    <s v="Colgate-Palmolive Nederland BV"/>
    <s v="101t"/>
    <n v="101090993989"/>
    <n v="101030169931"/>
    <n v="930"/>
    <s v="Inv Booked"/>
    <s v="2480035103"/>
    <s v="Verkoop"/>
    <n v="170"/>
    <s v="Transport drops zone"/>
    <s v="9 - verwerkt"/>
    <n v="0"/>
    <m/>
    <d v="2023-06-23T00:00:00"/>
    <s v="DROP"/>
    <s v="0001010909939890120504_003"/>
    <m/>
    <m/>
    <m/>
    <s v="EUR"/>
    <n v="197.23"/>
    <s v="EUR"/>
    <n v="197.23"/>
    <s v="EUR"/>
    <n v="197.23"/>
    <n v="197.23"/>
    <n v="0"/>
    <s v="N"/>
    <n v="1223000608"/>
    <d v="2023-07-13T00:00:00"/>
    <m/>
    <d v="2023-06-23T00:00:00"/>
    <s v="00:00"/>
    <s v="23:59"/>
    <d v="2023-06-23T00:00:00"/>
    <s v="06:00"/>
    <s v="06:00"/>
    <n v="16.8"/>
    <s v="ce"/>
    <n v="13225"/>
    <n v="16.8"/>
    <n v="21"/>
    <s v="Kuehne+Nagel Tiel 3 Standpl"/>
    <s v="De Diepert 5"/>
    <s v="Tiel"/>
    <s v="4004 MA"/>
    <s v="NL"/>
    <x v="46"/>
    <s v="FLORIJNSTRAAT  4C"/>
    <x v="23"/>
    <s v="4903 RM"/>
    <s v="NL"/>
    <s v="2480035103"/>
    <s v="0120504_003"/>
    <s v="31V"/>
    <s v="NL001131849B01"/>
    <n v="2"/>
    <n v="0"/>
    <n v="197.23"/>
    <s v="N"/>
    <s v="Peter Appel Transport B.V."/>
    <n v="36622"/>
    <d v="2023-06-23T00:00:00"/>
    <s v="07:16:00"/>
    <n v="0"/>
    <x v="4"/>
    <x v="24"/>
    <n v="6"/>
    <x v="34"/>
    <n v="1"/>
    <n v="16.8"/>
    <x v="5"/>
    <n v="197.23"/>
    <n v="0"/>
    <n v="197.23"/>
  </r>
  <r>
    <s v="COLGATE 3800 DEB."/>
    <s v="Colgate-Palmolive Nederland BV"/>
    <s v="101t"/>
    <n v="101090994085"/>
    <n v="101030169932"/>
    <n v="930"/>
    <s v="Inv Booked"/>
    <s v="2480035105"/>
    <s v="Verkoop"/>
    <n v="170"/>
    <s v="Transport drops zone"/>
    <s v="9 - verwerkt"/>
    <n v="0"/>
    <m/>
    <d v="2023-06-23T00:00:00"/>
    <s v="DROP"/>
    <s v="0001010909940850120615_002"/>
    <m/>
    <m/>
    <m/>
    <s v="EUR"/>
    <n v="146.30000000000001"/>
    <s v="EUR"/>
    <n v="146.30000000000001"/>
    <s v="EUR"/>
    <n v="146.30000000000001"/>
    <n v="146.30000000000001"/>
    <n v="0"/>
    <s v="N"/>
    <n v="1223000608"/>
    <d v="2023-07-13T00:00:00"/>
    <m/>
    <d v="2023-06-23T00:00:00"/>
    <s v="00:00"/>
    <s v="23:59"/>
    <d v="2023-06-23T00:00:00"/>
    <s v="21:00"/>
    <s v="21:00"/>
    <n v="19.2"/>
    <s v="ce"/>
    <n v="18793"/>
    <n v="19.2"/>
    <n v="31"/>
    <s v="Kuehne+Nagel Tiel 3 Standpl"/>
    <s v="De Diepert 5"/>
    <s v="Tiel"/>
    <s v="4004 MA"/>
    <s v="NL"/>
    <x v="14"/>
    <s v="Rood 24"/>
    <x v="17"/>
    <s v="6666LT"/>
    <s v="NL"/>
    <s v="2480035105"/>
    <s v="0120615_002"/>
    <s v="31V"/>
    <s v="NL001131849B01"/>
    <n v="2"/>
    <n v="0"/>
    <n v="146.30000000000001"/>
    <s v="N"/>
    <s v="Peter Appel Transport B.V."/>
    <n v="36622"/>
    <d v="2023-06-24T00:00:00"/>
    <s v="00:01:00"/>
    <n v="55"/>
    <x v="4"/>
    <x v="24"/>
    <n v="6"/>
    <x v="15"/>
    <n v="0"/>
    <s v=""/>
    <x v="5"/>
    <s v=""/>
    <n v="0"/>
    <s v=""/>
  </r>
  <r>
    <s v="COLGATE 3800 DEB."/>
    <s v="Colgate-Palmolive Nederland BV"/>
    <s v="101t"/>
    <n v="101090993752"/>
    <n v="101030169942"/>
    <n v="930"/>
    <s v="Inv Booked"/>
    <s v="2480035116"/>
    <s v="Verkoop"/>
    <n v="170"/>
    <s v="Transport drops zone"/>
    <s v="9 - verwerkt"/>
    <n v="0"/>
    <m/>
    <d v="2023-06-23T00:00:00"/>
    <s v="DROP"/>
    <s v="0001010909937520120434_002"/>
    <m/>
    <m/>
    <m/>
    <s v="EUR"/>
    <n v="24.93"/>
    <s v="EUR"/>
    <n v="24.93"/>
    <s v="EUR"/>
    <n v="24.93"/>
    <n v="24.93"/>
    <n v="0"/>
    <s v="N"/>
    <n v="1223000608"/>
    <d v="2023-07-13T00:00:00"/>
    <m/>
    <d v="2023-06-23T00:00:00"/>
    <s v="00:00"/>
    <s v="23:59"/>
    <d v="2023-06-23T00:00:00"/>
    <s v="12:00"/>
    <s v="13:00"/>
    <n v="1.6"/>
    <s v="ce"/>
    <n v="1735"/>
    <n v="1.6"/>
    <n v="3"/>
    <s v="Kuehne+Nagel Tiel 3 Standpl"/>
    <s v="De Diepert 5"/>
    <s v="Tiel"/>
    <s v="4004 MA"/>
    <s v="NL"/>
    <x v="16"/>
    <s v="Rijnland 4"/>
    <x v="19"/>
    <s v="1948RL"/>
    <s v="NL"/>
    <s v="2480035116"/>
    <s v="0120434_002"/>
    <s v="31V"/>
    <s v="NL001131849B01"/>
    <n v="2"/>
    <n v="0"/>
    <n v="24.93"/>
    <s v="N"/>
    <s v="Peter Appel Transport B.V."/>
    <n v="36622"/>
    <d v="2023-06-23T00:00:00"/>
    <s v="12:39:00"/>
    <n v="0"/>
    <x v="4"/>
    <x v="24"/>
    <n v="6"/>
    <x v="17"/>
    <n v="0"/>
    <s v=""/>
    <x v="0"/>
    <s v=""/>
    <n v="0"/>
    <s v=""/>
  </r>
  <r>
    <s v="COLGATE 3800 DEB."/>
    <s v="Colgate-Palmolive Nederland BV"/>
    <s v="101t"/>
    <n v="101090993715"/>
    <n v="101030169943"/>
    <n v="930"/>
    <s v="Inv Booked"/>
    <s v="2480035117"/>
    <s v="Verkoop"/>
    <n v="190"/>
    <s v="Transport Zone ritpr"/>
    <s v="9 - verwerkt"/>
    <n v="0"/>
    <m/>
    <d v="2023-06-23T00:00:00"/>
    <s v="DROP"/>
    <s v="0001010909937150120390_002"/>
    <m/>
    <m/>
    <m/>
    <s v="EUR"/>
    <n v="149.41999999999999"/>
    <s v="EUR"/>
    <n v="149.41999999999999"/>
    <s v="EUR"/>
    <n v="149.41999999999999"/>
    <n v="149.41999999999999"/>
    <n v="0"/>
    <s v="N"/>
    <n v="1223000608"/>
    <d v="2023-07-13T00:00:00"/>
    <m/>
    <d v="2023-06-23T00:00:00"/>
    <s v="00:00"/>
    <s v="23:59"/>
    <d v="2023-06-23T00:00:00"/>
    <s v="02:00"/>
    <s v="03:00"/>
    <n v="8"/>
    <s v="ce"/>
    <n v="5000"/>
    <n v="8"/>
    <n v="9"/>
    <s v="Kuehne+Nagel Tiel 3 Standpl"/>
    <s v="De Diepert 5"/>
    <s v="Tiel"/>
    <s v="4004 MA"/>
    <s v="NL"/>
    <x v="2"/>
    <s v="Randweg 2"/>
    <x v="6"/>
    <s v="4191 NN"/>
    <s v="NL"/>
    <s v="2480035117"/>
    <s v="0120390_002"/>
    <s v="31V"/>
    <s v="NL001131849B01"/>
    <n v="2"/>
    <n v="0"/>
    <n v="149.41999999999999"/>
    <s v="N"/>
    <s v="Peter Appel Transport B.V."/>
    <n v="36624"/>
    <d v="2023-06-23T00:00:00"/>
    <s v="02:30:00"/>
    <n v="0"/>
    <x v="4"/>
    <x v="24"/>
    <n v="6"/>
    <x v="6"/>
    <n v="1"/>
    <n v="8"/>
    <x v="2"/>
    <n v="149.41999999999999"/>
    <n v="0"/>
    <n v="149.41999999999999"/>
  </r>
  <r>
    <s v="COLGATE 3800 DEB."/>
    <s v="Colgate-Palmolive Nederland BV"/>
    <s v="101t"/>
    <n v="101090993773"/>
    <n v="101030169944"/>
    <n v="930"/>
    <s v="Inv Booked"/>
    <s v="2480035115"/>
    <s v="Verkoop"/>
    <n v="170"/>
    <s v="Transport drops zone"/>
    <s v="9 - verwerkt"/>
    <n v="0"/>
    <m/>
    <d v="2023-06-23T00:00:00"/>
    <s v="DROP"/>
    <s v="0001010909937730120453_002"/>
    <m/>
    <m/>
    <m/>
    <s v="EUR"/>
    <n v="182.69"/>
    <s v="EUR"/>
    <n v="182.69"/>
    <s v="EUR"/>
    <n v="182.69"/>
    <n v="182.69"/>
    <n v="0"/>
    <s v="N"/>
    <n v="1223000608"/>
    <d v="2023-07-13T00:00:00"/>
    <m/>
    <d v="2023-06-23T00:00:00"/>
    <s v="00:00"/>
    <s v="23:59"/>
    <d v="2023-06-23T00:00:00"/>
    <s v="18:00"/>
    <s v="18:00"/>
    <n v="26.4"/>
    <s v="ce"/>
    <n v="17450"/>
    <n v="26.4"/>
    <n v="31"/>
    <s v="Kuehne+Nagel Tiel 3 Standpl"/>
    <s v="De Diepert 5"/>
    <s v="Tiel"/>
    <s v="4004 MA"/>
    <s v="NL"/>
    <x v="14"/>
    <s v="Rood 24"/>
    <x v="17"/>
    <s v="6666LT"/>
    <s v="NL"/>
    <s v="2480035115"/>
    <s v="0120453_002"/>
    <s v="31V"/>
    <s v="NL001131849B01"/>
    <n v="2"/>
    <n v="0"/>
    <n v="182.69"/>
    <s v="N"/>
    <s v="Peter Appel Transport B.V."/>
    <n v="36622"/>
    <d v="2023-06-23T00:00:00"/>
    <s v="19:14:00"/>
    <n v="14"/>
    <x v="4"/>
    <x v="24"/>
    <n v="6"/>
    <x v="15"/>
    <n v="1"/>
    <n v="26.4"/>
    <x v="5"/>
    <n v="182.69"/>
    <n v="0"/>
    <n v="182.69"/>
  </r>
  <r>
    <s v="COLGATE 3800 DEB."/>
    <s v="Colgate-Palmolive Nederland BV"/>
    <s v="101t"/>
    <n v="101090994725"/>
    <n v="101030170008"/>
    <n v="930"/>
    <s v="Inv Booked"/>
    <s v="2480036238"/>
    <s v="Verkoop"/>
    <n v="170"/>
    <s v="Transport drops zone"/>
    <s v="9 - verwerkt"/>
    <n v="0"/>
    <m/>
    <d v="2023-06-24T00:00:00"/>
    <s v="DROP"/>
    <s v="0001010909947250121003_002"/>
    <m/>
    <m/>
    <m/>
    <s v="EUR"/>
    <n v="182.69"/>
    <s v="EUR"/>
    <n v="182.69"/>
    <s v="EUR"/>
    <n v="182.69"/>
    <n v="182.69"/>
    <n v="0"/>
    <s v="N"/>
    <n v="1223000608"/>
    <d v="2023-07-13T00:00:00"/>
    <m/>
    <d v="2023-06-24T00:00:00"/>
    <s v="00:00"/>
    <s v="23:59"/>
    <d v="2023-06-24T00:00:00"/>
    <s v="07:00"/>
    <s v="07:00"/>
    <n v="26"/>
    <s v="ce"/>
    <n v="12945"/>
    <n v="26.4"/>
    <n v="23"/>
    <s v="Kuehne+Nagel Tiel 3 Standpl"/>
    <s v="De Diepert 5"/>
    <s v="Tiel"/>
    <s v="4004 MA"/>
    <s v="NL"/>
    <x v="14"/>
    <s v="Rood 24"/>
    <x v="17"/>
    <s v="6666LT"/>
    <s v="NL"/>
    <s v="2480036238"/>
    <s v="0121003_002"/>
    <s v="31V"/>
    <s v="NL001131849B01"/>
    <n v="2"/>
    <n v="0"/>
    <n v="182.69"/>
    <s v="N"/>
    <s v="Peter Appel Transport B.V."/>
    <n v="36622"/>
    <d v="2023-06-24T00:00:00"/>
    <s v="07:25:00"/>
    <n v="0"/>
    <x v="5"/>
    <x v="24"/>
    <n v="6"/>
    <x v="15"/>
    <n v="1"/>
    <n v="26.4"/>
    <x v="5"/>
    <n v="182.69"/>
    <n v="0"/>
    <n v="182.69"/>
  </r>
  <r>
    <s v="COLGATE 3800 DEB."/>
    <s v="Colgate-Palmolive Nederland BV"/>
    <s v="101t"/>
    <n v="101090994726"/>
    <n v="101030170009"/>
    <n v="930"/>
    <s v="Inv Booked"/>
    <s v="2480036241"/>
    <s v="Verkoop"/>
    <n v="170"/>
    <s v="Transport drops zone"/>
    <s v="9 - verwerkt"/>
    <n v="0"/>
    <m/>
    <d v="2023-06-24T00:00:00"/>
    <s v="DROP"/>
    <s v="0001010909947260121004_002"/>
    <m/>
    <m/>
    <m/>
    <s v="EUR"/>
    <n v="149.41"/>
    <s v="EUR"/>
    <n v="149.41"/>
    <s v="EUR"/>
    <n v="149.41"/>
    <n v="149.41"/>
    <n v="0"/>
    <s v="N"/>
    <n v="1223000608"/>
    <d v="2023-07-13T00:00:00"/>
    <m/>
    <d v="2023-06-24T00:00:00"/>
    <s v="00:00"/>
    <s v="23:59"/>
    <d v="2023-06-24T00:00:00"/>
    <s v="06:00"/>
    <s v="07:00"/>
    <n v="26"/>
    <s v="ce"/>
    <n v="9994"/>
    <n v="26.4"/>
    <n v="21"/>
    <s v="Kuehne+Nagel Tiel 3 Standpl"/>
    <s v="De Diepert 5"/>
    <s v="Tiel"/>
    <s v="4004 MA"/>
    <s v="NL"/>
    <x v="2"/>
    <s v="Randweg 2"/>
    <x v="6"/>
    <s v="4191 NN"/>
    <s v="NL"/>
    <s v="2480036241"/>
    <s v="0121004_002"/>
    <s v="31V"/>
    <s v="NL001131849B01"/>
    <n v="2"/>
    <n v="0"/>
    <n v="149.41"/>
    <s v="N"/>
    <s v="Peter Appel Transport B.V."/>
    <n v="36622"/>
    <d v="2023-06-24T00:00:00"/>
    <s v="06:51:00"/>
    <n v="0"/>
    <x v="5"/>
    <x v="24"/>
    <n v="6"/>
    <x v="6"/>
    <n v="1"/>
    <n v="26.4"/>
    <x v="2"/>
    <n v="149.41"/>
    <n v="0"/>
    <n v="149.41"/>
  </r>
  <r>
    <s v="COLGATE 3800 DEB."/>
    <s v="Colgate-Palmolive Nederland BV"/>
    <s v="101t"/>
    <n v="101090994583"/>
    <n v="101030169995"/>
    <n v="930"/>
    <s v="Inv Booked"/>
    <s v="2480036229"/>
    <s v="Verkoop"/>
    <n v="170"/>
    <s v="Transport drops zone"/>
    <s v="9 - verwerkt"/>
    <n v="0"/>
    <m/>
    <d v="2023-06-26T00:00:00"/>
    <s v="DROP"/>
    <s v="0001010909945830120841_002"/>
    <m/>
    <m/>
    <m/>
    <s v="EUR"/>
    <n v="160.80000000000001"/>
    <s v="EUR"/>
    <n v="160.80000000000001"/>
    <s v="EUR"/>
    <n v="160.80000000000001"/>
    <n v="160.80000000000001"/>
    <n v="0"/>
    <s v="N"/>
    <n v="1223000608"/>
    <d v="2023-07-13T00:00:00"/>
    <m/>
    <d v="2023-06-26T00:00:00"/>
    <s v="00:00"/>
    <s v="23:59"/>
    <d v="2023-06-26T00:00:00"/>
    <s v="06:00"/>
    <s v="06:00"/>
    <n v="12"/>
    <s v="ce"/>
    <n v="11424"/>
    <n v="12"/>
    <n v="19"/>
    <s v="Kuehne+Nagel Tiel 3 Standpl"/>
    <s v="De Diepert 5"/>
    <s v="Tiel"/>
    <s v="4004 MA"/>
    <s v="NL"/>
    <x v="46"/>
    <s v="FLORIJNSTRAAT  4C"/>
    <x v="23"/>
    <s v="4903 RM"/>
    <s v="NL"/>
    <s v="2480036229"/>
    <s v="0120841_002"/>
    <s v="31V"/>
    <s v="NL001131849B01"/>
    <n v="2"/>
    <n v="0"/>
    <n v="160.80000000000001"/>
    <s v="N"/>
    <s v="Peter Appel Transport B.V."/>
    <n v="36622"/>
    <d v="2023-06-26T00:00:00"/>
    <s v="06:23:00"/>
    <n v="0"/>
    <x v="0"/>
    <x v="25"/>
    <n v="6"/>
    <x v="34"/>
    <n v="1"/>
    <n v="12"/>
    <x v="5"/>
    <n v="160.80000000000001"/>
    <n v="0"/>
    <n v="160.80000000000001"/>
  </r>
  <r>
    <s v="COLGATE 3800 DEB."/>
    <s v="Colgate-Palmolive Nederland BV"/>
    <s v="101t"/>
    <n v="101090994411"/>
    <n v="101030169915"/>
    <n v="930"/>
    <s v="Inv Booked"/>
    <s v="2480031733"/>
    <s v="Verkoop"/>
    <n v="170"/>
    <s v="Transport drops zone"/>
    <s v="9 - verwerkt"/>
    <n v="0"/>
    <m/>
    <d v="2023-06-26T00:00:00"/>
    <s v="DROP"/>
    <s v="0001010909944110120846_002"/>
    <m/>
    <m/>
    <m/>
    <s v="EUR"/>
    <n v="283.97000000000003"/>
    <s v="EUR"/>
    <n v="283.97000000000003"/>
    <s v="EUR"/>
    <n v="283.97000000000003"/>
    <n v="283.97000000000003"/>
    <n v="0"/>
    <s v="N"/>
    <n v="1223000608"/>
    <d v="2023-07-13T00:00:00"/>
    <m/>
    <d v="2023-06-26T00:00:00"/>
    <s v="00:00"/>
    <s v="23:59"/>
    <d v="2023-06-26T00:00:00"/>
    <s v="08:00"/>
    <s v="08:00"/>
    <n v="19.2"/>
    <s v="ce"/>
    <n v="12182"/>
    <n v="19.2"/>
    <n v="31"/>
    <s v="Kuehne+Nagel Tiel 3 Standpl"/>
    <s v="De Diepert 5"/>
    <s v="Tiel"/>
    <s v="4004 MA"/>
    <s v="NL"/>
    <x v="1"/>
    <s v="Fahrenheitweg 1"/>
    <x v="1"/>
    <s v="6101WR"/>
    <s v="NL"/>
    <s v="2480031733"/>
    <s v="0120846_002"/>
    <s v="31V"/>
    <s v="NL001131849B01"/>
    <n v="2"/>
    <n v="0"/>
    <n v="283.97000000000003"/>
    <s v="N"/>
    <s v="Peter Appel Transport B.V."/>
    <n v="36622"/>
    <d v="2023-06-26T00:00:00"/>
    <s v="09:41:00"/>
    <n v="41"/>
    <x v="0"/>
    <x v="25"/>
    <n v="6"/>
    <x v="1"/>
    <n v="1"/>
    <n v="19.2"/>
    <x v="1"/>
    <n v="283.97000000000003"/>
    <n v="0"/>
    <n v="283.97000000000003"/>
  </r>
  <r>
    <s v="COLGATE 3800 DEB."/>
    <s v="Colgate-Palmolive Nederland BV"/>
    <s v="101t"/>
    <n v="101090994285"/>
    <n v="101030170013"/>
    <n v="980"/>
    <s v="Cancel No In"/>
    <s v="2480036244 REFUSED"/>
    <s v="Verkoop"/>
    <n v="170"/>
    <s v="Transport drops zone"/>
    <s v="0 - ingevoerd"/>
    <n v="0"/>
    <m/>
    <d v="2023-06-26T00:00:00"/>
    <s v="DROP"/>
    <s v="0001010909942850120713_002"/>
    <n v="177.66"/>
    <n v="25.6"/>
    <m/>
    <s v="EUR"/>
    <n v="127.69"/>
    <s v="EUR"/>
    <n v="0"/>
    <s v="EUR"/>
    <n v="127.69"/>
    <n v="0"/>
    <n v="-127.69"/>
    <s v="N"/>
    <m/>
    <m/>
    <m/>
    <d v="2023-06-26T00:00:00"/>
    <s v="00:00"/>
    <s v="23:59"/>
    <d v="2023-06-26T00:00:00"/>
    <s v="14:00"/>
    <s v="14:00"/>
    <n v="18.399999999999999"/>
    <s v="ce"/>
    <n v="10631"/>
    <n v="18.399999999999999"/>
    <n v="21"/>
    <s v="Kuehne+Nagel Tiel 3 Standpl"/>
    <s v="De Diepert 5"/>
    <s v="Tiel"/>
    <s v="4004 MA"/>
    <s v="NL"/>
    <x v="14"/>
    <s v="Rood 24"/>
    <x v="17"/>
    <s v="6666LT"/>
    <s v="NL"/>
    <s v="2480036244 REFUSED"/>
    <s v="0120713_002"/>
    <m/>
    <s v="NL001131849B01"/>
    <n v="2"/>
    <n v="0"/>
    <n v="0"/>
    <s v="N"/>
    <s v="Peter Appel Transport B.V."/>
    <n v="36622"/>
    <d v="2023-06-26T00:00:00"/>
    <s v="13:07:00"/>
    <n v="0"/>
    <x v="0"/>
    <x v="25"/>
    <n v="6"/>
    <x v="15"/>
    <n v="1"/>
    <n v="25.599999999999998"/>
    <x v="5"/>
    <n v="177.66000000000003"/>
    <n v="0"/>
    <n v="177.66000000000003"/>
  </r>
  <r>
    <s v="COLGATE 3800 DEB."/>
    <s v="Colgate-Palmolive Nederland BV"/>
    <s v="101t"/>
    <n v="101090994584"/>
    <n v="101030170037"/>
    <n v="930"/>
    <s v="Inv Booked"/>
    <s v="2480037106"/>
    <s v="Verkoop"/>
    <n v="170"/>
    <s v="Transport drops zone"/>
    <s v="9 - verwerkt"/>
    <n v="0"/>
    <m/>
    <d v="2023-06-26T00:00:00"/>
    <s v="DROP"/>
    <s v="0001010909945840120845_002"/>
    <m/>
    <m/>
    <m/>
    <s v="EUR"/>
    <n v="40.700000000000003"/>
    <s v="EUR"/>
    <n v="40.700000000000003"/>
    <s v="EUR"/>
    <n v="40.700000000000003"/>
    <n v="40.700000000000003"/>
    <n v="0"/>
    <s v="N"/>
    <n v="1223000608"/>
    <d v="2023-07-13T00:00:00"/>
    <m/>
    <d v="2023-06-26T00:00:00"/>
    <s v="00:00"/>
    <s v="23:59"/>
    <d v="2023-06-26T00:00:00"/>
    <s v="06:00"/>
    <s v="06:00"/>
    <n v="2.4"/>
    <s v="ce"/>
    <n v="2093"/>
    <n v="2.4"/>
    <n v="3"/>
    <s v="Kuehne+Nagel Tiel 3 Standpl"/>
    <s v="De Diepert 5"/>
    <s v="Tiel"/>
    <s v="4004 MA"/>
    <s v="NL"/>
    <x v="14"/>
    <s v="Rood 24"/>
    <x v="17"/>
    <s v="6666LT"/>
    <s v="NL"/>
    <s v="2480037106"/>
    <s v="0120845_002"/>
    <s v="31V"/>
    <s v="NL001131849B01"/>
    <n v="2"/>
    <n v="0"/>
    <n v="40.700000000000003"/>
    <s v="N"/>
    <s v="Peter Appel Transport B.V."/>
    <n v="36622"/>
    <d v="2023-06-26T00:00:00"/>
    <s v="07:06:00"/>
    <n v="0"/>
    <x v="0"/>
    <x v="25"/>
    <n v="6"/>
    <x v="15"/>
    <n v="1"/>
    <n v="2.4"/>
    <x v="5"/>
    <n v="40.700000000000003"/>
    <n v="0"/>
    <n v="40.700000000000003"/>
  </r>
  <r>
    <s v="COLGATE 3800 DEB."/>
    <s v="Colgate-Palmolive Nederland BV"/>
    <s v="101t"/>
    <n v="101090994285"/>
    <n v="101030169996"/>
    <n v="980"/>
    <s v="Cancel No In"/>
    <s v="2480036227 REFUSED"/>
    <s v="Verkoop"/>
    <n v="170"/>
    <s v="Transport drops zone"/>
    <s v="0 - ingevoerd"/>
    <n v="0"/>
    <m/>
    <d v="2023-06-26T00:00:00"/>
    <s v="DROP"/>
    <s v="0001010909942850120713_002"/>
    <n v="177.66"/>
    <n v="25.6"/>
    <m/>
    <s v="EUR"/>
    <n v="44.42"/>
    <s v="EUR"/>
    <n v="0"/>
    <s v="EUR"/>
    <n v="44.42"/>
    <n v="0"/>
    <n v="-44.42"/>
    <s v="N"/>
    <m/>
    <m/>
    <m/>
    <d v="2023-06-26T00:00:00"/>
    <s v="00:00"/>
    <s v="23:59"/>
    <d v="2023-06-26T00:00:00"/>
    <s v="14:00"/>
    <s v="14:00"/>
    <n v="6.4"/>
    <s v="ce"/>
    <n v="6086"/>
    <n v="6.4"/>
    <n v="11"/>
    <s v="Kuehne+Nagel Tiel 3 Standpl"/>
    <s v="De Diepert 5"/>
    <s v="Tiel"/>
    <s v="4004 MA"/>
    <s v="NL"/>
    <x v="14"/>
    <s v="Rood 24"/>
    <x v="17"/>
    <s v="6666LT"/>
    <s v="NL"/>
    <s v="2480036227 REFUSED"/>
    <s v="0120713_002"/>
    <m/>
    <s v="NL001131849B01"/>
    <n v="2"/>
    <n v="0"/>
    <n v="0"/>
    <s v="N"/>
    <s v="Peter Appel Transport B.V."/>
    <n v="36622"/>
    <d v="2023-06-26T00:00:00"/>
    <s v="13:07:00"/>
    <n v="0"/>
    <x v="0"/>
    <x v="25"/>
    <n v="6"/>
    <x v="15"/>
    <n v="0"/>
    <s v=""/>
    <x v="5"/>
    <s v=""/>
    <n v="0"/>
    <s v=""/>
  </r>
  <r>
    <s v="COLGATE 3800 DEB."/>
    <s v="Colgate-Palmolive Nederland BV"/>
    <s v="101t"/>
    <n v="101090994280"/>
    <n v="101030169997"/>
    <n v="930"/>
    <s v="Inv Booked"/>
    <s v="2480036228"/>
    <s v="Verkoop"/>
    <n v="170"/>
    <s v="Transport drops zone"/>
    <s v="9 - verwerkt"/>
    <n v="0"/>
    <m/>
    <d v="2023-06-26T00:00:00"/>
    <s v="DROP"/>
    <s v="0001010909942800120710_002"/>
    <m/>
    <m/>
    <m/>
    <s v="EUR"/>
    <n v="312.27"/>
    <s v="EUR"/>
    <n v="312.27"/>
    <s v="EUR"/>
    <n v="312.27"/>
    <n v="312.27"/>
    <n v="0"/>
    <s v="N"/>
    <n v="1223000608"/>
    <d v="2023-07-13T00:00:00"/>
    <m/>
    <d v="2023-06-26T00:00:00"/>
    <s v="00:00"/>
    <s v="23:59"/>
    <d v="2023-06-26T00:00:00"/>
    <s v="11:00"/>
    <s v="12:00"/>
    <n v="23.2"/>
    <s v="ce"/>
    <n v="17815"/>
    <n v="23.2"/>
    <n v="24"/>
    <s v="Kuehne+Nagel Tiel 3 Standpl"/>
    <s v="De Diepert 5"/>
    <s v="Tiel"/>
    <s v="4004 MA"/>
    <s v="NL"/>
    <x v="1"/>
    <s v="Fahrenheitweg 1"/>
    <x v="1"/>
    <s v="6101WR"/>
    <s v="NL"/>
    <s v="2480036228"/>
    <s v="0120710_002"/>
    <s v="31V"/>
    <s v="NL001131849B01"/>
    <n v="2"/>
    <n v="0"/>
    <n v="312.27"/>
    <s v="N"/>
    <s v="Peter Appel Transport B.V."/>
    <n v="36622"/>
    <d v="2023-06-26T00:00:00"/>
    <s v="12:26:00"/>
    <n v="0"/>
    <x v="0"/>
    <x v="25"/>
    <n v="6"/>
    <x v="1"/>
    <n v="1"/>
    <n v="23.2"/>
    <x v="1"/>
    <n v="312.27"/>
    <n v="0"/>
    <n v="312.27"/>
  </r>
  <r>
    <s v="COLGATE 3800 DEB."/>
    <s v="Colgate-Palmolive Nederland BV"/>
    <s v="101t"/>
    <n v="101090994587"/>
    <n v="101030169998"/>
    <n v="930"/>
    <s v="Inv Booked"/>
    <s v="2480036225"/>
    <s v="Verkoop"/>
    <n v="170"/>
    <s v="Transport drops zone"/>
    <s v="9 - verwerkt"/>
    <n v="0"/>
    <m/>
    <d v="2023-06-26T00:00:00"/>
    <s v="DROP"/>
    <s v="0001010909945870120844_002"/>
    <m/>
    <m/>
    <m/>
    <s v="EUR"/>
    <n v="290.2"/>
    <s v="EUR"/>
    <n v="290.2"/>
    <s v="EUR"/>
    <n v="290.2"/>
    <n v="290.2"/>
    <n v="0"/>
    <s v="N"/>
    <n v="1223000608"/>
    <d v="2023-07-13T00:00:00"/>
    <m/>
    <d v="2023-06-26T00:00:00"/>
    <s v="00:00"/>
    <s v="23:59"/>
    <d v="2023-06-26T00:00:00"/>
    <s v="07:00"/>
    <s v="08:00"/>
    <n v="20"/>
    <s v="ce"/>
    <n v="23197"/>
    <n v="20"/>
    <n v="38"/>
    <s v="Kuehne+Nagel Tiel 3 Standpl"/>
    <s v="De Diepert 5"/>
    <s v="Tiel"/>
    <s v="4004 MA"/>
    <s v="NL"/>
    <x v="50"/>
    <s v="Fahrenheitweg 24"/>
    <x v="1"/>
    <s v="6101WR"/>
    <s v="NL"/>
    <s v="2480036225"/>
    <s v="0120844_002"/>
    <s v="31V"/>
    <s v="NL001131849B01"/>
    <n v="2"/>
    <n v="0"/>
    <n v="290.2"/>
    <s v="N"/>
    <s v="Peter Appel Transport B.V."/>
    <n v="36622"/>
    <d v="2023-06-26T00:00:00"/>
    <s v="07:22:00"/>
    <n v="0"/>
    <x v="0"/>
    <x v="25"/>
    <n v="6"/>
    <x v="1"/>
    <n v="1"/>
    <n v="20"/>
    <x v="1"/>
    <n v="290.2"/>
    <n v="0"/>
    <n v="290.2"/>
  </r>
  <r>
    <s v="COLGATE 3800 DEB."/>
    <s v="Colgate-Palmolive Nederland BV"/>
    <s v="101t"/>
    <n v="101090994282"/>
    <n v="101030169999"/>
    <n v="930"/>
    <s v="Inv Booked"/>
    <s v="2480036231"/>
    <s v="Verkoop"/>
    <n v="170"/>
    <s v="Transport drops zone"/>
    <s v="9 - verwerkt"/>
    <n v="0"/>
    <m/>
    <d v="2023-06-26T00:00:00"/>
    <s v="DROP"/>
    <s v="0001010909942820120708_002"/>
    <m/>
    <m/>
    <m/>
    <s v="EUR"/>
    <n v="227.24"/>
    <s v="EUR"/>
    <n v="227.24"/>
    <s v="EUR"/>
    <n v="227.24"/>
    <n v="227.24"/>
    <n v="0"/>
    <s v="N"/>
    <n v="1223000608"/>
    <d v="2023-07-13T00:00:00"/>
    <m/>
    <d v="2023-06-26T00:00:00"/>
    <s v="00:00"/>
    <s v="23:59"/>
    <d v="2023-06-26T00:00:00"/>
    <s v="09:00"/>
    <s v="10:00"/>
    <n v="18.399999999999999"/>
    <s v="ce"/>
    <n v="17972"/>
    <n v="18.399999999999999"/>
    <n v="33"/>
    <s v="Kuehne+Nagel Tiel 3 Standpl"/>
    <s v="De Diepert 5"/>
    <s v="Tiel"/>
    <s v="4004 MA"/>
    <s v="NL"/>
    <x v="7"/>
    <s v="HOOFDTOCHT 1"/>
    <x v="7"/>
    <s v="1507 CJ"/>
    <s v="NL"/>
    <s v="2480036231"/>
    <s v="0120708_002"/>
    <s v="31V"/>
    <s v="NL001131849B01"/>
    <n v="2"/>
    <n v="0"/>
    <n v="227.24"/>
    <s v="N"/>
    <s v="Peter Appel Transport B.V."/>
    <n v="36622"/>
    <d v="2023-06-26T00:00:00"/>
    <s v="11:40:00"/>
    <n v="37"/>
    <x v="0"/>
    <x v="25"/>
    <n v="6"/>
    <x v="7"/>
    <n v="1"/>
    <n v="18.399999999999999"/>
    <x v="2"/>
    <n v="227.24"/>
    <n v="0"/>
    <n v="227.24"/>
  </r>
  <r>
    <s v="COLGATE 3800 DEB."/>
    <s v="Colgate-Palmolive Nederland BV"/>
    <s v="101t"/>
    <n v="101090994585"/>
    <n v="101030170000"/>
    <n v="930"/>
    <s v="Inv Booked"/>
    <s v="2480036226"/>
    <s v="Verkoop"/>
    <n v="170"/>
    <s v="Transport drops zone"/>
    <s v="9 - verwerkt"/>
    <n v="0"/>
    <m/>
    <d v="2023-06-26T00:00:00"/>
    <s v="DROP"/>
    <s v="0001010909945850120843_002"/>
    <m/>
    <m/>
    <m/>
    <s v="EUR"/>
    <n v="262.58"/>
    <s v="EUR"/>
    <n v="262.58"/>
    <s v="EUR"/>
    <n v="262.58"/>
    <n v="262.58"/>
    <n v="0"/>
    <s v="N"/>
    <n v="1223000608"/>
    <d v="2023-07-13T00:00:00"/>
    <m/>
    <d v="2023-06-26T00:00:00"/>
    <s v="00:00"/>
    <s v="23:59"/>
    <d v="2023-06-26T00:00:00"/>
    <s v="07:00"/>
    <s v="08:00"/>
    <n v="16.8"/>
    <s v="ce"/>
    <n v="19513"/>
    <n v="16.8"/>
    <n v="32"/>
    <s v="Kuehne+Nagel Tiel 3 Standpl"/>
    <s v="De Diepert 5"/>
    <s v="Tiel"/>
    <s v="4004 MA"/>
    <s v="NL"/>
    <x v="1"/>
    <s v="Fahrenheitweg 1"/>
    <x v="1"/>
    <s v="6101WR"/>
    <s v="NL"/>
    <s v="2480036226"/>
    <s v="0120843_002"/>
    <s v="31V"/>
    <s v="NL001131849B01"/>
    <n v="2"/>
    <n v="0"/>
    <n v="262.58"/>
    <s v="N"/>
    <s v="Peter Appel Transport B.V."/>
    <n v="36622"/>
    <d v="2023-06-26T00:00:00"/>
    <s v="08:03:00"/>
    <n v="0"/>
    <x v="0"/>
    <x v="25"/>
    <n v="6"/>
    <x v="1"/>
    <n v="1"/>
    <n v="16.8"/>
    <x v="1"/>
    <n v="262.58"/>
    <n v="0"/>
    <n v="262.58"/>
  </r>
  <r>
    <s v="COLGATE 3800 DEB."/>
    <s v="Colgate-Palmolive Nederland BV"/>
    <s v="101t"/>
    <n v="0"/>
    <n v="101030170001"/>
    <n v="930"/>
    <s v="Inv Booked"/>
    <s v="2480036234"/>
    <s v="Verkoop"/>
    <n v="170"/>
    <s v="Transport drops zone"/>
    <s v="9 - verwerkt"/>
    <n v="0"/>
    <m/>
    <d v="2023-06-26T00:00:00"/>
    <m/>
    <m/>
    <m/>
    <m/>
    <m/>
    <s v="EUR"/>
    <n v="28.86"/>
    <s v="EUR"/>
    <n v="28.86"/>
    <s v="EUR"/>
    <n v="28.86"/>
    <n v="28.86"/>
    <n v="0"/>
    <s v="N"/>
    <n v="1223000608"/>
    <d v="2023-07-13T00:00:00"/>
    <m/>
    <d v="2023-06-26T00:00:00"/>
    <s v="00:00"/>
    <s v="23:59"/>
    <d v="2023-06-26T00:00:00"/>
    <s v="13:00"/>
    <s v="21:30"/>
    <n v="0.8"/>
    <s v="ce"/>
    <n v="237"/>
    <n v="0.8"/>
    <n v="0"/>
    <s v="Kuehne+Nagel Tiel 3 Standpl"/>
    <s v="De Diepert 5"/>
    <s v="Tiel"/>
    <s v="4004 MA"/>
    <s v="NL"/>
    <x v="4"/>
    <s v="Watergoorweg 81"/>
    <x v="5"/>
    <s v="3861MA"/>
    <s v="NL"/>
    <s v="2480036234"/>
    <s v="0120705_005"/>
    <s v="31V"/>
    <s v="NL001131849B01"/>
    <n v="2"/>
    <n v="0"/>
    <n v="28.86"/>
    <s v="N"/>
    <m/>
    <n v="36622"/>
    <d v="2023-06-26T00:00:00"/>
    <s v="21:30:00"/>
    <n v="0"/>
    <x v="0"/>
    <x v="25"/>
    <n v="6"/>
    <x v="5"/>
    <n v="1"/>
    <n v="0.8"/>
    <x v="3"/>
    <n v="28.86"/>
    <n v="0"/>
    <n v="28.86"/>
  </r>
  <r>
    <s v="COLGATE 3800 DEB."/>
    <s v="Colgate-Palmolive Nederland BV"/>
    <s v="101t"/>
    <n v="101090994288"/>
    <n v="101030170002"/>
    <n v="980"/>
    <s v="Cancel No In"/>
    <s v="2480036233"/>
    <s v="Verkoop"/>
    <n v="170"/>
    <s v="Transport drops zone"/>
    <s v="0 - ingevoerd"/>
    <n v="0"/>
    <m/>
    <d v="2023-06-26T00:00:00"/>
    <s v="DROP"/>
    <s v="0001010909942880120717_002"/>
    <n v="273.27999999999997"/>
    <n v="12.8"/>
    <m/>
    <s v="EUR"/>
    <n v="273.27999999999997"/>
    <s v="EUR"/>
    <n v="0"/>
    <s v="EUR"/>
    <n v="273.27999999999997"/>
    <n v="0"/>
    <n v="-273.27999999999997"/>
    <s v="N"/>
    <m/>
    <m/>
    <m/>
    <d v="2023-06-26T00:00:00"/>
    <s v="00:00"/>
    <s v="23:59"/>
    <d v="2023-06-26T00:00:00"/>
    <s v="09:00"/>
    <s v="17:00"/>
    <n v="12.8"/>
    <s v="ce"/>
    <n v="9421"/>
    <n v="12.8"/>
    <n v="16"/>
    <s v="Kuehne+Nagel Tiel 3 Standpl"/>
    <s v="De Diepert 5"/>
    <s v="Tiel"/>
    <s v="4004 MA"/>
    <s v="NL"/>
    <x v="86"/>
    <s v="Drentse Poort 27"/>
    <x v="60"/>
    <s v="9521 JA"/>
    <s v="NL"/>
    <s v="2480036233"/>
    <s v="0120717_002"/>
    <m/>
    <s v="NL001131849B01"/>
    <n v="2"/>
    <n v="0"/>
    <n v="0"/>
    <s v="N"/>
    <s v="Peter Appel Transport B.V."/>
    <n v="36622"/>
    <d v="2023-06-26T00:00:00"/>
    <s v="09:54:00"/>
    <n v="0"/>
    <x v="0"/>
    <x v="25"/>
    <n v="6"/>
    <x v="44"/>
    <n v="1"/>
    <n v="12.8"/>
    <x v="6"/>
    <n v="273.27999999999997"/>
    <n v="0"/>
    <n v="273.27999999999997"/>
  </r>
  <r>
    <s v="COLGATE 3800 DEB."/>
    <s v="Colgate-Palmolive Nederland BV"/>
    <s v="101t"/>
    <n v="101090994276"/>
    <n v="101030170007"/>
    <n v="930"/>
    <s v="Inv Booked"/>
    <s v="2480036239"/>
    <s v="Verkoop"/>
    <n v="170"/>
    <s v="Transport drops zone"/>
    <s v="9 - verwerkt"/>
    <n v="0"/>
    <m/>
    <d v="2023-06-26T00:00:00"/>
    <s v="DROP"/>
    <s v="0001010909942760120705_007"/>
    <m/>
    <m/>
    <m/>
    <s v="EUR"/>
    <n v="109.2"/>
    <s v="EUR"/>
    <n v="109.2"/>
    <s v="EUR"/>
    <n v="109.2"/>
    <n v="109.2"/>
    <n v="0"/>
    <s v="N"/>
    <n v="1223000608"/>
    <d v="2023-07-13T00:00:00"/>
    <m/>
    <d v="2023-06-26T00:00:00"/>
    <s v="00:00"/>
    <s v="23:59"/>
    <d v="2023-06-26T00:00:00"/>
    <s v="13:30"/>
    <s v="18:30"/>
    <n v="4"/>
    <s v="ce"/>
    <n v="2060"/>
    <n v="4"/>
    <n v="0"/>
    <s v="Kuehne+Nagel Tiel 3 Standpl"/>
    <s v="De Diepert 5"/>
    <s v="Tiel"/>
    <s v="4004 MA"/>
    <s v="NL"/>
    <x v="9"/>
    <s v="Edisonstraat 3"/>
    <x v="12"/>
    <s v="8606JH"/>
    <s v="NL"/>
    <s v="2480036239"/>
    <s v="0120705_007"/>
    <s v="31V"/>
    <s v="NL001131849B01"/>
    <n v="2"/>
    <n v="0"/>
    <n v="109.2"/>
    <s v="N"/>
    <s v="Peter Appel Transport B.V."/>
    <n v="36622"/>
    <d v="2023-06-26T00:00:00"/>
    <s v="15:40:00"/>
    <n v="13"/>
    <x v="0"/>
    <x v="25"/>
    <n v="6"/>
    <x v="10"/>
    <n v="1"/>
    <n v="4"/>
    <x v="3"/>
    <n v="109.2"/>
    <n v="0"/>
    <n v="109.2"/>
  </r>
  <r>
    <s v="COLGATE 3800 DEB."/>
    <s v="Colgate-Palmolive Nederland BV"/>
    <s v="101t"/>
    <n v="101090994586"/>
    <n v="101030170010"/>
    <n v="930"/>
    <s v="Inv Booked"/>
    <s v="2480036243"/>
    <s v="Verkoop"/>
    <n v="170"/>
    <s v="Transport drops zone"/>
    <s v="9 - verwerkt"/>
    <n v="0"/>
    <m/>
    <d v="2023-06-26T00:00:00"/>
    <s v="DROP"/>
    <s v="0001010909945860120847_003"/>
    <m/>
    <m/>
    <m/>
    <s v="EUR"/>
    <n v="145.69999999999999"/>
    <s v="EUR"/>
    <n v="145.69999999999999"/>
    <s v="EUR"/>
    <n v="145.69999999999999"/>
    <n v="145.69999999999999"/>
    <n v="0"/>
    <s v="N"/>
    <n v="1223000608"/>
    <d v="2023-07-13T00:00:00"/>
    <m/>
    <d v="2023-06-26T00:00:00"/>
    <s v="00:00"/>
    <s v="23:59"/>
    <d v="2023-06-26T00:00:00"/>
    <s v="07:00"/>
    <s v="10:00"/>
    <n v="10.4"/>
    <s v="ce"/>
    <n v="12413"/>
    <n v="10.4"/>
    <n v="19"/>
    <s v="Kuehne+Nagel Tiel 3 Standpl"/>
    <s v="De Diepert 5"/>
    <s v="Tiel"/>
    <s v="4004 MA"/>
    <s v="NL"/>
    <x v="10"/>
    <s v="Slego 1a"/>
    <x v="13"/>
    <s v="1046BM"/>
    <s v="NL"/>
    <s v="2480036243"/>
    <s v="0120847_003"/>
    <s v="31V"/>
    <s v="NL001131849B01"/>
    <n v="2"/>
    <n v="0"/>
    <n v="145.69999999999999"/>
    <s v="N"/>
    <s v="Peter Appel Transport B.V."/>
    <n v="36622"/>
    <d v="2023-06-26T00:00:00"/>
    <s v="10:10:00"/>
    <n v="0"/>
    <x v="0"/>
    <x v="25"/>
    <n v="6"/>
    <x v="11"/>
    <n v="1"/>
    <n v="10.4"/>
    <x v="0"/>
    <n v="145.69999999999999"/>
    <n v="0"/>
    <n v="145.69999999999999"/>
  </r>
  <r>
    <s v="COLGATE 3800 DEB."/>
    <s v="Colgate-Palmolive Nederland BV"/>
    <s v="101t"/>
    <n v="101090994282"/>
    <n v="101030170011"/>
    <n v="930"/>
    <s v="Inv Booked"/>
    <s v="2480036240"/>
    <s v="Verkoop"/>
    <n v="170"/>
    <s v="Transport drops zone"/>
    <s v="9 - verwerkt"/>
    <n v="0"/>
    <m/>
    <d v="2023-06-26T00:00:00"/>
    <s v="DROP"/>
    <s v="0001010909942820120708_003"/>
    <m/>
    <m/>
    <m/>
    <s v="EUR"/>
    <n v="28.67"/>
    <s v="EUR"/>
    <n v="28.67"/>
    <s v="EUR"/>
    <n v="28.67"/>
    <n v="28.67"/>
    <n v="0"/>
    <s v="N"/>
    <n v="1223000608"/>
    <d v="2023-07-13T00:00:00"/>
    <m/>
    <d v="2023-06-26T00:00:00"/>
    <s v="00:00"/>
    <s v="23:59"/>
    <d v="2023-06-26T00:00:00"/>
    <s v="10:30"/>
    <s v="11:30"/>
    <n v="0.8"/>
    <s v="ce"/>
    <n v="203"/>
    <n v="0.8"/>
    <n v="0"/>
    <s v="Kuehne+Nagel Tiel 3 Standpl"/>
    <s v="De Diepert 5"/>
    <s v="Tiel"/>
    <s v="4004 MA"/>
    <s v="NL"/>
    <x v="6"/>
    <s v="Insulindeweg 1"/>
    <x v="9"/>
    <s v="1462MJ"/>
    <s v="NL"/>
    <s v="2480036240"/>
    <s v="0120708_003"/>
    <s v="31V"/>
    <s v="NL001131849B01"/>
    <n v="2"/>
    <n v="0"/>
    <n v="28.67"/>
    <s v="N"/>
    <s v="Peter Appel Transport B.V."/>
    <n v="36622"/>
    <d v="2023-06-26T00:00:00"/>
    <s v="12:55:00"/>
    <n v="0"/>
    <x v="0"/>
    <x v="25"/>
    <n v="6"/>
    <x v="8"/>
    <n v="1"/>
    <n v="0.8"/>
    <x v="3"/>
    <n v="28.67"/>
    <n v="0"/>
    <n v="28.67"/>
  </r>
  <r>
    <s v="COLGATE 3800 DEB."/>
    <s v="Colgate-Palmolive Nederland BV"/>
    <s v="101t"/>
    <n v="101090994581"/>
    <n v="101030170012"/>
    <n v="930"/>
    <s v="Inv Booked"/>
    <s v="2480036242"/>
    <s v="Verkoop"/>
    <n v="170"/>
    <s v="Transport drops zone"/>
    <s v="9 - verwerkt"/>
    <n v="0"/>
    <m/>
    <d v="2023-06-26T00:00:00"/>
    <s v="DROP"/>
    <s v="0001010909945810120842_002"/>
    <m/>
    <m/>
    <m/>
    <s v="EUR"/>
    <n v="113.92"/>
    <s v="EUR"/>
    <n v="113.92"/>
    <s v="EUR"/>
    <n v="113.92"/>
    <n v="113.92"/>
    <n v="0"/>
    <s v="N"/>
    <n v="1223000608"/>
    <d v="2023-07-13T00:00:00"/>
    <m/>
    <d v="2023-06-26T00:00:00"/>
    <s v="00:00"/>
    <s v="23:59"/>
    <d v="2023-06-26T00:00:00"/>
    <s v="05:00"/>
    <s v="06:00"/>
    <n v="16"/>
    <s v="ce"/>
    <n v="9406"/>
    <n v="16"/>
    <n v="19"/>
    <s v="Kuehne+Nagel Tiel 3 Standpl"/>
    <s v="De Diepert 5"/>
    <s v="Tiel"/>
    <s v="4004 MA"/>
    <s v="NL"/>
    <x v="2"/>
    <s v="Randweg 2"/>
    <x v="6"/>
    <s v="4191 NN"/>
    <s v="NL"/>
    <s v="2480036242"/>
    <s v="0120842_002"/>
    <s v="31V"/>
    <s v="NL001131849B01"/>
    <n v="2"/>
    <n v="0"/>
    <n v="113.92"/>
    <s v="N"/>
    <s v="Peter Appel Transport B.V."/>
    <n v="36622"/>
    <d v="2023-06-26T00:00:00"/>
    <s v="07:38:00"/>
    <n v="9"/>
    <x v="0"/>
    <x v="25"/>
    <n v="6"/>
    <x v="6"/>
    <n v="1"/>
    <n v="16"/>
    <x v="2"/>
    <n v="113.92"/>
    <n v="0"/>
    <n v="113.92"/>
  </r>
  <r>
    <s v="COLGATE 3800 DEB."/>
    <s v="Colgate-Palmolive Nederland BV"/>
    <s v="101t"/>
    <n v="101090994285"/>
    <n v="101030170005"/>
    <n v="980"/>
    <s v="Cancel No In"/>
    <s v="2480036236 REFUSED"/>
    <s v="Verkoop"/>
    <n v="170"/>
    <s v="Transport drops zone"/>
    <s v="0 - ingevoerd"/>
    <n v="0"/>
    <m/>
    <d v="2023-06-26T00:00:00"/>
    <s v="DROP"/>
    <s v="0001010909942850120713_002"/>
    <n v="177.66"/>
    <n v="25.6"/>
    <m/>
    <s v="EUR"/>
    <n v="5.55"/>
    <s v="EUR"/>
    <n v="0"/>
    <s v="EUR"/>
    <n v="5.55"/>
    <n v="0"/>
    <n v="-5.55"/>
    <s v="N"/>
    <m/>
    <m/>
    <m/>
    <d v="2023-06-26T00:00:00"/>
    <s v="00:00"/>
    <s v="23:59"/>
    <d v="2023-06-26T00:00:00"/>
    <s v="14:00"/>
    <s v="14:00"/>
    <n v="0.8"/>
    <s v="ce"/>
    <n v="110"/>
    <n v="0.8"/>
    <n v="0"/>
    <s v="Kuehne+Nagel Tiel 3 Standpl"/>
    <s v="De Diepert 5"/>
    <s v="Tiel"/>
    <s v="4004 MA"/>
    <s v="NL"/>
    <x v="14"/>
    <s v="Rood 24"/>
    <x v="17"/>
    <s v="6666LT"/>
    <s v="NL"/>
    <s v="2480036236 REFUSED"/>
    <s v="0120713_002"/>
    <m/>
    <s v="NL001131849B01"/>
    <n v="2"/>
    <n v="0"/>
    <n v="0"/>
    <s v="N"/>
    <s v="Peter Appel Transport B.V."/>
    <n v="36622"/>
    <d v="2023-06-26T00:00:00"/>
    <s v="13:07:00"/>
    <n v="0"/>
    <x v="0"/>
    <x v="25"/>
    <n v="6"/>
    <x v="15"/>
    <n v="0"/>
    <s v=""/>
    <x v="5"/>
    <s v=""/>
    <n v="0"/>
    <s v=""/>
  </r>
  <r>
    <s v="COLGATE 3800 DEB."/>
    <s v="Colgate-Palmolive Nederland BV"/>
    <s v="101t"/>
    <n v="101090995355"/>
    <n v="101030170158"/>
    <n v="930"/>
    <s v="Inv Booked"/>
    <s v="2480038100/URGENT"/>
    <s v="Verkoop"/>
    <n v="180"/>
    <s v="Ritprijs vast"/>
    <s v="9 - verwerkt"/>
    <n v="0"/>
    <m/>
    <d v="2023-06-26T00:00:00"/>
    <m/>
    <m/>
    <m/>
    <m/>
    <m/>
    <s v="EUR"/>
    <n v="336.17"/>
    <s v="EUR"/>
    <n v="336.17"/>
    <s v="EUR"/>
    <n v="336.17"/>
    <n v="336.17"/>
    <n v="0"/>
    <s v="Y"/>
    <n v="1223000608"/>
    <d v="2023-07-13T00:00:00"/>
    <m/>
    <d v="2023-06-26T00:00:00"/>
    <s v="00:00"/>
    <s v="23:59"/>
    <d v="2023-06-26T00:00:00"/>
    <s v="23:00"/>
    <s v="23:59"/>
    <n v="14.4"/>
    <s v="ce"/>
    <n v="9077"/>
    <n v="14.4"/>
    <n v="18"/>
    <s v="Kuehne+Nagel Tiel 3 Standpl"/>
    <s v="De Diepert 5"/>
    <s v="Tiel"/>
    <s v="4004 MA"/>
    <s v="NL"/>
    <x v="2"/>
    <s v="Randweg 2"/>
    <x v="6"/>
    <s v="4191 NN"/>
    <s v="NL"/>
    <s v="2480038100/URGENT"/>
    <s v="0121380_002"/>
    <s v="31V"/>
    <s v="NL001131849B01"/>
    <n v="2"/>
    <n v="0"/>
    <n v="336.17"/>
    <s v="N"/>
    <s v="Peter Appel Transport B.V."/>
    <m/>
    <d v="2023-06-26T00:00:00"/>
    <s v="21:48:00"/>
    <n v="0"/>
    <x v="0"/>
    <x v="25"/>
    <n v="6"/>
    <x v="6"/>
    <n v="1"/>
    <n v="14.4"/>
    <x v="2"/>
    <n v="336.17"/>
    <n v="0"/>
    <n v="336.17"/>
  </r>
  <r>
    <s v="COLGATE 3800 DEB."/>
    <s v="Colgate-Palmolive Nederland BV"/>
    <s v="101t"/>
    <n v="101090994275"/>
    <n v="101030170003"/>
    <n v="930"/>
    <s v="Inv Booked"/>
    <s v="2480036232"/>
    <s v="Verkoop"/>
    <n v="170"/>
    <s v="Transport drops zone"/>
    <s v="9 - verwerkt"/>
    <n v="0"/>
    <m/>
    <d v="2023-06-27T00:00:00"/>
    <s v="DROP"/>
    <s v="0001010909942750120703_002"/>
    <m/>
    <m/>
    <m/>
    <s v="EUR"/>
    <n v="8.34"/>
    <s v="EUR"/>
    <n v="8.34"/>
    <s v="EUR"/>
    <n v="8.34"/>
    <n v="8.34"/>
    <n v="0"/>
    <s v="N"/>
    <n v="1223000608"/>
    <d v="2023-07-13T00:00:00"/>
    <m/>
    <d v="2023-06-27T00:00:00"/>
    <s v="00:00"/>
    <s v="23:59"/>
    <d v="2023-06-27T00:00:00"/>
    <s v="16:30"/>
    <s v="16:30"/>
    <n v="0.8"/>
    <s v="ce"/>
    <n v="92"/>
    <n v="0.8"/>
    <n v="0"/>
    <s v="Kuehne+Nagel Tiel 3 Standpl"/>
    <s v="De Diepert 5"/>
    <s v="Tiel"/>
    <s v="4004 MA"/>
    <s v="NL"/>
    <x v="24"/>
    <s v="Ravenswade 14"/>
    <x v="26"/>
    <s v="3439 LD"/>
    <s v="NL"/>
    <s v="2480036232"/>
    <s v="0120703_002"/>
    <s v="31V"/>
    <s v="NL001131849B01"/>
    <n v="2"/>
    <n v="0"/>
    <n v="8.34"/>
    <s v="N"/>
    <s v="Peter Appel Transport B.V."/>
    <n v="36622"/>
    <d v="2023-06-27T00:00:00"/>
    <s v="19:28:00"/>
    <n v="0"/>
    <x v="1"/>
    <x v="25"/>
    <n v="6"/>
    <x v="22"/>
    <n v="1"/>
    <n v="15.2"/>
    <x v="7"/>
    <n v="158.39000000000001"/>
    <n v="0"/>
    <n v="158.39000000000001"/>
  </r>
  <r>
    <s v="COLGATE 3800 DEB."/>
    <s v="Colgate-Palmolive Nederland BV"/>
    <s v="101t"/>
    <n v="101090994275"/>
    <n v="101030170004"/>
    <n v="930"/>
    <s v="Inv Booked"/>
    <s v="2480036230"/>
    <s v="Verkoop"/>
    <n v="170"/>
    <s v="Transport drops zone"/>
    <s v="9 - verwerkt"/>
    <n v="0"/>
    <m/>
    <d v="2023-06-27T00:00:00"/>
    <s v="DROP"/>
    <s v="0001010909942750120703_002"/>
    <m/>
    <m/>
    <m/>
    <s v="EUR"/>
    <n v="8.34"/>
    <s v="EUR"/>
    <n v="8.34"/>
    <s v="EUR"/>
    <n v="8.34"/>
    <n v="8.34"/>
    <n v="0"/>
    <s v="N"/>
    <n v="1223000608"/>
    <d v="2023-07-13T00:00:00"/>
    <m/>
    <d v="2023-06-27T00:00:00"/>
    <s v="00:00"/>
    <s v="23:59"/>
    <d v="2023-06-27T00:00:00"/>
    <s v="16:00"/>
    <s v="17:00"/>
    <n v="0.8"/>
    <s v="ce"/>
    <n v="292"/>
    <n v="0.8"/>
    <n v="0"/>
    <s v="Kuehne+Nagel Tiel 3 Standpl"/>
    <s v="De Diepert 5"/>
    <s v="Tiel"/>
    <s v="4004 MA"/>
    <s v="NL"/>
    <x v="24"/>
    <s v="Ravenswade 14"/>
    <x v="26"/>
    <s v="3439 LD"/>
    <s v="NL"/>
    <s v="2480036230"/>
    <s v="0120703_002"/>
    <s v="31V"/>
    <s v="NL001131849B01"/>
    <n v="2"/>
    <n v="0"/>
    <n v="8.34"/>
    <s v="N"/>
    <s v="Peter Appel Transport B.V."/>
    <n v="36622"/>
    <d v="2023-06-27T00:00:00"/>
    <s v="19:28:00"/>
    <n v="0"/>
    <x v="1"/>
    <x v="25"/>
    <n v="6"/>
    <x v="22"/>
    <n v="0"/>
    <s v=""/>
    <x v="7"/>
    <s v=""/>
    <n v="0"/>
    <s v=""/>
  </r>
  <r>
    <s v="COLGATE 3800 DEB."/>
    <s v="Colgate-Palmolive Nederland BV"/>
    <s v="101t"/>
    <n v="101090994916"/>
    <n v="101030170076"/>
    <n v="930"/>
    <s v="Inv Booked"/>
    <s v="2480037110"/>
    <s v="Verkoop"/>
    <n v="170"/>
    <s v="Transport drops zone"/>
    <s v="9 - verwerkt"/>
    <n v="0"/>
    <m/>
    <d v="2023-06-27T00:00:00"/>
    <s v="DROP"/>
    <s v="0001010909949160121094_002"/>
    <m/>
    <m/>
    <m/>
    <s v="EUR"/>
    <n v="132.34"/>
    <s v="EUR"/>
    <n v="132.34"/>
    <s v="EUR"/>
    <n v="132.34"/>
    <n v="132.34"/>
    <n v="0"/>
    <s v="N"/>
    <n v="1223000608"/>
    <d v="2023-07-13T00:00:00"/>
    <m/>
    <d v="2023-06-27T00:00:00"/>
    <s v="00:00"/>
    <s v="23:59"/>
    <d v="2023-06-27T00:00:00"/>
    <s v="16:00"/>
    <s v="17:00"/>
    <n v="7.2"/>
    <s v="ce"/>
    <n v="6443"/>
    <n v="7.2"/>
    <n v="12"/>
    <s v="Kuehne+Nagel Tiel 3 Standpl"/>
    <s v="De Diepert 5"/>
    <s v="Tiel"/>
    <s v="4004 MA"/>
    <s v="NL"/>
    <x v="13"/>
    <s v="GALVANIWEG 1"/>
    <x v="16"/>
    <s v="8013 RG"/>
    <s v="NL"/>
    <s v="2480037110"/>
    <s v="0121094_002"/>
    <s v="31V"/>
    <s v="NL001131849B01"/>
    <n v="2"/>
    <n v="0"/>
    <n v="132.34"/>
    <s v="N"/>
    <s v="Peter Appel Transport B.V."/>
    <n v="36622"/>
    <d v="2023-06-27T00:00:00"/>
    <s v="14:57:00"/>
    <n v="0"/>
    <x v="1"/>
    <x v="25"/>
    <n v="6"/>
    <x v="14"/>
    <n v="1"/>
    <n v="7.2"/>
    <x v="2"/>
    <n v="132.34"/>
    <n v="0"/>
    <n v="132.34"/>
  </r>
  <r>
    <s v="COLGATE 3800 DEB."/>
    <s v="Colgate-Palmolive Nederland BV"/>
    <s v="101t"/>
    <n v="101090995220"/>
    <n v="101030170069"/>
    <n v="930"/>
    <s v="Inv Booked"/>
    <s v="2480037107"/>
    <s v="Verkoop"/>
    <n v="170"/>
    <s v="Transport drops zone"/>
    <s v="9 - verwerkt"/>
    <n v="0"/>
    <m/>
    <d v="2023-06-27T00:00:00"/>
    <s v="DROP"/>
    <s v="0001010909952200121231_002"/>
    <m/>
    <m/>
    <m/>
    <s v="EUR"/>
    <n v="183.96"/>
    <s v="EUR"/>
    <n v="183.96"/>
    <s v="EUR"/>
    <n v="183.96"/>
    <n v="183.96"/>
    <n v="0"/>
    <s v="N"/>
    <n v="1223000608"/>
    <d v="2023-07-13T00:00:00"/>
    <m/>
    <d v="2023-06-27T00:00:00"/>
    <s v="00:00"/>
    <s v="23:59"/>
    <d v="2023-06-27T00:00:00"/>
    <s v="12:00"/>
    <s v="13:00"/>
    <n v="12"/>
    <s v="ce"/>
    <n v="7620"/>
    <n v="12"/>
    <n v="10"/>
    <s v="Kuehne+Nagel Tiel 3 Standpl"/>
    <s v="De Diepert 5"/>
    <s v="Tiel"/>
    <s v="4004 MA"/>
    <s v="NL"/>
    <x v="16"/>
    <s v="Rijnland 4"/>
    <x v="19"/>
    <s v="1948RL"/>
    <s v="NL"/>
    <s v="2480037107"/>
    <s v="0121231_002"/>
    <s v="31V"/>
    <s v="NL001131849B01"/>
    <n v="2"/>
    <n v="0"/>
    <n v="183.96"/>
    <s v="N"/>
    <s v="Peter Appel Transport B.V."/>
    <n v="36622"/>
    <d v="2023-06-27T00:00:00"/>
    <s v="12:24:00"/>
    <n v="0"/>
    <x v="1"/>
    <x v="25"/>
    <n v="6"/>
    <x v="17"/>
    <n v="1"/>
    <n v="12"/>
    <x v="0"/>
    <n v="183.96"/>
    <n v="0"/>
    <n v="183.96"/>
  </r>
  <r>
    <s v="COLGATE 3800 DEB."/>
    <s v="Colgate-Palmolive Nederland BV"/>
    <s v="101t"/>
    <n v="101090995338"/>
    <n v="101030170070"/>
    <n v="930"/>
    <s v="Inv Booked"/>
    <s v="2480037104"/>
    <s v="Verkoop"/>
    <n v="170"/>
    <s v="Transport drops zone"/>
    <s v="9 - verwerkt"/>
    <n v="0"/>
    <m/>
    <d v="2023-06-27T00:00:00"/>
    <s v="DROP"/>
    <s v="0001010909953380121214_002"/>
    <m/>
    <m/>
    <m/>
    <s v="EUR"/>
    <n v="44.19"/>
    <s v="EUR"/>
    <n v="44.19"/>
    <s v="EUR"/>
    <n v="44.19"/>
    <n v="44.19"/>
    <n v="0"/>
    <s v="N"/>
    <n v="1223000608"/>
    <d v="2023-07-13T00:00:00"/>
    <m/>
    <d v="2023-06-27T00:00:00"/>
    <s v="00:00"/>
    <s v="23:59"/>
    <d v="2023-06-27T00:00:00"/>
    <s v="05:00"/>
    <s v="05:00"/>
    <n v="1.6"/>
    <s v="ce"/>
    <n v="742"/>
    <n v="1.6"/>
    <n v="0"/>
    <s v="Kuehne+Nagel Tiel 3 Standpl"/>
    <s v="De Diepert 5"/>
    <s v="Tiel"/>
    <s v="4004 MA"/>
    <s v="NL"/>
    <x v="19"/>
    <s v="SAFFIER  300"/>
    <x v="21"/>
    <s v="3316 LN"/>
    <s v="NL"/>
    <s v="2480037104"/>
    <s v="0121214_002"/>
    <s v="31V"/>
    <s v="NL001131849B01"/>
    <n v="2"/>
    <n v="0"/>
    <n v="44.19"/>
    <s v="N"/>
    <s v="Peter Appel Transport B.V."/>
    <n v="36622"/>
    <d v="2023-06-27T00:00:00"/>
    <s v="05:58:00"/>
    <n v="0"/>
    <x v="1"/>
    <x v="25"/>
    <n v="6"/>
    <x v="19"/>
    <n v="1"/>
    <n v="1.6"/>
    <x v="3"/>
    <n v="44.19"/>
    <n v="0"/>
    <n v="44.19"/>
  </r>
  <r>
    <s v="COLGATE 3800 DEB."/>
    <s v="Colgate-Palmolive Nederland BV"/>
    <s v="101t"/>
    <n v="101090995201"/>
    <n v="101030170071"/>
    <n v="930"/>
    <s v="Inv Booked"/>
    <s v="2480037113"/>
    <s v="Verkoop"/>
    <n v="170"/>
    <s v="Transport drops zone"/>
    <s v="9 - verwerkt"/>
    <n v="0"/>
    <m/>
    <d v="2023-06-27T00:00:00"/>
    <s v="DROP"/>
    <s v="0001010909952010121220_002"/>
    <m/>
    <m/>
    <m/>
    <s v="EUR"/>
    <n v="103.77"/>
    <s v="EUR"/>
    <n v="103.77"/>
    <s v="EUR"/>
    <n v="103.77"/>
    <n v="103.77"/>
    <n v="0"/>
    <s v="N"/>
    <n v="1223000608"/>
    <d v="2023-07-13T00:00:00"/>
    <m/>
    <d v="2023-06-27T00:00:00"/>
    <s v="00:00"/>
    <s v="23:59"/>
    <d v="2023-06-27T00:00:00"/>
    <s v="06:00"/>
    <s v="07:00"/>
    <n v="13.6"/>
    <s v="ce"/>
    <n v="8025"/>
    <n v="13.6"/>
    <n v="17"/>
    <s v="Kuehne+Nagel Tiel 3 Standpl"/>
    <s v="De Diepert 5"/>
    <s v="Tiel"/>
    <s v="4004 MA"/>
    <s v="NL"/>
    <x v="2"/>
    <s v="Randweg 2"/>
    <x v="6"/>
    <s v="4191 NN"/>
    <s v="NL"/>
    <s v="2480037113"/>
    <s v="0121220_002"/>
    <s v="31V"/>
    <s v="NL001131849B01"/>
    <n v="2"/>
    <n v="0"/>
    <n v="103.77"/>
    <s v="N"/>
    <s v="Peter Appel Transport B.V."/>
    <n v="36622"/>
    <d v="2023-06-27T00:00:00"/>
    <s v="05:57:00"/>
    <n v="0"/>
    <x v="1"/>
    <x v="25"/>
    <n v="6"/>
    <x v="6"/>
    <n v="1"/>
    <n v="13.6"/>
    <x v="2"/>
    <n v="103.77"/>
    <n v="0"/>
    <n v="103.77"/>
  </r>
  <r>
    <s v="COLGATE 3800 DEB."/>
    <s v="Colgate-Palmolive Nederland BV"/>
    <s v="101t"/>
    <n v="101090994925"/>
    <n v="101030170072"/>
    <n v="930"/>
    <s v="Inv Booked"/>
    <s v="2480037096"/>
    <s v="Verkoop"/>
    <n v="170"/>
    <s v="Transport drops zone"/>
    <s v="9 - verwerkt"/>
    <n v="0"/>
    <m/>
    <d v="2023-06-27T00:00:00"/>
    <s v="DROP"/>
    <s v="0001010909949250121102_003"/>
    <m/>
    <m/>
    <m/>
    <s v="EUR"/>
    <n v="263.12"/>
    <s v="EUR"/>
    <n v="263.12"/>
    <s v="EUR"/>
    <n v="263.12"/>
    <n v="263.12"/>
    <n v="0"/>
    <s v="N"/>
    <n v="1223000608"/>
    <d v="2023-07-13T00:00:00"/>
    <m/>
    <d v="2023-06-27T00:00:00"/>
    <s v="00:00"/>
    <s v="23:59"/>
    <d v="2023-06-27T00:00:00"/>
    <s v="11:00"/>
    <s v="12:00"/>
    <n v="20.8"/>
    <s v="ce"/>
    <n v="18548"/>
    <n v="20.8"/>
    <n v="35"/>
    <s v="Kuehne+Nagel Tiel 3 Standpl"/>
    <s v="De Diepert 5"/>
    <s v="Tiel"/>
    <s v="4004 MA"/>
    <s v="NL"/>
    <x v="1"/>
    <s v="Perenmarkt 15"/>
    <x v="2"/>
    <s v="1681PG"/>
    <s v="NL"/>
    <s v="2480037096"/>
    <s v="0121102_003"/>
    <s v="31V"/>
    <s v="NL001131849B01"/>
    <n v="2"/>
    <n v="0"/>
    <n v="263.12"/>
    <s v="N"/>
    <s v="Peter Appel Transport B.V."/>
    <n v="36622"/>
    <d v="2023-06-27T00:00:00"/>
    <s v="12:25:00"/>
    <n v="0"/>
    <x v="1"/>
    <x v="25"/>
    <n v="6"/>
    <x v="2"/>
    <n v="1"/>
    <n v="20.8"/>
    <x v="1"/>
    <n v="263.12"/>
    <n v="0"/>
    <n v="263.12"/>
  </r>
  <r>
    <s v="COLGATE 3800 DEB."/>
    <s v="Colgate-Palmolive Nederland BV"/>
    <s v="101t"/>
    <n v="101090994916"/>
    <n v="101030170073"/>
    <n v="930"/>
    <s v="Inv Booked"/>
    <s v="2480037105"/>
    <s v="Verkoop"/>
    <n v="170"/>
    <s v="Transport drops zone"/>
    <s v="9 - verwerkt"/>
    <n v="0"/>
    <m/>
    <d v="2023-06-27T00:00:00"/>
    <s v="DROP"/>
    <s v="0001010909949160121094_008"/>
    <m/>
    <m/>
    <m/>
    <s v="EUR"/>
    <n v="33.99"/>
    <s v="EUR"/>
    <n v="33.99"/>
    <s v="EUR"/>
    <n v="33.99"/>
    <n v="33.99"/>
    <n v="0"/>
    <s v="N"/>
    <n v="1223000608"/>
    <d v="2023-07-13T00:00:00"/>
    <m/>
    <d v="2023-06-27T00:00:00"/>
    <s v="00:00"/>
    <s v="23:59"/>
    <d v="2023-06-27T00:00:00"/>
    <s v="09:30"/>
    <s v="10:30"/>
    <n v="1.6"/>
    <s v="ce"/>
    <n v="510"/>
    <n v="1.6"/>
    <n v="0"/>
    <s v="Kuehne+Nagel Tiel 3 Standpl"/>
    <s v="De Diepert 5"/>
    <s v="Tiel"/>
    <s v="4004 MA"/>
    <s v="NL"/>
    <x v="21"/>
    <s v="Bloemakkers 4"/>
    <x v="22"/>
    <s v="9461GX"/>
    <s v="NL"/>
    <s v="2480037105"/>
    <s v="0121094_008"/>
    <s v="31V"/>
    <s v="NL001131849B01"/>
    <n v="2"/>
    <n v="0"/>
    <n v="33.99"/>
    <s v="N"/>
    <s v="Peter Appel Transport B.V."/>
    <n v="36622"/>
    <d v="2023-06-27T00:00:00"/>
    <s v="10:33:00"/>
    <n v="0"/>
    <x v="1"/>
    <x v="25"/>
    <n v="6"/>
    <x v="20"/>
    <n v="1"/>
    <n v="6.4"/>
    <x v="3"/>
    <n v="135.94999999999999"/>
    <n v="0"/>
    <n v="135.94999999999999"/>
  </r>
  <r>
    <s v="COLGATE 3800 DEB."/>
    <s v="Colgate-Palmolive Nederland BV"/>
    <s v="101t"/>
    <n v="101090995224"/>
    <n v="101030170074"/>
    <n v="930"/>
    <s v="Inv Booked"/>
    <s v="2480037111"/>
    <s v="Verkoop"/>
    <n v="170"/>
    <s v="Transport drops zone"/>
    <s v="9 - verwerkt"/>
    <n v="0"/>
    <m/>
    <d v="2023-06-27T00:00:00"/>
    <s v="DROP"/>
    <s v="0001010909952240121236_002"/>
    <m/>
    <m/>
    <m/>
    <s v="EUR"/>
    <n v="138.24"/>
    <s v="EUR"/>
    <n v="138.24"/>
    <s v="EUR"/>
    <n v="138.24"/>
    <n v="138.24"/>
    <n v="0"/>
    <s v="N"/>
    <n v="1223000608"/>
    <d v="2023-07-13T00:00:00"/>
    <m/>
    <d v="2023-06-27T00:00:00"/>
    <s v="00:00"/>
    <s v="23:59"/>
    <d v="2023-06-27T00:00:00"/>
    <s v="14:00"/>
    <s v="15:00"/>
    <n v="9.6"/>
    <s v="ce"/>
    <n v="8954"/>
    <n v="9.6"/>
    <n v="16"/>
    <s v="Kuehne+Nagel Tiel 3 Standpl"/>
    <s v="De Diepert 5"/>
    <s v="Tiel"/>
    <s v="4004 MA"/>
    <s v="NL"/>
    <x v="2"/>
    <s v="Pegasusweg 1"/>
    <x v="3"/>
    <s v="5015BZ"/>
    <s v="NL"/>
    <s v="2480037111"/>
    <s v="0121236_002"/>
    <s v="31V"/>
    <s v="NL001131849B01"/>
    <n v="2"/>
    <n v="0"/>
    <n v="138.24"/>
    <s v="N"/>
    <s v="Peter Appel Transport B.V."/>
    <n v="36622"/>
    <d v="2023-06-27T00:00:00"/>
    <s v="14:50:00"/>
    <n v="0"/>
    <x v="1"/>
    <x v="25"/>
    <n v="6"/>
    <x v="3"/>
    <n v="1"/>
    <n v="9.6"/>
    <x v="2"/>
    <n v="138.24"/>
    <n v="0"/>
    <n v="138.24"/>
  </r>
  <r>
    <s v="COLGATE 3800 DEB."/>
    <s v="Colgate-Palmolive Nederland BV"/>
    <s v="101t"/>
    <n v="101090994925"/>
    <n v="101030170075"/>
    <n v="930"/>
    <s v="Inv Booked"/>
    <s v="2480037108"/>
    <s v="Verkoop"/>
    <n v="170"/>
    <s v="Transport drops zone"/>
    <s v="9 - verwerkt"/>
    <n v="0"/>
    <m/>
    <d v="2023-06-27T00:00:00"/>
    <s v="DROP"/>
    <s v="0001010909949250121102_002"/>
    <m/>
    <m/>
    <m/>
    <s v="EUR"/>
    <n v="75.709999999999994"/>
    <s v="EUR"/>
    <n v="75.709999999999994"/>
    <s v="EUR"/>
    <n v="75.709999999999994"/>
    <n v="75.709999999999994"/>
    <n v="0"/>
    <s v="N"/>
    <n v="1223000608"/>
    <d v="2023-07-13T00:00:00"/>
    <m/>
    <d v="2023-06-27T00:00:00"/>
    <s v="00:00"/>
    <s v="23:59"/>
    <d v="2023-06-27T00:00:00"/>
    <s v="07:00"/>
    <s v="15:00"/>
    <n v="3.2"/>
    <s v="ce"/>
    <n v="3233"/>
    <n v="3.2"/>
    <n v="6"/>
    <s v="Kuehne+Nagel Tiel 3 Standpl"/>
    <s v="De Diepert 5"/>
    <s v="Tiel"/>
    <s v="4004 MA"/>
    <s v="NL"/>
    <x v="5"/>
    <s v="Kernweg 6"/>
    <x v="8"/>
    <s v="1627 LC"/>
    <s v="NL"/>
    <s v="2480037108"/>
    <s v="0121102_002"/>
    <s v="31V"/>
    <s v="NL001131849B01"/>
    <n v="2"/>
    <n v="0"/>
    <n v="75.709999999999994"/>
    <s v="N"/>
    <s v="Peter Appel Transport B.V."/>
    <n v="36622"/>
    <d v="2023-06-27T00:00:00"/>
    <s v="12:58:00"/>
    <n v="0"/>
    <x v="1"/>
    <x v="25"/>
    <n v="6"/>
    <x v="2"/>
    <n v="1"/>
    <n v="3.2"/>
    <x v="2"/>
    <n v="75.709999999999994"/>
    <n v="0"/>
    <n v="75.709999999999994"/>
  </r>
  <r>
    <s v="COLGATE 3800 DEB."/>
    <s v="Colgate-Palmolive Nederland BV"/>
    <s v="101t"/>
    <n v="101090994916"/>
    <n v="101030170077"/>
    <n v="930"/>
    <s v="Inv Booked"/>
    <s v="2480037114"/>
    <s v="Verkoop"/>
    <n v="170"/>
    <s v="Transport drops zone"/>
    <s v="9 - verwerkt"/>
    <n v="0"/>
    <m/>
    <d v="2023-06-27T00:00:00"/>
    <s v="DROP"/>
    <s v="0001010909949160121094_008"/>
    <m/>
    <m/>
    <m/>
    <s v="EUR"/>
    <n v="101.96"/>
    <s v="EUR"/>
    <n v="101.96"/>
    <s v="EUR"/>
    <n v="101.96"/>
    <n v="101.96"/>
    <n v="0"/>
    <s v="N"/>
    <n v="1223000608"/>
    <d v="2023-07-13T00:00:00"/>
    <m/>
    <d v="2023-06-27T00:00:00"/>
    <s v="00:00"/>
    <s v="23:59"/>
    <d v="2023-06-27T00:00:00"/>
    <s v="09:30"/>
    <s v="10:30"/>
    <n v="4.8"/>
    <s v="ce"/>
    <n v="2617"/>
    <n v="4.8"/>
    <n v="2"/>
    <s v="Kuehne+Nagel Tiel 3 Standpl"/>
    <s v="De Diepert 5"/>
    <s v="Tiel"/>
    <s v="4004 MA"/>
    <s v="NL"/>
    <x v="21"/>
    <s v="Bloemakkers 4"/>
    <x v="22"/>
    <s v="9461GX"/>
    <s v="NL"/>
    <s v="2480037114"/>
    <s v="0121094_008"/>
    <s v="31V"/>
    <s v="NL001131849B01"/>
    <n v="2"/>
    <n v="0"/>
    <n v="101.96"/>
    <s v="N"/>
    <s v="Peter Appel Transport B.V."/>
    <n v="36622"/>
    <d v="2023-06-27T00:00:00"/>
    <s v="10:33:00"/>
    <n v="0"/>
    <x v="1"/>
    <x v="25"/>
    <n v="6"/>
    <x v="20"/>
    <n v="0"/>
    <s v=""/>
    <x v="3"/>
    <s v=""/>
    <n v="0"/>
    <s v=""/>
  </r>
  <r>
    <s v="COLGATE 3800 DEB."/>
    <s v="Colgate-Palmolive Nederland BV"/>
    <s v="101t"/>
    <n v="101090994918"/>
    <n v="101030170078"/>
    <n v="930"/>
    <s v="Inv Booked"/>
    <s v="2480037109"/>
    <s v="Verkoop"/>
    <n v="170"/>
    <s v="Transport drops zone"/>
    <s v="9 - verwerkt"/>
    <n v="0"/>
    <m/>
    <d v="2023-06-27T00:00:00"/>
    <s v="DROP"/>
    <s v="0001010909949180121096_003"/>
    <m/>
    <m/>
    <m/>
    <s v="EUR"/>
    <n v="91.01"/>
    <s v="EUR"/>
    <n v="91.01"/>
    <s v="EUR"/>
    <n v="91.01"/>
    <n v="91.01"/>
    <n v="0"/>
    <s v="N"/>
    <n v="1223000608"/>
    <d v="2023-07-13T00:00:00"/>
    <m/>
    <d v="2023-06-27T00:00:00"/>
    <s v="00:00"/>
    <s v="23:59"/>
    <d v="2023-06-27T00:00:00"/>
    <s v="07:00"/>
    <s v="08:00"/>
    <n v="4.8"/>
    <s v="ce"/>
    <n v="4248"/>
    <n v="4.8"/>
    <n v="8"/>
    <s v="Kuehne+Nagel Tiel 3 Standpl"/>
    <s v="De Diepert 5"/>
    <s v="Tiel"/>
    <s v="4004 MA"/>
    <s v="NL"/>
    <x v="2"/>
    <s v="Laan van Ruyven 1"/>
    <x v="11"/>
    <s v="2645EE"/>
    <s v="NL"/>
    <s v="2480037109"/>
    <s v="0121096_003"/>
    <s v="31V"/>
    <s v="NL001131849B01"/>
    <n v="2"/>
    <n v="0"/>
    <n v="91.01"/>
    <s v="N"/>
    <s v="Peter Appel Transport B.V."/>
    <n v="36622"/>
    <d v="2023-06-27T00:00:00"/>
    <s v="07:59:00"/>
    <n v="0"/>
    <x v="1"/>
    <x v="25"/>
    <n v="6"/>
    <x v="4"/>
    <n v="1"/>
    <n v="4.8"/>
    <x v="2"/>
    <n v="91.01"/>
    <n v="0"/>
    <n v="91.01"/>
  </r>
  <r>
    <s v="COLGATE 3800 DEB."/>
    <s v="Colgate-Palmolive Nederland BV"/>
    <s v="101t"/>
    <n v="101090995222"/>
    <n v="101030170079"/>
    <n v="930"/>
    <s v="Inv Booked"/>
    <s v="2480037116"/>
    <s v="Verkoop"/>
    <n v="170"/>
    <s v="Transport drops zone"/>
    <s v="9 - verwerkt"/>
    <n v="0"/>
    <m/>
    <d v="2023-06-27T00:00:00"/>
    <s v="DROP"/>
    <s v="0001010909952220121230_005"/>
    <m/>
    <m/>
    <m/>
    <s v="EUR"/>
    <n v="130.9"/>
    <s v="EUR"/>
    <n v="130.9"/>
    <s v="EUR"/>
    <n v="130.9"/>
    <n v="130.9"/>
    <n v="0"/>
    <s v="N"/>
    <n v="1223000608"/>
    <d v="2023-07-13T00:00:00"/>
    <m/>
    <d v="2023-06-27T00:00:00"/>
    <s v="00:00"/>
    <s v="23:59"/>
    <d v="2023-06-27T00:00:00"/>
    <s v="14:00"/>
    <s v="14:00"/>
    <n v="14.4"/>
    <s v="ce"/>
    <n v="10534"/>
    <n v="14.4"/>
    <n v="19"/>
    <s v="Kuehne+Nagel Tiel 3 Standpl"/>
    <s v="De Diepert 5"/>
    <s v="Tiel"/>
    <s v="4004 MA"/>
    <s v="NL"/>
    <x v="14"/>
    <s v="Rood 24"/>
    <x v="17"/>
    <s v="6666LT"/>
    <s v="NL"/>
    <s v="2480037116"/>
    <s v="0121230_005"/>
    <s v="31V"/>
    <s v="NL001131849B01"/>
    <n v="2"/>
    <n v="0"/>
    <n v="130.9"/>
    <s v="N"/>
    <s v="Peter Appel Transport B.V."/>
    <n v="36622"/>
    <d v="2023-06-27T00:00:00"/>
    <s v="15:37:00"/>
    <n v="4"/>
    <x v="1"/>
    <x v="25"/>
    <n v="6"/>
    <x v="15"/>
    <n v="1"/>
    <n v="14.4"/>
    <x v="5"/>
    <n v="130.9"/>
    <n v="0"/>
    <n v="130.9"/>
  </r>
  <r>
    <s v="COLGATE 3800 DEB."/>
    <s v="Colgate-Palmolive Nederland BV"/>
    <s v="101t"/>
    <n v="101090994916"/>
    <n v="101030170080"/>
    <n v="930"/>
    <s v="Inv Booked"/>
    <s v="2480037115"/>
    <s v="Verkoop"/>
    <n v="170"/>
    <s v="Transport drops zone"/>
    <s v="9 - verwerkt"/>
    <n v="0"/>
    <m/>
    <d v="2023-06-27T00:00:00"/>
    <s v="DROP"/>
    <s v="0001010909949160121094_007"/>
    <m/>
    <m/>
    <m/>
    <s v="EUR"/>
    <n v="24.52"/>
    <s v="EUR"/>
    <n v="24.52"/>
    <s v="EUR"/>
    <n v="24.52"/>
    <n v="24.52"/>
    <n v="0"/>
    <s v="N"/>
    <n v="1223000608"/>
    <d v="2023-07-13T00:00:00"/>
    <m/>
    <d v="2023-06-27T00:00:00"/>
    <s v="00:00"/>
    <s v="23:59"/>
    <d v="2023-06-27T00:00:00"/>
    <s v="09:00"/>
    <s v="12:00"/>
    <n v="0.8"/>
    <s v="ce"/>
    <n v="82"/>
    <n v="0.8"/>
    <n v="0"/>
    <s v="Kuehne+Nagel Tiel 3 Standpl"/>
    <s v="De Diepert 5"/>
    <s v="Tiel"/>
    <s v="4004 MA"/>
    <s v="NL"/>
    <x v="52"/>
    <s v="Leeuwenveldseweg 3F"/>
    <x v="43"/>
    <s v="1382 LV"/>
    <s v="NL"/>
    <s v="2480037115"/>
    <s v="0121094_007"/>
    <s v="31V"/>
    <s v="NL001131849B01"/>
    <n v="2"/>
    <n v="0"/>
    <n v="24.52"/>
    <s v="N"/>
    <s v="Peter Appel Transport B.V."/>
    <n v="36622"/>
    <d v="2023-06-27T00:00:00"/>
    <s v="09:16:00"/>
    <n v="0"/>
    <x v="1"/>
    <x v="25"/>
    <n v="6"/>
    <x v="13"/>
    <n v="1"/>
    <n v="1.6"/>
    <x v="0"/>
    <n v="49.04"/>
    <n v="0"/>
    <n v="49.04"/>
  </r>
  <r>
    <s v="COLGATE 3800 DEB."/>
    <s v="Colgate-Palmolive Nederland BV"/>
    <s v="101t"/>
    <n v="101090995202"/>
    <n v="101030170057"/>
    <n v="930"/>
    <s v="Inv Booked"/>
    <s v="2480037093"/>
    <s v="Verkoop"/>
    <n v="170"/>
    <s v="Transport drops zone"/>
    <s v="9 - verwerkt"/>
    <n v="0"/>
    <m/>
    <d v="2023-06-27T00:00:00"/>
    <s v="DROP"/>
    <s v="0001010909952020121219_002"/>
    <m/>
    <m/>
    <m/>
    <s v="EUR"/>
    <n v="89.1"/>
    <s v="EUR"/>
    <n v="89.1"/>
    <s v="EUR"/>
    <n v="89.1"/>
    <n v="89.1"/>
    <n v="0"/>
    <s v="N"/>
    <n v="1223000608"/>
    <d v="2023-07-13T00:00:00"/>
    <m/>
    <d v="2023-06-27T00:00:00"/>
    <s v="00:00"/>
    <s v="23:59"/>
    <d v="2023-06-27T00:00:00"/>
    <s v="06:00"/>
    <s v="07:00"/>
    <n v="5.6"/>
    <s v="ce"/>
    <n v="4989"/>
    <n v="5.6"/>
    <n v="8"/>
    <s v="Kuehne+Nagel Tiel 3 Standpl"/>
    <s v="De Diepert 5"/>
    <s v="Tiel"/>
    <s v="4004 MA"/>
    <s v="NL"/>
    <x v="46"/>
    <s v="FLORIJNSTRAAT  4C"/>
    <x v="23"/>
    <s v="4903 RM"/>
    <s v="NL"/>
    <s v="2480037093"/>
    <s v="0121219_002"/>
    <s v="31V"/>
    <s v="NL001131849B01"/>
    <n v="2"/>
    <n v="0"/>
    <n v="89.1"/>
    <s v="N"/>
    <s v="Peter Appel Transport B.V."/>
    <n v="36622"/>
    <d v="2023-06-27T00:00:00"/>
    <s v="07:25:00"/>
    <n v="0"/>
    <x v="1"/>
    <x v="25"/>
    <n v="6"/>
    <x v="34"/>
    <n v="1"/>
    <n v="5.6"/>
    <x v="5"/>
    <n v="89.1"/>
    <n v="0"/>
    <n v="89.1"/>
  </r>
  <r>
    <s v="COLGATE 3800 DEB."/>
    <s v="Colgate-Palmolive Nederland BV"/>
    <s v="101t"/>
    <n v="101090995214"/>
    <n v="101030170058"/>
    <n v="930"/>
    <s v="Inv Booked"/>
    <s v="2480037094"/>
    <s v="Verkoop"/>
    <n v="170"/>
    <s v="Transport drops zone"/>
    <s v="9 - verwerkt"/>
    <n v="0"/>
    <m/>
    <d v="2023-06-27T00:00:00"/>
    <s v="DROP"/>
    <s v="0001010909952140121225_002"/>
    <m/>
    <m/>
    <m/>
    <s v="EUR"/>
    <n v="283.97000000000003"/>
    <s v="EUR"/>
    <n v="283.97000000000003"/>
    <s v="EUR"/>
    <n v="283.97000000000003"/>
    <n v="283.97000000000003"/>
    <n v="0"/>
    <s v="N"/>
    <n v="1223000608"/>
    <d v="2023-07-13T00:00:00"/>
    <m/>
    <d v="2023-06-27T00:00:00"/>
    <s v="00:00"/>
    <s v="23:59"/>
    <d v="2023-06-27T00:00:00"/>
    <s v="07:00"/>
    <s v="08:00"/>
    <n v="19.2"/>
    <s v="ce"/>
    <n v="18618"/>
    <n v="19.2"/>
    <n v="34"/>
    <s v="Kuehne+Nagel Tiel 3 Standpl"/>
    <s v="De Diepert 5"/>
    <s v="Tiel"/>
    <s v="4004 MA"/>
    <s v="NL"/>
    <x v="1"/>
    <s v="Fahrenheitweg 1"/>
    <x v="1"/>
    <s v="6101WR"/>
    <s v="NL"/>
    <s v="2480037094"/>
    <s v="0121225_002"/>
    <s v="31V"/>
    <s v="NL001131849B01"/>
    <n v="2"/>
    <n v="0"/>
    <n v="283.97000000000003"/>
    <s v="N"/>
    <s v="Peter Appel Transport B.V."/>
    <n v="36622"/>
    <d v="2023-06-27T00:00:00"/>
    <s v="07:48:00"/>
    <n v="0"/>
    <x v="1"/>
    <x v="25"/>
    <n v="6"/>
    <x v="1"/>
    <n v="1"/>
    <n v="19.2"/>
    <x v="1"/>
    <n v="283.97000000000003"/>
    <n v="0"/>
    <n v="283.97000000000003"/>
  </r>
  <r>
    <s v="COLGATE 3800 DEB."/>
    <s v="Colgate-Palmolive Nederland BV"/>
    <s v="101t"/>
    <n v="101090994923"/>
    <n v="101030170059"/>
    <n v="930"/>
    <s v="Inv Booked"/>
    <s v="2480037097"/>
    <s v="Verkoop"/>
    <n v="170"/>
    <s v="Transport drops zone"/>
    <s v="9 - verwerkt"/>
    <n v="0"/>
    <m/>
    <d v="2023-06-27T00:00:00"/>
    <s v="DROP"/>
    <s v="0001010909949230121100_002"/>
    <m/>
    <m/>
    <m/>
    <s v="EUR"/>
    <n v="267.62"/>
    <s v="EUR"/>
    <n v="267.62"/>
    <s v="EUR"/>
    <n v="267.62"/>
    <n v="267.62"/>
    <n v="0"/>
    <s v="N"/>
    <n v="1223000608"/>
    <d v="2023-07-13T00:00:00"/>
    <m/>
    <d v="2023-06-27T00:00:00"/>
    <s v="00:00"/>
    <s v="23:59"/>
    <d v="2023-06-27T00:00:00"/>
    <s v="09:00"/>
    <s v="10:00"/>
    <n v="21.6"/>
    <s v="ce"/>
    <n v="12496"/>
    <n v="21.6"/>
    <n v="33"/>
    <s v="Kuehne+Nagel Tiel 3 Standpl"/>
    <s v="De Diepert 5"/>
    <s v="Tiel"/>
    <s v="4004 MA"/>
    <s v="NL"/>
    <x v="1"/>
    <s v="Perenmarkt 15"/>
    <x v="2"/>
    <s v="1681PG"/>
    <s v="NL"/>
    <s v="2480037097"/>
    <s v="0121100_002"/>
    <s v="31V"/>
    <s v="NL001131849B01"/>
    <n v="2"/>
    <n v="0"/>
    <n v="267.62"/>
    <s v="N"/>
    <s v="Peter Appel Transport B.V."/>
    <n v="36622"/>
    <d v="2023-06-27T00:00:00"/>
    <s v="10:23:00"/>
    <n v="0"/>
    <x v="1"/>
    <x v="25"/>
    <n v="6"/>
    <x v="2"/>
    <n v="1"/>
    <n v="21.6"/>
    <x v="1"/>
    <n v="267.62"/>
    <n v="0"/>
    <n v="267.62"/>
  </r>
  <r>
    <s v="COLGATE 3800 DEB."/>
    <s v="Colgate-Palmolive Nederland BV"/>
    <s v="101t"/>
    <n v="101090994919"/>
    <n v="101030170060"/>
    <n v="930"/>
    <s v="Inv Booked"/>
    <s v="2480037095"/>
    <s v="Verkoop"/>
    <n v="170"/>
    <s v="Transport drops zone"/>
    <s v="9 - verwerkt"/>
    <n v="0"/>
    <m/>
    <d v="2023-06-27T00:00:00"/>
    <s v="DROP"/>
    <s v="0001010909949190121097_002"/>
    <m/>
    <m/>
    <m/>
    <s v="EUR"/>
    <n v="333.96"/>
    <s v="EUR"/>
    <n v="333.96"/>
    <s v="EUR"/>
    <n v="333.96"/>
    <n v="333.96"/>
    <n v="0"/>
    <s v="N"/>
    <n v="1223000608"/>
    <d v="2023-07-13T00:00:00"/>
    <m/>
    <d v="2023-06-27T00:00:00"/>
    <s v="00:00"/>
    <s v="23:59"/>
    <d v="2023-06-27T00:00:00"/>
    <s v="07:00"/>
    <s v="08:00"/>
    <n v="26.4"/>
    <s v="ce"/>
    <n v="18356"/>
    <n v="26.4"/>
    <n v="41"/>
    <s v="Kuehne+Nagel Tiel 3 Standpl"/>
    <s v="De Diepert 5"/>
    <s v="Tiel"/>
    <s v="4004 MA"/>
    <s v="NL"/>
    <x v="1"/>
    <s v="Fahrenheitweg 1"/>
    <x v="1"/>
    <s v="6101WR"/>
    <s v="NL"/>
    <s v="2480037095"/>
    <s v="0121097_002"/>
    <s v="31V"/>
    <s v="NL001131849B01"/>
    <n v="2"/>
    <n v="0"/>
    <n v="333.96"/>
    <s v="N"/>
    <s v="Peter Appel Transport B.V."/>
    <n v="36622"/>
    <d v="2023-06-27T00:00:00"/>
    <s v="08:00:00"/>
    <n v="0"/>
    <x v="1"/>
    <x v="25"/>
    <n v="6"/>
    <x v="1"/>
    <n v="1"/>
    <n v="26.4"/>
    <x v="1"/>
    <n v="333.96"/>
    <n v="0"/>
    <n v="333.96"/>
  </r>
  <r>
    <s v="COLGATE 3800 DEB."/>
    <s v="Colgate-Palmolive Nederland BV"/>
    <s v="101t"/>
    <n v="101090994918"/>
    <n v="101030170061"/>
    <n v="930"/>
    <s v="Inv Booked"/>
    <s v="2480037101"/>
    <s v="Verkoop"/>
    <n v="170"/>
    <s v="Transport drops zone"/>
    <s v="9 - verwerkt"/>
    <n v="0"/>
    <m/>
    <d v="2023-06-27T00:00:00"/>
    <s v="DROP"/>
    <s v="0001010909949180121096_002"/>
    <m/>
    <m/>
    <m/>
    <s v="EUR"/>
    <n v="190.15"/>
    <s v="EUR"/>
    <n v="190.15"/>
    <s v="EUR"/>
    <n v="190.15"/>
    <n v="190.15"/>
    <n v="0"/>
    <s v="N"/>
    <n v="1223000608"/>
    <d v="2023-07-13T00:00:00"/>
    <m/>
    <d v="2023-06-27T00:00:00"/>
    <s v="00:00"/>
    <s v="23:59"/>
    <d v="2023-06-27T00:00:00"/>
    <s v="06:00"/>
    <s v="06:00"/>
    <n v="15.2"/>
    <s v="ce"/>
    <n v="9649"/>
    <n v="15.2"/>
    <n v="22"/>
    <s v="Kuehne+Nagel Tiel 3 Standpl"/>
    <s v="De Diepert 5"/>
    <s v="Tiel"/>
    <s v="4004 MA"/>
    <s v="NL"/>
    <x v="18"/>
    <s v="HOLLANDWEG 30"/>
    <x v="4"/>
    <s v="2665 MT"/>
    <s v="NL"/>
    <s v="2480037101"/>
    <s v="0121096_002"/>
    <s v="31V"/>
    <s v="NL001131849B01"/>
    <n v="2"/>
    <n v="0"/>
    <n v="190.15"/>
    <s v="N"/>
    <s v="Peter Appel Transport B.V."/>
    <n v="36622"/>
    <d v="2023-06-27T00:00:00"/>
    <s v="06:52:00"/>
    <n v="0"/>
    <x v="1"/>
    <x v="25"/>
    <n v="6"/>
    <x v="4"/>
    <n v="1"/>
    <n v="18.399999999999999"/>
    <x v="0"/>
    <n v="230.18"/>
    <n v="0"/>
    <n v="230.18"/>
  </r>
  <r>
    <s v="COLGATE 3800 DEB."/>
    <s v="Colgate-Palmolive Nederland BV"/>
    <s v="101t"/>
    <n v="101090995222"/>
    <n v="101030170062"/>
    <n v="930"/>
    <s v="Inv Booked"/>
    <s v="2480037100"/>
    <s v="Verkoop"/>
    <n v="170"/>
    <s v="Transport drops zone"/>
    <s v="9 - verwerkt"/>
    <n v="0"/>
    <m/>
    <d v="2023-06-27T00:00:00"/>
    <s v="DROP"/>
    <s v="0001010909952220121230_003"/>
    <m/>
    <m/>
    <m/>
    <s v="EUR"/>
    <n v="56.76"/>
    <s v="EUR"/>
    <n v="56.76"/>
    <s v="EUR"/>
    <n v="56.76"/>
    <n v="56.76"/>
    <n v="0"/>
    <s v="N"/>
    <n v="1223000608"/>
    <d v="2023-07-13T00:00:00"/>
    <m/>
    <d v="2023-06-27T00:00:00"/>
    <s v="00:00"/>
    <s v="23:59"/>
    <d v="2023-06-27T00:00:00"/>
    <s v="07:00"/>
    <s v="16:00"/>
    <n v="2.4"/>
    <s v="ce"/>
    <n v="956"/>
    <n v="2.4"/>
    <n v="0"/>
    <s v="Kuehne+Nagel Tiel 3 Standpl"/>
    <s v="De Diepert 5"/>
    <s v="Tiel"/>
    <s v="4004 MA"/>
    <s v="NL"/>
    <x v="15"/>
    <s v="De Flammert 1211"/>
    <x v="18"/>
    <s v="5854 NE"/>
    <s v="NL"/>
    <s v="2480037100"/>
    <s v="0121230_003"/>
    <s v="31V"/>
    <s v="NL001131849B01"/>
    <n v="2"/>
    <n v="0"/>
    <n v="56.76"/>
    <s v="N"/>
    <s v="Peter Appel Transport B.V."/>
    <n v="36622"/>
    <d v="2023-06-27T00:00:00"/>
    <s v="12:07:00"/>
    <n v="0"/>
    <x v="1"/>
    <x v="25"/>
    <n v="6"/>
    <x v="16"/>
    <n v="1"/>
    <n v="2.4"/>
    <x v="3"/>
    <n v="56.76"/>
    <n v="0"/>
    <n v="56.76"/>
  </r>
  <r>
    <s v="COLGATE 3800 DEB."/>
    <s v="Colgate-Palmolive Nederland BV"/>
    <s v="101t"/>
    <n v="101090995196"/>
    <n v="101030170063"/>
    <n v="930"/>
    <s v="Inv Booked"/>
    <s v="2480037098"/>
    <s v="Verkoop"/>
    <n v="170"/>
    <s v="Transport drops zone"/>
    <s v="9 - verwerkt"/>
    <n v="0"/>
    <m/>
    <d v="2023-06-27T00:00:00"/>
    <s v="DROP"/>
    <s v="0001010909951960121201_002"/>
    <m/>
    <m/>
    <m/>
    <s v="EUR"/>
    <n v="64.16"/>
    <s v="EUR"/>
    <n v="64.16"/>
    <s v="EUR"/>
    <n v="64.16"/>
    <n v="64.16"/>
    <n v="0"/>
    <s v="N"/>
    <n v="1223000608"/>
    <d v="2023-07-13T00:00:00"/>
    <m/>
    <d v="2023-06-27T00:00:00"/>
    <s v="00:00"/>
    <s v="23:59"/>
    <d v="2023-06-27T00:00:00"/>
    <s v="09:00"/>
    <s v="09:00"/>
    <n v="3.2"/>
    <s v="ce"/>
    <n v="2508"/>
    <n v="3.2"/>
    <n v="4"/>
    <s v="Kuehne+Nagel Tiel 3 Standpl"/>
    <s v="De Diepert 5"/>
    <s v="Tiel"/>
    <s v="4004 MA"/>
    <s v="NL"/>
    <x v="51"/>
    <s v="Wilhelminakanaal Zuid 120"/>
    <x v="23"/>
    <s v="4903RA"/>
    <s v="NL"/>
    <s v="2480037098"/>
    <s v="0121201_002"/>
    <s v="31V"/>
    <s v="NL001131849B01"/>
    <n v="2"/>
    <n v="0"/>
    <n v="64.16"/>
    <s v="N"/>
    <s v="Peter Appel Transport B.V."/>
    <n v="36622"/>
    <d v="2023-06-27T00:00:00"/>
    <s v="09:27:00"/>
    <n v="0"/>
    <x v="1"/>
    <x v="25"/>
    <n v="6"/>
    <x v="34"/>
    <n v="1"/>
    <n v="3.2"/>
    <x v="3"/>
    <n v="64.16"/>
    <n v="0"/>
    <n v="64.16"/>
  </r>
  <r>
    <s v="COLGATE 3800 DEB."/>
    <s v="Colgate-Palmolive Nederland BV"/>
    <s v="101t"/>
    <n v="101090995224"/>
    <n v="101030170065"/>
    <n v="930"/>
    <s v="Inv Booked"/>
    <s v="2480037103"/>
    <s v="Verkoop"/>
    <n v="170"/>
    <s v="Transport drops zone"/>
    <s v="9 - verwerkt"/>
    <n v="0"/>
    <m/>
    <d v="2023-06-27T00:00:00"/>
    <s v="DROP"/>
    <s v="0001010909952240121236_003"/>
    <m/>
    <m/>
    <m/>
    <s v="EUR"/>
    <n v="88.65"/>
    <s v="EUR"/>
    <n v="88.65"/>
    <s v="EUR"/>
    <n v="88.65"/>
    <n v="88.65"/>
    <n v="0"/>
    <s v="N"/>
    <n v="1223000608"/>
    <d v="2023-07-13T00:00:00"/>
    <m/>
    <d v="2023-06-27T00:00:00"/>
    <s v="00:00"/>
    <s v="23:59"/>
    <d v="2023-06-27T00:00:00"/>
    <s v="16:30"/>
    <s v="16:30"/>
    <n v="5.6"/>
    <s v="ce"/>
    <n v="5358"/>
    <n v="5.6"/>
    <n v="6"/>
    <s v="Kuehne+Nagel Tiel 3 Standpl"/>
    <s v="De Diepert 5"/>
    <s v="Tiel"/>
    <s v="4004 MA"/>
    <s v="NL"/>
    <x v="41"/>
    <s v="Asteriastraat 9"/>
    <x v="3"/>
    <s v="5047 RM"/>
    <s v="NL"/>
    <s v="2480037103"/>
    <s v="0121236_003"/>
    <s v="31V"/>
    <s v="NL001131849B01"/>
    <n v="2"/>
    <n v="0"/>
    <n v="88.65"/>
    <s v="N"/>
    <s v="Peter Appel Transport B.V."/>
    <n v="36622"/>
    <d v="2023-06-27T00:00:00"/>
    <s v="16:01:00"/>
    <n v="0"/>
    <x v="1"/>
    <x v="25"/>
    <n v="6"/>
    <x v="3"/>
    <n v="1"/>
    <n v="5.6"/>
    <x v="0"/>
    <n v="88.65"/>
    <n v="0"/>
    <n v="88.65"/>
  </r>
  <r>
    <s v="COLGATE 3800 DEB."/>
    <s v="Colgate-Palmolive Nederland BV"/>
    <s v="101t"/>
    <n v="101090994918"/>
    <n v="101030170066"/>
    <n v="930"/>
    <s v="Inv Booked"/>
    <s v="2480037099"/>
    <s v="Verkoop"/>
    <n v="170"/>
    <s v="Transport drops zone"/>
    <s v="9 - verwerkt"/>
    <n v="0"/>
    <m/>
    <d v="2023-06-27T00:00:00"/>
    <s v="DROP"/>
    <s v="0001010909949180121096_002"/>
    <m/>
    <m/>
    <m/>
    <s v="EUR"/>
    <n v="40.03"/>
    <s v="EUR"/>
    <n v="40.03"/>
    <s v="EUR"/>
    <n v="40.03"/>
    <n v="40.03"/>
    <n v="0"/>
    <s v="N"/>
    <n v="1223000608"/>
    <d v="2023-07-13T00:00:00"/>
    <m/>
    <d v="2023-06-27T00:00:00"/>
    <s v="00:00"/>
    <s v="23:59"/>
    <d v="2023-06-27T00:00:00"/>
    <s v="06:00"/>
    <s v="06:00"/>
    <n v="3.2"/>
    <s v="ce"/>
    <n v="3464"/>
    <n v="3.2"/>
    <n v="6"/>
    <s v="Kuehne+Nagel Tiel 3 Standpl"/>
    <s v="De Diepert 5"/>
    <s v="Tiel"/>
    <s v="4004 MA"/>
    <s v="NL"/>
    <x v="18"/>
    <s v="HOLLANDWEG 30"/>
    <x v="4"/>
    <s v="2665 MT"/>
    <s v="NL"/>
    <s v="2480037099"/>
    <s v="0121096_002"/>
    <s v="31V"/>
    <s v="NL001131849B01"/>
    <n v="2"/>
    <n v="0"/>
    <n v="40.03"/>
    <s v="N"/>
    <s v="Peter Appel Transport B.V."/>
    <n v="36622"/>
    <d v="2023-06-27T00:00:00"/>
    <s v="06:52:00"/>
    <n v="0"/>
    <x v="1"/>
    <x v="25"/>
    <n v="6"/>
    <x v="4"/>
    <n v="0"/>
    <s v=""/>
    <x v="0"/>
    <s v=""/>
    <n v="0"/>
    <s v=""/>
  </r>
  <r>
    <s v="COLGATE 3800 DEB."/>
    <s v="Colgate-Palmolive Nederland BV"/>
    <s v="101t"/>
    <n v="101090994916"/>
    <n v="101030170067"/>
    <n v="930"/>
    <s v="Inv Booked"/>
    <s v="2480037102"/>
    <s v="Verkoop"/>
    <n v="170"/>
    <s v="Transport drops zone"/>
    <s v="9 - verwerkt"/>
    <n v="0"/>
    <m/>
    <d v="2023-06-27T00:00:00"/>
    <s v="DROP"/>
    <s v="0001010909949160121094_003"/>
    <m/>
    <m/>
    <m/>
    <s v="EUR"/>
    <n v="29.99"/>
    <s v="EUR"/>
    <n v="29.99"/>
    <s v="EUR"/>
    <n v="29.99"/>
    <n v="29.99"/>
    <n v="0"/>
    <s v="N"/>
    <n v="1223000608"/>
    <d v="2023-07-13T00:00:00"/>
    <m/>
    <d v="2023-06-27T00:00:00"/>
    <s v="00:00"/>
    <s v="23:59"/>
    <d v="2023-06-27T00:00:00"/>
    <s v="07:00"/>
    <s v="14:00"/>
    <n v="0.8"/>
    <s v="ce"/>
    <n v="231"/>
    <n v="0.8"/>
    <n v="0"/>
    <s v="Kuehne+Nagel Tiel 3 Standpl"/>
    <s v="De Diepert 5"/>
    <s v="Tiel"/>
    <s v="4004 MA"/>
    <s v="NL"/>
    <x v="29"/>
    <s v="Opaalstraat 15"/>
    <x v="32"/>
    <s v="1812RH"/>
    <s v="NL"/>
    <s v="2480037102"/>
    <s v="0121094_003"/>
    <s v="31V"/>
    <s v="NL001131849B01"/>
    <n v="2"/>
    <n v="0"/>
    <n v="29.99"/>
    <s v="N"/>
    <s v="Peter Appel Transport B.V."/>
    <n v="36622"/>
    <d v="2023-06-27T00:00:00"/>
    <s v="10:06:00"/>
    <n v="0"/>
    <x v="1"/>
    <x v="25"/>
    <n v="6"/>
    <x v="28"/>
    <n v="1"/>
    <n v="0.8"/>
    <x v="3"/>
    <n v="29.99"/>
    <n v="0"/>
    <n v="29.99"/>
  </r>
  <r>
    <s v="COLGATE 3800 DEB."/>
    <s v="Colgate-Palmolive Nederland BV"/>
    <s v="101t"/>
    <n v="101090994916"/>
    <n v="101030170064"/>
    <n v="930"/>
    <s v="Inv Booked"/>
    <s v="2480037092"/>
    <s v="Verkoop"/>
    <n v="170"/>
    <s v="Transport drops zone"/>
    <s v="9 - verwerkt"/>
    <n v="0"/>
    <m/>
    <d v="2023-06-27T00:00:00"/>
    <s v="DROP"/>
    <s v="0001010909949160121094_007"/>
    <m/>
    <m/>
    <m/>
    <s v="EUR"/>
    <n v="24.52"/>
    <s v="EUR"/>
    <n v="24.52"/>
    <s v="EUR"/>
    <n v="24.52"/>
    <n v="24.52"/>
    <n v="0"/>
    <s v="N"/>
    <n v="1223000608"/>
    <d v="2023-07-13T00:00:00"/>
    <m/>
    <d v="2023-06-27T00:00:00"/>
    <s v="00:00"/>
    <s v="23:59"/>
    <d v="2023-06-27T00:00:00"/>
    <s v="09:00"/>
    <s v="12:00"/>
    <n v="0.8"/>
    <s v="ce"/>
    <n v="10"/>
    <n v="0.8"/>
    <n v="0"/>
    <s v="Kuehne+Nagel Tiel 3 Standpl"/>
    <s v="De Diepert 5"/>
    <s v="Tiel"/>
    <s v="4004 MA"/>
    <s v="NL"/>
    <x v="52"/>
    <s v="Leeuwenveldseweg 3F"/>
    <x v="43"/>
    <s v="1382 LV"/>
    <s v="NL"/>
    <s v="2480037092"/>
    <s v="0121094_007"/>
    <s v="31V"/>
    <s v="NL001131849B01"/>
    <n v="2"/>
    <n v="0"/>
    <n v="24.52"/>
    <s v="N"/>
    <s v="Peter Appel Transport B.V."/>
    <n v="36622"/>
    <d v="2023-06-27T00:00:00"/>
    <s v="09:16:00"/>
    <n v="0"/>
    <x v="1"/>
    <x v="25"/>
    <n v="6"/>
    <x v="13"/>
    <n v="0"/>
    <s v=""/>
    <x v="0"/>
    <s v=""/>
    <n v="0"/>
    <s v=""/>
  </r>
  <r>
    <s v="COLGATE 3800 DEB."/>
    <s v="Colgate-Palmolive Nederland BV"/>
    <s v="101t"/>
    <n v="101090995222"/>
    <n v="101030170068"/>
    <n v="930"/>
    <s v="Inv Booked"/>
    <s v="2480037112"/>
    <s v="Verkoop"/>
    <n v="170"/>
    <s v="Transport drops zone"/>
    <s v="9 - verwerkt"/>
    <n v="0"/>
    <m/>
    <d v="2023-06-27T00:00:00"/>
    <s v="DROP"/>
    <s v="0001010909952220121230_004"/>
    <m/>
    <m/>
    <m/>
    <s v="EUR"/>
    <n v="27.26"/>
    <s v="EUR"/>
    <n v="27.26"/>
    <s v="EUR"/>
    <n v="27.26"/>
    <n v="27.26"/>
    <n v="0"/>
    <s v="N"/>
    <n v="1223000608"/>
    <d v="2023-07-13T00:00:00"/>
    <m/>
    <d v="2023-06-27T00:00:00"/>
    <s v="00:00"/>
    <s v="23:59"/>
    <d v="2023-06-27T00:00:00"/>
    <s v="11:45"/>
    <s v="12:45"/>
    <n v="0.8"/>
    <s v="ce"/>
    <n v="202"/>
    <n v="0.8"/>
    <n v="0"/>
    <s v="Kuehne+Nagel Tiel 3 Standpl"/>
    <s v="De Diepert 5"/>
    <s v="Tiel"/>
    <s v="4004 MA"/>
    <s v="NL"/>
    <x v="79"/>
    <s v="Keltenweg 30"/>
    <x v="58"/>
    <s v="5342 LP"/>
    <s v="NL"/>
    <s v="2480037112"/>
    <s v="0121230_004"/>
    <s v="31V"/>
    <s v="NL001131849B01"/>
    <n v="2"/>
    <n v="0"/>
    <n v="27.26"/>
    <s v="N"/>
    <s v="Peter Appel Transport B.V."/>
    <n v="36622"/>
    <d v="2023-06-27T00:00:00"/>
    <s v="13:34:00"/>
    <n v="0"/>
    <x v="1"/>
    <x v="25"/>
    <n v="6"/>
    <x v="42"/>
    <n v="1"/>
    <n v="0.8"/>
    <x v="3"/>
    <n v="27.26"/>
    <n v="0"/>
    <n v="27.26"/>
  </r>
  <r>
    <s v="COLGATE 3800 DEB."/>
    <s v="Colgate-Palmolive Nederland BV"/>
    <s v="101t"/>
    <n v="101090994275"/>
    <n v="101030170006"/>
    <n v="930"/>
    <s v="Inv Booked"/>
    <s v="2480036237"/>
    <s v="Verkoop"/>
    <n v="170"/>
    <s v="Transport drops zone"/>
    <s v="9 - verwerkt"/>
    <n v="0"/>
    <m/>
    <d v="2023-06-27T00:00:00"/>
    <s v="DROP"/>
    <s v="0001010909942750120703_002"/>
    <m/>
    <m/>
    <m/>
    <s v="EUR"/>
    <n v="141.71"/>
    <s v="EUR"/>
    <n v="141.71"/>
    <s v="EUR"/>
    <n v="141.71"/>
    <n v="141.71"/>
    <n v="0"/>
    <s v="N"/>
    <n v="1223000608"/>
    <d v="2023-07-13T00:00:00"/>
    <m/>
    <d v="2023-06-27T00:00:00"/>
    <s v="00:00"/>
    <s v="23:59"/>
    <d v="2023-06-27T00:00:00"/>
    <s v="16:00"/>
    <s v="17:00"/>
    <n v="13.6"/>
    <s v="ce"/>
    <n v="12030"/>
    <n v="13.6"/>
    <n v="23"/>
    <s v="Kuehne+Nagel Tiel 3 Standpl"/>
    <s v="De Diepert 5"/>
    <s v="Tiel"/>
    <s v="4004 MA"/>
    <s v="NL"/>
    <x v="24"/>
    <s v="Ravenswade 14"/>
    <x v="26"/>
    <s v="3439 LD"/>
    <s v="NL"/>
    <s v="2480036237"/>
    <s v="0120703_002"/>
    <s v="31V"/>
    <s v="NL001131849B01"/>
    <n v="2"/>
    <n v="0"/>
    <n v="141.71"/>
    <s v="N"/>
    <s v="Peter Appel Transport B.V."/>
    <n v="36622"/>
    <d v="2023-06-27T00:00:00"/>
    <s v="19:28:00"/>
    <n v="119"/>
    <x v="1"/>
    <x v="25"/>
    <n v="6"/>
    <x v="22"/>
    <n v="0"/>
    <s v=""/>
    <x v="7"/>
    <s v=""/>
    <n v="0"/>
    <s v=""/>
  </r>
  <r>
    <s v="COLGATE 3800 DEB."/>
    <s v="Colgate-Palmolive Nederland BV"/>
    <s v="101t"/>
    <n v="101090995541"/>
    <n v="101030170155"/>
    <n v="930"/>
    <s v="Inv Booked"/>
    <s v="2480038092"/>
    <s v="Verkoop"/>
    <n v="170"/>
    <s v="Transport drops zone"/>
    <s v="9 - verwerkt"/>
    <n v="0"/>
    <m/>
    <d v="2023-06-28T00:00:00"/>
    <s v="DROP"/>
    <s v="0001010909955410121476_003"/>
    <m/>
    <m/>
    <m/>
    <s v="EUR"/>
    <n v="72.77"/>
    <s v="EUR"/>
    <n v="72.77"/>
    <s v="EUR"/>
    <n v="72.77"/>
    <n v="72.77"/>
    <n v="0"/>
    <s v="N"/>
    <n v="1223000608"/>
    <d v="2023-07-13T00:00:00"/>
    <m/>
    <d v="2023-06-28T00:00:00"/>
    <s v="00:00"/>
    <s v="23:59"/>
    <d v="2023-06-28T00:00:00"/>
    <s v="07:00"/>
    <s v="14:00"/>
    <n v="4.8"/>
    <s v="ce"/>
    <n v="3101"/>
    <n v="4.8"/>
    <n v="3"/>
    <s v="Kuehne+Nagel Tiel 3 Standpl"/>
    <s v="De Diepert 5"/>
    <s v="Tiel"/>
    <s v="4004 MA"/>
    <s v="NL"/>
    <x v="54"/>
    <s v="Zijlweg 18"/>
    <x v="45"/>
    <s v="5145NR"/>
    <s v="NL"/>
    <s v="2480038092"/>
    <s v="0121476_003"/>
    <s v="31V"/>
    <s v="NL001131849B01"/>
    <n v="2"/>
    <n v="0"/>
    <n v="72.77"/>
    <s v="N"/>
    <s v="Peter Appel Transport B.V."/>
    <n v="36622"/>
    <d v="2023-06-28T00:00:00"/>
    <s v="13:11:00"/>
    <n v="0"/>
    <x v="2"/>
    <x v="25"/>
    <n v="6"/>
    <x v="36"/>
    <n v="1"/>
    <n v="5.6"/>
    <x v="3"/>
    <n v="84.899999999999991"/>
    <n v="0"/>
    <n v="84.899999999999991"/>
  </r>
  <r>
    <s v="COLGATE 3800 DEB."/>
    <s v="Colgate-Palmolive Nederland BV"/>
    <s v="101t"/>
    <n v="101090995526"/>
    <n v="101030170143"/>
    <n v="930"/>
    <s v="Inv Booked"/>
    <s v="2480038090"/>
    <s v="Verkoop"/>
    <n v="170"/>
    <s v="Transport drops zone"/>
    <s v="9 - verwerkt"/>
    <n v="0"/>
    <m/>
    <d v="2023-06-28T00:00:00"/>
    <s v="DROP"/>
    <s v="0001010909955260121460_002"/>
    <m/>
    <m/>
    <m/>
    <s v="EUR"/>
    <n v="312.27"/>
    <s v="EUR"/>
    <n v="312.27"/>
    <s v="EUR"/>
    <n v="312.27"/>
    <n v="312.27"/>
    <n v="0"/>
    <s v="N"/>
    <n v="1223000608"/>
    <d v="2023-07-13T00:00:00"/>
    <m/>
    <d v="2023-06-28T00:00:00"/>
    <s v="00:00"/>
    <s v="23:59"/>
    <d v="2023-06-28T00:00:00"/>
    <s v="07:00"/>
    <s v="08:00"/>
    <n v="23.2"/>
    <s v="ce"/>
    <n v="21346"/>
    <n v="23.2"/>
    <n v="39"/>
    <s v="Kuehne+Nagel Tiel 3 Standpl"/>
    <s v="De Diepert 5"/>
    <s v="Tiel"/>
    <s v="4004 MA"/>
    <s v="NL"/>
    <x v="50"/>
    <s v="Fahrenheitweg 24"/>
    <x v="1"/>
    <s v="6101WR"/>
    <s v="NL"/>
    <s v="2480038090"/>
    <s v="0121460_002"/>
    <s v="31V"/>
    <s v="NL001131849B01"/>
    <n v="2"/>
    <n v="0"/>
    <n v="312.27"/>
    <s v="N"/>
    <s v="Peter Appel Transport B.V."/>
    <n v="36622"/>
    <d v="2023-06-28T00:00:00"/>
    <s v="07:43:00"/>
    <n v="0"/>
    <x v="2"/>
    <x v="25"/>
    <n v="6"/>
    <x v="1"/>
    <n v="1"/>
    <n v="23.2"/>
    <x v="1"/>
    <n v="312.27"/>
    <n v="0"/>
    <n v="312.27"/>
  </r>
  <r>
    <s v="COLGATE 3800 DEB."/>
    <s v="Colgate-Palmolive Nederland BV"/>
    <s v="101t"/>
    <n v="101090995536"/>
    <n v="101030170145"/>
    <n v="930"/>
    <s v="Inv Booked"/>
    <s v="2480038084"/>
    <s v="Verkoop"/>
    <n v="170"/>
    <s v="Transport drops zone"/>
    <s v="9 - verwerkt"/>
    <n v="0"/>
    <m/>
    <d v="2023-06-28T00:00:00"/>
    <s v="DROP"/>
    <s v="0001010909955360121469_002"/>
    <m/>
    <m/>
    <m/>
    <s v="EUR"/>
    <n v="290.2"/>
    <s v="EUR"/>
    <n v="290.2"/>
    <s v="EUR"/>
    <n v="290.2"/>
    <n v="290.2"/>
    <n v="0"/>
    <s v="N"/>
    <n v="1223000608"/>
    <d v="2023-07-13T00:00:00"/>
    <m/>
    <d v="2023-06-28T00:00:00"/>
    <s v="00:00"/>
    <s v="23:59"/>
    <d v="2023-06-28T00:00:00"/>
    <s v="12:00"/>
    <s v="13:00"/>
    <n v="20"/>
    <s v="ce"/>
    <n v="23202"/>
    <n v="20"/>
    <n v="38"/>
    <s v="Kuehne+Nagel Tiel 3 Standpl"/>
    <s v="De Diepert 5"/>
    <s v="Tiel"/>
    <s v="4004 MA"/>
    <s v="NL"/>
    <x v="50"/>
    <s v="Fahrenheitweg 24"/>
    <x v="1"/>
    <s v="6101WR"/>
    <s v="NL"/>
    <s v="2480038084"/>
    <s v="0121469_002"/>
    <s v="31V"/>
    <s v="NL001131849B01"/>
    <n v="2"/>
    <n v="0"/>
    <n v="290.2"/>
    <s v="N"/>
    <s v="Peter Appel Transport B.V."/>
    <n v="36622"/>
    <d v="2023-06-28T00:00:00"/>
    <s v="13:13:00"/>
    <n v="0"/>
    <x v="2"/>
    <x v="25"/>
    <n v="6"/>
    <x v="1"/>
    <n v="1"/>
    <n v="20"/>
    <x v="1"/>
    <n v="290.2"/>
    <n v="0"/>
    <n v="290.2"/>
  </r>
  <r>
    <s v="COLGATE 3800 DEB."/>
    <s v="Colgate-Palmolive Nederland BV"/>
    <s v="101t"/>
    <n v="101090995937"/>
    <n v="101030170146"/>
    <n v="930"/>
    <s v="Inv Booked"/>
    <s v="2480038094"/>
    <s v="Verkoop"/>
    <n v="170"/>
    <s v="Transport drops zone"/>
    <s v="9 - verwerkt"/>
    <n v="0"/>
    <m/>
    <d v="2023-06-28T00:00:00"/>
    <s v="DROP"/>
    <s v="0001010909959370121722_002"/>
    <m/>
    <m/>
    <m/>
    <s v="EUR"/>
    <n v="15.39"/>
    <s v="EUR"/>
    <n v="15.39"/>
    <s v="EUR"/>
    <n v="15.39"/>
    <n v="15.39"/>
    <n v="0"/>
    <s v="N"/>
    <n v="1223000608"/>
    <d v="2023-07-13T00:00:00"/>
    <m/>
    <d v="2023-06-28T00:00:00"/>
    <s v="00:00"/>
    <s v="23:59"/>
    <d v="2023-06-28T00:00:00"/>
    <s v="14:30"/>
    <s v="15:30"/>
    <n v="1.6"/>
    <s v="ce"/>
    <n v="1385"/>
    <n v="1.6"/>
    <n v="2"/>
    <s v="Kuehne+Nagel Tiel 3 Standpl"/>
    <s v="De Diepert 5"/>
    <s v="Tiel"/>
    <s v="4004 MA"/>
    <s v="NL"/>
    <x v="24"/>
    <s v="Ravenswade 14"/>
    <x v="26"/>
    <s v="3439 LD"/>
    <s v="NL"/>
    <s v="2480038094"/>
    <s v="0121722_002"/>
    <s v="31V"/>
    <s v="NL001131849B01"/>
    <n v="2"/>
    <n v="0"/>
    <n v="15.39"/>
    <s v="N"/>
    <s v="Peter Appel Transport B.V."/>
    <n v="36622"/>
    <d v="2023-06-28T00:00:00"/>
    <s v="10:07:00"/>
    <n v="0"/>
    <x v="2"/>
    <x v="25"/>
    <n v="6"/>
    <x v="22"/>
    <n v="1"/>
    <n v="18.400000000000002"/>
    <x v="7"/>
    <n v="177.01"/>
    <n v="0"/>
    <n v="177.01"/>
  </r>
  <r>
    <s v="COLGATE 3800 DEB."/>
    <s v="Colgate-Palmolive Nederland BV"/>
    <s v="101t"/>
    <n v="101090995541"/>
    <n v="101030170148"/>
    <n v="930"/>
    <s v="Inv Booked"/>
    <s v="2480038096"/>
    <s v="Verkoop"/>
    <n v="170"/>
    <s v="Transport drops zone"/>
    <s v="9 - verwerkt"/>
    <n v="0"/>
    <m/>
    <d v="2023-06-28T00:00:00"/>
    <s v="DROP"/>
    <s v="0001010909955410121476_004"/>
    <m/>
    <m/>
    <m/>
    <s v="EUR"/>
    <n v="101.19"/>
    <s v="EUR"/>
    <n v="101.19"/>
    <s v="EUR"/>
    <n v="101.19"/>
    <n v="101.19"/>
    <n v="0"/>
    <s v="N"/>
    <n v="1223000608"/>
    <d v="2023-07-13T00:00:00"/>
    <m/>
    <d v="2023-06-28T00:00:00"/>
    <s v="00:00"/>
    <s v="23:59"/>
    <d v="2023-06-28T00:00:00"/>
    <s v="10:00"/>
    <s v="12:00"/>
    <n v="5.6"/>
    <s v="ce"/>
    <n v="4095"/>
    <n v="5.6"/>
    <n v="7"/>
    <s v="Kuehne+Nagel Tiel 3 Standpl"/>
    <s v="De Diepert 5"/>
    <s v="Tiel"/>
    <s v="4004 MA"/>
    <s v="NL"/>
    <x v="71"/>
    <s v="Hammerstaat 9"/>
    <x v="54"/>
    <s v="8161 PH"/>
    <s v="NL"/>
    <s v="2480038096"/>
    <s v="0121476_004"/>
    <s v="31V"/>
    <s v="NL001131849B01"/>
    <n v="2"/>
    <n v="0"/>
    <n v="101.19"/>
    <s v="N"/>
    <s v="Peter Appel Transport B.V."/>
    <n v="36622"/>
    <d v="2023-06-28T00:00:00"/>
    <s v="11:39:00"/>
    <n v="0"/>
    <x v="2"/>
    <x v="25"/>
    <n v="6"/>
    <x v="38"/>
    <n v="1"/>
    <n v="5.6"/>
    <x v="0"/>
    <n v="101.19"/>
    <n v="0"/>
    <n v="101.19"/>
  </r>
  <r>
    <s v="COLGATE 3800 DEB."/>
    <s v="Colgate-Palmolive Nederland BV"/>
    <s v="101t"/>
    <n v="101090995533"/>
    <n v="101030170149"/>
    <n v="930"/>
    <s v="Inv Booked"/>
    <s v="2480038088"/>
    <s v="Verkoop"/>
    <n v="170"/>
    <s v="Transport drops zone"/>
    <s v="9 - verwerkt"/>
    <n v="0"/>
    <m/>
    <d v="2023-06-28T00:00:00"/>
    <s v="DROP"/>
    <s v="0001010909955330121467_002"/>
    <m/>
    <m/>
    <m/>
    <s v="EUR"/>
    <n v="296.82"/>
    <s v="EUR"/>
    <n v="296.82"/>
    <s v="EUR"/>
    <n v="296.82"/>
    <n v="296.82"/>
    <n v="0"/>
    <s v="N"/>
    <n v="1223000608"/>
    <d v="2023-07-13T00:00:00"/>
    <m/>
    <d v="2023-06-28T00:00:00"/>
    <s v="00:00"/>
    <s v="23:59"/>
    <d v="2023-06-28T00:00:00"/>
    <s v="09:30"/>
    <s v="10:30"/>
    <n v="20.8"/>
    <s v="ce"/>
    <n v="7357"/>
    <n v="20.8"/>
    <n v="28"/>
    <s v="Kuehne+Nagel Tiel 3 Standpl"/>
    <s v="De Diepert 5"/>
    <s v="Tiel"/>
    <s v="4004 MA"/>
    <s v="NL"/>
    <x v="1"/>
    <s v="Fahrenheitweg 1"/>
    <x v="1"/>
    <s v="6101WR"/>
    <s v="NL"/>
    <s v="2480038088"/>
    <s v="0121467_002"/>
    <s v="31V"/>
    <s v="NL001131849B01"/>
    <n v="2"/>
    <n v="0"/>
    <n v="296.82"/>
    <s v="N"/>
    <s v="Peter Appel Transport B.V."/>
    <n v="36622"/>
    <d v="2023-06-28T00:00:00"/>
    <s v="11:42:00"/>
    <n v="42"/>
    <x v="2"/>
    <x v="25"/>
    <n v="6"/>
    <x v="1"/>
    <n v="1"/>
    <n v="20.8"/>
    <x v="1"/>
    <n v="296.82"/>
    <n v="0"/>
    <n v="296.82"/>
  </r>
  <r>
    <s v="COLGATE 3800 DEB."/>
    <s v="Colgate-Palmolive Nederland BV"/>
    <s v="101t"/>
    <n v="101090995532"/>
    <n v="101030170150"/>
    <n v="930"/>
    <s v="Inv Booked"/>
    <s v="2480038085"/>
    <s v="Verkoop"/>
    <n v="170"/>
    <s v="Transport drops zone"/>
    <s v="9 - verwerkt"/>
    <n v="0"/>
    <m/>
    <d v="2023-06-28T00:00:00"/>
    <s v="DROP"/>
    <s v="0001010909955320121465_002"/>
    <m/>
    <m/>
    <m/>
    <s v="EUR"/>
    <n v="257.2"/>
    <s v="EUR"/>
    <n v="257.2"/>
    <s v="EUR"/>
    <n v="257.2"/>
    <n v="257.2"/>
    <n v="0"/>
    <s v="N"/>
    <n v="1223000608"/>
    <d v="2023-07-13T00:00:00"/>
    <m/>
    <d v="2023-06-28T00:00:00"/>
    <s v="00:00"/>
    <s v="23:59"/>
    <d v="2023-06-28T00:00:00"/>
    <s v="09:00"/>
    <s v="10:00"/>
    <n v="20"/>
    <s v="ce"/>
    <n v="23227"/>
    <n v="20"/>
    <n v="38"/>
    <s v="Kuehne+Nagel Tiel 3 Standpl"/>
    <s v="De Diepert 5"/>
    <s v="Tiel"/>
    <s v="4004 MA"/>
    <s v="NL"/>
    <x v="1"/>
    <s v="Perenmarkt 15"/>
    <x v="2"/>
    <s v="1681PG"/>
    <s v="NL"/>
    <s v="2480038085"/>
    <s v="0121465_002"/>
    <s v="31V"/>
    <s v="NL001131849B01"/>
    <n v="2"/>
    <n v="0"/>
    <n v="257.2"/>
    <s v="N"/>
    <s v="Peter Appel Transport B.V."/>
    <n v="36622"/>
    <d v="2023-06-28T00:00:00"/>
    <s v="10:16:00"/>
    <n v="0"/>
    <x v="2"/>
    <x v="25"/>
    <n v="6"/>
    <x v="2"/>
    <n v="1"/>
    <n v="20"/>
    <x v="1"/>
    <n v="257.2"/>
    <n v="0"/>
    <n v="257.2"/>
  </r>
  <r>
    <s v="COLGATE 3800 DEB."/>
    <s v="Colgate-Palmolive Nederland BV"/>
    <s v="101t"/>
    <n v="101090995527"/>
    <n v="101030170151"/>
    <n v="930"/>
    <s v="Inv Booked"/>
    <s v="2480038087"/>
    <s v="Verkoop"/>
    <n v="170"/>
    <s v="Transport drops zone"/>
    <s v="9 - verwerkt"/>
    <n v="0"/>
    <m/>
    <d v="2023-06-28T00:00:00"/>
    <s v="DROP"/>
    <s v="0001010909955270121462_002"/>
    <m/>
    <m/>
    <m/>
    <s v="EUR"/>
    <n v="302.18"/>
    <s v="EUR"/>
    <n v="302.18"/>
    <s v="EUR"/>
    <n v="302.18"/>
    <n v="302.18"/>
    <n v="0"/>
    <s v="N"/>
    <n v="1223000608"/>
    <d v="2023-07-13T00:00:00"/>
    <m/>
    <d v="2023-06-28T00:00:00"/>
    <s v="00:00"/>
    <s v="23:59"/>
    <d v="2023-06-28T00:00:00"/>
    <s v="08:00"/>
    <s v="09:00"/>
    <n v="21.6"/>
    <s v="ce"/>
    <n v="21113"/>
    <n v="21.6"/>
    <n v="38"/>
    <s v="Kuehne+Nagel Tiel 3 Standpl"/>
    <s v="De Diepert 5"/>
    <s v="Tiel"/>
    <s v="4004 MA"/>
    <s v="NL"/>
    <x v="50"/>
    <s v="Fahrenheitweg 24"/>
    <x v="1"/>
    <s v="6101WR"/>
    <s v="NL"/>
    <s v="2480038087"/>
    <s v="0121462_002"/>
    <s v="31V"/>
    <s v="NL001131849B01"/>
    <n v="2"/>
    <n v="0"/>
    <n v="302.18"/>
    <s v="N"/>
    <s v="Peter Appel Transport B.V."/>
    <n v="36622"/>
    <d v="2023-06-28T00:00:00"/>
    <s v="08:23:00"/>
    <n v="0"/>
    <x v="2"/>
    <x v="25"/>
    <n v="6"/>
    <x v="1"/>
    <n v="1"/>
    <n v="21.6"/>
    <x v="1"/>
    <n v="302.18"/>
    <n v="0"/>
    <n v="302.18"/>
  </r>
  <r>
    <s v="COLGATE 3800 DEB."/>
    <s v="Colgate-Palmolive Nederland BV"/>
    <s v="101t"/>
    <n v="101090995827"/>
    <n v="101030170152"/>
    <n v="930"/>
    <s v="Inv Booked"/>
    <s v="2480038091"/>
    <s v="Verkoop"/>
    <n v="170"/>
    <s v="Transport drops zone"/>
    <s v="9 - verwerkt"/>
    <n v="0"/>
    <m/>
    <d v="2023-06-28T00:00:00"/>
    <s v="DROP"/>
    <s v="0001010909958270121611_002"/>
    <m/>
    <m/>
    <m/>
    <s v="EUR"/>
    <n v="45.51"/>
    <s v="EUR"/>
    <n v="45.51"/>
    <s v="EUR"/>
    <n v="45.51"/>
    <n v="45.51"/>
    <n v="0"/>
    <s v="N"/>
    <n v="1223000608"/>
    <d v="2023-07-13T00:00:00"/>
    <m/>
    <d v="2023-06-28T00:00:00"/>
    <s v="00:00"/>
    <s v="23:59"/>
    <d v="2023-06-28T00:00:00"/>
    <s v="12:00"/>
    <s v="12:00"/>
    <n v="2.4"/>
    <s v="ce"/>
    <n v="1554"/>
    <n v="2.4"/>
    <n v="2"/>
    <s v="Kuehne+Nagel Tiel 3 Standpl"/>
    <s v="De Diepert 5"/>
    <s v="Tiel"/>
    <s v="4004 MA"/>
    <s v="NL"/>
    <x v="25"/>
    <s v="Hollandweg 30"/>
    <x v="4"/>
    <s v="2665 MT"/>
    <s v="NL"/>
    <s v="2480038091"/>
    <s v="0121611_002"/>
    <s v="31V"/>
    <s v="NL001131849B01"/>
    <n v="2"/>
    <n v="0"/>
    <n v="45.51"/>
    <s v="N"/>
    <s v="Peter Appel Transport B.V."/>
    <n v="36622"/>
    <d v="2023-06-28T00:00:00"/>
    <s v="11:48:00"/>
    <n v="0"/>
    <x v="2"/>
    <x v="25"/>
    <n v="6"/>
    <x v="4"/>
    <n v="1"/>
    <n v="4.8"/>
    <x v="0"/>
    <n v="91.02"/>
    <n v="0"/>
    <n v="91.02"/>
  </r>
  <r>
    <s v="COLGATE 3800 DEB."/>
    <s v="Colgate-Palmolive Nederland BV"/>
    <s v="101t"/>
    <n v="101090995531"/>
    <n v="101030170153"/>
    <n v="930"/>
    <s v="Inv Booked"/>
    <s v="2480038095"/>
    <s v="Verkoop"/>
    <n v="170"/>
    <s v="Transport drops zone"/>
    <s v="9 - verwerkt"/>
    <n v="0"/>
    <m/>
    <d v="2023-06-28T00:00:00"/>
    <s v="DROP"/>
    <s v="0001010909955310121466_003"/>
    <m/>
    <m/>
    <m/>
    <s v="EUR"/>
    <n v="102.03"/>
    <s v="EUR"/>
    <n v="102.03"/>
    <s v="EUR"/>
    <n v="102.03"/>
    <n v="102.03"/>
    <n v="0"/>
    <s v="N"/>
    <n v="1223000608"/>
    <d v="2023-07-13T00:00:00"/>
    <m/>
    <d v="2023-06-28T00:00:00"/>
    <s v="00:00"/>
    <s v="23:59"/>
    <d v="2023-06-28T00:00:00"/>
    <s v="07:00"/>
    <s v="14:00"/>
    <n v="5.6"/>
    <s v="ce"/>
    <n v="2985"/>
    <n v="5.6"/>
    <n v="5"/>
    <s v="Kuehne+Nagel Tiel 3 Standpl"/>
    <s v="De Diepert 5"/>
    <s v="Tiel"/>
    <s v="4004 MA"/>
    <s v="NL"/>
    <x v="22"/>
    <s v="Basisweg 7"/>
    <x v="25"/>
    <s v="1951NG"/>
    <s v="NL"/>
    <s v="2480038095"/>
    <s v="0121466_003"/>
    <s v="31V"/>
    <s v="NL001131849B01"/>
    <n v="2"/>
    <n v="0"/>
    <n v="102.03"/>
    <s v="N"/>
    <s v="Peter Appel Transport B.V."/>
    <n v="36622"/>
    <d v="2023-06-28T00:00:00"/>
    <s v="11:21:00"/>
    <n v="0"/>
    <x v="2"/>
    <x v="25"/>
    <n v="6"/>
    <x v="17"/>
    <n v="1"/>
    <n v="5.6"/>
    <x v="0"/>
    <n v="102.03"/>
    <n v="0"/>
    <n v="102.03"/>
  </r>
  <r>
    <s v="COLGATE 3800 DEB."/>
    <s v="Colgate-Palmolive Nederland BV"/>
    <s v="101t"/>
    <n v="101090995541"/>
    <n v="101030170154"/>
    <n v="930"/>
    <s v="Inv Booked"/>
    <s v="2480038098"/>
    <s v="Verkoop"/>
    <n v="170"/>
    <s v="Transport drops zone"/>
    <s v="9 - verwerkt"/>
    <n v="0"/>
    <m/>
    <d v="2023-06-28T00:00:00"/>
    <s v="DROP"/>
    <s v="0001010909955410121476_003"/>
    <m/>
    <m/>
    <m/>
    <s v="EUR"/>
    <n v="12.13"/>
    <s v="EUR"/>
    <n v="12.13"/>
    <s v="EUR"/>
    <n v="12.13"/>
    <n v="12.13"/>
    <n v="0"/>
    <s v="N"/>
    <n v="1223000608"/>
    <d v="2023-07-13T00:00:00"/>
    <m/>
    <d v="2023-06-28T00:00:00"/>
    <s v="00:00"/>
    <s v="23:59"/>
    <d v="2023-06-28T00:00:00"/>
    <s v="07:00"/>
    <s v="14:00"/>
    <n v="0.8"/>
    <s v="ce"/>
    <n v="392"/>
    <n v="0.8"/>
    <n v="0"/>
    <s v="Kuehne+Nagel Tiel 3 Standpl"/>
    <s v="De Diepert 5"/>
    <s v="Tiel"/>
    <s v="4004 MA"/>
    <s v="NL"/>
    <x v="54"/>
    <s v="Zijlweg 18"/>
    <x v="45"/>
    <s v="5145NR"/>
    <s v="NL"/>
    <s v="2480038098"/>
    <s v="0121476_003"/>
    <s v="31V"/>
    <s v="NL001131849B01"/>
    <n v="2"/>
    <n v="0"/>
    <n v="12.13"/>
    <s v="N"/>
    <s v="Peter Appel Transport B.V."/>
    <n v="36622"/>
    <d v="2023-06-28T00:00:00"/>
    <s v="13:11:00"/>
    <n v="16"/>
    <x v="2"/>
    <x v="25"/>
    <n v="6"/>
    <x v="36"/>
    <n v="0"/>
    <s v=""/>
    <x v="3"/>
    <s v=""/>
    <n v="0"/>
    <s v=""/>
  </r>
  <r>
    <s v="COLGATE 3800 DEB."/>
    <s v="Colgate-Palmolive Nederland BV"/>
    <s v="101t"/>
    <n v="101090995531"/>
    <n v="101030170180"/>
    <n v="930"/>
    <s v="Inv Booked"/>
    <s v="2480038413"/>
    <s v="Verkoop"/>
    <n v="170"/>
    <s v="Transport drops zone"/>
    <s v="9 - verwerkt"/>
    <n v="0"/>
    <m/>
    <d v="2023-06-28T00:00:00"/>
    <s v="DROP"/>
    <s v="0001010909955310121466_004"/>
    <m/>
    <m/>
    <m/>
    <s v="EUR"/>
    <n v="83.04"/>
    <s v="EUR"/>
    <n v="83.04"/>
    <s v="EUR"/>
    <n v="83.04"/>
    <n v="83.04"/>
    <n v="0"/>
    <s v="N"/>
    <n v="1223000608"/>
    <d v="2023-07-13T00:00:00"/>
    <m/>
    <d v="2023-06-28T00:00:00"/>
    <s v="00:00"/>
    <s v="23:59"/>
    <d v="2023-06-28T00:00:00"/>
    <s v="07:00"/>
    <s v="14:00"/>
    <n v="4"/>
    <s v="ce"/>
    <n v="1676"/>
    <n v="4"/>
    <n v="0"/>
    <s v="Kuehne+Nagel Tiel 3 Standpl"/>
    <s v="De Diepert 5"/>
    <s v="Tiel"/>
    <s v="4004 MA"/>
    <s v="NL"/>
    <x v="29"/>
    <s v="Opaalstraat 15"/>
    <x v="32"/>
    <s v="1812RH"/>
    <s v="NL"/>
    <s v="2480038413"/>
    <s v="0121466_004"/>
    <s v="31V"/>
    <s v="NL001131849B01"/>
    <n v="2"/>
    <n v="0"/>
    <n v="83.04"/>
    <s v="N"/>
    <s v="Peter Appel Transport B.V."/>
    <n v="36622"/>
    <d v="2023-06-28T00:00:00"/>
    <s v="13:00:00"/>
    <n v="0"/>
    <x v="2"/>
    <x v="25"/>
    <n v="6"/>
    <x v="28"/>
    <n v="1"/>
    <n v="4"/>
    <x v="3"/>
    <n v="83.04"/>
    <n v="0"/>
    <n v="83.04"/>
  </r>
  <r>
    <s v="COLGATE 3800 DEB."/>
    <s v="Colgate-Palmolive Nederland BV"/>
    <s v="101t"/>
    <n v="101090995937"/>
    <n v="101030170159"/>
    <n v="930"/>
    <s v="Inv Booked"/>
    <s v="2480038097"/>
    <s v="Verkoop"/>
    <n v="170"/>
    <s v="Transport drops zone"/>
    <s v="9 - verwerkt"/>
    <n v="0"/>
    <m/>
    <d v="2023-06-28T00:00:00"/>
    <s v="DROP"/>
    <s v="0001010909959370121722_002"/>
    <m/>
    <m/>
    <m/>
    <s v="EUR"/>
    <n v="146.22999999999999"/>
    <s v="EUR"/>
    <n v="146.22999999999999"/>
    <s v="EUR"/>
    <n v="146.22999999999999"/>
    <n v="146.22999999999999"/>
    <n v="0"/>
    <s v="N"/>
    <n v="1223000608"/>
    <d v="2023-07-13T00:00:00"/>
    <m/>
    <d v="2023-06-28T00:00:00"/>
    <s v="00:00"/>
    <s v="23:59"/>
    <d v="2023-06-28T00:00:00"/>
    <s v="14:30"/>
    <s v="15:30"/>
    <n v="15.2"/>
    <s v="ce"/>
    <n v="12173"/>
    <n v="15.2"/>
    <n v="25"/>
    <s v="Kuehne+Nagel Tiel 3 Standpl"/>
    <s v="De Diepert 5"/>
    <s v="Tiel"/>
    <s v="4004 MA"/>
    <s v="NL"/>
    <x v="24"/>
    <s v="Ravenswade 14"/>
    <x v="26"/>
    <s v="3439 LD"/>
    <s v="NL"/>
    <s v="2480038097"/>
    <s v="0121722_002"/>
    <s v="31V"/>
    <s v="NL001131849B01"/>
    <n v="2"/>
    <n v="0"/>
    <n v="146.22999999999999"/>
    <s v="N"/>
    <s v="Peter Appel Transport B.V."/>
    <n v="36622"/>
    <d v="2023-06-28T00:00:00"/>
    <s v="10:07:00"/>
    <n v="0"/>
    <x v="2"/>
    <x v="25"/>
    <n v="6"/>
    <x v="22"/>
    <n v="0"/>
    <s v=""/>
    <x v="7"/>
    <s v=""/>
    <n v="0"/>
    <s v=""/>
  </r>
  <r>
    <s v="COLGATE 3800 DEB."/>
    <s v="Colgate-Palmolive Nederland BV"/>
    <s v="101t"/>
    <n v="101090995541"/>
    <n v="101030170144"/>
    <n v="930"/>
    <s v="Inv Booked"/>
    <s v="2480038089"/>
    <s v="Verkoop"/>
    <n v="170"/>
    <s v="Transport drops zone"/>
    <s v="9 - verwerkt"/>
    <n v="0"/>
    <m/>
    <d v="2023-06-28T00:00:00"/>
    <s v="DROP"/>
    <s v="0001010909955410121476_002"/>
    <m/>
    <m/>
    <m/>
    <s v="EUR"/>
    <n v="56.11"/>
    <s v="EUR"/>
    <n v="56.11"/>
    <s v="EUR"/>
    <n v="56.11"/>
    <n v="56.11"/>
    <n v="0"/>
    <s v="N"/>
    <n v="1223000608"/>
    <d v="2023-07-13T00:00:00"/>
    <m/>
    <d v="2023-06-28T00:00:00"/>
    <s v="00:00"/>
    <s v="23:59"/>
    <d v="2023-06-28T00:00:00"/>
    <s v="09:00"/>
    <s v="09:00"/>
    <n v="2.4"/>
    <s v="ce"/>
    <n v="2129"/>
    <n v="2.4"/>
    <n v="3"/>
    <s v="Kuehne+Nagel Tiel 3 Standpl"/>
    <s v="De Diepert 5"/>
    <s v="Tiel"/>
    <s v="4004 MA"/>
    <s v="NL"/>
    <x v="46"/>
    <s v="FLORIJNSTRAAT  4C"/>
    <x v="23"/>
    <s v="4903 RM"/>
    <s v="NL"/>
    <s v="2480038089"/>
    <s v="0121476_002"/>
    <s v="31V"/>
    <s v="NL001131849B01"/>
    <n v="2"/>
    <n v="0"/>
    <n v="56.11"/>
    <s v="N"/>
    <s v="Peter Appel Transport B.V."/>
    <n v="36622"/>
    <d v="2023-06-28T00:00:00"/>
    <s v="08:28:00"/>
    <n v="0"/>
    <x v="2"/>
    <x v="25"/>
    <n v="6"/>
    <x v="34"/>
    <n v="1"/>
    <n v="2.4"/>
    <x v="5"/>
    <n v="56.11"/>
    <n v="0"/>
    <n v="56.11"/>
  </r>
  <r>
    <s v="COLGATE 3800 DEB."/>
    <s v="Colgate-Palmolive Nederland BV"/>
    <s v="101t"/>
    <n v="101090995827"/>
    <n v="101030170147"/>
    <n v="930"/>
    <s v="Inv Booked"/>
    <s v="2480038093"/>
    <s v="Verkoop"/>
    <n v="170"/>
    <s v="Transport drops zone"/>
    <s v="9 - verwerkt"/>
    <n v="0"/>
    <m/>
    <d v="2023-06-28T00:00:00"/>
    <s v="DROP"/>
    <s v="0001010909958270121611_002"/>
    <m/>
    <m/>
    <m/>
    <s v="EUR"/>
    <n v="45.51"/>
    <s v="EUR"/>
    <n v="45.51"/>
    <s v="EUR"/>
    <n v="45.51"/>
    <n v="45.51"/>
    <n v="0"/>
    <s v="N"/>
    <n v="1223000608"/>
    <d v="2023-07-13T00:00:00"/>
    <m/>
    <d v="2023-06-28T00:00:00"/>
    <s v="00:00"/>
    <s v="23:59"/>
    <d v="2023-06-28T00:00:00"/>
    <s v="12:00"/>
    <s v="12:00"/>
    <n v="2.4"/>
    <s v="ce"/>
    <n v="1573"/>
    <n v="2.4"/>
    <n v="1"/>
    <s v="Kuehne+Nagel Tiel 3 Standpl"/>
    <s v="De Diepert 5"/>
    <s v="Tiel"/>
    <s v="4004 MA"/>
    <s v="NL"/>
    <x v="25"/>
    <s v="Hollandweg 30"/>
    <x v="4"/>
    <s v="2665 MT"/>
    <s v="NL"/>
    <s v="2480038093"/>
    <s v="0121611_002"/>
    <s v="31V"/>
    <s v="NL001131849B01"/>
    <n v="2"/>
    <n v="0"/>
    <n v="45.51"/>
    <s v="N"/>
    <s v="Peter Appel Transport B.V."/>
    <n v="36622"/>
    <d v="2023-06-28T00:00:00"/>
    <s v="11:48:00"/>
    <n v="0"/>
    <x v="2"/>
    <x v="25"/>
    <n v="6"/>
    <x v="4"/>
    <n v="0"/>
    <s v=""/>
    <x v="0"/>
    <s v=""/>
    <n v="0"/>
    <s v=""/>
  </r>
  <r>
    <s v="COLGATE 3800 DEB."/>
    <s v="Colgate-Palmolive Nederland BV"/>
    <s v="101t"/>
    <n v="101090995534"/>
    <n v="101030170160"/>
    <n v="930"/>
    <s v="Inv Booked"/>
    <s v="2480038101"/>
    <s v="Verkoop"/>
    <n v="170"/>
    <s v="Transport drops zone"/>
    <s v="9 - verwerkt"/>
    <n v="0"/>
    <m/>
    <d v="2023-06-28T00:00:00"/>
    <s v="DROP"/>
    <s v="0001010909955340121472_002"/>
    <m/>
    <m/>
    <m/>
    <s v="EUR"/>
    <n v="166.08"/>
    <s v="EUR"/>
    <n v="166.08"/>
    <s v="EUR"/>
    <n v="166.08"/>
    <n v="166.08"/>
    <n v="0"/>
    <s v="Y"/>
    <n v="1223000608"/>
    <d v="2023-07-13T00:00:00"/>
    <m/>
    <d v="2023-06-28T00:00:00"/>
    <s v="00:00"/>
    <s v="23:59"/>
    <d v="2023-06-28T00:00:00"/>
    <s v="11:00"/>
    <s v="11:00"/>
    <n v="24"/>
    <s v="ce"/>
    <n v="17748"/>
    <n v="24"/>
    <n v="36"/>
    <s v="Kuehne+Nagel Tiel 3 Standpl"/>
    <s v="De Diepert 5"/>
    <s v="Tiel"/>
    <s v="4004 MA"/>
    <s v="NL"/>
    <x v="14"/>
    <s v="Rood 24"/>
    <x v="17"/>
    <s v="6666LT"/>
    <s v="NL"/>
    <s v="2480038101"/>
    <s v="0121472_002"/>
    <s v="31V"/>
    <s v="NL001131849B01"/>
    <n v="2"/>
    <n v="0"/>
    <n v="166.08"/>
    <s v="N"/>
    <s v="Peter Appel Transport B.V."/>
    <n v="36622"/>
    <d v="2023-06-28T00:00:00"/>
    <s v="12:01:00"/>
    <n v="5"/>
    <x v="2"/>
    <x v="25"/>
    <n v="6"/>
    <x v="15"/>
    <n v="1"/>
    <n v="26.4"/>
    <x v="5"/>
    <n v="182.69"/>
    <n v="0"/>
    <n v="182.69"/>
  </r>
  <r>
    <s v="COLGATE 3800 DEB."/>
    <s v="Colgate-Palmolive Nederland BV"/>
    <s v="101t"/>
    <n v="101090995937"/>
    <n v="101030170161"/>
    <n v="930"/>
    <s v="Inv Booked"/>
    <s v="0240134409"/>
    <s v="Verkoop"/>
    <n v="170"/>
    <s v="Transport drops zone"/>
    <s v="9 - verwerkt"/>
    <n v="0"/>
    <m/>
    <d v="2023-06-28T00:00:00"/>
    <s v="DROP"/>
    <s v="0001010909959370121722_002"/>
    <m/>
    <m/>
    <m/>
    <s v="EUR"/>
    <n v="15.39"/>
    <s v="EUR"/>
    <n v="15.39"/>
    <s v="EUR"/>
    <n v="15.39"/>
    <n v="15.39"/>
    <n v="0"/>
    <s v="N"/>
    <n v="1223000608"/>
    <d v="2023-07-13T00:00:00"/>
    <m/>
    <d v="2023-06-28T00:00:00"/>
    <s v="00:00"/>
    <s v="23:59"/>
    <d v="2023-06-28T00:00:00"/>
    <s v="14:30"/>
    <s v="15:30"/>
    <n v="1.6"/>
    <s v="ce"/>
    <n v="968"/>
    <n v="1.6"/>
    <n v="1"/>
    <s v="Kuehne+Nagel Tiel 3 Standpl"/>
    <s v="De Diepert 5"/>
    <s v="Tiel"/>
    <s v="4004 MA"/>
    <s v="NL"/>
    <x v="55"/>
    <s v="Ravenswade 14"/>
    <x v="26"/>
    <s v="3439 LD"/>
    <s v="NL"/>
    <s v="0240134409"/>
    <s v="0121722_002"/>
    <s v="31V"/>
    <s v="NL001131849B01"/>
    <n v="2"/>
    <n v="0"/>
    <n v="15.39"/>
    <s v="N"/>
    <s v="Peter Appel Transport B.V."/>
    <n v="36622"/>
    <d v="2023-06-28T00:00:00"/>
    <s v="10:07:00"/>
    <n v="0"/>
    <x v="2"/>
    <x v="25"/>
    <n v="6"/>
    <x v="22"/>
    <n v="0"/>
    <s v=""/>
    <x v="7"/>
    <s v=""/>
    <n v="0"/>
    <s v=""/>
  </r>
  <r>
    <s v="COLGATE 3800 DEB."/>
    <s v="Colgate-Palmolive Nederland BV"/>
    <s v="101t"/>
    <n v="101090995534"/>
    <n v="101030170162"/>
    <n v="930"/>
    <s v="Inv Booked"/>
    <s v="0240134415"/>
    <s v="Verkoop"/>
    <n v="170"/>
    <s v="Transport drops zone"/>
    <s v="9 - verwerkt"/>
    <n v="0"/>
    <m/>
    <d v="2023-06-28T00:00:00"/>
    <s v="DROP"/>
    <s v="0001010909955340121472_002"/>
    <m/>
    <m/>
    <m/>
    <s v="EUR"/>
    <n v="16.61"/>
    <s v="EUR"/>
    <n v="16.61"/>
    <s v="EUR"/>
    <n v="16.61"/>
    <n v="16.61"/>
    <n v="0"/>
    <s v="Y"/>
    <n v="1223000608"/>
    <d v="2023-07-13T00:00:00"/>
    <m/>
    <d v="2023-06-28T00:00:00"/>
    <s v="00:00"/>
    <s v="23:59"/>
    <d v="2023-06-28T00:00:00"/>
    <s v="11:00"/>
    <s v="11:00"/>
    <n v="2.4"/>
    <s v="ce"/>
    <n v="2451"/>
    <n v="2.4"/>
    <n v="4"/>
    <s v="Kuehne+Nagel Tiel 3 Standpl"/>
    <s v="De Diepert 5"/>
    <s v="Tiel"/>
    <s v="4004 MA"/>
    <s v="NL"/>
    <x v="23"/>
    <s v="Rood 24"/>
    <x v="17"/>
    <s v="6666 LT"/>
    <s v="NL"/>
    <s v="0240134415"/>
    <s v="0121472_002"/>
    <s v="31V"/>
    <s v="NL001131849B01"/>
    <n v="2"/>
    <n v="0"/>
    <n v="16.61"/>
    <s v="N"/>
    <s v="Peter Appel Transport B.V."/>
    <n v="36622"/>
    <d v="2023-06-28T00:00:00"/>
    <s v="12:01:00"/>
    <n v="0"/>
    <x v="2"/>
    <x v="25"/>
    <n v="6"/>
    <x v="15"/>
    <n v="0"/>
    <s v=""/>
    <x v="5"/>
    <s v=""/>
    <n v="0"/>
    <s v=""/>
  </r>
  <r>
    <s v="COLGATE 3800 DEB."/>
    <s v="Colgate-Palmolive Nederland BV"/>
    <s v="101t"/>
    <n v="101090995525"/>
    <n v="101030170156"/>
    <n v="930"/>
    <s v="Inv Booked"/>
    <s v="2480038086"/>
    <s v="Verkoop"/>
    <n v="170"/>
    <s v="Transport drops zone"/>
    <s v="9 - verwerkt"/>
    <n v="0"/>
    <m/>
    <d v="2023-06-28T00:00:00"/>
    <s v="DROP"/>
    <s v="0001010909955250121459_002"/>
    <m/>
    <m/>
    <m/>
    <s v="EUR"/>
    <n v="317.52"/>
    <s v="EUR"/>
    <n v="317.52"/>
    <s v="EUR"/>
    <n v="317.52"/>
    <n v="317.52"/>
    <n v="0"/>
    <s v="N"/>
    <n v="1223000608"/>
    <d v="2023-07-13T00:00:00"/>
    <m/>
    <d v="2023-06-28T00:00:00"/>
    <s v="00:00"/>
    <s v="23:59"/>
    <d v="2023-06-28T00:00:00"/>
    <s v="07:00"/>
    <s v="08:00"/>
    <n v="24"/>
    <s v="ce"/>
    <n v="23208"/>
    <n v="24"/>
    <n v="44"/>
    <s v="Kuehne+Nagel Tiel 3 Standpl"/>
    <s v="De Diepert 5"/>
    <s v="Tiel"/>
    <s v="4004 MA"/>
    <s v="NL"/>
    <x v="1"/>
    <s v="Fahrenheitweg 1"/>
    <x v="1"/>
    <s v="6101WR"/>
    <s v="NL"/>
    <s v="2480038086"/>
    <s v="0121459_002"/>
    <s v="31V"/>
    <s v="NL001131849B01"/>
    <n v="2"/>
    <n v="0"/>
    <n v="317.52"/>
    <s v="N"/>
    <s v="Peter Appel Transport B.V."/>
    <n v="36622"/>
    <d v="2023-06-28T00:00:00"/>
    <s v="07:56:00"/>
    <n v="0"/>
    <x v="2"/>
    <x v="25"/>
    <n v="6"/>
    <x v="1"/>
    <n v="1"/>
    <n v="24"/>
    <x v="1"/>
    <n v="317.52"/>
    <n v="0"/>
    <n v="317.52"/>
  </r>
  <r>
    <s v="COLGATE 3800 DEB."/>
    <s v="Colgate-Palmolive Nederland BV"/>
    <s v="101t"/>
    <n v="101090995530"/>
    <n v="101030170157"/>
    <n v="930"/>
    <s v="Inv Booked"/>
    <s v="2480038099"/>
    <s v="Verkoop"/>
    <n v="170"/>
    <s v="Transport drops zone"/>
    <s v="9 - verwerkt"/>
    <n v="0"/>
    <m/>
    <d v="2023-06-28T00:00:00"/>
    <s v="DROP"/>
    <s v="0001010909955300121464_002"/>
    <m/>
    <m/>
    <m/>
    <s v="EUR"/>
    <n v="123.65"/>
    <s v="EUR"/>
    <n v="123.65"/>
    <s v="EUR"/>
    <n v="123.65"/>
    <n v="123.65"/>
    <n v="0"/>
    <s v="N"/>
    <n v="1223000608"/>
    <d v="2023-07-13T00:00:00"/>
    <m/>
    <d v="2023-06-28T00:00:00"/>
    <s v="00:00"/>
    <s v="23:59"/>
    <d v="2023-06-28T00:00:00"/>
    <s v="07:00"/>
    <s v="08:00"/>
    <n v="18.399999999999999"/>
    <s v="ce"/>
    <n v="10752"/>
    <n v="18.399999999999999"/>
    <n v="22"/>
    <s v="Kuehne+Nagel Tiel 3 Standpl"/>
    <s v="De Diepert 5"/>
    <s v="Tiel"/>
    <s v="4004 MA"/>
    <s v="NL"/>
    <x v="2"/>
    <s v="Randweg 2"/>
    <x v="6"/>
    <s v="4191 NN"/>
    <s v="NL"/>
    <s v="2480038099"/>
    <s v="0121464_002"/>
    <s v="31V"/>
    <s v="NL001131849B01"/>
    <n v="2"/>
    <n v="0"/>
    <n v="123.65"/>
    <s v="N"/>
    <s v="Peter Appel Transport B.V."/>
    <n v="36622"/>
    <d v="2023-06-28T00:00:00"/>
    <s v="09:04:00"/>
    <n v="2"/>
    <x v="2"/>
    <x v="25"/>
    <n v="6"/>
    <x v="6"/>
    <n v="1"/>
    <n v="18.399999999999999"/>
    <x v="2"/>
    <n v="123.65"/>
    <n v="0"/>
    <n v="123.65"/>
  </r>
  <r>
    <s v="COLGATE 3800 DEB."/>
    <s v="Colgate-Palmolive Nederland BV"/>
    <s v="101t"/>
    <n v="101090996358"/>
    <n v="101030170286"/>
    <n v="930"/>
    <s v="Inv Booked"/>
    <s v="2480036227"/>
    <s v="Verkoop"/>
    <n v="170"/>
    <s v="Transport drops zone"/>
    <s v="9 - verwerkt"/>
    <n v="0"/>
    <m/>
    <d v="2023-06-29T00:00:00"/>
    <s v="DROP"/>
    <s v="0001010909963580122081_002"/>
    <m/>
    <m/>
    <m/>
    <s v="EUR"/>
    <n v="69.89"/>
    <s v="EUR"/>
    <n v="69.89"/>
    <s v="EUR"/>
    <n v="69.89"/>
    <n v="69.89"/>
    <n v="0"/>
    <s v="N"/>
    <n v="1223000608"/>
    <d v="2023-07-13T00:00:00"/>
    <m/>
    <d v="2023-06-29T00:00:00"/>
    <s v="00:00"/>
    <s v="23:59"/>
    <d v="2023-06-29T00:00:00"/>
    <s v="14:00"/>
    <s v="14:00"/>
    <n v="6.4"/>
    <s v="ce"/>
    <n v="6086"/>
    <n v="6.4"/>
    <n v="11"/>
    <s v="Kuehne+Nagel Tiel 3 Standpl"/>
    <s v="De Diepert 5"/>
    <s v="Tiel"/>
    <s v="4004 MA"/>
    <s v="NL"/>
    <x v="14"/>
    <s v="Rood 24"/>
    <x v="17"/>
    <s v="6666LT"/>
    <s v="NL"/>
    <s v="2480036227"/>
    <s v="0122081_002"/>
    <s v="31V"/>
    <s v="NL001131849B01"/>
    <n v="2"/>
    <n v="0"/>
    <n v="69.89"/>
    <s v="N"/>
    <s v="Peter Appel Transport B.V."/>
    <n v="36622"/>
    <d v="2023-06-29T00:00:00"/>
    <s v="14:02:00"/>
    <n v="0"/>
    <x v="3"/>
    <x v="25"/>
    <n v="6"/>
    <x v="15"/>
    <n v="1"/>
    <n v="6.4"/>
    <x v="5"/>
    <n v="69.89"/>
    <n v="0"/>
    <n v="69.89"/>
  </r>
  <r>
    <s v="COLGATE 3800 DEB."/>
    <s v="Colgate-Palmolive Nederland BV"/>
    <s v="101t"/>
    <n v="101090996232"/>
    <n v="101030170291"/>
    <n v="980"/>
    <s v="Cancel No In"/>
    <s v="2480037105"/>
    <s v="Verkoop"/>
    <n v="170"/>
    <s v="Transport drops zone"/>
    <s v="0 - ingevoerd"/>
    <n v="0"/>
    <m/>
    <d v="2023-06-29T00:00:00"/>
    <s v="DROP"/>
    <s v="0001010909962320121956_002"/>
    <n v="62.77"/>
    <n v="1.6"/>
    <m/>
    <s v="EUR"/>
    <n v="62.77"/>
    <s v="EUR"/>
    <n v="0"/>
    <s v="EUR"/>
    <n v="62.77"/>
    <n v="0"/>
    <n v="-62.77"/>
    <s v="N"/>
    <m/>
    <m/>
    <m/>
    <d v="2023-06-29T00:00:00"/>
    <s v="00:00"/>
    <s v="23:59"/>
    <d v="2023-06-29T00:00:00"/>
    <s v="09:30"/>
    <s v="10:30"/>
    <n v="1.6"/>
    <s v="ce"/>
    <n v="510"/>
    <n v="1.6"/>
    <n v="0"/>
    <s v="Kuehne+Nagel Tiel 3 Standpl"/>
    <s v="De Diepert 5"/>
    <s v="Tiel"/>
    <s v="4004 MA"/>
    <s v="NL"/>
    <x v="21"/>
    <s v="Bloemakkers 4"/>
    <x v="22"/>
    <s v="9461GX"/>
    <s v="NL"/>
    <s v="2480037105"/>
    <s v="0121956_002"/>
    <m/>
    <s v="NL001131849B01"/>
    <n v="2"/>
    <n v="0"/>
    <n v="0"/>
    <s v="N"/>
    <s v="Peter Appel Transport B.V."/>
    <n v="36622"/>
    <d v="2023-06-29T00:00:00"/>
    <s v="14:13:00"/>
    <n v="0"/>
    <x v="3"/>
    <x v="25"/>
    <n v="6"/>
    <x v="20"/>
    <n v="1"/>
    <n v="1.6"/>
    <x v="3"/>
    <n v="62.77"/>
    <n v="0"/>
    <n v="62.77"/>
  </r>
  <r>
    <s v="COLGATE 3800 DEB."/>
    <s v="Colgate-Palmolive Nederland BV"/>
    <s v="101t"/>
    <n v="101090996525"/>
    <n v="101030170289"/>
    <n v="930"/>
    <s v="Inv Booked"/>
    <s v="2480039988"/>
    <s v="Verkoop"/>
    <n v="170"/>
    <s v="Transport drops zone"/>
    <s v="9 - verwerkt"/>
    <n v="0"/>
    <m/>
    <d v="2023-06-29T00:00:00"/>
    <s v="DROP"/>
    <s v="0001010909965250122072_003"/>
    <m/>
    <m/>
    <m/>
    <s v="EUR"/>
    <n v="43.25"/>
    <s v="EUR"/>
    <n v="43.25"/>
    <s v="EUR"/>
    <n v="43.25"/>
    <n v="43.25"/>
    <n v="0"/>
    <s v="N"/>
    <n v="1223000608"/>
    <d v="2023-07-13T00:00:00"/>
    <m/>
    <d v="2023-06-29T00:00:00"/>
    <s v="00:00"/>
    <s v="23:59"/>
    <d v="2023-06-29T00:00:00"/>
    <s v="07:00"/>
    <s v="19:00"/>
    <n v="2.4"/>
    <s v="ce"/>
    <n v="2241"/>
    <n v="2.4"/>
    <n v="4"/>
    <s v="Kuehne+Nagel Tiel 3 Standpl"/>
    <s v="De Diepert 5"/>
    <s v="Tiel"/>
    <s v="4004 MA"/>
    <s v="NL"/>
    <x v="46"/>
    <s v="FLORIJNSTRAAT  4C"/>
    <x v="23"/>
    <s v="4903 RM"/>
    <s v="NL"/>
    <s v="2480039988"/>
    <s v="0122072_003"/>
    <s v="31V"/>
    <s v="NL001131849B01"/>
    <n v="2"/>
    <n v="0"/>
    <n v="43.25"/>
    <s v="N"/>
    <s v="Peter Appel Transport B.V."/>
    <n v="36622"/>
    <d v="2023-06-29T00:00:00"/>
    <s v="08:01:00"/>
    <n v="0"/>
    <x v="3"/>
    <x v="25"/>
    <n v="6"/>
    <x v="34"/>
    <n v="1"/>
    <n v="4"/>
    <x v="5"/>
    <n v="72.08"/>
    <n v="0"/>
    <n v="72.08"/>
  </r>
  <r>
    <s v="COLGATE 3800 DEB."/>
    <s v="Colgate-Palmolive Nederland BV"/>
    <s v="101t"/>
    <n v="101090996137"/>
    <n v="101030170216"/>
    <n v="930"/>
    <s v="Inv Booked"/>
    <s v="2480039177"/>
    <s v="Verkoop"/>
    <n v="170"/>
    <s v="Transport drops zone"/>
    <s v="9 - verwerkt"/>
    <n v="0"/>
    <m/>
    <d v="2023-06-29T00:00:00"/>
    <s v="DROP"/>
    <s v="0001010909961370121853_002"/>
    <m/>
    <m/>
    <m/>
    <s v="EUR"/>
    <n v="227.24"/>
    <s v="EUR"/>
    <n v="227.24"/>
    <s v="EUR"/>
    <n v="227.24"/>
    <n v="227.24"/>
    <n v="0"/>
    <s v="N"/>
    <n v="1223000608"/>
    <d v="2023-07-13T00:00:00"/>
    <m/>
    <d v="2023-06-29T00:00:00"/>
    <s v="00:00"/>
    <s v="23:59"/>
    <d v="2023-06-29T00:00:00"/>
    <s v="08:00"/>
    <s v="09:00"/>
    <n v="18.399999999999999"/>
    <s v="ce"/>
    <n v="16459"/>
    <n v="18.399999999999999"/>
    <n v="23"/>
    <s v="Kuehne+Nagel Tiel 3 Standpl"/>
    <s v="De Diepert 5"/>
    <s v="Tiel"/>
    <s v="4004 MA"/>
    <s v="NL"/>
    <x v="7"/>
    <s v="HOOFDTOCHT 1"/>
    <x v="7"/>
    <s v="1507 CJ"/>
    <s v="NL"/>
    <s v="2480039177"/>
    <s v="0121853_002"/>
    <s v="31V"/>
    <s v="NL001131849B01"/>
    <n v="2"/>
    <n v="0"/>
    <n v="227.24"/>
    <s v="N"/>
    <s v="Peter Appel Transport B.V."/>
    <n v="36622"/>
    <d v="2023-06-29T00:00:00"/>
    <s v="10:30:00"/>
    <n v="46"/>
    <x v="3"/>
    <x v="25"/>
    <n v="6"/>
    <x v="7"/>
    <n v="1"/>
    <n v="18.399999999999999"/>
    <x v="2"/>
    <n v="227.24"/>
    <n v="0"/>
    <n v="227.24"/>
  </r>
  <r>
    <s v="COLGATE 3800 DEB."/>
    <s v="Colgate-Palmolive Nederland BV"/>
    <s v="101t"/>
    <n v="101090996525"/>
    <n v="101030170219"/>
    <n v="930"/>
    <s v="Inv Booked"/>
    <s v="2480039168"/>
    <s v="Verkoop"/>
    <n v="170"/>
    <s v="Transport drops zone"/>
    <s v="9 - verwerkt"/>
    <n v="0"/>
    <m/>
    <d v="2023-06-29T00:00:00"/>
    <s v="DROP"/>
    <s v="0001010909965250122072_003"/>
    <m/>
    <m/>
    <m/>
    <s v="EUR"/>
    <n v="28.83"/>
    <s v="EUR"/>
    <n v="28.83"/>
    <s v="EUR"/>
    <n v="28.83"/>
    <n v="28.83"/>
    <n v="0"/>
    <s v="N"/>
    <n v="1223000608"/>
    <d v="2023-07-13T00:00:00"/>
    <m/>
    <d v="2023-06-29T00:00:00"/>
    <s v="00:00"/>
    <s v="23:59"/>
    <d v="2023-06-29T00:00:00"/>
    <s v="07:00"/>
    <s v="19:00"/>
    <n v="1.6"/>
    <s v="ce"/>
    <n v="708"/>
    <n v="1.6"/>
    <n v="0"/>
    <s v="Kuehne+Nagel Tiel 3 Standpl"/>
    <s v="De Diepert 5"/>
    <s v="Tiel"/>
    <s v="4004 MA"/>
    <s v="NL"/>
    <x v="46"/>
    <s v="FLORIJNSTRAAT  4C"/>
    <x v="23"/>
    <s v="4903 RM"/>
    <s v="NL"/>
    <s v="2480039168"/>
    <s v="0122072_003"/>
    <s v="31V"/>
    <s v="NL001131849B01"/>
    <n v="2"/>
    <n v="0"/>
    <n v="28.83"/>
    <s v="N"/>
    <s v="Peter Appel Transport B.V."/>
    <n v="36622"/>
    <d v="2023-06-29T00:00:00"/>
    <s v="08:01:00"/>
    <n v="0"/>
    <x v="3"/>
    <x v="25"/>
    <n v="6"/>
    <x v="34"/>
    <n v="0"/>
    <s v=""/>
    <x v="5"/>
    <s v=""/>
    <n v="0"/>
    <s v=""/>
  </r>
  <r>
    <s v="COLGATE 3800 DEB."/>
    <s v="Colgate-Palmolive Nederland BV"/>
    <s v="101t"/>
    <n v="101090996532"/>
    <n v="101030170220"/>
    <n v="930"/>
    <s v="Inv Booked"/>
    <s v="2480039171"/>
    <s v="Verkoop"/>
    <n v="170"/>
    <s v="Transport drops zone"/>
    <s v="9 - verwerkt"/>
    <n v="0"/>
    <m/>
    <d v="2023-06-29T00:00:00"/>
    <s v="DROP"/>
    <s v="0001010909965320122079_002"/>
    <m/>
    <m/>
    <m/>
    <s v="EUR"/>
    <n v="39.43"/>
    <s v="EUR"/>
    <n v="39.43"/>
    <s v="EUR"/>
    <n v="39.43"/>
    <n v="39.43"/>
    <n v="0"/>
    <s v="N"/>
    <n v="1223000608"/>
    <d v="2023-07-13T00:00:00"/>
    <m/>
    <d v="2023-06-29T00:00:00"/>
    <s v="00:00"/>
    <s v="23:59"/>
    <d v="2023-06-29T00:00:00"/>
    <s v="08:00"/>
    <s v="16:00"/>
    <n v="3.2"/>
    <s v="ce"/>
    <n v="1627"/>
    <n v="3.2"/>
    <n v="2"/>
    <s v="Kuehne+Nagel Tiel 3 Standpl"/>
    <s v="De Diepert 5"/>
    <s v="Tiel"/>
    <s v="4004 MA"/>
    <s v="NL"/>
    <x v="40"/>
    <s v="Doornhoek 4050"/>
    <x v="20"/>
    <s v="5465TD"/>
    <s v="NL"/>
    <s v="2480039171"/>
    <s v="0122079_002"/>
    <s v="31V"/>
    <s v="NL001131849B01"/>
    <n v="2"/>
    <n v="0"/>
    <n v="39.43"/>
    <s v="N"/>
    <s v="Peter Appel Transport B.V."/>
    <n v="36622"/>
    <d v="2023-06-29T00:00:00"/>
    <s v="09:47:00"/>
    <n v="0"/>
    <x v="3"/>
    <x v="25"/>
    <n v="6"/>
    <x v="18"/>
    <n v="1"/>
    <n v="6.4"/>
    <x v="3"/>
    <n v="78.86"/>
    <n v="0"/>
    <n v="78.86"/>
  </r>
  <r>
    <s v="COLGATE 3800 DEB."/>
    <s v="Colgate-Palmolive Nederland BV"/>
    <s v="101t"/>
    <n v="101090996532"/>
    <n v="101030170214"/>
    <n v="930"/>
    <s v="Inv Booked"/>
    <s v="2480039167"/>
    <s v="Verkoop"/>
    <n v="170"/>
    <s v="Transport drops zone"/>
    <s v="9 - verwerkt"/>
    <n v="0"/>
    <m/>
    <d v="2023-06-29T00:00:00"/>
    <s v="DROP"/>
    <s v="0001010909965320122079_003"/>
    <m/>
    <m/>
    <m/>
    <s v="EUR"/>
    <n v="52.44"/>
    <s v="EUR"/>
    <n v="52.44"/>
    <s v="EUR"/>
    <n v="52.44"/>
    <n v="52.44"/>
    <n v="0"/>
    <s v="N"/>
    <n v="1223000608"/>
    <d v="2023-07-13T00:00:00"/>
    <m/>
    <d v="2023-06-29T00:00:00"/>
    <s v="00:00"/>
    <s v="23:59"/>
    <d v="2023-06-29T00:00:00"/>
    <s v="11:00"/>
    <s v="11:00"/>
    <n v="2.4"/>
    <s v="ce"/>
    <n v="748"/>
    <n v="2.4"/>
    <n v="0"/>
    <s v="Kuehne+Nagel Tiel 3 Standpl"/>
    <s v="De Diepert 5"/>
    <s v="Tiel"/>
    <s v="4004 MA"/>
    <s v="NL"/>
    <x v="32"/>
    <s v="Afrikastraat 10"/>
    <x v="34"/>
    <s v="6014CG"/>
    <s v="NL"/>
    <s v="2480039167"/>
    <s v="0122079_003"/>
    <s v="31V"/>
    <s v="NL001131849B01"/>
    <n v="2"/>
    <n v="0"/>
    <n v="52.44"/>
    <s v="N"/>
    <s v="Peter Appel Transport B.V."/>
    <n v="36622"/>
    <d v="2023-06-29T00:00:00"/>
    <s v="12:23:00"/>
    <n v="0"/>
    <x v="3"/>
    <x v="25"/>
    <n v="6"/>
    <x v="23"/>
    <n v="1"/>
    <n v="4"/>
    <x v="3"/>
    <n v="87.4"/>
    <n v="0"/>
    <n v="87.4"/>
  </r>
  <r>
    <s v="COLGATE 3800 DEB."/>
    <s v="Colgate-Palmolive Nederland BV"/>
    <s v="101t"/>
    <n v="101090996531"/>
    <n v="101030170217"/>
    <n v="930"/>
    <s v="Inv Booked"/>
    <s v="2480039164"/>
    <s v="Verkoop"/>
    <n v="170"/>
    <s v="Transport drops zone"/>
    <s v="9 - verwerkt"/>
    <n v="0"/>
    <m/>
    <d v="2023-06-29T00:00:00"/>
    <s v="DROP"/>
    <s v="0001010909965310122076_002"/>
    <m/>
    <m/>
    <m/>
    <s v="EUR"/>
    <n v="276.92"/>
    <s v="EUR"/>
    <n v="276.92"/>
    <s v="EUR"/>
    <n v="276.92"/>
    <n v="276.92"/>
    <n v="0"/>
    <s v="N"/>
    <n v="1223000608"/>
    <d v="2023-07-13T00:00:00"/>
    <m/>
    <d v="2023-06-29T00:00:00"/>
    <s v="00:00"/>
    <s v="23:59"/>
    <d v="2023-06-29T00:00:00"/>
    <s v="08:00"/>
    <s v="09:00"/>
    <n v="18.399999999999999"/>
    <s v="ce"/>
    <n v="14654"/>
    <n v="18.399999999999999"/>
    <n v="30"/>
    <s v="Kuehne+Nagel Tiel 3 Standpl"/>
    <s v="De Diepert 5"/>
    <s v="Tiel"/>
    <s v="4004 MA"/>
    <s v="NL"/>
    <x v="50"/>
    <s v="Fahrenheitweg 24"/>
    <x v="1"/>
    <s v="6101WR"/>
    <s v="NL"/>
    <s v="2480039164"/>
    <s v="0122076_002"/>
    <s v="31V"/>
    <s v="NL001131849B01"/>
    <n v="2"/>
    <n v="0"/>
    <n v="276.92"/>
    <s v="N"/>
    <s v="Peter Appel Transport B.V."/>
    <n v="36622"/>
    <d v="2023-06-29T00:00:00"/>
    <s v="07:45:00"/>
    <n v="0"/>
    <x v="3"/>
    <x v="25"/>
    <n v="6"/>
    <x v="1"/>
    <n v="1"/>
    <n v="18.399999999999999"/>
    <x v="1"/>
    <n v="276.92"/>
    <n v="0"/>
    <n v="276.92"/>
  </r>
  <r>
    <s v="COLGATE 3800 DEB."/>
    <s v="Colgate-Palmolive Nederland BV"/>
    <s v="101t"/>
    <n v="101090996532"/>
    <n v="101030170218"/>
    <n v="930"/>
    <s v="Inv Booked"/>
    <s v="2480039179"/>
    <s v="Verkoop"/>
    <n v="170"/>
    <s v="Transport drops zone"/>
    <s v="9 - verwerkt"/>
    <n v="0"/>
    <m/>
    <d v="2023-06-29T00:00:00"/>
    <s v="DROP"/>
    <s v="0001010909965320122079_003"/>
    <m/>
    <m/>
    <m/>
    <s v="EUR"/>
    <n v="17.48"/>
    <s v="EUR"/>
    <n v="17.48"/>
    <s v="EUR"/>
    <n v="17.48"/>
    <n v="17.48"/>
    <n v="0"/>
    <s v="N"/>
    <n v="1223000608"/>
    <d v="2023-07-13T00:00:00"/>
    <m/>
    <d v="2023-06-29T00:00:00"/>
    <s v="00:00"/>
    <s v="23:59"/>
    <d v="2023-06-29T00:00:00"/>
    <s v="06:00"/>
    <s v="14:00"/>
    <n v="0.8"/>
    <s v="ce"/>
    <n v="785"/>
    <n v="0.8"/>
    <n v="1"/>
    <s v="Kuehne+Nagel Tiel 3 Standpl"/>
    <s v="De Diepert 5"/>
    <s v="Tiel"/>
    <s v="4004 MA"/>
    <s v="NL"/>
    <x v="32"/>
    <s v="Afrikastraat 10"/>
    <x v="34"/>
    <s v="6014CG"/>
    <s v="NL"/>
    <s v="2480039179"/>
    <s v="0122079_003"/>
    <s v="31V"/>
    <s v="NL001131849B01"/>
    <n v="2"/>
    <n v="0"/>
    <n v="17.48"/>
    <s v="N"/>
    <s v="Peter Appel Transport B.V."/>
    <n v="36622"/>
    <d v="2023-06-29T00:00:00"/>
    <s v="12:23:00"/>
    <n v="0"/>
    <x v="3"/>
    <x v="25"/>
    <n v="6"/>
    <x v="23"/>
    <n v="0"/>
    <s v=""/>
    <x v="3"/>
    <s v=""/>
    <n v="0"/>
    <s v=""/>
  </r>
  <r>
    <s v="COLGATE 3800 DEB."/>
    <s v="Colgate-Palmolive Nederland BV"/>
    <s v="101t"/>
    <n v="101090996535"/>
    <n v="101030170207"/>
    <n v="930"/>
    <s v="Inv Booked"/>
    <s v="2480039163"/>
    <s v="Verkoop"/>
    <n v="170"/>
    <s v="Transport drops zone"/>
    <s v="9 - verwerkt"/>
    <n v="0"/>
    <m/>
    <d v="2023-06-29T00:00:00"/>
    <s v="DROP"/>
    <s v="0001010909965350122083_002"/>
    <m/>
    <m/>
    <m/>
    <s v="EUR"/>
    <n v="255.04"/>
    <s v="EUR"/>
    <n v="255.04"/>
    <s v="EUR"/>
    <n v="255.04"/>
    <n v="255.04"/>
    <n v="0"/>
    <s v="N"/>
    <n v="1223000608"/>
    <d v="2023-07-13T00:00:00"/>
    <m/>
    <d v="2023-06-29T00:00:00"/>
    <s v="00:00"/>
    <s v="23:59"/>
    <d v="2023-06-29T00:00:00"/>
    <s v="12:00"/>
    <s v="13:00"/>
    <n v="16"/>
    <s v="ce"/>
    <n v="12988"/>
    <n v="16"/>
    <n v="23"/>
    <s v="Kuehne+Nagel Tiel 3 Standpl"/>
    <s v="De Diepert 5"/>
    <s v="Tiel"/>
    <s v="4004 MA"/>
    <s v="NL"/>
    <x v="50"/>
    <s v="Fahrenheitweg 24"/>
    <x v="1"/>
    <s v="6101WR"/>
    <s v="NL"/>
    <s v="2480039163"/>
    <s v="0122083_002"/>
    <s v="31V"/>
    <s v="NL001131849B01"/>
    <n v="2"/>
    <n v="0"/>
    <n v="255.04"/>
    <s v="N"/>
    <s v="Peter Appel Transport B.V."/>
    <n v="36622"/>
    <d v="2023-06-29T00:00:00"/>
    <s v="13:25:00"/>
    <n v="0"/>
    <x v="3"/>
    <x v="25"/>
    <n v="6"/>
    <x v="1"/>
    <n v="1"/>
    <n v="16"/>
    <x v="1"/>
    <n v="255.04"/>
    <n v="0"/>
    <n v="255.04"/>
  </r>
  <r>
    <s v="COLGATE 3800 DEB."/>
    <s v="Colgate-Palmolive Nederland BV"/>
    <s v="101t"/>
    <n v="101090996127"/>
    <n v="101030170224"/>
    <n v="930"/>
    <s v="Inv Booked"/>
    <s v="2480039178"/>
    <s v="Verkoop"/>
    <n v="170"/>
    <s v="Transport drops zone"/>
    <s v="9 - verwerkt"/>
    <n v="0"/>
    <m/>
    <d v="2023-06-29T00:00:00"/>
    <s v="DROP"/>
    <s v="0001010909961270121840_004"/>
    <m/>
    <m/>
    <m/>
    <s v="EUR"/>
    <n v="177.96"/>
    <s v="EUR"/>
    <n v="177.96"/>
    <s v="EUR"/>
    <n v="177.96"/>
    <n v="177.96"/>
    <n v="0"/>
    <s v="N"/>
    <n v="1223000608"/>
    <d v="2023-07-13T00:00:00"/>
    <m/>
    <d v="2023-06-29T00:00:00"/>
    <s v="00:00"/>
    <s v="23:59"/>
    <d v="2023-06-29T00:00:00"/>
    <s v="07:00"/>
    <s v="08:00"/>
    <n v="12"/>
    <s v="ce"/>
    <n v="10848"/>
    <n v="12"/>
    <n v="21"/>
    <s v="Kuehne+Nagel Tiel 3 Standpl"/>
    <s v="De Diepert 5"/>
    <s v="Tiel"/>
    <s v="4004 MA"/>
    <s v="NL"/>
    <x v="2"/>
    <s v="Laan van Ruyven 1"/>
    <x v="11"/>
    <s v="2645EE"/>
    <s v="NL"/>
    <s v="2480039178"/>
    <s v="0121840_004"/>
    <s v="31V"/>
    <s v="NL001131849B01"/>
    <n v="2"/>
    <n v="0"/>
    <n v="177.96"/>
    <s v="N"/>
    <s v="Peter Appel Transport B.V."/>
    <n v="36622"/>
    <d v="2023-06-29T00:00:00"/>
    <s v="09:01:00"/>
    <n v="14"/>
    <x v="3"/>
    <x v="25"/>
    <n v="6"/>
    <x v="4"/>
    <n v="1"/>
    <n v="12"/>
    <x v="2"/>
    <n v="177.96"/>
    <n v="0"/>
    <n v="177.96"/>
  </r>
  <r>
    <s v="COLGATE 3800 DEB."/>
    <s v="Colgate-Palmolive Nederland BV"/>
    <s v="101t"/>
    <n v="101090996194"/>
    <n v="101030170221"/>
    <n v="930"/>
    <s v="Inv Booked"/>
    <s v="2480039173"/>
    <s v="Verkoop"/>
    <n v="170"/>
    <s v="Transport drops zone"/>
    <s v="9 - verwerkt"/>
    <n v="0"/>
    <m/>
    <d v="2023-06-29T00:00:00"/>
    <s v="DROP"/>
    <s v="0001010909961940121914_005"/>
    <m/>
    <m/>
    <m/>
    <s v="EUR"/>
    <n v="29.99"/>
    <s v="EUR"/>
    <n v="29.99"/>
    <s v="EUR"/>
    <n v="29.99"/>
    <n v="29.99"/>
    <n v="0"/>
    <s v="N"/>
    <n v="1223000608"/>
    <d v="2023-07-13T00:00:00"/>
    <m/>
    <d v="2023-06-29T00:00:00"/>
    <s v="00:00"/>
    <s v="23:59"/>
    <d v="2023-06-29T00:00:00"/>
    <s v="08:15"/>
    <s v="14:00"/>
    <n v="0.8"/>
    <s v="ce"/>
    <n v="161"/>
    <n v="0.8"/>
    <n v="0"/>
    <s v="Kuehne+Nagel Tiel 3 Standpl"/>
    <s v="De Diepert 5"/>
    <s v="Tiel"/>
    <s v="4004 MA"/>
    <s v="NL"/>
    <x v="98"/>
    <s v="Wolvenkoog 1"/>
    <x v="32"/>
    <s v="1822BE"/>
    <s v="NL"/>
    <s v="2480039173"/>
    <s v="0121914_005"/>
    <s v="31V"/>
    <s v="NL001131849B01"/>
    <n v="2"/>
    <n v="0"/>
    <n v="29.99"/>
    <s v="N"/>
    <s v="Peter Appel Transport B.V."/>
    <n v="36622"/>
    <d v="2023-06-29T00:00:00"/>
    <s v="13:30:00"/>
    <n v="0"/>
    <x v="3"/>
    <x v="25"/>
    <n v="6"/>
    <x v="28"/>
    <n v="1"/>
    <n v="0.8"/>
    <x v="0"/>
    <n v="29.99"/>
    <n v="0"/>
    <n v="29.99"/>
  </r>
  <r>
    <s v="COLGATE 3800 DEB."/>
    <s v="Colgate-Palmolive Nederland BV"/>
    <s v="101t"/>
    <n v="101090996137"/>
    <n v="101030170222"/>
    <n v="930"/>
    <s v="Inv Booked"/>
    <s v="2480039183"/>
    <s v="Verkoop"/>
    <n v="170"/>
    <s v="Transport drops zone"/>
    <s v="9 - verwerkt"/>
    <n v="0"/>
    <m/>
    <d v="2023-06-29T00:00:00"/>
    <s v="DROP"/>
    <s v="0001010909961370121853_003"/>
    <m/>
    <m/>
    <m/>
    <s v="EUR"/>
    <n v="83.95"/>
    <s v="EUR"/>
    <n v="83.95"/>
    <s v="EUR"/>
    <n v="83.95"/>
    <n v="83.95"/>
    <n v="0"/>
    <s v="N"/>
    <n v="1223000608"/>
    <d v="2023-07-13T00:00:00"/>
    <m/>
    <d v="2023-06-29T00:00:00"/>
    <s v="00:00"/>
    <s v="23:59"/>
    <d v="2023-06-29T00:00:00"/>
    <s v="07:00"/>
    <s v="10:00"/>
    <n v="5.6"/>
    <s v="ce"/>
    <n v="5962"/>
    <n v="5.6"/>
    <n v="9"/>
    <s v="Kuehne+Nagel Tiel 3 Standpl"/>
    <s v="De Diepert 5"/>
    <s v="Tiel"/>
    <s v="4004 MA"/>
    <s v="NL"/>
    <x v="10"/>
    <s v="Slego 1a"/>
    <x v="13"/>
    <s v="1046BM"/>
    <s v="NL"/>
    <s v="2480039183"/>
    <s v="0121853_003"/>
    <s v="31V"/>
    <s v="NL001131849B01"/>
    <n v="2"/>
    <n v="0"/>
    <n v="83.95"/>
    <s v="N"/>
    <s v="Peter Appel Transport B.V."/>
    <n v="36622"/>
    <d v="2023-06-29T00:00:00"/>
    <s v="11:20:00"/>
    <n v="0"/>
    <x v="3"/>
    <x v="25"/>
    <n v="6"/>
    <x v="11"/>
    <n v="1"/>
    <n v="6.3999999999999995"/>
    <x v="0"/>
    <n v="95.94"/>
    <n v="0"/>
    <n v="95.94"/>
  </r>
  <r>
    <s v="COLGATE 3800 DEB."/>
    <s v="Colgate-Palmolive Nederland BV"/>
    <s v="101t"/>
    <n v="101090996194"/>
    <n v="101030170223"/>
    <n v="930"/>
    <s v="Inv Booked"/>
    <s v="2480039175"/>
    <s v="Verkoop"/>
    <n v="170"/>
    <s v="Transport drops zone"/>
    <s v="9 - verwerkt"/>
    <n v="0"/>
    <m/>
    <d v="2023-06-29T00:00:00"/>
    <s v="DROP"/>
    <s v="0001010909961940121914_004"/>
    <m/>
    <m/>
    <m/>
    <s v="EUR"/>
    <n v="27.26"/>
    <s v="EUR"/>
    <n v="27.26"/>
    <s v="EUR"/>
    <n v="27.26"/>
    <n v="27.26"/>
    <n v="0"/>
    <s v="N"/>
    <n v="1223000608"/>
    <d v="2023-07-13T00:00:00"/>
    <m/>
    <d v="2023-06-29T00:00:00"/>
    <s v="00:00"/>
    <s v="23:59"/>
    <d v="2023-06-29T00:00:00"/>
    <s v="08:00"/>
    <s v="16:00"/>
    <n v="0.8"/>
    <s v="ce"/>
    <n v="90"/>
    <n v="0.8"/>
    <n v="0"/>
    <s v="Kuehne+Nagel Tiel 3 Standpl"/>
    <s v="De Diepert 5"/>
    <s v="Tiel"/>
    <s v="4004 MA"/>
    <s v="NL"/>
    <x v="44"/>
    <s v="De Panoven 21"/>
    <x v="6"/>
    <s v="4191GW"/>
    <s v="NL"/>
    <s v="2480039175"/>
    <s v="0121914_004"/>
    <s v="31V"/>
    <s v="NL001131849B01"/>
    <n v="2"/>
    <n v="0"/>
    <n v="27.26"/>
    <s v="N"/>
    <s v="Peter Appel Transport B.V."/>
    <n v="36622"/>
    <d v="2023-06-29T00:00:00"/>
    <s v="08:31:00"/>
    <n v="0"/>
    <x v="3"/>
    <x v="25"/>
    <n v="6"/>
    <x v="6"/>
    <n v="1"/>
    <n v="0.8"/>
    <x v="6"/>
    <n v="27.26"/>
    <n v="0"/>
    <n v="27.26"/>
  </r>
  <r>
    <s v="COLGATE 3800 DEB."/>
    <s v="Colgate-Palmolive Nederland BV"/>
    <s v="101t"/>
    <n v="101090996528"/>
    <n v="101030170225"/>
    <n v="930"/>
    <s v="Inv Booked"/>
    <s v="2480039181"/>
    <s v="Verkoop"/>
    <n v="170"/>
    <s v="Transport drops zone"/>
    <s v="9 - verwerkt"/>
    <n v="0"/>
    <m/>
    <d v="2023-06-29T00:00:00"/>
    <s v="DROP"/>
    <s v="0001010909965280122073_002"/>
    <m/>
    <m/>
    <m/>
    <s v="EUR"/>
    <n v="132.34"/>
    <s v="EUR"/>
    <n v="132.34"/>
    <s v="EUR"/>
    <n v="132.34"/>
    <n v="132.34"/>
    <n v="0"/>
    <s v="N"/>
    <n v="1223000608"/>
    <d v="2023-07-13T00:00:00"/>
    <m/>
    <d v="2023-06-29T00:00:00"/>
    <s v="00:00"/>
    <s v="23:59"/>
    <d v="2023-06-29T00:00:00"/>
    <s v="07:00"/>
    <s v="08:00"/>
    <n v="7.2"/>
    <s v="ce"/>
    <n v="6836"/>
    <n v="7.2"/>
    <n v="12"/>
    <s v="Kuehne+Nagel Tiel 3 Standpl"/>
    <s v="De Diepert 5"/>
    <s v="Tiel"/>
    <s v="4004 MA"/>
    <s v="NL"/>
    <x v="13"/>
    <s v="GALVANIWEG 1"/>
    <x v="16"/>
    <s v="8013 RG"/>
    <s v="NL"/>
    <s v="2480039181"/>
    <s v="0122073_002"/>
    <s v="31V"/>
    <s v="NL001131849B01"/>
    <n v="2"/>
    <n v="0"/>
    <n v="132.34"/>
    <s v="N"/>
    <s v="Peter Appel Transport B.V."/>
    <n v="36622"/>
    <d v="2023-06-29T00:00:00"/>
    <s v="07:42:00"/>
    <n v="0"/>
    <x v="3"/>
    <x v="25"/>
    <n v="6"/>
    <x v="14"/>
    <n v="1"/>
    <n v="7.2"/>
    <x v="2"/>
    <n v="132.34"/>
    <n v="0"/>
    <n v="132.34"/>
  </r>
  <r>
    <s v="COLGATE 3800 DEB."/>
    <s v="Colgate-Palmolive Nederland BV"/>
    <s v="101t"/>
    <n v="101090996525"/>
    <n v="101030170226"/>
    <n v="930"/>
    <s v="Inv Booked"/>
    <s v="2480039180"/>
    <s v="Verkoop"/>
    <n v="170"/>
    <s v="Transport drops zone"/>
    <s v="9 - verwerkt"/>
    <n v="0"/>
    <m/>
    <d v="2023-06-29T00:00:00"/>
    <s v="DROP"/>
    <s v="0001010909965250122072_004"/>
    <m/>
    <m/>
    <m/>
    <s v="EUR"/>
    <n v="202.22"/>
    <s v="EUR"/>
    <n v="202.22"/>
    <s v="EUR"/>
    <n v="202.22"/>
    <n v="202.22"/>
    <n v="0"/>
    <s v="N"/>
    <n v="1223000608"/>
    <d v="2023-07-13T00:00:00"/>
    <m/>
    <d v="2023-06-29T00:00:00"/>
    <s v="00:00"/>
    <s v="23:59"/>
    <d v="2023-06-29T00:00:00"/>
    <s v="09:00"/>
    <s v="10:00"/>
    <n v="17.600000000000001"/>
    <s v="ce"/>
    <n v="17416"/>
    <n v="17.600000000000001"/>
    <n v="32"/>
    <s v="Kuehne+Nagel Tiel 3 Standpl"/>
    <s v="De Diepert 5"/>
    <s v="Tiel"/>
    <s v="4004 MA"/>
    <s v="NL"/>
    <x v="2"/>
    <s v="Pegasusweg 1"/>
    <x v="3"/>
    <s v="5015BZ"/>
    <s v="NL"/>
    <s v="2480039180"/>
    <s v="0122072_004"/>
    <s v="31V"/>
    <s v="NL001131849B01"/>
    <n v="2"/>
    <n v="0"/>
    <n v="202.22"/>
    <s v="N"/>
    <s v="Peter Appel Transport B.V."/>
    <n v="36622"/>
    <d v="2023-06-29T00:00:00"/>
    <s v="10:03:00"/>
    <n v="0"/>
    <x v="3"/>
    <x v="25"/>
    <n v="6"/>
    <x v="3"/>
    <n v="1"/>
    <n v="17.600000000000001"/>
    <x v="2"/>
    <n v="202.22"/>
    <n v="0"/>
    <n v="202.22"/>
  </r>
  <r>
    <s v="COLGATE 3800 DEB."/>
    <s v="Colgate-Palmolive Nederland BV"/>
    <s v="101t"/>
    <n v="101090996530"/>
    <n v="101030170227"/>
    <n v="930"/>
    <s v="Inv Booked"/>
    <s v="2480039182"/>
    <s v="Verkoop"/>
    <n v="170"/>
    <s v="Transport drops zone"/>
    <s v="9 - verwerkt"/>
    <n v="0"/>
    <m/>
    <d v="2023-06-29T00:00:00"/>
    <s v="DROP"/>
    <s v="0001010909965300122077_002"/>
    <m/>
    <m/>
    <m/>
    <s v="EUR"/>
    <n v="22.26"/>
    <s v="EUR"/>
    <n v="22.26"/>
    <s v="EUR"/>
    <n v="22.26"/>
    <n v="22.26"/>
    <n v="0"/>
    <s v="N"/>
    <n v="1223000608"/>
    <d v="2023-07-13T00:00:00"/>
    <m/>
    <d v="2023-06-29T00:00:00"/>
    <s v="00:00"/>
    <s v="23:59"/>
    <d v="2023-06-29T00:00:00"/>
    <s v="08:15"/>
    <s v="08:15"/>
    <n v="1.6"/>
    <s v="ce"/>
    <n v="1091"/>
    <n v="1.6"/>
    <n v="1"/>
    <s v="Kuehne+Nagel Tiel 3 Standpl"/>
    <s v="De Diepert 5"/>
    <s v="Tiel"/>
    <s v="4004 MA"/>
    <s v="NL"/>
    <x v="79"/>
    <s v="Keltenweg 30"/>
    <x v="58"/>
    <s v="5342 LP"/>
    <s v="NL"/>
    <s v="2480039182"/>
    <s v="0122077_002"/>
    <s v="31V"/>
    <s v="NL001131849B01"/>
    <n v="2"/>
    <n v="0"/>
    <n v="22.26"/>
    <s v="N"/>
    <s v="Peter Appel Transport B.V."/>
    <n v="36622"/>
    <d v="2023-06-29T00:00:00"/>
    <s v="08:35:00"/>
    <n v="0"/>
    <x v="3"/>
    <x v="25"/>
    <n v="6"/>
    <x v="42"/>
    <n v="1"/>
    <n v="4.8"/>
    <x v="3"/>
    <n v="66.78"/>
    <n v="0"/>
    <n v="66.78"/>
  </r>
  <r>
    <s v="COLGATE 3800 DEB."/>
    <s v="Colgate-Palmolive Nederland BV"/>
    <s v="101t"/>
    <n v="101090996137"/>
    <n v="101030170228"/>
    <n v="930"/>
    <s v="Inv Booked"/>
    <s v="2480039176"/>
    <s v="Verkoop"/>
    <n v="170"/>
    <s v="Transport drops zone"/>
    <s v="9 - verwerkt"/>
    <n v="0"/>
    <m/>
    <d v="2023-06-29T00:00:00"/>
    <s v="DROP"/>
    <s v="0001010909961370121853_003"/>
    <m/>
    <m/>
    <m/>
    <s v="EUR"/>
    <n v="11.99"/>
    <s v="EUR"/>
    <n v="11.99"/>
    <s v="EUR"/>
    <n v="11.99"/>
    <n v="11.99"/>
    <n v="0"/>
    <s v="N"/>
    <n v="1223000608"/>
    <d v="2023-07-13T00:00:00"/>
    <m/>
    <d v="2023-06-29T00:00:00"/>
    <s v="00:00"/>
    <s v="23:59"/>
    <d v="2023-06-29T00:00:00"/>
    <s v="07:00"/>
    <s v="10:00"/>
    <n v="0.8"/>
    <s v="ce"/>
    <n v="494"/>
    <n v="0.8"/>
    <n v="0"/>
    <s v="Kuehne+Nagel Tiel 3 Standpl"/>
    <s v="De Diepert 5"/>
    <s v="Tiel"/>
    <s v="4004 MA"/>
    <s v="NL"/>
    <x v="12"/>
    <s v="SLEGO 1"/>
    <x v="13"/>
    <s v="1046 BM"/>
    <s v="NL"/>
    <s v="2480039176"/>
    <s v="0121853_003"/>
    <s v="31V"/>
    <s v="NL001131849B01"/>
    <n v="2"/>
    <n v="0"/>
    <n v="11.99"/>
    <s v="N"/>
    <s v="Peter Appel Transport B.V."/>
    <n v="36622"/>
    <d v="2023-06-29T00:00:00"/>
    <s v="11:20:00"/>
    <n v="0"/>
    <x v="3"/>
    <x v="25"/>
    <n v="6"/>
    <x v="11"/>
    <n v="0"/>
    <s v=""/>
    <x v="0"/>
    <s v=""/>
    <n v="0"/>
    <s v=""/>
  </r>
  <r>
    <s v="COLGATE 3800 DEB."/>
    <s v="Colgate-Palmolive Nederland BV"/>
    <s v="101t"/>
    <n v="101090995951"/>
    <n v="101030170229"/>
    <n v="930"/>
    <s v="Inv Booked"/>
    <s v="2480039487"/>
    <s v="Verkoop"/>
    <n v="200"/>
    <s v="Transport drops"/>
    <s v="9 - verwerkt"/>
    <n v="0"/>
    <m/>
    <d v="2023-06-29T00:00:00"/>
    <s v="DROP"/>
    <s v="0001010909959510121734_002"/>
    <m/>
    <m/>
    <m/>
    <s v="EUR"/>
    <n v="54.4"/>
    <s v="EUR"/>
    <n v="54.4"/>
    <s v="EUR"/>
    <n v="54.4"/>
    <n v="54.4"/>
    <n v="0"/>
    <s v="N"/>
    <n v="1223000608"/>
    <d v="2023-07-13T00:00:00"/>
    <m/>
    <d v="2023-06-29T00:00:00"/>
    <s v="00:00"/>
    <s v="23:59"/>
    <d v="2023-06-29T00:00:00"/>
    <s v="08:00"/>
    <s v="16:00"/>
    <n v="0.8"/>
    <s v="ce"/>
    <n v="11"/>
    <n v="0.8"/>
    <n v="0"/>
    <s v="Kuehne+Nagel Tiel 3 Standpl"/>
    <s v="De Diepert 5"/>
    <s v="Tiel"/>
    <s v="4004 MA"/>
    <s v="NL"/>
    <x v="68"/>
    <s v="Admiraalsplein 15"/>
    <x v="21"/>
    <s v="3317BA"/>
    <s v="NL"/>
    <s v="2480039487"/>
    <s v="0121734_002"/>
    <s v="31V"/>
    <s v="NL001131849B01"/>
    <n v="2"/>
    <n v="0"/>
    <n v="54.4"/>
    <s v="N"/>
    <s v="Peter Appel Transport B.V."/>
    <n v="36744"/>
    <d v="2023-06-29T00:00:00"/>
    <s v="12:15:00"/>
    <n v="0"/>
    <x v="3"/>
    <x v="25"/>
    <n v="6"/>
    <x v="19"/>
    <n v="1"/>
    <n v="0.8"/>
    <x v="6"/>
    <n v="54.4"/>
    <n v="0"/>
    <n v="54.4"/>
  </r>
  <r>
    <s v="COLGATE 3800 DEB."/>
    <s v="Colgate-Palmolive Nederland BV"/>
    <s v="101t"/>
    <n v="101090995951"/>
    <n v="101030170202"/>
    <n v="930"/>
    <s v="Inv Booked"/>
    <s v="2480039116"/>
    <s v="Verkoop"/>
    <n v="200"/>
    <s v="Transport drops"/>
    <s v="9 - verwerkt"/>
    <n v="0"/>
    <m/>
    <d v="2023-06-29T00:00:00"/>
    <s v="DROP"/>
    <s v="0001010909959510121734_004"/>
    <m/>
    <m/>
    <m/>
    <s v="EUR"/>
    <n v="54.4"/>
    <s v="EUR"/>
    <n v="54.4"/>
    <s v="EUR"/>
    <n v="54.4"/>
    <n v="54.4"/>
    <n v="0"/>
    <s v="N"/>
    <n v="1223000608"/>
    <d v="2023-07-13T00:00:00"/>
    <m/>
    <d v="2023-06-29T00:00:00"/>
    <s v="00:00"/>
    <s v="23:59"/>
    <d v="2023-06-29T00:00:00"/>
    <s v="07:00"/>
    <s v="12:00"/>
    <n v="0.8"/>
    <s v="ce"/>
    <n v="62"/>
    <n v="0.8"/>
    <n v="0"/>
    <s v="Kuehne+Nagel Tiel 3 Standpl"/>
    <s v="De Diepert 5"/>
    <s v="Tiel"/>
    <s v="4004 MA"/>
    <s v="NL"/>
    <x v="26"/>
    <s v="Park Forum 1129"/>
    <x v="29"/>
    <s v="5657 HK"/>
    <s v="NL"/>
    <s v="2480039116"/>
    <s v="0121734_004"/>
    <s v="31V"/>
    <s v="NL001131849B01"/>
    <n v="2"/>
    <n v="0"/>
    <n v="54.4"/>
    <s v="N"/>
    <s v="Peter Appel Transport B.V."/>
    <n v="36744"/>
    <d v="2023-06-29T00:00:00"/>
    <s v="14:30:00"/>
    <n v="0"/>
    <x v="3"/>
    <x v="25"/>
    <n v="6"/>
    <x v="25"/>
    <n v="1"/>
    <n v="0.8"/>
    <x v="6"/>
    <n v="54.4"/>
    <n v="0"/>
    <n v="54.4"/>
  </r>
  <r>
    <s v="COLGATE 3800 DEB."/>
    <s v="Colgate-Palmolive Nederland BV"/>
    <s v="101t"/>
    <n v="101090995951"/>
    <n v="101030170203"/>
    <n v="930"/>
    <s v="Inv Booked"/>
    <s v="2480039117"/>
    <s v="Verkoop"/>
    <n v="200"/>
    <s v="Transport drops"/>
    <s v="9 - verwerkt"/>
    <n v="0"/>
    <m/>
    <d v="2023-06-29T00:00:00"/>
    <s v="DROP"/>
    <s v="0001010909959510121734_005"/>
    <m/>
    <m/>
    <m/>
    <s v="EUR"/>
    <n v="54.4"/>
    <s v="EUR"/>
    <n v="54.4"/>
    <s v="EUR"/>
    <n v="54.4"/>
    <n v="54.4"/>
    <n v="0"/>
    <s v="N"/>
    <n v="1223000608"/>
    <d v="2023-07-13T00:00:00"/>
    <m/>
    <d v="2023-06-29T00:00:00"/>
    <s v="00:00"/>
    <s v="23:59"/>
    <d v="2023-06-29T00:00:00"/>
    <s v="08:00"/>
    <s v="16:00"/>
    <n v="0.8"/>
    <s v="ce"/>
    <n v="7"/>
    <n v="0.8"/>
    <n v="0"/>
    <s v="Kuehne+Nagel Tiel 3 Standpl"/>
    <s v="De Diepert 5"/>
    <s v="Tiel"/>
    <s v="4004 MA"/>
    <s v="NL"/>
    <x v="27"/>
    <s v="Business Park Stein 192"/>
    <x v="50"/>
    <s v="6181MA"/>
    <s v="NL"/>
    <s v="2480039117"/>
    <s v="0121734_005"/>
    <s v="31V"/>
    <s v="NL001131849B01"/>
    <n v="2"/>
    <n v="0"/>
    <n v="54.4"/>
    <s v="N"/>
    <s v="Peter Appel Transport B.V."/>
    <n v="36744"/>
    <d v="2023-06-29T00:00:00"/>
    <s v="16:10:00"/>
    <n v="0"/>
    <x v="3"/>
    <x v="25"/>
    <n v="6"/>
    <x v="1"/>
    <n v="1"/>
    <n v="0.8"/>
    <x v="0"/>
    <n v="54.4"/>
    <n v="0"/>
    <n v="54.4"/>
  </r>
  <r>
    <s v="COLGATE 3800 DEB."/>
    <s v="Colgate-Palmolive Nederland BV"/>
    <s v="101t"/>
    <n v="101090995951"/>
    <n v="101030170204"/>
    <n v="930"/>
    <s v="Inv Booked"/>
    <s v="2480039115"/>
    <s v="Verkoop"/>
    <n v="200"/>
    <s v="Transport drops"/>
    <s v="9 - verwerkt"/>
    <n v="0"/>
    <m/>
    <d v="2023-06-29T00:00:00"/>
    <s v="DROP"/>
    <s v="0001010909959510121734_003"/>
    <m/>
    <m/>
    <m/>
    <s v="EUR"/>
    <n v="54.4"/>
    <s v="EUR"/>
    <n v="54.4"/>
    <s v="EUR"/>
    <n v="54.4"/>
    <n v="54.4"/>
    <n v="0"/>
    <s v="N"/>
    <n v="1223000608"/>
    <d v="2023-07-13T00:00:00"/>
    <m/>
    <d v="2023-06-29T00:00:00"/>
    <s v="00:00"/>
    <s v="23:59"/>
    <d v="2023-06-29T00:00:00"/>
    <s v="07:00"/>
    <s v="13:00"/>
    <n v="0.8"/>
    <s v="ce"/>
    <n v="23"/>
    <n v="0.8"/>
    <n v="0"/>
    <s v="Kuehne+Nagel Tiel 3 Standpl"/>
    <s v="De Diepert 5"/>
    <s v="Tiel"/>
    <s v="4004 MA"/>
    <s v="NL"/>
    <x v="35"/>
    <s v="POMPHOEKWEG 1"/>
    <x v="37"/>
    <s v="5222 BE"/>
    <s v="NL"/>
    <s v="2480039115"/>
    <s v="0121734_003"/>
    <s v="31V"/>
    <s v="NL001131849B01"/>
    <n v="2"/>
    <n v="0"/>
    <n v="54.4"/>
    <s v="N"/>
    <s v="Peter Appel Transport B.V."/>
    <n v="36744"/>
    <d v="2023-06-29T00:00:00"/>
    <s v="13:32:00"/>
    <n v="0"/>
    <x v="3"/>
    <x v="25"/>
    <n v="6"/>
    <x v="31"/>
    <n v="1"/>
    <n v="0.8"/>
    <x v="6"/>
    <n v="54.4"/>
    <n v="0"/>
    <n v="54.4"/>
  </r>
  <r>
    <s v="COLGATE 3800 DEB."/>
    <s v="Colgate-Palmolive Nederland BV"/>
    <s v="101t"/>
    <n v="101090996177"/>
    <n v="101030170205"/>
    <n v="930"/>
    <s v="Inv Booked"/>
    <s v="2480039160"/>
    <s v="Verkoop"/>
    <n v="170"/>
    <s v="Transport drops zone"/>
    <s v="9 - verwerkt"/>
    <n v="0"/>
    <m/>
    <d v="2023-06-29T00:00:00"/>
    <s v="DROP"/>
    <s v="0001010909961770121897_002"/>
    <m/>
    <m/>
    <m/>
    <s v="EUR"/>
    <n v="307.33"/>
    <s v="EUR"/>
    <n v="307.33"/>
    <s v="EUR"/>
    <n v="307.33"/>
    <n v="307.33"/>
    <n v="0"/>
    <s v="N"/>
    <n v="1223000608"/>
    <d v="2023-07-13T00:00:00"/>
    <m/>
    <d v="2023-06-29T00:00:00"/>
    <s v="00:00"/>
    <s v="23:59"/>
    <d v="2023-06-29T00:00:00"/>
    <s v="17:00"/>
    <s v="18:00"/>
    <n v="22.4"/>
    <s v="ce"/>
    <n v="23604"/>
    <n v="22.4"/>
    <n v="41"/>
    <s v="Kuehne+Nagel Tiel 3 Standpl"/>
    <s v="De Diepert 5"/>
    <s v="Tiel"/>
    <s v="4004 MA"/>
    <s v="NL"/>
    <x v="1"/>
    <s v="Fahrenheitweg 1"/>
    <x v="1"/>
    <s v="6101WR"/>
    <s v="NL"/>
    <s v="2480039160"/>
    <s v="0121897_002"/>
    <s v="31V"/>
    <s v="NL001131849B01"/>
    <n v="2"/>
    <n v="0"/>
    <n v="307.33"/>
    <s v="N"/>
    <s v="Peter Appel Transport B.V."/>
    <n v="36622"/>
    <d v="2023-06-29T00:00:00"/>
    <s v="18:18:00"/>
    <n v="0"/>
    <x v="3"/>
    <x v="25"/>
    <n v="6"/>
    <x v="1"/>
    <n v="1"/>
    <n v="22.4"/>
    <x v="1"/>
    <n v="307.33"/>
    <n v="0"/>
    <n v="307.33"/>
  </r>
  <r>
    <s v="COLGATE 3800 DEB."/>
    <s v="Colgate-Palmolive Nederland BV"/>
    <s v="101t"/>
    <n v="101090996196"/>
    <n v="101030170206"/>
    <n v="930"/>
    <s v="Inv Booked"/>
    <s v="2480039161"/>
    <s v="Verkoop"/>
    <n v="170"/>
    <s v="Transport drops zone"/>
    <s v="9 - verwerkt"/>
    <n v="0"/>
    <m/>
    <d v="2023-06-29T00:00:00"/>
    <s v="DROP"/>
    <s v="0001010909961960121919_002"/>
    <m/>
    <m/>
    <m/>
    <s v="EUR"/>
    <n v="269.81"/>
    <s v="EUR"/>
    <n v="269.81"/>
    <s v="EUR"/>
    <n v="269.81"/>
    <n v="269.81"/>
    <n v="0"/>
    <s v="N"/>
    <n v="1223000608"/>
    <d v="2023-07-13T00:00:00"/>
    <m/>
    <d v="2023-06-29T00:00:00"/>
    <s v="00:00"/>
    <s v="23:59"/>
    <d v="2023-06-29T00:00:00"/>
    <s v="11:00"/>
    <s v="12:00"/>
    <n v="17.600000000000001"/>
    <s v="ce"/>
    <n v="12053"/>
    <n v="17.600000000000001"/>
    <n v="26"/>
    <s v="Kuehne+Nagel Tiel 3 Standpl"/>
    <s v="De Diepert 5"/>
    <s v="Tiel"/>
    <s v="4004 MA"/>
    <s v="NL"/>
    <x v="1"/>
    <s v="Fahrenheitweg 1"/>
    <x v="1"/>
    <s v="6101WR"/>
    <s v="NL"/>
    <s v="2480039161"/>
    <s v="0121919_002"/>
    <s v="31V"/>
    <s v="NL001131849B01"/>
    <n v="2"/>
    <n v="0"/>
    <n v="269.81"/>
    <s v="N"/>
    <s v="Peter Appel Transport B.V."/>
    <n v="36622"/>
    <d v="2023-06-29T00:00:00"/>
    <s v="11:45:00"/>
    <n v="0"/>
    <x v="3"/>
    <x v="25"/>
    <n v="6"/>
    <x v="1"/>
    <n v="1"/>
    <n v="17.600000000000001"/>
    <x v="1"/>
    <n v="269.81"/>
    <n v="0"/>
    <n v="269.81"/>
  </r>
  <r>
    <s v="COLGATE 3800 DEB."/>
    <s v="Colgate-Palmolive Nederland BV"/>
    <s v="101t"/>
    <n v="101090996136"/>
    <n v="101030170208"/>
    <n v="930"/>
    <s v="Inv Booked"/>
    <s v="2480039162"/>
    <s v="Verkoop"/>
    <n v="170"/>
    <s v="Transport drops zone"/>
    <s v="9 - verwerkt"/>
    <n v="0"/>
    <m/>
    <d v="2023-06-29T00:00:00"/>
    <s v="DROP"/>
    <s v="0001010909961360121852_002"/>
    <m/>
    <m/>
    <m/>
    <s v="EUR"/>
    <n v="206.31"/>
    <s v="EUR"/>
    <n v="206.31"/>
    <s v="EUR"/>
    <n v="206.31"/>
    <n v="206.31"/>
    <n v="0"/>
    <s v="N"/>
    <n v="1223000608"/>
    <d v="2023-07-13T00:00:00"/>
    <m/>
    <d v="2023-06-29T00:00:00"/>
    <s v="00:00"/>
    <s v="23:59"/>
    <d v="2023-06-29T00:00:00"/>
    <s v="08:30"/>
    <s v="09:30"/>
    <n v="13.6"/>
    <s v="ce"/>
    <n v="10005"/>
    <n v="13.6"/>
    <n v="22"/>
    <s v="Kuehne+Nagel Tiel 3 Standpl"/>
    <s v="De Diepert 5"/>
    <s v="Tiel"/>
    <s v="4004 MA"/>
    <s v="NL"/>
    <x v="1"/>
    <s v="Perenmarkt 15"/>
    <x v="2"/>
    <s v="1681PG"/>
    <s v="NL"/>
    <s v="2480039162"/>
    <s v="0121852_002"/>
    <s v="31V"/>
    <s v="NL001131849B01"/>
    <n v="2"/>
    <n v="0"/>
    <n v="206.31"/>
    <s v="N"/>
    <s v="Peter Appel Transport B.V."/>
    <n v="36622"/>
    <d v="2023-06-29T00:00:00"/>
    <s v="09:45:00"/>
    <n v="0"/>
    <x v="3"/>
    <x v="25"/>
    <n v="6"/>
    <x v="2"/>
    <n v="1"/>
    <n v="13.6"/>
    <x v="1"/>
    <n v="206.31"/>
    <n v="0"/>
    <n v="206.31"/>
  </r>
  <r>
    <s v="COLGATE 3800 DEB."/>
    <s v="Colgate-Palmolive Nederland BV"/>
    <s v="101t"/>
    <n v="101090996530"/>
    <n v="101030170209"/>
    <n v="930"/>
    <s v="Inv Booked"/>
    <s v="2480039166"/>
    <s v="Verkoop"/>
    <n v="170"/>
    <s v="Transport drops zone"/>
    <s v="9 - verwerkt"/>
    <n v="0"/>
    <m/>
    <d v="2023-06-29T00:00:00"/>
    <s v="DROP"/>
    <s v="0001010909965300122077_002"/>
    <m/>
    <m/>
    <m/>
    <s v="EUR"/>
    <n v="33.39"/>
    <s v="EUR"/>
    <n v="33.39"/>
    <s v="EUR"/>
    <n v="33.39"/>
    <n v="33.39"/>
    <n v="0"/>
    <s v="N"/>
    <n v="1223000608"/>
    <d v="2023-07-13T00:00:00"/>
    <m/>
    <d v="2023-06-29T00:00:00"/>
    <s v="00:00"/>
    <s v="23:59"/>
    <d v="2023-06-29T00:00:00"/>
    <s v="08:15"/>
    <s v="08:15"/>
    <n v="2.4"/>
    <s v="ce"/>
    <n v="810"/>
    <n v="2.4"/>
    <n v="0"/>
    <s v="Kuehne+Nagel Tiel 3 Standpl"/>
    <s v="De Diepert 5"/>
    <s v="Tiel"/>
    <s v="4004 MA"/>
    <s v="NL"/>
    <x v="79"/>
    <s v="Keltenweg 30"/>
    <x v="58"/>
    <s v="5342 LP"/>
    <s v="NL"/>
    <s v="2480039166"/>
    <s v="0122077_002"/>
    <s v="31V"/>
    <s v="NL001131849B01"/>
    <n v="2"/>
    <n v="0"/>
    <n v="33.39"/>
    <s v="N"/>
    <s v="Peter Appel Transport B.V."/>
    <n v="36622"/>
    <d v="2023-06-29T00:00:00"/>
    <s v="08:35:00"/>
    <n v="0"/>
    <x v="3"/>
    <x v="25"/>
    <n v="6"/>
    <x v="42"/>
    <n v="0"/>
    <s v=""/>
    <x v="3"/>
    <s v=""/>
    <n v="0"/>
    <s v=""/>
  </r>
  <r>
    <s v="COLGATE 3800 DEB."/>
    <s v="Colgate-Palmolive Nederland BV"/>
    <s v="101t"/>
    <n v="101090996142"/>
    <n v="101030170210"/>
    <n v="930"/>
    <s v="Inv Booked"/>
    <s v="2480039165"/>
    <s v="Verkoop"/>
    <n v="170"/>
    <s v="Transport drops zone"/>
    <s v="9 - verwerkt"/>
    <n v="0"/>
    <m/>
    <d v="2023-06-29T00:00:00"/>
    <s v="DROP"/>
    <s v="0001010909961420121857_002"/>
    <m/>
    <m/>
    <m/>
    <s v="EUR"/>
    <n v="277.47000000000003"/>
    <s v="EUR"/>
    <n v="277.47000000000003"/>
    <s v="EUR"/>
    <n v="277.47000000000003"/>
    <n v="277.47000000000003"/>
    <n v="0"/>
    <s v="N"/>
    <n v="1223000608"/>
    <d v="2023-07-13T00:00:00"/>
    <m/>
    <d v="2023-06-29T00:00:00"/>
    <s v="00:00"/>
    <s v="23:59"/>
    <d v="2023-06-29T00:00:00"/>
    <s v="09:00"/>
    <s v="10:00"/>
    <n v="23.2"/>
    <s v="ce"/>
    <n v="15019"/>
    <n v="23.2"/>
    <n v="35"/>
    <s v="Kuehne+Nagel Tiel 3 Standpl"/>
    <s v="De Diepert 5"/>
    <s v="Tiel"/>
    <s v="4004 MA"/>
    <s v="NL"/>
    <x v="1"/>
    <s v="Perenmarkt 15"/>
    <x v="2"/>
    <s v="1681PG"/>
    <s v="NL"/>
    <s v="2480039165"/>
    <s v="0121857_002"/>
    <s v="31V"/>
    <s v="NL001131849B01"/>
    <n v="2"/>
    <n v="0"/>
    <n v="277.47000000000003"/>
    <s v="N"/>
    <s v="Peter Appel Transport B.V."/>
    <n v="36622"/>
    <d v="2023-06-29T00:00:00"/>
    <s v="10:22:00"/>
    <n v="0"/>
    <x v="3"/>
    <x v="25"/>
    <n v="6"/>
    <x v="2"/>
    <n v="1"/>
    <n v="23.2"/>
    <x v="1"/>
    <n v="277.47000000000003"/>
    <n v="0"/>
    <n v="277.47000000000003"/>
  </r>
  <r>
    <s v="COLGATE 3800 DEB."/>
    <s v="Colgate-Palmolive Nederland BV"/>
    <s v="101t"/>
    <n v="101090996530"/>
    <n v="101030170211"/>
    <n v="930"/>
    <s v="Inv Booked"/>
    <s v="2480039170"/>
    <s v="Verkoop"/>
    <n v="170"/>
    <s v="Transport drops zone"/>
    <s v="9 - verwerkt"/>
    <n v="0"/>
    <m/>
    <d v="2023-06-29T00:00:00"/>
    <s v="DROP"/>
    <s v="0001010909965300122077_002"/>
    <m/>
    <m/>
    <m/>
    <s v="EUR"/>
    <n v="11.13"/>
    <s v="EUR"/>
    <n v="11.13"/>
    <s v="EUR"/>
    <n v="11.13"/>
    <n v="11.13"/>
    <n v="0"/>
    <s v="N"/>
    <n v="1223000608"/>
    <d v="2023-07-13T00:00:00"/>
    <m/>
    <d v="2023-06-29T00:00:00"/>
    <s v="00:00"/>
    <s v="23:59"/>
    <d v="2023-06-29T00:00:00"/>
    <s v="08:15"/>
    <s v="08:15"/>
    <n v="0.8"/>
    <s v="ce"/>
    <n v="194"/>
    <n v="0.8"/>
    <n v="0"/>
    <s v="Kuehne+Nagel Tiel 3 Standpl"/>
    <s v="De Diepert 5"/>
    <s v="Tiel"/>
    <s v="4004 MA"/>
    <s v="NL"/>
    <x v="79"/>
    <s v="Keltenweg 30"/>
    <x v="58"/>
    <s v="5342 LP"/>
    <s v="NL"/>
    <s v="2480039170"/>
    <s v="0122077_002"/>
    <s v="31V"/>
    <s v="NL001131849B01"/>
    <n v="2"/>
    <n v="0"/>
    <n v="11.13"/>
    <s v="N"/>
    <s v="Peter Appel Transport B.V."/>
    <n v="36622"/>
    <d v="2023-06-29T00:00:00"/>
    <s v="08:35:00"/>
    <n v="0"/>
    <x v="3"/>
    <x v="25"/>
    <n v="6"/>
    <x v="42"/>
    <n v="0"/>
    <s v=""/>
    <x v="3"/>
    <s v=""/>
    <n v="0"/>
    <s v=""/>
  </r>
  <r>
    <s v="COLGATE 3800 DEB."/>
    <s v="Colgate-Palmolive Nederland BV"/>
    <s v="101t"/>
    <n v="101090996532"/>
    <n v="101030170212"/>
    <n v="930"/>
    <s v="Inv Booked"/>
    <s v="2480039169"/>
    <s v="Verkoop"/>
    <n v="170"/>
    <s v="Transport drops zone"/>
    <s v="9 - verwerkt"/>
    <n v="0"/>
    <m/>
    <d v="2023-06-29T00:00:00"/>
    <s v="DROP"/>
    <s v="0001010909965320122079_002"/>
    <m/>
    <m/>
    <m/>
    <s v="EUR"/>
    <n v="39.43"/>
    <s v="EUR"/>
    <n v="39.43"/>
    <s v="EUR"/>
    <n v="39.43"/>
    <n v="39.43"/>
    <n v="0"/>
    <s v="N"/>
    <n v="1223000608"/>
    <d v="2023-07-13T00:00:00"/>
    <m/>
    <d v="2023-06-29T00:00:00"/>
    <s v="00:00"/>
    <s v="23:59"/>
    <d v="2023-06-29T00:00:00"/>
    <s v="07:00"/>
    <s v="14:00"/>
    <n v="3.2"/>
    <s v="ce"/>
    <n v="2933"/>
    <n v="3.2"/>
    <n v="4"/>
    <s v="Kuehne+Nagel Tiel 3 Standpl"/>
    <s v="De Diepert 5"/>
    <s v="Tiel"/>
    <s v="4004 MA"/>
    <s v="NL"/>
    <x v="17"/>
    <s v="Doornhoek 4050"/>
    <x v="20"/>
    <s v="5465TD"/>
    <s v="NL"/>
    <s v="2480039169"/>
    <s v="0122079_002"/>
    <s v="31V"/>
    <s v="NL001131849B01"/>
    <n v="2"/>
    <n v="0"/>
    <n v="39.43"/>
    <s v="N"/>
    <s v="Peter Appel Transport B.V."/>
    <n v="36622"/>
    <d v="2023-06-29T00:00:00"/>
    <s v="09:47:00"/>
    <n v="0"/>
    <x v="3"/>
    <x v="25"/>
    <n v="6"/>
    <x v="18"/>
    <n v="0"/>
    <s v=""/>
    <x v="3"/>
    <s v=""/>
    <n v="0"/>
    <s v=""/>
  </r>
  <r>
    <s v="COLGATE 3800 DEB."/>
    <s v="Colgate-Palmolive Nederland BV"/>
    <s v="101t"/>
    <n v="101090996140"/>
    <n v="101030170213"/>
    <n v="930"/>
    <s v="Inv Booked"/>
    <s v="2480039174"/>
    <s v="Verkoop"/>
    <n v="170"/>
    <s v="Transport drops zone"/>
    <s v="9 - verwerkt"/>
    <n v="0"/>
    <m/>
    <d v="2023-06-29T00:00:00"/>
    <s v="DROP"/>
    <s v="0001010909961400121855_002"/>
    <m/>
    <m/>
    <m/>
    <s v="EUR"/>
    <n v="132.5"/>
    <s v="EUR"/>
    <n v="132.5"/>
    <s v="EUR"/>
    <n v="132.5"/>
    <n v="132.5"/>
    <n v="0"/>
    <s v="N"/>
    <n v="1223000608"/>
    <d v="2023-07-13T00:00:00"/>
    <m/>
    <d v="2023-06-29T00:00:00"/>
    <s v="00:00"/>
    <s v="23:59"/>
    <d v="2023-06-29T00:00:00"/>
    <s v="07:00"/>
    <s v="08:00"/>
    <n v="20.8"/>
    <s v="ce"/>
    <n v="16196"/>
    <n v="20.8"/>
    <n v="28"/>
    <s v="Kuehne+Nagel Tiel 3 Standpl"/>
    <s v="De Diepert 5"/>
    <s v="Tiel"/>
    <s v="4004 MA"/>
    <s v="NL"/>
    <x v="2"/>
    <s v="Randweg 2"/>
    <x v="6"/>
    <s v="4191 NN"/>
    <s v="NL"/>
    <s v="2480039174"/>
    <s v="0121855_002"/>
    <s v="31V"/>
    <s v="NL001131849B01"/>
    <n v="2"/>
    <n v="0"/>
    <n v="132.5"/>
    <s v="N"/>
    <s v="Peter Appel Transport B.V."/>
    <n v="36622"/>
    <d v="2023-06-29T00:00:00"/>
    <s v="08:00:00"/>
    <n v="0"/>
    <x v="3"/>
    <x v="25"/>
    <n v="6"/>
    <x v="6"/>
    <n v="1"/>
    <n v="20.8"/>
    <x v="2"/>
    <n v="132.5"/>
    <n v="0"/>
    <n v="132.5"/>
  </r>
  <r>
    <s v="COLGATE 3800 DEB."/>
    <s v="Colgate-Palmolive Nederland BV"/>
    <s v="101t"/>
    <n v="101090996532"/>
    <n v="101030170215"/>
    <n v="930"/>
    <s v="Inv Booked"/>
    <s v="2480039172"/>
    <s v="Verkoop"/>
    <n v="170"/>
    <s v="Transport drops zone"/>
    <s v="9 - verwerkt"/>
    <n v="0"/>
    <m/>
    <d v="2023-06-29T00:00:00"/>
    <s v="DROP"/>
    <s v="0001010909965320122079_003"/>
    <m/>
    <m/>
    <m/>
    <s v="EUR"/>
    <n v="17.48"/>
    <s v="EUR"/>
    <n v="17.48"/>
    <s v="EUR"/>
    <n v="17.48"/>
    <n v="17.48"/>
    <n v="0"/>
    <s v="N"/>
    <n v="1223000608"/>
    <d v="2023-07-13T00:00:00"/>
    <m/>
    <d v="2023-06-29T00:00:00"/>
    <s v="00:00"/>
    <s v="23:59"/>
    <d v="2023-06-29T00:00:00"/>
    <s v="11:00"/>
    <s v="11:00"/>
    <n v="0.8"/>
    <s v="ce"/>
    <n v="194"/>
    <n v="0.8"/>
    <n v="0"/>
    <s v="Kuehne+Nagel Tiel 3 Standpl"/>
    <s v="De Diepert 5"/>
    <s v="Tiel"/>
    <s v="4004 MA"/>
    <s v="NL"/>
    <x v="32"/>
    <s v="Afrikastraat 10"/>
    <x v="34"/>
    <s v="6014CG"/>
    <s v="NL"/>
    <s v="2480039172"/>
    <s v="0122079_003"/>
    <s v="31V"/>
    <s v="NL001131849B01"/>
    <n v="2"/>
    <n v="0"/>
    <n v="17.48"/>
    <s v="N"/>
    <s v="Peter Appel Transport B.V."/>
    <n v="36622"/>
    <d v="2023-06-29T00:00:00"/>
    <s v="12:23:00"/>
    <n v="0"/>
    <x v="3"/>
    <x v="25"/>
    <n v="6"/>
    <x v="23"/>
    <n v="0"/>
    <s v=""/>
    <x v="3"/>
    <s v=""/>
    <n v="0"/>
    <s v=""/>
  </r>
  <r>
    <s v="COLGATE 3800 DEB."/>
    <s v="Colgate-Palmolive Nederland BV"/>
    <s v="101t"/>
    <n v="101090996010"/>
    <n v="101030170285"/>
    <n v="930"/>
    <s v="Inv Booked"/>
    <s v="2480039716"/>
    <s v="Verkoop"/>
    <n v="200"/>
    <s v="Transport drops"/>
    <s v="9 - verwerkt"/>
    <n v="0"/>
    <m/>
    <d v="2023-06-29T00:00:00"/>
    <s v="DROP"/>
    <s v="0001010909960100121823_002"/>
    <m/>
    <m/>
    <m/>
    <s v="EUR"/>
    <n v="54.4"/>
    <s v="EUR"/>
    <n v="54.4"/>
    <s v="EUR"/>
    <n v="54.4"/>
    <n v="54.4"/>
    <n v="0"/>
    <s v="N"/>
    <n v="1223000608"/>
    <d v="2023-07-13T00:00:00"/>
    <m/>
    <d v="2023-06-29T00:00:00"/>
    <s v="00:00"/>
    <s v="23:59"/>
    <d v="2023-06-29T00:00:00"/>
    <s v="09:00"/>
    <s v="16:00"/>
    <n v="0.8"/>
    <s v="ce"/>
    <n v="11"/>
    <n v="0.8"/>
    <n v="0"/>
    <s v="Kuehne+Nagel Tiel 3 Standpl"/>
    <s v="De Diepert 5"/>
    <s v="Tiel"/>
    <s v="4004 MA"/>
    <s v="NL"/>
    <x v="35"/>
    <s v="Oliemolenweg 8"/>
    <x v="70"/>
    <s v="7944 HX"/>
    <s v="NL"/>
    <s v="2480039716"/>
    <s v="0121823_002"/>
    <s v="31V"/>
    <s v="NL001131849B01"/>
    <n v="2"/>
    <n v="0"/>
    <n v="54.4"/>
    <s v="N"/>
    <s v="Peter Appel Transport B.V."/>
    <n v="36744"/>
    <d v="2023-06-29T00:00:00"/>
    <s v="09:16:00"/>
    <n v="0"/>
    <x v="3"/>
    <x v="25"/>
    <n v="6"/>
    <x v="48"/>
    <n v="1"/>
    <n v="0.8"/>
    <x v="6"/>
    <n v="54.4"/>
    <n v="0"/>
    <n v="54.4"/>
  </r>
  <r>
    <s v="COLGATE 3800 DEB."/>
    <s v="Colgate-Palmolive Nederland BV"/>
    <s v="101t"/>
    <n v="101090996754"/>
    <n v="101030170319"/>
    <n v="930"/>
    <s v="Inv Booked"/>
    <s v="2480040113"/>
    <s v="Verkoop"/>
    <n v="170"/>
    <s v="Transport drops zone"/>
    <s v="9 - verwerkt"/>
    <n v="0"/>
    <m/>
    <d v="2023-06-30T00:00:00"/>
    <s v="DROP"/>
    <s v="0001010909967540122261_002"/>
    <m/>
    <m/>
    <m/>
    <s v="EUR"/>
    <n v="168.38"/>
    <s v="EUR"/>
    <n v="168.38"/>
    <s v="EUR"/>
    <n v="168.38"/>
    <n v="168.38"/>
    <n v="0"/>
    <s v="N"/>
    <n v="1223000608"/>
    <d v="2023-07-13T00:00:00"/>
    <m/>
    <d v="2023-06-30T00:00:00"/>
    <s v="00:00"/>
    <s v="23:59"/>
    <d v="2023-06-30T00:00:00"/>
    <s v="09:00"/>
    <s v="09:00"/>
    <n v="10.4"/>
    <s v="ce"/>
    <n v="4777"/>
    <n v="10.4"/>
    <n v="11"/>
    <s v="Kuehne+Nagel Tiel 3 Standpl"/>
    <s v="De Diepert 5"/>
    <s v="Tiel"/>
    <s v="4004 MA"/>
    <s v="NL"/>
    <x v="48"/>
    <s v="OPAALSTRAAT  2"/>
    <x v="32"/>
    <s v="1812 RH"/>
    <s v="NL"/>
    <s v="2480040113"/>
    <s v="0122261_002"/>
    <s v="31V"/>
    <s v="NL001131849B01"/>
    <n v="2"/>
    <n v="0"/>
    <n v="168.38"/>
    <s v="N"/>
    <s v="Peter Appel Transport B.V."/>
    <n v="36622"/>
    <d v="2023-06-30T00:00:00"/>
    <s v="09:33:00"/>
    <n v="0"/>
    <x v="4"/>
    <x v="25"/>
    <n v="6"/>
    <x v="28"/>
    <n v="1"/>
    <n v="10.4"/>
    <x v="3"/>
    <n v="168.38"/>
    <n v="0"/>
    <n v="168.38"/>
  </r>
  <r>
    <s v="COLGATE 3800 DEB."/>
    <s v="Colgate-Palmolive Nederland BV"/>
    <s v="101t"/>
    <n v="101090996750"/>
    <n v="101030170320"/>
    <n v="930"/>
    <s v="Inv Booked"/>
    <s v="2480040114"/>
    <s v="Verkoop"/>
    <n v="170"/>
    <s v="Transport drops zone"/>
    <s v="9 - verwerkt"/>
    <n v="0"/>
    <m/>
    <d v="2023-06-30T00:00:00"/>
    <s v="DROP"/>
    <s v="0001010909967500122258_002"/>
    <m/>
    <m/>
    <m/>
    <s v="EUR"/>
    <n v="83.04"/>
    <s v="EUR"/>
    <n v="83.04"/>
    <s v="EUR"/>
    <n v="83.04"/>
    <n v="83.04"/>
    <n v="0"/>
    <s v="N"/>
    <n v="1223000608"/>
    <d v="2023-07-13T00:00:00"/>
    <m/>
    <d v="2023-06-30T00:00:00"/>
    <s v="00:00"/>
    <s v="23:59"/>
    <d v="2023-06-30T00:00:00"/>
    <s v="08:00"/>
    <s v="08:00"/>
    <n v="4"/>
    <s v="ce"/>
    <n v="3111"/>
    <n v="4"/>
    <n v="5"/>
    <s v="Kuehne+Nagel Tiel 3 Standpl"/>
    <s v="De Diepert 5"/>
    <s v="Tiel"/>
    <s v="4004 MA"/>
    <s v="NL"/>
    <x v="29"/>
    <s v="Opaalstraat 15"/>
    <x v="32"/>
    <s v="1812RH"/>
    <s v="NL"/>
    <s v="2480040114"/>
    <s v="0122258_002"/>
    <s v="31V"/>
    <s v="NL001131849B01"/>
    <n v="2"/>
    <n v="0"/>
    <n v="83.04"/>
    <s v="N"/>
    <s v="Peter Appel Transport B.V."/>
    <n v="36622"/>
    <d v="2023-06-30T00:00:00"/>
    <s v="08:17:00"/>
    <n v="0"/>
    <x v="4"/>
    <x v="25"/>
    <n v="6"/>
    <x v="28"/>
    <n v="1"/>
    <n v="4"/>
    <x v="3"/>
    <n v="83.04"/>
    <n v="0"/>
    <n v="83.04"/>
  </r>
  <r>
    <s v="COLGATE 3800 DEB."/>
    <s v="Colgate-Palmolive Nederland BV"/>
    <s v="101t"/>
    <n v="101090996760"/>
    <n v="101030170325"/>
    <n v="930"/>
    <s v="Inv Booked"/>
    <s v="2480040117"/>
    <s v="Verkoop"/>
    <n v="170"/>
    <s v="Transport drops zone"/>
    <s v="9 - verwerkt"/>
    <n v="0"/>
    <m/>
    <d v="2023-06-30T00:00:00"/>
    <s v="DROP"/>
    <s v="0001010909967600122268_002"/>
    <m/>
    <m/>
    <m/>
    <s v="EUR"/>
    <n v="73.5"/>
    <s v="EUR"/>
    <n v="73.5"/>
    <s v="EUR"/>
    <n v="73.5"/>
    <n v="73.5"/>
    <n v="0"/>
    <s v="N"/>
    <n v="1223000608"/>
    <d v="2023-07-13T00:00:00"/>
    <m/>
    <d v="2023-06-30T00:00:00"/>
    <s v="00:00"/>
    <s v="23:59"/>
    <d v="2023-06-30T00:00:00"/>
    <s v="07:00"/>
    <s v="14:00"/>
    <n v="3.2"/>
    <s v="ce"/>
    <n v="1396"/>
    <n v="3.2"/>
    <n v="1"/>
    <s v="Kuehne+Nagel Tiel 3 Standpl"/>
    <s v="De Diepert 5"/>
    <s v="Tiel"/>
    <s v="4004 MA"/>
    <s v="NL"/>
    <x v="22"/>
    <s v="Basisweg 7"/>
    <x v="25"/>
    <s v="1951NG"/>
    <s v="NL"/>
    <s v="2480040117"/>
    <s v="0122268_002"/>
    <s v="31V"/>
    <s v="NL001131849B01"/>
    <n v="2"/>
    <n v="0"/>
    <n v="73.5"/>
    <s v="N"/>
    <s v="Peter Appel Transport B.V."/>
    <n v="36622"/>
    <d v="2023-06-30T00:00:00"/>
    <s v="14:20:00"/>
    <n v="0"/>
    <x v="4"/>
    <x v="25"/>
    <n v="6"/>
    <x v="17"/>
    <n v="1"/>
    <n v="3.2"/>
    <x v="0"/>
    <n v="73.5"/>
    <n v="0"/>
    <n v="73.5"/>
  </r>
  <r>
    <s v="COLGATE 3800 DEB."/>
    <s v="Colgate-Palmolive Nederland BV"/>
    <s v="101t"/>
    <n v="101090996763"/>
    <n v="101030170326"/>
    <n v="930"/>
    <s v="Inv Booked"/>
    <s v="2480040123"/>
    <s v="Verkoop"/>
    <n v="170"/>
    <s v="Transport drops zone"/>
    <s v="9 - verwerkt"/>
    <n v="0"/>
    <m/>
    <d v="2023-06-30T00:00:00"/>
    <s v="DROP"/>
    <s v="0001010909967630122270_002"/>
    <m/>
    <m/>
    <m/>
    <s v="EUR"/>
    <n v="182.69"/>
    <s v="EUR"/>
    <n v="182.69"/>
    <s v="EUR"/>
    <n v="182.69"/>
    <n v="182.69"/>
    <n v="0"/>
    <s v="N"/>
    <n v="1223000608"/>
    <d v="2023-07-13T00:00:00"/>
    <m/>
    <d v="2023-06-30T00:00:00"/>
    <s v="00:00"/>
    <s v="23:59"/>
    <d v="2023-06-30T00:00:00"/>
    <s v="14:00"/>
    <s v="14:00"/>
    <n v="26"/>
    <s v="ce"/>
    <n v="16157"/>
    <n v="26.4"/>
    <n v="30"/>
    <s v="Kuehne+Nagel Tiel 3 Standpl"/>
    <s v="De Diepert 5"/>
    <s v="Tiel"/>
    <s v="4004 MA"/>
    <s v="NL"/>
    <x v="14"/>
    <s v="Rood 24"/>
    <x v="17"/>
    <s v="6666LT"/>
    <s v="NL"/>
    <s v="2480040123"/>
    <s v="0122270_002"/>
    <s v="31V"/>
    <s v="NL001131849B01"/>
    <n v="2"/>
    <n v="0"/>
    <n v="182.69"/>
    <s v="N"/>
    <s v="Peter Appel Transport B.V."/>
    <n v="36622"/>
    <d v="2023-06-30T00:00:00"/>
    <s v="15:06:00"/>
    <n v="0"/>
    <x v="4"/>
    <x v="25"/>
    <n v="6"/>
    <x v="15"/>
    <n v="1"/>
    <n v="26.4"/>
    <x v="5"/>
    <n v="182.69"/>
    <n v="0"/>
    <n v="182.69"/>
  </r>
  <r>
    <s v="COLGATE 3800 DEB."/>
    <s v="Colgate-Palmolive Nederland BV"/>
    <s v="101t"/>
    <n v="101090996765"/>
    <n v="101030170327"/>
    <n v="930"/>
    <s v="Inv Booked"/>
    <s v="2480040111"/>
    <s v="Verkoop"/>
    <n v="170"/>
    <s v="Transport drops zone"/>
    <s v="9 - verwerkt"/>
    <n v="0"/>
    <m/>
    <d v="2023-06-30T00:00:00"/>
    <s v="DROP"/>
    <s v="0001010909967650122273_008"/>
    <m/>
    <m/>
    <m/>
    <s v="EUR"/>
    <n v="19.21"/>
    <s v="EUR"/>
    <n v="19.21"/>
    <s v="EUR"/>
    <n v="19.21"/>
    <n v="19.21"/>
    <n v="0"/>
    <s v="N"/>
    <n v="1223000608"/>
    <d v="2023-07-13T00:00:00"/>
    <m/>
    <d v="2023-06-30T00:00:00"/>
    <s v="00:00"/>
    <s v="23:59"/>
    <d v="2023-06-30T00:00:00"/>
    <s v="09:00"/>
    <s v="09:00"/>
    <n v="0.8"/>
    <s v="ce"/>
    <n v="125"/>
    <n v="0.8"/>
    <n v="0"/>
    <s v="Kuehne+Nagel Tiel 3 Standpl"/>
    <s v="De Diepert 5"/>
    <s v="Tiel"/>
    <s v="4004 MA"/>
    <s v="NL"/>
    <x v="42"/>
    <s v="Industriestraat 67"/>
    <x v="41"/>
    <s v="7482EW"/>
    <s v="NL"/>
    <s v="2480040111"/>
    <s v="0122273_008"/>
    <s v="31V"/>
    <s v="NL001131849B01"/>
    <n v="2"/>
    <n v="0"/>
    <n v="19.21"/>
    <s v="N"/>
    <s v="Peter Appel Transport B.V."/>
    <n v="36622"/>
    <d v="2023-06-30T00:00:00"/>
    <s v="08:14:00"/>
    <n v="0"/>
    <x v="4"/>
    <x v="25"/>
    <n v="6"/>
    <x v="30"/>
    <n v="1"/>
    <n v="3.2"/>
    <x v="3"/>
    <n v="76.84"/>
    <n v="0"/>
    <n v="76.84"/>
  </r>
  <r>
    <s v="COLGATE 3800 DEB."/>
    <s v="Colgate-Palmolive Nederland BV"/>
    <s v="101t"/>
    <n v="101090996764"/>
    <n v="101030170328"/>
    <n v="930"/>
    <s v="Inv Booked"/>
    <s v="2480040115"/>
    <s v="Verkoop"/>
    <n v="170"/>
    <s v="Transport drops zone"/>
    <s v="9 - verwerkt"/>
    <n v="0"/>
    <m/>
    <d v="2023-06-30T00:00:00"/>
    <s v="DROP"/>
    <s v="0001010909967640122272_002"/>
    <m/>
    <m/>
    <m/>
    <s v="EUR"/>
    <n v="257.2"/>
    <s v="EUR"/>
    <n v="257.2"/>
    <s v="EUR"/>
    <n v="257.2"/>
    <n v="257.2"/>
    <n v="0"/>
    <s v="N"/>
    <n v="1223000608"/>
    <d v="2023-07-13T00:00:00"/>
    <m/>
    <d v="2023-06-30T00:00:00"/>
    <s v="00:00"/>
    <s v="23:59"/>
    <d v="2023-06-30T00:00:00"/>
    <s v="16:00"/>
    <s v="17:00"/>
    <n v="20"/>
    <s v="ce"/>
    <n v="23160"/>
    <n v="20"/>
    <n v="38"/>
    <s v="Kuehne+Nagel Tiel 3 Standpl"/>
    <s v="De Diepert 5"/>
    <s v="Tiel"/>
    <s v="4004 MA"/>
    <s v="NL"/>
    <x v="1"/>
    <s v="Perenmarkt 15"/>
    <x v="2"/>
    <s v="1681PG"/>
    <s v="NL"/>
    <s v="2480040115"/>
    <s v="0122272_002"/>
    <s v="31V"/>
    <s v="NL001131849B01"/>
    <n v="2"/>
    <n v="0"/>
    <n v="257.2"/>
    <s v="N"/>
    <s v="Peter Appel Transport B.V."/>
    <n v="36622"/>
    <d v="2023-06-30T00:00:00"/>
    <s v="16:39:00"/>
    <n v="0"/>
    <x v="4"/>
    <x v="25"/>
    <n v="6"/>
    <x v="2"/>
    <n v="1"/>
    <n v="20"/>
    <x v="1"/>
    <n v="257.2"/>
    <n v="0"/>
    <n v="257.2"/>
  </r>
  <r>
    <s v="COLGATE 3800 DEB."/>
    <s v="Colgate-Palmolive Nederland BV"/>
    <s v="101t"/>
    <n v="101090996765"/>
    <n v="101030170329"/>
    <n v="930"/>
    <s v="Inv Booked"/>
    <s v="2480040121"/>
    <s v="Verkoop"/>
    <n v="170"/>
    <s v="Transport drops zone"/>
    <s v="9 - verwerkt"/>
    <n v="0"/>
    <m/>
    <d v="2023-06-30T00:00:00"/>
    <s v="DROP"/>
    <s v="0001010909967650122273_008"/>
    <m/>
    <m/>
    <m/>
    <s v="EUR"/>
    <n v="19.21"/>
    <s v="EUR"/>
    <n v="19.21"/>
    <s v="EUR"/>
    <n v="19.21"/>
    <n v="19.21"/>
    <n v="0"/>
    <s v="N"/>
    <n v="1223000608"/>
    <d v="2023-07-13T00:00:00"/>
    <m/>
    <d v="2023-06-30T00:00:00"/>
    <s v="00:00"/>
    <s v="23:59"/>
    <d v="2023-06-30T00:00:00"/>
    <s v="09:00"/>
    <s v="09:00"/>
    <n v="0.8"/>
    <s v="ce"/>
    <n v="785"/>
    <n v="0.8"/>
    <n v="1"/>
    <s v="Kuehne+Nagel Tiel 3 Standpl"/>
    <s v="De Diepert 5"/>
    <s v="Tiel"/>
    <s v="4004 MA"/>
    <s v="NL"/>
    <x v="42"/>
    <s v="Industriestraat 67"/>
    <x v="41"/>
    <s v="7482EW"/>
    <s v="NL"/>
    <s v="2480040121"/>
    <s v="0122273_008"/>
    <s v="31V"/>
    <s v="NL001131849B01"/>
    <n v="2"/>
    <n v="0"/>
    <n v="19.21"/>
    <s v="N"/>
    <s v="Peter Appel Transport B.V."/>
    <n v="36622"/>
    <d v="2023-06-30T00:00:00"/>
    <s v="08:14:00"/>
    <n v="0"/>
    <x v="4"/>
    <x v="25"/>
    <n v="6"/>
    <x v="30"/>
    <n v="0"/>
    <s v=""/>
    <x v="3"/>
    <s v=""/>
    <n v="0"/>
    <s v=""/>
  </r>
  <r>
    <s v="COLGATE 3800 DEB."/>
    <s v="Colgate-Palmolive Nederland BV"/>
    <s v="101t"/>
    <n v="101090996760"/>
    <n v="101030170330"/>
    <n v="930"/>
    <s v="Inv Booked"/>
    <s v="2480040122"/>
    <s v="Verkoop"/>
    <n v="170"/>
    <s v="Transport drops zone"/>
    <s v="9 - verwerkt"/>
    <n v="0"/>
    <m/>
    <d v="2023-06-30T00:00:00"/>
    <s v="DROP"/>
    <s v="0001010909967600122268_003"/>
    <m/>
    <m/>
    <m/>
    <s v="EUR"/>
    <n v="194.05"/>
    <s v="EUR"/>
    <n v="194.05"/>
    <s v="EUR"/>
    <n v="194.05"/>
    <n v="194.05"/>
    <n v="0"/>
    <s v="N"/>
    <n v="1223000608"/>
    <d v="2023-07-13T00:00:00"/>
    <m/>
    <d v="2023-06-30T00:00:00"/>
    <s v="00:00"/>
    <s v="23:59"/>
    <d v="2023-06-30T00:00:00"/>
    <s v="14:00"/>
    <s v="15:00"/>
    <n v="12.8"/>
    <s v="ce"/>
    <n v="8266"/>
    <n v="12.8"/>
    <n v="10"/>
    <s v="Kuehne+Nagel Tiel 3 Standpl"/>
    <s v="De Diepert 5"/>
    <s v="Tiel"/>
    <s v="4004 MA"/>
    <s v="NL"/>
    <x v="16"/>
    <s v="Rijnland 4"/>
    <x v="19"/>
    <s v="1948RL"/>
    <s v="NL"/>
    <s v="2480040122"/>
    <s v="0122268_003"/>
    <s v="31V"/>
    <s v="NL001131849B01"/>
    <n v="2"/>
    <n v="0"/>
    <n v="194.05"/>
    <s v="N"/>
    <s v="Peter Appel Transport B.V."/>
    <n v="36622"/>
    <d v="2023-06-30T00:00:00"/>
    <s v="15:31:00"/>
    <n v="0"/>
    <x v="4"/>
    <x v="25"/>
    <n v="6"/>
    <x v="17"/>
    <n v="1"/>
    <n v="12.8"/>
    <x v="0"/>
    <n v="194.05"/>
    <n v="0"/>
    <n v="194.05"/>
  </r>
  <r>
    <s v="COLGATE 3800 DEB."/>
    <s v="Colgate-Palmolive Nederland BV"/>
    <s v="101t"/>
    <n v="101090996765"/>
    <n v="101030170331"/>
    <n v="930"/>
    <s v="Inv Booked"/>
    <s v="2480040118"/>
    <s v="Verkoop"/>
    <n v="170"/>
    <s v="Transport drops zone"/>
    <s v="9 - verwerkt"/>
    <n v="0"/>
    <m/>
    <d v="2023-06-30T00:00:00"/>
    <s v="DROP"/>
    <s v="0001010909967650122273_007"/>
    <m/>
    <m/>
    <m/>
    <s v="EUR"/>
    <n v="27.26"/>
    <s v="EUR"/>
    <n v="27.26"/>
    <s v="EUR"/>
    <n v="27.26"/>
    <n v="27.26"/>
    <n v="0"/>
    <s v="N"/>
    <n v="1223000608"/>
    <d v="2023-07-13T00:00:00"/>
    <m/>
    <d v="2023-06-30T00:00:00"/>
    <s v="00:00"/>
    <s v="23:59"/>
    <d v="2023-06-30T00:00:00"/>
    <s v="08:00"/>
    <s v="16:00"/>
    <n v="0.8"/>
    <s v="ce"/>
    <n v="50"/>
    <n v="0.8"/>
    <n v="0"/>
    <s v="Kuehne+Nagel Tiel 3 Standpl"/>
    <s v="De Diepert 5"/>
    <s v="Tiel"/>
    <s v="4004 MA"/>
    <s v="NL"/>
    <x v="20"/>
    <s v="Wieldrechtseweg 26"/>
    <x v="21"/>
    <s v="3316GB"/>
    <s v="NL"/>
    <s v="2480040118"/>
    <s v="0122273_007"/>
    <s v="31V"/>
    <s v="NL001131849B01"/>
    <n v="2"/>
    <n v="0"/>
    <n v="27.26"/>
    <s v="N"/>
    <s v="Peter Appel Transport B.V."/>
    <n v="36622"/>
    <d v="2023-06-30T00:00:00"/>
    <s v="08:44:00"/>
    <n v="0"/>
    <x v="4"/>
    <x v="25"/>
    <n v="6"/>
    <x v="19"/>
    <n v="1"/>
    <n v="0.8"/>
    <x v="6"/>
    <n v="27.26"/>
    <n v="0"/>
    <n v="27.26"/>
  </r>
  <r>
    <s v="COLGATE 3800 DEB."/>
    <s v="Colgate-Palmolive Nederland BV"/>
    <s v="101t"/>
    <n v="101090996765"/>
    <n v="101030170334"/>
    <n v="930"/>
    <s v="Inv Booked"/>
    <s v="2480040126"/>
    <s v="Verkoop"/>
    <n v="170"/>
    <s v="Transport drops zone"/>
    <s v="9 - verwerkt"/>
    <n v="0"/>
    <m/>
    <d v="2023-06-30T00:00:00"/>
    <s v="DROP"/>
    <s v="0001010909967650122273_003"/>
    <m/>
    <m/>
    <m/>
    <s v="EUR"/>
    <n v="84.8"/>
    <s v="EUR"/>
    <n v="84.8"/>
    <s v="EUR"/>
    <n v="84.8"/>
    <n v="84.8"/>
    <n v="0"/>
    <s v="N"/>
    <n v="1223000608"/>
    <d v="2023-07-13T00:00:00"/>
    <m/>
    <d v="2023-06-30T00:00:00"/>
    <s v="00:00"/>
    <s v="23:59"/>
    <d v="2023-06-30T00:00:00"/>
    <s v="17:00"/>
    <s v="18:00"/>
    <n v="4"/>
    <s v="ce"/>
    <n v="3629"/>
    <n v="4"/>
    <n v="6"/>
    <s v="Kuehne+Nagel Tiel 3 Standpl"/>
    <s v="De Diepert 5"/>
    <s v="Tiel"/>
    <s v="4004 MA"/>
    <s v="NL"/>
    <x v="13"/>
    <s v="GALVANIWEG 1"/>
    <x v="16"/>
    <s v="8013 RG"/>
    <s v="NL"/>
    <s v="2480040126"/>
    <s v="0122273_003"/>
    <s v="31V"/>
    <s v="NL001131849B01"/>
    <n v="2"/>
    <n v="0"/>
    <n v="84.8"/>
    <s v="N"/>
    <s v="Peter Appel Transport B.V."/>
    <n v="36622"/>
    <d v="2023-06-30T00:00:00"/>
    <s v="17:33:00"/>
    <n v="0"/>
    <x v="4"/>
    <x v="25"/>
    <n v="6"/>
    <x v="14"/>
    <n v="1"/>
    <n v="4"/>
    <x v="2"/>
    <n v="84.8"/>
    <n v="0"/>
    <n v="84.8"/>
  </r>
  <r>
    <s v="COLGATE 3800 DEB."/>
    <s v="Colgate-Palmolive Nederland BV"/>
    <s v="101t"/>
    <n v="101090996755"/>
    <n v="101030170335"/>
    <n v="930"/>
    <s v="Inv Booked"/>
    <s v="2480040127"/>
    <s v="Verkoop"/>
    <n v="170"/>
    <s v="Transport drops zone"/>
    <s v="9 - verwerkt"/>
    <n v="0"/>
    <m/>
    <d v="2023-06-30T00:00:00"/>
    <s v="DROP"/>
    <s v="0001010909967550122262_005"/>
    <m/>
    <m/>
    <m/>
    <s v="EUR"/>
    <n v="27.26"/>
    <s v="EUR"/>
    <n v="27.26"/>
    <s v="EUR"/>
    <n v="27.26"/>
    <n v="27.26"/>
    <n v="0"/>
    <s v="N"/>
    <n v="1223000608"/>
    <d v="2023-07-13T00:00:00"/>
    <m/>
    <d v="2023-06-30T00:00:00"/>
    <s v="00:00"/>
    <s v="23:59"/>
    <d v="2023-06-30T00:00:00"/>
    <s v="11:00"/>
    <s v="12:00"/>
    <n v="0.8"/>
    <s v="ce"/>
    <n v="393"/>
    <n v="0.8"/>
    <n v="0"/>
    <s v="Kuehne+Nagel Tiel 3 Standpl"/>
    <s v="De Diepert 5"/>
    <s v="Tiel"/>
    <s v="4004 MA"/>
    <s v="NL"/>
    <x v="2"/>
    <s v="Pegasusweg 1"/>
    <x v="3"/>
    <s v="5015BZ"/>
    <s v="NL"/>
    <s v="2480040127"/>
    <s v="0122262_005"/>
    <s v="31V"/>
    <s v="NL001131849B01"/>
    <n v="2"/>
    <n v="0"/>
    <n v="27.26"/>
    <s v="N"/>
    <s v="Peter Appel Transport B.V."/>
    <n v="36622"/>
    <d v="2023-06-30T00:00:00"/>
    <s v="12:09:00"/>
    <n v="0"/>
    <x v="4"/>
    <x v="25"/>
    <n v="6"/>
    <x v="3"/>
    <n v="1"/>
    <n v="0.8"/>
    <x v="2"/>
    <n v="27.26"/>
    <n v="0"/>
    <n v="27.26"/>
  </r>
  <r>
    <s v="COLGATE 3800 DEB."/>
    <s v="Colgate-Palmolive Nederland BV"/>
    <s v="101t"/>
    <n v="101090996765"/>
    <n v="101030170322"/>
    <n v="930"/>
    <s v="Inv Booked"/>
    <s v="2480040119"/>
    <s v="Verkoop"/>
    <n v="170"/>
    <s v="Transport drops zone"/>
    <s v="9 - verwerkt"/>
    <n v="0"/>
    <m/>
    <d v="2023-06-30T00:00:00"/>
    <s v="DROP"/>
    <s v="0001010909967650122273_002"/>
    <m/>
    <m/>
    <m/>
    <s v="EUR"/>
    <n v="32.35"/>
    <s v="EUR"/>
    <n v="32.35"/>
    <s v="EUR"/>
    <n v="32.35"/>
    <n v="32.35"/>
    <n v="0"/>
    <s v="N"/>
    <n v="1223000608"/>
    <d v="2023-07-13T00:00:00"/>
    <m/>
    <d v="2023-06-30T00:00:00"/>
    <s v="00:00"/>
    <s v="23:59"/>
    <d v="2023-06-30T00:00:00"/>
    <s v="07:00"/>
    <s v="19:00"/>
    <n v="1.6"/>
    <s v="ce"/>
    <n v="550"/>
    <n v="1.6"/>
    <n v="0"/>
    <s v="Kuehne+Nagel Tiel 3 Standpl"/>
    <s v="De Diepert 5"/>
    <s v="Tiel"/>
    <s v="4004 MA"/>
    <s v="NL"/>
    <x v="14"/>
    <s v="Rood 24"/>
    <x v="17"/>
    <s v="6666LT"/>
    <s v="NL"/>
    <s v="2480040119"/>
    <s v="0122273_002"/>
    <s v="31V"/>
    <s v="NL001131849B01"/>
    <n v="2"/>
    <n v="0"/>
    <n v="32.35"/>
    <s v="N"/>
    <s v="Peter Appel Transport B.V."/>
    <n v="36622"/>
    <d v="2023-06-30T00:00:00"/>
    <s v="15:16:00"/>
    <n v="0"/>
    <x v="4"/>
    <x v="25"/>
    <n v="6"/>
    <x v="15"/>
    <n v="1"/>
    <n v="1.6"/>
    <x v="5"/>
    <n v="32.35"/>
    <n v="0"/>
    <n v="32.35"/>
  </r>
  <r>
    <s v="COLGATE 3800 DEB."/>
    <s v="Colgate-Palmolive Nederland BV"/>
    <s v="101t"/>
    <n v="101090996765"/>
    <n v="101030170323"/>
    <n v="930"/>
    <s v="Inv Booked"/>
    <s v="2480040120"/>
    <s v="Verkoop"/>
    <n v="170"/>
    <s v="Transport drops zone"/>
    <s v="9 - verwerkt"/>
    <n v="0"/>
    <m/>
    <d v="2023-06-30T00:00:00"/>
    <s v="DROP"/>
    <s v="0001010909967650122273_005"/>
    <m/>
    <m/>
    <m/>
    <s v="EUR"/>
    <n v="27.26"/>
    <s v="EUR"/>
    <n v="27.26"/>
    <s v="EUR"/>
    <n v="27.26"/>
    <n v="27.26"/>
    <n v="0"/>
    <s v="N"/>
    <n v="1223000608"/>
    <d v="2023-07-13T00:00:00"/>
    <m/>
    <d v="2023-06-30T00:00:00"/>
    <s v="00:00"/>
    <s v="23:59"/>
    <d v="2023-06-30T00:00:00"/>
    <s v="09:00"/>
    <s v="16:00"/>
    <n v="0.8"/>
    <s v="ce"/>
    <n v="99"/>
    <n v="0.8"/>
    <n v="0"/>
    <s v="Kuehne+Nagel Tiel 3 Standpl"/>
    <s v="De Diepert 5"/>
    <s v="Tiel"/>
    <s v="4004 MA"/>
    <s v="NL"/>
    <x v="108"/>
    <s v="GILDENLAAN 396"/>
    <x v="31"/>
    <s v="7329 EC"/>
    <s v="NL"/>
    <s v="2480040120"/>
    <s v="0122273_005"/>
    <s v="31V"/>
    <s v="NL001131849B01"/>
    <n v="2"/>
    <n v="0"/>
    <n v="27.26"/>
    <s v="N"/>
    <s v="Peter Appel Transport B.V."/>
    <n v="36622"/>
    <d v="2023-06-30T00:00:00"/>
    <s v="15:08:00"/>
    <n v="0"/>
    <x v="4"/>
    <x v="25"/>
    <n v="6"/>
    <x v="27"/>
    <n v="1"/>
    <n v="0.8"/>
    <x v="0"/>
    <n v="27.26"/>
    <n v="0"/>
    <n v="27.26"/>
  </r>
  <r>
    <s v="COLGATE 3800 DEB."/>
    <s v="Colgate-Palmolive Nederland BV"/>
    <s v="101t"/>
    <n v="101090996765"/>
    <n v="101030170324"/>
    <n v="930"/>
    <s v="Inv Booked"/>
    <s v="2480040112"/>
    <s v="Verkoop"/>
    <n v="170"/>
    <s v="Transport drops zone"/>
    <s v="9 - verwerkt"/>
    <n v="0"/>
    <m/>
    <d v="2023-06-30T00:00:00"/>
    <s v="DROP"/>
    <s v="0001010909967650122273_008"/>
    <m/>
    <m/>
    <m/>
    <s v="EUR"/>
    <n v="38.42"/>
    <s v="EUR"/>
    <n v="38.42"/>
    <s v="EUR"/>
    <n v="38.42"/>
    <n v="38.42"/>
    <n v="0"/>
    <s v="N"/>
    <n v="1223000608"/>
    <d v="2023-07-13T00:00:00"/>
    <m/>
    <d v="2023-06-30T00:00:00"/>
    <s v="00:00"/>
    <s v="23:59"/>
    <d v="2023-06-30T00:00:00"/>
    <s v="09:00"/>
    <s v="09:00"/>
    <n v="1.6"/>
    <s v="ce"/>
    <n v="515"/>
    <n v="1.6"/>
    <n v="0"/>
    <s v="Kuehne+Nagel Tiel 3 Standpl"/>
    <s v="De Diepert 5"/>
    <s v="Tiel"/>
    <s v="4004 MA"/>
    <s v="NL"/>
    <x v="42"/>
    <s v="Industriestraat 67"/>
    <x v="41"/>
    <s v="7482EW"/>
    <s v="NL"/>
    <s v="2480040112"/>
    <s v="0122273_008"/>
    <s v="31V"/>
    <s v="NL001131849B01"/>
    <n v="2"/>
    <n v="0"/>
    <n v="38.42"/>
    <s v="N"/>
    <s v="Peter Appel Transport B.V."/>
    <n v="36622"/>
    <d v="2023-06-30T00:00:00"/>
    <s v="08:14:00"/>
    <n v="0"/>
    <x v="4"/>
    <x v="25"/>
    <n v="6"/>
    <x v="30"/>
    <n v="0"/>
    <s v=""/>
    <x v="3"/>
    <s v=""/>
    <n v="0"/>
    <s v=""/>
  </r>
  <r>
    <s v="COLGATE 3800 DEB."/>
    <s v="Colgate-Palmolive Nederland BV"/>
    <s v="101t"/>
    <n v="101090996757"/>
    <n v="101030170321"/>
    <n v="930"/>
    <s v="Inv Booked"/>
    <s v="2480040116"/>
    <s v="Verkoop"/>
    <n v="170"/>
    <s v="Transport drops zone"/>
    <s v="9 - verwerkt"/>
    <n v="0"/>
    <m/>
    <d v="2023-06-30T00:00:00"/>
    <s v="DROP"/>
    <s v="0001010909967570122265_002"/>
    <m/>
    <m/>
    <m/>
    <s v="EUR"/>
    <n v="296.82"/>
    <s v="EUR"/>
    <n v="296.82"/>
    <s v="EUR"/>
    <n v="296.82"/>
    <n v="296.82"/>
    <n v="0"/>
    <s v="N"/>
    <n v="1223000608"/>
    <d v="2023-07-13T00:00:00"/>
    <m/>
    <d v="2023-06-30T00:00:00"/>
    <s v="00:00"/>
    <s v="23:59"/>
    <d v="2023-06-30T00:00:00"/>
    <s v="11:00"/>
    <s v="12:00"/>
    <n v="20.8"/>
    <s v="ce"/>
    <n v="14896"/>
    <n v="20.8"/>
    <n v="35"/>
    <s v="Kuehne+Nagel Tiel 3 Standpl"/>
    <s v="De Diepert 5"/>
    <s v="Tiel"/>
    <s v="4004 MA"/>
    <s v="NL"/>
    <x v="50"/>
    <s v="Fahrenheitweg 24"/>
    <x v="1"/>
    <s v="6101WR"/>
    <s v="NL"/>
    <s v="2480040116"/>
    <s v="0122265_002"/>
    <s v="31V"/>
    <s v="NL001131849B01"/>
    <n v="2"/>
    <n v="0"/>
    <n v="296.82"/>
    <s v="N"/>
    <s v="Peter Appel Transport B.V."/>
    <n v="36622"/>
    <d v="2023-06-30T00:00:00"/>
    <s v="11:06:00"/>
    <n v="0"/>
    <x v="4"/>
    <x v="25"/>
    <n v="6"/>
    <x v="1"/>
    <n v="1"/>
    <n v="20.8"/>
    <x v="1"/>
    <n v="296.82"/>
    <n v="0"/>
    <n v="296.82"/>
  </r>
  <r>
    <s v="COLGATE 3800 DEB."/>
    <s v="Colgate-Palmolive Nederland BV"/>
    <s v="101t"/>
    <n v="101090996751"/>
    <n v="101030170332"/>
    <n v="930"/>
    <s v="Inv Booked"/>
    <s v="2480040124"/>
    <s v="Verkoop"/>
    <n v="170"/>
    <s v="Transport drops zone"/>
    <s v="9 - verwerkt"/>
    <n v="0"/>
    <m/>
    <d v="2023-06-30T00:00:00"/>
    <s v="DROP"/>
    <s v="0001010909967510122259_002"/>
    <m/>
    <m/>
    <m/>
    <s v="EUR"/>
    <n v="129.4"/>
    <s v="EUR"/>
    <n v="129.4"/>
    <s v="EUR"/>
    <n v="129.4"/>
    <n v="129.4"/>
    <n v="0"/>
    <s v="N"/>
    <n v="1223000608"/>
    <d v="2023-07-13T00:00:00"/>
    <m/>
    <d v="2023-06-30T00:00:00"/>
    <s v="00:00"/>
    <s v="23:59"/>
    <d v="2023-06-30T00:00:00"/>
    <s v="05:00"/>
    <s v="06:00"/>
    <n v="20"/>
    <s v="ce"/>
    <n v="13453"/>
    <n v="20"/>
    <n v="23"/>
    <s v="Kuehne+Nagel Tiel 3 Standpl"/>
    <s v="De Diepert 5"/>
    <s v="Tiel"/>
    <s v="4004 MA"/>
    <s v="NL"/>
    <x v="2"/>
    <s v="Randweg 2"/>
    <x v="6"/>
    <s v="4191 NN"/>
    <s v="NL"/>
    <s v="2480040124"/>
    <s v="0122259_002"/>
    <s v="31V"/>
    <s v="NL001131849B01"/>
    <n v="2"/>
    <n v="0"/>
    <n v="129.4"/>
    <s v="N"/>
    <s v="Peter Appel Transport B.V."/>
    <n v="36622"/>
    <d v="2023-06-30T00:00:00"/>
    <s v="06:19:00"/>
    <n v="0"/>
    <x v="4"/>
    <x v="25"/>
    <n v="6"/>
    <x v="6"/>
    <n v="1"/>
    <n v="20"/>
    <x v="2"/>
    <n v="129.4"/>
    <n v="0"/>
    <n v="129.4"/>
  </r>
  <r>
    <s v="COLGATE 3800 DEB."/>
    <s v="Colgate-Palmolive Nederland BV"/>
    <s v="101t"/>
    <n v="101090997046"/>
    <n v="101030170333"/>
    <n v="930"/>
    <s v="Inv Booked"/>
    <s v="2480040125"/>
    <s v="Verkoop"/>
    <n v="170"/>
    <s v="Transport drops zone"/>
    <s v="9 - verwerkt"/>
    <n v="0"/>
    <m/>
    <d v="2023-06-30T00:00:00"/>
    <s v="DROP"/>
    <s v="0001010909970460122422_002"/>
    <m/>
    <m/>
    <m/>
    <s v="EUR"/>
    <n v="167.1"/>
    <s v="EUR"/>
    <n v="167.1"/>
    <s v="EUR"/>
    <n v="167.1"/>
    <n v="167.1"/>
    <n v="0"/>
    <s v="N"/>
    <n v="1223000608"/>
    <d v="2023-07-13T00:00:00"/>
    <m/>
    <d v="2023-06-30T00:00:00"/>
    <s v="00:00"/>
    <s v="23:59"/>
    <d v="2023-06-30T00:00:00"/>
    <s v="08:30"/>
    <s v="17:00"/>
    <n v="11.2"/>
    <s v="ce"/>
    <n v="8577"/>
    <n v="11.2"/>
    <n v="9"/>
    <s v="Kuehne+Nagel Tiel 3 Standpl"/>
    <s v="De Diepert 5"/>
    <s v="Tiel"/>
    <s v="4004 MA"/>
    <s v="NL"/>
    <x v="60"/>
    <s v="Orionweg 6"/>
    <x v="47"/>
    <s v="4782 SC"/>
    <s v="NL"/>
    <s v="2480040125"/>
    <s v="0122422_002"/>
    <s v="31V"/>
    <s v="NL001131849B01"/>
    <n v="2"/>
    <n v="0"/>
    <n v="167.1"/>
    <s v="N"/>
    <s v="Peter Appel Transport B.V."/>
    <n v="36622"/>
    <d v="2023-06-30T00:00:00"/>
    <s v="11:53:00"/>
    <n v="0"/>
    <x v="4"/>
    <x v="25"/>
    <n v="6"/>
    <x v="29"/>
    <n v="1"/>
    <n v="11.2"/>
    <x v="0"/>
    <n v="167.1"/>
    <n v="0"/>
    <n v="167.1"/>
  </r>
  <r>
    <s v="COLGATE 3800 DEB."/>
    <s v="Colgate-Palmolive Nederland BV"/>
    <s v="101t"/>
    <n v="101090997073"/>
    <n v="101030170360"/>
    <n v="930"/>
    <s v="Inv Booked"/>
    <s v="2480040675"/>
    <s v="Verkoop"/>
    <n v="170"/>
    <s v="Transport drops zone"/>
    <s v="9 - verwerkt"/>
    <n v="0"/>
    <m/>
    <d v="2023-06-30T00:00:00"/>
    <s v="DROP"/>
    <s v="0001010909970730122460_002"/>
    <m/>
    <m/>
    <m/>
    <s v="EUR"/>
    <n v="27.26"/>
    <s v="EUR"/>
    <n v="27.26"/>
    <s v="EUR"/>
    <n v="27.26"/>
    <n v="27.26"/>
    <n v="0"/>
    <s v="N"/>
    <n v="1223000608"/>
    <d v="2023-07-13T00:00:00"/>
    <m/>
    <d v="2023-06-30T00:00:00"/>
    <s v="00:00"/>
    <s v="23:59"/>
    <d v="2023-06-30T00:00:00"/>
    <s v="13:00"/>
    <s v="13:00"/>
    <n v="0.8"/>
    <s v="ce"/>
    <n v="75"/>
    <n v="0.8"/>
    <n v="0"/>
    <s v="Kuehne+Nagel Tiel 3 Standpl"/>
    <s v="De Diepert 5"/>
    <s v="Tiel"/>
    <s v="4004 MA"/>
    <s v="NL"/>
    <x v="14"/>
    <s v="Rood 24"/>
    <x v="17"/>
    <s v="6666LT"/>
    <s v="NL"/>
    <s v="2480040675"/>
    <s v="0122460_002"/>
    <s v="31V"/>
    <s v="NL001131849B01"/>
    <n v="2"/>
    <n v="0"/>
    <n v="27.26"/>
    <s v="N"/>
    <s v="Peter Appel Transport B.V."/>
    <n v="36622"/>
    <d v="2023-06-30T00:00:00"/>
    <s v="13:50:00"/>
    <n v="0"/>
    <x v="4"/>
    <x v="25"/>
    <n v="6"/>
    <x v="15"/>
    <n v="1"/>
    <n v="0.8"/>
    <x v="5"/>
    <n v="27.26"/>
    <n v="0"/>
    <n v="27.26"/>
  </r>
  <r>
    <s v="COLGATE 3800 DEB."/>
    <s v="Colgate-Palmolive Nederland BV"/>
    <s v="101t"/>
    <n v="101090997258"/>
    <n v="101030170395"/>
    <n v="930"/>
    <s v="Inv Booked"/>
    <s v="2480040812"/>
    <s v="Verkoop"/>
    <n v="170"/>
    <s v="Transport drops zone"/>
    <s v="9 - verwerkt"/>
    <n v="0"/>
    <m/>
    <d v="2023-07-01T00:00:00"/>
    <s v="DROP"/>
    <s v="0001010909972580122515_002"/>
    <m/>
    <m/>
    <m/>
    <s v="EUR"/>
    <n v="27.17"/>
    <s v="EUR"/>
    <n v="27.17"/>
    <s v="EUR"/>
    <n v="27.17"/>
    <n v="27.17"/>
    <n v="0"/>
    <s v="Y"/>
    <n v="1223000716"/>
    <d v="2023-08-17T00:00:00"/>
    <m/>
    <d v="2023-07-01T00:00:00"/>
    <s v="00:00"/>
    <s v="23:59"/>
    <d v="2023-07-01T00:00:00"/>
    <s v="06:00"/>
    <s v="07:00"/>
    <n v="4.8"/>
    <s v="ce"/>
    <n v="2460"/>
    <n v="4.8"/>
    <n v="5"/>
    <s v="Kuehne+Nagel Tiel 3 Standpl"/>
    <s v="De Diepert 5"/>
    <s v="Tiel"/>
    <s v="4004 MA"/>
    <s v="NL"/>
    <x v="2"/>
    <s v="Randweg 2"/>
    <x v="6"/>
    <s v="4191 NN"/>
    <s v="NL"/>
    <s v="2480040812"/>
    <s v="0122515_002"/>
    <s v="31V"/>
    <s v="NL001131849B01"/>
    <n v="2"/>
    <n v="0"/>
    <n v="27.17"/>
    <s v="N"/>
    <s v="Peter Appel Transport B.V."/>
    <n v="36622"/>
    <d v="2023-07-01T00:00:00"/>
    <s v="06:30:00"/>
    <n v="0"/>
    <x v="5"/>
    <x v="25"/>
    <n v="7"/>
    <x v="6"/>
    <n v="1"/>
    <n v="26.4"/>
    <x v="2"/>
    <n v="149.42000000000002"/>
    <n v="0"/>
    <n v="149.42000000000002"/>
  </r>
  <r>
    <s v="COLGATE 3800 DEB."/>
    <s v="Colgate-Palmolive Nederland BV"/>
    <s v="101t"/>
    <n v="101090997259"/>
    <n v="101030170396"/>
    <n v="930"/>
    <s v="Inv Booked"/>
    <s v="2480040807"/>
    <s v="Verkoop"/>
    <n v="170"/>
    <s v="Transport drops zone"/>
    <s v="9 - verwerkt"/>
    <n v="0"/>
    <m/>
    <d v="2023-07-01T00:00:00"/>
    <s v="DROP"/>
    <s v="0001010909972590122517_002"/>
    <m/>
    <m/>
    <m/>
    <s v="EUR"/>
    <n v="194.16"/>
    <s v="EUR"/>
    <n v="194.16"/>
    <s v="EUR"/>
    <n v="194.16"/>
    <n v="194.16"/>
    <n v="0"/>
    <s v="Y"/>
    <n v="1223000716"/>
    <d v="2023-08-17T00:00:00"/>
    <m/>
    <d v="2023-07-01T00:00:00"/>
    <s v="00:00"/>
    <s v="23:59"/>
    <d v="2023-07-01T00:00:00"/>
    <s v="08:30"/>
    <s v="09:30"/>
    <n v="24"/>
    <s v="ce"/>
    <n v="9103"/>
    <n v="24"/>
    <n v="19"/>
    <s v="Kuehne+Nagel Tiel 3 Standpl"/>
    <s v="De Diepert 5"/>
    <s v="Tiel"/>
    <s v="4004 MA"/>
    <s v="NL"/>
    <x v="24"/>
    <s v="Ravenswade 14"/>
    <x v="26"/>
    <s v="3439 LD"/>
    <s v="NL"/>
    <s v="2480040807"/>
    <s v="0122517_002"/>
    <s v="31V"/>
    <s v="NL001131849B01"/>
    <n v="2"/>
    <n v="0"/>
    <n v="194.16"/>
    <s v="N"/>
    <s v="Peter Appel Transport B.V."/>
    <n v="36622"/>
    <d v="2023-07-01T00:00:00"/>
    <s v="09:07:00"/>
    <n v="0"/>
    <x v="5"/>
    <x v="25"/>
    <n v="7"/>
    <x v="22"/>
    <n v="1"/>
    <n v="26.4"/>
    <x v="7"/>
    <n v="213.57999999999998"/>
    <n v="0"/>
    <n v="213.57999999999998"/>
  </r>
  <r>
    <s v="COLGATE 3800 DEB."/>
    <s v="Colgate-Palmolive Nederland BV"/>
    <s v="101t"/>
    <n v="101090997258"/>
    <n v="101030170400"/>
    <n v="930"/>
    <s v="Inv Booked"/>
    <s v="2480040815"/>
    <s v="Verkoop"/>
    <n v="170"/>
    <s v="Transport drops zone"/>
    <s v="9 - verwerkt"/>
    <n v="0"/>
    <m/>
    <d v="2023-07-01T00:00:00"/>
    <s v="DROP"/>
    <s v="0001010909972580122515_002"/>
    <m/>
    <m/>
    <m/>
    <s v="EUR"/>
    <n v="81.5"/>
    <s v="EUR"/>
    <n v="81.5"/>
    <s v="EUR"/>
    <n v="81.5"/>
    <n v="81.5"/>
    <n v="0"/>
    <s v="Y"/>
    <n v="1223000716"/>
    <d v="2023-08-17T00:00:00"/>
    <m/>
    <d v="2023-07-01T00:00:00"/>
    <s v="00:00"/>
    <s v="23:59"/>
    <d v="2023-07-01T00:00:00"/>
    <s v="06:00"/>
    <s v="07:00"/>
    <n v="14"/>
    <s v="ce"/>
    <n v="6617"/>
    <n v="14.4"/>
    <n v="15"/>
    <s v="Kuehne+Nagel Tiel 3 Standpl"/>
    <s v="De Diepert 5"/>
    <s v="Tiel"/>
    <s v="4004 MA"/>
    <s v="NL"/>
    <x v="2"/>
    <s v="Randweg 2"/>
    <x v="6"/>
    <s v="4191 NN"/>
    <s v="NL"/>
    <s v="2480040815"/>
    <s v="0122515_002"/>
    <s v="31V"/>
    <s v="NL001131849B01"/>
    <n v="2"/>
    <n v="0"/>
    <n v="81.5"/>
    <s v="N"/>
    <s v="Peter Appel Transport B.V."/>
    <n v="36622"/>
    <d v="2023-07-01T00:00:00"/>
    <s v="06:30:00"/>
    <n v="0"/>
    <x v="5"/>
    <x v="25"/>
    <n v="7"/>
    <x v="6"/>
    <n v="0"/>
    <s v=""/>
    <x v="2"/>
    <s v=""/>
    <n v="0"/>
    <s v=""/>
  </r>
  <r>
    <s v="COLGATE 3800 DEB."/>
    <s v="Colgate-Palmolive Nederland BV"/>
    <s v="101t"/>
    <n v="101090997258"/>
    <n v="101030170402"/>
    <n v="930"/>
    <s v="Inv Booked"/>
    <s v="2480040816"/>
    <s v="Verkoop"/>
    <n v="170"/>
    <s v="Transport drops zone"/>
    <s v="9 - verwerkt"/>
    <n v="0"/>
    <m/>
    <d v="2023-07-01T00:00:00"/>
    <s v="DROP"/>
    <s v="0001010909972580122515_002"/>
    <m/>
    <m/>
    <m/>
    <s v="EUR"/>
    <n v="40.75"/>
    <s v="EUR"/>
    <n v="40.75"/>
    <s v="EUR"/>
    <n v="40.75"/>
    <n v="40.75"/>
    <n v="0"/>
    <s v="Y"/>
    <n v="1223000716"/>
    <d v="2023-08-17T00:00:00"/>
    <m/>
    <d v="2023-07-01T00:00:00"/>
    <s v="00:00"/>
    <s v="23:59"/>
    <d v="2023-07-01T00:00:00"/>
    <s v="06:00"/>
    <s v="07:00"/>
    <n v="7.2"/>
    <s v="ce"/>
    <n v="4596"/>
    <n v="7.2"/>
    <n v="8"/>
    <s v="Kuehne+Nagel Tiel 3 Standpl"/>
    <s v="De Diepert 5"/>
    <s v="Tiel"/>
    <s v="4004 MA"/>
    <s v="NL"/>
    <x v="2"/>
    <s v="Randweg 2"/>
    <x v="6"/>
    <s v="4191 NN"/>
    <s v="NL"/>
    <s v="2480040816"/>
    <s v="0122515_002"/>
    <s v="31V"/>
    <s v="NL001131849B01"/>
    <n v="2"/>
    <n v="0"/>
    <n v="40.75"/>
    <s v="N"/>
    <s v="Peter Appel Transport B.V."/>
    <n v="36622"/>
    <d v="2023-07-01T00:00:00"/>
    <s v="06:30:00"/>
    <n v="0"/>
    <x v="5"/>
    <x v="25"/>
    <n v="7"/>
    <x v="6"/>
    <n v="0"/>
    <s v=""/>
    <x v="2"/>
    <s v=""/>
    <n v="0"/>
    <s v=""/>
  </r>
  <r>
    <s v="COLGATE 3800 DEB."/>
    <s v="Colgate-Palmolive Nederland BV"/>
    <s v="101t"/>
    <n v="101090997259"/>
    <n v="101030170386"/>
    <n v="930"/>
    <s v="Inv Booked"/>
    <s v="2480040804"/>
    <s v="Verkoop"/>
    <n v="170"/>
    <s v="Transport drops zone"/>
    <s v="9 - verwerkt"/>
    <n v="0"/>
    <m/>
    <d v="2023-07-01T00:00:00"/>
    <s v="DROP"/>
    <s v="0001010909972590122517_002"/>
    <m/>
    <m/>
    <m/>
    <s v="EUR"/>
    <n v="19.420000000000002"/>
    <s v="EUR"/>
    <n v="19.420000000000002"/>
    <s v="EUR"/>
    <n v="19.420000000000002"/>
    <n v="19.420000000000002"/>
    <n v="0"/>
    <s v="Y"/>
    <n v="1223000716"/>
    <d v="2023-08-17T00:00:00"/>
    <m/>
    <d v="2023-07-01T00:00:00"/>
    <s v="00:00"/>
    <s v="23:59"/>
    <d v="2023-07-01T00:00:00"/>
    <s v="08:30"/>
    <s v="09:30"/>
    <n v="2.4"/>
    <s v="ce"/>
    <n v="1319"/>
    <n v="2.4"/>
    <n v="1"/>
    <s v="Kuehne+Nagel Tiel 3 Standpl"/>
    <s v="De Diepert 5"/>
    <s v="Tiel"/>
    <s v="4004 MA"/>
    <s v="NL"/>
    <x v="24"/>
    <s v="Ravenswade 14"/>
    <x v="26"/>
    <s v="3439 LD"/>
    <s v="NL"/>
    <s v="2480040804"/>
    <s v="0122517_002"/>
    <s v="31V"/>
    <s v="NL001131849B01"/>
    <n v="2"/>
    <n v="0"/>
    <n v="19.420000000000002"/>
    <s v="N"/>
    <s v="Peter Appel Transport B.V."/>
    <n v="36622"/>
    <d v="2023-07-01T00:00:00"/>
    <s v="09:07:00"/>
    <n v="0"/>
    <x v="5"/>
    <x v="25"/>
    <n v="7"/>
    <x v="22"/>
    <n v="0"/>
    <s v=""/>
    <x v="7"/>
    <s v=""/>
    <n v="0"/>
    <s v=""/>
  </r>
  <r>
    <s v="COLGATE 3800 DEB."/>
    <s v="Colgate-Palmolive Nederland BV"/>
    <s v="101t"/>
    <n v="101090997260"/>
    <n v="101030170393"/>
    <n v="930"/>
    <s v="Inv Booked"/>
    <s v="2480040806"/>
    <s v="Verkoop"/>
    <n v="170"/>
    <s v="Transport drops zone"/>
    <s v="9 - verwerkt"/>
    <n v="0"/>
    <m/>
    <d v="2023-07-01T00:00:00"/>
    <s v="DROP"/>
    <s v="0001010909972600122516_002"/>
    <m/>
    <m/>
    <m/>
    <s v="EUR"/>
    <n v="182.69"/>
    <s v="EUR"/>
    <n v="182.69"/>
    <s v="EUR"/>
    <n v="182.69"/>
    <n v="182.69"/>
    <n v="0"/>
    <s v="Y"/>
    <n v="1223000716"/>
    <d v="2023-08-17T00:00:00"/>
    <m/>
    <d v="2023-07-01T00:00:00"/>
    <s v="00:00"/>
    <s v="23:59"/>
    <d v="2023-07-01T00:00:00"/>
    <s v="07:00"/>
    <s v="07:00"/>
    <n v="26"/>
    <s v="ce"/>
    <n v="14668"/>
    <n v="26.4"/>
    <n v="25"/>
    <s v="Kuehne+Nagel Tiel 3 Standpl"/>
    <s v="De Diepert 5"/>
    <s v="Tiel"/>
    <s v="4004 MA"/>
    <s v="NL"/>
    <x v="14"/>
    <s v="Rood 24"/>
    <x v="17"/>
    <s v="6666LT"/>
    <s v="NL"/>
    <s v="2480040806"/>
    <s v="0122516_002"/>
    <s v="31V"/>
    <s v="NL001131849B01"/>
    <n v="2"/>
    <n v="0"/>
    <n v="182.69"/>
    <s v="N"/>
    <s v="Peter Appel Transport B.V."/>
    <n v="36622"/>
    <d v="2023-07-01T00:00:00"/>
    <s v="09:13:00"/>
    <n v="0"/>
    <x v="5"/>
    <x v="25"/>
    <n v="7"/>
    <x v="15"/>
    <n v="1"/>
    <n v="26.4"/>
    <x v="5"/>
    <n v="182.69"/>
    <n v="0"/>
    <n v="182.69"/>
  </r>
  <r>
    <s v="COLGATE 3800 DEB."/>
    <s v="Colgate-Palmolive Nederland BV"/>
    <s v="101t"/>
    <n v="101090997677"/>
    <n v="101030170397"/>
    <n v="930"/>
    <s v="Inv Booked"/>
    <s v="2480040805"/>
    <s v="Verkoop"/>
    <n v="170"/>
    <s v="Transport drops zone"/>
    <s v="9 - verwerkt"/>
    <n v="0"/>
    <m/>
    <d v="2023-07-03T00:00:00"/>
    <s v="DROP"/>
    <s v="0001010909976770122802_003"/>
    <m/>
    <m/>
    <m/>
    <s v="EUR"/>
    <n v="49.36"/>
    <s v="EUR"/>
    <n v="49.36"/>
    <s v="EUR"/>
    <n v="49.36"/>
    <n v="49.36"/>
    <n v="0"/>
    <s v="N"/>
    <n v="1223000716"/>
    <d v="2023-08-17T00:00:00"/>
    <m/>
    <d v="2023-07-03T00:00:00"/>
    <s v="00:00"/>
    <s v="23:59"/>
    <d v="2023-07-03T00:00:00"/>
    <s v="12:00"/>
    <s v="13:00"/>
    <n v="1.6"/>
    <s v="ce"/>
    <n v="770"/>
    <n v="1.6"/>
    <n v="0"/>
    <s v="Kuehne+Nagel Tiel 3 Standpl"/>
    <s v="De Diepert 5"/>
    <s v="Tiel"/>
    <s v="4004 MA"/>
    <s v="NL"/>
    <x v="4"/>
    <s v="Watergoorweg 81"/>
    <x v="5"/>
    <s v="3861MA"/>
    <s v="NL"/>
    <s v="2480040805"/>
    <s v="0122802_003"/>
    <s v="31V"/>
    <s v="NL001131849B01"/>
    <n v="2"/>
    <n v="0"/>
    <n v="49.36"/>
    <s v="N"/>
    <s v="Peter Appel Transport B.V."/>
    <n v="36622"/>
    <d v="2023-07-03T00:00:00"/>
    <s v="13:19:00"/>
    <n v="0"/>
    <x v="0"/>
    <x v="26"/>
    <n v="7"/>
    <x v="5"/>
    <n v="1"/>
    <n v="1.6"/>
    <x v="3"/>
    <n v="49.36"/>
    <n v="0"/>
    <n v="49.36"/>
  </r>
  <r>
    <s v="COLGATE 3800 DEB."/>
    <s v="Colgate-Palmolive Nederland BV"/>
    <s v="101t"/>
    <n v="101090997676"/>
    <n v="101030170381"/>
    <n v="930"/>
    <s v="Inv Booked"/>
    <s v="2480040794"/>
    <s v="Verkoop"/>
    <n v="170"/>
    <s v="Transport drops zone"/>
    <s v="9 - verwerkt"/>
    <n v="0"/>
    <m/>
    <d v="2023-07-03T00:00:00"/>
    <s v="DROP"/>
    <s v="0001010909976760122801_002"/>
    <m/>
    <m/>
    <m/>
    <s v="EUR"/>
    <n v="364"/>
    <s v="EUR"/>
    <n v="364"/>
    <s v="EUR"/>
    <n v="364"/>
    <n v="364"/>
    <n v="0"/>
    <s v="N"/>
    <n v="1223000716"/>
    <d v="2023-08-17T00:00:00"/>
    <m/>
    <d v="2023-07-03T00:00:00"/>
    <s v="00:00"/>
    <s v="23:59"/>
    <d v="2023-07-03T00:00:00"/>
    <s v="14:00"/>
    <s v="14:00"/>
    <n v="20"/>
    <s v="ce"/>
    <n v="17728"/>
    <n v="20"/>
    <n v="36"/>
    <s v="Kuehne+Nagel Tiel 3 Standpl"/>
    <s v="De Diepert 5"/>
    <s v="Tiel"/>
    <s v="4004 MA"/>
    <s v="NL"/>
    <x v="0"/>
    <s v="Henri Fordlaan 6"/>
    <x v="0"/>
    <s v="9615TK"/>
    <s v="NL"/>
    <s v="2480040794"/>
    <s v="0122801_002"/>
    <s v="31V"/>
    <s v="NL001131849B01"/>
    <n v="2"/>
    <n v="0"/>
    <n v="364"/>
    <s v="N"/>
    <s v="Peter Appel Transport B.V."/>
    <n v="36622"/>
    <d v="2023-07-03T00:00:00"/>
    <s v="14:32:00"/>
    <n v="0"/>
    <x v="0"/>
    <x v="26"/>
    <n v="7"/>
    <x v="0"/>
    <n v="1"/>
    <n v="20"/>
    <x v="0"/>
    <n v="364"/>
    <n v="0"/>
    <n v="364"/>
  </r>
  <r>
    <s v="COLGATE 3800 DEB."/>
    <s v="Colgate-Palmolive Nederland BV"/>
    <s v="101t"/>
    <n v="101090997262"/>
    <n v="101030170387"/>
    <n v="930"/>
    <s v="Inv Booked"/>
    <s v="2480040799"/>
    <s v="Verkoop"/>
    <n v="170"/>
    <s v="Transport drops zone"/>
    <s v="9 - verwerkt"/>
    <n v="0"/>
    <m/>
    <d v="2023-07-03T00:00:00"/>
    <s v="DROP"/>
    <s v="0001010909972620122520_002"/>
    <m/>
    <m/>
    <m/>
    <s v="EUR"/>
    <n v="80.959999999999994"/>
    <s v="EUR"/>
    <n v="80.959999999999994"/>
    <s v="EUR"/>
    <n v="80.959999999999994"/>
    <n v="80.959999999999994"/>
    <n v="0"/>
    <s v="N"/>
    <n v="1223000716"/>
    <d v="2023-08-17T00:00:00"/>
    <m/>
    <d v="2023-07-03T00:00:00"/>
    <s v="00:00"/>
    <s v="23:59"/>
    <d v="2023-07-03T00:00:00"/>
    <s v="08:00"/>
    <s v="09:00"/>
    <n v="6.4"/>
    <s v="ce"/>
    <n v="3808"/>
    <n v="6.4"/>
    <n v="8"/>
    <s v="Kuehne+Nagel Tiel 3 Standpl"/>
    <s v="De Diepert 5"/>
    <s v="Tiel"/>
    <s v="4004 MA"/>
    <s v="NL"/>
    <x v="1"/>
    <s v="Fahrenheitweg 1"/>
    <x v="1"/>
    <s v="6101WR"/>
    <s v="NL"/>
    <s v="2480040799"/>
    <s v="0122520_002"/>
    <s v="31V"/>
    <s v="NL001131849B01"/>
    <n v="2"/>
    <n v="0"/>
    <n v="80.959999999999994"/>
    <s v="N"/>
    <s v="Peter Appel Transport B.V."/>
    <n v="36622"/>
    <d v="2023-07-03T00:00:00"/>
    <s v="08:55:00"/>
    <n v="0"/>
    <x v="0"/>
    <x v="26"/>
    <n v="7"/>
    <x v="1"/>
    <n v="1"/>
    <n v="26.4"/>
    <x v="1"/>
    <n v="333.96"/>
    <n v="0"/>
    <n v="333.96"/>
  </r>
  <r>
    <s v="COLGATE 3800 DEB."/>
    <s v="Colgate-Palmolive Nederland BV"/>
    <s v="101t"/>
    <n v="101090997268"/>
    <n v="101030170398"/>
    <n v="930"/>
    <s v="Inv Booked"/>
    <s v="2480040811"/>
    <s v="Verkoop"/>
    <n v="170"/>
    <s v="Transport drops zone"/>
    <s v="9 - verwerkt"/>
    <n v="0"/>
    <m/>
    <d v="2023-07-03T00:00:00"/>
    <s v="DROP"/>
    <s v="0001010909972680122526_007"/>
    <m/>
    <m/>
    <m/>
    <s v="EUR"/>
    <n v="16.87"/>
    <s v="EUR"/>
    <n v="16.87"/>
    <s v="EUR"/>
    <n v="16.87"/>
    <n v="16.87"/>
    <n v="0"/>
    <s v="N"/>
    <n v="1223000716"/>
    <d v="2023-08-17T00:00:00"/>
    <m/>
    <d v="2023-07-03T00:00:00"/>
    <s v="00:00"/>
    <s v="23:59"/>
    <d v="2023-07-03T00:00:00"/>
    <s v="09:00"/>
    <s v="17:00"/>
    <n v="0.8"/>
    <s v="ce"/>
    <n v="454"/>
    <n v="0.8"/>
    <n v="0"/>
    <s v="Kuehne+Nagel Tiel 3 Standpl"/>
    <s v="De Diepert 5"/>
    <s v="Tiel"/>
    <s v="4004 MA"/>
    <s v="NL"/>
    <x v="61"/>
    <s v="Nijverheidsweg 14"/>
    <x v="48"/>
    <s v="3251 LP"/>
    <s v="NL"/>
    <s v="2480040811"/>
    <s v="0122526_007"/>
    <s v="31V"/>
    <s v="NL001131849B01"/>
    <n v="2"/>
    <n v="0"/>
    <n v="16.87"/>
    <s v="N"/>
    <s v="Peter Appel Transport B.V."/>
    <n v="36622"/>
    <d v="2023-07-03T00:00:00"/>
    <s v="11:39:00"/>
    <n v="0"/>
    <x v="0"/>
    <x v="26"/>
    <n v="7"/>
    <x v="37"/>
    <n v="1"/>
    <n v="4"/>
    <x v="0"/>
    <n v="84.36"/>
    <n v="0"/>
    <n v="84.36"/>
  </r>
  <r>
    <s v="COLGATE 3800 DEB."/>
    <s v="Colgate-Palmolive Nederland BV"/>
    <s v="101t"/>
    <n v="101090997268"/>
    <n v="101030170399"/>
    <n v="930"/>
    <s v="Inv Booked"/>
    <s v="2480040813"/>
    <s v="Verkoop"/>
    <n v="170"/>
    <s v="Transport drops zone"/>
    <s v="9 - verwerkt"/>
    <n v="0"/>
    <m/>
    <d v="2023-07-03T00:00:00"/>
    <s v="DROP"/>
    <s v="0001010909972680122526_002"/>
    <m/>
    <m/>
    <m/>
    <s v="EUR"/>
    <n v="61.73"/>
    <s v="EUR"/>
    <n v="61.73"/>
    <s v="EUR"/>
    <n v="61.73"/>
    <n v="61.73"/>
    <n v="0"/>
    <s v="N"/>
    <n v="1223000716"/>
    <d v="2023-08-17T00:00:00"/>
    <m/>
    <d v="2023-07-03T00:00:00"/>
    <s v="00:00"/>
    <s v="23:59"/>
    <d v="2023-07-03T00:00:00"/>
    <s v="06:15"/>
    <s v="06:15"/>
    <n v="2.4"/>
    <s v="ce"/>
    <n v="1217"/>
    <n v="2.4"/>
    <n v="0"/>
    <s v="Kuehne+Nagel Tiel 3 Standpl"/>
    <s v="De Diepert 5"/>
    <s v="Tiel"/>
    <s v="4004 MA"/>
    <s v="NL"/>
    <x v="6"/>
    <s v="Insulindeweg 1"/>
    <x v="9"/>
    <s v="1462MJ"/>
    <s v="NL"/>
    <s v="2480040813"/>
    <s v="0122526_002"/>
    <s v="31V"/>
    <s v="NL001131849B01"/>
    <n v="2"/>
    <n v="0"/>
    <n v="61.73"/>
    <s v="N"/>
    <s v="Peter Appel Transport B.V."/>
    <n v="36622"/>
    <d v="2023-07-03T00:00:00"/>
    <s v="06:43:00"/>
    <n v="0"/>
    <x v="0"/>
    <x v="26"/>
    <n v="7"/>
    <x v="8"/>
    <n v="1"/>
    <n v="2.4"/>
    <x v="3"/>
    <n v="61.73"/>
    <n v="0"/>
    <n v="61.73"/>
  </r>
  <r>
    <s v="COLGATE 3800 DEB."/>
    <s v="Colgate-Palmolive Nederland BV"/>
    <s v="101t"/>
    <n v="101090997264"/>
    <n v="101030170382"/>
    <n v="930"/>
    <s v="Inv Booked"/>
    <s v="2480040796"/>
    <s v="Verkoop"/>
    <n v="170"/>
    <s v="Transport drops zone"/>
    <s v="9 - verwerkt"/>
    <n v="0"/>
    <m/>
    <d v="2023-07-03T00:00:00"/>
    <s v="DROP"/>
    <s v="0001010909972640122521_003"/>
    <m/>
    <m/>
    <m/>
    <s v="EUR"/>
    <n v="128.33000000000001"/>
    <s v="EUR"/>
    <n v="128.33000000000001"/>
    <s v="EUR"/>
    <n v="128.33000000000001"/>
    <n v="128.33000000000001"/>
    <n v="0"/>
    <s v="N"/>
    <n v="1223000716"/>
    <d v="2023-08-17T00:00:00"/>
    <m/>
    <d v="2023-07-03T00:00:00"/>
    <s v="00:00"/>
    <s v="23:59"/>
    <d v="2023-07-03T00:00:00"/>
    <s v="10:00"/>
    <s v="12:00"/>
    <n v="10.4"/>
    <s v="ce"/>
    <n v="10557"/>
    <n v="10.4"/>
    <n v="18"/>
    <s v="Kuehne+Nagel Tiel 3 Standpl"/>
    <s v="De Diepert 5"/>
    <s v="Tiel"/>
    <s v="4004 MA"/>
    <s v="NL"/>
    <x v="70"/>
    <s v="Steenen Hoofd 50"/>
    <x v="53"/>
    <s v="4825 AK"/>
    <s v="NL"/>
    <s v="2480040796"/>
    <s v="0122521_003"/>
    <s v="31V"/>
    <s v="NL001131849B01"/>
    <n v="2"/>
    <n v="0"/>
    <n v="128.33000000000001"/>
    <s v="N"/>
    <s v="Peter Appel Transport B.V."/>
    <n v="36622"/>
    <d v="2023-07-03T00:00:00"/>
    <s v="13:44:00"/>
    <n v="0"/>
    <x v="0"/>
    <x v="26"/>
    <n v="7"/>
    <x v="24"/>
    <n v="1"/>
    <n v="17.600000000000001"/>
    <x v="0"/>
    <n v="217.18"/>
    <n v="0"/>
    <n v="217.18"/>
  </r>
  <r>
    <s v="COLGATE 3800 DEB."/>
    <s v="Colgate-Palmolive Nederland BV"/>
    <s v="101t"/>
    <n v="101090997673"/>
    <n v="101030170384"/>
    <n v="930"/>
    <s v="Inv Booked"/>
    <s v="2480040802"/>
    <s v="Verkoop"/>
    <n v="170"/>
    <s v="Transport drops zone"/>
    <s v="9 - verwerkt"/>
    <n v="0"/>
    <m/>
    <d v="2023-07-03T00:00:00"/>
    <s v="DROP"/>
    <s v="0001010909976730122798_003"/>
    <m/>
    <m/>
    <m/>
    <s v="EUR"/>
    <n v="236.18"/>
    <s v="EUR"/>
    <n v="236.18"/>
    <s v="EUR"/>
    <n v="236.18"/>
    <n v="236.18"/>
    <n v="0"/>
    <s v="N"/>
    <n v="1223000716"/>
    <d v="2023-08-17T00:00:00"/>
    <m/>
    <d v="2023-07-03T00:00:00"/>
    <s v="00:00"/>
    <s v="23:59"/>
    <d v="2023-07-03T00:00:00"/>
    <s v="08:00"/>
    <s v="16:00"/>
    <n v="10.4"/>
    <s v="ce"/>
    <n v="7329"/>
    <n v="10.4"/>
    <n v="12"/>
    <s v="Kuehne+Nagel Tiel 3 Standpl"/>
    <s v="De Diepert 5"/>
    <s v="Tiel"/>
    <s v="4004 MA"/>
    <s v="NL"/>
    <x v="86"/>
    <s v="Drentse Poort 27"/>
    <x v="60"/>
    <s v="9521 JA"/>
    <s v="NL"/>
    <s v="2480040802"/>
    <s v="0122798_003"/>
    <s v="31V"/>
    <s v="NL001131849B01"/>
    <n v="2"/>
    <n v="0"/>
    <n v="236.18"/>
    <s v="N"/>
    <s v="Peter Appel Transport B.V."/>
    <n v="36622"/>
    <d v="2023-07-03T00:00:00"/>
    <s v="09:16:00"/>
    <n v="0"/>
    <x v="0"/>
    <x v="26"/>
    <n v="7"/>
    <x v="44"/>
    <n v="1"/>
    <n v="10.4"/>
    <x v="6"/>
    <n v="236.18"/>
    <n v="0"/>
    <n v="236.18"/>
  </r>
  <r>
    <s v="COLGATE 3800 DEB."/>
    <s v="Colgate-Palmolive Nederland BV"/>
    <s v="101t"/>
    <n v="101090997268"/>
    <n v="101030170394"/>
    <n v="930"/>
    <s v="Inv Booked"/>
    <s v="2480040808"/>
    <s v="Verkoop"/>
    <n v="170"/>
    <s v="Transport drops zone"/>
    <s v="9 - verwerkt"/>
    <n v="0"/>
    <m/>
    <d v="2023-07-03T00:00:00"/>
    <s v="DROP"/>
    <s v="0001010909972680122526_007"/>
    <m/>
    <m/>
    <m/>
    <s v="EUR"/>
    <n v="67.489999999999995"/>
    <s v="EUR"/>
    <n v="67.489999999999995"/>
    <s v="EUR"/>
    <n v="67.489999999999995"/>
    <n v="67.489999999999995"/>
    <n v="0"/>
    <s v="N"/>
    <n v="1223000716"/>
    <d v="2023-08-17T00:00:00"/>
    <m/>
    <d v="2023-07-03T00:00:00"/>
    <s v="00:00"/>
    <s v="23:59"/>
    <d v="2023-07-03T00:00:00"/>
    <s v="09:00"/>
    <s v="17:00"/>
    <n v="3.2"/>
    <s v="ce"/>
    <n v="1755"/>
    <n v="3.2"/>
    <n v="3"/>
    <s v="Kuehne+Nagel Tiel 3 Standpl"/>
    <s v="De Diepert 5"/>
    <s v="Tiel"/>
    <s v="4004 MA"/>
    <s v="NL"/>
    <x v="61"/>
    <s v="Nijverheidsweg 14"/>
    <x v="48"/>
    <s v="3251 LP"/>
    <s v="NL"/>
    <s v="2480040808"/>
    <s v="0122526_007"/>
    <s v="31V"/>
    <s v="NL001131849B01"/>
    <n v="2"/>
    <n v="0"/>
    <n v="67.489999999999995"/>
    <s v="N"/>
    <s v="Peter Appel Transport B.V."/>
    <n v="36622"/>
    <d v="2023-07-03T00:00:00"/>
    <s v="11:39:00"/>
    <n v="0"/>
    <x v="0"/>
    <x v="26"/>
    <n v="7"/>
    <x v="37"/>
    <n v="0"/>
    <s v=""/>
    <x v="0"/>
    <s v=""/>
    <n v="0"/>
    <s v=""/>
  </r>
  <r>
    <s v="COLGATE 3800 DEB."/>
    <s v="Colgate-Palmolive Nederland BV"/>
    <s v="101t"/>
    <n v="101090997266"/>
    <n v="101030170401"/>
    <n v="930"/>
    <s v="Inv Booked"/>
    <s v="2480040817"/>
    <s v="Verkoop"/>
    <n v="170"/>
    <s v="Transport drops zone"/>
    <s v="9 - verwerkt"/>
    <n v="0"/>
    <m/>
    <d v="2023-07-03T00:00:00"/>
    <s v="DROP"/>
    <s v="0001010909972660122523_002"/>
    <m/>
    <m/>
    <m/>
    <s v="EUR"/>
    <n v="115.82"/>
    <s v="EUR"/>
    <n v="115.82"/>
    <s v="EUR"/>
    <n v="115.82"/>
    <n v="115.82"/>
    <n v="0"/>
    <s v="N"/>
    <n v="1223000716"/>
    <d v="2023-08-17T00:00:00"/>
    <m/>
    <d v="2023-07-03T00:00:00"/>
    <s v="00:00"/>
    <s v="23:59"/>
    <d v="2023-07-03T00:00:00"/>
    <s v="14:00"/>
    <s v="14:00"/>
    <n v="15.2"/>
    <s v="ce"/>
    <n v="11181"/>
    <n v="15.2"/>
    <n v="22"/>
    <s v="Kuehne+Nagel Tiel 3 Standpl"/>
    <s v="De Diepert 5"/>
    <s v="Tiel"/>
    <s v="4004 MA"/>
    <s v="NL"/>
    <x v="14"/>
    <s v="Rood 24"/>
    <x v="17"/>
    <s v="6666LT"/>
    <s v="NL"/>
    <s v="2480040817"/>
    <s v="0122523_002"/>
    <s v="31V"/>
    <s v="NL001131849B01"/>
    <n v="2"/>
    <n v="0"/>
    <n v="115.82"/>
    <s v="N"/>
    <s v="Peter Appel Transport B.V."/>
    <n v="36622"/>
    <d v="2023-07-03T00:00:00"/>
    <s v="15:10:00"/>
    <n v="10"/>
    <x v="0"/>
    <x v="26"/>
    <n v="7"/>
    <x v="15"/>
    <n v="1"/>
    <n v="21.6"/>
    <x v="5"/>
    <n v="164.59"/>
    <n v="0"/>
    <n v="164.59"/>
  </r>
  <r>
    <s v="COLGATE 3800 DEB."/>
    <s v="Colgate-Palmolive Nederland BV"/>
    <s v="101t"/>
    <n v="101090997261"/>
    <n v="101030170383"/>
    <n v="930"/>
    <s v="Inv Booked"/>
    <s v="2480040800"/>
    <s v="Verkoop"/>
    <n v="170"/>
    <s v="Transport drops zone"/>
    <s v="9 - verwerkt"/>
    <n v="0"/>
    <m/>
    <d v="2023-07-03T00:00:00"/>
    <s v="DROP"/>
    <s v="0001010909972610122518_002"/>
    <m/>
    <m/>
    <m/>
    <s v="EUR"/>
    <n v="302.18"/>
    <s v="EUR"/>
    <n v="302.18"/>
    <s v="EUR"/>
    <n v="302.18"/>
    <n v="302.18"/>
    <n v="0"/>
    <s v="N"/>
    <n v="1223000716"/>
    <d v="2023-08-17T00:00:00"/>
    <m/>
    <d v="2023-07-03T00:00:00"/>
    <s v="00:00"/>
    <s v="23:59"/>
    <d v="2023-07-03T00:00:00"/>
    <s v="06:00"/>
    <s v="07:00"/>
    <n v="21.6"/>
    <s v="ce"/>
    <n v="22664"/>
    <n v="21.6"/>
    <n v="40"/>
    <s v="Kuehne+Nagel Tiel 3 Standpl"/>
    <s v="De Diepert 5"/>
    <s v="Tiel"/>
    <s v="4004 MA"/>
    <s v="NL"/>
    <x v="1"/>
    <s v="Fahrenheitweg 1"/>
    <x v="1"/>
    <s v="6101WR"/>
    <s v="NL"/>
    <s v="2480040800"/>
    <s v="0122518_002"/>
    <s v="31V"/>
    <s v="NL001131849B01"/>
    <n v="2"/>
    <n v="0"/>
    <n v="302.18"/>
    <s v="N"/>
    <s v="Peter Appel Transport B.V."/>
    <n v="36622"/>
    <d v="2023-07-03T00:00:00"/>
    <s v="06:39:00"/>
    <n v="0"/>
    <x v="0"/>
    <x v="26"/>
    <n v="7"/>
    <x v="1"/>
    <n v="1"/>
    <n v="21.6"/>
    <x v="1"/>
    <n v="302.18"/>
    <n v="0"/>
    <n v="302.18"/>
  </r>
  <r>
    <s v="COLGATE 3800 DEB."/>
    <s v="Colgate-Palmolive Nederland BV"/>
    <s v="101t"/>
    <n v="101090997266"/>
    <n v="101030170385"/>
    <n v="930"/>
    <s v="Inv Booked"/>
    <s v="2480040795"/>
    <s v="Verkoop"/>
    <n v="170"/>
    <s v="Transport drops zone"/>
    <s v="9 - verwerkt"/>
    <n v="0"/>
    <m/>
    <d v="2023-07-03T00:00:00"/>
    <s v="DROP"/>
    <s v="0001010909972660122523_002"/>
    <m/>
    <m/>
    <m/>
    <s v="EUR"/>
    <n v="48.77"/>
    <s v="EUR"/>
    <n v="48.77"/>
    <s v="EUR"/>
    <n v="48.77"/>
    <n v="48.77"/>
    <n v="0"/>
    <s v="N"/>
    <n v="1223000716"/>
    <d v="2023-08-17T00:00:00"/>
    <m/>
    <d v="2023-07-03T00:00:00"/>
    <s v="00:00"/>
    <s v="23:59"/>
    <d v="2023-07-03T00:00:00"/>
    <s v="14:00"/>
    <s v="14:00"/>
    <n v="6.4"/>
    <s v="ce"/>
    <n v="5994"/>
    <n v="6.4"/>
    <n v="10"/>
    <s v="Kuehne+Nagel Tiel 3 Standpl"/>
    <s v="De Diepert 5"/>
    <s v="Tiel"/>
    <s v="4004 MA"/>
    <s v="NL"/>
    <x v="14"/>
    <s v="Rood 24"/>
    <x v="17"/>
    <s v="6666LT"/>
    <s v="NL"/>
    <s v="2480040795"/>
    <s v="0122523_002"/>
    <s v="31V"/>
    <s v="NL001131849B01"/>
    <n v="2"/>
    <n v="0"/>
    <n v="48.77"/>
    <s v="N"/>
    <s v="Peter Appel Transport B.V."/>
    <n v="36622"/>
    <d v="2023-07-03T00:00:00"/>
    <s v="15:10:00"/>
    <n v="0"/>
    <x v="0"/>
    <x v="26"/>
    <n v="7"/>
    <x v="15"/>
    <n v="0"/>
    <s v=""/>
    <x v="5"/>
    <s v=""/>
    <n v="0"/>
    <s v=""/>
  </r>
  <r>
    <s v="COLGATE 3800 DEB."/>
    <s v="Colgate-Palmolive Nederland BV"/>
    <s v="101t"/>
    <n v="101090997268"/>
    <n v="101030170388"/>
    <n v="930"/>
    <s v="Inv Booked"/>
    <s v="2480040801"/>
    <s v="Verkoop"/>
    <n v="170"/>
    <s v="Transport drops zone"/>
    <s v="9 - verwerkt"/>
    <n v="0"/>
    <m/>
    <d v="2023-07-03T00:00:00"/>
    <s v="DROP"/>
    <s v="0001010909972680122526_005"/>
    <m/>
    <m/>
    <m/>
    <s v="EUR"/>
    <n v="129.36000000000001"/>
    <s v="EUR"/>
    <n v="129.36000000000001"/>
    <s v="EUR"/>
    <n v="129.36000000000001"/>
    <n v="129.36000000000001"/>
    <n v="0"/>
    <s v="N"/>
    <n v="1223000716"/>
    <d v="2023-08-17T00:00:00"/>
    <m/>
    <d v="2023-07-03T00:00:00"/>
    <s v="00:00"/>
    <s v="23:59"/>
    <d v="2023-07-03T00:00:00"/>
    <s v="08:00"/>
    <s v="09:00"/>
    <n v="8.8000000000000007"/>
    <s v="ce"/>
    <n v="6717"/>
    <n v="8.8000000000000007"/>
    <n v="13"/>
    <s v="Kuehne+Nagel Tiel 3 Standpl"/>
    <s v="De Diepert 5"/>
    <s v="Tiel"/>
    <s v="4004 MA"/>
    <s v="NL"/>
    <x v="109"/>
    <s v="Rheastraat 10"/>
    <x v="3"/>
    <s v="5047 TL"/>
    <s v="NL"/>
    <s v="2480040801"/>
    <s v="0122526_005"/>
    <s v="31V"/>
    <s v="NL001131849B01"/>
    <n v="2"/>
    <n v="0"/>
    <n v="129.36000000000001"/>
    <s v="N"/>
    <s v="Peter Appel Transport B.V."/>
    <n v="36622"/>
    <d v="2023-07-03T00:00:00"/>
    <s v="09:56:00"/>
    <n v="0"/>
    <x v="0"/>
    <x v="26"/>
    <n v="7"/>
    <x v="3"/>
    <n v="1"/>
    <n v="8.8000000000000007"/>
    <x v="1"/>
    <n v="129.36000000000001"/>
    <n v="0"/>
    <n v="129.36000000000001"/>
  </r>
  <r>
    <s v="COLGATE 3800 DEB."/>
    <s v="Colgate-Palmolive Nederland BV"/>
    <s v="101t"/>
    <n v="101090997265"/>
    <n v="101030170389"/>
    <n v="930"/>
    <s v="Inv Booked"/>
    <s v="2480040803"/>
    <s v="Verkoop"/>
    <n v="170"/>
    <s v="Transport drops zone"/>
    <s v="9 - verwerkt"/>
    <n v="0"/>
    <m/>
    <d v="2023-07-03T00:00:00"/>
    <s v="DROP"/>
    <s v="0001010909972650122522_002"/>
    <m/>
    <m/>
    <m/>
    <s v="EUR"/>
    <n v="49.33"/>
    <s v="EUR"/>
    <n v="49.33"/>
    <s v="EUR"/>
    <n v="49.33"/>
    <n v="49.33"/>
    <n v="0"/>
    <s v="N"/>
    <n v="1223000716"/>
    <d v="2023-08-17T00:00:00"/>
    <m/>
    <d v="2023-07-03T00:00:00"/>
    <s v="00:00"/>
    <s v="23:59"/>
    <d v="2023-07-03T00:00:00"/>
    <s v="12:00"/>
    <s v="12:00"/>
    <n v="1.6"/>
    <s v="ce"/>
    <n v="528"/>
    <n v="1.6"/>
    <n v="0"/>
    <s v="Kuehne+Nagel Tiel 3 Standpl"/>
    <s v="De Diepert 5"/>
    <s v="Tiel"/>
    <s v="4004 MA"/>
    <s v="NL"/>
    <x v="3"/>
    <s v="FACETLAAN 6"/>
    <x v="4"/>
    <s v="2665 NR"/>
    <s v="NL"/>
    <s v="2480040803"/>
    <s v="0122522_002"/>
    <s v="31V"/>
    <s v="NL001131849B01"/>
    <n v="2"/>
    <n v="0"/>
    <n v="49.33"/>
    <s v="N"/>
    <s v="Peter Appel Transport B.V."/>
    <n v="36622"/>
    <d v="2023-07-03T00:00:00"/>
    <s v="13:18:00"/>
    <n v="8"/>
    <x v="0"/>
    <x v="26"/>
    <n v="7"/>
    <x v="4"/>
    <n v="1"/>
    <n v="1.6"/>
    <x v="3"/>
    <n v="49.33"/>
    <n v="0"/>
    <n v="49.33"/>
  </r>
  <r>
    <s v="COLGATE 3800 DEB."/>
    <s v="Colgate-Palmolive Nederland BV"/>
    <s v="101t"/>
    <n v="101090997264"/>
    <n v="101030170390"/>
    <n v="930"/>
    <s v="Inv Booked"/>
    <s v="2480040798"/>
    <s v="Verkoop"/>
    <n v="170"/>
    <s v="Transport drops zone"/>
    <s v="9 - verwerkt"/>
    <n v="0"/>
    <m/>
    <d v="2023-07-03T00:00:00"/>
    <s v="DROP"/>
    <s v="0001010909972640122521_003"/>
    <m/>
    <m/>
    <m/>
    <s v="EUR"/>
    <n v="88.85"/>
    <s v="EUR"/>
    <n v="88.85"/>
    <s v="EUR"/>
    <n v="88.85"/>
    <n v="88.85"/>
    <n v="0"/>
    <s v="N"/>
    <n v="1223000716"/>
    <d v="2023-08-17T00:00:00"/>
    <m/>
    <d v="2023-07-03T00:00:00"/>
    <s v="00:00"/>
    <s v="23:59"/>
    <d v="2023-07-03T00:00:00"/>
    <s v="10:00"/>
    <s v="12:00"/>
    <n v="7.2"/>
    <s v="ce"/>
    <n v="4868"/>
    <n v="7.2"/>
    <n v="11"/>
    <s v="Kuehne+Nagel Tiel 3 Standpl"/>
    <s v="De Diepert 5"/>
    <s v="Tiel"/>
    <s v="4004 MA"/>
    <s v="NL"/>
    <x v="70"/>
    <s v="Steenen Hoofd 50"/>
    <x v="53"/>
    <s v="4825 AK"/>
    <s v="NL"/>
    <s v="2480040798"/>
    <s v="0122521_003"/>
    <s v="31V"/>
    <s v="NL001131849B01"/>
    <n v="2"/>
    <n v="0"/>
    <n v="88.85"/>
    <s v="N"/>
    <s v="Peter Appel Transport B.V."/>
    <n v="36622"/>
    <d v="2023-07-03T00:00:00"/>
    <s v="13:44:00"/>
    <n v="0"/>
    <x v="0"/>
    <x v="26"/>
    <n v="7"/>
    <x v="24"/>
    <n v="0"/>
    <s v=""/>
    <x v="0"/>
    <s v=""/>
    <n v="0"/>
    <s v=""/>
  </r>
  <r>
    <s v="COLGATE 3800 DEB."/>
    <s v="Colgate-Palmolive Nederland BV"/>
    <s v="101t"/>
    <n v="101090997674"/>
    <n v="101030170391"/>
    <n v="930"/>
    <s v="Inv Booked"/>
    <s v="2480040797"/>
    <s v="Verkoop"/>
    <n v="170"/>
    <s v="Transport drops zone"/>
    <s v="9 - verwerkt"/>
    <n v="0"/>
    <m/>
    <d v="2023-07-03T00:00:00"/>
    <s v="DROP"/>
    <s v="0001010909976740122800_002"/>
    <m/>
    <m/>
    <m/>
    <s v="EUR"/>
    <n v="143.24"/>
    <s v="EUR"/>
    <n v="143.24"/>
    <s v="EUR"/>
    <n v="143.24"/>
    <n v="143.24"/>
    <n v="0"/>
    <s v="N"/>
    <n v="1223000716"/>
    <d v="2023-08-17T00:00:00"/>
    <m/>
    <d v="2023-07-03T00:00:00"/>
    <s v="00:00"/>
    <s v="23:59"/>
    <d v="2023-07-03T00:00:00"/>
    <s v="07:00"/>
    <s v="10:00"/>
    <n v="11.2"/>
    <s v="ce"/>
    <n v="7521"/>
    <n v="11.2"/>
    <n v="12"/>
    <s v="Kuehne+Nagel Tiel 3 Standpl"/>
    <s v="De Diepert 5"/>
    <s v="Tiel"/>
    <s v="4004 MA"/>
    <s v="NL"/>
    <x v="10"/>
    <s v="Slego 1a"/>
    <x v="13"/>
    <s v="1046BM"/>
    <s v="NL"/>
    <s v="2480040797"/>
    <s v="0122800_002"/>
    <s v="31V"/>
    <s v="NL001131849B01"/>
    <n v="2"/>
    <n v="0"/>
    <n v="143.24"/>
    <s v="N"/>
    <s v="Peter Appel Transport B.V."/>
    <n v="36622"/>
    <d v="2023-07-03T00:00:00"/>
    <s v="10:05:00"/>
    <n v="0"/>
    <x v="0"/>
    <x v="26"/>
    <n v="7"/>
    <x v="11"/>
    <n v="1"/>
    <n v="13.6"/>
    <x v="0"/>
    <n v="173.94"/>
    <n v="0"/>
    <n v="173.94"/>
  </r>
  <r>
    <s v="COLGATE 3800 DEB."/>
    <s v="Colgate-Palmolive Nederland BV"/>
    <s v="101t"/>
    <n v="101090997262"/>
    <n v="101030170392"/>
    <n v="930"/>
    <s v="Inv Booked"/>
    <s v="2480040793"/>
    <s v="Verkoop"/>
    <n v="170"/>
    <s v="Transport drops zone"/>
    <s v="9 - verwerkt"/>
    <n v="0"/>
    <m/>
    <d v="2023-07-03T00:00:00"/>
    <s v="DROP"/>
    <s v="0001010909972620122520_002"/>
    <m/>
    <m/>
    <m/>
    <s v="EUR"/>
    <n v="253"/>
    <s v="EUR"/>
    <n v="253"/>
    <s v="EUR"/>
    <n v="253"/>
    <n v="253"/>
    <n v="0"/>
    <s v="N"/>
    <n v="1223000716"/>
    <d v="2023-08-17T00:00:00"/>
    <m/>
    <d v="2023-07-03T00:00:00"/>
    <s v="00:00"/>
    <s v="23:59"/>
    <d v="2023-07-03T00:00:00"/>
    <s v="08:00"/>
    <s v="09:00"/>
    <n v="20"/>
    <s v="ce"/>
    <n v="23189"/>
    <n v="20"/>
    <n v="38"/>
    <s v="Kuehne+Nagel Tiel 3 Standpl"/>
    <s v="De Diepert 5"/>
    <s v="Tiel"/>
    <s v="4004 MA"/>
    <s v="NL"/>
    <x v="1"/>
    <s v="Fahrenheitweg 1"/>
    <x v="1"/>
    <s v="6101WR"/>
    <s v="NL"/>
    <s v="2480040793"/>
    <s v="0122520_002"/>
    <s v="31V"/>
    <s v="NL001131849B01"/>
    <n v="2"/>
    <n v="0"/>
    <n v="253"/>
    <s v="N"/>
    <s v="Peter Appel Transport B.V."/>
    <n v="36622"/>
    <d v="2023-07-03T00:00:00"/>
    <s v="08:55:00"/>
    <n v="0"/>
    <x v="0"/>
    <x v="26"/>
    <n v="7"/>
    <x v="1"/>
    <n v="0"/>
    <s v=""/>
    <x v="1"/>
    <s v=""/>
    <n v="0"/>
    <s v=""/>
  </r>
  <r>
    <s v="COLGATE 3800 DEB."/>
    <s v="Colgate-Palmolive Nederland BV"/>
    <s v="101t"/>
    <n v="0"/>
    <n v="101030170686"/>
    <n v="980"/>
    <s v="Cancel No In"/>
    <s v="2480041712"/>
    <s v="Verkoop"/>
    <n v="170"/>
    <s v="Transport drops zone"/>
    <s v="0 - ingevoerd"/>
    <n v="0"/>
    <m/>
    <d v="2023-07-03T00:00:00"/>
    <m/>
    <m/>
    <n v="29.83"/>
    <n v="0.8"/>
    <m/>
    <s v="EUR"/>
    <n v="29.83"/>
    <s v="EUR"/>
    <n v="0"/>
    <s v="EUR"/>
    <n v="29.83"/>
    <n v="0"/>
    <n v="-29.83"/>
    <s v="N"/>
    <m/>
    <m/>
    <m/>
    <d v="2023-07-03T00:00:00"/>
    <s v="00:00"/>
    <s v="23:59"/>
    <d v="2023-07-03T00:00:00"/>
    <s v="17:00"/>
    <s v="17:00"/>
    <n v="0.8"/>
    <s v="ce"/>
    <n v="355"/>
    <n v="0.8"/>
    <n v="0"/>
    <s v="Kuehne+Nagel Tiel 3 Standpl"/>
    <s v="De Diepert 5"/>
    <s v="Tiel"/>
    <s v="4004 MA"/>
    <s v="NL"/>
    <x v="22"/>
    <s v="Basisweg 7"/>
    <x v="25"/>
    <s v="1951NG"/>
    <s v="NL"/>
    <s v="2480041712"/>
    <m/>
    <m/>
    <s v="NL001131849B01"/>
    <n v="2"/>
    <n v="0"/>
    <n v="0"/>
    <s v="N"/>
    <s v="Peter Appel Transport B.V."/>
    <n v="36622"/>
    <d v="2023-07-03T00:00:00"/>
    <s v="17:00:00"/>
    <n v="0"/>
    <x v="0"/>
    <x v="26"/>
    <n v="7"/>
    <x v="17"/>
    <n v="0"/>
    <s v=""/>
    <x v="0"/>
    <s v=""/>
    <n v="0"/>
    <s v=""/>
  </r>
  <r>
    <s v="COLGATE 3800 DEB."/>
    <s v="Colgate-Palmolive Nederland BV"/>
    <s v="101t"/>
    <n v="101090997613"/>
    <n v="101030170403"/>
    <n v="930"/>
    <s v="Inv Booked"/>
    <s v="2480040810"/>
    <s v="Verkoop"/>
    <n v="170"/>
    <s v="Transport drops zone"/>
    <s v="9 - verwerkt"/>
    <n v="0"/>
    <m/>
    <d v="2023-07-03T00:00:00"/>
    <s v="DROP"/>
    <s v="0001010909976130122716_002"/>
    <m/>
    <m/>
    <m/>
    <s v="EUR"/>
    <n v="97.15"/>
    <s v="EUR"/>
    <n v="97.15"/>
    <s v="EUR"/>
    <n v="97.15"/>
    <n v="97.15"/>
    <n v="0"/>
    <s v="N"/>
    <n v="1223000716"/>
    <d v="2023-08-17T00:00:00"/>
    <m/>
    <d v="2023-07-03T00:00:00"/>
    <s v="00:00"/>
    <s v="23:59"/>
    <d v="2023-07-03T00:00:00"/>
    <s v="13:30"/>
    <s v="18:30"/>
    <n v="3.2"/>
    <s v="ce"/>
    <n v="1514"/>
    <n v="3.2"/>
    <n v="1"/>
    <s v="Kuehne+Nagel Tiel 3 Standpl"/>
    <s v="De Diepert 5"/>
    <s v="Tiel"/>
    <s v="4004 MA"/>
    <s v="NL"/>
    <x v="9"/>
    <s v="Edisonstraat 3"/>
    <x v="12"/>
    <s v="8606JH"/>
    <s v="NL"/>
    <s v="2480040810"/>
    <s v="0122716_002"/>
    <s v="31V"/>
    <s v="NL001131849B01"/>
    <n v="2"/>
    <n v="0"/>
    <n v="97.15"/>
    <s v="N"/>
    <s v="Peter Appel Transport B.V."/>
    <n v="36622"/>
    <d v="2023-07-03T00:00:00"/>
    <s v="19:06:00"/>
    <n v="0"/>
    <x v="0"/>
    <x v="26"/>
    <n v="7"/>
    <x v="10"/>
    <n v="1"/>
    <n v="3.2"/>
    <x v="3"/>
    <n v="97.15"/>
    <n v="0"/>
    <n v="97.15"/>
  </r>
  <r>
    <s v="COLGATE 3800 DEB."/>
    <s v="Colgate-Palmolive Nederland BV"/>
    <s v="101t"/>
    <n v="101090997674"/>
    <n v="101030170404"/>
    <n v="930"/>
    <s v="Inv Booked"/>
    <s v="2480040814"/>
    <s v="Verkoop"/>
    <n v="170"/>
    <s v="Transport drops zone"/>
    <s v="9 - verwerkt"/>
    <n v="0"/>
    <m/>
    <d v="2023-07-03T00:00:00"/>
    <s v="DROP"/>
    <s v="0001010909976740122800_002"/>
    <m/>
    <m/>
    <m/>
    <s v="EUR"/>
    <n v="30.7"/>
    <s v="EUR"/>
    <n v="30.7"/>
    <s v="EUR"/>
    <n v="30.7"/>
    <n v="30.7"/>
    <n v="0"/>
    <s v="N"/>
    <n v="1223000716"/>
    <d v="2023-08-17T00:00:00"/>
    <m/>
    <d v="2023-07-03T00:00:00"/>
    <s v="00:00"/>
    <s v="23:59"/>
    <d v="2023-07-03T00:00:00"/>
    <s v="07:00"/>
    <s v="10:00"/>
    <n v="2.4"/>
    <s v="ce"/>
    <n v="1980"/>
    <n v="2.4"/>
    <n v="3"/>
    <s v="Kuehne+Nagel Tiel 3 Standpl"/>
    <s v="De Diepert 5"/>
    <s v="Tiel"/>
    <s v="4004 MA"/>
    <s v="NL"/>
    <x v="10"/>
    <s v="Slego 1a"/>
    <x v="13"/>
    <s v="1046BM"/>
    <s v="NL"/>
    <s v="2480040814"/>
    <s v="0122800_002"/>
    <s v="31V"/>
    <s v="NL001131849B01"/>
    <n v="2"/>
    <n v="0"/>
    <n v="30.7"/>
    <s v="N"/>
    <s v="Peter Appel Transport B.V."/>
    <n v="36622"/>
    <d v="2023-07-03T00:00:00"/>
    <s v="10:05:00"/>
    <n v="0"/>
    <x v="0"/>
    <x v="26"/>
    <n v="7"/>
    <x v="11"/>
    <n v="0"/>
    <s v=""/>
    <x v="0"/>
    <s v=""/>
    <n v="0"/>
    <s v=""/>
  </r>
  <r>
    <s v="COLGATE 3800 DEB."/>
    <s v="Colgate-Palmolive Nederland BV"/>
    <s v="101t"/>
    <n v="101090997880"/>
    <n v="101030170466"/>
    <n v="930"/>
    <s v="Inv Booked"/>
    <s v="2480041699"/>
    <s v="Verkoop"/>
    <n v="170"/>
    <s v="Transport drops zone"/>
    <s v="9 - verwerkt"/>
    <n v="0"/>
    <m/>
    <d v="2023-07-04T00:00:00"/>
    <s v="DROP"/>
    <s v="0001010909978800122909_003"/>
    <m/>
    <m/>
    <m/>
    <s v="EUR"/>
    <n v="338.8"/>
    <s v="EUR"/>
    <n v="338.8"/>
    <s v="EUR"/>
    <n v="338.8"/>
    <n v="338.8"/>
    <n v="0"/>
    <s v="N"/>
    <n v="1223000716"/>
    <d v="2023-08-17T00:00:00"/>
    <m/>
    <d v="2023-07-04T00:00:00"/>
    <s v="00:00"/>
    <s v="23:59"/>
    <d v="2023-07-04T00:00:00"/>
    <s v="13:00"/>
    <s v="13:00"/>
    <n v="17.600000000000001"/>
    <s v="ce"/>
    <n v="15551"/>
    <n v="17.600000000000001"/>
    <n v="26"/>
    <s v="Kuehne+Nagel Tiel 3 Standpl"/>
    <s v="De Diepert 5"/>
    <s v="Tiel"/>
    <s v="4004 MA"/>
    <s v="NL"/>
    <x v="0"/>
    <s v="Henri Fordlaan 6"/>
    <x v="0"/>
    <s v="9615TK"/>
    <s v="NL"/>
    <s v="2480041699"/>
    <s v="0122909_003"/>
    <s v="31V"/>
    <s v="NL001131849B01"/>
    <n v="2"/>
    <n v="0"/>
    <n v="338.8"/>
    <s v="N"/>
    <s v="Peter Appel Transport B.V."/>
    <n v="36622"/>
    <d v="2023-07-04T00:00:00"/>
    <s v="13:14:00"/>
    <n v="0"/>
    <x v="1"/>
    <x v="26"/>
    <n v="7"/>
    <x v="0"/>
    <n v="1"/>
    <n v="17.600000000000001"/>
    <x v="0"/>
    <n v="338.8"/>
    <n v="0"/>
    <n v="338.8"/>
  </r>
  <r>
    <s v="COLGATE 3800 DEB."/>
    <s v="Colgate-Palmolive Nederland BV"/>
    <s v="101t"/>
    <n v="101090998261"/>
    <n v="101030170461"/>
    <n v="930"/>
    <s v="Inv Booked"/>
    <s v="2480041704"/>
    <s v="Verkoop"/>
    <n v="170"/>
    <s v="Transport drops zone"/>
    <s v="9 - verwerkt"/>
    <n v="0"/>
    <m/>
    <d v="2023-07-04T00:00:00"/>
    <s v="DROP"/>
    <s v="0001010909982610123161_003"/>
    <m/>
    <m/>
    <m/>
    <s v="EUR"/>
    <n v="89.1"/>
    <s v="EUR"/>
    <n v="89.1"/>
    <s v="EUR"/>
    <n v="89.1"/>
    <n v="89.1"/>
    <n v="0"/>
    <s v="N"/>
    <n v="1223000716"/>
    <d v="2023-08-17T00:00:00"/>
    <m/>
    <d v="2023-07-04T00:00:00"/>
    <s v="00:00"/>
    <s v="23:59"/>
    <d v="2023-07-04T00:00:00"/>
    <s v="09:00"/>
    <s v="10:00"/>
    <n v="5.6"/>
    <s v="ce"/>
    <n v="4632"/>
    <n v="5.6"/>
    <n v="8"/>
    <s v="Kuehne+Nagel Tiel 3 Standpl"/>
    <s v="De Diepert 5"/>
    <s v="Tiel"/>
    <s v="4004 MA"/>
    <s v="NL"/>
    <x v="51"/>
    <s v="Wilhelminakanaal Zuid 120"/>
    <x v="23"/>
    <s v="4903RA"/>
    <s v="NL"/>
    <s v="2480041704"/>
    <s v="0123161_003"/>
    <s v="31V"/>
    <s v="NL001131849B01"/>
    <n v="2"/>
    <n v="0"/>
    <n v="89.1"/>
    <s v="N"/>
    <s v="Peter Appel Transport B.V."/>
    <n v="36622"/>
    <d v="2023-07-04T00:00:00"/>
    <s v="10:39:00"/>
    <n v="0"/>
    <x v="1"/>
    <x v="26"/>
    <n v="7"/>
    <x v="34"/>
    <n v="1"/>
    <n v="5.6"/>
    <x v="3"/>
    <n v="89.1"/>
    <n v="0"/>
    <n v="89.1"/>
  </r>
  <r>
    <s v="COLGATE 3800 DEB."/>
    <s v="Colgate-Palmolive Nederland BV"/>
    <s v="101t"/>
    <n v="101090997874"/>
    <n v="101030170462"/>
    <n v="930"/>
    <s v="Inv Booked"/>
    <s v="2480041705"/>
    <s v="Verkoop"/>
    <n v="170"/>
    <s v="Transport drops zone"/>
    <s v="9 - verwerkt"/>
    <n v="0"/>
    <m/>
    <d v="2023-07-04T00:00:00"/>
    <s v="DROP"/>
    <s v="0001010909978740122902_002"/>
    <m/>
    <m/>
    <m/>
    <s v="EUR"/>
    <n v="73.760000000000005"/>
    <s v="EUR"/>
    <n v="73.760000000000005"/>
    <s v="EUR"/>
    <n v="73.760000000000005"/>
    <n v="73.760000000000005"/>
    <n v="0"/>
    <s v="N"/>
    <n v="1223000716"/>
    <d v="2023-08-17T00:00:00"/>
    <m/>
    <d v="2023-07-04T00:00:00"/>
    <s v="00:00"/>
    <s v="23:59"/>
    <d v="2023-07-04T00:00:00"/>
    <s v="07:00"/>
    <s v="07:00"/>
    <n v="3.2"/>
    <s v="ce"/>
    <n v="1483"/>
    <n v="3.2"/>
    <n v="0"/>
    <s v="Kuehne+Nagel Tiel 3 Standpl"/>
    <s v="De Diepert 5"/>
    <s v="Tiel"/>
    <s v="4004 MA"/>
    <s v="NL"/>
    <x v="29"/>
    <s v="Opaalstraat 15"/>
    <x v="32"/>
    <s v="1812RH"/>
    <s v="NL"/>
    <s v="2480041705"/>
    <s v="0122902_002"/>
    <s v="31V"/>
    <s v="NL001131849B01"/>
    <n v="2"/>
    <n v="0"/>
    <n v="73.760000000000005"/>
    <s v="N"/>
    <s v="Peter Appel Transport B.V."/>
    <n v="36622"/>
    <d v="2023-07-04T00:00:00"/>
    <s v="07:08:00"/>
    <n v="0"/>
    <x v="1"/>
    <x v="26"/>
    <n v="7"/>
    <x v="28"/>
    <n v="1"/>
    <n v="3.2"/>
    <x v="3"/>
    <n v="73.760000000000005"/>
    <n v="0"/>
    <n v="73.760000000000005"/>
  </r>
  <r>
    <s v="COLGATE 3800 DEB."/>
    <s v="Colgate-Palmolive Nederland BV"/>
    <s v="101t"/>
    <n v="101090997871"/>
    <n v="101030170463"/>
    <n v="930"/>
    <s v="Inv Booked"/>
    <s v="2480041697"/>
    <s v="Verkoop"/>
    <n v="170"/>
    <s v="Transport drops zone"/>
    <s v="9 - verwerkt"/>
    <n v="0"/>
    <m/>
    <d v="2023-07-04T00:00:00"/>
    <s v="DROP"/>
    <s v="0001010909978710122903_002"/>
    <m/>
    <m/>
    <m/>
    <s v="EUR"/>
    <n v="323.39"/>
    <s v="EUR"/>
    <n v="323.39"/>
    <s v="EUR"/>
    <n v="323.39"/>
    <n v="323.39"/>
    <n v="0"/>
    <s v="N"/>
    <n v="1223000716"/>
    <d v="2023-08-17T00:00:00"/>
    <m/>
    <d v="2023-07-04T00:00:00"/>
    <s v="00:00"/>
    <s v="23:59"/>
    <d v="2023-07-04T00:00:00"/>
    <s v="07:00"/>
    <s v="08:00"/>
    <n v="24.8"/>
    <s v="ce"/>
    <n v="22350"/>
    <n v="24.8"/>
    <n v="45"/>
    <s v="Kuehne+Nagel Tiel 3 Standpl"/>
    <s v="De Diepert 5"/>
    <s v="Tiel"/>
    <s v="4004 MA"/>
    <s v="NL"/>
    <x v="1"/>
    <s v="Fahrenheitweg 1"/>
    <x v="1"/>
    <s v="6101WR"/>
    <s v="NL"/>
    <s v="2480041697"/>
    <s v="0122903_002"/>
    <s v="31V"/>
    <s v="NL001131849B01"/>
    <n v="2"/>
    <n v="0"/>
    <n v="323.39"/>
    <s v="N"/>
    <s v="Peter Appel Transport B.V."/>
    <n v="36622"/>
    <d v="2023-07-04T00:00:00"/>
    <s v="08:45:00"/>
    <n v="15"/>
    <x v="1"/>
    <x v="26"/>
    <n v="7"/>
    <x v="1"/>
    <n v="1"/>
    <n v="24.8"/>
    <x v="1"/>
    <n v="323.39"/>
    <n v="0"/>
    <n v="323.39"/>
  </r>
  <r>
    <s v="COLGATE 3800 DEB."/>
    <s v="Colgate-Palmolive Nederland BV"/>
    <s v="101t"/>
    <n v="101090997882"/>
    <n v="101030170465"/>
    <n v="930"/>
    <s v="Inv Booked"/>
    <s v="2480041696"/>
    <s v="Verkoop"/>
    <n v="170"/>
    <s v="Transport drops zone"/>
    <s v="9 - verwerkt"/>
    <n v="0"/>
    <m/>
    <d v="2023-07-04T00:00:00"/>
    <s v="DROP"/>
    <s v="0001010909978820122912_002"/>
    <m/>
    <m/>
    <m/>
    <s v="EUR"/>
    <n v="406.47"/>
    <s v="EUR"/>
    <n v="406.47"/>
    <s v="EUR"/>
    <n v="406.47"/>
    <n v="406.47"/>
    <n v="0"/>
    <s v="N"/>
    <n v="1223000716"/>
    <d v="2023-08-17T00:00:00"/>
    <m/>
    <d v="2023-07-04T00:00:00"/>
    <s v="00:00"/>
    <s v="23:59"/>
    <d v="2023-07-04T00:00:00"/>
    <s v="15:00"/>
    <s v="16:00"/>
    <n v="24.8"/>
    <s v="ce"/>
    <n v="13488"/>
    <n v="24.8"/>
    <n v="38"/>
    <s v="Kuehne+Nagel Tiel 3 Standpl"/>
    <s v="De Diepert 5"/>
    <s v="Tiel"/>
    <s v="4004 MA"/>
    <s v="NL"/>
    <x v="0"/>
    <s v="Henri Fordlaan 6"/>
    <x v="0"/>
    <s v="9615TK"/>
    <s v="NL"/>
    <s v="2480041696"/>
    <s v="0122912_002"/>
    <s v="31V"/>
    <s v="NL001131849B01"/>
    <n v="2"/>
    <n v="0"/>
    <n v="406.47"/>
    <s v="N"/>
    <s v="Peter Appel Transport B.V."/>
    <n v="36622"/>
    <d v="2023-07-04T00:00:00"/>
    <s v="17:20:00"/>
    <n v="0"/>
    <x v="1"/>
    <x v="26"/>
    <n v="7"/>
    <x v="0"/>
    <n v="1"/>
    <n v="24.8"/>
    <x v="0"/>
    <n v="406.47"/>
    <n v="0"/>
    <n v="406.47"/>
  </r>
  <r>
    <s v="COLGATE 3800 DEB."/>
    <s v="Colgate-Palmolive Nederland BV"/>
    <s v="101t"/>
    <n v="101090997877"/>
    <n v="101030170467"/>
    <n v="930"/>
    <s v="Inv Booked"/>
    <s v="2480041701"/>
    <s v="Verkoop"/>
    <n v="170"/>
    <s v="Transport drops zone"/>
    <s v="9 - verwerkt"/>
    <n v="0"/>
    <m/>
    <d v="2023-07-04T00:00:00"/>
    <s v="DROP"/>
    <s v="0001010909978770122906_002"/>
    <m/>
    <m/>
    <m/>
    <s v="EUR"/>
    <n v="185.14"/>
    <s v="EUR"/>
    <n v="185.14"/>
    <s v="EUR"/>
    <n v="185.14"/>
    <n v="185.14"/>
    <n v="0"/>
    <s v="N"/>
    <n v="1223000716"/>
    <d v="2023-08-17T00:00:00"/>
    <m/>
    <d v="2023-07-04T00:00:00"/>
    <s v="00:00"/>
    <s v="23:59"/>
    <d v="2023-07-04T00:00:00"/>
    <s v="07:00"/>
    <s v="10:00"/>
    <n v="15.2"/>
    <s v="ce"/>
    <n v="9172"/>
    <n v="15.2"/>
    <n v="20"/>
    <s v="Kuehne+Nagel Tiel 3 Standpl"/>
    <s v="De Diepert 5"/>
    <s v="Tiel"/>
    <s v="4004 MA"/>
    <s v="NL"/>
    <x v="10"/>
    <s v="Slego 1a"/>
    <x v="13"/>
    <s v="1046BM"/>
    <s v="NL"/>
    <s v="2480041701"/>
    <s v="0122906_002"/>
    <s v="31V"/>
    <s v="NL001131849B01"/>
    <n v="2"/>
    <n v="0"/>
    <n v="185.14"/>
    <s v="N"/>
    <s v="Peter Appel Transport B.V."/>
    <n v="36622"/>
    <d v="2023-07-04T00:00:00"/>
    <s v="07:52:00"/>
    <n v="0"/>
    <x v="1"/>
    <x v="26"/>
    <n v="7"/>
    <x v="11"/>
    <n v="1"/>
    <n v="15.2"/>
    <x v="0"/>
    <n v="185.14"/>
    <n v="0"/>
    <n v="185.14"/>
  </r>
  <r>
    <s v="COLGATE 3800 DEB."/>
    <s v="Colgate-Palmolive Nederland BV"/>
    <s v="101t"/>
    <n v="101090997878"/>
    <n v="101030170468"/>
    <n v="930"/>
    <s v="Inv Booked"/>
    <s v="2480041703"/>
    <s v="Verkoop"/>
    <n v="170"/>
    <s v="Transport drops zone"/>
    <s v="9 - verwerkt"/>
    <n v="0"/>
    <m/>
    <d v="2023-07-04T00:00:00"/>
    <s v="DROP"/>
    <s v="0001010909978780122911_002"/>
    <m/>
    <m/>
    <m/>
    <s v="EUR"/>
    <n v="128.81"/>
    <s v="EUR"/>
    <n v="128.81"/>
    <s v="EUR"/>
    <n v="128.81"/>
    <n v="128.81"/>
    <n v="0"/>
    <s v="N"/>
    <n v="1223000716"/>
    <d v="2023-08-17T00:00:00"/>
    <m/>
    <d v="2023-07-04T00:00:00"/>
    <s v="00:00"/>
    <s v="23:59"/>
    <d v="2023-07-04T00:00:00"/>
    <s v="12:00"/>
    <s v="13:00"/>
    <n v="7.2"/>
    <s v="ce"/>
    <n v="4841"/>
    <n v="7.2"/>
    <n v="8"/>
    <s v="Kuehne+Nagel Tiel 3 Standpl"/>
    <s v="De Diepert 5"/>
    <s v="Tiel"/>
    <s v="4004 MA"/>
    <s v="NL"/>
    <x v="16"/>
    <s v="Rijnland 4"/>
    <x v="19"/>
    <s v="1948RL"/>
    <s v="NL"/>
    <s v="2480041703"/>
    <s v="0122911_002"/>
    <s v="31V"/>
    <s v="NL001131849B01"/>
    <n v="2"/>
    <n v="0"/>
    <n v="128.81"/>
    <s v="N"/>
    <s v="Peter Appel Transport B.V."/>
    <n v="36622"/>
    <d v="2023-07-04T00:00:00"/>
    <s v="13:43:00"/>
    <n v="0"/>
    <x v="1"/>
    <x v="26"/>
    <n v="7"/>
    <x v="17"/>
    <n v="1"/>
    <n v="7.2"/>
    <x v="0"/>
    <n v="128.81"/>
    <n v="0"/>
    <n v="128.81"/>
  </r>
  <r>
    <s v="COLGATE 3800 DEB."/>
    <s v="Colgate-Palmolive Nederland BV"/>
    <s v="101t"/>
    <n v="0"/>
    <n v="101030170469"/>
    <n v="930"/>
    <s v="Inv Booked"/>
    <s v="2480041712 REFUSED"/>
    <s v="Verkoop"/>
    <n v="170"/>
    <s v="Transport drops zone"/>
    <s v="9 - verwerkt"/>
    <n v="0"/>
    <m/>
    <d v="2023-07-04T00:00:00"/>
    <m/>
    <m/>
    <m/>
    <m/>
    <m/>
    <s v="EUR"/>
    <n v="16.510000000000002"/>
    <s v="EUR"/>
    <n v="16.510000000000002"/>
    <s v="EUR"/>
    <n v="16.510000000000002"/>
    <n v="16.510000000000002"/>
    <n v="0"/>
    <s v="Y"/>
    <n v="1223000716"/>
    <d v="2023-08-17T00:00:00"/>
    <m/>
    <d v="2023-07-04T00:00:00"/>
    <s v="00:00"/>
    <s v="23:59"/>
    <d v="2023-07-04T00:00:00"/>
    <s v="12:00"/>
    <s v="14:00"/>
    <n v="0.8"/>
    <s v="ce"/>
    <n v="355"/>
    <n v="0.8"/>
    <n v="0"/>
    <s v="Kuehne+Nagel Tiel 3 Standpl"/>
    <s v="De Diepert 5"/>
    <s v="Tiel"/>
    <s v="4004 MA"/>
    <s v="NL"/>
    <x v="22"/>
    <s v="Basisweg 7"/>
    <x v="25"/>
    <s v="1951NG"/>
    <s v="NL"/>
    <s v="2480041712 REFUSED"/>
    <s v="0122914_002"/>
    <s v="31V"/>
    <s v="NL001131849B01"/>
    <n v="2"/>
    <n v="0"/>
    <n v="16.510000000000002"/>
    <s v="N"/>
    <m/>
    <n v="36622"/>
    <d v="2023-07-04T00:00:00"/>
    <s v="17:25:00"/>
    <n v="0"/>
    <x v="1"/>
    <x v="26"/>
    <n v="7"/>
    <x v="17"/>
    <n v="1"/>
    <n v="4"/>
    <x v="0"/>
    <n v="82.56"/>
    <n v="0"/>
    <n v="82.56"/>
  </r>
  <r>
    <s v="COLGATE 3800 DEB."/>
    <s v="Colgate-Palmolive Nederland BV"/>
    <s v="101t"/>
    <n v="101090998240"/>
    <n v="101030170470"/>
    <n v="930"/>
    <s v="Inv Booked"/>
    <s v="2480041708"/>
    <s v="Verkoop"/>
    <n v="170"/>
    <s v="Transport drops zone"/>
    <s v="9 - verwerkt"/>
    <n v="0"/>
    <m/>
    <d v="2023-07-04T00:00:00"/>
    <s v="DROP"/>
    <s v="0001010909982400123147_004"/>
    <m/>
    <m/>
    <m/>
    <s v="EUR"/>
    <n v="168.27"/>
    <s v="EUR"/>
    <n v="168.27"/>
    <s v="EUR"/>
    <n v="168.27"/>
    <n v="168.27"/>
    <n v="0"/>
    <s v="N"/>
    <n v="1223000716"/>
    <d v="2023-08-17T00:00:00"/>
    <m/>
    <d v="2023-07-04T00:00:00"/>
    <s v="00:00"/>
    <s v="23:59"/>
    <d v="2023-07-04T00:00:00"/>
    <s v="08:00"/>
    <s v="16:00"/>
    <n v="10.4"/>
    <s v="ce"/>
    <n v="5820"/>
    <n v="10.4"/>
    <n v="5"/>
    <s v="Kuehne+Nagel Tiel 3 Standpl"/>
    <s v="De Diepert 5"/>
    <s v="Tiel"/>
    <s v="4004 MA"/>
    <s v="NL"/>
    <x v="77"/>
    <s v="Zilverstraat 31"/>
    <x v="56"/>
    <s v="2544EJ"/>
    <s v="NL"/>
    <s v="2480041708"/>
    <s v="0123147_004"/>
    <s v="31V"/>
    <s v="NL001131849B01"/>
    <n v="2"/>
    <n v="0"/>
    <n v="168.27"/>
    <s v="N"/>
    <s v="Peter Appel Transport B.V."/>
    <n v="36622"/>
    <d v="2023-07-04T00:00:00"/>
    <s v="14:04:00"/>
    <n v="0"/>
    <x v="1"/>
    <x v="26"/>
    <n v="7"/>
    <x v="40"/>
    <n v="1"/>
    <n v="10.4"/>
    <x v="6"/>
    <n v="168.27"/>
    <n v="0"/>
    <n v="168.27"/>
  </r>
  <r>
    <s v="COLGATE 3800 DEB."/>
    <s v="Colgate-Palmolive Nederland BV"/>
    <s v="101t"/>
    <n v="101090997872"/>
    <n v="101030170459"/>
    <n v="930"/>
    <s v="Inv Booked"/>
    <s v="2480041698"/>
    <s v="Verkoop"/>
    <n v="170"/>
    <s v="Transport drops zone"/>
    <s v="9 - verwerkt"/>
    <n v="0"/>
    <m/>
    <d v="2023-07-04T00:00:00"/>
    <s v="DROP"/>
    <s v="0001010909978720122904_002"/>
    <m/>
    <m/>
    <m/>
    <s v="EUR"/>
    <n v="296.47000000000003"/>
    <s v="EUR"/>
    <n v="296.47000000000003"/>
    <s v="EUR"/>
    <n v="296.47000000000003"/>
    <n v="296.47000000000003"/>
    <n v="0"/>
    <s v="N"/>
    <n v="1223000716"/>
    <d v="2023-08-17T00:00:00"/>
    <m/>
    <d v="2023-07-04T00:00:00"/>
    <s v="00:00"/>
    <s v="23:59"/>
    <d v="2023-07-04T00:00:00"/>
    <s v="09:00"/>
    <s v="10:00"/>
    <n v="26.4"/>
    <s v="ce"/>
    <n v="21402"/>
    <n v="26.4"/>
    <n v="46"/>
    <s v="Kuehne+Nagel Tiel 3 Standpl"/>
    <s v="De Diepert 5"/>
    <s v="Tiel"/>
    <s v="4004 MA"/>
    <s v="NL"/>
    <x v="1"/>
    <s v="Perenmarkt 15"/>
    <x v="2"/>
    <s v="1681PG"/>
    <s v="NL"/>
    <s v="2480041698"/>
    <s v="0122904_002"/>
    <s v="31V"/>
    <s v="NL001131849B01"/>
    <n v="2"/>
    <n v="0"/>
    <n v="296.47000000000003"/>
    <s v="N"/>
    <s v="Peter Appel Transport B.V."/>
    <n v="36622"/>
    <d v="2023-07-04T00:00:00"/>
    <s v="09:13:00"/>
    <n v="0"/>
    <x v="1"/>
    <x v="26"/>
    <n v="7"/>
    <x v="2"/>
    <n v="1"/>
    <n v="26.4"/>
    <x v="1"/>
    <n v="296.47000000000003"/>
    <n v="0"/>
    <n v="296.47000000000003"/>
  </r>
  <r>
    <s v="COLGATE 3800 DEB."/>
    <s v="Colgate-Palmolive Nederland BV"/>
    <s v="101t"/>
    <n v="101090998249"/>
    <n v="101030170460"/>
    <n v="930"/>
    <s v="Inv Booked"/>
    <s v="2480041700"/>
    <s v="Verkoop"/>
    <n v="170"/>
    <s v="Transport drops zone"/>
    <s v="9 - verwerkt"/>
    <n v="0"/>
    <m/>
    <d v="2023-07-04T00:00:00"/>
    <s v="DROP"/>
    <s v="0001010909982490123151_002"/>
    <m/>
    <m/>
    <m/>
    <s v="EUR"/>
    <n v="276.92"/>
    <s v="EUR"/>
    <n v="276.92"/>
    <s v="EUR"/>
    <n v="276.92"/>
    <n v="276.92"/>
    <n v="0"/>
    <s v="N"/>
    <n v="1223000716"/>
    <d v="2023-08-17T00:00:00"/>
    <m/>
    <d v="2023-07-04T00:00:00"/>
    <s v="00:00"/>
    <s v="23:59"/>
    <d v="2023-07-04T00:00:00"/>
    <s v="07:00"/>
    <s v="08:00"/>
    <n v="18.399999999999999"/>
    <s v="ce"/>
    <n v="9742"/>
    <n v="18.399999999999999"/>
    <n v="28"/>
    <s v="Kuehne+Nagel Tiel 3 Standpl"/>
    <s v="De Diepert 5"/>
    <s v="Tiel"/>
    <s v="4004 MA"/>
    <s v="NL"/>
    <x v="1"/>
    <s v="Fahrenheitweg 1"/>
    <x v="1"/>
    <s v="6101WR"/>
    <s v="NL"/>
    <s v="2480041700"/>
    <s v="0123151_002"/>
    <s v="31V"/>
    <s v="NL001131849B01"/>
    <n v="2"/>
    <n v="0"/>
    <n v="276.92"/>
    <s v="N"/>
    <s v="Peter Appel Transport B.V."/>
    <n v="36622"/>
    <d v="2023-07-04T00:00:00"/>
    <s v="09:33:00"/>
    <n v="9"/>
    <x v="1"/>
    <x v="26"/>
    <n v="7"/>
    <x v="1"/>
    <n v="1"/>
    <n v="18.399999999999999"/>
    <x v="1"/>
    <n v="276.92"/>
    <n v="0"/>
    <n v="276.92"/>
  </r>
  <r>
    <s v="COLGATE 3800 DEB."/>
    <s v="Colgate-Palmolive Nederland BV"/>
    <s v="101t"/>
    <n v="101090998258"/>
    <n v="101030170471"/>
    <n v="930"/>
    <s v="Inv Booked"/>
    <s v="2480041716"/>
    <s v="Verkoop"/>
    <n v="170"/>
    <s v="Transport drops zone"/>
    <s v="9 - verwerkt"/>
    <n v="0"/>
    <m/>
    <d v="2023-07-04T00:00:00"/>
    <s v="DROP"/>
    <s v="0001010909982580123158_002"/>
    <m/>
    <m/>
    <m/>
    <s v="EUR"/>
    <n v="151.65"/>
    <s v="EUR"/>
    <n v="151.65"/>
    <s v="EUR"/>
    <n v="151.65"/>
    <n v="151.65"/>
    <n v="0"/>
    <s v="N"/>
    <n v="1223000716"/>
    <d v="2023-08-17T00:00:00"/>
    <m/>
    <d v="2023-07-04T00:00:00"/>
    <s v="00:00"/>
    <s v="23:59"/>
    <d v="2023-07-04T00:00:00"/>
    <s v="06:00"/>
    <s v="07:00"/>
    <n v="11.2"/>
    <s v="ce"/>
    <n v="11407"/>
    <n v="11.2"/>
    <n v="20"/>
    <s v="Kuehne+Nagel Tiel 3 Standpl"/>
    <s v="De Diepert 5"/>
    <s v="Tiel"/>
    <s v="4004 MA"/>
    <s v="NL"/>
    <x v="2"/>
    <s v="Pegasusweg 1"/>
    <x v="3"/>
    <s v="5015BZ"/>
    <s v="NL"/>
    <s v="2480041716"/>
    <s v="0123158_002"/>
    <s v="31V"/>
    <s v="NL001131849B01"/>
    <n v="2"/>
    <n v="0"/>
    <n v="151.65"/>
    <s v="N"/>
    <s v="Peter Appel Transport B.V."/>
    <n v="36622"/>
    <d v="2023-07-04T00:00:00"/>
    <s v="06:18:00"/>
    <n v="0"/>
    <x v="1"/>
    <x v="26"/>
    <n v="7"/>
    <x v="3"/>
    <n v="1"/>
    <n v="11.2"/>
    <x v="2"/>
    <n v="151.65"/>
    <n v="0"/>
    <n v="151.65"/>
  </r>
  <r>
    <s v="COLGATE 3800 DEB."/>
    <s v="Colgate-Palmolive Nederland BV"/>
    <s v="101t"/>
    <n v="101090998251"/>
    <n v="101030170472"/>
    <n v="930"/>
    <s v="Inv Booked"/>
    <s v="2480041721"/>
    <s v="Verkoop"/>
    <n v="170"/>
    <s v="Transport drops zone"/>
    <s v="9 - verwerkt"/>
    <n v="0"/>
    <m/>
    <d v="2023-07-04T00:00:00"/>
    <s v="DROP"/>
    <s v="0001010909982510123153_003"/>
    <m/>
    <m/>
    <m/>
    <s v="EUR"/>
    <n v="27.26"/>
    <s v="EUR"/>
    <n v="27.26"/>
    <s v="EUR"/>
    <n v="27.26"/>
    <n v="27.26"/>
    <n v="0"/>
    <s v="N"/>
    <n v="1223000716"/>
    <d v="2023-08-17T00:00:00"/>
    <m/>
    <d v="2023-07-04T00:00:00"/>
    <s v="00:00"/>
    <s v="23:59"/>
    <d v="2023-07-04T00:00:00"/>
    <s v="08:00"/>
    <s v="16:00"/>
    <n v="0.8"/>
    <s v="ce"/>
    <n v="27"/>
    <n v="0.8"/>
    <n v="0"/>
    <s v="Kuehne+Nagel Tiel 3 Standpl"/>
    <s v="De Diepert 5"/>
    <s v="Tiel"/>
    <s v="4004 MA"/>
    <s v="NL"/>
    <x v="63"/>
    <s v="Laarakkerweg 5"/>
    <x v="49"/>
    <s v="5061JR"/>
    <s v="NL"/>
    <s v="2480041721"/>
    <s v="0123153_003"/>
    <s v="31V"/>
    <s v="NL001131849B01"/>
    <n v="2"/>
    <n v="0"/>
    <n v="27.26"/>
    <s v="N"/>
    <s v="Peter Appel Transport B.V."/>
    <n v="36622"/>
    <d v="2023-07-04T00:00:00"/>
    <s v="13:16:00"/>
    <n v="0"/>
    <x v="1"/>
    <x v="26"/>
    <n v="7"/>
    <x v="3"/>
    <n v="1"/>
    <n v="0.8"/>
    <x v="6"/>
    <n v="27.26"/>
    <n v="0"/>
    <n v="27.26"/>
  </r>
  <r>
    <s v="COLGATE 3800 DEB."/>
    <s v="Colgate-Palmolive Nederland BV"/>
    <s v="101t"/>
    <n v="101090997869"/>
    <n v="101030170473"/>
    <n v="930"/>
    <s v="Inv Booked"/>
    <s v="2480041718"/>
    <s v="Verkoop"/>
    <n v="170"/>
    <s v="Transport drops zone"/>
    <s v="9 - verwerkt"/>
    <n v="0"/>
    <m/>
    <d v="2023-07-04T00:00:00"/>
    <s v="DROP"/>
    <s v="0001010909978690122900_006"/>
    <m/>
    <m/>
    <m/>
    <s v="EUR"/>
    <n v="84.8"/>
    <s v="EUR"/>
    <n v="84.8"/>
    <s v="EUR"/>
    <n v="84.8"/>
    <n v="84.8"/>
    <n v="0"/>
    <s v="N"/>
    <n v="1223000716"/>
    <d v="2023-08-17T00:00:00"/>
    <m/>
    <d v="2023-07-04T00:00:00"/>
    <s v="00:00"/>
    <s v="23:59"/>
    <d v="2023-07-04T00:00:00"/>
    <s v="07:00"/>
    <s v="08:00"/>
    <n v="4"/>
    <s v="ce"/>
    <n v="4074"/>
    <n v="4"/>
    <n v="7"/>
    <s v="Kuehne+Nagel Tiel 3 Standpl"/>
    <s v="De Diepert 5"/>
    <s v="Tiel"/>
    <s v="4004 MA"/>
    <s v="NL"/>
    <x v="13"/>
    <s v="GALVANIWEG 1"/>
    <x v="16"/>
    <s v="8013 RG"/>
    <s v="NL"/>
    <s v="2480041718"/>
    <s v="0122900_006"/>
    <s v="31V"/>
    <s v="NL001131849B01"/>
    <n v="2"/>
    <n v="0"/>
    <n v="84.8"/>
    <s v="N"/>
    <s v="Peter Appel Transport B.V."/>
    <n v="36622"/>
    <d v="2023-07-04T00:00:00"/>
    <s v="07:49:00"/>
    <n v="0"/>
    <x v="1"/>
    <x v="26"/>
    <n v="7"/>
    <x v="14"/>
    <n v="1"/>
    <n v="4"/>
    <x v="2"/>
    <n v="84.8"/>
    <n v="0"/>
    <n v="84.8"/>
  </r>
  <r>
    <s v="COLGATE 3800 DEB."/>
    <s v="Colgate-Palmolive Nederland BV"/>
    <s v="101t"/>
    <n v="101090997879"/>
    <n v="101030170476"/>
    <n v="930"/>
    <s v="Inv Booked"/>
    <s v="2480041702"/>
    <s v="Verkoop"/>
    <n v="170"/>
    <s v="Transport drops zone"/>
    <s v="9 - verwerkt"/>
    <n v="0"/>
    <m/>
    <d v="2023-07-04T00:00:00"/>
    <s v="DROP"/>
    <s v="0001010909978790122908_002"/>
    <m/>
    <m/>
    <m/>
    <s v="EUR"/>
    <n v="296.47000000000003"/>
    <s v="EUR"/>
    <n v="296.47000000000003"/>
    <s v="EUR"/>
    <n v="296.47000000000003"/>
    <n v="296.47000000000003"/>
    <n v="0"/>
    <s v="N"/>
    <n v="1223000716"/>
    <d v="2023-08-17T00:00:00"/>
    <m/>
    <d v="2023-07-04T00:00:00"/>
    <s v="00:00"/>
    <s v="23:59"/>
    <d v="2023-07-04T00:00:00"/>
    <s v="11:00"/>
    <s v="12:00"/>
    <n v="26"/>
    <s v="ce"/>
    <n v="21029"/>
    <n v="26.4"/>
    <n v="45"/>
    <s v="Kuehne+Nagel Tiel 3 Standpl"/>
    <s v="De Diepert 5"/>
    <s v="Tiel"/>
    <s v="4004 MA"/>
    <s v="NL"/>
    <x v="1"/>
    <s v="Perenmarkt 15"/>
    <x v="2"/>
    <s v="1681PG"/>
    <s v="NL"/>
    <s v="2480041702"/>
    <s v="0122908_002"/>
    <s v="31V"/>
    <s v="NL001131849B01"/>
    <n v="2"/>
    <n v="0"/>
    <n v="296.47000000000003"/>
    <s v="N"/>
    <s v="Peter Appel Transport B.V."/>
    <n v="36622"/>
    <d v="2023-07-04T00:00:00"/>
    <s v="12:13:00"/>
    <n v="0"/>
    <x v="1"/>
    <x v="26"/>
    <n v="7"/>
    <x v="2"/>
    <n v="1"/>
    <n v="26.4"/>
    <x v="1"/>
    <n v="296.47000000000003"/>
    <n v="0"/>
    <n v="296.47000000000003"/>
  </r>
  <r>
    <s v="COLGATE 3800 DEB."/>
    <s v="Colgate-Palmolive Nederland BV"/>
    <s v="101t"/>
    <n v="101090997874"/>
    <n v="101030170477"/>
    <n v="930"/>
    <s v="Inv Booked"/>
    <s v="2480041713"/>
    <s v="Verkoop"/>
    <n v="170"/>
    <s v="Transport drops zone"/>
    <s v="9 - verwerkt"/>
    <n v="0"/>
    <m/>
    <d v="2023-07-04T00:00:00"/>
    <s v="DROP"/>
    <s v="0001010909978740122902_003"/>
    <m/>
    <m/>
    <m/>
    <s v="EUR"/>
    <n v="201.28"/>
    <s v="EUR"/>
    <n v="201.28"/>
    <s v="EUR"/>
    <n v="201.28"/>
    <n v="201.28"/>
    <n v="0"/>
    <s v="N"/>
    <n v="1223000716"/>
    <d v="2023-08-17T00:00:00"/>
    <m/>
    <d v="2023-07-04T00:00:00"/>
    <s v="00:00"/>
    <s v="23:59"/>
    <d v="2023-07-04T00:00:00"/>
    <s v="09:00"/>
    <s v="16:00"/>
    <n v="13.6"/>
    <s v="ce"/>
    <n v="8348"/>
    <n v="13.6"/>
    <n v="17"/>
    <s v="Kuehne+Nagel Tiel 3 Standpl"/>
    <s v="De Diepert 5"/>
    <s v="Tiel"/>
    <s v="4004 MA"/>
    <s v="NL"/>
    <x v="66"/>
    <s v="Hazenkoog 20a"/>
    <x v="32"/>
    <s v="1822BS"/>
    <s v="NL"/>
    <s v="2480041713"/>
    <s v="0122902_003"/>
    <s v="31V"/>
    <s v="NL001131849B01"/>
    <n v="2"/>
    <n v="0"/>
    <n v="201.28"/>
    <s v="N"/>
    <s v="Peter Appel Transport B.V."/>
    <n v="36622"/>
    <d v="2023-07-04T00:00:00"/>
    <s v="08:27:00"/>
    <n v="0"/>
    <x v="1"/>
    <x v="26"/>
    <n v="7"/>
    <x v="28"/>
    <n v="1"/>
    <n v="13.6"/>
    <x v="0"/>
    <n v="201.28"/>
    <n v="0"/>
    <n v="201.28"/>
  </r>
  <r>
    <s v="COLGATE 3800 DEB."/>
    <s v="Colgate-Palmolive Nederland BV"/>
    <s v="101t"/>
    <n v="101090997869"/>
    <n v="101030170478"/>
    <n v="930"/>
    <s v="Inv Booked"/>
    <s v="2480041709"/>
    <s v="Verkoop"/>
    <n v="170"/>
    <s v="Transport drops zone"/>
    <s v="9 - verwerkt"/>
    <n v="0"/>
    <m/>
    <d v="2023-07-04T00:00:00"/>
    <s v="DROP"/>
    <s v="0001010909978690122900_002"/>
    <m/>
    <m/>
    <m/>
    <s v="EUR"/>
    <n v="56.76"/>
    <s v="EUR"/>
    <n v="56.76"/>
    <s v="EUR"/>
    <n v="56.76"/>
    <n v="56.76"/>
    <n v="0"/>
    <s v="N"/>
    <n v="1223000716"/>
    <d v="2023-08-17T00:00:00"/>
    <m/>
    <d v="2023-07-04T00:00:00"/>
    <s v="00:00"/>
    <s v="23:59"/>
    <d v="2023-07-04T00:00:00"/>
    <s v="06:00"/>
    <s v="14:00"/>
    <n v="2.4"/>
    <s v="ce"/>
    <n v="927"/>
    <n v="2.4"/>
    <n v="0"/>
    <s v="Kuehne+Nagel Tiel 3 Standpl"/>
    <s v="De Diepert 5"/>
    <s v="Tiel"/>
    <s v="4004 MA"/>
    <s v="NL"/>
    <x v="15"/>
    <s v="De Flammert 1211"/>
    <x v="18"/>
    <s v="5854 NE"/>
    <s v="NL"/>
    <s v="2480041709"/>
    <s v="0122900_002"/>
    <s v="31V"/>
    <s v="NL001131849B01"/>
    <n v="2"/>
    <n v="0"/>
    <n v="56.76"/>
    <s v="N"/>
    <s v="Peter Appel Transport B.V."/>
    <n v="36622"/>
    <d v="2023-07-04T00:00:00"/>
    <s v="14:07:00"/>
    <n v="0"/>
    <x v="1"/>
    <x v="26"/>
    <n v="7"/>
    <x v="16"/>
    <n v="1"/>
    <n v="2.4"/>
    <x v="3"/>
    <n v="56.76"/>
    <n v="0"/>
    <n v="56.76"/>
  </r>
  <r>
    <s v="COLGATE 3800 DEB."/>
    <s v="Colgate-Palmolive Nederland BV"/>
    <s v="101t"/>
    <n v="101090998240"/>
    <n v="101030170480"/>
    <n v="930"/>
    <s v="Inv Booked"/>
    <s v="2480041711"/>
    <s v="Verkoop"/>
    <n v="170"/>
    <s v="Transport drops zone"/>
    <s v="9 - verwerkt"/>
    <n v="0"/>
    <m/>
    <d v="2023-07-04T00:00:00"/>
    <s v="DROP"/>
    <s v="0001010909982400123147_002"/>
    <m/>
    <m/>
    <m/>
    <s v="EUR"/>
    <n v="40.06"/>
    <s v="EUR"/>
    <n v="40.06"/>
    <s v="EUR"/>
    <n v="40.06"/>
    <n v="40.06"/>
    <n v="0"/>
    <s v="N"/>
    <n v="1223000716"/>
    <d v="2023-08-17T00:00:00"/>
    <m/>
    <d v="2023-07-04T00:00:00"/>
    <s v="00:00"/>
    <s v="23:59"/>
    <d v="2023-07-04T00:00:00"/>
    <s v="12:00"/>
    <s v="12:00"/>
    <n v="2.4"/>
    <s v="ce"/>
    <n v="1581"/>
    <n v="2.4"/>
    <n v="0"/>
    <s v="Kuehne+Nagel Tiel 3 Standpl"/>
    <s v="De Diepert 5"/>
    <s v="Tiel"/>
    <s v="4004 MA"/>
    <s v="NL"/>
    <x v="25"/>
    <s v="Hollandweg 30"/>
    <x v="4"/>
    <s v="2665 MT"/>
    <s v="NL"/>
    <s v="2480041711"/>
    <s v="0123147_002"/>
    <s v="31V"/>
    <s v="NL001131849B01"/>
    <n v="2"/>
    <n v="0"/>
    <n v="40.06"/>
    <s v="N"/>
    <s v="Peter Appel Transport B.V."/>
    <n v="36622"/>
    <d v="2023-07-04T00:00:00"/>
    <s v="11:50:00"/>
    <n v="0"/>
    <x v="1"/>
    <x v="26"/>
    <n v="7"/>
    <x v="4"/>
    <n v="1"/>
    <n v="6.4"/>
    <x v="0"/>
    <n v="106.82000000000001"/>
    <n v="0"/>
    <n v="106.82000000000001"/>
  </r>
  <r>
    <s v="COLGATE 3800 DEB."/>
    <s v="Colgate-Palmolive Nederland BV"/>
    <s v="101t"/>
    <n v="101090998240"/>
    <n v="101030170481"/>
    <n v="930"/>
    <s v="Inv Booked"/>
    <s v="2480041717"/>
    <s v="Verkoop"/>
    <n v="170"/>
    <s v="Transport drops zone"/>
    <s v="9 - verwerkt"/>
    <n v="0"/>
    <m/>
    <d v="2023-07-04T00:00:00"/>
    <s v="DROP"/>
    <s v="0001010909982400123147_003"/>
    <m/>
    <m/>
    <m/>
    <s v="EUR"/>
    <n v="98.62"/>
    <s v="EUR"/>
    <n v="98.62"/>
    <s v="EUR"/>
    <n v="98.62"/>
    <n v="98.62"/>
    <n v="0"/>
    <s v="N"/>
    <n v="1223000716"/>
    <d v="2023-08-17T00:00:00"/>
    <m/>
    <d v="2023-07-04T00:00:00"/>
    <s v="00:00"/>
    <s v="23:59"/>
    <d v="2023-07-04T00:00:00"/>
    <s v="12:00"/>
    <s v="13:00"/>
    <n v="5.6"/>
    <s v="ce"/>
    <n v="5703"/>
    <n v="5.6"/>
    <n v="10"/>
    <s v="Kuehne+Nagel Tiel 3 Standpl"/>
    <s v="De Diepert 5"/>
    <s v="Tiel"/>
    <s v="4004 MA"/>
    <s v="NL"/>
    <x v="2"/>
    <s v="Laan van Ruyven 1"/>
    <x v="11"/>
    <s v="2645EE"/>
    <s v="NL"/>
    <s v="2480041717"/>
    <s v="0123147_003"/>
    <s v="31V"/>
    <s v="NL001131849B01"/>
    <n v="2"/>
    <n v="0"/>
    <n v="98.62"/>
    <s v="N"/>
    <s v="Peter Appel Transport B.V."/>
    <n v="36622"/>
    <d v="2023-07-04T00:00:00"/>
    <s v="13:12:00"/>
    <n v="0"/>
    <x v="1"/>
    <x v="26"/>
    <n v="7"/>
    <x v="4"/>
    <n v="1"/>
    <n v="5.6"/>
    <x v="2"/>
    <n v="98.62"/>
    <n v="0"/>
    <n v="98.62"/>
  </r>
  <r>
    <s v="COLGATE 3800 DEB."/>
    <s v="Colgate-Palmolive Nederland BV"/>
    <s v="101t"/>
    <n v="101090998235"/>
    <n v="101030170482"/>
    <n v="930"/>
    <s v="Inv Booked"/>
    <s v="2480041710"/>
    <s v="Verkoop"/>
    <n v="170"/>
    <s v="Transport drops zone"/>
    <s v="9 - verwerkt"/>
    <n v="0"/>
    <m/>
    <d v="2023-07-04T00:00:00"/>
    <s v="DROP"/>
    <s v="0001010909982350123142_004"/>
    <m/>
    <m/>
    <m/>
    <s v="EUR"/>
    <n v="55.66"/>
    <s v="EUR"/>
    <n v="55.66"/>
    <s v="EUR"/>
    <n v="55.66"/>
    <n v="55.66"/>
    <n v="0"/>
    <s v="N"/>
    <n v="1223000716"/>
    <d v="2023-08-17T00:00:00"/>
    <m/>
    <d v="2023-07-04T00:00:00"/>
    <s v="00:00"/>
    <s v="23:59"/>
    <d v="2023-07-04T00:00:00"/>
    <s v="05:00"/>
    <s v="13:00"/>
    <n v="2.4"/>
    <s v="ce"/>
    <n v="1202"/>
    <n v="2.4"/>
    <n v="1"/>
    <s v="Kuehne+Nagel Tiel 3 Standpl"/>
    <s v="De Diepert 5"/>
    <s v="Tiel"/>
    <s v="4004 MA"/>
    <s v="NL"/>
    <x v="19"/>
    <s v="SAFFIER  300"/>
    <x v="21"/>
    <s v="3316 LN"/>
    <s v="NL"/>
    <s v="2480041710"/>
    <s v="0123142_004"/>
    <s v="31V"/>
    <s v="NL001131849B01"/>
    <n v="2"/>
    <n v="0"/>
    <n v="55.66"/>
    <s v="N"/>
    <s v="Peter Appel Transport B.V."/>
    <n v="36622"/>
    <d v="2023-07-04T00:00:00"/>
    <s v="12:59:00"/>
    <n v="24"/>
    <x v="1"/>
    <x v="26"/>
    <n v="7"/>
    <x v="19"/>
    <n v="1"/>
    <n v="2.4"/>
    <x v="3"/>
    <n v="55.66"/>
    <n v="0"/>
    <n v="55.66"/>
  </r>
  <r>
    <s v="COLGATE 3800 DEB."/>
    <s v="Colgate-Palmolive Nederland BV"/>
    <s v="101t"/>
    <n v="101090997880"/>
    <n v="101030170484"/>
    <n v="930"/>
    <s v="Inv Booked"/>
    <s v="2480041720"/>
    <s v="Verkoop"/>
    <n v="170"/>
    <s v="Transport drops zone"/>
    <s v="9 - verwerkt"/>
    <n v="0"/>
    <m/>
    <d v="2023-07-04T00:00:00"/>
    <s v="DROP"/>
    <s v="0001010909978800122909_002"/>
    <m/>
    <m/>
    <m/>
    <s v="EUR"/>
    <n v="170.56"/>
    <s v="EUR"/>
    <n v="170.56"/>
    <s v="EUR"/>
    <n v="170.56"/>
    <n v="170.56"/>
    <n v="0"/>
    <s v="N"/>
    <n v="1223000716"/>
    <d v="2023-08-17T00:00:00"/>
    <m/>
    <d v="2023-07-04T00:00:00"/>
    <s v="00:00"/>
    <s v="23:59"/>
    <d v="2023-07-04T00:00:00"/>
    <s v="12:00"/>
    <s v="17:00"/>
    <n v="8"/>
    <s v="ce"/>
    <n v="5023"/>
    <n v="8"/>
    <n v="7"/>
    <s v="Kuehne+Nagel Tiel 3 Standpl"/>
    <s v="De Diepert 5"/>
    <s v="Tiel"/>
    <s v="4004 MA"/>
    <s v="NL"/>
    <x v="21"/>
    <s v="Bloemakkers 4"/>
    <x v="22"/>
    <s v="9461GX"/>
    <s v="NL"/>
    <s v="2480041720"/>
    <s v="0122909_002"/>
    <s v="31V"/>
    <s v="NL001131849B01"/>
    <n v="2"/>
    <n v="0"/>
    <n v="170.56"/>
    <s v="N"/>
    <s v="Peter Appel Transport B.V."/>
    <n v="36622"/>
    <d v="2023-07-04T00:00:00"/>
    <s v="12:28:00"/>
    <n v="0"/>
    <x v="1"/>
    <x v="26"/>
    <n v="7"/>
    <x v="20"/>
    <n v="1"/>
    <n v="8"/>
    <x v="3"/>
    <n v="170.56"/>
    <n v="0"/>
    <n v="170.56"/>
  </r>
  <r>
    <s v="COLGATE 3800 DEB."/>
    <s v="Colgate-Palmolive Nederland BV"/>
    <s v="101t"/>
    <n v="101090997682"/>
    <n v="101030170485"/>
    <n v="930"/>
    <s v="Inv Booked"/>
    <s v="2480041724"/>
    <s v="Verkoop"/>
    <n v="190"/>
    <s v="Transport Zone ritpr"/>
    <s v="9 - verwerkt"/>
    <n v="0"/>
    <m/>
    <d v="2023-07-04T00:00:00"/>
    <s v="DROP"/>
    <s v="0001010909976820122807_002"/>
    <m/>
    <m/>
    <m/>
    <s v="EUR"/>
    <n v="149.41999999999999"/>
    <s v="EUR"/>
    <n v="149.41999999999999"/>
    <s v="EUR"/>
    <n v="149.41999999999999"/>
    <n v="149.41999999999999"/>
    <n v="0"/>
    <s v="N"/>
    <n v="1223000716"/>
    <d v="2023-08-17T00:00:00"/>
    <m/>
    <d v="2023-07-04T00:00:00"/>
    <s v="00:00"/>
    <s v="23:59"/>
    <d v="2023-07-04T00:00:00"/>
    <s v="02:00"/>
    <s v="03:00"/>
    <n v="6.4"/>
    <s v="ce"/>
    <n v="3274"/>
    <n v="6.4"/>
    <n v="6"/>
    <s v="Kuehne+Nagel Tiel 3 Standpl"/>
    <s v="De Diepert 5"/>
    <s v="Tiel"/>
    <s v="4004 MA"/>
    <s v="NL"/>
    <x v="2"/>
    <s v="Randweg 2"/>
    <x v="6"/>
    <s v="4191 NN"/>
    <s v="NL"/>
    <s v="2480041724"/>
    <s v="0122807_002"/>
    <s v="31V"/>
    <s v="NL001131849B01"/>
    <n v="2"/>
    <n v="0"/>
    <n v="149.41999999999999"/>
    <s v="N"/>
    <s v="Peter Appel Transport B.V."/>
    <n v="36624"/>
    <d v="2023-07-04T00:00:00"/>
    <s v="03:00:00"/>
    <n v="0"/>
    <x v="1"/>
    <x v="26"/>
    <n v="7"/>
    <x v="6"/>
    <n v="1"/>
    <n v="6.4"/>
    <x v="2"/>
    <n v="149.41999999999999"/>
    <n v="0"/>
    <n v="149.41999999999999"/>
  </r>
  <r>
    <s v="COLGATE 3800 DEB."/>
    <s v="Colgate-Palmolive Nederland BV"/>
    <s v="101t"/>
    <n v="101090997881"/>
    <n v="101030170486"/>
    <n v="930"/>
    <s v="Inv Booked"/>
    <s v="2480041722"/>
    <s v="Verkoop"/>
    <n v="170"/>
    <s v="Transport drops zone"/>
    <s v="9 - verwerkt"/>
    <n v="0"/>
    <m/>
    <d v="2023-07-04T00:00:00"/>
    <s v="DROP"/>
    <s v="0001010909978810122913_002"/>
    <m/>
    <m/>
    <m/>
    <s v="EUR"/>
    <n v="167.55"/>
    <s v="EUR"/>
    <n v="167.55"/>
    <s v="EUR"/>
    <n v="167.55"/>
    <n v="167.55"/>
    <n v="0"/>
    <s v="N"/>
    <n v="1223000716"/>
    <d v="2023-08-17T00:00:00"/>
    <m/>
    <d v="2023-07-04T00:00:00"/>
    <s v="00:00"/>
    <s v="23:59"/>
    <d v="2023-07-04T00:00:00"/>
    <s v="14:00"/>
    <s v="14:00"/>
    <n v="22.4"/>
    <s v="ce"/>
    <n v="14718"/>
    <n v="22.4"/>
    <n v="31"/>
    <s v="Kuehne+Nagel Tiel 3 Standpl"/>
    <s v="De Diepert 5"/>
    <s v="Tiel"/>
    <s v="4004 MA"/>
    <s v="NL"/>
    <x v="14"/>
    <s v="Rood 24"/>
    <x v="17"/>
    <s v="6666LT"/>
    <s v="NL"/>
    <s v="2480041722"/>
    <s v="0122913_002"/>
    <s v="31V"/>
    <s v="NL001131849B01"/>
    <n v="2"/>
    <n v="0"/>
    <n v="167.55"/>
    <s v="N"/>
    <s v="Peter Appel Transport B.V."/>
    <n v="36622"/>
    <d v="2023-07-04T00:00:00"/>
    <s v="15:37:00"/>
    <n v="4"/>
    <x v="1"/>
    <x v="26"/>
    <n v="7"/>
    <x v="15"/>
    <n v="1"/>
    <n v="22.4"/>
    <x v="5"/>
    <n v="167.55"/>
    <n v="0"/>
    <n v="167.55"/>
  </r>
  <r>
    <s v="COLGATE 3800 DEB."/>
    <s v="Colgate-Palmolive Nederland BV"/>
    <s v="101t"/>
    <n v="101090998251"/>
    <n v="101030170464"/>
    <n v="930"/>
    <s v="Inv Booked"/>
    <s v="2480041706"/>
    <s v="Verkoop"/>
    <n v="170"/>
    <s v="Transport drops zone"/>
    <s v="9 - verwerkt"/>
    <n v="0"/>
    <m/>
    <d v="2023-07-04T00:00:00"/>
    <s v="DROP"/>
    <s v="0001010909982510123153_002"/>
    <m/>
    <m/>
    <m/>
    <s v="EUR"/>
    <n v="202.22"/>
    <s v="EUR"/>
    <n v="202.22"/>
    <s v="EUR"/>
    <n v="202.22"/>
    <n v="202.22"/>
    <n v="0"/>
    <s v="N"/>
    <n v="1223000716"/>
    <d v="2023-08-17T00:00:00"/>
    <m/>
    <d v="2023-07-04T00:00:00"/>
    <s v="00:00"/>
    <s v="23:59"/>
    <d v="2023-07-04T00:00:00"/>
    <s v="08:00"/>
    <s v="09:00"/>
    <n v="17.600000000000001"/>
    <s v="ce"/>
    <n v="14809"/>
    <n v="17.600000000000001"/>
    <n v="28"/>
    <s v="Kuehne+Nagel Tiel 3 Standpl"/>
    <s v="De Diepert 5"/>
    <s v="Tiel"/>
    <s v="4004 MA"/>
    <s v="NL"/>
    <x v="109"/>
    <s v="Rheastraat 10"/>
    <x v="3"/>
    <s v="5047 TL"/>
    <s v="NL"/>
    <s v="2480041706"/>
    <s v="0123153_002"/>
    <s v="31V"/>
    <s v="NL001131849B01"/>
    <n v="2"/>
    <n v="0"/>
    <n v="202.22"/>
    <s v="N"/>
    <s v="Peter Appel Transport B.V."/>
    <n v="36622"/>
    <d v="2023-07-04T00:00:00"/>
    <s v="12:38:00"/>
    <n v="109"/>
    <x v="1"/>
    <x v="26"/>
    <n v="7"/>
    <x v="3"/>
    <n v="1"/>
    <n v="17.600000000000001"/>
    <x v="1"/>
    <n v="202.22"/>
    <n v="0"/>
    <n v="202.22"/>
  </r>
  <r>
    <s v="COLGATE 3800 DEB."/>
    <s v="Colgate-Palmolive Nederland BV"/>
    <s v="101t"/>
    <n v="101090998253"/>
    <n v="101030170475"/>
    <n v="930"/>
    <s v="Inv Booked"/>
    <s v="2480041707"/>
    <s v="Verkoop"/>
    <n v="170"/>
    <s v="Transport drops zone"/>
    <s v="9 - verwerkt"/>
    <n v="0"/>
    <m/>
    <d v="2023-07-04T00:00:00"/>
    <s v="DROP"/>
    <s v="0001010909982530123155_002"/>
    <m/>
    <m/>
    <m/>
    <s v="EUR"/>
    <n v="138.80000000000001"/>
    <s v="EUR"/>
    <n v="138.80000000000001"/>
    <s v="EUR"/>
    <n v="138.80000000000001"/>
    <n v="138.80000000000001"/>
    <n v="0"/>
    <s v="N"/>
    <n v="1223000716"/>
    <d v="2023-08-17T00:00:00"/>
    <m/>
    <d v="2023-07-04T00:00:00"/>
    <s v="00:00"/>
    <s v="23:59"/>
    <d v="2023-07-04T00:00:00"/>
    <s v="12:00"/>
    <s v="13:00"/>
    <n v="8"/>
    <s v="ce"/>
    <n v="4867"/>
    <n v="8"/>
    <n v="7"/>
    <s v="Kuehne+Nagel Tiel 3 Standpl"/>
    <s v="De Diepert 5"/>
    <s v="Tiel"/>
    <s v="4004 MA"/>
    <s v="NL"/>
    <x v="16"/>
    <s v="Rijnland 4"/>
    <x v="19"/>
    <s v="1948RL"/>
    <s v="NL"/>
    <s v="2480041707"/>
    <s v="0123155_002"/>
    <s v="31V"/>
    <s v="NL001131849B01"/>
    <n v="2"/>
    <n v="0"/>
    <n v="138.80000000000001"/>
    <s v="N"/>
    <s v="Peter Appel Transport B.V."/>
    <n v="36622"/>
    <d v="2023-07-04T00:00:00"/>
    <s v="13:43:00"/>
    <n v="0"/>
    <x v="1"/>
    <x v="26"/>
    <n v="7"/>
    <x v="17"/>
    <n v="1"/>
    <n v="8"/>
    <x v="0"/>
    <n v="138.80000000000001"/>
    <n v="0"/>
    <n v="138.80000000000001"/>
  </r>
  <r>
    <s v="COLGATE 3800 DEB."/>
    <s v="Colgate-Palmolive Nederland BV"/>
    <s v="101t"/>
    <n v="101090997869"/>
    <n v="101030170483"/>
    <n v="930"/>
    <s v="Inv Booked"/>
    <s v="2480041719"/>
    <s v="Verkoop"/>
    <n v="170"/>
    <s v="Transport drops zone"/>
    <s v="9 - verwerkt"/>
    <n v="0"/>
    <m/>
    <d v="2023-07-04T00:00:00"/>
    <s v="DROP"/>
    <s v="0001010909978690122900_003"/>
    <m/>
    <m/>
    <m/>
    <s v="EUR"/>
    <n v="66.19"/>
    <s v="EUR"/>
    <n v="66.19"/>
    <s v="EUR"/>
    <n v="66.19"/>
    <n v="66.19"/>
    <n v="0"/>
    <s v="N"/>
    <n v="1223000716"/>
    <d v="2023-08-17T00:00:00"/>
    <m/>
    <d v="2023-07-04T00:00:00"/>
    <s v="00:00"/>
    <s v="23:59"/>
    <d v="2023-07-04T00:00:00"/>
    <s v="07:00"/>
    <s v="15:00"/>
    <n v="2.4"/>
    <s v="ce"/>
    <n v="2024"/>
    <n v="2.4"/>
    <n v="3"/>
    <s v="Kuehne+Nagel Tiel 3 Standpl"/>
    <s v="De Diepert 5"/>
    <s v="Tiel"/>
    <s v="4004 MA"/>
    <s v="NL"/>
    <x v="5"/>
    <s v="Kernweg 6"/>
    <x v="8"/>
    <s v="1627 LC"/>
    <s v="NL"/>
    <s v="2480041719"/>
    <s v="0122900_003"/>
    <s v="31V"/>
    <s v="NL001131849B01"/>
    <n v="2"/>
    <n v="0"/>
    <n v="66.19"/>
    <s v="N"/>
    <s v="Peter Appel Transport B.V."/>
    <n v="36622"/>
    <d v="2023-07-04T00:00:00"/>
    <s v="12:06:00"/>
    <n v="0"/>
    <x v="1"/>
    <x v="26"/>
    <n v="7"/>
    <x v="2"/>
    <n v="1"/>
    <n v="2.4"/>
    <x v="2"/>
    <n v="66.19"/>
    <n v="0"/>
    <n v="66.19"/>
  </r>
  <r>
    <s v="COLGATE 3800 DEB."/>
    <s v="Colgate-Palmolive Nederland BV"/>
    <s v="101t"/>
    <n v="101090997883"/>
    <n v="101030170487"/>
    <n v="930"/>
    <s v="Inv Booked"/>
    <s v="2480041715 REFUSED"/>
    <s v="Verkoop"/>
    <n v="170"/>
    <s v="Transport drops zone"/>
    <s v="9 - verwerkt"/>
    <n v="0"/>
    <m/>
    <d v="2023-07-04T00:00:00"/>
    <s v="DROP"/>
    <s v="0001010909978830122914_002"/>
    <m/>
    <m/>
    <m/>
    <s v="EUR"/>
    <n v="66.05"/>
    <s v="EUR"/>
    <n v="66.05"/>
    <s v="EUR"/>
    <n v="66.05"/>
    <n v="66.05"/>
    <n v="0"/>
    <s v="Y"/>
    <n v="1223000716"/>
    <d v="2023-08-17T00:00:00"/>
    <m/>
    <d v="2023-07-04T00:00:00"/>
    <s v="00:00"/>
    <s v="23:59"/>
    <d v="2023-07-04T00:00:00"/>
    <s v="17:00"/>
    <s v="17:00"/>
    <n v="3.2"/>
    <s v="ce"/>
    <n v="1240"/>
    <n v="3.2"/>
    <n v="1"/>
    <s v="Kuehne+Nagel Tiel 3 Standpl"/>
    <s v="De Diepert 5"/>
    <s v="Tiel"/>
    <s v="4004 MA"/>
    <s v="NL"/>
    <x v="22"/>
    <s v="Basisweg 7"/>
    <x v="25"/>
    <s v="1951NG"/>
    <s v="NL"/>
    <s v="2480041715 REFUSED"/>
    <s v="0122914_002"/>
    <s v="31V"/>
    <s v="NL001131849B01"/>
    <n v="2"/>
    <n v="0"/>
    <n v="66.05"/>
    <s v="N"/>
    <s v="Peter Appel Transport B.V."/>
    <n v="36622"/>
    <d v="2023-07-05T00:00:00"/>
    <s v="18:51:00"/>
    <n v="0"/>
    <x v="1"/>
    <x v="26"/>
    <n v="7"/>
    <x v="17"/>
    <n v="0"/>
    <s v=""/>
    <x v="0"/>
    <s v=""/>
    <n v="0"/>
    <s v=""/>
  </r>
  <r>
    <s v="COLGATE 3800 DEB."/>
    <s v="Colgate-Palmolive Nederland BV"/>
    <s v="101t"/>
    <n v="101090998252"/>
    <n v="101030170458"/>
    <n v="930"/>
    <s v="Inv Booked"/>
    <s v="2480040809"/>
    <s v="Verkoop"/>
    <n v="170"/>
    <s v="Transport drops zone"/>
    <s v="9 - verwerkt"/>
    <n v="0"/>
    <m/>
    <d v="2023-07-04T00:00:00"/>
    <s v="DROP"/>
    <s v="0001010909982520123154_002"/>
    <m/>
    <m/>
    <m/>
    <s v="EUR"/>
    <n v="96.06"/>
    <s v="EUR"/>
    <n v="96.06"/>
    <s v="EUR"/>
    <n v="96.06"/>
    <n v="96.06"/>
    <n v="0"/>
    <s v="N"/>
    <n v="1223000716"/>
    <d v="2023-08-17T00:00:00"/>
    <m/>
    <d v="2023-07-04T00:00:00"/>
    <s v="00:00"/>
    <s v="23:59"/>
    <d v="2023-07-04T00:00:00"/>
    <s v="12:00"/>
    <s v="14:00"/>
    <n v="6.4"/>
    <s v="ce"/>
    <n v="5144"/>
    <n v="6.4"/>
    <n v="6"/>
    <s v="Kuehne+Nagel Tiel 3 Standpl"/>
    <s v="De Diepert 5"/>
    <s v="Tiel"/>
    <s v="4004 MA"/>
    <s v="NL"/>
    <x v="41"/>
    <s v="Asteriastraat 9"/>
    <x v="3"/>
    <s v="5047 RM"/>
    <s v="NL"/>
    <s v="2480040809"/>
    <s v="0123154_002"/>
    <s v="31V"/>
    <s v="NL001131849B01"/>
    <n v="2"/>
    <n v="0"/>
    <n v="96.06"/>
    <s v="N"/>
    <s v="Peter Appel Transport B.V."/>
    <n v="36622"/>
    <d v="2023-07-04T00:00:00"/>
    <s v="14:56:00"/>
    <n v="4"/>
    <x v="1"/>
    <x v="26"/>
    <n v="7"/>
    <x v="3"/>
    <n v="1"/>
    <n v="6.4"/>
    <x v="0"/>
    <n v="96.06"/>
    <n v="0"/>
    <n v="96.06"/>
  </r>
  <r>
    <s v="COLGATE 3800 DEB."/>
    <s v="Colgate-Palmolive Nederland BV"/>
    <s v="101t"/>
    <n v="101090997869"/>
    <n v="101030170474"/>
    <n v="930"/>
    <s v="Inv Booked"/>
    <s v="2480041723"/>
    <s v="Verkoop"/>
    <n v="170"/>
    <s v="Transport drops zone"/>
    <s v="9 - verwerkt"/>
    <n v="0"/>
    <m/>
    <d v="2023-07-04T00:00:00"/>
    <s v="DROP"/>
    <s v="0001010909978690122900_008"/>
    <m/>
    <m/>
    <m/>
    <s v="EUR"/>
    <n v="27.26"/>
    <s v="EUR"/>
    <n v="27.26"/>
    <s v="EUR"/>
    <n v="27.26"/>
    <n v="27.26"/>
    <n v="0"/>
    <s v="N"/>
    <n v="1223000716"/>
    <d v="2023-08-17T00:00:00"/>
    <m/>
    <d v="2023-07-04T00:00:00"/>
    <s v="00:00"/>
    <s v="23:59"/>
    <d v="2023-07-04T00:00:00"/>
    <s v="06:00"/>
    <s v="20:00"/>
    <n v="0.8"/>
    <s v="ce"/>
    <n v="191"/>
    <n v="0.8"/>
    <n v="0"/>
    <s v="Kuehne+Nagel Tiel 3 Standpl"/>
    <s v="De Diepert 5"/>
    <s v="Tiel"/>
    <s v="4004 MA"/>
    <s v="NL"/>
    <x v="79"/>
    <s v="Keltenweg 30"/>
    <x v="58"/>
    <s v="5342 LP"/>
    <s v="NL"/>
    <s v="2480041723"/>
    <s v="0122900_008"/>
    <s v="31V"/>
    <s v="NL001131849B01"/>
    <n v="2"/>
    <n v="0"/>
    <n v="27.26"/>
    <s v="N"/>
    <s v="Peter Appel Transport B.V."/>
    <n v="36622"/>
    <d v="2023-07-04T00:00:00"/>
    <s v="10:36:00"/>
    <n v="0"/>
    <x v="1"/>
    <x v="26"/>
    <n v="7"/>
    <x v="42"/>
    <n v="1"/>
    <n v="0.8"/>
    <x v="3"/>
    <n v="27.26"/>
    <n v="0"/>
    <n v="27.26"/>
  </r>
  <r>
    <s v="COLGATE 3800 DEB."/>
    <s v="Colgate-Palmolive Nederland BV"/>
    <s v="101t"/>
    <n v="101090998240"/>
    <n v="101030170479"/>
    <n v="930"/>
    <s v="Inv Booked"/>
    <s v="2480041714"/>
    <s v="Verkoop"/>
    <n v="170"/>
    <s v="Transport drops zone"/>
    <s v="9 - verwerkt"/>
    <n v="0"/>
    <m/>
    <d v="2023-07-04T00:00:00"/>
    <s v="DROP"/>
    <s v="0001010909982400123147_002"/>
    <m/>
    <m/>
    <m/>
    <s v="EUR"/>
    <n v="66.760000000000005"/>
    <s v="EUR"/>
    <n v="66.760000000000005"/>
    <s v="EUR"/>
    <n v="66.760000000000005"/>
    <n v="66.760000000000005"/>
    <n v="0"/>
    <s v="N"/>
    <n v="1223000716"/>
    <d v="2023-08-17T00:00:00"/>
    <m/>
    <d v="2023-07-04T00:00:00"/>
    <s v="00:00"/>
    <s v="23:59"/>
    <d v="2023-07-04T00:00:00"/>
    <s v="12:00"/>
    <s v="12:00"/>
    <n v="4"/>
    <s v="ce"/>
    <n v="3262"/>
    <n v="4"/>
    <n v="6"/>
    <s v="Kuehne+Nagel Tiel 3 Standpl"/>
    <s v="De Diepert 5"/>
    <s v="Tiel"/>
    <s v="4004 MA"/>
    <s v="NL"/>
    <x v="25"/>
    <s v="Hollandweg 30"/>
    <x v="4"/>
    <s v="2665 MT"/>
    <s v="NL"/>
    <s v="2480041714"/>
    <s v="0123147_002"/>
    <s v="31V"/>
    <s v="NL001131849B01"/>
    <n v="2"/>
    <n v="0"/>
    <n v="66.760000000000005"/>
    <s v="N"/>
    <s v="Peter Appel Transport B.V."/>
    <n v="36622"/>
    <d v="2023-07-04T00:00:00"/>
    <s v="11:50:00"/>
    <n v="0"/>
    <x v="1"/>
    <x v="26"/>
    <n v="7"/>
    <x v="4"/>
    <n v="0"/>
    <s v=""/>
    <x v="0"/>
    <s v=""/>
    <n v="0"/>
    <s v=""/>
  </r>
  <r>
    <s v="COLGATE 3800 DEB."/>
    <s v="Colgate-Palmolive Nederland BV"/>
    <s v="101t"/>
    <n v="101090998759"/>
    <n v="101030170572"/>
    <n v="930"/>
    <s v="Inv Booked"/>
    <s v="2480042574"/>
    <s v="Verkoop"/>
    <n v="170"/>
    <s v="Transport drops zone"/>
    <s v="9 - verwerkt"/>
    <n v="0"/>
    <m/>
    <d v="2023-07-05T00:00:00"/>
    <s v="DROP"/>
    <s v="0001010909987590123457_002"/>
    <m/>
    <m/>
    <m/>
    <s v="EUR"/>
    <n v="162.97999999999999"/>
    <s v="EUR"/>
    <n v="162.97999999999999"/>
    <s v="EUR"/>
    <n v="162.97999999999999"/>
    <n v="162.97999999999999"/>
    <n v="0"/>
    <s v="N"/>
    <n v="1223000716"/>
    <d v="2023-08-17T00:00:00"/>
    <m/>
    <d v="2023-07-05T00:00:00"/>
    <s v="00:00"/>
    <s v="23:59"/>
    <d v="2023-07-05T00:00:00"/>
    <s v="15:15"/>
    <s v="16:15"/>
    <n v="17.600000000000001"/>
    <s v="ce"/>
    <n v="12108"/>
    <n v="17.600000000000001"/>
    <n v="24"/>
    <s v="Kuehne+Nagel Tiel 3 Standpl"/>
    <s v="De Diepert 5"/>
    <s v="Tiel"/>
    <s v="4004 MA"/>
    <s v="NL"/>
    <x v="24"/>
    <s v="Ravenswade 14"/>
    <x v="26"/>
    <s v="3439 LD"/>
    <s v="NL"/>
    <s v="2480042574"/>
    <s v="0123457_002"/>
    <s v="31V"/>
    <s v="NL001131849B01"/>
    <n v="2"/>
    <n v="0"/>
    <n v="162.97999999999999"/>
    <s v="N"/>
    <s v="Peter Appel Transport B.V."/>
    <n v="36622"/>
    <d v="2023-07-05T00:00:00"/>
    <s v="16:51:00"/>
    <n v="0"/>
    <x v="2"/>
    <x v="26"/>
    <n v="7"/>
    <x v="22"/>
    <n v="1"/>
    <n v="20"/>
    <x v="7"/>
    <n v="185.2"/>
    <n v="0"/>
    <n v="185.2"/>
  </r>
  <r>
    <s v="COLGATE 3800 DEB."/>
    <s v="Colgate-Palmolive Nederland BV"/>
    <s v="101t"/>
    <n v="101090998282"/>
    <n v="101030170567"/>
    <n v="930"/>
    <s v="Inv Booked"/>
    <s v="2480042567"/>
    <s v="Verkoop"/>
    <n v="170"/>
    <s v="Transport drops zone"/>
    <s v="9 - verwerkt"/>
    <n v="0"/>
    <m/>
    <d v="2023-07-05T00:00:00"/>
    <s v="DROP"/>
    <s v="0001010909982820123193_002"/>
    <m/>
    <m/>
    <m/>
    <s v="EUR"/>
    <n v="239.18"/>
    <s v="EUR"/>
    <n v="239.18"/>
    <s v="EUR"/>
    <n v="239.18"/>
    <n v="239.18"/>
    <n v="0"/>
    <s v="N"/>
    <n v="1223000716"/>
    <d v="2023-08-17T00:00:00"/>
    <m/>
    <d v="2023-07-05T00:00:00"/>
    <s v="00:00"/>
    <s v="23:59"/>
    <d v="2023-07-05T00:00:00"/>
    <s v="09:00"/>
    <s v="10:00"/>
    <n v="17.600000000000001"/>
    <s v="ce"/>
    <n v="20302"/>
    <n v="17.600000000000001"/>
    <n v="34"/>
    <s v="Kuehne+Nagel Tiel 3 Standpl"/>
    <s v="De Diepert 5"/>
    <s v="Tiel"/>
    <s v="4004 MA"/>
    <s v="NL"/>
    <x v="1"/>
    <s v="Perenmarkt 15"/>
    <x v="2"/>
    <s v="1681PG"/>
    <s v="NL"/>
    <s v="2480042567"/>
    <s v="0123193_002"/>
    <s v="31V"/>
    <s v="NL001131849B01"/>
    <n v="2"/>
    <n v="0"/>
    <n v="239.18"/>
    <s v="N"/>
    <s v="Peter Appel Transport B.V."/>
    <n v="36622"/>
    <d v="2023-07-05T00:00:00"/>
    <s v="09:56:00"/>
    <n v="0"/>
    <x v="2"/>
    <x v="26"/>
    <n v="7"/>
    <x v="2"/>
    <n v="1"/>
    <n v="17.600000000000001"/>
    <x v="1"/>
    <n v="239.18"/>
    <n v="0"/>
    <n v="239.18"/>
  </r>
  <r>
    <s v="COLGATE 3800 DEB."/>
    <s v="Colgate-Palmolive Nederland BV"/>
    <s v="101t"/>
    <n v="101090998284"/>
    <n v="101030170569"/>
    <n v="930"/>
    <s v="Inv Booked"/>
    <s v="2480042576"/>
    <s v="Verkoop"/>
    <n v="170"/>
    <s v="Transport drops zone"/>
    <s v="9 - verwerkt"/>
    <n v="0"/>
    <m/>
    <d v="2023-07-05T00:00:00"/>
    <s v="DROP"/>
    <s v="0001010909982840123196_002"/>
    <m/>
    <m/>
    <m/>
    <s v="EUR"/>
    <n v="166.08"/>
    <s v="EUR"/>
    <n v="166.08"/>
    <s v="EUR"/>
    <n v="166.08"/>
    <n v="166.08"/>
    <n v="0"/>
    <s v="Y"/>
    <n v="1223000716"/>
    <d v="2023-08-17T00:00:00"/>
    <m/>
    <d v="2023-07-05T00:00:00"/>
    <s v="00:00"/>
    <s v="23:59"/>
    <d v="2023-07-05T00:00:00"/>
    <s v="14:00"/>
    <s v="14:00"/>
    <n v="24"/>
    <s v="ce"/>
    <n v="19279"/>
    <n v="24"/>
    <n v="37"/>
    <s v="Kuehne+Nagel Tiel 3 Standpl"/>
    <s v="De Diepert 5"/>
    <s v="Tiel"/>
    <s v="4004 MA"/>
    <s v="NL"/>
    <x v="14"/>
    <s v="Rood 24"/>
    <x v="17"/>
    <s v="6666LT"/>
    <s v="NL"/>
    <s v="2480042576"/>
    <s v="0123196_002"/>
    <s v="31V"/>
    <s v="NL001131849B01"/>
    <n v="2"/>
    <n v="0"/>
    <n v="166.08"/>
    <s v="N"/>
    <s v="Peter Appel Transport B.V."/>
    <n v="36622"/>
    <d v="2023-07-05T00:00:00"/>
    <s v="15:19:00"/>
    <n v="3"/>
    <x v="2"/>
    <x v="26"/>
    <n v="7"/>
    <x v="15"/>
    <n v="1"/>
    <n v="26.4"/>
    <x v="5"/>
    <n v="182.69"/>
    <n v="0"/>
    <n v="182.69"/>
  </r>
  <r>
    <s v="COLGATE 3800 DEB."/>
    <s v="Colgate-Palmolive Nederland BV"/>
    <s v="101t"/>
    <n v="101090998278"/>
    <n v="101030170570"/>
    <n v="930"/>
    <s v="Inv Booked"/>
    <s v="2480042571"/>
    <s v="Verkoop"/>
    <n v="170"/>
    <s v="Transport drops zone"/>
    <s v="9 - verwerkt"/>
    <n v="0"/>
    <m/>
    <d v="2023-07-05T00:00:00"/>
    <s v="DROP"/>
    <s v="0001010909982780123190_004"/>
    <m/>
    <m/>
    <m/>
    <s v="EUR"/>
    <n v="45.02"/>
    <s v="EUR"/>
    <n v="45.02"/>
    <s v="EUR"/>
    <n v="45.02"/>
    <n v="45.02"/>
    <n v="0"/>
    <s v="N"/>
    <n v="1223000716"/>
    <d v="2023-08-17T00:00:00"/>
    <m/>
    <d v="2023-07-05T00:00:00"/>
    <s v="00:00"/>
    <s v="23:59"/>
    <d v="2023-07-05T00:00:00"/>
    <s v="08:30"/>
    <s v="16:00"/>
    <n v="1.6"/>
    <s v="ce"/>
    <n v="705"/>
    <n v="1.6"/>
    <n v="1"/>
    <s v="Kuehne+Nagel Tiel 3 Standpl"/>
    <s v="De Diepert 5"/>
    <s v="Tiel"/>
    <s v="4004 MA"/>
    <s v="NL"/>
    <x v="49"/>
    <s v="Oude Berghuizerweg 30"/>
    <x v="31"/>
    <s v="7336 AW"/>
    <s v="NL"/>
    <s v="2480042571"/>
    <s v="0123190_004"/>
    <s v="31V"/>
    <s v="NL001131849B01"/>
    <n v="2"/>
    <n v="0"/>
    <n v="45.02"/>
    <s v="N"/>
    <s v="Peter Appel Transport B.V."/>
    <n v="36622"/>
    <d v="2023-07-05T00:00:00"/>
    <s v="08:40:00"/>
    <n v="0"/>
    <x v="2"/>
    <x v="26"/>
    <n v="7"/>
    <x v="27"/>
    <n v="1"/>
    <n v="1.6"/>
    <x v="0"/>
    <n v="45.02"/>
    <n v="0"/>
    <n v="45.02"/>
  </r>
  <r>
    <s v="COLGATE 3800 DEB."/>
    <s v="Colgate-Palmolive Nederland BV"/>
    <s v="101t"/>
    <n v="101090998759"/>
    <n v="101030170571"/>
    <n v="930"/>
    <s v="Inv Booked"/>
    <s v="0240137391"/>
    <s v="Verkoop"/>
    <n v="170"/>
    <s v="Transport drops zone"/>
    <s v="9 - verwerkt"/>
    <n v="0"/>
    <m/>
    <d v="2023-07-05T00:00:00"/>
    <s v="DROP"/>
    <s v="0001010909987590123457_002"/>
    <m/>
    <m/>
    <m/>
    <s v="EUR"/>
    <n v="22.22"/>
    <s v="EUR"/>
    <n v="22.22"/>
    <s v="EUR"/>
    <n v="22.22"/>
    <n v="22.22"/>
    <n v="0"/>
    <s v="N"/>
    <n v="1223000716"/>
    <d v="2023-08-17T00:00:00"/>
    <m/>
    <d v="2023-07-05T00:00:00"/>
    <s v="00:00"/>
    <s v="23:59"/>
    <d v="2023-07-05T00:00:00"/>
    <s v="15:15"/>
    <s v="16:15"/>
    <n v="2.4"/>
    <s v="ce"/>
    <n v="1631"/>
    <n v="2.4"/>
    <n v="1"/>
    <s v="Kuehne+Nagel Tiel 3 Standpl"/>
    <s v="De Diepert 5"/>
    <s v="Tiel"/>
    <s v="4004 MA"/>
    <s v="NL"/>
    <x v="55"/>
    <s v="Ravenswade 14"/>
    <x v="26"/>
    <s v="3439 LD"/>
    <s v="NL"/>
    <s v="0240137391"/>
    <s v="0123457_002"/>
    <s v="31V"/>
    <s v="NL001131849B01"/>
    <n v="2"/>
    <n v="0"/>
    <n v="22.22"/>
    <s v="N"/>
    <s v="Peter Appel Transport B.V."/>
    <n v="36622"/>
    <d v="2023-07-05T00:00:00"/>
    <s v="16:51:00"/>
    <n v="0"/>
    <x v="2"/>
    <x v="26"/>
    <n v="7"/>
    <x v="22"/>
    <n v="0"/>
    <s v=""/>
    <x v="7"/>
    <s v=""/>
    <n v="0"/>
    <s v=""/>
  </r>
  <r>
    <s v="COLGATE 3800 DEB."/>
    <s v="Colgate-Palmolive Nederland BV"/>
    <s v="101t"/>
    <n v="101090998712"/>
    <n v="101030170573"/>
    <n v="930"/>
    <s v="Inv Booked"/>
    <s v="2480042575"/>
    <s v="Verkoop"/>
    <n v="170"/>
    <s v="Transport drops zone"/>
    <s v="9 - verwerkt"/>
    <n v="0"/>
    <m/>
    <d v="2023-07-05T00:00:00"/>
    <s v="DROP"/>
    <s v="0001010909987120123400_002"/>
    <m/>
    <m/>
    <m/>
    <s v="EUR"/>
    <n v="110.81"/>
    <s v="EUR"/>
    <n v="110.81"/>
    <s v="EUR"/>
    <n v="110.81"/>
    <n v="110.81"/>
    <n v="0"/>
    <s v="N"/>
    <n v="1223000716"/>
    <d v="2023-08-17T00:00:00"/>
    <m/>
    <d v="2023-07-05T00:00:00"/>
    <s v="00:00"/>
    <s v="23:59"/>
    <d v="2023-07-05T00:00:00"/>
    <s v="06:00"/>
    <s v="07:00"/>
    <n v="15.2"/>
    <s v="ce"/>
    <n v="9566"/>
    <n v="15.2"/>
    <n v="19"/>
    <s v="Kuehne+Nagel Tiel 3 Standpl"/>
    <s v="De Diepert 5"/>
    <s v="Tiel"/>
    <s v="4004 MA"/>
    <s v="NL"/>
    <x v="2"/>
    <s v="Randweg 2"/>
    <x v="6"/>
    <s v="4191 NN"/>
    <s v="NL"/>
    <s v="2480042575"/>
    <s v="0123400_002"/>
    <s v="31V"/>
    <s v="NL001131849B01"/>
    <n v="2"/>
    <n v="0"/>
    <n v="110.81"/>
    <s v="N"/>
    <s v="Peter Appel Transport B.V."/>
    <n v="36622"/>
    <d v="2023-07-05T00:00:00"/>
    <s v="06:16:00"/>
    <n v="0"/>
    <x v="2"/>
    <x v="26"/>
    <n v="7"/>
    <x v="6"/>
    <n v="1"/>
    <n v="15.2"/>
    <x v="2"/>
    <n v="110.81"/>
    <n v="0"/>
    <n v="110.81"/>
  </r>
  <r>
    <s v="COLGATE 3800 DEB."/>
    <s v="Colgate-Palmolive Nederland BV"/>
    <s v="101t"/>
    <n v="101090998745"/>
    <n v="101030170560"/>
    <n v="930"/>
    <s v="Inv Booked"/>
    <s v="2480042566"/>
    <s v="Verkoop"/>
    <n v="170"/>
    <s v="Transport drops zone"/>
    <s v="9 - verwerkt"/>
    <n v="0"/>
    <m/>
    <d v="2023-07-05T00:00:00"/>
    <s v="DROP"/>
    <s v="0001010909987450123439_002"/>
    <m/>
    <m/>
    <m/>
    <s v="EUR"/>
    <n v="76.849999999999994"/>
    <s v="EUR"/>
    <n v="76.849999999999994"/>
    <s v="EUR"/>
    <n v="76.849999999999994"/>
    <n v="76.849999999999994"/>
    <n v="0"/>
    <s v="N"/>
    <n v="1223000716"/>
    <d v="2023-08-17T00:00:00"/>
    <m/>
    <d v="2023-07-05T00:00:00"/>
    <s v="00:00"/>
    <s v="23:59"/>
    <d v="2023-07-05T00:00:00"/>
    <s v="12:00"/>
    <s v="12:00"/>
    <n v="4.8"/>
    <s v="ce"/>
    <n v="2306"/>
    <n v="4.8"/>
    <n v="3"/>
    <s v="Kuehne+Nagel Tiel 3 Standpl"/>
    <s v="De Diepert 5"/>
    <s v="Tiel"/>
    <s v="4004 MA"/>
    <s v="NL"/>
    <x v="18"/>
    <s v="HOLLANDWEG 30"/>
    <x v="4"/>
    <s v="2665 MT"/>
    <s v="NL"/>
    <s v="2480042566"/>
    <s v="0123439_002"/>
    <s v="31V"/>
    <s v="NL001131849B01"/>
    <n v="2"/>
    <n v="0"/>
    <n v="76.849999999999994"/>
    <s v="N"/>
    <s v="Peter Appel Transport B.V."/>
    <n v="36622"/>
    <d v="2023-07-05T00:00:00"/>
    <s v="12:25:00"/>
    <n v="0"/>
    <x v="2"/>
    <x v="26"/>
    <n v="7"/>
    <x v="4"/>
    <n v="1"/>
    <n v="9.6"/>
    <x v="0"/>
    <n v="153.69999999999999"/>
    <n v="0"/>
    <n v="153.69999999999999"/>
  </r>
  <r>
    <s v="COLGATE 3800 DEB."/>
    <s v="Colgate-Palmolive Nederland BV"/>
    <s v="101t"/>
    <n v="101090998735"/>
    <n v="101030170561"/>
    <n v="930"/>
    <s v="Inv Booked"/>
    <s v="2480042569"/>
    <s v="Verkoop"/>
    <n v="170"/>
    <s v="Transport drops zone"/>
    <s v="9 - verwerkt"/>
    <n v="0"/>
    <m/>
    <d v="2023-07-05T00:00:00"/>
    <s v="DROP"/>
    <s v="0001010909987350123436_002"/>
    <m/>
    <m/>
    <m/>
    <s v="EUR"/>
    <n v="213.72"/>
    <s v="EUR"/>
    <n v="213.72"/>
    <s v="EUR"/>
    <n v="213.72"/>
    <n v="213.72"/>
    <n v="0"/>
    <s v="N"/>
    <n v="1223000716"/>
    <d v="2023-08-17T00:00:00"/>
    <m/>
    <d v="2023-07-05T00:00:00"/>
    <s v="00:00"/>
    <s v="23:59"/>
    <d v="2023-07-05T00:00:00"/>
    <s v="14:00"/>
    <s v="16:00"/>
    <n v="12"/>
    <s v="ce"/>
    <n v="8236"/>
    <n v="12"/>
    <n v="21"/>
    <s v="Kuehne+Nagel Tiel 3 Standpl"/>
    <s v="De Diepert 5"/>
    <s v="Tiel"/>
    <s v="4004 MA"/>
    <s v="NL"/>
    <x v="1"/>
    <s v="Fahrenheitweg 1"/>
    <x v="1"/>
    <s v="6101WR"/>
    <s v="NL"/>
    <s v="2480042569"/>
    <s v="0123436_002"/>
    <s v="31V"/>
    <s v="NL001131849B01"/>
    <n v="2"/>
    <n v="0"/>
    <n v="213.72"/>
    <s v="N"/>
    <s v="Peter Appel Transport B.V."/>
    <n v="36622"/>
    <d v="2023-07-05T00:00:00"/>
    <s v="16:23:00"/>
    <n v="0"/>
    <x v="2"/>
    <x v="26"/>
    <n v="7"/>
    <x v="1"/>
    <n v="1"/>
    <n v="12"/>
    <x v="1"/>
    <n v="213.72"/>
    <n v="0"/>
    <n v="213.72"/>
  </r>
  <r>
    <s v="COLGATE 3800 DEB."/>
    <s v="Colgate-Palmolive Nederland BV"/>
    <s v="101t"/>
    <n v="101090998678"/>
    <n v="101030170562"/>
    <n v="930"/>
    <s v="Inv Booked"/>
    <s v="2480042565"/>
    <s v="Verkoop"/>
    <n v="170"/>
    <s v="Transport drops zone"/>
    <s v="9 - verwerkt"/>
    <n v="0"/>
    <m/>
    <d v="2023-07-05T00:00:00"/>
    <s v="DROP"/>
    <s v="0001010909986780123395_002"/>
    <m/>
    <m/>
    <m/>
    <s v="EUR"/>
    <n v="301.97000000000003"/>
    <s v="EUR"/>
    <n v="301.97000000000003"/>
    <s v="EUR"/>
    <n v="301.97000000000003"/>
    <n v="301.97000000000003"/>
    <n v="0"/>
    <s v="N"/>
    <n v="1223000716"/>
    <d v="2023-08-17T00:00:00"/>
    <m/>
    <d v="2023-07-05T00:00:00"/>
    <s v="00:00"/>
    <s v="23:59"/>
    <d v="2023-07-05T00:00:00"/>
    <s v="12:00"/>
    <s v="12:00"/>
    <n v="14.4"/>
    <s v="ce"/>
    <n v="12993"/>
    <n v="14.4"/>
    <n v="25"/>
    <s v="Kuehne+Nagel Tiel 3 Standpl"/>
    <s v="De Diepert 5"/>
    <s v="Tiel"/>
    <s v="4004 MA"/>
    <s v="NL"/>
    <x v="0"/>
    <s v="Henri Fordlaan 6"/>
    <x v="0"/>
    <s v="9615TK"/>
    <s v="NL"/>
    <s v="2480042565"/>
    <s v="0123395_002"/>
    <s v="31V"/>
    <s v="NL001131849B01"/>
    <n v="2"/>
    <n v="0"/>
    <n v="301.97000000000003"/>
    <s v="N"/>
    <s v="Peter Appel Transport B.V."/>
    <n v="36622"/>
    <d v="2023-07-05T00:00:00"/>
    <s v="11:50:00"/>
    <n v="0"/>
    <x v="2"/>
    <x v="26"/>
    <n v="7"/>
    <x v="0"/>
    <n v="1"/>
    <n v="14.4"/>
    <x v="0"/>
    <n v="301.97000000000003"/>
    <n v="0"/>
    <n v="301.97000000000003"/>
  </r>
  <r>
    <s v="COLGATE 3800 DEB."/>
    <s v="Colgate-Palmolive Nederland BV"/>
    <s v="101t"/>
    <n v="101090998279"/>
    <n v="101030170563"/>
    <n v="930"/>
    <s v="Inv Booked"/>
    <s v="2480042570"/>
    <s v="Verkoop"/>
    <n v="170"/>
    <s v="Transport drops zone"/>
    <s v="9 - verwerkt"/>
    <n v="0"/>
    <m/>
    <d v="2023-07-05T00:00:00"/>
    <s v="DROP"/>
    <s v="0001010909982790123192_002"/>
    <m/>
    <m/>
    <m/>
    <s v="EUR"/>
    <n v="312.27"/>
    <s v="EUR"/>
    <n v="312.27"/>
    <s v="EUR"/>
    <n v="312.27"/>
    <n v="312.27"/>
    <n v="0"/>
    <s v="N"/>
    <n v="1223000716"/>
    <d v="2023-08-17T00:00:00"/>
    <m/>
    <d v="2023-07-05T00:00:00"/>
    <s v="00:00"/>
    <s v="23:59"/>
    <d v="2023-07-05T00:00:00"/>
    <s v="07:00"/>
    <s v="08:00"/>
    <n v="23.2"/>
    <s v="ce"/>
    <n v="23050"/>
    <n v="23.2"/>
    <n v="43"/>
    <s v="Kuehne+Nagel Tiel 3 Standpl"/>
    <s v="De Diepert 5"/>
    <s v="Tiel"/>
    <s v="4004 MA"/>
    <s v="NL"/>
    <x v="1"/>
    <s v="Fahrenheitweg 1"/>
    <x v="1"/>
    <s v="6101WR"/>
    <s v="NL"/>
    <s v="2480042570"/>
    <s v="0123192_002"/>
    <s v="31V"/>
    <s v="NL001131849B01"/>
    <n v="2"/>
    <n v="0"/>
    <n v="312.27"/>
    <s v="N"/>
    <s v="Peter Appel Transport B.V."/>
    <n v="36622"/>
    <d v="2023-07-05T00:00:00"/>
    <s v="08:00:00"/>
    <n v="0"/>
    <x v="2"/>
    <x v="26"/>
    <n v="7"/>
    <x v="1"/>
    <n v="1"/>
    <n v="23.2"/>
    <x v="1"/>
    <n v="312.27"/>
    <n v="0"/>
    <n v="312.27"/>
  </r>
  <r>
    <s v="COLGATE 3800 DEB."/>
    <s v="Colgate-Palmolive Nederland BV"/>
    <s v="101t"/>
    <n v="101090998745"/>
    <n v="101030170564"/>
    <n v="930"/>
    <s v="Inv Booked"/>
    <s v="2480042572"/>
    <s v="Verkoop"/>
    <n v="170"/>
    <s v="Transport drops zone"/>
    <s v="9 - verwerkt"/>
    <n v="0"/>
    <m/>
    <d v="2023-07-05T00:00:00"/>
    <s v="DROP"/>
    <s v="0001010909987450123439_002"/>
    <m/>
    <m/>
    <m/>
    <s v="EUR"/>
    <n v="76.849999999999994"/>
    <s v="EUR"/>
    <n v="76.849999999999994"/>
    <s v="EUR"/>
    <n v="76.849999999999994"/>
    <n v="76.849999999999994"/>
    <n v="0"/>
    <s v="N"/>
    <n v="1223000716"/>
    <d v="2023-08-17T00:00:00"/>
    <m/>
    <d v="2023-07-05T00:00:00"/>
    <s v="00:00"/>
    <s v="23:59"/>
    <d v="2023-07-05T00:00:00"/>
    <s v="12:00"/>
    <s v="12:00"/>
    <n v="4.8"/>
    <s v="ce"/>
    <n v="4590"/>
    <n v="4.8"/>
    <n v="7"/>
    <s v="Kuehne+Nagel Tiel 3 Standpl"/>
    <s v="De Diepert 5"/>
    <s v="Tiel"/>
    <s v="4004 MA"/>
    <s v="NL"/>
    <x v="18"/>
    <s v="HOLLANDWEG 30"/>
    <x v="4"/>
    <s v="2665 MT"/>
    <s v="NL"/>
    <s v="2480042572"/>
    <s v="0123439_002"/>
    <s v="31V"/>
    <s v="NL001131849B01"/>
    <n v="2"/>
    <n v="0"/>
    <n v="76.849999999999994"/>
    <s v="N"/>
    <s v="Peter Appel Transport B.V."/>
    <n v="36622"/>
    <d v="2023-07-05T00:00:00"/>
    <s v="12:25:00"/>
    <n v="0"/>
    <x v="2"/>
    <x v="26"/>
    <n v="7"/>
    <x v="4"/>
    <n v="0"/>
    <s v=""/>
    <x v="0"/>
    <s v=""/>
    <n v="0"/>
    <s v=""/>
  </r>
  <r>
    <s v="COLGATE 3800 DEB."/>
    <s v="Colgate-Palmolive Nederland BV"/>
    <s v="101t"/>
    <n v="101090998278"/>
    <n v="101030170565"/>
    <n v="930"/>
    <s v="Inv Booked"/>
    <s v="2480042568"/>
    <s v="Verkoop"/>
    <n v="170"/>
    <s v="Transport drops zone"/>
    <s v="9 - verwerkt"/>
    <n v="0"/>
    <m/>
    <d v="2023-07-05T00:00:00"/>
    <s v="DROP"/>
    <s v="0001010909982780123190_002"/>
    <m/>
    <m/>
    <m/>
    <s v="EUR"/>
    <n v="88.59"/>
    <s v="EUR"/>
    <n v="88.59"/>
    <s v="EUR"/>
    <n v="88.59"/>
    <n v="88.59"/>
    <n v="0"/>
    <s v="N"/>
    <n v="1223000716"/>
    <d v="2023-08-17T00:00:00"/>
    <m/>
    <d v="2023-07-05T00:00:00"/>
    <s v="00:00"/>
    <s v="23:59"/>
    <d v="2023-07-05T00:00:00"/>
    <s v="07:00"/>
    <s v="10:00"/>
    <n v="5.6"/>
    <s v="ce"/>
    <n v="4879"/>
    <n v="5.6"/>
    <n v="11"/>
    <s v="Kuehne+Nagel Tiel 3 Standpl"/>
    <s v="De Diepert 5"/>
    <s v="Tiel"/>
    <s v="4004 MA"/>
    <s v="NL"/>
    <x v="10"/>
    <s v="Slego 1a"/>
    <x v="13"/>
    <s v="1046BM"/>
    <s v="NL"/>
    <s v="2480042568"/>
    <s v="0123190_002"/>
    <s v="31V"/>
    <s v="NL001131849B01"/>
    <n v="2"/>
    <n v="0"/>
    <n v="88.59"/>
    <s v="N"/>
    <s v="Peter Appel Transport B.V."/>
    <n v="36622"/>
    <d v="2023-07-05T00:00:00"/>
    <s v="08:23:00"/>
    <n v="0"/>
    <x v="2"/>
    <x v="26"/>
    <n v="7"/>
    <x v="11"/>
    <n v="1"/>
    <n v="5.6"/>
    <x v="0"/>
    <n v="88.59"/>
    <n v="0"/>
    <n v="88.59"/>
  </r>
  <r>
    <s v="COLGATE 3800 DEB."/>
    <s v="Colgate-Palmolive Nederland BV"/>
    <s v="101t"/>
    <n v="101090998284"/>
    <n v="101030170566"/>
    <n v="930"/>
    <s v="Inv Booked"/>
    <s v="0240137390"/>
    <s v="Verkoop"/>
    <n v="170"/>
    <s v="Transport drops zone"/>
    <s v="9 - verwerkt"/>
    <n v="0"/>
    <m/>
    <d v="2023-07-05T00:00:00"/>
    <s v="DROP"/>
    <s v="0001010909982840123196_002"/>
    <m/>
    <m/>
    <m/>
    <s v="EUR"/>
    <n v="16.61"/>
    <s v="EUR"/>
    <n v="16.61"/>
    <s v="EUR"/>
    <n v="16.61"/>
    <n v="16.61"/>
    <n v="0"/>
    <s v="Y"/>
    <n v="1223000716"/>
    <d v="2023-08-17T00:00:00"/>
    <m/>
    <d v="2023-07-05T00:00:00"/>
    <s v="00:00"/>
    <s v="23:59"/>
    <d v="2023-07-05T00:00:00"/>
    <s v="14:00"/>
    <s v="14:00"/>
    <n v="2"/>
    <s v="ce"/>
    <n v="2639"/>
    <n v="2.4"/>
    <n v="4"/>
    <s v="Kuehne+Nagel Tiel 3 Standpl"/>
    <s v="De Diepert 5"/>
    <s v="Tiel"/>
    <s v="4004 MA"/>
    <s v="NL"/>
    <x v="23"/>
    <s v="Rood 24"/>
    <x v="17"/>
    <s v="6666 LT"/>
    <s v="NL"/>
    <s v="0240137390"/>
    <s v="0123196_002"/>
    <s v="31V"/>
    <s v="NL001131849B01"/>
    <n v="2"/>
    <n v="0"/>
    <n v="16.61"/>
    <s v="N"/>
    <s v="Peter Appel Transport B.V."/>
    <n v="36622"/>
    <d v="2023-07-05T00:00:00"/>
    <s v="15:19:00"/>
    <n v="0"/>
    <x v="2"/>
    <x v="26"/>
    <n v="7"/>
    <x v="15"/>
    <n v="0"/>
    <s v=""/>
    <x v="5"/>
    <s v=""/>
    <n v="0"/>
    <s v=""/>
  </r>
  <r>
    <s v="COLGATE 3800 DEB."/>
    <s v="Colgate-Palmolive Nederland BV"/>
    <s v="101t"/>
    <n v="101090998680"/>
    <n v="101030170595"/>
    <n v="930"/>
    <s v="Inv Booked"/>
    <s v="2480043434"/>
    <s v="Verkoop"/>
    <n v="170"/>
    <s v="Transport drops zone"/>
    <s v="9 - verwerkt"/>
    <n v="0"/>
    <m/>
    <d v="2023-07-05T00:00:00"/>
    <s v="DROP"/>
    <s v="0001010909986800123390_002"/>
    <m/>
    <m/>
    <m/>
    <s v="EUR"/>
    <n v="96.72"/>
    <s v="EUR"/>
    <n v="96.72"/>
    <s v="EUR"/>
    <n v="96.72"/>
    <n v="96.72"/>
    <n v="0"/>
    <s v="N"/>
    <n v="1223000716"/>
    <d v="2023-08-17T00:00:00"/>
    <m/>
    <d v="2023-07-05T00:00:00"/>
    <s v="00:00"/>
    <s v="23:59"/>
    <d v="2023-07-05T00:00:00"/>
    <s v="07:00"/>
    <s v="08:00"/>
    <n v="4.8"/>
    <s v="ce"/>
    <n v="4202"/>
    <n v="4.8"/>
    <n v="8"/>
    <s v="Kuehne+Nagel Tiel 3 Standpl"/>
    <s v="De Diepert 5"/>
    <s v="Tiel"/>
    <s v="4004 MA"/>
    <s v="NL"/>
    <x v="13"/>
    <s v="GALVANIWEG 1"/>
    <x v="16"/>
    <s v="8013 RG"/>
    <s v="NL"/>
    <s v="2480043434"/>
    <s v="0123390_002"/>
    <s v="31V"/>
    <s v="NL001131849B01"/>
    <n v="2"/>
    <n v="0"/>
    <n v="96.72"/>
    <s v="N"/>
    <s v="Peter Appel Transport B.V."/>
    <n v="36622"/>
    <d v="2023-07-05T00:00:00"/>
    <s v="09:16:00"/>
    <n v="0"/>
    <x v="2"/>
    <x v="26"/>
    <n v="7"/>
    <x v="14"/>
    <n v="1"/>
    <n v="4.8"/>
    <x v="2"/>
    <n v="96.72"/>
    <n v="0"/>
    <n v="96.72"/>
  </r>
  <r>
    <s v="COLGATE 3800 DEB."/>
    <s v="Colgate-Palmolive Nederland BV"/>
    <s v="101t"/>
    <n v="101090998682"/>
    <n v="101030170596"/>
    <n v="930"/>
    <s v="Inv Booked"/>
    <s v="2480043435"/>
    <s v="Verkoop"/>
    <n v="170"/>
    <s v="Transport drops zone"/>
    <s v="9 - verwerkt"/>
    <n v="0"/>
    <m/>
    <d v="2023-07-05T00:00:00"/>
    <s v="DROP"/>
    <s v="0001010909986820123380_002"/>
    <m/>
    <m/>
    <m/>
    <s v="EUR"/>
    <n v="106.82"/>
    <s v="EUR"/>
    <n v="106.82"/>
    <s v="EUR"/>
    <n v="106.82"/>
    <n v="106.82"/>
    <n v="0"/>
    <s v="N"/>
    <n v="1223000716"/>
    <d v="2023-08-17T00:00:00"/>
    <m/>
    <d v="2023-07-05T00:00:00"/>
    <s v="00:00"/>
    <s v="23:59"/>
    <d v="2023-07-05T00:00:00"/>
    <s v="04:00"/>
    <s v="05:00"/>
    <n v="6.4"/>
    <s v="ce"/>
    <n v="5604"/>
    <n v="6.4"/>
    <n v="10"/>
    <s v="Kuehne+Nagel Tiel 3 Standpl"/>
    <s v="De Diepert 5"/>
    <s v="Tiel"/>
    <s v="4004 MA"/>
    <s v="NL"/>
    <x v="2"/>
    <s v="Laan van Ruyven 1"/>
    <x v="11"/>
    <s v="2645EE"/>
    <s v="NL"/>
    <s v="2480043435"/>
    <s v="0123380_002"/>
    <s v="31V"/>
    <s v="NL001131849B01"/>
    <n v="2"/>
    <n v="0"/>
    <n v="106.82"/>
    <s v="N"/>
    <s v="Peter Appel Transport B.V."/>
    <n v="36622"/>
    <d v="2023-07-05T00:00:00"/>
    <s v="06:46:00"/>
    <n v="0"/>
    <x v="2"/>
    <x v="26"/>
    <n v="7"/>
    <x v="4"/>
    <n v="1"/>
    <n v="6.4"/>
    <x v="2"/>
    <n v="106.82"/>
    <n v="0"/>
    <n v="106.82"/>
  </r>
  <r>
    <s v="COLGATE 3800 DEB."/>
    <s v="Colgate-Palmolive Nederland BV"/>
    <s v="101t"/>
    <n v="101090998689"/>
    <n v="101030170597"/>
    <n v="930"/>
    <s v="Inv Booked"/>
    <s v="2480043436"/>
    <s v="Verkoop"/>
    <n v="170"/>
    <s v="Transport drops zone"/>
    <s v="9 - verwerkt"/>
    <n v="0"/>
    <m/>
    <d v="2023-07-05T00:00:00"/>
    <s v="DROP"/>
    <s v="0001010909986890123396_002"/>
    <m/>
    <m/>
    <m/>
    <s v="EUR"/>
    <n v="88.65"/>
    <s v="EUR"/>
    <n v="88.65"/>
    <s v="EUR"/>
    <n v="88.65"/>
    <n v="88.65"/>
    <n v="0"/>
    <s v="N"/>
    <n v="1223000716"/>
    <d v="2023-08-17T00:00:00"/>
    <m/>
    <d v="2023-07-05T00:00:00"/>
    <s v="00:00"/>
    <s v="23:59"/>
    <d v="2023-07-05T00:00:00"/>
    <s v="07:00"/>
    <s v="08:00"/>
    <n v="5.6"/>
    <s v="ce"/>
    <n v="4598"/>
    <n v="5.6"/>
    <n v="9"/>
    <s v="Kuehne+Nagel Tiel 3 Standpl"/>
    <s v="De Diepert 5"/>
    <s v="Tiel"/>
    <s v="4004 MA"/>
    <s v="NL"/>
    <x v="2"/>
    <s v="Pegasusweg 1"/>
    <x v="3"/>
    <s v="5015BZ"/>
    <s v="NL"/>
    <s v="2480043436"/>
    <s v="0123396_002"/>
    <s v="31V"/>
    <s v="NL001131849B01"/>
    <n v="2"/>
    <n v="0"/>
    <n v="88.65"/>
    <s v="N"/>
    <s v="Peter Appel Transport B.V."/>
    <n v="36622"/>
    <d v="2023-07-05T00:00:00"/>
    <s v="09:42:00"/>
    <n v="0"/>
    <x v="2"/>
    <x v="26"/>
    <n v="7"/>
    <x v="3"/>
    <n v="1"/>
    <n v="5.6"/>
    <x v="2"/>
    <n v="88.65"/>
    <n v="0"/>
    <n v="88.65"/>
  </r>
  <r>
    <s v="COLGATE 3800 DEB."/>
    <s v="Colgate-Palmolive Nederland BV"/>
    <s v="101t"/>
    <n v="101090998728"/>
    <n v="101030170568"/>
    <n v="930"/>
    <s v="Inv Booked"/>
    <s v="2480042573"/>
    <s v="Verkoop"/>
    <n v="170"/>
    <s v="Transport drops zone"/>
    <s v="9 - verwerkt"/>
    <n v="0"/>
    <m/>
    <d v="2023-07-05T00:00:00"/>
    <s v="DROP"/>
    <s v="0001010909987280123421_003"/>
    <m/>
    <m/>
    <m/>
    <s v="EUR"/>
    <n v="68.8"/>
    <s v="EUR"/>
    <n v="68.8"/>
    <s v="EUR"/>
    <n v="68.8"/>
    <n v="68.8"/>
    <n v="0"/>
    <s v="N"/>
    <n v="1223000716"/>
    <d v="2023-08-17T00:00:00"/>
    <m/>
    <d v="2023-07-05T00:00:00"/>
    <s v="00:00"/>
    <s v="23:59"/>
    <d v="2023-07-05T00:00:00"/>
    <s v="07:00"/>
    <s v="14:00"/>
    <n v="4"/>
    <s v="ce"/>
    <n v="2275"/>
    <n v="4"/>
    <n v="3"/>
    <s v="Kuehne+Nagel Tiel 3 Standpl"/>
    <s v="De Diepert 5"/>
    <s v="Tiel"/>
    <s v="4004 MA"/>
    <s v="NL"/>
    <x v="54"/>
    <s v="Zijlweg 18"/>
    <x v="45"/>
    <s v="5145NR"/>
    <s v="NL"/>
    <s v="2480042573"/>
    <s v="0123421_003"/>
    <s v="31V"/>
    <s v="NL001131849B01"/>
    <n v="2"/>
    <n v="0"/>
    <n v="68.8"/>
    <s v="N"/>
    <s v="Peter Appel Transport B.V."/>
    <n v="36622"/>
    <d v="2023-07-05T00:00:00"/>
    <s v="11:21:00"/>
    <n v="0"/>
    <x v="2"/>
    <x v="26"/>
    <n v="7"/>
    <x v="36"/>
    <n v="1"/>
    <n v="4"/>
    <x v="3"/>
    <n v="68.8"/>
    <n v="0"/>
    <n v="68.8"/>
  </r>
  <r>
    <s v="COLGATE 3800 DEB."/>
    <s v="Colgate-Palmolive Nederland BV"/>
    <s v="101t"/>
    <n v="101090999388"/>
    <n v="101030170694"/>
    <n v="930"/>
    <s v="Inv Booked"/>
    <s v="2480041715 2NN DEL"/>
    <s v="Verkoop"/>
    <n v="170"/>
    <s v="Transport drops zone"/>
    <s v="9 - verwerkt"/>
    <n v="0"/>
    <m/>
    <d v="2023-07-05T00:00:00"/>
    <s v="DROP"/>
    <s v="0001010909993880123917_002"/>
    <m/>
    <m/>
    <m/>
    <s v="EUR"/>
    <n v="66.05"/>
    <s v="EUR"/>
    <n v="66.05"/>
    <s v="EUR"/>
    <n v="66.05"/>
    <n v="66.05"/>
    <n v="0"/>
    <s v="N"/>
    <n v="1223000716"/>
    <d v="2023-08-17T00:00:00"/>
    <m/>
    <d v="2023-07-05T00:00:00"/>
    <s v="00:00"/>
    <s v="23:59"/>
    <d v="2023-07-05T00:00:00"/>
    <s v="12:00"/>
    <s v="14:00"/>
    <n v="3.2"/>
    <s v="ce"/>
    <n v="1240"/>
    <n v="3.2"/>
    <n v="1"/>
    <s v="Kuehne+Nagel Tiel 3 Standpl"/>
    <s v="De Diepert 5"/>
    <s v="Tiel"/>
    <s v="4004 MA"/>
    <s v="NL"/>
    <x v="22"/>
    <s v="Basisweg 7"/>
    <x v="25"/>
    <s v="1951NG"/>
    <s v="NL"/>
    <s v="2480041715 2NN DEL"/>
    <s v="0123917_002"/>
    <s v="31V"/>
    <s v="NL001131849B01"/>
    <n v="2"/>
    <n v="0"/>
    <n v="66.05"/>
    <s v="N"/>
    <s v="Peter Appel Transport B.V."/>
    <n v="36622"/>
    <d v="2023-07-05T00:00:00"/>
    <s v="11:42:00"/>
    <n v="0"/>
    <x v="2"/>
    <x v="26"/>
    <n v="7"/>
    <x v="17"/>
    <n v="1"/>
    <n v="4"/>
    <x v="0"/>
    <n v="82.56"/>
    <n v="0"/>
    <n v="82.56"/>
  </r>
  <r>
    <s v="COLGATE 3800 DEB."/>
    <s v="Colgate-Palmolive Nederland BV"/>
    <s v="101t"/>
    <n v="101090999388"/>
    <n v="101030170695"/>
    <n v="930"/>
    <s v="Inv Booked"/>
    <s v="2480041712 2ND DEL"/>
    <s v="Verkoop"/>
    <n v="170"/>
    <s v="Transport drops zone"/>
    <s v="9 - verwerkt"/>
    <n v="0"/>
    <m/>
    <d v="2023-07-05T00:00:00"/>
    <s v="DROP"/>
    <s v="0001010909993880123917_002"/>
    <m/>
    <m/>
    <m/>
    <s v="EUR"/>
    <n v="16.510000000000002"/>
    <s v="EUR"/>
    <n v="16.510000000000002"/>
    <s v="EUR"/>
    <n v="16.510000000000002"/>
    <n v="16.510000000000002"/>
    <n v="0"/>
    <s v="N"/>
    <n v="1223000716"/>
    <d v="2023-08-17T00:00:00"/>
    <m/>
    <d v="2023-07-05T00:00:00"/>
    <s v="00:00"/>
    <s v="23:59"/>
    <d v="2023-07-05T00:00:00"/>
    <s v="12:00"/>
    <s v="14:00"/>
    <n v="0.8"/>
    <s v="ce"/>
    <n v="355"/>
    <n v="0.8"/>
    <n v="0"/>
    <s v="Kuehne+Nagel Tiel 3 Standpl"/>
    <s v="De Diepert 5"/>
    <s v="Tiel"/>
    <s v="4004 MA"/>
    <s v="NL"/>
    <x v="22"/>
    <s v="Basisweg 7"/>
    <x v="25"/>
    <s v="1951NG"/>
    <s v="NL"/>
    <s v="2480041712 2ND DEL"/>
    <s v="0123917_002"/>
    <s v="31V"/>
    <s v="NL001131849B01"/>
    <n v="2"/>
    <n v="0"/>
    <n v="16.510000000000002"/>
    <s v="N"/>
    <s v="Peter Appel Transport B.V."/>
    <n v="36622"/>
    <d v="2023-07-05T00:00:00"/>
    <s v="11:42:00"/>
    <n v="0"/>
    <x v="2"/>
    <x v="26"/>
    <n v="7"/>
    <x v="17"/>
    <n v="0"/>
    <s v=""/>
    <x v="0"/>
    <s v=""/>
    <n v="0"/>
    <s v=""/>
  </r>
  <r>
    <s v="COLGATE 3800 DEB."/>
    <s v="Colgate-Palmolive Nederland BV"/>
    <s v="101t"/>
    <n v="101090999329"/>
    <n v="101030170688"/>
    <n v="930"/>
    <s v="Inv Booked"/>
    <s v="2480044265"/>
    <s v="Verkoop"/>
    <n v="170"/>
    <s v="Transport drops zone"/>
    <s v="9 - verwerkt"/>
    <n v="0"/>
    <m/>
    <d v="2023-07-06T00:00:00"/>
    <s v="DROP"/>
    <s v="0001010909993290123833_002"/>
    <m/>
    <m/>
    <m/>
    <s v="EUR"/>
    <n v="118.18"/>
    <s v="EUR"/>
    <n v="118.18"/>
    <s v="EUR"/>
    <n v="118.18"/>
    <n v="118.18"/>
    <n v="0"/>
    <s v="N"/>
    <n v="1223000716"/>
    <d v="2023-08-17T00:00:00"/>
    <m/>
    <d v="2023-07-06T00:00:00"/>
    <s v="00:00"/>
    <s v="23:59"/>
    <d v="2023-07-06T00:00:00"/>
    <s v="15:00"/>
    <s v="15:00"/>
    <n v="13.6"/>
    <s v="ce"/>
    <n v="8839"/>
    <n v="13.6"/>
    <n v="17"/>
    <s v="Kuehne+Nagel Tiel 3 Standpl"/>
    <s v="De Diepert 5"/>
    <s v="Tiel"/>
    <s v="4004 MA"/>
    <s v="NL"/>
    <x v="14"/>
    <s v="Rood 24"/>
    <x v="17"/>
    <s v="6666LT"/>
    <s v="NL"/>
    <s v="2480044265"/>
    <s v="0123833_002"/>
    <s v="31V"/>
    <s v="NL001131849B01"/>
    <n v="2"/>
    <n v="0"/>
    <n v="118.18"/>
    <s v="N"/>
    <s v="Peter Appel Transport B.V."/>
    <n v="36622"/>
    <d v="2023-07-06T00:00:00"/>
    <s v="15:06:00"/>
    <n v="0"/>
    <x v="3"/>
    <x v="26"/>
    <n v="7"/>
    <x v="15"/>
    <n v="1"/>
    <n v="16"/>
    <x v="5"/>
    <n v="139.04000000000002"/>
    <n v="0"/>
    <n v="139.04000000000002"/>
  </r>
  <r>
    <s v="COLGATE 3800 DEB."/>
    <s v="Colgate-Palmolive Nederland BV"/>
    <s v="101t"/>
    <n v="101090999346"/>
    <n v="101030170735"/>
    <n v="930"/>
    <s v="Inv Booked"/>
    <s v="2480044432/URGENT"/>
    <s v="Verkoop"/>
    <n v="180"/>
    <s v="Ritprijs vast"/>
    <s v="9 - verwerkt"/>
    <n v="0"/>
    <m/>
    <d v="2023-07-06T00:00:00"/>
    <m/>
    <m/>
    <m/>
    <m/>
    <m/>
    <s v="EUR"/>
    <n v="336.17"/>
    <s v="EUR"/>
    <n v="336.17"/>
    <s v="EUR"/>
    <n v="336.17"/>
    <n v="336.17"/>
    <n v="0"/>
    <s v="Y"/>
    <n v="1223000716"/>
    <d v="2023-08-17T00:00:00"/>
    <m/>
    <d v="2023-07-06T00:00:00"/>
    <s v="00:00"/>
    <s v="23:59"/>
    <d v="2023-07-06T00:00:00"/>
    <s v="13:00"/>
    <s v="14:00"/>
    <n v="20"/>
    <s v="ce"/>
    <n v="14370"/>
    <n v="20"/>
    <n v="30"/>
    <s v="Kuehne+Nagel Tiel 3 Standpl"/>
    <s v="De Diepert 5"/>
    <s v="Tiel"/>
    <s v="4004 MA"/>
    <s v="NL"/>
    <x v="2"/>
    <s v="Randweg 2"/>
    <x v="6"/>
    <s v="4191 NN"/>
    <s v="NL"/>
    <s v="2480044432/URGENT"/>
    <s v="0123858_002"/>
    <s v="31V"/>
    <s v="NL001131849B01"/>
    <n v="2"/>
    <n v="0"/>
    <n v="336.17"/>
    <s v="N"/>
    <s v="Peter Appel Transport B.V."/>
    <m/>
    <d v="2023-07-06T00:00:00"/>
    <s v="14:26:00"/>
    <n v="0"/>
    <x v="3"/>
    <x v="26"/>
    <n v="7"/>
    <x v="6"/>
    <n v="1"/>
    <n v="20"/>
    <x v="2"/>
    <n v="336.17"/>
    <n v="0"/>
    <n v="336.17"/>
  </r>
  <r>
    <s v="COLGATE 3800 DEB."/>
    <s v="Colgate-Palmolive Nederland BV"/>
    <s v="101t"/>
    <n v="101090999324"/>
    <n v="101030170619"/>
    <n v="930"/>
    <s v="Inv Booked"/>
    <s v="0240138012"/>
    <s v="Verkoop"/>
    <n v="170"/>
    <s v="Transport drops zone"/>
    <s v="9 - verwerkt"/>
    <n v="0"/>
    <m/>
    <d v="2023-07-06T00:00:00"/>
    <s v="DROP"/>
    <s v="0001010909993240123835_002"/>
    <m/>
    <m/>
    <m/>
    <s v="EUR"/>
    <n v="42.88"/>
    <s v="EUR"/>
    <n v="42.88"/>
    <s v="EUR"/>
    <n v="42.88"/>
    <n v="42.88"/>
    <n v="0"/>
    <s v="N"/>
    <n v="1223000716"/>
    <d v="2023-08-17T00:00:00"/>
    <m/>
    <d v="2023-07-06T00:00:00"/>
    <s v="00:00"/>
    <s v="23:59"/>
    <d v="2023-07-06T00:00:00"/>
    <s v="09:00"/>
    <s v="10:00"/>
    <n v="4"/>
    <s v="ce"/>
    <n v="3199"/>
    <n v="4"/>
    <n v="3"/>
    <s v="Kuehne+Nagel Tiel 3 Standpl"/>
    <s v="De Diepert 5"/>
    <s v="Tiel"/>
    <s v="4004 MA"/>
    <s v="NL"/>
    <x v="39"/>
    <s v="RANDWEG 2"/>
    <x v="6"/>
    <s v="4191 NN"/>
    <s v="NL"/>
    <s v="0240138012"/>
    <s v="0123835_002"/>
    <s v="31V"/>
    <s v="NL001131849B01"/>
    <n v="2"/>
    <n v="0"/>
    <n v="42.88"/>
    <s v="N"/>
    <s v="Peter Appel Transport B.V."/>
    <n v="36622"/>
    <d v="2023-07-06T00:00:00"/>
    <s v="10:18:00"/>
    <n v="0"/>
    <x v="3"/>
    <x v="26"/>
    <n v="7"/>
    <x v="6"/>
    <n v="1"/>
    <n v="4"/>
    <x v="2"/>
    <n v="42.88"/>
    <n v="0"/>
    <n v="42.88"/>
  </r>
  <r>
    <s v="COLGATE 3800 DEB."/>
    <s v="Colgate-Palmolive Nederland BV"/>
    <s v="101t"/>
    <n v="101090998840"/>
    <n v="101030170620"/>
    <n v="930"/>
    <s v="Inv Booked"/>
    <s v="2480043515"/>
    <s v="Verkoop"/>
    <n v="200"/>
    <s v="Transport drops"/>
    <s v="9 - verwerkt"/>
    <n v="0"/>
    <m/>
    <d v="2023-07-06T00:00:00"/>
    <s v="DROP"/>
    <s v="0001010909988400123494_002"/>
    <m/>
    <m/>
    <m/>
    <s v="EUR"/>
    <n v="54.4"/>
    <s v="EUR"/>
    <n v="54.4"/>
    <s v="EUR"/>
    <n v="54.4"/>
    <n v="54.4"/>
    <n v="0"/>
    <s v="N"/>
    <n v="1223000716"/>
    <d v="2023-08-17T00:00:00"/>
    <m/>
    <d v="2023-07-06T00:00:00"/>
    <s v="00:00"/>
    <s v="23:59"/>
    <d v="2023-07-06T00:00:00"/>
    <s v="08:00"/>
    <s v="16:00"/>
    <n v="0.8"/>
    <s v="ce"/>
    <n v="13"/>
    <n v="0.8"/>
    <n v="0"/>
    <s v="Kuehne+Nagel Tiel 3 Standpl"/>
    <s v="De Diepert 5"/>
    <s v="Tiel"/>
    <s v="4004 MA"/>
    <s v="NL"/>
    <x v="27"/>
    <s v="Business Park Stein 192"/>
    <x v="50"/>
    <s v="6181MA"/>
    <s v="NL"/>
    <s v="2480043515"/>
    <s v="0123494_002"/>
    <s v="31V"/>
    <s v="NL001131849B01"/>
    <n v="2"/>
    <n v="0"/>
    <n v="54.4"/>
    <s v="N"/>
    <s v="Peter Appel Transport B.V."/>
    <n v="36744"/>
    <d v="2023-07-06T00:00:00"/>
    <s v="08:16:00"/>
    <n v="0"/>
    <x v="3"/>
    <x v="26"/>
    <n v="7"/>
    <x v="1"/>
    <n v="1"/>
    <n v="0.8"/>
    <x v="0"/>
    <n v="54.4"/>
    <n v="0"/>
    <n v="54.4"/>
  </r>
  <r>
    <s v="COLGATE 3800 DEB."/>
    <s v="Colgate-Palmolive Nederland BV"/>
    <s v="101t"/>
    <n v="101090998840"/>
    <n v="101030170621"/>
    <n v="930"/>
    <s v="Inv Booked"/>
    <s v="2480043516"/>
    <s v="Verkoop"/>
    <n v="200"/>
    <s v="Transport drops"/>
    <s v="9 - verwerkt"/>
    <n v="0"/>
    <m/>
    <d v="2023-07-06T00:00:00"/>
    <s v="DROP"/>
    <s v="0001010909988400123494_003"/>
    <m/>
    <m/>
    <m/>
    <s v="EUR"/>
    <n v="54.4"/>
    <s v="EUR"/>
    <n v="54.4"/>
    <s v="EUR"/>
    <n v="54.4"/>
    <n v="54.4"/>
    <n v="0"/>
    <s v="N"/>
    <n v="1223000716"/>
    <d v="2023-08-17T00:00:00"/>
    <m/>
    <d v="2023-07-06T00:00:00"/>
    <s v="00:00"/>
    <s v="23:59"/>
    <d v="2023-07-06T00:00:00"/>
    <s v="08:00"/>
    <s v="16:00"/>
    <n v="0.8"/>
    <s v="ce"/>
    <n v="8"/>
    <n v="0.8"/>
    <n v="0"/>
    <s v="Kuehne+Nagel Tiel 3 Standpl"/>
    <s v="De Diepert 5"/>
    <s v="Tiel"/>
    <s v="4004 MA"/>
    <s v="NL"/>
    <x v="38"/>
    <s v="Andries Copierhof 2"/>
    <x v="40"/>
    <s v="3059 LM"/>
    <s v="NL"/>
    <s v="2480043516"/>
    <s v="0123494_003"/>
    <s v="31V"/>
    <s v="NL001131849B01"/>
    <n v="2"/>
    <n v="0"/>
    <n v="54.4"/>
    <s v="N"/>
    <s v="Peter Appel Transport B.V."/>
    <n v="36744"/>
    <d v="2023-07-06T00:00:00"/>
    <s v="11:30:00"/>
    <n v="0"/>
    <x v="3"/>
    <x v="26"/>
    <n v="7"/>
    <x v="33"/>
    <n v="1"/>
    <n v="0.8"/>
    <x v="6"/>
    <n v="54.4"/>
    <n v="0"/>
    <n v="54.4"/>
  </r>
  <r>
    <s v="COLGATE 3800 DEB."/>
    <s v="Colgate-Palmolive Nederland BV"/>
    <s v="101t"/>
    <n v="101090999329"/>
    <n v="101030170689"/>
    <n v="930"/>
    <s v="Inv Booked"/>
    <s v="2480044266"/>
    <s v="Verkoop"/>
    <n v="170"/>
    <s v="Transport drops zone"/>
    <s v="9 - verwerkt"/>
    <n v="0"/>
    <m/>
    <d v="2023-07-06T00:00:00"/>
    <s v="DROP"/>
    <s v="0001010909993290123833_002"/>
    <m/>
    <m/>
    <m/>
    <s v="EUR"/>
    <n v="20.86"/>
    <s v="EUR"/>
    <n v="20.86"/>
    <s v="EUR"/>
    <n v="20.86"/>
    <n v="20.86"/>
    <n v="0"/>
    <s v="N"/>
    <n v="1223000716"/>
    <d v="2023-08-17T00:00:00"/>
    <m/>
    <d v="2023-07-06T00:00:00"/>
    <s v="00:00"/>
    <s v="23:59"/>
    <d v="2023-07-06T00:00:00"/>
    <s v="15:00"/>
    <s v="15:00"/>
    <n v="2.4"/>
    <s v="ce"/>
    <n v="1807"/>
    <n v="2.4"/>
    <n v="3"/>
    <s v="Kuehne+Nagel Tiel 3 Standpl"/>
    <s v="De Diepert 5"/>
    <s v="Tiel"/>
    <s v="4004 MA"/>
    <s v="NL"/>
    <x v="14"/>
    <s v="Rood 24"/>
    <x v="17"/>
    <s v="6666LT"/>
    <s v="NL"/>
    <s v="2480044266"/>
    <s v="0123833_002"/>
    <s v="31V"/>
    <s v="NL001131849B01"/>
    <n v="2"/>
    <n v="0"/>
    <n v="20.86"/>
    <s v="N"/>
    <s v="Peter Appel Transport B.V."/>
    <n v="36622"/>
    <d v="2023-07-06T00:00:00"/>
    <s v="15:06:00"/>
    <n v="0"/>
    <x v="3"/>
    <x v="26"/>
    <n v="7"/>
    <x v="15"/>
    <n v="0"/>
    <s v=""/>
    <x v="5"/>
    <s v=""/>
    <n v="0"/>
    <s v=""/>
  </r>
  <r>
    <s v="COLGATE 3800 DEB."/>
    <s v="Colgate-Palmolive Nederland BV"/>
    <s v="101t"/>
    <n v="101090998840"/>
    <n v="101030170623"/>
    <n v="930"/>
    <s v="Inv Booked"/>
    <s v="2480043519"/>
    <s v="Verkoop"/>
    <n v="200"/>
    <s v="Transport drops"/>
    <s v="9 - verwerkt"/>
    <n v="0"/>
    <m/>
    <d v="2023-07-06T00:00:00"/>
    <s v="DROP"/>
    <s v="0001010909988400123494_005"/>
    <m/>
    <m/>
    <m/>
    <s v="EUR"/>
    <n v="54.4"/>
    <s v="EUR"/>
    <n v="54.4"/>
    <s v="EUR"/>
    <n v="54.4"/>
    <n v="54.4"/>
    <n v="0"/>
    <s v="N"/>
    <n v="1223000716"/>
    <d v="2023-08-17T00:00:00"/>
    <m/>
    <d v="2023-07-06T00:00:00"/>
    <s v="00:00"/>
    <s v="23:59"/>
    <d v="2023-07-06T00:00:00"/>
    <s v="07:00"/>
    <s v="14:00"/>
    <n v="0.8"/>
    <s v="ce"/>
    <n v="63"/>
    <n v="0.8"/>
    <n v="0"/>
    <s v="Kuehne+Nagel Tiel 3 Standpl"/>
    <s v="De Diepert 5"/>
    <s v="Tiel"/>
    <s v="4004 MA"/>
    <s v="NL"/>
    <x v="26"/>
    <s v="Park Forum 1129"/>
    <x v="29"/>
    <s v="5657 HK"/>
    <s v="NL"/>
    <s v="2480043519"/>
    <s v="0123494_005"/>
    <s v="31V"/>
    <s v="NL001131849B01"/>
    <n v="2"/>
    <n v="0"/>
    <n v="54.4"/>
    <s v="N"/>
    <s v="Peter Appel Transport B.V."/>
    <n v="36744"/>
    <d v="2023-07-06T00:00:00"/>
    <s v="14:17:00"/>
    <n v="0"/>
    <x v="3"/>
    <x v="26"/>
    <n v="7"/>
    <x v="25"/>
    <n v="1"/>
    <n v="0.8"/>
    <x v="6"/>
    <n v="54.4"/>
    <n v="0"/>
    <n v="54.4"/>
  </r>
  <r>
    <s v="COLGATE 3800 DEB."/>
    <s v="Colgate-Palmolive Nederland BV"/>
    <s v="101t"/>
    <n v="101090998945"/>
    <n v="101030170624"/>
    <n v="930"/>
    <s v="Inv Booked"/>
    <s v="2480043562"/>
    <s v="Verkoop"/>
    <n v="170"/>
    <s v="Transport drops zone"/>
    <s v="9 - verwerkt"/>
    <n v="0"/>
    <m/>
    <d v="2023-07-06T00:00:00"/>
    <s v="DROP"/>
    <s v="0001010909989450123586_011"/>
    <m/>
    <m/>
    <m/>
    <s v="EUR"/>
    <n v="107.17"/>
    <s v="EUR"/>
    <n v="107.17"/>
    <s v="EUR"/>
    <n v="107.17"/>
    <n v="107.17"/>
    <n v="0"/>
    <s v="N"/>
    <n v="1223000716"/>
    <d v="2023-08-17T00:00:00"/>
    <m/>
    <d v="2023-07-06T00:00:00"/>
    <s v="00:00"/>
    <s v="23:59"/>
    <d v="2023-07-06T00:00:00"/>
    <s v="09:00"/>
    <s v="17:00"/>
    <n v="3.2"/>
    <s v="ce"/>
    <n v="3380"/>
    <n v="3.2"/>
    <n v="6"/>
    <s v="Kuehne+Nagel Tiel 3 Standpl"/>
    <s v="De Diepert 5"/>
    <s v="Tiel"/>
    <s v="4004 MA"/>
    <s v="NL"/>
    <x v="0"/>
    <s v="Henri Fordlaan 6"/>
    <x v="0"/>
    <s v="9615TK"/>
    <s v="NL"/>
    <s v="2480043562"/>
    <s v="0123586_011"/>
    <s v="31V"/>
    <s v="NL001131849B01"/>
    <n v="2"/>
    <n v="0"/>
    <n v="107.17"/>
    <s v="N"/>
    <s v="Peter Appel Transport B.V."/>
    <n v="36622"/>
    <d v="2023-07-06T00:00:00"/>
    <s v="14:36:00"/>
    <n v="0"/>
    <x v="3"/>
    <x v="26"/>
    <n v="7"/>
    <x v="0"/>
    <n v="1"/>
    <n v="3.2"/>
    <x v="0"/>
    <n v="107.17"/>
    <n v="0"/>
    <n v="107.17"/>
  </r>
  <r>
    <s v="COLGATE 3800 DEB."/>
    <s v="Colgate-Palmolive Nederland BV"/>
    <s v="101t"/>
    <n v="101090999169"/>
    <n v="101030170625"/>
    <n v="930"/>
    <s v="Inv Booked"/>
    <s v="2480043564"/>
    <s v="Verkoop"/>
    <n v="170"/>
    <s v="Transport drops zone"/>
    <s v="9 - verwerkt"/>
    <n v="0"/>
    <m/>
    <d v="2023-07-06T00:00:00"/>
    <s v="DROP"/>
    <s v="0001010909991690123688_003"/>
    <m/>
    <m/>
    <m/>
    <s v="EUR"/>
    <n v="186.96"/>
    <s v="EUR"/>
    <n v="186.96"/>
    <s v="EUR"/>
    <n v="186.96"/>
    <n v="186.96"/>
    <n v="0"/>
    <s v="N"/>
    <n v="1223000716"/>
    <d v="2023-08-17T00:00:00"/>
    <m/>
    <d v="2023-07-06T00:00:00"/>
    <s v="00:00"/>
    <s v="23:59"/>
    <d v="2023-07-06T00:00:00"/>
    <s v="12:15"/>
    <s v="12:15"/>
    <n v="12"/>
    <s v="ce"/>
    <n v="11898"/>
    <n v="12"/>
    <n v="17"/>
    <s v="Kuehne+Nagel Tiel 3 Standpl"/>
    <s v="De Diepert 5"/>
    <s v="Tiel"/>
    <s v="4004 MA"/>
    <s v="NL"/>
    <x v="32"/>
    <s v="Afrikastraat 10"/>
    <x v="34"/>
    <s v="6014CG"/>
    <s v="NL"/>
    <s v="2480043564"/>
    <s v="0123688_003"/>
    <s v="31V"/>
    <s v="NL001131849B01"/>
    <n v="2"/>
    <n v="0"/>
    <n v="186.96"/>
    <s v="N"/>
    <s v="Peter Appel Transport B.V."/>
    <n v="36622"/>
    <d v="2023-07-06T00:00:00"/>
    <s v="13:36:00"/>
    <n v="0"/>
    <x v="3"/>
    <x v="26"/>
    <n v="7"/>
    <x v="23"/>
    <n v="1"/>
    <n v="13.6"/>
    <x v="3"/>
    <n v="211.89000000000001"/>
    <n v="0"/>
    <n v="211.89000000000001"/>
  </r>
  <r>
    <s v="COLGATE 3800 DEB."/>
    <s v="Colgate-Palmolive Nederland BV"/>
    <s v="101t"/>
    <n v="101090998950"/>
    <n v="101030170626"/>
    <n v="930"/>
    <s v="Inv Booked"/>
    <s v="2480043566"/>
    <s v="Verkoop"/>
    <n v="170"/>
    <s v="Transport drops zone"/>
    <s v="9 - verwerkt"/>
    <n v="0"/>
    <m/>
    <d v="2023-07-06T00:00:00"/>
    <s v="DROP"/>
    <s v="0001010909989500123590_002"/>
    <m/>
    <m/>
    <m/>
    <s v="EUR"/>
    <n v="312.27"/>
    <s v="EUR"/>
    <n v="312.27"/>
    <s v="EUR"/>
    <n v="312.27"/>
    <n v="312.27"/>
    <n v="0"/>
    <s v="N"/>
    <n v="1223000716"/>
    <d v="2023-08-17T00:00:00"/>
    <m/>
    <d v="2023-07-06T00:00:00"/>
    <s v="00:00"/>
    <s v="23:59"/>
    <d v="2023-07-06T00:00:00"/>
    <s v="11:00"/>
    <s v="12:00"/>
    <n v="23.2"/>
    <s v="ce"/>
    <n v="22491"/>
    <n v="23.2"/>
    <n v="38"/>
    <s v="Kuehne+Nagel Tiel 3 Standpl"/>
    <s v="De Diepert 5"/>
    <s v="Tiel"/>
    <s v="4004 MA"/>
    <s v="NL"/>
    <x v="1"/>
    <s v="Fahrenheitweg 1"/>
    <x v="1"/>
    <s v="6101WR"/>
    <s v="NL"/>
    <s v="2480043566"/>
    <s v="0123590_002"/>
    <s v="31V"/>
    <s v="NL001131849B01"/>
    <n v="2"/>
    <n v="0"/>
    <n v="312.27"/>
    <s v="N"/>
    <s v="Peter Appel Transport B.V."/>
    <n v="36622"/>
    <d v="2023-07-06T00:00:00"/>
    <s v="13:29:00"/>
    <n v="59"/>
    <x v="3"/>
    <x v="26"/>
    <n v="7"/>
    <x v="1"/>
    <n v="1"/>
    <n v="23.2"/>
    <x v="1"/>
    <n v="312.27"/>
    <n v="0"/>
    <n v="312.27"/>
  </r>
  <r>
    <s v="COLGATE 3800 DEB."/>
    <s v="Colgate-Palmolive Nederland BV"/>
    <s v="101t"/>
    <n v="101090998948"/>
    <n v="101030170634"/>
    <n v="930"/>
    <s v="Inv Booked"/>
    <s v="2480043563"/>
    <s v="Verkoop"/>
    <n v="170"/>
    <s v="Transport drops zone"/>
    <s v="9 - verwerkt"/>
    <n v="0"/>
    <m/>
    <d v="2023-07-06T00:00:00"/>
    <s v="DROP"/>
    <s v="0001010909989480123588_002"/>
    <m/>
    <m/>
    <m/>
    <s v="EUR"/>
    <n v="30.6"/>
    <s v="EUR"/>
    <n v="30.6"/>
    <s v="EUR"/>
    <n v="30.6"/>
    <n v="30.6"/>
    <n v="0"/>
    <s v="N"/>
    <n v="1223000716"/>
    <d v="2023-08-17T00:00:00"/>
    <m/>
    <d v="2023-07-06T00:00:00"/>
    <s v="00:00"/>
    <s v="23:59"/>
    <d v="2023-07-06T00:00:00"/>
    <s v="07:00"/>
    <s v="14:00"/>
    <n v="2.4"/>
    <s v="ce"/>
    <n v="1661"/>
    <n v="2.4"/>
    <n v="3"/>
    <s v="Kuehne+Nagel Tiel 3 Standpl"/>
    <s v="De Diepert 5"/>
    <s v="Tiel"/>
    <s v="4004 MA"/>
    <s v="NL"/>
    <x v="17"/>
    <s v="Doornhoek 4050"/>
    <x v="20"/>
    <s v="5465TD"/>
    <s v="NL"/>
    <s v="2480043563"/>
    <s v="0123588_002"/>
    <s v="31V"/>
    <s v="NL001131849B01"/>
    <n v="2"/>
    <n v="0"/>
    <n v="30.6"/>
    <s v="N"/>
    <s v="Peter Appel Transport B.V."/>
    <n v="36622"/>
    <d v="2023-07-06T00:00:00"/>
    <s v="09:31:00"/>
    <n v="0"/>
    <x v="3"/>
    <x v="26"/>
    <n v="7"/>
    <x v="18"/>
    <n v="1"/>
    <n v="7.1999999999999993"/>
    <x v="3"/>
    <n v="91.800000000000011"/>
    <n v="0"/>
    <n v="91.800000000000011"/>
  </r>
  <r>
    <s v="COLGATE 3800 DEB."/>
    <s v="Colgate-Palmolive Nederland BV"/>
    <s v="101t"/>
    <n v="101090998840"/>
    <n v="101030170622"/>
    <n v="930"/>
    <s v="Inv Booked"/>
    <s v="2480043520"/>
    <s v="Verkoop"/>
    <n v="200"/>
    <s v="Transport drops"/>
    <s v="9 - verwerkt"/>
    <n v="0"/>
    <m/>
    <d v="2023-07-06T00:00:00"/>
    <s v="DROP"/>
    <s v="0001010909988400123494_004"/>
    <m/>
    <m/>
    <m/>
    <s v="EUR"/>
    <n v="54.4"/>
    <s v="EUR"/>
    <n v="54.4"/>
    <s v="EUR"/>
    <n v="54.4"/>
    <n v="54.4"/>
    <n v="0"/>
    <s v="N"/>
    <n v="1223000716"/>
    <d v="2023-08-17T00:00:00"/>
    <m/>
    <d v="2023-07-06T00:00:00"/>
    <s v="00:00"/>
    <s v="23:59"/>
    <d v="2023-07-06T00:00:00"/>
    <s v="08:00"/>
    <s v="16:00"/>
    <n v="0.8"/>
    <s v="ce"/>
    <n v="17"/>
    <n v="0.8"/>
    <n v="0"/>
    <s v="Kuehne+Nagel Tiel 3 Standpl"/>
    <s v="De Diepert 5"/>
    <s v="Tiel"/>
    <s v="4004 MA"/>
    <s v="NL"/>
    <x v="62"/>
    <s v="Veldweg 5"/>
    <x v="49"/>
    <s v="5061KJ"/>
    <s v="NL"/>
    <s v="2480043520"/>
    <s v="0123494_004"/>
    <s v="31V"/>
    <s v="NL001131849B01"/>
    <n v="2"/>
    <n v="0"/>
    <n v="54.4"/>
    <s v="N"/>
    <s v="Peter Appel Transport B.V."/>
    <n v="36744"/>
    <d v="2023-07-06T00:00:00"/>
    <s v="13:21:00"/>
    <n v="0"/>
    <x v="3"/>
    <x v="26"/>
    <n v="7"/>
    <x v="3"/>
    <n v="1"/>
    <n v="0.8"/>
    <x v="6"/>
    <n v="54.4"/>
    <n v="0"/>
    <n v="54.4"/>
  </r>
  <r>
    <s v="COLGATE 3800 DEB."/>
    <s v="Colgate-Palmolive Nederland BV"/>
    <s v="101t"/>
    <n v="101090999169"/>
    <n v="101030170638"/>
    <n v="930"/>
    <s v="Inv Booked"/>
    <s v="2480043572"/>
    <s v="Verkoop"/>
    <n v="170"/>
    <s v="Transport drops zone"/>
    <s v="9 - verwerkt"/>
    <n v="0"/>
    <m/>
    <d v="2023-07-06T00:00:00"/>
    <s v="DROP"/>
    <s v="0001010909991690123688_003"/>
    <m/>
    <m/>
    <m/>
    <s v="EUR"/>
    <n v="24.93"/>
    <s v="EUR"/>
    <n v="24.93"/>
    <s v="EUR"/>
    <n v="24.93"/>
    <n v="24.93"/>
    <n v="0"/>
    <s v="N"/>
    <n v="1223000716"/>
    <d v="2023-08-17T00:00:00"/>
    <m/>
    <d v="2023-07-06T00:00:00"/>
    <s v="00:00"/>
    <s v="23:59"/>
    <d v="2023-07-06T00:00:00"/>
    <s v="12:15"/>
    <s v="12:15"/>
    <n v="1.6"/>
    <s v="ce"/>
    <n v="1177"/>
    <n v="1.6"/>
    <n v="2"/>
    <s v="Kuehne+Nagel Tiel 3 Standpl"/>
    <s v="De Diepert 5"/>
    <s v="Tiel"/>
    <s v="4004 MA"/>
    <s v="NL"/>
    <x v="32"/>
    <s v="Afrikastraat 10"/>
    <x v="34"/>
    <s v="6014CG"/>
    <s v="NL"/>
    <s v="2480043572"/>
    <s v="0123688_003"/>
    <s v="31V"/>
    <s v="NL001131849B01"/>
    <n v="2"/>
    <n v="0"/>
    <n v="24.93"/>
    <s v="N"/>
    <s v="Peter Appel Transport B.V."/>
    <n v="36622"/>
    <d v="2023-07-06T00:00:00"/>
    <s v="13:36:00"/>
    <n v="0"/>
    <x v="3"/>
    <x v="26"/>
    <n v="7"/>
    <x v="23"/>
    <n v="0"/>
    <s v=""/>
    <x v="3"/>
    <s v=""/>
    <n v="0"/>
    <s v=""/>
  </r>
  <r>
    <s v="COLGATE 3800 DEB."/>
    <s v="Colgate-Palmolive Nederland BV"/>
    <s v="101t"/>
    <n v="101090999172"/>
    <n v="101030170639"/>
    <n v="930"/>
    <s v="Inv Booked"/>
    <s v="2480043565"/>
    <s v="Verkoop"/>
    <n v="170"/>
    <s v="Transport drops zone"/>
    <s v="9 - verwerkt"/>
    <n v="0"/>
    <m/>
    <d v="2023-07-06T00:00:00"/>
    <s v="DROP"/>
    <s v="0001010909991720123690_002"/>
    <m/>
    <m/>
    <m/>
    <s v="EUR"/>
    <n v="84.74"/>
    <s v="EUR"/>
    <n v="84.74"/>
    <s v="EUR"/>
    <n v="84.74"/>
    <n v="84.74"/>
    <n v="0"/>
    <s v="N"/>
    <n v="1223000716"/>
    <d v="2023-08-17T00:00:00"/>
    <m/>
    <d v="2023-07-06T00:00:00"/>
    <s v="00:00"/>
    <s v="23:59"/>
    <d v="2023-07-06T00:00:00"/>
    <s v="06:00"/>
    <s v="20:00"/>
    <n v="7.2"/>
    <s v="ce"/>
    <n v="6682"/>
    <n v="7.2"/>
    <n v="8"/>
    <s v="Kuehne+Nagel Tiel 3 Standpl"/>
    <s v="De Diepert 5"/>
    <s v="Tiel"/>
    <s v="4004 MA"/>
    <s v="NL"/>
    <x v="79"/>
    <s v="Keltenweg 30"/>
    <x v="58"/>
    <s v="5342 LP"/>
    <s v="NL"/>
    <s v="2480043565"/>
    <s v="0123690_002"/>
    <s v="31V"/>
    <s v="NL001131849B01"/>
    <n v="2"/>
    <n v="0"/>
    <n v="84.74"/>
    <s v="N"/>
    <s v="Peter Appel Transport B.V."/>
    <n v="36622"/>
    <d v="2023-07-06T00:00:00"/>
    <s v="16:44:00"/>
    <n v="108"/>
    <x v="3"/>
    <x v="26"/>
    <n v="7"/>
    <x v="42"/>
    <n v="1"/>
    <n v="9.6"/>
    <x v="3"/>
    <n v="112.99"/>
    <n v="0"/>
    <n v="112.99"/>
  </r>
  <r>
    <s v="COLGATE 3800 DEB."/>
    <s v="Colgate-Palmolive Nederland BV"/>
    <s v="101t"/>
    <n v="101090999166"/>
    <n v="101030170635"/>
    <n v="930"/>
    <s v="Inv Booked"/>
    <s v="2480043573"/>
    <s v="Verkoop"/>
    <n v="170"/>
    <s v="Transport drops zone"/>
    <s v="9 - verwerkt"/>
    <n v="0"/>
    <m/>
    <d v="2023-07-06T00:00:00"/>
    <s v="DROP"/>
    <s v="0001010909991660123687_002"/>
    <m/>
    <m/>
    <m/>
    <s v="EUR"/>
    <n v="84.34"/>
    <s v="EUR"/>
    <n v="84.34"/>
    <s v="EUR"/>
    <n v="84.34"/>
    <n v="84.34"/>
    <n v="0"/>
    <s v="N"/>
    <n v="1223000716"/>
    <d v="2023-08-17T00:00:00"/>
    <m/>
    <d v="2023-07-06T00:00:00"/>
    <s v="00:00"/>
    <s v="23:59"/>
    <d v="2023-07-06T00:00:00"/>
    <s v="07:00"/>
    <s v="10:00"/>
    <n v="5.6"/>
    <s v="ce"/>
    <n v="3573"/>
    <n v="5.6"/>
    <n v="5"/>
    <s v="Kuehne+Nagel Tiel 3 Standpl"/>
    <s v="De Diepert 5"/>
    <s v="Tiel"/>
    <s v="4004 MA"/>
    <s v="NL"/>
    <x v="12"/>
    <s v="SLEGO 1"/>
    <x v="13"/>
    <s v="1046 BM"/>
    <s v="NL"/>
    <s v="2480043573"/>
    <s v="0123687_002"/>
    <s v="31V"/>
    <s v="NL001131849B01"/>
    <n v="2"/>
    <n v="0"/>
    <n v="84.34"/>
    <s v="N"/>
    <s v="Peter Appel Transport B.V."/>
    <n v="36622"/>
    <d v="2023-07-06T00:00:00"/>
    <s v="07:38:00"/>
    <n v="0"/>
    <x v="3"/>
    <x v="26"/>
    <n v="7"/>
    <x v="11"/>
    <n v="1"/>
    <n v="8"/>
    <x v="0"/>
    <n v="120.48"/>
    <n v="0"/>
    <n v="120.48"/>
  </r>
  <r>
    <s v="COLGATE 3800 DEB."/>
    <s v="Colgate-Palmolive Nederland BV"/>
    <s v="101t"/>
    <n v="101090998946"/>
    <n v="101030170640"/>
    <n v="930"/>
    <s v="Inv Booked"/>
    <s v="2480043570"/>
    <s v="Verkoop"/>
    <n v="170"/>
    <s v="Transport drops zone"/>
    <s v="9 - verwerkt"/>
    <n v="0"/>
    <m/>
    <d v="2023-07-06T00:00:00"/>
    <s v="DROP"/>
    <s v="0001010909989460123587_002"/>
    <m/>
    <m/>
    <m/>
    <s v="EUR"/>
    <n v="58.92"/>
    <s v="EUR"/>
    <n v="58.92"/>
    <s v="EUR"/>
    <n v="58.92"/>
    <n v="58.92"/>
    <n v="0"/>
    <s v="N"/>
    <n v="1223000716"/>
    <d v="2023-08-17T00:00:00"/>
    <m/>
    <d v="2023-07-06T00:00:00"/>
    <s v="00:00"/>
    <s v="23:59"/>
    <d v="2023-07-06T00:00:00"/>
    <s v="07:00"/>
    <s v="07:00"/>
    <n v="4"/>
    <s v="ce"/>
    <n v="1892"/>
    <n v="4"/>
    <n v="1"/>
    <s v="Kuehne+Nagel Tiel 3 Standpl"/>
    <s v="De Diepert 5"/>
    <s v="Tiel"/>
    <s v="4004 MA"/>
    <s v="NL"/>
    <x v="40"/>
    <s v="Doornhoek 4050"/>
    <x v="20"/>
    <s v="5465TD"/>
    <s v="NL"/>
    <s v="2480043570"/>
    <s v="0123587_002"/>
    <s v="31V"/>
    <s v="NL001131849B01"/>
    <n v="2"/>
    <n v="0"/>
    <n v="58.92"/>
    <s v="N"/>
    <s v="Peter Appel Transport B.V."/>
    <n v="36622"/>
    <d v="2023-07-06T00:00:00"/>
    <s v="08:36:00"/>
    <n v="0"/>
    <x v="3"/>
    <x v="26"/>
    <n v="7"/>
    <x v="18"/>
    <n v="1"/>
    <n v="4"/>
    <x v="3"/>
    <n v="58.92"/>
    <n v="0"/>
    <n v="58.92"/>
  </r>
  <r>
    <s v="COLGATE 3800 DEB."/>
    <s v="Colgate-Palmolive Nederland BV"/>
    <s v="101t"/>
    <n v="101090999203"/>
    <n v="101030170627"/>
    <n v="930"/>
    <s v="Inv Booked"/>
    <s v="2480043567"/>
    <s v="Verkoop"/>
    <n v="170"/>
    <s v="Transport drops zone"/>
    <s v="9 - verwerkt"/>
    <n v="0"/>
    <m/>
    <d v="2023-07-06T00:00:00"/>
    <s v="DROP"/>
    <s v="0001010909992030123705_005"/>
    <m/>
    <m/>
    <m/>
    <s v="EUR"/>
    <n v="206.31"/>
    <s v="EUR"/>
    <n v="206.31"/>
    <s v="EUR"/>
    <n v="206.31"/>
    <n v="206.31"/>
    <n v="0"/>
    <s v="N"/>
    <n v="1223000716"/>
    <d v="2023-08-17T00:00:00"/>
    <m/>
    <d v="2023-07-06T00:00:00"/>
    <s v="00:00"/>
    <s v="23:59"/>
    <d v="2023-07-06T00:00:00"/>
    <s v="09:00"/>
    <s v="10:00"/>
    <n v="13.6"/>
    <s v="ce"/>
    <n v="11423"/>
    <n v="13.6"/>
    <n v="23"/>
    <s v="Kuehne+Nagel Tiel 3 Standpl"/>
    <s v="De Diepert 5"/>
    <s v="Tiel"/>
    <s v="4004 MA"/>
    <s v="NL"/>
    <x v="1"/>
    <s v="Perenmarkt 15"/>
    <x v="2"/>
    <s v="1681PG"/>
    <s v="NL"/>
    <s v="2480043567"/>
    <s v="0123705_005"/>
    <s v="31V"/>
    <s v="NL001131849B01"/>
    <n v="2"/>
    <n v="0"/>
    <n v="206.31"/>
    <s v="N"/>
    <s v="Peter Appel Transport B.V."/>
    <n v="36622"/>
    <d v="2023-07-06T00:00:00"/>
    <s v="09:52:00"/>
    <n v="0"/>
    <x v="3"/>
    <x v="26"/>
    <n v="7"/>
    <x v="2"/>
    <n v="1"/>
    <n v="13.6"/>
    <x v="1"/>
    <n v="206.31"/>
    <n v="0"/>
    <n v="206.31"/>
  </r>
  <r>
    <s v="COLGATE 3800 DEB."/>
    <s v="Colgate-Palmolive Nederland BV"/>
    <s v="101t"/>
    <n v="101090998840"/>
    <n v="101030170628"/>
    <n v="930"/>
    <s v="Inv Booked"/>
    <s v="2480043518"/>
    <s v="Verkoop"/>
    <n v="200"/>
    <s v="Transport drops"/>
    <s v="9 - verwerkt"/>
    <n v="0"/>
    <m/>
    <d v="2023-07-06T00:00:00"/>
    <s v="DROP"/>
    <s v="0001010909988400123494_006"/>
    <m/>
    <m/>
    <m/>
    <s v="EUR"/>
    <n v="54.4"/>
    <s v="EUR"/>
    <n v="54.4"/>
    <s v="EUR"/>
    <n v="54.4"/>
    <n v="54.4"/>
    <n v="0"/>
    <s v="N"/>
    <n v="1223000716"/>
    <d v="2023-08-17T00:00:00"/>
    <m/>
    <d v="2023-07-06T00:00:00"/>
    <s v="00:00"/>
    <s v="23:59"/>
    <d v="2023-07-06T00:00:00"/>
    <s v="07:00"/>
    <s v="13:00"/>
    <n v="0.8"/>
    <s v="ce"/>
    <n v="16"/>
    <n v="0.8"/>
    <n v="0"/>
    <s v="Kuehne+Nagel Tiel 3 Standpl"/>
    <s v="De Diepert 5"/>
    <s v="Tiel"/>
    <s v="4004 MA"/>
    <s v="NL"/>
    <x v="35"/>
    <s v="POMPHOEKWEG 1"/>
    <x v="37"/>
    <s v="5222 BE"/>
    <s v="NL"/>
    <s v="2480043518"/>
    <s v="0123494_006"/>
    <s v="31V"/>
    <s v="NL001131849B01"/>
    <n v="2"/>
    <n v="0"/>
    <n v="54.4"/>
    <s v="N"/>
    <s v="Peter Appel Transport B.V."/>
    <n v="36744"/>
    <d v="2023-07-06T00:00:00"/>
    <s v="15:16:00"/>
    <n v="0"/>
    <x v="3"/>
    <x v="26"/>
    <n v="7"/>
    <x v="31"/>
    <n v="1"/>
    <n v="0.8"/>
    <x v="6"/>
    <n v="54.4"/>
    <n v="0"/>
    <n v="54.4"/>
  </r>
  <r>
    <s v="COLGATE 3800 DEB."/>
    <s v="Colgate-Palmolive Nederland BV"/>
    <s v="101t"/>
    <n v="101090998840"/>
    <n v="101030170629"/>
    <n v="930"/>
    <s v="Inv Booked"/>
    <s v="2480043517"/>
    <s v="Verkoop"/>
    <n v="200"/>
    <s v="Transport drops"/>
    <s v="9 - verwerkt"/>
    <n v="0"/>
    <m/>
    <d v="2023-07-06T00:00:00"/>
    <s v="DROP"/>
    <s v="0001010909988400123494_007"/>
    <m/>
    <m/>
    <m/>
    <s v="EUR"/>
    <n v="54.4"/>
    <s v="EUR"/>
    <n v="54.4"/>
    <s v="EUR"/>
    <n v="54.4"/>
    <n v="54.4"/>
    <n v="0"/>
    <s v="N"/>
    <n v="1223000716"/>
    <d v="2023-08-17T00:00:00"/>
    <m/>
    <d v="2023-07-06T00:00:00"/>
    <s v="00:00"/>
    <s v="23:59"/>
    <d v="2023-07-06T00:00:00"/>
    <s v="08:00"/>
    <s v="16:00"/>
    <n v="0.8"/>
    <s v="ce"/>
    <n v="55"/>
    <n v="0.8"/>
    <n v="0"/>
    <s v="Kuehne+Nagel Tiel 3 Standpl"/>
    <s v="De Diepert 5"/>
    <s v="Tiel"/>
    <s v="4004 MA"/>
    <s v="NL"/>
    <x v="27"/>
    <s v="Nieuwehuizenweg 17"/>
    <x v="30"/>
    <s v="2314XP"/>
    <s v="NL"/>
    <s v="2480043517"/>
    <s v="0123494_007"/>
    <s v="31V"/>
    <s v="NL001131849B01"/>
    <n v="2"/>
    <n v="0"/>
    <n v="54.4"/>
    <s v="N"/>
    <s v="Peter Appel Transport B.V."/>
    <n v="36744"/>
    <d v="2023-07-06T00:00:00"/>
    <s v="17:04:00"/>
    <n v="0"/>
    <x v="3"/>
    <x v="26"/>
    <n v="7"/>
    <x v="26"/>
    <n v="1"/>
    <n v="0.8"/>
    <x v="0"/>
    <n v="54.4"/>
    <n v="0"/>
    <n v="54.4"/>
  </r>
  <r>
    <s v="COLGATE 3800 DEB."/>
    <s v="Colgate-Palmolive Nederland BV"/>
    <s v="101t"/>
    <n v="101090998945"/>
    <n v="101030170630"/>
    <n v="930"/>
    <s v="Inv Booked"/>
    <s v="2480043571"/>
    <s v="Verkoop"/>
    <n v="170"/>
    <s v="Transport drops zone"/>
    <s v="9 - verwerkt"/>
    <n v="0"/>
    <m/>
    <d v="2023-07-06T00:00:00"/>
    <s v="DROP"/>
    <s v="0001010909989450123586_005"/>
    <m/>
    <m/>
    <m/>
    <s v="EUR"/>
    <n v="28.49"/>
    <s v="EUR"/>
    <n v="28.49"/>
    <s v="EUR"/>
    <n v="28.49"/>
    <n v="28.49"/>
    <n v="0"/>
    <s v="N"/>
    <n v="1223000716"/>
    <d v="2023-08-17T00:00:00"/>
    <m/>
    <d v="2023-07-06T00:00:00"/>
    <s v="00:00"/>
    <s v="23:59"/>
    <d v="2023-07-06T00:00:00"/>
    <s v="04:00"/>
    <s v="05:00"/>
    <n v="0.8"/>
    <s v="ce"/>
    <n v="787"/>
    <n v="0.8"/>
    <n v="1"/>
    <s v="Kuehne+Nagel Tiel 3 Standpl"/>
    <s v="De Diepert 5"/>
    <s v="Tiel"/>
    <s v="4004 MA"/>
    <s v="NL"/>
    <x v="7"/>
    <s v="HOOFDTOCHT 1"/>
    <x v="7"/>
    <s v="1507 CJ"/>
    <s v="NL"/>
    <s v="2480043571"/>
    <s v="0123586_005"/>
    <s v="31V"/>
    <s v="NL001131849B01"/>
    <n v="2"/>
    <n v="0"/>
    <n v="28.49"/>
    <s v="N"/>
    <s v="Peter Appel Transport B.V."/>
    <n v="36622"/>
    <d v="2023-07-06T00:00:00"/>
    <s v="05:15:00"/>
    <n v="0"/>
    <x v="3"/>
    <x v="26"/>
    <n v="7"/>
    <x v="7"/>
    <n v="1"/>
    <n v="0.8"/>
    <x v="2"/>
    <n v="28.49"/>
    <n v="0"/>
    <n v="28.49"/>
  </r>
  <r>
    <s v="COLGATE 3800 DEB."/>
    <s v="Colgate-Palmolive Nederland BV"/>
    <s v="101t"/>
    <n v="101090998840"/>
    <n v="101030170631"/>
    <n v="930"/>
    <s v="Inv Booked"/>
    <s v="2480043521"/>
    <s v="Verkoop"/>
    <n v="200"/>
    <s v="Transport drops"/>
    <s v="9 - verwerkt"/>
    <n v="0"/>
    <m/>
    <d v="2023-07-06T00:00:00"/>
    <s v="DROP"/>
    <s v="0001010909988400123494_008"/>
    <m/>
    <m/>
    <m/>
    <s v="EUR"/>
    <n v="54.4"/>
    <s v="EUR"/>
    <n v="54.4"/>
    <s v="EUR"/>
    <n v="54.4"/>
    <n v="54.4"/>
    <n v="0"/>
    <s v="N"/>
    <n v="1223000716"/>
    <d v="2023-08-17T00:00:00"/>
    <m/>
    <d v="2023-07-06T00:00:00"/>
    <s v="00:00"/>
    <s v="23:59"/>
    <d v="2023-07-06T00:00:00"/>
    <s v="09:00"/>
    <s v="16:00"/>
    <n v="0.8"/>
    <s v="ce"/>
    <n v="9"/>
    <n v="0.8"/>
    <n v="0"/>
    <s v="Kuehne+Nagel Tiel 3 Standpl"/>
    <s v="De Diepert 5"/>
    <s v="Tiel"/>
    <s v="4004 MA"/>
    <s v="NL"/>
    <x v="35"/>
    <s v="Oliemolenweg 8"/>
    <x v="70"/>
    <s v="7944 HX"/>
    <s v="NL"/>
    <s v="2480043521"/>
    <s v="0123494_008"/>
    <s v="31V"/>
    <s v="NL001131849B01"/>
    <n v="2"/>
    <n v="0"/>
    <n v="54.4"/>
    <s v="N"/>
    <s v="Peter Appel Transport B.V."/>
    <n v="36744"/>
    <d v="2023-07-06T00:00:00"/>
    <s v="19:59:00"/>
    <n v="0"/>
    <x v="3"/>
    <x v="26"/>
    <n v="7"/>
    <x v="48"/>
    <n v="1"/>
    <n v="0.8"/>
    <x v="6"/>
    <n v="54.4"/>
    <n v="0"/>
    <n v="54.4"/>
  </r>
  <r>
    <s v="COLGATE 3800 DEB."/>
    <s v="Colgate-Palmolive Nederland BV"/>
    <s v="101t"/>
    <n v="101090999172"/>
    <n v="101030170632"/>
    <n v="930"/>
    <s v="Inv Booked"/>
    <s v="2480043574"/>
    <s v="Verkoop"/>
    <n v="170"/>
    <s v="Transport drops zone"/>
    <s v="9 - verwerkt"/>
    <n v="0"/>
    <m/>
    <d v="2023-07-06T00:00:00"/>
    <s v="DROP"/>
    <s v="0001010909991720123690_002"/>
    <m/>
    <m/>
    <m/>
    <s v="EUR"/>
    <n v="28.25"/>
    <s v="EUR"/>
    <n v="28.25"/>
    <s v="EUR"/>
    <n v="28.25"/>
    <n v="28.25"/>
    <n v="0"/>
    <s v="N"/>
    <n v="1223000716"/>
    <d v="2023-08-17T00:00:00"/>
    <m/>
    <d v="2023-07-06T00:00:00"/>
    <s v="00:00"/>
    <s v="23:59"/>
    <d v="2023-07-06T00:00:00"/>
    <s v="06:00"/>
    <s v="20:00"/>
    <n v="2.4"/>
    <s v="ce"/>
    <n v="1604"/>
    <n v="2.4"/>
    <n v="2"/>
    <s v="Kuehne+Nagel Tiel 3 Standpl"/>
    <s v="De Diepert 5"/>
    <s v="Tiel"/>
    <s v="4004 MA"/>
    <s v="NL"/>
    <x v="79"/>
    <s v="Keltenweg 30"/>
    <x v="58"/>
    <s v="5342 LP"/>
    <s v="NL"/>
    <s v="2480043574"/>
    <s v="0123690_002"/>
    <s v="31V"/>
    <s v="NL001131849B01"/>
    <n v="2"/>
    <n v="0"/>
    <n v="28.25"/>
    <s v="N"/>
    <s v="Peter Appel Transport B.V."/>
    <n v="36622"/>
    <d v="2023-07-06T00:00:00"/>
    <s v="16:44:00"/>
    <n v="0"/>
    <x v="3"/>
    <x v="26"/>
    <n v="7"/>
    <x v="42"/>
    <n v="0"/>
    <s v=""/>
    <x v="3"/>
    <s v=""/>
    <n v="0"/>
    <s v=""/>
  </r>
  <r>
    <s v="COLGATE 3800 DEB."/>
    <s v="Colgate-Palmolive Nederland BV"/>
    <s v="101t"/>
    <n v="101090998948"/>
    <n v="101030170633"/>
    <n v="930"/>
    <s v="Inv Booked"/>
    <s v="2480043568"/>
    <s v="Verkoop"/>
    <n v="170"/>
    <s v="Transport drops zone"/>
    <s v="9 - verwerkt"/>
    <n v="0"/>
    <m/>
    <d v="2023-07-06T00:00:00"/>
    <s v="DROP"/>
    <s v="0001010909989480123588_002"/>
    <m/>
    <m/>
    <m/>
    <s v="EUR"/>
    <n v="61.2"/>
    <s v="EUR"/>
    <n v="61.2"/>
    <s v="EUR"/>
    <n v="61.2"/>
    <n v="61.2"/>
    <n v="0"/>
    <s v="N"/>
    <n v="1223000716"/>
    <d v="2023-08-17T00:00:00"/>
    <m/>
    <d v="2023-07-06T00:00:00"/>
    <s v="00:00"/>
    <s v="23:59"/>
    <d v="2023-07-06T00:00:00"/>
    <s v="07:00"/>
    <s v="14:00"/>
    <n v="4.8"/>
    <s v="ce"/>
    <n v="6244"/>
    <n v="4.8"/>
    <n v="9"/>
    <s v="Kuehne+Nagel Tiel 3 Standpl"/>
    <s v="De Diepert 5"/>
    <s v="Tiel"/>
    <s v="4004 MA"/>
    <s v="NL"/>
    <x v="17"/>
    <s v="Doornhoek 4050"/>
    <x v="20"/>
    <s v="5465TD"/>
    <s v="NL"/>
    <s v="2480043568"/>
    <s v="0123588_002"/>
    <s v="31V"/>
    <s v="NL001131849B01"/>
    <n v="2"/>
    <n v="0"/>
    <n v="61.2"/>
    <s v="N"/>
    <s v="Peter Appel Transport B.V."/>
    <n v="36622"/>
    <d v="2023-07-06T00:00:00"/>
    <s v="09:31:00"/>
    <n v="0"/>
    <x v="3"/>
    <x v="26"/>
    <n v="7"/>
    <x v="18"/>
    <n v="0"/>
    <s v=""/>
    <x v="3"/>
    <s v=""/>
    <n v="0"/>
    <s v=""/>
  </r>
  <r>
    <s v="COLGATE 3800 DEB."/>
    <s v="Colgate-Palmolive Nederland BV"/>
    <s v="101t"/>
    <n v="101090998945"/>
    <n v="101030170636"/>
    <n v="930"/>
    <s v="Inv Booked"/>
    <s v="2480043569"/>
    <s v="Verkoop"/>
    <n v="170"/>
    <s v="Transport drops zone"/>
    <s v="9 - verwerkt"/>
    <n v="0"/>
    <m/>
    <d v="2023-07-06T00:00:00"/>
    <s v="DROP"/>
    <s v="0001010909989450123586_009"/>
    <m/>
    <m/>
    <m/>
    <s v="EUR"/>
    <n v="44.37"/>
    <s v="EUR"/>
    <n v="44.37"/>
    <s v="EUR"/>
    <n v="44.37"/>
    <n v="44.37"/>
    <n v="0"/>
    <s v="N"/>
    <n v="1223000716"/>
    <d v="2023-08-17T00:00:00"/>
    <m/>
    <d v="2023-07-06T00:00:00"/>
    <s v="00:00"/>
    <s v="23:59"/>
    <d v="2023-07-06T00:00:00"/>
    <s v="08:00"/>
    <s v="16:00"/>
    <n v="1.6"/>
    <s v="ce"/>
    <n v="134"/>
    <n v="1.6"/>
    <n v="0"/>
    <s v="Kuehne+Nagel Tiel 3 Standpl"/>
    <s v="De Diepert 5"/>
    <s v="Tiel"/>
    <s v="4004 MA"/>
    <s v="NL"/>
    <x v="62"/>
    <s v="Veldweg 5"/>
    <x v="49"/>
    <s v="5061KJ"/>
    <s v="NL"/>
    <s v="2480043569"/>
    <s v="0123586_009"/>
    <s v="31V"/>
    <s v="NL001131849B01"/>
    <n v="2"/>
    <n v="0"/>
    <n v="44.37"/>
    <s v="N"/>
    <s v="Peter Appel Transport B.V."/>
    <n v="36622"/>
    <d v="2023-07-06T00:00:00"/>
    <s v="09:32:00"/>
    <n v="0"/>
    <x v="3"/>
    <x v="26"/>
    <n v="7"/>
    <x v="3"/>
    <n v="1"/>
    <n v="1.6"/>
    <x v="6"/>
    <n v="44.37"/>
    <n v="0"/>
    <n v="44.37"/>
  </r>
  <r>
    <s v="COLGATE 3800 DEB."/>
    <s v="Colgate-Palmolive Nederland BV"/>
    <s v="101t"/>
    <n v="101090999166"/>
    <n v="101030170637"/>
    <n v="930"/>
    <s v="Inv Booked"/>
    <s v="2480043575"/>
    <s v="Verkoop"/>
    <n v="170"/>
    <s v="Transport drops zone"/>
    <s v="9 - verwerkt"/>
    <n v="0"/>
    <m/>
    <d v="2023-07-06T00:00:00"/>
    <s v="DROP"/>
    <s v="0001010909991660123687_002"/>
    <m/>
    <m/>
    <m/>
    <s v="EUR"/>
    <n v="36.14"/>
    <s v="EUR"/>
    <n v="36.14"/>
    <s v="EUR"/>
    <n v="36.14"/>
    <n v="36.14"/>
    <n v="0"/>
    <s v="N"/>
    <n v="1223000716"/>
    <d v="2023-08-17T00:00:00"/>
    <m/>
    <d v="2023-07-06T00:00:00"/>
    <s v="00:00"/>
    <s v="23:59"/>
    <d v="2023-07-06T00:00:00"/>
    <s v="07:00"/>
    <s v="10:00"/>
    <n v="2.4"/>
    <s v="ce"/>
    <n v="2114"/>
    <n v="2.4"/>
    <n v="3"/>
    <s v="Kuehne+Nagel Tiel 3 Standpl"/>
    <s v="De Diepert 5"/>
    <s v="Tiel"/>
    <s v="4004 MA"/>
    <s v="NL"/>
    <x v="10"/>
    <s v="Slego 1a"/>
    <x v="13"/>
    <s v="1046BM"/>
    <s v="NL"/>
    <s v="2480043575"/>
    <s v="0123687_002"/>
    <s v="31V"/>
    <s v="NL001131849B01"/>
    <n v="2"/>
    <n v="0"/>
    <n v="36.14"/>
    <s v="N"/>
    <s v="Peter Appel Transport B.V."/>
    <n v="36622"/>
    <d v="2023-07-06T00:00:00"/>
    <s v="07:43:00"/>
    <n v="0"/>
    <x v="3"/>
    <x v="26"/>
    <n v="7"/>
    <x v="11"/>
    <n v="0"/>
    <s v=""/>
    <x v="0"/>
    <s v=""/>
    <n v="0"/>
    <s v=""/>
  </r>
  <r>
    <s v="COLGATE 3800 DEB."/>
    <s v="Colgate-Palmolive Nederland BV"/>
    <s v="101t"/>
    <n v="101090999859"/>
    <n v="101030170734"/>
    <n v="930"/>
    <s v="Inv Booked"/>
    <s v="2480044427"/>
    <s v="Verkoop"/>
    <n v="170"/>
    <s v="Transport drops zone"/>
    <s v="9 - verwerkt"/>
    <n v="0"/>
    <m/>
    <d v="2023-07-07T00:00:00"/>
    <s v="DROP"/>
    <s v="0001010909998590124170_002"/>
    <m/>
    <m/>
    <m/>
    <s v="EUR"/>
    <n v="42.94"/>
    <s v="EUR"/>
    <n v="42.94"/>
    <s v="EUR"/>
    <n v="42.94"/>
    <n v="42.94"/>
    <n v="0"/>
    <s v="N"/>
    <n v="1223000716"/>
    <d v="2023-08-17T00:00:00"/>
    <m/>
    <d v="2023-07-07T00:00:00"/>
    <s v="00:00"/>
    <s v="23:59"/>
    <d v="2023-07-07T00:00:00"/>
    <s v="07:00"/>
    <s v="14:00"/>
    <n v="2.4"/>
    <s v="ce"/>
    <n v="1229"/>
    <n v="2.4"/>
    <n v="0"/>
    <s v="Kuehne+Nagel Tiel 3 Standpl"/>
    <s v="De Diepert 5"/>
    <s v="Tiel"/>
    <s v="4004 MA"/>
    <s v="NL"/>
    <x v="22"/>
    <s v="Basisweg 7"/>
    <x v="25"/>
    <s v="1951NG"/>
    <s v="NL"/>
    <s v="2480044427"/>
    <s v="0124170_002"/>
    <s v="31V"/>
    <s v="NL001131849B01"/>
    <n v="2"/>
    <n v="0"/>
    <n v="42.94"/>
    <s v="N"/>
    <s v="Peter Appel Transport B.V."/>
    <n v="36622"/>
    <d v="2023-07-07T00:00:00"/>
    <s v="14:48:00"/>
    <n v="0"/>
    <x v="4"/>
    <x v="26"/>
    <n v="7"/>
    <x v="17"/>
    <n v="1"/>
    <n v="7.1999999999999993"/>
    <x v="0"/>
    <n v="128.81"/>
    <n v="0"/>
    <n v="128.81"/>
  </r>
  <r>
    <s v="COLGATE 3800 DEB."/>
    <s v="Colgate-Palmolive Nederland BV"/>
    <s v="101t"/>
    <n v="101090999736"/>
    <n v="101030170763"/>
    <n v="930"/>
    <s v="Inv Booked"/>
    <s v="2480045420"/>
    <s v="Verkoop"/>
    <n v="170"/>
    <s v="Transport drops zone"/>
    <s v="9 - verwerkt"/>
    <n v="0"/>
    <m/>
    <d v="2023-07-07T00:00:00"/>
    <s v="DROP"/>
    <s v="0001010909997360124022_002"/>
    <m/>
    <m/>
    <m/>
    <s v="EUR"/>
    <n v="45.6"/>
    <s v="EUR"/>
    <n v="45.6"/>
    <s v="EUR"/>
    <n v="45.6"/>
    <n v="45.6"/>
    <n v="0"/>
    <s v="N"/>
    <n v="1223000716"/>
    <d v="2023-08-17T00:00:00"/>
    <m/>
    <d v="2023-07-07T00:00:00"/>
    <s v="00:00"/>
    <s v="23:59"/>
    <d v="2023-07-07T00:00:00"/>
    <s v="12:00"/>
    <s v="12:00"/>
    <n v="2.4"/>
    <s v="ce"/>
    <n v="1958"/>
    <n v="2.4"/>
    <n v="2"/>
    <s v="Kuehne+Nagel Tiel 3 Standpl"/>
    <s v="De Diepert 5"/>
    <s v="Tiel"/>
    <s v="4004 MA"/>
    <s v="NL"/>
    <x v="79"/>
    <s v="Keltenweg 30"/>
    <x v="58"/>
    <s v="5342 LP"/>
    <s v="NL"/>
    <s v="2480045420"/>
    <s v="0124022_002"/>
    <s v="31V"/>
    <s v="NL001131849B01"/>
    <n v="2"/>
    <n v="0"/>
    <n v="45.6"/>
    <s v="N"/>
    <s v="Peter Appel Transport B.V."/>
    <n v="36622"/>
    <d v="2023-07-07T00:00:00"/>
    <s v="12:17:00"/>
    <n v="0"/>
    <x v="4"/>
    <x v="26"/>
    <n v="7"/>
    <x v="42"/>
    <n v="1"/>
    <n v="2.4"/>
    <x v="3"/>
    <n v="45.6"/>
    <n v="0"/>
    <n v="45.6"/>
  </r>
  <r>
    <s v="COLGATE 3800 DEB."/>
    <s v="Colgate-Palmolive Nederland BV"/>
    <s v="101t"/>
    <n v="101090999861"/>
    <n v="101030170729"/>
    <n v="930"/>
    <s v="Inv Booked"/>
    <s v="2480044425"/>
    <s v="Verkoop"/>
    <n v="170"/>
    <s v="Transport drops zone"/>
    <s v="9 - verwerkt"/>
    <n v="0"/>
    <m/>
    <d v="2023-07-07T00:00:00"/>
    <s v="DROP"/>
    <s v="0001010909998610124167_003"/>
    <m/>
    <m/>
    <m/>
    <s v="EUR"/>
    <n v="130.9"/>
    <s v="EUR"/>
    <n v="130.9"/>
    <s v="EUR"/>
    <n v="130.9"/>
    <n v="130.9"/>
    <n v="0"/>
    <s v="N"/>
    <n v="1223000716"/>
    <d v="2023-08-17T00:00:00"/>
    <m/>
    <d v="2023-07-07T00:00:00"/>
    <s v="00:00"/>
    <s v="23:59"/>
    <d v="2023-07-07T00:00:00"/>
    <s v="10:00"/>
    <s v="11:00"/>
    <n v="14.4"/>
    <s v="ce"/>
    <n v="8631"/>
    <n v="14.4"/>
    <n v="17"/>
    <s v="Kuehne+Nagel Tiel 3 Standpl"/>
    <s v="De Diepert 5"/>
    <s v="Tiel"/>
    <s v="4004 MA"/>
    <s v="NL"/>
    <x v="14"/>
    <s v="Rood 24"/>
    <x v="17"/>
    <s v="6666LT"/>
    <s v="NL"/>
    <s v="2480044425"/>
    <s v="0124167_003"/>
    <s v="31V"/>
    <s v="NL001131849B01"/>
    <n v="2"/>
    <n v="0"/>
    <n v="130.9"/>
    <s v="N"/>
    <s v="Peter Appel Transport B.V."/>
    <n v="36622"/>
    <d v="2023-07-07T00:00:00"/>
    <s v="12:10:00"/>
    <n v="0"/>
    <x v="4"/>
    <x v="26"/>
    <n v="7"/>
    <x v="15"/>
    <n v="1"/>
    <n v="14.4"/>
    <x v="5"/>
    <n v="130.9"/>
    <n v="0"/>
    <n v="130.9"/>
  </r>
  <r>
    <s v="COLGATE 3800 DEB."/>
    <s v="Colgate-Palmolive Nederland BV"/>
    <s v="101t"/>
    <n v="101090999851"/>
    <n v="101030170730"/>
    <n v="930"/>
    <s v="Inv Booked"/>
    <s v="2480044428"/>
    <s v="Verkoop"/>
    <n v="170"/>
    <s v="Transport drops zone"/>
    <s v="9 - verwerkt"/>
    <n v="0"/>
    <m/>
    <d v="2023-07-07T00:00:00"/>
    <s v="DROP"/>
    <s v="0001010909998510124161_002"/>
    <m/>
    <m/>
    <m/>
    <s v="EUR"/>
    <n v="73.760000000000005"/>
    <s v="EUR"/>
    <n v="73.760000000000005"/>
    <s v="EUR"/>
    <n v="73.760000000000005"/>
    <n v="73.760000000000005"/>
    <n v="0"/>
    <s v="N"/>
    <n v="1223000716"/>
    <d v="2023-08-17T00:00:00"/>
    <m/>
    <d v="2023-07-07T00:00:00"/>
    <s v="00:00"/>
    <s v="23:59"/>
    <d v="2023-07-07T00:00:00"/>
    <s v="07:00"/>
    <s v="07:00"/>
    <n v="3.2"/>
    <s v="ce"/>
    <n v="1487"/>
    <n v="3.2"/>
    <n v="0"/>
    <s v="Kuehne+Nagel Tiel 3 Standpl"/>
    <s v="De Diepert 5"/>
    <s v="Tiel"/>
    <s v="4004 MA"/>
    <s v="NL"/>
    <x v="29"/>
    <s v="Opaalstraat 15"/>
    <x v="32"/>
    <s v="1812RH"/>
    <s v="NL"/>
    <s v="2480044428"/>
    <s v="0124161_002"/>
    <s v="31V"/>
    <s v="NL001131849B01"/>
    <n v="2"/>
    <n v="0"/>
    <n v="73.760000000000005"/>
    <s v="N"/>
    <s v="Peter Appel Transport B.V."/>
    <n v="36622"/>
    <d v="2023-07-07T00:00:00"/>
    <s v="07:49:00"/>
    <n v="0"/>
    <x v="4"/>
    <x v="26"/>
    <n v="7"/>
    <x v="28"/>
    <n v="1"/>
    <n v="3.2"/>
    <x v="3"/>
    <n v="73.760000000000005"/>
    <n v="0"/>
    <n v="73.760000000000005"/>
  </r>
  <r>
    <s v="COLGATE 3800 DEB."/>
    <s v="Colgate-Palmolive Nederland BV"/>
    <s v="101t"/>
    <n v="101090999700"/>
    <n v="101030170732"/>
    <n v="930"/>
    <s v="Inv Booked"/>
    <s v="2480044429"/>
    <s v="Verkoop"/>
    <n v="170"/>
    <s v="Transport drops zone"/>
    <s v="9 - verwerkt"/>
    <n v="0"/>
    <m/>
    <d v="2023-07-07T00:00:00"/>
    <s v="DROP"/>
    <s v="0001010909997000124010_002"/>
    <m/>
    <m/>
    <m/>
    <s v="EUR"/>
    <n v="164.42"/>
    <s v="EUR"/>
    <n v="164.42"/>
    <s v="EUR"/>
    <n v="164.42"/>
    <n v="164.42"/>
    <n v="0"/>
    <s v="N"/>
    <n v="1223000716"/>
    <d v="2023-08-17T00:00:00"/>
    <m/>
    <d v="2023-07-07T00:00:00"/>
    <s v="00:00"/>
    <s v="23:59"/>
    <d v="2023-07-07T00:00:00"/>
    <s v="14:00"/>
    <s v="14:00"/>
    <n v="22.4"/>
    <s v="ce"/>
    <n v="15385"/>
    <n v="22.4"/>
    <n v="29"/>
    <s v="Kuehne+Nagel Tiel 3 Standpl"/>
    <s v="De Diepert 5"/>
    <s v="Tiel"/>
    <s v="4004 MA"/>
    <s v="NL"/>
    <x v="14"/>
    <s v="Rood 24"/>
    <x v="17"/>
    <s v="6666LT"/>
    <s v="NL"/>
    <s v="2480044429"/>
    <s v="0124010_002"/>
    <s v="31V"/>
    <s v="NL001131849B01"/>
    <n v="2"/>
    <n v="0"/>
    <n v="164.42"/>
    <s v="N"/>
    <s v="Peter Appel Transport B.V."/>
    <n v="36622"/>
    <d v="2023-07-07T00:00:00"/>
    <s v="15:59:00"/>
    <n v="0"/>
    <x v="4"/>
    <x v="26"/>
    <n v="7"/>
    <x v="15"/>
    <n v="1"/>
    <n v="23.2"/>
    <x v="5"/>
    <n v="170.29"/>
    <n v="0"/>
    <n v="170.29"/>
  </r>
  <r>
    <s v="COLGATE 3800 DEB."/>
    <s v="Colgate-Palmolive Nederland BV"/>
    <s v="101t"/>
    <n v="101090999844"/>
    <n v="101030170733"/>
    <n v="930"/>
    <s v="Inv Booked"/>
    <s v="2480044426"/>
    <s v="Verkoop"/>
    <n v="170"/>
    <s v="Transport drops zone"/>
    <s v="9 - verwerkt"/>
    <n v="0"/>
    <m/>
    <d v="2023-07-07T00:00:00"/>
    <s v="DROP"/>
    <s v="0001010909998440124157_004"/>
    <m/>
    <m/>
    <m/>
    <s v="EUR"/>
    <n v="73.5"/>
    <s v="EUR"/>
    <n v="73.5"/>
    <s v="EUR"/>
    <n v="73.5"/>
    <n v="73.5"/>
    <n v="0"/>
    <s v="N"/>
    <n v="1223000716"/>
    <d v="2023-08-17T00:00:00"/>
    <m/>
    <d v="2023-07-07T00:00:00"/>
    <s v="00:00"/>
    <s v="23:59"/>
    <d v="2023-07-07T00:00:00"/>
    <s v="10:00"/>
    <s v="11:00"/>
    <n v="3.2"/>
    <s v="ce"/>
    <n v="772"/>
    <n v="3.2"/>
    <n v="0"/>
    <s v="Kuehne+Nagel Tiel 3 Standpl"/>
    <s v="De Diepert 5"/>
    <s v="Tiel"/>
    <s v="4004 MA"/>
    <s v="NL"/>
    <x v="16"/>
    <s v="Rijnland 4"/>
    <x v="19"/>
    <s v="1948RL"/>
    <s v="NL"/>
    <s v="2480044426"/>
    <s v="0124157_004"/>
    <s v="31V"/>
    <s v="NL001131849B01"/>
    <n v="2"/>
    <n v="0"/>
    <n v="73.5"/>
    <s v="N"/>
    <s v="Peter Appel Transport B.V."/>
    <n v="36622"/>
    <d v="2023-07-07T00:00:00"/>
    <s v="11:48:00"/>
    <n v="0"/>
    <x v="4"/>
    <x v="26"/>
    <n v="7"/>
    <x v="17"/>
    <n v="1"/>
    <n v="3.2"/>
    <x v="0"/>
    <n v="73.5"/>
    <n v="0"/>
    <n v="73.5"/>
  </r>
  <r>
    <s v="COLGATE 3800 DEB."/>
    <s v="Colgate-Palmolive Nederland BV"/>
    <s v="101t"/>
    <n v="101090999474"/>
    <n v="101030170718"/>
    <n v="930"/>
    <s v="Inv Booked"/>
    <s v="2480044414"/>
    <s v="Verkoop"/>
    <n v="170"/>
    <s v="Transport drops zone"/>
    <s v="9 - verwerkt"/>
    <n v="0"/>
    <m/>
    <d v="2023-07-07T00:00:00"/>
    <s v="DROP"/>
    <s v="0001010909994740123925_007"/>
    <m/>
    <m/>
    <m/>
    <s v="EUR"/>
    <n v="74.459999999999994"/>
    <s v="EUR"/>
    <n v="74.459999999999994"/>
    <s v="EUR"/>
    <n v="74.459999999999994"/>
    <n v="74.459999999999994"/>
    <n v="0"/>
    <s v="N"/>
    <n v="1223000716"/>
    <d v="2023-08-17T00:00:00"/>
    <m/>
    <d v="2023-07-07T00:00:00"/>
    <s v="00:00"/>
    <s v="23:59"/>
    <d v="2023-07-07T00:00:00"/>
    <s v="09:00"/>
    <s v="17:00"/>
    <n v="1.6"/>
    <s v="ce"/>
    <n v="1718"/>
    <n v="1.6"/>
    <n v="3"/>
    <s v="Kuehne+Nagel Tiel 3 Standpl"/>
    <s v="De Diepert 5"/>
    <s v="Tiel"/>
    <s v="4004 MA"/>
    <s v="NL"/>
    <x v="0"/>
    <s v="Henri Fordlaan 6"/>
    <x v="0"/>
    <s v="9615TK"/>
    <s v="NL"/>
    <s v="2480044414"/>
    <s v="0123925_007"/>
    <s v="31V"/>
    <s v="NL001131849B01"/>
    <n v="2"/>
    <n v="0"/>
    <n v="74.459999999999994"/>
    <s v="N"/>
    <s v="Peter Appel Transport B.V."/>
    <n v="36622"/>
    <d v="2023-07-07T00:00:00"/>
    <s v="12:17:00"/>
    <n v="0"/>
    <x v="4"/>
    <x v="26"/>
    <n v="7"/>
    <x v="0"/>
    <n v="1"/>
    <n v="1.6"/>
    <x v="0"/>
    <n v="74.459999999999994"/>
    <n v="0"/>
    <n v="74.459999999999994"/>
  </r>
  <r>
    <s v="COLGATE 3800 DEB."/>
    <s v="Colgate-Palmolive Nederland BV"/>
    <s v="101t"/>
    <n v="101090999478"/>
    <n v="101030170719"/>
    <n v="930"/>
    <s v="Inv Booked"/>
    <s v="2480044419"/>
    <s v="Verkoop"/>
    <n v="170"/>
    <s v="Transport drops zone"/>
    <s v="9 - verwerkt"/>
    <n v="0"/>
    <m/>
    <d v="2023-07-07T00:00:00"/>
    <s v="DROP"/>
    <s v="0001010909994780123929_002"/>
    <m/>
    <m/>
    <m/>
    <s v="EUR"/>
    <n v="312.27"/>
    <s v="EUR"/>
    <n v="312.27"/>
    <s v="EUR"/>
    <n v="312.27"/>
    <n v="312.27"/>
    <n v="0"/>
    <s v="N"/>
    <n v="1223000716"/>
    <d v="2023-08-17T00:00:00"/>
    <m/>
    <d v="2023-07-07T00:00:00"/>
    <s v="00:00"/>
    <s v="23:59"/>
    <d v="2023-07-07T00:00:00"/>
    <s v="08:00"/>
    <s v="09:00"/>
    <n v="23.2"/>
    <s v="ce"/>
    <n v="18263"/>
    <n v="23.2"/>
    <n v="42"/>
    <s v="Kuehne+Nagel Tiel 3 Standpl"/>
    <s v="De Diepert 5"/>
    <s v="Tiel"/>
    <s v="4004 MA"/>
    <s v="NL"/>
    <x v="1"/>
    <s v="Fahrenheitweg 1"/>
    <x v="1"/>
    <s v="6101WR"/>
    <s v="NL"/>
    <s v="2480044419"/>
    <s v="0123929_002"/>
    <s v="31V"/>
    <s v="NL001131849B01"/>
    <n v="2"/>
    <n v="0"/>
    <n v="312.27"/>
    <s v="N"/>
    <s v="Peter Appel Transport B.V."/>
    <n v="36622"/>
    <d v="2023-07-07T00:00:00"/>
    <s v="08:55:00"/>
    <n v="0"/>
    <x v="4"/>
    <x v="26"/>
    <n v="7"/>
    <x v="1"/>
    <n v="1"/>
    <n v="23.2"/>
    <x v="1"/>
    <n v="312.27"/>
    <n v="0"/>
    <n v="312.27"/>
  </r>
  <r>
    <s v="COLGATE 3800 DEB."/>
    <s v="Colgate-Palmolive Nederland BV"/>
    <s v="101t"/>
    <n v="101090999479"/>
    <n v="101030170721"/>
    <n v="930"/>
    <s v="Inv Booked"/>
    <s v="2480044417"/>
    <s v="Verkoop"/>
    <n v="170"/>
    <s v="Transport drops zone"/>
    <s v="9 - verwerkt"/>
    <n v="0"/>
    <m/>
    <d v="2023-07-07T00:00:00"/>
    <s v="DROP"/>
    <s v="0001010909994790123930_002"/>
    <m/>
    <m/>
    <m/>
    <s v="EUR"/>
    <n v="312.27"/>
    <s v="EUR"/>
    <n v="312.27"/>
    <s v="EUR"/>
    <n v="312.27"/>
    <n v="312.27"/>
    <n v="0"/>
    <s v="N"/>
    <n v="1223000716"/>
    <d v="2023-08-17T00:00:00"/>
    <m/>
    <d v="2023-07-07T00:00:00"/>
    <s v="00:00"/>
    <s v="23:59"/>
    <d v="2023-07-07T00:00:00"/>
    <s v="09:00"/>
    <s v="10:00"/>
    <n v="23.2"/>
    <s v="ce"/>
    <n v="21054"/>
    <n v="23.2"/>
    <n v="41"/>
    <s v="Kuehne+Nagel Tiel 3 Standpl"/>
    <s v="De Diepert 5"/>
    <s v="Tiel"/>
    <s v="4004 MA"/>
    <s v="NL"/>
    <x v="1"/>
    <s v="Fahrenheitweg 1"/>
    <x v="1"/>
    <s v="6101WR"/>
    <s v="NL"/>
    <s v="2480044417"/>
    <s v="0123930_002"/>
    <s v="31V"/>
    <s v="NL001131849B01"/>
    <n v="2"/>
    <n v="0"/>
    <n v="312.27"/>
    <s v="N"/>
    <s v="Peter Appel Transport B.V."/>
    <n v="36622"/>
    <d v="2023-07-07T00:00:00"/>
    <s v="09:43:00"/>
    <n v="0"/>
    <x v="4"/>
    <x v="26"/>
    <n v="7"/>
    <x v="1"/>
    <n v="1"/>
    <n v="23.2"/>
    <x v="1"/>
    <n v="312.27"/>
    <n v="0"/>
    <n v="312.27"/>
  </r>
  <r>
    <s v="COLGATE 3800 DEB."/>
    <s v="Colgate-Palmolive Nederland BV"/>
    <s v="101t"/>
    <n v="101090999474"/>
    <n v="101030170722"/>
    <n v="930"/>
    <s v="Inv Booked"/>
    <s v="2480044415"/>
    <s v="Verkoop"/>
    <n v="170"/>
    <s v="Transport drops zone"/>
    <s v="9 - verwerkt"/>
    <n v="0"/>
    <m/>
    <d v="2023-07-07T00:00:00"/>
    <s v="DROP"/>
    <s v="0001010909994740123925_006"/>
    <m/>
    <m/>
    <m/>
    <s v="EUR"/>
    <n v="36.700000000000003"/>
    <s v="EUR"/>
    <n v="36.700000000000003"/>
    <s v="EUR"/>
    <n v="36.700000000000003"/>
    <n v="36.700000000000003"/>
    <n v="0"/>
    <s v="N"/>
    <n v="1223000716"/>
    <d v="2023-08-17T00:00:00"/>
    <m/>
    <d v="2023-07-07T00:00:00"/>
    <s v="00:00"/>
    <s v="23:59"/>
    <d v="2023-07-07T00:00:00"/>
    <s v="08:00"/>
    <s v="15:00"/>
    <n v="0.8"/>
    <s v="ce"/>
    <n v="190"/>
    <n v="0.8"/>
    <n v="0"/>
    <s v="Kuehne+Nagel Tiel 3 Standpl"/>
    <s v="De Diepert 5"/>
    <s v="Tiel"/>
    <s v="4004 MA"/>
    <s v="NL"/>
    <x v="21"/>
    <s v="Bloemakkers 4"/>
    <x v="22"/>
    <s v="9461GX"/>
    <s v="NL"/>
    <s v="2480044415"/>
    <s v="0123925_006"/>
    <s v="31V"/>
    <s v="NL001131849B01"/>
    <n v="2"/>
    <n v="0"/>
    <n v="36.700000000000003"/>
    <s v="N"/>
    <s v="Peter Appel Transport B.V."/>
    <n v="36622"/>
    <d v="2023-07-07T00:00:00"/>
    <s v="13:45:00"/>
    <n v="0"/>
    <x v="4"/>
    <x v="26"/>
    <n v="7"/>
    <x v="20"/>
    <n v="1"/>
    <n v="0.8"/>
    <x v="3"/>
    <n v="36.700000000000003"/>
    <n v="0"/>
    <n v="36.700000000000003"/>
  </r>
  <r>
    <s v="COLGATE 3800 DEB."/>
    <s v="Colgate-Palmolive Nederland BV"/>
    <s v="101t"/>
    <n v="101090999481"/>
    <n v="101030170723"/>
    <n v="930"/>
    <s v="Inv Booked"/>
    <s v="2480044420"/>
    <s v="Verkoop"/>
    <n v="170"/>
    <s v="Transport drops zone"/>
    <s v="9 - verwerkt"/>
    <n v="0"/>
    <m/>
    <d v="2023-07-07T00:00:00"/>
    <s v="DROP"/>
    <s v="0001010909994810123932_002"/>
    <m/>
    <m/>
    <m/>
    <s v="EUR"/>
    <n v="249.74"/>
    <s v="EUR"/>
    <n v="249.74"/>
    <s v="EUR"/>
    <n v="249.74"/>
    <n v="249.74"/>
    <n v="0"/>
    <s v="N"/>
    <n v="1223000716"/>
    <d v="2023-08-17T00:00:00"/>
    <m/>
    <d v="2023-07-07T00:00:00"/>
    <s v="00:00"/>
    <s v="23:59"/>
    <d v="2023-07-07T00:00:00"/>
    <s v="12:00"/>
    <s v="13:00"/>
    <n v="26.4"/>
    <s v="ce"/>
    <n v="19499"/>
    <n v="26.4"/>
    <n v="39"/>
    <s v="Kuehne+Nagel Tiel 3 Standpl"/>
    <s v="De Diepert 5"/>
    <s v="Tiel"/>
    <s v="4004 MA"/>
    <s v="NL"/>
    <x v="109"/>
    <s v="Rheastraat 10"/>
    <x v="3"/>
    <s v="5047 TL"/>
    <s v="NL"/>
    <s v="2480044420"/>
    <s v="0123932_002"/>
    <s v="31V"/>
    <s v="NL001131849B01"/>
    <n v="2"/>
    <n v="0"/>
    <n v="249.74"/>
    <s v="N"/>
    <s v="Peter Appel Transport B.V."/>
    <n v="36622"/>
    <d v="2023-07-07T00:00:00"/>
    <s v="14:27:00"/>
    <n v="57"/>
    <x v="4"/>
    <x v="26"/>
    <n v="7"/>
    <x v="3"/>
    <n v="1"/>
    <n v="26.4"/>
    <x v="1"/>
    <n v="249.74"/>
    <n v="0"/>
    <n v="249.74"/>
  </r>
  <r>
    <s v="COLGATE 3800 DEB."/>
    <s v="Colgate-Palmolive Nederland BV"/>
    <s v="101t"/>
    <n v="101090999856"/>
    <n v="101030170724"/>
    <n v="930"/>
    <s v="Inv Booked"/>
    <s v="2480044423"/>
    <s v="Verkoop"/>
    <n v="170"/>
    <s v="Transport drops zone"/>
    <s v="9 - verwerkt"/>
    <n v="0"/>
    <m/>
    <d v="2023-07-07T00:00:00"/>
    <s v="DROP"/>
    <s v="0001010909998560124165_002"/>
    <m/>
    <m/>
    <m/>
    <s v="EUR"/>
    <n v="202.22"/>
    <s v="EUR"/>
    <n v="202.22"/>
    <s v="EUR"/>
    <n v="202.22"/>
    <n v="202.22"/>
    <n v="0"/>
    <s v="N"/>
    <n v="1223000716"/>
    <d v="2023-08-17T00:00:00"/>
    <m/>
    <d v="2023-07-07T00:00:00"/>
    <s v="00:00"/>
    <s v="23:59"/>
    <d v="2023-07-07T00:00:00"/>
    <s v="07:00"/>
    <s v="08:00"/>
    <n v="17.600000000000001"/>
    <s v="ce"/>
    <n v="14269"/>
    <n v="17.600000000000001"/>
    <n v="27"/>
    <s v="Kuehne+Nagel Tiel 3 Standpl"/>
    <s v="De Diepert 5"/>
    <s v="Tiel"/>
    <s v="4004 MA"/>
    <s v="NL"/>
    <x v="109"/>
    <s v="Rheastraat 10"/>
    <x v="3"/>
    <s v="5047 TL"/>
    <s v="NL"/>
    <s v="2480044423"/>
    <s v="0124165_002"/>
    <s v="31V"/>
    <s v="NL001131849B01"/>
    <n v="2"/>
    <n v="0"/>
    <n v="202.22"/>
    <s v="N"/>
    <s v="Peter Appel Transport B.V."/>
    <n v="36622"/>
    <d v="2023-07-07T00:00:00"/>
    <s v="09:29:00"/>
    <n v="42"/>
    <x v="4"/>
    <x v="26"/>
    <n v="7"/>
    <x v="3"/>
    <n v="1"/>
    <n v="17.600000000000001"/>
    <x v="1"/>
    <n v="202.22"/>
    <n v="0"/>
    <n v="202.22"/>
  </r>
  <r>
    <s v="COLGATE 3800 DEB."/>
    <s v="Colgate-Palmolive Nederland BV"/>
    <s v="101t"/>
    <n v="101090999859"/>
    <n v="101030170725"/>
    <n v="930"/>
    <s v="Inv Booked"/>
    <s v="2480044424"/>
    <s v="Verkoop"/>
    <n v="170"/>
    <s v="Transport drops zone"/>
    <s v="9 - verwerkt"/>
    <n v="0"/>
    <m/>
    <d v="2023-07-07T00:00:00"/>
    <s v="DROP"/>
    <s v="0001010909998590124170_002"/>
    <m/>
    <m/>
    <m/>
    <s v="EUR"/>
    <n v="85.87"/>
    <s v="EUR"/>
    <n v="85.87"/>
    <s v="EUR"/>
    <n v="85.87"/>
    <n v="85.87"/>
    <n v="0"/>
    <s v="N"/>
    <n v="1223000716"/>
    <d v="2023-08-17T00:00:00"/>
    <m/>
    <d v="2023-07-07T00:00:00"/>
    <s v="00:00"/>
    <s v="23:59"/>
    <d v="2023-07-07T00:00:00"/>
    <s v="07:00"/>
    <s v="14:00"/>
    <n v="4.8"/>
    <s v="ce"/>
    <n v="4729"/>
    <n v="4.8"/>
    <n v="7"/>
    <s v="Kuehne+Nagel Tiel 3 Standpl"/>
    <s v="De Diepert 5"/>
    <s v="Tiel"/>
    <s v="4004 MA"/>
    <s v="NL"/>
    <x v="22"/>
    <s v="Basisweg 7"/>
    <x v="25"/>
    <s v="1951NG"/>
    <s v="NL"/>
    <s v="2480044424"/>
    <s v="0124170_002"/>
    <s v="31V"/>
    <s v="NL001131849B01"/>
    <n v="2"/>
    <n v="0"/>
    <n v="85.87"/>
    <s v="N"/>
    <s v="Peter Appel Transport B.V."/>
    <n v="36622"/>
    <d v="2023-07-07T00:00:00"/>
    <s v="14:48:00"/>
    <n v="0"/>
    <x v="4"/>
    <x v="26"/>
    <n v="7"/>
    <x v="17"/>
    <n v="0"/>
    <s v=""/>
    <x v="0"/>
    <s v=""/>
    <n v="0"/>
    <s v=""/>
  </r>
  <r>
    <s v="COLGATE 3800 DEB."/>
    <s v="Colgate-Palmolive Nederland BV"/>
    <s v="101t"/>
    <n v="101090999700"/>
    <n v="101030170726"/>
    <n v="930"/>
    <s v="Inv Booked"/>
    <s v="2480044422"/>
    <s v="Verkoop"/>
    <n v="170"/>
    <s v="Transport drops zone"/>
    <s v="9 - verwerkt"/>
    <n v="0"/>
    <m/>
    <d v="2023-07-07T00:00:00"/>
    <s v="DROP"/>
    <s v="0001010909997000124010_002"/>
    <m/>
    <m/>
    <m/>
    <s v="EUR"/>
    <n v="5.87"/>
    <s v="EUR"/>
    <n v="5.87"/>
    <s v="EUR"/>
    <n v="5.87"/>
    <n v="5.87"/>
    <n v="0"/>
    <s v="N"/>
    <n v="1223000716"/>
    <d v="2023-08-17T00:00:00"/>
    <m/>
    <d v="2023-07-07T00:00:00"/>
    <s v="00:00"/>
    <s v="23:59"/>
    <d v="2023-07-07T00:00:00"/>
    <s v="14:00"/>
    <s v="14:00"/>
    <n v="0.8"/>
    <s v="ce"/>
    <n v="276"/>
    <n v="0.8"/>
    <n v="0"/>
    <s v="Kuehne+Nagel Tiel 3 Standpl"/>
    <s v="De Diepert 5"/>
    <s v="Tiel"/>
    <s v="4004 MA"/>
    <s v="NL"/>
    <x v="14"/>
    <s v="Rood 24"/>
    <x v="17"/>
    <s v="6666LT"/>
    <s v="NL"/>
    <s v="2480044422"/>
    <s v="0124010_002"/>
    <s v="31V"/>
    <s v="NL001131849B01"/>
    <n v="2"/>
    <n v="0"/>
    <n v="5.87"/>
    <s v="N"/>
    <s v="Peter Appel Transport B.V."/>
    <n v="36622"/>
    <d v="2023-07-07T00:00:00"/>
    <s v="15:59:00"/>
    <n v="0"/>
    <x v="4"/>
    <x v="26"/>
    <n v="7"/>
    <x v="15"/>
    <n v="0"/>
    <s v=""/>
    <x v="5"/>
    <s v=""/>
    <n v="0"/>
    <s v=""/>
  </r>
  <r>
    <s v="COLGATE 3800 DEB."/>
    <s v="Colgate-Palmolive Nederland BV"/>
    <s v="101t"/>
    <n v="101090999477"/>
    <n v="101030170727"/>
    <n v="930"/>
    <s v="Inv Booked"/>
    <s v="2480044421"/>
    <s v="Verkoop"/>
    <n v="170"/>
    <s v="Transport drops zone"/>
    <s v="9 - verwerkt"/>
    <n v="0"/>
    <m/>
    <d v="2023-07-07T00:00:00"/>
    <s v="DROP"/>
    <s v="0001010909994770123928_002"/>
    <m/>
    <m/>
    <m/>
    <s v="EUR"/>
    <n v="91.01"/>
    <s v="EUR"/>
    <n v="91.01"/>
    <s v="EUR"/>
    <n v="91.01"/>
    <n v="91.01"/>
    <n v="0"/>
    <s v="N"/>
    <n v="1223000716"/>
    <d v="2023-08-17T00:00:00"/>
    <m/>
    <d v="2023-07-07T00:00:00"/>
    <s v="00:00"/>
    <s v="23:59"/>
    <d v="2023-07-07T00:00:00"/>
    <s v="07:00"/>
    <s v="07:00"/>
    <n v="4.8"/>
    <s v="ce"/>
    <n v="3214"/>
    <n v="4.8"/>
    <n v="5"/>
    <s v="Kuehne+Nagel Tiel 3 Standpl"/>
    <s v="De Diepert 5"/>
    <s v="Tiel"/>
    <s v="4004 MA"/>
    <s v="NL"/>
    <x v="25"/>
    <s v="Hollandweg 30"/>
    <x v="4"/>
    <s v="2665 MT"/>
    <s v="NL"/>
    <s v="2480044421"/>
    <s v="0123928_002"/>
    <s v="31V"/>
    <s v="NL001131849B01"/>
    <n v="2"/>
    <n v="0"/>
    <n v="91.01"/>
    <s v="N"/>
    <s v="Peter Appel Transport B.V."/>
    <n v="36622"/>
    <d v="2023-07-07T00:00:00"/>
    <s v="07:56:00"/>
    <n v="0"/>
    <x v="4"/>
    <x v="26"/>
    <n v="7"/>
    <x v="4"/>
    <n v="1"/>
    <n v="4.8"/>
    <x v="0"/>
    <n v="91.01"/>
    <n v="0"/>
    <n v="91.01"/>
  </r>
  <r>
    <s v="COLGATE 3800 DEB."/>
    <s v="Colgate-Palmolive Nederland BV"/>
    <s v="101t"/>
    <n v="101090999480"/>
    <n v="101030170728"/>
    <n v="930"/>
    <s v="Inv Booked"/>
    <s v="2480044418"/>
    <s v="Verkoop"/>
    <n v="170"/>
    <s v="Transport drops zone"/>
    <s v="9 - verwerkt"/>
    <n v="0"/>
    <m/>
    <d v="2023-07-07T00:00:00"/>
    <s v="DROP"/>
    <s v="0001010909994800123931_002"/>
    <m/>
    <m/>
    <m/>
    <s v="EUR"/>
    <n v="243.71"/>
    <s v="EUR"/>
    <n v="243.71"/>
    <s v="EUR"/>
    <n v="243.71"/>
    <n v="243.71"/>
    <n v="0"/>
    <s v="N"/>
    <n v="1223000716"/>
    <d v="2023-08-17T00:00:00"/>
    <m/>
    <d v="2023-07-07T00:00:00"/>
    <s v="00:00"/>
    <s v="23:59"/>
    <d v="2023-07-07T00:00:00"/>
    <s v="11:00"/>
    <s v="12:00"/>
    <n v="25.6"/>
    <s v="ce"/>
    <n v="18876"/>
    <n v="25.6"/>
    <n v="39"/>
    <s v="Kuehne+Nagel Tiel 3 Standpl"/>
    <s v="De Diepert 5"/>
    <s v="Tiel"/>
    <s v="4004 MA"/>
    <s v="NL"/>
    <x v="109"/>
    <s v="Rheastraat 10"/>
    <x v="3"/>
    <s v="5047 TL"/>
    <s v="NL"/>
    <s v="2480044418"/>
    <s v="0123931_002"/>
    <s v="31V"/>
    <s v="NL001131849B01"/>
    <n v="2"/>
    <n v="0"/>
    <n v="243.71"/>
    <s v="N"/>
    <s v="Peter Appel Transport B.V."/>
    <n v="36622"/>
    <d v="2023-07-07T00:00:00"/>
    <s v="14:17:00"/>
    <n v="90"/>
    <x v="4"/>
    <x v="26"/>
    <n v="7"/>
    <x v="3"/>
    <n v="1"/>
    <n v="25.6"/>
    <x v="1"/>
    <n v="243.71"/>
    <n v="0"/>
    <n v="243.71"/>
  </r>
  <r>
    <s v="COLGATE 3800 DEB."/>
    <s v="Colgate-Palmolive Nederland BV"/>
    <s v="101t"/>
    <n v="101090999474"/>
    <n v="101030170731"/>
    <n v="930"/>
    <s v="Inv Booked"/>
    <s v="2480044430"/>
    <s v="Verkoop"/>
    <n v="170"/>
    <s v="Transport drops zone"/>
    <s v="9 - verwerkt"/>
    <n v="0"/>
    <m/>
    <d v="2023-07-07T00:00:00"/>
    <s v="DROP"/>
    <s v="0001010909994740123925_005"/>
    <m/>
    <m/>
    <m/>
    <s v="EUR"/>
    <n v="27.26"/>
    <s v="EUR"/>
    <n v="27.26"/>
    <s v="EUR"/>
    <n v="27.26"/>
    <n v="27.26"/>
    <n v="0"/>
    <s v="N"/>
    <n v="1223000716"/>
    <d v="2023-08-17T00:00:00"/>
    <m/>
    <d v="2023-07-07T00:00:00"/>
    <s v="00:00"/>
    <s v="23:59"/>
    <d v="2023-07-07T00:00:00"/>
    <s v="08:00"/>
    <s v="16:00"/>
    <n v="0.8"/>
    <s v="ce"/>
    <n v="28"/>
    <n v="0.8"/>
    <n v="0"/>
    <s v="Kuehne+Nagel Tiel 3 Standpl"/>
    <s v="De Diepert 5"/>
    <s v="Tiel"/>
    <s v="4004 MA"/>
    <s v="NL"/>
    <x v="20"/>
    <s v="Wieldrechtseweg 26"/>
    <x v="21"/>
    <s v="3316GB"/>
    <s v="NL"/>
    <s v="2480044430"/>
    <s v="0123925_005"/>
    <s v="31V"/>
    <s v="NL001131849B01"/>
    <n v="2"/>
    <n v="0"/>
    <n v="27.26"/>
    <s v="N"/>
    <s v="Peter Appel Transport B.V."/>
    <n v="36622"/>
    <d v="2023-07-07T00:00:00"/>
    <s v="09:54:00"/>
    <n v="0"/>
    <x v="4"/>
    <x v="26"/>
    <n v="7"/>
    <x v="19"/>
    <n v="1"/>
    <n v="0.8"/>
    <x v="6"/>
    <n v="27.26"/>
    <n v="0"/>
    <n v="27.26"/>
  </r>
  <r>
    <s v="COLGATE 3800 DEB."/>
    <s v="Colgate-Palmolive Nederland BV"/>
    <s v="101t"/>
    <n v="101090999868"/>
    <n v="101030170800"/>
    <n v="930"/>
    <s v="Inv Booked"/>
    <s v="2480045423"/>
    <s v="Verkoop"/>
    <n v="170"/>
    <s v="Transport drops zone"/>
    <s v="9 - verwerkt"/>
    <n v="0"/>
    <m/>
    <d v="2023-07-08T00:00:00"/>
    <s v="DROP"/>
    <s v="0001010909998680124173_002"/>
    <m/>
    <m/>
    <m/>
    <s v="EUR"/>
    <n v="149.41"/>
    <s v="EUR"/>
    <n v="149.41"/>
    <s v="EUR"/>
    <n v="149.41"/>
    <n v="149.41"/>
    <n v="0"/>
    <s v="Y"/>
    <n v="1223000716"/>
    <d v="2023-08-17T00:00:00"/>
    <m/>
    <d v="2023-07-08T00:00:00"/>
    <s v="00:00"/>
    <s v="23:59"/>
    <d v="2023-07-08T00:00:00"/>
    <s v="06:00"/>
    <s v="07:00"/>
    <n v="26"/>
    <s v="ce"/>
    <n v="14923"/>
    <n v="26.4"/>
    <n v="28"/>
    <s v="Kuehne+Nagel Tiel 3 Standpl"/>
    <s v="De Diepert 5"/>
    <s v="Tiel"/>
    <s v="4004 MA"/>
    <s v="NL"/>
    <x v="2"/>
    <s v="Randweg 2"/>
    <x v="6"/>
    <s v="4191 NN"/>
    <s v="NL"/>
    <s v="2480045423"/>
    <s v="0124173_002"/>
    <s v="31V"/>
    <s v="NL001131849B01"/>
    <n v="2"/>
    <n v="0"/>
    <n v="149.41"/>
    <s v="N"/>
    <s v="Peter Appel Transport B.V."/>
    <n v="36622"/>
    <d v="2023-07-08T00:00:00"/>
    <s v="07:11:00"/>
    <n v="0"/>
    <x v="5"/>
    <x v="26"/>
    <n v="7"/>
    <x v="6"/>
    <n v="1"/>
    <n v="26.4"/>
    <x v="2"/>
    <n v="149.41"/>
    <n v="0"/>
    <n v="149.41"/>
  </r>
  <r>
    <s v="COLGATE 3800 DEB."/>
    <s v="Colgate-Palmolive Nederland BV"/>
    <s v="101t"/>
    <n v="101090999867"/>
    <n v="101030170796"/>
    <n v="930"/>
    <s v="Inv Booked"/>
    <s v="2480045413"/>
    <s v="Verkoop"/>
    <n v="170"/>
    <s v="Transport drops zone"/>
    <s v="9 - verwerkt"/>
    <n v="0"/>
    <m/>
    <d v="2023-07-08T00:00:00"/>
    <s v="DROP"/>
    <s v="0001010909998670124174_002"/>
    <m/>
    <m/>
    <m/>
    <s v="EUR"/>
    <n v="182.69"/>
    <s v="EUR"/>
    <n v="182.69"/>
    <s v="EUR"/>
    <n v="182.69"/>
    <n v="182.69"/>
    <n v="0"/>
    <s v="N"/>
    <n v="1223000716"/>
    <d v="2023-08-17T00:00:00"/>
    <m/>
    <d v="2023-07-08T00:00:00"/>
    <s v="00:00"/>
    <s v="23:59"/>
    <d v="2023-07-08T00:00:00"/>
    <s v="07:00"/>
    <s v="07:00"/>
    <n v="26"/>
    <s v="ce"/>
    <n v="7588"/>
    <n v="26.4"/>
    <n v="13"/>
    <s v="Kuehne+Nagel Tiel 3 Standpl"/>
    <s v="De Diepert 5"/>
    <s v="Tiel"/>
    <s v="4004 MA"/>
    <s v="NL"/>
    <x v="14"/>
    <s v="Rood 24"/>
    <x v="17"/>
    <s v="6666LT"/>
    <s v="NL"/>
    <s v="2480045413"/>
    <s v="0124174_002"/>
    <s v="31V"/>
    <s v="NL001131849B01"/>
    <n v="2"/>
    <n v="0"/>
    <n v="182.69"/>
    <s v="N"/>
    <s v="Peter Appel Transport B.V."/>
    <n v="36622"/>
    <d v="2023-07-08T00:00:00"/>
    <s v="08:00:00"/>
    <n v="0"/>
    <x v="5"/>
    <x v="26"/>
    <n v="7"/>
    <x v="15"/>
    <n v="1"/>
    <n v="26.4"/>
    <x v="5"/>
    <n v="182.69"/>
    <n v="0"/>
    <n v="182.69"/>
  </r>
  <r>
    <s v="COLGATE 3800 DEB."/>
    <s v="Colgate-Palmolive Nederland BV"/>
    <s v="101t"/>
    <n v="101090999869"/>
    <n v="101030170805"/>
    <n v="930"/>
    <s v="Inv Booked"/>
    <s v="2480045426"/>
    <s v="Verkoop"/>
    <n v="170"/>
    <s v="Transport drops zone"/>
    <s v="9 - verwerkt"/>
    <n v="0"/>
    <m/>
    <d v="2023-07-08T00:00:00"/>
    <s v="DROP"/>
    <s v="0001010909998690124176_002"/>
    <m/>
    <m/>
    <m/>
    <s v="EUR"/>
    <n v="149.41"/>
    <s v="EUR"/>
    <n v="149.41"/>
    <s v="EUR"/>
    <n v="149.41"/>
    <n v="149.41"/>
    <n v="0"/>
    <s v="Y"/>
    <n v="1223000716"/>
    <d v="2023-08-17T00:00:00"/>
    <m/>
    <d v="2023-07-08T00:00:00"/>
    <s v="00:00"/>
    <s v="23:59"/>
    <d v="2023-07-08T00:00:00"/>
    <s v="10:00"/>
    <s v="11:00"/>
    <n v="26"/>
    <s v="ce"/>
    <n v="11064"/>
    <n v="26.4"/>
    <n v="21"/>
    <s v="Kuehne+Nagel Tiel 3 Standpl"/>
    <s v="De Diepert 5"/>
    <s v="Tiel"/>
    <s v="4004 MA"/>
    <s v="NL"/>
    <x v="2"/>
    <s v="Randweg 2"/>
    <x v="6"/>
    <s v="4191 NN"/>
    <s v="NL"/>
    <s v="2480045426"/>
    <s v="0124176_002"/>
    <s v="31V"/>
    <s v="NL001131849B01"/>
    <n v="2"/>
    <n v="0"/>
    <n v="149.41"/>
    <s v="N"/>
    <s v="Peter Appel Transport B.V."/>
    <n v="36622"/>
    <d v="2023-07-08T00:00:00"/>
    <s v="11:20:00"/>
    <n v="0"/>
    <x v="5"/>
    <x v="26"/>
    <n v="7"/>
    <x v="6"/>
    <n v="1"/>
    <n v="34.4"/>
    <x v="2"/>
    <n v="221.41"/>
    <n v="0"/>
    <n v="221.41"/>
  </r>
  <r>
    <s v="COLGATE 3800 DEB."/>
    <s v="Colgate-Palmolive Nederland BV"/>
    <s v="101t"/>
    <n v="101090999871"/>
    <n v="101030170784"/>
    <n v="930"/>
    <s v="Inv Booked"/>
    <s v="2480045408"/>
    <s v="Verkoop"/>
    <n v="170"/>
    <s v="Transport drops zone"/>
    <s v="9 - verwerkt"/>
    <n v="0"/>
    <m/>
    <d v="2023-07-08T00:00:00"/>
    <s v="DROP"/>
    <s v="0001010909998710124175_002"/>
    <m/>
    <m/>
    <m/>
    <s v="EUR"/>
    <n v="97.08"/>
    <s v="EUR"/>
    <n v="97.08"/>
    <s v="EUR"/>
    <n v="97.08"/>
    <n v="97.08"/>
    <n v="0"/>
    <s v="Y"/>
    <n v="1223000716"/>
    <d v="2023-08-17T00:00:00"/>
    <m/>
    <d v="2023-07-08T00:00:00"/>
    <s v="00:00"/>
    <s v="23:59"/>
    <d v="2023-07-08T00:00:00"/>
    <s v="13:00"/>
    <s v="13:00"/>
    <n v="12"/>
    <s v="ce"/>
    <n v="9844"/>
    <n v="12"/>
    <n v="19"/>
    <s v="Kuehne+Nagel Tiel 3 Standpl"/>
    <s v="De Diepert 5"/>
    <s v="Tiel"/>
    <s v="4004 MA"/>
    <s v="NL"/>
    <x v="24"/>
    <s v="Ravenswade 14"/>
    <x v="26"/>
    <s v="3439 LD"/>
    <s v="NL"/>
    <s v="2480045408"/>
    <s v="0124175_002"/>
    <s v="31V"/>
    <s v="NL001131849B01"/>
    <n v="2"/>
    <n v="0"/>
    <n v="97.08"/>
    <s v="N"/>
    <s v="Peter Appel Transport B.V."/>
    <n v="36622"/>
    <d v="2023-07-08T00:00:00"/>
    <s v="13:28:00"/>
    <n v="0"/>
    <x v="5"/>
    <x v="26"/>
    <n v="7"/>
    <x v="22"/>
    <n v="1"/>
    <n v="26.4"/>
    <x v="7"/>
    <n v="213.57"/>
    <n v="0"/>
    <n v="213.57"/>
  </r>
  <r>
    <s v="COLGATE 3800 DEB."/>
    <s v="Colgate-Palmolive Nederland BV"/>
    <s v="101t"/>
    <n v="101090999871"/>
    <n v="101030170787"/>
    <n v="930"/>
    <s v="Inv Booked"/>
    <s v="2480045406"/>
    <s v="Verkoop"/>
    <n v="170"/>
    <s v="Transport drops zone"/>
    <s v="9 - verwerkt"/>
    <n v="0"/>
    <m/>
    <d v="2023-07-08T00:00:00"/>
    <s v="DROP"/>
    <s v="0001010909998710124175_002"/>
    <m/>
    <m/>
    <m/>
    <s v="EUR"/>
    <n v="12.94"/>
    <s v="EUR"/>
    <n v="12.94"/>
    <s v="EUR"/>
    <n v="12.94"/>
    <n v="12.94"/>
    <n v="0"/>
    <s v="Y"/>
    <n v="1223000716"/>
    <d v="2023-08-17T00:00:00"/>
    <m/>
    <d v="2023-07-08T00:00:00"/>
    <s v="00:00"/>
    <s v="23:59"/>
    <d v="2023-07-08T00:00:00"/>
    <s v="13:00"/>
    <s v="13:00"/>
    <n v="1.6"/>
    <s v="ce"/>
    <n v="445"/>
    <n v="1.6"/>
    <n v="0"/>
    <s v="Kuehne+Nagel Tiel 3 Standpl"/>
    <s v="De Diepert 5"/>
    <s v="Tiel"/>
    <s v="4004 MA"/>
    <s v="NL"/>
    <x v="24"/>
    <s v="Ravenswade 14"/>
    <x v="26"/>
    <s v="3439 LD"/>
    <s v="NL"/>
    <s v="2480045406"/>
    <s v="0124175_002"/>
    <s v="31V"/>
    <s v="NL001131849B01"/>
    <n v="2"/>
    <n v="0"/>
    <n v="12.94"/>
    <s v="N"/>
    <s v="Peter Appel Transport B.V."/>
    <n v="36622"/>
    <d v="2023-07-08T00:00:00"/>
    <s v="13:28:00"/>
    <n v="0"/>
    <x v="5"/>
    <x v="26"/>
    <n v="7"/>
    <x v="22"/>
    <n v="0"/>
    <s v=""/>
    <x v="7"/>
    <s v=""/>
    <n v="0"/>
    <s v=""/>
  </r>
  <r>
    <s v="COLGATE 3800 DEB."/>
    <s v="Colgate-Palmolive Nederland BV"/>
    <s v="101t"/>
    <n v="101090999871"/>
    <n v="101030170788"/>
    <n v="930"/>
    <s v="Inv Booked"/>
    <s v="2480045409"/>
    <s v="Verkoop"/>
    <n v="170"/>
    <s v="Transport drops zone"/>
    <s v="9 - verwerkt"/>
    <n v="0"/>
    <m/>
    <d v="2023-07-08T00:00:00"/>
    <s v="DROP"/>
    <s v="0001010909998710124175_002"/>
    <m/>
    <m/>
    <m/>
    <s v="EUR"/>
    <n v="103.55"/>
    <s v="EUR"/>
    <n v="103.55"/>
    <s v="EUR"/>
    <n v="103.55"/>
    <n v="103.55"/>
    <n v="0"/>
    <s v="Y"/>
    <n v="1223000716"/>
    <d v="2023-08-17T00:00:00"/>
    <m/>
    <d v="2023-07-08T00:00:00"/>
    <s v="00:00"/>
    <s v="23:59"/>
    <d v="2023-07-08T00:00:00"/>
    <s v="13:00"/>
    <s v="13:00"/>
    <n v="12"/>
    <s v="ce"/>
    <n v="11167"/>
    <n v="12.8"/>
    <n v="22"/>
    <s v="Kuehne+Nagel Tiel 3 Standpl"/>
    <s v="De Diepert 5"/>
    <s v="Tiel"/>
    <s v="4004 MA"/>
    <s v="NL"/>
    <x v="24"/>
    <s v="Ravenswade 14"/>
    <x v="26"/>
    <s v="3439 LD"/>
    <s v="NL"/>
    <s v="2480045409"/>
    <s v="0124175_002"/>
    <s v="31V"/>
    <s v="NL001131849B01"/>
    <n v="2"/>
    <n v="0"/>
    <n v="103.55"/>
    <s v="N"/>
    <s v="Peter Appel Transport B.V."/>
    <n v="36622"/>
    <d v="2023-07-08T00:00:00"/>
    <s v="13:28:00"/>
    <n v="0"/>
    <x v="5"/>
    <x v="26"/>
    <n v="7"/>
    <x v="22"/>
    <n v="0"/>
    <s v=""/>
    <x v="7"/>
    <s v=""/>
    <n v="0"/>
    <s v=""/>
  </r>
  <r>
    <s v="COLGATE 3800 DEB."/>
    <s v="Colgate-Palmolive Nederland BV"/>
    <s v="101t"/>
    <n v="101090999474"/>
    <n v="101030170736"/>
    <n v="930"/>
    <s v="Inv Booked"/>
    <s v="2480044431"/>
    <s v="Verkoop"/>
    <n v="170"/>
    <s v="Transport drops zone"/>
    <s v="9 - verwerkt"/>
    <n v="0"/>
    <m/>
    <d v="2023-07-10T00:00:00"/>
    <s v="DROP"/>
    <s v="0001010909994740123925_009"/>
    <m/>
    <m/>
    <m/>
    <s v="EUR"/>
    <n v="16.399999999999999"/>
    <s v="EUR"/>
    <n v="16.399999999999999"/>
    <s v="EUR"/>
    <n v="16.399999999999999"/>
    <n v="16.399999999999999"/>
    <n v="0"/>
    <s v="N"/>
    <n v="1223000716"/>
    <d v="2023-08-17T00:00:00"/>
    <m/>
    <d v="2023-07-10T00:00:00"/>
    <s v="00:00"/>
    <s v="23:59"/>
    <d v="2023-07-10T00:00:00"/>
    <s v="12:15"/>
    <s v="12:15"/>
    <n v="0.8"/>
    <s v="ce"/>
    <n v="784"/>
    <n v="0.8"/>
    <n v="1"/>
    <s v="Kuehne+Nagel Tiel 3 Standpl"/>
    <s v="De Diepert 5"/>
    <s v="Tiel"/>
    <s v="4004 MA"/>
    <s v="NL"/>
    <x v="42"/>
    <s v="Industriestraat 67"/>
    <x v="41"/>
    <s v="7482EW"/>
    <s v="NL"/>
    <s v="2480044431"/>
    <s v="0123925_009"/>
    <s v="31V"/>
    <s v="NL001131849B01"/>
    <n v="2"/>
    <n v="0"/>
    <n v="16.399999999999999"/>
    <s v="N"/>
    <s v="Peter Appel Transport B.V."/>
    <n v="36622"/>
    <d v="2023-07-07T00:00:00"/>
    <s v="12:45:00"/>
    <n v="0"/>
    <x v="0"/>
    <x v="27"/>
    <n v="7"/>
    <x v="30"/>
    <n v="1"/>
    <n v="4.8"/>
    <x v="3"/>
    <n v="98.4"/>
    <n v="0"/>
    <n v="98.4"/>
  </r>
  <r>
    <s v="COLGATE 3800 DEB."/>
    <s v="Colgate-Palmolive Nederland BV"/>
    <s v="101t"/>
    <n v="101091000425"/>
    <n v="101030170833"/>
    <n v="930"/>
    <s v="Inv Booked"/>
    <s v="2480046552"/>
    <s v="Verkoop"/>
    <n v="170"/>
    <s v="Transport drops zone"/>
    <s v="9 - verwerkt"/>
    <n v="0"/>
    <m/>
    <d v="2023-07-10T00:00:00"/>
    <s v="DROP"/>
    <s v="0001010910004250124521_003"/>
    <m/>
    <m/>
    <m/>
    <s v="EUR"/>
    <n v="14.26"/>
    <s v="EUR"/>
    <n v="14.26"/>
    <s v="EUR"/>
    <n v="14.26"/>
    <n v="14.26"/>
    <n v="0"/>
    <s v="N"/>
    <n v="1223000716"/>
    <d v="2023-08-17T00:00:00"/>
    <m/>
    <d v="2023-07-10T00:00:00"/>
    <s v="00:00"/>
    <s v="23:59"/>
    <d v="2023-07-10T00:00:00"/>
    <s v="08:00"/>
    <s v="09:00"/>
    <n v="0.8"/>
    <s v="ce"/>
    <n v="595"/>
    <n v="0.8"/>
    <n v="1"/>
    <s v="Kuehne+Nagel Tiel 3 Standpl"/>
    <s v="De Diepert 5"/>
    <s v="Tiel"/>
    <s v="4004 MA"/>
    <s v="NL"/>
    <x v="13"/>
    <s v="GALVANIWEG 1"/>
    <x v="16"/>
    <s v="8013 RG"/>
    <s v="NL"/>
    <s v="2480046552"/>
    <s v="0124521_003"/>
    <s v="31V"/>
    <s v="NL001131849B01"/>
    <n v="2"/>
    <n v="0"/>
    <n v="14.26"/>
    <s v="N"/>
    <s v="Peter Appel Transport B.V."/>
    <n v="36622"/>
    <d v="2023-07-10T00:00:00"/>
    <s v="09:03:00"/>
    <n v="0"/>
    <x v="0"/>
    <x v="27"/>
    <n v="7"/>
    <x v="14"/>
    <n v="1"/>
    <n v="8"/>
    <x v="2"/>
    <n v="142.63999999999999"/>
    <n v="0"/>
    <n v="142.63999999999999"/>
  </r>
  <r>
    <s v="COLGATE 3800 DEB."/>
    <s v="Colgate-Palmolive Nederland BV"/>
    <s v="101t"/>
    <n v="101090999872"/>
    <n v="101030170801"/>
    <n v="930"/>
    <s v="Inv Booked"/>
    <s v="2480045424"/>
    <s v="Verkoop"/>
    <n v="170"/>
    <s v="Transport drops zone"/>
    <s v="9 - verwerkt"/>
    <n v="0"/>
    <m/>
    <d v="2023-07-10T00:00:00"/>
    <s v="DROP"/>
    <s v="0001010909998720124179_007"/>
    <m/>
    <m/>
    <m/>
    <s v="EUR"/>
    <n v="70.59"/>
    <s v="EUR"/>
    <n v="70.59"/>
    <s v="EUR"/>
    <n v="70.59"/>
    <n v="70.59"/>
    <n v="0"/>
    <s v="N"/>
    <n v="1223000716"/>
    <d v="2023-08-17T00:00:00"/>
    <m/>
    <d v="2023-07-10T00:00:00"/>
    <s v="00:00"/>
    <s v="23:59"/>
    <d v="2023-07-10T00:00:00"/>
    <s v="06:00"/>
    <s v="14:00"/>
    <n v="3.2"/>
    <s v="ce"/>
    <n v="1230"/>
    <n v="3.2"/>
    <n v="0"/>
    <s v="Kuehne+Nagel Tiel 3 Standpl"/>
    <s v="De Diepert 5"/>
    <s v="Tiel"/>
    <s v="4004 MA"/>
    <s v="NL"/>
    <x v="6"/>
    <s v="Insulindeweg 1"/>
    <x v="9"/>
    <s v="1462MJ"/>
    <s v="NL"/>
    <s v="2480045424"/>
    <s v="0124179_007"/>
    <s v="31V"/>
    <s v="NL001131849B01"/>
    <n v="2"/>
    <n v="0"/>
    <n v="70.59"/>
    <s v="N"/>
    <s v="Peter Appel Transport B.V."/>
    <n v="36622"/>
    <d v="2023-07-10T00:00:00"/>
    <s v="07:08:00"/>
    <n v="0"/>
    <x v="0"/>
    <x v="27"/>
    <n v="7"/>
    <x v="8"/>
    <n v="1"/>
    <n v="3.2"/>
    <x v="3"/>
    <n v="70.59"/>
    <n v="0"/>
    <n v="70.59"/>
  </r>
  <r>
    <s v="COLGATE 3800 DEB."/>
    <s v="Colgate-Palmolive Nederland BV"/>
    <s v="101t"/>
    <n v="101090999474"/>
    <n v="101030170720"/>
    <n v="930"/>
    <s v="Inv Booked"/>
    <s v="2480044416"/>
    <s v="Verkoop"/>
    <n v="170"/>
    <s v="Transport drops zone"/>
    <s v="9 - verwerkt"/>
    <n v="0"/>
    <m/>
    <d v="2023-07-10T00:00:00"/>
    <s v="DROP"/>
    <s v="0001010909994740123925_009"/>
    <m/>
    <m/>
    <m/>
    <s v="EUR"/>
    <n v="82"/>
    <s v="EUR"/>
    <n v="82"/>
    <s v="EUR"/>
    <n v="82"/>
    <n v="82"/>
    <n v="0"/>
    <s v="N"/>
    <n v="1223000716"/>
    <d v="2023-08-17T00:00:00"/>
    <m/>
    <d v="2023-07-10T00:00:00"/>
    <s v="00:00"/>
    <s v="23:59"/>
    <d v="2023-07-10T00:00:00"/>
    <s v="12:15"/>
    <s v="12:15"/>
    <n v="4"/>
    <s v="ce"/>
    <n v="4072"/>
    <n v="4"/>
    <n v="5"/>
    <s v="Kuehne+Nagel Tiel 3 Standpl"/>
    <s v="De Diepert 5"/>
    <s v="Tiel"/>
    <s v="4004 MA"/>
    <s v="NL"/>
    <x v="42"/>
    <s v="Industriestraat 67"/>
    <x v="41"/>
    <s v="7482EW"/>
    <s v="NL"/>
    <s v="2480044416"/>
    <s v="0123925_009"/>
    <s v="31V"/>
    <s v="NL001131849B01"/>
    <n v="2"/>
    <n v="0"/>
    <n v="82"/>
    <s v="N"/>
    <s v="Peter Appel Transport B.V."/>
    <n v="36622"/>
    <d v="2023-07-07T00:00:00"/>
    <s v="12:45:00"/>
    <n v="0"/>
    <x v="0"/>
    <x v="27"/>
    <n v="7"/>
    <x v="30"/>
    <n v="0"/>
    <s v=""/>
    <x v="3"/>
    <s v=""/>
    <n v="0"/>
    <s v=""/>
  </r>
  <r>
    <s v="COLGATE 3800 DEB."/>
    <s v="Colgate-Palmolive Nederland BV"/>
    <s v="101t"/>
    <n v="0"/>
    <n v="101030170830"/>
    <n v="930"/>
    <s v="Inv Booked"/>
    <s v="0240139517"/>
    <s v="Verkoop"/>
    <n v="170"/>
    <s v="Transport drops zone"/>
    <s v="9 - verwerkt"/>
    <n v="0"/>
    <m/>
    <d v="2023-07-10T00:00:00"/>
    <m/>
    <m/>
    <m/>
    <m/>
    <m/>
    <s v="EUR"/>
    <n v="32.35"/>
    <s v="EUR"/>
    <n v="32.35"/>
    <s v="EUR"/>
    <n v="32.35"/>
    <n v="32.35"/>
    <n v="0"/>
    <s v="N"/>
    <n v="1223000716"/>
    <d v="2023-08-17T00:00:00"/>
    <m/>
    <d v="2023-07-10T00:00:00"/>
    <s v="00:00"/>
    <s v="23:59"/>
    <d v="2023-07-10T00:00:00"/>
    <s v="07:00"/>
    <s v="19:00"/>
    <n v="1.6"/>
    <s v="ce"/>
    <n v="774"/>
    <n v="1.6"/>
    <n v="0"/>
    <s v="Kuehne+Nagel Tiel 3 Standpl"/>
    <s v="De Diepert 5"/>
    <s v="Tiel"/>
    <s v="4004 MA"/>
    <s v="NL"/>
    <x v="23"/>
    <s v="Rood 24"/>
    <x v="17"/>
    <s v="6666 LT"/>
    <s v="NL"/>
    <s v="0240139517"/>
    <m/>
    <s v="31V"/>
    <s v="NL001131849B01"/>
    <n v="2"/>
    <n v="0"/>
    <n v="32.35"/>
    <s v="N"/>
    <m/>
    <n v="36622"/>
    <d v="2023-07-10T00:00:00"/>
    <s v="19:00:00"/>
    <n v="0"/>
    <x v="0"/>
    <x v="27"/>
    <n v="7"/>
    <x v="15"/>
    <n v="0"/>
    <s v=""/>
    <x v="5"/>
    <s v=""/>
    <n v="0"/>
    <s v=""/>
  </r>
  <r>
    <s v="COLGATE 3800 DEB."/>
    <s v="Colgate-Palmolive Nederland BV"/>
    <s v="101t"/>
    <n v="101091000424"/>
    <n v="101030170831"/>
    <n v="930"/>
    <s v="Inv Booked"/>
    <s v="2480046420"/>
    <s v="Verkoop"/>
    <n v="170"/>
    <s v="Transport drops zone"/>
    <s v="9 - verwerkt"/>
    <n v="0"/>
    <m/>
    <d v="2023-07-10T00:00:00"/>
    <s v="DROP"/>
    <s v="0001010910004240124518_002"/>
    <m/>
    <m/>
    <m/>
    <s v="EUR"/>
    <n v="31.57"/>
    <s v="EUR"/>
    <n v="31.57"/>
    <s v="EUR"/>
    <n v="31.57"/>
    <n v="31.57"/>
    <n v="0"/>
    <s v="N"/>
    <n v="1223000716"/>
    <d v="2023-08-17T00:00:00"/>
    <m/>
    <d v="2023-07-10T00:00:00"/>
    <s v="00:00"/>
    <s v="23:59"/>
    <d v="2023-07-10T00:00:00"/>
    <s v="06:00"/>
    <s v="14:00"/>
    <n v="0.8"/>
    <s v="ce"/>
    <n v="813"/>
    <n v="0.8"/>
    <n v="1"/>
    <s v="Kuehne+Nagel Tiel 3 Standpl"/>
    <s v="De Diepert 5"/>
    <s v="Tiel"/>
    <s v="4004 MA"/>
    <s v="NL"/>
    <x v="32"/>
    <s v="Afrikastraat 10"/>
    <x v="34"/>
    <s v="6014CG"/>
    <s v="NL"/>
    <s v="2480046420"/>
    <s v="0124518_002"/>
    <s v="31V"/>
    <s v="NL001131849B01"/>
    <n v="2"/>
    <n v="0"/>
    <n v="31.57"/>
    <s v="N"/>
    <s v="Peter Appel Transport B.V."/>
    <n v="36622"/>
    <d v="2023-07-10T00:00:00"/>
    <s v="09:53:00"/>
    <n v="0"/>
    <x v="0"/>
    <x v="27"/>
    <n v="7"/>
    <x v="23"/>
    <n v="1"/>
    <n v="0.8"/>
    <x v="3"/>
    <n v="31.57"/>
    <n v="0"/>
    <n v="31.57"/>
  </r>
  <r>
    <s v="COLGATE 3800 DEB."/>
    <s v="Colgate-Palmolive Nederland BV"/>
    <s v="101t"/>
    <n v="101091000439"/>
    <n v="101030170797"/>
    <n v="930"/>
    <s v="Inv Booked"/>
    <s v="2480045418"/>
    <s v="Verkoop"/>
    <n v="170"/>
    <s v="Transport drops zone"/>
    <s v="9 - verwerkt"/>
    <n v="0"/>
    <m/>
    <d v="2023-07-10T00:00:00"/>
    <s v="DROP"/>
    <s v="0001010910004390124535_003"/>
    <m/>
    <m/>
    <m/>
    <s v="EUR"/>
    <n v="122.9"/>
    <s v="EUR"/>
    <n v="122.9"/>
    <s v="EUR"/>
    <n v="122.9"/>
    <n v="122.9"/>
    <n v="0"/>
    <s v="N"/>
    <n v="1223000716"/>
    <d v="2023-08-17T00:00:00"/>
    <m/>
    <d v="2023-07-10T00:00:00"/>
    <s v="00:00"/>
    <s v="23:59"/>
    <d v="2023-07-10T00:00:00"/>
    <s v="15:00"/>
    <s v="16:00"/>
    <n v="7.2"/>
    <s v="ce"/>
    <n v="7253"/>
    <n v="7.2"/>
    <n v="13"/>
    <s v="Kuehne+Nagel Tiel 3 Standpl"/>
    <s v="De Diepert 5"/>
    <s v="Tiel"/>
    <s v="4004 MA"/>
    <s v="NL"/>
    <x v="7"/>
    <s v="HOOFDTOCHT 1"/>
    <x v="7"/>
    <s v="1507 CJ"/>
    <s v="NL"/>
    <s v="2480045418"/>
    <s v="0124535_003"/>
    <s v="31V"/>
    <s v="NL001131849B01"/>
    <n v="2"/>
    <n v="0"/>
    <n v="122.9"/>
    <s v="N"/>
    <s v="Peter Appel Transport B.V."/>
    <n v="36622"/>
    <d v="2023-07-10T00:00:00"/>
    <s v="16:29:00"/>
    <n v="0"/>
    <x v="0"/>
    <x v="27"/>
    <n v="7"/>
    <x v="7"/>
    <n v="1"/>
    <n v="7.2"/>
    <x v="2"/>
    <n v="122.9"/>
    <n v="0"/>
    <n v="122.9"/>
  </r>
  <r>
    <s v="COLGATE 3800 DEB."/>
    <s v="Colgate-Palmolive Nederland BV"/>
    <s v="101t"/>
    <n v="101090999872"/>
    <n v="101030170798"/>
    <n v="930"/>
    <s v="Inv Booked"/>
    <s v="2480045398"/>
    <s v="Verkoop"/>
    <n v="170"/>
    <s v="Transport drops zone"/>
    <s v="9 - verwerkt"/>
    <n v="0"/>
    <m/>
    <d v="2023-07-10T00:00:00"/>
    <s v="DROP"/>
    <s v="0001010909998720124179_006"/>
    <m/>
    <m/>
    <m/>
    <s v="EUR"/>
    <n v="11.21"/>
    <s v="EUR"/>
    <n v="11.21"/>
    <s v="EUR"/>
    <n v="11.21"/>
    <n v="11.21"/>
    <n v="0"/>
    <s v="N"/>
    <n v="1223000716"/>
    <d v="2023-08-17T00:00:00"/>
    <m/>
    <d v="2023-07-10T00:00:00"/>
    <s v="00:00"/>
    <s v="23:59"/>
    <d v="2023-07-10T00:00:00"/>
    <s v="07:00"/>
    <s v="10:00"/>
    <n v="0.8"/>
    <s v="ce"/>
    <n v="320"/>
    <n v="0.8"/>
    <n v="0"/>
    <s v="Kuehne+Nagel Tiel 3 Standpl"/>
    <s v="De Diepert 5"/>
    <s v="Tiel"/>
    <s v="4004 MA"/>
    <s v="NL"/>
    <x v="10"/>
    <s v="Slego 1a"/>
    <x v="13"/>
    <s v="1046BM"/>
    <s v="NL"/>
    <s v="2480045398"/>
    <s v="0124179_006"/>
    <s v="31V"/>
    <s v="NL001131849B01"/>
    <n v="2"/>
    <n v="0"/>
    <n v="11.21"/>
    <s v="N"/>
    <s v="Peter Appel Transport B.V."/>
    <n v="36622"/>
    <d v="2023-07-10T00:00:00"/>
    <s v="09:41:00"/>
    <n v="0"/>
    <x v="0"/>
    <x v="27"/>
    <n v="7"/>
    <x v="11"/>
    <n v="1"/>
    <n v="10.4"/>
    <x v="0"/>
    <n v="145.69999999999999"/>
    <n v="0"/>
    <n v="145.69999999999999"/>
  </r>
  <r>
    <s v="COLGATE 3800 DEB."/>
    <s v="Colgate-Palmolive Nederland BV"/>
    <s v="101t"/>
    <n v="101091000438"/>
    <n v="101030170799"/>
    <n v="930"/>
    <s v="Inv Booked"/>
    <s v="2480045416"/>
    <s v="Verkoop"/>
    <n v="170"/>
    <s v="Transport drops zone"/>
    <s v="9 - verwerkt"/>
    <n v="0"/>
    <m/>
    <d v="2023-07-10T00:00:00"/>
    <s v="DROP"/>
    <s v="0001010910004380124536_003"/>
    <m/>
    <m/>
    <m/>
    <s v="EUR"/>
    <n v="106.82"/>
    <s v="EUR"/>
    <n v="106.82"/>
    <s v="EUR"/>
    <n v="106.82"/>
    <n v="106.82"/>
    <n v="0"/>
    <s v="N"/>
    <n v="1223000716"/>
    <d v="2023-08-17T00:00:00"/>
    <m/>
    <d v="2023-07-10T00:00:00"/>
    <s v="00:00"/>
    <s v="23:59"/>
    <d v="2023-07-10T00:00:00"/>
    <s v="16:00"/>
    <s v="17:00"/>
    <n v="6.4"/>
    <s v="ce"/>
    <n v="6439"/>
    <n v="6.4"/>
    <n v="12"/>
    <s v="Kuehne+Nagel Tiel 3 Standpl"/>
    <s v="De Diepert 5"/>
    <s v="Tiel"/>
    <s v="4004 MA"/>
    <s v="NL"/>
    <x v="2"/>
    <s v="Laan van Ruyven 1"/>
    <x v="11"/>
    <s v="2645EE"/>
    <s v="NL"/>
    <s v="2480045416"/>
    <s v="0124536_003"/>
    <s v="31V"/>
    <s v="NL001131849B01"/>
    <n v="2"/>
    <n v="0"/>
    <n v="106.82"/>
    <s v="N"/>
    <s v="Peter Appel Transport B.V."/>
    <n v="36622"/>
    <d v="2023-07-10T00:00:00"/>
    <s v="17:22:00"/>
    <n v="0"/>
    <x v="0"/>
    <x v="27"/>
    <n v="7"/>
    <x v="4"/>
    <n v="1"/>
    <n v="6.4"/>
    <x v="2"/>
    <n v="106.82"/>
    <n v="0"/>
    <n v="106.82"/>
  </r>
  <r>
    <s v="COLGATE 3800 DEB."/>
    <s v="Colgate-Palmolive Nederland BV"/>
    <s v="101t"/>
    <n v="0"/>
    <n v="101030170802"/>
    <n v="980"/>
    <s v="Cancel No In"/>
    <s v="2480045421"/>
    <s v="Verkoop"/>
    <n v="170"/>
    <s v="Transport drops zone"/>
    <s v="0 - ingevoerd"/>
    <n v="0"/>
    <m/>
    <d v="2023-07-10T00:00:00"/>
    <m/>
    <m/>
    <n v="77.760000000000005"/>
    <n v="3.2"/>
    <m/>
    <s v="EUR"/>
    <n v="77.760000000000005"/>
    <s v="EUR"/>
    <n v="0"/>
    <s v="EUR"/>
    <n v="77.760000000000005"/>
    <n v="0"/>
    <n v="-77.760000000000005"/>
    <s v="N"/>
    <m/>
    <m/>
    <m/>
    <d v="2023-07-10T00:00:00"/>
    <s v="00:00"/>
    <s v="23:59"/>
    <d v="2023-07-10T00:00:00"/>
    <s v="06:00"/>
    <s v="14:00"/>
    <n v="3.2"/>
    <s v="ce"/>
    <n v="2607"/>
    <n v="3.2"/>
    <n v="4"/>
    <s v="Kuehne+Nagel Tiel 3 Standpl"/>
    <s v="De Diepert 5"/>
    <s v="Tiel"/>
    <s v="4004 MA"/>
    <s v="NL"/>
    <x v="32"/>
    <s v="Afrikastraat 10"/>
    <x v="34"/>
    <s v="6014CG"/>
    <s v="NL"/>
    <s v="2480045421"/>
    <m/>
    <m/>
    <s v="NL001131849B01"/>
    <n v="2"/>
    <n v="0"/>
    <n v="0"/>
    <s v="N"/>
    <m/>
    <n v="36622"/>
    <d v="2023-07-10T00:00:00"/>
    <s v="14:00:00"/>
    <n v="0"/>
    <x v="0"/>
    <x v="27"/>
    <n v="7"/>
    <x v="23"/>
    <n v="0"/>
    <s v=""/>
    <x v="3"/>
    <s v=""/>
    <n v="0"/>
    <s v=""/>
  </r>
  <r>
    <s v="COLGATE 3800 DEB."/>
    <s v="Colgate-Palmolive Nederland BV"/>
    <s v="101t"/>
    <n v="101090999872"/>
    <n v="101030170803"/>
    <n v="930"/>
    <s v="Inv Booked"/>
    <s v="2480045419"/>
    <s v="Verkoop"/>
    <n v="170"/>
    <s v="Transport drops zone"/>
    <s v="9 - verwerkt"/>
    <n v="0"/>
    <m/>
    <d v="2023-07-10T00:00:00"/>
    <s v="DROP"/>
    <s v="0001010909998720124179_009"/>
    <m/>
    <m/>
    <m/>
    <s v="EUR"/>
    <n v="27.26"/>
    <s v="EUR"/>
    <n v="27.26"/>
    <s v="EUR"/>
    <n v="27.26"/>
    <n v="27.26"/>
    <n v="0"/>
    <s v="N"/>
    <n v="1223000716"/>
    <d v="2023-08-17T00:00:00"/>
    <m/>
    <d v="2023-07-10T00:00:00"/>
    <s v="00:00"/>
    <s v="23:59"/>
    <d v="2023-07-10T00:00:00"/>
    <s v="08:00"/>
    <s v="16:00"/>
    <n v="0.8"/>
    <s v="ce"/>
    <n v="67"/>
    <n v="0.8"/>
    <n v="0"/>
    <s v="Kuehne+Nagel Tiel 3 Standpl"/>
    <s v="De Diepert 5"/>
    <s v="Tiel"/>
    <s v="4004 MA"/>
    <s v="NL"/>
    <x v="44"/>
    <s v="De Panoven 21"/>
    <x v="6"/>
    <s v="4191GW"/>
    <s v="NL"/>
    <s v="2480045419"/>
    <s v="0124179_009"/>
    <s v="31V"/>
    <s v="NL001131849B01"/>
    <n v="2"/>
    <n v="0"/>
    <n v="27.26"/>
    <s v="N"/>
    <s v="Peter Appel Transport B.V."/>
    <n v="36622"/>
    <d v="2023-07-10T00:00:00"/>
    <s v="09:04:00"/>
    <n v="0"/>
    <x v="0"/>
    <x v="27"/>
    <n v="7"/>
    <x v="6"/>
    <n v="1"/>
    <n v="0.8"/>
    <x v="6"/>
    <n v="27.26"/>
    <n v="0"/>
    <n v="27.26"/>
  </r>
  <r>
    <s v="COLGATE 3800 DEB."/>
    <s v="Colgate-Palmolive Nederland BV"/>
    <s v="101t"/>
    <n v="101091000431"/>
    <n v="101030170804"/>
    <n v="930"/>
    <s v="Inv Booked"/>
    <s v="2480045412"/>
    <s v="Verkoop"/>
    <n v="170"/>
    <s v="Transport drops zone"/>
    <s v="9 - verwerkt"/>
    <n v="0"/>
    <m/>
    <d v="2023-07-10T00:00:00"/>
    <s v="DROP"/>
    <s v="0001010910004310124176_002"/>
    <m/>
    <m/>
    <m/>
    <s v="EUR"/>
    <n v="72"/>
    <s v="EUR"/>
    <n v="72"/>
    <s v="EUR"/>
    <n v="72"/>
    <n v="72"/>
    <n v="0"/>
    <s v="N"/>
    <n v="1223000716"/>
    <d v="2023-08-17T00:00:00"/>
    <m/>
    <d v="2023-07-10T00:00:00"/>
    <s v="00:00"/>
    <s v="23:59"/>
    <d v="2023-07-10T00:00:00"/>
    <s v="09:00"/>
    <s v="10:00"/>
    <n v="8"/>
    <s v="ce"/>
    <n v="6347"/>
    <n v="8"/>
    <n v="10"/>
    <s v="Kuehne+Nagel Tiel 3 Standpl"/>
    <s v="De Diepert 5"/>
    <s v="Tiel"/>
    <s v="4004 MA"/>
    <s v="NL"/>
    <x v="2"/>
    <s v="Randweg 2"/>
    <x v="6"/>
    <s v="4191 NN"/>
    <s v="NL"/>
    <s v="2480045412"/>
    <s v="0124176_002"/>
    <s v="31V"/>
    <s v="NL001131849B01"/>
    <n v="2"/>
    <n v="0"/>
    <n v="72"/>
    <s v="N"/>
    <s v="Peter Appel Transport B.V."/>
    <n v="36622"/>
    <d v="2023-07-10T00:00:00"/>
    <s v="10:17:00"/>
    <n v="0"/>
    <x v="0"/>
    <x v="27"/>
    <n v="7"/>
    <x v="6"/>
    <n v="0"/>
    <s v=""/>
    <x v="2"/>
    <s v=""/>
    <n v="0"/>
    <s v=""/>
  </r>
  <r>
    <s v="COLGATE 3800 DEB."/>
    <s v="Colgate-Palmolive Nederland BV"/>
    <s v="101t"/>
    <n v="101090999875"/>
    <n v="101030170806"/>
    <n v="930"/>
    <s v="Inv Booked"/>
    <s v="2480045415"/>
    <s v="Verkoop"/>
    <n v="170"/>
    <s v="Transport drops zone"/>
    <s v="9 - verwerkt"/>
    <n v="0"/>
    <m/>
    <d v="2023-07-10T00:00:00"/>
    <s v="DROP"/>
    <s v="0001010909998750124181_003"/>
    <m/>
    <m/>
    <m/>
    <s v="EUR"/>
    <n v="66.19"/>
    <s v="EUR"/>
    <n v="66.19"/>
    <s v="EUR"/>
    <n v="66.19"/>
    <n v="66.19"/>
    <n v="0"/>
    <s v="N"/>
    <n v="1223000716"/>
    <d v="2023-08-17T00:00:00"/>
    <m/>
    <d v="2023-07-10T00:00:00"/>
    <s v="00:00"/>
    <s v="23:59"/>
    <d v="2023-07-10T00:00:00"/>
    <s v="07:00"/>
    <s v="15:00"/>
    <n v="2.4"/>
    <s v="ce"/>
    <n v="2024"/>
    <n v="2.4"/>
    <n v="3"/>
    <s v="Kuehne+Nagel Tiel 3 Standpl"/>
    <s v="De Diepert 5"/>
    <s v="Tiel"/>
    <s v="4004 MA"/>
    <s v="NL"/>
    <x v="5"/>
    <s v="Kernweg 6"/>
    <x v="8"/>
    <s v="1627 LC"/>
    <s v="NL"/>
    <s v="2480045415"/>
    <s v="0124181_003"/>
    <s v="31V"/>
    <s v="NL001131849B01"/>
    <n v="2"/>
    <n v="0"/>
    <n v="66.19"/>
    <s v="N"/>
    <s v="Peter Appel Transport B.V."/>
    <n v="36622"/>
    <d v="2023-07-10T00:00:00"/>
    <s v="10:24:00"/>
    <n v="0"/>
    <x v="0"/>
    <x v="27"/>
    <n v="7"/>
    <x v="2"/>
    <n v="1"/>
    <n v="2.4"/>
    <x v="2"/>
    <n v="66.19"/>
    <n v="0"/>
    <n v="66.19"/>
  </r>
  <r>
    <s v="COLGATE 3800 DEB."/>
    <s v="Colgate-Palmolive Nederland BV"/>
    <s v="101t"/>
    <n v="101090999876"/>
    <n v="101030170807"/>
    <n v="930"/>
    <s v="Inv Booked"/>
    <s v="2480045427"/>
    <s v="Verkoop"/>
    <n v="170"/>
    <s v="Transport drops zone"/>
    <s v="9 - verwerkt"/>
    <n v="0"/>
    <m/>
    <d v="2023-07-10T00:00:00"/>
    <s v="DROP"/>
    <s v="0001010909998760124184_002"/>
    <m/>
    <m/>
    <m/>
    <s v="EUR"/>
    <n v="173.52"/>
    <s v="EUR"/>
    <n v="173.52"/>
    <s v="EUR"/>
    <n v="173.52"/>
    <n v="173.52"/>
    <n v="0"/>
    <s v="N"/>
    <n v="1223000716"/>
    <d v="2023-08-17T00:00:00"/>
    <m/>
    <d v="2023-07-10T00:00:00"/>
    <s v="00:00"/>
    <s v="23:59"/>
    <d v="2023-07-10T00:00:00"/>
    <s v="14:00"/>
    <s v="14:00"/>
    <n v="24"/>
    <s v="ce"/>
    <n v="14760"/>
    <n v="24"/>
    <n v="27"/>
    <s v="Kuehne+Nagel Tiel 3 Standpl"/>
    <s v="De Diepert 5"/>
    <s v="Tiel"/>
    <s v="4004 MA"/>
    <s v="NL"/>
    <x v="14"/>
    <s v="Rood 24"/>
    <x v="17"/>
    <s v="6666LT"/>
    <s v="NL"/>
    <s v="2480045427"/>
    <s v="0124184_002"/>
    <s v="31V"/>
    <s v="NL001131849B01"/>
    <n v="2"/>
    <n v="0"/>
    <n v="173.52"/>
    <s v="N"/>
    <s v="Peter Appel Transport B.V."/>
    <n v="36622"/>
    <d v="2023-07-10T00:00:00"/>
    <s v="14:26:00"/>
    <n v="0"/>
    <x v="0"/>
    <x v="27"/>
    <n v="7"/>
    <x v="15"/>
    <n v="1"/>
    <n v="24"/>
    <x v="5"/>
    <n v="173.52"/>
    <n v="0"/>
    <n v="173.52"/>
  </r>
  <r>
    <s v="COLGATE 3800 DEB."/>
    <s v="Colgate-Palmolive Nederland BV"/>
    <s v="101t"/>
    <n v="101090999872"/>
    <n v="101030170808"/>
    <n v="930"/>
    <s v="Inv Booked"/>
    <s v="2480045422"/>
    <s v="Verkoop"/>
    <n v="170"/>
    <s v="Transport drops zone"/>
    <s v="9 - verwerkt"/>
    <n v="0"/>
    <m/>
    <d v="2023-07-10T00:00:00"/>
    <s v="DROP"/>
    <s v="0001010909998720124179_011"/>
    <m/>
    <m/>
    <m/>
    <s v="EUR"/>
    <n v="53.38"/>
    <s v="EUR"/>
    <n v="53.38"/>
    <s v="EUR"/>
    <n v="53.38"/>
    <n v="53.38"/>
    <n v="0"/>
    <s v="N"/>
    <n v="1223000716"/>
    <d v="2023-08-17T00:00:00"/>
    <m/>
    <d v="2023-07-10T00:00:00"/>
    <s v="00:00"/>
    <s v="23:59"/>
    <d v="2023-07-10T00:00:00"/>
    <s v="06:00"/>
    <s v="14:00"/>
    <n v="1.6"/>
    <s v="ce"/>
    <n v="1305"/>
    <n v="1.6"/>
    <n v="1"/>
    <s v="Kuehne+Nagel Tiel 3 Standpl"/>
    <s v="De Diepert 5"/>
    <s v="Tiel"/>
    <s v="4004 MA"/>
    <s v="NL"/>
    <x v="42"/>
    <s v="Industriestraat 67"/>
    <x v="41"/>
    <s v="7482EW"/>
    <s v="NL"/>
    <s v="2480045422"/>
    <s v="0124179_011"/>
    <s v="31V"/>
    <s v="NL001131849B01"/>
    <n v="2"/>
    <n v="0"/>
    <n v="53.38"/>
    <s v="N"/>
    <s v="Peter Appel Transport B.V."/>
    <n v="36622"/>
    <d v="2023-07-10T00:00:00"/>
    <s v="13:50:00"/>
    <n v="44"/>
    <x v="0"/>
    <x v="27"/>
    <n v="7"/>
    <x v="30"/>
    <n v="1"/>
    <n v="1.6"/>
    <x v="3"/>
    <n v="53.38"/>
    <n v="0"/>
    <n v="53.38"/>
  </r>
  <r>
    <s v="COLGATE 3800 DEB."/>
    <s v="Colgate-Palmolive Nederland BV"/>
    <s v="101t"/>
    <n v="101090999872"/>
    <n v="101030170809"/>
    <n v="930"/>
    <s v="Inv Booked"/>
    <s v="2480045425"/>
    <s v="Verkoop"/>
    <n v="170"/>
    <s v="Transport drops zone"/>
    <s v="9 - verwerkt"/>
    <n v="0"/>
    <m/>
    <d v="2023-07-10T00:00:00"/>
    <s v="DROP"/>
    <s v="0001010909998720124179_006"/>
    <m/>
    <m/>
    <m/>
    <s v="EUR"/>
    <n v="89.66"/>
    <s v="EUR"/>
    <n v="89.66"/>
    <s v="EUR"/>
    <n v="89.66"/>
    <n v="89.66"/>
    <n v="0"/>
    <s v="N"/>
    <n v="1223000716"/>
    <d v="2023-08-17T00:00:00"/>
    <m/>
    <d v="2023-07-10T00:00:00"/>
    <s v="00:00"/>
    <s v="23:59"/>
    <d v="2023-07-10T00:00:00"/>
    <s v="07:00"/>
    <s v="10:00"/>
    <n v="6.4"/>
    <s v="ce"/>
    <n v="5408"/>
    <n v="6.4"/>
    <n v="8"/>
    <s v="Kuehne+Nagel Tiel 3 Standpl"/>
    <s v="De Diepert 5"/>
    <s v="Tiel"/>
    <s v="4004 MA"/>
    <s v="NL"/>
    <x v="10"/>
    <s v="Slego 1a"/>
    <x v="13"/>
    <s v="1046BM"/>
    <s v="NL"/>
    <s v="2480045425"/>
    <s v="0124179_006"/>
    <s v="31V"/>
    <s v="NL001131849B01"/>
    <n v="2"/>
    <n v="0"/>
    <n v="89.66"/>
    <s v="N"/>
    <s v="Peter Appel Transport B.V."/>
    <n v="36622"/>
    <d v="2023-07-10T00:00:00"/>
    <s v="09:41:00"/>
    <n v="0"/>
    <x v="0"/>
    <x v="27"/>
    <n v="7"/>
    <x v="11"/>
    <n v="0"/>
    <s v=""/>
    <x v="0"/>
    <s v=""/>
    <n v="0"/>
    <s v=""/>
  </r>
  <r>
    <s v="COLGATE 3800 DEB."/>
    <s v="Colgate-Palmolive Nederland BV"/>
    <s v="101t"/>
    <n v="101090999872"/>
    <n v="101030170789"/>
    <n v="930"/>
    <s v="Inv Booked"/>
    <s v="2480045405"/>
    <s v="Verkoop"/>
    <n v="170"/>
    <s v="Transport drops zone"/>
    <s v="9 - verwerkt"/>
    <n v="0"/>
    <m/>
    <d v="2023-07-10T00:00:00"/>
    <s v="DROP"/>
    <s v="0001010909998720124179_008"/>
    <m/>
    <m/>
    <m/>
    <s v="EUR"/>
    <n v="28.86"/>
    <s v="EUR"/>
    <n v="28.86"/>
    <s v="EUR"/>
    <n v="28.86"/>
    <n v="28.86"/>
    <n v="0"/>
    <s v="N"/>
    <n v="1223000716"/>
    <d v="2023-08-17T00:00:00"/>
    <m/>
    <d v="2023-07-10T00:00:00"/>
    <s v="00:00"/>
    <s v="23:59"/>
    <d v="2023-07-10T00:00:00"/>
    <s v="08:00"/>
    <s v="17:00"/>
    <n v="0.8"/>
    <s v="ce"/>
    <n v="342"/>
    <n v="0.8"/>
    <n v="0"/>
    <s v="Kuehne+Nagel Tiel 3 Standpl"/>
    <s v="De Diepert 5"/>
    <s v="Tiel"/>
    <s v="4004 MA"/>
    <s v="NL"/>
    <x v="4"/>
    <s v="Watergoorweg 81"/>
    <x v="5"/>
    <s v="3861MA"/>
    <s v="NL"/>
    <s v="2480045405"/>
    <s v="0124179_008"/>
    <s v="31V"/>
    <s v="NL001131849B01"/>
    <n v="2"/>
    <n v="0"/>
    <n v="28.86"/>
    <s v="N"/>
    <s v="Peter Appel Transport B.V."/>
    <n v="36622"/>
    <d v="2023-07-10T00:00:00"/>
    <s v="10:59:00"/>
    <n v="0"/>
    <x v="0"/>
    <x v="27"/>
    <n v="7"/>
    <x v="5"/>
    <n v="1"/>
    <n v="0.8"/>
    <x v="3"/>
    <n v="28.86"/>
    <n v="0"/>
    <n v="28.86"/>
  </r>
  <r>
    <s v="COLGATE 3800 DEB."/>
    <s v="Colgate-Palmolive Nederland BV"/>
    <s v="101t"/>
    <n v="101090999873"/>
    <n v="101030170790"/>
    <n v="930"/>
    <s v="Inv Booked"/>
    <s v="2480045404"/>
    <s v="Verkoop"/>
    <n v="170"/>
    <s v="Transport drops zone"/>
    <s v="9 - verwerkt"/>
    <n v="0"/>
    <m/>
    <d v="2023-07-10T00:00:00"/>
    <s v="DROP"/>
    <s v="0001010909998730124180_003"/>
    <m/>
    <m/>
    <m/>
    <s v="EUR"/>
    <n v="23.04"/>
    <s v="EUR"/>
    <n v="23.04"/>
    <s v="EUR"/>
    <n v="23.04"/>
    <n v="23.04"/>
    <n v="0"/>
    <s v="N"/>
    <n v="1223000716"/>
    <d v="2023-08-17T00:00:00"/>
    <m/>
    <d v="2023-07-10T00:00:00"/>
    <s v="00:00"/>
    <s v="23:59"/>
    <d v="2023-07-10T00:00:00"/>
    <s v="07:00"/>
    <s v="08:00"/>
    <n v="1.6"/>
    <s v="ce"/>
    <n v="1209"/>
    <n v="1.6"/>
    <n v="2"/>
    <s v="Kuehne+Nagel Tiel 3 Standpl"/>
    <s v="De Diepert 5"/>
    <s v="Tiel"/>
    <s v="4004 MA"/>
    <s v="NL"/>
    <x v="2"/>
    <s v="Pegasusweg 1"/>
    <x v="3"/>
    <s v="5015BZ"/>
    <s v="NL"/>
    <s v="2480045404"/>
    <s v="0124180_003"/>
    <s v="31V"/>
    <s v="NL001131849B01"/>
    <n v="2"/>
    <n v="0"/>
    <n v="23.04"/>
    <s v="N"/>
    <s v="Peter Appel Transport B.V."/>
    <n v="36622"/>
    <d v="2023-07-10T00:00:00"/>
    <s v="07:44:00"/>
    <n v="0"/>
    <x v="0"/>
    <x v="27"/>
    <n v="7"/>
    <x v="3"/>
    <n v="1"/>
    <n v="9.6"/>
    <x v="2"/>
    <n v="138.24"/>
    <n v="0"/>
    <n v="138.24"/>
  </r>
  <r>
    <s v="COLGATE 3800 DEB."/>
    <s v="Colgate-Palmolive Nederland BV"/>
    <s v="101t"/>
    <n v="101091000436"/>
    <n v="101030170791"/>
    <n v="930"/>
    <s v="Inv Booked"/>
    <s v="2480045410"/>
    <s v="Verkoop"/>
    <n v="170"/>
    <s v="Transport drops zone"/>
    <s v="9 - verwerkt"/>
    <n v="0"/>
    <m/>
    <d v="2023-07-10T00:00:00"/>
    <s v="DROP"/>
    <s v="0001010910004360124532_002"/>
    <m/>
    <m/>
    <m/>
    <s v="EUR"/>
    <n v="39.46"/>
    <s v="EUR"/>
    <n v="39.46"/>
    <s v="EUR"/>
    <n v="39.46"/>
    <n v="39.46"/>
    <n v="0"/>
    <s v="N"/>
    <n v="1223000716"/>
    <d v="2023-08-17T00:00:00"/>
    <m/>
    <d v="2023-07-10T00:00:00"/>
    <s v="00:00"/>
    <s v="23:59"/>
    <d v="2023-07-10T00:00:00"/>
    <s v="15:00"/>
    <s v="15:00"/>
    <n v="0.8"/>
    <s v="ce"/>
    <n v="289"/>
    <n v="0.8"/>
    <n v="0"/>
    <s v="Kuehne+Nagel Tiel 3 Standpl"/>
    <s v="De Diepert 5"/>
    <s v="Tiel"/>
    <s v="4004 MA"/>
    <s v="NL"/>
    <x v="9"/>
    <s v="Edisonstraat 3"/>
    <x v="12"/>
    <s v="8606JH"/>
    <s v="NL"/>
    <s v="2480045410"/>
    <s v="0124532_002"/>
    <s v="31V"/>
    <s v="NL001131849B01"/>
    <n v="2"/>
    <n v="0"/>
    <n v="39.46"/>
    <s v="N"/>
    <s v="Peter Appel Transport B.V."/>
    <n v="36622"/>
    <d v="2023-07-10T00:00:00"/>
    <s v="16:15:00"/>
    <n v="0"/>
    <x v="0"/>
    <x v="27"/>
    <n v="7"/>
    <x v="10"/>
    <n v="1"/>
    <n v="0.8"/>
    <x v="3"/>
    <n v="39.46"/>
    <n v="0"/>
    <n v="39.46"/>
  </r>
  <r>
    <s v="COLGATE 3800 DEB."/>
    <s v="Colgate-Palmolive Nederland BV"/>
    <s v="101t"/>
    <n v="101091000425"/>
    <n v="101030170792"/>
    <n v="930"/>
    <s v="Inv Booked"/>
    <s v="2480045414"/>
    <s v="Verkoop"/>
    <n v="170"/>
    <s v="Transport drops zone"/>
    <s v="9 - verwerkt"/>
    <n v="0"/>
    <m/>
    <d v="2023-07-10T00:00:00"/>
    <s v="DROP"/>
    <s v="0001010910004250124521_003"/>
    <m/>
    <m/>
    <m/>
    <s v="EUR"/>
    <n v="128.38"/>
    <s v="EUR"/>
    <n v="128.38"/>
    <s v="EUR"/>
    <n v="128.38"/>
    <n v="128.38"/>
    <n v="0"/>
    <s v="N"/>
    <n v="1223000716"/>
    <d v="2023-08-17T00:00:00"/>
    <m/>
    <d v="2023-07-10T00:00:00"/>
    <s v="00:00"/>
    <s v="23:59"/>
    <d v="2023-07-10T00:00:00"/>
    <s v="08:00"/>
    <s v="09:00"/>
    <n v="7.2"/>
    <s v="ce"/>
    <n v="6832"/>
    <n v="7.2"/>
    <n v="12"/>
    <s v="Kuehne+Nagel Tiel 3 Standpl"/>
    <s v="De Diepert 5"/>
    <s v="Tiel"/>
    <s v="4004 MA"/>
    <s v="NL"/>
    <x v="13"/>
    <s v="GALVANIWEG 1"/>
    <x v="16"/>
    <s v="8013 RG"/>
    <s v="NL"/>
    <s v="2480045414"/>
    <s v="0124521_003"/>
    <s v="31V"/>
    <s v="NL001131849B01"/>
    <n v="2"/>
    <n v="0"/>
    <n v="128.38"/>
    <s v="N"/>
    <s v="Peter Appel Transport B.V."/>
    <n v="36622"/>
    <d v="2023-07-10T00:00:00"/>
    <s v="09:03:00"/>
    <n v="0"/>
    <x v="0"/>
    <x v="27"/>
    <n v="7"/>
    <x v="14"/>
    <n v="0"/>
    <s v=""/>
    <x v="2"/>
    <s v=""/>
    <n v="0"/>
    <s v=""/>
  </r>
  <r>
    <s v="COLGATE 3800 DEB."/>
    <s v="Colgate-Palmolive Nederland BV"/>
    <s v="101t"/>
    <n v="101090999873"/>
    <n v="101030170793"/>
    <n v="930"/>
    <s v="Inv Booked"/>
    <s v="2480045411"/>
    <s v="Verkoop"/>
    <n v="170"/>
    <s v="Transport drops zone"/>
    <s v="9 - verwerkt"/>
    <n v="0"/>
    <m/>
    <d v="2023-07-10T00:00:00"/>
    <s v="DROP"/>
    <s v="0001010909998730124180_002"/>
    <m/>
    <m/>
    <m/>
    <s v="EUR"/>
    <n v="55.85"/>
    <s v="EUR"/>
    <n v="55.85"/>
    <s v="EUR"/>
    <n v="55.85"/>
    <n v="55.85"/>
    <n v="0"/>
    <s v="N"/>
    <n v="1223000716"/>
    <d v="2023-08-17T00:00:00"/>
    <m/>
    <d v="2023-07-10T00:00:00"/>
    <s v="00:00"/>
    <s v="23:59"/>
    <d v="2023-07-10T00:00:00"/>
    <s v="06:00"/>
    <s v="06:00"/>
    <n v="2.4"/>
    <s v="ce"/>
    <n v="1691"/>
    <n v="2.4"/>
    <n v="1"/>
    <s v="Kuehne+Nagel Tiel 3 Standpl"/>
    <s v="De Diepert 5"/>
    <s v="Tiel"/>
    <s v="4004 MA"/>
    <s v="NL"/>
    <x v="41"/>
    <s v="Asteriastraat 9"/>
    <x v="3"/>
    <s v="5047 RM"/>
    <s v="NL"/>
    <s v="2480045411"/>
    <s v="0124180_002"/>
    <s v="31V"/>
    <s v="NL001131849B01"/>
    <n v="2"/>
    <n v="0"/>
    <n v="55.85"/>
    <s v="N"/>
    <s v="Peter Appel Transport B.V."/>
    <n v="36622"/>
    <d v="2023-07-10T00:00:00"/>
    <s v="06:38:00"/>
    <n v="0"/>
    <x v="0"/>
    <x v="27"/>
    <n v="7"/>
    <x v="3"/>
    <n v="1"/>
    <n v="2.4"/>
    <x v="0"/>
    <n v="55.85"/>
    <n v="0"/>
    <n v="55.85"/>
  </r>
  <r>
    <s v="COLGATE 3800 DEB."/>
    <s v="Colgate-Palmolive Nederland BV"/>
    <s v="101t"/>
    <n v="101091000426"/>
    <n v="101030170794"/>
    <n v="930"/>
    <s v="Inv Booked"/>
    <s v="2480045402"/>
    <s v="Verkoop"/>
    <n v="170"/>
    <s v="Transport drops zone"/>
    <s v="9 - verwerkt"/>
    <n v="0"/>
    <m/>
    <d v="2023-07-10T00:00:00"/>
    <s v="DROP"/>
    <s v="0001010910004260124520_002"/>
    <m/>
    <m/>
    <m/>
    <s v="EUR"/>
    <n v="115.68"/>
    <s v="EUR"/>
    <n v="115.68"/>
    <s v="EUR"/>
    <n v="115.68"/>
    <n v="115.68"/>
    <n v="0"/>
    <s v="N"/>
    <n v="1223000716"/>
    <d v="2023-08-17T00:00:00"/>
    <m/>
    <d v="2023-07-10T00:00:00"/>
    <s v="00:00"/>
    <s v="23:59"/>
    <d v="2023-07-10T00:00:00"/>
    <s v="08:00"/>
    <s v="12:00"/>
    <n v="4.8"/>
    <s v="ce"/>
    <n v="4638"/>
    <n v="4.8"/>
    <n v="6"/>
    <s v="Kuehne+Nagel Tiel 3 Standpl"/>
    <s v="De Diepert 5"/>
    <s v="Tiel"/>
    <s v="4004 MA"/>
    <s v="NL"/>
    <x v="21"/>
    <s v="Bloemakkers 4"/>
    <x v="22"/>
    <s v="9461GX"/>
    <s v="NL"/>
    <s v="2480045402"/>
    <s v="0124520_002"/>
    <s v="31V"/>
    <s v="NL001131849B01"/>
    <n v="2"/>
    <n v="0"/>
    <n v="115.68"/>
    <s v="N"/>
    <s v="Peter Appel Transport B.V."/>
    <n v="36622"/>
    <d v="2023-07-10T00:00:00"/>
    <s v="11:35:00"/>
    <n v="3"/>
    <x v="0"/>
    <x v="27"/>
    <n v="7"/>
    <x v="20"/>
    <n v="1"/>
    <n v="4.8"/>
    <x v="3"/>
    <n v="115.68"/>
    <n v="0"/>
    <n v="115.68"/>
  </r>
  <r>
    <s v="COLGATE 3800 DEB."/>
    <s v="Colgate-Palmolive Nederland BV"/>
    <s v="101t"/>
    <n v="101090999873"/>
    <n v="101030170795"/>
    <n v="930"/>
    <s v="Inv Booked"/>
    <s v="2480045417"/>
    <s v="Verkoop"/>
    <n v="170"/>
    <s v="Transport drops zone"/>
    <s v="9 - verwerkt"/>
    <n v="0"/>
    <m/>
    <d v="2023-07-10T00:00:00"/>
    <s v="DROP"/>
    <s v="0001010909998730124180_003"/>
    <m/>
    <m/>
    <m/>
    <s v="EUR"/>
    <n v="115.2"/>
    <s v="EUR"/>
    <n v="115.2"/>
    <s v="EUR"/>
    <n v="115.2"/>
    <n v="115.2"/>
    <n v="0"/>
    <s v="N"/>
    <n v="1223000716"/>
    <d v="2023-08-17T00:00:00"/>
    <m/>
    <d v="2023-07-10T00:00:00"/>
    <s v="00:00"/>
    <s v="23:59"/>
    <d v="2023-07-10T00:00:00"/>
    <s v="07:00"/>
    <s v="08:00"/>
    <n v="8"/>
    <s v="ce"/>
    <n v="7648"/>
    <n v="8"/>
    <n v="14"/>
    <s v="Kuehne+Nagel Tiel 3 Standpl"/>
    <s v="De Diepert 5"/>
    <s v="Tiel"/>
    <s v="4004 MA"/>
    <s v="NL"/>
    <x v="2"/>
    <s v="Pegasusweg 1"/>
    <x v="3"/>
    <s v="5015BZ"/>
    <s v="NL"/>
    <s v="2480045417"/>
    <s v="0124180_003"/>
    <s v="31V"/>
    <s v="NL001131849B01"/>
    <n v="2"/>
    <n v="0"/>
    <n v="115.2"/>
    <s v="N"/>
    <s v="Peter Appel Transport B.V."/>
    <n v="36622"/>
    <d v="2023-07-10T00:00:00"/>
    <s v="07:44:00"/>
    <n v="0"/>
    <x v="0"/>
    <x v="27"/>
    <n v="7"/>
    <x v="3"/>
    <n v="0"/>
    <s v=""/>
    <x v="2"/>
    <s v=""/>
    <n v="0"/>
    <s v=""/>
  </r>
  <r>
    <s v="COLGATE 3800 DEB."/>
    <s v="Colgate-Palmolive Nederland BV"/>
    <s v="101t"/>
    <n v="101091000435"/>
    <n v="101030170781"/>
    <n v="930"/>
    <s v="Inv Booked"/>
    <s v="2480045401"/>
    <s v="Verkoop"/>
    <n v="170"/>
    <s v="Transport drops zone"/>
    <s v="9 - verwerkt"/>
    <n v="0"/>
    <m/>
    <d v="2023-07-10T00:00:00"/>
    <s v="DROP"/>
    <s v="0001010910004350124533_004"/>
    <m/>
    <m/>
    <m/>
    <s v="EUR"/>
    <n v="99.71"/>
    <s v="EUR"/>
    <n v="99.71"/>
    <s v="EUR"/>
    <n v="99.71"/>
    <n v="99.71"/>
    <n v="0"/>
    <s v="N"/>
    <n v="1223000716"/>
    <d v="2023-08-17T00:00:00"/>
    <m/>
    <d v="2023-07-10T00:00:00"/>
    <s v="00:00"/>
    <s v="23:59"/>
    <d v="2023-07-10T00:00:00"/>
    <s v="14:30"/>
    <s v="14:30"/>
    <n v="6.4"/>
    <s v="ce"/>
    <n v="5869"/>
    <n v="6.4"/>
    <n v="8"/>
    <s v="Kuehne+Nagel Tiel 3 Standpl"/>
    <s v="De Diepert 5"/>
    <s v="Tiel"/>
    <s v="4004 MA"/>
    <s v="NL"/>
    <x v="3"/>
    <s v="FACETLAAN 6"/>
    <x v="4"/>
    <s v="2665 NR"/>
    <s v="NL"/>
    <s v="2480045401"/>
    <s v="0124533_004"/>
    <s v="31V"/>
    <s v="NL001131849B01"/>
    <n v="2"/>
    <n v="0"/>
    <n v="99.71"/>
    <s v="N"/>
    <s v="Peter Appel Transport B.V."/>
    <n v="36622"/>
    <d v="2023-07-10T00:00:00"/>
    <s v="16:59:00"/>
    <n v="0"/>
    <x v="0"/>
    <x v="27"/>
    <n v="7"/>
    <x v="4"/>
    <n v="1"/>
    <n v="10.4"/>
    <x v="3"/>
    <n v="162.03"/>
    <n v="0"/>
    <n v="162.03"/>
  </r>
  <r>
    <s v="COLGATE 3800 DEB."/>
    <s v="Colgate-Palmolive Nederland BV"/>
    <s v="101t"/>
    <n v="101090999874"/>
    <n v="101030170782"/>
    <n v="930"/>
    <s v="Inv Booked"/>
    <s v="2480045399"/>
    <s v="Verkoop"/>
    <n v="170"/>
    <s v="Transport drops zone"/>
    <s v="9 - verwerkt"/>
    <n v="0"/>
    <m/>
    <d v="2023-07-10T00:00:00"/>
    <s v="DROP"/>
    <s v="0001010909998740124182_002"/>
    <m/>
    <m/>
    <m/>
    <s v="EUR"/>
    <n v="317.52"/>
    <s v="EUR"/>
    <n v="317.52"/>
    <s v="EUR"/>
    <n v="317.52"/>
    <n v="317.52"/>
    <n v="0"/>
    <s v="N"/>
    <n v="1223000716"/>
    <d v="2023-08-17T00:00:00"/>
    <m/>
    <d v="2023-07-10T00:00:00"/>
    <s v="00:00"/>
    <s v="23:59"/>
    <d v="2023-07-10T00:00:00"/>
    <s v="08:00"/>
    <s v="09:00"/>
    <n v="24"/>
    <s v="ce"/>
    <n v="23119"/>
    <n v="24"/>
    <n v="38"/>
    <s v="Kuehne+Nagel Tiel 3 Standpl"/>
    <s v="De Diepert 5"/>
    <s v="Tiel"/>
    <s v="4004 MA"/>
    <s v="NL"/>
    <x v="1"/>
    <s v="Fahrenheitweg 1"/>
    <x v="1"/>
    <s v="6101WR"/>
    <s v="NL"/>
    <s v="2480045399"/>
    <s v="0124182_002"/>
    <s v="31V"/>
    <s v="NL001131849B01"/>
    <n v="2"/>
    <n v="0"/>
    <n v="317.52"/>
    <s v="N"/>
    <s v="Peter Appel Transport B.V."/>
    <n v="36622"/>
    <d v="2023-07-10T00:00:00"/>
    <s v="08:06:00"/>
    <n v="0"/>
    <x v="0"/>
    <x v="27"/>
    <n v="7"/>
    <x v="1"/>
    <n v="1"/>
    <n v="24"/>
    <x v="1"/>
    <n v="317.52"/>
    <n v="0"/>
    <n v="317.52"/>
  </r>
  <r>
    <s v="COLGATE 3800 DEB."/>
    <s v="Colgate-Palmolive Nederland BV"/>
    <s v="101t"/>
    <n v="101090999872"/>
    <n v="101030170783"/>
    <n v="930"/>
    <s v="Inv Booked"/>
    <s v="2480045400"/>
    <s v="Verkoop"/>
    <n v="170"/>
    <s v="Transport drops zone"/>
    <s v="9 - verwerkt"/>
    <n v="0"/>
    <m/>
    <d v="2023-07-10T00:00:00"/>
    <s v="DROP"/>
    <s v="0001010909998720124179_006"/>
    <m/>
    <m/>
    <m/>
    <s v="EUR"/>
    <n v="44.83"/>
    <s v="EUR"/>
    <n v="44.83"/>
    <s v="EUR"/>
    <n v="44.83"/>
    <n v="44.83"/>
    <n v="0"/>
    <s v="N"/>
    <n v="1223000716"/>
    <d v="2023-08-17T00:00:00"/>
    <m/>
    <d v="2023-07-10T00:00:00"/>
    <s v="00:00"/>
    <s v="23:59"/>
    <d v="2023-07-10T00:00:00"/>
    <s v="07:00"/>
    <s v="10:00"/>
    <n v="3.2"/>
    <s v="ce"/>
    <n v="3380"/>
    <n v="3.2"/>
    <n v="6"/>
    <s v="Kuehne+Nagel Tiel 3 Standpl"/>
    <s v="De Diepert 5"/>
    <s v="Tiel"/>
    <s v="4004 MA"/>
    <s v="NL"/>
    <x v="10"/>
    <s v="Slego 1a"/>
    <x v="13"/>
    <s v="1046BM"/>
    <s v="NL"/>
    <s v="2480045400"/>
    <s v="0124179_006"/>
    <s v="31V"/>
    <s v="NL001131849B01"/>
    <n v="2"/>
    <n v="0"/>
    <n v="44.83"/>
    <s v="N"/>
    <s v="Peter Appel Transport B.V."/>
    <n v="36622"/>
    <d v="2023-07-10T00:00:00"/>
    <s v="09:41:00"/>
    <n v="0"/>
    <x v="0"/>
    <x v="27"/>
    <n v="7"/>
    <x v="11"/>
    <n v="0"/>
    <s v=""/>
    <x v="0"/>
    <s v=""/>
    <n v="0"/>
    <s v=""/>
  </r>
  <r>
    <s v="COLGATE 3800 DEB."/>
    <s v="Colgate-Palmolive Nederland BV"/>
    <s v="101t"/>
    <n v="101091000435"/>
    <n v="101030170785"/>
    <n v="930"/>
    <s v="Inv Booked"/>
    <s v="2480045407"/>
    <s v="Verkoop"/>
    <n v="170"/>
    <s v="Transport drops zone"/>
    <s v="9 - verwerkt"/>
    <n v="0"/>
    <m/>
    <d v="2023-07-10T00:00:00"/>
    <s v="DROP"/>
    <s v="0001010910004350124533_004"/>
    <m/>
    <m/>
    <m/>
    <s v="EUR"/>
    <n v="62.32"/>
    <s v="EUR"/>
    <n v="62.32"/>
    <s v="EUR"/>
    <n v="62.32"/>
    <n v="62.32"/>
    <n v="0"/>
    <s v="N"/>
    <n v="1223000716"/>
    <d v="2023-08-17T00:00:00"/>
    <m/>
    <d v="2023-07-10T00:00:00"/>
    <s v="00:00"/>
    <s v="23:59"/>
    <d v="2023-07-10T00:00:00"/>
    <s v="14:30"/>
    <s v="14:30"/>
    <n v="4"/>
    <s v="ce"/>
    <n v="2352"/>
    <n v="4"/>
    <n v="3"/>
    <s v="Kuehne+Nagel Tiel 3 Standpl"/>
    <s v="De Diepert 5"/>
    <s v="Tiel"/>
    <s v="4004 MA"/>
    <s v="NL"/>
    <x v="3"/>
    <s v="FACETLAAN 6"/>
    <x v="4"/>
    <s v="2665 NR"/>
    <s v="NL"/>
    <s v="2480045407"/>
    <s v="0124533_004"/>
    <s v="31V"/>
    <s v="NL001131849B01"/>
    <n v="2"/>
    <n v="0"/>
    <n v="62.32"/>
    <s v="N"/>
    <s v="Peter Appel Transport B.V."/>
    <n v="36622"/>
    <d v="2023-07-10T00:00:00"/>
    <s v="16:59:00"/>
    <n v="0"/>
    <x v="0"/>
    <x v="27"/>
    <n v="7"/>
    <x v="4"/>
    <n v="0"/>
    <s v=""/>
    <x v="3"/>
    <s v=""/>
    <n v="0"/>
    <s v=""/>
  </r>
  <r>
    <s v="COLGATE 3800 DEB."/>
    <s v="Colgate-Palmolive Nederland BV"/>
    <s v="101t"/>
    <n v="101090999875"/>
    <n v="101030170786"/>
    <n v="930"/>
    <s v="Inv Booked"/>
    <s v="2480045403"/>
    <s v="Verkoop"/>
    <n v="170"/>
    <s v="Transport drops zone"/>
    <s v="9 - verwerkt"/>
    <n v="0"/>
    <m/>
    <d v="2023-07-10T00:00:00"/>
    <s v="DROP"/>
    <s v="0001010909998750124181_002"/>
    <m/>
    <m/>
    <m/>
    <s v="EUR"/>
    <n v="267.62"/>
    <s v="EUR"/>
    <n v="267.62"/>
    <s v="EUR"/>
    <n v="267.62"/>
    <n v="267.62"/>
    <n v="0"/>
    <s v="N"/>
    <n v="1223000716"/>
    <d v="2023-08-17T00:00:00"/>
    <m/>
    <d v="2023-07-10T00:00:00"/>
    <s v="00:00"/>
    <s v="23:59"/>
    <d v="2023-07-10T00:00:00"/>
    <s v="07:00"/>
    <s v="08:00"/>
    <n v="21.6"/>
    <s v="ce"/>
    <n v="11279"/>
    <n v="21.6"/>
    <n v="36"/>
    <s v="Kuehne+Nagel Tiel 3 Standpl"/>
    <s v="De Diepert 5"/>
    <s v="Tiel"/>
    <s v="4004 MA"/>
    <s v="NL"/>
    <x v="1"/>
    <s v="Perenmarkt 15"/>
    <x v="2"/>
    <s v="1681PG"/>
    <s v="NL"/>
    <s v="2480045403"/>
    <s v="0124181_002"/>
    <s v="31V"/>
    <s v="NL001131849B01"/>
    <n v="2"/>
    <n v="0"/>
    <n v="267.62"/>
    <s v="N"/>
    <s v="Peter Appel Transport B.V."/>
    <n v="36622"/>
    <d v="2023-07-10T00:00:00"/>
    <s v="09:28:00"/>
    <n v="58"/>
    <x v="0"/>
    <x v="27"/>
    <n v="7"/>
    <x v="2"/>
    <n v="1"/>
    <n v="21.6"/>
    <x v="1"/>
    <n v="267.62"/>
    <n v="0"/>
    <n v="267.62"/>
  </r>
  <r>
    <s v="COLGATE 3800 DEB."/>
    <s v="Colgate-Palmolive Nederland BV"/>
    <s v="101t"/>
    <n v="101091000468"/>
    <n v="101030170854"/>
    <n v="930"/>
    <s v="Inv Booked"/>
    <s v="2480046540"/>
    <s v="Verkoop"/>
    <n v="170"/>
    <s v="Transport drops zone"/>
    <s v="9 - verwerkt"/>
    <n v="0"/>
    <m/>
    <d v="2023-07-11T00:00:00"/>
    <s v="DROP"/>
    <s v="0001010910004680124552_002"/>
    <m/>
    <m/>
    <m/>
    <s v="EUR"/>
    <n v="333.96"/>
    <s v="EUR"/>
    <n v="333.96"/>
    <s v="EUR"/>
    <n v="333.96"/>
    <n v="333.96"/>
    <n v="0"/>
    <s v="N"/>
    <n v="1223000716"/>
    <d v="2023-08-17T00:00:00"/>
    <m/>
    <d v="2023-07-11T00:00:00"/>
    <s v="00:00"/>
    <s v="23:59"/>
    <d v="2023-07-11T00:00:00"/>
    <s v="08:00"/>
    <s v="09:00"/>
    <n v="26"/>
    <s v="ce"/>
    <n v="18899"/>
    <n v="26.4"/>
    <n v="29"/>
    <s v="Kuehne+Nagel Tiel 3 Standpl"/>
    <s v="De Diepert 5"/>
    <s v="Tiel"/>
    <s v="4004 MA"/>
    <s v="NL"/>
    <x v="1"/>
    <s v="Fahrenheitweg 1"/>
    <x v="1"/>
    <s v="6101WR"/>
    <s v="NL"/>
    <s v="2480046540"/>
    <s v="0124552_002"/>
    <s v="31V"/>
    <s v="NL001131849B01"/>
    <n v="2"/>
    <n v="0"/>
    <n v="333.96"/>
    <s v="N"/>
    <s v="Peter Appel Transport B.V."/>
    <n v="36622"/>
    <d v="2023-07-11T00:00:00"/>
    <s v="08:40:00"/>
    <n v="0"/>
    <x v="1"/>
    <x v="27"/>
    <n v="7"/>
    <x v="1"/>
    <n v="1"/>
    <n v="26.4"/>
    <x v="1"/>
    <n v="333.96"/>
    <n v="0"/>
    <n v="333.96"/>
  </r>
  <r>
    <s v="COLGATE 3800 DEB."/>
    <s v="Colgate-Palmolive Nederland BV"/>
    <s v="101t"/>
    <n v="101091000467"/>
    <n v="101030170855"/>
    <n v="930"/>
    <s v="Inv Booked"/>
    <s v="2480046546"/>
    <s v="Verkoop"/>
    <n v="170"/>
    <s v="Transport drops zone"/>
    <s v="9 - verwerkt"/>
    <n v="0"/>
    <m/>
    <d v="2023-07-11T00:00:00"/>
    <s v="DROP"/>
    <s v="0001010910004670124551_004"/>
    <m/>
    <m/>
    <m/>
    <s v="EUR"/>
    <n v="82.18"/>
    <s v="EUR"/>
    <n v="82.18"/>
    <s v="EUR"/>
    <n v="82.18"/>
    <n v="82.18"/>
    <n v="0"/>
    <s v="N"/>
    <n v="1223000716"/>
    <d v="2023-08-17T00:00:00"/>
    <m/>
    <d v="2023-07-11T00:00:00"/>
    <s v="00:00"/>
    <s v="23:59"/>
    <d v="2023-07-11T00:00:00"/>
    <s v="08:00"/>
    <s v="15:00"/>
    <n v="4.8"/>
    <s v="ce"/>
    <n v="4270"/>
    <n v="4.8"/>
    <n v="7"/>
    <s v="Kuehne+Nagel Tiel 3 Standpl"/>
    <s v="De Diepert 5"/>
    <s v="Tiel"/>
    <s v="4004 MA"/>
    <s v="NL"/>
    <x v="51"/>
    <s v="Wilhelminakanaal Zuid 120"/>
    <x v="23"/>
    <s v="4903RA"/>
    <s v="NL"/>
    <s v="2480046546"/>
    <s v="0124551_004"/>
    <s v="31V"/>
    <s v="NL001131849B01"/>
    <n v="2"/>
    <n v="0"/>
    <n v="82.18"/>
    <s v="N"/>
    <s v="Peter Appel Transport B.V."/>
    <n v="36622"/>
    <d v="2023-07-11T00:00:00"/>
    <s v="10:23:00"/>
    <n v="2"/>
    <x v="1"/>
    <x v="27"/>
    <n v="7"/>
    <x v="34"/>
    <n v="1"/>
    <n v="4.8"/>
    <x v="3"/>
    <n v="82.18"/>
    <n v="0"/>
    <n v="82.18"/>
  </r>
  <r>
    <s v="COLGATE 3800 DEB."/>
    <s v="Colgate-Palmolive Nederland BV"/>
    <s v="101t"/>
    <n v="101091000470"/>
    <n v="101030170856"/>
    <n v="930"/>
    <s v="Inv Booked"/>
    <s v="2480046545"/>
    <s v="Verkoop"/>
    <n v="170"/>
    <s v="Transport drops zone"/>
    <s v="9 - verwerkt"/>
    <n v="0"/>
    <m/>
    <d v="2023-07-11T00:00:00"/>
    <s v="DROP"/>
    <s v="0001010910004700124554_003"/>
    <m/>
    <m/>
    <m/>
    <s v="EUR"/>
    <n v="267.62"/>
    <s v="EUR"/>
    <n v="267.62"/>
    <s v="EUR"/>
    <n v="267.62"/>
    <n v="267.62"/>
    <n v="0"/>
    <s v="N"/>
    <n v="1223000716"/>
    <d v="2023-08-17T00:00:00"/>
    <m/>
    <d v="2023-07-11T00:00:00"/>
    <s v="00:00"/>
    <s v="23:59"/>
    <d v="2023-07-11T00:00:00"/>
    <s v="11:00"/>
    <s v="12:00"/>
    <n v="21.6"/>
    <s v="ce"/>
    <n v="21907"/>
    <n v="21.6"/>
    <n v="40"/>
    <s v="Kuehne+Nagel Tiel 3 Standpl"/>
    <s v="De Diepert 5"/>
    <s v="Tiel"/>
    <s v="4004 MA"/>
    <s v="NL"/>
    <x v="1"/>
    <s v="Perenmarkt 15"/>
    <x v="2"/>
    <s v="1681PG"/>
    <s v="NL"/>
    <s v="2480046545"/>
    <s v="0124554_003"/>
    <s v="31V"/>
    <s v="NL001131849B01"/>
    <n v="2"/>
    <n v="0"/>
    <n v="267.62"/>
    <s v="N"/>
    <s v="Peter Appel Transport B.V."/>
    <n v="36622"/>
    <d v="2023-07-11T00:00:00"/>
    <s v="11:41:00"/>
    <n v="0"/>
    <x v="1"/>
    <x v="27"/>
    <n v="7"/>
    <x v="2"/>
    <n v="1"/>
    <n v="21.6"/>
    <x v="1"/>
    <n v="267.62"/>
    <n v="0"/>
    <n v="267.62"/>
  </r>
  <r>
    <s v="COLGATE 3800 DEB."/>
    <s v="Colgate-Palmolive Nederland BV"/>
    <s v="101t"/>
    <n v="101091000469"/>
    <n v="101030170857"/>
    <n v="930"/>
    <s v="Inv Booked"/>
    <s v="2480046541"/>
    <s v="Verkoop"/>
    <n v="170"/>
    <s v="Transport drops zone"/>
    <s v="9 - verwerkt"/>
    <n v="0"/>
    <m/>
    <d v="2023-07-11T00:00:00"/>
    <s v="DROP"/>
    <s v="0001010910004690124553_002"/>
    <m/>
    <m/>
    <m/>
    <s v="EUR"/>
    <n v="272.16000000000003"/>
    <s v="EUR"/>
    <n v="272.16000000000003"/>
    <s v="EUR"/>
    <n v="272.16000000000003"/>
    <n v="272.16000000000003"/>
    <n v="0"/>
    <s v="N"/>
    <n v="1223000716"/>
    <d v="2023-08-17T00:00:00"/>
    <m/>
    <d v="2023-07-11T00:00:00"/>
    <s v="00:00"/>
    <s v="23:59"/>
    <d v="2023-07-11T00:00:00"/>
    <s v="09:00"/>
    <s v="10:00"/>
    <n v="22.4"/>
    <s v="ce"/>
    <n v="21873"/>
    <n v="22.4"/>
    <n v="42"/>
    <s v="Kuehne+Nagel Tiel 3 Standpl"/>
    <s v="De Diepert 5"/>
    <s v="Tiel"/>
    <s v="4004 MA"/>
    <s v="NL"/>
    <x v="1"/>
    <s v="Perenmarkt 15"/>
    <x v="2"/>
    <s v="1681PG"/>
    <s v="NL"/>
    <s v="2480046541"/>
    <s v="0124553_002"/>
    <s v="31V"/>
    <s v="NL001131849B01"/>
    <n v="2"/>
    <n v="0"/>
    <n v="272.16000000000003"/>
    <s v="N"/>
    <s v="Peter Appel Transport B.V."/>
    <n v="36622"/>
    <d v="2023-07-11T00:00:00"/>
    <s v="10:13:00"/>
    <n v="0"/>
    <x v="1"/>
    <x v="27"/>
    <n v="7"/>
    <x v="2"/>
    <n v="1"/>
    <n v="22.4"/>
    <x v="1"/>
    <n v="272.16000000000003"/>
    <n v="0"/>
    <n v="272.16000000000003"/>
  </r>
  <r>
    <s v="COLGATE 3800 DEB."/>
    <s v="Colgate-Palmolive Nederland BV"/>
    <s v="101t"/>
    <n v="101091000995"/>
    <n v="101030170858"/>
    <n v="930"/>
    <s v="Inv Booked"/>
    <s v="2480046547"/>
    <s v="Verkoop"/>
    <n v="170"/>
    <s v="Transport drops zone"/>
    <s v="9 - verwerkt"/>
    <n v="0"/>
    <m/>
    <d v="2023-07-11T00:00:00"/>
    <s v="DROP"/>
    <s v="0001010910009950124865_002"/>
    <m/>
    <m/>
    <m/>
    <s v="EUR"/>
    <n v="73.760000000000005"/>
    <s v="EUR"/>
    <n v="73.760000000000005"/>
    <s v="EUR"/>
    <n v="73.760000000000005"/>
    <n v="73.760000000000005"/>
    <n v="0"/>
    <s v="N"/>
    <n v="1223000716"/>
    <d v="2023-08-17T00:00:00"/>
    <m/>
    <d v="2023-07-11T00:00:00"/>
    <s v="00:00"/>
    <s v="23:59"/>
    <d v="2023-07-11T00:00:00"/>
    <s v="07:00"/>
    <s v="07:00"/>
    <n v="3.2"/>
    <s v="ce"/>
    <n v="1419"/>
    <n v="3.2"/>
    <n v="0"/>
    <s v="Kuehne+Nagel Tiel 3 Standpl"/>
    <s v="De Diepert 5"/>
    <s v="Tiel"/>
    <s v="4004 MA"/>
    <s v="NL"/>
    <x v="29"/>
    <s v="Opaalstraat 15"/>
    <x v="32"/>
    <s v="1812RH"/>
    <s v="NL"/>
    <s v="2480046547"/>
    <s v="0124865_002"/>
    <s v="31V"/>
    <s v="NL001131849B01"/>
    <n v="2"/>
    <n v="0"/>
    <n v="73.760000000000005"/>
    <s v="N"/>
    <s v="Peter Appel Transport B.V."/>
    <n v="36622"/>
    <d v="2023-07-11T00:00:00"/>
    <s v="07:59:00"/>
    <n v="0"/>
    <x v="1"/>
    <x v="27"/>
    <n v="7"/>
    <x v="28"/>
    <n v="1"/>
    <n v="3.2"/>
    <x v="3"/>
    <n v="73.760000000000005"/>
    <n v="0"/>
    <n v="73.760000000000005"/>
  </r>
  <r>
    <s v="COLGATE 3800 DEB."/>
    <s v="Colgate-Palmolive Nederland BV"/>
    <s v="101t"/>
    <n v="101091000464"/>
    <n v="101030170859"/>
    <n v="930"/>
    <s v="Inv Booked"/>
    <s v="2480046548"/>
    <s v="Verkoop"/>
    <n v="170"/>
    <s v="Transport drops zone"/>
    <s v="9 - verwerkt"/>
    <n v="0"/>
    <m/>
    <d v="2023-07-11T00:00:00"/>
    <s v="DROP"/>
    <s v="0001010910004640124544_003"/>
    <m/>
    <m/>
    <m/>
    <s v="EUR"/>
    <n v="83.14"/>
    <s v="EUR"/>
    <n v="83.14"/>
    <s v="EUR"/>
    <n v="83.14"/>
    <n v="83.14"/>
    <n v="0"/>
    <s v="N"/>
    <n v="1223000716"/>
    <d v="2023-08-17T00:00:00"/>
    <m/>
    <d v="2023-07-11T00:00:00"/>
    <s v="00:00"/>
    <s v="23:59"/>
    <d v="2023-07-11T00:00:00"/>
    <s v="07:00"/>
    <s v="16:00"/>
    <n v="4.8"/>
    <s v="ce"/>
    <n v="3409"/>
    <n v="4.8"/>
    <n v="4"/>
    <s v="Kuehne+Nagel Tiel 3 Standpl"/>
    <s v="De Diepert 5"/>
    <s v="Tiel"/>
    <s v="4004 MA"/>
    <s v="NL"/>
    <x v="15"/>
    <s v="De Flammert 1211"/>
    <x v="18"/>
    <s v="5854 NE"/>
    <s v="NL"/>
    <s v="2480046548"/>
    <s v="0124544_003"/>
    <s v="31V"/>
    <s v="NL001131849B01"/>
    <n v="2"/>
    <n v="0"/>
    <n v="83.14"/>
    <s v="N"/>
    <s v="Peter Appel Transport B.V."/>
    <n v="36622"/>
    <d v="2023-07-11T00:00:00"/>
    <s v="10:31:00"/>
    <n v="0"/>
    <x v="1"/>
    <x v="27"/>
    <n v="7"/>
    <x v="16"/>
    <n v="1"/>
    <n v="4.8"/>
    <x v="3"/>
    <n v="83.14"/>
    <n v="0"/>
    <n v="83.14"/>
  </r>
  <r>
    <s v="COLGATE 3800 DEB."/>
    <s v="Colgate-Palmolive Nederland BV"/>
    <s v="101t"/>
    <n v="101091000464"/>
    <n v="101030170860"/>
    <n v="930"/>
    <s v="Inv Booked"/>
    <s v="2480046542"/>
    <s v="Verkoop"/>
    <n v="170"/>
    <s v="Transport drops zone"/>
    <s v="9 - verwerkt"/>
    <n v="0"/>
    <m/>
    <d v="2023-07-11T00:00:00"/>
    <s v="DROP"/>
    <s v="0001010910004640124544_008"/>
    <m/>
    <m/>
    <m/>
    <s v="EUR"/>
    <n v="66.59"/>
    <s v="EUR"/>
    <n v="66.59"/>
    <s v="EUR"/>
    <n v="66.59"/>
    <n v="66.59"/>
    <n v="0"/>
    <s v="N"/>
    <n v="1223000716"/>
    <d v="2023-08-17T00:00:00"/>
    <m/>
    <d v="2023-07-11T00:00:00"/>
    <s v="00:00"/>
    <s v="23:59"/>
    <d v="2023-07-11T00:00:00"/>
    <s v="12:00"/>
    <s v="17:00"/>
    <n v="3.2"/>
    <s v="ce"/>
    <n v="2704"/>
    <n v="3.2"/>
    <n v="1"/>
    <s v="Kuehne+Nagel Tiel 3 Standpl"/>
    <s v="De Diepert 5"/>
    <s v="Tiel"/>
    <s v="4004 MA"/>
    <s v="NL"/>
    <x v="21"/>
    <s v="Bloemakkers 4"/>
    <x v="22"/>
    <s v="9461GX"/>
    <s v="NL"/>
    <s v="2480046542"/>
    <s v="0124544_008"/>
    <s v="31V"/>
    <s v="NL001131849B01"/>
    <n v="2"/>
    <n v="0"/>
    <n v="66.59"/>
    <s v="N"/>
    <s v="Peter Appel Transport B.V."/>
    <n v="36622"/>
    <d v="2023-07-11T00:00:00"/>
    <s v="14:20:00"/>
    <n v="0"/>
    <x v="1"/>
    <x v="27"/>
    <n v="7"/>
    <x v="20"/>
    <n v="1"/>
    <n v="8.8000000000000007"/>
    <x v="3"/>
    <n v="183.13"/>
    <n v="0"/>
    <n v="183.13"/>
  </r>
  <r>
    <s v="COLGATE 3800 DEB."/>
    <s v="Colgate-Palmolive Nederland BV"/>
    <s v="101t"/>
    <n v="101091000968"/>
    <n v="101030170862"/>
    <n v="930"/>
    <s v="Inv Booked"/>
    <s v="2480046544"/>
    <s v="Verkoop"/>
    <n v="170"/>
    <s v="Transport drops zone"/>
    <s v="9 - verwerkt"/>
    <n v="0"/>
    <m/>
    <d v="2023-07-11T00:00:00"/>
    <s v="DROP"/>
    <s v="0001010910009680124844_002"/>
    <m/>
    <m/>
    <m/>
    <s v="EUR"/>
    <n v="290.2"/>
    <s v="EUR"/>
    <n v="290.2"/>
    <s v="EUR"/>
    <n v="290.2"/>
    <n v="290.2"/>
    <n v="0"/>
    <s v="N"/>
    <n v="1223000716"/>
    <d v="2023-08-17T00:00:00"/>
    <m/>
    <d v="2023-07-11T00:00:00"/>
    <s v="00:00"/>
    <s v="23:59"/>
    <d v="2023-07-11T00:00:00"/>
    <s v="07:00"/>
    <s v="08:00"/>
    <n v="20"/>
    <s v="ce"/>
    <n v="22783"/>
    <n v="20"/>
    <n v="38"/>
    <s v="Kuehne+Nagel Tiel 3 Standpl"/>
    <s v="De Diepert 5"/>
    <s v="Tiel"/>
    <s v="4004 MA"/>
    <s v="NL"/>
    <x v="1"/>
    <s v="Fahrenheitweg 1"/>
    <x v="1"/>
    <s v="6101WR"/>
    <s v="NL"/>
    <s v="2480046544"/>
    <s v="0124844_002"/>
    <s v="31V"/>
    <s v="NL001131849B01"/>
    <n v="2"/>
    <n v="0"/>
    <n v="290.2"/>
    <s v="N"/>
    <s v="Peter Appel Transport B.V."/>
    <n v="36622"/>
    <d v="2023-07-11T00:00:00"/>
    <s v="07:19:00"/>
    <n v="0"/>
    <x v="1"/>
    <x v="27"/>
    <n v="7"/>
    <x v="1"/>
    <n v="1"/>
    <n v="20"/>
    <x v="1"/>
    <n v="290.2"/>
    <n v="0"/>
    <n v="290.2"/>
  </r>
  <r>
    <s v="COLGATE 3800 DEB."/>
    <s v="Colgate-Palmolive Nederland BV"/>
    <s v="101t"/>
    <n v="101091000979"/>
    <n v="101030170865"/>
    <n v="930"/>
    <s v="Inv Booked"/>
    <s v="2480046549"/>
    <s v="Verkoop"/>
    <n v="170"/>
    <s v="Transport drops zone"/>
    <s v="9 - verwerkt"/>
    <n v="0"/>
    <m/>
    <d v="2023-07-11T00:00:00"/>
    <s v="DROP"/>
    <s v="0001010910009790124847_002"/>
    <m/>
    <m/>
    <m/>
    <s v="EUR"/>
    <n v="71.52"/>
    <s v="EUR"/>
    <n v="71.52"/>
    <s v="EUR"/>
    <n v="71.52"/>
    <n v="71.52"/>
    <n v="0"/>
    <s v="N"/>
    <n v="1223000716"/>
    <d v="2023-08-17T00:00:00"/>
    <m/>
    <d v="2023-07-11T00:00:00"/>
    <s v="00:00"/>
    <s v="23:59"/>
    <d v="2023-07-11T00:00:00"/>
    <s v="05:00"/>
    <s v="12:00"/>
    <n v="4"/>
    <s v="ce"/>
    <n v="2542"/>
    <n v="4"/>
    <n v="3"/>
    <s v="Kuehne+Nagel Tiel 3 Standpl"/>
    <s v="De Diepert 5"/>
    <s v="Tiel"/>
    <s v="4004 MA"/>
    <s v="NL"/>
    <x v="19"/>
    <s v="SAFFIER  300"/>
    <x v="21"/>
    <s v="3316 LN"/>
    <s v="NL"/>
    <s v="2480046549"/>
    <s v="0124847_002"/>
    <s v="31V"/>
    <s v="NL001131849B01"/>
    <n v="2"/>
    <n v="0"/>
    <n v="71.52"/>
    <s v="N"/>
    <s v="Peter Appel Transport B.V."/>
    <n v="36622"/>
    <d v="2023-07-11T00:00:00"/>
    <s v="08:05:00"/>
    <n v="0"/>
    <x v="1"/>
    <x v="27"/>
    <n v="7"/>
    <x v="19"/>
    <n v="1"/>
    <n v="4"/>
    <x v="3"/>
    <n v="71.52"/>
    <n v="0"/>
    <n v="71.52"/>
  </r>
  <r>
    <s v="COLGATE 3800 DEB."/>
    <s v="Colgate-Palmolive Nederland BV"/>
    <s v="101t"/>
    <n v="101091000974"/>
    <n v="101030170866"/>
    <n v="930"/>
    <s v="Inv Booked"/>
    <s v="2480046555"/>
    <s v="Verkoop"/>
    <n v="170"/>
    <s v="Transport drops zone"/>
    <s v="9 - verwerkt"/>
    <n v="0"/>
    <m/>
    <d v="2023-07-11T00:00:00"/>
    <s v="DROP"/>
    <s v="0001010910009740124846_002"/>
    <m/>
    <m/>
    <m/>
    <s v="EUR"/>
    <n v="107.42"/>
    <s v="EUR"/>
    <n v="107.42"/>
    <s v="EUR"/>
    <n v="107.42"/>
    <n v="107.42"/>
    <n v="0"/>
    <s v="N"/>
    <n v="1223000716"/>
    <d v="2023-08-17T00:00:00"/>
    <m/>
    <d v="2023-07-11T00:00:00"/>
    <s v="00:00"/>
    <s v="23:59"/>
    <d v="2023-07-11T00:00:00"/>
    <s v="06:00"/>
    <s v="07:00"/>
    <n v="14.4"/>
    <s v="ce"/>
    <n v="8980"/>
    <n v="14.4"/>
    <n v="17"/>
    <s v="Kuehne+Nagel Tiel 3 Standpl"/>
    <s v="De Diepert 5"/>
    <s v="Tiel"/>
    <s v="4004 MA"/>
    <s v="NL"/>
    <x v="2"/>
    <s v="Randweg 2"/>
    <x v="6"/>
    <s v="4191 NN"/>
    <s v="NL"/>
    <s v="2480046555"/>
    <s v="0124846_002"/>
    <s v="31V"/>
    <s v="NL001131849B01"/>
    <n v="2"/>
    <n v="0"/>
    <n v="107.42"/>
    <s v="N"/>
    <s v="Peter Appel Transport B.V."/>
    <n v="36622"/>
    <d v="2023-07-11T00:00:00"/>
    <s v="06:50:00"/>
    <n v="0"/>
    <x v="1"/>
    <x v="27"/>
    <n v="7"/>
    <x v="6"/>
    <n v="1"/>
    <n v="14.4"/>
    <x v="2"/>
    <n v="107.42"/>
    <n v="0"/>
    <n v="107.42"/>
  </r>
  <r>
    <s v="COLGATE 3800 DEB."/>
    <s v="Colgate-Palmolive Nederland BV"/>
    <s v="101t"/>
    <n v="101091000980"/>
    <n v="101030170867"/>
    <n v="930"/>
    <s v="Inv Booked"/>
    <s v="2480046556"/>
    <s v="Verkoop"/>
    <n v="170"/>
    <s v="Transport drops zone"/>
    <s v="9 - verwerkt"/>
    <n v="0"/>
    <m/>
    <d v="2023-07-11T00:00:00"/>
    <s v="DROP"/>
    <s v="0001010910009800124851_002"/>
    <m/>
    <m/>
    <m/>
    <s v="EUR"/>
    <n v="182.69"/>
    <s v="EUR"/>
    <n v="182.69"/>
    <s v="EUR"/>
    <n v="182.69"/>
    <n v="182.69"/>
    <n v="0"/>
    <s v="Y"/>
    <n v="1223000716"/>
    <d v="2023-08-17T00:00:00"/>
    <m/>
    <d v="2023-07-11T00:00:00"/>
    <s v="00:00"/>
    <s v="23:59"/>
    <d v="2023-07-11T00:00:00"/>
    <s v="10:00"/>
    <s v="10:00"/>
    <n v="33"/>
    <s v="ep"/>
    <n v="11507"/>
    <n v="26.4"/>
    <n v="24"/>
    <s v="Kuehne+Nagel Tiel 3 Standpl"/>
    <s v="De Diepert 5"/>
    <s v="Tiel"/>
    <s v="4004 MA"/>
    <s v="NL"/>
    <x v="14"/>
    <s v="Rood 24"/>
    <x v="17"/>
    <s v="6666LT"/>
    <s v="NL"/>
    <s v="2480046556"/>
    <s v="0124851_002"/>
    <s v="31V"/>
    <s v="NL001131849B01"/>
    <n v="2"/>
    <n v="0"/>
    <n v="182.69"/>
    <s v="N"/>
    <s v="Peter Appel Transport B.V."/>
    <n v="36622"/>
    <d v="2023-07-11T00:00:00"/>
    <s v="10:54:00"/>
    <n v="0"/>
    <x v="1"/>
    <x v="27"/>
    <n v="7"/>
    <x v="15"/>
    <n v="1"/>
    <n v="26.4"/>
    <x v="5"/>
    <n v="182.69"/>
    <n v="0"/>
    <n v="182.69"/>
  </r>
  <r>
    <s v="COLGATE 3800 DEB."/>
    <s v="Colgate-Palmolive Nederland BV"/>
    <s v="101t"/>
    <n v="101091000464"/>
    <n v="101030170868"/>
    <n v="930"/>
    <s v="Inv Booked"/>
    <s v="2480046554"/>
    <s v="Verkoop"/>
    <n v="170"/>
    <s v="Transport drops zone"/>
    <s v="9 - verwerkt"/>
    <n v="0"/>
    <m/>
    <d v="2023-07-11T00:00:00"/>
    <s v="DROP"/>
    <s v="0001010910004640124544_008"/>
    <m/>
    <m/>
    <m/>
    <s v="EUR"/>
    <n v="116.54"/>
    <s v="EUR"/>
    <n v="116.54"/>
    <s v="EUR"/>
    <n v="116.54"/>
    <n v="116.54"/>
    <n v="0"/>
    <s v="N"/>
    <n v="1223000716"/>
    <d v="2023-08-17T00:00:00"/>
    <m/>
    <d v="2023-07-11T00:00:00"/>
    <s v="00:00"/>
    <s v="23:59"/>
    <d v="2023-07-11T00:00:00"/>
    <s v="12:00"/>
    <s v="17:00"/>
    <n v="5.6"/>
    <s v="ce"/>
    <n v="3486"/>
    <n v="5.6"/>
    <n v="4"/>
    <s v="Kuehne+Nagel Tiel 3 Standpl"/>
    <s v="De Diepert 5"/>
    <s v="Tiel"/>
    <s v="4004 MA"/>
    <s v="NL"/>
    <x v="21"/>
    <s v="Bloemakkers 4"/>
    <x v="22"/>
    <s v="9461GX"/>
    <s v="NL"/>
    <s v="2480046554"/>
    <s v="0124544_008"/>
    <s v="31V"/>
    <s v="NL001131849B01"/>
    <n v="2"/>
    <n v="0"/>
    <n v="116.54"/>
    <s v="N"/>
    <s v="Peter Appel Transport B.V."/>
    <n v="36622"/>
    <d v="2023-07-11T00:00:00"/>
    <s v="14:20:00"/>
    <n v="0"/>
    <x v="1"/>
    <x v="27"/>
    <n v="7"/>
    <x v="20"/>
    <n v="0"/>
    <s v=""/>
    <x v="3"/>
    <s v=""/>
    <n v="0"/>
    <s v=""/>
  </r>
  <r>
    <s v="COLGATE 3800 DEB."/>
    <s v="Colgate-Palmolive Nederland BV"/>
    <s v="101t"/>
    <n v="101091000466"/>
    <n v="101030170853"/>
    <n v="930"/>
    <s v="Inv Booked"/>
    <s v="2480046543"/>
    <s v="Verkoop"/>
    <n v="170"/>
    <s v="Transport drops zone"/>
    <s v="9 - verwerkt"/>
    <n v="0"/>
    <m/>
    <d v="2023-07-11T00:00:00"/>
    <s v="DROP"/>
    <s v="0001010910004660124550_002"/>
    <m/>
    <m/>
    <m/>
    <s v="EUR"/>
    <n v="317.52"/>
    <s v="EUR"/>
    <n v="317.52"/>
    <s v="EUR"/>
    <n v="317.52"/>
    <n v="317.52"/>
    <n v="0"/>
    <s v="N"/>
    <n v="1223000716"/>
    <d v="2023-08-17T00:00:00"/>
    <m/>
    <d v="2023-07-11T00:00:00"/>
    <s v="00:00"/>
    <s v="23:59"/>
    <d v="2023-07-11T00:00:00"/>
    <s v="07:00"/>
    <s v="08:00"/>
    <n v="24"/>
    <s v="ce"/>
    <n v="20953"/>
    <n v="24"/>
    <n v="41"/>
    <s v="Kuehne+Nagel Tiel 3 Standpl"/>
    <s v="De Diepert 5"/>
    <s v="Tiel"/>
    <s v="4004 MA"/>
    <s v="NL"/>
    <x v="1"/>
    <s v="Fahrenheitweg 1"/>
    <x v="1"/>
    <s v="6101WR"/>
    <s v="NL"/>
    <s v="2480046543"/>
    <s v="0124550_002"/>
    <s v="31V"/>
    <s v="NL001131849B01"/>
    <n v="2"/>
    <n v="0"/>
    <n v="317.52"/>
    <s v="N"/>
    <s v="Peter Appel Transport B.V."/>
    <n v="36622"/>
    <d v="2023-07-11T00:00:00"/>
    <s v="07:49:00"/>
    <n v="0"/>
    <x v="1"/>
    <x v="27"/>
    <n v="7"/>
    <x v="1"/>
    <n v="1"/>
    <n v="24"/>
    <x v="1"/>
    <n v="317.52"/>
    <n v="0"/>
    <n v="317.52"/>
  </r>
  <r>
    <s v="COLGATE 3800 DEB."/>
    <s v="Colgate-Palmolive Nederland BV"/>
    <s v="101t"/>
    <n v="0"/>
    <n v="101030170906"/>
    <n v="980"/>
    <s v="Cancel No In"/>
    <s v="2480044431"/>
    <s v="Verkoop"/>
    <n v="170"/>
    <s v="Transport drops zone"/>
    <s v="0 - ingevoerd"/>
    <n v="0"/>
    <m/>
    <d v="2023-07-11T00:00:00"/>
    <m/>
    <m/>
    <n v="31.2"/>
    <n v="0.8"/>
    <m/>
    <s v="EUR"/>
    <n v="31.2"/>
    <s v="EUR"/>
    <n v="0"/>
    <s v="EUR"/>
    <n v="31.2"/>
    <n v="0"/>
    <n v="-31.2"/>
    <s v="N"/>
    <m/>
    <m/>
    <m/>
    <d v="2023-07-11T00:00:00"/>
    <s v="00:00"/>
    <s v="23:59"/>
    <d v="2023-07-11T00:00:00"/>
    <s v="12:15"/>
    <s v="12:15"/>
    <n v="0.8"/>
    <s v="ce"/>
    <n v="784"/>
    <n v="0.8"/>
    <n v="1"/>
    <s v="Kuehne+Nagel Tiel 3 Standpl"/>
    <s v="De Diepert 5"/>
    <s v="Tiel"/>
    <s v="4004 MA"/>
    <s v="NL"/>
    <x v="42"/>
    <s v="Industriestraat 67"/>
    <x v="41"/>
    <s v="7482EW"/>
    <s v="NL"/>
    <s v="2480044431"/>
    <m/>
    <m/>
    <s v="NL001131849B01"/>
    <n v="2"/>
    <n v="0"/>
    <n v="0"/>
    <s v="N"/>
    <s v="Peter Appel Transport B.V."/>
    <n v="36622"/>
    <d v="2023-07-11T00:00:00"/>
    <s v="12:15:00"/>
    <n v="0"/>
    <x v="1"/>
    <x v="27"/>
    <n v="7"/>
    <x v="30"/>
    <n v="0"/>
    <s v=""/>
    <x v="3"/>
    <s v=""/>
    <n v="0"/>
    <s v=""/>
  </r>
  <r>
    <s v="COLGATE 3800 DEB."/>
    <s v="Colgate-Palmolive Nederland BV"/>
    <s v="101t"/>
    <n v="101091000469"/>
    <n v="101030170864"/>
    <n v="930"/>
    <s v="Inv Booked"/>
    <s v="2480046553"/>
    <s v="Verkoop"/>
    <n v="170"/>
    <s v="Transport drops zone"/>
    <s v="9 - verwerkt"/>
    <n v="0"/>
    <m/>
    <d v="2023-07-11T00:00:00"/>
    <s v="DROP"/>
    <s v="0001010910004690124553_003"/>
    <m/>
    <m/>
    <m/>
    <s v="EUR"/>
    <n v="75.709999999999994"/>
    <s v="EUR"/>
    <n v="75.709999999999994"/>
    <s v="EUR"/>
    <n v="75.709999999999994"/>
    <n v="75.709999999999994"/>
    <n v="0"/>
    <s v="N"/>
    <n v="1223000716"/>
    <d v="2023-08-17T00:00:00"/>
    <m/>
    <d v="2023-07-11T00:00:00"/>
    <s v="00:00"/>
    <s v="23:59"/>
    <d v="2023-07-11T00:00:00"/>
    <s v="07:00"/>
    <s v="15:00"/>
    <n v="3.2"/>
    <s v="ce"/>
    <n v="2399"/>
    <n v="3.2"/>
    <n v="4"/>
    <s v="Kuehne+Nagel Tiel 3 Standpl"/>
    <s v="De Diepert 5"/>
    <s v="Tiel"/>
    <s v="4004 MA"/>
    <s v="NL"/>
    <x v="5"/>
    <s v="Kernweg 6"/>
    <x v="8"/>
    <s v="1627 LC"/>
    <s v="NL"/>
    <s v="2480046553"/>
    <s v="0124553_003"/>
    <s v="31V"/>
    <s v="NL001131849B01"/>
    <n v="2"/>
    <n v="0"/>
    <n v="75.709999999999994"/>
    <s v="N"/>
    <s v="Peter Appel Transport B.V."/>
    <n v="36622"/>
    <d v="2023-07-11T00:00:00"/>
    <s v="10:57:00"/>
    <n v="0"/>
    <x v="1"/>
    <x v="27"/>
    <n v="7"/>
    <x v="2"/>
    <n v="1"/>
    <n v="3.2"/>
    <x v="2"/>
    <n v="75.709999999999994"/>
    <n v="0"/>
    <n v="75.709999999999994"/>
  </r>
  <r>
    <s v="COLGATE 3800 DEB."/>
    <s v="Colgate-Palmolive Nederland BV"/>
    <s v="101t"/>
    <n v="0"/>
    <n v="101030170905"/>
    <n v="980"/>
    <s v="Cancel No In"/>
    <s v="2480044416"/>
    <s v="Verkoop"/>
    <n v="170"/>
    <s v="Transport drops zone"/>
    <s v="0 - ingevoerd"/>
    <n v="0"/>
    <m/>
    <d v="2023-07-11T00:00:00"/>
    <m/>
    <m/>
    <n v="86.4"/>
    <n v="4"/>
    <m/>
    <s v="EUR"/>
    <n v="86.4"/>
    <s v="EUR"/>
    <n v="0"/>
    <s v="EUR"/>
    <n v="86.4"/>
    <n v="0"/>
    <n v="-86.4"/>
    <s v="N"/>
    <m/>
    <m/>
    <m/>
    <d v="2023-07-11T00:00:00"/>
    <s v="00:00"/>
    <s v="23:59"/>
    <d v="2023-07-11T00:00:00"/>
    <s v="12:15"/>
    <s v="12:15"/>
    <n v="4"/>
    <s v="ce"/>
    <n v="4072"/>
    <n v="4"/>
    <n v="5"/>
    <s v="Kuehne+Nagel Tiel 3 Standpl"/>
    <s v="De Diepert 5"/>
    <s v="Tiel"/>
    <s v="4004 MA"/>
    <s v="NL"/>
    <x v="42"/>
    <s v="Industriestraat 67"/>
    <x v="41"/>
    <s v="7482EW"/>
    <s v="NL"/>
    <s v="2480044416"/>
    <m/>
    <m/>
    <s v="NL001131849B01"/>
    <n v="2"/>
    <n v="0"/>
    <n v="0"/>
    <s v="N"/>
    <s v="Peter Appel Transport B.V."/>
    <n v="36622"/>
    <d v="2023-07-11T00:00:00"/>
    <s v="12:15:00"/>
    <n v="0"/>
    <x v="1"/>
    <x v="27"/>
    <n v="7"/>
    <x v="30"/>
    <n v="0"/>
    <s v=""/>
    <x v="3"/>
    <s v=""/>
    <n v="0"/>
    <s v=""/>
  </r>
  <r>
    <s v="COLGATE 3800 DEB."/>
    <s v="Colgate-Palmolive Nederland BV"/>
    <s v="101t"/>
    <n v="101091000464"/>
    <n v="101030170861"/>
    <n v="930"/>
    <s v="Inv Booked"/>
    <s v="2480046550"/>
    <s v="Verkoop"/>
    <n v="170"/>
    <s v="Transport drops zone"/>
    <s v="9 - verwerkt"/>
    <n v="0"/>
    <m/>
    <d v="2023-07-11T00:00:00"/>
    <s v="DROP"/>
    <s v="0001010910004640124544_005"/>
    <m/>
    <m/>
    <m/>
    <s v="EUR"/>
    <n v="28.67"/>
    <s v="EUR"/>
    <n v="28.67"/>
    <s v="EUR"/>
    <n v="28.67"/>
    <n v="28.67"/>
    <n v="0"/>
    <s v="N"/>
    <n v="1223000716"/>
    <d v="2023-08-17T00:00:00"/>
    <m/>
    <d v="2023-07-11T00:00:00"/>
    <s v="00:00"/>
    <s v="23:59"/>
    <d v="2023-07-11T00:00:00"/>
    <s v="09:00"/>
    <s v="12:00"/>
    <n v="0.8"/>
    <s v="ce"/>
    <n v="103"/>
    <n v="0.8"/>
    <n v="0"/>
    <s v="Kuehne+Nagel Tiel 3 Standpl"/>
    <s v="De Diepert 5"/>
    <s v="Tiel"/>
    <s v="4004 MA"/>
    <s v="NL"/>
    <x v="52"/>
    <s v="Leeuwenveldseweg 3F"/>
    <x v="43"/>
    <s v="1382 LV"/>
    <s v="NL"/>
    <s v="2480046550"/>
    <s v="0124544_005"/>
    <s v="31V"/>
    <s v="NL001131849B01"/>
    <n v="2"/>
    <n v="0"/>
    <n v="28.67"/>
    <s v="N"/>
    <s v="Peter Appel Transport B.V."/>
    <n v="36622"/>
    <d v="2023-07-11T00:00:00"/>
    <s v="10:02:00"/>
    <n v="0"/>
    <x v="1"/>
    <x v="27"/>
    <n v="7"/>
    <x v="13"/>
    <n v="1"/>
    <n v="0.8"/>
    <x v="0"/>
    <n v="28.67"/>
    <n v="0"/>
    <n v="28.67"/>
  </r>
  <r>
    <s v="COLGATE 3800 DEB."/>
    <s v="Colgate-Palmolive Nederland BV"/>
    <s v="101t"/>
    <n v="101091000983"/>
    <n v="101030170863"/>
    <n v="930"/>
    <s v="Inv Booked"/>
    <s v="2480046551"/>
    <s v="Verkoop"/>
    <n v="170"/>
    <s v="Transport drops zone"/>
    <s v="9 - verwerkt"/>
    <n v="0"/>
    <m/>
    <d v="2023-07-11T00:00:00"/>
    <s v="DROP"/>
    <s v="0001010910009830124854_003"/>
    <m/>
    <m/>
    <m/>
    <s v="EUR"/>
    <n v="232.32"/>
    <s v="EUR"/>
    <n v="232.32"/>
    <s v="EUR"/>
    <n v="232.32"/>
    <n v="232.32"/>
    <n v="0"/>
    <s v="N"/>
    <n v="1223000716"/>
    <d v="2023-08-17T00:00:00"/>
    <m/>
    <d v="2023-07-11T00:00:00"/>
    <s v="00:00"/>
    <s v="23:59"/>
    <d v="2023-07-11T00:00:00"/>
    <s v="12:00"/>
    <s v="13:00"/>
    <n v="17.600000000000001"/>
    <s v="ce"/>
    <n v="10124"/>
    <n v="17.600000000000001"/>
    <n v="13"/>
    <s v="Kuehne+Nagel Tiel 3 Standpl"/>
    <s v="De Diepert 5"/>
    <s v="Tiel"/>
    <s v="4004 MA"/>
    <s v="NL"/>
    <x v="16"/>
    <s v="Rijnland 4"/>
    <x v="19"/>
    <s v="1948RL"/>
    <s v="NL"/>
    <s v="2480046551"/>
    <s v="0124854_003"/>
    <s v="31V"/>
    <s v="NL001131849B01"/>
    <n v="2"/>
    <n v="0"/>
    <n v="232.32"/>
    <s v="N"/>
    <s v="Peter Appel Transport B.V."/>
    <n v="36622"/>
    <d v="2023-07-11T00:00:00"/>
    <s v="13:44:00"/>
    <n v="0"/>
    <x v="1"/>
    <x v="27"/>
    <n v="7"/>
    <x v="17"/>
    <n v="1"/>
    <n v="17.600000000000001"/>
    <x v="0"/>
    <n v="232.32"/>
    <n v="0"/>
    <n v="232.32"/>
  </r>
  <r>
    <s v="COLGATE 3800 DEB."/>
    <s v="Colgate-Palmolive Nederland BV"/>
    <s v="101t"/>
    <n v="101091000697"/>
    <n v="101030170908"/>
    <n v="980"/>
    <s v="Cancel No In"/>
    <s v="2480047479"/>
    <s v="Verkoop"/>
    <n v="170"/>
    <s v="Transport drops zone"/>
    <s v="0 - ingevoerd"/>
    <n v="0"/>
    <m/>
    <d v="2023-07-11T00:00:00"/>
    <s v="DROP"/>
    <s v="0001010910006970124706_002"/>
    <n v="98.4"/>
    <n v="4.8"/>
    <m/>
    <s v="EUR"/>
    <n v="82"/>
    <s v="EUR"/>
    <n v="0"/>
    <s v="EUR"/>
    <n v="82"/>
    <n v="0"/>
    <n v="-82"/>
    <s v="N"/>
    <m/>
    <m/>
    <m/>
    <d v="2023-07-11T00:00:00"/>
    <s v="00:00"/>
    <s v="23:59"/>
    <d v="2023-07-11T00:00:00"/>
    <s v="06:00"/>
    <s v="14:00"/>
    <n v="4"/>
    <s v="ce"/>
    <n v="4072"/>
    <n v="4"/>
    <n v="5"/>
    <s v="Kuehne+Nagel Tiel 3 Standpl"/>
    <s v="De Diepert 5"/>
    <s v="Tiel"/>
    <s v="4004 MA"/>
    <s v="NL"/>
    <x v="42"/>
    <s v="Industriestraat 67"/>
    <x v="41"/>
    <s v="7482EW"/>
    <s v="NL"/>
    <s v="2480047479"/>
    <s v="0124706_002"/>
    <m/>
    <s v="NL001131849B01"/>
    <n v="2"/>
    <n v="0"/>
    <n v="0"/>
    <s v="N"/>
    <m/>
    <n v="36622"/>
    <d v="2023-07-11T00:00:00"/>
    <s v="11:08:00"/>
    <n v="0"/>
    <x v="1"/>
    <x v="27"/>
    <n v="7"/>
    <x v="30"/>
    <n v="1"/>
    <n v="4.8"/>
    <x v="3"/>
    <n v="98.4"/>
    <n v="0"/>
    <n v="98.4"/>
  </r>
  <r>
    <s v="COLGATE 3800 DEB."/>
    <s v="Colgate-Palmolive Nederland BV"/>
    <s v="101t"/>
    <n v="101091000697"/>
    <n v="101030170909"/>
    <n v="980"/>
    <s v="Cancel No In"/>
    <s v="2480047478"/>
    <s v="Verkoop"/>
    <n v="170"/>
    <s v="Transport drops zone"/>
    <s v="0 - ingevoerd"/>
    <n v="0"/>
    <m/>
    <d v="2023-07-11T00:00:00"/>
    <s v="DROP"/>
    <s v="0001010910006970124706_002"/>
    <n v="98.4"/>
    <n v="4.8"/>
    <m/>
    <s v="EUR"/>
    <n v="16.399999999999999"/>
    <s v="EUR"/>
    <n v="0"/>
    <s v="EUR"/>
    <n v="16.399999999999999"/>
    <n v="0"/>
    <n v="-16.399999999999999"/>
    <s v="N"/>
    <m/>
    <m/>
    <m/>
    <d v="2023-07-11T00:00:00"/>
    <s v="00:00"/>
    <s v="23:59"/>
    <d v="2023-07-11T00:00:00"/>
    <s v="06:00"/>
    <s v="14:00"/>
    <n v="0.8"/>
    <s v="ce"/>
    <n v="784"/>
    <n v="0.8"/>
    <n v="1"/>
    <s v="Kuehne+Nagel Tiel 3 Standpl"/>
    <s v="De Diepert 5"/>
    <s v="Tiel"/>
    <s v="4004 MA"/>
    <s v="NL"/>
    <x v="42"/>
    <s v="Industriestraat 67"/>
    <x v="41"/>
    <s v="7482EW"/>
    <s v="NL"/>
    <s v="2480047478"/>
    <s v="0124706_002"/>
    <m/>
    <s v="NL001131849B01"/>
    <n v="2"/>
    <n v="0"/>
    <n v="0"/>
    <s v="N"/>
    <m/>
    <n v="36622"/>
    <d v="2023-07-11T00:00:00"/>
    <s v="11:08:00"/>
    <n v="0"/>
    <x v="1"/>
    <x v="27"/>
    <n v="7"/>
    <x v="30"/>
    <n v="0"/>
    <s v=""/>
    <x v="3"/>
    <s v=""/>
    <n v="0"/>
    <s v=""/>
  </r>
  <r>
    <s v="COLGATE 3800 DEB."/>
    <s v="Colgate-Palmolive Nederland BV"/>
    <s v="101t"/>
    <n v="101091000983"/>
    <n v="101030170910"/>
    <n v="930"/>
    <s v="Inv Booked"/>
    <s v="2480047558"/>
    <s v="Verkoop"/>
    <n v="170"/>
    <s v="Transport drops zone"/>
    <s v="9 - verwerkt"/>
    <n v="0"/>
    <m/>
    <d v="2023-07-11T00:00:00"/>
    <s v="DROP"/>
    <s v="0001010910009830124854_002"/>
    <m/>
    <m/>
    <m/>
    <s v="EUR"/>
    <n v="28.67"/>
    <s v="EUR"/>
    <n v="28.67"/>
    <s v="EUR"/>
    <n v="28.67"/>
    <n v="28.67"/>
    <n v="0"/>
    <s v="N"/>
    <n v="1223000716"/>
    <d v="2023-08-17T00:00:00"/>
    <m/>
    <d v="2023-07-11T00:00:00"/>
    <s v="00:00"/>
    <s v="23:59"/>
    <d v="2023-07-11T00:00:00"/>
    <s v="09:00"/>
    <s v="12:00"/>
    <n v="0.8"/>
    <s v="ce"/>
    <n v="32"/>
    <n v="0.8"/>
    <n v="0"/>
    <s v="Kuehne+Nagel Tiel 3 Standpl"/>
    <s v="De Diepert 5"/>
    <s v="Tiel"/>
    <s v="4004 MA"/>
    <s v="NL"/>
    <x v="52"/>
    <s v="Leeuwenveldseweg 3F"/>
    <x v="43"/>
    <s v="1382 LV"/>
    <s v="NL"/>
    <s v="2480047558"/>
    <s v="0124854_002"/>
    <s v="31V"/>
    <s v="NL001131849B01"/>
    <n v="2"/>
    <n v="0"/>
    <n v="28.67"/>
    <s v="N"/>
    <s v="Peter Appel Transport B.V."/>
    <n v="36622"/>
    <d v="2023-07-11T00:00:00"/>
    <s v="10:02:00"/>
    <n v="0"/>
    <x v="1"/>
    <x v="27"/>
    <n v="7"/>
    <x v="13"/>
    <n v="1"/>
    <n v="0.8"/>
    <x v="0"/>
    <n v="28.67"/>
    <n v="0"/>
    <n v="28.67"/>
  </r>
  <r>
    <s v="COLGATE 3800 DEB."/>
    <s v="Colgate-Palmolive Nederland BV"/>
    <s v="101t"/>
    <n v="101091001138"/>
    <n v="101030170944"/>
    <n v="930"/>
    <s v="Inv Booked"/>
    <s v="2480047559"/>
    <s v="Verkoop"/>
    <n v="170"/>
    <s v="Transport drops zone"/>
    <s v="9 - verwerkt"/>
    <n v="0"/>
    <m/>
    <d v="2023-07-12T00:00:00"/>
    <s v="DROP"/>
    <s v="0001010910011380124942_004"/>
    <m/>
    <m/>
    <m/>
    <s v="EUR"/>
    <n v="34.950000000000003"/>
    <s v="EUR"/>
    <n v="34.950000000000003"/>
    <s v="EUR"/>
    <n v="34.950000000000003"/>
    <n v="34.950000000000003"/>
    <n v="0"/>
    <s v="N"/>
    <n v="1223000716"/>
    <d v="2023-08-17T00:00:00"/>
    <m/>
    <d v="2023-07-12T00:00:00"/>
    <s v="00:00"/>
    <s v="23:59"/>
    <d v="2023-07-12T00:00:00"/>
    <s v="09:00"/>
    <s v="09:00"/>
    <n v="3.2"/>
    <s v="ce"/>
    <n v="779"/>
    <n v="3.2"/>
    <n v="0"/>
    <s v="Kuehne+Nagel Tiel 3 Standpl"/>
    <s v="De Diepert 5"/>
    <s v="Tiel"/>
    <s v="4004 MA"/>
    <s v="NL"/>
    <x v="14"/>
    <s v="Rood 24"/>
    <x v="17"/>
    <s v="6666LT"/>
    <s v="NL"/>
    <s v="2480047559"/>
    <s v="0124942_004"/>
    <s v="31V"/>
    <s v="NL001131849B01"/>
    <n v="2"/>
    <n v="0"/>
    <n v="34.950000000000003"/>
    <s v="N"/>
    <s v="Peter Appel Transport B.V."/>
    <n v="36622"/>
    <d v="2023-07-12T00:00:00"/>
    <s v="10:40:00"/>
    <n v="5"/>
    <x v="2"/>
    <x v="27"/>
    <n v="7"/>
    <x v="15"/>
    <n v="1"/>
    <n v="6.4"/>
    <x v="5"/>
    <n v="69.900000000000006"/>
    <n v="0"/>
    <n v="69.900000000000006"/>
  </r>
  <r>
    <s v="COLGATE 3800 DEB."/>
    <s v="Colgate-Palmolive Nederland BV"/>
    <s v="101t"/>
    <n v="101091001133"/>
    <n v="101030170945"/>
    <n v="930"/>
    <s v="Inv Booked"/>
    <s v="2480047555"/>
    <s v="Verkoop"/>
    <n v="170"/>
    <s v="Transport drops zone"/>
    <s v="9 - verwerkt"/>
    <n v="0"/>
    <m/>
    <d v="2023-07-12T00:00:00"/>
    <s v="DROP"/>
    <s v="0001010910011330124938_002"/>
    <m/>
    <m/>
    <m/>
    <s v="EUR"/>
    <n v="97.08"/>
    <s v="EUR"/>
    <n v="97.08"/>
    <s v="EUR"/>
    <n v="97.08"/>
    <n v="97.08"/>
    <n v="0"/>
    <s v="N"/>
    <n v="1223000716"/>
    <d v="2023-08-17T00:00:00"/>
    <m/>
    <d v="2023-07-12T00:00:00"/>
    <s v="00:00"/>
    <s v="23:59"/>
    <d v="2023-07-12T00:00:00"/>
    <s v="15:30"/>
    <s v="15:30"/>
    <n v="12"/>
    <s v="ce"/>
    <n v="9706"/>
    <n v="12"/>
    <n v="19"/>
    <s v="Kuehne+Nagel Tiel 3 Standpl"/>
    <s v="De Diepert 5"/>
    <s v="Tiel"/>
    <s v="4004 MA"/>
    <s v="NL"/>
    <x v="24"/>
    <s v="Ravenswade 14"/>
    <x v="26"/>
    <s v="3439 LD"/>
    <s v="NL"/>
    <s v="2480047555"/>
    <s v="0124938_002"/>
    <s v="31V"/>
    <s v="NL001131849B01"/>
    <n v="2"/>
    <n v="0"/>
    <n v="97.08"/>
    <s v="N"/>
    <s v="Peter Appel Transport B.V."/>
    <n v="36622"/>
    <d v="2023-07-12T00:00:00"/>
    <s v="16:10:00"/>
    <n v="0"/>
    <x v="2"/>
    <x v="27"/>
    <n v="7"/>
    <x v="22"/>
    <n v="1"/>
    <n v="26.4"/>
    <x v="7"/>
    <n v="213.57999999999998"/>
    <n v="0"/>
    <n v="213.57999999999998"/>
  </r>
  <r>
    <s v="COLGATE 3800 DEB."/>
    <s v="Colgate-Palmolive Nederland BV"/>
    <s v="101t"/>
    <n v="101091001138"/>
    <n v="101030170946"/>
    <n v="930"/>
    <s v="Inv Booked"/>
    <s v="2480047557"/>
    <s v="Verkoop"/>
    <n v="170"/>
    <s v="Transport drops zone"/>
    <s v="9 - verwerkt"/>
    <n v="0"/>
    <m/>
    <d v="2023-07-12T00:00:00"/>
    <s v="DROP"/>
    <s v="0001010910011380124942_004"/>
    <m/>
    <m/>
    <m/>
    <s v="EUR"/>
    <n v="8.74"/>
    <s v="EUR"/>
    <n v="8.74"/>
    <s v="EUR"/>
    <n v="8.74"/>
    <n v="8.74"/>
    <n v="0"/>
    <s v="N"/>
    <n v="1223000716"/>
    <d v="2023-08-17T00:00:00"/>
    <m/>
    <d v="2023-07-12T00:00:00"/>
    <s v="00:00"/>
    <s v="23:59"/>
    <d v="2023-07-12T00:00:00"/>
    <s v="09:00"/>
    <s v="09:00"/>
    <n v="0.8"/>
    <s v="ce"/>
    <n v="110"/>
    <n v="0.8"/>
    <n v="0"/>
    <s v="Kuehne+Nagel Tiel 3 Standpl"/>
    <s v="De Diepert 5"/>
    <s v="Tiel"/>
    <s v="4004 MA"/>
    <s v="NL"/>
    <x v="14"/>
    <s v="Rood 24"/>
    <x v="17"/>
    <s v="6666LT"/>
    <s v="NL"/>
    <s v="2480047557"/>
    <s v="0124942_004"/>
    <s v="31V"/>
    <s v="NL001131849B01"/>
    <n v="2"/>
    <n v="0"/>
    <n v="8.74"/>
    <s v="N"/>
    <s v="Peter Appel Transport B.V."/>
    <n v="36622"/>
    <d v="2023-07-12T00:00:00"/>
    <s v="10:40:00"/>
    <n v="0"/>
    <x v="2"/>
    <x v="27"/>
    <n v="7"/>
    <x v="15"/>
    <n v="0"/>
    <s v=""/>
    <x v="5"/>
    <s v=""/>
    <n v="0"/>
    <s v=""/>
  </r>
  <r>
    <s v="COLGATE 3800 DEB."/>
    <s v="Colgate-Palmolive Nederland BV"/>
    <s v="101t"/>
    <n v="101091001133"/>
    <n v="101030170947"/>
    <n v="930"/>
    <s v="Inv Booked"/>
    <s v="2480047556"/>
    <s v="Verkoop"/>
    <n v="170"/>
    <s v="Transport drops zone"/>
    <s v="9 - verwerkt"/>
    <n v="0"/>
    <m/>
    <d v="2023-07-12T00:00:00"/>
    <s v="DROP"/>
    <s v="0001010910011330124938_002"/>
    <m/>
    <m/>
    <m/>
    <s v="EUR"/>
    <n v="97.08"/>
    <s v="EUR"/>
    <n v="97.08"/>
    <s v="EUR"/>
    <n v="97.08"/>
    <n v="97.08"/>
    <n v="0"/>
    <s v="N"/>
    <n v="1223000716"/>
    <d v="2023-08-17T00:00:00"/>
    <m/>
    <d v="2023-07-12T00:00:00"/>
    <s v="00:00"/>
    <s v="23:59"/>
    <d v="2023-07-12T00:00:00"/>
    <s v="15:30"/>
    <s v="15:30"/>
    <n v="12"/>
    <s v="ce"/>
    <n v="10177"/>
    <n v="12"/>
    <n v="19"/>
    <s v="Kuehne+Nagel Tiel 3 Standpl"/>
    <s v="De Diepert 5"/>
    <s v="Tiel"/>
    <s v="4004 MA"/>
    <s v="NL"/>
    <x v="24"/>
    <s v="Ravenswade 14"/>
    <x v="26"/>
    <s v="3439 LD"/>
    <s v="NL"/>
    <s v="2480047556"/>
    <s v="0124938_002"/>
    <s v="31V"/>
    <s v="NL001131849B01"/>
    <n v="2"/>
    <n v="0"/>
    <n v="97.08"/>
    <s v="N"/>
    <s v="Peter Appel Transport B.V."/>
    <n v="36622"/>
    <d v="2023-07-12T00:00:00"/>
    <s v="16:10:00"/>
    <n v="0"/>
    <x v="2"/>
    <x v="27"/>
    <n v="7"/>
    <x v="22"/>
    <n v="0"/>
    <s v=""/>
    <x v="7"/>
    <s v=""/>
    <n v="0"/>
    <s v=""/>
  </r>
  <r>
    <s v="COLGATE 3800 DEB."/>
    <s v="Colgate-Palmolive Nederland BV"/>
    <s v="101t"/>
    <n v="101091001364"/>
    <n v="101030170948"/>
    <n v="930"/>
    <s v="Inv Booked"/>
    <s v="2480047554"/>
    <s v="Verkoop"/>
    <n v="170"/>
    <s v="Transport drops zone"/>
    <s v="9 - verwerkt"/>
    <n v="0"/>
    <m/>
    <d v="2023-07-12T00:00:00"/>
    <s v="DROP"/>
    <s v="0001010910013640125020_003"/>
    <m/>
    <m/>
    <m/>
    <s v="EUR"/>
    <n v="38.71"/>
    <s v="EUR"/>
    <n v="38.71"/>
    <s v="EUR"/>
    <n v="38.71"/>
    <n v="38.71"/>
    <n v="0"/>
    <s v="N"/>
    <n v="1223000716"/>
    <d v="2023-08-17T00:00:00"/>
    <m/>
    <d v="2023-07-12T00:00:00"/>
    <s v="00:00"/>
    <s v="23:59"/>
    <d v="2023-07-12T00:00:00"/>
    <s v="14:00"/>
    <s v="14:00"/>
    <n v="2.4"/>
    <s v="ce"/>
    <n v="874"/>
    <n v="2.4"/>
    <n v="0"/>
    <s v="Kuehne+Nagel Tiel 3 Standpl"/>
    <s v="De Diepert 5"/>
    <s v="Tiel"/>
    <s v="4004 MA"/>
    <s v="NL"/>
    <x v="22"/>
    <s v="Basisweg 7"/>
    <x v="25"/>
    <s v="1951NG"/>
    <s v="NL"/>
    <s v="2480047554"/>
    <s v="0125020_003"/>
    <s v="31V"/>
    <s v="NL001131849B01"/>
    <n v="2"/>
    <n v="0"/>
    <n v="38.71"/>
    <s v="N"/>
    <s v="Peter Appel Transport B.V."/>
    <n v="36622"/>
    <d v="2023-07-12T00:00:00"/>
    <s v="15:30:00"/>
    <n v="0"/>
    <x v="2"/>
    <x v="27"/>
    <n v="7"/>
    <x v="17"/>
    <n v="1"/>
    <n v="10.399999999999999"/>
    <x v="0"/>
    <n v="167.75"/>
    <n v="0"/>
    <n v="167.75"/>
  </r>
  <r>
    <s v="COLGATE 3800 DEB."/>
    <s v="Colgate-Palmolive Nederland BV"/>
    <s v="101t"/>
    <n v="101091001523"/>
    <n v="101030170949"/>
    <n v="930"/>
    <s v="Inv Booked"/>
    <s v="2480047560"/>
    <s v="Verkoop"/>
    <n v="170"/>
    <s v="Transport drops zone"/>
    <s v="9 - verwerkt"/>
    <n v="0"/>
    <m/>
    <d v="2023-07-12T00:00:00"/>
    <s v="DROP"/>
    <s v="0001010910015230125201_002"/>
    <m/>
    <m/>
    <m/>
    <s v="EUR"/>
    <n v="123.65"/>
    <s v="EUR"/>
    <n v="123.65"/>
    <s v="EUR"/>
    <n v="123.65"/>
    <n v="123.65"/>
    <n v="0"/>
    <s v="N"/>
    <n v="1223000716"/>
    <d v="2023-08-17T00:00:00"/>
    <m/>
    <d v="2023-07-12T00:00:00"/>
    <s v="00:00"/>
    <s v="23:59"/>
    <d v="2023-07-12T00:00:00"/>
    <s v="06:00"/>
    <s v="07:00"/>
    <n v="18.399999999999999"/>
    <s v="ce"/>
    <n v="13954"/>
    <n v="18.399999999999999"/>
    <n v="25"/>
    <s v="Kuehne+Nagel Tiel 3 Standpl"/>
    <s v="De Diepert 5"/>
    <s v="Tiel"/>
    <s v="4004 MA"/>
    <s v="NL"/>
    <x v="2"/>
    <s v="Randweg 2"/>
    <x v="6"/>
    <s v="4191 NN"/>
    <s v="NL"/>
    <s v="2480047560"/>
    <s v="0125201_002"/>
    <s v="31V"/>
    <s v="NL001131849B01"/>
    <n v="2"/>
    <n v="0"/>
    <n v="123.65"/>
    <s v="N"/>
    <s v="Peter Appel Transport B.V."/>
    <n v="36622"/>
    <d v="2023-07-12T00:00:00"/>
    <s v="06:45:00"/>
    <n v="0"/>
    <x v="2"/>
    <x v="27"/>
    <n v="7"/>
    <x v="6"/>
    <n v="1"/>
    <n v="18.399999999999999"/>
    <x v="2"/>
    <n v="123.65"/>
    <n v="0"/>
    <n v="123.65"/>
  </r>
  <r>
    <s v="COLGATE 3800 DEB."/>
    <s v="Colgate-Palmolive Nederland BV"/>
    <s v="101t"/>
    <n v="101091001364"/>
    <n v="101030170951"/>
    <n v="930"/>
    <s v="Inv Booked"/>
    <s v="2480047553"/>
    <s v="Verkoop"/>
    <n v="170"/>
    <s v="Transport drops zone"/>
    <s v="9 - verwerkt"/>
    <n v="0"/>
    <m/>
    <d v="2023-07-12T00:00:00"/>
    <s v="DROP"/>
    <s v="0001010910013640125020_003"/>
    <m/>
    <m/>
    <m/>
    <s v="EUR"/>
    <n v="77.42"/>
    <s v="EUR"/>
    <n v="77.42"/>
    <s v="EUR"/>
    <n v="77.42"/>
    <n v="77.42"/>
    <n v="0"/>
    <s v="N"/>
    <n v="1223000716"/>
    <d v="2023-08-17T00:00:00"/>
    <m/>
    <d v="2023-07-12T00:00:00"/>
    <s v="00:00"/>
    <s v="23:59"/>
    <d v="2023-07-12T00:00:00"/>
    <s v="14:00"/>
    <s v="14:00"/>
    <n v="4.8"/>
    <s v="ce"/>
    <n v="2618"/>
    <n v="4.8"/>
    <n v="3"/>
    <s v="Kuehne+Nagel Tiel 3 Standpl"/>
    <s v="De Diepert 5"/>
    <s v="Tiel"/>
    <s v="4004 MA"/>
    <s v="NL"/>
    <x v="22"/>
    <s v="Basisweg 7"/>
    <x v="25"/>
    <s v="1951NG"/>
    <s v="NL"/>
    <s v="2480047553"/>
    <s v="0125020_003"/>
    <s v="31V"/>
    <s v="NL001131849B01"/>
    <n v="2"/>
    <n v="0"/>
    <n v="77.42"/>
    <s v="N"/>
    <s v="Peter Appel Transport B.V."/>
    <n v="36622"/>
    <d v="2023-07-12T00:00:00"/>
    <s v="15:30:00"/>
    <n v="0"/>
    <x v="2"/>
    <x v="27"/>
    <n v="7"/>
    <x v="17"/>
    <n v="0"/>
    <s v=""/>
    <x v="0"/>
    <s v=""/>
    <n v="0"/>
    <s v=""/>
  </r>
  <r>
    <s v="COLGATE 3800 DEB."/>
    <s v="Colgate-Palmolive Nederland BV"/>
    <s v="101t"/>
    <n v="101091001130"/>
    <n v="101030170934"/>
    <n v="930"/>
    <s v="Inv Booked"/>
    <s v="2480047546"/>
    <s v="Verkoop"/>
    <n v="170"/>
    <s v="Transport drops zone"/>
    <s v="9 - verwerkt"/>
    <n v="0"/>
    <m/>
    <d v="2023-07-12T00:00:00"/>
    <s v="DROP"/>
    <s v="0001010910011300124935_002"/>
    <m/>
    <m/>
    <m/>
    <s v="EUR"/>
    <n v="21.23"/>
    <s v="EUR"/>
    <n v="21.23"/>
    <s v="EUR"/>
    <n v="21.23"/>
    <n v="21.23"/>
    <n v="0"/>
    <s v="N"/>
    <n v="1223000716"/>
    <d v="2023-08-17T00:00:00"/>
    <m/>
    <d v="2023-07-12T00:00:00"/>
    <s v="00:00"/>
    <s v="23:59"/>
    <d v="2023-07-12T00:00:00"/>
    <s v="07:00"/>
    <s v="14:00"/>
    <n v="0.8"/>
    <s v="ce"/>
    <n v="344"/>
    <n v="0.8"/>
    <n v="0"/>
    <s v="Kuehne+Nagel Tiel 3 Standpl"/>
    <s v="De Diepert 5"/>
    <s v="Tiel"/>
    <s v="4004 MA"/>
    <s v="NL"/>
    <x v="54"/>
    <s v="Zijlweg 18"/>
    <x v="45"/>
    <s v="5145NR"/>
    <s v="NL"/>
    <s v="2480047546"/>
    <s v="0124935_002"/>
    <s v="31V"/>
    <s v="NL001131849B01"/>
    <n v="2"/>
    <n v="0"/>
    <n v="21.23"/>
    <s v="N"/>
    <s v="Peter Appel Transport B.V."/>
    <n v="36622"/>
    <d v="2023-07-12T00:00:00"/>
    <s v="09:50:00"/>
    <n v="0"/>
    <x v="2"/>
    <x v="27"/>
    <n v="7"/>
    <x v="36"/>
    <n v="1"/>
    <n v="1.6"/>
    <x v="3"/>
    <n v="42.46"/>
    <n v="0"/>
    <n v="42.46"/>
  </r>
  <r>
    <s v="COLGATE 3800 DEB."/>
    <s v="Colgate-Palmolive Nederland BV"/>
    <s v="101t"/>
    <n v="101091001130"/>
    <n v="101030170935"/>
    <n v="930"/>
    <s v="Inv Booked"/>
    <s v="2480047545"/>
    <s v="Verkoop"/>
    <n v="170"/>
    <s v="Transport drops zone"/>
    <s v="9 - verwerkt"/>
    <n v="0"/>
    <m/>
    <d v="2023-07-12T00:00:00"/>
    <s v="DROP"/>
    <s v="0001010910011300124935_002"/>
    <m/>
    <m/>
    <m/>
    <s v="EUR"/>
    <n v="21.23"/>
    <s v="EUR"/>
    <n v="21.23"/>
    <s v="EUR"/>
    <n v="21.23"/>
    <n v="21.23"/>
    <n v="0"/>
    <s v="N"/>
    <n v="1223000716"/>
    <d v="2023-08-17T00:00:00"/>
    <m/>
    <d v="2023-07-12T00:00:00"/>
    <s v="00:00"/>
    <s v="23:59"/>
    <d v="2023-07-12T00:00:00"/>
    <s v="07:00"/>
    <s v="14:00"/>
    <n v="0.8"/>
    <s v="ce"/>
    <n v="332"/>
    <n v="0.8"/>
    <n v="0"/>
    <s v="Kuehne+Nagel Tiel 3 Standpl"/>
    <s v="De Diepert 5"/>
    <s v="Tiel"/>
    <s v="4004 MA"/>
    <s v="NL"/>
    <x v="54"/>
    <s v="Zijlweg 18"/>
    <x v="45"/>
    <s v="5145NR"/>
    <s v="NL"/>
    <s v="2480047545"/>
    <s v="0124935_002"/>
    <s v="31V"/>
    <s v="NL001131849B01"/>
    <n v="2"/>
    <n v="0"/>
    <n v="21.23"/>
    <s v="N"/>
    <s v="Peter Appel Transport B.V."/>
    <n v="36622"/>
    <d v="2023-07-12T00:00:00"/>
    <s v="09:50:00"/>
    <n v="0"/>
    <x v="2"/>
    <x v="27"/>
    <n v="7"/>
    <x v="36"/>
    <n v="0"/>
    <s v=""/>
    <x v="3"/>
    <s v=""/>
    <n v="0"/>
    <s v=""/>
  </r>
  <r>
    <s v="COLGATE 3800 DEB."/>
    <s v="Colgate-Palmolive Nederland BV"/>
    <s v="101t"/>
    <n v="101091001128"/>
    <n v="101030170936"/>
    <n v="930"/>
    <s v="Inv Booked"/>
    <s v="2480047550"/>
    <s v="Verkoop"/>
    <n v="170"/>
    <s v="Transport drops zone"/>
    <s v="9 - verwerkt"/>
    <n v="0"/>
    <m/>
    <d v="2023-07-12T00:00:00"/>
    <s v="DROP"/>
    <s v="0001010910011280124933_002"/>
    <m/>
    <m/>
    <m/>
    <s v="EUR"/>
    <n v="307.33"/>
    <s v="EUR"/>
    <n v="307.33"/>
    <s v="EUR"/>
    <n v="307.33"/>
    <n v="307.33"/>
    <n v="0"/>
    <s v="N"/>
    <n v="1223000716"/>
    <d v="2023-08-17T00:00:00"/>
    <m/>
    <d v="2023-07-12T00:00:00"/>
    <s v="00:00"/>
    <s v="23:59"/>
    <d v="2023-07-12T00:00:00"/>
    <s v="07:00"/>
    <s v="08:00"/>
    <n v="22.4"/>
    <s v="ce"/>
    <n v="22016"/>
    <n v="22.4"/>
    <n v="41"/>
    <s v="Kuehne+Nagel Tiel 3 Standpl"/>
    <s v="De Diepert 5"/>
    <s v="Tiel"/>
    <s v="4004 MA"/>
    <s v="NL"/>
    <x v="1"/>
    <s v="Fahrenheitweg 1"/>
    <x v="1"/>
    <s v="6101WR"/>
    <s v="NL"/>
    <s v="2480047550"/>
    <s v="0124933_002"/>
    <s v="31V"/>
    <s v="NL001131849B01"/>
    <n v="2"/>
    <n v="0"/>
    <n v="307.33"/>
    <s v="N"/>
    <s v="Peter Appel Transport B.V."/>
    <n v="36622"/>
    <d v="2023-07-12T00:00:00"/>
    <s v="08:16:00"/>
    <n v="0"/>
    <x v="2"/>
    <x v="27"/>
    <n v="7"/>
    <x v="1"/>
    <n v="1"/>
    <n v="22.4"/>
    <x v="1"/>
    <n v="307.33"/>
    <n v="0"/>
    <n v="307.33"/>
  </r>
  <r>
    <s v="COLGATE 3800 DEB."/>
    <s v="Colgate-Palmolive Nederland BV"/>
    <s v="101t"/>
    <n v="101091001364"/>
    <n v="101030170937"/>
    <n v="930"/>
    <s v="Inv Booked"/>
    <s v="2480047552"/>
    <s v="Verkoop"/>
    <n v="170"/>
    <s v="Transport drops zone"/>
    <s v="9 - verwerkt"/>
    <n v="0"/>
    <m/>
    <d v="2023-07-12T00:00:00"/>
    <s v="DROP"/>
    <s v="0001010910013640125020_003"/>
    <m/>
    <m/>
    <m/>
    <s v="EUR"/>
    <n v="51.62"/>
    <s v="EUR"/>
    <n v="51.62"/>
    <s v="EUR"/>
    <n v="51.62"/>
    <n v="51.62"/>
    <n v="0"/>
    <s v="N"/>
    <n v="1223000716"/>
    <d v="2023-08-17T00:00:00"/>
    <m/>
    <d v="2023-07-12T00:00:00"/>
    <s v="00:00"/>
    <s v="23:59"/>
    <d v="2023-07-12T00:00:00"/>
    <s v="14:00"/>
    <s v="14:00"/>
    <n v="3.2"/>
    <s v="ce"/>
    <n v="1399"/>
    <n v="3.2"/>
    <n v="0"/>
    <s v="Kuehne+Nagel Tiel 3 Standpl"/>
    <s v="De Diepert 5"/>
    <s v="Tiel"/>
    <s v="4004 MA"/>
    <s v="NL"/>
    <x v="22"/>
    <s v="Basisweg 7"/>
    <x v="25"/>
    <s v="1951NG"/>
    <s v="NL"/>
    <s v="2480047552"/>
    <s v="0125020_003"/>
    <s v="31V"/>
    <s v="NL001131849B01"/>
    <n v="2"/>
    <n v="0"/>
    <n v="51.62"/>
    <s v="N"/>
    <s v="Peter Appel Transport B.V."/>
    <n v="36622"/>
    <d v="2023-07-12T00:00:00"/>
    <s v="15:30:00"/>
    <n v="0"/>
    <x v="2"/>
    <x v="27"/>
    <n v="7"/>
    <x v="17"/>
    <n v="0"/>
    <s v=""/>
    <x v="0"/>
    <s v=""/>
    <n v="0"/>
    <s v=""/>
  </r>
  <r>
    <s v="COLGATE 3800 DEB."/>
    <s v="Colgate-Palmolive Nederland BV"/>
    <s v="101t"/>
    <n v="101091001526"/>
    <n v="101030170938"/>
    <n v="930"/>
    <s v="Inv Booked"/>
    <s v="2480047549"/>
    <s v="Verkoop"/>
    <n v="170"/>
    <s v="Transport drops zone"/>
    <s v="9 - verwerkt"/>
    <n v="0"/>
    <m/>
    <d v="2023-07-12T00:00:00"/>
    <s v="DROP"/>
    <s v="0001010910015260125203_002"/>
    <m/>
    <m/>
    <m/>
    <s v="EUR"/>
    <n v="276.92"/>
    <s v="EUR"/>
    <n v="276.92"/>
    <s v="EUR"/>
    <n v="276.92"/>
    <n v="276.92"/>
    <n v="0"/>
    <s v="N"/>
    <n v="1223000716"/>
    <d v="2023-08-17T00:00:00"/>
    <m/>
    <d v="2023-07-12T00:00:00"/>
    <s v="00:00"/>
    <s v="23:59"/>
    <d v="2023-07-12T00:00:00"/>
    <s v="09:00"/>
    <s v="10:00"/>
    <n v="18.399999999999999"/>
    <s v="ce"/>
    <n v="14605"/>
    <n v="18.399999999999999"/>
    <n v="30"/>
    <s v="Kuehne+Nagel Tiel 3 Standpl"/>
    <s v="De Diepert 5"/>
    <s v="Tiel"/>
    <s v="4004 MA"/>
    <s v="NL"/>
    <x v="1"/>
    <s v="Fahrenheitweg 1"/>
    <x v="1"/>
    <s v="6101WR"/>
    <s v="NL"/>
    <s v="2480047549"/>
    <s v="0125203_002"/>
    <s v="31V"/>
    <s v="NL001131849B01"/>
    <n v="2"/>
    <n v="0"/>
    <n v="276.92"/>
    <s v="N"/>
    <s v="Peter Appel Transport B.V."/>
    <n v="36622"/>
    <d v="2023-07-12T00:00:00"/>
    <s v="09:57:00"/>
    <n v="0"/>
    <x v="2"/>
    <x v="27"/>
    <n v="7"/>
    <x v="1"/>
    <n v="1"/>
    <n v="18.399999999999999"/>
    <x v="1"/>
    <n v="276.92"/>
    <n v="0"/>
    <n v="276.92"/>
  </r>
  <r>
    <s v="COLGATE 3800 DEB."/>
    <s v="Colgate-Palmolive Nederland BV"/>
    <s v="101t"/>
    <n v="101091001133"/>
    <n v="101030170939"/>
    <n v="930"/>
    <s v="Inv Booked"/>
    <s v="0240140463"/>
    <s v="Verkoop"/>
    <n v="170"/>
    <s v="Transport drops zone"/>
    <s v="9 - verwerkt"/>
    <n v="0"/>
    <m/>
    <d v="2023-07-12T00:00:00"/>
    <s v="DROP"/>
    <s v="0001010910011330124938_002"/>
    <m/>
    <m/>
    <m/>
    <s v="EUR"/>
    <n v="19.420000000000002"/>
    <s v="EUR"/>
    <n v="19.420000000000002"/>
    <s v="EUR"/>
    <n v="19.420000000000002"/>
    <n v="19.420000000000002"/>
    <n v="0"/>
    <s v="N"/>
    <n v="1223000716"/>
    <d v="2023-08-17T00:00:00"/>
    <m/>
    <d v="2023-07-12T00:00:00"/>
    <s v="00:00"/>
    <s v="23:59"/>
    <d v="2023-07-12T00:00:00"/>
    <s v="15:30"/>
    <s v="15:30"/>
    <n v="2.4"/>
    <s v="ce"/>
    <n v="1605"/>
    <n v="2.4"/>
    <n v="1"/>
    <s v="Kuehne+Nagel Tiel 3 Standpl"/>
    <s v="De Diepert 5"/>
    <s v="Tiel"/>
    <s v="4004 MA"/>
    <s v="NL"/>
    <x v="55"/>
    <s v="Ravenswade 14"/>
    <x v="26"/>
    <s v="3439 LD"/>
    <s v="NL"/>
    <s v="0240140463"/>
    <s v="0124938_002"/>
    <s v="31V"/>
    <s v="NL001131849B01"/>
    <n v="2"/>
    <n v="0"/>
    <n v="19.420000000000002"/>
    <s v="N"/>
    <s v="Peter Appel Transport B.V."/>
    <n v="36622"/>
    <d v="2023-07-12T00:00:00"/>
    <s v="16:10:00"/>
    <n v="0"/>
    <x v="2"/>
    <x v="27"/>
    <n v="7"/>
    <x v="22"/>
    <n v="0"/>
    <s v=""/>
    <x v="7"/>
    <s v=""/>
    <n v="0"/>
    <s v=""/>
  </r>
  <r>
    <s v="COLGATE 3800 DEB."/>
    <s v="Colgate-Palmolive Nederland BV"/>
    <s v="101t"/>
    <n v="101091001363"/>
    <n v="101030170940"/>
    <n v="930"/>
    <s v="Inv Booked"/>
    <s v="2480047547"/>
    <s v="Verkoop"/>
    <n v="170"/>
    <s v="Transport drops zone"/>
    <s v="9 - verwerkt"/>
    <n v="0"/>
    <m/>
    <d v="2023-07-12T00:00:00"/>
    <s v="DROP"/>
    <s v="0001010910013630125018_002"/>
    <m/>
    <m/>
    <m/>
    <s v="EUR"/>
    <n v="84.53"/>
    <s v="EUR"/>
    <n v="84.53"/>
    <s v="EUR"/>
    <n v="84.53"/>
    <n v="84.53"/>
    <n v="0"/>
    <s v="N"/>
    <n v="1223000716"/>
    <d v="2023-08-17T00:00:00"/>
    <m/>
    <d v="2023-07-12T00:00:00"/>
    <s v="00:00"/>
    <s v="23:59"/>
    <d v="2023-07-12T00:00:00"/>
    <s v="11:00"/>
    <s v="11:00"/>
    <n v="4.8"/>
    <s v="ce"/>
    <n v="4250"/>
    <n v="4.8"/>
    <n v="7"/>
    <s v="Kuehne+Nagel Tiel 3 Standpl"/>
    <s v="De Diepert 5"/>
    <s v="Tiel"/>
    <s v="4004 MA"/>
    <s v="NL"/>
    <x v="25"/>
    <s v="Hollandweg 30"/>
    <x v="4"/>
    <s v="2665 MT"/>
    <s v="NL"/>
    <s v="2480047547"/>
    <s v="0125018_002"/>
    <s v="31V"/>
    <s v="NL001131849B01"/>
    <n v="2"/>
    <n v="0"/>
    <n v="84.53"/>
    <s v="N"/>
    <s v="Peter Appel Transport B.V."/>
    <n v="36622"/>
    <d v="2023-07-12T00:00:00"/>
    <s v="10:39:00"/>
    <n v="0"/>
    <x v="2"/>
    <x v="27"/>
    <n v="7"/>
    <x v="4"/>
    <n v="1"/>
    <n v="5.6"/>
    <x v="0"/>
    <n v="98.62"/>
    <n v="0"/>
    <n v="98.62"/>
  </r>
  <r>
    <s v="COLGATE 3800 DEB."/>
    <s v="Colgate-Palmolive Nederland BV"/>
    <s v="101t"/>
    <n v="101091001363"/>
    <n v="101030170941"/>
    <n v="930"/>
    <s v="Inv Booked"/>
    <s v="2480047551"/>
    <s v="Verkoop"/>
    <n v="170"/>
    <s v="Transport drops zone"/>
    <s v="9 - verwerkt"/>
    <n v="0"/>
    <m/>
    <d v="2023-07-12T00:00:00"/>
    <s v="DROP"/>
    <s v="0001010910013630125018_002"/>
    <m/>
    <m/>
    <m/>
    <s v="EUR"/>
    <n v="14.09"/>
    <s v="EUR"/>
    <n v="14.09"/>
    <s v="EUR"/>
    <n v="14.09"/>
    <n v="14.09"/>
    <n v="0"/>
    <s v="N"/>
    <n v="1223000716"/>
    <d v="2023-08-17T00:00:00"/>
    <m/>
    <d v="2023-07-12T00:00:00"/>
    <s v="00:00"/>
    <s v="23:59"/>
    <d v="2023-07-12T00:00:00"/>
    <s v="11:00"/>
    <s v="11:00"/>
    <n v="0.8"/>
    <s v="ce"/>
    <n v="346"/>
    <n v="0.8"/>
    <n v="0"/>
    <s v="Kuehne+Nagel Tiel 3 Standpl"/>
    <s v="De Diepert 5"/>
    <s v="Tiel"/>
    <s v="4004 MA"/>
    <s v="NL"/>
    <x v="25"/>
    <s v="Hollandweg 30"/>
    <x v="4"/>
    <s v="2665 MT"/>
    <s v="NL"/>
    <s v="2480047551"/>
    <s v="0125018_002"/>
    <s v="31V"/>
    <s v="NL001131849B01"/>
    <n v="2"/>
    <n v="0"/>
    <n v="14.09"/>
    <s v="N"/>
    <s v="Peter Appel Transport B.V."/>
    <n v="36622"/>
    <d v="2023-07-12T00:00:00"/>
    <s v="10:39:00"/>
    <n v="0"/>
    <x v="2"/>
    <x v="27"/>
    <n v="7"/>
    <x v="4"/>
    <n v="0"/>
    <s v=""/>
    <x v="0"/>
    <s v=""/>
    <n v="0"/>
    <s v=""/>
  </r>
  <r>
    <s v="COLGATE 3800 DEB."/>
    <s v="Colgate-Palmolive Nederland BV"/>
    <s v="101t"/>
    <n v="101091001524"/>
    <n v="101030170942"/>
    <n v="930"/>
    <s v="Inv Booked"/>
    <s v="2480047548"/>
    <s v="Verkoop"/>
    <n v="170"/>
    <s v="Transport drops zone"/>
    <s v="9 - verwerkt"/>
    <n v="0"/>
    <m/>
    <d v="2023-07-12T00:00:00"/>
    <s v="DROP"/>
    <s v="0001010910015240125202_002"/>
    <m/>
    <m/>
    <m/>
    <s v="EUR"/>
    <n v="245.46"/>
    <s v="EUR"/>
    <n v="245.46"/>
    <s v="EUR"/>
    <n v="245.46"/>
    <n v="245.46"/>
    <n v="0"/>
    <s v="N"/>
    <n v="1223000716"/>
    <d v="2023-08-17T00:00:00"/>
    <m/>
    <d v="2023-07-12T00:00:00"/>
    <s v="00:00"/>
    <s v="23:59"/>
    <d v="2023-07-12T00:00:00"/>
    <s v="09:00"/>
    <s v="10:00"/>
    <n v="18.399999999999999"/>
    <s v="ce"/>
    <n v="15394"/>
    <n v="18.399999999999999"/>
    <n v="30"/>
    <s v="Kuehne+Nagel Tiel 3 Standpl"/>
    <s v="De Diepert 5"/>
    <s v="Tiel"/>
    <s v="4004 MA"/>
    <s v="NL"/>
    <x v="1"/>
    <s v="Perenmarkt 15"/>
    <x v="2"/>
    <s v="1681PG"/>
    <s v="NL"/>
    <s v="2480047548"/>
    <s v="0125202_002"/>
    <s v="31V"/>
    <s v="NL001131849B01"/>
    <n v="2"/>
    <n v="0"/>
    <n v="245.46"/>
    <s v="N"/>
    <s v="Peter Appel Transport B.V."/>
    <n v="36622"/>
    <d v="2023-07-12T00:00:00"/>
    <s v="11:07:00"/>
    <n v="16"/>
    <x v="2"/>
    <x v="27"/>
    <n v="7"/>
    <x v="2"/>
    <n v="1"/>
    <n v="18.399999999999999"/>
    <x v="1"/>
    <n v="245.46"/>
    <n v="0"/>
    <n v="245.46"/>
  </r>
  <r>
    <s v="COLGATE 3800 DEB."/>
    <s v="Colgate-Palmolive Nederland BV"/>
    <s v="101t"/>
    <n v="101091001138"/>
    <n v="101030170943"/>
    <n v="930"/>
    <s v="Inv Booked"/>
    <s v="0240140461"/>
    <s v="Verkoop"/>
    <n v="170"/>
    <s v="Transport drops zone"/>
    <s v="9 - verwerkt"/>
    <n v="0"/>
    <m/>
    <d v="2023-07-12T00:00:00"/>
    <s v="DROP"/>
    <s v="0001010910011380124942_004"/>
    <m/>
    <m/>
    <m/>
    <s v="EUR"/>
    <n v="26.21"/>
    <s v="EUR"/>
    <n v="26.21"/>
    <s v="EUR"/>
    <n v="26.21"/>
    <n v="26.21"/>
    <n v="0"/>
    <s v="N"/>
    <n v="1223000716"/>
    <d v="2023-08-17T00:00:00"/>
    <m/>
    <d v="2023-07-12T00:00:00"/>
    <s v="00:00"/>
    <s v="23:59"/>
    <d v="2023-07-12T00:00:00"/>
    <s v="09:00"/>
    <s v="09:00"/>
    <n v="2.4"/>
    <s v="ce"/>
    <n v="2036"/>
    <n v="2.4"/>
    <n v="2"/>
    <s v="Kuehne+Nagel Tiel 3 Standpl"/>
    <s v="De Diepert 5"/>
    <s v="Tiel"/>
    <s v="4004 MA"/>
    <s v="NL"/>
    <x v="23"/>
    <s v="Rood 24"/>
    <x v="17"/>
    <s v="6666 LT"/>
    <s v="NL"/>
    <s v="0240140461"/>
    <s v="0124942_004"/>
    <s v="31V"/>
    <s v="NL001131849B01"/>
    <n v="2"/>
    <n v="0"/>
    <n v="26.21"/>
    <s v="N"/>
    <s v="Peter Appel Transport B.V."/>
    <n v="36622"/>
    <d v="2023-07-12T00:00:00"/>
    <s v="10:40:00"/>
    <n v="0"/>
    <x v="2"/>
    <x v="27"/>
    <n v="7"/>
    <x v="15"/>
    <n v="0"/>
    <s v=""/>
    <x v="5"/>
    <s v=""/>
    <n v="0"/>
    <s v=""/>
  </r>
  <r>
    <s v="COLGATE 3800 DEB."/>
    <s v="Colgate-Palmolive Nederland BV"/>
    <s v="101t"/>
    <n v="101091001131"/>
    <n v="101030170950"/>
    <n v="930"/>
    <s v="Inv Booked"/>
    <s v="2480047561"/>
    <s v="Verkoop"/>
    <n v="170"/>
    <s v="Transport drops zone"/>
    <s v="9 - verwerkt"/>
    <n v="0"/>
    <m/>
    <d v="2023-07-12T00:00:00"/>
    <s v="DROP"/>
    <s v="0001010910011310124937_002"/>
    <m/>
    <m/>
    <m/>
    <s v="EUR"/>
    <n v="182.69"/>
    <s v="EUR"/>
    <n v="182.69"/>
    <s v="EUR"/>
    <n v="182.69"/>
    <n v="182.69"/>
    <n v="0"/>
    <s v="N"/>
    <n v="1223000716"/>
    <d v="2023-08-17T00:00:00"/>
    <m/>
    <d v="2023-07-12T00:00:00"/>
    <s v="00:00"/>
    <s v="23:59"/>
    <d v="2023-07-12T00:00:00"/>
    <s v="14:00"/>
    <s v="14:00"/>
    <n v="26"/>
    <s v="ce"/>
    <n v="18653"/>
    <n v="26.4"/>
    <n v="37"/>
    <s v="Kuehne+Nagel Tiel 3 Standpl"/>
    <s v="De Diepert 5"/>
    <s v="Tiel"/>
    <s v="4004 MA"/>
    <s v="NL"/>
    <x v="14"/>
    <s v="Rood 24"/>
    <x v="17"/>
    <s v="6666LT"/>
    <s v="NL"/>
    <s v="2480047561"/>
    <s v="0124937_002"/>
    <s v="31V"/>
    <s v="NL001131849B01"/>
    <n v="2"/>
    <n v="0"/>
    <n v="182.69"/>
    <s v="N"/>
    <s v="Peter Appel Transport B.V."/>
    <n v="36622"/>
    <d v="2023-07-12T00:00:00"/>
    <s v="15:02:00"/>
    <n v="0"/>
    <x v="2"/>
    <x v="27"/>
    <n v="7"/>
    <x v="15"/>
    <n v="1"/>
    <n v="26.4"/>
    <x v="5"/>
    <n v="182.69"/>
    <n v="0"/>
    <n v="182.69"/>
  </r>
  <r>
    <s v="COLGATE 3800 DEB."/>
    <s v="Colgate-Palmolive Nederland BV"/>
    <s v="101t"/>
    <n v="101091002013"/>
    <n v="101030171015"/>
    <n v="930"/>
    <s v="Inv Booked"/>
    <s v="2480048617"/>
    <s v="Verkoop"/>
    <n v="170"/>
    <s v="Transport drops zone"/>
    <s v="9 - verwerkt"/>
    <n v="0"/>
    <m/>
    <d v="2023-07-13T00:00:00"/>
    <s v="DROP"/>
    <s v="0001010910020130125483_002"/>
    <m/>
    <m/>
    <m/>
    <s v="EUR"/>
    <n v="113.47"/>
    <s v="EUR"/>
    <n v="113.47"/>
    <s v="EUR"/>
    <n v="113.47"/>
    <n v="113.47"/>
    <n v="0"/>
    <s v="N"/>
    <n v="1223000716"/>
    <d v="2023-08-17T00:00:00"/>
    <m/>
    <d v="2023-07-13T00:00:00"/>
    <s v="00:00"/>
    <s v="23:59"/>
    <d v="2023-07-13T00:00:00"/>
    <s v="10:00"/>
    <s v="12:00"/>
    <n v="7.2"/>
    <s v="ce"/>
    <n v="4233"/>
    <n v="7.2"/>
    <n v="8"/>
    <s v="Kuehne+Nagel Tiel 3 Standpl"/>
    <s v="De Diepert 5"/>
    <s v="Tiel"/>
    <s v="4004 MA"/>
    <s v="NL"/>
    <x v="28"/>
    <s v="ECOFACTORIJ  20"/>
    <x v="31"/>
    <s v="7325 WC"/>
    <s v="NL"/>
    <s v="2480048617"/>
    <s v="0125483_002"/>
    <s v="31V"/>
    <s v="NL001131849B01"/>
    <n v="2"/>
    <n v="0"/>
    <n v="113.47"/>
    <s v="N"/>
    <s v="Peter Appel Transport B.V."/>
    <n v="36622"/>
    <d v="2023-07-13T00:00:00"/>
    <s v="11:34:00"/>
    <n v="0"/>
    <x v="3"/>
    <x v="27"/>
    <n v="7"/>
    <x v="27"/>
    <n v="1"/>
    <n v="7.2"/>
    <x v="0"/>
    <n v="113.47"/>
    <n v="0"/>
    <n v="113.47"/>
  </r>
  <r>
    <s v="COLGATE 3800 DEB."/>
    <s v="Colgate-Palmolive Nederland BV"/>
    <s v="101t"/>
    <n v="101091002209"/>
    <n v="101030171145"/>
    <n v="930"/>
    <s v="Inv Booked"/>
    <s v="2480048602 2ND DEL/URGENT"/>
    <s v="Verkoop"/>
    <n v="180"/>
    <s v="Ritprijs vast"/>
    <s v="9 - verwerkt"/>
    <n v="0"/>
    <m/>
    <d v="2023-07-13T00:00:00"/>
    <m/>
    <m/>
    <m/>
    <m/>
    <m/>
    <s v="EUR"/>
    <n v="248.13"/>
    <s v="EUR"/>
    <n v="248.13"/>
    <s v="EUR"/>
    <n v="248.13"/>
    <n v="248.13"/>
    <n v="0"/>
    <s v="Y"/>
    <n v="1223000716"/>
    <d v="2023-08-17T00:00:00"/>
    <m/>
    <d v="2023-07-13T00:00:00"/>
    <s v="00:00"/>
    <s v="23:59"/>
    <d v="2023-07-13T00:00:00"/>
    <s v="06:00"/>
    <s v="20:00"/>
    <n v="3.2"/>
    <s v="ce"/>
    <n v="1828"/>
    <n v="3.2"/>
    <n v="3"/>
    <s v="Kuehne+Nagel Tiel 3 Standpl"/>
    <s v="De Diepert 5"/>
    <s v="Tiel"/>
    <s v="4004 MA"/>
    <s v="NL"/>
    <x v="79"/>
    <s v="Keltenweg 30"/>
    <x v="58"/>
    <s v="5342 LP"/>
    <s v="NL"/>
    <s v="2480048602 2ND DEL/URGENT"/>
    <s v="0125673_003"/>
    <s v="31V"/>
    <s v="NL001131849B01"/>
    <n v="2"/>
    <n v="0"/>
    <n v="248.13"/>
    <s v="N"/>
    <s v="Peter Appel Transport B.V."/>
    <m/>
    <d v="2023-07-13T00:00:00"/>
    <s v="19:35:00"/>
    <n v="0"/>
    <x v="3"/>
    <x v="27"/>
    <n v="7"/>
    <x v="42"/>
    <n v="1"/>
    <n v="3.2"/>
    <x v="3"/>
    <n v="248.13"/>
    <n v="0"/>
    <n v="248.13"/>
  </r>
  <r>
    <s v="COLGATE 3800 DEB."/>
    <s v="Colgate-Palmolive Nederland BV"/>
    <s v="101t"/>
    <n v="101091001392"/>
    <n v="101030170994"/>
    <n v="930"/>
    <s v="Inv Booked"/>
    <s v="2480048575"/>
    <s v="Verkoop"/>
    <n v="200"/>
    <s v="Transport drops"/>
    <s v="9 - verwerkt"/>
    <n v="0"/>
    <m/>
    <d v="2023-07-13T00:00:00"/>
    <s v="DROP"/>
    <s v="0001010910013920125194_003"/>
    <m/>
    <m/>
    <m/>
    <s v="EUR"/>
    <n v="54.4"/>
    <s v="EUR"/>
    <n v="54.4"/>
    <s v="EUR"/>
    <n v="54.4"/>
    <n v="54.4"/>
    <n v="0"/>
    <s v="N"/>
    <n v="1223000716"/>
    <d v="2023-08-17T00:00:00"/>
    <m/>
    <d v="2023-07-13T00:00:00"/>
    <s v="00:00"/>
    <s v="23:59"/>
    <d v="2023-07-13T00:00:00"/>
    <s v="07:00"/>
    <s v="12:00"/>
    <n v="0.8"/>
    <s v="ce"/>
    <n v="38"/>
    <n v="0.8"/>
    <n v="0"/>
    <s v="Kuehne+Nagel Tiel 3 Standpl"/>
    <s v="De Diepert 5"/>
    <s v="Tiel"/>
    <s v="4004 MA"/>
    <s v="NL"/>
    <x v="26"/>
    <s v="Park Forum 1129"/>
    <x v="29"/>
    <s v="5657 HK"/>
    <s v="NL"/>
    <s v="2480048575"/>
    <s v="0125194_003"/>
    <s v="31V"/>
    <s v="NL001131849B01"/>
    <n v="2"/>
    <n v="0"/>
    <n v="54.4"/>
    <s v="N"/>
    <m/>
    <n v="36744"/>
    <d v="2023-07-13T00:00:00"/>
    <s v="09:20:00"/>
    <n v="0"/>
    <x v="3"/>
    <x v="27"/>
    <n v="7"/>
    <x v="25"/>
    <n v="1"/>
    <n v="1.6"/>
    <x v="6"/>
    <n v="108.8"/>
    <n v="0"/>
    <n v="108.8"/>
  </r>
  <r>
    <s v="COLGATE 3800 DEB."/>
    <s v="Colgate-Palmolive Nederland BV"/>
    <s v="101t"/>
    <n v="0"/>
    <n v="101030170995"/>
    <n v="930"/>
    <s v="Inv Booked"/>
    <s v="2480048580"/>
    <s v="Verkoop"/>
    <n v="200"/>
    <s v="Transport drops"/>
    <s v="9 - verwerkt"/>
    <n v="0"/>
    <m/>
    <d v="2023-07-13T00:00:00"/>
    <m/>
    <m/>
    <m/>
    <m/>
    <m/>
    <s v="EUR"/>
    <n v="54.4"/>
    <s v="EUR"/>
    <n v="54.4"/>
    <s v="EUR"/>
    <n v="54.4"/>
    <n v="54.4"/>
    <n v="0"/>
    <s v="N"/>
    <n v="1223000716"/>
    <d v="2023-08-17T00:00:00"/>
    <m/>
    <d v="2023-07-13T00:00:00"/>
    <s v="00:00"/>
    <s v="23:59"/>
    <d v="2023-07-13T00:00:00"/>
    <s v="09:00"/>
    <s v="16:00"/>
    <n v="0.8"/>
    <s v="ce"/>
    <n v="6"/>
    <n v="0.8"/>
    <n v="0"/>
    <s v="Kuehne+Nagel Tiel 3 Standpl"/>
    <s v="De Diepert 5"/>
    <s v="Tiel"/>
    <s v="4004 MA"/>
    <s v="NL"/>
    <x v="35"/>
    <s v="Oliemolenweg 8"/>
    <x v="70"/>
    <s v="7944 HX"/>
    <s v="NL"/>
    <s v="2480048580"/>
    <s v="0125194_004"/>
    <s v="31V"/>
    <s v="NL001131849B01"/>
    <n v="2"/>
    <n v="0"/>
    <n v="54.4"/>
    <s v="N"/>
    <m/>
    <n v="36744"/>
    <d v="2023-07-13T00:00:00"/>
    <s v="11:50:00"/>
    <n v="0"/>
    <x v="3"/>
    <x v="27"/>
    <n v="7"/>
    <x v="48"/>
    <n v="1"/>
    <n v="0.8"/>
    <x v="6"/>
    <n v="54.4"/>
    <n v="0"/>
    <n v="54.4"/>
  </r>
  <r>
    <s v="COLGATE 3800 DEB."/>
    <s v="Colgate-Palmolive Nederland BV"/>
    <s v="101t"/>
    <n v="101091001736"/>
    <n v="101030171020"/>
    <n v="930"/>
    <s v="Inv Booked"/>
    <s v="2480048618"/>
    <s v="Verkoop"/>
    <n v="170"/>
    <s v="Transport drops zone"/>
    <s v="9 - verwerkt"/>
    <n v="0"/>
    <m/>
    <d v="2023-07-13T00:00:00"/>
    <s v="DROP"/>
    <s v="0001010910017360125339_008"/>
    <m/>
    <m/>
    <m/>
    <s v="EUR"/>
    <n v="49.04"/>
    <s v="EUR"/>
    <n v="49.04"/>
    <s v="EUR"/>
    <n v="49.04"/>
    <n v="49.04"/>
    <n v="0"/>
    <s v="N"/>
    <n v="1223000716"/>
    <d v="2023-08-17T00:00:00"/>
    <m/>
    <d v="2023-07-13T00:00:00"/>
    <s v="00:00"/>
    <s v="23:59"/>
    <d v="2023-07-13T00:00:00"/>
    <s v="08:00"/>
    <s v="16:00"/>
    <n v="1.6"/>
    <s v="ce"/>
    <n v="126"/>
    <n v="1.6"/>
    <n v="0"/>
    <s v="Kuehne+Nagel Tiel 3 Standpl"/>
    <s v="De Diepert 5"/>
    <s v="Tiel"/>
    <s v="4004 MA"/>
    <s v="NL"/>
    <x v="72"/>
    <s v="Veluwezoom 16"/>
    <x v="15"/>
    <s v="1327AG"/>
    <s v="NL"/>
    <s v="2480048618"/>
    <s v="0125339_008"/>
    <s v="31V"/>
    <s v="NL001131849B01"/>
    <n v="2"/>
    <n v="0"/>
    <n v="49.04"/>
    <s v="N"/>
    <s v="Peter Appel Transport B.V."/>
    <n v="36622"/>
    <d v="2023-07-13T00:00:00"/>
    <s v="13:00:00"/>
    <n v="0"/>
    <x v="3"/>
    <x v="27"/>
    <n v="7"/>
    <x v="13"/>
    <n v="1"/>
    <n v="1.6"/>
    <x v="0"/>
    <n v="49.04"/>
    <n v="0"/>
    <n v="49.04"/>
  </r>
  <r>
    <s v="COLGATE 3800 DEB."/>
    <s v="Colgate-Palmolive Nederland BV"/>
    <s v="101t"/>
    <n v="101091001653"/>
    <n v="101030171005"/>
    <n v="930"/>
    <s v="Inv Booked"/>
    <s v="2480048598"/>
    <s v="Verkoop"/>
    <n v="170"/>
    <s v="Transport drops zone"/>
    <s v="9 - verwerkt"/>
    <n v="0"/>
    <m/>
    <d v="2023-07-13T00:00:00"/>
    <s v="DROP"/>
    <s v="0001010910016530125257_002"/>
    <m/>
    <m/>
    <m/>
    <s v="EUR"/>
    <n v="9"/>
    <s v="EUR"/>
    <n v="9"/>
    <s v="EUR"/>
    <n v="9"/>
    <n v="9"/>
    <n v="0"/>
    <s v="N"/>
    <n v="1223000716"/>
    <d v="2023-08-17T00:00:00"/>
    <m/>
    <d v="2023-07-13T00:00:00"/>
    <s v="00:00"/>
    <s v="23:59"/>
    <d v="2023-07-13T00:00:00"/>
    <s v="07:00"/>
    <s v="10:00"/>
    <n v="0.8"/>
    <s v="ce"/>
    <n v="583"/>
    <n v="0.8"/>
    <n v="1"/>
    <s v="Kuehne+Nagel Tiel 3 Standpl"/>
    <s v="De Diepert 5"/>
    <s v="Tiel"/>
    <s v="4004 MA"/>
    <s v="NL"/>
    <x v="10"/>
    <s v="Slego 1a"/>
    <x v="13"/>
    <s v="1046BM"/>
    <s v="NL"/>
    <s v="2480048598"/>
    <s v="0125257_002"/>
    <s v="31V"/>
    <s v="NL001131849B01"/>
    <n v="2"/>
    <n v="0"/>
    <n v="9"/>
    <s v="N"/>
    <s v="Peter Appel Transport B.V."/>
    <n v="36622"/>
    <d v="2023-07-13T00:00:00"/>
    <s v="07:40:00"/>
    <n v="0"/>
    <x v="3"/>
    <x v="27"/>
    <n v="7"/>
    <x v="11"/>
    <n v="1"/>
    <n v="18.399999999999999"/>
    <x v="0"/>
    <n v="207"/>
    <n v="0"/>
    <n v="207"/>
  </r>
  <r>
    <s v="COLGATE 3800 DEB."/>
    <s v="Colgate-Palmolive Nederland BV"/>
    <s v="101t"/>
    <n v="101091001515"/>
    <n v="101030171009"/>
    <n v="930"/>
    <s v="Inv Booked"/>
    <s v="2480048606"/>
    <s v="Verkoop"/>
    <n v="200"/>
    <s v="Transport drops"/>
    <s v="9 - verwerkt"/>
    <n v="0"/>
    <m/>
    <d v="2023-07-13T00:00:00"/>
    <s v="DROP"/>
    <s v="0001010910015150125194_005"/>
    <m/>
    <m/>
    <m/>
    <s v="EUR"/>
    <n v="54.4"/>
    <s v="EUR"/>
    <n v="54.4"/>
    <s v="EUR"/>
    <n v="54.4"/>
    <n v="54.4"/>
    <n v="0"/>
    <s v="N"/>
    <n v="1223000716"/>
    <d v="2023-08-17T00:00:00"/>
    <m/>
    <d v="2023-07-13T00:00:00"/>
    <s v="00:00"/>
    <s v="23:59"/>
    <d v="2023-07-13T00:00:00"/>
    <s v="07:00"/>
    <s v="12:00"/>
    <n v="0.8"/>
    <s v="ce"/>
    <n v="23"/>
    <n v="0.8"/>
    <n v="0"/>
    <s v="Kuehne+Nagel Tiel 3 Standpl"/>
    <s v="De Diepert 5"/>
    <s v="Tiel"/>
    <s v="4004 MA"/>
    <s v="NL"/>
    <x v="26"/>
    <s v="Maroastraat 43"/>
    <x v="13"/>
    <s v="1060 LG"/>
    <s v="NL"/>
    <s v="2480048606"/>
    <s v="0125194_005"/>
    <s v="31V"/>
    <s v="NL001131849B01"/>
    <n v="2"/>
    <n v="0"/>
    <n v="54.4"/>
    <s v="N"/>
    <s v="Peter Appel Transport B.V."/>
    <n v="36744"/>
    <d v="2023-07-13T00:00:00"/>
    <s v="08:26:00"/>
    <n v="0"/>
    <x v="3"/>
    <x v="27"/>
    <n v="7"/>
    <x v="11"/>
    <n v="1"/>
    <n v="1.6"/>
    <x v="6"/>
    <n v="108.8"/>
    <n v="0"/>
    <n v="108.8"/>
  </r>
  <r>
    <s v="COLGATE 3800 DEB."/>
    <s v="Colgate-Palmolive Nederland BV"/>
    <s v="101t"/>
    <n v="101091001392"/>
    <n v="101030171010"/>
    <n v="930"/>
    <s v="Inv Booked"/>
    <s v="2480048611"/>
    <s v="Verkoop"/>
    <n v="200"/>
    <s v="Transport drops"/>
    <s v="9 - verwerkt"/>
    <n v="0"/>
    <m/>
    <d v="2023-07-13T00:00:00"/>
    <s v="DROP"/>
    <s v="0001010910013920125194_003"/>
    <m/>
    <m/>
    <m/>
    <s v="EUR"/>
    <n v="54.4"/>
    <s v="EUR"/>
    <n v="54.4"/>
    <s v="EUR"/>
    <n v="54.4"/>
    <n v="54.4"/>
    <n v="0"/>
    <s v="N"/>
    <n v="1223000716"/>
    <d v="2023-08-17T00:00:00"/>
    <m/>
    <d v="2023-07-13T00:00:00"/>
    <s v="00:00"/>
    <s v="23:59"/>
    <d v="2023-07-13T00:00:00"/>
    <s v="07:00"/>
    <s v="12:00"/>
    <n v="0.8"/>
    <s v="ce"/>
    <n v="18"/>
    <n v="0.8"/>
    <n v="0"/>
    <s v="Kuehne+Nagel Tiel 3 Standpl"/>
    <s v="De Diepert 5"/>
    <s v="Tiel"/>
    <s v="4004 MA"/>
    <s v="NL"/>
    <x v="26"/>
    <s v="Park Forum 1129"/>
    <x v="29"/>
    <s v="5657 HK"/>
    <s v="NL"/>
    <s v="2480048611"/>
    <s v="0125194_003"/>
    <s v="31V"/>
    <s v="NL001131849B01"/>
    <n v="2"/>
    <n v="0"/>
    <n v="54.4"/>
    <s v="N"/>
    <m/>
    <n v="36744"/>
    <d v="2023-07-13T00:00:00"/>
    <s v="09:20:00"/>
    <n v="0"/>
    <x v="3"/>
    <x v="27"/>
    <n v="7"/>
    <x v="25"/>
    <n v="0"/>
    <s v=""/>
    <x v="6"/>
    <s v=""/>
    <n v="0"/>
    <s v=""/>
  </r>
  <r>
    <s v="COLGATE 3800 DEB."/>
    <s v="Colgate-Palmolive Nederland BV"/>
    <s v="101t"/>
    <n v="0"/>
    <n v="101030170996"/>
    <n v="930"/>
    <s v="Inv Booked"/>
    <s v="2480048576"/>
    <s v="Verkoop"/>
    <n v="200"/>
    <s v="Transport drops"/>
    <s v="9 - verwerkt"/>
    <n v="0"/>
    <m/>
    <d v="2023-07-13T00:00:00"/>
    <m/>
    <m/>
    <m/>
    <m/>
    <m/>
    <s v="EUR"/>
    <n v="54.4"/>
    <s v="EUR"/>
    <n v="54.4"/>
    <s v="EUR"/>
    <n v="54.4"/>
    <n v="54.4"/>
    <n v="0"/>
    <s v="N"/>
    <n v="1223000716"/>
    <d v="2023-08-17T00:00:00"/>
    <m/>
    <d v="2023-07-13T00:00:00"/>
    <s v="00:00"/>
    <s v="23:59"/>
    <d v="2023-07-13T00:00:00"/>
    <s v="08:00"/>
    <s v="17:00"/>
    <n v="0.8"/>
    <s v="ce"/>
    <n v="30"/>
    <n v="0.8"/>
    <n v="0"/>
    <s v="Kuehne+Nagel Tiel 3 Standpl"/>
    <s v="De Diepert 5"/>
    <s v="Tiel"/>
    <s v="4004 MA"/>
    <s v="NL"/>
    <x v="58"/>
    <s v="Phoenixstraat 21"/>
    <x v="32"/>
    <s v="1812PP"/>
    <s v="NL"/>
    <s v="2480048576"/>
    <s v="0125194_007"/>
    <s v="31V"/>
    <s v="NL001131849B01"/>
    <n v="2"/>
    <n v="0"/>
    <n v="54.4"/>
    <s v="N"/>
    <m/>
    <n v="36744"/>
    <d v="2023-07-13T00:00:00"/>
    <s v="16:53:00"/>
    <n v="0"/>
    <x v="3"/>
    <x v="27"/>
    <n v="7"/>
    <x v="28"/>
    <n v="1"/>
    <n v="0.8"/>
    <x v="6"/>
    <n v="54.4"/>
    <n v="0"/>
    <n v="54.4"/>
  </r>
  <r>
    <s v="COLGATE 3800 DEB."/>
    <s v="Colgate-Palmolive Nederland BV"/>
    <s v="101t"/>
    <n v="101091001736"/>
    <n v="101030171019"/>
    <n v="930"/>
    <s v="Inv Booked"/>
    <s v="2480048615"/>
    <s v="Verkoop"/>
    <n v="170"/>
    <s v="Transport drops zone"/>
    <s v="9 - verwerkt"/>
    <n v="0"/>
    <m/>
    <d v="2023-07-13T00:00:00"/>
    <s v="DROP"/>
    <s v="0001010910017360125339_007"/>
    <m/>
    <m/>
    <m/>
    <s v="EUR"/>
    <n v="66.02"/>
    <s v="EUR"/>
    <n v="66.02"/>
    <s v="EUR"/>
    <n v="66.02"/>
    <n v="66.02"/>
    <n v="0"/>
    <s v="N"/>
    <n v="1223000716"/>
    <d v="2023-08-17T00:00:00"/>
    <m/>
    <d v="2023-07-13T00:00:00"/>
    <s v="00:00"/>
    <s v="23:59"/>
    <d v="2023-07-13T00:00:00"/>
    <s v="07:00"/>
    <s v="08:00"/>
    <n v="2.4"/>
    <s v="ce"/>
    <n v="2444"/>
    <n v="2.4"/>
    <n v="4"/>
    <s v="Kuehne+Nagel Tiel 3 Standpl"/>
    <s v="De Diepert 5"/>
    <s v="Tiel"/>
    <s v="4004 MA"/>
    <s v="NL"/>
    <x v="13"/>
    <s v="GALVANIWEG 1"/>
    <x v="16"/>
    <s v="8013 RG"/>
    <s v="NL"/>
    <s v="2480048615"/>
    <s v="0125339_007"/>
    <s v="31V"/>
    <s v="NL001131849B01"/>
    <n v="2"/>
    <n v="0"/>
    <n v="66.02"/>
    <s v="N"/>
    <s v="Peter Appel Transport B.V."/>
    <n v="36622"/>
    <d v="2023-07-13T00:00:00"/>
    <s v="07:25:00"/>
    <n v="0"/>
    <x v="3"/>
    <x v="27"/>
    <n v="7"/>
    <x v="14"/>
    <n v="1"/>
    <n v="2.4"/>
    <x v="2"/>
    <n v="66.02"/>
    <n v="0"/>
    <n v="66.02"/>
  </r>
  <r>
    <s v="COLGATE 3800 DEB."/>
    <s v="Colgate-Palmolive Nederland BV"/>
    <s v="101t"/>
    <n v="101091001653"/>
    <n v="101030171024"/>
    <n v="930"/>
    <s v="Inv Booked"/>
    <s v="2480048613"/>
    <s v="Verkoop"/>
    <n v="170"/>
    <s v="Transport drops zone"/>
    <s v="9 - verwerkt"/>
    <n v="0"/>
    <m/>
    <d v="2023-07-13T00:00:00"/>
    <s v="DROP"/>
    <s v="0001010910016530125257_002"/>
    <m/>
    <m/>
    <m/>
    <s v="EUR"/>
    <n v="108"/>
    <s v="EUR"/>
    <n v="108"/>
    <s v="EUR"/>
    <n v="108"/>
    <n v="108"/>
    <n v="0"/>
    <s v="N"/>
    <n v="1223000716"/>
    <d v="2023-08-17T00:00:00"/>
    <m/>
    <d v="2023-07-13T00:00:00"/>
    <s v="00:00"/>
    <s v="23:59"/>
    <d v="2023-07-13T00:00:00"/>
    <s v="07:00"/>
    <s v="10:00"/>
    <n v="9.6"/>
    <s v="ce"/>
    <n v="8616"/>
    <n v="9.6"/>
    <n v="13"/>
    <s v="Kuehne+Nagel Tiel 3 Standpl"/>
    <s v="De Diepert 5"/>
    <s v="Tiel"/>
    <s v="4004 MA"/>
    <s v="NL"/>
    <x v="12"/>
    <s v="SLEGO 1"/>
    <x v="13"/>
    <s v="1046 BM"/>
    <s v="NL"/>
    <s v="2480048613"/>
    <s v="0125257_002"/>
    <s v="31V"/>
    <s v="NL001131849B01"/>
    <n v="2"/>
    <n v="0"/>
    <n v="108"/>
    <s v="N"/>
    <s v="Peter Appel Transport B.V."/>
    <n v="36622"/>
    <d v="2023-07-13T00:00:00"/>
    <s v="07:41:00"/>
    <n v="0"/>
    <x v="3"/>
    <x v="27"/>
    <n v="7"/>
    <x v="11"/>
    <n v="0"/>
    <s v=""/>
    <x v="0"/>
    <s v=""/>
    <n v="0"/>
    <s v=""/>
  </r>
  <r>
    <s v="COLGATE 3800 DEB."/>
    <s v="Colgate-Palmolive Nederland BV"/>
    <s v="101t"/>
    <n v="101091001654"/>
    <n v="101030171025"/>
    <n v="930"/>
    <s v="Inv Booked"/>
    <s v="2480048734"/>
    <s v="Verkoop"/>
    <n v="170"/>
    <s v="Transport drops zone"/>
    <s v="9 - verwerkt"/>
    <n v="0"/>
    <m/>
    <d v="2023-07-13T00:00:00"/>
    <s v="DROP"/>
    <s v="0001010910016540125255_003"/>
    <m/>
    <m/>
    <m/>
    <s v="EUR"/>
    <n v="225.94"/>
    <s v="EUR"/>
    <n v="225.94"/>
    <s v="EUR"/>
    <n v="225.94"/>
    <n v="225.94"/>
    <n v="0"/>
    <s v="N"/>
    <n v="1223000716"/>
    <d v="2023-08-17T00:00:00"/>
    <m/>
    <d v="2023-07-13T00:00:00"/>
    <s v="00:00"/>
    <s v="23:59"/>
    <d v="2023-07-13T00:00:00"/>
    <s v="07:00"/>
    <s v="08:00"/>
    <n v="21.6"/>
    <s v="ce"/>
    <n v="22460"/>
    <n v="21.6"/>
    <n v="38"/>
    <s v="Kuehne+Nagel Tiel 3 Standpl"/>
    <s v="De Diepert 5"/>
    <s v="Tiel"/>
    <s v="4004 MA"/>
    <s v="NL"/>
    <x v="109"/>
    <s v="Rheastraat 10"/>
    <x v="3"/>
    <s v="5047 TL"/>
    <s v="NL"/>
    <s v="2480048734"/>
    <s v="0125255_003"/>
    <s v="31V"/>
    <s v="NL001131849B01"/>
    <n v="2"/>
    <n v="0"/>
    <n v="225.94"/>
    <s v="N"/>
    <s v="Peter Appel Transport B.V."/>
    <n v="36622"/>
    <d v="2023-07-13T00:00:00"/>
    <s v="09:06:00"/>
    <n v="0"/>
    <x v="3"/>
    <x v="27"/>
    <n v="7"/>
    <x v="3"/>
    <n v="1"/>
    <n v="21.6"/>
    <x v="1"/>
    <n v="225.94"/>
    <n v="0"/>
    <n v="225.94"/>
  </r>
  <r>
    <s v="COLGATE 3800 DEB."/>
    <s v="Colgate-Palmolive Nederland BV"/>
    <s v="101t"/>
    <n v="0"/>
    <n v="101030170998"/>
    <n v="930"/>
    <s v="Inv Booked"/>
    <s v="2480048581"/>
    <s v="Verkoop"/>
    <n v="200"/>
    <s v="Transport drops"/>
    <s v="9 - verwerkt"/>
    <n v="0"/>
    <m/>
    <d v="2023-07-13T00:00:00"/>
    <m/>
    <m/>
    <m/>
    <m/>
    <m/>
    <s v="EUR"/>
    <n v="54.4"/>
    <s v="EUR"/>
    <n v="54.4"/>
    <s v="EUR"/>
    <n v="54.4"/>
    <n v="54.4"/>
    <n v="0"/>
    <s v="N"/>
    <n v="1223000716"/>
    <d v="2023-08-17T00:00:00"/>
    <m/>
    <d v="2023-07-13T00:00:00"/>
    <s v="00:00"/>
    <s v="23:59"/>
    <d v="2023-07-13T00:00:00"/>
    <s v="07:00"/>
    <s v="13:00"/>
    <n v="0.8"/>
    <s v="ce"/>
    <n v="8"/>
    <n v="0.8"/>
    <n v="0"/>
    <s v="Kuehne+Nagel Tiel 3 Standpl"/>
    <s v="De Diepert 5"/>
    <s v="Tiel"/>
    <s v="4004 MA"/>
    <s v="NL"/>
    <x v="35"/>
    <s v="POMPHOEKWEG 1"/>
    <x v="37"/>
    <s v="5222 BE"/>
    <s v="NL"/>
    <s v="2480048581"/>
    <s v="0125194_006"/>
    <s v="31V"/>
    <s v="NL001131849B01"/>
    <n v="2"/>
    <n v="0"/>
    <n v="54.4"/>
    <s v="N"/>
    <m/>
    <n v="36744"/>
    <d v="2023-07-13T00:00:00"/>
    <s v="14:38:00"/>
    <n v="0"/>
    <x v="3"/>
    <x v="27"/>
    <n v="7"/>
    <x v="31"/>
    <n v="1"/>
    <n v="0.8"/>
    <x v="6"/>
    <n v="54.4"/>
    <n v="0"/>
    <n v="54.4"/>
  </r>
  <r>
    <s v="COLGATE 3800 DEB."/>
    <s v="Colgate-Palmolive Nederland BV"/>
    <s v="101t"/>
    <n v="0"/>
    <n v="101030170999"/>
    <n v="930"/>
    <s v="Inv Booked"/>
    <s v="2480048577"/>
    <s v="Verkoop"/>
    <n v="200"/>
    <s v="Transport drops"/>
    <s v="9 - verwerkt"/>
    <n v="0"/>
    <m/>
    <d v="2023-07-13T00:00:00"/>
    <m/>
    <m/>
    <m/>
    <m/>
    <m/>
    <s v="EUR"/>
    <n v="54.4"/>
    <s v="EUR"/>
    <n v="54.4"/>
    <s v="EUR"/>
    <n v="54.4"/>
    <n v="54.4"/>
    <n v="0"/>
    <s v="N"/>
    <n v="1223000716"/>
    <d v="2023-08-17T00:00:00"/>
    <m/>
    <d v="2023-07-13T00:00:00"/>
    <s v="00:00"/>
    <s v="23:59"/>
    <d v="2023-07-13T00:00:00"/>
    <s v="08:00"/>
    <s v="16:00"/>
    <n v="0"/>
    <s v="ce"/>
    <n v="5"/>
    <n v="0.8"/>
    <n v="0"/>
    <s v="Kuehne+Nagel Tiel 3 Standpl"/>
    <s v="De Diepert 5"/>
    <s v="Tiel"/>
    <s v="4004 MA"/>
    <s v="NL"/>
    <x v="63"/>
    <s v="Laarakkerweg 5"/>
    <x v="49"/>
    <s v="5061JR"/>
    <s v="NL"/>
    <s v="2480048577"/>
    <s v="0125194_008"/>
    <s v="31V"/>
    <s v="NL001131849B01"/>
    <n v="2"/>
    <n v="0"/>
    <n v="54.4"/>
    <s v="N"/>
    <m/>
    <n v="36744"/>
    <d v="2023-07-13T00:00:00"/>
    <s v="19:27:00"/>
    <n v="0"/>
    <x v="3"/>
    <x v="27"/>
    <n v="7"/>
    <x v="3"/>
    <n v="1"/>
    <n v="0.8"/>
    <x v="6"/>
    <n v="54.4"/>
    <n v="0"/>
    <n v="54.4"/>
  </r>
  <r>
    <s v="COLGATE 3800 DEB."/>
    <s v="Colgate-Palmolive Nederland BV"/>
    <s v="101t"/>
    <n v="0"/>
    <n v="101030170992"/>
    <n v="930"/>
    <s v="Inv Booked"/>
    <s v="2480048574"/>
    <s v="Verkoop"/>
    <n v="200"/>
    <s v="Transport drops"/>
    <s v="9 - verwerkt"/>
    <n v="0"/>
    <m/>
    <d v="2023-07-13T00:00:00"/>
    <m/>
    <m/>
    <m/>
    <m/>
    <m/>
    <s v="EUR"/>
    <n v="54.4"/>
    <s v="EUR"/>
    <n v="54.4"/>
    <s v="EUR"/>
    <n v="54.4"/>
    <n v="54.4"/>
    <n v="0"/>
    <s v="N"/>
    <n v="1223000716"/>
    <d v="2023-08-17T00:00:00"/>
    <m/>
    <d v="2023-07-13T00:00:00"/>
    <s v="00:00"/>
    <s v="23:59"/>
    <d v="2023-07-13T00:00:00"/>
    <s v="08:00"/>
    <s v="16:00"/>
    <n v="0"/>
    <s v="ce"/>
    <n v="1"/>
    <n v="0.8"/>
    <n v="0"/>
    <s v="Kuehne+Nagel Tiel 3 Standpl"/>
    <s v="De Diepert 5"/>
    <s v="Tiel"/>
    <s v="4004 MA"/>
    <s v="NL"/>
    <x v="38"/>
    <s v="Andries Copierhof 2"/>
    <x v="40"/>
    <s v="3059 LM"/>
    <s v="NL"/>
    <s v="2480048574"/>
    <s v="0125194_009"/>
    <s v="31V"/>
    <s v="NL001131849B01"/>
    <n v="2"/>
    <n v="0"/>
    <n v="54.4"/>
    <s v="N"/>
    <m/>
    <n v="36744"/>
    <d v="2023-07-13T00:00:00"/>
    <s v="21:20:00"/>
    <n v="0"/>
    <x v="3"/>
    <x v="27"/>
    <n v="7"/>
    <x v="33"/>
    <n v="1"/>
    <n v="0.8"/>
    <x v="6"/>
    <n v="54.4"/>
    <n v="0"/>
    <n v="54.4"/>
  </r>
  <r>
    <s v="COLGATE 3800 DEB."/>
    <s v="Colgate-Palmolive Nederland BV"/>
    <s v="101t"/>
    <n v="0"/>
    <n v="101030170993"/>
    <n v="930"/>
    <s v="Inv Booked"/>
    <s v="2480048579"/>
    <s v="Verkoop"/>
    <n v="200"/>
    <s v="Transport drops"/>
    <s v="9 - verwerkt"/>
    <n v="0"/>
    <m/>
    <d v="2023-07-13T00:00:00"/>
    <m/>
    <m/>
    <m/>
    <m/>
    <m/>
    <s v="EUR"/>
    <n v="54.4"/>
    <s v="EUR"/>
    <n v="54.4"/>
    <s v="EUR"/>
    <n v="54.4"/>
    <n v="54.4"/>
    <n v="0"/>
    <s v="N"/>
    <n v="1223000716"/>
    <d v="2023-08-17T00:00:00"/>
    <m/>
    <d v="2023-07-13T00:00:00"/>
    <s v="00:00"/>
    <s v="23:59"/>
    <d v="2023-07-13T00:00:00"/>
    <s v="08:30"/>
    <s v="17:00"/>
    <n v="0.8"/>
    <s v="ce"/>
    <n v="82"/>
    <n v="0.8"/>
    <n v="0"/>
    <s v="Kuehne+Nagel Tiel 3 Standpl"/>
    <s v="De Diepert 5"/>
    <s v="Tiel"/>
    <s v="4004 MA"/>
    <s v="NL"/>
    <x v="69"/>
    <s v="Avignonlaan 10"/>
    <x v="29"/>
    <s v="5627 GA"/>
    <s v="NL"/>
    <s v="2480048579"/>
    <s v="0125194_002"/>
    <s v="31V"/>
    <s v="NL001131849B01"/>
    <n v="2"/>
    <n v="0"/>
    <n v="54.4"/>
    <s v="N"/>
    <m/>
    <n v="36744"/>
    <d v="2023-07-13T00:00:00"/>
    <s v="08:46:00"/>
    <n v="0"/>
    <x v="3"/>
    <x v="27"/>
    <n v="7"/>
    <x v="25"/>
    <n v="1"/>
    <n v="0.8"/>
    <x v="6"/>
    <n v="54.4"/>
    <n v="0"/>
    <n v="54.4"/>
  </r>
  <r>
    <s v="COLGATE 3800 DEB."/>
    <s v="Colgate-Palmolive Nederland BV"/>
    <s v="101t"/>
    <n v="101091001515"/>
    <n v="101030170997"/>
    <n v="930"/>
    <s v="Inv Booked"/>
    <s v="2480048578"/>
    <s v="Verkoop"/>
    <n v="200"/>
    <s v="Transport drops"/>
    <s v="9 - verwerkt"/>
    <n v="0"/>
    <m/>
    <d v="2023-07-13T00:00:00"/>
    <s v="DROP"/>
    <s v="0001010910015150125194_005"/>
    <m/>
    <m/>
    <m/>
    <s v="EUR"/>
    <n v="54.4"/>
    <s v="EUR"/>
    <n v="54.4"/>
    <s v="EUR"/>
    <n v="54.4"/>
    <n v="54.4"/>
    <n v="0"/>
    <s v="N"/>
    <n v="1223000716"/>
    <d v="2023-08-17T00:00:00"/>
    <m/>
    <d v="2023-07-13T00:00:00"/>
    <s v="00:00"/>
    <s v="23:59"/>
    <d v="2023-07-13T00:00:00"/>
    <s v="07:00"/>
    <s v="12:00"/>
    <n v="0.8"/>
    <s v="ce"/>
    <n v="71"/>
    <n v="0.8"/>
    <n v="0"/>
    <s v="Kuehne+Nagel Tiel 3 Standpl"/>
    <s v="De Diepert 5"/>
    <s v="Tiel"/>
    <s v="4004 MA"/>
    <s v="NL"/>
    <x v="26"/>
    <s v="Maroastraat 43"/>
    <x v="13"/>
    <s v="1060 LG"/>
    <s v="NL"/>
    <s v="2480048578"/>
    <s v="0125194_005"/>
    <s v="31V"/>
    <s v="NL001131849B01"/>
    <n v="2"/>
    <n v="0"/>
    <n v="54.4"/>
    <s v="N"/>
    <s v="Peter Appel Transport B.V."/>
    <n v="36744"/>
    <d v="2023-07-13T00:00:00"/>
    <s v="08:26:00"/>
    <n v="0"/>
    <x v="3"/>
    <x v="27"/>
    <n v="7"/>
    <x v="11"/>
    <n v="0"/>
    <s v=""/>
    <x v="6"/>
    <s v=""/>
    <n v="0"/>
    <s v=""/>
  </r>
  <r>
    <s v="COLGATE 3800 DEB."/>
    <s v="Colgate-Palmolive Nederland BV"/>
    <s v="101t"/>
    <n v="101091002013"/>
    <n v="101030171018"/>
    <n v="930"/>
    <s v="Inv Booked"/>
    <s v="2480048622"/>
    <s v="Verkoop"/>
    <n v="170"/>
    <s v="Transport drops zone"/>
    <s v="9 - verwerkt"/>
    <n v="0"/>
    <m/>
    <d v="2023-07-13T00:00:00"/>
    <s v="DROP"/>
    <s v="0001010910020130125483_003"/>
    <m/>
    <m/>
    <m/>
    <s v="EUR"/>
    <n v="170.88"/>
    <s v="EUR"/>
    <n v="170.88"/>
    <s v="EUR"/>
    <n v="170.88"/>
    <n v="170.88"/>
    <n v="0"/>
    <s v="N"/>
    <n v="1223000716"/>
    <d v="2023-08-17T00:00:00"/>
    <m/>
    <d v="2023-07-13T00:00:00"/>
    <s v="00:00"/>
    <s v="23:59"/>
    <d v="2023-07-13T00:00:00"/>
    <s v="08:30"/>
    <s v="16:00"/>
    <n v="12.8"/>
    <s v="ce"/>
    <n v="8872"/>
    <n v="12.8"/>
    <n v="24"/>
    <s v="Kuehne+Nagel Tiel 3 Standpl"/>
    <s v="De Diepert 5"/>
    <s v="Tiel"/>
    <s v="4004 MA"/>
    <s v="NL"/>
    <x v="49"/>
    <s v="Oude Berghuizerweg 30"/>
    <x v="31"/>
    <s v="7336 AW"/>
    <s v="NL"/>
    <s v="2480048622"/>
    <s v="0125483_003"/>
    <s v="31V"/>
    <s v="NL001131849B01"/>
    <n v="2"/>
    <n v="0"/>
    <n v="170.88"/>
    <s v="N"/>
    <s v="Peter Appel Transport B.V."/>
    <n v="36622"/>
    <d v="2023-07-13T00:00:00"/>
    <s v="12:28:00"/>
    <n v="0"/>
    <x v="3"/>
    <x v="27"/>
    <n v="7"/>
    <x v="27"/>
    <n v="1"/>
    <n v="12.8"/>
    <x v="0"/>
    <n v="170.88"/>
    <n v="0"/>
    <n v="170.88"/>
  </r>
  <r>
    <s v="COLGATE 3800 DEB."/>
    <s v="Colgate-Palmolive Nederland BV"/>
    <s v="101t"/>
    <n v="101091001657"/>
    <n v="101030171021"/>
    <n v="930"/>
    <s v="Inv Booked"/>
    <s v="2480048619"/>
    <s v="Verkoop"/>
    <n v="170"/>
    <s v="Transport drops zone"/>
    <s v="9 - verwerkt"/>
    <n v="0"/>
    <m/>
    <d v="2023-07-13T00:00:00"/>
    <s v="DROP"/>
    <s v="0001010910016570125258_002"/>
    <m/>
    <m/>
    <m/>
    <s v="EUR"/>
    <n v="139.19999999999999"/>
    <s v="EUR"/>
    <n v="139.19999999999999"/>
    <s v="EUR"/>
    <n v="139.19999999999999"/>
    <n v="139.19999999999999"/>
    <n v="0"/>
    <s v="N"/>
    <n v="1223000716"/>
    <d v="2023-08-17T00:00:00"/>
    <m/>
    <d v="2023-07-13T00:00:00"/>
    <s v="00:00"/>
    <s v="23:59"/>
    <d v="2023-07-13T00:00:00"/>
    <s v="06:00"/>
    <s v="07:00"/>
    <n v="23.2"/>
    <s v="ce"/>
    <n v="15352"/>
    <n v="23.2"/>
    <n v="28"/>
    <s v="Kuehne+Nagel Tiel 3 Standpl"/>
    <s v="De Diepert 5"/>
    <s v="Tiel"/>
    <s v="4004 MA"/>
    <s v="NL"/>
    <x v="2"/>
    <s v="Randweg 2"/>
    <x v="6"/>
    <s v="4191 NN"/>
    <s v="NL"/>
    <s v="2480048619"/>
    <s v="0125258_002"/>
    <s v="31V"/>
    <s v="NL001131849B01"/>
    <n v="2"/>
    <n v="0"/>
    <n v="139.19999999999999"/>
    <s v="N"/>
    <s v="Peter Appel Transport B.V."/>
    <n v="36622"/>
    <d v="2023-07-13T00:00:00"/>
    <s v="08:21:00"/>
    <n v="0"/>
    <x v="3"/>
    <x v="27"/>
    <n v="7"/>
    <x v="6"/>
    <n v="1"/>
    <n v="23.2"/>
    <x v="2"/>
    <n v="139.19999999999999"/>
    <n v="0"/>
    <n v="139.19999999999999"/>
  </r>
  <r>
    <s v="COLGATE 3800 DEB."/>
    <s v="Colgate-Palmolive Nederland BV"/>
    <s v="101t"/>
    <n v="101091001652"/>
    <n v="101030171022"/>
    <n v="930"/>
    <s v="Inv Booked"/>
    <s v="2480048620 REFUSED"/>
    <s v="Verkoop"/>
    <n v="170"/>
    <s v="Transport drops zone"/>
    <s v="9 - verwerkt"/>
    <n v="0"/>
    <m/>
    <d v="2023-07-13T00:00:00"/>
    <s v="DROP"/>
    <s v="0001010910016520125256_002"/>
    <m/>
    <m/>
    <m/>
    <s v="EUR"/>
    <n v="39.17"/>
    <s v="EUR"/>
    <n v="39.17"/>
    <s v="EUR"/>
    <n v="39.17"/>
    <n v="39.17"/>
    <n v="0"/>
    <s v="N"/>
    <n v="1223000716"/>
    <d v="2023-08-17T00:00:00"/>
    <m/>
    <d v="2023-07-13T00:00:00"/>
    <s v="00:00"/>
    <s v="23:59"/>
    <d v="2023-07-13T00:00:00"/>
    <s v="06:00"/>
    <s v="06:00"/>
    <n v="3.2"/>
    <s v="ce"/>
    <n v="1940"/>
    <n v="3.2"/>
    <n v="2"/>
    <s v="Kuehne+Nagel Tiel 3 Standpl"/>
    <s v="De Diepert 5"/>
    <s v="Tiel"/>
    <s v="4004 MA"/>
    <s v="NL"/>
    <x v="79"/>
    <s v="Keltenweg 30"/>
    <x v="58"/>
    <s v="5342 LP"/>
    <s v="NL"/>
    <s v="2480048620 REFUSED"/>
    <s v="0125256_002"/>
    <s v="31V"/>
    <s v="NL001131849B01"/>
    <n v="2"/>
    <n v="0"/>
    <n v="39.17"/>
    <s v="N"/>
    <s v="Peter Appel Transport B.V."/>
    <n v="36622"/>
    <d v="2023-07-13T00:00:00"/>
    <s v="07:15:00"/>
    <n v="15"/>
    <x v="3"/>
    <x v="27"/>
    <n v="7"/>
    <x v="42"/>
    <n v="1"/>
    <n v="6.4"/>
    <x v="3"/>
    <n v="78.34"/>
    <n v="0"/>
    <n v="78.34"/>
  </r>
  <r>
    <s v="COLGATE 3800 DEB."/>
    <s v="Colgate-Palmolive Nederland BV"/>
    <s v="101t"/>
    <n v="101091001653"/>
    <n v="101030171023"/>
    <n v="930"/>
    <s v="Inv Booked"/>
    <s v="2480048623"/>
    <s v="Verkoop"/>
    <n v="170"/>
    <s v="Transport drops zone"/>
    <s v="9 - verwerkt"/>
    <n v="0"/>
    <m/>
    <d v="2023-07-13T00:00:00"/>
    <s v="DROP"/>
    <s v="0001010910016530125257_002"/>
    <m/>
    <m/>
    <m/>
    <s v="EUR"/>
    <n v="90"/>
    <s v="EUR"/>
    <n v="90"/>
    <s v="EUR"/>
    <n v="90"/>
    <n v="90"/>
    <n v="0"/>
    <s v="N"/>
    <n v="1223000716"/>
    <d v="2023-08-17T00:00:00"/>
    <m/>
    <d v="2023-07-13T00:00:00"/>
    <s v="00:00"/>
    <s v="23:59"/>
    <d v="2023-07-13T00:00:00"/>
    <s v="07:00"/>
    <s v="10:00"/>
    <n v="8"/>
    <s v="ce"/>
    <n v="7865"/>
    <n v="8"/>
    <n v="12"/>
    <s v="Kuehne+Nagel Tiel 3 Standpl"/>
    <s v="De Diepert 5"/>
    <s v="Tiel"/>
    <s v="4004 MA"/>
    <s v="NL"/>
    <x v="10"/>
    <s v="Slego 1a"/>
    <x v="13"/>
    <s v="1046BM"/>
    <s v="NL"/>
    <s v="2480048623"/>
    <s v="0125257_002"/>
    <s v="31V"/>
    <s v="NL001131849B01"/>
    <n v="2"/>
    <n v="0"/>
    <n v="90"/>
    <s v="N"/>
    <s v="Peter Appel Transport B.V."/>
    <n v="36622"/>
    <d v="2023-07-13T00:00:00"/>
    <s v="07:40:00"/>
    <n v="0"/>
    <x v="3"/>
    <x v="27"/>
    <n v="7"/>
    <x v="11"/>
    <n v="0"/>
    <s v=""/>
    <x v="0"/>
    <s v=""/>
    <n v="0"/>
    <s v=""/>
  </r>
  <r>
    <s v="COLGATE 3800 DEB."/>
    <s v="Colgate-Palmolive Nederland BV"/>
    <s v="101t"/>
    <n v="101091001652"/>
    <n v="101030171000"/>
    <n v="930"/>
    <s v="Inv Booked"/>
    <s v="2480048602 REFUSED"/>
    <s v="Verkoop"/>
    <n v="170"/>
    <s v="Transport drops zone"/>
    <s v="9 - verwerkt"/>
    <n v="0"/>
    <m/>
    <d v="2023-07-13T00:00:00"/>
    <s v="DROP"/>
    <s v="0001010910016520125256_002"/>
    <m/>
    <m/>
    <m/>
    <s v="EUR"/>
    <n v="39.17"/>
    <s v="EUR"/>
    <n v="39.17"/>
    <s v="EUR"/>
    <n v="39.17"/>
    <n v="39.17"/>
    <n v="0"/>
    <s v="N"/>
    <n v="1223000716"/>
    <d v="2023-08-17T00:00:00"/>
    <m/>
    <d v="2023-07-13T00:00:00"/>
    <s v="00:00"/>
    <s v="23:59"/>
    <d v="2023-07-13T00:00:00"/>
    <s v="06:00"/>
    <s v="06:00"/>
    <n v="3.2"/>
    <s v="ce"/>
    <n v="1828"/>
    <n v="3.2"/>
    <n v="3"/>
    <s v="Kuehne+Nagel Tiel 3 Standpl"/>
    <s v="De Diepert 5"/>
    <s v="Tiel"/>
    <s v="4004 MA"/>
    <s v="NL"/>
    <x v="79"/>
    <s v="Keltenweg 30"/>
    <x v="58"/>
    <s v="5342 LP"/>
    <s v="NL"/>
    <s v="2480048602 REFUSED"/>
    <s v="0125256_002"/>
    <s v="31V"/>
    <s v="NL001131849B01"/>
    <n v="2"/>
    <n v="0"/>
    <n v="39.17"/>
    <s v="N"/>
    <s v="Peter Appel Transport B.V."/>
    <n v="36622"/>
    <d v="2023-07-13T00:00:00"/>
    <s v="07:15:00"/>
    <n v="0"/>
    <x v="3"/>
    <x v="27"/>
    <n v="7"/>
    <x v="42"/>
    <n v="0"/>
    <s v=""/>
    <x v="3"/>
    <s v=""/>
    <n v="0"/>
    <s v=""/>
  </r>
  <r>
    <s v="COLGATE 3800 DEB."/>
    <s v="Colgate-Palmolive Nederland BV"/>
    <s v="101t"/>
    <n v="101091002011"/>
    <n v="101030171001"/>
    <n v="930"/>
    <s v="Inv Booked"/>
    <s v="2480048599"/>
    <s v="Verkoop"/>
    <n v="170"/>
    <s v="Transport drops zone"/>
    <s v="9 - verwerkt"/>
    <n v="0"/>
    <m/>
    <d v="2023-07-13T00:00:00"/>
    <s v="DROP"/>
    <s v="0001010910020110125480_002"/>
    <m/>
    <m/>
    <m/>
    <s v="EUR"/>
    <n v="257.2"/>
    <s v="EUR"/>
    <n v="257.2"/>
    <s v="EUR"/>
    <n v="257.2"/>
    <n v="257.2"/>
    <n v="0"/>
    <s v="N"/>
    <n v="1223000716"/>
    <d v="2023-08-17T00:00:00"/>
    <m/>
    <d v="2023-07-13T00:00:00"/>
    <s v="00:00"/>
    <s v="23:59"/>
    <d v="2023-07-13T00:00:00"/>
    <s v="09:00"/>
    <s v="10:00"/>
    <n v="20"/>
    <s v="ce"/>
    <n v="23157"/>
    <n v="20"/>
    <n v="38"/>
    <s v="Kuehne+Nagel Tiel 3 Standpl"/>
    <s v="De Diepert 5"/>
    <s v="Tiel"/>
    <s v="4004 MA"/>
    <s v="NL"/>
    <x v="1"/>
    <s v="Perenmarkt 15"/>
    <x v="2"/>
    <s v="1681PG"/>
    <s v="NL"/>
    <s v="2480048599"/>
    <s v="0125480_002"/>
    <s v="31V"/>
    <s v="NL001131849B01"/>
    <n v="2"/>
    <n v="0"/>
    <n v="257.2"/>
    <s v="N"/>
    <s v="Peter Appel Transport B.V."/>
    <n v="36622"/>
    <d v="2023-07-13T00:00:00"/>
    <s v="11:10:00"/>
    <n v="40"/>
    <x v="3"/>
    <x v="27"/>
    <n v="7"/>
    <x v="2"/>
    <n v="1"/>
    <n v="20"/>
    <x v="1"/>
    <n v="257.2"/>
    <n v="0"/>
    <n v="257.2"/>
  </r>
  <r>
    <s v="COLGATE 3800 DEB."/>
    <s v="Colgate-Palmolive Nederland BV"/>
    <s v="101t"/>
    <n v="101091002010"/>
    <n v="101030171002"/>
    <n v="930"/>
    <s v="Inv Booked"/>
    <s v="2480048612"/>
    <s v="Verkoop"/>
    <n v="170"/>
    <s v="Transport drops zone"/>
    <s v="9 - verwerkt"/>
    <n v="0"/>
    <m/>
    <d v="2023-07-13T00:00:00"/>
    <s v="DROP"/>
    <s v="0001010910020100125478_002"/>
    <m/>
    <m/>
    <m/>
    <s v="EUR"/>
    <n v="124.49"/>
    <s v="EUR"/>
    <n v="124.49"/>
    <s v="EUR"/>
    <n v="124.49"/>
    <n v="124.49"/>
    <n v="0"/>
    <s v="N"/>
    <n v="1223000716"/>
    <d v="2023-08-17T00:00:00"/>
    <m/>
    <d v="2023-07-13T00:00:00"/>
    <s v="00:00"/>
    <s v="23:59"/>
    <d v="2023-07-13T00:00:00"/>
    <s v="06:00"/>
    <s v="07:00"/>
    <n v="7.2"/>
    <s v="ce"/>
    <n v="5758"/>
    <n v="7.2"/>
    <n v="11"/>
    <s v="Kuehne+Nagel Tiel 3 Standpl"/>
    <s v="De Diepert 5"/>
    <s v="Tiel"/>
    <s v="4004 MA"/>
    <s v="NL"/>
    <x v="2"/>
    <s v="Laan van Ruyven 1"/>
    <x v="11"/>
    <s v="2645EE"/>
    <s v="NL"/>
    <s v="2480048612"/>
    <s v="0125478_002"/>
    <s v="31V"/>
    <s v="NL001131849B01"/>
    <n v="2"/>
    <n v="0"/>
    <n v="124.49"/>
    <s v="N"/>
    <s v="Peter Appel Transport B.V."/>
    <n v="36622"/>
    <d v="2023-07-13T00:00:00"/>
    <s v="07:18:00"/>
    <n v="0"/>
    <x v="3"/>
    <x v="27"/>
    <n v="7"/>
    <x v="4"/>
    <n v="1"/>
    <n v="7.2"/>
    <x v="2"/>
    <n v="124.49"/>
    <n v="0"/>
    <n v="124.49"/>
  </r>
  <r>
    <s v="COLGATE 3800 DEB."/>
    <s v="Colgate-Palmolive Nederland BV"/>
    <s v="101t"/>
    <n v="101091001736"/>
    <n v="101030171003"/>
    <n v="930"/>
    <s v="Inv Booked"/>
    <s v="2480048605"/>
    <s v="Verkoop"/>
    <n v="170"/>
    <s v="Transport drops zone"/>
    <s v="9 - verwerkt"/>
    <n v="0"/>
    <m/>
    <d v="2023-07-13T00:00:00"/>
    <s v="DROP"/>
    <s v="0001010910017360125339_010"/>
    <m/>
    <m/>
    <m/>
    <s v="EUR"/>
    <n v="50.66"/>
    <s v="EUR"/>
    <n v="50.66"/>
    <s v="EUR"/>
    <n v="50.66"/>
    <n v="50.66"/>
    <n v="0"/>
    <s v="N"/>
    <n v="1223000716"/>
    <d v="2023-08-17T00:00:00"/>
    <m/>
    <d v="2023-07-13T00:00:00"/>
    <s v="00:00"/>
    <s v="23:59"/>
    <d v="2023-07-13T00:00:00"/>
    <s v="10:00"/>
    <s v="12:00"/>
    <n v="1.6"/>
    <s v="ce"/>
    <n v="1548"/>
    <n v="1.6"/>
    <n v="2"/>
    <s v="Kuehne+Nagel Tiel 3 Standpl"/>
    <s v="De Diepert 5"/>
    <s v="Tiel"/>
    <s v="4004 MA"/>
    <s v="NL"/>
    <x v="71"/>
    <s v="Hammerstaat 9"/>
    <x v="54"/>
    <s v="8161 PH"/>
    <s v="NL"/>
    <s v="2480048605"/>
    <s v="0125339_010"/>
    <s v="31V"/>
    <s v="NL001131849B01"/>
    <n v="2"/>
    <n v="0"/>
    <n v="50.66"/>
    <s v="N"/>
    <s v="Peter Appel Transport B.V."/>
    <n v="36622"/>
    <d v="2023-07-13T00:00:00"/>
    <s v="10:51:00"/>
    <n v="0"/>
    <x v="3"/>
    <x v="27"/>
    <n v="7"/>
    <x v="38"/>
    <n v="1"/>
    <n v="1.6"/>
    <x v="0"/>
    <n v="50.66"/>
    <n v="0"/>
    <n v="50.66"/>
  </r>
  <r>
    <s v="COLGATE 3800 DEB."/>
    <s v="Colgate-Palmolive Nederland BV"/>
    <s v="101t"/>
    <n v="101091001658"/>
    <n v="101030171004"/>
    <n v="930"/>
    <s v="Inv Booked"/>
    <s v="2480048603"/>
    <s v="Verkoop"/>
    <n v="170"/>
    <s v="Transport drops zone"/>
    <s v="9 - verwerkt"/>
    <n v="0"/>
    <m/>
    <d v="2023-07-13T00:00:00"/>
    <s v="DROP"/>
    <s v="0001010910016580125262_002"/>
    <m/>
    <m/>
    <m/>
    <s v="EUR"/>
    <n v="307.33"/>
    <s v="EUR"/>
    <n v="307.33"/>
    <s v="EUR"/>
    <n v="307.33"/>
    <n v="307.33"/>
    <n v="0"/>
    <s v="N"/>
    <n v="1223000716"/>
    <d v="2023-08-17T00:00:00"/>
    <m/>
    <d v="2023-07-13T00:00:00"/>
    <s v="00:00"/>
    <s v="23:59"/>
    <d v="2023-07-13T00:00:00"/>
    <s v="11:00"/>
    <s v="12:00"/>
    <n v="22.4"/>
    <s v="ce"/>
    <n v="15603"/>
    <n v="22.4"/>
    <n v="36"/>
    <s v="Kuehne+Nagel Tiel 3 Standpl"/>
    <s v="De Diepert 5"/>
    <s v="Tiel"/>
    <s v="4004 MA"/>
    <s v="NL"/>
    <x v="1"/>
    <s v="Fahrenheitweg 1"/>
    <x v="1"/>
    <s v="6101WR"/>
    <s v="NL"/>
    <s v="2480048603"/>
    <s v="0125262_002"/>
    <s v="31V"/>
    <s v="NL001131849B01"/>
    <n v="2"/>
    <n v="0"/>
    <n v="307.33"/>
    <s v="N"/>
    <s v="Peter Appel Transport B.V."/>
    <n v="36622"/>
    <d v="2023-07-13T00:00:00"/>
    <s v="13:11:00"/>
    <n v="41"/>
    <x v="3"/>
    <x v="27"/>
    <n v="7"/>
    <x v="1"/>
    <n v="1"/>
    <n v="22.4"/>
    <x v="1"/>
    <n v="307.33"/>
    <n v="0"/>
    <n v="307.33"/>
  </r>
  <r>
    <s v="COLGATE 3800 DEB."/>
    <s v="Colgate-Palmolive Nederland BV"/>
    <s v="101t"/>
    <n v="0"/>
    <n v="101030171006"/>
    <n v="980"/>
    <s v="Cancel No In"/>
    <s v="2480048608"/>
    <s v="Verkoop"/>
    <n v="170"/>
    <s v="Transport drops zone"/>
    <s v="0 - ingevoerd"/>
    <n v="0"/>
    <m/>
    <d v="2023-07-13T00:00:00"/>
    <m/>
    <m/>
    <n v="86.4"/>
    <n v="4"/>
    <m/>
    <s v="EUR"/>
    <n v="86.4"/>
    <s v="EUR"/>
    <n v="0"/>
    <s v="EUR"/>
    <n v="86.4"/>
    <n v="0"/>
    <n v="-86.4"/>
    <s v="N"/>
    <m/>
    <m/>
    <m/>
    <d v="2023-07-13T00:00:00"/>
    <s v="00:00"/>
    <s v="23:59"/>
    <d v="2023-07-13T00:00:00"/>
    <s v="06:00"/>
    <s v="14:00"/>
    <n v="4"/>
    <s v="ce"/>
    <n v="4072"/>
    <n v="4"/>
    <n v="5"/>
    <s v="Kuehne+Nagel Tiel 3 Standpl"/>
    <s v="De Diepert 5"/>
    <s v="Tiel"/>
    <s v="4004 MA"/>
    <s v="NL"/>
    <x v="42"/>
    <s v="Industriestraat 67"/>
    <x v="41"/>
    <s v="7482EW"/>
    <s v="NL"/>
    <s v="2480048608"/>
    <m/>
    <m/>
    <s v="NL001131849B01"/>
    <n v="2"/>
    <n v="0"/>
    <n v="0"/>
    <s v="N"/>
    <m/>
    <n v="36622"/>
    <d v="2023-07-13T00:00:00"/>
    <s v="14:00:00"/>
    <n v="0"/>
    <x v="3"/>
    <x v="27"/>
    <n v="7"/>
    <x v="30"/>
    <n v="0"/>
    <s v=""/>
    <x v="3"/>
    <s v=""/>
    <n v="0"/>
    <s v=""/>
  </r>
  <r>
    <s v="COLGATE 3800 DEB."/>
    <s v="Colgate-Palmolive Nederland BV"/>
    <s v="101t"/>
    <n v="101091002019"/>
    <n v="101030171007"/>
    <n v="930"/>
    <s v="Inv Booked"/>
    <s v="2480048600"/>
    <s v="Verkoop"/>
    <n v="170"/>
    <s v="Transport drops zone"/>
    <s v="9 - verwerkt"/>
    <n v="0"/>
    <m/>
    <d v="2023-07-13T00:00:00"/>
    <s v="DROP"/>
    <s v="0001010910020190125487_003"/>
    <m/>
    <m/>
    <m/>
    <s v="EUR"/>
    <n v="38.880000000000003"/>
    <s v="EUR"/>
    <n v="38.880000000000003"/>
    <s v="EUR"/>
    <n v="38.880000000000003"/>
    <n v="38.880000000000003"/>
    <n v="0"/>
    <s v="N"/>
    <n v="1223000716"/>
    <d v="2023-08-17T00:00:00"/>
    <m/>
    <d v="2023-07-13T00:00:00"/>
    <s v="00:00"/>
    <s v="23:59"/>
    <d v="2023-07-13T00:00:00"/>
    <s v="09:30"/>
    <s v="09:30"/>
    <n v="1.6"/>
    <s v="ce"/>
    <n v="1090"/>
    <n v="1.6"/>
    <n v="2"/>
    <s v="Kuehne+Nagel Tiel 3 Standpl"/>
    <s v="De Diepert 5"/>
    <s v="Tiel"/>
    <s v="4004 MA"/>
    <s v="NL"/>
    <x v="32"/>
    <s v="Afrikastraat 10"/>
    <x v="34"/>
    <s v="6014CG"/>
    <s v="NL"/>
    <s v="2480048600"/>
    <s v="0125487_003"/>
    <s v="31V"/>
    <s v="NL001131849B01"/>
    <n v="2"/>
    <n v="0"/>
    <n v="38.880000000000003"/>
    <s v="N"/>
    <s v="Peter Appel Transport B.V."/>
    <n v="36622"/>
    <d v="2023-07-13T00:00:00"/>
    <s v="11:57:00"/>
    <n v="0"/>
    <x v="3"/>
    <x v="27"/>
    <n v="7"/>
    <x v="23"/>
    <n v="1"/>
    <n v="3.2"/>
    <x v="3"/>
    <n v="77.760000000000005"/>
    <n v="0"/>
    <n v="77.760000000000005"/>
  </r>
  <r>
    <s v="COLGATE 3800 DEB."/>
    <s v="Colgate-Palmolive Nederland BV"/>
    <s v="101t"/>
    <n v="101091001652"/>
    <n v="101030171008"/>
    <n v="930"/>
    <s v="Inv Booked"/>
    <s v="2480048604 REFUSED"/>
    <s v="Verkoop"/>
    <n v="170"/>
    <s v="Transport drops zone"/>
    <s v="9 - verwerkt"/>
    <n v="0"/>
    <m/>
    <d v="2023-07-13T00:00:00"/>
    <s v="DROP"/>
    <s v="0001010910016520125256_003"/>
    <m/>
    <m/>
    <m/>
    <s v="EUR"/>
    <n v="39.43"/>
    <s v="EUR"/>
    <n v="39.43"/>
    <s v="EUR"/>
    <n v="39.43"/>
    <n v="39.43"/>
    <n v="0"/>
    <s v="N"/>
    <n v="1223000716"/>
    <d v="2023-08-17T00:00:00"/>
    <m/>
    <d v="2023-07-13T00:00:00"/>
    <s v="00:00"/>
    <s v="23:59"/>
    <d v="2023-07-13T00:00:00"/>
    <s v="08:00"/>
    <s v="16:00"/>
    <n v="3.2"/>
    <s v="ce"/>
    <n v="1694"/>
    <n v="3.2"/>
    <n v="2"/>
    <s v="Kuehne+Nagel Tiel 3 Standpl"/>
    <s v="De Diepert 5"/>
    <s v="Tiel"/>
    <s v="4004 MA"/>
    <s v="NL"/>
    <x v="40"/>
    <s v="Doornhoek 4050"/>
    <x v="20"/>
    <s v="5465TD"/>
    <s v="NL"/>
    <s v="2480048604 REFUSED"/>
    <s v="0125256_003"/>
    <s v="31V"/>
    <s v="NL001131849B01"/>
    <n v="2"/>
    <n v="0"/>
    <n v="39.43"/>
    <s v="N"/>
    <s v="Peter Appel Transport B.V."/>
    <n v="36622"/>
    <d v="2023-07-13T00:00:00"/>
    <s v="07:15:00"/>
    <n v="0"/>
    <x v="3"/>
    <x v="27"/>
    <n v="7"/>
    <x v="18"/>
    <n v="1"/>
    <n v="6.4"/>
    <x v="3"/>
    <n v="78.86"/>
    <n v="0"/>
    <n v="78.86"/>
  </r>
  <r>
    <s v="COLGATE 3800 DEB."/>
    <s v="Colgate-Palmolive Nederland BV"/>
    <s v="101t"/>
    <n v="0"/>
    <n v="101030171011"/>
    <n v="980"/>
    <s v="Cancel No In"/>
    <s v="2480048609"/>
    <s v="Verkoop"/>
    <n v="170"/>
    <s v="Transport drops zone"/>
    <s v="0 - ingevoerd"/>
    <n v="0"/>
    <m/>
    <d v="2023-07-13T00:00:00"/>
    <m/>
    <m/>
    <n v="31.2"/>
    <n v="0.8"/>
    <m/>
    <s v="EUR"/>
    <n v="31.2"/>
    <s v="EUR"/>
    <n v="0"/>
    <s v="EUR"/>
    <n v="31.2"/>
    <n v="0"/>
    <n v="-31.2"/>
    <s v="N"/>
    <m/>
    <m/>
    <m/>
    <d v="2023-07-13T00:00:00"/>
    <s v="00:00"/>
    <s v="23:59"/>
    <d v="2023-07-13T00:00:00"/>
    <s v="06:00"/>
    <s v="14:00"/>
    <n v="0.8"/>
    <s v="ce"/>
    <n v="784"/>
    <n v="0.8"/>
    <n v="1"/>
    <s v="Kuehne+Nagel Tiel 3 Standpl"/>
    <s v="De Diepert 5"/>
    <s v="Tiel"/>
    <s v="4004 MA"/>
    <s v="NL"/>
    <x v="42"/>
    <s v="Industriestraat 67"/>
    <x v="41"/>
    <s v="7482EW"/>
    <s v="NL"/>
    <s v="2480048609"/>
    <m/>
    <m/>
    <s v="NL001131849B01"/>
    <n v="2"/>
    <n v="0"/>
    <n v="0"/>
    <s v="N"/>
    <m/>
    <n v="36622"/>
    <d v="2023-07-13T00:00:00"/>
    <s v="14:00:00"/>
    <n v="0"/>
    <x v="3"/>
    <x v="27"/>
    <n v="7"/>
    <x v="30"/>
    <n v="0"/>
    <s v=""/>
    <x v="3"/>
    <s v=""/>
    <n v="0"/>
    <s v=""/>
  </r>
  <r>
    <s v="COLGATE 3800 DEB."/>
    <s v="Colgate-Palmolive Nederland BV"/>
    <s v="101t"/>
    <n v="101091001655"/>
    <n v="101030171012"/>
    <n v="930"/>
    <s v="Inv Booked"/>
    <s v="2480048616"/>
    <s v="Verkoop"/>
    <n v="170"/>
    <s v="Transport drops zone"/>
    <s v="9 - verwerkt"/>
    <n v="0"/>
    <m/>
    <d v="2023-07-13T00:00:00"/>
    <s v="DROP"/>
    <s v="0001010910016550125260_004"/>
    <m/>
    <m/>
    <m/>
    <s v="EUR"/>
    <n v="61.56"/>
    <s v="EUR"/>
    <n v="61.56"/>
    <s v="EUR"/>
    <n v="61.56"/>
    <n v="61.56"/>
    <n v="0"/>
    <s v="N"/>
    <n v="1223000716"/>
    <d v="2023-08-17T00:00:00"/>
    <m/>
    <d v="2023-07-13T00:00:00"/>
    <s v="00:00"/>
    <s v="23:59"/>
    <d v="2023-07-13T00:00:00"/>
    <s v="08:30"/>
    <s v="17:00"/>
    <n v="2.4"/>
    <s v="ce"/>
    <n v="1627"/>
    <n v="2.4"/>
    <n v="1"/>
    <s v="Kuehne+Nagel Tiel 3 Standpl"/>
    <s v="De Diepert 5"/>
    <s v="Tiel"/>
    <s v="4004 MA"/>
    <s v="NL"/>
    <x v="60"/>
    <s v="Orionweg 6"/>
    <x v="47"/>
    <s v="4782 SC"/>
    <s v="NL"/>
    <s v="2480048616"/>
    <s v="0125260_004"/>
    <s v="31V"/>
    <s v="NL001131849B01"/>
    <n v="2"/>
    <n v="0"/>
    <n v="61.56"/>
    <s v="N"/>
    <s v="Peter Appel Transport B.V."/>
    <n v="36622"/>
    <d v="2023-07-13T00:00:00"/>
    <s v="13:21:00"/>
    <n v="0"/>
    <x v="3"/>
    <x v="27"/>
    <n v="7"/>
    <x v="29"/>
    <n v="1"/>
    <n v="2.4"/>
    <x v="0"/>
    <n v="61.56"/>
    <n v="0"/>
    <n v="61.56"/>
  </r>
  <r>
    <s v="COLGATE 3800 DEB."/>
    <s v="Colgate-Palmolive Nederland BV"/>
    <s v="101t"/>
    <n v="101091001652"/>
    <n v="101030171013"/>
    <n v="930"/>
    <s v="Inv Booked"/>
    <s v="2480048607 REFUSED"/>
    <s v="Verkoop"/>
    <n v="170"/>
    <s v="Transport drops zone"/>
    <s v="9 - verwerkt"/>
    <n v="0"/>
    <m/>
    <d v="2023-07-13T00:00:00"/>
    <s v="DROP"/>
    <s v="0001010910016520125256_003"/>
    <m/>
    <m/>
    <m/>
    <s v="EUR"/>
    <n v="39.43"/>
    <s v="EUR"/>
    <n v="39.43"/>
    <s v="EUR"/>
    <n v="39.43"/>
    <n v="39.43"/>
    <n v="0"/>
    <s v="N"/>
    <n v="1223000716"/>
    <d v="2023-08-17T00:00:00"/>
    <m/>
    <d v="2023-07-13T00:00:00"/>
    <s v="00:00"/>
    <s v="23:59"/>
    <d v="2023-07-13T00:00:00"/>
    <s v="07:00"/>
    <s v="14:00"/>
    <n v="3.2"/>
    <s v="ce"/>
    <n v="3625"/>
    <n v="3.2"/>
    <n v="5"/>
    <s v="Kuehne+Nagel Tiel 3 Standpl"/>
    <s v="De Diepert 5"/>
    <s v="Tiel"/>
    <s v="4004 MA"/>
    <s v="NL"/>
    <x v="17"/>
    <s v="Doornhoek 4050"/>
    <x v="20"/>
    <s v="5465TD"/>
    <s v="NL"/>
    <s v="2480048607 REFUSED"/>
    <s v="0125256_003"/>
    <s v="31V"/>
    <s v="NL001131849B01"/>
    <n v="2"/>
    <n v="0"/>
    <n v="39.43"/>
    <s v="N"/>
    <s v="Peter Appel Transport B.V."/>
    <n v="36622"/>
    <d v="2023-07-13T00:00:00"/>
    <s v="07:15:00"/>
    <n v="0"/>
    <x v="3"/>
    <x v="27"/>
    <n v="7"/>
    <x v="18"/>
    <n v="0"/>
    <s v=""/>
    <x v="3"/>
    <s v=""/>
    <n v="0"/>
    <s v=""/>
  </r>
  <r>
    <s v="COLGATE 3800 DEB."/>
    <s v="Colgate-Palmolive Nederland BV"/>
    <s v="101t"/>
    <n v="101091002012"/>
    <n v="101030171014"/>
    <n v="930"/>
    <s v="Inv Booked"/>
    <s v="2480048614 REFUSED"/>
    <s v="Verkoop"/>
    <n v="170"/>
    <s v="Transport drops zone"/>
    <s v="9 - verwerkt"/>
    <n v="0"/>
    <m/>
    <d v="2023-07-13T00:00:00"/>
    <s v="DROP"/>
    <s v="0001010910020120125482_002"/>
    <m/>
    <m/>
    <m/>
    <s v="EUR"/>
    <n v="197.57"/>
    <s v="EUR"/>
    <n v="197.57"/>
    <s v="EUR"/>
    <n v="197.57"/>
    <n v="197.57"/>
    <n v="0"/>
    <s v="N"/>
    <n v="1223000716"/>
    <d v="2023-08-17T00:00:00"/>
    <m/>
    <d v="2023-07-13T00:00:00"/>
    <s v="00:00"/>
    <s v="23:59"/>
    <d v="2023-07-13T00:00:00"/>
    <s v="08:00"/>
    <s v="09:00"/>
    <n v="14.4"/>
    <s v="ce"/>
    <n v="12949"/>
    <n v="14.4"/>
    <n v="24"/>
    <s v="Kuehne+Nagel Tiel 3 Standpl"/>
    <s v="De Diepert 5"/>
    <s v="Tiel"/>
    <s v="4004 MA"/>
    <s v="NL"/>
    <x v="7"/>
    <s v="HOOFDTOCHT 1"/>
    <x v="7"/>
    <s v="1507 CJ"/>
    <s v="NL"/>
    <s v="2480048614 REFUSED"/>
    <s v="0125482_002"/>
    <s v="31V"/>
    <s v="NL001131849B01"/>
    <n v="2"/>
    <n v="0"/>
    <n v="197.57"/>
    <s v="N"/>
    <s v="Peter Appel Transport B.V."/>
    <n v="36622"/>
    <d v="2023-07-13T00:00:00"/>
    <s v="10:39:00"/>
    <n v="67"/>
    <x v="3"/>
    <x v="27"/>
    <n v="7"/>
    <x v="7"/>
    <n v="1"/>
    <n v="14.4"/>
    <x v="2"/>
    <n v="197.57"/>
    <n v="0"/>
    <n v="197.57"/>
  </r>
  <r>
    <s v="COLGATE 3800 DEB."/>
    <s v="Colgate-Palmolive Nederland BV"/>
    <s v="101t"/>
    <n v="101091002019"/>
    <n v="101030171016"/>
    <n v="930"/>
    <s v="Inv Booked"/>
    <s v="2480048621"/>
    <s v="Verkoop"/>
    <n v="170"/>
    <s v="Transport drops zone"/>
    <s v="9 - verwerkt"/>
    <n v="0"/>
    <m/>
    <d v="2023-07-13T00:00:00"/>
    <s v="DROP"/>
    <s v="0001010910020190125487_003"/>
    <m/>
    <m/>
    <m/>
    <s v="EUR"/>
    <n v="38.880000000000003"/>
    <s v="EUR"/>
    <n v="38.880000000000003"/>
    <s v="EUR"/>
    <n v="38.880000000000003"/>
    <n v="38.880000000000003"/>
    <n v="0"/>
    <s v="N"/>
    <n v="1223000716"/>
    <d v="2023-08-17T00:00:00"/>
    <m/>
    <d v="2023-07-13T00:00:00"/>
    <s v="00:00"/>
    <s v="23:59"/>
    <d v="2023-07-13T00:00:00"/>
    <s v="09:30"/>
    <s v="09:30"/>
    <n v="1.6"/>
    <s v="ce"/>
    <n v="1467"/>
    <n v="1.6"/>
    <n v="2"/>
    <s v="Kuehne+Nagel Tiel 3 Standpl"/>
    <s v="De Diepert 5"/>
    <s v="Tiel"/>
    <s v="4004 MA"/>
    <s v="NL"/>
    <x v="32"/>
    <s v="Afrikastraat 10"/>
    <x v="34"/>
    <s v="6014CG"/>
    <s v="NL"/>
    <s v="2480048621"/>
    <s v="0125487_003"/>
    <s v="31V"/>
    <s v="NL001131849B01"/>
    <n v="2"/>
    <n v="0"/>
    <n v="38.880000000000003"/>
    <s v="N"/>
    <s v="Peter Appel Transport B.V."/>
    <n v="36622"/>
    <d v="2023-07-13T00:00:00"/>
    <s v="11:57:00"/>
    <n v="0"/>
    <x v="3"/>
    <x v="27"/>
    <n v="7"/>
    <x v="23"/>
    <n v="0"/>
    <s v=""/>
    <x v="3"/>
    <s v=""/>
    <n v="0"/>
    <s v=""/>
  </r>
  <r>
    <s v="COLGATE 3800 DEB."/>
    <s v="Colgate-Palmolive Nederland BV"/>
    <s v="101t"/>
    <n v="101091001655"/>
    <n v="101030171017"/>
    <n v="930"/>
    <s v="Inv Booked"/>
    <s v="2480048610"/>
    <s v="Verkoop"/>
    <n v="170"/>
    <s v="Transport drops zone"/>
    <s v="9 - verwerkt"/>
    <n v="0"/>
    <m/>
    <d v="2023-07-13T00:00:00"/>
    <s v="DROP"/>
    <s v="0001010910016550125260_002"/>
    <m/>
    <m/>
    <m/>
    <s v="EUR"/>
    <n v="111.82"/>
    <s v="EUR"/>
    <n v="111.82"/>
    <s v="EUR"/>
    <n v="111.82"/>
    <n v="111.82"/>
    <n v="0"/>
    <s v="N"/>
    <n v="1223000716"/>
    <d v="2023-08-17T00:00:00"/>
    <m/>
    <d v="2023-07-13T00:00:00"/>
    <s v="00:00"/>
    <s v="23:59"/>
    <d v="2023-07-13T00:00:00"/>
    <s v="09:00"/>
    <s v="10:00"/>
    <n v="7.2"/>
    <s v="ce"/>
    <n v="5731"/>
    <n v="7.2"/>
    <n v="11"/>
    <s v="Kuehne+Nagel Tiel 3 Standpl"/>
    <s v="De Diepert 5"/>
    <s v="Tiel"/>
    <s v="4004 MA"/>
    <s v="NL"/>
    <x v="2"/>
    <s v="Pegasusweg 1"/>
    <x v="3"/>
    <s v="5015BZ"/>
    <s v="NL"/>
    <s v="2480048610"/>
    <s v="0125260_002"/>
    <s v="31V"/>
    <s v="NL001131849B01"/>
    <n v="2"/>
    <n v="0"/>
    <n v="111.82"/>
    <s v="N"/>
    <s v="Peter Appel Transport B.V."/>
    <n v="36622"/>
    <d v="2023-07-13T00:00:00"/>
    <s v="10:33:00"/>
    <n v="0"/>
    <x v="3"/>
    <x v="27"/>
    <n v="7"/>
    <x v="3"/>
    <n v="1"/>
    <n v="7.2"/>
    <x v="2"/>
    <n v="111.82"/>
    <n v="0"/>
    <n v="111.82"/>
  </r>
  <r>
    <s v="COLGATE 3800 DEB."/>
    <s v="Colgate-Palmolive Nederland BV"/>
    <s v="101t"/>
    <n v="101091002213"/>
    <n v="101030171103"/>
    <n v="930"/>
    <s v="Inv Booked"/>
    <s v="2480049564"/>
    <s v="Verkoop"/>
    <n v="170"/>
    <s v="Transport drops zone"/>
    <s v="9 - verwerkt"/>
    <n v="0"/>
    <m/>
    <d v="2023-07-14T00:00:00"/>
    <s v="DROP"/>
    <s v="0001010910022130125598_002"/>
    <m/>
    <m/>
    <m/>
    <s v="EUR"/>
    <n v="29.83"/>
    <s v="EUR"/>
    <n v="29.83"/>
    <s v="EUR"/>
    <n v="29.83"/>
    <n v="29.83"/>
    <n v="0"/>
    <s v="N"/>
    <n v="1223000716"/>
    <d v="2023-08-17T00:00:00"/>
    <m/>
    <d v="2023-07-14T00:00:00"/>
    <s v="00:00"/>
    <s v="23:59"/>
    <d v="2023-07-14T00:00:00"/>
    <s v="07:00"/>
    <s v="16:00"/>
    <n v="0.8"/>
    <s v="ce"/>
    <n v="279"/>
    <n v="0.8"/>
    <n v="0"/>
    <s v="Kuehne+Nagel Tiel 3 Standpl"/>
    <s v="De Diepert 5"/>
    <s v="Tiel"/>
    <s v="4004 MA"/>
    <s v="NL"/>
    <x v="22"/>
    <s v="Basisweg 7"/>
    <x v="25"/>
    <s v="1951NG"/>
    <s v="NL"/>
    <s v="2480049564"/>
    <s v="0125598_002"/>
    <s v="31V"/>
    <s v="NL001131849B01"/>
    <n v="2"/>
    <n v="0"/>
    <n v="29.83"/>
    <s v="N"/>
    <s v="Peter Appel Transport B.V."/>
    <n v="36622"/>
    <d v="2023-07-14T00:00:00"/>
    <s v="12:39:00"/>
    <n v="0"/>
    <x v="4"/>
    <x v="27"/>
    <n v="7"/>
    <x v="17"/>
    <n v="1"/>
    <n v="0.8"/>
    <x v="0"/>
    <n v="29.83"/>
    <n v="0"/>
    <n v="29.83"/>
  </r>
  <r>
    <s v="COLGATE 3800 DEB."/>
    <s v="Colgate-Palmolive Nederland BV"/>
    <s v="101t"/>
    <n v="101091002200"/>
    <n v="101030171106"/>
    <n v="930"/>
    <s v="Inv Booked"/>
    <s v="2480049566"/>
    <s v="Verkoop"/>
    <n v="170"/>
    <s v="Transport drops zone"/>
    <s v="9 - verwerkt"/>
    <n v="0"/>
    <m/>
    <d v="2023-07-14T00:00:00"/>
    <s v="DROP"/>
    <s v="0001010910022000125586_002"/>
    <m/>
    <m/>
    <m/>
    <s v="EUR"/>
    <n v="95.94"/>
    <s v="EUR"/>
    <n v="95.94"/>
    <s v="EUR"/>
    <n v="95.94"/>
    <n v="95.94"/>
    <n v="0"/>
    <s v="N"/>
    <n v="1223000716"/>
    <d v="2023-08-17T00:00:00"/>
    <m/>
    <d v="2023-07-14T00:00:00"/>
    <s v="00:00"/>
    <s v="23:59"/>
    <d v="2023-07-14T00:00:00"/>
    <s v="07:00"/>
    <s v="10:00"/>
    <n v="6.4"/>
    <s v="ce"/>
    <n v="4607"/>
    <n v="6.4"/>
    <n v="8"/>
    <s v="Kuehne+Nagel Tiel 3 Standpl"/>
    <s v="De Diepert 5"/>
    <s v="Tiel"/>
    <s v="4004 MA"/>
    <s v="NL"/>
    <x v="10"/>
    <s v="Slego 1a"/>
    <x v="13"/>
    <s v="1046BM"/>
    <s v="NL"/>
    <s v="2480049566"/>
    <s v="0125586_002"/>
    <s v="31V"/>
    <s v="NL001131849B01"/>
    <n v="2"/>
    <n v="0"/>
    <n v="95.94"/>
    <s v="N"/>
    <s v="Peter Appel Transport B.V."/>
    <n v="36622"/>
    <d v="2023-07-14T00:00:00"/>
    <s v="09:31:00"/>
    <n v="0"/>
    <x v="4"/>
    <x v="27"/>
    <n v="7"/>
    <x v="11"/>
    <n v="1"/>
    <n v="6.4"/>
    <x v="0"/>
    <n v="95.94"/>
    <n v="0"/>
    <n v="95.94"/>
  </r>
  <r>
    <s v="COLGATE 3800 DEB."/>
    <s v="Colgate-Palmolive Nederland BV"/>
    <s v="101t"/>
    <n v="101091002194"/>
    <n v="101030171107"/>
    <n v="930"/>
    <s v="Inv Booked"/>
    <s v="2480049559 REFUSED"/>
    <s v="Verkoop"/>
    <n v="170"/>
    <s v="Transport drops zone"/>
    <s v="9 - verwerkt"/>
    <n v="0"/>
    <m/>
    <d v="2023-07-14T00:00:00"/>
    <s v="DROP"/>
    <s v="0001010910021940125582_002"/>
    <m/>
    <m/>
    <m/>
    <s v="EUR"/>
    <n v="249.74"/>
    <s v="EUR"/>
    <n v="249.74"/>
    <s v="EUR"/>
    <n v="249.74"/>
    <n v="249.74"/>
    <n v="0"/>
    <s v="N"/>
    <n v="1223000716"/>
    <d v="2023-08-17T00:00:00"/>
    <m/>
    <d v="2023-07-14T00:00:00"/>
    <s v="00:00"/>
    <s v="23:59"/>
    <d v="2023-07-14T00:00:00"/>
    <s v="06:00"/>
    <s v="07:00"/>
    <n v="26"/>
    <s v="ce"/>
    <n v="20685"/>
    <n v="26.4"/>
    <n v="40"/>
    <s v="Kuehne+Nagel Tiel 3 Standpl"/>
    <s v="De Diepert 5"/>
    <s v="Tiel"/>
    <s v="4004 MA"/>
    <s v="NL"/>
    <x v="109"/>
    <s v="Rheastraat 10"/>
    <x v="3"/>
    <s v="5047 TL"/>
    <s v="NL"/>
    <s v="2480049559 REFUSED"/>
    <s v="0125582_002"/>
    <s v="31V"/>
    <s v="NL001131849B01"/>
    <n v="2"/>
    <n v="0"/>
    <n v="249.74"/>
    <s v="N"/>
    <s v="Peter Appel Transport B.V."/>
    <n v="36622"/>
    <d v="2023-07-14T00:00:00"/>
    <s v="07:14:00"/>
    <n v="0"/>
    <x v="4"/>
    <x v="27"/>
    <n v="7"/>
    <x v="3"/>
    <n v="1"/>
    <n v="26.4"/>
    <x v="1"/>
    <n v="249.74"/>
    <n v="0"/>
    <n v="249.74"/>
  </r>
  <r>
    <s v="COLGATE 3800 DEB."/>
    <s v="Colgate-Palmolive Nederland BV"/>
    <s v="101t"/>
    <n v="101091002193"/>
    <n v="101030171113"/>
    <n v="930"/>
    <s v="Inv Booked"/>
    <s v="0240141854"/>
    <s v="Verkoop"/>
    <n v="170"/>
    <s v="Transport drops zone"/>
    <s v="9 - verwerkt"/>
    <n v="0"/>
    <m/>
    <d v="2023-07-14T00:00:00"/>
    <s v="DROP"/>
    <s v="0001010910021930125581_002"/>
    <m/>
    <m/>
    <m/>
    <s v="EUR"/>
    <n v="237.33"/>
    <s v="EUR"/>
    <n v="237.33"/>
    <s v="EUR"/>
    <n v="237.33"/>
    <n v="237.33"/>
    <n v="0"/>
    <s v="N"/>
    <n v="1223000716"/>
    <d v="2023-08-17T00:00:00"/>
    <m/>
    <d v="2023-07-14T00:00:00"/>
    <s v="00:00"/>
    <s v="23:59"/>
    <d v="2023-07-14T00:00:00"/>
    <s v="06:00"/>
    <s v="06:00"/>
    <n v="24.8"/>
    <s v="ce"/>
    <n v="23882"/>
    <n v="24.8"/>
    <n v="41"/>
    <s v="Kuehne+Nagel Tiel 3 Standpl"/>
    <s v="De Diepert 5"/>
    <s v="Tiel"/>
    <s v="4004 MA"/>
    <s v="NL"/>
    <x v="65"/>
    <s v="FLORIJNSTRAAT 4C"/>
    <x v="51"/>
    <s v="4903 RM"/>
    <s v="NL"/>
    <s v="0240141854"/>
    <s v="0125581_002"/>
    <s v="31V"/>
    <s v="NL001131849B01"/>
    <n v="2"/>
    <n v="0"/>
    <n v="237.33"/>
    <s v="N"/>
    <s v="Peter Appel Transport B.V."/>
    <n v="36622"/>
    <d v="2023-07-14T00:00:00"/>
    <s v="07:17:00"/>
    <n v="0"/>
    <x v="4"/>
    <x v="27"/>
    <n v="7"/>
    <x v="34"/>
    <n v="1"/>
    <n v="25.6"/>
    <x v="5"/>
    <n v="244.99"/>
    <n v="0"/>
    <n v="244.99"/>
  </r>
  <r>
    <s v="COLGATE 3800 DEB."/>
    <s v="Colgate-Palmolive Nederland BV"/>
    <s v="101t"/>
    <n v="101091002200"/>
    <n v="101030171100"/>
    <n v="930"/>
    <s v="Inv Booked"/>
    <s v="2480049565"/>
    <s v="Verkoop"/>
    <n v="170"/>
    <s v="Transport drops zone"/>
    <s v="9 - verwerkt"/>
    <n v="0"/>
    <m/>
    <d v="2023-07-14T00:00:00"/>
    <s v="DROP"/>
    <s v="0001010910022000125586_003"/>
    <m/>
    <m/>
    <m/>
    <s v="EUR"/>
    <n v="232.32"/>
    <s v="EUR"/>
    <n v="232.32"/>
    <s v="EUR"/>
    <n v="232.32"/>
    <n v="232.32"/>
    <n v="0"/>
    <s v="N"/>
    <n v="1223000716"/>
    <d v="2023-08-17T00:00:00"/>
    <m/>
    <d v="2023-07-14T00:00:00"/>
    <s v="00:00"/>
    <s v="23:59"/>
    <d v="2023-07-14T00:00:00"/>
    <s v="12:00"/>
    <s v="13:00"/>
    <n v="17.600000000000001"/>
    <s v="ce"/>
    <n v="10231"/>
    <n v="17.600000000000001"/>
    <n v="13"/>
    <s v="Kuehne+Nagel Tiel 3 Standpl"/>
    <s v="De Diepert 5"/>
    <s v="Tiel"/>
    <s v="4004 MA"/>
    <s v="NL"/>
    <x v="16"/>
    <s v="Rijnland 4"/>
    <x v="19"/>
    <s v="1948RL"/>
    <s v="NL"/>
    <s v="2480049565"/>
    <s v="0125586_003"/>
    <s v="31V"/>
    <s v="NL001131849B01"/>
    <n v="2"/>
    <n v="0"/>
    <n v="232.32"/>
    <s v="N"/>
    <s v="Peter Appel Transport B.V."/>
    <n v="36622"/>
    <d v="2023-07-14T00:00:00"/>
    <s v="12:16:00"/>
    <n v="0"/>
    <x v="4"/>
    <x v="27"/>
    <n v="7"/>
    <x v="17"/>
    <n v="1"/>
    <n v="17.600000000000001"/>
    <x v="0"/>
    <n v="232.32"/>
    <n v="0"/>
    <n v="232.32"/>
  </r>
  <r>
    <s v="COLGATE 3800 DEB."/>
    <s v="Colgate-Palmolive Nederland BV"/>
    <s v="101t"/>
    <n v="101091002206"/>
    <n v="101030171101"/>
    <n v="930"/>
    <s v="Inv Booked"/>
    <s v="2480049562"/>
    <s v="Verkoop"/>
    <n v="170"/>
    <s v="Transport drops zone"/>
    <s v="9 - verwerkt"/>
    <n v="0"/>
    <m/>
    <d v="2023-07-14T00:00:00"/>
    <s v="DROP"/>
    <s v="0001010910022060125594_002"/>
    <m/>
    <m/>
    <m/>
    <s v="EUR"/>
    <n v="5.98"/>
    <s v="EUR"/>
    <n v="5.98"/>
    <s v="EUR"/>
    <n v="5.98"/>
    <n v="5.98"/>
    <n v="0"/>
    <s v="N"/>
    <n v="1223000716"/>
    <d v="2023-08-17T00:00:00"/>
    <m/>
    <d v="2023-07-14T00:00:00"/>
    <s v="00:00"/>
    <s v="23:59"/>
    <d v="2023-07-14T00:00:00"/>
    <s v="14:00"/>
    <s v="14:00"/>
    <n v="0.8"/>
    <s v="ce"/>
    <n v="300"/>
    <n v="0.8"/>
    <n v="0"/>
    <s v="Kuehne+Nagel Tiel 3 Standpl"/>
    <s v="De Diepert 5"/>
    <s v="Tiel"/>
    <s v="4004 MA"/>
    <s v="NL"/>
    <x v="14"/>
    <s v="Rood 24"/>
    <x v="17"/>
    <s v="6666LT"/>
    <s v="NL"/>
    <s v="2480049562"/>
    <s v="0125594_002"/>
    <s v="31V"/>
    <s v="NL001131849B01"/>
    <n v="2"/>
    <n v="0"/>
    <n v="5.98"/>
    <s v="N"/>
    <s v="Peter Appel Transport B.V."/>
    <n v="36622"/>
    <d v="2023-07-14T00:00:00"/>
    <s v="11:22:00"/>
    <n v="0"/>
    <x v="4"/>
    <x v="27"/>
    <n v="7"/>
    <x v="15"/>
    <n v="1"/>
    <n v="22.400000000000002"/>
    <x v="5"/>
    <n v="167.55"/>
    <n v="0"/>
    <n v="167.55"/>
  </r>
  <r>
    <s v="COLGATE 3800 DEB."/>
    <s v="Colgate-Palmolive Nederland BV"/>
    <s v="101t"/>
    <n v="101091002197"/>
    <n v="101030171102"/>
    <n v="930"/>
    <s v="Inv Booked"/>
    <s v="2480049556"/>
    <s v="Verkoop"/>
    <n v="170"/>
    <s v="Transport drops zone"/>
    <s v="9 - verwerkt"/>
    <n v="0"/>
    <m/>
    <d v="2023-07-14T00:00:00"/>
    <s v="DROP"/>
    <s v="0001010910021970125585_003"/>
    <m/>
    <m/>
    <m/>
    <s v="EUR"/>
    <n v="257.2"/>
    <s v="EUR"/>
    <n v="257.2"/>
    <s v="EUR"/>
    <n v="257.2"/>
    <n v="257.2"/>
    <n v="0"/>
    <s v="N"/>
    <n v="1223000716"/>
    <d v="2023-08-17T00:00:00"/>
    <m/>
    <d v="2023-07-14T00:00:00"/>
    <s v="00:00"/>
    <s v="23:59"/>
    <d v="2023-07-14T00:00:00"/>
    <s v="11:00"/>
    <s v="12:00"/>
    <n v="20"/>
    <s v="ce"/>
    <n v="23230"/>
    <n v="20"/>
    <n v="38"/>
    <s v="Kuehne+Nagel Tiel 3 Standpl"/>
    <s v="De Diepert 5"/>
    <s v="Tiel"/>
    <s v="4004 MA"/>
    <s v="NL"/>
    <x v="1"/>
    <s v="Perenmarkt 15"/>
    <x v="2"/>
    <s v="1681PG"/>
    <s v="NL"/>
    <s v="2480049556"/>
    <s v="0125585_003"/>
    <s v="31V"/>
    <s v="NL001131849B01"/>
    <n v="2"/>
    <n v="0"/>
    <n v="257.2"/>
    <s v="N"/>
    <s v="Peter Appel Transport B.V."/>
    <n v="36622"/>
    <d v="2023-07-14T00:00:00"/>
    <s v="11:11:00"/>
    <n v="0"/>
    <x v="4"/>
    <x v="27"/>
    <n v="7"/>
    <x v="2"/>
    <n v="1"/>
    <n v="20"/>
    <x v="1"/>
    <n v="257.2"/>
    <n v="0"/>
    <n v="257.2"/>
  </r>
  <r>
    <s v="COLGATE 3800 DEB."/>
    <s v="Colgate-Palmolive Nederland BV"/>
    <s v="101t"/>
    <n v="101091002206"/>
    <n v="101030171110"/>
    <n v="930"/>
    <s v="Inv Booked"/>
    <s v="2480049569"/>
    <s v="Verkoop"/>
    <n v="170"/>
    <s v="Transport drops zone"/>
    <s v="9 - verwerkt"/>
    <n v="0"/>
    <m/>
    <d v="2023-07-14T00:00:00"/>
    <s v="DROP"/>
    <s v="0001010910022060125594_002"/>
    <m/>
    <m/>
    <m/>
    <s v="EUR"/>
    <n v="131.65"/>
    <s v="EUR"/>
    <n v="131.65"/>
    <s v="EUR"/>
    <n v="131.65"/>
    <n v="131.65"/>
    <n v="0"/>
    <s v="N"/>
    <n v="1223000716"/>
    <d v="2023-08-17T00:00:00"/>
    <m/>
    <d v="2023-07-14T00:00:00"/>
    <s v="00:00"/>
    <s v="23:59"/>
    <d v="2023-07-14T00:00:00"/>
    <s v="14:00"/>
    <s v="14:00"/>
    <n v="17.600000000000001"/>
    <s v="ce"/>
    <n v="12762"/>
    <n v="17.600000000000001"/>
    <n v="25"/>
    <s v="Kuehne+Nagel Tiel 3 Standpl"/>
    <s v="De Diepert 5"/>
    <s v="Tiel"/>
    <s v="4004 MA"/>
    <s v="NL"/>
    <x v="14"/>
    <s v="Rood 24"/>
    <x v="17"/>
    <s v="6666LT"/>
    <s v="NL"/>
    <s v="2480049569"/>
    <s v="0125594_002"/>
    <s v="31V"/>
    <s v="NL001131849B01"/>
    <n v="2"/>
    <n v="0"/>
    <n v="131.65"/>
    <s v="N"/>
    <s v="Peter Appel Transport B.V."/>
    <n v="36622"/>
    <d v="2023-07-14T00:00:00"/>
    <s v="11:22:00"/>
    <n v="0"/>
    <x v="4"/>
    <x v="27"/>
    <n v="7"/>
    <x v="15"/>
    <n v="0"/>
    <s v=""/>
    <x v="5"/>
    <s v=""/>
    <n v="0"/>
    <s v=""/>
  </r>
  <r>
    <s v="COLGATE 3800 DEB."/>
    <s v="Colgate-Palmolive Nederland BV"/>
    <s v="101t"/>
    <n v="101091002197"/>
    <n v="101030171111"/>
    <n v="930"/>
    <s v="Inv Booked"/>
    <s v="2480049563"/>
    <s v="Verkoop"/>
    <n v="170"/>
    <s v="Transport drops zone"/>
    <s v="9 - verwerkt"/>
    <n v="0"/>
    <m/>
    <d v="2023-07-14T00:00:00"/>
    <s v="DROP"/>
    <s v="0001010910021970125585_002"/>
    <m/>
    <m/>
    <m/>
    <s v="EUR"/>
    <n v="73.760000000000005"/>
    <s v="EUR"/>
    <n v="73.760000000000005"/>
    <s v="EUR"/>
    <n v="73.760000000000005"/>
    <n v="73.760000000000005"/>
    <n v="0"/>
    <s v="N"/>
    <n v="1223000716"/>
    <d v="2023-08-17T00:00:00"/>
    <m/>
    <d v="2023-07-14T00:00:00"/>
    <s v="00:00"/>
    <s v="23:59"/>
    <d v="2023-07-14T00:00:00"/>
    <s v="07:00"/>
    <s v="15:00"/>
    <n v="3.2"/>
    <s v="ce"/>
    <n v="1809"/>
    <n v="3.2"/>
    <n v="2"/>
    <s v="Kuehne+Nagel Tiel 3 Standpl"/>
    <s v="De Diepert 5"/>
    <s v="Tiel"/>
    <s v="4004 MA"/>
    <s v="NL"/>
    <x v="29"/>
    <s v="Opaalstraat 15"/>
    <x v="32"/>
    <s v="1812RH"/>
    <s v="NL"/>
    <s v="2480049563"/>
    <s v="0125585_002"/>
    <s v="31V"/>
    <s v="NL001131849B01"/>
    <n v="2"/>
    <n v="0"/>
    <n v="73.760000000000005"/>
    <s v="N"/>
    <s v="Peter Appel Transport B.V."/>
    <n v="36622"/>
    <d v="2023-07-14T00:00:00"/>
    <s v="09:36:00"/>
    <n v="0"/>
    <x v="4"/>
    <x v="27"/>
    <n v="7"/>
    <x v="28"/>
    <n v="1"/>
    <n v="3.2"/>
    <x v="3"/>
    <n v="73.760000000000005"/>
    <n v="0"/>
    <n v="73.760000000000005"/>
  </r>
  <r>
    <s v="COLGATE 3800 DEB."/>
    <s v="Colgate-Palmolive Nederland BV"/>
    <s v="101t"/>
    <n v="101091002203"/>
    <n v="101030171112"/>
    <n v="930"/>
    <s v="Inv Booked"/>
    <s v="2480049557"/>
    <s v="Verkoop"/>
    <n v="170"/>
    <s v="Transport drops zone"/>
    <s v="9 - verwerkt"/>
    <n v="0"/>
    <m/>
    <d v="2023-07-14T00:00:00"/>
    <s v="DROP"/>
    <s v="0001010910022030125592_003"/>
    <m/>
    <m/>
    <m/>
    <s v="EUR"/>
    <n v="202.75"/>
    <s v="EUR"/>
    <n v="202.75"/>
    <s v="EUR"/>
    <n v="202.75"/>
    <n v="202.75"/>
    <n v="0"/>
    <s v="N"/>
    <n v="1223000716"/>
    <d v="2023-08-17T00:00:00"/>
    <m/>
    <d v="2023-07-14T00:00:00"/>
    <s v="00:00"/>
    <s v="23:59"/>
    <d v="2023-07-14T00:00:00"/>
    <s v="15:00"/>
    <s v="15:00"/>
    <n v="17.600000000000001"/>
    <s v="ce"/>
    <n v="10993"/>
    <n v="17.600000000000001"/>
    <n v="26"/>
    <s v="Kuehne+Nagel Tiel 3 Standpl"/>
    <s v="De Diepert 5"/>
    <s v="Tiel"/>
    <s v="4004 MA"/>
    <s v="NL"/>
    <x v="46"/>
    <s v="FLORIJNSTRAAT  4C"/>
    <x v="23"/>
    <s v="4903 RM"/>
    <s v="NL"/>
    <s v="2480049557"/>
    <s v="0125592_003"/>
    <s v="31V"/>
    <s v="NL001131849B01"/>
    <n v="2"/>
    <n v="0"/>
    <n v="202.75"/>
    <s v="N"/>
    <s v="Peter Appel Transport B.V."/>
    <n v="36622"/>
    <d v="2023-07-14T00:00:00"/>
    <s v="15:45:00"/>
    <n v="32"/>
    <x v="4"/>
    <x v="27"/>
    <n v="7"/>
    <x v="34"/>
    <n v="1"/>
    <n v="17.600000000000001"/>
    <x v="5"/>
    <n v="202.75"/>
    <n v="0"/>
    <n v="202.75"/>
  </r>
  <r>
    <s v="COLGATE 3800 DEB."/>
    <s v="Colgate-Palmolive Nederland BV"/>
    <s v="101t"/>
    <n v="101091002193"/>
    <n v="101030171114"/>
    <n v="930"/>
    <s v="Inv Booked"/>
    <s v="0240141853"/>
    <s v="Verkoop"/>
    <n v="170"/>
    <s v="Transport drops zone"/>
    <s v="9 - verwerkt"/>
    <n v="0"/>
    <m/>
    <d v="2023-07-14T00:00:00"/>
    <s v="DROP"/>
    <s v="0001010910021930125581_002"/>
    <m/>
    <m/>
    <m/>
    <s v="EUR"/>
    <n v="7.66"/>
    <s v="EUR"/>
    <n v="7.66"/>
    <s v="EUR"/>
    <n v="7.66"/>
    <n v="7.66"/>
    <n v="0"/>
    <s v="N"/>
    <n v="1223000716"/>
    <d v="2023-08-17T00:00:00"/>
    <m/>
    <d v="2023-07-14T00:00:00"/>
    <s v="00:00"/>
    <s v="23:59"/>
    <d v="2023-07-14T00:00:00"/>
    <s v="06:00"/>
    <s v="06:00"/>
    <n v="0.8"/>
    <s v="ce"/>
    <n v="769"/>
    <n v="0.8"/>
    <n v="1"/>
    <s v="Kuehne+Nagel Tiel 3 Standpl"/>
    <s v="De Diepert 5"/>
    <s v="Tiel"/>
    <s v="4004 MA"/>
    <s v="NL"/>
    <x v="65"/>
    <s v="FLORIJNSTRAAT 4C"/>
    <x v="51"/>
    <s v="4903 RM"/>
    <s v="NL"/>
    <s v="0240141853"/>
    <s v="0125581_002"/>
    <s v="31V"/>
    <s v="NL001131849B01"/>
    <n v="2"/>
    <n v="0"/>
    <n v="7.66"/>
    <s v="N"/>
    <s v="Peter Appel Transport B.V."/>
    <n v="36622"/>
    <d v="2023-07-14T00:00:00"/>
    <s v="07:17:00"/>
    <n v="0"/>
    <x v="4"/>
    <x v="27"/>
    <n v="7"/>
    <x v="34"/>
    <n v="0"/>
    <s v=""/>
    <x v="5"/>
    <s v=""/>
    <n v="0"/>
    <s v=""/>
  </r>
  <r>
    <s v="COLGATE 3800 DEB."/>
    <s v="Colgate-Palmolive Nederland BV"/>
    <s v="101t"/>
    <n v="101091002442"/>
    <n v="101030171147"/>
    <n v="930"/>
    <s v="Inv Booked"/>
    <s v="2480048604 2ND DEL"/>
    <s v="Verkoop"/>
    <n v="170"/>
    <s v="Transport drops zone"/>
    <s v="9 - verwerkt"/>
    <n v="0"/>
    <m/>
    <d v="2023-07-14T00:00:00"/>
    <s v="DROP"/>
    <s v="0001010910024420125828_002"/>
    <m/>
    <m/>
    <m/>
    <s v="EUR"/>
    <n v="39.43"/>
    <s v="EUR"/>
    <n v="39.43"/>
    <s v="EUR"/>
    <n v="39.43"/>
    <n v="39.43"/>
    <n v="0"/>
    <s v="N"/>
    <n v="1223000716"/>
    <d v="2023-08-17T00:00:00"/>
    <m/>
    <d v="2023-07-14T00:00:00"/>
    <s v="00:00"/>
    <s v="23:59"/>
    <d v="2023-07-14T00:00:00"/>
    <s v="08:00"/>
    <s v="16:00"/>
    <n v="3.2"/>
    <s v="ce"/>
    <n v="1694"/>
    <n v="3.2"/>
    <n v="2"/>
    <s v="Kuehne+Nagel Tiel 3 Standpl"/>
    <s v="De Diepert 5"/>
    <s v="Tiel"/>
    <s v="4004 MA"/>
    <s v="NL"/>
    <x v="40"/>
    <s v="Doornhoek 4050"/>
    <x v="20"/>
    <s v="5465TD"/>
    <s v="NL"/>
    <s v="2480048604 2ND DEL"/>
    <s v="0125828_002"/>
    <s v="31V"/>
    <s v="NL001131849B01"/>
    <n v="2"/>
    <n v="0"/>
    <n v="39.43"/>
    <s v="N"/>
    <s v="Peter Appel Transport B.V."/>
    <n v="36622"/>
    <d v="2023-07-14T00:00:00"/>
    <s v="12:24:00"/>
    <n v="0"/>
    <x v="4"/>
    <x v="27"/>
    <n v="7"/>
    <x v="18"/>
    <n v="1"/>
    <n v="6.4"/>
    <x v="3"/>
    <n v="78.86"/>
    <n v="0"/>
    <n v="78.86"/>
  </r>
  <r>
    <s v="COLGATE 3800 DEB."/>
    <s v="Colgate-Palmolive Nederland BV"/>
    <s v="101t"/>
    <n v="101091002442"/>
    <n v="101030171148"/>
    <n v="930"/>
    <s v="Inv Booked"/>
    <s v="2480048607 2ND DEL"/>
    <s v="Verkoop"/>
    <n v="170"/>
    <s v="Transport drops zone"/>
    <s v="9 - verwerkt"/>
    <n v="0"/>
    <m/>
    <d v="2023-07-14T00:00:00"/>
    <s v="DROP"/>
    <s v="0001010910024420125828_002"/>
    <m/>
    <m/>
    <m/>
    <s v="EUR"/>
    <n v="39.43"/>
    <s v="EUR"/>
    <n v="39.43"/>
    <s v="EUR"/>
    <n v="39.43"/>
    <n v="39.43"/>
    <n v="0"/>
    <s v="N"/>
    <n v="1223000716"/>
    <d v="2023-08-17T00:00:00"/>
    <m/>
    <d v="2023-07-14T00:00:00"/>
    <s v="00:00"/>
    <s v="23:59"/>
    <d v="2023-07-14T00:00:00"/>
    <s v="07:00"/>
    <s v="14:00"/>
    <n v="3.2"/>
    <s v="ce"/>
    <n v="3625"/>
    <n v="3.2"/>
    <n v="5"/>
    <s v="Kuehne+Nagel Tiel 3 Standpl"/>
    <s v="De Diepert 5"/>
    <s v="Tiel"/>
    <s v="4004 MA"/>
    <s v="NL"/>
    <x v="17"/>
    <s v="Doornhoek 4050"/>
    <x v="20"/>
    <s v="5465TD"/>
    <s v="NL"/>
    <s v="2480048607 2ND DEL"/>
    <s v="0125828_002"/>
    <s v="31V"/>
    <s v="NL001131849B01"/>
    <n v="2"/>
    <n v="0"/>
    <n v="39.43"/>
    <s v="N"/>
    <s v="Peter Appel Transport B.V."/>
    <n v="36622"/>
    <d v="2023-07-14T00:00:00"/>
    <s v="12:24:00"/>
    <n v="0"/>
    <x v="4"/>
    <x v="27"/>
    <n v="7"/>
    <x v="18"/>
    <n v="0"/>
    <s v=""/>
    <x v="3"/>
    <s v=""/>
    <n v="0"/>
    <s v=""/>
  </r>
  <r>
    <s v="COLGATE 3800 DEB."/>
    <s v="Colgate-Palmolive Nederland BV"/>
    <s v="101t"/>
    <n v="101091002213"/>
    <n v="101030171105"/>
    <n v="930"/>
    <s v="Inv Booked"/>
    <s v="2480049560"/>
    <s v="Verkoop"/>
    <n v="170"/>
    <s v="Transport drops zone"/>
    <s v="9 - verwerkt"/>
    <n v="0"/>
    <m/>
    <d v="2023-07-14T00:00:00"/>
    <s v="DROP"/>
    <s v="0001010910022130125598_005"/>
    <m/>
    <m/>
    <m/>
    <s v="EUR"/>
    <n v="38.42"/>
    <s v="EUR"/>
    <n v="38.42"/>
    <s v="EUR"/>
    <n v="38.42"/>
    <n v="38.42"/>
    <n v="0"/>
    <s v="N"/>
    <n v="1223000716"/>
    <d v="2023-08-17T00:00:00"/>
    <m/>
    <d v="2023-07-14T00:00:00"/>
    <s v="00:00"/>
    <s v="23:59"/>
    <d v="2023-07-14T00:00:00"/>
    <s v="10:45"/>
    <s v="10:45"/>
    <n v="1.6"/>
    <s v="ce"/>
    <n v="611"/>
    <n v="1.6"/>
    <n v="0"/>
    <s v="Kuehne+Nagel Tiel 3 Standpl"/>
    <s v="De Diepert 5"/>
    <s v="Tiel"/>
    <s v="4004 MA"/>
    <s v="NL"/>
    <x v="42"/>
    <s v="Industriestraat 67"/>
    <x v="41"/>
    <s v="7482EW"/>
    <s v="NL"/>
    <s v="2480049560"/>
    <s v="0125598_005"/>
    <s v="31V"/>
    <s v="NL001131849B01"/>
    <n v="2"/>
    <n v="0"/>
    <n v="38.42"/>
    <s v="N"/>
    <s v="Peter Appel Transport B.V."/>
    <n v="36622"/>
    <d v="2023-07-14T00:00:00"/>
    <s v="09:14:00"/>
    <n v="0"/>
    <x v="4"/>
    <x v="27"/>
    <n v="7"/>
    <x v="30"/>
    <n v="1"/>
    <n v="3.2"/>
    <x v="3"/>
    <n v="76.84"/>
    <n v="0"/>
    <n v="76.84"/>
  </r>
  <r>
    <s v="COLGATE 3800 DEB."/>
    <s v="Colgate-Palmolive Nederland BV"/>
    <s v="101t"/>
    <n v="101091002461"/>
    <n v="101030171108"/>
    <n v="930"/>
    <s v="Inv Booked"/>
    <s v="2480049567"/>
    <s v="Verkoop"/>
    <n v="170"/>
    <s v="Transport drops zone"/>
    <s v="9 - verwerkt"/>
    <n v="0"/>
    <m/>
    <d v="2023-07-14T00:00:00"/>
    <s v="DROP"/>
    <s v="0001010910024610125713_002"/>
    <m/>
    <m/>
    <m/>
    <s v="EUR"/>
    <n v="57.34"/>
    <s v="EUR"/>
    <n v="57.34"/>
    <s v="EUR"/>
    <n v="57.34"/>
    <n v="57.34"/>
    <n v="0"/>
    <s v="N"/>
    <n v="1223000716"/>
    <d v="2023-08-17T00:00:00"/>
    <m/>
    <d v="2023-07-14T00:00:00"/>
    <s v="00:00"/>
    <s v="23:59"/>
    <d v="2023-07-14T00:00:00"/>
    <s v="05:00"/>
    <s v="06:00"/>
    <n v="6.4"/>
    <s v="ce"/>
    <n v="4233"/>
    <n v="6.4"/>
    <n v="8"/>
    <s v="Kuehne+Nagel Tiel 3 Standpl"/>
    <s v="De Diepert 5"/>
    <s v="Tiel"/>
    <s v="4004 MA"/>
    <s v="NL"/>
    <x v="2"/>
    <s v="Randweg 2"/>
    <x v="6"/>
    <s v="4191 NN"/>
    <s v="NL"/>
    <s v="2480049567"/>
    <s v="0125713_002"/>
    <s v="31V"/>
    <s v="NL001131849B01"/>
    <n v="2"/>
    <n v="0"/>
    <n v="57.34"/>
    <s v="N"/>
    <s v="Peter Appel Transport B.V."/>
    <n v="36622"/>
    <d v="2023-07-14T00:00:00"/>
    <s v="06:54:00"/>
    <n v="0"/>
    <x v="4"/>
    <x v="27"/>
    <n v="7"/>
    <x v="6"/>
    <n v="1"/>
    <n v="6.4"/>
    <x v="2"/>
    <n v="57.34"/>
    <n v="0"/>
    <n v="57.34"/>
  </r>
  <r>
    <s v="COLGATE 3800 DEB."/>
    <s v="Colgate-Palmolive Nederland BV"/>
    <s v="101t"/>
    <n v="101091002205"/>
    <n v="101030171098"/>
    <n v="930"/>
    <s v="Inv Booked"/>
    <s v="2480049555"/>
    <s v="Verkoop"/>
    <n v="170"/>
    <s v="Transport drops zone"/>
    <s v="9 - verwerkt"/>
    <n v="0"/>
    <m/>
    <d v="2023-07-14T00:00:00"/>
    <s v="DROP"/>
    <s v="0001010910022050125593_002"/>
    <m/>
    <m/>
    <m/>
    <s v="EUR"/>
    <n v="257.2"/>
    <s v="EUR"/>
    <n v="257.2"/>
    <s v="EUR"/>
    <n v="257.2"/>
    <n v="257.2"/>
    <n v="0"/>
    <s v="N"/>
    <n v="1223000716"/>
    <d v="2023-08-17T00:00:00"/>
    <m/>
    <d v="2023-07-14T00:00:00"/>
    <s v="00:00"/>
    <s v="23:59"/>
    <d v="2023-07-14T00:00:00"/>
    <s v="13:00"/>
    <s v="14:00"/>
    <n v="20"/>
    <s v="ce"/>
    <n v="23139"/>
    <n v="20"/>
    <n v="39"/>
    <s v="Kuehne+Nagel Tiel 3 Standpl"/>
    <s v="De Diepert 5"/>
    <s v="Tiel"/>
    <s v="4004 MA"/>
    <s v="NL"/>
    <x v="1"/>
    <s v="Perenmarkt 15"/>
    <x v="2"/>
    <s v="1681PG"/>
    <s v="NL"/>
    <s v="2480049555"/>
    <s v="0125593_002"/>
    <s v="31V"/>
    <s v="NL001131849B01"/>
    <n v="2"/>
    <n v="0"/>
    <n v="257.2"/>
    <s v="N"/>
    <s v="Peter Appel Transport B.V."/>
    <n v="36622"/>
    <d v="2023-07-14T00:00:00"/>
    <s v="14:04:00"/>
    <n v="0"/>
    <x v="4"/>
    <x v="27"/>
    <n v="7"/>
    <x v="2"/>
    <n v="1"/>
    <n v="20"/>
    <x v="1"/>
    <n v="257.2"/>
    <n v="0"/>
    <n v="257.2"/>
  </r>
  <r>
    <s v="COLGATE 3800 DEB."/>
    <s v="Colgate-Palmolive Nederland BV"/>
    <s v="101t"/>
    <n v="101091002204"/>
    <n v="101030171099"/>
    <n v="930"/>
    <s v="Inv Booked"/>
    <s v="2480049561"/>
    <s v="Verkoop"/>
    <n v="170"/>
    <s v="Transport drops zone"/>
    <s v="9 - verwerkt"/>
    <n v="0"/>
    <m/>
    <d v="2023-07-14T00:00:00"/>
    <s v="DROP"/>
    <s v="0001010910022040125590_003"/>
    <m/>
    <m/>
    <m/>
    <s v="EUR"/>
    <n v="153.69999999999999"/>
    <s v="EUR"/>
    <n v="153.69999999999999"/>
    <s v="EUR"/>
    <n v="153.69999999999999"/>
    <n v="153.69999999999999"/>
    <n v="0"/>
    <s v="N"/>
    <n v="1223000716"/>
    <d v="2023-08-17T00:00:00"/>
    <m/>
    <d v="2023-07-14T00:00:00"/>
    <s v="00:00"/>
    <s v="23:59"/>
    <d v="2023-07-14T00:00:00"/>
    <s v="12:00"/>
    <s v="12:00"/>
    <n v="9.6"/>
    <s v="ce"/>
    <n v="8356"/>
    <n v="9.6"/>
    <n v="14"/>
    <s v="Kuehne+Nagel Tiel 3 Standpl"/>
    <s v="De Diepert 5"/>
    <s v="Tiel"/>
    <s v="4004 MA"/>
    <s v="NL"/>
    <x v="25"/>
    <s v="Hollandweg 30"/>
    <x v="4"/>
    <s v="2665 MT"/>
    <s v="NL"/>
    <s v="2480049561"/>
    <s v="0125590_003"/>
    <s v="31V"/>
    <s v="NL001131849B01"/>
    <n v="2"/>
    <n v="0"/>
    <n v="153.69999999999999"/>
    <s v="N"/>
    <s v="Peter Appel Transport B.V."/>
    <n v="36622"/>
    <d v="2023-07-14T00:00:00"/>
    <s v="12:32:00"/>
    <n v="0"/>
    <x v="4"/>
    <x v="27"/>
    <n v="7"/>
    <x v="4"/>
    <n v="1"/>
    <n v="9.6"/>
    <x v="0"/>
    <n v="153.69999999999999"/>
    <n v="0"/>
    <n v="153.69999999999999"/>
  </r>
  <r>
    <s v="COLGATE 3800 DEB."/>
    <s v="Colgate-Palmolive Nederland BV"/>
    <s v="101t"/>
    <n v="101091002440"/>
    <n v="101030171155"/>
    <n v="930"/>
    <s v="Inv Booked"/>
    <s v="2480048614 2ND DEL"/>
    <s v="Verkoop"/>
    <n v="170"/>
    <s v="Transport drops zone"/>
    <s v="9 - verwerkt"/>
    <n v="0"/>
    <m/>
    <d v="2023-07-14T00:00:00"/>
    <s v="DROP"/>
    <s v="0001010910024400125827_002"/>
    <m/>
    <m/>
    <m/>
    <s v="EUR"/>
    <n v="197.57"/>
    <s v="EUR"/>
    <n v="197.57"/>
    <s v="EUR"/>
    <n v="197.57"/>
    <n v="197.57"/>
    <n v="0"/>
    <s v="N"/>
    <n v="1223000716"/>
    <d v="2023-08-17T00:00:00"/>
    <m/>
    <d v="2023-07-14T00:00:00"/>
    <s v="00:00"/>
    <s v="23:59"/>
    <d v="2023-07-14T00:00:00"/>
    <s v="07:00"/>
    <s v="08:00"/>
    <n v="14.4"/>
    <s v="ce"/>
    <n v="12949"/>
    <n v="14.4"/>
    <n v="24"/>
    <s v="Kuehne+Nagel Tiel 3 Standpl"/>
    <s v="De Diepert 5"/>
    <s v="Tiel"/>
    <s v="4004 MA"/>
    <s v="NL"/>
    <x v="7"/>
    <s v="HOOFDTOCHT 1"/>
    <x v="7"/>
    <s v="1507 CJ"/>
    <s v="NL"/>
    <s v="2480048614 2ND DEL"/>
    <s v="0125827_002"/>
    <s v="31V"/>
    <s v="NL001131849B01"/>
    <n v="2"/>
    <n v="0"/>
    <n v="197.57"/>
    <s v="N"/>
    <s v="Peter Appel Transport B.V."/>
    <n v="36622"/>
    <d v="2023-07-14T00:00:00"/>
    <s v="08:13:00"/>
    <n v="0"/>
    <x v="4"/>
    <x v="27"/>
    <n v="7"/>
    <x v="7"/>
    <n v="1"/>
    <n v="14.4"/>
    <x v="2"/>
    <n v="197.57"/>
    <n v="0"/>
    <n v="197.57"/>
  </r>
  <r>
    <s v="COLGATE 3800 DEB."/>
    <s v="Colgate-Palmolive Nederland BV"/>
    <s v="101t"/>
    <n v="101091002206"/>
    <n v="101030171104"/>
    <n v="930"/>
    <s v="Inv Booked"/>
    <s v="2480049558"/>
    <s v="Verkoop"/>
    <n v="170"/>
    <s v="Transport drops zone"/>
    <s v="9 - verwerkt"/>
    <n v="0"/>
    <m/>
    <d v="2023-07-14T00:00:00"/>
    <s v="DROP"/>
    <s v="0001010910022060125594_002"/>
    <m/>
    <m/>
    <m/>
    <s v="EUR"/>
    <n v="29.92"/>
    <s v="EUR"/>
    <n v="29.92"/>
    <s v="EUR"/>
    <n v="29.92"/>
    <n v="29.92"/>
    <n v="0"/>
    <s v="N"/>
    <n v="1223000716"/>
    <d v="2023-08-17T00:00:00"/>
    <m/>
    <d v="2023-07-14T00:00:00"/>
    <s v="00:00"/>
    <s v="23:59"/>
    <d v="2023-07-14T00:00:00"/>
    <s v="14:00"/>
    <s v="14:00"/>
    <n v="4"/>
    <s v="ce"/>
    <n v="2870"/>
    <n v="4"/>
    <n v="4"/>
    <s v="Kuehne+Nagel Tiel 3 Standpl"/>
    <s v="De Diepert 5"/>
    <s v="Tiel"/>
    <s v="4004 MA"/>
    <s v="NL"/>
    <x v="14"/>
    <s v="Rood 24"/>
    <x v="17"/>
    <s v="6666LT"/>
    <s v="NL"/>
    <s v="2480049558"/>
    <s v="0125594_002"/>
    <s v="31V"/>
    <s v="NL001131849B01"/>
    <n v="2"/>
    <n v="0"/>
    <n v="29.92"/>
    <s v="N"/>
    <s v="Peter Appel Transport B.V."/>
    <n v="36622"/>
    <d v="2023-07-14T00:00:00"/>
    <s v="11:22:00"/>
    <n v="0"/>
    <x v="4"/>
    <x v="27"/>
    <n v="7"/>
    <x v="15"/>
    <n v="0"/>
    <s v=""/>
    <x v="5"/>
    <s v=""/>
    <n v="0"/>
    <s v=""/>
  </r>
  <r>
    <s v="COLGATE 3800 DEB."/>
    <s v="Colgate-Palmolive Nederland BV"/>
    <s v="101t"/>
    <n v="101091002213"/>
    <n v="101030171109"/>
    <n v="930"/>
    <s v="Inv Booked"/>
    <s v="2480049568"/>
    <s v="Verkoop"/>
    <n v="170"/>
    <s v="Transport drops zone"/>
    <s v="9 - verwerkt"/>
    <n v="0"/>
    <m/>
    <d v="2023-07-14T00:00:00"/>
    <s v="DROP"/>
    <s v="0001010910022130125598_005"/>
    <m/>
    <m/>
    <m/>
    <s v="EUR"/>
    <n v="38.42"/>
    <s v="EUR"/>
    <n v="38.42"/>
    <s v="EUR"/>
    <n v="38.42"/>
    <n v="38.42"/>
    <n v="0"/>
    <s v="N"/>
    <n v="1223000716"/>
    <d v="2023-08-17T00:00:00"/>
    <m/>
    <d v="2023-07-14T00:00:00"/>
    <s v="00:00"/>
    <s v="23:59"/>
    <d v="2023-07-14T00:00:00"/>
    <s v="10:45"/>
    <s v="10:45"/>
    <n v="1.6"/>
    <s v="ce"/>
    <n v="745"/>
    <n v="1.6"/>
    <n v="1"/>
    <s v="Kuehne+Nagel Tiel 3 Standpl"/>
    <s v="De Diepert 5"/>
    <s v="Tiel"/>
    <s v="4004 MA"/>
    <s v="NL"/>
    <x v="42"/>
    <s v="Industriestraat 67"/>
    <x v="41"/>
    <s v="7482EW"/>
    <s v="NL"/>
    <s v="2480049568"/>
    <s v="0125598_005"/>
    <s v="31V"/>
    <s v="NL001131849B01"/>
    <n v="2"/>
    <n v="0"/>
    <n v="38.42"/>
    <s v="N"/>
    <s v="Peter Appel Transport B.V."/>
    <n v="36622"/>
    <d v="2023-07-14T00:00:00"/>
    <s v="09:14:00"/>
    <n v="0"/>
    <x v="4"/>
    <x v="27"/>
    <n v="7"/>
    <x v="30"/>
    <n v="0"/>
    <s v=""/>
    <x v="3"/>
    <s v=""/>
    <n v="0"/>
    <s v=""/>
  </r>
  <r>
    <s v="COLGATE 3800 DEB."/>
    <s v="Colgate-Palmolive Nederland BV"/>
    <s v="101t"/>
    <n v="101091002943"/>
    <n v="101030171202"/>
    <n v="930"/>
    <s v="Inv Booked"/>
    <s v="2480050426"/>
    <s v="Verkoop"/>
    <n v="170"/>
    <s v="Transport drops zone"/>
    <s v="9 - verwerkt"/>
    <n v="0"/>
    <m/>
    <d v="2023-07-15T00:00:00"/>
    <s v="DROP"/>
    <s v="0001010910029430126044_002"/>
    <m/>
    <m/>
    <m/>
    <s v="EUR"/>
    <n v="116.5"/>
    <s v="EUR"/>
    <n v="116.5"/>
    <s v="EUR"/>
    <n v="116.5"/>
    <n v="116.5"/>
    <n v="0"/>
    <s v="Y"/>
    <n v="1223000716"/>
    <d v="2023-08-17T00:00:00"/>
    <m/>
    <d v="2023-07-15T00:00:00"/>
    <s v="00:00"/>
    <s v="23:59"/>
    <d v="2023-07-15T00:00:00"/>
    <s v="09:00"/>
    <s v="09:00"/>
    <n v="14"/>
    <s v="ce"/>
    <n v="9674"/>
    <n v="14.4"/>
    <n v="18"/>
    <s v="Kuehne+Nagel Tiel 3 Standpl"/>
    <s v="De Diepert 5"/>
    <s v="Tiel"/>
    <s v="4004 MA"/>
    <s v="NL"/>
    <x v="24"/>
    <s v="Ravenswade 14"/>
    <x v="26"/>
    <s v="3439 LD"/>
    <s v="NL"/>
    <s v="2480050426"/>
    <s v="0126044_002"/>
    <s v="31V"/>
    <s v="NL001131849B01"/>
    <n v="2"/>
    <n v="0"/>
    <n v="116.5"/>
    <s v="N"/>
    <s v="Peter Appel Transport B.V."/>
    <n v="36622"/>
    <d v="2023-07-15T00:00:00"/>
    <s v="09:36:00"/>
    <n v="0"/>
    <x v="5"/>
    <x v="27"/>
    <n v="7"/>
    <x v="22"/>
    <n v="1"/>
    <n v="26.4"/>
    <x v="7"/>
    <n v="213.57999999999998"/>
    <n v="0"/>
    <n v="213.57999999999998"/>
  </r>
  <r>
    <s v="COLGATE 3800 DEB."/>
    <s v="Colgate-Palmolive Nederland BV"/>
    <s v="101t"/>
    <n v="101091002943"/>
    <n v="101030171185"/>
    <n v="930"/>
    <s v="Inv Booked"/>
    <s v="2480050421"/>
    <s v="Verkoop"/>
    <n v="170"/>
    <s v="Transport drops zone"/>
    <s v="9 - verwerkt"/>
    <n v="0"/>
    <m/>
    <d v="2023-07-15T00:00:00"/>
    <s v="DROP"/>
    <s v="0001010910029430126044_002"/>
    <m/>
    <m/>
    <m/>
    <s v="EUR"/>
    <n v="6.47"/>
    <s v="EUR"/>
    <n v="6.47"/>
    <s v="EUR"/>
    <n v="6.47"/>
    <n v="6.47"/>
    <n v="0"/>
    <s v="Y"/>
    <n v="1223000716"/>
    <d v="2023-08-17T00:00:00"/>
    <m/>
    <d v="2023-07-15T00:00:00"/>
    <s v="00:00"/>
    <s v="23:59"/>
    <d v="2023-07-15T00:00:00"/>
    <s v="09:00"/>
    <s v="09:00"/>
    <n v="0.8"/>
    <s v="ce"/>
    <n v="363"/>
    <n v="0.8"/>
    <n v="0"/>
    <s v="Kuehne+Nagel Tiel 3 Standpl"/>
    <s v="De Diepert 5"/>
    <s v="Tiel"/>
    <s v="4004 MA"/>
    <s v="NL"/>
    <x v="24"/>
    <s v="Ravenswade 14"/>
    <x v="26"/>
    <s v="3439 LD"/>
    <s v="NL"/>
    <s v="2480050421"/>
    <s v="0126044_002"/>
    <s v="31V"/>
    <s v="NL001131849B01"/>
    <n v="2"/>
    <n v="0"/>
    <n v="6.47"/>
    <s v="N"/>
    <s v="Peter Appel Transport B.V."/>
    <n v="36622"/>
    <d v="2023-07-15T00:00:00"/>
    <s v="09:36:00"/>
    <n v="0"/>
    <x v="5"/>
    <x v="27"/>
    <n v="7"/>
    <x v="22"/>
    <n v="0"/>
    <s v=""/>
    <x v="7"/>
    <s v=""/>
    <n v="0"/>
    <s v=""/>
  </r>
  <r>
    <s v="COLGATE 3800 DEB."/>
    <s v="Colgate-Palmolive Nederland BV"/>
    <s v="101t"/>
    <n v="101091002941"/>
    <n v="101030171191"/>
    <n v="930"/>
    <s v="Inv Booked"/>
    <s v="2480050425"/>
    <s v="Verkoop"/>
    <n v="170"/>
    <s v="Transport drops zone"/>
    <s v="9 - verwerkt"/>
    <n v="0"/>
    <m/>
    <d v="2023-07-15T00:00:00"/>
    <s v="DROP"/>
    <s v="0001010910029410126043_002"/>
    <m/>
    <m/>
    <m/>
    <s v="EUR"/>
    <n v="171.62"/>
    <s v="EUR"/>
    <n v="171.62"/>
    <s v="EUR"/>
    <n v="171.62"/>
    <n v="171.62"/>
    <n v="0"/>
    <s v="Y"/>
    <n v="1223000716"/>
    <d v="2023-08-17T00:00:00"/>
    <m/>
    <d v="2023-07-15T00:00:00"/>
    <s v="00:00"/>
    <s v="23:59"/>
    <d v="2023-07-15T00:00:00"/>
    <s v="07:00"/>
    <s v="07:00"/>
    <n v="24"/>
    <s v="ce"/>
    <n v="12532"/>
    <n v="24.8"/>
    <n v="23"/>
    <s v="Kuehne+Nagel Tiel 3 Standpl"/>
    <s v="De Diepert 5"/>
    <s v="Tiel"/>
    <s v="4004 MA"/>
    <s v="NL"/>
    <x v="14"/>
    <s v="Rood 24"/>
    <x v="17"/>
    <s v="6666LT"/>
    <s v="NL"/>
    <s v="2480050425"/>
    <s v="0126043_002"/>
    <s v="31V"/>
    <s v="NL001131849B01"/>
    <n v="2"/>
    <n v="0"/>
    <n v="171.62"/>
    <s v="N"/>
    <s v="Peter Appel Transport B.V."/>
    <n v="36622"/>
    <d v="2023-07-15T00:00:00"/>
    <s v="07:18:00"/>
    <n v="0"/>
    <x v="5"/>
    <x v="27"/>
    <n v="7"/>
    <x v="15"/>
    <n v="1"/>
    <n v="26.400000000000002"/>
    <x v="5"/>
    <n v="182.69"/>
    <n v="0"/>
    <n v="182.69"/>
  </r>
  <r>
    <s v="COLGATE 3800 DEB."/>
    <s v="Colgate-Palmolive Nederland BV"/>
    <s v="101t"/>
    <n v="101091002941"/>
    <n v="101030171194"/>
    <n v="930"/>
    <s v="Inv Booked"/>
    <s v="2480050432"/>
    <s v="Verkoop"/>
    <n v="170"/>
    <s v="Transport drops zone"/>
    <s v="9 - verwerkt"/>
    <n v="0"/>
    <m/>
    <d v="2023-07-15T00:00:00"/>
    <s v="DROP"/>
    <s v="0001010910029410126043_002"/>
    <m/>
    <m/>
    <m/>
    <s v="EUR"/>
    <n v="11.07"/>
    <s v="EUR"/>
    <n v="11.07"/>
    <s v="EUR"/>
    <n v="11.07"/>
    <n v="11.07"/>
    <n v="0"/>
    <s v="Y"/>
    <n v="1223000716"/>
    <d v="2023-08-17T00:00:00"/>
    <m/>
    <d v="2023-07-15T00:00:00"/>
    <s v="00:00"/>
    <s v="23:59"/>
    <d v="2023-07-15T00:00:00"/>
    <s v="07:00"/>
    <s v="07:00"/>
    <n v="1.6"/>
    <s v="ce"/>
    <n v="199"/>
    <n v="1.6"/>
    <n v="1"/>
    <s v="Kuehne+Nagel Tiel 3 Standpl"/>
    <s v="De Diepert 5"/>
    <s v="Tiel"/>
    <s v="4004 MA"/>
    <s v="NL"/>
    <x v="14"/>
    <s v="Rood 24"/>
    <x v="17"/>
    <s v="6666LT"/>
    <s v="NL"/>
    <s v="2480050432"/>
    <s v="0126043_002"/>
    <s v="31V"/>
    <s v="NL001131849B01"/>
    <n v="2"/>
    <n v="0"/>
    <n v="11.07"/>
    <s v="N"/>
    <s v="Peter Appel Transport B.V."/>
    <n v="36622"/>
    <d v="2023-07-15T00:00:00"/>
    <s v="07:18:00"/>
    <n v="0"/>
    <x v="5"/>
    <x v="27"/>
    <n v="7"/>
    <x v="15"/>
    <n v="0"/>
    <s v=""/>
    <x v="5"/>
    <s v=""/>
    <n v="0"/>
    <s v=""/>
  </r>
  <r>
    <s v="COLGATE 3800 DEB."/>
    <s v="Colgate-Palmolive Nederland BV"/>
    <s v="101t"/>
    <n v="101091002942"/>
    <n v="101030171195"/>
    <n v="930"/>
    <s v="Inv Booked"/>
    <s v="2480050436"/>
    <s v="Verkoop"/>
    <n v="170"/>
    <s v="Transport drops zone"/>
    <s v="9 - verwerkt"/>
    <n v="0"/>
    <m/>
    <d v="2023-07-15T00:00:00"/>
    <s v="DROP"/>
    <s v="0001010910029420126042_002"/>
    <m/>
    <m/>
    <m/>
    <s v="EUR"/>
    <n v="149.41"/>
    <s v="EUR"/>
    <n v="149.41"/>
    <s v="EUR"/>
    <n v="149.41"/>
    <n v="149.41"/>
    <n v="0"/>
    <s v="N"/>
    <n v="1223000716"/>
    <d v="2023-08-17T00:00:00"/>
    <m/>
    <d v="2023-07-15T00:00:00"/>
    <s v="00:00"/>
    <s v="23:59"/>
    <d v="2023-07-15T00:00:00"/>
    <s v="06:00"/>
    <s v="07:00"/>
    <n v="26"/>
    <s v="ce"/>
    <n v="10703"/>
    <n v="26.4"/>
    <n v="21"/>
    <s v="Kuehne+Nagel Tiel 3 Standpl"/>
    <s v="De Diepert 5"/>
    <s v="Tiel"/>
    <s v="4004 MA"/>
    <s v="NL"/>
    <x v="2"/>
    <s v="Randweg 2"/>
    <x v="6"/>
    <s v="4191 NN"/>
    <s v="NL"/>
    <s v="2480050436"/>
    <s v="0126042_002"/>
    <s v="31V"/>
    <s v="NL001131849B01"/>
    <n v="2"/>
    <n v="0"/>
    <n v="149.41"/>
    <s v="N"/>
    <s v="Peter Appel Transport B.V."/>
    <n v="36622"/>
    <d v="2023-07-15T00:00:00"/>
    <s v="07:21:00"/>
    <n v="0"/>
    <x v="5"/>
    <x v="27"/>
    <n v="7"/>
    <x v="6"/>
    <n v="1"/>
    <n v="26.4"/>
    <x v="2"/>
    <n v="149.41"/>
    <n v="0"/>
    <n v="149.41"/>
  </r>
  <r>
    <s v="COLGATE 3800 DEB."/>
    <s v="Colgate-Palmolive Nederland BV"/>
    <s v="101t"/>
    <n v="101091002943"/>
    <n v="101030171187"/>
    <n v="930"/>
    <s v="Inv Booked"/>
    <s v="2480050422"/>
    <s v="Verkoop"/>
    <n v="170"/>
    <s v="Transport drops zone"/>
    <s v="9 - verwerkt"/>
    <n v="0"/>
    <m/>
    <d v="2023-07-15T00:00:00"/>
    <s v="DROP"/>
    <s v="0001010910029430126044_002"/>
    <m/>
    <m/>
    <m/>
    <s v="EUR"/>
    <n v="6.47"/>
    <s v="EUR"/>
    <n v="6.47"/>
    <s v="EUR"/>
    <n v="6.47"/>
    <n v="6.47"/>
    <n v="0"/>
    <s v="Y"/>
    <n v="1223000716"/>
    <d v="2023-08-17T00:00:00"/>
    <m/>
    <d v="2023-07-15T00:00:00"/>
    <s v="00:00"/>
    <s v="23:59"/>
    <d v="2023-07-15T00:00:00"/>
    <s v="09:00"/>
    <s v="09:00"/>
    <n v="0.8"/>
    <s v="ce"/>
    <n v="726"/>
    <n v="0.8"/>
    <n v="1"/>
    <s v="Kuehne+Nagel Tiel 3 Standpl"/>
    <s v="De Diepert 5"/>
    <s v="Tiel"/>
    <s v="4004 MA"/>
    <s v="NL"/>
    <x v="24"/>
    <s v="Ravenswade 14"/>
    <x v="26"/>
    <s v="3439 LD"/>
    <s v="NL"/>
    <s v="2480050422"/>
    <s v="0126044_002"/>
    <s v="31V"/>
    <s v="NL001131849B01"/>
    <n v="2"/>
    <n v="0"/>
    <n v="6.47"/>
    <s v="N"/>
    <s v="Peter Appel Transport B.V."/>
    <n v="36622"/>
    <d v="2023-07-15T00:00:00"/>
    <s v="09:36:00"/>
    <n v="0"/>
    <x v="5"/>
    <x v="27"/>
    <n v="7"/>
    <x v="22"/>
    <n v="0"/>
    <s v=""/>
    <x v="7"/>
    <s v=""/>
    <n v="0"/>
    <s v=""/>
  </r>
  <r>
    <s v="COLGATE 3800 DEB."/>
    <s v="Colgate-Palmolive Nederland BV"/>
    <s v="101t"/>
    <n v="101091002943"/>
    <n v="101030171188"/>
    <n v="930"/>
    <s v="Inv Booked"/>
    <s v="2480050423"/>
    <s v="Verkoop"/>
    <n v="170"/>
    <s v="Transport drops zone"/>
    <s v="9 - verwerkt"/>
    <n v="0"/>
    <m/>
    <d v="2023-07-15T00:00:00"/>
    <s v="DROP"/>
    <s v="0001010910029430126044_002"/>
    <m/>
    <m/>
    <m/>
    <s v="EUR"/>
    <n v="84.14"/>
    <s v="EUR"/>
    <n v="84.14"/>
    <s v="EUR"/>
    <n v="84.14"/>
    <n v="84.14"/>
    <n v="0"/>
    <s v="Y"/>
    <n v="1223000716"/>
    <d v="2023-08-17T00:00:00"/>
    <m/>
    <d v="2023-07-15T00:00:00"/>
    <s v="00:00"/>
    <s v="23:59"/>
    <d v="2023-07-15T00:00:00"/>
    <s v="09:00"/>
    <s v="09:00"/>
    <n v="10.4"/>
    <s v="ce"/>
    <n v="9157"/>
    <n v="10.4"/>
    <n v="18"/>
    <s v="Kuehne+Nagel Tiel 3 Standpl"/>
    <s v="De Diepert 5"/>
    <s v="Tiel"/>
    <s v="4004 MA"/>
    <s v="NL"/>
    <x v="24"/>
    <s v="Ravenswade 14"/>
    <x v="26"/>
    <s v="3439 LD"/>
    <s v="NL"/>
    <s v="2480050423"/>
    <s v="0126044_002"/>
    <s v="31V"/>
    <s v="NL001131849B01"/>
    <n v="2"/>
    <n v="0"/>
    <n v="84.14"/>
    <s v="N"/>
    <s v="Peter Appel Transport B.V."/>
    <n v="36622"/>
    <d v="2023-07-15T00:00:00"/>
    <s v="09:36:00"/>
    <n v="0"/>
    <x v="5"/>
    <x v="27"/>
    <n v="7"/>
    <x v="22"/>
    <n v="0"/>
    <s v=""/>
    <x v="7"/>
    <s v=""/>
    <n v="0"/>
    <s v=""/>
  </r>
  <r>
    <s v="COLGATE 3800 DEB."/>
    <s v="Colgate-Palmolive Nederland BV"/>
    <s v="101t"/>
    <n v="101091002750"/>
    <n v="101030171177"/>
    <n v="930"/>
    <s v="Inv Booked"/>
    <s v="2480050415"/>
    <s v="Verkoop"/>
    <n v="170"/>
    <s v="Transport drops zone"/>
    <s v="9 - verwerkt"/>
    <n v="0"/>
    <m/>
    <d v="2023-07-17T00:00:00"/>
    <s v="DROP"/>
    <s v="0001010910027500125915_002"/>
    <m/>
    <m/>
    <m/>
    <s v="EUR"/>
    <n v="302.18"/>
    <s v="EUR"/>
    <n v="302.18"/>
    <s v="EUR"/>
    <n v="302.18"/>
    <n v="302.18"/>
    <n v="0"/>
    <s v="N"/>
    <n v="1223000716"/>
    <d v="2023-08-17T00:00:00"/>
    <m/>
    <d v="2023-07-17T00:00:00"/>
    <s v="00:00"/>
    <s v="23:59"/>
    <d v="2023-07-17T00:00:00"/>
    <s v="08:00"/>
    <s v="09:00"/>
    <n v="21.6"/>
    <s v="ce"/>
    <n v="22959"/>
    <n v="21.6"/>
    <n v="40"/>
    <s v="Kuehne+Nagel Tiel 3 Standpl"/>
    <s v="De Diepert 5"/>
    <s v="Tiel"/>
    <s v="4004 MA"/>
    <s v="NL"/>
    <x v="1"/>
    <s v="Fahrenheitweg 1"/>
    <x v="1"/>
    <s v="6101WR"/>
    <s v="NL"/>
    <s v="2480050415"/>
    <s v="0125915_002"/>
    <s v="31V"/>
    <s v="NL001131849B01"/>
    <n v="2"/>
    <n v="0"/>
    <n v="302.18"/>
    <s v="N"/>
    <s v="Peter Appel Transport B.V."/>
    <n v="36622"/>
    <d v="2023-07-17T00:00:00"/>
    <s v="08:41:00"/>
    <n v="0"/>
    <x v="0"/>
    <x v="28"/>
    <n v="7"/>
    <x v="1"/>
    <n v="1"/>
    <n v="21.6"/>
    <x v="1"/>
    <n v="302.18"/>
    <n v="0"/>
    <n v="302.18"/>
  </r>
  <r>
    <s v="COLGATE 3800 DEB."/>
    <s v="Colgate-Palmolive Nederland BV"/>
    <s v="101t"/>
    <n v="101091003212"/>
    <n v="101030171239"/>
    <n v="930"/>
    <s v="Inv Booked"/>
    <s v="2480048614 3RD  DEL"/>
    <s v="Verkoop"/>
    <n v="170"/>
    <s v="Transport drops zone"/>
    <s v="9 - verwerkt"/>
    <n v="0"/>
    <m/>
    <d v="2023-07-17T00:00:00"/>
    <s v="DROP"/>
    <s v="0001010910032120126226_002"/>
    <m/>
    <m/>
    <m/>
    <s v="EUR"/>
    <n v="197.57"/>
    <s v="EUR"/>
    <n v="197.57"/>
    <s v="EUR"/>
    <n v="197.57"/>
    <n v="197.57"/>
    <n v="0"/>
    <s v="N"/>
    <n v="1223000716"/>
    <d v="2023-08-17T00:00:00"/>
    <m/>
    <d v="2023-07-17T00:00:00"/>
    <s v="00:00"/>
    <s v="23:59"/>
    <d v="2023-07-17T00:00:00"/>
    <s v="08:00"/>
    <s v="09:00"/>
    <n v="14.4"/>
    <s v="ce"/>
    <n v="12949"/>
    <n v="14.4"/>
    <n v="24"/>
    <s v="Kuehne+Nagel Tiel 3 Standpl"/>
    <s v="De Diepert 5"/>
    <s v="Tiel"/>
    <s v="4004 MA"/>
    <s v="NL"/>
    <x v="7"/>
    <s v="HOOFDTOCHT 1"/>
    <x v="7"/>
    <s v="1507 CJ"/>
    <s v="NL"/>
    <s v="2480048614 3RD  DEL"/>
    <s v="0126226_002"/>
    <s v="31V"/>
    <s v="NL001131849B01"/>
    <n v="2"/>
    <n v="0"/>
    <n v="197.57"/>
    <s v="N"/>
    <s v="Peter Appel Transport B.V."/>
    <n v="36622"/>
    <d v="2023-07-17T00:00:00"/>
    <s v="12:24:00"/>
    <n v="0"/>
    <x v="0"/>
    <x v="28"/>
    <n v="7"/>
    <x v="7"/>
    <n v="1"/>
    <n v="14.4"/>
    <x v="2"/>
    <n v="197.57"/>
    <n v="0"/>
    <n v="197.57"/>
  </r>
  <r>
    <s v="COLGATE 3800 DEB."/>
    <s v="Colgate-Palmolive Nederland BV"/>
    <s v="101t"/>
    <n v="101091003210"/>
    <n v="101030171184"/>
    <n v="930"/>
    <s v="Inv Booked"/>
    <s v="2480050418"/>
    <s v="Verkoop"/>
    <n v="170"/>
    <s v="Transport drops zone"/>
    <s v="9 - verwerkt"/>
    <n v="0"/>
    <m/>
    <d v="2023-07-17T00:00:00"/>
    <s v="DROP"/>
    <s v="0001010910032100126223_003"/>
    <m/>
    <m/>
    <m/>
    <s v="EUR"/>
    <n v="17.77"/>
    <s v="EUR"/>
    <n v="17.77"/>
    <s v="EUR"/>
    <n v="17.77"/>
    <n v="17.77"/>
    <n v="0"/>
    <s v="N"/>
    <n v="1223000716"/>
    <d v="2023-08-17T00:00:00"/>
    <m/>
    <d v="2023-07-17T00:00:00"/>
    <s v="00:00"/>
    <s v="23:59"/>
    <d v="2023-07-17T00:00:00"/>
    <s v="07:00"/>
    <s v="15:00"/>
    <n v="0.8"/>
    <s v="ce"/>
    <n v="259"/>
    <n v="0.8"/>
    <n v="0"/>
    <s v="Kuehne+Nagel Tiel 3 Standpl"/>
    <s v="De Diepert 5"/>
    <s v="Tiel"/>
    <s v="4004 MA"/>
    <s v="NL"/>
    <x v="3"/>
    <s v="FACETLAAN 6"/>
    <x v="4"/>
    <s v="2665 NR"/>
    <s v="NL"/>
    <s v="2480050418"/>
    <s v="0126223_003"/>
    <s v="31V"/>
    <s v="NL001131849B01"/>
    <n v="2"/>
    <n v="0"/>
    <n v="17.77"/>
    <s v="N"/>
    <s v="Peter Appel Transport B.V."/>
    <n v="36622"/>
    <d v="2023-07-17T00:00:00"/>
    <s v="10:46:00"/>
    <n v="0"/>
    <x v="0"/>
    <x v="28"/>
    <n v="7"/>
    <x v="4"/>
    <n v="1"/>
    <n v="3.2"/>
    <x v="3"/>
    <n v="71.069999999999993"/>
    <n v="0"/>
    <n v="71.069999999999993"/>
  </r>
  <r>
    <s v="COLGATE 3800 DEB."/>
    <s v="Colgate-Palmolive Nederland BV"/>
    <s v="101t"/>
    <n v="101091002746"/>
    <n v="101030171189"/>
    <n v="930"/>
    <s v="Inv Booked"/>
    <s v="2480050424"/>
    <s v="Verkoop"/>
    <n v="170"/>
    <s v="Transport drops zone"/>
    <s v="9 - verwerkt"/>
    <n v="0"/>
    <m/>
    <d v="2023-07-17T00:00:00"/>
    <s v="DROP"/>
    <s v="0001010910027460125912_008"/>
    <m/>
    <m/>
    <m/>
    <s v="EUR"/>
    <n v="28.86"/>
    <s v="EUR"/>
    <n v="28.86"/>
    <s v="EUR"/>
    <n v="28.86"/>
    <n v="28.86"/>
    <n v="0"/>
    <s v="N"/>
    <n v="1223000716"/>
    <d v="2023-08-17T00:00:00"/>
    <m/>
    <d v="2023-07-17T00:00:00"/>
    <s v="00:00"/>
    <s v="23:59"/>
    <d v="2023-07-17T00:00:00"/>
    <s v="10:00"/>
    <s v="17:00"/>
    <n v="0.8"/>
    <s v="ce"/>
    <n v="184"/>
    <n v="0.8"/>
    <n v="0"/>
    <s v="Kuehne+Nagel Tiel 3 Standpl"/>
    <s v="De Diepert 5"/>
    <s v="Tiel"/>
    <s v="4004 MA"/>
    <s v="NL"/>
    <x v="4"/>
    <s v="Edisonstraat 2"/>
    <x v="5"/>
    <s v="3861NE"/>
    <s v="NL"/>
    <s v="2480050424"/>
    <s v="0125912_008"/>
    <s v="31V"/>
    <s v="NL001131849B01"/>
    <n v="2"/>
    <n v="0"/>
    <n v="28.86"/>
    <s v="N"/>
    <s v="Peter Appel Transport B.V."/>
    <n v="36622"/>
    <d v="2023-07-17T00:00:00"/>
    <s v="16:55:00"/>
    <n v="0"/>
    <x v="0"/>
    <x v="28"/>
    <n v="7"/>
    <x v="5"/>
    <n v="1"/>
    <n v="0.8"/>
    <x v="3"/>
    <n v="28.86"/>
    <n v="0"/>
    <n v="28.86"/>
  </r>
  <r>
    <s v="COLGATE 3800 DEB."/>
    <s v="Colgate-Palmolive Nederland BV"/>
    <s v="101t"/>
    <n v="101091003214"/>
    <n v="101030171197"/>
    <n v="930"/>
    <s v="Inv Booked"/>
    <s v="2480050429"/>
    <s v="Verkoop"/>
    <n v="170"/>
    <s v="Transport drops zone"/>
    <s v="9 - verwerkt"/>
    <n v="0"/>
    <m/>
    <d v="2023-07-17T00:00:00"/>
    <s v="DROP"/>
    <s v="0001010910032140126227_003"/>
    <m/>
    <m/>
    <m/>
    <s v="EUR"/>
    <n v="42.87"/>
    <s v="EUR"/>
    <n v="42.87"/>
    <s v="EUR"/>
    <n v="42.87"/>
    <n v="42.87"/>
    <n v="0"/>
    <s v="N"/>
    <n v="1223000716"/>
    <d v="2023-08-17T00:00:00"/>
    <m/>
    <d v="2023-07-17T00:00:00"/>
    <s v="00:00"/>
    <s v="23:59"/>
    <d v="2023-07-17T00:00:00"/>
    <s v="07:00"/>
    <s v="14:00"/>
    <n v="1.6"/>
    <s v="ce"/>
    <n v="309"/>
    <n v="1.6"/>
    <n v="0"/>
    <s v="Kuehne+Nagel Tiel 3 Standpl"/>
    <s v="De Diepert 5"/>
    <s v="Tiel"/>
    <s v="4004 MA"/>
    <s v="NL"/>
    <x v="22"/>
    <s v="Basisweg 7"/>
    <x v="25"/>
    <s v="1951NG"/>
    <s v="NL"/>
    <s v="2480050429"/>
    <s v="0126227_003"/>
    <s v="31V"/>
    <s v="NL001131849B01"/>
    <n v="2"/>
    <n v="0"/>
    <n v="42.87"/>
    <s v="N"/>
    <s v="Peter Appel Transport B.V."/>
    <n v="36622"/>
    <d v="2023-07-17T00:00:00"/>
    <s v="13:10:00"/>
    <n v="0"/>
    <x v="0"/>
    <x v="28"/>
    <n v="7"/>
    <x v="17"/>
    <n v="1"/>
    <n v="2.4000000000000004"/>
    <x v="0"/>
    <n v="64.3"/>
    <n v="0"/>
    <n v="64.3"/>
  </r>
  <r>
    <s v="COLGATE 3800 DEB."/>
    <s v="Colgate-Palmolive Nederland BV"/>
    <s v="101t"/>
    <n v="101091002749"/>
    <n v="101030171180"/>
    <n v="930"/>
    <s v="Inv Booked"/>
    <s v="2480050420"/>
    <s v="Verkoop"/>
    <n v="170"/>
    <s v="Transport drops zone"/>
    <s v="9 - verwerkt"/>
    <n v="0"/>
    <m/>
    <d v="2023-07-17T00:00:00"/>
    <s v="DROP"/>
    <s v="0001010910027490125917_002"/>
    <m/>
    <m/>
    <m/>
    <s v="EUR"/>
    <n v="263.12"/>
    <s v="EUR"/>
    <n v="263.12"/>
    <s v="EUR"/>
    <n v="263.12"/>
    <n v="263.12"/>
    <n v="0"/>
    <s v="N"/>
    <n v="1223000716"/>
    <d v="2023-08-17T00:00:00"/>
    <m/>
    <d v="2023-07-17T00:00:00"/>
    <s v="00:00"/>
    <s v="23:59"/>
    <d v="2023-07-17T00:00:00"/>
    <s v="11:00"/>
    <s v="12:00"/>
    <n v="20.8"/>
    <s v="ce"/>
    <n v="13174"/>
    <n v="20.8"/>
    <n v="33"/>
    <s v="Kuehne+Nagel Tiel 3 Standpl"/>
    <s v="De Diepert 5"/>
    <s v="Tiel"/>
    <s v="4004 MA"/>
    <s v="NL"/>
    <x v="1"/>
    <s v="Perenmarkt 15"/>
    <x v="2"/>
    <s v="1681PG"/>
    <s v="NL"/>
    <s v="2480050420"/>
    <s v="0125917_002"/>
    <s v="31V"/>
    <s v="NL001131849B01"/>
    <n v="2"/>
    <n v="0"/>
    <n v="263.12"/>
    <s v="N"/>
    <s v="Peter Appel Transport B.V."/>
    <n v="36622"/>
    <d v="2023-07-17T00:00:00"/>
    <s v="11:51:00"/>
    <n v="0"/>
    <x v="0"/>
    <x v="28"/>
    <n v="7"/>
    <x v="2"/>
    <n v="1"/>
    <n v="20.8"/>
    <x v="1"/>
    <n v="263.12"/>
    <n v="0"/>
    <n v="263.12"/>
  </r>
  <r>
    <s v="COLGATE 3800 DEB."/>
    <s v="Colgate-Palmolive Nederland BV"/>
    <s v="101t"/>
    <n v="101091003206"/>
    <n v="101030171192"/>
    <n v="930"/>
    <s v="Inv Booked"/>
    <s v="2480050430"/>
    <s v="Verkoop"/>
    <n v="170"/>
    <s v="Transport drops zone"/>
    <s v="9 - verwerkt"/>
    <n v="0"/>
    <m/>
    <d v="2023-07-17T00:00:00"/>
    <s v="DROP"/>
    <s v="0001010910032060126224_002"/>
    <m/>
    <m/>
    <m/>
    <s v="EUR"/>
    <n v="39.46"/>
    <s v="EUR"/>
    <n v="39.46"/>
    <s v="EUR"/>
    <n v="39.46"/>
    <n v="39.46"/>
    <n v="0"/>
    <s v="N"/>
    <n v="1223000716"/>
    <d v="2023-08-17T00:00:00"/>
    <m/>
    <d v="2023-07-17T00:00:00"/>
    <s v="00:00"/>
    <s v="23:59"/>
    <d v="2023-07-17T00:00:00"/>
    <s v="13:30"/>
    <s v="18:30"/>
    <n v="0.8"/>
    <s v="ce"/>
    <n v="277"/>
    <n v="0.8"/>
    <n v="0"/>
    <s v="Kuehne+Nagel Tiel 3 Standpl"/>
    <s v="De Diepert 5"/>
    <s v="Tiel"/>
    <s v="4004 MA"/>
    <s v="NL"/>
    <x v="9"/>
    <s v="Edisonstraat 3"/>
    <x v="12"/>
    <s v="8606JH"/>
    <s v="NL"/>
    <s v="2480050430"/>
    <s v="0126224_002"/>
    <s v="31V"/>
    <s v="NL001131849B01"/>
    <n v="2"/>
    <n v="0"/>
    <n v="39.46"/>
    <s v="N"/>
    <s v="Peter Appel Transport B.V."/>
    <n v="36622"/>
    <d v="2023-07-17T00:00:00"/>
    <s v="14:51:00"/>
    <n v="0"/>
    <x v="0"/>
    <x v="28"/>
    <n v="7"/>
    <x v="10"/>
    <n v="1"/>
    <n v="0.8"/>
    <x v="3"/>
    <n v="39.46"/>
    <n v="0"/>
    <n v="39.46"/>
  </r>
  <r>
    <s v="COLGATE 3800 DEB."/>
    <s v="Colgate-Palmolive Nederland BV"/>
    <s v="101t"/>
    <n v="101091002749"/>
    <n v="101030171193"/>
    <n v="930"/>
    <s v="Inv Booked"/>
    <s v="2480050434"/>
    <s v="Verkoop"/>
    <n v="170"/>
    <s v="Transport drops zone"/>
    <s v="9 - verwerkt"/>
    <n v="0"/>
    <m/>
    <d v="2023-07-17T00:00:00"/>
    <s v="DROP"/>
    <s v="0001010910027490125917_003"/>
    <m/>
    <m/>
    <m/>
    <s v="EUR"/>
    <n v="70.59"/>
    <s v="EUR"/>
    <n v="70.59"/>
    <s v="EUR"/>
    <n v="70.59"/>
    <n v="70.59"/>
    <n v="0"/>
    <s v="N"/>
    <n v="1223000716"/>
    <d v="2023-08-17T00:00:00"/>
    <m/>
    <d v="2023-07-17T00:00:00"/>
    <s v="00:00"/>
    <s v="23:59"/>
    <d v="2023-07-17T00:00:00"/>
    <s v="12:30"/>
    <s v="12:30"/>
    <n v="3.2"/>
    <s v="ce"/>
    <n v="1727"/>
    <n v="3.2"/>
    <n v="1"/>
    <s v="Kuehne+Nagel Tiel 3 Standpl"/>
    <s v="De Diepert 5"/>
    <s v="Tiel"/>
    <s v="4004 MA"/>
    <s v="NL"/>
    <x v="6"/>
    <s v="Insulindeweg 1"/>
    <x v="9"/>
    <s v="1462MJ"/>
    <s v="NL"/>
    <s v="2480050434"/>
    <s v="0125917_003"/>
    <s v="31V"/>
    <s v="NL001131849B01"/>
    <n v="2"/>
    <n v="0"/>
    <n v="70.59"/>
    <s v="N"/>
    <s v="Peter Appel Transport B.V."/>
    <n v="36622"/>
    <d v="2023-07-17T00:00:00"/>
    <s v="13:02:00"/>
    <n v="0"/>
    <x v="0"/>
    <x v="28"/>
    <n v="7"/>
    <x v="8"/>
    <n v="1"/>
    <n v="3.2"/>
    <x v="3"/>
    <n v="70.59"/>
    <n v="0"/>
    <n v="70.59"/>
  </r>
  <r>
    <s v="COLGATE 3800 DEB."/>
    <s v="Colgate-Palmolive Nederland BV"/>
    <s v="101t"/>
    <n v="101091003214"/>
    <n v="101030171196"/>
    <n v="930"/>
    <s v="Inv Booked"/>
    <s v="2480050427"/>
    <s v="Verkoop"/>
    <n v="170"/>
    <s v="Transport drops zone"/>
    <s v="9 - verwerkt"/>
    <n v="0"/>
    <m/>
    <d v="2023-07-17T00:00:00"/>
    <s v="DROP"/>
    <s v="0001010910032140126227_003"/>
    <m/>
    <m/>
    <m/>
    <s v="EUR"/>
    <n v="21.43"/>
    <s v="EUR"/>
    <n v="21.43"/>
    <s v="EUR"/>
    <n v="21.43"/>
    <n v="21.43"/>
    <n v="0"/>
    <s v="N"/>
    <n v="1223000716"/>
    <d v="2023-08-17T00:00:00"/>
    <m/>
    <d v="2023-07-17T00:00:00"/>
    <s v="00:00"/>
    <s v="23:59"/>
    <d v="2023-07-17T00:00:00"/>
    <s v="07:00"/>
    <s v="14:00"/>
    <n v="0.8"/>
    <s v="ce"/>
    <n v="56"/>
    <n v="0.8"/>
    <n v="0"/>
    <s v="Kuehne+Nagel Tiel 3 Standpl"/>
    <s v="De Diepert 5"/>
    <s v="Tiel"/>
    <s v="4004 MA"/>
    <s v="NL"/>
    <x v="22"/>
    <s v="Basisweg 7"/>
    <x v="25"/>
    <s v="1951NG"/>
    <s v="NL"/>
    <s v="2480050427"/>
    <s v="0126227_003"/>
    <s v="31V"/>
    <s v="NL001131849B01"/>
    <n v="2"/>
    <n v="0"/>
    <n v="21.43"/>
    <s v="N"/>
    <s v="Peter Appel Transport B.V."/>
    <n v="36622"/>
    <d v="2023-07-17T00:00:00"/>
    <s v="13:10:00"/>
    <n v="0"/>
    <x v="0"/>
    <x v="28"/>
    <n v="7"/>
    <x v="17"/>
    <n v="0"/>
    <s v=""/>
    <x v="0"/>
    <s v=""/>
    <n v="0"/>
    <s v=""/>
  </r>
  <r>
    <s v="COLGATE 3800 DEB."/>
    <s v="Colgate-Palmolive Nederland BV"/>
    <s v="101t"/>
    <n v="101091003211"/>
    <n v="101030171198"/>
    <n v="930"/>
    <s v="Inv Booked"/>
    <s v="2480050431"/>
    <s v="Verkoop"/>
    <n v="170"/>
    <s v="Transport drops zone"/>
    <s v="9 - verwerkt"/>
    <n v="0"/>
    <m/>
    <d v="2023-07-17T00:00:00"/>
    <s v="DROP"/>
    <s v="0001010910032110126225_002"/>
    <m/>
    <m/>
    <m/>
    <s v="EUR"/>
    <n v="55.85"/>
    <s v="EUR"/>
    <n v="55.85"/>
    <s v="EUR"/>
    <n v="55.85"/>
    <n v="55.85"/>
    <n v="0"/>
    <s v="N"/>
    <n v="1223000716"/>
    <d v="2023-08-17T00:00:00"/>
    <m/>
    <d v="2023-07-17T00:00:00"/>
    <s v="00:00"/>
    <s v="23:59"/>
    <d v="2023-07-17T00:00:00"/>
    <s v="08:00"/>
    <s v="08:00"/>
    <n v="2.4"/>
    <s v="ce"/>
    <n v="909"/>
    <n v="2.4"/>
    <n v="0"/>
    <s v="Kuehne+Nagel Tiel 3 Standpl"/>
    <s v="De Diepert 5"/>
    <s v="Tiel"/>
    <s v="4004 MA"/>
    <s v="NL"/>
    <x v="41"/>
    <s v="Asteriastraat 9"/>
    <x v="3"/>
    <s v="5047 RM"/>
    <s v="NL"/>
    <s v="2480050431"/>
    <s v="0126225_002"/>
    <s v="31V"/>
    <s v="NL001131849B01"/>
    <n v="2"/>
    <n v="0"/>
    <n v="55.85"/>
    <s v="N"/>
    <s v="Peter Appel Transport B.V."/>
    <n v="36622"/>
    <d v="2023-07-17T00:00:00"/>
    <s v="08:08:00"/>
    <n v="0"/>
    <x v="0"/>
    <x v="28"/>
    <n v="7"/>
    <x v="3"/>
    <n v="1"/>
    <n v="2.4"/>
    <x v="0"/>
    <n v="55.85"/>
    <n v="0"/>
    <n v="55.85"/>
  </r>
  <r>
    <s v="COLGATE 3800 DEB."/>
    <s v="Colgate-Palmolive Nederland BV"/>
    <s v="101t"/>
    <n v="101091002746"/>
    <n v="101030171199"/>
    <n v="930"/>
    <s v="Inv Booked"/>
    <s v="2480050435"/>
    <s v="Verkoop"/>
    <n v="170"/>
    <s v="Transport drops zone"/>
    <s v="9 - verwerkt"/>
    <n v="0"/>
    <m/>
    <d v="2023-07-17T00:00:00"/>
    <s v="DROP"/>
    <s v="0001010910027460125912_006"/>
    <m/>
    <m/>
    <m/>
    <s v="EUR"/>
    <n v="27.26"/>
    <s v="EUR"/>
    <n v="27.26"/>
    <s v="EUR"/>
    <n v="27.26"/>
    <n v="27.26"/>
    <n v="0"/>
    <s v="N"/>
    <n v="1223000716"/>
    <d v="2023-08-17T00:00:00"/>
    <m/>
    <d v="2023-07-17T00:00:00"/>
    <s v="00:00"/>
    <s v="23:59"/>
    <d v="2023-07-17T00:00:00"/>
    <s v="08:00"/>
    <s v="16:00"/>
    <n v="0.8"/>
    <s v="ce"/>
    <n v="24"/>
    <n v="0.8"/>
    <n v="0"/>
    <s v="Kuehne+Nagel Tiel 3 Standpl"/>
    <s v="De Diepert 5"/>
    <s v="Tiel"/>
    <s v="4004 MA"/>
    <s v="NL"/>
    <x v="63"/>
    <s v="Laarakkerweg 5"/>
    <x v="49"/>
    <s v="5061JR"/>
    <s v="NL"/>
    <s v="2480050435"/>
    <s v="0125912_006"/>
    <s v="31V"/>
    <s v="NL001131849B01"/>
    <n v="2"/>
    <n v="0"/>
    <n v="27.26"/>
    <s v="N"/>
    <s v="Peter Appel Transport B.V."/>
    <n v="36622"/>
    <d v="2023-07-17T00:00:00"/>
    <s v="08:53:00"/>
    <n v="0"/>
    <x v="0"/>
    <x v="28"/>
    <n v="7"/>
    <x v="3"/>
    <n v="1"/>
    <n v="0.8"/>
    <x v="6"/>
    <n v="27.26"/>
    <n v="0"/>
    <n v="27.26"/>
  </r>
  <r>
    <s v="COLGATE 3800 DEB."/>
    <s v="Colgate-Palmolive Nederland BV"/>
    <s v="101t"/>
    <n v="101091003214"/>
    <n v="101030171200"/>
    <n v="930"/>
    <s v="Inv Booked"/>
    <s v="2480050433"/>
    <s v="Verkoop"/>
    <n v="170"/>
    <s v="Transport drops zone"/>
    <s v="9 - verwerkt"/>
    <n v="0"/>
    <m/>
    <d v="2023-07-17T00:00:00"/>
    <s v="DROP"/>
    <s v="0001010910032140126227_002"/>
    <m/>
    <m/>
    <m/>
    <s v="EUR"/>
    <n v="111.74"/>
    <s v="EUR"/>
    <n v="111.74"/>
    <s v="EUR"/>
    <n v="111.74"/>
    <n v="111.74"/>
    <n v="0"/>
    <s v="N"/>
    <n v="1223000716"/>
    <d v="2023-08-17T00:00:00"/>
    <m/>
    <d v="2023-07-17T00:00:00"/>
    <s v="00:00"/>
    <s v="23:59"/>
    <d v="2023-07-17T00:00:00"/>
    <s v="07:00"/>
    <s v="10:00"/>
    <n v="7.2"/>
    <s v="ce"/>
    <n v="8166"/>
    <n v="7.2"/>
    <n v="13"/>
    <s v="Kuehne+Nagel Tiel 3 Standpl"/>
    <s v="De Diepert 5"/>
    <s v="Tiel"/>
    <s v="4004 MA"/>
    <s v="NL"/>
    <x v="10"/>
    <s v="Slego 1a"/>
    <x v="13"/>
    <s v="1046BM"/>
    <s v="NL"/>
    <s v="2480050433"/>
    <s v="0126227_002"/>
    <s v="31V"/>
    <s v="NL001131849B01"/>
    <n v="2"/>
    <n v="0"/>
    <n v="111.74"/>
    <s v="N"/>
    <s v="Peter Appel Transport B.V."/>
    <n v="36622"/>
    <d v="2023-07-17T00:00:00"/>
    <s v="09:34:00"/>
    <n v="0"/>
    <x v="0"/>
    <x v="28"/>
    <n v="7"/>
    <x v="11"/>
    <n v="1"/>
    <n v="7.2"/>
    <x v="0"/>
    <n v="111.74"/>
    <n v="0"/>
    <n v="111.74"/>
  </r>
  <r>
    <s v="COLGATE 3800 DEB."/>
    <s v="Colgate-Palmolive Nederland BV"/>
    <s v="101t"/>
    <n v="101091003204"/>
    <n v="101030171201"/>
    <n v="930"/>
    <s v="Inv Booked"/>
    <s v="2480050437"/>
    <s v="Verkoop"/>
    <n v="190"/>
    <s v="Transport Zone ritpr"/>
    <s v="9 - verwerkt"/>
    <n v="0"/>
    <m/>
    <d v="2023-07-17T00:00:00"/>
    <s v="DROP"/>
    <s v="0001010910032040126220_002"/>
    <m/>
    <m/>
    <m/>
    <s v="EUR"/>
    <n v="149.41999999999999"/>
    <s v="EUR"/>
    <n v="149.41999999999999"/>
    <s v="EUR"/>
    <n v="149.41999999999999"/>
    <n v="149.41999999999999"/>
    <n v="0"/>
    <s v="N"/>
    <n v="1223000716"/>
    <d v="2023-08-17T00:00:00"/>
    <m/>
    <d v="2023-07-17T00:00:00"/>
    <s v="00:00"/>
    <s v="23:59"/>
    <d v="2023-07-17T00:00:00"/>
    <s v="03:00"/>
    <s v="04:00"/>
    <n v="18.399999999999999"/>
    <s v="ce"/>
    <n v="11512"/>
    <n v="18.399999999999999"/>
    <n v="24"/>
    <s v="Kuehne+Nagel Tiel 3 Standpl"/>
    <s v="De Diepert 5"/>
    <s v="Tiel"/>
    <s v="4004 MA"/>
    <s v="NL"/>
    <x v="2"/>
    <s v="Randweg 2"/>
    <x v="6"/>
    <s v="4191 NN"/>
    <s v="NL"/>
    <s v="2480050437"/>
    <s v="0126220_002"/>
    <s v="31V"/>
    <s v="NL001131849B01"/>
    <n v="2"/>
    <n v="0"/>
    <n v="149.41999999999999"/>
    <s v="N"/>
    <s v="Peter Appel Transport B.V."/>
    <n v="36624"/>
    <d v="2023-07-17T00:00:00"/>
    <s v="05:44:00"/>
    <n v="0"/>
    <x v="0"/>
    <x v="28"/>
    <n v="7"/>
    <x v="6"/>
    <n v="1"/>
    <n v="18.399999999999999"/>
    <x v="2"/>
    <n v="149.41999999999999"/>
    <n v="0"/>
    <n v="149.41999999999999"/>
  </r>
  <r>
    <s v="COLGATE 3800 DEB."/>
    <s v="Colgate-Palmolive Nederland BV"/>
    <s v="101t"/>
    <n v="101091002754"/>
    <n v="101030171178"/>
    <n v="930"/>
    <s v="Inv Booked"/>
    <s v="2480050417"/>
    <s v="Verkoop"/>
    <n v="170"/>
    <s v="Transport drops zone"/>
    <s v="9 - verwerkt"/>
    <n v="0"/>
    <m/>
    <d v="2023-07-17T00:00:00"/>
    <s v="DROP"/>
    <s v="0001010910027540125921_002"/>
    <m/>
    <m/>
    <m/>
    <s v="EUR"/>
    <n v="333.96"/>
    <s v="EUR"/>
    <n v="333.96"/>
    <s v="EUR"/>
    <n v="333.96"/>
    <n v="333.96"/>
    <n v="0"/>
    <s v="N"/>
    <n v="1223000716"/>
    <d v="2023-08-17T00:00:00"/>
    <m/>
    <d v="2023-07-17T00:00:00"/>
    <s v="00:00"/>
    <s v="23:59"/>
    <d v="2023-07-17T00:00:00"/>
    <s v="19:00"/>
    <s v="20:00"/>
    <n v="26"/>
    <s v="ce"/>
    <n v="17490"/>
    <n v="26.4"/>
    <n v="43"/>
    <s v="Kuehne+Nagel Tiel 3 Standpl"/>
    <s v="De Diepert 5"/>
    <s v="Tiel"/>
    <s v="4004 MA"/>
    <s v="NL"/>
    <x v="1"/>
    <s v="Fahrenheitweg 1"/>
    <x v="1"/>
    <s v="6101WR"/>
    <s v="NL"/>
    <s v="2480050417"/>
    <s v="0125921_002"/>
    <s v="31V"/>
    <s v="NL001131849B01"/>
    <n v="2"/>
    <n v="0"/>
    <n v="333.96"/>
    <s v="N"/>
    <s v="Peter Appel Transport B.V."/>
    <n v="36622"/>
    <d v="2023-07-17T00:00:00"/>
    <s v="21:01:00"/>
    <n v="31"/>
    <x v="0"/>
    <x v="28"/>
    <n v="7"/>
    <x v="1"/>
    <n v="1"/>
    <n v="26.4"/>
    <x v="1"/>
    <n v="333.96"/>
    <n v="0"/>
    <n v="333.96"/>
  </r>
  <r>
    <s v="COLGATE 3800 DEB."/>
    <s v="Colgate-Palmolive Nederland BV"/>
    <s v="101t"/>
    <n v="101091003210"/>
    <n v="101030171179"/>
    <n v="930"/>
    <s v="Inv Booked"/>
    <s v="2480050419"/>
    <s v="Verkoop"/>
    <n v="170"/>
    <s v="Transport drops zone"/>
    <s v="9 - verwerkt"/>
    <n v="0"/>
    <m/>
    <d v="2023-07-17T00:00:00"/>
    <s v="DROP"/>
    <s v="0001010910032100126223_003"/>
    <m/>
    <m/>
    <m/>
    <s v="EUR"/>
    <n v="53.3"/>
    <s v="EUR"/>
    <n v="53.3"/>
    <s v="EUR"/>
    <n v="53.3"/>
    <n v="53.3"/>
    <n v="0"/>
    <s v="N"/>
    <n v="1223000716"/>
    <d v="2023-08-17T00:00:00"/>
    <m/>
    <d v="2023-07-17T00:00:00"/>
    <s v="00:00"/>
    <s v="23:59"/>
    <d v="2023-07-17T00:00:00"/>
    <s v="07:00"/>
    <s v="15:00"/>
    <n v="2.4"/>
    <s v="ce"/>
    <n v="1429"/>
    <n v="2.4"/>
    <n v="1"/>
    <s v="Kuehne+Nagel Tiel 3 Standpl"/>
    <s v="De Diepert 5"/>
    <s v="Tiel"/>
    <s v="4004 MA"/>
    <s v="NL"/>
    <x v="3"/>
    <s v="FACETLAAN 6"/>
    <x v="4"/>
    <s v="2665 NR"/>
    <s v="NL"/>
    <s v="2480050419"/>
    <s v="0126223_003"/>
    <s v="31V"/>
    <s v="NL001131849B01"/>
    <n v="2"/>
    <n v="0"/>
    <n v="53.3"/>
    <s v="N"/>
    <s v="Peter Appel Transport B.V."/>
    <n v="36622"/>
    <d v="2023-07-17T00:00:00"/>
    <s v="10:46:00"/>
    <n v="0"/>
    <x v="0"/>
    <x v="28"/>
    <n v="7"/>
    <x v="4"/>
    <n v="0"/>
    <s v=""/>
    <x v="3"/>
    <s v=""/>
    <n v="0"/>
    <s v=""/>
  </r>
  <r>
    <s v="COLGATE 3800 DEB."/>
    <s v="Colgate-Palmolive Nederland BV"/>
    <s v="101t"/>
    <n v="101091003207"/>
    <n v="101030171181"/>
    <n v="930"/>
    <s v="Inv Booked"/>
    <s v="2480050412"/>
    <s v="Verkoop"/>
    <n v="170"/>
    <s v="Transport drops zone"/>
    <s v="9 - verwerkt"/>
    <n v="0"/>
    <m/>
    <d v="2023-07-17T00:00:00"/>
    <s v="DROP"/>
    <s v="0001010910032070126229_002"/>
    <m/>
    <m/>
    <m/>
    <s v="EUR"/>
    <n v="356.54"/>
    <s v="EUR"/>
    <n v="356.54"/>
    <s v="EUR"/>
    <n v="356.54"/>
    <n v="356.54"/>
    <n v="0"/>
    <s v="N"/>
    <n v="1223000716"/>
    <d v="2023-08-17T00:00:00"/>
    <m/>
    <d v="2023-07-17T00:00:00"/>
    <s v="00:00"/>
    <s v="23:59"/>
    <d v="2023-07-17T00:00:00"/>
    <s v="12:00"/>
    <s v="12:00"/>
    <n v="19.2"/>
    <s v="ce"/>
    <n v="12593"/>
    <n v="19.2"/>
    <n v="31"/>
    <s v="Kuehne+Nagel Tiel 3 Standpl"/>
    <s v="De Diepert 5"/>
    <s v="Tiel"/>
    <s v="4004 MA"/>
    <s v="NL"/>
    <x v="0"/>
    <s v="Henri Fordlaan 6"/>
    <x v="0"/>
    <s v="9615TK"/>
    <s v="NL"/>
    <s v="2480050412"/>
    <s v="0126229_002"/>
    <s v="31V"/>
    <s v="NL001131849B01"/>
    <n v="2"/>
    <n v="0"/>
    <n v="356.54"/>
    <s v="N"/>
    <s v="Peter Appel Transport B.V."/>
    <n v="36622"/>
    <d v="2023-07-17T00:00:00"/>
    <s v="12:37:00"/>
    <n v="0"/>
    <x v="0"/>
    <x v="28"/>
    <n v="7"/>
    <x v="0"/>
    <n v="1"/>
    <n v="19.2"/>
    <x v="0"/>
    <n v="356.54"/>
    <n v="0"/>
    <n v="356.54"/>
  </r>
  <r>
    <s v="COLGATE 3800 DEB."/>
    <s v="Colgate-Palmolive Nederland BV"/>
    <s v="101t"/>
    <n v="101091003209"/>
    <n v="101030171182"/>
    <n v="930"/>
    <s v="Inv Booked"/>
    <s v="2480050411"/>
    <s v="Verkoop"/>
    <n v="170"/>
    <s v="Transport drops zone"/>
    <s v="9 - verwerkt"/>
    <n v="0"/>
    <m/>
    <d v="2023-07-17T00:00:00"/>
    <s v="DROP"/>
    <s v="0001010910032090126222_002"/>
    <m/>
    <m/>
    <m/>
    <s v="EUR"/>
    <n v="237.89"/>
    <s v="EUR"/>
    <n v="237.89"/>
    <s v="EUR"/>
    <n v="237.89"/>
    <n v="237.89"/>
    <n v="0"/>
    <s v="N"/>
    <n v="1223000716"/>
    <d v="2023-08-17T00:00:00"/>
    <m/>
    <d v="2023-07-17T00:00:00"/>
    <s v="00:00"/>
    <s v="23:59"/>
    <d v="2023-07-17T00:00:00"/>
    <s v="08:00"/>
    <s v="15:00"/>
    <n v="11.2"/>
    <s v="ce"/>
    <n v="12983"/>
    <n v="11.2"/>
    <n v="21"/>
    <s v="Kuehne+Nagel Tiel 3 Standpl"/>
    <s v="De Diepert 5"/>
    <s v="Tiel"/>
    <s v="4004 MA"/>
    <s v="NL"/>
    <x v="8"/>
    <s v="Orionweg 2"/>
    <x v="10"/>
    <s v="8938 AH"/>
    <s v="NL"/>
    <s v="2480050411"/>
    <s v="0126222_002"/>
    <s v="31V"/>
    <s v="NL001131849B01"/>
    <n v="2"/>
    <n v="0"/>
    <n v="237.89"/>
    <s v="N"/>
    <s v="Peter Appel Transport B.V."/>
    <n v="36622"/>
    <d v="2023-07-17T00:00:00"/>
    <s v="12:39:00"/>
    <n v="0"/>
    <x v="0"/>
    <x v="28"/>
    <n v="7"/>
    <x v="9"/>
    <n v="1"/>
    <n v="11.2"/>
    <x v="0"/>
    <n v="237.89"/>
    <n v="0"/>
    <n v="237.89"/>
  </r>
  <r>
    <s v="COLGATE 3800 DEB."/>
    <s v="Colgate-Palmolive Nederland BV"/>
    <s v="101t"/>
    <n v="101091002747"/>
    <n v="101030171183"/>
    <n v="930"/>
    <s v="Inv Booked"/>
    <s v="2480050413"/>
    <s v="Verkoop"/>
    <n v="170"/>
    <s v="Transport drops zone"/>
    <s v="9 - verwerkt"/>
    <n v="0"/>
    <m/>
    <d v="2023-07-17T00:00:00"/>
    <s v="DROP"/>
    <s v="0001010910027470125914_002"/>
    <m/>
    <m/>
    <m/>
    <s v="EUR"/>
    <n v="249.74"/>
    <s v="EUR"/>
    <n v="249.74"/>
    <s v="EUR"/>
    <n v="249.74"/>
    <n v="249.74"/>
    <n v="0"/>
    <s v="N"/>
    <n v="1223000716"/>
    <d v="2023-08-17T00:00:00"/>
    <m/>
    <d v="2023-07-17T00:00:00"/>
    <s v="00:00"/>
    <s v="23:59"/>
    <d v="2023-07-17T00:00:00"/>
    <s v="06:00"/>
    <s v="07:00"/>
    <n v="26.4"/>
    <s v="ce"/>
    <n v="20996"/>
    <n v="26.4"/>
    <n v="47"/>
    <s v="Kuehne+Nagel Tiel 3 Standpl"/>
    <s v="De Diepert 5"/>
    <s v="Tiel"/>
    <s v="4004 MA"/>
    <s v="NL"/>
    <x v="109"/>
    <s v="Rheastraat 10"/>
    <x v="3"/>
    <s v="5047 TL"/>
    <s v="NL"/>
    <s v="2480050413"/>
    <s v="0125914_002"/>
    <s v="31V"/>
    <s v="NL001131849B01"/>
    <n v="2"/>
    <n v="0"/>
    <n v="249.74"/>
    <s v="N"/>
    <s v="Peter Appel Transport B.V."/>
    <n v="36622"/>
    <d v="2023-07-17T00:00:00"/>
    <s v="06:52:00"/>
    <n v="0"/>
    <x v="0"/>
    <x v="28"/>
    <n v="7"/>
    <x v="3"/>
    <n v="1"/>
    <n v="26.4"/>
    <x v="1"/>
    <n v="249.74"/>
    <n v="0"/>
    <n v="249.74"/>
  </r>
  <r>
    <s v="COLGATE 3800 DEB."/>
    <s v="Colgate-Palmolive Nederland BV"/>
    <s v="101t"/>
    <n v="101091002755"/>
    <n v="101030171186"/>
    <n v="930"/>
    <s v="Inv Booked"/>
    <s v="2480050414"/>
    <s v="Verkoop"/>
    <n v="170"/>
    <s v="Transport drops zone"/>
    <s v="9 - verwerkt"/>
    <n v="0"/>
    <m/>
    <d v="2023-07-17T00:00:00"/>
    <s v="DROP"/>
    <s v="0001010910027550125918_002"/>
    <m/>
    <m/>
    <m/>
    <s v="EUR"/>
    <n v="333.96"/>
    <s v="EUR"/>
    <n v="333.96"/>
    <s v="EUR"/>
    <n v="333.96"/>
    <n v="333.96"/>
    <n v="0"/>
    <s v="N"/>
    <n v="1223000716"/>
    <d v="2023-08-17T00:00:00"/>
    <m/>
    <d v="2023-07-17T00:00:00"/>
    <s v="00:00"/>
    <s v="23:59"/>
    <d v="2023-07-17T00:00:00"/>
    <s v="11:00"/>
    <s v="12:00"/>
    <n v="26"/>
    <s v="ce"/>
    <n v="10749"/>
    <n v="26.4"/>
    <n v="44"/>
    <s v="Kuehne+Nagel Tiel 3 Standpl"/>
    <s v="De Diepert 5"/>
    <s v="Tiel"/>
    <s v="4004 MA"/>
    <s v="NL"/>
    <x v="1"/>
    <s v="Fahrenheitweg 1"/>
    <x v="1"/>
    <s v="6101WR"/>
    <s v="NL"/>
    <s v="2480050414"/>
    <s v="0125918_002"/>
    <s v="31V"/>
    <s v="NL001131849B01"/>
    <n v="2"/>
    <n v="0"/>
    <n v="333.96"/>
    <s v="N"/>
    <s v="Peter Appel Transport B.V."/>
    <n v="36622"/>
    <d v="2023-07-17T00:00:00"/>
    <s v="12:56:00"/>
    <n v="26"/>
    <x v="0"/>
    <x v="28"/>
    <n v="7"/>
    <x v="1"/>
    <n v="1"/>
    <n v="26.4"/>
    <x v="1"/>
    <n v="333.96"/>
    <n v="0"/>
    <n v="333.96"/>
  </r>
  <r>
    <s v="COLGATE 3800 DEB."/>
    <s v="Colgate-Palmolive Nederland BV"/>
    <s v="101t"/>
    <n v="101091002746"/>
    <n v="101030171190"/>
    <n v="930"/>
    <s v="Inv Booked"/>
    <s v="2480050428"/>
    <s v="Verkoop"/>
    <n v="170"/>
    <s v="Transport drops zone"/>
    <s v="9 - verwerkt"/>
    <n v="0"/>
    <m/>
    <d v="2023-07-17T00:00:00"/>
    <s v="DROP"/>
    <s v="0001010910027460125912_007"/>
    <m/>
    <m/>
    <m/>
    <s v="EUR"/>
    <n v="49.36"/>
    <s v="EUR"/>
    <n v="49.36"/>
    <s v="EUR"/>
    <n v="49.36"/>
    <n v="49.36"/>
    <n v="0"/>
    <s v="N"/>
    <n v="1223000716"/>
    <d v="2023-08-17T00:00:00"/>
    <m/>
    <d v="2023-07-17T00:00:00"/>
    <s v="00:00"/>
    <s v="23:59"/>
    <d v="2023-07-17T00:00:00"/>
    <s v="10:00"/>
    <s v="17:00"/>
    <n v="1.6"/>
    <s v="ce"/>
    <n v="1004"/>
    <n v="1.6"/>
    <n v="0"/>
    <s v="Kuehne+Nagel Tiel 3 Standpl"/>
    <s v="De Diepert 5"/>
    <s v="Tiel"/>
    <s v="4004 MA"/>
    <s v="NL"/>
    <x v="4"/>
    <s v="Watergoorweg 81"/>
    <x v="5"/>
    <s v="3861MA"/>
    <s v="NL"/>
    <s v="2480050428"/>
    <s v="0125912_007"/>
    <s v="31V"/>
    <s v="NL001131849B01"/>
    <n v="2"/>
    <n v="0"/>
    <n v="49.36"/>
    <s v="N"/>
    <s v="Peter Appel Transport B.V."/>
    <n v="36622"/>
    <d v="2023-07-17T00:00:00"/>
    <s v="16:28:00"/>
    <n v="0"/>
    <x v="0"/>
    <x v="28"/>
    <n v="7"/>
    <x v="5"/>
    <n v="1"/>
    <n v="1.6"/>
    <x v="3"/>
    <n v="49.36"/>
    <n v="0"/>
    <n v="49.36"/>
  </r>
  <r>
    <s v="COLGATE 3800 DEB."/>
    <s v="Colgate-Palmolive Nederland BV"/>
    <s v="101t"/>
    <n v="101091003426"/>
    <n v="101030171284"/>
    <n v="930"/>
    <s v="Inv Booked"/>
    <s v="2480051399"/>
    <s v="Verkoop"/>
    <n v="170"/>
    <s v="Transport drops zone"/>
    <s v="9 - verwerkt"/>
    <n v="0"/>
    <m/>
    <d v="2023-07-18T00:00:00"/>
    <s v="DROP"/>
    <s v="0001010910034260126333_004"/>
    <m/>
    <m/>
    <m/>
    <s v="EUR"/>
    <n v="62.07"/>
    <s v="EUR"/>
    <n v="62.07"/>
    <s v="EUR"/>
    <n v="62.07"/>
    <n v="62.07"/>
    <n v="0"/>
    <s v="N"/>
    <n v="1223000716"/>
    <d v="2023-08-17T00:00:00"/>
    <m/>
    <d v="2023-07-18T00:00:00"/>
    <s v="00:00"/>
    <s v="23:59"/>
    <d v="2023-07-18T00:00:00"/>
    <s v="13:45"/>
    <s v="13:45"/>
    <n v="4.8"/>
    <s v="ce"/>
    <n v="3327"/>
    <n v="4.8"/>
    <n v="6"/>
    <s v="Kuehne+Nagel Tiel 3 Standpl"/>
    <s v="De Diepert 5"/>
    <s v="Tiel"/>
    <s v="4004 MA"/>
    <s v="NL"/>
    <x v="79"/>
    <s v="Keltenweg 30"/>
    <x v="58"/>
    <s v="5342 LP"/>
    <s v="NL"/>
    <s v="2480051399"/>
    <s v="0126333_004"/>
    <s v="31V"/>
    <s v="NL001131849B01"/>
    <n v="2"/>
    <n v="0"/>
    <n v="62.07"/>
    <s v="N"/>
    <s v="Peter Appel Transport B.V."/>
    <n v="36622"/>
    <d v="2023-07-18T00:00:00"/>
    <s v="14:03:00"/>
    <n v="0"/>
    <x v="1"/>
    <x v="28"/>
    <n v="7"/>
    <x v="42"/>
    <n v="1"/>
    <n v="5.6"/>
    <x v="3"/>
    <n v="72.41"/>
    <n v="0"/>
    <n v="72.41"/>
  </r>
  <r>
    <s v="COLGATE 3800 DEB."/>
    <s v="Colgate-Palmolive Nederland BV"/>
    <s v="101t"/>
    <n v="101091003811"/>
    <n v="101030171285"/>
    <n v="930"/>
    <s v="Inv Booked"/>
    <s v="2480051395"/>
    <s v="Verkoop"/>
    <n v="170"/>
    <s v="Transport drops zone"/>
    <s v="9 - verwerkt"/>
    <n v="0"/>
    <m/>
    <d v="2023-07-18T00:00:00"/>
    <s v="DROP"/>
    <s v="0001010910038110126574_002"/>
    <m/>
    <m/>
    <m/>
    <s v="EUR"/>
    <n v="120.56"/>
    <s v="EUR"/>
    <n v="120.56"/>
    <s v="EUR"/>
    <n v="120.56"/>
    <n v="120.56"/>
    <n v="0"/>
    <s v="N"/>
    <n v="1223000716"/>
    <d v="2023-08-17T00:00:00"/>
    <m/>
    <d v="2023-07-18T00:00:00"/>
    <s v="00:00"/>
    <s v="23:59"/>
    <d v="2023-07-18T00:00:00"/>
    <s v="12:00"/>
    <s v="13:00"/>
    <n v="8"/>
    <s v="ce"/>
    <n v="7652"/>
    <n v="8"/>
    <n v="14"/>
    <s v="Kuehne+Nagel Tiel 3 Standpl"/>
    <s v="De Diepert 5"/>
    <s v="Tiel"/>
    <s v="4004 MA"/>
    <s v="NL"/>
    <x v="2"/>
    <s v="Pegasusweg 1"/>
    <x v="3"/>
    <s v="5015BZ"/>
    <s v="NL"/>
    <s v="2480051395"/>
    <s v="0126574_002"/>
    <s v="31V"/>
    <s v="NL001131849B01"/>
    <n v="2"/>
    <n v="0"/>
    <n v="120.56"/>
    <s v="N"/>
    <s v="Peter Appel Transport B.V."/>
    <n v="36622"/>
    <d v="2023-07-18T00:00:00"/>
    <s v="10:22:00"/>
    <n v="0"/>
    <x v="1"/>
    <x v="28"/>
    <n v="7"/>
    <x v="3"/>
    <n v="1"/>
    <n v="8"/>
    <x v="2"/>
    <n v="120.56"/>
    <n v="0"/>
    <n v="120.56"/>
  </r>
  <r>
    <s v="COLGATE 3800 DEB."/>
    <s v="Colgate-Palmolive Nederland BV"/>
    <s v="101t"/>
    <n v="101091003419"/>
    <n v="101030171286"/>
    <n v="930"/>
    <s v="Inv Booked"/>
    <s v="2480051400"/>
    <s v="Verkoop"/>
    <n v="170"/>
    <s v="Transport drops zone"/>
    <s v="9 - verwerkt"/>
    <n v="0"/>
    <m/>
    <d v="2023-07-18T00:00:00"/>
    <s v="DROP"/>
    <s v="0001010910034190126326_002"/>
    <m/>
    <m/>
    <m/>
    <s v="EUR"/>
    <n v="132.5"/>
    <s v="EUR"/>
    <n v="132.5"/>
    <s v="EUR"/>
    <n v="132.5"/>
    <n v="132.5"/>
    <n v="0"/>
    <s v="N"/>
    <n v="1223000716"/>
    <d v="2023-08-17T00:00:00"/>
    <m/>
    <d v="2023-07-18T00:00:00"/>
    <s v="00:00"/>
    <s v="23:59"/>
    <d v="2023-07-18T00:00:00"/>
    <s v="06:00"/>
    <s v="07:00"/>
    <n v="20.8"/>
    <s v="ce"/>
    <n v="13454"/>
    <n v="20.8"/>
    <n v="26"/>
    <s v="Kuehne+Nagel Tiel 3 Standpl"/>
    <s v="De Diepert 5"/>
    <s v="Tiel"/>
    <s v="4004 MA"/>
    <s v="NL"/>
    <x v="2"/>
    <s v="Randweg 2"/>
    <x v="6"/>
    <s v="4191 NN"/>
    <s v="NL"/>
    <s v="2480051400"/>
    <s v="0126326_002"/>
    <s v="31V"/>
    <s v="NL001131849B01"/>
    <n v="2"/>
    <n v="0"/>
    <n v="132.5"/>
    <s v="N"/>
    <s v="Peter Appel Transport B.V."/>
    <n v="36622"/>
    <d v="2023-07-18T00:00:00"/>
    <s v="08:12:00"/>
    <n v="9"/>
    <x v="1"/>
    <x v="28"/>
    <n v="7"/>
    <x v="6"/>
    <n v="1"/>
    <n v="20.8"/>
    <x v="2"/>
    <n v="132.5"/>
    <n v="0"/>
    <n v="132.5"/>
  </r>
  <r>
    <s v="COLGATE 3800 DEB."/>
    <s v="Colgate-Palmolive Nederland BV"/>
    <s v="101t"/>
    <n v="101091003808"/>
    <n v="101030171287"/>
    <n v="930"/>
    <s v="Inv Booked"/>
    <s v="2480051394"/>
    <s v="Verkoop"/>
    <n v="170"/>
    <s v="Transport drops zone"/>
    <s v="9 - verwerkt"/>
    <n v="0"/>
    <m/>
    <d v="2023-07-18T00:00:00"/>
    <s v="DROP"/>
    <s v="0001010910038080126571_002"/>
    <m/>
    <m/>
    <m/>
    <s v="EUR"/>
    <n v="245.57"/>
    <s v="EUR"/>
    <n v="245.57"/>
    <s v="EUR"/>
    <n v="245.57"/>
    <n v="245.57"/>
    <n v="0"/>
    <s v="N"/>
    <n v="1223000716"/>
    <d v="2023-08-17T00:00:00"/>
    <m/>
    <d v="2023-07-18T00:00:00"/>
    <s v="00:00"/>
    <s v="23:59"/>
    <d v="2023-07-18T00:00:00"/>
    <s v="09:00"/>
    <s v="16:00"/>
    <n v="19.2"/>
    <s v="ce"/>
    <n v="15166"/>
    <n v="19.2"/>
    <n v="27"/>
    <s v="Kuehne+Nagel Tiel 3 Standpl"/>
    <s v="De Diepert 5"/>
    <s v="Tiel"/>
    <s v="4004 MA"/>
    <s v="NL"/>
    <x v="66"/>
    <s v="Hazenkoog 20a"/>
    <x v="32"/>
    <s v="1822BS"/>
    <s v="NL"/>
    <s v="2480051394"/>
    <s v="0126571_002"/>
    <s v="31V"/>
    <s v="NL001131849B01"/>
    <n v="2"/>
    <n v="0"/>
    <n v="245.57"/>
    <s v="N"/>
    <s v="Peter Appel Transport B.V."/>
    <n v="36622"/>
    <d v="2023-07-18T00:00:00"/>
    <s v="10:14:00"/>
    <n v="0"/>
    <x v="1"/>
    <x v="28"/>
    <n v="7"/>
    <x v="28"/>
    <n v="1"/>
    <n v="19.2"/>
    <x v="0"/>
    <n v="245.57"/>
    <n v="0"/>
    <n v="245.57"/>
  </r>
  <r>
    <s v="COLGATE 3800 DEB."/>
    <s v="Colgate-Palmolive Nederland BV"/>
    <s v="101t"/>
    <n v="101091003413"/>
    <n v="101030171288"/>
    <n v="930"/>
    <s v="Inv Booked"/>
    <s v="2480051398"/>
    <s v="Verkoop"/>
    <n v="170"/>
    <s v="Transport drops zone"/>
    <s v="9 - verwerkt"/>
    <n v="0"/>
    <m/>
    <d v="2023-07-18T00:00:00"/>
    <s v="DROP"/>
    <s v="0001010910034130126321_008"/>
    <m/>
    <m/>
    <m/>
    <s v="EUR"/>
    <n v="123.2"/>
    <s v="EUR"/>
    <n v="123.2"/>
    <s v="EUR"/>
    <n v="123.2"/>
    <n v="123.2"/>
    <n v="0"/>
    <s v="N"/>
    <n v="1223000716"/>
    <d v="2023-08-17T00:00:00"/>
    <m/>
    <d v="2023-07-18T00:00:00"/>
    <s v="00:00"/>
    <s v="23:59"/>
    <d v="2023-07-18T00:00:00"/>
    <s v="12:00"/>
    <s v="17:00"/>
    <n v="5.6"/>
    <s v="ce"/>
    <n v="3832"/>
    <n v="5.6"/>
    <n v="4"/>
    <s v="Kuehne+Nagel Tiel 3 Standpl"/>
    <s v="De Diepert 5"/>
    <s v="Tiel"/>
    <s v="4004 MA"/>
    <s v="NL"/>
    <x v="21"/>
    <s v="Bloemakkers 4"/>
    <x v="22"/>
    <s v="9461GX"/>
    <s v="NL"/>
    <s v="2480051398"/>
    <s v="0126321_008"/>
    <s v="31V"/>
    <s v="NL001131849B01"/>
    <n v="2"/>
    <n v="0"/>
    <n v="123.2"/>
    <s v="N"/>
    <s v="Peter Appel Transport B.V."/>
    <n v="36622"/>
    <d v="2023-07-18T00:00:00"/>
    <s v="14:50:00"/>
    <n v="0"/>
    <x v="1"/>
    <x v="28"/>
    <n v="7"/>
    <x v="20"/>
    <n v="1"/>
    <n v="7.1999999999999993"/>
    <x v="3"/>
    <n v="158.4"/>
    <n v="0"/>
    <n v="158.4"/>
  </r>
  <r>
    <s v="COLGATE 3800 DEB."/>
    <s v="Colgate-Palmolive Nederland BV"/>
    <s v="101t"/>
    <n v="101091003425"/>
    <n v="101030171289"/>
    <n v="930"/>
    <s v="Inv Booked"/>
    <s v="2480051397"/>
    <s v="Verkoop"/>
    <n v="170"/>
    <s v="Transport drops zone"/>
    <s v="9 - verwerkt"/>
    <n v="0"/>
    <m/>
    <d v="2023-07-18T00:00:00"/>
    <s v="DROP"/>
    <s v="0001010910034250126334_002"/>
    <m/>
    <m/>
    <m/>
    <s v="EUR"/>
    <n v="199.3"/>
    <s v="EUR"/>
    <n v="199.3"/>
    <s v="EUR"/>
    <n v="199.3"/>
    <n v="199.3"/>
    <n v="0"/>
    <s v="N"/>
    <n v="1223000716"/>
    <d v="2023-08-17T00:00:00"/>
    <m/>
    <d v="2023-07-18T00:00:00"/>
    <s v="00:00"/>
    <s v="23:59"/>
    <d v="2023-07-18T00:00:00"/>
    <s v="11:00"/>
    <s v="12:00"/>
    <n v="12.8"/>
    <s v="ce"/>
    <n v="11351"/>
    <n v="12.8"/>
    <n v="22"/>
    <s v="Kuehne+Nagel Tiel 3 Standpl"/>
    <s v="De Diepert 5"/>
    <s v="Tiel"/>
    <s v="4004 MA"/>
    <s v="NL"/>
    <x v="13"/>
    <s v="GALVANIWEG 1"/>
    <x v="16"/>
    <s v="8013 RG"/>
    <s v="NL"/>
    <s v="2480051397"/>
    <s v="0126334_002"/>
    <s v="31V"/>
    <s v="NL001131849B01"/>
    <n v="2"/>
    <n v="0"/>
    <n v="199.3"/>
    <s v="N"/>
    <s v="Peter Appel Transport B.V."/>
    <n v="36622"/>
    <d v="2023-07-18T00:00:00"/>
    <s v="11:01:00"/>
    <n v="0"/>
    <x v="1"/>
    <x v="28"/>
    <n v="7"/>
    <x v="14"/>
    <n v="1"/>
    <n v="12.8"/>
    <x v="2"/>
    <n v="199.3"/>
    <n v="0"/>
    <n v="199.3"/>
  </r>
  <r>
    <s v="COLGATE 3800 DEB."/>
    <s v="Colgate-Palmolive Nederland BV"/>
    <s v="101t"/>
    <n v="101091003711"/>
    <n v="101030171290"/>
    <n v="930"/>
    <s v="Inv Booked"/>
    <s v="2480051700"/>
    <s v="Verkoop"/>
    <n v="170"/>
    <s v="Transport drops zone"/>
    <s v="9 - verwerkt"/>
    <n v="0"/>
    <m/>
    <d v="2023-07-18T00:00:00"/>
    <s v="DROP"/>
    <s v="0001010910037110126482_002"/>
    <m/>
    <m/>
    <m/>
    <s v="EUR"/>
    <n v="135.28"/>
    <s v="EUR"/>
    <n v="135.28"/>
    <s v="EUR"/>
    <n v="135.28"/>
    <n v="135.28"/>
    <n v="0"/>
    <s v="N"/>
    <n v="1223000716"/>
    <d v="2023-08-17T00:00:00"/>
    <m/>
    <d v="2023-07-18T00:00:00"/>
    <s v="00:00"/>
    <s v="23:59"/>
    <d v="2023-07-18T00:00:00"/>
    <s v="14:00"/>
    <s v="14:00"/>
    <n v="15.2"/>
    <s v="ce"/>
    <n v="10040"/>
    <n v="15.2"/>
    <n v="22"/>
    <s v="Kuehne+Nagel Tiel 3 Standpl"/>
    <s v="De Diepert 5"/>
    <s v="Tiel"/>
    <s v="4004 MA"/>
    <s v="NL"/>
    <x v="14"/>
    <s v="Rood 24"/>
    <x v="17"/>
    <s v="6666LT"/>
    <s v="NL"/>
    <s v="2480051700"/>
    <s v="0126482_002"/>
    <s v="31V"/>
    <s v="NL001131849B01"/>
    <n v="2"/>
    <n v="0"/>
    <n v="135.28"/>
    <s v="N"/>
    <s v="Peter Appel Transport B.V."/>
    <n v="36622"/>
    <d v="2023-07-18T00:00:00"/>
    <s v="14:41:00"/>
    <n v="0"/>
    <x v="1"/>
    <x v="28"/>
    <n v="7"/>
    <x v="15"/>
    <n v="1"/>
    <n v="15.2"/>
    <x v="5"/>
    <n v="135.28"/>
    <n v="0"/>
    <n v="135.28"/>
  </r>
  <r>
    <s v="COLGATE 3800 DEB."/>
    <s v="Colgate-Palmolive Nederland BV"/>
    <s v="101t"/>
    <n v="101091003413"/>
    <n v="101030171270"/>
    <n v="930"/>
    <s v="Inv Booked"/>
    <s v="2480051376"/>
    <s v="Verkoop"/>
    <n v="170"/>
    <s v="Transport drops zone"/>
    <s v="9 - verwerkt"/>
    <n v="0"/>
    <m/>
    <d v="2023-07-18T00:00:00"/>
    <s v="DROP"/>
    <s v="0001010910034130126321_008"/>
    <m/>
    <m/>
    <m/>
    <s v="EUR"/>
    <n v="17.600000000000001"/>
    <s v="EUR"/>
    <n v="17.600000000000001"/>
    <s v="EUR"/>
    <n v="17.600000000000001"/>
    <n v="17.600000000000001"/>
    <n v="0"/>
    <s v="N"/>
    <n v="1223000716"/>
    <d v="2023-08-17T00:00:00"/>
    <m/>
    <d v="2023-07-18T00:00:00"/>
    <s v="00:00"/>
    <s v="23:59"/>
    <d v="2023-07-18T00:00:00"/>
    <s v="12:00"/>
    <s v="17:00"/>
    <n v="0.8"/>
    <s v="ce"/>
    <n v="344"/>
    <n v="0.8"/>
    <n v="0"/>
    <s v="Kuehne+Nagel Tiel 3 Standpl"/>
    <s v="De Diepert 5"/>
    <s v="Tiel"/>
    <s v="4004 MA"/>
    <s v="NL"/>
    <x v="21"/>
    <s v="Bloemakkers 4"/>
    <x v="22"/>
    <s v="9461GX"/>
    <s v="NL"/>
    <s v="2480051376"/>
    <s v="0126321_008"/>
    <s v="31V"/>
    <s v="NL001131849B01"/>
    <n v="2"/>
    <n v="0"/>
    <n v="17.600000000000001"/>
    <s v="N"/>
    <s v="Peter Appel Transport B.V."/>
    <n v="36622"/>
    <d v="2023-07-18T00:00:00"/>
    <s v="14:50:00"/>
    <n v="0"/>
    <x v="1"/>
    <x v="28"/>
    <n v="7"/>
    <x v="20"/>
    <n v="0"/>
    <s v=""/>
    <x v="3"/>
    <s v=""/>
    <n v="0"/>
    <s v=""/>
  </r>
  <r>
    <s v="COLGATE 3800 DEB."/>
    <s v="Colgate-Palmolive Nederland BV"/>
    <s v="101t"/>
    <n v="0"/>
    <n v="101030171271"/>
    <n v="930"/>
    <s v="Inv Booked"/>
    <s v="2480051389"/>
    <s v="Verkoop"/>
    <n v="170"/>
    <s v="Transport drops zone"/>
    <s v="9 - verwerkt"/>
    <n v="0"/>
    <m/>
    <d v="2023-07-18T00:00:00"/>
    <m/>
    <m/>
    <m/>
    <m/>
    <m/>
    <s v="EUR"/>
    <n v="44.19"/>
    <s v="EUR"/>
    <n v="44.19"/>
    <s v="EUR"/>
    <n v="44.19"/>
    <n v="44.19"/>
    <n v="0"/>
    <s v="N"/>
    <n v="1223000716"/>
    <d v="2023-08-17T00:00:00"/>
    <m/>
    <d v="2023-07-18T00:00:00"/>
    <s v="00:00"/>
    <s v="23:59"/>
    <d v="2023-07-18T00:00:00"/>
    <s v="05:00"/>
    <s v="12:00"/>
    <n v="1.6"/>
    <s v="ce"/>
    <n v="603"/>
    <n v="1.6"/>
    <n v="0"/>
    <s v="Kuehne+Nagel Tiel 3 Standpl"/>
    <s v="De Diepert 5"/>
    <s v="Tiel"/>
    <s v="4004 MA"/>
    <s v="NL"/>
    <x v="19"/>
    <s v="SAFFIER  300"/>
    <x v="21"/>
    <s v="3316 LN"/>
    <s v="NL"/>
    <s v="2480051389"/>
    <s v="0126323_002"/>
    <s v="31V"/>
    <s v="NL001131849B01"/>
    <n v="2"/>
    <n v="0"/>
    <n v="44.19"/>
    <s v="N"/>
    <m/>
    <n v="36622"/>
    <d v="2023-07-18T00:00:00"/>
    <s v="05:27:00"/>
    <n v="0"/>
    <x v="1"/>
    <x v="28"/>
    <n v="7"/>
    <x v="19"/>
    <n v="1"/>
    <n v="1.6"/>
    <x v="3"/>
    <n v="44.19"/>
    <n v="0"/>
    <n v="44.19"/>
  </r>
  <r>
    <s v="COLGATE 3800 DEB."/>
    <s v="Colgate-Palmolive Nederland BV"/>
    <s v="101t"/>
    <n v="101091003431"/>
    <n v="101030171272"/>
    <n v="930"/>
    <s v="Inv Booked"/>
    <s v="2480051379"/>
    <s v="Verkoop"/>
    <n v="170"/>
    <s v="Transport drops zone"/>
    <s v="9 - verwerkt"/>
    <n v="0"/>
    <m/>
    <d v="2023-07-18T00:00:00"/>
    <s v="DROP"/>
    <s v="0001010910034310126338_002"/>
    <m/>
    <m/>
    <m/>
    <s v="EUR"/>
    <n v="216.8"/>
    <s v="EUR"/>
    <n v="216.8"/>
    <s v="EUR"/>
    <n v="216.8"/>
    <n v="216.8"/>
    <n v="0"/>
    <s v="N"/>
    <n v="1223000716"/>
    <d v="2023-08-17T00:00:00"/>
    <m/>
    <d v="2023-07-18T00:00:00"/>
    <s v="00:00"/>
    <s v="23:59"/>
    <d v="2023-07-18T00:00:00"/>
    <s v="12:00"/>
    <s v="13:00"/>
    <n v="20"/>
    <s v="ce"/>
    <n v="22117"/>
    <n v="20"/>
    <n v="39"/>
    <s v="Kuehne+Nagel Tiel 3 Standpl"/>
    <s v="De Diepert 5"/>
    <s v="Tiel"/>
    <s v="4004 MA"/>
    <s v="NL"/>
    <x v="109"/>
    <s v="Rheastraat 10"/>
    <x v="3"/>
    <s v="5047 TL"/>
    <s v="NL"/>
    <s v="2480051379"/>
    <s v="0126338_002"/>
    <s v="31V"/>
    <s v="NL001131849B01"/>
    <n v="2"/>
    <n v="0"/>
    <n v="216.8"/>
    <s v="N"/>
    <s v="Peter Appel Transport B.V."/>
    <n v="36622"/>
    <d v="2023-07-18T00:00:00"/>
    <s v="12:40:00"/>
    <n v="0"/>
    <x v="1"/>
    <x v="28"/>
    <n v="7"/>
    <x v="3"/>
    <n v="1"/>
    <n v="20"/>
    <x v="1"/>
    <n v="216.8"/>
    <n v="0"/>
    <n v="216.8"/>
  </r>
  <r>
    <s v="COLGATE 3800 DEB."/>
    <s v="Colgate-Palmolive Nederland BV"/>
    <s v="101t"/>
    <n v="101091003420"/>
    <n v="101030171273"/>
    <n v="930"/>
    <s v="Inv Booked"/>
    <s v="2480051381"/>
    <s v="Verkoop"/>
    <n v="170"/>
    <s v="Transport drops zone"/>
    <s v="9 - verwerkt"/>
    <n v="0"/>
    <m/>
    <d v="2023-07-18T00:00:00"/>
    <s v="DROP"/>
    <s v="0001010910034200126328_002"/>
    <m/>
    <m/>
    <m/>
    <s v="EUR"/>
    <n v="225.94"/>
    <s v="EUR"/>
    <n v="225.94"/>
    <s v="EUR"/>
    <n v="225.94"/>
    <n v="225.94"/>
    <n v="0"/>
    <s v="N"/>
    <n v="1223000716"/>
    <d v="2023-08-17T00:00:00"/>
    <m/>
    <d v="2023-07-18T00:00:00"/>
    <s v="00:00"/>
    <s v="23:59"/>
    <d v="2023-07-18T00:00:00"/>
    <s v="08:00"/>
    <s v="09:00"/>
    <n v="21.6"/>
    <s v="ce"/>
    <n v="19008"/>
    <n v="21.6"/>
    <n v="38"/>
    <s v="Kuehne+Nagel Tiel 3 Standpl"/>
    <s v="De Diepert 5"/>
    <s v="Tiel"/>
    <s v="4004 MA"/>
    <s v="NL"/>
    <x v="109"/>
    <s v="Rheastraat 10"/>
    <x v="3"/>
    <s v="5047 TL"/>
    <s v="NL"/>
    <s v="2480051381"/>
    <s v="0126328_002"/>
    <s v="31V"/>
    <s v="NL001131849B01"/>
    <n v="2"/>
    <n v="0"/>
    <n v="225.94"/>
    <s v="N"/>
    <s v="Peter Appel Transport B.V."/>
    <n v="36622"/>
    <d v="2023-07-18T00:00:00"/>
    <s v="10:35:00"/>
    <n v="65"/>
    <x v="1"/>
    <x v="28"/>
    <n v="7"/>
    <x v="3"/>
    <n v="1"/>
    <n v="21.6"/>
    <x v="1"/>
    <n v="225.94"/>
    <n v="0"/>
    <n v="225.94"/>
  </r>
  <r>
    <s v="COLGATE 3800 DEB."/>
    <s v="Colgate-Palmolive Nederland BV"/>
    <s v="101t"/>
    <n v="101091003408"/>
    <n v="101030171274"/>
    <n v="930"/>
    <s v="Inv Booked"/>
    <s v="2480051385"/>
    <s v="Verkoop"/>
    <n v="170"/>
    <s v="Transport drops zone"/>
    <s v="9 - verwerkt"/>
    <n v="0"/>
    <m/>
    <d v="2023-07-18T00:00:00"/>
    <s v="DROP"/>
    <s v="0001010910034080126316_002"/>
    <m/>
    <m/>
    <m/>
    <s v="EUR"/>
    <n v="323.39"/>
    <s v="EUR"/>
    <n v="323.39"/>
    <s v="EUR"/>
    <n v="323.39"/>
    <n v="323.39"/>
    <n v="0"/>
    <s v="N"/>
    <n v="1223000716"/>
    <d v="2023-08-17T00:00:00"/>
    <m/>
    <d v="2023-07-18T00:00:00"/>
    <s v="00:00"/>
    <s v="23:59"/>
    <d v="2023-07-18T00:00:00"/>
    <s v="07:00"/>
    <s v="08:00"/>
    <n v="24.8"/>
    <s v="ce"/>
    <n v="17704"/>
    <n v="24.8"/>
    <n v="42"/>
    <s v="Kuehne+Nagel Tiel 3 Standpl"/>
    <s v="De Diepert 5"/>
    <s v="Tiel"/>
    <s v="4004 MA"/>
    <s v="NL"/>
    <x v="1"/>
    <s v="Fahrenheitweg 1"/>
    <x v="1"/>
    <s v="6101WR"/>
    <s v="NL"/>
    <s v="2480051385"/>
    <s v="0126316_002"/>
    <s v="31V"/>
    <s v="NL001131849B01"/>
    <n v="2"/>
    <n v="0"/>
    <n v="323.39"/>
    <s v="N"/>
    <s v="Peter Appel Transport B.V."/>
    <n v="36622"/>
    <d v="2023-07-18T00:00:00"/>
    <s v="08:11:00"/>
    <n v="0"/>
    <x v="1"/>
    <x v="28"/>
    <n v="7"/>
    <x v="1"/>
    <n v="1"/>
    <n v="24.8"/>
    <x v="1"/>
    <n v="323.39"/>
    <n v="0"/>
    <n v="323.39"/>
  </r>
  <r>
    <s v="COLGATE 3800 DEB."/>
    <s v="Colgate-Palmolive Nederland BV"/>
    <s v="101t"/>
    <n v="101091003413"/>
    <n v="101030171275"/>
    <n v="930"/>
    <s v="Inv Booked"/>
    <s v="2480051386"/>
    <s v="Verkoop"/>
    <n v="170"/>
    <s v="Transport drops zone"/>
    <s v="9 - verwerkt"/>
    <n v="0"/>
    <m/>
    <d v="2023-07-18T00:00:00"/>
    <s v="DROP"/>
    <s v="0001010910034130126321_005"/>
    <m/>
    <m/>
    <m/>
    <s v="EUR"/>
    <n v="27.26"/>
    <s v="EUR"/>
    <n v="27.26"/>
    <s v="EUR"/>
    <n v="27.26"/>
    <n v="27.26"/>
    <n v="0"/>
    <s v="N"/>
    <n v="1223000716"/>
    <d v="2023-08-17T00:00:00"/>
    <m/>
    <d v="2023-07-18T00:00:00"/>
    <s v="00:00"/>
    <s v="23:59"/>
    <d v="2023-07-18T00:00:00"/>
    <s v="08:00"/>
    <s v="16:00"/>
    <n v="0.8"/>
    <s v="ce"/>
    <n v="28"/>
    <n v="0.8"/>
    <n v="0"/>
    <s v="Kuehne+Nagel Tiel 3 Standpl"/>
    <s v="De Diepert 5"/>
    <s v="Tiel"/>
    <s v="4004 MA"/>
    <s v="NL"/>
    <x v="44"/>
    <s v="De Panoven 21"/>
    <x v="6"/>
    <s v="4191GW"/>
    <s v="NL"/>
    <s v="2480051386"/>
    <s v="0126321_005"/>
    <s v="31V"/>
    <s v="NL001131849B01"/>
    <n v="2"/>
    <n v="0"/>
    <n v="27.26"/>
    <s v="N"/>
    <s v="Peter Appel Transport B.V."/>
    <n v="36622"/>
    <d v="2023-07-18T00:00:00"/>
    <s v="09:21:00"/>
    <n v="0"/>
    <x v="1"/>
    <x v="28"/>
    <n v="7"/>
    <x v="6"/>
    <n v="1"/>
    <n v="0.8"/>
    <x v="6"/>
    <n v="27.26"/>
    <n v="0"/>
    <n v="27.26"/>
  </r>
  <r>
    <s v="COLGATE 3800 DEB."/>
    <s v="Colgate-Palmolive Nederland BV"/>
    <s v="101t"/>
    <n v="101091003432"/>
    <n v="101030171276"/>
    <n v="930"/>
    <s v="Inv Booked"/>
    <s v="2480051387"/>
    <s v="Verkoop"/>
    <n v="170"/>
    <s v="Transport drops zone"/>
    <s v="9 - verwerkt"/>
    <n v="0"/>
    <m/>
    <d v="2023-07-18T00:00:00"/>
    <s v="DROP"/>
    <s v="0001010910034320126337_002"/>
    <m/>
    <m/>
    <m/>
    <s v="EUR"/>
    <n v="69.94"/>
    <s v="EUR"/>
    <n v="69.94"/>
    <s v="EUR"/>
    <n v="69.94"/>
    <n v="69.94"/>
    <n v="0"/>
    <s v="N"/>
    <n v="1223000716"/>
    <d v="2023-08-17T00:00:00"/>
    <m/>
    <d v="2023-07-18T00:00:00"/>
    <s v="00:00"/>
    <s v="23:59"/>
    <d v="2023-07-18T00:00:00"/>
    <s v="12:00"/>
    <s v="13:00"/>
    <n v="5.6"/>
    <s v="ce"/>
    <n v="3291"/>
    <n v="5.6"/>
    <n v="5"/>
    <s v="Kuehne+Nagel Tiel 3 Standpl"/>
    <s v="De Diepert 5"/>
    <s v="Tiel"/>
    <s v="4004 MA"/>
    <s v="NL"/>
    <x v="16"/>
    <s v="Rijnland 4"/>
    <x v="19"/>
    <s v="1948RL"/>
    <s v="NL"/>
    <s v="2480051387"/>
    <s v="0126337_002"/>
    <s v="31V"/>
    <s v="NL001131849B01"/>
    <n v="2"/>
    <n v="0"/>
    <n v="69.94"/>
    <s v="N"/>
    <s v="Peter Appel Transport B.V."/>
    <n v="36622"/>
    <d v="2023-07-18T00:00:00"/>
    <s v="14:32:00"/>
    <n v="0"/>
    <x v="1"/>
    <x v="28"/>
    <n v="7"/>
    <x v="17"/>
    <n v="1"/>
    <n v="20"/>
    <x v="0"/>
    <n v="249.79999999999998"/>
    <n v="0"/>
    <n v="249.79999999999998"/>
  </r>
  <r>
    <s v="COLGATE 3800 DEB."/>
    <s v="Colgate-Palmolive Nederland BV"/>
    <s v="101t"/>
    <n v="101091003432"/>
    <n v="101030171277"/>
    <n v="930"/>
    <s v="Inv Booked"/>
    <s v="2480051390"/>
    <s v="Verkoop"/>
    <n v="170"/>
    <s v="Transport drops zone"/>
    <s v="9 - verwerkt"/>
    <n v="0"/>
    <m/>
    <d v="2023-07-18T00:00:00"/>
    <s v="DROP"/>
    <s v="0001010910034320126337_002"/>
    <m/>
    <m/>
    <m/>
    <s v="EUR"/>
    <n v="149.88"/>
    <s v="EUR"/>
    <n v="149.88"/>
    <s v="EUR"/>
    <n v="149.88"/>
    <n v="149.88"/>
    <n v="0"/>
    <s v="N"/>
    <n v="1223000716"/>
    <d v="2023-08-17T00:00:00"/>
    <m/>
    <d v="2023-07-18T00:00:00"/>
    <s v="00:00"/>
    <s v="23:59"/>
    <d v="2023-07-18T00:00:00"/>
    <s v="12:00"/>
    <s v="13:00"/>
    <n v="12"/>
    <s v="ce"/>
    <n v="7700"/>
    <n v="12"/>
    <n v="11"/>
    <s v="Kuehne+Nagel Tiel 3 Standpl"/>
    <s v="De Diepert 5"/>
    <s v="Tiel"/>
    <s v="4004 MA"/>
    <s v="NL"/>
    <x v="16"/>
    <s v="Rijnland 4"/>
    <x v="19"/>
    <s v="1948RL"/>
    <s v="NL"/>
    <s v="2480051390"/>
    <s v="0126337_002"/>
    <s v="31V"/>
    <s v="NL001131849B01"/>
    <n v="2"/>
    <n v="0"/>
    <n v="149.88"/>
    <s v="N"/>
    <s v="Peter Appel Transport B.V."/>
    <n v="36622"/>
    <d v="2023-07-18T00:00:00"/>
    <s v="14:32:00"/>
    <n v="0"/>
    <x v="1"/>
    <x v="28"/>
    <n v="7"/>
    <x v="17"/>
    <n v="0"/>
    <s v=""/>
    <x v="0"/>
    <s v=""/>
    <n v="0"/>
    <s v=""/>
  </r>
  <r>
    <s v="COLGATE 3800 DEB."/>
    <s v="Colgate-Palmolive Nederland BV"/>
    <s v="101t"/>
    <n v="101091003424"/>
    <n v="101030171278"/>
    <n v="930"/>
    <s v="Inv Booked"/>
    <s v="2480051384"/>
    <s v="Verkoop"/>
    <n v="170"/>
    <s v="Transport drops zone"/>
    <s v="9 - verwerkt"/>
    <n v="0"/>
    <m/>
    <d v="2023-07-18T00:00:00"/>
    <s v="DROP"/>
    <s v="0001010910034240126329_002"/>
    <m/>
    <m/>
    <m/>
    <s v="EUR"/>
    <n v="72.08"/>
    <s v="EUR"/>
    <n v="72.08"/>
    <s v="EUR"/>
    <n v="72.08"/>
    <n v="72.08"/>
    <n v="0"/>
    <s v="N"/>
    <n v="1223000716"/>
    <d v="2023-08-17T00:00:00"/>
    <m/>
    <d v="2023-07-18T00:00:00"/>
    <s v="00:00"/>
    <s v="23:59"/>
    <d v="2023-07-18T00:00:00"/>
    <s v="09:00"/>
    <s v="09:00"/>
    <n v="4"/>
    <s v="ce"/>
    <n v="2933"/>
    <n v="4"/>
    <n v="5"/>
    <s v="Kuehne+Nagel Tiel 3 Standpl"/>
    <s v="De Diepert 5"/>
    <s v="Tiel"/>
    <s v="4004 MA"/>
    <s v="NL"/>
    <x v="51"/>
    <s v="Wilhelminakanaal Zuid 120"/>
    <x v="23"/>
    <s v="4903RA"/>
    <s v="NL"/>
    <s v="2480051384"/>
    <s v="0126329_002"/>
    <s v="31V"/>
    <s v="NL001131849B01"/>
    <n v="2"/>
    <n v="0"/>
    <n v="72.08"/>
    <s v="N"/>
    <s v="Peter Appel Transport B.V."/>
    <n v="36622"/>
    <d v="2023-07-18T00:00:00"/>
    <s v="11:00:00"/>
    <n v="10"/>
    <x v="1"/>
    <x v="28"/>
    <n v="7"/>
    <x v="34"/>
    <n v="1"/>
    <n v="4"/>
    <x v="3"/>
    <n v="72.08"/>
    <n v="0"/>
    <n v="72.08"/>
  </r>
  <r>
    <s v="COLGATE 3800 DEB."/>
    <s v="Colgate-Palmolive Nederland BV"/>
    <s v="101t"/>
    <n v="101091003421"/>
    <n v="101030171279"/>
    <n v="930"/>
    <s v="Inv Booked"/>
    <s v="2480051393"/>
    <s v="Verkoop"/>
    <n v="170"/>
    <s v="Transport drops zone"/>
    <s v="9 - verwerkt"/>
    <n v="0"/>
    <m/>
    <d v="2023-07-18T00:00:00"/>
    <s v="DROP"/>
    <s v="0001010910034210126327_002"/>
    <m/>
    <m/>
    <m/>
    <s v="EUR"/>
    <n v="66.19"/>
    <s v="EUR"/>
    <n v="66.19"/>
    <s v="EUR"/>
    <n v="66.19"/>
    <n v="66.19"/>
    <n v="0"/>
    <s v="N"/>
    <n v="1223000716"/>
    <d v="2023-08-17T00:00:00"/>
    <m/>
    <d v="2023-07-18T00:00:00"/>
    <s v="00:00"/>
    <s v="23:59"/>
    <d v="2023-07-18T00:00:00"/>
    <s v="07:00"/>
    <s v="15:00"/>
    <n v="2.4"/>
    <s v="ce"/>
    <n v="1802"/>
    <n v="2.4"/>
    <n v="3"/>
    <s v="Kuehne+Nagel Tiel 3 Standpl"/>
    <s v="De Diepert 5"/>
    <s v="Tiel"/>
    <s v="4004 MA"/>
    <s v="NL"/>
    <x v="5"/>
    <s v="Kernweg 6"/>
    <x v="8"/>
    <s v="1627 LC"/>
    <s v="NL"/>
    <s v="2480051393"/>
    <s v="0126327_002"/>
    <s v="31V"/>
    <s v="NL001131849B01"/>
    <n v="2"/>
    <n v="0"/>
    <n v="66.19"/>
    <s v="N"/>
    <s v="Peter Appel Transport B.V."/>
    <n v="36622"/>
    <d v="2023-07-18T00:00:00"/>
    <s v="08:08:00"/>
    <n v="0"/>
    <x v="1"/>
    <x v="28"/>
    <n v="7"/>
    <x v="2"/>
    <n v="1"/>
    <n v="2.4"/>
    <x v="2"/>
    <n v="66.19"/>
    <n v="0"/>
    <n v="66.19"/>
  </r>
  <r>
    <s v="COLGATE 3800 DEB."/>
    <s v="Colgate-Palmolive Nederland BV"/>
    <s v="101t"/>
    <n v="101091003426"/>
    <n v="101030171280"/>
    <n v="930"/>
    <s v="Inv Booked"/>
    <s v="2480051388"/>
    <s v="Verkoop"/>
    <n v="170"/>
    <s v="Transport drops zone"/>
    <s v="9 - verwerkt"/>
    <n v="0"/>
    <m/>
    <d v="2023-07-18T00:00:00"/>
    <s v="DROP"/>
    <s v="0001010910034260126333_002"/>
    <m/>
    <m/>
    <m/>
    <s v="EUR"/>
    <n v="72.92"/>
    <s v="EUR"/>
    <n v="72.92"/>
    <s v="EUR"/>
    <n v="72.92"/>
    <n v="72.92"/>
    <n v="0"/>
    <s v="N"/>
    <n v="1223000716"/>
    <d v="2023-08-17T00:00:00"/>
    <m/>
    <d v="2023-07-18T00:00:00"/>
    <s v="00:00"/>
    <s v="23:59"/>
    <d v="2023-07-18T00:00:00"/>
    <s v="07:00"/>
    <s v="16:00"/>
    <n v="4"/>
    <s v="ce"/>
    <n v="2734"/>
    <n v="4"/>
    <n v="4"/>
    <s v="Kuehne+Nagel Tiel 3 Standpl"/>
    <s v="De Diepert 5"/>
    <s v="Tiel"/>
    <s v="4004 MA"/>
    <s v="NL"/>
    <x v="15"/>
    <s v="De Flammert 1211"/>
    <x v="18"/>
    <s v="5854 NE"/>
    <s v="NL"/>
    <s v="2480051388"/>
    <s v="0126333_002"/>
    <s v="31V"/>
    <s v="NL001131849B01"/>
    <n v="2"/>
    <n v="0"/>
    <n v="72.92"/>
    <s v="N"/>
    <s v="Peter Appel Transport B.V."/>
    <n v="36622"/>
    <d v="2023-07-18T00:00:00"/>
    <s v="10:17:00"/>
    <n v="0"/>
    <x v="1"/>
    <x v="28"/>
    <n v="7"/>
    <x v="16"/>
    <n v="1"/>
    <n v="4"/>
    <x v="3"/>
    <n v="72.92"/>
    <n v="0"/>
    <n v="72.92"/>
  </r>
  <r>
    <s v="COLGATE 3800 DEB."/>
    <s v="Colgate-Palmolive Nederland BV"/>
    <s v="101t"/>
    <n v="101091003426"/>
    <n v="101030171281"/>
    <n v="930"/>
    <s v="Inv Booked"/>
    <s v="2480051392"/>
    <s v="Verkoop"/>
    <n v="170"/>
    <s v="Transport drops zone"/>
    <s v="9 - verwerkt"/>
    <n v="0"/>
    <m/>
    <d v="2023-07-18T00:00:00"/>
    <s v="DROP"/>
    <s v="0001010910034260126333_004"/>
    <m/>
    <m/>
    <m/>
    <s v="EUR"/>
    <n v="10.34"/>
    <s v="EUR"/>
    <n v="10.34"/>
    <s v="EUR"/>
    <n v="10.34"/>
    <n v="10.34"/>
    <n v="0"/>
    <s v="N"/>
    <n v="1223000716"/>
    <d v="2023-08-17T00:00:00"/>
    <m/>
    <d v="2023-07-18T00:00:00"/>
    <s v="00:00"/>
    <s v="23:59"/>
    <d v="2023-07-18T00:00:00"/>
    <s v="13:45"/>
    <s v="13:45"/>
    <n v="0.8"/>
    <s v="ce"/>
    <n v="726"/>
    <n v="0.8"/>
    <n v="1"/>
    <s v="Kuehne+Nagel Tiel 3 Standpl"/>
    <s v="De Diepert 5"/>
    <s v="Tiel"/>
    <s v="4004 MA"/>
    <s v="NL"/>
    <x v="79"/>
    <s v="Keltenweg 30"/>
    <x v="58"/>
    <s v="5342 LP"/>
    <s v="NL"/>
    <s v="2480051392"/>
    <s v="0126333_004"/>
    <s v="31V"/>
    <s v="NL001131849B01"/>
    <n v="2"/>
    <n v="0"/>
    <n v="10.34"/>
    <s v="N"/>
    <s v="Peter Appel Transport B.V."/>
    <n v="36622"/>
    <d v="2023-07-18T00:00:00"/>
    <s v="14:03:00"/>
    <n v="0"/>
    <x v="1"/>
    <x v="28"/>
    <n v="7"/>
    <x v="42"/>
    <n v="0"/>
    <s v=""/>
    <x v="3"/>
    <s v=""/>
    <n v="0"/>
    <s v=""/>
  </r>
  <r>
    <s v="COLGATE 3800 DEB."/>
    <s v="Colgate-Palmolive Nederland BV"/>
    <s v="101t"/>
    <n v="101091003432"/>
    <n v="101030171282"/>
    <n v="930"/>
    <s v="Inv Booked"/>
    <s v="2480051391"/>
    <s v="Verkoop"/>
    <n v="170"/>
    <s v="Transport drops zone"/>
    <s v="9 - verwerkt"/>
    <n v="0"/>
    <m/>
    <d v="2023-07-18T00:00:00"/>
    <s v="DROP"/>
    <s v="0001010910034320126337_002"/>
    <m/>
    <m/>
    <m/>
    <s v="EUR"/>
    <n v="29.98"/>
    <s v="EUR"/>
    <n v="29.98"/>
    <s v="EUR"/>
    <n v="29.98"/>
    <n v="29.98"/>
    <n v="0"/>
    <s v="N"/>
    <n v="1223000716"/>
    <d v="2023-08-17T00:00:00"/>
    <m/>
    <d v="2023-07-18T00:00:00"/>
    <s v="00:00"/>
    <s v="23:59"/>
    <d v="2023-07-18T00:00:00"/>
    <s v="12:00"/>
    <s v="13:00"/>
    <n v="2.4"/>
    <s v="ce"/>
    <n v="1264"/>
    <n v="2.4"/>
    <n v="1"/>
    <s v="Kuehne+Nagel Tiel 3 Standpl"/>
    <s v="De Diepert 5"/>
    <s v="Tiel"/>
    <s v="4004 MA"/>
    <s v="NL"/>
    <x v="16"/>
    <s v="Rijnland 4"/>
    <x v="19"/>
    <s v="1948RL"/>
    <s v="NL"/>
    <s v="2480051391"/>
    <s v="0126337_002"/>
    <s v="31V"/>
    <s v="NL001131849B01"/>
    <n v="2"/>
    <n v="0"/>
    <n v="29.98"/>
    <s v="N"/>
    <s v="Peter Appel Transport B.V."/>
    <n v="36622"/>
    <d v="2023-07-18T00:00:00"/>
    <s v="14:32:00"/>
    <n v="4"/>
    <x v="1"/>
    <x v="28"/>
    <n v="7"/>
    <x v="17"/>
    <n v="0"/>
    <s v=""/>
    <x v="0"/>
    <s v=""/>
    <n v="0"/>
    <s v=""/>
  </r>
  <r>
    <s v="COLGATE 3800 DEB."/>
    <s v="Colgate-Palmolive Nederland BV"/>
    <s v="101t"/>
    <n v="0"/>
    <n v="101030171283"/>
    <n v="930"/>
    <s v="Inv Booked"/>
    <s v="2480051396"/>
    <s v="Verkoop"/>
    <n v="170"/>
    <s v="Transport drops zone"/>
    <s v="9 - verwerkt"/>
    <n v="0"/>
    <m/>
    <d v="2023-07-18T00:00:00"/>
    <m/>
    <m/>
    <m/>
    <m/>
    <m/>
    <s v="EUR"/>
    <n v="134.16"/>
    <s v="EUR"/>
    <n v="134.16"/>
    <s v="EUR"/>
    <n v="134.16"/>
    <n v="134.16"/>
    <n v="0"/>
    <s v="N"/>
    <n v="1223000716"/>
    <d v="2023-08-17T00:00:00"/>
    <m/>
    <d v="2023-07-18T00:00:00"/>
    <s v="00:00"/>
    <s v="23:59"/>
    <d v="2023-07-18T00:00:00"/>
    <s v="06:00"/>
    <s v="07:00"/>
    <n v="8"/>
    <s v="ce"/>
    <n v="7431"/>
    <n v="8"/>
    <n v="14"/>
    <s v="Kuehne+Nagel Tiel 3 Standpl"/>
    <s v="De Diepert 5"/>
    <s v="Tiel"/>
    <s v="4004 MA"/>
    <s v="NL"/>
    <x v="2"/>
    <s v="Laan van Ruyven 1"/>
    <x v="11"/>
    <s v="2645EE"/>
    <s v="NL"/>
    <s v="2480051396"/>
    <s v="0126323_003"/>
    <s v="31V"/>
    <s v="NL001131849B01"/>
    <n v="2"/>
    <n v="0"/>
    <n v="134.16"/>
    <s v="N"/>
    <m/>
    <n v="36622"/>
    <d v="2023-07-18T00:00:00"/>
    <s v="06:46:00"/>
    <n v="0"/>
    <x v="1"/>
    <x v="28"/>
    <n v="7"/>
    <x v="4"/>
    <n v="1"/>
    <n v="8"/>
    <x v="2"/>
    <n v="134.16"/>
    <n v="0"/>
    <n v="134.16"/>
  </r>
  <r>
    <s v="COLGATE 3800 DEB."/>
    <s v="Colgate-Palmolive Nederland BV"/>
    <s v="101t"/>
    <n v="101091003427"/>
    <n v="101030171268"/>
    <n v="930"/>
    <s v="Inv Booked"/>
    <s v="2480051382"/>
    <s v="Verkoop"/>
    <n v="170"/>
    <s v="Transport drops zone"/>
    <s v="9 - verwerkt"/>
    <n v="0"/>
    <m/>
    <d v="2023-07-18T00:00:00"/>
    <s v="DROP"/>
    <s v="0001010910034270126332_003"/>
    <m/>
    <m/>
    <m/>
    <s v="EUR"/>
    <n v="245.46"/>
    <s v="EUR"/>
    <n v="245.46"/>
    <s v="EUR"/>
    <n v="245.46"/>
    <n v="245.46"/>
    <n v="0"/>
    <s v="N"/>
    <n v="1223000716"/>
    <d v="2023-08-17T00:00:00"/>
    <m/>
    <d v="2023-07-18T00:00:00"/>
    <s v="00:00"/>
    <s v="23:59"/>
    <d v="2023-07-18T00:00:00"/>
    <s v="11:00"/>
    <s v="12:00"/>
    <n v="18.399999999999999"/>
    <s v="ce"/>
    <n v="11801"/>
    <n v="18.399999999999999"/>
    <n v="27"/>
    <s v="Kuehne+Nagel Tiel 3 Standpl"/>
    <s v="De Diepert 5"/>
    <s v="Tiel"/>
    <s v="4004 MA"/>
    <s v="NL"/>
    <x v="1"/>
    <s v="Perenmarkt 15"/>
    <x v="2"/>
    <s v="1681PG"/>
    <s v="NL"/>
    <s v="2480051382"/>
    <s v="0126332_003"/>
    <s v="31V"/>
    <s v="NL001131849B01"/>
    <n v="2"/>
    <n v="0"/>
    <n v="245.46"/>
    <s v="N"/>
    <s v="Peter Appel Transport B.V."/>
    <n v="36622"/>
    <d v="2023-07-18T00:00:00"/>
    <s v="12:03:00"/>
    <n v="0"/>
    <x v="1"/>
    <x v="28"/>
    <n v="7"/>
    <x v="2"/>
    <n v="1"/>
    <n v="18.399999999999999"/>
    <x v="1"/>
    <n v="245.46"/>
    <n v="0"/>
    <n v="245.46"/>
  </r>
  <r>
    <s v="COLGATE 3800 DEB."/>
    <s v="Colgate-Palmolive Nederland BV"/>
    <s v="101t"/>
    <n v="101091003413"/>
    <n v="101030171269"/>
    <n v="930"/>
    <s v="Inv Booked"/>
    <s v="2480051383"/>
    <s v="Verkoop"/>
    <n v="170"/>
    <s v="Transport drops zone"/>
    <s v="9 - verwerkt"/>
    <n v="0"/>
    <m/>
    <d v="2023-07-18T00:00:00"/>
    <s v="DROP"/>
    <s v="0001010910034130126321_008"/>
    <m/>
    <m/>
    <m/>
    <s v="EUR"/>
    <n v="17.600000000000001"/>
    <s v="EUR"/>
    <n v="17.600000000000001"/>
    <s v="EUR"/>
    <n v="17.600000000000001"/>
    <n v="17.600000000000001"/>
    <n v="0"/>
    <s v="N"/>
    <n v="1223000716"/>
    <d v="2023-08-17T00:00:00"/>
    <m/>
    <d v="2023-07-18T00:00:00"/>
    <s v="00:00"/>
    <s v="23:59"/>
    <d v="2023-07-18T00:00:00"/>
    <s v="12:00"/>
    <s v="17:00"/>
    <n v="0.8"/>
    <s v="ce"/>
    <n v="413"/>
    <n v="0.8"/>
    <n v="0"/>
    <s v="Kuehne+Nagel Tiel 3 Standpl"/>
    <s v="De Diepert 5"/>
    <s v="Tiel"/>
    <s v="4004 MA"/>
    <s v="NL"/>
    <x v="21"/>
    <s v="Bloemakkers 4"/>
    <x v="22"/>
    <s v="9461GX"/>
    <s v="NL"/>
    <s v="2480051383"/>
    <s v="0126321_008"/>
    <s v="31V"/>
    <s v="NL001131849B01"/>
    <n v="2"/>
    <n v="0"/>
    <n v="17.600000000000001"/>
    <s v="N"/>
    <s v="Peter Appel Transport B.V."/>
    <n v="36622"/>
    <d v="2023-07-18T00:00:00"/>
    <s v="14:50:00"/>
    <n v="0"/>
    <x v="1"/>
    <x v="28"/>
    <n v="7"/>
    <x v="20"/>
    <n v="0"/>
    <s v=""/>
    <x v="3"/>
    <s v=""/>
    <n v="0"/>
    <s v=""/>
  </r>
  <r>
    <s v="COLGATE 3800 DEB."/>
    <s v="Colgate-Palmolive Nederland BV"/>
    <s v="101t"/>
    <n v="101091003416"/>
    <n v="101030171265"/>
    <n v="930"/>
    <s v="Inv Booked"/>
    <s v="2480051377"/>
    <s v="Verkoop"/>
    <n v="170"/>
    <s v="Transport drops zone"/>
    <s v="9 - verwerkt"/>
    <n v="0"/>
    <m/>
    <d v="2023-07-18T00:00:00"/>
    <s v="DROP"/>
    <s v="0001010910034160126325_002"/>
    <m/>
    <m/>
    <m/>
    <s v="EUR"/>
    <n v="296.82"/>
    <s v="EUR"/>
    <n v="296.82"/>
    <s v="EUR"/>
    <n v="296.82"/>
    <n v="296.82"/>
    <n v="0"/>
    <s v="N"/>
    <n v="1223000716"/>
    <d v="2023-08-17T00:00:00"/>
    <m/>
    <d v="2023-07-18T00:00:00"/>
    <s v="00:00"/>
    <s v="23:59"/>
    <d v="2023-07-18T00:00:00"/>
    <s v="07:00"/>
    <s v="08:00"/>
    <n v="20.8"/>
    <s v="ce"/>
    <n v="21716"/>
    <n v="20.8"/>
    <n v="39"/>
    <s v="Kuehne+Nagel Tiel 3 Standpl"/>
    <s v="De Diepert 5"/>
    <s v="Tiel"/>
    <s v="4004 MA"/>
    <s v="NL"/>
    <x v="1"/>
    <s v="Fahrenheitweg 1"/>
    <x v="1"/>
    <s v="6101WR"/>
    <s v="NL"/>
    <s v="2480051377"/>
    <s v="0126325_002"/>
    <s v="31V"/>
    <s v="NL001131849B01"/>
    <n v="2"/>
    <n v="0"/>
    <n v="296.82"/>
    <s v="N"/>
    <s v="Peter Appel Transport B.V."/>
    <n v="36622"/>
    <d v="2023-07-18T00:00:00"/>
    <s v="07:51:00"/>
    <n v="0"/>
    <x v="1"/>
    <x v="28"/>
    <n v="7"/>
    <x v="1"/>
    <n v="1"/>
    <n v="20.8"/>
    <x v="1"/>
    <n v="296.82"/>
    <n v="0"/>
    <n v="296.82"/>
  </r>
  <r>
    <s v="COLGATE 3800 DEB."/>
    <s v="Colgate-Palmolive Nederland BV"/>
    <s v="101t"/>
    <n v="101091003417"/>
    <n v="101030171266"/>
    <n v="930"/>
    <s v="Inv Booked"/>
    <s v="2480051380"/>
    <s v="Verkoop"/>
    <n v="170"/>
    <s v="Transport drops zone"/>
    <s v="9 - verwerkt"/>
    <n v="0"/>
    <m/>
    <d v="2023-07-18T00:00:00"/>
    <s v="DROP"/>
    <s v="0001010910034170126324_003"/>
    <m/>
    <m/>
    <m/>
    <s v="EUR"/>
    <n v="222.14"/>
    <s v="EUR"/>
    <n v="222.14"/>
    <s v="EUR"/>
    <n v="222.14"/>
    <n v="222.14"/>
    <n v="0"/>
    <s v="N"/>
    <n v="1223000716"/>
    <d v="2023-08-17T00:00:00"/>
    <m/>
    <d v="2023-07-18T00:00:00"/>
    <s v="00:00"/>
    <s v="23:59"/>
    <d v="2023-07-18T00:00:00"/>
    <s v="07:00"/>
    <s v="08:00"/>
    <n v="20.8"/>
    <s v="ce"/>
    <n v="19732"/>
    <n v="20.8"/>
    <n v="37"/>
    <s v="Kuehne+Nagel Tiel 3 Standpl"/>
    <s v="De Diepert 5"/>
    <s v="Tiel"/>
    <s v="4004 MA"/>
    <s v="NL"/>
    <x v="109"/>
    <s v="Rheastraat 10"/>
    <x v="3"/>
    <s v="5047 TL"/>
    <s v="NL"/>
    <s v="2480051380"/>
    <s v="0126324_003"/>
    <s v="31V"/>
    <s v="NL001131849B01"/>
    <n v="2"/>
    <n v="0"/>
    <n v="222.14"/>
    <s v="N"/>
    <s v="Peter Appel Transport B.V."/>
    <n v="36622"/>
    <d v="2023-07-18T00:00:00"/>
    <s v="08:31:00"/>
    <n v="1"/>
    <x v="1"/>
    <x v="28"/>
    <n v="7"/>
    <x v="3"/>
    <n v="1"/>
    <n v="20.8"/>
    <x v="1"/>
    <n v="222.14"/>
    <n v="0"/>
    <n v="222.14"/>
  </r>
  <r>
    <s v="COLGATE 3800 DEB."/>
    <s v="Colgate-Palmolive Nederland BV"/>
    <s v="101t"/>
    <n v="101091003421"/>
    <n v="101030171267"/>
    <n v="930"/>
    <s v="Inv Booked"/>
    <s v="2480051378"/>
    <s v="Verkoop"/>
    <n v="170"/>
    <s v="Transport drops zone"/>
    <s v="9 - verwerkt"/>
    <n v="0"/>
    <m/>
    <d v="2023-07-18T00:00:00"/>
    <s v="DROP"/>
    <s v="0001010910034210126327_003"/>
    <m/>
    <m/>
    <m/>
    <s v="EUR"/>
    <n v="267.62"/>
    <s v="EUR"/>
    <n v="267.62"/>
    <s v="EUR"/>
    <n v="267.62"/>
    <n v="267.62"/>
    <n v="0"/>
    <s v="N"/>
    <n v="1223000716"/>
    <d v="2023-08-17T00:00:00"/>
    <m/>
    <d v="2023-07-18T00:00:00"/>
    <s v="00:00"/>
    <s v="23:59"/>
    <d v="2023-07-18T00:00:00"/>
    <s v="09:00"/>
    <s v="10:00"/>
    <n v="21.6"/>
    <s v="ce"/>
    <n v="7632"/>
    <n v="21.6"/>
    <n v="27"/>
    <s v="Kuehne+Nagel Tiel 3 Standpl"/>
    <s v="De Diepert 5"/>
    <s v="Tiel"/>
    <s v="4004 MA"/>
    <s v="NL"/>
    <x v="1"/>
    <s v="Perenmarkt 15"/>
    <x v="2"/>
    <s v="1681PG"/>
    <s v="NL"/>
    <s v="2480051378"/>
    <s v="0126327_003"/>
    <s v="31V"/>
    <s v="NL001131849B01"/>
    <n v="2"/>
    <n v="0"/>
    <n v="267.62"/>
    <s v="N"/>
    <s v="Peter Appel Transport B.V."/>
    <n v="36622"/>
    <d v="2023-07-18T00:00:00"/>
    <s v="09:54:00"/>
    <n v="0"/>
    <x v="1"/>
    <x v="28"/>
    <n v="7"/>
    <x v="2"/>
    <n v="1"/>
    <n v="21.6"/>
    <x v="1"/>
    <n v="267.62"/>
    <n v="0"/>
    <n v="267.62"/>
  </r>
  <r>
    <s v="COLGATE 3800 DEB."/>
    <s v="Colgate-Palmolive Nederland BV"/>
    <s v="101t"/>
    <n v="101091004048"/>
    <n v="101030171376"/>
    <n v="930"/>
    <s v="Inv Booked"/>
    <s v="2480052221/URGENT"/>
    <s v="Verkoop"/>
    <n v="180"/>
    <s v="Ritprijs vast"/>
    <s v="9 - verwerkt"/>
    <n v="0"/>
    <m/>
    <d v="2023-07-18T00:00:00"/>
    <m/>
    <m/>
    <m/>
    <m/>
    <m/>
    <s v="EUR"/>
    <n v="336.17"/>
    <s v="EUR"/>
    <n v="336.17"/>
    <s v="EUR"/>
    <n v="336.17"/>
    <n v="336.17"/>
    <n v="0"/>
    <s v="Y"/>
    <n v="1223000716"/>
    <d v="2023-08-17T00:00:00"/>
    <m/>
    <d v="2023-07-18T00:00:00"/>
    <s v="00:00"/>
    <s v="23:59"/>
    <d v="2023-07-18T00:00:00"/>
    <s v="15:00"/>
    <s v="16:00"/>
    <n v="14.4"/>
    <s v="ce"/>
    <n v="9278"/>
    <n v="14.4"/>
    <n v="19"/>
    <s v="Kuehne+Nagel Tiel 3 Standpl"/>
    <s v="De Diepert 5"/>
    <s v="Tiel"/>
    <s v="4004 MA"/>
    <s v="NL"/>
    <x v="2"/>
    <s v="Randweg 2"/>
    <x v="6"/>
    <s v="4191 NN"/>
    <s v="NL"/>
    <s v="2480052221/URGENT"/>
    <s v="0126752_002"/>
    <s v="31V"/>
    <s v="NL001131849B01"/>
    <n v="2"/>
    <n v="0"/>
    <n v="336.17"/>
    <s v="N"/>
    <s v="Peter Appel Transport B.V."/>
    <m/>
    <d v="2023-07-18T00:00:00"/>
    <s v="16:51:00"/>
    <n v="0"/>
    <x v="1"/>
    <x v="28"/>
    <n v="7"/>
    <x v="6"/>
    <n v="1"/>
    <n v="14.4"/>
    <x v="2"/>
    <n v="336.17"/>
    <n v="0"/>
    <n v="336.17"/>
  </r>
  <r>
    <s v="COLGATE 3800 DEB."/>
    <s v="Colgate-Palmolive Nederland BV"/>
    <s v="101t"/>
    <n v="101091004248"/>
    <n v="101030171405"/>
    <n v="930"/>
    <s v="Inv Booked"/>
    <s v="2480052770"/>
    <s v="Verkoop"/>
    <n v="170"/>
    <s v="Transport drops zone"/>
    <s v="9 - verwerkt"/>
    <n v="0"/>
    <m/>
    <d v="2023-07-19T00:00:00"/>
    <s v="DROP"/>
    <s v="0001010910042480126809_002"/>
    <m/>
    <m/>
    <m/>
    <s v="EUR"/>
    <n v="155.78"/>
    <s v="EUR"/>
    <n v="155.78"/>
    <s v="EUR"/>
    <n v="155.78"/>
    <n v="155.78"/>
    <n v="0"/>
    <s v="N"/>
    <n v="1223000716"/>
    <d v="2023-08-17T00:00:00"/>
    <m/>
    <d v="2023-07-19T00:00:00"/>
    <s v="00:00"/>
    <s v="23:59"/>
    <d v="2023-07-19T00:00:00"/>
    <s v="09:00"/>
    <s v="17:00"/>
    <n v="6.4"/>
    <s v="ce"/>
    <n v="6122"/>
    <n v="6.4"/>
    <n v="10"/>
    <s v="Kuehne+Nagel Tiel 3 Standpl"/>
    <s v="De Diepert 5"/>
    <s v="Tiel"/>
    <s v="4004 MA"/>
    <s v="NL"/>
    <x v="86"/>
    <s v="Drentse Poort 27"/>
    <x v="60"/>
    <s v="9521 JA"/>
    <s v="NL"/>
    <s v="2480052770"/>
    <s v="0126809_002"/>
    <s v="31V"/>
    <s v="NL001131849B01"/>
    <n v="2"/>
    <n v="0"/>
    <n v="155.78"/>
    <s v="N"/>
    <s v="Peter Appel Transport B.V."/>
    <n v="36622"/>
    <d v="2023-07-19T00:00:00"/>
    <s v="09:41:00"/>
    <n v="0"/>
    <x v="2"/>
    <x v="28"/>
    <n v="7"/>
    <x v="44"/>
    <n v="1"/>
    <n v="6.4"/>
    <x v="6"/>
    <n v="155.78"/>
    <n v="0"/>
    <n v="155.78"/>
  </r>
  <r>
    <s v="COLGATE 3800 DEB."/>
    <s v="Colgate-Palmolive Nederland BV"/>
    <s v="101t"/>
    <n v="101091004332"/>
    <n v="101030171363"/>
    <n v="930"/>
    <s v="Inv Booked"/>
    <s v="2480052208"/>
    <s v="Verkoop"/>
    <n v="170"/>
    <s v="Transport drops zone"/>
    <s v="9 - verwerkt"/>
    <n v="0"/>
    <m/>
    <d v="2023-07-19T00:00:00"/>
    <s v="DROP"/>
    <s v="0001010910043320126900_003"/>
    <m/>
    <m/>
    <m/>
    <s v="EUR"/>
    <n v="172.64"/>
    <s v="EUR"/>
    <n v="172.64"/>
    <s v="EUR"/>
    <n v="172.64"/>
    <n v="172.64"/>
    <n v="0"/>
    <s v="N"/>
    <n v="1223000716"/>
    <d v="2023-08-17T00:00:00"/>
    <m/>
    <d v="2023-07-19T00:00:00"/>
    <s v="00:00"/>
    <s v="23:59"/>
    <d v="2023-07-19T00:00:00"/>
    <s v="09:00"/>
    <s v="10:00"/>
    <n v="10.4"/>
    <s v="ce"/>
    <n v="8129"/>
    <n v="10.4"/>
    <n v="18"/>
    <s v="Kuehne+Nagel Tiel 3 Standpl"/>
    <s v="De Diepert 5"/>
    <s v="Tiel"/>
    <s v="4004 MA"/>
    <s v="NL"/>
    <x v="1"/>
    <s v="Perenmarkt 15"/>
    <x v="2"/>
    <s v="1681PG"/>
    <s v="NL"/>
    <s v="2480052208"/>
    <s v="0126900_003"/>
    <s v="31V"/>
    <s v="NL001131849B01"/>
    <n v="2"/>
    <n v="0"/>
    <n v="172.64"/>
    <s v="N"/>
    <s v="Peter Appel Transport B.V."/>
    <n v="36622"/>
    <d v="2023-07-19T00:00:00"/>
    <s v="12:05:00"/>
    <n v="0"/>
    <x v="2"/>
    <x v="28"/>
    <n v="7"/>
    <x v="2"/>
    <n v="1"/>
    <n v="10.4"/>
    <x v="1"/>
    <n v="172.64"/>
    <n v="0"/>
    <n v="172.64"/>
  </r>
  <r>
    <s v="COLGATE 3800 DEB."/>
    <s v="Colgate-Palmolive Nederland BV"/>
    <s v="101t"/>
    <n v="101091003973"/>
    <n v="101030171364"/>
    <n v="930"/>
    <s v="Inv Booked"/>
    <s v="2480052205"/>
    <s v="Verkoop"/>
    <n v="170"/>
    <s v="Transport drops zone"/>
    <s v="9 - verwerkt"/>
    <n v="0"/>
    <m/>
    <d v="2023-07-19T00:00:00"/>
    <s v="DROP"/>
    <s v="0001010910039730126672_002"/>
    <m/>
    <m/>
    <m/>
    <s v="EUR"/>
    <n v="15.27"/>
    <s v="EUR"/>
    <n v="15.27"/>
    <s v="EUR"/>
    <n v="15.27"/>
    <n v="15.27"/>
    <n v="0"/>
    <s v="N"/>
    <n v="1223000716"/>
    <d v="2023-08-17T00:00:00"/>
    <m/>
    <d v="2023-07-19T00:00:00"/>
    <s v="00:00"/>
    <s v="23:59"/>
    <d v="2023-07-19T00:00:00"/>
    <s v="07:00"/>
    <s v="16:00"/>
    <n v="0.8"/>
    <s v="ce"/>
    <n v="392"/>
    <n v="0.8"/>
    <n v="0"/>
    <s v="Kuehne+Nagel Tiel 3 Standpl"/>
    <s v="De Diepert 5"/>
    <s v="Tiel"/>
    <s v="4004 MA"/>
    <s v="NL"/>
    <x v="54"/>
    <s v="Zijlweg 18"/>
    <x v="45"/>
    <s v="5145NR"/>
    <s v="NL"/>
    <s v="2480052205"/>
    <s v="0126672_002"/>
    <s v="31V"/>
    <s v="NL001131849B01"/>
    <n v="2"/>
    <n v="0"/>
    <n v="15.27"/>
    <s v="N"/>
    <s v="Peter Appel Transport B.V."/>
    <n v="36622"/>
    <d v="2023-07-19T00:00:00"/>
    <s v="16:21:00"/>
    <n v="0"/>
    <x v="2"/>
    <x v="28"/>
    <n v="7"/>
    <x v="36"/>
    <n v="1"/>
    <n v="3.2"/>
    <x v="3"/>
    <n v="61.09"/>
    <n v="0"/>
    <n v="61.09"/>
  </r>
  <r>
    <s v="COLGATE 3800 DEB."/>
    <s v="Colgate-Palmolive Nederland BV"/>
    <s v="101t"/>
    <n v="101091003970"/>
    <n v="101030171365"/>
    <n v="980"/>
    <s v="Cancel No In"/>
    <s v="2480052206 REFUSED"/>
    <s v="Verkoop"/>
    <n v="170"/>
    <s v="Transport drops zone"/>
    <s v="0 - ingevoerd"/>
    <n v="0"/>
    <m/>
    <d v="2023-07-19T00:00:00"/>
    <s v="DROP"/>
    <s v="0001010910039700126669_002"/>
    <n v="264.48"/>
    <n v="24"/>
    <m/>
    <s v="EUR"/>
    <n v="70.53"/>
    <s v="EUR"/>
    <n v="0"/>
    <s v="EUR"/>
    <n v="70.53"/>
    <n v="0"/>
    <n v="-70.53"/>
    <s v="N"/>
    <m/>
    <m/>
    <m/>
    <d v="2023-07-19T00:00:00"/>
    <s v="00:00"/>
    <s v="23:59"/>
    <d v="2023-07-19T00:00:00"/>
    <s v="07:00"/>
    <s v="07:00"/>
    <n v="6.4"/>
    <s v="ce"/>
    <n v="3743"/>
    <n v="6.4"/>
    <n v="11"/>
    <s v="Kuehne+Nagel Tiel 3 Standpl"/>
    <s v="De Diepert 5"/>
    <s v="Tiel"/>
    <s v="4004 MA"/>
    <s v="NL"/>
    <x v="18"/>
    <s v="HOLLANDWEG 30"/>
    <x v="4"/>
    <s v="2665 MT"/>
    <s v="NL"/>
    <s v="2480052206 REFUSED"/>
    <s v="0126669_002"/>
    <m/>
    <s v="NL001131849B01"/>
    <n v="2"/>
    <n v="0"/>
    <n v="0"/>
    <s v="N"/>
    <s v="Peter Appel Transport B.V."/>
    <n v="36622"/>
    <d v="2023-07-19T00:00:00"/>
    <s v="07:23:00"/>
    <n v="0"/>
    <x v="2"/>
    <x v="28"/>
    <n v="7"/>
    <x v="4"/>
    <n v="1"/>
    <n v="24"/>
    <x v="0"/>
    <n v="264.48"/>
    <n v="0"/>
    <n v="264.48"/>
  </r>
  <r>
    <s v="COLGATE 3800 DEB."/>
    <s v="Colgate-Palmolive Nederland BV"/>
    <s v="101t"/>
    <n v="101091003976"/>
    <n v="101030171366"/>
    <n v="930"/>
    <s v="Inv Booked"/>
    <s v="2480052209"/>
    <s v="Verkoop"/>
    <n v="170"/>
    <s v="Transport drops zone"/>
    <s v="9 - verwerkt"/>
    <n v="0"/>
    <m/>
    <d v="2023-07-19T00:00:00"/>
    <s v="DROP"/>
    <s v="0001010910039760126675_002"/>
    <m/>
    <m/>
    <m/>
    <s v="EUR"/>
    <n v="263.12"/>
    <s v="EUR"/>
    <n v="263.12"/>
    <s v="EUR"/>
    <n v="263.12"/>
    <n v="263.12"/>
    <n v="0"/>
    <s v="N"/>
    <n v="1223000716"/>
    <d v="2023-08-17T00:00:00"/>
    <m/>
    <d v="2023-07-19T00:00:00"/>
    <s v="00:00"/>
    <s v="23:59"/>
    <d v="2023-07-19T00:00:00"/>
    <s v="14:00"/>
    <s v="15:00"/>
    <n v="20.8"/>
    <s v="ce"/>
    <n v="18754"/>
    <n v="20.8"/>
    <n v="39"/>
    <s v="Kuehne+Nagel Tiel 3 Standpl"/>
    <s v="De Diepert 5"/>
    <s v="Tiel"/>
    <s v="4004 MA"/>
    <s v="NL"/>
    <x v="1"/>
    <s v="Perenmarkt 15"/>
    <x v="2"/>
    <s v="1681PG"/>
    <s v="NL"/>
    <s v="2480052209"/>
    <s v="0126675_002"/>
    <s v="31V"/>
    <s v="NL001131849B01"/>
    <n v="2"/>
    <n v="0"/>
    <n v="263.12"/>
    <s v="N"/>
    <s v="Peter Appel Transport B.V."/>
    <n v="36622"/>
    <d v="2023-07-19T00:00:00"/>
    <s v="14:28:00"/>
    <n v="0"/>
    <x v="2"/>
    <x v="28"/>
    <n v="7"/>
    <x v="2"/>
    <n v="1"/>
    <n v="20.8"/>
    <x v="1"/>
    <n v="263.12"/>
    <n v="0"/>
    <n v="263.12"/>
  </r>
  <r>
    <s v="COLGATE 3800 DEB."/>
    <s v="Colgate-Palmolive Nederland BV"/>
    <s v="101t"/>
    <n v="101091004674"/>
    <n v="101030171509"/>
    <n v="930"/>
    <s v="Inv Booked"/>
    <s v="2480052218"/>
    <s v="Verkoop"/>
    <n v="170"/>
    <s v="Transport drops zone"/>
    <s v="9 - verwerkt"/>
    <n v="0"/>
    <m/>
    <d v="2023-07-19T00:00:00"/>
    <s v="DROP"/>
    <s v="0001010910046740127170_002"/>
    <m/>
    <m/>
    <m/>
    <s v="EUR"/>
    <n v="141.06"/>
    <s v="EUR"/>
    <n v="141.06"/>
    <s v="EUR"/>
    <n v="141.06"/>
    <n v="141.06"/>
    <n v="0"/>
    <s v="N"/>
    <n v="1223000716"/>
    <d v="2023-08-17T00:00:00"/>
    <m/>
    <d v="2023-07-19T00:00:00"/>
    <s v="00:00"/>
    <s v="23:59"/>
    <d v="2023-07-19T00:00:00"/>
    <s v="12:00"/>
    <s v="15:00"/>
    <n v="12.8"/>
    <s v="ce"/>
    <n v="9494"/>
    <n v="12.8"/>
    <n v="21"/>
    <s v="Kuehne+Nagel Tiel 3 Standpl"/>
    <s v="De Diepert 5"/>
    <s v="Tiel"/>
    <s v="4004 MA"/>
    <s v="NL"/>
    <x v="18"/>
    <s v="HOLLANDWEG 30"/>
    <x v="4"/>
    <s v="2665 MT"/>
    <s v="NL"/>
    <s v="2480052218"/>
    <s v="0127170_002"/>
    <s v="31V"/>
    <s v="NL001131849B01"/>
    <n v="2"/>
    <n v="0"/>
    <n v="141.06"/>
    <s v="N"/>
    <s v="Peter Appel Transport B.V."/>
    <n v="36622"/>
    <d v="2023-07-20T00:00:00"/>
    <s v="07:41:00"/>
    <n v="0"/>
    <x v="2"/>
    <x v="28"/>
    <n v="7"/>
    <x v="4"/>
    <n v="1"/>
    <n v="24"/>
    <x v="0"/>
    <n v="264.48"/>
    <n v="0"/>
    <n v="264.48"/>
  </r>
  <r>
    <s v="COLGATE 3800 DEB."/>
    <s v="Colgate-Palmolive Nederland BV"/>
    <s v="101t"/>
    <n v="101091004674"/>
    <n v="101030171513"/>
    <n v="930"/>
    <s v="Inv Booked"/>
    <s v="2480052215"/>
    <s v="Verkoop"/>
    <n v="170"/>
    <s v="Transport drops zone"/>
    <s v="9 - verwerkt"/>
    <n v="0"/>
    <m/>
    <d v="2023-07-19T00:00:00"/>
    <s v="DROP"/>
    <s v="0001010910046740127170_002"/>
    <m/>
    <m/>
    <m/>
    <s v="EUR"/>
    <n v="35.26"/>
    <s v="EUR"/>
    <n v="35.26"/>
    <s v="EUR"/>
    <n v="35.26"/>
    <n v="35.26"/>
    <n v="0"/>
    <s v="N"/>
    <n v="1223000716"/>
    <d v="2023-08-17T00:00:00"/>
    <m/>
    <d v="2023-07-19T00:00:00"/>
    <s v="00:00"/>
    <s v="23:59"/>
    <d v="2023-07-19T00:00:00"/>
    <s v="12:00"/>
    <s v="15:00"/>
    <n v="3.2"/>
    <s v="ce"/>
    <n v="1720"/>
    <n v="3.2"/>
    <n v="1"/>
    <s v="Kuehne+Nagel Tiel 3 Standpl"/>
    <s v="De Diepert 5"/>
    <s v="Tiel"/>
    <s v="4004 MA"/>
    <s v="NL"/>
    <x v="25"/>
    <s v="Hollandweg 30"/>
    <x v="4"/>
    <s v="2665 MT"/>
    <s v="NL"/>
    <s v="2480052215"/>
    <s v="0127170_002"/>
    <s v="31V"/>
    <s v="NL001131849B01"/>
    <n v="2"/>
    <n v="0"/>
    <n v="35.26"/>
    <s v="N"/>
    <s v="Peter Appel Transport B.V."/>
    <n v="36622"/>
    <d v="2023-07-20T00:00:00"/>
    <s v="07:41:00"/>
    <n v="0"/>
    <x v="2"/>
    <x v="28"/>
    <n v="7"/>
    <x v="4"/>
    <n v="0"/>
    <s v=""/>
    <x v="0"/>
    <s v=""/>
    <n v="0"/>
    <s v=""/>
  </r>
  <r>
    <s v="COLGATE 3800 DEB."/>
    <s v="Colgate-Palmolive Nederland BV"/>
    <s v="101t"/>
    <n v="101091004674"/>
    <n v="101030171514"/>
    <n v="930"/>
    <s v="Inv Booked"/>
    <s v="2480052214"/>
    <s v="Verkoop"/>
    <n v="170"/>
    <s v="Transport drops zone"/>
    <s v="9 - verwerkt"/>
    <n v="0"/>
    <m/>
    <d v="2023-07-19T00:00:00"/>
    <s v="DROP"/>
    <s v="0001010910046740127170_002"/>
    <m/>
    <m/>
    <m/>
    <s v="EUR"/>
    <n v="17.63"/>
    <s v="EUR"/>
    <n v="17.63"/>
    <s v="EUR"/>
    <n v="17.63"/>
    <n v="17.63"/>
    <n v="0"/>
    <s v="N"/>
    <n v="1223000716"/>
    <d v="2023-08-17T00:00:00"/>
    <m/>
    <d v="2023-07-19T00:00:00"/>
    <s v="00:00"/>
    <s v="23:59"/>
    <d v="2023-07-19T00:00:00"/>
    <s v="12:00"/>
    <s v="15:00"/>
    <n v="1.6"/>
    <s v="ce"/>
    <n v="1310"/>
    <n v="1.6"/>
    <n v="1"/>
    <s v="Kuehne+Nagel Tiel 3 Standpl"/>
    <s v="De Diepert 5"/>
    <s v="Tiel"/>
    <s v="4004 MA"/>
    <s v="NL"/>
    <x v="25"/>
    <s v="Hollandweg 30"/>
    <x v="4"/>
    <s v="2665 MT"/>
    <s v="NL"/>
    <s v="2480052214"/>
    <s v="0127170_002"/>
    <s v="31V"/>
    <s v="NL001131849B01"/>
    <n v="2"/>
    <n v="0"/>
    <n v="17.63"/>
    <s v="N"/>
    <s v="Peter Appel Transport B.V."/>
    <n v="36622"/>
    <d v="2023-07-20T00:00:00"/>
    <s v="07:41:00"/>
    <n v="0"/>
    <x v="2"/>
    <x v="28"/>
    <n v="7"/>
    <x v="4"/>
    <n v="0"/>
    <s v=""/>
    <x v="0"/>
    <s v=""/>
    <n v="0"/>
    <s v=""/>
  </r>
  <r>
    <s v="COLGATE 3800 DEB."/>
    <s v="Colgate-Palmolive Nederland BV"/>
    <s v="101t"/>
    <n v="101091004674"/>
    <n v="101030171515"/>
    <n v="930"/>
    <s v="Inv Booked"/>
    <s v="2480052206"/>
    <s v="Verkoop"/>
    <n v="170"/>
    <s v="Transport drops zone"/>
    <s v="9 - verwerkt"/>
    <n v="0"/>
    <m/>
    <d v="2023-07-19T00:00:00"/>
    <s v="DROP"/>
    <s v="0001010910046740127170_002"/>
    <m/>
    <m/>
    <m/>
    <s v="EUR"/>
    <n v="70.53"/>
    <s v="EUR"/>
    <n v="70.53"/>
    <s v="EUR"/>
    <n v="70.53"/>
    <n v="70.53"/>
    <n v="0"/>
    <s v="N"/>
    <n v="1223000716"/>
    <d v="2023-08-17T00:00:00"/>
    <m/>
    <d v="2023-07-19T00:00:00"/>
    <s v="00:00"/>
    <s v="23:59"/>
    <d v="2023-07-19T00:00:00"/>
    <s v="12:00"/>
    <s v="15:00"/>
    <n v="6.4"/>
    <s v="ce"/>
    <n v="3743"/>
    <n v="6.4"/>
    <n v="11"/>
    <s v="Kuehne+Nagel Tiel 3 Standpl"/>
    <s v="De Diepert 5"/>
    <s v="Tiel"/>
    <s v="4004 MA"/>
    <s v="NL"/>
    <x v="18"/>
    <s v="HOLLANDWEG 30"/>
    <x v="4"/>
    <s v="2665 MT"/>
    <s v="NL"/>
    <s v="2480052206"/>
    <s v="0127170_002"/>
    <s v="31V"/>
    <s v="NL001131849B01"/>
    <n v="2"/>
    <n v="0"/>
    <n v="70.53"/>
    <s v="N"/>
    <s v="Peter Appel Transport B.V."/>
    <n v="36622"/>
    <d v="2023-07-20T00:00:00"/>
    <s v="07:41:00"/>
    <n v="0"/>
    <x v="2"/>
    <x v="28"/>
    <n v="7"/>
    <x v="4"/>
    <n v="0"/>
    <s v=""/>
    <x v="0"/>
    <s v=""/>
    <n v="0"/>
    <s v=""/>
  </r>
  <r>
    <s v="COLGATE 3800 DEB."/>
    <s v="Colgate-Palmolive Nederland BV"/>
    <s v="101t"/>
    <n v="101091003968"/>
    <n v="101030171367"/>
    <n v="930"/>
    <s v="Inv Booked"/>
    <s v="2480052212"/>
    <s v="Verkoop"/>
    <n v="170"/>
    <s v="Transport drops zone"/>
    <s v="9 - verwerkt"/>
    <n v="0"/>
    <m/>
    <d v="2023-07-19T00:00:00"/>
    <s v="DROP"/>
    <s v="0001010910039680126666_005"/>
    <m/>
    <m/>
    <m/>
    <s v="EUR"/>
    <n v="28.67"/>
    <s v="EUR"/>
    <n v="28.67"/>
    <s v="EUR"/>
    <n v="28.67"/>
    <n v="28.67"/>
    <n v="0"/>
    <s v="N"/>
    <n v="1223000716"/>
    <d v="2023-08-17T00:00:00"/>
    <m/>
    <d v="2023-07-19T00:00:00"/>
    <s v="00:00"/>
    <s v="23:59"/>
    <d v="2023-07-19T00:00:00"/>
    <s v="10:00"/>
    <s v="10:00"/>
    <n v="0.8"/>
    <s v="ce"/>
    <n v="726"/>
    <n v="0.8"/>
    <n v="1"/>
    <s v="Kuehne+Nagel Tiel 3 Standpl"/>
    <s v="De Diepert 5"/>
    <s v="Tiel"/>
    <s v="4004 MA"/>
    <s v="NL"/>
    <x v="6"/>
    <s v="Insulindeweg 1"/>
    <x v="9"/>
    <s v="1462MJ"/>
    <s v="NL"/>
    <s v="2480052212"/>
    <s v="0126666_005"/>
    <s v="31V"/>
    <s v="NL001131849B01"/>
    <n v="2"/>
    <n v="0"/>
    <n v="28.67"/>
    <s v="N"/>
    <s v="Peter Appel Transport B.V."/>
    <n v="36622"/>
    <d v="2023-07-19T00:00:00"/>
    <s v="09:23:00"/>
    <n v="0"/>
    <x v="2"/>
    <x v="28"/>
    <n v="7"/>
    <x v="8"/>
    <n v="1"/>
    <n v="0.8"/>
    <x v="3"/>
    <n v="28.67"/>
    <n v="0"/>
    <n v="28.67"/>
  </r>
  <r>
    <s v="COLGATE 3800 DEB."/>
    <s v="Colgate-Palmolive Nederland BV"/>
    <s v="101t"/>
    <n v="101091003974"/>
    <n v="101030171368"/>
    <n v="930"/>
    <s v="Inv Booked"/>
    <s v="2480052207"/>
    <s v="Verkoop"/>
    <n v="170"/>
    <s v="Transport drops zone"/>
    <s v="9 - verwerkt"/>
    <n v="0"/>
    <m/>
    <d v="2023-07-19T00:00:00"/>
    <s v="DROP"/>
    <s v="0001010910039740126670_002"/>
    <m/>
    <m/>
    <m/>
    <s v="EUR"/>
    <n v="290.2"/>
    <s v="EUR"/>
    <n v="290.2"/>
    <s v="EUR"/>
    <n v="290.2"/>
    <n v="290.2"/>
    <n v="0"/>
    <s v="N"/>
    <n v="1223000716"/>
    <d v="2023-08-17T00:00:00"/>
    <m/>
    <d v="2023-07-19T00:00:00"/>
    <s v="00:00"/>
    <s v="23:59"/>
    <d v="2023-07-19T00:00:00"/>
    <s v="07:00"/>
    <s v="08:00"/>
    <n v="20"/>
    <s v="ce"/>
    <n v="17380"/>
    <n v="20"/>
    <n v="34"/>
    <s v="Kuehne+Nagel Tiel 3 Standpl"/>
    <s v="De Diepert 5"/>
    <s v="Tiel"/>
    <s v="4004 MA"/>
    <s v="NL"/>
    <x v="1"/>
    <s v="Fahrenheitweg 1"/>
    <x v="1"/>
    <s v="6101WR"/>
    <s v="NL"/>
    <s v="2480052207"/>
    <s v="0126670_002"/>
    <s v="31V"/>
    <s v="NL001131849B01"/>
    <n v="2"/>
    <n v="0"/>
    <n v="290.2"/>
    <s v="N"/>
    <s v="Peter Appel Transport B.V."/>
    <n v="36622"/>
    <d v="2023-07-19T00:00:00"/>
    <s v="07:44:00"/>
    <n v="0"/>
    <x v="2"/>
    <x v="28"/>
    <n v="7"/>
    <x v="1"/>
    <n v="1"/>
    <n v="20"/>
    <x v="1"/>
    <n v="290.2"/>
    <n v="0"/>
    <n v="290.2"/>
  </r>
  <r>
    <s v="COLGATE 3800 DEB."/>
    <s v="Colgate-Palmolive Nederland BV"/>
    <s v="101t"/>
    <n v="101091003973"/>
    <n v="101030171369"/>
    <n v="930"/>
    <s v="Inv Booked"/>
    <s v="2480052213"/>
    <s v="Verkoop"/>
    <n v="170"/>
    <s v="Transport drops zone"/>
    <s v="9 - verwerkt"/>
    <n v="0"/>
    <m/>
    <d v="2023-07-19T00:00:00"/>
    <s v="DROP"/>
    <s v="0001010910039730126672_002"/>
    <m/>
    <m/>
    <m/>
    <s v="EUR"/>
    <n v="15.27"/>
    <s v="EUR"/>
    <n v="15.27"/>
    <s v="EUR"/>
    <n v="15.27"/>
    <n v="15.27"/>
    <n v="0"/>
    <s v="N"/>
    <n v="1223000716"/>
    <d v="2023-08-17T00:00:00"/>
    <m/>
    <d v="2023-07-19T00:00:00"/>
    <s v="00:00"/>
    <s v="23:59"/>
    <d v="2023-07-19T00:00:00"/>
    <s v="07:00"/>
    <s v="16:00"/>
    <n v="0.8"/>
    <s v="ce"/>
    <n v="422"/>
    <n v="0.8"/>
    <n v="0"/>
    <s v="Kuehne+Nagel Tiel 3 Standpl"/>
    <s v="De Diepert 5"/>
    <s v="Tiel"/>
    <s v="4004 MA"/>
    <s v="NL"/>
    <x v="54"/>
    <s v="Zijlweg 18"/>
    <x v="45"/>
    <s v="5145NR"/>
    <s v="NL"/>
    <s v="2480052213"/>
    <s v="0126672_002"/>
    <s v="31V"/>
    <s v="NL001131849B01"/>
    <n v="2"/>
    <n v="0"/>
    <n v="15.27"/>
    <s v="N"/>
    <s v="Peter Appel Transport B.V."/>
    <n v="36622"/>
    <d v="2023-07-19T00:00:00"/>
    <s v="16:21:00"/>
    <n v="0"/>
    <x v="2"/>
    <x v="28"/>
    <n v="7"/>
    <x v="36"/>
    <n v="0"/>
    <s v=""/>
    <x v="3"/>
    <s v=""/>
    <n v="0"/>
    <s v=""/>
  </r>
  <r>
    <s v="COLGATE 3800 DEB."/>
    <s v="Colgate-Palmolive Nederland BV"/>
    <s v="101t"/>
    <n v="101091003885"/>
    <n v="101030171334"/>
    <n v="980"/>
    <s v="Cancel No In"/>
    <s v="2480049559 2ND DEL"/>
    <s v="Verkoop"/>
    <n v="170"/>
    <s v="Transport drops zone"/>
    <s v="0 - ingevoerd"/>
    <n v="0"/>
    <m/>
    <d v="2023-07-19T00:00:00"/>
    <s v="DROP"/>
    <s v="0001010910038850126677_002"/>
    <n v="249.74"/>
    <n v="26.4"/>
    <m/>
    <s v="EUR"/>
    <n v="249.74"/>
    <s v="EUR"/>
    <n v="0"/>
    <s v="EUR"/>
    <n v="249.74"/>
    <n v="0"/>
    <n v="-249.74"/>
    <s v="N"/>
    <m/>
    <m/>
    <m/>
    <d v="2023-07-19T00:00:00"/>
    <s v="00:00"/>
    <s v="23:59"/>
    <d v="2023-07-19T00:00:00"/>
    <s v="20:00"/>
    <s v="20:00"/>
    <n v="26"/>
    <s v="ce"/>
    <n v="20685"/>
    <n v="26.4"/>
    <n v="40"/>
    <s v="Kuehne+Nagel Tiel 3 Standpl"/>
    <s v="De Diepert 5"/>
    <s v="Tiel"/>
    <s v="4004 MA"/>
    <s v="NL"/>
    <x v="109"/>
    <s v="Rheastraat 10"/>
    <x v="3"/>
    <s v="5047 TL"/>
    <s v="NL"/>
    <s v="2480049559 2ND DEL"/>
    <s v="0126677_002"/>
    <m/>
    <s v="NL001131849B01"/>
    <n v="2"/>
    <n v="0"/>
    <n v="0"/>
    <s v="N"/>
    <s v="Peter Appel Transport B.V."/>
    <n v="36622"/>
    <d v="2023-07-19T00:00:00"/>
    <s v="20:30:00"/>
    <n v="0"/>
    <x v="2"/>
    <x v="28"/>
    <n v="7"/>
    <x v="3"/>
    <n v="1"/>
    <n v="26.4"/>
    <x v="1"/>
    <n v="249.74"/>
    <n v="0"/>
    <n v="249.74"/>
  </r>
  <r>
    <s v="COLGATE 3800 DEB."/>
    <s v="Colgate-Palmolive Nederland BV"/>
    <s v="101t"/>
    <n v="101091003970"/>
    <n v="101030171371"/>
    <n v="980"/>
    <s v="Cancel No In"/>
    <s v="2480052214 REFUSED"/>
    <s v="Verkoop"/>
    <n v="170"/>
    <s v="Transport drops zone"/>
    <s v="0 - ingevoerd"/>
    <n v="0"/>
    <m/>
    <d v="2023-07-19T00:00:00"/>
    <s v="DROP"/>
    <s v="0001010910039700126669_002"/>
    <n v="264.48"/>
    <n v="24"/>
    <m/>
    <s v="EUR"/>
    <n v="17.63"/>
    <s v="EUR"/>
    <n v="0"/>
    <s v="EUR"/>
    <n v="17.63"/>
    <n v="0"/>
    <n v="-17.63"/>
    <s v="N"/>
    <m/>
    <m/>
    <m/>
    <d v="2023-07-19T00:00:00"/>
    <s v="00:00"/>
    <s v="23:59"/>
    <d v="2023-07-19T00:00:00"/>
    <s v="07:00"/>
    <s v="07:00"/>
    <n v="1.6"/>
    <s v="ce"/>
    <n v="1310"/>
    <n v="1.6"/>
    <n v="1"/>
    <s v="Kuehne+Nagel Tiel 3 Standpl"/>
    <s v="De Diepert 5"/>
    <s v="Tiel"/>
    <s v="4004 MA"/>
    <s v="NL"/>
    <x v="25"/>
    <s v="Hollandweg 30"/>
    <x v="4"/>
    <s v="2665 MT"/>
    <s v="NL"/>
    <s v="2480052214 REFUSED"/>
    <s v="0126669_002"/>
    <m/>
    <s v="NL001131849B01"/>
    <n v="2"/>
    <n v="0"/>
    <n v="0"/>
    <s v="N"/>
    <s v="Peter Appel Transport B.V."/>
    <n v="36622"/>
    <d v="2023-07-19T00:00:00"/>
    <s v="07:23:00"/>
    <n v="0"/>
    <x v="2"/>
    <x v="28"/>
    <n v="7"/>
    <x v="4"/>
    <n v="0"/>
    <s v=""/>
    <x v="0"/>
    <s v=""/>
    <n v="0"/>
    <s v=""/>
  </r>
  <r>
    <s v="COLGATE 3800 DEB."/>
    <s v="Colgate-Palmolive Nederland BV"/>
    <s v="101t"/>
    <n v="101091003968"/>
    <n v="101030171372"/>
    <n v="930"/>
    <s v="Inv Booked"/>
    <s v="2480052219"/>
    <s v="Verkoop"/>
    <n v="170"/>
    <s v="Transport drops zone"/>
    <s v="9 - verwerkt"/>
    <n v="0"/>
    <m/>
    <d v="2023-07-19T00:00:00"/>
    <s v="DROP"/>
    <s v="0001010910039680126666_004"/>
    <m/>
    <m/>
    <m/>
    <s v="EUR"/>
    <n v="27.26"/>
    <s v="EUR"/>
    <n v="27.26"/>
    <s v="EUR"/>
    <n v="27.26"/>
    <n v="27.26"/>
    <n v="0"/>
    <s v="N"/>
    <n v="1223000716"/>
    <d v="2023-08-17T00:00:00"/>
    <m/>
    <d v="2023-07-19T00:00:00"/>
    <s v="00:00"/>
    <s v="23:59"/>
    <d v="2023-07-19T00:00:00"/>
    <s v="08:00"/>
    <s v="16:00"/>
    <n v="0.8"/>
    <s v="ce"/>
    <n v="19"/>
    <n v="0.8"/>
    <n v="0"/>
    <s v="Kuehne+Nagel Tiel 3 Standpl"/>
    <s v="De Diepert 5"/>
    <s v="Tiel"/>
    <s v="4004 MA"/>
    <s v="NL"/>
    <x v="20"/>
    <s v="Wieldrechtseweg 26"/>
    <x v="21"/>
    <s v="3316GB"/>
    <s v="NL"/>
    <s v="2480052219"/>
    <s v="0126666_004"/>
    <s v="31V"/>
    <s v="NL001131849B01"/>
    <n v="2"/>
    <n v="0"/>
    <n v="27.26"/>
    <s v="N"/>
    <s v="Peter Appel Transport B.V."/>
    <n v="36622"/>
    <d v="2023-07-19T00:00:00"/>
    <s v="14:43:00"/>
    <n v="0"/>
    <x v="2"/>
    <x v="28"/>
    <n v="7"/>
    <x v="19"/>
    <n v="1"/>
    <n v="0.8"/>
    <x v="6"/>
    <n v="27.26"/>
    <n v="0"/>
    <n v="27.26"/>
  </r>
  <r>
    <s v="COLGATE 3800 DEB."/>
    <s v="Colgate-Palmolive Nederland BV"/>
    <s v="101t"/>
    <n v="101091003970"/>
    <n v="101030171377"/>
    <n v="980"/>
    <s v="Cancel No In"/>
    <s v="2480052218 REFUSED"/>
    <s v="Verkoop"/>
    <n v="170"/>
    <s v="Transport drops zone"/>
    <s v="0 - ingevoerd"/>
    <n v="0"/>
    <m/>
    <d v="2023-07-19T00:00:00"/>
    <s v="DROP"/>
    <s v="0001010910039700126669_002"/>
    <n v="264.48"/>
    <n v="24"/>
    <m/>
    <s v="EUR"/>
    <n v="141.06"/>
    <s v="EUR"/>
    <n v="0"/>
    <s v="EUR"/>
    <n v="141.06"/>
    <n v="0"/>
    <n v="-141.06"/>
    <s v="N"/>
    <m/>
    <m/>
    <m/>
    <d v="2023-07-19T00:00:00"/>
    <s v="00:00"/>
    <s v="23:59"/>
    <d v="2023-07-19T00:00:00"/>
    <s v="07:00"/>
    <s v="07:00"/>
    <n v="12.8"/>
    <s v="ce"/>
    <n v="9494"/>
    <n v="12.8"/>
    <n v="21"/>
    <s v="Kuehne+Nagel Tiel 3 Standpl"/>
    <s v="De Diepert 5"/>
    <s v="Tiel"/>
    <s v="4004 MA"/>
    <s v="NL"/>
    <x v="18"/>
    <s v="HOLLANDWEG 30"/>
    <x v="4"/>
    <s v="2665 MT"/>
    <s v="NL"/>
    <s v="2480052218 REFUSED"/>
    <s v="0126669_002"/>
    <m/>
    <s v="NL001131849B01"/>
    <n v="2"/>
    <n v="0"/>
    <n v="0"/>
    <s v="N"/>
    <s v="Peter Appel Transport B.V."/>
    <n v="36622"/>
    <d v="2023-07-19T00:00:00"/>
    <s v="07:23:00"/>
    <n v="0"/>
    <x v="2"/>
    <x v="28"/>
    <n v="7"/>
    <x v="4"/>
    <n v="0"/>
    <s v=""/>
    <x v="0"/>
    <s v=""/>
    <n v="0"/>
    <s v=""/>
  </r>
  <r>
    <s v="COLGATE 3800 DEB."/>
    <s v="Colgate-Palmolive Nederland BV"/>
    <s v="101t"/>
    <n v="101091003971"/>
    <n v="101030171382"/>
    <n v="930"/>
    <s v="Inv Booked"/>
    <s v="2480052250"/>
    <s v="Verkoop"/>
    <n v="170"/>
    <s v="Transport drops zone"/>
    <s v="9 - verwerkt"/>
    <n v="0"/>
    <m/>
    <d v="2023-07-19T00:00:00"/>
    <s v="DROP"/>
    <s v="0001010910039710126668_002"/>
    <m/>
    <m/>
    <m/>
    <s v="EUR"/>
    <n v="249.74"/>
    <s v="EUR"/>
    <n v="249.74"/>
    <s v="EUR"/>
    <n v="249.74"/>
    <n v="249.74"/>
    <n v="0"/>
    <s v="N"/>
    <n v="1223000716"/>
    <d v="2023-08-17T00:00:00"/>
    <m/>
    <d v="2023-07-19T00:00:00"/>
    <s v="00:00"/>
    <s v="23:59"/>
    <d v="2023-07-19T00:00:00"/>
    <s v="06:00"/>
    <s v="07:00"/>
    <n v="26.4"/>
    <s v="ce"/>
    <n v="18851"/>
    <n v="26.4"/>
    <n v="42"/>
    <s v="Kuehne+Nagel Tiel 3 Standpl"/>
    <s v="De Diepert 5"/>
    <s v="Tiel"/>
    <s v="4004 MA"/>
    <s v="NL"/>
    <x v="109"/>
    <s v="Rheastraat 10"/>
    <x v="3"/>
    <s v="5047 TL"/>
    <s v="NL"/>
    <s v="2480052250"/>
    <s v="0126668_002"/>
    <s v="31V"/>
    <s v="NL001131849B01"/>
    <n v="2"/>
    <n v="0"/>
    <n v="249.74"/>
    <s v="N"/>
    <s v="Peter Appel Transport B.V."/>
    <n v="36622"/>
    <d v="2023-07-19T00:00:00"/>
    <s v="08:19:00"/>
    <n v="20"/>
    <x v="2"/>
    <x v="28"/>
    <n v="7"/>
    <x v="3"/>
    <n v="1"/>
    <n v="26.4"/>
    <x v="1"/>
    <n v="249.74"/>
    <n v="0"/>
    <n v="249.74"/>
  </r>
  <r>
    <s v="COLGATE 3800 DEB."/>
    <s v="Colgate-Palmolive Nederland BV"/>
    <s v="101t"/>
    <n v="0"/>
    <n v="101030171404"/>
    <n v="980"/>
    <s v="Cancel No In"/>
    <s v="2480052221"/>
    <s v="Verkoop"/>
    <n v="170"/>
    <s v="Transport drops zone"/>
    <s v="0 - ingevoerd"/>
    <n v="0"/>
    <m/>
    <d v="2023-07-19T00:00:00"/>
    <m/>
    <m/>
    <n v="107.42"/>
    <n v="14.4"/>
    <m/>
    <s v="EUR"/>
    <n v="107.42"/>
    <s v="EUR"/>
    <n v="0"/>
    <s v="EUR"/>
    <n v="107.42"/>
    <n v="0"/>
    <n v="-107.42"/>
    <s v="N"/>
    <m/>
    <m/>
    <m/>
    <d v="2023-07-19T00:00:00"/>
    <s v="00:00"/>
    <s v="23:59"/>
    <d v="2023-07-19T00:00:00"/>
    <s v="06:00"/>
    <s v="07:00"/>
    <n v="14.4"/>
    <s v="ce"/>
    <n v="9278"/>
    <n v="14.4"/>
    <n v="19"/>
    <s v="Kuehne+Nagel Tiel 3 Standpl"/>
    <s v="De Diepert 5"/>
    <s v="Tiel"/>
    <s v="4004 MA"/>
    <s v="NL"/>
    <x v="2"/>
    <s v="Randweg 2"/>
    <x v="6"/>
    <s v="4191 NN"/>
    <s v="NL"/>
    <s v="2480052221"/>
    <m/>
    <m/>
    <s v="NL001131849B01"/>
    <n v="2"/>
    <n v="0"/>
    <n v="0"/>
    <s v="N"/>
    <m/>
    <n v="36622"/>
    <d v="2023-07-19T00:00:00"/>
    <s v="07:00:00"/>
    <n v="0"/>
    <x v="2"/>
    <x v="28"/>
    <n v="7"/>
    <x v="6"/>
    <n v="0"/>
    <s v=""/>
    <x v="2"/>
    <s v=""/>
    <n v="0"/>
    <s v=""/>
  </r>
  <r>
    <s v="COLGATE 3800 DEB."/>
    <s v="Colgate-Palmolive Nederland BV"/>
    <s v="101t"/>
    <n v="101091003972"/>
    <n v="101030171375"/>
    <n v="930"/>
    <s v="Inv Booked"/>
    <s v="2480052222"/>
    <s v="Verkoop"/>
    <n v="170"/>
    <s v="Transport drops zone"/>
    <s v="9 - verwerkt"/>
    <n v="0"/>
    <m/>
    <d v="2023-07-19T00:00:00"/>
    <s v="DROP"/>
    <s v="0001010910039720126671_002"/>
    <m/>
    <m/>
    <m/>
    <s v="EUR"/>
    <n v="147.13999999999999"/>
    <s v="EUR"/>
    <n v="147.13999999999999"/>
    <s v="EUR"/>
    <n v="147.13999999999999"/>
    <n v="147.13999999999999"/>
    <n v="0"/>
    <s v="N"/>
    <n v="1223000716"/>
    <d v="2023-08-17T00:00:00"/>
    <m/>
    <d v="2023-07-19T00:00:00"/>
    <s v="00:00"/>
    <s v="23:59"/>
    <d v="2023-07-19T00:00:00"/>
    <s v="07:00"/>
    <s v="07:00"/>
    <n v="17.600000000000001"/>
    <s v="ce"/>
    <n v="10996"/>
    <n v="17.600000000000001"/>
    <n v="21"/>
    <s v="Kuehne+Nagel Tiel 3 Standpl"/>
    <s v="De Diepert 5"/>
    <s v="Tiel"/>
    <s v="4004 MA"/>
    <s v="NL"/>
    <x v="14"/>
    <s v="Rood 24"/>
    <x v="17"/>
    <s v="6666LT"/>
    <s v="NL"/>
    <s v="2480052222"/>
    <s v="0126671_002"/>
    <s v="31V"/>
    <s v="NL001131849B01"/>
    <n v="2"/>
    <n v="0"/>
    <n v="147.13999999999999"/>
    <s v="N"/>
    <s v="Peter Appel Transport B.V."/>
    <n v="36622"/>
    <d v="2023-07-19T00:00:00"/>
    <s v="07:06:00"/>
    <n v="0"/>
    <x v="2"/>
    <x v="28"/>
    <n v="7"/>
    <x v="15"/>
    <n v="1"/>
    <n v="17.600000000000001"/>
    <x v="5"/>
    <n v="147.13999999999999"/>
    <n v="0"/>
    <n v="147.13999999999999"/>
  </r>
  <r>
    <s v="COLGATE 3800 DEB."/>
    <s v="Colgate-Palmolive Nederland BV"/>
    <s v="101t"/>
    <n v="101091003978"/>
    <n v="101030171378"/>
    <n v="930"/>
    <s v="Inv Booked"/>
    <s v="2480052223"/>
    <s v="Verkoop"/>
    <n v="170"/>
    <s v="Transport drops zone"/>
    <s v="9 - verwerkt"/>
    <n v="0"/>
    <m/>
    <d v="2023-07-19T00:00:00"/>
    <s v="DROP"/>
    <s v="0001010910039780126676_002"/>
    <m/>
    <m/>
    <m/>
    <s v="EUR"/>
    <n v="128.96"/>
    <s v="EUR"/>
    <n v="128.96"/>
    <s v="EUR"/>
    <n v="128.96"/>
    <n v="128.96"/>
    <n v="0"/>
    <s v="N"/>
    <n v="1223000716"/>
    <d v="2023-08-17T00:00:00"/>
    <m/>
    <d v="2023-07-19T00:00:00"/>
    <s v="00:00"/>
    <s v="23:59"/>
    <d v="2023-07-19T00:00:00"/>
    <s v="09:00"/>
    <s v="09:00"/>
    <n v="16"/>
    <s v="ce"/>
    <n v="11702"/>
    <n v="16"/>
    <n v="21"/>
    <s v="Kuehne+Nagel Tiel 3 Standpl"/>
    <s v="De Diepert 5"/>
    <s v="Tiel"/>
    <s v="4004 MA"/>
    <s v="NL"/>
    <x v="14"/>
    <s v="Rood 24"/>
    <x v="17"/>
    <s v="6666LT"/>
    <s v="NL"/>
    <s v="2480052223"/>
    <s v="0126676_002"/>
    <s v="31V"/>
    <s v="NL001131849B01"/>
    <n v="2"/>
    <n v="0"/>
    <n v="128.96"/>
    <s v="N"/>
    <s v="Peter Appel Transport B.V."/>
    <n v="36622"/>
    <d v="2023-07-19T00:00:00"/>
    <s v="11:12:00"/>
    <n v="34"/>
    <x v="2"/>
    <x v="28"/>
    <n v="7"/>
    <x v="15"/>
    <n v="1"/>
    <n v="19.2"/>
    <x v="5"/>
    <n v="154.75"/>
    <n v="0"/>
    <n v="154.75"/>
  </r>
  <r>
    <s v="COLGATE 3800 DEB."/>
    <s v="Colgate-Palmolive Nederland BV"/>
    <s v="101t"/>
    <n v="101091003968"/>
    <n v="101030171379"/>
    <n v="930"/>
    <s v="Inv Booked"/>
    <s v="2480052216"/>
    <s v="Verkoop"/>
    <n v="170"/>
    <s v="Transport drops zone"/>
    <s v="9 - verwerkt"/>
    <n v="0"/>
    <m/>
    <d v="2023-07-19T00:00:00"/>
    <s v="DROP"/>
    <s v="0001010910039680126666_006"/>
    <m/>
    <m/>
    <m/>
    <s v="EUR"/>
    <n v="13.24"/>
    <s v="EUR"/>
    <n v="13.24"/>
    <s v="EUR"/>
    <n v="13.24"/>
    <n v="13.24"/>
    <n v="0"/>
    <s v="N"/>
    <n v="1223000716"/>
    <d v="2023-08-17T00:00:00"/>
    <m/>
    <d v="2023-07-19T00:00:00"/>
    <s v="00:00"/>
    <s v="23:59"/>
    <d v="2023-07-19T00:00:00"/>
    <s v="14:00"/>
    <s v="14:00"/>
    <n v="0.8"/>
    <s v="ce"/>
    <n v="253"/>
    <n v="0.8"/>
    <n v="0"/>
    <s v="Kuehne+Nagel Tiel 3 Standpl"/>
    <s v="De Diepert 5"/>
    <s v="Tiel"/>
    <s v="4004 MA"/>
    <s v="NL"/>
    <x v="22"/>
    <s v="Basisweg 7"/>
    <x v="25"/>
    <s v="1951NG"/>
    <s v="NL"/>
    <s v="2480052216"/>
    <s v="0126666_006"/>
    <s v="31V"/>
    <s v="NL001131849B01"/>
    <n v="2"/>
    <n v="0"/>
    <n v="13.24"/>
    <s v="N"/>
    <s v="Peter Appel Transport B.V."/>
    <n v="36622"/>
    <d v="2023-07-19T00:00:00"/>
    <s v="11:22:00"/>
    <n v="0"/>
    <x v="2"/>
    <x v="28"/>
    <n v="7"/>
    <x v="17"/>
    <n v="1"/>
    <n v="9.6000000000000014"/>
    <x v="0"/>
    <n v="158.88"/>
    <n v="0"/>
    <n v="158.88"/>
  </r>
  <r>
    <s v="COLGATE 3800 DEB."/>
    <s v="Colgate-Palmolive Nederland BV"/>
    <s v="101t"/>
    <n v="101091003968"/>
    <n v="101030171380"/>
    <n v="930"/>
    <s v="Inv Booked"/>
    <s v="2480052217"/>
    <s v="Verkoop"/>
    <n v="170"/>
    <s v="Transport drops zone"/>
    <s v="9 - verwerkt"/>
    <n v="0"/>
    <m/>
    <d v="2023-07-19T00:00:00"/>
    <s v="DROP"/>
    <s v="0001010910039680126666_006"/>
    <m/>
    <m/>
    <m/>
    <s v="EUR"/>
    <n v="145.63999999999999"/>
    <s v="EUR"/>
    <n v="145.63999999999999"/>
    <s v="EUR"/>
    <n v="145.63999999999999"/>
    <n v="145.63999999999999"/>
    <n v="0"/>
    <s v="N"/>
    <n v="1223000716"/>
    <d v="2023-08-17T00:00:00"/>
    <m/>
    <d v="2023-07-19T00:00:00"/>
    <s v="00:00"/>
    <s v="23:59"/>
    <d v="2023-07-19T00:00:00"/>
    <s v="14:00"/>
    <s v="14:00"/>
    <n v="8.8000000000000007"/>
    <s v="ce"/>
    <n v="8965"/>
    <n v="8.8000000000000007"/>
    <n v="14"/>
    <s v="Kuehne+Nagel Tiel 3 Standpl"/>
    <s v="De Diepert 5"/>
    <s v="Tiel"/>
    <s v="4004 MA"/>
    <s v="NL"/>
    <x v="22"/>
    <s v="Basisweg 7"/>
    <x v="25"/>
    <s v="1951NG"/>
    <s v="NL"/>
    <s v="2480052217"/>
    <s v="0126666_006"/>
    <s v="31V"/>
    <s v="NL001131849B01"/>
    <n v="2"/>
    <n v="0"/>
    <n v="145.63999999999999"/>
    <s v="N"/>
    <s v="Peter Appel Transport B.V."/>
    <n v="36622"/>
    <d v="2023-07-19T00:00:00"/>
    <s v="11:22:00"/>
    <n v="0"/>
    <x v="2"/>
    <x v="28"/>
    <n v="7"/>
    <x v="17"/>
    <n v="0"/>
    <s v=""/>
    <x v="0"/>
    <s v=""/>
    <n v="0"/>
    <s v=""/>
  </r>
  <r>
    <s v="COLGATE 3800 DEB."/>
    <s v="Colgate-Palmolive Nederland BV"/>
    <s v="101t"/>
    <n v="101091003978"/>
    <n v="101030171381"/>
    <n v="930"/>
    <s v="Inv Booked"/>
    <s v="0240143132"/>
    <s v="Verkoop"/>
    <n v="170"/>
    <s v="Transport drops zone"/>
    <s v="9 - verwerkt"/>
    <n v="0"/>
    <m/>
    <d v="2023-07-19T00:00:00"/>
    <s v="DROP"/>
    <s v="0001010910039780126676_002"/>
    <m/>
    <m/>
    <m/>
    <s v="EUR"/>
    <n v="25.79"/>
    <s v="EUR"/>
    <n v="25.79"/>
    <s v="EUR"/>
    <n v="25.79"/>
    <n v="25.79"/>
    <n v="0"/>
    <s v="N"/>
    <n v="1223000716"/>
    <d v="2023-08-17T00:00:00"/>
    <m/>
    <d v="2023-07-19T00:00:00"/>
    <s v="00:00"/>
    <s v="23:59"/>
    <d v="2023-07-19T00:00:00"/>
    <s v="09:00"/>
    <s v="09:00"/>
    <n v="3.2"/>
    <s v="ce"/>
    <n v="2433"/>
    <n v="3.2"/>
    <n v="3"/>
    <s v="Kuehne+Nagel Tiel 3 Standpl"/>
    <s v="De Diepert 5"/>
    <s v="Tiel"/>
    <s v="4004 MA"/>
    <s v="NL"/>
    <x v="23"/>
    <s v="Rood 24"/>
    <x v="17"/>
    <s v="6666 LT"/>
    <s v="NL"/>
    <s v="0240143132"/>
    <s v="0126676_002"/>
    <s v="31V"/>
    <s v="NL001131849B01"/>
    <n v="2"/>
    <n v="0"/>
    <n v="25.79"/>
    <s v="N"/>
    <s v="Peter Appel Transport B.V."/>
    <n v="36622"/>
    <d v="2023-07-19T00:00:00"/>
    <s v="11:12:00"/>
    <n v="0"/>
    <x v="2"/>
    <x v="28"/>
    <n v="7"/>
    <x v="15"/>
    <n v="0"/>
    <s v=""/>
    <x v="5"/>
    <s v=""/>
    <n v="0"/>
    <s v=""/>
  </r>
  <r>
    <s v="COLGATE 3800 DEB."/>
    <s v="Colgate-Palmolive Nederland BV"/>
    <s v="101t"/>
    <n v="101091004338"/>
    <n v="101030171383"/>
    <n v="930"/>
    <s v="Inv Booked"/>
    <s v="0240143203"/>
    <s v="Verkoop"/>
    <n v="170"/>
    <s v="Transport drops zone"/>
    <s v="9 - verwerkt"/>
    <n v="0"/>
    <m/>
    <d v="2023-07-19T00:00:00"/>
    <s v="DROP"/>
    <s v="0001010910043380126904_002"/>
    <m/>
    <m/>
    <m/>
    <s v="EUR"/>
    <n v="25.58"/>
    <s v="EUR"/>
    <n v="25.58"/>
    <s v="EUR"/>
    <n v="25.58"/>
    <n v="25.58"/>
    <n v="0"/>
    <s v="N"/>
    <n v="1223000716"/>
    <d v="2023-08-17T00:00:00"/>
    <m/>
    <d v="2023-07-19T00:00:00"/>
    <s v="00:00"/>
    <s v="23:59"/>
    <d v="2023-07-19T00:00:00"/>
    <s v="14:45"/>
    <s v="14:45"/>
    <n v="2.4"/>
    <s v="ce"/>
    <n v="2047"/>
    <n v="2.4"/>
    <n v="1"/>
    <s v="Kuehne+Nagel Tiel 3 Standpl"/>
    <s v="De Diepert 5"/>
    <s v="Tiel"/>
    <s v="4004 MA"/>
    <s v="NL"/>
    <x v="55"/>
    <s v="Ravenswade 14"/>
    <x v="26"/>
    <s v="3439 LD"/>
    <s v="NL"/>
    <s v="0240143203"/>
    <s v="0126904_002"/>
    <s v="31V"/>
    <s v="NL001131849B01"/>
    <n v="2"/>
    <n v="0"/>
    <n v="25.58"/>
    <s v="N"/>
    <s v="Peter Appel Transport B.V."/>
    <n v="36622"/>
    <d v="2023-07-19T00:00:00"/>
    <s v="13:17:00"/>
    <n v="0"/>
    <x v="2"/>
    <x v="28"/>
    <n v="7"/>
    <x v="22"/>
    <n v="1"/>
    <n v="14.4"/>
    <x v="7"/>
    <n v="153.5"/>
    <n v="0"/>
    <n v="153.5"/>
  </r>
  <r>
    <s v="COLGATE 3800 DEB."/>
    <s v="Colgate-Palmolive Nederland BV"/>
    <s v="101t"/>
    <n v="101091004338"/>
    <n v="101030171370"/>
    <n v="930"/>
    <s v="Inv Booked"/>
    <s v="2480052220"/>
    <s v="Verkoop"/>
    <n v="170"/>
    <s v="Transport drops zone"/>
    <s v="9 - verwerkt"/>
    <n v="0"/>
    <m/>
    <d v="2023-07-19T00:00:00"/>
    <s v="DROP"/>
    <s v="0001010910043380126904_002"/>
    <m/>
    <m/>
    <m/>
    <s v="EUR"/>
    <n v="127.92"/>
    <s v="EUR"/>
    <n v="127.92"/>
    <s v="EUR"/>
    <n v="127.92"/>
    <n v="127.92"/>
    <n v="0"/>
    <s v="N"/>
    <n v="1223000716"/>
    <d v="2023-08-17T00:00:00"/>
    <m/>
    <d v="2023-07-19T00:00:00"/>
    <s v="00:00"/>
    <s v="23:59"/>
    <d v="2023-07-19T00:00:00"/>
    <s v="14:45"/>
    <s v="14:45"/>
    <n v="12"/>
    <s v="ce"/>
    <n v="8932"/>
    <n v="12"/>
    <n v="18"/>
    <s v="Kuehne+Nagel Tiel 3 Standpl"/>
    <s v="De Diepert 5"/>
    <s v="Tiel"/>
    <s v="4004 MA"/>
    <s v="NL"/>
    <x v="24"/>
    <s v="Ravenswade 14"/>
    <x v="26"/>
    <s v="3439 LD"/>
    <s v="NL"/>
    <s v="2480052220"/>
    <s v="0126904_002"/>
    <s v="31V"/>
    <s v="NL001131849B01"/>
    <n v="2"/>
    <n v="0"/>
    <n v="127.92"/>
    <s v="N"/>
    <s v="Peter Appel Transport B.V."/>
    <n v="36622"/>
    <d v="2023-07-19T00:00:00"/>
    <s v="13:17:00"/>
    <n v="0"/>
    <x v="2"/>
    <x v="28"/>
    <n v="7"/>
    <x v="22"/>
    <n v="0"/>
    <s v=""/>
    <x v="7"/>
    <s v=""/>
    <n v="0"/>
    <s v=""/>
  </r>
  <r>
    <s v="COLGATE 3800 DEB."/>
    <s v="Colgate-Palmolive Nederland BV"/>
    <s v="101t"/>
    <n v="101091003970"/>
    <n v="101030171373"/>
    <n v="980"/>
    <s v="Cancel No In"/>
    <s v="2480052215 REFUSED"/>
    <s v="Verkoop"/>
    <n v="170"/>
    <s v="Transport drops zone"/>
    <s v="0 - ingevoerd"/>
    <n v="0"/>
    <m/>
    <d v="2023-07-19T00:00:00"/>
    <s v="DROP"/>
    <s v="0001010910039700126669_002"/>
    <n v="264.48"/>
    <n v="24"/>
    <m/>
    <s v="EUR"/>
    <n v="35.26"/>
    <s v="EUR"/>
    <n v="0"/>
    <s v="EUR"/>
    <n v="35.26"/>
    <n v="0"/>
    <n v="-35.26"/>
    <s v="N"/>
    <m/>
    <m/>
    <m/>
    <d v="2023-07-19T00:00:00"/>
    <s v="00:00"/>
    <s v="23:59"/>
    <d v="2023-07-19T00:00:00"/>
    <s v="07:00"/>
    <s v="07:00"/>
    <n v="3.2"/>
    <s v="ce"/>
    <n v="1720"/>
    <n v="3.2"/>
    <n v="1"/>
    <s v="Kuehne+Nagel Tiel 3 Standpl"/>
    <s v="De Diepert 5"/>
    <s v="Tiel"/>
    <s v="4004 MA"/>
    <s v="NL"/>
    <x v="25"/>
    <s v="Hollandweg 30"/>
    <x v="4"/>
    <s v="2665 MT"/>
    <s v="NL"/>
    <s v="2480052215 REFUSED"/>
    <s v="0126669_002"/>
    <m/>
    <s v="NL001131849B01"/>
    <n v="2"/>
    <n v="0"/>
    <n v="0"/>
    <s v="N"/>
    <s v="Peter Appel Transport B.V."/>
    <n v="36622"/>
    <d v="2023-07-19T00:00:00"/>
    <s v="07:23:00"/>
    <n v="0"/>
    <x v="2"/>
    <x v="28"/>
    <n v="7"/>
    <x v="4"/>
    <n v="0"/>
    <s v=""/>
    <x v="0"/>
    <s v=""/>
    <n v="0"/>
    <s v=""/>
  </r>
  <r>
    <s v="COLGATE 3800 DEB."/>
    <s v="Colgate-Palmolive Nederland BV"/>
    <s v="101t"/>
    <n v="101091003973"/>
    <n v="101030171374"/>
    <n v="930"/>
    <s v="Inv Booked"/>
    <s v="2480052211"/>
    <s v="Verkoop"/>
    <n v="170"/>
    <s v="Transport drops zone"/>
    <s v="9 - verwerkt"/>
    <n v="0"/>
    <m/>
    <d v="2023-07-19T00:00:00"/>
    <s v="DROP"/>
    <s v="0001010910039730126672_002"/>
    <m/>
    <m/>
    <m/>
    <s v="EUR"/>
    <n v="30.55"/>
    <s v="EUR"/>
    <n v="30.55"/>
    <s v="EUR"/>
    <n v="30.55"/>
    <n v="30.55"/>
    <n v="0"/>
    <s v="N"/>
    <n v="1223000716"/>
    <d v="2023-08-17T00:00:00"/>
    <m/>
    <d v="2023-07-19T00:00:00"/>
    <s v="00:00"/>
    <s v="23:59"/>
    <d v="2023-07-19T00:00:00"/>
    <s v="07:00"/>
    <s v="16:00"/>
    <n v="1.6"/>
    <s v="ce"/>
    <n v="370"/>
    <n v="1.6"/>
    <n v="0"/>
    <s v="Kuehne+Nagel Tiel 3 Standpl"/>
    <s v="De Diepert 5"/>
    <s v="Tiel"/>
    <s v="4004 MA"/>
    <s v="NL"/>
    <x v="54"/>
    <s v="Zijlweg 18"/>
    <x v="45"/>
    <s v="5145NR"/>
    <s v="NL"/>
    <s v="2480052211"/>
    <s v="0126672_002"/>
    <s v="31V"/>
    <s v="NL001131849B01"/>
    <n v="2"/>
    <n v="0"/>
    <n v="30.55"/>
    <s v="N"/>
    <s v="Peter Appel Transport B.V."/>
    <n v="36622"/>
    <d v="2023-07-19T00:00:00"/>
    <s v="16:21:00"/>
    <n v="0"/>
    <x v="2"/>
    <x v="28"/>
    <n v="7"/>
    <x v="36"/>
    <n v="0"/>
    <s v=""/>
    <x v="3"/>
    <s v=""/>
    <n v="0"/>
    <s v=""/>
  </r>
  <r>
    <s v="COLGATE 3800 DEB."/>
    <s v="Colgate-Palmolive Nederland BV"/>
    <s v="101t"/>
    <n v="101091004308"/>
    <n v="101030171426"/>
    <n v="930"/>
    <s v="Inv Booked"/>
    <s v="2480053194"/>
    <s v="Verkoop"/>
    <n v="200"/>
    <s v="Transport drops"/>
    <s v="9 - verwerkt"/>
    <n v="0"/>
    <m/>
    <d v="2023-07-20T00:00:00"/>
    <s v="DROP"/>
    <s v="0001010910043080126883_003"/>
    <m/>
    <m/>
    <m/>
    <s v="EUR"/>
    <n v="54.4"/>
    <s v="EUR"/>
    <n v="54.4"/>
    <s v="EUR"/>
    <n v="54.4"/>
    <n v="54.4"/>
    <n v="0"/>
    <s v="N"/>
    <n v="1223000716"/>
    <d v="2023-08-17T00:00:00"/>
    <m/>
    <d v="2023-07-20T00:00:00"/>
    <s v="00:00"/>
    <s v="23:59"/>
    <d v="2023-07-20T00:00:00"/>
    <s v="08:00"/>
    <s v="16:00"/>
    <n v="0.8"/>
    <s v="ce"/>
    <n v="12"/>
    <n v="0.8"/>
    <n v="0"/>
    <s v="Kuehne+Nagel Tiel 3 Standpl"/>
    <s v="De Diepert 5"/>
    <s v="Tiel"/>
    <s v="4004 MA"/>
    <s v="NL"/>
    <x v="68"/>
    <s v="Admiraalsplein 15"/>
    <x v="21"/>
    <s v="3317BA"/>
    <s v="NL"/>
    <s v="2480053194"/>
    <s v="0126883_003"/>
    <s v="31V"/>
    <s v="NL001131849B01"/>
    <n v="2"/>
    <n v="0"/>
    <n v="54.4"/>
    <s v="N"/>
    <s v="Peter Appel Transport B.V."/>
    <n v="36744"/>
    <d v="2023-07-20T00:00:00"/>
    <s v="09:29:00"/>
    <n v="0"/>
    <x v="3"/>
    <x v="28"/>
    <n v="7"/>
    <x v="19"/>
    <n v="1"/>
    <n v="0.8"/>
    <x v="6"/>
    <n v="54.4"/>
    <n v="0"/>
    <n v="54.4"/>
  </r>
  <r>
    <s v="COLGATE 3800 DEB."/>
    <s v="Colgate-Palmolive Nederland BV"/>
    <s v="101t"/>
    <n v="101091004308"/>
    <n v="101030171427"/>
    <n v="930"/>
    <s v="Inv Booked"/>
    <s v="2480053192"/>
    <s v="Verkoop"/>
    <n v="200"/>
    <s v="Transport drops"/>
    <s v="9 - verwerkt"/>
    <n v="0"/>
    <m/>
    <d v="2023-07-20T00:00:00"/>
    <s v="DROP"/>
    <s v="0001010910043080126883_006"/>
    <m/>
    <m/>
    <m/>
    <s v="EUR"/>
    <n v="54.4"/>
    <s v="EUR"/>
    <n v="54.4"/>
    <s v="EUR"/>
    <n v="54.4"/>
    <n v="54.4"/>
    <n v="0"/>
    <s v="N"/>
    <n v="1223000716"/>
    <d v="2023-08-17T00:00:00"/>
    <m/>
    <d v="2023-07-20T00:00:00"/>
    <s v="00:00"/>
    <s v="23:59"/>
    <d v="2023-07-20T00:00:00"/>
    <s v="08:00"/>
    <s v="16:00"/>
    <n v="0.8"/>
    <s v="ce"/>
    <n v="12"/>
    <n v="0.8"/>
    <n v="0"/>
    <s v="Kuehne+Nagel Tiel 3 Standpl"/>
    <s v="De Diepert 5"/>
    <s v="Tiel"/>
    <s v="4004 MA"/>
    <s v="NL"/>
    <x v="35"/>
    <s v="Oliemolenweg 8"/>
    <x v="70"/>
    <s v="7944 HX"/>
    <s v="NL"/>
    <s v="2480053192"/>
    <s v="0126883_006"/>
    <s v="31V"/>
    <s v="NL001131849B01"/>
    <n v="2"/>
    <n v="0"/>
    <n v="54.4"/>
    <s v="N"/>
    <s v="Peter Appel Transport B.V."/>
    <n v="36744"/>
    <d v="2023-07-20T00:00:00"/>
    <s v="14:51:00"/>
    <n v="0"/>
    <x v="3"/>
    <x v="28"/>
    <n v="7"/>
    <x v="48"/>
    <n v="1"/>
    <n v="0.8"/>
    <x v="6"/>
    <n v="54.4"/>
    <n v="0"/>
    <n v="54.4"/>
  </r>
  <r>
    <s v="COLGATE 3800 DEB."/>
    <s v="Colgate-Palmolive Nederland BV"/>
    <s v="101t"/>
    <n v="101091004308"/>
    <n v="101030171428"/>
    <n v="930"/>
    <s v="Inv Booked"/>
    <s v="2480053193"/>
    <s v="Verkoop"/>
    <n v="200"/>
    <s v="Transport drops"/>
    <s v="9 - verwerkt"/>
    <n v="0"/>
    <m/>
    <d v="2023-07-20T00:00:00"/>
    <s v="DROP"/>
    <s v="0001010910043080126883_002"/>
    <m/>
    <m/>
    <m/>
    <s v="EUR"/>
    <n v="54.4"/>
    <s v="EUR"/>
    <n v="54.4"/>
    <s v="EUR"/>
    <n v="54.4"/>
    <n v="54.4"/>
    <n v="0"/>
    <s v="N"/>
    <n v="1223000716"/>
    <d v="2023-08-17T00:00:00"/>
    <m/>
    <d v="2023-07-20T00:00:00"/>
    <s v="00:00"/>
    <s v="23:59"/>
    <d v="2023-07-20T00:00:00"/>
    <s v="08:00"/>
    <s v="16:00"/>
    <n v="0.8"/>
    <s v="ce"/>
    <n v="75"/>
    <n v="0.8"/>
    <n v="0"/>
    <s v="Kuehne+Nagel Tiel 3 Standpl"/>
    <s v="De Diepert 5"/>
    <s v="Tiel"/>
    <s v="4004 MA"/>
    <s v="NL"/>
    <x v="27"/>
    <s v="Nieuwehuizenweg 17"/>
    <x v="30"/>
    <s v="2314XP"/>
    <s v="NL"/>
    <s v="2480053193"/>
    <s v="0126883_002"/>
    <s v="31V"/>
    <s v="NL001131849B01"/>
    <n v="2"/>
    <n v="0"/>
    <n v="54.4"/>
    <s v="N"/>
    <s v="Peter Appel Transport B.V."/>
    <n v="36744"/>
    <d v="2023-07-20T00:00:00"/>
    <s v="08:16:00"/>
    <n v="0"/>
    <x v="3"/>
    <x v="28"/>
    <n v="7"/>
    <x v="26"/>
    <n v="1"/>
    <n v="0.8"/>
    <x v="0"/>
    <n v="54.4"/>
    <n v="0"/>
    <n v="54.4"/>
  </r>
  <r>
    <s v="COLGATE 3800 DEB."/>
    <s v="Colgate-Palmolive Nederland BV"/>
    <s v="101t"/>
    <n v="101091004308"/>
    <n v="101030171429"/>
    <n v="930"/>
    <s v="Inv Booked"/>
    <s v="2480053191"/>
    <s v="Verkoop"/>
    <n v="200"/>
    <s v="Transport drops"/>
    <s v="9 - verwerkt"/>
    <n v="0"/>
    <m/>
    <d v="2023-07-20T00:00:00"/>
    <s v="DROP"/>
    <s v="0001010910043080126883_004"/>
    <m/>
    <m/>
    <m/>
    <s v="EUR"/>
    <n v="54.4"/>
    <s v="EUR"/>
    <n v="54.4"/>
    <s v="EUR"/>
    <n v="54.4"/>
    <n v="54.4"/>
    <n v="0"/>
    <s v="N"/>
    <n v="1223000716"/>
    <d v="2023-08-17T00:00:00"/>
    <m/>
    <d v="2023-07-20T00:00:00"/>
    <s v="00:00"/>
    <s v="23:59"/>
    <d v="2023-07-20T00:00:00"/>
    <s v="08:00"/>
    <s v="16:00"/>
    <n v="0.8"/>
    <s v="ce"/>
    <n v="26"/>
    <n v="0.8"/>
    <n v="0"/>
    <s v="Kuehne+Nagel Tiel 3 Standpl"/>
    <s v="De Diepert 5"/>
    <s v="Tiel"/>
    <s v="4004 MA"/>
    <s v="NL"/>
    <x v="35"/>
    <s v="POMPHOEKWEG 1"/>
    <x v="37"/>
    <s v="5222 BE"/>
    <s v="NL"/>
    <s v="2480053191"/>
    <s v="0126883_004"/>
    <s v="31V"/>
    <s v="NL001131849B01"/>
    <n v="2"/>
    <n v="0"/>
    <n v="54.4"/>
    <s v="N"/>
    <s v="Peter Appel Transport B.V."/>
    <n v="36744"/>
    <d v="2023-07-20T00:00:00"/>
    <s v="10:46:00"/>
    <n v="0"/>
    <x v="3"/>
    <x v="28"/>
    <n v="7"/>
    <x v="31"/>
    <n v="1"/>
    <n v="0.8"/>
    <x v="6"/>
    <n v="54.4"/>
    <n v="0"/>
    <n v="54.4"/>
  </r>
  <r>
    <s v="COLGATE 3800 DEB."/>
    <s v="Colgate-Palmolive Nederland BV"/>
    <s v="101t"/>
    <n v="101091004308"/>
    <n v="101030171430"/>
    <n v="930"/>
    <s v="Inv Booked"/>
    <s v="2480053190"/>
    <s v="Verkoop"/>
    <n v="200"/>
    <s v="Transport drops"/>
    <s v="9 - verwerkt"/>
    <n v="0"/>
    <m/>
    <d v="2023-07-20T00:00:00"/>
    <s v="DROP"/>
    <s v="0001010910043080126883_005"/>
    <m/>
    <m/>
    <m/>
    <s v="EUR"/>
    <n v="54.4"/>
    <s v="EUR"/>
    <n v="54.4"/>
    <s v="EUR"/>
    <n v="54.4"/>
    <n v="54.4"/>
    <n v="0"/>
    <s v="N"/>
    <n v="1223000716"/>
    <d v="2023-08-17T00:00:00"/>
    <m/>
    <d v="2023-07-20T00:00:00"/>
    <s v="00:00"/>
    <s v="23:59"/>
    <d v="2023-07-20T00:00:00"/>
    <s v="08:00"/>
    <s v="16:00"/>
    <n v="0.8"/>
    <s v="ce"/>
    <n v="58"/>
    <n v="0.8"/>
    <n v="0"/>
    <s v="Kuehne+Nagel Tiel 3 Standpl"/>
    <s v="De Diepert 5"/>
    <s v="Tiel"/>
    <s v="4004 MA"/>
    <s v="NL"/>
    <x v="26"/>
    <s v="Park Forum 1129"/>
    <x v="29"/>
    <s v="5657 HK"/>
    <s v="NL"/>
    <s v="2480053190"/>
    <s v="0126883_005"/>
    <s v="31V"/>
    <s v="NL001131849B01"/>
    <n v="2"/>
    <n v="0"/>
    <n v="54.4"/>
    <s v="N"/>
    <s v="Peter Appel Transport B.V."/>
    <n v="36744"/>
    <d v="2023-07-20T00:00:00"/>
    <s v="11:45:00"/>
    <n v="0"/>
    <x v="3"/>
    <x v="28"/>
    <n v="7"/>
    <x v="25"/>
    <n v="1"/>
    <n v="0.8"/>
    <x v="6"/>
    <n v="54.4"/>
    <n v="0"/>
    <n v="54.4"/>
  </r>
  <r>
    <s v="COLGATE 3800 DEB."/>
    <s v="Colgate-Palmolive Nederland BV"/>
    <s v="101t"/>
    <n v="101091004549"/>
    <n v="101030171431"/>
    <n v="930"/>
    <s v="Inv Booked"/>
    <s v="2480053198"/>
    <s v="Verkoop"/>
    <n v="170"/>
    <s v="Transport drops zone"/>
    <s v="9 - verwerkt"/>
    <n v="0"/>
    <m/>
    <d v="2023-07-20T00:00:00"/>
    <s v="DROP"/>
    <s v="0001010910045490127031_002"/>
    <m/>
    <m/>
    <m/>
    <s v="EUR"/>
    <n v="36.700000000000003"/>
    <s v="EUR"/>
    <n v="36.700000000000003"/>
    <s v="EUR"/>
    <n v="36.700000000000003"/>
    <n v="36.700000000000003"/>
    <n v="0"/>
    <s v="N"/>
    <n v="1223000716"/>
    <d v="2023-08-17T00:00:00"/>
    <m/>
    <d v="2023-07-20T00:00:00"/>
    <s v="00:00"/>
    <s v="23:59"/>
    <d v="2023-07-20T00:00:00"/>
    <s v="07:00"/>
    <s v="10:00"/>
    <n v="3.2"/>
    <s v="ce"/>
    <n v="2791"/>
    <n v="3.2"/>
    <n v="5"/>
    <s v="Kuehne+Nagel Tiel 3 Standpl"/>
    <s v="De Diepert 5"/>
    <s v="Tiel"/>
    <s v="4004 MA"/>
    <s v="NL"/>
    <x v="10"/>
    <s v="Slego 1a"/>
    <x v="13"/>
    <s v="1046BM"/>
    <s v="NL"/>
    <s v="2480053198"/>
    <s v="0127031_002"/>
    <s v="31V"/>
    <s v="NL001131849B01"/>
    <n v="2"/>
    <n v="0"/>
    <n v="36.700000000000003"/>
    <s v="N"/>
    <s v="Peter Appel Transport B.V."/>
    <n v="36622"/>
    <d v="2023-07-20T00:00:00"/>
    <s v="07:55:00"/>
    <n v="0"/>
    <x v="3"/>
    <x v="28"/>
    <n v="7"/>
    <x v="11"/>
    <n v="1"/>
    <n v="17.600000000000001"/>
    <x v="0"/>
    <n v="201.87"/>
    <n v="0"/>
    <n v="201.87"/>
  </r>
  <r>
    <s v="COLGATE 3800 DEB."/>
    <s v="Colgate-Palmolive Nederland BV"/>
    <s v="101t"/>
    <n v="101091004511"/>
    <n v="101030171432"/>
    <n v="930"/>
    <s v="Inv Booked"/>
    <s v="2480053202"/>
    <s v="Verkoop"/>
    <n v="170"/>
    <s v="Transport drops zone"/>
    <s v="9 - verwerkt"/>
    <n v="0"/>
    <m/>
    <d v="2023-07-20T00:00:00"/>
    <s v="DROP"/>
    <s v="0001010910045110126997_002"/>
    <m/>
    <m/>
    <m/>
    <s v="EUR"/>
    <n v="296.47000000000003"/>
    <s v="EUR"/>
    <n v="296.47000000000003"/>
    <s v="EUR"/>
    <n v="296.47000000000003"/>
    <n v="296.47000000000003"/>
    <n v="0"/>
    <s v="Y"/>
    <n v="1223000716"/>
    <d v="2023-08-17T00:00:00"/>
    <m/>
    <d v="2023-07-20T00:00:00"/>
    <s v="00:00"/>
    <s v="23:59"/>
    <d v="2023-07-20T00:00:00"/>
    <s v="08:00"/>
    <s v="09:00"/>
    <n v="26"/>
    <s v="ce"/>
    <n v="19494"/>
    <n v="26.4"/>
    <n v="49"/>
    <s v="Kuehne+Nagel Tiel 3 Standpl"/>
    <s v="De Diepert 5"/>
    <s v="Tiel"/>
    <s v="4004 MA"/>
    <s v="NL"/>
    <x v="1"/>
    <s v="Perenmarkt 15"/>
    <x v="2"/>
    <s v="1681PG"/>
    <s v="NL"/>
    <s v="2480053202"/>
    <s v="0126997_002"/>
    <s v="31V"/>
    <s v="NL001131849B01"/>
    <n v="2"/>
    <n v="0"/>
    <n v="296.47000000000003"/>
    <s v="N"/>
    <s v="Peter Appel Transport B.V."/>
    <n v="36622"/>
    <d v="2023-07-20T00:00:00"/>
    <s v="09:13:00"/>
    <n v="0"/>
    <x v="3"/>
    <x v="28"/>
    <n v="7"/>
    <x v="2"/>
    <n v="1"/>
    <n v="26.4"/>
    <x v="1"/>
    <n v="296.47000000000003"/>
    <n v="0"/>
    <n v="296.47000000000003"/>
  </r>
  <r>
    <s v="COLGATE 3800 DEB."/>
    <s v="Colgate-Palmolive Nederland BV"/>
    <s v="101t"/>
    <n v="101091004821"/>
    <n v="101030171433"/>
    <n v="930"/>
    <s v="Inv Booked"/>
    <s v="2480053199"/>
    <s v="Verkoop"/>
    <n v="170"/>
    <s v="Transport drops zone"/>
    <s v="9 - verwerkt"/>
    <n v="0"/>
    <m/>
    <d v="2023-07-20T00:00:00"/>
    <s v="DROP"/>
    <s v="0001010910048210127180_002"/>
    <m/>
    <m/>
    <m/>
    <s v="EUR"/>
    <n v="99.71"/>
    <s v="EUR"/>
    <n v="99.71"/>
    <s v="EUR"/>
    <n v="99.71"/>
    <n v="99.71"/>
    <n v="0"/>
    <s v="N"/>
    <n v="1223000716"/>
    <d v="2023-08-17T00:00:00"/>
    <m/>
    <d v="2023-07-20T00:00:00"/>
    <s v="00:00"/>
    <s v="23:59"/>
    <d v="2023-07-20T00:00:00"/>
    <s v="21:00"/>
    <s v="21:00"/>
    <n v="12.8"/>
    <s v="ce"/>
    <n v="13907"/>
    <n v="12.8"/>
    <n v="23"/>
    <s v="Kuehne+Nagel Tiel 3 Standpl"/>
    <s v="De Diepert 5"/>
    <s v="Tiel"/>
    <s v="4004 MA"/>
    <s v="NL"/>
    <x v="14"/>
    <s v="Rood 24"/>
    <x v="17"/>
    <s v="6666LT"/>
    <s v="NL"/>
    <s v="2480053199"/>
    <s v="0127180_002"/>
    <s v="31V"/>
    <s v="NL001131849B01"/>
    <n v="2"/>
    <n v="0"/>
    <n v="99.71"/>
    <s v="N"/>
    <s v="Peter Appel Transport B.V."/>
    <n v="36622"/>
    <d v="2023-07-20T00:00:00"/>
    <s v="21:33:00"/>
    <n v="0"/>
    <x v="3"/>
    <x v="28"/>
    <n v="7"/>
    <x v="15"/>
    <n v="1"/>
    <n v="20.8"/>
    <x v="5"/>
    <n v="162.03"/>
    <n v="0"/>
    <n v="162.03"/>
  </r>
  <r>
    <s v="COLGATE 3800 DEB."/>
    <s v="Colgate-Palmolive Nederland BV"/>
    <s v="101t"/>
    <n v="101091004820"/>
    <n v="101030171435"/>
    <n v="930"/>
    <s v="Inv Booked"/>
    <s v="2480053203"/>
    <s v="Verkoop"/>
    <n v="170"/>
    <s v="Transport drops zone"/>
    <s v="9 - verwerkt"/>
    <n v="0"/>
    <m/>
    <d v="2023-07-20T00:00:00"/>
    <s v="DROP"/>
    <s v="0001010910048200127179_002"/>
    <m/>
    <m/>
    <m/>
    <s v="EUR"/>
    <n v="194.69"/>
    <s v="EUR"/>
    <n v="194.69"/>
    <s v="EUR"/>
    <n v="194.69"/>
    <n v="194.69"/>
    <n v="0"/>
    <s v="N"/>
    <n v="1223000716"/>
    <d v="2023-08-17T00:00:00"/>
    <m/>
    <d v="2023-07-20T00:00:00"/>
    <s v="00:00"/>
    <s v="23:59"/>
    <d v="2023-07-20T00:00:00"/>
    <s v="14:30"/>
    <s v="15:30"/>
    <n v="10.4"/>
    <s v="ce"/>
    <n v="9131"/>
    <n v="10.4"/>
    <n v="18"/>
    <s v="Kuehne+Nagel Tiel 3 Standpl"/>
    <s v="De Diepert 5"/>
    <s v="Tiel"/>
    <s v="4004 MA"/>
    <s v="NL"/>
    <x v="1"/>
    <s v="Fahrenheitweg 1"/>
    <x v="1"/>
    <s v="6101WR"/>
    <s v="NL"/>
    <s v="2480053203"/>
    <s v="0127179_002"/>
    <s v="31V"/>
    <s v="NL001131849B01"/>
    <n v="2"/>
    <n v="0"/>
    <n v="194.69"/>
    <s v="N"/>
    <s v="Peter Appel Transport B.V."/>
    <n v="36622"/>
    <d v="2023-07-20T00:00:00"/>
    <s v="15:41:00"/>
    <n v="0"/>
    <x v="3"/>
    <x v="28"/>
    <n v="7"/>
    <x v="1"/>
    <n v="1"/>
    <n v="10.4"/>
    <x v="1"/>
    <n v="194.69"/>
    <n v="0"/>
    <n v="194.69"/>
  </r>
  <r>
    <s v="COLGATE 3800 DEB."/>
    <s v="Colgate-Palmolive Nederland BV"/>
    <s v="101t"/>
    <n v="101091004525"/>
    <n v="101030171436"/>
    <n v="930"/>
    <s v="Inv Booked"/>
    <s v="2480053201"/>
    <s v="Verkoop"/>
    <n v="170"/>
    <s v="Transport drops zone"/>
    <s v="9 - verwerkt"/>
    <n v="0"/>
    <m/>
    <d v="2023-07-20T00:00:00"/>
    <s v="DROP"/>
    <s v="0001010910045250127007_002"/>
    <m/>
    <m/>
    <m/>
    <s v="EUR"/>
    <n v="182.69"/>
    <s v="EUR"/>
    <n v="182.69"/>
    <s v="EUR"/>
    <n v="182.69"/>
    <n v="182.69"/>
    <n v="0"/>
    <s v="Y"/>
    <n v="1223000716"/>
    <d v="2023-08-17T00:00:00"/>
    <m/>
    <d v="2023-07-20T00:00:00"/>
    <s v="00:00"/>
    <s v="23:59"/>
    <d v="2023-07-20T00:00:00"/>
    <s v="16:00"/>
    <s v="16:00"/>
    <n v="26"/>
    <s v="ce"/>
    <n v="23691"/>
    <n v="26.4"/>
    <n v="39"/>
    <s v="Kuehne+Nagel Tiel 3 Standpl"/>
    <s v="De Diepert 5"/>
    <s v="Tiel"/>
    <s v="4004 MA"/>
    <s v="NL"/>
    <x v="14"/>
    <s v="Rood 24"/>
    <x v="17"/>
    <s v="6666LT"/>
    <s v="NL"/>
    <s v="2480053201"/>
    <s v="0127007_002"/>
    <s v="31V"/>
    <s v="NL001131849B01"/>
    <n v="2"/>
    <n v="0"/>
    <n v="182.69"/>
    <s v="N"/>
    <s v="Peter Appel Transport B.V."/>
    <n v="36622"/>
    <d v="2023-07-20T00:00:00"/>
    <s v="15:22:00"/>
    <n v="0"/>
    <x v="3"/>
    <x v="28"/>
    <n v="7"/>
    <x v="15"/>
    <n v="1"/>
    <n v="26.4"/>
    <x v="5"/>
    <n v="182.69"/>
    <n v="0"/>
    <n v="182.69"/>
  </r>
  <r>
    <s v="COLGATE 3800 DEB."/>
    <s v="Colgate-Palmolive Nederland BV"/>
    <s v="101t"/>
    <n v="101091004809"/>
    <n v="101030171437"/>
    <n v="930"/>
    <s v="Inv Booked"/>
    <s v="2480053204"/>
    <s v="Verkoop"/>
    <n v="170"/>
    <s v="Transport drops zone"/>
    <s v="9 - verwerkt"/>
    <n v="0"/>
    <m/>
    <d v="2023-07-20T00:00:00"/>
    <s v="DROP"/>
    <s v="0001010910048090127172_002"/>
    <m/>
    <m/>
    <m/>
    <s v="EUR"/>
    <n v="9.9"/>
    <s v="EUR"/>
    <n v="9.9"/>
    <s v="EUR"/>
    <n v="9.9"/>
    <n v="9.9"/>
    <n v="0"/>
    <s v="N"/>
    <n v="1223000716"/>
    <d v="2023-08-17T00:00:00"/>
    <m/>
    <d v="2023-07-20T00:00:00"/>
    <s v="00:00"/>
    <s v="23:59"/>
    <d v="2023-07-20T00:00:00"/>
    <s v="07:00"/>
    <s v="13:00"/>
    <n v="0.8"/>
    <s v="ce"/>
    <n v="816"/>
    <n v="0.8"/>
    <n v="1"/>
    <s v="Kuehne+Nagel Tiel 3 Standpl"/>
    <s v="De Diepert 5"/>
    <s v="Tiel"/>
    <s v="4004 MA"/>
    <s v="NL"/>
    <x v="17"/>
    <s v="Doornhoek 4050"/>
    <x v="20"/>
    <s v="5465TD"/>
    <s v="NL"/>
    <s v="2480053204"/>
    <s v="0127172_002"/>
    <s v="31V"/>
    <s v="NL001131849B01"/>
    <n v="2"/>
    <n v="0"/>
    <n v="9.9"/>
    <s v="N"/>
    <s v="Peter Appel Transport B.V."/>
    <n v="36622"/>
    <d v="2023-07-20T00:00:00"/>
    <s v="08:32:00"/>
    <n v="0"/>
    <x v="3"/>
    <x v="28"/>
    <n v="7"/>
    <x v="18"/>
    <n v="1"/>
    <n v="8"/>
    <x v="3"/>
    <n v="98.97"/>
    <n v="0"/>
    <n v="98.97"/>
  </r>
  <r>
    <s v="COLGATE 3800 DEB."/>
    <s v="Colgate-Palmolive Nederland BV"/>
    <s v="101t"/>
    <n v="101091004809"/>
    <n v="101030171438"/>
    <n v="930"/>
    <s v="Inv Booked"/>
    <s v="2480053207"/>
    <s v="Verkoop"/>
    <n v="170"/>
    <s v="Transport drops zone"/>
    <s v="9 - verwerkt"/>
    <n v="0"/>
    <m/>
    <d v="2023-07-20T00:00:00"/>
    <s v="DROP"/>
    <s v="0001010910048090127172_002"/>
    <m/>
    <m/>
    <m/>
    <s v="EUR"/>
    <n v="29.69"/>
    <s v="EUR"/>
    <n v="29.69"/>
    <s v="EUR"/>
    <n v="29.69"/>
    <n v="29.69"/>
    <n v="0"/>
    <s v="N"/>
    <n v="1223000716"/>
    <d v="2023-08-17T00:00:00"/>
    <m/>
    <d v="2023-07-20T00:00:00"/>
    <s v="00:00"/>
    <s v="23:59"/>
    <d v="2023-07-20T00:00:00"/>
    <s v="07:00"/>
    <s v="13:00"/>
    <n v="2.4"/>
    <s v="ce"/>
    <n v="1135"/>
    <n v="2.4"/>
    <n v="0"/>
    <s v="Kuehne+Nagel Tiel 3 Standpl"/>
    <s v="De Diepert 5"/>
    <s v="Tiel"/>
    <s v="4004 MA"/>
    <s v="NL"/>
    <x v="40"/>
    <s v="Doornhoek 4050"/>
    <x v="20"/>
    <s v="5465TD"/>
    <s v="NL"/>
    <s v="2480053207"/>
    <s v="0127172_002"/>
    <s v="31V"/>
    <s v="NL001131849B01"/>
    <n v="2"/>
    <n v="0"/>
    <n v="29.69"/>
    <s v="N"/>
    <s v="Peter Appel Transport B.V."/>
    <n v="36622"/>
    <d v="2023-07-20T00:00:00"/>
    <s v="08:32:00"/>
    <n v="0"/>
    <x v="3"/>
    <x v="28"/>
    <n v="7"/>
    <x v="18"/>
    <n v="0"/>
    <s v=""/>
    <x v="3"/>
    <s v=""/>
    <n v="0"/>
    <s v=""/>
  </r>
  <r>
    <s v="COLGATE 3800 DEB."/>
    <s v="Colgate-Palmolive Nederland BV"/>
    <s v="101t"/>
    <n v="101091004809"/>
    <n v="101030171439"/>
    <n v="930"/>
    <s v="Inv Booked"/>
    <s v="2480053205"/>
    <s v="Verkoop"/>
    <n v="170"/>
    <s v="Transport drops zone"/>
    <s v="9 - verwerkt"/>
    <n v="0"/>
    <m/>
    <d v="2023-07-20T00:00:00"/>
    <s v="DROP"/>
    <s v="0001010910048090127172_002"/>
    <m/>
    <m/>
    <m/>
    <s v="EUR"/>
    <n v="59.38"/>
    <s v="EUR"/>
    <n v="59.38"/>
    <s v="EUR"/>
    <n v="59.38"/>
    <n v="59.38"/>
    <n v="0"/>
    <s v="N"/>
    <n v="1223000716"/>
    <d v="2023-08-17T00:00:00"/>
    <m/>
    <d v="2023-07-20T00:00:00"/>
    <s v="00:00"/>
    <s v="23:59"/>
    <d v="2023-07-20T00:00:00"/>
    <s v="07:00"/>
    <s v="13:00"/>
    <n v="4.8"/>
    <s v="ce"/>
    <n v="5693"/>
    <n v="4.8"/>
    <n v="8"/>
    <s v="Kuehne+Nagel Tiel 3 Standpl"/>
    <s v="De Diepert 5"/>
    <s v="Tiel"/>
    <s v="4004 MA"/>
    <s v="NL"/>
    <x v="17"/>
    <s v="Doornhoek 4050"/>
    <x v="20"/>
    <s v="5465TD"/>
    <s v="NL"/>
    <s v="2480053205"/>
    <s v="0127172_002"/>
    <s v="31V"/>
    <s v="NL001131849B01"/>
    <n v="2"/>
    <n v="0"/>
    <n v="59.38"/>
    <s v="N"/>
    <s v="Peter Appel Transport B.V."/>
    <n v="36622"/>
    <d v="2023-07-20T00:00:00"/>
    <s v="08:32:00"/>
    <n v="0"/>
    <x v="3"/>
    <x v="28"/>
    <n v="7"/>
    <x v="18"/>
    <n v="0"/>
    <s v=""/>
    <x v="3"/>
    <s v=""/>
    <n v="0"/>
    <s v=""/>
  </r>
  <r>
    <s v="COLGATE 3800 DEB."/>
    <s v="Colgate-Palmolive Nederland BV"/>
    <s v="101t"/>
    <n v="101091004520"/>
    <n v="101030171440"/>
    <n v="930"/>
    <s v="Inv Booked"/>
    <s v="2480053209"/>
    <s v="Verkoop"/>
    <n v="170"/>
    <s v="Transport drops zone"/>
    <s v="9 - verwerkt"/>
    <n v="0"/>
    <m/>
    <d v="2023-07-20T00:00:00"/>
    <s v="DROP"/>
    <s v="0001010910045200127001_003"/>
    <m/>
    <m/>
    <m/>
    <s v="EUR"/>
    <n v="72.8"/>
    <s v="EUR"/>
    <n v="72.8"/>
    <s v="EUR"/>
    <n v="72.8"/>
    <n v="72.8"/>
    <n v="0"/>
    <s v="N"/>
    <n v="1223000716"/>
    <d v="2023-08-17T00:00:00"/>
    <m/>
    <d v="2023-07-20T00:00:00"/>
    <s v="00:00"/>
    <s v="23:59"/>
    <d v="2023-07-20T00:00:00"/>
    <s v="11:00"/>
    <s v="12:00"/>
    <n v="4"/>
    <s v="ce"/>
    <n v="2956"/>
    <n v="4"/>
    <n v="4"/>
    <s v="Kuehne+Nagel Tiel 3 Standpl"/>
    <s v="De Diepert 5"/>
    <s v="Tiel"/>
    <s v="4004 MA"/>
    <s v="NL"/>
    <x v="28"/>
    <s v="ECOFACTORIJ  20"/>
    <x v="31"/>
    <s v="7325 WC"/>
    <s v="NL"/>
    <s v="2480053209"/>
    <s v="0127001_003"/>
    <s v="31V"/>
    <s v="NL001131849B01"/>
    <n v="2"/>
    <n v="0"/>
    <n v="72.8"/>
    <s v="N"/>
    <s v="Peter Appel Transport B.V."/>
    <n v="36622"/>
    <d v="2023-07-20T00:00:00"/>
    <s v="11:55:00"/>
    <n v="0"/>
    <x v="3"/>
    <x v="28"/>
    <n v="7"/>
    <x v="27"/>
    <n v="1"/>
    <n v="4"/>
    <x v="0"/>
    <n v="72.8"/>
    <n v="0"/>
    <n v="72.8"/>
  </r>
  <r>
    <s v="COLGATE 3800 DEB."/>
    <s v="Colgate-Palmolive Nederland BV"/>
    <s v="101t"/>
    <n v="101091004522"/>
    <n v="101030171441"/>
    <n v="930"/>
    <s v="Inv Booked"/>
    <s v="2480053210"/>
    <s v="Verkoop"/>
    <n v="170"/>
    <s v="Transport drops zone"/>
    <s v="9 - verwerkt"/>
    <n v="0"/>
    <m/>
    <d v="2023-07-20T00:00:00"/>
    <s v="DROP"/>
    <s v="0001010910045220127003_002"/>
    <m/>
    <m/>
    <m/>
    <s v="EUR"/>
    <n v="31.57"/>
    <s v="EUR"/>
    <n v="31.57"/>
    <s v="EUR"/>
    <n v="31.57"/>
    <n v="31.57"/>
    <n v="0"/>
    <s v="N"/>
    <n v="1223000716"/>
    <d v="2023-08-17T00:00:00"/>
    <m/>
    <d v="2023-07-20T00:00:00"/>
    <s v="00:00"/>
    <s v="23:59"/>
    <d v="2023-07-20T00:00:00"/>
    <s v="11:15"/>
    <s v="11:15"/>
    <n v="0.8"/>
    <s v="ce"/>
    <n v="737"/>
    <n v="0.8"/>
    <n v="1"/>
    <s v="Kuehne+Nagel Tiel 3 Standpl"/>
    <s v="De Diepert 5"/>
    <s v="Tiel"/>
    <s v="4004 MA"/>
    <s v="NL"/>
    <x v="32"/>
    <s v="Afrikastraat 10"/>
    <x v="34"/>
    <s v="6014CG"/>
    <s v="NL"/>
    <s v="2480053210"/>
    <s v="0127003_002"/>
    <s v="31V"/>
    <s v="NL001131849B01"/>
    <n v="2"/>
    <n v="0"/>
    <n v="31.57"/>
    <s v="N"/>
    <s v="Peter Appel Transport B.V."/>
    <n v="36622"/>
    <d v="2023-07-20T00:00:00"/>
    <s v="10:59:00"/>
    <n v="0"/>
    <x v="3"/>
    <x v="28"/>
    <n v="7"/>
    <x v="23"/>
    <n v="1"/>
    <n v="0.8"/>
    <x v="3"/>
    <n v="31.57"/>
    <n v="0"/>
    <n v="31.57"/>
  </r>
  <r>
    <s v="COLGATE 3800 DEB."/>
    <s v="Colgate-Palmolive Nederland BV"/>
    <s v="101t"/>
    <n v="101091004549"/>
    <n v="101030171443"/>
    <n v="930"/>
    <s v="Inv Booked"/>
    <s v="2480053213"/>
    <s v="Verkoop"/>
    <n v="170"/>
    <s v="Transport drops zone"/>
    <s v="9 - verwerkt"/>
    <n v="0"/>
    <m/>
    <d v="2023-07-20T00:00:00"/>
    <s v="DROP"/>
    <s v="0001010910045490127031_002"/>
    <m/>
    <m/>
    <m/>
    <s v="EUR"/>
    <n v="73.41"/>
    <s v="EUR"/>
    <n v="73.41"/>
    <s v="EUR"/>
    <n v="73.41"/>
    <n v="73.41"/>
    <n v="0"/>
    <s v="N"/>
    <n v="1223000716"/>
    <d v="2023-08-17T00:00:00"/>
    <m/>
    <d v="2023-07-20T00:00:00"/>
    <s v="00:00"/>
    <s v="23:59"/>
    <d v="2023-07-20T00:00:00"/>
    <s v="07:00"/>
    <s v="10:00"/>
    <n v="6.4"/>
    <s v="ce"/>
    <n v="6050"/>
    <n v="6.4"/>
    <n v="9"/>
    <s v="Kuehne+Nagel Tiel 3 Standpl"/>
    <s v="De Diepert 5"/>
    <s v="Tiel"/>
    <s v="4004 MA"/>
    <s v="NL"/>
    <x v="10"/>
    <s v="Slego 1a"/>
    <x v="13"/>
    <s v="1046BM"/>
    <s v="NL"/>
    <s v="2480053213"/>
    <s v="0127031_002"/>
    <s v="31V"/>
    <s v="NL001131849B01"/>
    <n v="2"/>
    <n v="0"/>
    <n v="73.41"/>
    <s v="N"/>
    <s v="Peter Appel Transport B.V."/>
    <n v="36622"/>
    <d v="2023-07-20T00:00:00"/>
    <s v="07:55:00"/>
    <n v="0"/>
    <x v="3"/>
    <x v="28"/>
    <n v="7"/>
    <x v="11"/>
    <n v="0"/>
    <s v=""/>
    <x v="0"/>
    <s v=""/>
    <n v="0"/>
    <s v=""/>
  </r>
  <r>
    <s v="COLGATE 3800 DEB."/>
    <s v="Colgate-Palmolive Nederland BV"/>
    <s v="101t"/>
    <n v="101091004550"/>
    <n v="101030171444"/>
    <n v="930"/>
    <s v="Inv Booked"/>
    <s v="2480053212"/>
    <s v="Verkoop"/>
    <n v="170"/>
    <s v="Transport drops zone"/>
    <s v="9 - verwerkt"/>
    <n v="0"/>
    <m/>
    <d v="2023-07-20T00:00:00"/>
    <s v="DROP"/>
    <s v="0001010910045500127034_002"/>
    <m/>
    <m/>
    <m/>
    <s v="EUR"/>
    <n v="90.61"/>
    <s v="EUR"/>
    <n v="90.61"/>
    <s v="EUR"/>
    <n v="90.61"/>
    <n v="90.61"/>
    <n v="0"/>
    <s v="N"/>
    <n v="1223000716"/>
    <d v="2023-08-17T00:00:00"/>
    <m/>
    <d v="2023-07-20T00:00:00"/>
    <s v="00:00"/>
    <s v="23:59"/>
    <d v="2023-07-20T00:00:00"/>
    <s v="06:00"/>
    <s v="07:00"/>
    <n v="11.2"/>
    <s v="ce"/>
    <n v="7194"/>
    <n v="11.2"/>
    <n v="16"/>
    <s v="Kuehne+Nagel Tiel 3 Standpl"/>
    <s v="De Diepert 5"/>
    <s v="Tiel"/>
    <s v="4004 MA"/>
    <s v="NL"/>
    <x v="2"/>
    <s v="Randweg 2"/>
    <x v="6"/>
    <s v="4191 NN"/>
    <s v="NL"/>
    <s v="2480053212"/>
    <s v="0127034_002"/>
    <s v="31V"/>
    <s v="NL001131849B01"/>
    <n v="2"/>
    <n v="0"/>
    <n v="90.61"/>
    <s v="N"/>
    <s v="Peter Appel Transport B.V."/>
    <n v="36622"/>
    <d v="2023-07-20T00:00:00"/>
    <s v="07:28:00"/>
    <n v="0"/>
    <x v="3"/>
    <x v="28"/>
    <n v="7"/>
    <x v="6"/>
    <n v="1"/>
    <n v="11.2"/>
    <x v="2"/>
    <n v="90.61"/>
    <n v="0"/>
    <n v="90.61"/>
  </r>
  <r>
    <s v="COLGATE 3800 DEB."/>
    <s v="Colgate-Palmolive Nederland BV"/>
    <s v="101t"/>
    <n v="101091004750"/>
    <n v="101030171445"/>
    <n v="930"/>
    <s v="Inv Booked"/>
    <s v="2480053208"/>
    <s v="Verkoop"/>
    <n v="170"/>
    <s v="Transport drops zone"/>
    <s v="9 - verwerkt"/>
    <n v="0"/>
    <m/>
    <d v="2023-07-20T00:00:00"/>
    <s v="DROP"/>
    <s v="0001010910047500127101_002"/>
    <m/>
    <m/>
    <m/>
    <s v="EUR"/>
    <n v="144.06"/>
    <s v="EUR"/>
    <n v="144.06"/>
    <s v="EUR"/>
    <n v="144.06"/>
    <n v="144.06"/>
    <n v="0"/>
    <s v="N"/>
    <n v="1223000716"/>
    <d v="2023-08-17T00:00:00"/>
    <m/>
    <d v="2023-07-20T00:00:00"/>
    <s v="00:00"/>
    <s v="23:59"/>
    <d v="2023-07-20T00:00:00"/>
    <s v="08:00"/>
    <s v="15:00"/>
    <n v="8.8000000000000007"/>
    <s v="ce"/>
    <n v="8799"/>
    <n v="8.8000000000000007"/>
    <n v="14"/>
    <s v="Kuehne+Nagel Tiel 3 Standpl"/>
    <s v="De Diepert 5"/>
    <s v="Tiel"/>
    <s v="4004 MA"/>
    <s v="NL"/>
    <x v="4"/>
    <s v="Edisonstraat 2"/>
    <x v="5"/>
    <s v="3861NE"/>
    <s v="NL"/>
    <s v="2480053208"/>
    <s v="0127101_002"/>
    <s v="31V"/>
    <s v="NL001131849B01"/>
    <n v="2"/>
    <n v="0"/>
    <n v="144.06"/>
    <s v="N"/>
    <s v="Peter Appel Transport B.V."/>
    <n v="36622"/>
    <d v="2023-07-20T00:00:00"/>
    <s v="13:42:00"/>
    <n v="0"/>
    <x v="3"/>
    <x v="28"/>
    <n v="7"/>
    <x v="5"/>
    <n v="1"/>
    <n v="8.8000000000000007"/>
    <x v="3"/>
    <n v="144.06"/>
    <n v="0"/>
    <n v="144.06"/>
  </r>
  <r>
    <s v="COLGATE 3800 DEB."/>
    <s v="Colgate-Palmolive Nederland BV"/>
    <s v="101t"/>
    <n v="101091004549"/>
    <n v="101030171446"/>
    <n v="930"/>
    <s v="Inv Booked"/>
    <s v="2480053214"/>
    <s v="Verkoop"/>
    <n v="170"/>
    <s v="Transport drops zone"/>
    <s v="9 - verwerkt"/>
    <n v="0"/>
    <m/>
    <d v="2023-07-20T00:00:00"/>
    <s v="DROP"/>
    <s v="0001010910045490127031_002"/>
    <m/>
    <m/>
    <m/>
    <s v="EUR"/>
    <n v="91.76"/>
    <s v="EUR"/>
    <n v="91.76"/>
    <s v="EUR"/>
    <n v="91.76"/>
    <n v="91.76"/>
    <n v="0"/>
    <s v="N"/>
    <n v="1223000716"/>
    <d v="2023-08-17T00:00:00"/>
    <m/>
    <d v="2023-07-20T00:00:00"/>
    <s v="00:00"/>
    <s v="23:59"/>
    <d v="2023-07-20T00:00:00"/>
    <s v="07:00"/>
    <s v="10:00"/>
    <n v="8"/>
    <s v="ce"/>
    <n v="5642"/>
    <n v="8"/>
    <n v="8"/>
    <s v="Kuehne+Nagel Tiel 3 Standpl"/>
    <s v="De Diepert 5"/>
    <s v="Tiel"/>
    <s v="4004 MA"/>
    <s v="NL"/>
    <x v="12"/>
    <s v="SLEGO 1"/>
    <x v="13"/>
    <s v="1046 BM"/>
    <s v="NL"/>
    <s v="2480053214"/>
    <s v="0127031_002"/>
    <s v="31V"/>
    <s v="NL001131849B01"/>
    <n v="2"/>
    <n v="0"/>
    <n v="91.76"/>
    <s v="N"/>
    <s v="Peter Appel Transport B.V."/>
    <n v="36622"/>
    <d v="2023-07-20T00:00:00"/>
    <s v="07:59:00"/>
    <n v="0"/>
    <x v="3"/>
    <x v="28"/>
    <n v="7"/>
    <x v="11"/>
    <n v="0"/>
    <s v=""/>
    <x v="0"/>
    <s v=""/>
    <n v="0"/>
    <s v=""/>
  </r>
  <r>
    <s v="COLGATE 3800 DEB."/>
    <s v="Colgate-Palmolive Nederland BV"/>
    <s v="101t"/>
    <n v="101091004523"/>
    <n v="101030171447"/>
    <n v="930"/>
    <s v="Inv Booked"/>
    <s v="2480053206"/>
    <s v="Verkoop"/>
    <n v="170"/>
    <s v="Transport drops zone"/>
    <s v="9 - verwerkt"/>
    <n v="0"/>
    <m/>
    <d v="2023-07-20T00:00:00"/>
    <s v="DROP"/>
    <s v="0001010910045230127005_002"/>
    <m/>
    <m/>
    <m/>
    <s v="EUR"/>
    <n v="216.8"/>
    <s v="EUR"/>
    <n v="216.8"/>
    <s v="EUR"/>
    <n v="216.8"/>
    <n v="216.8"/>
    <n v="0"/>
    <s v="N"/>
    <n v="1223000716"/>
    <d v="2023-08-17T00:00:00"/>
    <m/>
    <d v="2023-07-20T00:00:00"/>
    <s v="00:00"/>
    <s v="23:59"/>
    <d v="2023-07-20T00:00:00"/>
    <s v="12:00"/>
    <s v="13:00"/>
    <n v="20"/>
    <s v="ce"/>
    <n v="17204"/>
    <n v="20"/>
    <n v="34"/>
    <s v="Kuehne+Nagel Tiel 3 Standpl"/>
    <s v="De Diepert 5"/>
    <s v="Tiel"/>
    <s v="4004 MA"/>
    <s v="NL"/>
    <x v="109"/>
    <s v="Rheastraat 10"/>
    <x v="3"/>
    <s v="5047 TL"/>
    <s v="NL"/>
    <s v="2480053206"/>
    <s v="0127005_002"/>
    <s v="31V"/>
    <s v="NL001131849B01"/>
    <n v="2"/>
    <n v="0"/>
    <n v="216.8"/>
    <s v="N"/>
    <s v="Peter Appel Transport B.V."/>
    <n v="36622"/>
    <d v="2023-07-20T00:00:00"/>
    <s v="14:21:00"/>
    <n v="0"/>
    <x v="3"/>
    <x v="28"/>
    <n v="7"/>
    <x v="3"/>
    <n v="1"/>
    <n v="20"/>
    <x v="1"/>
    <n v="216.8"/>
    <n v="0"/>
    <n v="216.8"/>
  </r>
  <r>
    <s v="COLGATE 3800 DEB."/>
    <s v="Colgate-Palmolive Nederland BV"/>
    <s v="101t"/>
    <n v="101091004821"/>
    <n v="101030171510"/>
    <n v="930"/>
    <s v="Inv Booked"/>
    <s v="2480054096"/>
    <s v="Verkoop"/>
    <n v="170"/>
    <s v="Transport drops zone"/>
    <s v="9 - verwerkt"/>
    <n v="0"/>
    <m/>
    <d v="2023-07-20T00:00:00"/>
    <s v="DROP"/>
    <s v="0001010910048210127180_002"/>
    <m/>
    <m/>
    <m/>
    <s v="EUR"/>
    <n v="6.23"/>
    <s v="EUR"/>
    <n v="6.23"/>
    <s v="EUR"/>
    <n v="6.23"/>
    <n v="6.23"/>
    <n v="0"/>
    <s v="N"/>
    <n v="1223000716"/>
    <d v="2023-08-17T00:00:00"/>
    <m/>
    <d v="2023-07-20T00:00:00"/>
    <s v="00:00"/>
    <s v="23:59"/>
    <d v="2023-07-20T00:00:00"/>
    <s v="21:00"/>
    <s v="21:00"/>
    <n v="0.8"/>
    <s v="ce"/>
    <n v="64"/>
    <n v="0.8"/>
    <n v="0"/>
    <s v="Kuehne+Nagel Tiel 3 Standpl"/>
    <s v="De Diepert 5"/>
    <s v="Tiel"/>
    <s v="4004 MA"/>
    <s v="NL"/>
    <x v="14"/>
    <s v="Rood 24"/>
    <x v="17"/>
    <s v="6666LT"/>
    <s v="NL"/>
    <s v="2480054096"/>
    <s v="0127180_002"/>
    <s v="31V"/>
    <s v="NL001131849B01"/>
    <n v="2"/>
    <n v="0"/>
    <n v="6.23"/>
    <s v="N"/>
    <s v="Peter Appel Transport B.V."/>
    <n v="36622"/>
    <d v="2023-07-20T00:00:00"/>
    <s v="21:33:00"/>
    <n v="0"/>
    <x v="3"/>
    <x v="28"/>
    <n v="7"/>
    <x v="15"/>
    <n v="0"/>
    <s v=""/>
    <x v="5"/>
    <s v=""/>
    <n v="0"/>
    <s v=""/>
  </r>
  <r>
    <s v="COLGATE 3800 DEB."/>
    <s v="Colgate-Palmolive Nederland BV"/>
    <s v="101t"/>
    <n v="101091004821"/>
    <n v="101030171508"/>
    <n v="930"/>
    <s v="Inv Booked"/>
    <s v="2480054087"/>
    <s v="Verkoop"/>
    <n v="170"/>
    <s v="Transport drops zone"/>
    <s v="9 - verwerkt"/>
    <n v="0"/>
    <m/>
    <d v="2023-07-20T00:00:00"/>
    <s v="DROP"/>
    <s v="0001010910048210127180_002"/>
    <m/>
    <m/>
    <m/>
    <s v="EUR"/>
    <n v="56.09"/>
    <s v="EUR"/>
    <n v="56.09"/>
    <s v="EUR"/>
    <n v="56.09"/>
    <n v="56.09"/>
    <n v="0"/>
    <s v="N"/>
    <n v="1223000716"/>
    <d v="2023-08-17T00:00:00"/>
    <m/>
    <d v="2023-07-20T00:00:00"/>
    <s v="00:00"/>
    <s v="23:59"/>
    <d v="2023-07-20T00:00:00"/>
    <s v="21:00"/>
    <s v="21:00"/>
    <n v="7.2"/>
    <s v="ce"/>
    <n v="7700"/>
    <n v="7.2"/>
    <n v="13"/>
    <s v="Kuehne+Nagel Tiel 3 Standpl"/>
    <s v="De Diepert 5"/>
    <s v="Tiel"/>
    <s v="4004 MA"/>
    <s v="NL"/>
    <x v="14"/>
    <s v="Rood 24"/>
    <x v="17"/>
    <s v="6666LT"/>
    <s v="NL"/>
    <s v="2480054087"/>
    <s v="0127180_002"/>
    <s v="31V"/>
    <s v="NL001131849B01"/>
    <n v="2"/>
    <n v="0"/>
    <n v="56.09"/>
    <s v="N"/>
    <s v="Peter Appel Transport B.V."/>
    <n v="36622"/>
    <d v="2023-07-20T00:00:00"/>
    <s v="21:33:00"/>
    <n v="0"/>
    <x v="3"/>
    <x v="28"/>
    <n v="7"/>
    <x v="15"/>
    <n v="0"/>
    <s v=""/>
    <x v="5"/>
    <s v=""/>
    <n v="0"/>
    <s v=""/>
  </r>
  <r>
    <s v="COLGATE 3800 DEB."/>
    <s v="Colgate-Palmolive Nederland BV"/>
    <s v="101t"/>
    <n v="101091004518"/>
    <n v="101030171434"/>
    <n v="930"/>
    <s v="Inv Booked"/>
    <s v="2480053200"/>
    <s v="Verkoop"/>
    <n v="170"/>
    <s v="Transport drops zone"/>
    <s v="9 - verwerkt"/>
    <n v="0"/>
    <m/>
    <d v="2023-07-20T00:00:00"/>
    <s v="DROP"/>
    <s v="0001010910045180126999_002"/>
    <m/>
    <m/>
    <m/>
    <s v="EUR"/>
    <n v="257.2"/>
    <s v="EUR"/>
    <n v="257.2"/>
    <s v="EUR"/>
    <n v="257.2"/>
    <n v="257.2"/>
    <n v="0"/>
    <s v="N"/>
    <n v="1223000716"/>
    <d v="2023-08-17T00:00:00"/>
    <m/>
    <d v="2023-07-20T00:00:00"/>
    <s v="00:00"/>
    <s v="23:59"/>
    <d v="2023-07-20T00:00:00"/>
    <s v="09:00"/>
    <s v="10:00"/>
    <n v="20"/>
    <s v="ce"/>
    <n v="23230"/>
    <n v="20"/>
    <n v="38"/>
    <s v="Kuehne+Nagel Tiel 3 Standpl"/>
    <s v="De Diepert 5"/>
    <s v="Tiel"/>
    <s v="4004 MA"/>
    <s v="NL"/>
    <x v="1"/>
    <s v="Perenmarkt 15"/>
    <x v="2"/>
    <s v="1681PG"/>
    <s v="NL"/>
    <s v="2480053200"/>
    <s v="0126999_002"/>
    <s v="31V"/>
    <s v="NL001131849B01"/>
    <n v="2"/>
    <n v="0"/>
    <n v="257.2"/>
    <s v="N"/>
    <s v="Peter Appel Transport B.V."/>
    <n v="36622"/>
    <d v="2023-07-20T00:00:00"/>
    <s v="09:24:00"/>
    <n v="0"/>
    <x v="3"/>
    <x v="28"/>
    <n v="7"/>
    <x v="2"/>
    <n v="1"/>
    <n v="20"/>
    <x v="1"/>
    <n v="257.2"/>
    <n v="0"/>
    <n v="257.2"/>
  </r>
  <r>
    <s v="COLGATE 3800 DEB."/>
    <s v="Colgate-Palmolive Nederland BV"/>
    <s v="101t"/>
    <n v="101091004530"/>
    <n v="101030171442"/>
    <n v="930"/>
    <s v="Inv Booked"/>
    <s v="2480053211"/>
    <s v="Verkoop"/>
    <n v="170"/>
    <s v="Transport drops zone"/>
    <s v="9 - verwerkt"/>
    <n v="0"/>
    <m/>
    <d v="2023-07-20T00:00:00"/>
    <s v="DROP"/>
    <s v="0001010910045300127010_004"/>
    <m/>
    <m/>
    <m/>
    <s v="EUR"/>
    <n v="36.22"/>
    <s v="EUR"/>
    <n v="36.22"/>
    <s v="EUR"/>
    <n v="36.22"/>
    <n v="36.22"/>
    <n v="0"/>
    <s v="N"/>
    <n v="1223000716"/>
    <d v="2023-08-17T00:00:00"/>
    <m/>
    <d v="2023-07-20T00:00:00"/>
    <s v="00:00"/>
    <s v="23:59"/>
    <d v="2023-07-20T00:00:00"/>
    <s v="07:45"/>
    <s v="07:45"/>
    <n v="1.6"/>
    <s v="ce"/>
    <n v="893"/>
    <n v="1.6"/>
    <n v="0"/>
    <s v="Kuehne+Nagel Tiel 3 Standpl"/>
    <s v="De Diepert 5"/>
    <s v="Tiel"/>
    <s v="4004 MA"/>
    <s v="NL"/>
    <x v="79"/>
    <s v="Keltenweg 30"/>
    <x v="58"/>
    <s v="5342 LP"/>
    <s v="NL"/>
    <s v="2480053211"/>
    <s v="0127010_004"/>
    <s v="31V"/>
    <s v="NL001131849B01"/>
    <n v="2"/>
    <n v="0"/>
    <n v="36.22"/>
    <s v="N"/>
    <s v="Peter Appel Transport B.V."/>
    <n v="36622"/>
    <d v="2023-07-20T00:00:00"/>
    <s v="09:19:00"/>
    <n v="0"/>
    <x v="3"/>
    <x v="28"/>
    <n v="7"/>
    <x v="42"/>
    <n v="1"/>
    <n v="1.6"/>
    <x v="3"/>
    <n v="36.22"/>
    <n v="0"/>
    <n v="36.22"/>
  </r>
  <r>
    <s v="COLGATE 3800 DEB."/>
    <s v="Colgate-Palmolive Nederland BV"/>
    <s v="101t"/>
    <n v="101091004953"/>
    <n v="101030171579"/>
    <n v="930"/>
    <s v="Inv Booked"/>
    <s v="2480051702-2480051703"/>
    <s v="Verkoop"/>
    <n v="170"/>
    <s v="Transport drops zone"/>
    <s v="9 - verwerkt"/>
    <n v="0"/>
    <m/>
    <d v="2023-07-20T00:00:00"/>
    <s v="DROP"/>
    <s v="0001010910049530127341_002"/>
    <m/>
    <m/>
    <m/>
    <s v="EUR"/>
    <n v="259.04000000000002"/>
    <s v="EUR"/>
    <n v="259.04000000000002"/>
    <s v="EUR"/>
    <n v="259.04000000000002"/>
    <n v="259.04000000000002"/>
    <n v="0"/>
    <s v="N"/>
    <n v="1223000716"/>
    <d v="2023-08-17T00:00:00"/>
    <m/>
    <d v="2023-07-20T00:00:00"/>
    <s v="00:00"/>
    <s v="23:59"/>
    <d v="2023-07-20T00:00:00"/>
    <s v="08:00"/>
    <s v="15:00"/>
    <n v="20"/>
    <s v="ep"/>
    <n v="8500"/>
    <n v="16"/>
    <n v="34"/>
    <s v="Kuehne+Nagel Tiel 3 Standpl"/>
    <s v="De Diepert 5"/>
    <s v="Tiel"/>
    <s v="4004 MA"/>
    <s v="NL"/>
    <x v="110"/>
    <s v="Oostenrijkweg 15"/>
    <x v="71"/>
    <s v="4455RZ"/>
    <s v="NL"/>
    <s v="2480051702-2480051703"/>
    <s v="0127341_002"/>
    <s v="31V"/>
    <s v="NL001131849B01"/>
    <n v="2"/>
    <n v="0"/>
    <n v="259.04000000000002"/>
    <s v="N"/>
    <s v="Peter Appel Transport B.V."/>
    <n v="36622"/>
    <d v="2023-07-20T00:00:00"/>
    <s v="15:05:00"/>
    <n v="0"/>
    <x v="3"/>
    <x v="28"/>
    <n v="7"/>
    <x v="49"/>
    <n v="1"/>
    <n v="16"/>
    <x v="0"/>
    <n v="259.04000000000002"/>
    <n v="0"/>
    <n v="259.04000000000002"/>
  </r>
  <r>
    <s v="COLGATE 3800 DEB."/>
    <s v="Colgate-Palmolive Nederland BV"/>
    <s v="101t"/>
    <n v="101091004519"/>
    <n v="101030171505"/>
    <n v="980"/>
    <s v="Cancel No In"/>
    <s v="2480051702-2480051703 NOT LOAD"/>
    <s v="Verkoop"/>
    <n v="170"/>
    <s v="Transport drops zone"/>
    <s v="0 - ingevoerd"/>
    <n v="0"/>
    <m/>
    <d v="2023-07-20T00:00:00"/>
    <s v="DROP"/>
    <s v="0001010910045190127094_002"/>
    <n v="259.04000000000002"/>
    <n v="16"/>
    <m/>
    <s v="EUR"/>
    <n v="259.04000000000002"/>
    <s v="EUR"/>
    <n v="0"/>
    <s v="EUR"/>
    <n v="259.04000000000002"/>
    <n v="0"/>
    <n v="-259.04000000000002"/>
    <s v="N"/>
    <m/>
    <m/>
    <m/>
    <d v="2023-07-20T00:00:00"/>
    <s v="00:00"/>
    <s v="23:59"/>
    <d v="2023-07-20T00:00:00"/>
    <s v="08:00"/>
    <s v="12:00"/>
    <n v="20"/>
    <s v="ep"/>
    <n v="8500"/>
    <n v="16"/>
    <n v="34"/>
    <s v="Kuehne+Nagel Tiel 3 Standpl"/>
    <s v="De Diepert 5"/>
    <s v="Tiel"/>
    <s v="4004 MA"/>
    <s v="NL"/>
    <x v="110"/>
    <s v="Oostenrijkweg 15"/>
    <x v="71"/>
    <s v="4455RZ"/>
    <s v="NL"/>
    <s v="2480051702-2480051703 NOT LOAD"/>
    <s v="0127094_002"/>
    <m/>
    <s v="NL001131849B01"/>
    <n v="2"/>
    <n v="0"/>
    <n v="0"/>
    <s v="N"/>
    <s v="Peter Appel Transport B.V."/>
    <n v="36622"/>
    <d v="2023-07-20T00:00:00"/>
    <s v="08:42:00"/>
    <n v="0"/>
    <x v="3"/>
    <x v="28"/>
    <n v="7"/>
    <x v="49"/>
    <n v="1"/>
    <n v="16"/>
    <x v="0"/>
    <n v="259.04000000000002"/>
    <n v="0"/>
    <n v="259.04000000000002"/>
  </r>
  <r>
    <s v="COLGATE 3800 DEB."/>
    <s v="Colgate-Palmolive Nederland BV"/>
    <s v="101t"/>
    <n v="101091004598"/>
    <n v="101030171507"/>
    <n v="930"/>
    <s v="Inv Booked"/>
    <s v="0240143888"/>
    <s v="Verkoop"/>
    <n v="170"/>
    <s v="Transport drops zone"/>
    <s v="9 - verwerkt"/>
    <n v="0"/>
    <m/>
    <d v="2023-07-20T00:00:00"/>
    <s v="DROP"/>
    <s v="0001010910045980127087_002"/>
    <m/>
    <m/>
    <m/>
    <s v="EUR"/>
    <n v="42.88"/>
    <s v="EUR"/>
    <n v="42.88"/>
    <s v="EUR"/>
    <n v="42.88"/>
    <n v="42.88"/>
    <n v="0"/>
    <s v="N"/>
    <n v="1223000716"/>
    <d v="2023-08-17T00:00:00"/>
    <m/>
    <d v="2023-07-20T00:00:00"/>
    <s v="00:00"/>
    <s v="23:59"/>
    <d v="2023-07-20T00:00:00"/>
    <s v="06:00"/>
    <s v="07:00"/>
    <n v="4"/>
    <s v="ce"/>
    <n v="3638"/>
    <n v="4"/>
    <n v="5"/>
    <s v="Kuehne+Nagel Tiel 3 Standpl"/>
    <s v="De Diepert 5"/>
    <s v="Tiel"/>
    <s v="4004 MA"/>
    <s v="NL"/>
    <x v="39"/>
    <s v="RANDWEG 2"/>
    <x v="6"/>
    <s v="4191 NN"/>
    <s v="NL"/>
    <s v="0240143888"/>
    <s v="0127087_002"/>
    <s v="31V"/>
    <s v="NL001131849B01"/>
    <n v="2"/>
    <n v="0"/>
    <n v="42.88"/>
    <s v="N"/>
    <s v="Peter Appel Transport B.V."/>
    <n v="36622"/>
    <d v="2023-07-20T00:00:00"/>
    <s v="07:28:00"/>
    <n v="0"/>
    <x v="3"/>
    <x v="28"/>
    <n v="7"/>
    <x v="6"/>
    <n v="1"/>
    <n v="4"/>
    <x v="2"/>
    <n v="42.88"/>
    <n v="0"/>
    <n v="42.88"/>
  </r>
  <r>
    <s v="COLGATE 3800 DEB."/>
    <s v="Colgate-Palmolive Nederland BV"/>
    <s v="101t"/>
    <n v="101091005339"/>
    <n v="101030171544"/>
    <n v="930"/>
    <s v="Inv Booked"/>
    <s v="2480054181"/>
    <s v="Verkoop"/>
    <n v="170"/>
    <s v="Transport drops zone"/>
    <s v="9 - verwerkt"/>
    <n v="0"/>
    <m/>
    <d v="2023-07-21T00:00:00"/>
    <s v="DROP"/>
    <s v="0001010910053390127495_002"/>
    <m/>
    <m/>
    <m/>
    <s v="EUR"/>
    <n v="72.72"/>
    <s v="EUR"/>
    <n v="72.72"/>
    <s v="EUR"/>
    <n v="72.72"/>
    <n v="72.72"/>
    <n v="0"/>
    <s v="N"/>
    <n v="1223000716"/>
    <d v="2023-08-17T00:00:00"/>
    <m/>
    <d v="2023-07-21T00:00:00"/>
    <s v="00:00"/>
    <s v="23:59"/>
    <d v="2023-07-21T00:00:00"/>
    <s v="07:00"/>
    <s v="19:00"/>
    <n v="8"/>
    <s v="ce"/>
    <n v="4182"/>
    <n v="8"/>
    <n v="7"/>
    <s v="Kuehne+Nagel Tiel 3 Standpl"/>
    <s v="De Diepert 5"/>
    <s v="Tiel"/>
    <s v="4004 MA"/>
    <s v="NL"/>
    <x v="14"/>
    <s v="Rood 24"/>
    <x v="17"/>
    <s v="6666LT"/>
    <s v="NL"/>
    <s v="2480054181"/>
    <s v="0127495_002"/>
    <s v="31V"/>
    <s v="NL001131849B01"/>
    <n v="2"/>
    <n v="0"/>
    <n v="72.72"/>
    <s v="N"/>
    <s v="Peter Appel Transport B.V."/>
    <n v="36622"/>
    <d v="2023-07-21T00:00:00"/>
    <s v="14:38:00"/>
    <n v="11"/>
    <x v="4"/>
    <x v="28"/>
    <n v="7"/>
    <x v="15"/>
    <n v="1"/>
    <n v="14.4"/>
    <x v="5"/>
    <n v="130.9"/>
    <n v="0"/>
    <n v="130.9"/>
  </r>
  <r>
    <s v="COLGATE 3800 DEB."/>
    <s v="Colgate-Palmolive Nederland BV"/>
    <s v="101t"/>
    <n v="101091005339"/>
    <n v="101030171545"/>
    <n v="930"/>
    <s v="Inv Booked"/>
    <s v="2480054186"/>
    <s v="Verkoop"/>
    <n v="170"/>
    <s v="Transport drops zone"/>
    <s v="9 - verwerkt"/>
    <n v="0"/>
    <m/>
    <d v="2023-07-21T00:00:00"/>
    <s v="DROP"/>
    <s v="0001010910053390127495_002"/>
    <m/>
    <m/>
    <m/>
    <s v="EUR"/>
    <n v="58.18"/>
    <s v="EUR"/>
    <n v="58.18"/>
    <s v="EUR"/>
    <n v="58.18"/>
    <n v="58.18"/>
    <n v="0"/>
    <s v="N"/>
    <n v="1223000716"/>
    <d v="2023-08-17T00:00:00"/>
    <m/>
    <d v="2023-07-21T00:00:00"/>
    <s v="00:00"/>
    <s v="23:59"/>
    <d v="2023-07-21T00:00:00"/>
    <s v="15:00"/>
    <s v="15:00"/>
    <n v="6.4"/>
    <s v="ce"/>
    <n v="7666"/>
    <n v="6.4"/>
    <n v="13"/>
    <s v="Kuehne+Nagel Tiel 3 Standpl"/>
    <s v="De Diepert 5"/>
    <s v="Tiel"/>
    <s v="4004 MA"/>
    <s v="NL"/>
    <x v="14"/>
    <s v="Rood 24"/>
    <x v="17"/>
    <s v="6666LT"/>
    <s v="NL"/>
    <s v="2480054186"/>
    <s v="0127495_002"/>
    <s v="31V"/>
    <s v="NL001131849B01"/>
    <n v="2"/>
    <n v="0"/>
    <n v="58.18"/>
    <s v="N"/>
    <s v="Peter Appel Transport B.V."/>
    <n v="36622"/>
    <d v="2023-07-21T00:00:00"/>
    <s v="14:38:00"/>
    <n v="0"/>
    <x v="4"/>
    <x v="28"/>
    <n v="7"/>
    <x v="15"/>
    <n v="0"/>
    <s v=""/>
    <x v="5"/>
    <s v=""/>
    <n v="0"/>
    <s v=""/>
  </r>
  <r>
    <s v="COLGATE 3800 DEB."/>
    <s v="Colgate-Palmolive Nederland BV"/>
    <s v="101t"/>
    <n v="101091005383"/>
    <n v="101030171546"/>
    <n v="930"/>
    <s v="Inv Booked"/>
    <s v="2480054185"/>
    <s v="Verkoop"/>
    <n v="170"/>
    <s v="Transport drops zone"/>
    <s v="9 - verwerkt"/>
    <n v="0"/>
    <m/>
    <d v="2023-07-21T00:00:00"/>
    <s v="DROP"/>
    <s v="0001010910053830127559_002"/>
    <m/>
    <m/>
    <m/>
    <s v="EUR"/>
    <n v="191.2"/>
    <s v="EUR"/>
    <n v="191.2"/>
    <s v="EUR"/>
    <n v="191.2"/>
    <n v="191.2"/>
    <n v="0"/>
    <s v="N"/>
    <n v="1223000716"/>
    <d v="2023-08-17T00:00:00"/>
    <m/>
    <d v="2023-07-21T00:00:00"/>
    <s v="00:00"/>
    <s v="23:59"/>
    <d v="2023-07-21T00:00:00"/>
    <s v="12:00"/>
    <s v="13:00"/>
    <n v="16"/>
    <s v="ce"/>
    <n v="17345"/>
    <n v="16"/>
    <n v="30"/>
    <s v="Kuehne+Nagel Tiel 3 Standpl"/>
    <s v="De Diepert 5"/>
    <s v="Tiel"/>
    <s v="4004 MA"/>
    <s v="NL"/>
    <x v="109"/>
    <s v="Rheastraat 10"/>
    <x v="3"/>
    <s v="5047 TL"/>
    <s v="NL"/>
    <s v="2480054185"/>
    <s v="0127559_002"/>
    <s v="31V"/>
    <s v="NL001131849B01"/>
    <n v="2"/>
    <n v="0"/>
    <n v="191.2"/>
    <s v="N"/>
    <s v="Peter Appel Transport B.V."/>
    <n v="36622"/>
    <d v="2023-07-21T00:00:00"/>
    <s v="14:00:00"/>
    <n v="30"/>
    <x v="4"/>
    <x v="28"/>
    <n v="7"/>
    <x v="3"/>
    <n v="1"/>
    <n v="16"/>
    <x v="1"/>
    <n v="191.2"/>
    <n v="0"/>
    <n v="191.2"/>
  </r>
  <r>
    <s v="COLGATE 3800 DEB."/>
    <s v="Colgate-Palmolive Nederland BV"/>
    <s v="101t"/>
    <n v="101091005109"/>
    <n v="101030171547"/>
    <n v="930"/>
    <s v="Inv Booked"/>
    <s v="2480054189"/>
    <s v="Verkoop"/>
    <n v="170"/>
    <s v="Transport drops zone"/>
    <s v="9 - verwerkt"/>
    <n v="0"/>
    <m/>
    <d v="2023-07-21T00:00:00"/>
    <s v="DROP"/>
    <s v="0001010910051090127420_004"/>
    <m/>
    <m/>
    <m/>
    <s v="EUR"/>
    <n v="73.760000000000005"/>
    <s v="EUR"/>
    <n v="73.760000000000005"/>
    <s v="EUR"/>
    <n v="73.760000000000005"/>
    <n v="73.760000000000005"/>
    <n v="0"/>
    <s v="N"/>
    <n v="1223000716"/>
    <d v="2023-08-17T00:00:00"/>
    <m/>
    <d v="2023-07-21T00:00:00"/>
    <s v="00:00"/>
    <s v="23:59"/>
    <d v="2023-07-21T00:00:00"/>
    <s v="07:00"/>
    <s v="14:00"/>
    <n v="3.2"/>
    <s v="ce"/>
    <n v="1517"/>
    <n v="3.2"/>
    <n v="1"/>
    <s v="Kuehne+Nagel Tiel 3 Standpl"/>
    <s v="De Diepert 5"/>
    <s v="Tiel"/>
    <s v="4004 MA"/>
    <s v="NL"/>
    <x v="29"/>
    <s v="Opaalstraat 15"/>
    <x v="32"/>
    <s v="1812RH"/>
    <s v="NL"/>
    <s v="2480054189"/>
    <s v="0127420_004"/>
    <s v="31V"/>
    <s v="NL001131849B01"/>
    <n v="2"/>
    <n v="0"/>
    <n v="73.760000000000005"/>
    <s v="N"/>
    <s v="Peter Appel Transport B.V."/>
    <n v="36622"/>
    <d v="2023-07-21T00:00:00"/>
    <s v="10:36:00"/>
    <n v="0"/>
    <x v="4"/>
    <x v="28"/>
    <n v="7"/>
    <x v="28"/>
    <n v="1"/>
    <n v="3.2"/>
    <x v="3"/>
    <n v="73.760000000000005"/>
    <n v="0"/>
    <n v="73.760000000000005"/>
  </r>
  <r>
    <s v="COLGATE 3800 DEB."/>
    <s v="Colgate-Palmolive Nederland BV"/>
    <s v="101t"/>
    <n v="101091005388"/>
    <n v="101030171548"/>
    <n v="930"/>
    <s v="Inv Booked"/>
    <s v="2480054182"/>
    <s v="Verkoop"/>
    <n v="170"/>
    <s v="Transport drops zone"/>
    <s v="9 - verwerkt"/>
    <n v="0"/>
    <m/>
    <d v="2023-07-21T00:00:00"/>
    <s v="DROP"/>
    <s v="0001010910053880127570_002"/>
    <m/>
    <m/>
    <m/>
    <s v="EUR"/>
    <n v="257.2"/>
    <s v="EUR"/>
    <n v="257.2"/>
    <s v="EUR"/>
    <n v="257.2"/>
    <n v="257.2"/>
    <n v="0"/>
    <s v="N"/>
    <n v="1223000716"/>
    <d v="2023-08-17T00:00:00"/>
    <m/>
    <d v="2023-07-21T00:00:00"/>
    <s v="00:00"/>
    <s v="23:59"/>
    <d v="2023-07-21T00:00:00"/>
    <s v="16:00"/>
    <s v="17:00"/>
    <n v="20"/>
    <s v="ce"/>
    <n v="23230"/>
    <n v="20"/>
    <n v="38"/>
    <s v="Kuehne+Nagel Tiel 3 Standpl"/>
    <s v="De Diepert 5"/>
    <s v="Tiel"/>
    <s v="4004 MA"/>
    <s v="NL"/>
    <x v="1"/>
    <s v="Perenmarkt 15"/>
    <x v="2"/>
    <s v="1681PG"/>
    <s v="NL"/>
    <s v="2480054182"/>
    <s v="0127570_002"/>
    <s v="31V"/>
    <s v="NL001131849B01"/>
    <n v="2"/>
    <n v="0"/>
    <n v="257.2"/>
    <s v="N"/>
    <s v="Peter Appel Transport B.V."/>
    <n v="36622"/>
    <d v="2023-07-21T00:00:00"/>
    <s v="15:35:00"/>
    <n v="0"/>
    <x v="4"/>
    <x v="28"/>
    <n v="7"/>
    <x v="2"/>
    <n v="1"/>
    <n v="20"/>
    <x v="1"/>
    <n v="257.2"/>
    <n v="0"/>
    <n v="257.2"/>
  </r>
  <r>
    <s v="COLGATE 3800 DEB."/>
    <s v="Colgate-Palmolive Nederland BV"/>
    <s v="101t"/>
    <n v="101091005109"/>
    <n v="101030171550"/>
    <n v="930"/>
    <s v="Inv Booked"/>
    <s v="2480054184"/>
    <s v="Verkoop"/>
    <n v="170"/>
    <s v="Transport drops zone"/>
    <s v="9 - verwerkt"/>
    <n v="0"/>
    <m/>
    <d v="2023-07-21T00:00:00"/>
    <s v="DROP"/>
    <s v="0001010910051090127420_002"/>
    <m/>
    <m/>
    <m/>
    <s v="EUR"/>
    <n v="196.39"/>
    <s v="EUR"/>
    <n v="196.39"/>
    <s v="EUR"/>
    <n v="196.39"/>
    <n v="196.39"/>
    <n v="0"/>
    <s v="N"/>
    <n v="1223000716"/>
    <d v="2023-08-17T00:00:00"/>
    <m/>
    <d v="2023-07-21T00:00:00"/>
    <s v="00:00"/>
    <s v="23:59"/>
    <d v="2023-07-21T00:00:00"/>
    <s v="07:00"/>
    <s v="10:00"/>
    <n v="16.8"/>
    <s v="ce"/>
    <n v="19201"/>
    <n v="16.8"/>
    <n v="32"/>
    <s v="Kuehne+Nagel Tiel 3 Standpl"/>
    <s v="De Diepert 5"/>
    <s v="Tiel"/>
    <s v="4004 MA"/>
    <s v="NL"/>
    <x v="10"/>
    <s v="Slego 1a"/>
    <x v="13"/>
    <s v="1046BM"/>
    <s v="NL"/>
    <s v="2480054184"/>
    <s v="0127420_002"/>
    <s v="31V"/>
    <s v="NL001131849B01"/>
    <n v="2"/>
    <n v="0"/>
    <n v="196.39"/>
    <s v="N"/>
    <s v="Peter Appel Transport B.V."/>
    <n v="36622"/>
    <d v="2023-07-21T00:00:00"/>
    <s v="08:25:00"/>
    <n v="0"/>
    <x v="4"/>
    <x v="28"/>
    <n v="7"/>
    <x v="11"/>
    <n v="1"/>
    <n v="16.8"/>
    <x v="0"/>
    <n v="196.39"/>
    <n v="0"/>
    <n v="196.39"/>
  </r>
  <r>
    <s v="COLGATE 3800 DEB."/>
    <s v="Colgate-Palmolive Nederland BV"/>
    <s v="101t"/>
    <n v="101091005107"/>
    <n v="101030171551"/>
    <n v="930"/>
    <s v="Inv Booked"/>
    <s v="2480054188"/>
    <s v="Verkoop"/>
    <n v="170"/>
    <s v="Transport drops zone"/>
    <s v="9 - verwerkt"/>
    <n v="0"/>
    <m/>
    <d v="2023-07-21T00:00:00"/>
    <s v="DROP"/>
    <s v="0001010910051070127418_002"/>
    <m/>
    <m/>
    <m/>
    <s v="EUR"/>
    <n v="242.05"/>
    <s v="EUR"/>
    <n v="242.05"/>
    <s v="EUR"/>
    <n v="242.05"/>
    <n v="242.05"/>
    <n v="0"/>
    <s v="N"/>
    <n v="1223000716"/>
    <d v="2023-08-17T00:00:00"/>
    <m/>
    <d v="2023-07-21T00:00:00"/>
    <s v="00:00"/>
    <s v="23:59"/>
    <d v="2023-07-21T00:00:00"/>
    <s v="06:00"/>
    <s v="07:00"/>
    <n v="24.8"/>
    <s v="ce"/>
    <n v="20629"/>
    <n v="24.8"/>
    <n v="41"/>
    <s v="Kuehne+Nagel Tiel 3 Standpl"/>
    <s v="De Diepert 5"/>
    <s v="Tiel"/>
    <s v="4004 MA"/>
    <s v="NL"/>
    <x v="109"/>
    <s v="Rheastraat 10"/>
    <x v="3"/>
    <s v="5047 TL"/>
    <s v="NL"/>
    <s v="2480054188"/>
    <s v="0127418_002"/>
    <s v="31V"/>
    <s v="NL001131849B01"/>
    <n v="2"/>
    <n v="0"/>
    <n v="242.05"/>
    <s v="N"/>
    <s v="Peter Appel Transport B.V."/>
    <n v="36622"/>
    <d v="2023-07-21T00:00:00"/>
    <s v="08:04:00"/>
    <n v="2"/>
    <x v="4"/>
    <x v="28"/>
    <n v="7"/>
    <x v="3"/>
    <n v="1"/>
    <n v="24.8"/>
    <x v="1"/>
    <n v="242.05"/>
    <n v="0"/>
    <n v="242.05"/>
  </r>
  <r>
    <s v="COLGATE 3800 DEB."/>
    <s v="Colgate-Palmolive Nederland BV"/>
    <s v="101t"/>
    <n v="101091005110"/>
    <n v="101030171552"/>
    <n v="930"/>
    <s v="Inv Booked"/>
    <s v="2480054191"/>
    <s v="Verkoop"/>
    <n v="170"/>
    <s v="Transport drops zone"/>
    <s v="9 - verwerkt"/>
    <n v="0"/>
    <m/>
    <d v="2023-07-21T00:00:00"/>
    <s v="DROP"/>
    <s v="0001010910051100127421_002"/>
    <m/>
    <m/>
    <m/>
    <s v="EUR"/>
    <n v="249.74"/>
    <s v="EUR"/>
    <n v="249.74"/>
    <s v="EUR"/>
    <n v="249.74"/>
    <n v="249.74"/>
    <n v="0"/>
    <s v="N"/>
    <n v="1223000716"/>
    <d v="2023-08-17T00:00:00"/>
    <m/>
    <d v="2023-07-21T00:00:00"/>
    <s v="00:00"/>
    <s v="23:59"/>
    <d v="2023-07-21T00:00:00"/>
    <s v="11:00"/>
    <s v="12:00"/>
    <n v="26"/>
    <s v="ce"/>
    <n v="19523"/>
    <n v="26.4"/>
    <n v="45"/>
    <s v="Kuehne+Nagel Tiel 3 Standpl"/>
    <s v="De Diepert 5"/>
    <s v="Tiel"/>
    <s v="4004 MA"/>
    <s v="NL"/>
    <x v="109"/>
    <s v="Rheastraat 10"/>
    <x v="3"/>
    <s v="5047 TL"/>
    <s v="NL"/>
    <s v="2480054191"/>
    <s v="0127421_002"/>
    <s v="31V"/>
    <s v="NL001131849B01"/>
    <n v="2"/>
    <n v="0"/>
    <n v="249.74"/>
    <s v="N"/>
    <s v="Peter Appel Transport B.V."/>
    <n v="36622"/>
    <d v="2023-07-21T00:00:00"/>
    <s v="14:03:00"/>
    <n v="50"/>
    <x v="4"/>
    <x v="28"/>
    <n v="7"/>
    <x v="3"/>
    <n v="1"/>
    <n v="26.4"/>
    <x v="1"/>
    <n v="249.74"/>
    <n v="0"/>
    <n v="249.74"/>
  </r>
  <r>
    <s v="COLGATE 3800 DEB."/>
    <s v="Colgate-Palmolive Nederland BV"/>
    <s v="101t"/>
    <n v="101091005111"/>
    <n v="101030171554"/>
    <n v="930"/>
    <s v="Inv Booked"/>
    <s v="2480054192"/>
    <s v="Verkoop"/>
    <n v="170"/>
    <s v="Transport drops zone"/>
    <s v="9 - verwerkt"/>
    <n v="0"/>
    <m/>
    <d v="2023-07-21T00:00:00"/>
    <s v="DROP"/>
    <s v="0001010910051110127422_002"/>
    <m/>
    <m/>
    <m/>
    <s v="EUR"/>
    <n v="51.04"/>
    <s v="EUR"/>
    <n v="51.04"/>
    <s v="EUR"/>
    <n v="51.04"/>
    <n v="51.04"/>
    <n v="0"/>
    <s v="N"/>
    <n v="1223000716"/>
    <d v="2023-08-17T00:00:00"/>
    <m/>
    <d v="2023-07-21T00:00:00"/>
    <s v="00:00"/>
    <s v="23:59"/>
    <d v="2023-07-21T00:00:00"/>
    <s v="07:00"/>
    <s v="14:00"/>
    <n v="1.6"/>
    <s v="ce"/>
    <n v="713"/>
    <n v="1.6"/>
    <n v="0"/>
    <s v="Kuehne+Nagel Tiel 3 Standpl"/>
    <s v="De Diepert 5"/>
    <s v="Tiel"/>
    <s v="4004 MA"/>
    <s v="NL"/>
    <x v="22"/>
    <s v="Basisweg 7"/>
    <x v="25"/>
    <s v="1951NG"/>
    <s v="NL"/>
    <s v="2480054192"/>
    <s v="0127422_002"/>
    <s v="31V"/>
    <s v="NL001131849B01"/>
    <n v="2"/>
    <n v="0"/>
    <n v="51.04"/>
    <s v="N"/>
    <s v="Peter Appel Transport B.V."/>
    <n v="36622"/>
    <d v="2023-07-21T00:00:00"/>
    <s v="13:44:00"/>
    <n v="0"/>
    <x v="4"/>
    <x v="28"/>
    <n v="7"/>
    <x v="17"/>
    <n v="1"/>
    <n v="1.6"/>
    <x v="0"/>
    <n v="51.04"/>
    <n v="0"/>
    <n v="51.04"/>
  </r>
  <r>
    <s v="COLGATE 3800 DEB."/>
    <s v="Colgate-Palmolive Nederland BV"/>
    <s v="101t"/>
    <n v="101091005035"/>
    <n v="101030171555"/>
    <n v="930"/>
    <s v="Inv Booked"/>
    <s v="2480054190"/>
    <s v="Verkoop"/>
    <n v="170"/>
    <s v="Transport drops zone"/>
    <s v="9 - verwerkt"/>
    <n v="0"/>
    <m/>
    <d v="2023-07-21T00:00:00"/>
    <s v="DROP"/>
    <s v="0001010910050350127335_004"/>
    <m/>
    <m/>
    <m/>
    <s v="EUR"/>
    <n v="91.01"/>
    <s v="EUR"/>
    <n v="91.01"/>
    <s v="EUR"/>
    <n v="91.01"/>
    <n v="91.01"/>
    <n v="0"/>
    <s v="N"/>
    <n v="1223000716"/>
    <d v="2023-08-17T00:00:00"/>
    <m/>
    <d v="2023-07-21T00:00:00"/>
    <s v="00:00"/>
    <s v="23:59"/>
    <d v="2023-07-21T00:00:00"/>
    <s v="07:00"/>
    <s v="16:00"/>
    <n v="4.8"/>
    <s v="ce"/>
    <n v="2969"/>
    <n v="4.8"/>
    <n v="5"/>
    <s v="Kuehne+Nagel Tiel 3 Standpl"/>
    <s v="De Diepert 5"/>
    <s v="Tiel"/>
    <s v="4004 MA"/>
    <s v="NL"/>
    <x v="25"/>
    <s v="Hollandweg 30"/>
    <x v="4"/>
    <s v="2665 MT"/>
    <s v="NL"/>
    <s v="2480054190"/>
    <s v="0127335_004"/>
    <s v="31V"/>
    <s v="NL001131849B01"/>
    <n v="2"/>
    <n v="0"/>
    <n v="91.01"/>
    <s v="N"/>
    <s v="Peter Appel Transport B.V."/>
    <n v="36622"/>
    <d v="2023-07-21T00:00:00"/>
    <s v="08:51:00"/>
    <n v="0"/>
    <x v="4"/>
    <x v="28"/>
    <n v="7"/>
    <x v="4"/>
    <n v="1"/>
    <n v="4.8"/>
    <x v="0"/>
    <n v="91.01"/>
    <n v="0"/>
    <n v="91.01"/>
  </r>
  <r>
    <s v="COLGATE 3800 DEB."/>
    <s v="Colgate-Palmolive Nederland BV"/>
    <s v="101t"/>
    <n v="101091005108"/>
    <n v="101030171556"/>
    <n v="930"/>
    <s v="Inv Booked"/>
    <s v="2480054194"/>
    <s v="Verkoop"/>
    <n v="170"/>
    <s v="Transport drops zone"/>
    <s v="9 - verwerkt"/>
    <n v="0"/>
    <m/>
    <d v="2023-07-21T00:00:00"/>
    <s v="DROP"/>
    <s v="0001010910051080127417_002"/>
    <m/>
    <m/>
    <m/>
    <s v="EUR"/>
    <n v="100.74"/>
    <s v="EUR"/>
    <n v="100.74"/>
    <s v="EUR"/>
    <n v="100.74"/>
    <n v="100.74"/>
    <n v="0"/>
    <s v="N"/>
    <n v="1223000716"/>
    <d v="2023-08-17T00:00:00"/>
    <m/>
    <d v="2023-07-21T00:00:00"/>
    <s v="00:00"/>
    <s v="23:59"/>
    <d v="2023-07-21T00:00:00"/>
    <s v="05:00"/>
    <s v="06:00"/>
    <n v="12.8"/>
    <s v="ce"/>
    <n v="9409"/>
    <n v="12.8"/>
    <n v="16"/>
    <s v="Kuehne+Nagel Tiel 3 Standpl"/>
    <s v="De Diepert 5"/>
    <s v="Tiel"/>
    <s v="4004 MA"/>
    <s v="NL"/>
    <x v="2"/>
    <s v="Randweg 2"/>
    <x v="6"/>
    <s v="4191 NN"/>
    <s v="NL"/>
    <s v="2480054194"/>
    <s v="0127417_002"/>
    <s v="31V"/>
    <s v="NL001131849B01"/>
    <n v="2"/>
    <n v="0"/>
    <n v="100.74"/>
    <s v="N"/>
    <s v="Peter Appel Transport B.V."/>
    <n v="36622"/>
    <d v="2023-07-21T00:00:00"/>
    <s v="06:23:00"/>
    <n v="0"/>
    <x v="4"/>
    <x v="28"/>
    <n v="7"/>
    <x v="6"/>
    <n v="1"/>
    <n v="12.8"/>
    <x v="2"/>
    <n v="100.74"/>
    <n v="0"/>
    <n v="100.74"/>
  </r>
  <r>
    <s v="COLGATE 3800 DEB."/>
    <s v="Colgate-Palmolive Nederland BV"/>
    <s v="101t"/>
    <n v="101091005111"/>
    <n v="101030171557"/>
    <n v="930"/>
    <s v="Inv Booked"/>
    <s v="2480054193"/>
    <s v="Verkoop"/>
    <n v="170"/>
    <s v="Transport drops zone"/>
    <s v="9 - verwerkt"/>
    <n v="0"/>
    <m/>
    <d v="2023-07-21T00:00:00"/>
    <s v="DROP"/>
    <s v="0001010910051110127422_003"/>
    <m/>
    <m/>
    <m/>
    <s v="EUR"/>
    <n v="174.5"/>
    <s v="EUR"/>
    <n v="174.5"/>
    <s v="EUR"/>
    <n v="174.5"/>
    <n v="174.5"/>
    <n v="0"/>
    <s v="N"/>
    <n v="1223000716"/>
    <d v="2023-08-17T00:00:00"/>
    <m/>
    <d v="2023-07-21T00:00:00"/>
    <s v="00:00"/>
    <s v="23:59"/>
    <d v="2023-07-21T00:00:00"/>
    <s v="12:00"/>
    <s v="13:00"/>
    <n v="11.2"/>
    <s v="ce"/>
    <n v="6073"/>
    <n v="11.2"/>
    <n v="7"/>
    <s v="Kuehne+Nagel Tiel 3 Standpl"/>
    <s v="De Diepert 5"/>
    <s v="Tiel"/>
    <s v="4004 MA"/>
    <s v="NL"/>
    <x v="16"/>
    <s v="Rijnland 4"/>
    <x v="19"/>
    <s v="1948RL"/>
    <s v="NL"/>
    <s v="2480054193"/>
    <s v="0127422_003"/>
    <s v="31V"/>
    <s v="NL001131849B01"/>
    <n v="2"/>
    <n v="0"/>
    <n v="174.5"/>
    <s v="N"/>
    <s v="Peter Appel Transport B.V."/>
    <n v="36622"/>
    <d v="2023-07-21T00:00:00"/>
    <s v="15:04:00"/>
    <n v="0"/>
    <x v="4"/>
    <x v="28"/>
    <n v="7"/>
    <x v="17"/>
    <n v="1"/>
    <n v="11.2"/>
    <x v="0"/>
    <n v="174.5"/>
    <n v="0"/>
    <n v="174.5"/>
  </r>
  <r>
    <s v="COLGATE 3800 DEB."/>
    <s v="Colgate-Palmolive Nederland BV"/>
    <s v="101t"/>
    <n v="101091005035"/>
    <n v="101030171553"/>
    <n v="930"/>
    <s v="Inv Booked"/>
    <s v="2480054187"/>
    <s v="Verkoop"/>
    <n v="170"/>
    <s v="Transport drops zone"/>
    <s v="9 - verwerkt"/>
    <n v="0"/>
    <m/>
    <d v="2023-07-21T00:00:00"/>
    <s v="DROP"/>
    <s v="0001010910050350127335_005"/>
    <m/>
    <m/>
    <m/>
    <s v="EUR"/>
    <n v="81.92"/>
    <s v="EUR"/>
    <n v="81.92"/>
    <s v="EUR"/>
    <n v="81.92"/>
    <n v="81.92"/>
    <n v="0"/>
    <s v="N"/>
    <n v="1223000716"/>
    <d v="2023-08-17T00:00:00"/>
    <m/>
    <d v="2023-07-21T00:00:00"/>
    <s v="00:00"/>
    <s v="23:59"/>
    <d v="2023-07-21T00:00:00"/>
    <s v="08:00"/>
    <s v="16:00"/>
    <n v="4"/>
    <s v="ce"/>
    <n v="3708"/>
    <n v="4"/>
    <n v="6"/>
    <s v="Kuehne+Nagel Tiel 3 Standpl"/>
    <s v="De Diepert 5"/>
    <s v="Tiel"/>
    <s v="4004 MA"/>
    <s v="NL"/>
    <x v="71"/>
    <s v="Hammerstaat 9"/>
    <x v="54"/>
    <s v="8161 PH"/>
    <s v="NL"/>
    <s v="2480054187"/>
    <s v="0127335_005"/>
    <s v="31V"/>
    <s v="NL001131849B01"/>
    <n v="2"/>
    <n v="0"/>
    <n v="81.92"/>
    <s v="N"/>
    <s v="Peter Appel Transport B.V."/>
    <n v="36622"/>
    <d v="2023-07-21T00:00:00"/>
    <s v="08:26:00"/>
    <n v="0"/>
    <x v="4"/>
    <x v="28"/>
    <n v="7"/>
    <x v="38"/>
    <n v="1"/>
    <n v="4"/>
    <x v="0"/>
    <n v="81.92"/>
    <n v="0"/>
    <n v="81.92"/>
  </r>
  <r>
    <s v="COLGATE 3800 DEB."/>
    <s v="Colgate-Palmolive Nederland BV"/>
    <s v="101t"/>
    <n v="101091005031"/>
    <n v="101030171578"/>
    <n v="930"/>
    <s v="Inv Booked"/>
    <s v="2480049559 2ND DEL"/>
    <s v="Verkoop"/>
    <n v="170"/>
    <s v="Transport drops zone"/>
    <s v="9 - verwerkt"/>
    <n v="0"/>
    <m/>
    <d v="2023-07-21T00:00:00"/>
    <s v="DROP"/>
    <s v="0001010910050310127419_002"/>
    <m/>
    <m/>
    <m/>
    <s v="EUR"/>
    <n v="249.74"/>
    <s v="EUR"/>
    <n v="249.74"/>
    <s v="EUR"/>
    <n v="249.74"/>
    <n v="249.74"/>
    <n v="0"/>
    <s v="N"/>
    <n v="1223000716"/>
    <d v="2023-08-17T00:00:00"/>
    <m/>
    <d v="2023-07-21T00:00:00"/>
    <s v="00:00"/>
    <s v="23:59"/>
    <d v="2023-07-21T00:00:00"/>
    <s v="08:00"/>
    <s v="08:00"/>
    <n v="26"/>
    <s v="ce"/>
    <n v="20685"/>
    <n v="26.4"/>
    <n v="40"/>
    <s v="Kuehne+Nagel Tiel 3 Standpl"/>
    <s v="De Diepert 5"/>
    <s v="Tiel"/>
    <s v="4004 MA"/>
    <s v="NL"/>
    <x v="109"/>
    <s v="Rheastraat 10"/>
    <x v="3"/>
    <s v="5047 TL"/>
    <s v="NL"/>
    <s v="2480049559 2ND DEL"/>
    <s v="0127419_002"/>
    <s v="31V"/>
    <s v="NL001131849B01"/>
    <n v="2"/>
    <n v="0"/>
    <n v="249.74"/>
    <s v="N"/>
    <s v="Peter Appel Transport B.V."/>
    <n v="36622"/>
    <d v="2023-07-21T00:00:00"/>
    <s v="10:09:00"/>
    <n v="100"/>
    <x v="4"/>
    <x v="28"/>
    <n v="7"/>
    <x v="3"/>
    <n v="1"/>
    <n v="26.4"/>
    <x v="1"/>
    <n v="249.74"/>
    <n v="0"/>
    <n v="249.74"/>
  </r>
  <r>
    <s v="COLGATE 3800 DEB."/>
    <s v="Colgate-Palmolive Nederland BV"/>
    <s v="101t"/>
    <n v="101091005341"/>
    <n v="101030171549"/>
    <n v="930"/>
    <s v="Inv Booked"/>
    <s v="2480054183"/>
    <s v="Verkoop"/>
    <n v="170"/>
    <s v="Transport drops zone"/>
    <s v="9 - verwerkt"/>
    <n v="0"/>
    <m/>
    <d v="2023-07-21T00:00:00"/>
    <s v="DROP"/>
    <s v="0001010910053410127494_004"/>
    <m/>
    <m/>
    <m/>
    <s v="EUR"/>
    <n v="160.80000000000001"/>
    <s v="EUR"/>
    <n v="160.80000000000001"/>
    <s v="EUR"/>
    <n v="160.80000000000001"/>
    <n v="160.80000000000001"/>
    <n v="0"/>
    <s v="N"/>
    <n v="1223000716"/>
    <d v="2023-08-17T00:00:00"/>
    <m/>
    <d v="2023-07-21T00:00:00"/>
    <s v="00:00"/>
    <s v="23:59"/>
    <d v="2023-07-21T00:00:00"/>
    <s v="14:00"/>
    <s v="14:00"/>
    <n v="12"/>
    <s v="ce"/>
    <n v="13661"/>
    <n v="12"/>
    <n v="23"/>
    <s v="Kuehne+Nagel Tiel 3 Standpl"/>
    <s v="De Diepert 5"/>
    <s v="Tiel"/>
    <s v="4004 MA"/>
    <s v="NL"/>
    <x v="46"/>
    <s v="FLORIJNSTRAAT  4C"/>
    <x v="23"/>
    <s v="4903 RM"/>
    <s v="NL"/>
    <s v="2480054183"/>
    <s v="0127494_004"/>
    <s v="31V"/>
    <s v="NL001131849B01"/>
    <n v="2"/>
    <n v="0"/>
    <n v="160.80000000000001"/>
    <s v="N"/>
    <s v="Peter Appel Transport B.V."/>
    <n v="36622"/>
    <d v="2023-07-21T00:00:00"/>
    <s v="14:58:00"/>
    <n v="0"/>
    <x v="4"/>
    <x v="28"/>
    <n v="7"/>
    <x v="34"/>
    <n v="1"/>
    <n v="12"/>
    <x v="5"/>
    <n v="160.80000000000001"/>
    <n v="0"/>
    <n v="160.80000000000001"/>
  </r>
  <r>
    <s v="COLGATE 3800 DEB."/>
    <s v="Colgate-Palmolive Nederland BV"/>
    <s v="101t"/>
    <n v="101091005650"/>
    <n v="101030171610"/>
    <n v="930"/>
    <s v="Inv Booked"/>
    <s v="2480055087"/>
    <s v="Verkoop"/>
    <n v="170"/>
    <s v="Transport drops zone"/>
    <s v="9 - verwerkt"/>
    <n v="0"/>
    <m/>
    <d v="2023-07-22T00:00:00"/>
    <s v="DROP"/>
    <s v="0001010910056500127708_002"/>
    <m/>
    <m/>
    <m/>
    <s v="EUR"/>
    <n v="207.1"/>
    <s v="EUR"/>
    <n v="207.1"/>
    <s v="EUR"/>
    <n v="207.1"/>
    <n v="207.1"/>
    <n v="0"/>
    <s v="Y"/>
    <n v="1223000716"/>
    <d v="2023-08-17T00:00:00"/>
    <m/>
    <d v="2023-07-22T00:00:00"/>
    <s v="00:00"/>
    <s v="23:59"/>
    <d v="2023-07-22T00:00:00"/>
    <s v="09:30"/>
    <s v="09:30"/>
    <n v="25"/>
    <s v="ce"/>
    <n v="10533"/>
    <n v="25.6"/>
    <n v="21"/>
    <s v="Kuehne+Nagel Tiel 3 Standpl"/>
    <s v="De Diepert 5"/>
    <s v="Tiel"/>
    <s v="4004 MA"/>
    <s v="NL"/>
    <x v="24"/>
    <s v="Ravenswade 14"/>
    <x v="26"/>
    <s v="3439 LD"/>
    <s v="NL"/>
    <s v="2480055087"/>
    <s v="0127708_002"/>
    <s v="31V"/>
    <s v="NL001131849B01"/>
    <n v="2"/>
    <n v="0"/>
    <n v="207.1"/>
    <s v="N"/>
    <s v="Peter Appel Transport B.V."/>
    <n v="36622"/>
    <d v="2023-07-22T00:00:00"/>
    <s v="10:23:00"/>
    <n v="0"/>
    <x v="5"/>
    <x v="28"/>
    <n v="7"/>
    <x v="22"/>
    <n v="1"/>
    <n v="26.400000000000002"/>
    <x v="7"/>
    <n v="213.57"/>
    <n v="0"/>
    <n v="213.57"/>
  </r>
  <r>
    <s v="COLGATE 3800 DEB."/>
    <s v="Colgate-Palmolive Nederland BV"/>
    <s v="101t"/>
    <n v="101091005716"/>
    <n v="101030171623"/>
    <n v="930"/>
    <s v="Inv Booked"/>
    <s v="2480055092"/>
    <s v="Verkoop"/>
    <n v="170"/>
    <s v="Transport drops zone"/>
    <s v="9 - verwerkt"/>
    <n v="0"/>
    <m/>
    <d v="2023-07-22T00:00:00"/>
    <s v="DROP"/>
    <s v="0001010910057160127783_002"/>
    <m/>
    <m/>
    <m/>
    <s v="EUR"/>
    <n v="5.54"/>
    <s v="EUR"/>
    <n v="5.54"/>
    <s v="EUR"/>
    <n v="5.54"/>
    <n v="5.54"/>
    <n v="0"/>
    <s v="Y"/>
    <n v="1223000716"/>
    <d v="2023-08-17T00:00:00"/>
    <m/>
    <d v="2023-07-22T00:00:00"/>
    <s v="00:00"/>
    <s v="23:59"/>
    <d v="2023-07-22T00:00:00"/>
    <s v="14:00"/>
    <s v="15:00"/>
    <n v="0.8"/>
    <s v="ce"/>
    <n v="128"/>
    <n v="0.8"/>
    <n v="0"/>
    <s v="Kuehne+Nagel Tiel 3 Standpl"/>
    <s v="De Diepert 5"/>
    <s v="Tiel"/>
    <s v="4004 MA"/>
    <s v="NL"/>
    <x v="14"/>
    <s v="Rood 24"/>
    <x v="17"/>
    <s v="6666LT"/>
    <s v="NL"/>
    <s v="2480055092"/>
    <s v="0127783_002"/>
    <s v="31V"/>
    <s v="NL001131849B01"/>
    <n v="2"/>
    <n v="0"/>
    <n v="5.54"/>
    <s v="N"/>
    <s v="Peter Appel Transport B.V."/>
    <n v="36622"/>
    <d v="2023-07-22T00:00:00"/>
    <s v="13:59:00"/>
    <n v="0"/>
    <x v="5"/>
    <x v="28"/>
    <n v="7"/>
    <x v="15"/>
    <n v="1"/>
    <n v="26.400000000000002"/>
    <x v="5"/>
    <n v="182.70000000000002"/>
    <n v="0"/>
    <n v="182.70000000000002"/>
  </r>
  <r>
    <s v="COLGATE 3800 DEB."/>
    <s v="Colgate-Palmolive Nederland BV"/>
    <s v="101t"/>
    <n v="101091005718"/>
    <n v="101030171629"/>
    <n v="930"/>
    <s v="Inv Booked"/>
    <s v="2480055096"/>
    <s v="Verkoop"/>
    <n v="170"/>
    <s v="Transport drops zone"/>
    <s v="9 - verwerkt"/>
    <n v="0"/>
    <m/>
    <d v="2023-07-22T00:00:00"/>
    <s v="DROP"/>
    <s v="0001010910057180127784_002"/>
    <m/>
    <m/>
    <m/>
    <s v="EUR"/>
    <n v="149.41"/>
    <s v="EUR"/>
    <n v="149.41"/>
    <s v="EUR"/>
    <n v="149.41"/>
    <n v="149.41"/>
    <n v="0"/>
    <s v="Y"/>
    <n v="1223000716"/>
    <d v="2023-08-17T00:00:00"/>
    <m/>
    <d v="2023-07-22T00:00:00"/>
    <s v="00:00"/>
    <s v="23:59"/>
    <d v="2023-07-22T00:00:00"/>
    <s v="06:00"/>
    <s v="07:00"/>
    <n v="26"/>
    <s v="ce"/>
    <n v="11157"/>
    <n v="26.4"/>
    <n v="21"/>
    <s v="Kuehne+Nagel Tiel 3 Standpl"/>
    <s v="De Diepert 5"/>
    <s v="Tiel"/>
    <s v="4004 MA"/>
    <s v="NL"/>
    <x v="2"/>
    <s v="Randweg 2"/>
    <x v="6"/>
    <s v="4191 NN"/>
    <s v="NL"/>
    <s v="2480055096"/>
    <s v="0127784_002"/>
    <s v="31V"/>
    <s v="NL001131849B01"/>
    <n v="2"/>
    <n v="0"/>
    <n v="149.41"/>
    <s v="N"/>
    <s v="Peter Appel Transport B.V."/>
    <n v="36622"/>
    <d v="2023-07-22T00:00:00"/>
    <s v="07:19:00"/>
    <n v="0"/>
    <x v="5"/>
    <x v="28"/>
    <n v="7"/>
    <x v="6"/>
    <n v="1"/>
    <n v="26.4"/>
    <x v="2"/>
    <n v="149.41"/>
    <n v="0"/>
    <n v="149.41"/>
  </r>
  <r>
    <s v="COLGATE 3800 DEB."/>
    <s v="Colgate-Palmolive Nederland BV"/>
    <s v="101t"/>
    <n v="101091005716"/>
    <n v="101030171612"/>
    <n v="930"/>
    <s v="Inv Booked"/>
    <s v="2480055084"/>
    <s v="Verkoop"/>
    <n v="170"/>
    <s v="Transport drops zone"/>
    <s v="9 - verwerkt"/>
    <n v="0"/>
    <m/>
    <d v="2023-07-22T00:00:00"/>
    <s v="DROP"/>
    <s v="0001010910057160127783_002"/>
    <m/>
    <m/>
    <m/>
    <s v="EUR"/>
    <n v="5.54"/>
    <s v="EUR"/>
    <n v="5.54"/>
    <s v="EUR"/>
    <n v="5.54"/>
    <n v="5.54"/>
    <n v="0"/>
    <s v="Y"/>
    <n v="1223000716"/>
    <d v="2023-08-17T00:00:00"/>
    <m/>
    <d v="2023-07-22T00:00:00"/>
    <s v="00:00"/>
    <s v="23:59"/>
    <d v="2023-07-22T00:00:00"/>
    <s v="14:00"/>
    <s v="15:00"/>
    <n v="0.8"/>
    <s v="ce"/>
    <n v="61"/>
    <n v="0.8"/>
    <n v="0"/>
    <s v="Kuehne+Nagel Tiel 3 Standpl"/>
    <s v="De Diepert 5"/>
    <s v="Tiel"/>
    <s v="4004 MA"/>
    <s v="NL"/>
    <x v="14"/>
    <s v="Rood 24"/>
    <x v="17"/>
    <s v="6666LT"/>
    <s v="NL"/>
    <s v="2480055084"/>
    <s v="0127783_002"/>
    <s v="31V"/>
    <s v="NL001131849B01"/>
    <n v="2"/>
    <n v="0"/>
    <n v="5.54"/>
    <s v="N"/>
    <s v="Peter Appel Transport B.V."/>
    <n v="36622"/>
    <d v="2023-07-22T00:00:00"/>
    <s v="13:59:00"/>
    <n v="0"/>
    <x v="5"/>
    <x v="28"/>
    <n v="7"/>
    <x v="15"/>
    <n v="0"/>
    <s v=""/>
    <x v="5"/>
    <s v=""/>
    <n v="0"/>
    <s v=""/>
  </r>
  <r>
    <s v="COLGATE 3800 DEB."/>
    <s v="Colgate-Palmolive Nederland BV"/>
    <s v="101t"/>
    <n v="101091005717"/>
    <n v="101030171619"/>
    <n v="930"/>
    <s v="Inv Booked"/>
    <s v="2480055090"/>
    <s v="Verkoop"/>
    <n v="170"/>
    <s v="Transport drops zone"/>
    <s v="9 - verwerkt"/>
    <n v="0"/>
    <m/>
    <d v="2023-07-22T00:00:00"/>
    <s v="DROP"/>
    <s v="0001010910057170127782_002"/>
    <m/>
    <m/>
    <m/>
    <s v="EUR"/>
    <n v="182.69"/>
    <s v="EUR"/>
    <n v="182.69"/>
    <s v="EUR"/>
    <n v="182.69"/>
    <n v="182.69"/>
    <n v="0"/>
    <s v="Y"/>
    <n v="1223000716"/>
    <d v="2023-08-17T00:00:00"/>
    <m/>
    <d v="2023-07-22T00:00:00"/>
    <s v="00:00"/>
    <s v="23:59"/>
    <d v="2023-07-22T00:00:00"/>
    <s v="06:00"/>
    <s v="06:00"/>
    <n v="26"/>
    <s v="ce"/>
    <n v="16092"/>
    <n v="26.4"/>
    <n v="32"/>
    <s v="Kuehne+Nagel Tiel 3 Standpl"/>
    <s v="De Diepert 5"/>
    <s v="Tiel"/>
    <s v="4004 MA"/>
    <s v="NL"/>
    <x v="14"/>
    <s v="Rood 24"/>
    <x v="17"/>
    <s v="6666LT"/>
    <s v="NL"/>
    <s v="2480055090"/>
    <s v="0127782_002"/>
    <s v="31V"/>
    <s v="NL001131849B01"/>
    <n v="2"/>
    <n v="0"/>
    <n v="182.69"/>
    <s v="N"/>
    <s v="Peter Appel Transport B.V."/>
    <n v="36622"/>
    <d v="2023-07-22T00:00:00"/>
    <s v="06:37:00"/>
    <n v="0"/>
    <x v="5"/>
    <x v="28"/>
    <n v="7"/>
    <x v="15"/>
    <n v="1"/>
    <n v="26.4"/>
    <x v="5"/>
    <n v="182.69"/>
    <n v="0"/>
    <n v="182.69"/>
  </r>
  <r>
    <s v="COLGATE 3800 DEB."/>
    <s v="Colgate-Palmolive Nederland BV"/>
    <s v="101t"/>
    <n v="101091005716"/>
    <n v="101030171620"/>
    <n v="930"/>
    <s v="Inv Booked"/>
    <s v="2480055091"/>
    <s v="Verkoop"/>
    <n v="170"/>
    <s v="Transport drops zone"/>
    <s v="9 - verwerkt"/>
    <n v="0"/>
    <m/>
    <d v="2023-07-22T00:00:00"/>
    <s v="DROP"/>
    <s v="0001010910057160127783_002"/>
    <m/>
    <m/>
    <m/>
    <s v="EUR"/>
    <n v="171.62"/>
    <s v="EUR"/>
    <n v="171.62"/>
    <s v="EUR"/>
    <n v="171.62"/>
    <n v="171.62"/>
    <n v="0"/>
    <s v="Y"/>
    <n v="1223000716"/>
    <d v="2023-08-17T00:00:00"/>
    <m/>
    <d v="2023-07-22T00:00:00"/>
    <s v="00:00"/>
    <s v="23:59"/>
    <d v="2023-07-22T00:00:00"/>
    <s v="14:00"/>
    <s v="15:00"/>
    <n v="24"/>
    <s v="ce"/>
    <n v="14253"/>
    <n v="24.8"/>
    <n v="29"/>
    <s v="Kuehne+Nagel Tiel 3 Standpl"/>
    <s v="De Diepert 5"/>
    <s v="Tiel"/>
    <s v="4004 MA"/>
    <s v="NL"/>
    <x v="14"/>
    <s v="Rood 24"/>
    <x v="17"/>
    <s v="6666LT"/>
    <s v="NL"/>
    <s v="2480055091"/>
    <s v="0127783_002"/>
    <s v="31V"/>
    <s v="NL001131849B01"/>
    <n v="2"/>
    <n v="0"/>
    <n v="171.62"/>
    <s v="N"/>
    <s v="Peter Appel Transport B.V."/>
    <n v="36622"/>
    <d v="2023-07-22T00:00:00"/>
    <s v="13:59:00"/>
    <n v="0"/>
    <x v="5"/>
    <x v="28"/>
    <n v="7"/>
    <x v="15"/>
    <n v="0"/>
    <s v=""/>
    <x v="5"/>
    <s v=""/>
    <n v="0"/>
    <s v=""/>
  </r>
  <r>
    <s v="COLGATE 3800 DEB."/>
    <s v="Colgate-Palmolive Nederland BV"/>
    <s v="101t"/>
    <n v="101091005650"/>
    <n v="101030171611"/>
    <n v="930"/>
    <s v="Inv Booked"/>
    <s v="2480055086"/>
    <s v="Verkoop"/>
    <n v="170"/>
    <s v="Transport drops zone"/>
    <s v="9 - verwerkt"/>
    <n v="0"/>
    <m/>
    <d v="2023-07-22T00:00:00"/>
    <s v="DROP"/>
    <s v="0001010910056500127708_002"/>
    <m/>
    <m/>
    <m/>
    <s v="EUR"/>
    <n v="6.47"/>
    <s v="EUR"/>
    <n v="6.47"/>
    <s v="EUR"/>
    <n v="6.47"/>
    <n v="6.47"/>
    <n v="0"/>
    <s v="Y"/>
    <n v="1223000716"/>
    <d v="2023-08-17T00:00:00"/>
    <m/>
    <d v="2023-07-22T00:00:00"/>
    <s v="00:00"/>
    <s v="23:59"/>
    <d v="2023-07-22T00:00:00"/>
    <s v="09:30"/>
    <s v="09:30"/>
    <n v="0.8"/>
    <s v="ce"/>
    <n v="32"/>
    <n v="0.8"/>
    <n v="0"/>
    <s v="Kuehne+Nagel Tiel 3 Standpl"/>
    <s v="De Diepert 5"/>
    <s v="Tiel"/>
    <s v="4004 MA"/>
    <s v="NL"/>
    <x v="24"/>
    <s v="Ravenswade 14"/>
    <x v="26"/>
    <s v="3439 LD"/>
    <s v="NL"/>
    <s v="2480055086"/>
    <s v="0127708_002"/>
    <s v="31V"/>
    <s v="NL001131849B01"/>
    <n v="2"/>
    <n v="0"/>
    <n v="6.47"/>
    <s v="N"/>
    <s v="Peter Appel Transport B.V."/>
    <n v="36622"/>
    <d v="2023-07-22T00:00:00"/>
    <s v="10:23:00"/>
    <n v="0"/>
    <x v="5"/>
    <x v="28"/>
    <n v="7"/>
    <x v="22"/>
    <n v="0"/>
    <s v=""/>
    <x v="7"/>
    <s v=""/>
    <n v="0"/>
    <s v=""/>
  </r>
  <r>
    <s v="COLGATE 3800 DEB."/>
    <s v="Colgate-Palmolive Nederland BV"/>
    <s v="101t"/>
    <n v="101091006013"/>
    <n v="101030171608"/>
    <n v="930"/>
    <s v="Inv Booked"/>
    <s v="2480055074"/>
    <s v="Verkoop"/>
    <n v="170"/>
    <s v="Transport drops zone"/>
    <s v="9 - verwerkt"/>
    <n v="0"/>
    <m/>
    <d v="2023-07-24T00:00:00"/>
    <s v="DROP"/>
    <s v="0001010910060130127942_002"/>
    <m/>
    <m/>
    <m/>
    <s v="EUR"/>
    <n v="268.56"/>
    <s v="EUR"/>
    <n v="268.56"/>
    <s v="EUR"/>
    <n v="268.56"/>
    <n v="268.56"/>
    <n v="0"/>
    <s v="N"/>
    <n v="1223000716"/>
    <d v="2023-08-17T00:00:00"/>
    <m/>
    <d v="2023-07-24T00:00:00"/>
    <s v="00:00"/>
    <s v="23:59"/>
    <d v="2023-07-24T00:00:00"/>
    <s v="10:00"/>
    <s v="15:00"/>
    <n v="12"/>
    <s v="ce"/>
    <n v="7216"/>
    <n v="12"/>
    <n v="19"/>
    <s v="Kuehne+Nagel Tiel 3 Standpl"/>
    <s v="De Diepert 5"/>
    <s v="Tiel"/>
    <s v="4004 MA"/>
    <s v="NL"/>
    <x v="0"/>
    <s v="Henri Fordlaan 6"/>
    <x v="0"/>
    <s v="9615TK"/>
    <s v="NL"/>
    <s v="2480055074"/>
    <s v="0127942_002"/>
    <s v="31V"/>
    <s v="NL001131849B01"/>
    <n v="2"/>
    <n v="0"/>
    <n v="268.56"/>
    <s v="N"/>
    <s v="Peter Appel Transport B.V."/>
    <n v="36622"/>
    <d v="2023-07-24T00:00:00"/>
    <s v="12:39:00"/>
    <n v="0"/>
    <x v="0"/>
    <x v="29"/>
    <n v="7"/>
    <x v="0"/>
    <n v="1"/>
    <n v="12"/>
    <x v="0"/>
    <n v="268.56"/>
    <n v="0"/>
    <n v="268.56"/>
  </r>
  <r>
    <s v="COLGATE 3800 DEB."/>
    <s v="Colgate-Palmolive Nederland BV"/>
    <s v="101t"/>
    <n v="101091005656"/>
    <n v="101030171622"/>
    <n v="930"/>
    <s v="Inv Booked"/>
    <s v="2480055078"/>
    <s v="Verkoop"/>
    <n v="170"/>
    <s v="Transport drops zone"/>
    <s v="9 - verwerkt"/>
    <n v="0"/>
    <m/>
    <d v="2023-07-24T00:00:00"/>
    <s v="DROP"/>
    <s v="0001010910056560127714_002"/>
    <m/>
    <m/>
    <m/>
    <s v="EUR"/>
    <n v="173.94"/>
    <s v="EUR"/>
    <n v="173.94"/>
    <s v="EUR"/>
    <n v="173.94"/>
    <n v="173.94"/>
    <n v="0"/>
    <s v="N"/>
    <n v="1223000716"/>
    <d v="2023-08-17T00:00:00"/>
    <m/>
    <d v="2023-07-24T00:00:00"/>
    <s v="00:00"/>
    <s v="23:59"/>
    <d v="2023-07-24T00:00:00"/>
    <s v="07:00"/>
    <s v="10:00"/>
    <n v="13.6"/>
    <s v="ce"/>
    <n v="17096"/>
    <n v="13.6"/>
    <n v="26"/>
    <s v="Kuehne+Nagel Tiel 3 Standpl"/>
    <s v="De Diepert 5"/>
    <s v="Tiel"/>
    <s v="4004 MA"/>
    <s v="NL"/>
    <x v="12"/>
    <s v="SLEGO 1"/>
    <x v="13"/>
    <s v="1046 BM"/>
    <s v="NL"/>
    <s v="2480055078"/>
    <s v="0127714_002"/>
    <s v="31V"/>
    <s v="NL001131849B01"/>
    <n v="2"/>
    <n v="0"/>
    <n v="173.94"/>
    <s v="N"/>
    <s v="Peter Appel Transport B.V."/>
    <n v="36622"/>
    <d v="2023-07-24T00:00:00"/>
    <s v="09:02:00"/>
    <n v="0"/>
    <x v="0"/>
    <x v="29"/>
    <n v="7"/>
    <x v="11"/>
    <n v="1"/>
    <n v="13.6"/>
    <x v="0"/>
    <n v="173.94"/>
    <n v="0"/>
    <n v="173.94"/>
  </r>
  <r>
    <s v="COLGATE 3800 DEB."/>
    <s v="Colgate-Palmolive Nederland BV"/>
    <s v="101t"/>
    <n v="101091006019"/>
    <n v="101030171624"/>
    <n v="930"/>
    <s v="Inv Booked"/>
    <s v="2480055094"/>
    <s v="Verkoop"/>
    <n v="170"/>
    <s v="Transport drops zone"/>
    <s v="9 - verwerkt"/>
    <n v="0"/>
    <m/>
    <d v="2023-07-24T00:00:00"/>
    <s v="DROP"/>
    <s v="0001010910060190127950_002"/>
    <m/>
    <m/>
    <m/>
    <s v="EUR"/>
    <n v="100.74"/>
    <s v="EUR"/>
    <n v="100.74"/>
    <s v="EUR"/>
    <n v="100.74"/>
    <n v="100.74"/>
    <n v="0"/>
    <s v="N"/>
    <n v="1223000716"/>
    <d v="2023-08-17T00:00:00"/>
    <m/>
    <d v="2023-07-24T00:00:00"/>
    <s v="00:00"/>
    <s v="23:59"/>
    <d v="2023-07-24T00:00:00"/>
    <s v="10:00"/>
    <s v="11:00"/>
    <n v="12.8"/>
    <s v="ce"/>
    <n v="8878"/>
    <n v="12.8"/>
    <n v="17"/>
    <s v="Kuehne+Nagel Tiel 3 Standpl"/>
    <s v="De Diepert 5"/>
    <s v="Tiel"/>
    <s v="4004 MA"/>
    <s v="NL"/>
    <x v="2"/>
    <s v="Randweg 2"/>
    <x v="6"/>
    <s v="4191 NN"/>
    <s v="NL"/>
    <s v="2480055094"/>
    <s v="0127950_002"/>
    <s v="31V"/>
    <s v="NL001131849B01"/>
    <n v="2"/>
    <n v="0"/>
    <n v="100.74"/>
    <s v="N"/>
    <s v="Peter Appel Transport B.V."/>
    <n v="36622"/>
    <d v="2023-07-24T00:00:00"/>
    <s v="12:02:00"/>
    <n v="18"/>
    <x v="0"/>
    <x v="29"/>
    <n v="7"/>
    <x v="6"/>
    <n v="1"/>
    <n v="12.8"/>
    <x v="2"/>
    <n v="100.74"/>
    <n v="0"/>
    <n v="100.74"/>
  </r>
  <r>
    <s v="COLGATE 3800 DEB."/>
    <s v="Colgate-Palmolive Nederland BV"/>
    <s v="101t"/>
    <n v="101091006015"/>
    <n v="101030171625"/>
    <n v="930"/>
    <s v="Inv Booked"/>
    <s v="2480055098"/>
    <s v="Verkoop"/>
    <n v="170"/>
    <s v="Transport drops zone"/>
    <s v="9 - verwerkt"/>
    <n v="0"/>
    <m/>
    <d v="2023-07-24T00:00:00"/>
    <s v="DROP"/>
    <s v="0001010910060150127948_002"/>
    <m/>
    <m/>
    <m/>
    <s v="EUR"/>
    <n v="40.67"/>
    <s v="EUR"/>
    <n v="40.67"/>
    <s v="EUR"/>
    <n v="40.67"/>
    <n v="40.67"/>
    <n v="0"/>
    <s v="N"/>
    <n v="1223000716"/>
    <d v="2023-08-17T00:00:00"/>
    <m/>
    <d v="2023-07-24T00:00:00"/>
    <s v="00:00"/>
    <s v="23:59"/>
    <d v="2023-07-24T00:00:00"/>
    <s v="08:00"/>
    <s v="15:00"/>
    <n v="0.8"/>
    <s v="ce"/>
    <n v="386"/>
    <n v="0.8"/>
    <n v="0"/>
    <s v="Kuehne+Nagel Tiel 3 Standpl"/>
    <s v="De Diepert 5"/>
    <s v="Tiel"/>
    <s v="4004 MA"/>
    <s v="NL"/>
    <x v="8"/>
    <s v="Orionweg 2"/>
    <x v="10"/>
    <s v="8938 AH"/>
    <s v="NL"/>
    <s v="2480055098"/>
    <s v="0127948_002"/>
    <s v="31V"/>
    <s v="NL001131849B01"/>
    <n v="2"/>
    <n v="0"/>
    <n v="40.67"/>
    <s v="N"/>
    <s v="Peter Appel Transport B.V."/>
    <n v="36622"/>
    <d v="2023-07-24T00:00:00"/>
    <s v="12:24:00"/>
    <n v="0"/>
    <x v="0"/>
    <x v="29"/>
    <n v="7"/>
    <x v="9"/>
    <n v="1"/>
    <n v="0.8"/>
    <x v="0"/>
    <n v="40.67"/>
    <n v="0"/>
    <n v="40.67"/>
  </r>
  <r>
    <s v="COLGATE 3800 DEB."/>
    <s v="Colgate-Palmolive Nederland BV"/>
    <s v="101t"/>
    <n v="101091005659"/>
    <n v="101030171626"/>
    <n v="930"/>
    <s v="Inv Booked"/>
    <s v="2480055099"/>
    <s v="Verkoop"/>
    <n v="170"/>
    <s v="Transport drops zone"/>
    <s v="9 - verwerkt"/>
    <n v="0"/>
    <m/>
    <d v="2023-07-24T00:00:00"/>
    <s v="DROP"/>
    <s v="0001010910056590127717_002"/>
    <m/>
    <m/>
    <m/>
    <s v="EUR"/>
    <n v="170.29"/>
    <s v="EUR"/>
    <n v="170.29"/>
    <s v="EUR"/>
    <n v="170.29"/>
    <n v="170.29"/>
    <n v="0"/>
    <s v="N"/>
    <n v="1223000716"/>
    <d v="2023-08-17T00:00:00"/>
    <m/>
    <d v="2023-07-24T00:00:00"/>
    <s v="00:00"/>
    <s v="23:59"/>
    <d v="2023-07-24T00:00:00"/>
    <s v="14:00"/>
    <s v="14:00"/>
    <n v="23.2"/>
    <s v="ce"/>
    <n v="14724"/>
    <n v="23.2"/>
    <n v="30"/>
    <s v="Kuehne+Nagel Tiel 3 Standpl"/>
    <s v="De Diepert 5"/>
    <s v="Tiel"/>
    <s v="4004 MA"/>
    <s v="NL"/>
    <x v="14"/>
    <s v="Rood 24"/>
    <x v="17"/>
    <s v="6666LT"/>
    <s v="NL"/>
    <s v="2480055099"/>
    <s v="0127717_002"/>
    <s v="31V"/>
    <s v="NL001131849B01"/>
    <n v="2"/>
    <n v="0"/>
    <n v="170.29"/>
    <s v="N"/>
    <s v="Peter Appel Transport B.V."/>
    <n v="36622"/>
    <d v="2023-07-24T00:00:00"/>
    <s v="15:41:00"/>
    <n v="3"/>
    <x v="0"/>
    <x v="29"/>
    <n v="7"/>
    <x v="15"/>
    <n v="1"/>
    <n v="23.2"/>
    <x v="5"/>
    <n v="170.29"/>
    <n v="0"/>
    <n v="170.29"/>
  </r>
  <r>
    <s v="COLGATE 3800 DEB."/>
    <s v="Colgate-Palmolive Nederland BV"/>
    <s v="101t"/>
    <n v="101091005652"/>
    <n v="101030171627"/>
    <n v="930"/>
    <s v="Inv Booked"/>
    <s v="2480055093"/>
    <s v="Verkoop"/>
    <n v="170"/>
    <s v="Transport drops zone"/>
    <s v="9 - verwerkt"/>
    <n v="0"/>
    <m/>
    <d v="2023-07-24T00:00:00"/>
    <s v="DROP"/>
    <s v="0001010910056520127710_007"/>
    <m/>
    <m/>
    <m/>
    <s v="EUR"/>
    <n v="27.26"/>
    <s v="EUR"/>
    <n v="27.26"/>
    <s v="EUR"/>
    <n v="27.26"/>
    <n v="27.26"/>
    <n v="0"/>
    <s v="N"/>
    <n v="1223000716"/>
    <d v="2023-08-17T00:00:00"/>
    <m/>
    <d v="2023-07-24T00:00:00"/>
    <s v="00:00"/>
    <s v="23:59"/>
    <d v="2023-07-24T00:00:00"/>
    <s v="08:00"/>
    <s v="16:00"/>
    <n v="0.8"/>
    <s v="ce"/>
    <n v="37"/>
    <n v="0.8"/>
    <n v="0"/>
    <s v="Kuehne+Nagel Tiel 3 Standpl"/>
    <s v="De Diepert 5"/>
    <s v="Tiel"/>
    <s v="4004 MA"/>
    <s v="NL"/>
    <x v="44"/>
    <s v="De Panoven 21"/>
    <x v="6"/>
    <s v="4191GW"/>
    <s v="NL"/>
    <s v="2480055093"/>
    <s v="0127710_007"/>
    <s v="31V"/>
    <s v="NL001131849B01"/>
    <n v="2"/>
    <n v="0"/>
    <n v="27.26"/>
    <s v="N"/>
    <s v="Peter Appel Transport B.V."/>
    <n v="36622"/>
    <d v="2023-07-24T00:00:00"/>
    <s v="09:30:00"/>
    <n v="0"/>
    <x v="0"/>
    <x v="29"/>
    <n v="7"/>
    <x v="6"/>
    <n v="1"/>
    <n v="0.8"/>
    <x v="6"/>
    <n v="27.26"/>
    <n v="0"/>
    <n v="27.26"/>
  </r>
  <r>
    <s v="COLGATE 3800 DEB."/>
    <s v="Colgate-Palmolive Nederland BV"/>
    <s v="101t"/>
    <n v="101091006011"/>
    <n v="101030171628"/>
    <n v="930"/>
    <s v="Inv Booked"/>
    <s v="2480055095"/>
    <s v="Verkoop"/>
    <n v="170"/>
    <s v="Transport drops zone"/>
    <s v="9 - verwerkt"/>
    <n v="0"/>
    <m/>
    <d v="2023-07-24T00:00:00"/>
    <s v="DROP"/>
    <s v="0001010910060110127944_002"/>
    <m/>
    <m/>
    <m/>
    <s v="EUR"/>
    <n v="49.92"/>
    <s v="EUR"/>
    <n v="49.92"/>
    <s v="EUR"/>
    <n v="49.92"/>
    <n v="49.92"/>
    <n v="0"/>
    <s v="N"/>
    <n v="1223000716"/>
    <d v="2023-08-17T00:00:00"/>
    <m/>
    <d v="2023-07-24T00:00:00"/>
    <s v="00:00"/>
    <s v="23:59"/>
    <d v="2023-07-24T00:00:00"/>
    <s v="07:00"/>
    <s v="10:00"/>
    <n v="4"/>
    <s v="ce"/>
    <n v="4314"/>
    <n v="4"/>
    <n v="6"/>
    <s v="Kuehne+Nagel Tiel 3 Standpl"/>
    <s v="De Diepert 5"/>
    <s v="Tiel"/>
    <s v="4004 MA"/>
    <s v="NL"/>
    <x v="10"/>
    <s v="Slego 1a"/>
    <x v="13"/>
    <s v="1046BM"/>
    <s v="NL"/>
    <s v="2480055095"/>
    <s v="0127944_002"/>
    <s v="31V"/>
    <s v="NL001131849B01"/>
    <n v="2"/>
    <n v="0"/>
    <n v="49.92"/>
    <s v="N"/>
    <s v="Peter Appel Transport B.V."/>
    <n v="36622"/>
    <d v="2023-07-24T00:00:00"/>
    <s v="08:23:00"/>
    <n v="0"/>
    <x v="0"/>
    <x v="29"/>
    <n v="7"/>
    <x v="11"/>
    <n v="1"/>
    <n v="14.4"/>
    <x v="0"/>
    <n v="179.71000000000004"/>
    <n v="0"/>
    <n v="179.71000000000004"/>
  </r>
  <r>
    <s v="COLGATE 3800 DEB."/>
    <s v="Colgate-Palmolive Nederland BV"/>
    <s v="101t"/>
    <n v="101091005656"/>
    <n v="101030171630"/>
    <n v="930"/>
    <s v="Inv Booked"/>
    <s v="2480055170"/>
    <s v="Verkoop"/>
    <n v="170"/>
    <s v="Transport drops zone"/>
    <s v="9 - verwerkt"/>
    <n v="0"/>
    <m/>
    <d v="2023-07-24T00:00:00"/>
    <s v="DROP"/>
    <s v="0001010910056560127714_004"/>
    <m/>
    <m/>
    <m/>
    <s v="EUR"/>
    <n v="28.67"/>
    <s v="EUR"/>
    <n v="28.67"/>
    <s v="EUR"/>
    <n v="28.67"/>
    <n v="28.67"/>
    <n v="0"/>
    <s v="N"/>
    <n v="1223000716"/>
    <d v="2023-08-17T00:00:00"/>
    <m/>
    <d v="2023-07-24T00:00:00"/>
    <s v="00:00"/>
    <s v="23:59"/>
    <d v="2023-07-24T00:00:00"/>
    <s v="13:45"/>
    <s v="13:45"/>
    <n v="0.8"/>
    <s v="ce"/>
    <n v="388"/>
    <n v="0.8"/>
    <n v="0"/>
    <s v="Kuehne+Nagel Tiel 3 Standpl"/>
    <s v="De Diepert 5"/>
    <s v="Tiel"/>
    <s v="4004 MA"/>
    <s v="NL"/>
    <x v="6"/>
    <s v="Insulindeweg 1"/>
    <x v="9"/>
    <s v="1462MJ"/>
    <s v="NL"/>
    <s v="2480055170"/>
    <s v="0127714_004"/>
    <s v="31V"/>
    <s v="NL001131849B01"/>
    <n v="2"/>
    <n v="0"/>
    <n v="28.67"/>
    <s v="N"/>
    <s v="Peter Appel Transport B.V."/>
    <n v="36622"/>
    <d v="2023-07-24T00:00:00"/>
    <s v="12:47:00"/>
    <n v="0"/>
    <x v="0"/>
    <x v="29"/>
    <n v="7"/>
    <x v="8"/>
    <n v="1"/>
    <n v="0.8"/>
    <x v="3"/>
    <n v="28.67"/>
    <n v="0"/>
    <n v="28.67"/>
  </r>
  <r>
    <s v="COLGATE 3800 DEB."/>
    <s v="Colgate-Palmolive Nederland BV"/>
    <s v="101t"/>
    <n v="101091006011"/>
    <n v="101030171613"/>
    <n v="930"/>
    <s v="Inv Booked"/>
    <s v="2480055073"/>
    <s v="Verkoop"/>
    <n v="170"/>
    <s v="Transport drops zone"/>
    <s v="9 - verwerkt"/>
    <n v="0"/>
    <m/>
    <d v="2023-07-24T00:00:00"/>
    <s v="DROP"/>
    <s v="0001010910060110127944_002"/>
    <m/>
    <m/>
    <m/>
    <s v="EUR"/>
    <n v="79.87"/>
    <s v="EUR"/>
    <n v="79.87"/>
    <s v="EUR"/>
    <n v="79.87"/>
    <n v="79.87"/>
    <n v="0"/>
    <s v="N"/>
    <n v="1223000716"/>
    <d v="2023-08-17T00:00:00"/>
    <m/>
    <d v="2023-07-24T00:00:00"/>
    <s v="00:00"/>
    <s v="23:59"/>
    <d v="2023-07-24T00:00:00"/>
    <s v="07:00"/>
    <s v="10:00"/>
    <n v="6.4"/>
    <s v="ce"/>
    <n v="7047"/>
    <n v="6.4"/>
    <n v="12"/>
    <s v="Kuehne+Nagel Tiel 3 Standpl"/>
    <s v="De Diepert 5"/>
    <s v="Tiel"/>
    <s v="4004 MA"/>
    <s v="NL"/>
    <x v="10"/>
    <s v="Slego 1a"/>
    <x v="13"/>
    <s v="1046BM"/>
    <s v="NL"/>
    <s v="2480055073"/>
    <s v="0127944_002"/>
    <s v="31V"/>
    <s v="NL001131849B01"/>
    <n v="2"/>
    <n v="0"/>
    <n v="79.87"/>
    <s v="N"/>
    <s v="Peter Appel Transport B.V."/>
    <n v="36622"/>
    <d v="2023-07-24T00:00:00"/>
    <s v="08:23:00"/>
    <n v="0"/>
    <x v="0"/>
    <x v="29"/>
    <n v="7"/>
    <x v="11"/>
    <n v="0"/>
    <s v=""/>
    <x v="0"/>
    <s v=""/>
    <n v="0"/>
    <s v=""/>
  </r>
  <r>
    <s v="COLGATE 3800 DEB."/>
    <s v="Colgate-Palmolive Nederland BV"/>
    <s v="101t"/>
    <n v="101091005654"/>
    <n v="101030171614"/>
    <n v="930"/>
    <s v="Inv Booked"/>
    <s v="2480055076"/>
    <s v="Verkoop"/>
    <n v="170"/>
    <s v="Transport drops zone"/>
    <s v="9 - verwerkt"/>
    <n v="0"/>
    <m/>
    <d v="2023-07-24T00:00:00"/>
    <s v="DROP"/>
    <s v="0001010910056540127711_002"/>
    <m/>
    <m/>
    <m/>
    <s v="EUR"/>
    <n v="338.8"/>
    <s v="EUR"/>
    <n v="338.8"/>
    <s v="EUR"/>
    <n v="338.8"/>
    <n v="338.8"/>
    <n v="0"/>
    <s v="N"/>
    <n v="1223000716"/>
    <d v="2023-08-17T00:00:00"/>
    <m/>
    <d v="2023-07-24T00:00:00"/>
    <s v="00:00"/>
    <s v="23:59"/>
    <d v="2023-07-24T00:00:00"/>
    <s v="09:00"/>
    <s v="09:00"/>
    <n v="17.600000000000001"/>
    <s v="ce"/>
    <n v="17172"/>
    <n v="17.600000000000001"/>
    <n v="31"/>
    <s v="Kuehne+Nagel Tiel 3 Standpl"/>
    <s v="De Diepert 5"/>
    <s v="Tiel"/>
    <s v="4004 MA"/>
    <s v="NL"/>
    <x v="0"/>
    <s v="Henri Fordlaan 6"/>
    <x v="0"/>
    <s v="9615TK"/>
    <s v="NL"/>
    <s v="2480055076"/>
    <s v="0127711_002"/>
    <s v="31V"/>
    <s v="NL001131849B01"/>
    <n v="2"/>
    <n v="0"/>
    <n v="338.8"/>
    <s v="N"/>
    <s v="Peter Appel Transport B.V."/>
    <n v="36622"/>
    <d v="2023-07-24T00:00:00"/>
    <s v="08:02:00"/>
    <n v="0"/>
    <x v="0"/>
    <x v="29"/>
    <n v="7"/>
    <x v="0"/>
    <n v="1"/>
    <n v="17.600000000000001"/>
    <x v="0"/>
    <n v="338.8"/>
    <n v="0"/>
    <n v="338.8"/>
  </r>
  <r>
    <s v="COLGATE 3800 DEB."/>
    <s v="Colgate-Palmolive Nederland BV"/>
    <s v="101t"/>
    <n v="101091006020"/>
    <n v="101030171616"/>
    <n v="930"/>
    <s v="Inv Booked"/>
    <s v="2480055085"/>
    <s v="Verkoop"/>
    <n v="170"/>
    <s v="Transport drops zone"/>
    <s v="9 - verwerkt"/>
    <n v="0"/>
    <m/>
    <d v="2023-07-24T00:00:00"/>
    <s v="DROP"/>
    <s v="0001010910060200127951_002"/>
    <m/>
    <m/>
    <m/>
    <s v="EUR"/>
    <n v="25.62"/>
    <s v="EUR"/>
    <n v="25.62"/>
    <s v="EUR"/>
    <n v="25.62"/>
    <n v="25.62"/>
    <n v="0"/>
    <s v="N"/>
    <n v="1223000716"/>
    <d v="2023-08-17T00:00:00"/>
    <m/>
    <d v="2023-07-24T00:00:00"/>
    <s v="00:00"/>
    <s v="23:59"/>
    <d v="2023-07-24T00:00:00"/>
    <s v="14:30"/>
    <s v="14:30"/>
    <n v="1.6"/>
    <s v="ce"/>
    <n v="741"/>
    <n v="1.6"/>
    <n v="0"/>
    <s v="Kuehne+Nagel Tiel 3 Standpl"/>
    <s v="De Diepert 5"/>
    <s v="Tiel"/>
    <s v="4004 MA"/>
    <s v="NL"/>
    <x v="3"/>
    <s v="FACETLAAN 6"/>
    <x v="4"/>
    <s v="2665 NR"/>
    <s v="NL"/>
    <s v="2480055085"/>
    <s v="0127951_002"/>
    <s v="31V"/>
    <s v="NL001131849B01"/>
    <n v="2"/>
    <n v="0"/>
    <n v="25.62"/>
    <s v="N"/>
    <s v="Peter Appel Transport B.V."/>
    <n v="36622"/>
    <d v="2023-07-24T00:00:00"/>
    <s v="15:37:00"/>
    <n v="0"/>
    <x v="0"/>
    <x v="29"/>
    <n v="7"/>
    <x v="4"/>
    <n v="1"/>
    <n v="9.6000000000000014"/>
    <x v="3"/>
    <n v="153.71"/>
    <n v="0"/>
    <n v="153.71"/>
  </r>
  <r>
    <s v="COLGATE 3800 DEB."/>
    <s v="Colgate-Palmolive Nederland BV"/>
    <s v="101t"/>
    <n v="101091006015"/>
    <n v="101030171617"/>
    <n v="930"/>
    <s v="Inv Booked"/>
    <s v="2480055089"/>
    <s v="Verkoop"/>
    <n v="170"/>
    <s v="Transport drops zone"/>
    <s v="9 - verwerkt"/>
    <n v="0"/>
    <m/>
    <d v="2023-07-24T00:00:00"/>
    <s v="DROP"/>
    <s v="0001010910060150127948_003"/>
    <m/>
    <m/>
    <m/>
    <s v="EUR"/>
    <n v="84.96"/>
    <s v="EUR"/>
    <n v="84.96"/>
    <s v="EUR"/>
    <n v="84.96"/>
    <n v="84.96"/>
    <n v="0"/>
    <s v="N"/>
    <n v="1223000716"/>
    <d v="2023-08-17T00:00:00"/>
    <m/>
    <d v="2023-07-24T00:00:00"/>
    <s v="00:00"/>
    <s v="23:59"/>
    <d v="2023-07-24T00:00:00"/>
    <s v="13:30"/>
    <s v="18:30"/>
    <n v="2.4"/>
    <s v="ce"/>
    <n v="935"/>
    <n v="2.4"/>
    <n v="0"/>
    <s v="Kuehne+Nagel Tiel 3 Standpl"/>
    <s v="De Diepert 5"/>
    <s v="Tiel"/>
    <s v="4004 MA"/>
    <s v="NL"/>
    <x v="9"/>
    <s v="Edisonstraat 3"/>
    <x v="12"/>
    <s v="8606JH"/>
    <s v="NL"/>
    <s v="2480055089"/>
    <s v="0127948_003"/>
    <s v="31V"/>
    <s v="NL001131849B01"/>
    <n v="2"/>
    <n v="0"/>
    <n v="84.96"/>
    <s v="N"/>
    <s v="Peter Appel Transport B.V."/>
    <n v="36622"/>
    <d v="2023-07-24T00:00:00"/>
    <s v="17:33:00"/>
    <n v="0"/>
    <x v="0"/>
    <x v="29"/>
    <n v="7"/>
    <x v="10"/>
    <n v="1"/>
    <n v="2.4"/>
    <x v="3"/>
    <n v="84.96"/>
    <n v="0"/>
    <n v="84.96"/>
  </r>
  <r>
    <s v="COLGATE 3800 DEB."/>
    <s v="Colgate-Palmolive Nederland BV"/>
    <s v="101t"/>
    <n v="101091005655"/>
    <n v="101030171618"/>
    <n v="930"/>
    <s v="Inv Booked"/>
    <s v="2480055082"/>
    <s v="Verkoop"/>
    <n v="170"/>
    <s v="Transport drops zone"/>
    <s v="9 - verwerkt"/>
    <n v="0"/>
    <m/>
    <d v="2023-07-24T00:00:00"/>
    <s v="DROP"/>
    <s v="0001010910056550127712_002"/>
    <m/>
    <m/>
    <m/>
    <s v="EUR"/>
    <n v="325.89"/>
    <s v="EUR"/>
    <n v="325.89"/>
    <s v="EUR"/>
    <n v="325.89"/>
    <n v="325.89"/>
    <n v="0"/>
    <s v="N"/>
    <n v="1223000716"/>
    <d v="2023-08-17T00:00:00"/>
    <m/>
    <d v="2023-07-24T00:00:00"/>
    <s v="00:00"/>
    <s v="23:59"/>
    <d v="2023-07-24T00:00:00"/>
    <s v="08:00"/>
    <s v="09:00"/>
    <n v="25.6"/>
    <s v="ce"/>
    <n v="16633"/>
    <n v="25.6"/>
    <n v="42"/>
    <s v="Kuehne+Nagel Tiel 3 Standpl"/>
    <s v="De Diepert 5"/>
    <s v="Tiel"/>
    <s v="4004 MA"/>
    <s v="NL"/>
    <x v="1"/>
    <s v="Fahrenheitweg 1"/>
    <x v="1"/>
    <s v="6101WR"/>
    <s v="NL"/>
    <s v="2480055082"/>
    <s v="0127712_002"/>
    <s v="31V"/>
    <s v="NL001131849B01"/>
    <n v="2"/>
    <n v="0"/>
    <n v="325.89"/>
    <s v="N"/>
    <s v="Peter Appel Transport B.V."/>
    <n v="36622"/>
    <d v="2023-07-24T00:00:00"/>
    <s v="08:43:00"/>
    <n v="0"/>
    <x v="0"/>
    <x v="29"/>
    <n v="7"/>
    <x v="1"/>
    <n v="1"/>
    <n v="25.6"/>
    <x v="1"/>
    <n v="325.89"/>
    <n v="0"/>
    <n v="325.89"/>
  </r>
  <r>
    <s v="COLGATE 3800 DEB."/>
    <s v="Colgate-Palmolive Nederland BV"/>
    <s v="101t"/>
    <n v="101091005657"/>
    <n v="101030171602"/>
    <n v="930"/>
    <s v="Inv Booked"/>
    <s v="0240144542"/>
    <s v="Verkoop"/>
    <n v="170"/>
    <s v="Transport drops zone"/>
    <s v="9 - verwerkt"/>
    <n v="0"/>
    <m/>
    <d v="2023-07-24T00:00:00"/>
    <s v="DROP"/>
    <s v="0001010910056570127716_002"/>
    <m/>
    <m/>
    <m/>
    <s v="EUR"/>
    <n v="186.58"/>
    <s v="EUR"/>
    <n v="186.58"/>
    <s v="EUR"/>
    <n v="186.58"/>
    <n v="186.58"/>
    <n v="0"/>
    <s v="N"/>
    <n v="1223000716"/>
    <d v="2023-08-17T00:00:00"/>
    <m/>
    <d v="2023-07-24T00:00:00"/>
    <s v="00:00"/>
    <s v="23:59"/>
    <d v="2023-07-24T00:00:00"/>
    <s v="16:00"/>
    <s v="17:00"/>
    <n v="18.399999999999999"/>
    <s v="ce"/>
    <n v="17102"/>
    <n v="18.399999999999999"/>
    <n v="29"/>
    <s v="Kuehne+Nagel Tiel 3 Standpl"/>
    <s v="De Diepert 5"/>
    <s v="Tiel"/>
    <s v="4004 MA"/>
    <s v="NL"/>
    <x v="65"/>
    <s v="FLORIJNSTRAAT 4C"/>
    <x v="51"/>
    <s v="4903 RM"/>
    <s v="NL"/>
    <s v="0240144542"/>
    <s v="0127716_002"/>
    <s v="31V"/>
    <s v="NL001131849B01"/>
    <n v="2"/>
    <n v="0"/>
    <n v="186.58"/>
    <s v="N"/>
    <s v="Peter Appel Transport B.V."/>
    <n v="36622"/>
    <d v="2023-07-24T00:00:00"/>
    <s v="17:37:00"/>
    <n v="0"/>
    <x v="0"/>
    <x v="29"/>
    <n v="7"/>
    <x v="34"/>
    <n v="1"/>
    <n v="23.2"/>
    <x v="5"/>
    <n v="235.25"/>
    <n v="0"/>
    <n v="235.25"/>
  </r>
  <r>
    <s v="COLGATE 3800 DEB."/>
    <s v="Colgate-Palmolive Nederland BV"/>
    <s v="101t"/>
    <n v="101091005657"/>
    <n v="101030171603"/>
    <n v="930"/>
    <s v="Inv Booked"/>
    <s v="2480055072"/>
    <s v="Verkoop"/>
    <n v="170"/>
    <s v="Transport drops zone"/>
    <s v="9 - verwerkt"/>
    <n v="0"/>
    <m/>
    <d v="2023-07-24T00:00:00"/>
    <s v="DROP"/>
    <s v="0001010910056570127716_002"/>
    <m/>
    <m/>
    <m/>
    <s v="EUR"/>
    <n v="48.67"/>
    <s v="EUR"/>
    <n v="48.67"/>
    <s v="EUR"/>
    <n v="48.67"/>
    <n v="48.67"/>
    <n v="0"/>
    <s v="N"/>
    <n v="1223000716"/>
    <d v="2023-08-17T00:00:00"/>
    <m/>
    <d v="2023-07-24T00:00:00"/>
    <s v="00:00"/>
    <s v="23:59"/>
    <d v="2023-07-24T00:00:00"/>
    <s v="16:00"/>
    <s v="17:00"/>
    <n v="4.8"/>
    <s v="ce"/>
    <n v="5270"/>
    <n v="4.8"/>
    <n v="8"/>
    <s v="Kuehne+Nagel Tiel 3 Standpl"/>
    <s v="De Diepert 5"/>
    <s v="Tiel"/>
    <s v="4004 MA"/>
    <s v="NL"/>
    <x v="46"/>
    <s v="FLORIJNSTRAAT  4C"/>
    <x v="23"/>
    <s v="4903 RM"/>
    <s v="NL"/>
    <s v="2480055072"/>
    <s v="0127716_002"/>
    <s v="31V"/>
    <s v="NL001131849B01"/>
    <n v="2"/>
    <n v="0"/>
    <n v="48.67"/>
    <s v="N"/>
    <s v="Peter Appel Transport B.V."/>
    <n v="36622"/>
    <d v="2023-07-24T00:00:00"/>
    <s v="17:37:00"/>
    <n v="0"/>
    <x v="0"/>
    <x v="29"/>
    <n v="7"/>
    <x v="34"/>
    <n v="0"/>
    <s v=""/>
    <x v="5"/>
    <s v=""/>
    <n v="0"/>
    <s v=""/>
  </r>
  <r>
    <s v="COLGATE 3800 DEB."/>
    <s v="Colgate-Palmolive Nederland BV"/>
    <s v="101t"/>
    <n v="101091006017"/>
    <n v="101030171604"/>
    <n v="930"/>
    <s v="Inv Booked"/>
    <s v="2480055075"/>
    <s v="Verkoop"/>
    <n v="170"/>
    <s v="Transport drops zone"/>
    <s v="9 - verwerkt"/>
    <n v="0"/>
    <m/>
    <d v="2023-07-24T00:00:00"/>
    <s v="DROP"/>
    <s v="0001010910060170127945_002"/>
    <m/>
    <m/>
    <m/>
    <s v="EUR"/>
    <n v="126.91"/>
    <s v="EUR"/>
    <n v="126.91"/>
    <s v="EUR"/>
    <n v="126.91"/>
    <n v="126.91"/>
    <n v="0"/>
    <s v="N"/>
    <n v="1223000716"/>
    <d v="2023-08-17T00:00:00"/>
    <m/>
    <d v="2023-07-24T00:00:00"/>
    <s v="00:00"/>
    <s v="23:59"/>
    <d v="2023-07-24T00:00:00"/>
    <s v="06:45"/>
    <s v="06:45"/>
    <n v="19.2"/>
    <s v="ce"/>
    <n v="21501"/>
    <n v="19.2"/>
    <n v="35"/>
    <s v="Kuehne+Nagel Tiel 3 Standpl"/>
    <s v="De Diepert 5"/>
    <s v="Tiel"/>
    <s v="4004 MA"/>
    <s v="NL"/>
    <x v="45"/>
    <s v="Poppenbouwing 30"/>
    <x v="6"/>
    <s v="4191NZ"/>
    <s v="NL"/>
    <s v="2480055075"/>
    <s v="0127945_002"/>
    <s v="31V"/>
    <s v="NL001131849B01"/>
    <n v="2"/>
    <n v="0"/>
    <n v="126.91"/>
    <s v="N"/>
    <s v="Peter Appel Transport B.V."/>
    <n v="36622"/>
    <d v="2023-07-24T00:00:00"/>
    <s v="08:33:00"/>
    <n v="47"/>
    <x v="0"/>
    <x v="29"/>
    <n v="7"/>
    <x v="6"/>
    <n v="1"/>
    <n v="19.2"/>
    <x v="0"/>
    <n v="126.91"/>
    <n v="0"/>
    <n v="126.91"/>
  </r>
  <r>
    <s v="COLGATE 3800 DEB."/>
    <s v="Colgate-Palmolive Nederland BV"/>
    <s v="101t"/>
    <n v="101091006011"/>
    <n v="101030171605"/>
    <n v="930"/>
    <s v="Inv Booked"/>
    <s v="2480055071"/>
    <s v="Verkoop"/>
    <n v="170"/>
    <s v="Transport drops zone"/>
    <s v="9 - verwerkt"/>
    <n v="0"/>
    <m/>
    <d v="2023-07-24T00:00:00"/>
    <s v="DROP"/>
    <s v="0001010910060110127944_002"/>
    <m/>
    <m/>
    <m/>
    <s v="EUR"/>
    <n v="49.92"/>
    <s v="EUR"/>
    <n v="49.92"/>
    <s v="EUR"/>
    <n v="49.92"/>
    <n v="49.92"/>
    <n v="0"/>
    <s v="N"/>
    <n v="1223000716"/>
    <d v="2023-08-17T00:00:00"/>
    <m/>
    <d v="2023-07-24T00:00:00"/>
    <s v="00:00"/>
    <s v="23:59"/>
    <d v="2023-07-24T00:00:00"/>
    <s v="07:00"/>
    <s v="10:00"/>
    <n v="4"/>
    <s v="ce"/>
    <n v="4780"/>
    <n v="4"/>
    <n v="8"/>
    <s v="Kuehne+Nagel Tiel 3 Standpl"/>
    <s v="De Diepert 5"/>
    <s v="Tiel"/>
    <s v="4004 MA"/>
    <s v="NL"/>
    <x v="10"/>
    <s v="Slego 1a"/>
    <x v="13"/>
    <s v="1046BM"/>
    <s v="NL"/>
    <s v="2480055071"/>
    <s v="0127944_002"/>
    <s v="31V"/>
    <s v="NL001131849B01"/>
    <n v="2"/>
    <n v="0"/>
    <n v="49.92"/>
    <s v="N"/>
    <s v="Peter Appel Transport B.V."/>
    <n v="36622"/>
    <d v="2023-07-24T00:00:00"/>
    <s v="08:23:00"/>
    <n v="0"/>
    <x v="0"/>
    <x v="29"/>
    <n v="7"/>
    <x v="11"/>
    <n v="0"/>
    <s v=""/>
    <x v="0"/>
    <s v=""/>
    <n v="0"/>
    <s v=""/>
  </r>
  <r>
    <s v="COLGATE 3800 DEB."/>
    <s v="Colgate-Palmolive Nederland BV"/>
    <s v="101t"/>
    <n v="101091005658"/>
    <n v="101030171606"/>
    <n v="930"/>
    <s v="Inv Booked"/>
    <s v="2480055077"/>
    <s v="Verkoop"/>
    <n v="170"/>
    <s v="Transport drops zone"/>
    <s v="9 - verwerkt"/>
    <n v="0"/>
    <m/>
    <d v="2023-07-24T00:00:00"/>
    <s v="DROP"/>
    <s v="0001010910056580127715_002"/>
    <m/>
    <m/>
    <m/>
    <s v="EUR"/>
    <n v="323.39"/>
    <s v="EUR"/>
    <n v="323.39"/>
    <s v="EUR"/>
    <n v="323.39"/>
    <n v="323.39"/>
    <n v="0"/>
    <s v="N"/>
    <n v="1223000716"/>
    <d v="2023-08-17T00:00:00"/>
    <m/>
    <d v="2023-07-24T00:00:00"/>
    <s v="00:00"/>
    <s v="23:59"/>
    <d v="2023-07-24T00:00:00"/>
    <s v="11:00"/>
    <s v="12:00"/>
    <n v="24.8"/>
    <s v="ce"/>
    <n v="18033"/>
    <n v="24.8"/>
    <n v="42"/>
    <s v="Kuehne+Nagel Tiel 3 Standpl"/>
    <s v="De Diepert 5"/>
    <s v="Tiel"/>
    <s v="4004 MA"/>
    <s v="NL"/>
    <x v="1"/>
    <s v="Fahrenheitweg 1"/>
    <x v="1"/>
    <s v="6101WR"/>
    <s v="NL"/>
    <s v="2480055077"/>
    <s v="0127715_002"/>
    <s v="31V"/>
    <s v="NL001131849B01"/>
    <n v="2"/>
    <n v="0"/>
    <n v="323.39"/>
    <s v="N"/>
    <s v="Peter Appel Transport B.V."/>
    <n v="36622"/>
    <d v="2023-07-24T00:00:00"/>
    <s v="11:57:00"/>
    <n v="0"/>
    <x v="0"/>
    <x v="29"/>
    <n v="7"/>
    <x v="1"/>
    <n v="1"/>
    <n v="24.8"/>
    <x v="1"/>
    <n v="323.39"/>
    <n v="0"/>
    <n v="323.39"/>
  </r>
  <r>
    <s v="COLGATE 3800 DEB."/>
    <s v="Colgate-Palmolive Nederland BV"/>
    <s v="101t"/>
    <n v="101091006021"/>
    <n v="101030171607"/>
    <n v="930"/>
    <s v="Inv Booked"/>
    <s v="2480055080"/>
    <s v="Verkoop"/>
    <n v="170"/>
    <s v="Transport drops zone"/>
    <s v="9 - verwerkt"/>
    <n v="0"/>
    <m/>
    <d v="2023-07-24T00:00:00"/>
    <s v="DROP"/>
    <s v="0001010910060210127952_003"/>
    <m/>
    <m/>
    <m/>
    <s v="EUR"/>
    <n v="49.36"/>
    <s v="EUR"/>
    <n v="49.36"/>
    <s v="EUR"/>
    <n v="49.36"/>
    <n v="49.36"/>
    <n v="0"/>
    <s v="N"/>
    <n v="1223000716"/>
    <d v="2023-08-17T00:00:00"/>
    <m/>
    <d v="2023-07-24T00:00:00"/>
    <s v="00:00"/>
    <s v="23:59"/>
    <d v="2023-07-24T00:00:00"/>
    <s v="21:00"/>
    <s v="21:00"/>
    <n v="1.6"/>
    <s v="ce"/>
    <n v="415"/>
    <n v="1.6"/>
    <n v="0"/>
    <s v="Kuehne+Nagel Tiel 3 Standpl"/>
    <s v="De Diepert 5"/>
    <s v="Tiel"/>
    <s v="4004 MA"/>
    <s v="NL"/>
    <x v="4"/>
    <s v="Watergoorweg 81"/>
    <x v="5"/>
    <s v="3861MA"/>
    <s v="NL"/>
    <s v="2480055080"/>
    <s v="0127952_003"/>
    <s v="31V"/>
    <s v="NL001131849B01"/>
    <n v="2"/>
    <n v="0"/>
    <n v="49.36"/>
    <s v="N"/>
    <s v="Peter Appel Transport B.V."/>
    <n v="36622"/>
    <d v="2023-07-24T00:00:00"/>
    <s v="21:32:00"/>
    <n v="0"/>
    <x v="0"/>
    <x v="29"/>
    <n v="7"/>
    <x v="5"/>
    <n v="1"/>
    <n v="1.6"/>
    <x v="3"/>
    <n v="49.36"/>
    <n v="0"/>
    <n v="49.36"/>
  </r>
  <r>
    <s v="COLGATE 3800 DEB."/>
    <s v="Colgate-Palmolive Nederland BV"/>
    <s v="101t"/>
    <n v="101091006020"/>
    <n v="101030171609"/>
    <n v="930"/>
    <s v="Inv Booked"/>
    <s v="2480055083"/>
    <s v="Verkoop"/>
    <n v="170"/>
    <s v="Transport drops zone"/>
    <s v="9 - verwerkt"/>
    <n v="0"/>
    <m/>
    <d v="2023-07-24T00:00:00"/>
    <s v="DROP"/>
    <s v="0001010910060200127951_002"/>
    <m/>
    <m/>
    <m/>
    <s v="EUR"/>
    <n v="12.81"/>
    <s v="EUR"/>
    <n v="12.81"/>
    <s v="EUR"/>
    <n v="12.81"/>
    <n v="12.81"/>
    <n v="0"/>
    <s v="N"/>
    <n v="1223000716"/>
    <d v="2023-08-17T00:00:00"/>
    <m/>
    <d v="2023-07-24T00:00:00"/>
    <s v="00:00"/>
    <s v="23:59"/>
    <d v="2023-07-24T00:00:00"/>
    <s v="14:30"/>
    <s v="14:30"/>
    <n v="0.8"/>
    <s v="ce"/>
    <n v="762"/>
    <n v="0.8"/>
    <n v="1"/>
    <s v="Kuehne+Nagel Tiel 3 Standpl"/>
    <s v="De Diepert 5"/>
    <s v="Tiel"/>
    <s v="4004 MA"/>
    <s v="NL"/>
    <x v="3"/>
    <s v="FACETLAAN 6"/>
    <x v="4"/>
    <s v="2665 NR"/>
    <s v="NL"/>
    <s v="2480055083"/>
    <s v="0127951_002"/>
    <s v="31V"/>
    <s v="NL001131849B01"/>
    <n v="2"/>
    <n v="0"/>
    <n v="12.81"/>
    <s v="N"/>
    <s v="Peter Appel Transport B.V."/>
    <n v="36622"/>
    <d v="2023-07-24T00:00:00"/>
    <s v="15:37:00"/>
    <n v="0"/>
    <x v="0"/>
    <x v="29"/>
    <n v="7"/>
    <x v="4"/>
    <n v="0"/>
    <s v=""/>
    <x v="3"/>
    <s v=""/>
    <n v="0"/>
    <s v=""/>
  </r>
  <r>
    <s v="COLGATE 3800 DEB."/>
    <s v="Colgate-Palmolive Nederland BV"/>
    <s v="101t"/>
    <n v="101091006020"/>
    <n v="101030171615"/>
    <n v="930"/>
    <s v="Inv Booked"/>
    <s v="2480055081"/>
    <s v="Verkoop"/>
    <n v="170"/>
    <s v="Transport drops zone"/>
    <s v="9 - verwerkt"/>
    <n v="0"/>
    <m/>
    <d v="2023-07-24T00:00:00"/>
    <s v="DROP"/>
    <s v="0001010910060200127951_002"/>
    <m/>
    <m/>
    <m/>
    <s v="EUR"/>
    <n v="115.28"/>
    <s v="EUR"/>
    <n v="115.28"/>
    <s v="EUR"/>
    <n v="115.28"/>
    <n v="115.28"/>
    <n v="0"/>
    <s v="N"/>
    <n v="1223000716"/>
    <d v="2023-08-17T00:00:00"/>
    <m/>
    <d v="2023-07-24T00:00:00"/>
    <s v="00:00"/>
    <s v="23:59"/>
    <d v="2023-07-24T00:00:00"/>
    <s v="14:30"/>
    <s v="14:30"/>
    <n v="7.2"/>
    <s v="ce"/>
    <n v="3856"/>
    <n v="7.2"/>
    <n v="5"/>
    <s v="Kuehne+Nagel Tiel 3 Standpl"/>
    <s v="De Diepert 5"/>
    <s v="Tiel"/>
    <s v="4004 MA"/>
    <s v="NL"/>
    <x v="3"/>
    <s v="FACETLAAN 6"/>
    <x v="4"/>
    <s v="2665 NR"/>
    <s v="NL"/>
    <s v="2480055081"/>
    <s v="0127951_002"/>
    <s v="31V"/>
    <s v="NL001131849B01"/>
    <n v="2"/>
    <n v="0"/>
    <n v="115.28"/>
    <s v="N"/>
    <s v="Peter Appel Transport B.V."/>
    <n v="36622"/>
    <d v="2023-07-24T00:00:00"/>
    <s v="15:37:00"/>
    <n v="0"/>
    <x v="0"/>
    <x v="29"/>
    <n v="7"/>
    <x v="4"/>
    <n v="0"/>
    <s v=""/>
    <x v="3"/>
    <s v=""/>
    <n v="0"/>
    <s v=""/>
  </r>
  <r>
    <s v="COLGATE 3800 DEB."/>
    <s v="Colgate-Palmolive Nederland BV"/>
    <s v="101t"/>
    <n v="101091006556"/>
    <n v="101030171685"/>
    <n v="930"/>
    <s v="Inv Booked"/>
    <s v="2480055948"/>
    <s v="Verkoop"/>
    <n v="170"/>
    <s v="Transport drops zone"/>
    <s v="9 - verwerkt"/>
    <n v="0"/>
    <m/>
    <d v="2023-07-25T00:00:00"/>
    <s v="DROP"/>
    <s v="0001010910065560128251_002"/>
    <m/>
    <m/>
    <m/>
    <s v="EUR"/>
    <n v="13.42"/>
    <s v="EUR"/>
    <n v="13.42"/>
    <s v="EUR"/>
    <n v="13.42"/>
    <n v="13.42"/>
    <n v="0"/>
    <s v="N"/>
    <n v="1223000716"/>
    <d v="2023-08-17T00:00:00"/>
    <m/>
    <d v="2023-07-25T00:00:00"/>
    <s v="00:00"/>
    <s v="23:59"/>
    <d v="2023-07-25T00:00:00"/>
    <s v="13:00"/>
    <s v="13:00"/>
    <n v="0.8"/>
    <s v="ce"/>
    <n v="95"/>
    <n v="0.8"/>
    <n v="0"/>
    <s v="Kuehne+Nagel Tiel 3 Standpl"/>
    <s v="De Diepert 5"/>
    <s v="Tiel"/>
    <s v="4004 MA"/>
    <s v="NL"/>
    <x v="25"/>
    <s v="Hollandweg 30"/>
    <x v="4"/>
    <s v="2665 MT"/>
    <s v="NL"/>
    <s v="2480055948"/>
    <s v="0128251_002"/>
    <s v="31V"/>
    <s v="NL001131849B01"/>
    <n v="2"/>
    <n v="0"/>
    <n v="13.42"/>
    <s v="N"/>
    <s v="Peter Appel Transport B.V."/>
    <n v="36622"/>
    <d v="2023-07-25T00:00:00"/>
    <s v="10:16:00"/>
    <n v="0"/>
    <x v="1"/>
    <x v="29"/>
    <n v="7"/>
    <x v="4"/>
    <n v="1"/>
    <n v="8"/>
    <x v="0"/>
    <n v="134.16"/>
    <n v="0"/>
    <n v="134.16"/>
  </r>
  <r>
    <s v="COLGATE 3800 DEB."/>
    <s v="Colgate-Palmolive Nederland BV"/>
    <s v="101t"/>
    <n v="101091006556"/>
    <n v="101030171689"/>
    <n v="930"/>
    <s v="Inv Booked"/>
    <s v="2480055945"/>
    <s v="Verkoop"/>
    <n v="170"/>
    <s v="Transport drops zone"/>
    <s v="9 - verwerkt"/>
    <n v="0"/>
    <m/>
    <d v="2023-07-25T00:00:00"/>
    <s v="DROP"/>
    <s v="0001010910065560128251_002"/>
    <m/>
    <m/>
    <m/>
    <s v="EUR"/>
    <n v="67.08"/>
    <s v="EUR"/>
    <n v="67.08"/>
    <s v="EUR"/>
    <n v="67.08"/>
    <n v="67.08"/>
    <n v="0"/>
    <s v="N"/>
    <n v="1223000716"/>
    <d v="2023-08-17T00:00:00"/>
    <m/>
    <d v="2023-07-25T00:00:00"/>
    <s v="00:00"/>
    <s v="23:59"/>
    <d v="2023-07-25T00:00:00"/>
    <s v="13:00"/>
    <s v="13:00"/>
    <n v="4"/>
    <s v="ce"/>
    <n v="4316"/>
    <n v="4"/>
    <n v="8"/>
    <s v="Kuehne+Nagel Tiel 3 Standpl"/>
    <s v="De Diepert 5"/>
    <s v="Tiel"/>
    <s v="4004 MA"/>
    <s v="NL"/>
    <x v="18"/>
    <s v="Hollandweg 32"/>
    <x v="4"/>
    <s v="2665 MT"/>
    <s v="NL"/>
    <s v="2480055945"/>
    <s v="0128251_002"/>
    <s v="31V"/>
    <s v="NL001131849B01"/>
    <n v="2"/>
    <n v="0"/>
    <n v="67.08"/>
    <s v="N"/>
    <s v="Peter Appel Transport B.V."/>
    <n v="36622"/>
    <d v="2023-07-25T00:00:00"/>
    <s v="10:16:00"/>
    <n v="0"/>
    <x v="1"/>
    <x v="29"/>
    <n v="7"/>
    <x v="4"/>
    <n v="0"/>
    <s v=""/>
    <x v="0"/>
    <s v=""/>
    <n v="0"/>
    <s v=""/>
  </r>
  <r>
    <s v="COLGATE 3800 DEB."/>
    <s v="Colgate-Palmolive Nederland BV"/>
    <s v="101t"/>
    <n v="101091006200"/>
    <n v="101030171692"/>
    <n v="930"/>
    <s v="Inv Booked"/>
    <s v="2480055940"/>
    <s v="Verkoop"/>
    <n v="170"/>
    <s v="Transport drops zone"/>
    <s v="9 - verwerkt"/>
    <n v="0"/>
    <m/>
    <d v="2023-07-25T00:00:00"/>
    <s v="DROP"/>
    <s v="0001010910062000128037_002"/>
    <m/>
    <m/>
    <m/>
    <s v="EUR"/>
    <n v="296.47000000000003"/>
    <s v="EUR"/>
    <n v="296.47000000000003"/>
    <s v="EUR"/>
    <n v="296.47000000000003"/>
    <n v="296.47000000000003"/>
    <n v="0"/>
    <s v="N"/>
    <n v="1223000716"/>
    <d v="2023-08-17T00:00:00"/>
    <m/>
    <d v="2023-07-25T00:00:00"/>
    <s v="00:00"/>
    <s v="23:59"/>
    <d v="2023-07-25T00:00:00"/>
    <s v="11:00"/>
    <s v="12:00"/>
    <n v="26.4"/>
    <s v="ce"/>
    <n v="21649"/>
    <n v="26.4"/>
    <n v="41"/>
    <s v="Kuehne+Nagel Tiel 3 Standpl"/>
    <s v="De Diepert 5"/>
    <s v="Tiel"/>
    <s v="4004 MA"/>
    <s v="NL"/>
    <x v="1"/>
    <s v="Perenmarkt 15"/>
    <x v="2"/>
    <s v="1681PG"/>
    <s v="NL"/>
    <s v="2480055940"/>
    <s v="0128037_002"/>
    <s v="31V"/>
    <s v="NL001131849B01"/>
    <n v="2"/>
    <n v="0"/>
    <n v="296.47000000000003"/>
    <s v="N"/>
    <s v="Peter Appel Transport B.V."/>
    <n v="36622"/>
    <d v="2023-07-25T00:00:00"/>
    <s v="11:38:00"/>
    <n v="0"/>
    <x v="1"/>
    <x v="29"/>
    <n v="7"/>
    <x v="2"/>
    <n v="1"/>
    <n v="26.4"/>
    <x v="1"/>
    <n v="296.47000000000003"/>
    <n v="0"/>
    <n v="296.47000000000003"/>
  </r>
  <r>
    <s v="COLGATE 3800 DEB."/>
    <s v="Colgate-Palmolive Nederland BV"/>
    <s v="101t"/>
    <n v="101091006557"/>
    <n v="101030171693"/>
    <n v="930"/>
    <s v="Inv Booked"/>
    <s v="2480055949"/>
    <s v="Verkoop"/>
    <n v="170"/>
    <s v="Transport drops zone"/>
    <s v="9 - verwerkt"/>
    <n v="0"/>
    <m/>
    <d v="2023-07-25T00:00:00"/>
    <s v="DROP"/>
    <s v="0001010910065570128252_002"/>
    <m/>
    <m/>
    <m/>
    <s v="EUR"/>
    <n v="10.23"/>
    <s v="EUR"/>
    <n v="10.23"/>
    <s v="EUR"/>
    <n v="10.23"/>
    <n v="10.23"/>
    <n v="0"/>
    <s v="N"/>
    <n v="1223000716"/>
    <d v="2023-08-17T00:00:00"/>
    <m/>
    <d v="2023-07-25T00:00:00"/>
    <s v="00:00"/>
    <s v="23:59"/>
    <d v="2023-07-25T00:00:00"/>
    <s v="09:00"/>
    <s v="11:00"/>
    <n v="0.8"/>
    <s v="ce"/>
    <n v="235"/>
    <n v="0.8"/>
    <n v="0"/>
    <s v="Kuehne+Nagel Tiel 3 Standpl"/>
    <s v="De Diepert 5"/>
    <s v="Tiel"/>
    <s v="4004 MA"/>
    <s v="NL"/>
    <x v="29"/>
    <s v="Opaalstraat 15"/>
    <x v="32"/>
    <s v="1812RH"/>
    <s v="NL"/>
    <s v="2480055949"/>
    <s v="0128252_002"/>
    <s v="31V"/>
    <s v="NL001131849B01"/>
    <n v="2"/>
    <n v="0"/>
    <n v="10.23"/>
    <s v="N"/>
    <s v="Peter Appel Transport B.V."/>
    <n v="36622"/>
    <d v="2023-07-25T00:00:00"/>
    <s v="11:38:00"/>
    <n v="0"/>
    <x v="1"/>
    <x v="29"/>
    <n v="7"/>
    <x v="28"/>
    <n v="1"/>
    <n v="19.2"/>
    <x v="3"/>
    <n v="245.57"/>
    <n v="0"/>
    <n v="245.57"/>
  </r>
  <r>
    <s v="COLGATE 3800 DEB."/>
    <s v="Colgate-Palmolive Nederland BV"/>
    <s v="101t"/>
    <n v="101091006189"/>
    <n v="101030171697"/>
    <n v="930"/>
    <s v="Inv Booked"/>
    <s v="2480055944"/>
    <s v="Verkoop"/>
    <n v="170"/>
    <s v="Transport drops zone"/>
    <s v="9 - verwerkt"/>
    <n v="0"/>
    <m/>
    <d v="2023-07-25T00:00:00"/>
    <s v="DROP"/>
    <s v="0001010910061890128025_002"/>
    <m/>
    <m/>
    <m/>
    <s v="EUR"/>
    <n v="333.96"/>
    <s v="EUR"/>
    <n v="333.96"/>
    <s v="EUR"/>
    <n v="333.96"/>
    <n v="333.96"/>
    <n v="0"/>
    <s v="N"/>
    <n v="1223000716"/>
    <d v="2023-08-17T00:00:00"/>
    <m/>
    <d v="2023-07-25T00:00:00"/>
    <s v="00:00"/>
    <s v="23:59"/>
    <d v="2023-07-25T00:00:00"/>
    <s v="07:00"/>
    <s v="08:00"/>
    <n v="26.4"/>
    <s v="ce"/>
    <n v="18839"/>
    <n v="26.4"/>
    <n v="43"/>
    <s v="Kuehne+Nagel Tiel 3 Standpl"/>
    <s v="De Diepert 5"/>
    <s v="Tiel"/>
    <s v="4004 MA"/>
    <s v="NL"/>
    <x v="1"/>
    <s v="Fahrenheitweg 1"/>
    <x v="1"/>
    <s v="6101WR"/>
    <s v="NL"/>
    <s v="2480055944"/>
    <s v="0128025_002"/>
    <s v="31V"/>
    <s v="NL001131849B01"/>
    <n v="2"/>
    <n v="0"/>
    <n v="333.96"/>
    <s v="N"/>
    <s v="Peter Appel Transport B.V."/>
    <n v="36622"/>
    <d v="2023-07-25T00:00:00"/>
    <s v="08:02:00"/>
    <n v="0"/>
    <x v="1"/>
    <x v="29"/>
    <n v="7"/>
    <x v="1"/>
    <n v="1"/>
    <n v="26.4"/>
    <x v="1"/>
    <n v="333.96"/>
    <n v="0"/>
    <n v="333.96"/>
  </r>
  <r>
    <s v="COLGATE 3800 DEB."/>
    <s v="Colgate-Palmolive Nederland BV"/>
    <s v="101t"/>
    <n v="101091006555"/>
    <n v="101030171701"/>
    <n v="930"/>
    <s v="Inv Booked"/>
    <s v="2480055993"/>
    <s v="Verkoop"/>
    <n v="170"/>
    <s v="Transport drops zone"/>
    <s v="9 - verwerkt"/>
    <n v="0"/>
    <m/>
    <d v="2023-07-25T00:00:00"/>
    <s v="DROP"/>
    <s v="0001010910065550128249_002"/>
    <m/>
    <m/>
    <m/>
    <s v="EUR"/>
    <n v="162.03"/>
    <s v="EUR"/>
    <n v="162.03"/>
    <s v="EUR"/>
    <n v="162.03"/>
    <n v="162.03"/>
    <n v="0"/>
    <s v="N"/>
    <n v="1223000716"/>
    <d v="2023-08-17T00:00:00"/>
    <m/>
    <d v="2023-07-25T00:00:00"/>
    <s v="00:00"/>
    <s v="23:59"/>
    <d v="2023-07-25T00:00:00"/>
    <s v="07:00"/>
    <s v="07:00"/>
    <n v="20.8"/>
    <s v="ce"/>
    <n v="15463"/>
    <n v="20.8"/>
    <n v="29"/>
    <s v="Kuehne+Nagel Tiel 3 Standpl"/>
    <s v="De Diepert 5"/>
    <s v="Tiel"/>
    <s v="4004 MA"/>
    <s v="NL"/>
    <x v="14"/>
    <s v="Rood 24"/>
    <x v="17"/>
    <s v="6666LT"/>
    <s v="NL"/>
    <s v="2480055993"/>
    <s v="0128249_002"/>
    <s v="31V"/>
    <s v="NL001131849B01"/>
    <n v="2"/>
    <n v="0"/>
    <n v="162.03"/>
    <s v="N"/>
    <s v="Peter Appel Transport B.V."/>
    <n v="36622"/>
    <d v="2023-07-25T00:00:00"/>
    <s v="07:07:00"/>
    <n v="0"/>
    <x v="1"/>
    <x v="29"/>
    <n v="7"/>
    <x v="15"/>
    <n v="1"/>
    <n v="20.8"/>
    <x v="5"/>
    <n v="162.03"/>
    <n v="0"/>
    <n v="162.03"/>
  </r>
  <r>
    <s v="COLGATE 3800 DEB."/>
    <s v="Colgate-Palmolive Nederland BV"/>
    <s v="101t"/>
    <n v="101091006573"/>
    <n v="101030171776"/>
    <n v="930"/>
    <s v="Inv Booked"/>
    <s v="0240146282/URGENT"/>
    <s v="Verkoop"/>
    <n v="180"/>
    <s v="Ritprijs vast"/>
    <s v="9 - verwerkt"/>
    <n v="0"/>
    <m/>
    <d v="2023-07-25T00:00:00"/>
    <m/>
    <m/>
    <m/>
    <m/>
    <m/>
    <s v="EUR"/>
    <n v="336.17"/>
    <s v="EUR"/>
    <n v="336.17"/>
    <s v="EUR"/>
    <n v="336.17"/>
    <n v="336.17"/>
    <n v="0"/>
    <s v="Y"/>
    <n v="1223000716"/>
    <d v="2023-08-17T00:00:00"/>
    <m/>
    <d v="2023-07-25T00:00:00"/>
    <s v="00:00"/>
    <s v="23:59"/>
    <d v="2023-07-25T00:00:00"/>
    <s v="14:00"/>
    <s v="15:00"/>
    <n v="7.2"/>
    <s v="ce"/>
    <n v="7565"/>
    <n v="7.2"/>
    <n v="12"/>
    <s v="Kuehne+Nagel Tiel 3 Standpl"/>
    <s v="De Diepert 5"/>
    <s v="Tiel"/>
    <s v="4004 MA"/>
    <s v="NL"/>
    <x v="39"/>
    <s v="RANDWEG 2"/>
    <x v="6"/>
    <s v="4191 NN"/>
    <s v="NL"/>
    <s v="0240146282/URGENT"/>
    <s v="0128272_002"/>
    <s v="31V"/>
    <s v="NL001131849B01"/>
    <n v="2"/>
    <n v="0"/>
    <n v="336.17"/>
    <s v="N"/>
    <s v="Peter Appel Transport B.V."/>
    <m/>
    <d v="2023-07-25T00:00:00"/>
    <s v="14:05:00"/>
    <n v="0"/>
    <x v="1"/>
    <x v="29"/>
    <n v="7"/>
    <x v="6"/>
    <n v="1"/>
    <n v="7.2"/>
    <x v="2"/>
    <n v="336.17"/>
    <n v="0"/>
    <n v="336.17"/>
  </r>
  <r>
    <s v="COLGATE 3800 DEB."/>
    <s v="Colgate-Palmolive Nederland BV"/>
    <s v="101t"/>
    <n v="0"/>
    <n v="101030171696"/>
    <n v="930"/>
    <s v="Inv Booked"/>
    <s v="2480055954"/>
    <s v="Verkoop"/>
    <n v="170"/>
    <s v="Transport drops zone"/>
    <s v="9 - verwerkt"/>
    <n v="0"/>
    <m/>
    <d v="2023-07-25T00:00:00"/>
    <m/>
    <m/>
    <m/>
    <m/>
    <m/>
    <s v="EUR"/>
    <n v="138.80000000000001"/>
    <s v="EUR"/>
    <n v="138.80000000000001"/>
    <s v="EUR"/>
    <n v="138.80000000000001"/>
    <n v="138.80000000000001"/>
    <n v="0"/>
    <s v="N"/>
    <n v="1223000716"/>
    <d v="2023-08-17T00:00:00"/>
    <m/>
    <d v="2023-07-25T00:00:00"/>
    <s v="00:00"/>
    <s v="23:59"/>
    <d v="2023-07-25T00:00:00"/>
    <s v="10:00"/>
    <s v="11:00"/>
    <n v="8"/>
    <s v="ce"/>
    <n v="4397"/>
    <n v="8"/>
    <n v="5"/>
    <s v="Kuehne+Nagel Tiel 3 Standpl"/>
    <s v="De Diepert 5"/>
    <s v="Tiel"/>
    <s v="4004 MA"/>
    <s v="NL"/>
    <x v="16"/>
    <s v="Rijnland 4"/>
    <x v="19"/>
    <s v="1948RL"/>
    <s v="NL"/>
    <s v="2480055954"/>
    <s v="0128036_003"/>
    <s v="31V"/>
    <s v="NL001131849B01"/>
    <n v="2"/>
    <n v="0"/>
    <n v="138.80000000000001"/>
    <s v="N"/>
    <m/>
    <n v="36622"/>
    <d v="2023-07-25T00:00:00"/>
    <s v="12:28:00"/>
    <n v="0"/>
    <x v="1"/>
    <x v="29"/>
    <n v="7"/>
    <x v="17"/>
    <n v="1"/>
    <n v="8"/>
    <x v="0"/>
    <n v="138.80000000000001"/>
    <n v="0"/>
    <n v="138.80000000000001"/>
  </r>
  <r>
    <s v="COLGATE 3800 DEB."/>
    <s v="Colgate-Palmolive Nederland BV"/>
    <s v="101t"/>
    <n v="0"/>
    <n v="101030171698"/>
    <n v="930"/>
    <s v="Inv Booked"/>
    <s v="2480055956"/>
    <s v="Verkoop"/>
    <n v="170"/>
    <s v="Transport drops zone"/>
    <s v="9 - verwerkt"/>
    <n v="0"/>
    <m/>
    <d v="2023-07-25T00:00:00"/>
    <m/>
    <m/>
    <m/>
    <m/>
    <m/>
    <s v="EUR"/>
    <n v="36.22"/>
    <s v="EUR"/>
    <n v="36.22"/>
    <s v="EUR"/>
    <n v="36.22"/>
    <n v="36.22"/>
    <n v="0"/>
    <s v="N"/>
    <n v="1223000716"/>
    <d v="2023-08-17T00:00:00"/>
    <m/>
    <d v="2023-07-25T00:00:00"/>
    <s v="00:00"/>
    <s v="23:59"/>
    <d v="2023-07-25T00:00:00"/>
    <s v="10:00"/>
    <s v="10:00"/>
    <n v="1.6"/>
    <s v="ce"/>
    <n v="549"/>
    <n v="1.6"/>
    <n v="0"/>
    <s v="Kuehne+Nagel Tiel 3 Standpl"/>
    <s v="De Diepert 5"/>
    <s v="Tiel"/>
    <s v="4004 MA"/>
    <s v="NL"/>
    <x v="79"/>
    <s v="Keltenweg 30"/>
    <x v="58"/>
    <s v="5342 LP"/>
    <s v="NL"/>
    <s v="2480055956"/>
    <s v="0128022_002"/>
    <s v="31V"/>
    <s v="NL001131849B01"/>
    <n v="2"/>
    <n v="0"/>
    <n v="36.22"/>
    <s v="N"/>
    <m/>
    <n v="36622"/>
    <d v="2023-07-25T00:00:00"/>
    <s v="06:30:00"/>
    <n v="0"/>
    <x v="1"/>
    <x v="29"/>
    <n v="7"/>
    <x v="42"/>
    <n v="1"/>
    <n v="1.6"/>
    <x v="3"/>
    <n v="36.22"/>
    <n v="0"/>
    <n v="36.22"/>
  </r>
  <r>
    <s v="COLGATE 3800 DEB."/>
    <s v="Colgate-Palmolive Nederland BV"/>
    <s v="101t"/>
    <n v="101091006198"/>
    <n v="101030171699"/>
    <n v="930"/>
    <s v="Inv Booked"/>
    <s v="2480055957"/>
    <s v="Verkoop"/>
    <n v="170"/>
    <s v="Transport drops zone"/>
    <s v="9 - verwerkt"/>
    <n v="0"/>
    <m/>
    <d v="2023-07-25T00:00:00"/>
    <s v="DROP"/>
    <s v="0001010910061980128032_002"/>
    <m/>
    <m/>
    <m/>
    <s v="EUR"/>
    <n v="140.80000000000001"/>
    <s v="EUR"/>
    <n v="140.80000000000001"/>
    <s v="EUR"/>
    <n v="140.80000000000001"/>
    <n v="140.80000000000001"/>
    <n v="0"/>
    <s v="N"/>
    <n v="1223000716"/>
    <d v="2023-08-17T00:00:00"/>
    <m/>
    <d v="2023-07-25T00:00:00"/>
    <s v="00:00"/>
    <s v="23:59"/>
    <d v="2023-07-25T00:00:00"/>
    <s v="08:00"/>
    <s v="12:00"/>
    <n v="6.4"/>
    <s v="ce"/>
    <n v="3999"/>
    <n v="6.4"/>
    <n v="4"/>
    <s v="Kuehne+Nagel Tiel 3 Standpl"/>
    <s v="De Diepert 5"/>
    <s v="Tiel"/>
    <s v="4004 MA"/>
    <s v="NL"/>
    <x v="21"/>
    <s v="Bloemakkers 4"/>
    <x v="22"/>
    <s v="9461GX"/>
    <s v="NL"/>
    <s v="2480055957"/>
    <s v="0128032_002"/>
    <s v="31V"/>
    <s v="NL001131849B01"/>
    <n v="2"/>
    <n v="0"/>
    <n v="140.80000000000001"/>
    <s v="N"/>
    <s v="Peter Appel Transport B.V."/>
    <n v="36622"/>
    <d v="2023-07-25T00:00:00"/>
    <s v="10:30:00"/>
    <n v="0"/>
    <x v="1"/>
    <x v="29"/>
    <n v="7"/>
    <x v="20"/>
    <n v="1"/>
    <n v="7.2"/>
    <x v="3"/>
    <n v="158.4"/>
    <n v="0"/>
    <n v="158.4"/>
  </r>
  <r>
    <s v="COLGATE 3800 DEB."/>
    <s v="Colgate-Palmolive Nederland BV"/>
    <s v="101t"/>
    <n v="101091006195"/>
    <n v="101030171700"/>
    <n v="930"/>
    <s v="Inv Booked"/>
    <s v="2480055942"/>
    <s v="Verkoop"/>
    <n v="170"/>
    <s v="Transport drops zone"/>
    <s v="9 - verwerkt"/>
    <n v="0"/>
    <m/>
    <d v="2023-07-25T00:00:00"/>
    <s v="DROP"/>
    <s v="0001010910061950128029_002"/>
    <m/>
    <m/>
    <m/>
    <s v="EUR"/>
    <n v="296.47000000000003"/>
    <s v="EUR"/>
    <n v="296.47000000000003"/>
    <s v="EUR"/>
    <n v="296.47000000000003"/>
    <n v="296.47000000000003"/>
    <n v="0"/>
    <s v="N"/>
    <n v="1223000716"/>
    <d v="2023-08-17T00:00:00"/>
    <m/>
    <d v="2023-07-25T00:00:00"/>
    <s v="00:00"/>
    <s v="23:59"/>
    <d v="2023-07-25T00:00:00"/>
    <s v="09:00"/>
    <s v="10:00"/>
    <n v="26.4"/>
    <s v="ce"/>
    <n v="12580"/>
    <n v="26.4"/>
    <n v="39"/>
    <s v="Kuehne+Nagel Tiel 3 Standpl"/>
    <s v="De Diepert 5"/>
    <s v="Tiel"/>
    <s v="4004 MA"/>
    <s v="NL"/>
    <x v="1"/>
    <s v="Perenmarkt 15"/>
    <x v="2"/>
    <s v="1681PG"/>
    <s v="NL"/>
    <s v="2480055942"/>
    <s v="0128029_002"/>
    <s v="31V"/>
    <s v="NL001131849B01"/>
    <n v="2"/>
    <n v="0"/>
    <n v="296.47000000000003"/>
    <s v="N"/>
    <s v="Peter Appel Transport B.V."/>
    <n v="36622"/>
    <d v="2023-07-25T00:00:00"/>
    <s v="10:36:00"/>
    <n v="0"/>
    <x v="1"/>
    <x v="29"/>
    <n v="7"/>
    <x v="2"/>
    <n v="1"/>
    <n v="26.4"/>
    <x v="1"/>
    <n v="296.47000000000003"/>
    <n v="0"/>
    <n v="296.47000000000003"/>
  </r>
  <r>
    <s v="COLGATE 3800 DEB."/>
    <s v="Colgate-Palmolive Nederland BV"/>
    <s v="101t"/>
    <n v="101091006198"/>
    <n v="101030171682"/>
    <n v="930"/>
    <s v="Inv Booked"/>
    <s v="2480055941"/>
    <s v="Verkoop"/>
    <n v="170"/>
    <s v="Transport drops zone"/>
    <s v="9 - verwerkt"/>
    <n v="0"/>
    <m/>
    <d v="2023-07-25T00:00:00"/>
    <s v="DROP"/>
    <s v="0001010910061980128032_003"/>
    <m/>
    <m/>
    <m/>
    <s v="EUR"/>
    <n v="320.64"/>
    <s v="EUR"/>
    <n v="320.64"/>
    <s v="EUR"/>
    <n v="320.64"/>
    <n v="320.64"/>
    <n v="0"/>
    <s v="N"/>
    <n v="1223000716"/>
    <d v="2023-08-17T00:00:00"/>
    <m/>
    <d v="2023-07-25T00:00:00"/>
    <s v="00:00"/>
    <s v="23:59"/>
    <d v="2023-07-25T00:00:00"/>
    <s v="12:00"/>
    <s v="12:00"/>
    <n v="16"/>
    <s v="ce"/>
    <n v="11034"/>
    <n v="16"/>
    <n v="28"/>
    <s v="Kuehne+Nagel Tiel 3 Standpl"/>
    <s v="De Diepert 5"/>
    <s v="Tiel"/>
    <s v="4004 MA"/>
    <s v="NL"/>
    <x v="0"/>
    <s v="Henri Fordlaan 6"/>
    <x v="0"/>
    <s v="9615TK"/>
    <s v="NL"/>
    <s v="2480055941"/>
    <s v="0128032_003"/>
    <s v="31V"/>
    <s v="NL001131849B01"/>
    <n v="2"/>
    <n v="0"/>
    <n v="320.64"/>
    <s v="N"/>
    <s v="Peter Appel Transport B.V."/>
    <n v="36622"/>
    <d v="2023-07-25T00:00:00"/>
    <s v="12:07:00"/>
    <n v="0"/>
    <x v="1"/>
    <x v="29"/>
    <n v="7"/>
    <x v="0"/>
    <n v="1"/>
    <n v="16"/>
    <x v="0"/>
    <n v="320.64"/>
    <n v="0"/>
    <n v="320.64"/>
  </r>
  <r>
    <s v="COLGATE 3800 DEB."/>
    <s v="Colgate-Palmolive Nederland BV"/>
    <s v="101t"/>
    <n v="101091006196"/>
    <n v="101030171683"/>
    <n v="930"/>
    <s v="Inv Booked"/>
    <s v="2480055939"/>
    <s v="Verkoop"/>
    <n v="170"/>
    <s v="Transport drops zone"/>
    <s v="9 - verwerkt"/>
    <n v="0"/>
    <m/>
    <d v="2023-07-25T00:00:00"/>
    <s v="DROP"/>
    <s v="0001010910061960128031_002"/>
    <m/>
    <m/>
    <m/>
    <s v="EUR"/>
    <n v="419.5"/>
    <s v="EUR"/>
    <n v="419.5"/>
    <s v="EUR"/>
    <n v="419.5"/>
    <n v="419.5"/>
    <n v="0"/>
    <s v="N"/>
    <n v="1223000716"/>
    <d v="2023-08-17T00:00:00"/>
    <m/>
    <d v="2023-07-25T00:00:00"/>
    <s v="00:00"/>
    <s v="23:59"/>
    <d v="2023-07-25T00:00:00"/>
    <s v="11:00"/>
    <s v="11:00"/>
    <n v="26.4"/>
    <s v="ce"/>
    <n v="15043"/>
    <n v="26.4"/>
    <n v="39"/>
    <s v="Kuehne+Nagel Tiel 3 Standpl"/>
    <s v="De Diepert 5"/>
    <s v="Tiel"/>
    <s v="4004 MA"/>
    <s v="NL"/>
    <x v="0"/>
    <s v="Henri Fordlaan 6"/>
    <x v="0"/>
    <s v="9615TK"/>
    <s v="NL"/>
    <s v="2480055939"/>
    <s v="0128031_002"/>
    <s v="31V"/>
    <s v="NL001131849B01"/>
    <n v="2"/>
    <n v="0"/>
    <n v="419.5"/>
    <s v="N"/>
    <s v="Peter Appel Transport B.V."/>
    <n v="36622"/>
    <d v="2023-07-25T00:00:00"/>
    <s v="10:56:00"/>
    <n v="0"/>
    <x v="1"/>
    <x v="29"/>
    <n v="7"/>
    <x v="0"/>
    <n v="1"/>
    <n v="26.4"/>
    <x v="0"/>
    <n v="419.5"/>
    <n v="0"/>
    <n v="419.5"/>
  </r>
  <r>
    <s v="COLGATE 3800 DEB."/>
    <s v="Colgate-Palmolive Nederland BV"/>
    <s v="101t"/>
    <n v="101091006190"/>
    <n v="101030171684"/>
    <n v="930"/>
    <s v="Inv Booked"/>
    <s v="2480055943"/>
    <s v="Verkoop"/>
    <n v="170"/>
    <s v="Transport drops zone"/>
    <s v="9 - verwerkt"/>
    <n v="0"/>
    <m/>
    <d v="2023-07-25T00:00:00"/>
    <s v="DROP"/>
    <s v="0001010910061900128026_002"/>
    <m/>
    <m/>
    <m/>
    <s v="EUR"/>
    <n v="323.39"/>
    <s v="EUR"/>
    <n v="323.39"/>
    <s v="EUR"/>
    <n v="323.39"/>
    <n v="323.39"/>
    <n v="0"/>
    <s v="N"/>
    <n v="1223000716"/>
    <d v="2023-08-17T00:00:00"/>
    <m/>
    <d v="2023-07-25T00:00:00"/>
    <s v="00:00"/>
    <s v="23:59"/>
    <d v="2023-07-25T00:00:00"/>
    <s v="07:00"/>
    <s v="08:00"/>
    <n v="24.8"/>
    <s v="ce"/>
    <n v="19995"/>
    <n v="24.8"/>
    <n v="42"/>
    <s v="Kuehne+Nagel Tiel 3 Standpl"/>
    <s v="De Diepert 5"/>
    <s v="Tiel"/>
    <s v="4004 MA"/>
    <s v="NL"/>
    <x v="1"/>
    <s v="Fahrenheitweg 1"/>
    <x v="1"/>
    <s v="6101WR"/>
    <s v="NL"/>
    <s v="2480055943"/>
    <s v="0128026_002"/>
    <s v="31V"/>
    <s v="NL001131849B01"/>
    <n v="2"/>
    <n v="0"/>
    <n v="323.39"/>
    <s v="N"/>
    <s v="Peter Appel Transport B.V."/>
    <n v="36622"/>
    <d v="2023-07-25T00:00:00"/>
    <s v="08:31:00"/>
    <n v="0"/>
    <x v="1"/>
    <x v="29"/>
    <n v="7"/>
    <x v="1"/>
    <n v="1"/>
    <n v="24.8"/>
    <x v="1"/>
    <n v="323.39"/>
    <n v="0"/>
    <n v="323.39"/>
  </r>
  <r>
    <s v="COLGATE 3800 DEB."/>
    <s v="Colgate-Palmolive Nederland BV"/>
    <s v="101t"/>
    <n v="0"/>
    <n v="101030171686"/>
    <n v="930"/>
    <s v="Inv Booked"/>
    <s v="2480055951"/>
    <s v="Verkoop"/>
    <n v="170"/>
    <s v="Transport drops zone"/>
    <s v="9 - verwerkt"/>
    <n v="0"/>
    <m/>
    <d v="2023-07-25T00:00:00"/>
    <m/>
    <m/>
    <m/>
    <m/>
    <m/>
    <s v="EUR"/>
    <n v="72.92"/>
    <s v="EUR"/>
    <n v="72.92"/>
    <s v="EUR"/>
    <n v="72.92"/>
    <n v="72.92"/>
    <n v="0"/>
    <s v="N"/>
    <n v="1223000716"/>
    <d v="2023-08-17T00:00:00"/>
    <m/>
    <d v="2023-07-25T00:00:00"/>
    <s v="00:00"/>
    <s v="23:59"/>
    <d v="2023-07-25T00:00:00"/>
    <s v="06:00"/>
    <s v="14:00"/>
    <n v="4"/>
    <s v="ce"/>
    <n v="3294"/>
    <n v="4"/>
    <n v="4"/>
    <s v="Kuehne+Nagel Tiel 3 Standpl"/>
    <s v="De Diepert 5"/>
    <s v="Tiel"/>
    <s v="4004 MA"/>
    <s v="NL"/>
    <x v="15"/>
    <s v="De Flammert 1211"/>
    <x v="18"/>
    <s v="5854 NE"/>
    <s v="NL"/>
    <s v="2480055951"/>
    <s v="0128022_003"/>
    <s v="31V"/>
    <s v="NL001131849B01"/>
    <n v="2"/>
    <n v="0"/>
    <n v="72.92"/>
    <s v="N"/>
    <m/>
    <n v="36622"/>
    <d v="2023-07-25T00:00:00"/>
    <s v="14:00:00"/>
    <n v="0"/>
    <x v="1"/>
    <x v="29"/>
    <n v="7"/>
    <x v="16"/>
    <n v="1"/>
    <n v="4"/>
    <x v="3"/>
    <n v="72.92"/>
    <n v="0"/>
    <n v="72.92"/>
  </r>
  <r>
    <s v="COLGATE 3800 DEB."/>
    <s v="Colgate-Palmolive Nederland BV"/>
    <s v="101t"/>
    <n v="101091006192"/>
    <n v="101030171687"/>
    <n v="930"/>
    <s v="Inv Booked"/>
    <s v="2480055952"/>
    <s v="Verkoop"/>
    <n v="170"/>
    <s v="Transport drops zone"/>
    <s v="9 - verwerkt"/>
    <n v="0"/>
    <m/>
    <d v="2023-07-25T00:00:00"/>
    <s v="DROP"/>
    <s v="0001010910061920128027_002"/>
    <m/>
    <m/>
    <m/>
    <s v="EUR"/>
    <n v="33.36"/>
    <s v="EUR"/>
    <n v="33.36"/>
    <s v="EUR"/>
    <n v="33.36"/>
    <n v="33.36"/>
    <n v="0"/>
    <s v="N"/>
    <n v="1223000716"/>
    <d v="2023-08-17T00:00:00"/>
    <m/>
    <d v="2023-07-25T00:00:00"/>
    <s v="00:00"/>
    <s v="23:59"/>
    <d v="2023-07-25T00:00:00"/>
    <s v="06:00"/>
    <s v="07:00"/>
    <n v="2.4"/>
    <s v="ce"/>
    <n v="1577"/>
    <n v="2.4"/>
    <n v="2"/>
    <s v="Kuehne+Nagel Tiel 3 Standpl"/>
    <s v="De Diepert 5"/>
    <s v="Tiel"/>
    <s v="4004 MA"/>
    <s v="NL"/>
    <x v="2"/>
    <s v="Randweg 2"/>
    <x v="6"/>
    <s v="4191 NN"/>
    <s v="NL"/>
    <s v="2480055952"/>
    <s v="0128027_002"/>
    <s v="31V"/>
    <s v="NL001131849B01"/>
    <n v="2"/>
    <n v="0"/>
    <n v="33.36"/>
    <s v="N"/>
    <s v="Peter Appel Transport B.V."/>
    <n v="36622"/>
    <d v="2023-07-25T00:00:00"/>
    <s v="06:29:00"/>
    <n v="0"/>
    <x v="1"/>
    <x v="29"/>
    <n v="7"/>
    <x v="6"/>
    <n v="1"/>
    <n v="2.4"/>
    <x v="2"/>
    <n v="33.36"/>
    <n v="0"/>
    <n v="33.36"/>
  </r>
  <r>
    <s v="COLGATE 3800 DEB."/>
    <s v="Colgate-Palmolive Nederland BV"/>
    <s v="101t"/>
    <n v="101091006192"/>
    <n v="101030171688"/>
    <n v="930"/>
    <s v="Inv Booked"/>
    <s v="2480055953"/>
    <s v="Verkoop"/>
    <n v="170"/>
    <s v="Transport drops zone"/>
    <s v="9 - verwerkt"/>
    <n v="0"/>
    <m/>
    <d v="2023-07-25T00:00:00"/>
    <s v="DROP"/>
    <s v="0001010910061920128027_003"/>
    <m/>
    <m/>
    <m/>
    <s v="EUR"/>
    <n v="63.68"/>
    <s v="EUR"/>
    <n v="63.68"/>
    <s v="EUR"/>
    <n v="63.68"/>
    <n v="63.68"/>
    <n v="0"/>
    <s v="N"/>
    <n v="1223000716"/>
    <d v="2023-08-17T00:00:00"/>
    <m/>
    <d v="2023-07-25T00:00:00"/>
    <s v="00:00"/>
    <s v="23:59"/>
    <d v="2023-07-25T00:00:00"/>
    <s v="05:00"/>
    <s v="12:00"/>
    <n v="3.2"/>
    <s v="ce"/>
    <n v="1512"/>
    <n v="3.2"/>
    <n v="1"/>
    <s v="Kuehne+Nagel Tiel 3 Standpl"/>
    <s v="De Diepert 5"/>
    <s v="Tiel"/>
    <s v="4004 MA"/>
    <s v="NL"/>
    <x v="19"/>
    <s v="SAFFIER  300"/>
    <x v="21"/>
    <s v="3316 LN"/>
    <s v="NL"/>
    <s v="2480055953"/>
    <s v="0128027_003"/>
    <s v="31V"/>
    <s v="NL001131849B01"/>
    <n v="2"/>
    <n v="0"/>
    <n v="63.68"/>
    <s v="N"/>
    <s v="Peter Appel Transport B.V."/>
    <n v="36622"/>
    <d v="2023-07-25T00:00:00"/>
    <s v="08:55:00"/>
    <n v="0"/>
    <x v="1"/>
    <x v="29"/>
    <n v="7"/>
    <x v="19"/>
    <n v="1"/>
    <n v="3.2"/>
    <x v="3"/>
    <n v="63.68"/>
    <n v="0"/>
    <n v="63.68"/>
  </r>
  <r>
    <s v="COLGATE 3800 DEB."/>
    <s v="Colgate-Palmolive Nederland BV"/>
    <s v="101t"/>
    <n v="101091006557"/>
    <n v="101030171690"/>
    <n v="930"/>
    <s v="Inv Booked"/>
    <s v="2480055950"/>
    <s v="Verkoop"/>
    <n v="170"/>
    <s v="Transport drops zone"/>
    <s v="9 - verwerkt"/>
    <n v="0"/>
    <m/>
    <d v="2023-07-25T00:00:00"/>
    <s v="DROP"/>
    <s v="0001010910065570128252_002"/>
    <m/>
    <m/>
    <m/>
    <s v="EUR"/>
    <n v="235.34"/>
    <s v="EUR"/>
    <n v="235.34"/>
    <s v="EUR"/>
    <n v="235.34"/>
    <n v="235.34"/>
    <n v="0"/>
    <s v="N"/>
    <n v="1223000716"/>
    <d v="2023-08-17T00:00:00"/>
    <m/>
    <d v="2023-07-25T00:00:00"/>
    <s v="00:00"/>
    <s v="23:59"/>
    <d v="2023-07-25T00:00:00"/>
    <s v="10:00"/>
    <s v="10:00"/>
    <n v="18.399999999999999"/>
    <s v="ce"/>
    <n v="16765"/>
    <n v="18.399999999999999"/>
    <n v="29"/>
    <s v="Kuehne+Nagel Tiel 3 Standpl"/>
    <s v="De Diepert 5"/>
    <s v="Tiel"/>
    <s v="4004 MA"/>
    <s v="NL"/>
    <x v="48"/>
    <s v="OPAALSTRAAT  2"/>
    <x v="32"/>
    <s v="1812 RH"/>
    <s v="NL"/>
    <s v="2480055950"/>
    <s v="0128252_002"/>
    <s v="31V"/>
    <s v="NL001131849B01"/>
    <n v="2"/>
    <n v="0"/>
    <n v="235.34"/>
    <s v="N"/>
    <s v="Peter Appel Transport B.V."/>
    <n v="36622"/>
    <d v="2023-07-25T00:00:00"/>
    <s v="11:39:00"/>
    <n v="0"/>
    <x v="1"/>
    <x v="29"/>
    <n v="7"/>
    <x v="28"/>
    <n v="0"/>
    <s v=""/>
    <x v="3"/>
    <s v=""/>
    <n v="0"/>
    <s v=""/>
  </r>
  <r>
    <s v="COLGATE 3800 DEB."/>
    <s v="Colgate-Palmolive Nederland BV"/>
    <s v="101t"/>
    <n v="101091006556"/>
    <n v="101030171691"/>
    <n v="930"/>
    <s v="Inv Booked"/>
    <s v="2480055946"/>
    <s v="Verkoop"/>
    <n v="170"/>
    <s v="Transport drops zone"/>
    <s v="9 - verwerkt"/>
    <n v="0"/>
    <m/>
    <d v="2023-07-25T00:00:00"/>
    <s v="DROP"/>
    <s v="0001010910065560128251_002"/>
    <m/>
    <m/>
    <m/>
    <s v="EUR"/>
    <n v="53.66"/>
    <s v="EUR"/>
    <n v="53.66"/>
    <s v="EUR"/>
    <n v="53.66"/>
    <n v="53.66"/>
    <n v="0"/>
    <s v="N"/>
    <n v="1223000716"/>
    <d v="2023-08-17T00:00:00"/>
    <m/>
    <d v="2023-07-25T00:00:00"/>
    <s v="00:00"/>
    <s v="23:59"/>
    <d v="2023-07-25T00:00:00"/>
    <s v="13:00"/>
    <s v="13:00"/>
    <n v="3.2"/>
    <s v="ce"/>
    <n v="2602"/>
    <n v="3.2"/>
    <n v="4"/>
    <s v="Kuehne+Nagel Tiel 3 Standpl"/>
    <s v="De Diepert 5"/>
    <s v="Tiel"/>
    <s v="4004 MA"/>
    <s v="NL"/>
    <x v="18"/>
    <s v="Hollandweg 32"/>
    <x v="4"/>
    <s v="2665 MT"/>
    <s v="NL"/>
    <s v="2480055946"/>
    <s v="0128251_002"/>
    <s v="31V"/>
    <s v="NL001131849B01"/>
    <n v="2"/>
    <n v="0"/>
    <n v="53.66"/>
    <s v="N"/>
    <s v="Peter Appel Transport B.V."/>
    <n v="36622"/>
    <d v="2023-07-25T00:00:00"/>
    <s v="10:16:00"/>
    <n v="0"/>
    <x v="1"/>
    <x v="29"/>
    <n v="7"/>
    <x v="4"/>
    <n v="0"/>
    <s v=""/>
    <x v="0"/>
    <s v=""/>
    <n v="0"/>
    <s v=""/>
  </r>
  <r>
    <s v="COLGATE 3800 DEB."/>
    <s v="Colgate-Palmolive Nederland BV"/>
    <s v="101t"/>
    <n v="101091006197"/>
    <n v="101030171694"/>
    <n v="930"/>
    <s v="Inv Booked"/>
    <s v="2480055947"/>
    <s v="Verkoop"/>
    <n v="170"/>
    <s v="Transport drops zone"/>
    <s v="9 - verwerkt"/>
    <n v="0"/>
    <m/>
    <d v="2023-07-25T00:00:00"/>
    <s v="DROP"/>
    <s v="0001010910061970128033_002"/>
    <m/>
    <m/>
    <m/>
    <s v="EUR"/>
    <n v="96.58"/>
    <s v="EUR"/>
    <n v="96.58"/>
    <s v="EUR"/>
    <n v="96.58"/>
    <n v="96.58"/>
    <n v="0"/>
    <s v="N"/>
    <n v="1223000716"/>
    <d v="2023-08-17T00:00:00"/>
    <m/>
    <d v="2023-07-25T00:00:00"/>
    <s v="00:00"/>
    <s v="23:59"/>
    <d v="2023-07-25T00:00:00"/>
    <s v="09:00"/>
    <s v="09:00"/>
    <n v="6.4"/>
    <s v="ce"/>
    <n v="5591"/>
    <n v="6.4"/>
    <n v="9"/>
    <s v="Kuehne+Nagel Tiel 3 Standpl"/>
    <s v="De Diepert 5"/>
    <s v="Tiel"/>
    <s v="4004 MA"/>
    <s v="NL"/>
    <x v="51"/>
    <s v="Wilhelminakanaal Zuid 120"/>
    <x v="23"/>
    <s v="4903RA"/>
    <s v="NL"/>
    <s v="2480055947"/>
    <s v="0128033_002"/>
    <s v="31V"/>
    <s v="NL001131849B01"/>
    <n v="2"/>
    <n v="0"/>
    <n v="96.58"/>
    <s v="N"/>
    <s v="Peter Appel Transport B.V."/>
    <n v="36622"/>
    <d v="2023-07-25T00:00:00"/>
    <s v="09:10:00"/>
    <n v="0"/>
    <x v="1"/>
    <x v="29"/>
    <n v="7"/>
    <x v="34"/>
    <n v="1"/>
    <n v="6.4"/>
    <x v="3"/>
    <n v="96.58"/>
    <n v="0"/>
    <n v="96.58"/>
  </r>
  <r>
    <s v="COLGATE 3800 DEB."/>
    <s v="Colgate-Palmolive Nederland BV"/>
    <s v="101t"/>
    <n v="101091006198"/>
    <n v="101030171695"/>
    <n v="930"/>
    <s v="Inv Booked"/>
    <s v="2480055955"/>
    <s v="Verkoop"/>
    <n v="170"/>
    <s v="Transport drops zone"/>
    <s v="9 - verwerkt"/>
    <n v="0"/>
    <m/>
    <d v="2023-07-25T00:00:00"/>
    <s v="DROP"/>
    <s v="0001010910061980128032_002"/>
    <m/>
    <m/>
    <m/>
    <s v="EUR"/>
    <n v="17.600000000000001"/>
    <s v="EUR"/>
    <n v="17.600000000000001"/>
    <s v="EUR"/>
    <n v="17.600000000000001"/>
    <n v="17.600000000000001"/>
    <n v="0"/>
    <s v="N"/>
    <n v="1223000716"/>
    <d v="2023-08-17T00:00:00"/>
    <m/>
    <d v="2023-07-25T00:00:00"/>
    <s v="00:00"/>
    <s v="23:59"/>
    <d v="2023-07-25T00:00:00"/>
    <s v="08:00"/>
    <s v="12:00"/>
    <n v="0.8"/>
    <s v="ce"/>
    <n v="198"/>
    <n v="0.8"/>
    <n v="0"/>
    <s v="Kuehne+Nagel Tiel 3 Standpl"/>
    <s v="De Diepert 5"/>
    <s v="Tiel"/>
    <s v="4004 MA"/>
    <s v="NL"/>
    <x v="21"/>
    <s v="Bloemakkers 4"/>
    <x v="22"/>
    <s v="9461GX"/>
    <s v="NL"/>
    <s v="2480055955"/>
    <s v="0128032_002"/>
    <s v="31V"/>
    <s v="NL001131849B01"/>
    <n v="2"/>
    <n v="0"/>
    <n v="17.600000000000001"/>
    <s v="N"/>
    <s v="Peter Appel Transport B.V."/>
    <n v="36622"/>
    <d v="2023-07-25T00:00:00"/>
    <s v="10:30:00"/>
    <n v="0"/>
    <x v="1"/>
    <x v="29"/>
    <n v="7"/>
    <x v="20"/>
    <n v="0"/>
    <s v=""/>
    <x v="3"/>
    <s v=""/>
    <n v="0"/>
    <s v=""/>
  </r>
  <r>
    <s v="COLGATE 3800 DEB."/>
    <s v="Colgate-Palmolive Nederland BV"/>
    <s v="101t"/>
    <n v="101091006569"/>
    <n v="101030171764"/>
    <n v="930"/>
    <s v="Inv Booked"/>
    <s v="2480057024"/>
    <s v="Verkoop"/>
    <n v="170"/>
    <s v="Transport drops zone"/>
    <s v="9 - verwerkt"/>
    <n v="0"/>
    <m/>
    <d v="2023-07-26T00:00:00"/>
    <s v="DROP"/>
    <s v="0001010910065690128261_005"/>
    <m/>
    <m/>
    <m/>
    <s v="EUR"/>
    <n v="28.67"/>
    <s v="EUR"/>
    <n v="28.67"/>
    <s v="EUR"/>
    <n v="28.67"/>
    <n v="28.67"/>
    <n v="0"/>
    <s v="N"/>
    <n v="1223000716"/>
    <d v="2023-08-17T00:00:00"/>
    <m/>
    <d v="2023-07-26T00:00:00"/>
    <s v="00:00"/>
    <s v="23:59"/>
    <d v="2023-07-26T00:00:00"/>
    <s v="08:00"/>
    <s v="12:00"/>
    <n v="0.8"/>
    <s v="ce"/>
    <n v="238"/>
    <n v="0.8"/>
    <n v="0"/>
    <s v="Kuehne+Nagel Tiel 3 Standpl"/>
    <s v="De Diepert 5"/>
    <s v="Tiel"/>
    <s v="4004 MA"/>
    <s v="NL"/>
    <x v="111"/>
    <s v="Leeuwenveldse weg 3F"/>
    <x v="43"/>
    <s v="1382 LV"/>
    <s v="NL"/>
    <s v="2480057024"/>
    <s v="0128261_005"/>
    <s v="31V"/>
    <s v="NL001131849B01"/>
    <n v="2"/>
    <n v="0"/>
    <n v="28.67"/>
    <s v="N"/>
    <s v="Peter Appel Transport B.V."/>
    <n v="36622"/>
    <d v="2023-07-26T00:00:00"/>
    <s v="09:35:00"/>
    <n v="0"/>
    <x v="2"/>
    <x v="29"/>
    <n v="7"/>
    <x v="13"/>
    <n v="1"/>
    <n v="0.8"/>
    <x v="0"/>
    <n v="28.67"/>
    <n v="0"/>
    <n v="28.67"/>
  </r>
  <r>
    <s v="COLGATE 3800 DEB."/>
    <s v="Colgate-Palmolive Nederland BV"/>
    <s v="101t"/>
    <n v="101091006569"/>
    <n v="101030171765"/>
    <n v="930"/>
    <s v="Inv Booked"/>
    <s v="2480057028"/>
    <s v="Verkoop"/>
    <n v="170"/>
    <s v="Transport drops zone"/>
    <s v="9 - verwerkt"/>
    <n v="0"/>
    <m/>
    <d v="2023-07-26T00:00:00"/>
    <s v="DROP"/>
    <s v="0001010910065690128261_004"/>
    <m/>
    <m/>
    <m/>
    <s v="EUR"/>
    <n v="72.77"/>
    <s v="EUR"/>
    <n v="72.77"/>
    <s v="EUR"/>
    <n v="72.77"/>
    <n v="72.77"/>
    <n v="0"/>
    <s v="N"/>
    <n v="1223000716"/>
    <d v="2023-08-17T00:00:00"/>
    <m/>
    <d v="2023-07-26T00:00:00"/>
    <s v="00:00"/>
    <s v="23:59"/>
    <d v="2023-07-26T00:00:00"/>
    <s v="07:00"/>
    <s v="14:00"/>
    <n v="4.8"/>
    <s v="ce"/>
    <n v="2272"/>
    <n v="4.8"/>
    <n v="1"/>
    <s v="Kuehne+Nagel Tiel 3 Standpl"/>
    <s v="De Diepert 5"/>
    <s v="Tiel"/>
    <s v="4004 MA"/>
    <s v="NL"/>
    <x v="54"/>
    <s v="Zijlweg 18"/>
    <x v="45"/>
    <s v="5145NR"/>
    <s v="NL"/>
    <s v="2480057028"/>
    <s v="0128261_004"/>
    <s v="31V"/>
    <s v="NL001131849B01"/>
    <n v="2"/>
    <n v="0"/>
    <n v="72.77"/>
    <s v="N"/>
    <s v="Peter Appel Transport B.V."/>
    <n v="36622"/>
    <d v="2023-07-26T00:00:00"/>
    <s v="08:12:00"/>
    <n v="0"/>
    <x v="2"/>
    <x v="29"/>
    <n v="7"/>
    <x v="36"/>
    <n v="1"/>
    <n v="5.6"/>
    <x v="3"/>
    <n v="84.899999999999991"/>
    <n v="0"/>
    <n v="84.899999999999991"/>
  </r>
  <r>
    <s v="COLGATE 3800 DEB."/>
    <s v="Colgate-Palmolive Nederland BV"/>
    <s v="101t"/>
    <n v="101091006568"/>
    <n v="101030171766"/>
    <n v="930"/>
    <s v="Inv Booked"/>
    <s v="2480057019"/>
    <s v="Verkoop"/>
    <n v="170"/>
    <s v="Transport drops zone"/>
    <s v="9 - verwerkt"/>
    <n v="0"/>
    <m/>
    <d v="2023-07-26T00:00:00"/>
    <s v="DROP"/>
    <s v="0001010910065680128263_004"/>
    <m/>
    <m/>
    <m/>
    <s v="EUR"/>
    <n v="84.36"/>
    <s v="EUR"/>
    <n v="84.36"/>
    <s v="EUR"/>
    <n v="84.36"/>
    <n v="84.36"/>
    <n v="0"/>
    <s v="N"/>
    <n v="1223000716"/>
    <d v="2023-08-17T00:00:00"/>
    <m/>
    <d v="2023-07-26T00:00:00"/>
    <s v="00:00"/>
    <s v="23:59"/>
    <d v="2023-07-26T00:00:00"/>
    <s v="09:00"/>
    <s v="17:00"/>
    <n v="4"/>
    <s v="ce"/>
    <n v="3330"/>
    <n v="4"/>
    <n v="6"/>
    <s v="Kuehne+Nagel Tiel 3 Standpl"/>
    <s v="De Diepert 5"/>
    <s v="Tiel"/>
    <s v="4004 MA"/>
    <s v="NL"/>
    <x v="61"/>
    <s v="Nijverheidsweg 14"/>
    <x v="48"/>
    <s v="3251 LP"/>
    <s v="NL"/>
    <s v="2480057019"/>
    <s v="0128263_004"/>
    <s v="31V"/>
    <s v="NL001131849B01"/>
    <n v="2"/>
    <n v="0"/>
    <n v="84.36"/>
    <s v="N"/>
    <s v="Peter Appel Transport B.V."/>
    <n v="36622"/>
    <d v="2023-07-26T00:00:00"/>
    <s v="13:45:00"/>
    <n v="0"/>
    <x v="2"/>
    <x v="29"/>
    <n v="7"/>
    <x v="37"/>
    <n v="1"/>
    <n v="4"/>
    <x v="0"/>
    <n v="84.36"/>
    <n v="0"/>
    <n v="84.36"/>
  </r>
  <r>
    <s v="COLGATE 3800 DEB."/>
    <s v="Colgate-Palmolive Nederland BV"/>
    <s v="101t"/>
    <n v="101091006918"/>
    <n v="101030171767"/>
    <n v="930"/>
    <s v="Inv Booked"/>
    <s v="2480057026"/>
    <s v="Verkoop"/>
    <n v="170"/>
    <s v="Transport drops zone"/>
    <s v="9 - verwerkt"/>
    <n v="0"/>
    <m/>
    <d v="2023-07-26T00:00:00"/>
    <s v="DROP"/>
    <s v="0001010910069180128444_003"/>
    <m/>
    <m/>
    <m/>
    <s v="EUR"/>
    <n v="198.86"/>
    <s v="EUR"/>
    <n v="198.86"/>
    <s v="EUR"/>
    <n v="198.86"/>
    <n v="198.86"/>
    <n v="0"/>
    <s v="N"/>
    <n v="1223000716"/>
    <d v="2023-08-17T00:00:00"/>
    <m/>
    <d v="2023-07-26T00:00:00"/>
    <s v="00:00"/>
    <s v="23:59"/>
    <d v="2023-07-26T00:00:00"/>
    <s v="08:00"/>
    <s v="16:00"/>
    <n v="14.4"/>
    <s v="ce"/>
    <n v="12637"/>
    <n v="14.4"/>
    <n v="16"/>
    <s v="Kuehne+Nagel Tiel 3 Standpl"/>
    <s v="De Diepert 5"/>
    <s v="Tiel"/>
    <s v="4004 MA"/>
    <s v="NL"/>
    <x v="112"/>
    <s v="Thailandlaan 3-5"/>
    <x v="72"/>
    <s v="1432 DJ"/>
    <s v="NL"/>
    <s v="2480057026"/>
    <s v="0128444_003"/>
    <s v="31V"/>
    <s v="NL001131849B01"/>
    <n v="2"/>
    <n v="0"/>
    <n v="198.86"/>
    <s v="N"/>
    <s v="Peter Appel Transport B.V."/>
    <n v="36622"/>
    <d v="2023-07-26T00:00:00"/>
    <s v="13:46:00"/>
    <n v="0"/>
    <x v="2"/>
    <x v="29"/>
    <n v="7"/>
    <x v="8"/>
    <n v="1"/>
    <n v="14.4"/>
    <x v="0"/>
    <n v="198.86"/>
    <n v="0"/>
    <n v="198.86"/>
  </r>
  <r>
    <s v="COLGATE 3800 DEB."/>
    <s v="Colgate-Palmolive Nederland BV"/>
    <s v="101t"/>
    <n v="101091006884"/>
    <n v="101030171768"/>
    <n v="930"/>
    <s v="Inv Booked"/>
    <s v="2480057027"/>
    <s v="Verkoop"/>
    <n v="170"/>
    <s v="Transport drops zone"/>
    <s v="9 - verwerkt"/>
    <n v="0"/>
    <m/>
    <d v="2023-07-26T00:00:00"/>
    <s v="DROP"/>
    <s v="0001010910068840128443_002"/>
    <m/>
    <m/>
    <m/>
    <s v="EUR"/>
    <n v="45.51"/>
    <s v="EUR"/>
    <n v="45.51"/>
    <s v="EUR"/>
    <n v="45.51"/>
    <n v="45.51"/>
    <n v="0"/>
    <s v="N"/>
    <n v="1223000716"/>
    <d v="2023-08-17T00:00:00"/>
    <m/>
    <d v="2023-07-26T00:00:00"/>
    <s v="00:00"/>
    <s v="23:59"/>
    <d v="2023-07-26T00:00:00"/>
    <s v="10:00"/>
    <s v="10:00"/>
    <n v="2.4"/>
    <s v="ce"/>
    <n v="1796"/>
    <n v="2.4"/>
    <n v="3"/>
    <s v="Kuehne+Nagel Tiel 3 Standpl"/>
    <s v="De Diepert 5"/>
    <s v="Tiel"/>
    <s v="4004 MA"/>
    <s v="NL"/>
    <x v="113"/>
    <s v="Hollandweg 30"/>
    <x v="4"/>
    <s v="2665 MT"/>
    <s v="NL"/>
    <s v="2480057027"/>
    <s v="0128443_002"/>
    <s v="31V"/>
    <s v="NL001131849B01"/>
    <n v="2"/>
    <n v="0"/>
    <n v="45.51"/>
    <s v="N"/>
    <s v="Peter Appel Transport B.V."/>
    <n v="36622"/>
    <d v="2023-07-26T00:00:00"/>
    <s v="09:47:00"/>
    <n v="0"/>
    <x v="2"/>
    <x v="29"/>
    <n v="7"/>
    <x v="4"/>
    <n v="1"/>
    <n v="4.8"/>
    <x v="3"/>
    <n v="91.02"/>
    <n v="0"/>
    <n v="91.02"/>
  </r>
  <r>
    <s v="COLGATE 3800 DEB."/>
    <s v="Colgate-Palmolive Nederland BV"/>
    <s v="101t"/>
    <n v="101091006912"/>
    <n v="101030171769"/>
    <n v="930"/>
    <s v="Inv Booked"/>
    <s v="2480057030"/>
    <s v="Verkoop"/>
    <n v="170"/>
    <s v="Transport drops zone"/>
    <s v="9 - verwerkt"/>
    <n v="0"/>
    <m/>
    <d v="2023-07-26T00:00:00"/>
    <s v="DROP"/>
    <s v="0001010910069120128442_003"/>
    <m/>
    <m/>
    <m/>
    <s v="EUR"/>
    <n v="18.38"/>
    <s v="EUR"/>
    <n v="18.38"/>
    <s v="EUR"/>
    <n v="18.38"/>
    <n v="18.38"/>
    <n v="0"/>
    <s v="N"/>
    <n v="1223000716"/>
    <d v="2023-08-17T00:00:00"/>
    <m/>
    <d v="2023-07-26T00:00:00"/>
    <s v="00:00"/>
    <s v="23:59"/>
    <d v="2023-07-26T00:00:00"/>
    <s v="14:00"/>
    <s v="14:00"/>
    <n v="0.8"/>
    <s v="ce"/>
    <n v="336"/>
    <n v="0.8"/>
    <n v="0"/>
    <s v="Kuehne+Nagel Tiel 3 Standpl"/>
    <s v="De Diepert 5"/>
    <s v="Tiel"/>
    <s v="4004 MA"/>
    <s v="NL"/>
    <x v="114"/>
    <s v="Basisweg 7"/>
    <x v="25"/>
    <s v="1951NG"/>
    <s v="NL"/>
    <s v="2480057030"/>
    <s v="0128442_003"/>
    <s v="31V"/>
    <s v="NL001131849B01"/>
    <n v="2"/>
    <n v="0"/>
    <n v="18.38"/>
    <s v="N"/>
    <s v="Peter Appel Transport B.V."/>
    <n v="36622"/>
    <d v="2023-07-26T00:00:00"/>
    <s v="14:02:00"/>
    <n v="0"/>
    <x v="2"/>
    <x v="29"/>
    <n v="7"/>
    <x v="17"/>
    <n v="1"/>
    <n v="3.2"/>
    <x v="3"/>
    <n v="73.510000000000005"/>
    <n v="0"/>
    <n v="73.510000000000005"/>
  </r>
  <r>
    <s v="COLGATE 3800 DEB."/>
    <s v="Colgate-Palmolive Nederland BV"/>
    <s v="101t"/>
    <n v="101091006884"/>
    <n v="101030171770"/>
    <n v="930"/>
    <s v="Inv Booked"/>
    <s v="2480057025"/>
    <s v="Verkoop"/>
    <n v="170"/>
    <s v="Transport drops zone"/>
    <s v="9 - verwerkt"/>
    <n v="0"/>
    <m/>
    <d v="2023-07-26T00:00:00"/>
    <s v="DROP"/>
    <s v="0001010910068840128443_002"/>
    <m/>
    <m/>
    <m/>
    <s v="EUR"/>
    <n v="45.51"/>
    <s v="EUR"/>
    <n v="45.51"/>
    <s v="EUR"/>
    <n v="45.51"/>
    <n v="45.51"/>
    <n v="0"/>
    <s v="N"/>
    <n v="1223000716"/>
    <d v="2023-08-17T00:00:00"/>
    <m/>
    <d v="2023-07-26T00:00:00"/>
    <s v="00:00"/>
    <s v="23:59"/>
    <d v="2023-07-26T00:00:00"/>
    <s v="10:00"/>
    <s v="10:00"/>
    <n v="2.4"/>
    <s v="ce"/>
    <n v="1827"/>
    <n v="2.4"/>
    <n v="2"/>
    <s v="Kuehne+Nagel Tiel 3 Standpl"/>
    <s v="De Diepert 5"/>
    <s v="Tiel"/>
    <s v="4004 MA"/>
    <s v="NL"/>
    <x v="113"/>
    <s v="Hollandweg 30"/>
    <x v="4"/>
    <s v="2665 MT"/>
    <s v="NL"/>
    <s v="2480057025"/>
    <s v="0128443_002"/>
    <s v="31V"/>
    <s v="NL001131849B01"/>
    <n v="2"/>
    <n v="0"/>
    <n v="45.51"/>
    <s v="N"/>
    <s v="Peter Appel Transport B.V."/>
    <n v="36622"/>
    <d v="2023-07-26T00:00:00"/>
    <s v="09:47:00"/>
    <n v="0"/>
    <x v="2"/>
    <x v="29"/>
    <n v="7"/>
    <x v="4"/>
    <n v="0"/>
    <s v=""/>
    <x v="3"/>
    <s v=""/>
    <n v="0"/>
    <s v=""/>
  </r>
  <r>
    <s v="COLGATE 3800 DEB."/>
    <s v="Colgate-Palmolive Nederland BV"/>
    <s v="101t"/>
    <n v="101091006912"/>
    <n v="101030171771"/>
    <n v="930"/>
    <s v="Inv Booked"/>
    <s v="2480057029"/>
    <s v="Verkoop"/>
    <n v="170"/>
    <s v="Transport drops zone"/>
    <s v="9 - verwerkt"/>
    <n v="0"/>
    <m/>
    <d v="2023-07-26T00:00:00"/>
    <s v="DROP"/>
    <s v="0001010910069120128442_003"/>
    <m/>
    <m/>
    <m/>
    <s v="EUR"/>
    <n v="55.13"/>
    <s v="EUR"/>
    <n v="55.13"/>
    <s v="EUR"/>
    <n v="55.13"/>
    <n v="55.13"/>
    <n v="0"/>
    <s v="N"/>
    <n v="1223000716"/>
    <d v="2023-08-17T00:00:00"/>
    <m/>
    <d v="2023-07-26T00:00:00"/>
    <s v="00:00"/>
    <s v="23:59"/>
    <d v="2023-07-26T00:00:00"/>
    <s v="14:00"/>
    <s v="14:00"/>
    <n v="2.4"/>
    <s v="ce"/>
    <n v="752"/>
    <n v="2.4"/>
    <n v="0"/>
    <s v="Kuehne+Nagel Tiel 3 Standpl"/>
    <s v="De Diepert 5"/>
    <s v="Tiel"/>
    <s v="4004 MA"/>
    <s v="NL"/>
    <x v="114"/>
    <s v="Basisweg 7"/>
    <x v="25"/>
    <s v="1951NG"/>
    <s v="NL"/>
    <s v="2480057029"/>
    <s v="0128442_003"/>
    <s v="31V"/>
    <s v="NL001131849B01"/>
    <n v="2"/>
    <n v="0"/>
    <n v="55.13"/>
    <s v="N"/>
    <s v="Peter Appel Transport B.V."/>
    <n v="36622"/>
    <d v="2023-07-26T00:00:00"/>
    <s v="14:02:00"/>
    <n v="0"/>
    <x v="2"/>
    <x v="29"/>
    <n v="7"/>
    <x v="17"/>
    <n v="0"/>
    <s v=""/>
    <x v="3"/>
    <s v=""/>
    <n v="0"/>
    <s v=""/>
  </r>
  <r>
    <s v="COLGATE 3800 DEB."/>
    <s v="Colgate-Palmolive Nederland BV"/>
    <s v="101t"/>
    <n v="101091006919"/>
    <n v="101030171772"/>
    <n v="930"/>
    <s v="Inv Booked"/>
    <s v="2480057035"/>
    <s v="Verkoop"/>
    <n v="170"/>
    <s v="Transport drops zone"/>
    <s v="9 - verwerkt"/>
    <n v="0"/>
    <m/>
    <d v="2023-07-26T00:00:00"/>
    <s v="DROP"/>
    <s v="0001010910069190128446_002"/>
    <m/>
    <m/>
    <m/>
    <s v="EUR"/>
    <n v="116.14"/>
    <s v="EUR"/>
    <n v="116.14"/>
    <s v="EUR"/>
    <n v="116.14"/>
    <n v="116.14"/>
    <n v="0"/>
    <s v="N"/>
    <n v="1223000716"/>
    <d v="2023-08-17T00:00:00"/>
    <m/>
    <d v="2023-07-26T00:00:00"/>
    <s v="00:00"/>
    <s v="23:59"/>
    <d v="2023-07-26T00:00:00"/>
    <s v="14:00"/>
    <s v="14:00"/>
    <n v="13.6"/>
    <s v="ce"/>
    <n v="9845"/>
    <n v="13.6"/>
    <n v="20"/>
    <s v="Kuehne+Nagel Tiel 3 Standpl"/>
    <s v="De Diepert 5"/>
    <s v="Tiel"/>
    <s v="4004 MA"/>
    <s v="NL"/>
    <x v="14"/>
    <s v="Rood 24"/>
    <x v="17"/>
    <s v="6666LT"/>
    <s v="NL"/>
    <s v="2480057035"/>
    <s v="0128446_002"/>
    <s v="31V"/>
    <s v="NL001131849B01"/>
    <n v="2"/>
    <n v="0"/>
    <n v="116.14"/>
    <s v="N"/>
    <s v="Peter Appel Transport B.V."/>
    <n v="36622"/>
    <d v="2023-07-26T00:00:00"/>
    <s v="15:49:00"/>
    <n v="0"/>
    <x v="2"/>
    <x v="29"/>
    <n v="7"/>
    <x v="15"/>
    <n v="1"/>
    <n v="16.8"/>
    <x v="5"/>
    <n v="143.47"/>
    <n v="0"/>
    <n v="143.47"/>
  </r>
  <r>
    <s v="COLGATE 3800 DEB."/>
    <s v="Colgate-Palmolive Nederland BV"/>
    <s v="101t"/>
    <n v="101091006569"/>
    <n v="101030171760"/>
    <n v="930"/>
    <s v="Inv Booked"/>
    <s v="2480057020"/>
    <s v="Verkoop"/>
    <n v="170"/>
    <s v="Transport drops zone"/>
    <s v="9 - verwerkt"/>
    <n v="0"/>
    <m/>
    <d v="2023-07-26T00:00:00"/>
    <s v="DROP"/>
    <s v="0001010910065690128261_004"/>
    <m/>
    <m/>
    <m/>
    <s v="EUR"/>
    <n v="12.13"/>
    <s v="EUR"/>
    <n v="12.13"/>
    <s v="EUR"/>
    <n v="12.13"/>
    <n v="12.13"/>
    <n v="0"/>
    <s v="N"/>
    <n v="1223000716"/>
    <d v="2023-08-17T00:00:00"/>
    <m/>
    <d v="2023-07-26T00:00:00"/>
    <s v="00:00"/>
    <s v="23:59"/>
    <d v="2023-07-26T00:00:00"/>
    <s v="07:00"/>
    <s v="14:00"/>
    <n v="0.8"/>
    <s v="ce"/>
    <n v="126"/>
    <n v="0.8"/>
    <n v="0"/>
    <s v="Kuehne+Nagel Tiel 3 Standpl"/>
    <s v="De Diepert 5"/>
    <s v="Tiel"/>
    <s v="4004 MA"/>
    <s v="NL"/>
    <x v="54"/>
    <s v="Zijlweg 18"/>
    <x v="45"/>
    <s v="5145NR"/>
    <s v="NL"/>
    <s v="2480057020"/>
    <s v="0128261_004"/>
    <s v="31V"/>
    <s v="NL001131849B01"/>
    <n v="2"/>
    <n v="0"/>
    <n v="12.13"/>
    <s v="N"/>
    <s v="Peter Appel Transport B.V."/>
    <n v="36622"/>
    <d v="2023-07-26T00:00:00"/>
    <s v="08:12:00"/>
    <n v="0"/>
    <x v="2"/>
    <x v="29"/>
    <n v="7"/>
    <x v="36"/>
    <n v="0"/>
    <s v=""/>
    <x v="3"/>
    <s v=""/>
    <n v="0"/>
    <s v=""/>
  </r>
  <r>
    <s v="COLGATE 3800 DEB."/>
    <s v="Colgate-Palmolive Nederland BV"/>
    <s v="101t"/>
    <n v="101091006901"/>
    <n v="101030171761"/>
    <n v="930"/>
    <s v="Inv Booked"/>
    <s v="2480057023"/>
    <s v="Verkoop"/>
    <n v="170"/>
    <s v="Transport drops zone"/>
    <s v="9 - verwerkt"/>
    <n v="0"/>
    <m/>
    <d v="2023-07-26T00:00:00"/>
    <s v="DROP"/>
    <s v="0001010910069010128441_002"/>
    <m/>
    <m/>
    <m/>
    <s v="EUR"/>
    <n v="272.16000000000003"/>
    <s v="EUR"/>
    <n v="272.16000000000003"/>
    <s v="EUR"/>
    <n v="272.16000000000003"/>
    <n v="272.16000000000003"/>
    <n v="0"/>
    <s v="N"/>
    <n v="1223000716"/>
    <d v="2023-08-17T00:00:00"/>
    <m/>
    <d v="2023-07-26T00:00:00"/>
    <s v="00:00"/>
    <s v="23:59"/>
    <d v="2023-07-26T00:00:00"/>
    <s v="09:00"/>
    <s v="10:00"/>
    <n v="22.4"/>
    <s v="ce"/>
    <n v="16802"/>
    <n v="22.4"/>
    <n v="32"/>
    <s v="Kuehne+Nagel Tiel 3 Standpl"/>
    <s v="De Diepert 5"/>
    <s v="Tiel"/>
    <s v="4004 MA"/>
    <s v="NL"/>
    <x v="1"/>
    <s v="Perenmarkt 15"/>
    <x v="2"/>
    <s v="1681PG"/>
    <s v="NL"/>
    <s v="2480057023"/>
    <s v="0128441_002"/>
    <s v="31V"/>
    <s v="NL001131849B01"/>
    <n v="2"/>
    <n v="0"/>
    <n v="272.16000000000003"/>
    <s v="N"/>
    <s v="Peter Appel Transport B.V."/>
    <n v="36622"/>
    <d v="2023-07-26T00:00:00"/>
    <s v="10:57:00"/>
    <n v="18"/>
    <x v="2"/>
    <x v="29"/>
    <n v="7"/>
    <x v="2"/>
    <n v="1"/>
    <n v="22.4"/>
    <x v="1"/>
    <n v="272.16000000000003"/>
    <n v="0"/>
    <n v="272.16000000000003"/>
  </r>
  <r>
    <s v="COLGATE 3800 DEB."/>
    <s v="Colgate-Palmolive Nederland BV"/>
    <s v="101t"/>
    <n v="101091006922"/>
    <n v="101030171762"/>
    <n v="930"/>
    <s v="Inv Booked"/>
    <s v="2480057021"/>
    <s v="Verkoop"/>
    <n v="170"/>
    <s v="Transport drops zone"/>
    <s v="9 - verwerkt"/>
    <n v="0"/>
    <m/>
    <d v="2023-07-26T00:00:00"/>
    <s v="DROP"/>
    <s v="0001010910069220128447_002"/>
    <m/>
    <m/>
    <m/>
    <s v="EUR"/>
    <n v="38.11"/>
    <s v="EUR"/>
    <n v="38.11"/>
    <s v="EUR"/>
    <n v="38.11"/>
    <n v="38.11"/>
    <n v="0"/>
    <s v="N"/>
    <n v="1223000716"/>
    <d v="2023-08-17T00:00:00"/>
    <m/>
    <d v="2023-07-26T00:00:00"/>
    <s v="00:00"/>
    <s v="23:59"/>
    <d v="2023-07-26T00:00:00"/>
    <s v="14:30"/>
    <s v="14:30"/>
    <n v="3.2"/>
    <s v="ce"/>
    <n v="1900"/>
    <n v="3.2"/>
    <n v="1"/>
    <s v="Kuehne+Nagel Tiel 3 Standpl"/>
    <s v="De Diepert 5"/>
    <s v="Tiel"/>
    <s v="4004 MA"/>
    <s v="NL"/>
    <x v="45"/>
    <s v="Poppenbouwing 30"/>
    <x v="6"/>
    <s v="4191NZ"/>
    <s v="NL"/>
    <s v="2480057021"/>
    <s v="0128447_002"/>
    <s v="31V"/>
    <s v="NL001131849B01"/>
    <n v="2"/>
    <n v="0"/>
    <n v="38.11"/>
    <s v="N"/>
    <s v="Peter Appel Transport B.V."/>
    <n v="36622"/>
    <d v="2023-07-26T00:00:00"/>
    <s v="15:59:00"/>
    <n v="0"/>
    <x v="2"/>
    <x v="29"/>
    <n v="7"/>
    <x v="6"/>
    <n v="1"/>
    <n v="3.2"/>
    <x v="0"/>
    <n v="38.11"/>
    <n v="0"/>
    <n v="38.11"/>
  </r>
  <r>
    <s v="COLGATE 3800 DEB."/>
    <s v="Colgate-Palmolive Nederland BV"/>
    <s v="101t"/>
    <n v="101091006567"/>
    <n v="101030171763"/>
    <n v="930"/>
    <s v="Inv Booked"/>
    <s v="2480057022"/>
    <s v="Verkoop"/>
    <n v="170"/>
    <s v="Transport drops zone"/>
    <s v="9 - verwerkt"/>
    <n v="0"/>
    <m/>
    <d v="2023-07-26T00:00:00"/>
    <s v="DROP"/>
    <s v="0001010910065670128262_002"/>
    <m/>
    <m/>
    <m/>
    <s v="EUR"/>
    <n v="325.89"/>
    <s v="EUR"/>
    <n v="325.89"/>
    <s v="EUR"/>
    <n v="325.89"/>
    <n v="325.89"/>
    <n v="0"/>
    <s v="N"/>
    <n v="1223000716"/>
    <d v="2023-08-17T00:00:00"/>
    <m/>
    <d v="2023-07-26T00:00:00"/>
    <s v="00:00"/>
    <s v="23:59"/>
    <d v="2023-07-26T00:00:00"/>
    <s v="07:00"/>
    <s v="08:00"/>
    <n v="25.6"/>
    <s v="ce"/>
    <n v="23274"/>
    <n v="25.6"/>
    <n v="44"/>
    <s v="Kuehne+Nagel Tiel 3 Standpl"/>
    <s v="De Diepert 5"/>
    <s v="Tiel"/>
    <s v="4004 MA"/>
    <s v="NL"/>
    <x v="1"/>
    <s v="Fahrenheitweg 1"/>
    <x v="1"/>
    <s v="6101WR"/>
    <s v="NL"/>
    <s v="2480057022"/>
    <s v="0128262_002"/>
    <s v="31V"/>
    <s v="NL001131849B01"/>
    <n v="2"/>
    <n v="0"/>
    <n v="325.89"/>
    <s v="N"/>
    <s v="Peter Appel Transport B.V."/>
    <n v="36622"/>
    <d v="2023-07-26T00:00:00"/>
    <s v="07:03:00"/>
    <n v="0"/>
    <x v="2"/>
    <x v="29"/>
    <n v="7"/>
    <x v="1"/>
    <n v="1"/>
    <n v="25.6"/>
    <x v="1"/>
    <n v="325.89"/>
    <n v="0"/>
    <n v="325.89"/>
  </r>
  <r>
    <s v="COLGATE 3800 DEB."/>
    <s v="Colgate-Palmolive Nederland BV"/>
    <s v="101t"/>
    <n v="101091007069"/>
    <n v="101030171842"/>
    <n v="930"/>
    <s v="Inv Booked"/>
    <s v="2480058083"/>
    <s v="Verkoop"/>
    <n v="170"/>
    <s v="Transport drops zone"/>
    <s v="9 - verwerkt"/>
    <n v="0"/>
    <m/>
    <d v="2023-07-26T00:00:00"/>
    <s v="DROP"/>
    <s v="0001010910070690128581_002"/>
    <m/>
    <m/>
    <m/>
    <s v="EUR"/>
    <n v="65.290000000000006"/>
    <s v="EUR"/>
    <n v="65.290000000000006"/>
    <s v="EUR"/>
    <n v="65.290000000000006"/>
    <n v="65.290000000000006"/>
    <n v="0"/>
    <s v="N"/>
    <n v="1223000716"/>
    <d v="2023-08-17T00:00:00"/>
    <m/>
    <d v="2023-07-26T00:00:00"/>
    <s v="00:00"/>
    <s v="23:59"/>
    <d v="2023-07-26T00:00:00"/>
    <s v="20:00"/>
    <s v="21:00"/>
    <n v="11.2"/>
    <s v="ce"/>
    <n v="7404"/>
    <n v="11.2"/>
    <n v="14"/>
    <s v="Kuehne+Nagel Tiel 3 Standpl"/>
    <s v="De Diepert 5"/>
    <s v="Tiel"/>
    <s v="4004 MA"/>
    <s v="NL"/>
    <x v="2"/>
    <s v="Randweg 2"/>
    <x v="6"/>
    <s v="4191 NN"/>
    <s v="NL"/>
    <s v="2480058083"/>
    <s v="0128581_002"/>
    <s v="31V"/>
    <s v="NL001131849B01"/>
    <n v="2"/>
    <n v="0"/>
    <n v="65.290000000000006"/>
    <s v="N"/>
    <s v="Peter Appel Transport B.V."/>
    <n v="36622"/>
    <d v="2023-07-26T00:00:00"/>
    <s v="20:21:00"/>
    <n v="0"/>
    <x v="2"/>
    <x v="29"/>
    <n v="7"/>
    <x v="6"/>
    <n v="1"/>
    <n v="24.799999999999997"/>
    <x v="2"/>
    <n v="144.58000000000001"/>
    <n v="0"/>
    <n v="144.58000000000001"/>
  </r>
  <r>
    <s v="COLGATE 3800 DEB."/>
    <s v="Colgate-Palmolive Nederland BV"/>
    <s v="101t"/>
    <n v="101091008053"/>
    <n v="101030171926"/>
    <n v="930"/>
    <s v="Inv Booked"/>
    <s v="2480057031 2ND DEL"/>
    <s v="Verkoop"/>
    <n v="170"/>
    <s v="Transport drops zone"/>
    <s v="9 - verwerkt"/>
    <n v="0"/>
    <m/>
    <d v="2023-07-26T00:00:00"/>
    <s v="DROP"/>
    <s v="0001010910080530129088_002"/>
    <m/>
    <m/>
    <m/>
    <s v="EUR"/>
    <n v="97.68"/>
    <s v="EUR"/>
    <n v="97.68"/>
    <s v="EUR"/>
    <n v="97.68"/>
    <n v="97.68"/>
    <n v="0"/>
    <s v="N"/>
    <n v="1223000716"/>
    <d v="2023-08-17T00:00:00"/>
    <m/>
    <d v="2023-07-26T00:00:00"/>
    <s v="00:00"/>
    <s v="23:59"/>
    <d v="2023-07-26T00:00:00"/>
    <s v="21:00"/>
    <s v="21:00"/>
    <n v="12"/>
    <s v="ce"/>
    <n v="10459"/>
    <n v="12"/>
    <n v="21"/>
    <s v="Kuehne+Nagel Tiel 3 Standpl"/>
    <s v="De Diepert 5"/>
    <s v="Tiel"/>
    <s v="4004 MA"/>
    <s v="NL"/>
    <x v="24"/>
    <s v="Ravenswade 14"/>
    <x v="26"/>
    <s v="3439 LD"/>
    <s v="NL"/>
    <s v="2480057031 2ND DEL"/>
    <s v="0129088_002"/>
    <s v="31V"/>
    <s v="NL001131849B01"/>
    <n v="2"/>
    <n v="0"/>
    <n v="97.68"/>
    <s v="N"/>
    <s v="Peter Appel Transport B.V."/>
    <n v="36622"/>
    <d v="2023-07-27T00:00:00"/>
    <s v="04:56:00"/>
    <n v="15"/>
    <x v="2"/>
    <x v="29"/>
    <n v="7"/>
    <x v="22"/>
    <n v="1"/>
    <n v="25.6"/>
    <x v="7"/>
    <n v="208.38"/>
    <n v="0"/>
    <n v="208.38"/>
  </r>
  <r>
    <s v="COLGATE 3800 DEB."/>
    <s v="Colgate-Palmolive Nederland BV"/>
    <s v="101t"/>
    <n v="101091008053"/>
    <n v="101030171922"/>
    <n v="930"/>
    <s v="Inv Booked"/>
    <s v="0240146279 2ND DEL"/>
    <s v="Verkoop"/>
    <n v="170"/>
    <s v="Transport drops zone"/>
    <s v="9 - verwerkt"/>
    <n v="0"/>
    <m/>
    <d v="2023-07-26T00:00:00"/>
    <s v="DROP"/>
    <s v="0001010910080530129088_002"/>
    <m/>
    <m/>
    <m/>
    <s v="EUR"/>
    <n v="13.02"/>
    <s v="EUR"/>
    <n v="13.02"/>
    <s v="EUR"/>
    <n v="13.02"/>
    <n v="13.02"/>
    <n v="0"/>
    <s v="N"/>
    <n v="1223000716"/>
    <d v="2023-08-17T00:00:00"/>
    <m/>
    <d v="2023-07-26T00:00:00"/>
    <s v="00:00"/>
    <s v="23:59"/>
    <d v="2023-07-26T00:00:00"/>
    <s v="21:00"/>
    <s v="21:00"/>
    <n v="1.6"/>
    <s v="ce"/>
    <n v="732"/>
    <n v="1.6"/>
    <n v="0"/>
    <s v="Kuehne+Nagel Tiel 3 Standpl"/>
    <s v="De Diepert 5"/>
    <s v="Tiel"/>
    <s v="4004 MA"/>
    <s v="NL"/>
    <x v="55"/>
    <s v="Ravenswade 14"/>
    <x v="26"/>
    <s v="3439 LD"/>
    <s v="NL"/>
    <s v="0240146279 2ND DEL"/>
    <s v="0129088_002"/>
    <s v="31V"/>
    <s v="NL001131849B01"/>
    <n v="2"/>
    <n v="0"/>
    <n v="13.02"/>
    <s v="N"/>
    <s v="Peter Appel Transport B.V."/>
    <n v="36622"/>
    <d v="2023-07-27T00:00:00"/>
    <s v="04:56:00"/>
    <n v="0"/>
    <x v="2"/>
    <x v="29"/>
    <n v="7"/>
    <x v="22"/>
    <n v="0"/>
    <s v=""/>
    <x v="7"/>
    <s v=""/>
    <n v="0"/>
    <s v=""/>
  </r>
  <r>
    <s v="COLGATE 3800 DEB."/>
    <s v="Colgate-Palmolive Nederland BV"/>
    <s v="101t"/>
    <n v="101091008053"/>
    <n v="101030171924"/>
    <n v="930"/>
    <s v="Inv Booked"/>
    <s v="2480057032 2ND DEL"/>
    <s v="Verkoop"/>
    <n v="170"/>
    <s v="Transport drops zone"/>
    <s v="9 - verwerkt"/>
    <n v="0"/>
    <m/>
    <d v="2023-07-26T00:00:00"/>
    <s v="DROP"/>
    <s v="0001010910080530129088_002"/>
    <m/>
    <m/>
    <m/>
    <s v="EUR"/>
    <n v="97.68"/>
    <s v="EUR"/>
    <n v="97.68"/>
    <s v="EUR"/>
    <n v="97.68"/>
    <n v="97.68"/>
    <n v="0"/>
    <s v="N"/>
    <n v="1223000716"/>
    <d v="2023-08-17T00:00:00"/>
    <m/>
    <d v="2023-07-26T00:00:00"/>
    <s v="00:00"/>
    <s v="23:59"/>
    <d v="2023-07-26T00:00:00"/>
    <s v="21:00"/>
    <s v="21:00"/>
    <n v="12"/>
    <s v="ce"/>
    <n v="10088"/>
    <n v="12"/>
    <n v="19"/>
    <s v="Kuehne+Nagel Tiel 3 Standpl"/>
    <s v="De Diepert 5"/>
    <s v="Tiel"/>
    <s v="4004 MA"/>
    <s v="NL"/>
    <x v="24"/>
    <s v="Ravenswade 14"/>
    <x v="26"/>
    <s v="3439 LD"/>
    <s v="NL"/>
    <s v="2480057032 2ND DEL"/>
    <s v="0129088_002"/>
    <s v="31V"/>
    <s v="NL001131849B01"/>
    <n v="2"/>
    <n v="0"/>
    <n v="97.68"/>
    <s v="N"/>
    <s v="Peter Appel Transport B.V."/>
    <n v="36622"/>
    <d v="2023-07-27T00:00:00"/>
    <s v="04:56:00"/>
    <n v="0"/>
    <x v="2"/>
    <x v="29"/>
    <n v="7"/>
    <x v="22"/>
    <n v="0"/>
    <s v=""/>
    <x v="7"/>
    <s v=""/>
    <n v="0"/>
    <s v=""/>
  </r>
  <r>
    <s v="COLGATE 3800 DEB."/>
    <s v="Colgate-Palmolive Nederland BV"/>
    <s v="101t"/>
    <n v="101091005652"/>
    <n v="101030171621"/>
    <n v="930"/>
    <s v="Inv Booked"/>
    <s v="2480055088"/>
    <s v="Verkoop"/>
    <n v="170"/>
    <s v="Transport drops zone"/>
    <s v="9 - verwerkt"/>
    <n v="0"/>
    <m/>
    <d v="2023-07-26T00:00:00"/>
    <s v="DROP"/>
    <s v="0001010910056520127710_005"/>
    <m/>
    <m/>
    <m/>
    <s v="EUR"/>
    <n v="81.7"/>
    <s v="EUR"/>
    <n v="81.7"/>
    <s v="EUR"/>
    <n v="81.7"/>
    <n v="81.7"/>
    <n v="0"/>
    <s v="N"/>
    <n v="1223000716"/>
    <d v="2023-08-17T00:00:00"/>
    <m/>
    <d v="2023-07-26T00:00:00"/>
    <s v="00:00"/>
    <s v="23:59"/>
    <d v="2023-07-26T00:00:00"/>
    <s v="07:30"/>
    <s v="07:30"/>
    <n v="4.8"/>
    <s v="ce"/>
    <n v="4185"/>
    <n v="4.8"/>
    <n v="5"/>
    <s v="Kuehne+Nagel Tiel 3 Standpl"/>
    <s v="De Diepert 5"/>
    <s v="Tiel"/>
    <s v="4004 MA"/>
    <s v="NL"/>
    <x v="41"/>
    <s v="Asteriastraat 9"/>
    <x v="3"/>
    <s v="5047 RM"/>
    <s v="NL"/>
    <s v="2480055088"/>
    <s v="0127710_005"/>
    <s v="31V"/>
    <s v="NL001131849B01"/>
    <n v="2"/>
    <n v="0"/>
    <n v="81.7"/>
    <s v="N"/>
    <s v="Peter Appel Transport B.V."/>
    <n v="36622"/>
    <d v="2023-07-24T00:00:00"/>
    <s v="07:03:00"/>
    <n v="0"/>
    <x v="2"/>
    <x v="29"/>
    <n v="7"/>
    <x v="3"/>
    <n v="1"/>
    <n v="4.8"/>
    <x v="0"/>
    <n v="81.7"/>
    <n v="0"/>
    <n v="81.7"/>
  </r>
  <r>
    <s v="COLGATE 3800 DEB."/>
    <s v="Colgate-Palmolive Nederland BV"/>
    <s v="101t"/>
    <n v="101091007069"/>
    <n v="101030171828"/>
    <n v="930"/>
    <s v="Inv Booked"/>
    <s v="0240146897"/>
    <s v="Verkoop"/>
    <n v="170"/>
    <s v="Transport drops zone"/>
    <s v="9 - verwerkt"/>
    <n v="0"/>
    <m/>
    <d v="2023-07-26T00:00:00"/>
    <s v="DROP"/>
    <s v="0001010910070690128581_002"/>
    <m/>
    <m/>
    <m/>
    <s v="EUR"/>
    <n v="79.290000000000006"/>
    <s v="EUR"/>
    <n v="79.290000000000006"/>
    <s v="EUR"/>
    <n v="79.290000000000006"/>
    <n v="79.290000000000006"/>
    <n v="0"/>
    <s v="N"/>
    <n v="1223000716"/>
    <d v="2023-08-17T00:00:00"/>
    <m/>
    <d v="2023-07-26T00:00:00"/>
    <s v="00:00"/>
    <s v="23:59"/>
    <d v="2023-07-26T00:00:00"/>
    <s v="20:00"/>
    <s v="21:00"/>
    <n v="13.6"/>
    <s v="ce"/>
    <n v="13371"/>
    <n v="13.6"/>
    <n v="21"/>
    <s v="Kuehne+Nagel Tiel 3 Standpl"/>
    <s v="De Diepert 5"/>
    <s v="Tiel"/>
    <s v="4004 MA"/>
    <s v="NL"/>
    <x v="39"/>
    <s v="RANDWEG 2"/>
    <x v="6"/>
    <s v="4191 NN"/>
    <s v="NL"/>
    <s v="0240146897"/>
    <s v="0128581_002"/>
    <s v="31V"/>
    <s v="NL001131849B01"/>
    <n v="2"/>
    <n v="0"/>
    <n v="79.290000000000006"/>
    <s v="N"/>
    <s v="Peter Appel Transport B.V."/>
    <n v="36622"/>
    <d v="2023-07-26T00:00:00"/>
    <s v="20:21:00"/>
    <n v="0"/>
    <x v="2"/>
    <x v="29"/>
    <n v="7"/>
    <x v="6"/>
    <n v="0"/>
    <s v=""/>
    <x v="2"/>
    <s v=""/>
    <n v="0"/>
    <s v=""/>
  </r>
  <r>
    <s v="COLGATE 3800 DEB."/>
    <s v="Colgate-Palmolive Nederland BV"/>
    <s v="101t"/>
    <n v="101091006570"/>
    <n v="101030171774"/>
    <n v="930"/>
    <s v="Inv Booked"/>
    <s v="2480057031 REFUSED"/>
    <s v="Verkoop"/>
    <n v="170"/>
    <s v="Transport drops zone"/>
    <s v="9 - verwerkt"/>
    <n v="0"/>
    <m/>
    <d v="2023-07-26T00:00:00"/>
    <s v="DROP"/>
    <s v="0001010910065700128265_002"/>
    <m/>
    <m/>
    <m/>
    <s v="EUR"/>
    <n v="97.68"/>
    <s v="EUR"/>
    <n v="97.68"/>
    <s v="EUR"/>
    <n v="97.68"/>
    <n v="97.68"/>
    <n v="0"/>
    <s v="N"/>
    <n v="1223000716"/>
    <d v="2023-08-17T00:00:00"/>
    <m/>
    <d v="2023-07-26T00:00:00"/>
    <s v="00:00"/>
    <s v="23:59"/>
    <d v="2023-07-26T00:00:00"/>
    <s v="15:30"/>
    <s v="15:30"/>
    <n v="12"/>
    <s v="ce"/>
    <n v="10459"/>
    <n v="12"/>
    <n v="21"/>
    <s v="Kuehne+Nagel Tiel 3 Standpl"/>
    <s v="De Diepert 5"/>
    <s v="Tiel"/>
    <s v="4004 MA"/>
    <s v="NL"/>
    <x v="24"/>
    <s v="Ravenswade 14"/>
    <x v="26"/>
    <s v="3439 LD"/>
    <s v="NL"/>
    <s v="2480057031 REFUSED"/>
    <s v="0128265_002"/>
    <s v="31V"/>
    <s v="NL001131849B01"/>
    <n v="2"/>
    <n v="0"/>
    <n v="97.68"/>
    <s v="N"/>
    <s v="Peter Appel Transport B.V."/>
    <n v="36622"/>
    <d v="2023-07-26T00:00:00"/>
    <s v="23:03:00"/>
    <n v="0"/>
    <x v="2"/>
    <x v="29"/>
    <n v="7"/>
    <x v="22"/>
    <n v="1"/>
    <n v="25.6"/>
    <x v="7"/>
    <n v="208.38000000000002"/>
    <n v="0"/>
    <n v="208.38000000000002"/>
  </r>
  <r>
    <s v="COLGATE 3800 DEB."/>
    <s v="Colgate-Palmolive Nederland BV"/>
    <s v="101t"/>
    <n v="101091006570"/>
    <n v="101030171775"/>
    <n v="930"/>
    <s v="Inv Booked"/>
    <s v="2480057032 REFUSED"/>
    <s v="Verkoop"/>
    <n v="170"/>
    <s v="Transport drops zone"/>
    <s v="9 - verwerkt"/>
    <n v="0"/>
    <m/>
    <d v="2023-07-26T00:00:00"/>
    <s v="DROP"/>
    <s v="0001010910065700128265_002"/>
    <m/>
    <m/>
    <m/>
    <s v="EUR"/>
    <n v="97.68"/>
    <s v="EUR"/>
    <n v="97.68"/>
    <s v="EUR"/>
    <n v="97.68"/>
    <n v="97.68"/>
    <n v="0"/>
    <s v="N"/>
    <n v="1223000716"/>
    <d v="2023-08-17T00:00:00"/>
    <m/>
    <d v="2023-07-26T00:00:00"/>
    <s v="00:00"/>
    <s v="23:59"/>
    <d v="2023-07-26T00:00:00"/>
    <s v="15:30"/>
    <s v="15:30"/>
    <n v="12"/>
    <s v="ce"/>
    <n v="10088"/>
    <n v="12"/>
    <n v="19"/>
    <s v="Kuehne+Nagel Tiel 3 Standpl"/>
    <s v="De Diepert 5"/>
    <s v="Tiel"/>
    <s v="4004 MA"/>
    <s v="NL"/>
    <x v="24"/>
    <s v="Ravenswade 14"/>
    <x v="26"/>
    <s v="3439 LD"/>
    <s v="NL"/>
    <s v="2480057032 REFUSED"/>
    <s v="0128265_002"/>
    <s v="31V"/>
    <s v="NL001131849B01"/>
    <n v="2"/>
    <n v="0"/>
    <n v="97.68"/>
    <s v="N"/>
    <s v="Peter Appel Transport B.V."/>
    <n v="36622"/>
    <d v="2023-07-26T00:00:00"/>
    <s v="23:03:00"/>
    <n v="0"/>
    <x v="2"/>
    <x v="29"/>
    <n v="7"/>
    <x v="22"/>
    <n v="0"/>
    <s v=""/>
    <x v="7"/>
    <s v=""/>
    <n v="0"/>
    <s v=""/>
  </r>
  <r>
    <s v="COLGATE 3800 DEB."/>
    <s v="Colgate-Palmolive Nederland BV"/>
    <s v="101t"/>
    <n v="101091006570"/>
    <n v="101030171777"/>
    <n v="930"/>
    <s v="Inv Booked"/>
    <s v="0240146279 REFUSED"/>
    <s v="Verkoop"/>
    <n v="170"/>
    <s v="Transport drops zone"/>
    <s v="9 - verwerkt"/>
    <n v="0"/>
    <m/>
    <d v="2023-07-26T00:00:00"/>
    <s v="DROP"/>
    <s v="0001010910065700128265_002"/>
    <m/>
    <m/>
    <m/>
    <s v="EUR"/>
    <n v="13.02"/>
    <s v="EUR"/>
    <n v="13.02"/>
    <s v="EUR"/>
    <n v="13.02"/>
    <n v="13.02"/>
    <n v="0"/>
    <s v="N"/>
    <n v="1223000716"/>
    <d v="2023-08-17T00:00:00"/>
    <m/>
    <d v="2023-07-26T00:00:00"/>
    <s v="00:00"/>
    <s v="23:59"/>
    <d v="2023-07-26T00:00:00"/>
    <s v="15:30"/>
    <s v="15:30"/>
    <n v="1.6"/>
    <s v="ce"/>
    <n v="732"/>
    <n v="1.6"/>
    <n v="0"/>
    <s v="Kuehne+Nagel Tiel 3 Standpl"/>
    <s v="De Diepert 5"/>
    <s v="Tiel"/>
    <s v="4004 MA"/>
    <s v="NL"/>
    <x v="55"/>
    <s v="Ravenswade 14"/>
    <x v="26"/>
    <s v="3439 LD"/>
    <s v="NL"/>
    <s v="0240146279 REFUSED"/>
    <s v="0128265_002"/>
    <s v="31V"/>
    <s v="NL001131849B01"/>
    <n v="2"/>
    <n v="0"/>
    <n v="13.02"/>
    <s v="N"/>
    <s v="Peter Appel Transport B.V."/>
    <n v="36622"/>
    <d v="2023-07-26T00:00:00"/>
    <s v="23:03:00"/>
    <n v="0"/>
    <x v="2"/>
    <x v="29"/>
    <n v="7"/>
    <x v="22"/>
    <n v="0"/>
    <s v=""/>
    <x v="7"/>
    <s v=""/>
    <n v="0"/>
    <s v=""/>
  </r>
  <r>
    <s v="COLGATE 3800 DEB."/>
    <s v="Colgate-Palmolive Nederland BV"/>
    <s v="101t"/>
    <n v="101091006919"/>
    <n v="101030171778"/>
    <n v="930"/>
    <s v="Inv Booked"/>
    <s v="0240146280"/>
    <s v="Verkoop"/>
    <n v="170"/>
    <s v="Transport drops zone"/>
    <s v="9 - verwerkt"/>
    <n v="0"/>
    <m/>
    <d v="2023-07-26T00:00:00"/>
    <s v="DROP"/>
    <s v="0001010910069190128446_002"/>
    <m/>
    <m/>
    <m/>
    <s v="EUR"/>
    <n v="27.33"/>
    <s v="EUR"/>
    <n v="27.33"/>
    <s v="EUR"/>
    <n v="27.33"/>
    <n v="27.33"/>
    <n v="0"/>
    <s v="N"/>
    <n v="1223000716"/>
    <d v="2023-08-17T00:00:00"/>
    <m/>
    <d v="2023-07-26T00:00:00"/>
    <s v="00:00"/>
    <s v="23:59"/>
    <d v="2023-07-26T00:00:00"/>
    <s v="14:00"/>
    <s v="14:00"/>
    <n v="3.2"/>
    <s v="ce"/>
    <n v="3007"/>
    <n v="3.2"/>
    <n v="4"/>
    <s v="Kuehne+Nagel Tiel 3 Standpl"/>
    <s v="De Diepert 5"/>
    <s v="Tiel"/>
    <s v="4004 MA"/>
    <s v="NL"/>
    <x v="23"/>
    <s v="Rood 24"/>
    <x v="17"/>
    <s v="6666 LT"/>
    <s v="NL"/>
    <s v="0240146280"/>
    <s v="0128446_002"/>
    <s v="31V"/>
    <s v="NL001131849B01"/>
    <n v="2"/>
    <n v="0"/>
    <n v="27.33"/>
    <s v="N"/>
    <s v="Peter Appel Transport B.V."/>
    <n v="36622"/>
    <d v="2023-07-26T00:00:00"/>
    <s v="15:49:00"/>
    <n v="0"/>
    <x v="2"/>
    <x v="29"/>
    <n v="7"/>
    <x v="15"/>
    <n v="0"/>
    <s v=""/>
    <x v="5"/>
    <s v=""/>
    <n v="0"/>
    <s v=""/>
  </r>
  <r>
    <s v="COLGATE 3800 DEB."/>
    <s v="Colgate-Palmolive Nederland BV"/>
    <s v="101t"/>
    <n v="101091007551"/>
    <n v="101030171836"/>
    <n v="930"/>
    <s v="Inv Booked"/>
    <s v="2480057845"/>
    <s v="Verkoop"/>
    <n v="170"/>
    <s v="Transport drops zone"/>
    <s v="9 - verwerkt"/>
    <n v="0"/>
    <m/>
    <d v="2023-07-27T00:00:00"/>
    <s v="DROP"/>
    <s v="0001010910075510128887_002"/>
    <m/>
    <m/>
    <m/>
    <s v="EUR"/>
    <n v="105.28"/>
    <s v="EUR"/>
    <n v="105.28"/>
    <s v="EUR"/>
    <n v="105.28"/>
    <n v="105.28"/>
    <n v="0"/>
    <s v="N"/>
    <n v="1223000716"/>
    <d v="2023-08-17T00:00:00"/>
    <m/>
    <d v="2023-07-27T00:00:00"/>
    <s v="00:00"/>
    <s v="23:59"/>
    <d v="2023-07-27T00:00:00"/>
    <s v="07:00"/>
    <s v="10:00"/>
    <n v="8"/>
    <s v="ce"/>
    <n v="7824"/>
    <n v="8"/>
    <n v="13"/>
    <s v="Kuehne+Nagel Tiel 3 Standpl"/>
    <s v="De Diepert 5"/>
    <s v="Tiel"/>
    <s v="4004 MA"/>
    <s v="NL"/>
    <x v="10"/>
    <s v="Slego 1a"/>
    <x v="13"/>
    <s v="1046BM"/>
    <s v="NL"/>
    <s v="2480057845"/>
    <s v="0128887_002"/>
    <s v="31V"/>
    <s v="NL001131849B01"/>
    <n v="2"/>
    <n v="0"/>
    <n v="105.28"/>
    <s v="N"/>
    <s v="Peter Appel Transport B.V."/>
    <n v="36622"/>
    <d v="2023-07-27T00:00:00"/>
    <s v="10:25:00"/>
    <n v="0"/>
    <x v="3"/>
    <x v="29"/>
    <n v="7"/>
    <x v="11"/>
    <n v="1"/>
    <n v="12.799999999999999"/>
    <x v="0"/>
    <n v="168.45"/>
    <n v="0"/>
    <n v="168.45"/>
  </r>
  <r>
    <s v="COLGATE 3800 DEB."/>
    <s v="Colgate-Palmolive Nederland BV"/>
    <s v="101t"/>
    <n v="101091007083"/>
    <n v="101030171837"/>
    <n v="930"/>
    <s v="Inv Booked"/>
    <s v="2480057848"/>
    <s v="Verkoop"/>
    <n v="190"/>
    <s v="Transport Zone ritpr"/>
    <s v="9 - verwerkt"/>
    <n v="0"/>
    <m/>
    <d v="2023-07-27T00:00:00"/>
    <s v="DROP"/>
    <s v="0001010910070830128584_005"/>
    <m/>
    <m/>
    <m/>
    <s v="EUR"/>
    <n v="249.74"/>
    <s v="EUR"/>
    <n v="249.74"/>
    <s v="EUR"/>
    <n v="249.74"/>
    <n v="249.74"/>
    <n v="0"/>
    <s v="N"/>
    <n v="1223000716"/>
    <d v="2023-08-17T00:00:00"/>
    <m/>
    <d v="2023-07-27T00:00:00"/>
    <s v="00:00"/>
    <s v="23:59"/>
    <d v="2023-07-27T00:00:00"/>
    <s v="00:00"/>
    <s v="01:00"/>
    <n v="0.8"/>
    <s v="ce"/>
    <n v="816"/>
    <n v="0.8"/>
    <n v="1"/>
    <s v="Kuehne+Nagel Tiel 3 Standpl"/>
    <s v="De Diepert 5"/>
    <s v="Tiel"/>
    <s v="4004 MA"/>
    <s v="NL"/>
    <x v="2"/>
    <s v="Pegasusweg 1"/>
    <x v="3"/>
    <s v="5015BZ"/>
    <s v="NL"/>
    <s v="2480057848"/>
    <s v="0128584_005"/>
    <s v="31V"/>
    <s v="NL001131849B01"/>
    <n v="2"/>
    <n v="0"/>
    <n v="249.74"/>
    <s v="N"/>
    <s v="Peter Appel Transport B.V."/>
    <n v="36624"/>
    <d v="2023-07-27T00:00:00"/>
    <s v="03:00:00"/>
    <n v="45"/>
    <x v="3"/>
    <x v="29"/>
    <n v="7"/>
    <x v="3"/>
    <n v="1"/>
    <n v="0.8"/>
    <x v="2"/>
    <n v="249.74"/>
    <n v="0"/>
    <n v="249.74"/>
  </r>
  <r>
    <s v="COLGATE 3800 DEB."/>
    <s v="Colgate-Palmolive Nederland BV"/>
    <s v="101t"/>
    <n v="101091007074"/>
    <n v="101030171821"/>
    <n v="930"/>
    <s v="Inv Booked"/>
    <s v="2480057767"/>
    <s v="Verkoop"/>
    <n v="200"/>
    <s v="Transport drops"/>
    <s v="9 - verwerkt"/>
    <n v="0"/>
    <m/>
    <d v="2023-07-27T00:00:00"/>
    <s v="DROP"/>
    <s v="0001010910070740128582_005"/>
    <m/>
    <m/>
    <m/>
    <s v="EUR"/>
    <n v="54.4"/>
    <s v="EUR"/>
    <n v="54.4"/>
    <s v="EUR"/>
    <n v="54.4"/>
    <n v="54.4"/>
    <n v="0"/>
    <s v="N"/>
    <n v="1223000716"/>
    <d v="2023-08-17T00:00:00"/>
    <m/>
    <d v="2023-07-27T00:00:00"/>
    <s v="00:00"/>
    <s v="23:59"/>
    <d v="2023-07-27T00:00:00"/>
    <s v="07:00"/>
    <s v="12:00"/>
    <n v="0.8"/>
    <s v="ce"/>
    <n v="76"/>
    <n v="0.8"/>
    <n v="0"/>
    <s v="Kuehne+Nagel Tiel 3 Standpl"/>
    <s v="De Diepert 5"/>
    <s v="Tiel"/>
    <s v="4004 MA"/>
    <s v="NL"/>
    <x v="26"/>
    <s v="Park Forum 1129"/>
    <x v="29"/>
    <s v="5657 HK"/>
    <s v="NL"/>
    <s v="2480057767"/>
    <s v="0128582_005"/>
    <s v="31V"/>
    <s v="NL001131849B01"/>
    <n v="2"/>
    <n v="0"/>
    <n v="54.4"/>
    <s v="N"/>
    <s v="Peter Appel Transport B.V."/>
    <n v="36744"/>
    <d v="2023-07-26T00:00:00"/>
    <s v="18:19:00"/>
    <n v="0"/>
    <x v="3"/>
    <x v="29"/>
    <n v="7"/>
    <x v="25"/>
    <n v="1"/>
    <n v="0.8"/>
    <x v="6"/>
    <n v="54.4"/>
    <n v="0"/>
    <n v="54.4"/>
  </r>
  <r>
    <s v="COLGATE 3800 DEB."/>
    <s v="Colgate-Palmolive Nederland BV"/>
    <s v="101t"/>
    <n v="101091007074"/>
    <n v="101030171822"/>
    <n v="930"/>
    <s v="Inv Booked"/>
    <s v="2480057763"/>
    <s v="Verkoop"/>
    <n v="200"/>
    <s v="Transport drops"/>
    <s v="9 - verwerkt"/>
    <n v="0"/>
    <m/>
    <d v="2023-07-27T00:00:00"/>
    <s v="DROP"/>
    <s v="0001010910070740128582_006"/>
    <m/>
    <m/>
    <m/>
    <s v="EUR"/>
    <n v="54.4"/>
    <s v="EUR"/>
    <n v="54.4"/>
    <s v="EUR"/>
    <n v="54.4"/>
    <n v="54.4"/>
    <n v="0"/>
    <s v="N"/>
    <n v="1223000716"/>
    <d v="2023-08-17T00:00:00"/>
    <m/>
    <d v="2023-07-27T00:00:00"/>
    <s v="00:00"/>
    <s v="23:59"/>
    <d v="2023-07-27T00:00:00"/>
    <s v="08:00"/>
    <s v="16:00"/>
    <n v="0.8"/>
    <s v="ce"/>
    <n v="95"/>
    <n v="0.8"/>
    <n v="0"/>
    <s v="Kuehne+Nagel Tiel 3 Standpl"/>
    <s v="De Diepert 5"/>
    <s v="Tiel"/>
    <s v="4004 MA"/>
    <s v="NL"/>
    <x v="27"/>
    <s v="Business Park Stein 192"/>
    <x v="50"/>
    <s v="6181MA"/>
    <s v="NL"/>
    <s v="2480057763"/>
    <s v="0128582_006"/>
    <s v="31V"/>
    <s v="NL001131849B01"/>
    <n v="2"/>
    <n v="0"/>
    <n v="54.4"/>
    <s v="N"/>
    <s v="Peter Appel Transport B.V."/>
    <n v="36744"/>
    <d v="2023-07-26T00:00:00"/>
    <s v="18:19:00"/>
    <n v="0"/>
    <x v="3"/>
    <x v="29"/>
    <n v="7"/>
    <x v="1"/>
    <n v="1"/>
    <n v="0.8"/>
    <x v="0"/>
    <n v="54.4"/>
    <n v="0"/>
    <n v="54.4"/>
  </r>
  <r>
    <s v="COLGATE 3800 DEB."/>
    <s v="Colgate-Palmolive Nederland BV"/>
    <s v="101t"/>
    <n v="101091007074"/>
    <n v="101030171823"/>
    <n v="930"/>
    <s v="Inv Booked"/>
    <s v="2480057762"/>
    <s v="Verkoop"/>
    <n v="200"/>
    <s v="Transport drops"/>
    <s v="9 - verwerkt"/>
    <n v="0"/>
    <m/>
    <d v="2023-07-27T00:00:00"/>
    <s v="DROP"/>
    <s v="0001010910070740128582_004"/>
    <m/>
    <m/>
    <m/>
    <s v="EUR"/>
    <n v="54.4"/>
    <s v="EUR"/>
    <n v="54.4"/>
    <s v="EUR"/>
    <n v="54.4"/>
    <n v="54.4"/>
    <n v="0"/>
    <s v="N"/>
    <n v="1223000716"/>
    <d v="2023-08-17T00:00:00"/>
    <m/>
    <d v="2023-07-27T00:00:00"/>
    <s v="00:00"/>
    <s v="23:59"/>
    <d v="2023-07-27T00:00:00"/>
    <s v="08:00"/>
    <s v="16:00"/>
    <n v="0.8"/>
    <s v="ce"/>
    <n v="16"/>
    <n v="0.8"/>
    <n v="0"/>
    <s v="Kuehne+Nagel Tiel 3 Standpl"/>
    <s v="De Diepert 5"/>
    <s v="Tiel"/>
    <s v="4004 MA"/>
    <s v="NL"/>
    <x v="57"/>
    <s v="Rijkstraatweg 64-23"/>
    <x v="6"/>
    <s v="4191SG"/>
    <s v="NL"/>
    <s v="2480057762"/>
    <s v="0128582_004"/>
    <s v="31V"/>
    <s v="NL001131849B01"/>
    <n v="2"/>
    <n v="0"/>
    <n v="54.4"/>
    <s v="N"/>
    <s v="Peter Appel Transport B.V."/>
    <n v="36744"/>
    <d v="2023-07-26T00:00:00"/>
    <s v="18:19:00"/>
    <n v="0"/>
    <x v="3"/>
    <x v="29"/>
    <n v="7"/>
    <x v="6"/>
    <n v="1"/>
    <n v="0.8"/>
    <x v="6"/>
    <n v="54.4"/>
    <n v="0"/>
    <n v="54.4"/>
  </r>
  <r>
    <s v="COLGATE 3800 DEB."/>
    <s v="Colgate-Palmolive Nederland BV"/>
    <s v="101t"/>
    <n v="101091007074"/>
    <n v="101030171824"/>
    <n v="930"/>
    <s v="Inv Booked"/>
    <s v="2480057766"/>
    <s v="Verkoop"/>
    <n v="200"/>
    <s v="Transport drops"/>
    <s v="9 - verwerkt"/>
    <n v="0"/>
    <m/>
    <d v="2023-07-27T00:00:00"/>
    <s v="DROP"/>
    <s v="0001010910070740128582_002"/>
    <m/>
    <m/>
    <m/>
    <s v="EUR"/>
    <n v="54.4"/>
    <s v="EUR"/>
    <n v="54.4"/>
    <s v="EUR"/>
    <n v="54.4"/>
    <n v="54.4"/>
    <n v="0"/>
    <s v="N"/>
    <n v="1223000716"/>
    <d v="2023-08-17T00:00:00"/>
    <m/>
    <d v="2023-07-27T00:00:00"/>
    <s v="00:00"/>
    <s v="23:59"/>
    <d v="2023-07-27T00:00:00"/>
    <s v="08:00"/>
    <s v="16:00"/>
    <n v="0.8"/>
    <s v="ce"/>
    <n v="30"/>
    <n v="0.8"/>
    <n v="0"/>
    <s v="Kuehne+Nagel Tiel 3 Standpl"/>
    <s v="De Diepert 5"/>
    <s v="Tiel"/>
    <s v="4004 MA"/>
    <s v="NL"/>
    <x v="58"/>
    <s v="Phoenixstraat 21"/>
    <x v="32"/>
    <s v="1812PP"/>
    <s v="NL"/>
    <s v="2480057766"/>
    <s v="0128582_002"/>
    <s v="31V"/>
    <s v="NL001131849B01"/>
    <n v="2"/>
    <n v="0"/>
    <n v="54.4"/>
    <s v="N"/>
    <s v="Peter Appel Transport B.V."/>
    <n v="36744"/>
    <d v="2023-07-26T00:00:00"/>
    <s v="18:19:00"/>
    <n v="0"/>
    <x v="3"/>
    <x v="29"/>
    <n v="7"/>
    <x v="28"/>
    <n v="1"/>
    <n v="0.8"/>
    <x v="6"/>
    <n v="54.4"/>
    <n v="0"/>
    <n v="54.4"/>
  </r>
  <r>
    <s v="COLGATE 3800 DEB."/>
    <s v="Colgate-Palmolive Nederland BV"/>
    <s v="101t"/>
    <n v="101091007558"/>
    <n v="101030171826"/>
    <n v="930"/>
    <s v="Inv Booked"/>
    <s v="2480057836"/>
    <s v="Verkoop"/>
    <n v="170"/>
    <s v="Transport drops zone"/>
    <s v="9 - verwerkt"/>
    <n v="0"/>
    <m/>
    <d v="2023-07-27T00:00:00"/>
    <s v="DROP"/>
    <s v="0001010910075580128893_002"/>
    <m/>
    <m/>
    <m/>
    <s v="EUR"/>
    <n v="43.84"/>
    <s v="EUR"/>
    <n v="43.84"/>
    <s v="EUR"/>
    <n v="43.84"/>
    <n v="43.84"/>
    <n v="0"/>
    <s v="N"/>
    <n v="1223000716"/>
    <d v="2023-08-17T00:00:00"/>
    <m/>
    <d v="2023-07-27T00:00:00"/>
    <s v="00:00"/>
    <s v="23:59"/>
    <d v="2023-07-27T00:00:00"/>
    <s v="14:00"/>
    <s v="16:00"/>
    <n v="4"/>
    <s v="ce"/>
    <n v="4661"/>
    <n v="4"/>
    <n v="7"/>
    <s v="Kuehne+Nagel Tiel 3 Standpl"/>
    <s v="De Diepert 5"/>
    <s v="Tiel"/>
    <s v="4004 MA"/>
    <s v="NL"/>
    <x v="17"/>
    <s v="Doornhoek 4050"/>
    <x v="20"/>
    <s v="5465TD"/>
    <s v="NL"/>
    <s v="2480057836"/>
    <s v="0128893_002"/>
    <s v="31V"/>
    <s v="NL001131849B01"/>
    <n v="2"/>
    <n v="0"/>
    <n v="43.84"/>
    <s v="N"/>
    <s v="Peter Appel Transport B.V."/>
    <n v="36622"/>
    <d v="2023-07-27T00:00:00"/>
    <s v="13:10:00"/>
    <n v="0"/>
    <x v="3"/>
    <x v="29"/>
    <n v="7"/>
    <x v="18"/>
    <n v="1"/>
    <n v="12"/>
    <x v="3"/>
    <n v="131.53"/>
    <n v="0"/>
    <n v="131.53"/>
  </r>
  <r>
    <s v="COLGATE 3800 DEB."/>
    <s v="Colgate-Palmolive Nederland BV"/>
    <s v="101t"/>
    <n v="101091007558"/>
    <n v="101030171827"/>
    <n v="930"/>
    <s v="Inv Booked"/>
    <s v="2480057835"/>
    <s v="Verkoop"/>
    <n v="170"/>
    <s v="Transport drops zone"/>
    <s v="9 - verwerkt"/>
    <n v="0"/>
    <m/>
    <d v="2023-07-27T00:00:00"/>
    <s v="DROP"/>
    <s v="0001010910075580128893_002"/>
    <m/>
    <m/>
    <m/>
    <s v="EUR"/>
    <n v="61.38"/>
    <s v="EUR"/>
    <n v="61.38"/>
    <s v="EUR"/>
    <n v="61.38"/>
    <n v="61.38"/>
    <n v="0"/>
    <s v="N"/>
    <n v="1223000716"/>
    <d v="2023-08-17T00:00:00"/>
    <m/>
    <d v="2023-07-27T00:00:00"/>
    <s v="00:00"/>
    <s v="23:59"/>
    <d v="2023-07-27T00:00:00"/>
    <s v="14:00"/>
    <s v="16:00"/>
    <n v="5.6"/>
    <s v="ce"/>
    <n v="5378"/>
    <n v="5.6"/>
    <n v="8"/>
    <s v="Kuehne+Nagel Tiel 3 Standpl"/>
    <s v="De Diepert 5"/>
    <s v="Tiel"/>
    <s v="4004 MA"/>
    <s v="NL"/>
    <x v="17"/>
    <s v="Doornhoek 4050"/>
    <x v="20"/>
    <s v="5465TD"/>
    <s v="NL"/>
    <s v="2480057835"/>
    <s v="0128893_002"/>
    <s v="31V"/>
    <s v="NL001131849B01"/>
    <n v="2"/>
    <n v="0"/>
    <n v="61.38"/>
    <s v="N"/>
    <s v="Peter Appel Transport B.V."/>
    <n v="36622"/>
    <d v="2023-07-27T00:00:00"/>
    <s v="13:10:00"/>
    <n v="0"/>
    <x v="3"/>
    <x v="29"/>
    <n v="7"/>
    <x v="18"/>
    <n v="0"/>
    <s v=""/>
    <x v="3"/>
    <s v=""/>
    <n v="0"/>
    <s v=""/>
  </r>
  <r>
    <s v="COLGATE 3800 DEB."/>
    <s v="Colgate-Palmolive Nederland BV"/>
    <s v="101t"/>
    <n v="101091007550"/>
    <n v="101030171829"/>
    <n v="930"/>
    <s v="Inv Booked"/>
    <s v="2480057838"/>
    <s v="Verkoop"/>
    <n v="170"/>
    <s v="Transport drops zone"/>
    <s v="9 - verwerkt"/>
    <n v="0"/>
    <m/>
    <d v="2023-07-27T00:00:00"/>
    <s v="DROP"/>
    <s v="0001010910075500128885_002"/>
    <m/>
    <m/>
    <m/>
    <s v="EUR"/>
    <n v="137.68"/>
    <s v="EUR"/>
    <n v="137.68"/>
    <s v="EUR"/>
    <n v="137.68"/>
    <n v="137.68"/>
    <n v="0"/>
    <s v="N"/>
    <n v="1223000716"/>
    <d v="2023-08-17T00:00:00"/>
    <m/>
    <d v="2023-07-27T00:00:00"/>
    <s v="00:00"/>
    <s v="23:59"/>
    <d v="2023-07-27T00:00:00"/>
    <s v="08:00"/>
    <s v="16:00"/>
    <n v="8"/>
    <s v="ce"/>
    <n v="6934"/>
    <n v="8"/>
    <n v="8"/>
    <s v="Kuehne+Nagel Tiel 3 Standpl"/>
    <s v="De Diepert 5"/>
    <s v="Tiel"/>
    <s v="4004 MA"/>
    <s v="NL"/>
    <x v="71"/>
    <s v="Hammerstaat 9"/>
    <x v="54"/>
    <s v="8161 PH"/>
    <s v="NL"/>
    <s v="2480057838"/>
    <s v="0128885_002"/>
    <s v="31V"/>
    <s v="NL001131849B01"/>
    <n v="2"/>
    <n v="0"/>
    <n v="137.68"/>
    <s v="N"/>
    <s v="Peter Appel Transport B.V."/>
    <n v="36622"/>
    <d v="2023-07-27T00:00:00"/>
    <s v="10:51:00"/>
    <n v="0"/>
    <x v="3"/>
    <x v="29"/>
    <n v="7"/>
    <x v="38"/>
    <n v="1"/>
    <n v="8"/>
    <x v="0"/>
    <n v="137.68"/>
    <n v="0"/>
    <n v="137.68"/>
  </r>
  <r>
    <s v="COLGATE 3800 DEB."/>
    <s v="Colgate-Palmolive Nederland BV"/>
    <s v="101t"/>
    <n v="101091007551"/>
    <n v="101030171830"/>
    <n v="930"/>
    <s v="Inv Booked"/>
    <s v="2480057843"/>
    <s v="Verkoop"/>
    <n v="170"/>
    <s v="Transport drops zone"/>
    <s v="9 - verwerkt"/>
    <n v="0"/>
    <m/>
    <d v="2023-07-27T00:00:00"/>
    <s v="DROP"/>
    <s v="0001010910075510128887_002"/>
    <m/>
    <m/>
    <m/>
    <s v="EUR"/>
    <n v="42.11"/>
    <s v="EUR"/>
    <n v="42.11"/>
    <s v="EUR"/>
    <n v="42.11"/>
    <n v="42.11"/>
    <n v="0"/>
    <s v="N"/>
    <n v="1223000716"/>
    <d v="2023-08-17T00:00:00"/>
    <m/>
    <d v="2023-07-27T00:00:00"/>
    <s v="00:00"/>
    <s v="23:59"/>
    <d v="2023-07-27T00:00:00"/>
    <s v="07:00"/>
    <s v="10:00"/>
    <n v="3.2"/>
    <s v="ce"/>
    <n v="1816"/>
    <n v="3.2"/>
    <n v="2"/>
    <s v="Kuehne+Nagel Tiel 3 Standpl"/>
    <s v="De Diepert 5"/>
    <s v="Tiel"/>
    <s v="4004 MA"/>
    <s v="NL"/>
    <x v="12"/>
    <s v="SLEGO 1"/>
    <x v="13"/>
    <s v="1046 BM"/>
    <s v="NL"/>
    <s v="2480057843"/>
    <s v="0128887_002"/>
    <s v="31V"/>
    <s v="NL001131849B01"/>
    <n v="2"/>
    <n v="0"/>
    <n v="42.11"/>
    <s v="N"/>
    <s v="Peter Appel Transport B.V."/>
    <n v="36622"/>
    <d v="2023-07-27T00:00:00"/>
    <s v="10:24:00"/>
    <n v="0"/>
    <x v="3"/>
    <x v="29"/>
    <n v="7"/>
    <x v="11"/>
    <n v="0"/>
    <s v=""/>
    <x v="0"/>
    <s v=""/>
    <n v="0"/>
    <s v=""/>
  </r>
  <r>
    <s v="COLGATE 3800 DEB."/>
    <s v="Colgate-Palmolive Nederland BV"/>
    <s v="101t"/>
    <n v="101091007083"/>
    <n v="101030171831"/>
    <n v="930"/>
    <s v="Inv Booked"/>
    <s v="2480057842"/>
    <s v="Verkoop"/>
    <n v="170"/>
    <s v="Transport drops zone"/>
    <s v="9 - verwerkt"/>
    <n v="0"/>
    <m/>
    <d v="2023-07-27T00:00:00"/>
    <s v="DROP"/>
    <s v="0001010910070830128584_013"/>
    <m/>
    <m/>
    <m/>
    <s v="EUR"/>
    <n v="82.99"/>
    <s v="EUR"/>
    <n v="82.99"/>
    <s v="EUR"/>
    <n v="82.99"/>
    <n v="82.99"/>
    <n v="0"/>
    <s v="N"/>
    <n v="1223000716"/>
    <d v="2023-08-17T00:00:00"/>
    <m/>
    <d v="2023-07-27T00:00:00"/>
    <s v="00:00"/>
    <s v="23:59"/>
    <d v="2023-07-27T00:00:00"/>
    <s v="10:00"/>
    <s v="12:00"/>
    <n v="4.8"/>
    <s v="ce"/>
    <n v="3345"/>
    <n v="4.8"/>
    <n v="5"/>
    <s v="Kuehne+Nagel Tiel 3 Standpl"/>
    <s v="De Diepert 5"/>
    <s v="Tiel"/>
    <s v="4004 MA"/>
    <s v="NL"/>
    <x v="28"/>
    <s v="ECOFACTORIJ  20"/>
    <x v="31"/>
    <s v="7325 WC"/>
    <s v="NL"/>
    <s v="2480057842"/>
    <s v="0128584_013"/>
    <s v="31V"/>
    <s v="NL001131849B01"/>
    <n v="2"/>
    <n v="0"/>
    <n v="82.99"/>
    <s v="N"/>
    <s v="Peter Appel Transport B.V."/>
    <n v="36622"/>
    <d v="2023-07-27T00:00:00"/>
    <s v="13:58:00"/>
    <n v="0"/>
    <x v="3"/>
    <x v="29"/>
    <n v="7"/>
    <x v="27"/>
    <n v="1"/>
    <n v="4.8"/>
    <x v="0"/>
    <n v="82.99"/>
    <n v="0"/>
    <n v="82.99"/>
  </r>
  <r>
    <s v="COLGATE 3800 DEB."/>
    <s v="Colgate-Palmolive Nederland BV"/>
    <s v="101t"/>
    <n v="101091007083"/>
    <n v="101030171832"/>
    <n v="930"/>
    <s v="Inv Booked"/>
    <s v="2480057847"/>
    <s v="Verkoop"/>
    <n v="170"/>
    <s v="Transport drops zone"/>
    <s v="9 - verwerkt"/>
    <n v="0"/>
    <m/>
    <d v="2023-07-27T00:00:00"/>
    <s v="DROP"/>
    <s v="0001010910070830128584_004"/>
    <m/>
    <m/>
    <m/>
    <s v="EUR"/>
    <n v="61.34"/>
    <s v="EUR"/>
    <n v="61.34"/>
    <s v="EUR"/>
    <n v="61.34"/>
    <n v="61.34"/>
    <n v="0"/>
    <s v="N"/>
    <n v="1223000716"/>
    <d v="2023-08-17T00:00:00"/>
    <m/>
    <d v="2023-07-27T00:00:00"/>
    <s v="00:00"/>
    <s v="23:59"/>
    <d v="2023-07-27T00:00:00"/>
    <s v="06:00"/>
    <s v="07:00"/>
    <n v="2.4"/>
    <s v="ce"/>
    <n v="1582"/>
    <n v="2.4"/>
    <n v="3"/>
    <s v="Kuehne+Nagel Tiel 3 Standpl"/>
    <s v="De Diepert 5"/>
    <s v="Tiel"/>
    <s v="4004 MA"/>
    <s v="NL"/>
    <x v="7"/>
    <s v="HOOFDTOCHT 1"/>
    <x v="7"/>
    <s v="1507 CJ"/>
    <s v="NL"/>
    <s v="2480057847"/>
    <s v="0128584_004"/>
    <s v="31V"/>
    <s v="NL001131849B01"/>
    <n v="2"/>
    <n v="0"/>
    <n v="61.34"/>
    <s v="N"/>
    <s v="Peter Appel Transport B.V."/>
    <n v="36622"/>
    <d v="2023-07-27T00:00:00"/>
    <s v="06:19:00"/>
    <n v="0"/>
    <x v="3"/>
    <x v="29"/>
    <n v="7"/>
    <x v="7"/>
    <n v="1"/>
    <n v="2.4"/>
    <x v="2"/>
    <n v="61.34"/>
    <n v="0"/>
    <n v="61.34"/>
  </r>
  <r>
    <s v="COLGATE 3800 DEB."/>
    <s v="Colgate-Palmolive Nederland BV"/>
    <s v="101t"/>
    <n v="101091007551"/>
    <n v="101030171833"/>
    <n v="930"/>
    <s v="Inv Booked"/>
    <s v="2480057846"/>
    <s v="Verkoop"/>
    <n v="170"/>
    <s v="Transport drops zone"/>
    <s v="9 - verwerkt"/>
    <n v="0"/>
    <m/>
    <d v="2023-07-27T00:00:00"/>
    <s v="DROP"/>
    <s v="0001010910075510128887_002"/>
    <m/>
    <m/>
    <m/>
    <s v="EUR"/>
    <n v="21.06"/>
    <s v="EUR"/>
    <n v="21.06"/>
    <s v="EUR"/>
    <n v="21.06"/>
    <n v="21.06"/>
    <n v="0"/>
    <s v="N"/>
    <n v="1223000716"/>
    <d v="2023-08-17T00:00:00"/>
    <m/>
    <d v="2023-07-27T00:00:00"/>
    <s v="00:00"/>
    <s v="23:59"/>
    <d v="2023-07-27T00:00:00"/>
    <s v="07:00"/>
    <s v="10:00"/>
    <n v="1.6"/>
    <s v="ce"/>
    <n v="1898"/>
    <n v="1.6"/>
    <n v="3"/>
    <s v="Kuehne+Nagel Tiel 3 Standpl"/>
    <s v="De Diepert 5"/>
    <s v="Tiel"/>
    <s v="4004 MA"/>
    <s v="NL"/>
    <x v="10"/>
    <s v="Slego 1a"/>
    <x v="13"/>
    <s v="1046BM"/>
    <s v="NL"/>
    <s v="2480057846"/>
    <s v="0128887_002"/>
    <s v="31V"/>
    <s v="NL001131849B01"/>
    <n v="2"/>
    <n v="0"/>
    <n v="21.06"/>
    <s v="N"/>
    <s v="Peter Appel Transport B.V."/>
    <n v="36622"/>
    <d v="2023-07-27T00:00:00"/>
    <s v="10:25:00"/>
    <n v="0"/>
    <x v="3"/>
    <x v="29"/>
    <n v="7"/>
    <x v="11"/>
    <n v="0"/>
    <s v=""/>
    <x v="0"/>
    <s v=""/>
    <n v="0"/>
    <s v=""/>
  </r>
  <r>
    <s v="COLGATE 3800 DEB."/>
    <s v="Colgate-Palmolive Nederland BV"/>
    <s v="101t"/>
    <n v="101091007558"/>
    <n v="101030171834"/>
    <n v="930"/>
    <s v="Inv Booked"/>
    <s v="2480057837"/>
    <s v="Verkoop"/>
    <n v="170"/>
    <s v="Transport drops zone"/>
    <s v="9 - verwerkt"/>
    <n v="0"/>
    <m/>
    <d v="2023-07-27T00:00:00"/>
    <s v="DROP"/>
    <s v="0001010910075580128893_002"/>
    <m/>
    <m/>
    <m/>
    <s v="EUR"/>
    <n v="17.54"/>
    <s v="EUR"/>
    <n v="17.54"/>
    <s v="EUR"/>
    <n v="17.54"/>
    <n v="17.54"/>
    <n v="0"/>
    <s v="N"/>
    <n v="1223000716"/>
    <d v="2023-08-17T00:00:00"/>
    <m/>
    <d v="2023-07-27T00:00:00"/>
    <s v="00:00"/>
    <s v="23:59"/>
    <d v="2023-07-27T00:00:00"/>
    <s v="14:00"/>
    <s v="16:00"/>
    <n v="1.6"/>
    <s v="ce"/>
    <n v="762"/>
    <n v="1.6"/>
    <n v="0"/>
    <s v="Kuehne+Nagel Tiel 3 Standpl"/>
    <s v="De Diepert 5"/>
    <s v="Tiel"/>
    <s v="4004 MA"/>
    <s v="NL"/>
    <x v="40"/>
    <s v="Doornhoek 4050"/>
    <x v="20"/>
    <s v="5465TD"/>
    <s v="NL"/>
    <s v="2480057837"/>
    <s v="0128893_002"/>
    <s v="31V"/>
    <s v="NL001131849B01"/>
    <n v="2"/>
    <n v="0"/>
    <n v="17.54"/>
    <s v="N"/>
    <s v="Peter Appel Transport B.V."/>
    <n v="36622"/>
    <d v="2023-07-27T00:00:00"/>
    <s v="13:10:00"/>
    <n v="0"/>
    <x v="3"/>
    <x v="29"/>
    <n v="7"/>
    <x v="18"/>
    <n v="0"/>
    <s v=""/>
    <x v="3"/>
    <s v=""/>
    <n v="0"/>
    <s v=""/>
  </r>
  <r>
    <s v="COLGATE 3800 DEB."/>
    <s v="Colgate-Palmolive Nederland BV"/>
    <s v="101t"/>
    <n v="101091007087"/>
    <n v="101030171835"/>
    <n v="930"/>
    <s v="Inv Booked"/>
    <s v="2480057839"/>
    <s v="Verkoop"/>
    <n v="170"/>
    <s v="Transport drops zone"/>
    <s v="9 - verwerkt"/>
    <n v="0"/>
    <m/>
    <d v="2023-07-27T00:00:00"/>
    <s v="DROP"/>
    <s v="0001010910070870128585_002"/>
    <m/>
    <m/>
    <m/>
    <s v="EUR"/>
    <n v="277.47000000000003"/>
    <s v="EUR"/>
    <n v="277.47000000000003"/>
    <s v="EUR"/>
    <n v="277.47000000000003"/>
    <n v="277.47000000000003"/>
    <n v="0"/>
    <s v="N"/>
    <n v="1223000716"/>
    <d v="2023-08-17T00:00:00"/>
    <m/>
    <d v="2023-07-27T00:00:00"/>
    <s v="00:00"/>
    <s v="23:59"/>
    <d v="2023-07-27T00:00:00"/>
    <s v="09:00"/>
    <s v="10:00"/>
    <n v="23.2"/>
    <s v="ce"/>
    <n v="20824"/>
    <n v="23.2"/>
    <n v="44"/>
    <s v="Kuehne+Nagel Tiel 3 Standpl"/>
    <s v="De Diepert 5"/>
    <s v="Tiel"/>
    <s v="4004 MA"/>
    <s v="NL"/>
    <x v="1"/>
    <s v="Perenmarkt 15"/>
    <x v="2"/>
    <s v="1681PG"/>
    <s v="NL"/>
    <s v="2480057839"/>
    <s v="0128585_002"/>
    <s v="31V"/>
    <s v="NL001131849B01"/>
    <n v="2"/>
    <n v="0"/>
    <n v="277.47000000000003"/>
    <s v="N"/>
    <s v="Peter Appel Transport B.V."/>
    <n v="36622"/>
    <d v="2023-07-27T00:00:00"/>
    <s v="11:46:00"/>
    <n v="0"/>
    <x v="3"/>
    <x v="29"/>
    <n v="7"/>
    <x v="2"/>
    <n v="1"/>
    <n v="23.2"/>
    <x v="1"/>
    <n v="277.47000000000003"/>
    <n v="0"/>
    <n v="277.47000000000003"/>
  </r>
  <r>
    <s v="COLGATE 3800 DEB."/>
    <s v="Colgate-Palmolive Nederland BV"/>
    <s v="101t"/>
    <n v="101091007074"/>
    <n v="101030171818"/>
    <n v="930"/>
    <s v="Inv Booked"/>
    <s v="2480057764"/>
    <s v="Verkoop"/>
    <n v="200"/>
    <s v="Transport drops"/>
    <s v="9 - verwerkt"/>
    <n v="0"/>
    <m/>
    <d v="2023-07-27T00:00:00"/>
    <s v="DROP"/>
    <s v="0001010910070740128582_007"/>
    <m/>
    <m/>
    <m/>
    <s v="EUR"/>
    <n v="54.4"/>
    <s v="EUR"/>
    <n v="54.4"/>
    <s v="EUR"/>
    <n v="54.4"/>
    <n v="54.4"/>
    <n v="0"/>
    <s v="N"/>
    <n v="1223000716"/>
    <d v="2023-08-17T00:00:00"/>
    <m/>
    <d v="2023-07-27T00:00:00"/>
    <s v="00:00"/>
    <s v="23:59"/>
    <d v="2023-07-27T00:00:00"/>
    <s v="09:00"/>
    <s v="16:00"/>
    <n v="0"/>
    <s v="ce"/>
    <n v="5"/>
    <n v="0.8"/>
    <n v="0"/>
    <s v="Kuehne+Nagel Tiel 3 Standpl"/>
    <s v="De Diepert 5"/>
    <s v="Tiel"/>
    <s v="4004 MA"/>
    <s v="NL"/>
    <x v="35"/>
    <s v="Oliemolenweg 8"/>
    <x v="70"/>
    <s v="7944 HX"/>
    <s v="NL"/>
    <s v="2480057764"/>
    <s v="0128582_007"/>
    <s v="31V"/>
    <s v="NL001131849B01"/>
    <n v="2"/>
    <n v="0"/>
    <n v="54.4"/>
    <s v="N"/>
    <s v="Peter Appel Transport B.V."/>
    <n v="36744"/>
    <d v="2023-07-26T00:00:00"/>
    <s v="18:19:00"/>
    <n v="0"/>
    <x v="3"/>
    <x v="29"/>
    <n v="7"/>
    <x v="48"/>
    <n v="1"/>
    <n v="1.6"/>
    <x v="6"/>
    <n v="108.8"/>
    <n v="0"/>
    <n v="108.8"/>
  </r>
  <r>
    <s v="COLGATE 3800 DEB."/>
    <s v="Colgate-Palmolive Nederland BV"/>
    <s v="101t"/>
    <n v="101091007074"/>
    <n v="101030171819"/>
    <n v="930"/>
    <s v="Inv Booked"/>
    <s v="2480057765"/>
    <s v="Verkoop"/>
    <n v="200"/>
    <s v="Transport drops"/>
    <s v="9 - verwerkt"/>
    <n v="0"/>
    <m/>
    <d v="2023-07-27T00:00:00"/>
    <s v="DROP"/>
    <s v="0001010910070740128582_003"/>
    <m/>
    <m/>
    <m/>
    <s v="EUR"/>
    <n v="54.4"/>
    <s v="EUR"/>
    <n v="54.4"/>
    <s v="EUR"/>
    <n v="54.4"/>
    <n v="54.4"/>
    <n v="0"/>
    <s v="N"/>
    <n v="1223000716"/>
    <d v="2023-08-17T00:00:00"/>
    <m/>
    <d v="2023-07-27T00:00:00"/>
    <s v="00:00"/>
    <s v="23:59"/>
    <d v="2023-07-27T00:00:00"/>
    <s v="08:00"/>
    <s v="16:00"/>
    <n v="0"/>
    <s v="ce"/>
    <n v="3"/>
    <n v="0.8"/>
    <n v="0"/>
    <s v="Kuehne+Nagel Tiel 3 Standpl"/>
    <s v="De Diepert 5"/>
    <s v="Tiel"/>
    <s v="4004 MA"/>
    <s v="NL"/>
    <x v="38"/>
    <s v="Andries Copierhof 2"/>
    <x v="40"/>
    <s v="3059 LM"/>
    <s v="NL"/>
    <s v="2480057765"/>
    <s v="0128582_003"/>
    <s v="31V"/>
    <s v="NL001131849B01"/>
    <n v="2"/>
    <n v="0"/>
    <n v="54.4"/>
    <s v="N"/>
    <s v="Peter Appel Transport B.V."/>
    <n v="36744"/>
    <d v="2023-07-26T00:00:00"/>
    <s v="18:19:00"/>
    <n v="0"/>
    <x v="3"/>
    <x v="29"/>
    <n v="7"/>
    <x v="33"/>
    <n v="1"/>
    <n v="0.8"/>
    <x v="6"/>
    <n v="54.4"/>
    <n v="0"/>
    <n v="54.4"/>
  </r>
  <r>
    <s v="COLGATE 3800 DEB."/>
    <s v="Colgate-Palmolive Nederland BV"/>
    <s v="101t"/>
    <n v="101091007074"/>
    <n v="101030171820"/>
    <n v="930"/>
    <s v="Inv Booked"/>
    <s v="2480057768"/>
    <s v="Verkoop"/>
    <n v="200"/>
    <s v="Transport drops"/>
    <s v="9 - verwerkt"/>
    <n v="0"/>
    <m/>
    <d v="2023-07-27T00:00:00"/>
    <s v="DROP"/>
    <s v="0001010910070740128582_007"/>
    <m/>
    <m/>
    <m/>
    <s v="EUR"/>
    <n v="54.4"/>
    <s v="EUR"/>
    <n v="54.4"/>
    <s v="EUR"/>
    <n v="54.4"/>
    <n v="54.4"/>
    <n v="0"/>
    <s v="N"/>
    <n v="1223000716"/>
    <d v="2023-08-17T00:00:00"/>
    <m/>
    <d v="2023-07-27T00:00:00"/>
    <s v="00:00"/>
    <s v="23:59"/>
    <d v="2023-07-27T00:00:00"/>
    <s v="09:00"/>
    <s v="16:00"/>
    <n v="0.8"/>
    <s v="ce"/>
    <n v="9"/>
    <n v="0.8"/>
    <n v="0"/>
    <s v="Kuehne+Nagel Tiel 3 Standpl"/>
    <s v="De Diepert 5"/>
    <s v="Tiel"/>
    <s v="4004 MA"/>
    <s v="NL"/>
    <x v="35"/>
    <s v="Oliemolenweg 8"/>
    <x v="70"/>
    <s v="7944 HX"/>
    <s v="NL"/>
    <s v="2480057768"/>
    <s v="0128582_007"/>
    <s v="31V"/>
    <s v="NL001131849B01"/>
    <n v="2"/>
    <n v="0"/>
    <n v="54.4"/>
    <s v="N"/>
    <s v="Peter Appel Transport B.V."/>
    <n v="36744"/>
    <d v="2023-07-26T00:00:00"/>
    <s v="18:19:00"/>
    <n v="0"/>
    <x v="3"/>
    <x v="29"/>
    <n v="7"/>
    <x v="48"/>
    <n v="0"/>
    <s v=""/>
    <x v="6"/>
    <s v=""/>
    <n v="0"/>
    <s v=""/>
  </r>
  <r>
    <s v="COLGATE 3800 DEB."/>
    <s v="Colgate-Palmolive Nederland BV"/>
    <s v="101t"/>
    <n v="101091007558"/>
    <n v="101030171825"/>
    <n v="930"/>
    <s v="Inv Booked"/>
    <s v="2480057834"/>
    <s v="Verkoop"/>
    <n v="170"/>
    <s v="Transport drops zone"/>
    <s v="9 - verwerkt"/>
    <n v="0"/>
    <m/>
    <d v="2023-07-27T00:00:00"/>
    <s v="DROP"/>
    <s v="0001010910075580128893_002"/>
    <m/>
    <m/>
    <m/>
    <s v="EUR"/>
    <n v="8.77"/>
    <s v="EUR"/>
    <n v="8.77"/>
    <s v="EUR"/>
    <n v="8.77"/>
    <n v="8.77"/>
    <n v="0"/>
    <s v="N"/>
    <n v="1223000716"/>
    <d v="2023-08-17T00:00:00"/>
    <m/>
    <d v="2023-07-27T00:00:00"/>
    <s v="00:00"/>
    <s v="23:59"/>
    <d v="2023-07-27T00:00:00"/>
    <s v="14:00"/>
    <s v="16:00"/>
    <n v="0.8"/>
    <s v="ce"/>
    <n v="118"/>
    <n v="0.8"/>
    <n v="0"/>
    <s v="Kuehne+Nagel Tiel 3 Standpl"/>
    <s v="De Diepert 5"/>
    <s v="Tiel"/>
    <s v="4004 MA"/>
    <s v="NL"/>
    <x v="40"/>
    <s v="Doornhoek 4050"/>
    <x v="20"/>
    <s v="5465TD"/>
    <s v="NL"/>
    <s v="2480057834"/>
    <s v="0128893_002"/>
    <s v="31V"/>
    <s v="NL001131849B01"/>
    <n v="2"/>
    <n v="0"/>
    <n v="8.77"/>
    <s v="N"/>
    <s v="Peter Appel Transport B.V."/>
    <n v="36622"/>
    <d v="2023-07-27T00:00:00"/>
    <s v="13:10:00"/>
    <n v="0"/>
    <x v="3"/>
    <x v="29"/>
    <n v="7"/>
    <x v="18"/>
    <n v="0"/>
    <s v=""/>
    <x v="3"/>
    <s v=""/>
    <n v="0"/>
    <s v=""/>
  </r>
  <r>
    <s v="COLGATE 3800 DEB."/>
    <s v="Colgate-Palmolive Nederland BV"/>
    <s v="101t"/>
    <n v="101091007083"/>
    <n v="101030171838"/>
    <n v="930"/>
    <s v="Inv Booked"/>
    <s v="2480057840"/>
    <s v="Verkoop"/>
    <n v="170"/>
    <s v="Transport drops zone"/>
    <s v="9 - verwerkt"/>
    <n v="0"/>
    <m/>
    <d v="2023-07-27T00:00:00"/>
    <s v="DROP"/>
    <s v="0001010910070830128584_006"/>
    <m/>
    <m/>
    <m/>
    <s v="EUR"/>
    <n v="27.26"/>
    <s v="EUR"/>
    <n v="27.26"/>
    <s v="EUR"/>
    <n v="27.26"/>
    <n v="27.26"/>
    <n v="0"/>
    <s v="N"/>
    <n v="1223000716"/>
    <d v="2023-08-17T00:00:00"/>
    <m/>
    <d v="2023-07-27T00:00:00"/>
    <s v="00:00"/>
    <s v="23:59"/>
    <d v="2023-07-27T00:00:00"/>
    <s v="08:00"/>
    <s v="16:00"/>
    <n v="0.8"/>
    <s v="ce"/>
    <n v="15"/>
    <n v="0.8"/>
    <n v="0"/>
    <s v="Kuehne+Nagel Tiel 3 Standpl"/>
    <s v="De Diepert 5"/>
    <s v="Tiel"/>
    <s v="4004 MA"/>
    <s v="NL"/>
    <x v="76"/>
    <s v="Andries Copierhof 2"/>
    <x v="40"/>
    <s v="3059LM"/>
    <s v="NL"/>
    <s v="2480057840"/>
    <s v="0128584_006"/>
    <s v="31V"/>
    <s v="NL001131849B01"/>
    <n v="2"/>
    <n v="0"/>
    <n v="27.26"/>
    <s v="N"/>
    <s v="Peter Appel Transport B.V."/>
    <n v="36622"/>
    <d v="2023-07-27T00:00:00"/>
    <s v="11:59:00"/>
    <n v="0"/>
    <x v="3"/>
    <x v="29"/>
    <n v="7"/>
    <x v="33"/>
    <n v="1"/>
    <n v="0.8"/>
    <x v="6"/>
    <n v="27.26"/>
    <n v="0"/>
    <n v="27.26"/>
  </r>
  <r>
    <s v="COLGATE 3800 DEB."/>
    <s v="Colgate-Palmolive Nederland BV"/>
    <s v="101t"/>
    <n v="101091007083"/>
    <n v="101030171839"/>
    <n v="930"/>
    <s v="Inv Booked"/>
    <s v="2480057844"/>
    <s v="Verkoop"/>
    <n v="170"/>
    <s v="Transport drops zone"/>
    <s v="9 - verwerkt"/>
    <n v="0"/>
    <m/>
    <d v="2023-07-27T00:00:00"/>
    <s v="DROP"/>
    <s v="0001010910070830128584_002"/>
    <m/>
    <m/>
    <m/>
    <s v="EUR"/>
    <n v="36.22"/>
    <s v="EUR"/>
    <n v="36.22"/>
    <s v="EUR"/>
    <n v="36.22"/>
    <n v="36.22"/>
    <n v="0"/>
    <s v="N"/>
    <n v="1223000716"/>
    <d v="2023-08-17T00:00:00"/>
    <m/>
    <d v="2023-07-27T00:00:00"/>
    <s v="00:00"/>
    <s v="23:59"/>
    <d v="2023-07-27T00:00:00"/>
    <s v="08:00"/>
    <s v="08:00"/>
    <n v="1.6"/>
    <s v="ce"/>
    <n v="795"/>
    <n v="1.6"/>
    <n v="1"/>
    <s v="Kuehne+Nagel Tiel 3 Standpl"/>
    <s v="De Diepert 5"/>
    <s v="Tiel"/>
    <s v="4004 MA"/>
    <s v="NL"/>
    <x v="79"/>
    <s v="Keltenweg 30"/>
    <x v="58"/>
    <s v="5342 LP"/>
    <s v="NL"/>
    <s v="2480057844"/>
    <s v="0128584_002"/>
    <s v="31V"/>
    <s v="NL001131849B01"/>
    <n v="2"/>
    <n v="0"/>
    <n v="36.22"/>
    <s v="N"/>
    <s v="Peter Appel Transport B.V."/>
    <n v="36622"/>
    <d v="2023-07-27T00:00:00"/>
    <s v="08:23:00"/>
    <n v="0"/>
    <x v="3"/>
    <x v="29"/>
    <n v="7"/>
    <x v="42"/>
    <n v="1"/>
    <n v="1.6"/>
    <x v="3"/>
    <n v="36.22"/>
    <n v="0"/>
    <n v="36.22"/>
  </r>
  <r>
    <s v="COLGATE 3800 DEB."/>
    <s v="Colgate-Palmolive Nederland BV"/>
    <s v="101t"/>
    <n v="101091007556"/>
    <n v="101030171840"/>
    <n v="930"/>
    <s v="Inv Booked"/>
    <s v="2480057849"/>
    <s v="Verkoop"/>
    <n v="170"/>
    <s v="Transport drops zone"/>
    <s v="9 - verwerkt"/>
    <n v="0"/>
    <m/>
    <d v="2023-07-27T00:00:00"/>
    <s v="DROP"/>
    <s v="0001010910075560128890_002"/>
    <m/>
    <m/>
    <m/>
    <s v="EUR"/>
    <n v="105.79"/>
    <s v="EUR"/>
    <n v="105.79"/>
    <s v="EUR"/>
    <n v="105.79"/>
    <n v="105.79"/>
    <n v="0"/>
    <s v="N"/>
    <n v="1223000716"/>
    <d v="2023-08-17T00:00:00"/>
    <m/>
    <d v="2023-07-27T00:00:00"/>
    <s v="00:00"/>
    <s v="23:59"/>
    <d v="2023-07-27T00:00:00"/>
    <s v="08:30"/>
    <s v="17:00"/>
    <n v="6.4"/>
    <s v="ce"/>
    <n v="4540"/>
    <n v="6.4"/>
    <n v="5"/>
    <s v="Kuehne+Nagel Tiel 3 Standpl"/>
    <s v="De Diepert 5"/>
    <s v="Tiel"/>
    <s v="4004 MA"/>
    <s v="NL"/>
    <x v="60"/>
    <s v="Orionweg 6"/>
    <x v="47"/>
    <s v="4782 SC"/>
    <s v="NL"/>
    <s v="2480057849"/>
    <s v="0128890_002"/>
    <s v="31V"/>
    <s v="NL001131849B01"/>
    <n v="2"/>
    <n v="0"/>
    <n v="105.79"/>
    <s v="N"/>
    <s v="Peter Appel Transport B.V."/>
    <n v="36622"/>
    <d v="2023-07-27T00:00:00"/>
    <s v="11:40:00"/>
    <n v="0"/>
    <x v="3"/>
    <x v="29"/>
    <n v="7"/>
    <x v="29"/>
    <n v="1"/>
    <n v="6.4"/>
    <x v="0"/>
    <n v="105.79"/>
    <n v="0"/>
    <n v="105.79"/>
  </r>
  <r>
    <s v="COLGATE 3800 DEB."/>
    <s v="Colgate-Palmolive Nederland BV"/>
    <s v="101t"/>
    <n v="101091007548"/>
    <n v="101030171841"/>
    <n v="930"/>
    <s v="Inv Booked"/>
    <s v="2480057841"/>
    <s v="Verkoop"/>
    <n v="170"/>
    <s v="Transport drops zone"/>
    <s v="9 - verwerkt"/>
    <n v="0"/>
    <m/>
    <d v="2023-07-27T00:00:00"/>
    <s v="DROP"/>
    <s v="0001010910075480128883_002"/>
    <m/>
    <m/>
    <m/>
    <s v="EUR"/>
    <n v="31.57"/>
    <s v="EUR"/>
    <n v="31.57"/>
    <s v="EUR"/>
    <n v="31.57"/>
    <n v="31.57"/>
    <n v="0"/>
    <s v="N"/>
    <n v="1223000716"/>
    <d v="2023-08-17T00:00:00"/>
    <m/>
    <d v="2023-07-27T00:00:00"/>
    <s v="00:00"/>
    <s v="23:59"/>
    <d v="2023-07-27T00:00:00"/>
    <s v="07:30"/>
    <s v="07:30"/>
    <n v="0.8"/>
    <s v="ce"/>
    <n v="785"/>
    <n v="0.8"/>
    <n v="1"/>
    <s v="Kuehne+Nagel Tiel 3 Standpl"/>
    <s v="De Diepert 5"/>
    <s v="Tiel"/>
    <s v="4004 MA"/>
    <s v="NL"/>
    <x v="32"/>
    <s v="Afrikastraat 10"/>
    <x v="34"/>
    <s v="6014CG"/>
    <s v="NL"/>
    <s v="2480057841"/>
    <s v="0128883_002"/>
    <s v="31V"/>
    <s v="NL001131849B01"/>
    <n v="2"/>
    <n v="0"/>
    <n v="31.57"/>
    <s v="N"/>
    <s v="Peter Appel Transport B.V."/>
    <n v="36622"/>
    <d v="2023-07-27T00:00:00"/>
    <s v="08:06:00"/>
    <n v="0"/>
    <x v="3"/>
    <x v="29"/>
    <n v="7"/>
    <x v="23"/>
    <n v="1"/>
    <n v="0.8"/>
    <x v="3"/>
    <n v="31.57"/>
    <n v="0"/>
    <n v="31.57"/>
  </r>
  <r>
    <s v="COLGATE 3800 DEB."/>
    <s v="Colgate-Palmolive Nederland BV"/>
    <s v="101t"/>
    <n v="101091007709"/>
    <n v="101030171902"/>
    <n v="930"/>
    <s v="Inv Booked"/>
    <s v="2480058741"/>
    <s v="Verkoop"/>
    <n v="170"/>
    <s v="Transport drops zone"/>
    <s v="9 - verwerkt"/>
    <n v="0"/>
    <m/>
    <d v="2023-07-28T00:00:00"/>
    <s v="DROP"/>
    <s v="0001010910077090128960_002"/>
    <m/>
    <m/>
    <m/>
    <s v="EUR"/>
    <n v="29.83"/>
    <s v="EUR"/>
    <n v="29.83"/>
    <s v="EUR"/>
    <n v="29.83"/>
    <n v="29.83"/>
    <n v="0"/>
    <s v="N"/>
    <n v="1223000716"/>
    <d v="2023-08-17T00:00:00"/>
    <m/>
    <d v="2023-07-28T00:00:00"/>
    <s v="00:00"/>
    <s v="23:59"/>
    <d v="2023-07-28T00:00:00"/>
    <s v="07:00"/>
    <s v="14:00"/>
    <n v="0.8"/>
    <s v="ce"/>
    <n v="373"/>
    <n v="0.8"/>
    <n v="0"/>
    <s v="Kuehne+Nagel Tiel 3 Standpl"/>
    <s v="De Diepert 5"/>
    <s v="Tiel"/>
    <s v="4004 MA"/>
    <s v="NL"/>
    <x v="114"/>
    <s v="Basisweg 7"/>
    <x v="25"/>
    <s v="1951NG"/>
    <s v="NL"/>
    <s v="2480058741"/>
    <s v="0128960_002"/>
    <s v="31V"/>
    <s v="NL001131849B01"/>
    <n v="2"/>
    <n v="0"/>
    <n v="29.83"/>
    <s v="N"/>
    <s v="Peter Appel Transport B.V."/>
    <n v="36622"/>
    <d v="2023-07-28T00:00:00"/>
    <s v="10:35:00"/>
    <n v="0"/>
    <x v="4"/>
    <x v="29"/>
    <n v="7"/>
    <x v="17"/>
    <n v="1"/>
    <n v="0.8"/>
    <x v="3"/>
    <n v="29.83"/>
    <n v="0"/>
    <n v="29.83"/>
  </r>
  <r>
    <s v="COLGATE 3800 DEB."/>
    <s v="Colgate-Palmolive Nederland BV"/>
    <s v="101t"/>
    <n v="101091007707"/>
    <n v="101030171903"/>
    <n v="930"/>
    <s v="Inv Booked"/>
    <s v="2480058747"/>
    <s v="Verkoop"/>
    <n v="170"/>
    <s v="Transport drops zone"/>
    <s v="9 - verwerkt"/>
    <n v="0"/>
    <m/>
    <d v="2023-07-28T00:00:00"/>
    <s v="DROP"/>
    <s v="0001010910077070128963_002"/>
    <m/>
    <m/>
    <m/>
    <s v="EUR"/>
    <n v="176.33"/>
    <s v="EUR"/>
    <n v="176.33"/>
    <s v="EUR"/>
    <n v="176.33"/>
    <n v="176.33"/>
    <n v="0"/>
    <s v="N"/>
    <n v="1223000716"/>
    <d v="2023-08-17T00:00:00"/>
    <m/>
    <d v="2023-07-28T00:00:00"/>
    <s v="00:00"/>
    <s v="23:59"/>
    <d v="2023-07-28T00:00:00"/>
    <s v="14:00"/>
    <s v="14:00"/>
    <n v="24.8"/>
    <s v="ce"/>
    <n v="13759"/>
    <n v="24.8"/>
    <n v="29"/>
    <s v="Kuehne+Nagel Tiel 3 Standpl"/>
    <s v="De Diepert 5"/>
    <s v="Tiel"/>
    <s v="4004 MA"/>
    <s v="NL"/>
    <x v="14"/>
    <s v="Rood 24"/>
    <x v="17"/>
    <s v="6666LT"/>
    <s v="NL"/>
    <s v="2480058747"/>
    <s v="0128963_002"/>
    <s v="31V"/>
    <s v="NL001131849B01"/>
    <n v="2"/>
    <n v="0"/>
    <n v="176.33"/>
    <s v="N"/>
    <s v="Peter Appel Transport B.V."/>
    <n v="36622"/>
    <d v="2023-07-28T00:00:00"/>
    <s v="15:52:00"/>
    <n v="0"/>
    <x v="4"/>
    <x v="29"/>
    <n v="7"/>
    <x v="15"/>
    <n v="1"/>
    <n v="24.8"/>
    <x v="5"/>
    <n v="176.33"/>
    <n v="0"/>
    <n v="176.33"/>
  </r>
  <r>
    <s v="COLGATE 3800 DEB."/>
    <s v="Colgate-Palmolive Nederland BV"/>
    <s v="101t"/>
    <n v="101091008107"/>
    <n v="101030171949"/>
    <n v="930"/>
    <s v="Inv Booked"/>
    <s v="2480059933"/>
    <s v="Verkoop"/>
    <n v="170"/>
    <s v="Transport drops zone"/>
    <s v="9 - verwerkt"/>
    <n v="0"/>
    <m/>
    <d v="2023-07-28T00:00:00"/>
    <s v="DROP"/>
    <s v="0001010910081070129171_002"/>
    <m/>
    <m/>
    <m/>
    <s v="EUR"/>
    <n v="69.89"/>
    <s v="EUR"/>
    <n v="69.89"/>
    <s v="EUR"/>
    <n v="69.89"/>
    <n v="69.89"/>
    <n v="0"/>
    <s v="N"/>
    <n v="1223000716"/>
    <d v="2023-08-17T00:00:00"/>
    <m/>
    <d v="2023-07-28T00:00:00"/>
    <s v="00:00"/>
    <s v="23:59"/>
    <d v="2023-07-28T00:00:00"/>
    <s v="20:00"/>
    <s v="20:00"/>
    <n v="6.4"/>
    <s v="ce"/>
    <n v="7666"/>
    <n v="6.4"/>
    <n v="13"/>
    <s v="Kuehne+Nagel Tiel 3 Standpl"/>
    <s v="De Diepert 5"/>
    <s v="Tiel"/>
    <s v="4004 MA"/>
    <s v="NL"/>
    <x v="14"/>
    <s v="Rood 24"/>
    <x v="17"/>
    <s v="6666LT"/>
    <s v="NL"/>
    <s v="2480059933"/>
    <s v="0129171_002"/>
    <s v="31V"/>
    <s v="NL001131849B01"/>
    <n v="2"/>
    <n v="0"/>
    <n v="69.89"/>
    <s v="N"/>
    <s v="Peter Appel Transport B.V."/>
    <n v="36622"/>
    <d v="2023-07-28T00:00:00"/>
    <s v="21:09:00"/>
    <n v="0"/>
    <x v="4"/>
    <x v="29"/>
    <n v="7"/>
    <x v="15"/>
    <n v="1"/>
    <n v="6.4"/>
    <x v="5"/>
    <n v="69.89"/>
    <n v="0"/>
    <n v="69.89"/>
  </r>
  <r>
    <s v="COLGATE 3800 DEB."/>
    <s v="Colgate-Palmolive Nederland BV"/>
    <s v="101t"/>
    <n v="101091007705"/>
    <n v="101030171897"/>
    <n v="930"/>
    <s v="Inv Booked"/>
    <s v="2480058745"/>
    <s v="Verkoop"/>
    <n v="170"/>
    <s v="Transport drops zone"/>
    <s v="9 - verwerkt"/>
    <n v="0"/>
    <m/>
    <d v="2023-07-28T00:00:00"/>
    <s v="DROP"/>
    <s v="0001010910077050128958_008"/>
    <m/>
    <m/>
    <m/>
    <s v="EUR"/>
    <n v="53.38"/>
    <s v="EUR"/>
    <n v="53.38"/>
    <s v="EUR"/>
    <n v="53.38"/>
    <n v="53.38"/>
    <n v="0"/>
    <s v="N"/>
    <n v="1223000716"/>
    <d v="2023-08-17T00:00:00"/>
    <m/>
    <d v="2023-07-28T00:00:00"/>
    <s v="00:00"/>
    <s v="23:59"/>
    <d v="2023-07-28T00:00:00"/>
    <s v="10:45"/>
    <s v="10:45"/>
    <n v="1.6"/>
    <s v="ce"/>
    <n v="854"/>
    <n v="1.6"/>
    <n v="1"/>
    <s v="Kuehne+Nagel Tiel 3 Standpl"/>
    <s v="De Diepert 5"/>
    <s v="Tiel"/>
    <s v="4004 MA"/>
    <s v="NL"/>
    <x v="42"/>
    <s v="Industriestraat 67"/>
    <x v="41"/>
    <s v="7482EW"/>
    <s v="NL"/>
    <s v="2480058745"/>
    <s v="0128958_008"/>
    <s v="31V"/>
    <s v="NL001131849B01"/>
    <n v="2"/>
    <n v="0"/>
    <n v="53.38"/>
    <s v="N"/>
    <s v="Peter Appel Transport B.V."/>
    <n v="36622"/>
    <d v="2023-07-28T00:00:00"/>
    <s v="13:43:00"/>
    <n v="0"/>
    <x v="4"/>
    <x v="29"/>
    <n v="7"/>
    <x v="30"/>
    <n v="1"/>
    <n v="1.6"/>
    <x v="3"/>
    <n v="53.38"/>
    <n v="0"/>
    <n v="53.38"/>
  </r>
  <r>
    <s v="COLGATE 3800 DEB."/>
    <s v="Colgate-Palmolive Nederland BV"/>
    <s v="101t"/>
    <n v="101091007783"/>
    <n v="101030171898"/>
    <n v="930"/>
    <s v="Inv Booked"/>
    <s v="2480058742"/>
    <s v="Verkoop"/>
    <n v="170"/>
    <s v="Transport drops zone"/>
    <s v="9 - verwerkt"/>
    <n v="0"/>
    <m/>
    <d v="2023-07-28T00:00:00"/>
    <s v="DROP"/>
    <s v="0001010910077830129038_006"/>
    <m/>
    <m/>
    <m/>
    <s v="EUR"/>
    <n v="27.26"/>
    <s v="EUR"/>
    <n v="27.26"/>
    <s v="EUR"/>
    <n v="27.26"/>
    <n v="27.26"/>
    <n v="0"/>
    <s v="N"/>
    <n v="1223000716"/>
    <d v="2023-08-17T00:00:00"/>
    <m/>
    <d v="2023-07-28T00:00:00"/>
    <s v="00:00"/>
    <s v="23:59"/>
    <d v="2023-07-28T00:00:00"/>
    <s v="07:00"/>
    <s v="14:00"/>
    <n v="0.8"/>
    <s v="ce"/>
    <n v="87"/>
    <n v="0.8"/>
    <n v="0"/>
    <s v="Kuehne+Nagel Tiel 3 Standpl"/>
    <s v="De Diepert 5"/>
    <s v="Tiel"/>
    <s v="4004 MA"/>
    <s v="NL"/>
    <x v="54"/>
    <s v="Zijlweg 18"/>
    <x v="45"/>
    <s v="5145NR"/>
    <s v="NL"/>
    <s v="2480058742"/>
    <s v="0129038_006"/>
    <s v="31V"/>
    <s v="NL001131849B01"/>
    <n v="2"/>
    <n v="0"/>
    <n v="27.26"/>
    <s v="N"/>
    <s v="Peter Appel Transport B.V."/>
    <n v="36622"/>
    <d v="2023-07-28T00:00:00"/>
    <s v="13:47:00"/>
    <n v="0"/>
    <x v="4"/>
    <x v="29"/>
    <n v="7"/>
    <x v="36"/>
    <n v="1"/>
    <n v="0.8"/>
    <x v="3"/>
    <n v="27.26"/>
    <n v="0"/>
    <n v="27.26"/>
  </r>
  <r>
    <s v="COLGATE 3800 DEB."/>
    <s v="Colgate-Palmolive Nederland BV"/>
    <s v="101t"/>
    <n v="101091007705"/>
    <n v="101030171899"/>
    <n v="930"/>
    <s v="Inv Booked"/>
    <s v="2480058744"/>
    <s v="Verkoop"/>
    <n v="170"/>
    <s v="Transport drops zone"/>
    <s v="9 - verwerkt"/>
    <n v="0"/>
    <m/>
    <d v="2023-07-28T00:00:00"/>
    <s v="DROP"/>
    <s v="0001010910077050128958_002"/>
    <m/>
    <m/>
    <m/>
    <s v="EUR"/>
    <n v="62.16"/>
    <s v="EUR"/>
    <n v="62.16"/>
    <s v="EUR"/>
    <n v="62.16"/>
    <n v="62.16"/>
    <n v="0"/>
    <s v="N"/>
    <n v="1223000716"/>
    <d v="2023-08-17T00:00:00"/>
    <m/>
    <d v="2023-07-28T00:00:00"/>
    <s v="00:00"/>
    <s v="23:59"/>
    <d v="2023-07-28T00:00:00"/>
    <s v="06:00"/>
    <s v="15:00"/>
    <n v="2.4"/>
    <s v="ce"/>
    <n v="1064"/>
    <n v="2.4"/>
    <n v="0"/>
    <s v="Kuehne+Nagel Tiel 3 Standpl"/>
    <s v="De Diepert 5"/>
    <s v="Tiel"/>
    <s v="4004 MA"/>
    <s v="NL"/>
    <x v="113"/>
    <s v="Hollandweg 30"/>
    <x v="4"/>
    <s v="2665 MT"/>
    <s v="NL"/>
    <s v="2480058744"/>
    <s v="0128958_002"/>
    <s v="31V"/>
    <s v="NL001131849B01"/>
    <n v="2"/>
    <n v="0"/>
    <n v="62.16"/>
    <s v="N"/>
    <s v="Peter Appel Transport B.V."/>
    <n v="36622"/>
    <d v="2023-07-28T00:00:00"/>
    <s v="07:27:00"/>
    <n v="0"/>
    <x v="4"/>
    <x v="29"/>
    <n v="7"/>
    <x v="4"/>
    <n v="1"/>
    <n v="2.4"/>
    <x v="3"/>
    <n v="62.16"/>
    <n v="0"/>
    <n v="62.16"/>
  </r>
  <r>
    <s v="COLGATE 3800 DEB."/>
    <s v="Colgate-Palmolive Nederland BV"/>
    <s v="101t"/>
    <n v="101091007785"/>
    <n v="101030171900"/>
    <n v="930"/>
    <s v="Inv Booked"/>
    <s v="2480058746"/>
    <s v="Verkoop"/>
    <n v="170"/>
    <s v="Transport drops zone"/>
    <s v="9 - verwerkt"/>
    <n v="0"/>
    <m/>
    <d v="2023-07-28T00:00:00"/>
    <s v="DROP"/>
    <s v="0001010910077850129039_002"/>
    <m/>
    <m/>
    <m/>
    <s v="EUR"/>
    <n v="183.96"/>
    <s v="EUR"/>
    <n v="183.96"/>
    <s v="EUR"/>
    <n v="183.96"/>
    <n v="183.96"/>
    <n v="0"/>
    <s v="N"/>
    <n v="1223000716"/>
    <d v="2023-08-17T00:00:00"/>
    <m/>
    <d v="2023-07-28T00:00:00"/>
    <s v="00:00"/>
    <s v="23:59"/>
    <d v="2023-07-28T00:00:00"/>
    <s v="06:00"/>
    <s v="07:00"/>
    <n v="12"/>
    <s v="ce"/>
    <n v="6624"/>
    <n v="12"/>
    <n v="7"/>
    <s v="Kuehne+Nagel Tiel 3 Standpl"/>
    <s v="De Diepert 5"/>
    <s v="Tiel"/>
    <s v="4004 MA"/>
    <s v="NL"/>
    <x v="16"/>
    <s v="Rijnland 4"/>
    <x v="19"/>
    <s v="1948RL"/>
    <s v="NL"/>
    <s v="2480058746"/>
    <s v="0129039_002"/>
    <s v="31V"/>
    <s v="NL001131849B01"/>
    <n v="2"/>
    <n v="0"/>
    <n v="183.96"/>
    <s v="N"/>
    <s v="Peter Appel Transport B.V."/>
    <n v="36622"/>
    <d v="2023-07-28T00:00:00"/>
    <s v="06:57:00"/>
    <n v="0"/>
    <x v="4"/>
    <x v="29"/>
    <n v="7"/>
    <x v="17"/>
    <n v="1"/>
    <n v="12"/>
    <x v="0"/>
    <n v="183.96"/>
    <n v="0"/>
    <n v="183.96"/>
  </r>
  <r>
    <s v="COLGATE 3800 DEB."/>
    <s v="Colgate-Palmolive Nederland BV"/>
    <s v="101t"/>
    <n v="101091007785"/>
    <n v="101030171901"/>
    <n v="930"/>
    <s v="Inv Booked"/>
    <s v="2480058743"/>
    <s v="Verkoop"/>
    <n v="170"/>
    <s v="Transport drops zone"/>
    <s v="9 - verwerkt"/>
    <n v="0"/>
    <m/>
    <d v="2023-07-28T00:00:00"/>
    <s v="DROP"/>
    <s v="0001010910077850129039_003"/>
    <m/>
    <m/>
    <m/>
    <s v="EUR"/>
    <n v="168.38"/>
    <s v="EUR"/>
    <n v="168.38"/>
    <s v="EUR"/>
    <n v="168.38"/>
    <n v="168.38"/>
    <n v="0"/>
    <s v="N"/>
    <n v="1223000716"/>
    <d v="2023-08-17T00:00:00"/>
    <m/>
    <d v="2023-07-28T00:00:00"/>
    <s v="00:00"/>
    <s v="23:59"/>
    <d v="2023-07-28T00:00:00"/>
    <s v="08:00"/>
    <s v="08:00"/>
    <n v="10.4"/>
    <s v="ce"/>
    <n v="8584"/>
    <n v="10.4"/>
    <n v="14"/>
    <s v="Kuehne+Nagel Tiel 3 Standpl"/>
    <s v="De Diepert 5"/>
    <s v="Tiel"/>
    <s v="4004 MA"/>
    <s v="NL"/>
    <x v="29"/>
    <s v="Opaalstraat 15"/>
    <x v="32"/>
    <s v="1812RH"/>
    <s v="NL"/>
    <s v="2480058743"/>
    <s v="0129039_003"/>
    <s v="31V"/>
    <s v="NL001131849B01"/>
    <n v="2"/>
    <n v="0"/>
    <n v="168.38"/>
    <s v="N"/>
    <s v="Peter Appel Transport B.V."/>
    <n v="36622"/>
    <d v="2023-07-28T00:00:00"/>
    <s v="08:42:00"/>
    <n v="0"/>
    <x v="4"/>
    <x v="29"/>
    <n v="7"/>
    <x v="28"/>
    <n v="1"/>
    <n v="10.4"/>
    <x v="3"/>
    <n v="168.38"/>
    <n v="0"/>
    <n v="168.38"/>
  </r>
  <r>
    <s v="COLGATE 3800 DEB."/>
    <s v="Colgate-Palmolive Nederland BV"/>
    <s v="101t"/>
    <n v="101091008147"/>
    <n v="101030171984"/>
    <n v="930"/>
    <s v="Inv Booked"/>
    <s v="2480060286"/>
    <s v="Verkoop"/>
    <n v="170"/>
    <s v="Transport drops zone"/>
    <s v="9 - verwerkt"/>
    <n v="0"/>
    <m/>
    <d v="2023-07-29T00:00:00"/>
    <s v="DROP"/>
    <s v="0001010910081470129206_002"/>
    <m/>
    <m/>
    <m/>
    <s v="EUR"/>
    <n v="5.54"/>
    <s v="EUR"/>
    <n v="5.54"/>
    <s v="EUR"/>
    <n v="5.54"/>
    <n v="5.54"/>
    <n v="0"/>
    <s v="Y"/>
    <n v="1223000716"/>
    <d v="2023-08-17T00:00:00"/>
    <m/>
    <d v="2023-07-29T00:00:00"/>
    <s v="00:00"/>
    <s v="23:59"/>
    <d v="2023-07-29T00:00:00"/>
    <s v="07:00"/>
    <s v="07:00"/>
    <n v="0.8"/>
    <s v="ce"/>
    <n v="291"/>
    <n v="0.8"/>
    <n v="0"/>
    <s v="Kuehne+Nagel Tiel 3 Standpl"/>
    <s v="De Diepert 5"/>
    <s v="Tiel"/>
    <s v="4004 MA"/>
    <s v="NL"/>
    <x v="14"/>
    <s v="Rood 24"/>
    <x v="17"/>
    <s v="6666LT"/>
    <s v="NL"/>
    <s v="2480060286"/>
    <s v="0129206_002"/>
    <s v="31V"/>
    <s v="NL001131849B01"/>
    <n v="2"/>
    <n v="0"/>
    <n v="5.54"/>
    <s v="N"/>
    <s v="Peter Appel Transport B.V."/>
    <n v="36622"/>
    <d v="2023-07-29T00:00:00"/>
    <s v="07:51:00"/>
    <n v="0"/>
    <x v="5"/>
    <x v="29"/>
    <n v="7"/>
    <x v="15"/>
    <n v="1"/>
    <n v="0.8"/>
    <x v="5"/>
    <n v="5.54"/>
    <n v="0"/>
    <n v="5.54"/>
  </r>
  <r>
    <s v="COLGATE 3800 DEB."/>
    <s v="Colgate-Palmolive Nederland BV"/>
    <s v="101t"/>
    <n v="0"/>
    <n v="101030171947"/>
    <n v="980"/>
    <s v="Cancel No In"/>
    <s v="2480059939"/>
    <s v="Verkoop"/>
    <n v="170"/>
    <s v="Transport drops zone"/>
    <s v="0 - ingevoerd"/>
    <n v="0"/>
    <m/>
    <d v="2023-07-29T00:00:00"/>
    <m/>
    <m/>
    <n v="124.38"/>
    <n v="10.4"/>
    <m/>
    <s v="EUR"/>
    <n v="124.38"/>
    <s v="EUR"/>
    <n v="0"/>
    <s v="EUR"/>
    <n v="124.38"/>
    <n v="0"/>
    <n v="-124.38"/>
    <s v="N"/>
    <m/>
    <m/>
    <m/>
    <d v="2023-07-29T00:00:00"/>
    <s v="00:00"/>
    <s v="23:59"/>
    <d v="2023-07-29T00:00:00"/>
    <s v="09:00"/>
    <s v="09:00"/>
    <n v="10.4"/>
    <s v="ce"/>
    <n v="9349"/>
    <n v="10.4"/>
    <n v="17"/>
    <s v="Kuehne+Nagel Tiel 3 Standpl"/>
    <s v="De Diepert 5"/>
    <s v="Tiel"/>
    <s v="4004 MA"/>
    <s v="NL"/>
    <x v="24"/>
    <s v="Ravenswade 14"/>
    <x v="26"/>
    <s v="3439 LD"/>
    <s v="NL"/>
    <s v="2480059939"/>
    <m/>
    <m/>
    <s v="NL001131849B01"/>
    <n v="2"/>
    <n v="0"/>
    <n v="0"/>
    <s v="N"/>
    <m/>
    <n v="36622"/>
    <d v="2023-07-29T00:00:00"/>
    <s v="09:00:00"/>
    <n v="0"/>
    <x v="5"/>
    <x v="29"/>
    <n v="7"/>
    <x v="22"/>
    <n v="0"/>
    <s v=""/>
    <x v="7"/>
    <s v=""/>
    <n v="0"/>
    <s v=""/>
  </r>
  <r>
    <s v="COLGATE 3800 DEB."/>
    <s v="Colgate-Palmolive Nederland BV"/>
    <s v="101t"/>
    <n v="101091008117"/>
    <n v="101030171958"/>
    <n v="930"/>
    <s v="Inv Booked"/>
    <s v="2480059942"/>
    <s v="Verkoop"/>
    <n v="170"/>
    <s v="Transport drops zone"/>
    <s v="9 - verwerkt"/>
    <n v="0"/>
    <m/>
    <d v="2023-07-29T00:00:00"/>
    <s v="DROP"/>
    <s v="0001010910081170129175_002"/>
    <m/>
    <m/>
    <m/>
    <s v="EUR"/>
    <n v="172.62"/>
    <s v="EUR"/>
    <n v="172.62"/>
    <s v="EUR"/>
    <n v="172.62"/>
    <n v="172.62"/>
    <n v="0"/>
    <s v="Y"/>
    <n v="1223000716"/>
    <d v="2023-08-17T00:00:00"/>
    <m/>
    <d v="2023-07-29T00:00:00"/>
    <s v="00:00"/>
    <s v="23:59"/>
    <d v="2023-07-29T00:00:00"/>
    <s v="07:00"/>
    <s v="07:00"/>
    <n v="24"/>
    <s v="ce"/>
    <n v="9126"/>
    <n v="24.8"/>
    <n v="19"/>
    <s v="Kuehne+Nagel Tiel 3 Standpl"/>
    <s v="De Diepert 5"/>
    <s v="Tiel"/>
    <s v="4004 MA"/>
    <s v="NL"/>
    <x v="14"/>
    <s v="Rood 24"/>
    <x v="17"/>
    <s v="6666LT"/>
    <s v="NL"/>
    <s v="2480059942"/>
    <s v="0129175_002"/>
    <s v="31V"/>
    <s v="NL001131849B01"/>
    <n v="2"/>
    <n v="0"/>
    <n v="172.62"/>
    <s v="N"/>
    <s v="Peter Appel Transport B.V."/>
    <n v="36622"/>
    <d v="2023-07-29T00:00:00"/>
    <s v="07:51:00"/>
    <n v="0"/>
    <x v="5"/>
    <x v="29"/>
    <n v="7"/>
    <x v="15"/>
    <n v="1"/>
    <n v="25.6"/>
    <x v="5"/>
    <n v="178.16"/>
    <n v="0"/>
    <n v="178.16"/>
  </r>
  <r>
    <s v="COLGATE 3800 DEB."/>
    <s v="Colgate-Palmolive Nederland BV"/>
    <s v="101t"/>
    <n v="101091008146"/>
    <n v="101030171983"/>
    <n v="930"/>
    <s v="Inv Booked"/>
    <s v="2480060240"/>
    <s v="Verkoop"/>
    <n v="170"/>
    <s v="Transport drops zone"/>
    <s v="9 - verwerkt"/>
    <n v="0"/>
    <m/>
    <d v="2023-07-29T00:00:00"/>
    <s v="DROP"/>
    <s v="0001010910081460129207_002"/>
    <m/>
    <m/>
    <m/>
    <s v="EUR"/>
    <n v="207.1"/>
    <s v="EUR"/>
    <n v="207.1"/>
    <s v="EUR"/>
    <n v="207.1"/>
    <n v="207.1"/>
    <n v="0"/>
    <s v="Y"/>
    <n v="1223000716"/>
    <d v="2023-08-17T00:00:00"/>
    <m/>
    <d v="2023-07-29T00:00:00"/>
    <s v="00:00"/>
    <s v="23:59"/>
    <d v="2023-07-29T00:00:00"/>
    <s v="09:00"/>
    <s v="09:00"/>
    <n v="25"/>
    <s v="ce"/>
    <n v="8676"/>
    <n v="25.6"/>
    <n v="16"/>
    <s v="Kuehne+Nagel Tiel 3 Standpl"/>
    <s v="De Diepert 5"/>
    <s v="Tiel"/>
    <s v="4004 MA"/>
    <s v="NL"/>
    <x v="24"/>
    <s v="Ravenswade 14"/>
    <x v="26"/>
    <s v="3439 LD"/>
    <s v="NL"/>
    <s v="2480060240"/>
    <s v="0129207_002"/>
    <s v="31V"/>
    <s v="NL001131849B01"/>
    <n v="2"/>
    <n v="0"/>
    <n v="207.1"/>
    <s v="N"/>
    <s v="Peter Appel Transport B.V."/>
    <n v="36622"/>
    <d v="2023-07-29T00:00:00"/>
    <s v="08:31:00"/>
    <n v="0"/>
    <x v="5"/>
    <x v="29"/>
    <n v="7"/>
    <x v="22"/>
    <n v="1"/>
    <n v="26.400000000000002"/>
    <x v="7"/>
    <n v="213.57"/>
    <n v="0"/>
    <n v="213.57"/>
  </r>
  <r>
    <s v="COLGATE 3800 DEB."/>
    <s v="Colgate-Palmolive Nederland BV"/>
    <s v="101t"/>
    <n v="101091008117"/>
    <n v="101030171955"/>
    <n v="930"/>
    <s v="Inv Booked"/>
    <s v="2480059944"/>
    <s v="Verkoop"/>
    <n v="170"/>
    <s v="Transport drops zone"/>
    <s v="9 - verwerkt"/>
    <n v="0"/>
    <m/>
    <d v="2023-07-29T00:00:00"/>
    <s v="DROP"/>
    <s v="0001010910081170129175_002"/>
    <m/>
    <m/>
    <m/>
    <s v="EUR"/>
    <n v="5.54"/>
    <s v="EUR"/>
    <n v="5.54"/>
    <s v="EUR"/>
    <n v="5.54"/>
    <n v="5.54"/>
    <n v="0"/>
    <s v="Y"/>
    <n v="1223000716"/>
    <d v="2023-08-17T00:00:00"/>
    <m/>
    <d v="2023-07-29T00:00:00"/>
    <s v="00:00"/>
    <s v="23:59"/>
    <d v="2023-07-29T00:00:00"/>
    <s v="07:00"/>
    <s v="07:00"/>
    <n v="0.8"/>
    <s v="ce"/>
    <n v="414"/>
    <n v="0.8"/>
    <n v="0"/>
    <s v="Kuehne+Nagel Tiel 3 Standpl"/>
    <s v="De Diepert 5"/>
    <s v="Tiel"/>
    <s v="4004 MA"/>
    <s v="NL"/>
    <x v="14"/>
    <s v="Rood 24"/>
    <x v="17"/>
    <s v="6666LT"/>
    <s v="NL"/>
    <s v="2480059944"/>
    <s v="0129175_002"/>
    <s v="31V"/>
    <s v="NL001131849B01"/>
    <n v="2"/>
    <n v="0"/>
    <n v="5.54"/>
    <s v="N"/>
    <s v="Peter Appel Transport B.V."/>
    <n v="36622"/>
    <d v="2023-07-29T00:00:00"/>
    <s v="07:51:00"/>
    <n v="0"/>
    <x v="5"/>
    <x v="29"/>
    <n v="7"/>
    <x v="15"/>
    <n v="0"/>
    <s v=""/>
    <x v="5"/>
    <s v=""/>
    <n v="0"/>
    <s v=""/>
  </r>
  <r>
    <s v="COLGATE 3800 DEB."/>
    <s v="Colgate-Palmolive Nederland BV"/>
    <s v="101t"/>
    <n v="101091008115"/>
    <n v="101030171957"/>
    <n v="930"/>
    <s v="Inv Booked"/>
    <s v="2480059946"/>
    <s v="Verkoop"/>
    <n v="170"/>
    <s v="Transport drops zone"/>
    <s v="9 - verwerkt"/>
    <n v="0"/>
    <m/>
    <d v="2023-07-29T00:00:00"/>
    <s v="DROP"/>
    <s v="0001010910081150129174_002"/>
    <m/>
    <m/>
    <m/>
    <s v="EUR"/>
    <n v="149.41999999999999"/>
    <s v="EUR"/>
    <n v="149.41999999999999"/>
    <s v="EUR"/>
    <n v="149.41999999999999"/>
    <n v="149.41999999999999"/>
    <n v="0"/>
    <s v="Y"/>
    <n v="1223000716"/>
    <d v="2023-08-17T00:00:00"/>
    <m/>
    <d v="2023-07-29T00:00:00"/>
    <s v="00:00"/>
    <s v="23:59"/>
    <d v="2023-07-29T00:00:00"/>
    <s v="06:00"/>
    <s v="07:00"/>
    <n v="26"/>
    <s v="ce"/>
    <n v="10702"/>
    <n v="26.4"/>
    <n v="22"/>
    <s v="Kuehne+Nagel Tiel 3 Standpl"/>
    <s v="De Diepert 5"/>
    <s v="Tiel"/>
    <s v="4004 MA"/>
    <s v="NL"/>
    <x v="2"/>
    <s v="Randweg 2"/>
    <x v="6"/>
    <s v="4191 NN"/>
    <s v="NL"/>
    <s v="2480059946"/>
    <s v="0129174_002"/>
    <s v="31V"/>
    <s v="NL001131849B01"/>
    <n v="2"/>
    <n v="0"/>
    <n v="149.41999999999999"/>
    <s v="N"/>
    <s v="Peter Appel Transport B.V."/>
    <n v="36622"/>
    <d v="2023-07-29T00:00:00"/>
    <s v="07:23:00"/>
    <n v="0"/>
    <x v="5"/>
    <x v="29"/>
    <n v="7"/>
    <x v="6"/>
    <n v="1"/>
    <n v="26.4"/>
    <x v="2"/>
    <n v="149.41999999999999"/>
    <n v="0"/>
    <n v="149.41999999999999"/>
  </r>
  <r>
    <s v="COLGATE 3800 DEB."/>
    <s v="Colgate-Palmolive Nederland BV"/>
    <s v="101t"/>
    <n v="101091008146"/>
    <n v="101030171945"/>
    <n v="930"/>
    <s v="Inv Booked"/>
    <s v="2480059937"/>
    <s v="Verkoop"/>
    <n v="170"/>
    <s v="Transport drops zone"/>
    <s v="9 - verwerkt"/>
    <n v="0"/>
    <m/>
    <d v="2023-07-29T00:00:00"/>
    <s v="DROP"/>
    <s v="0001010910081460129207_002"/>
    <m/>
    <m/>
    <m/>
    <s v="EUR"/>
    <n v="6.47"/>
    <s v="EUR"/>
    <n v="6.47"/>
    <s v="EUR"/>
    <n v="6.47"/>
    <n v="6.47"/>
    <n v="0"/>
    <s v="Y"/>
    <n v="1223000716"/>
    <d v="2023-08-17T00:00:00"/>
    <m/>
    <d v="2023-07-29T00:00:00"/>
    <s v="00:00"/>
    <s v="23:59"/>
    <d v="2023-07-29T00:00:00"/>
    <s v="09:00"/>
    <s v="09:00"/>
    <n v="0.8"/>
    <s v="ce"/>
    <n v="360"/>
    <n v="0.8"/>
    <n v="0"/>
    <s v="Kuehne+Nagel Tiel 3 Standpl"/>
    <s v="De Diepert 5"/>
    <s v="Tiel"/>
    <s v="4004 MA"/>
    <s v="NL"/>
    <x v="24"/>
    <s v="Ravenswade 14"/>
    <x v="26"/>
    <s v="3439 LD"/>
    <s v="NL"/>
    <s v="2480059937"/>
    <s v="0129207_002"/>
    <s v="31V"/>
    <s v="NL001131849B01"/>
    <n v="2"/>
    <n v="0"/>
    <n v="6.47"/>
    <s v="N"/>
    <s v="Peter Appel Transport B.V."/>
    <n v="36622"/>
    <d v="2023-07-29T00:00:00"/>
    <s v="08:31:00"/>
    <n v="0"/>
    <x v="5"/>
    <x v="29"/>
    <n v="7"/>
    <x v="22"/>
    <n v="0"/>
    <s v=""/>
    <x v="7"/>
    <s v=""/>
    <n v="0"/>
    <s v=""/>
  </r>
  <r>
    <s v="COLGATE 3800 DEB."/>
    <s v="Colgate-Palmolive Nederland BV"/>
    <s v="101t"/>
    <n v="101091008181"/>
    <n v="101030171941"/>
    <n v="930"/>
    <s v="Inv Booked"/>
    <s v="2480059934"/>
    <s v="Verkoop"/>
    <n v="170"/>
    <s v="Transport drops zone"/>
    <s v="9 - verwerkt"/>
    <n v="0"/>
    <m/>
    <d v="2023-07-31T00:00:00"/>
    <s v="DROP"/>
    <s v="0001010910081810129265_002"/>
    <m/>
    <m/>
    <m/>
    <s v="EUR"/>
    <n v="296.82"/>
    <s v="EUR"/>
    <n v="296.82"/>
    <s v="EUR"/>
    <n v="296.82"/>
    <n v="296.82"/>
    <n v="0"/>
    <s v="N"/>
    <n v="1223000716"/>
    <d v="2023-08-17T00:00:00"/>
    <m/>
    <d v="2023-07-31T00:00:00"/>
    <s v="00:00"/>
    <s v="23:59"/>
    <d v="2023-07-31T00:00:00"/>
    <s v="08:00"/>
    <s v="09:00"/>
    <n v="20.8"/>
    <s v="ce"/>
    <n v="24160"/>
    <n v="20.8"/>
    <n v="39"/>
    <s v="Kuehne+Nagel Tiel 3 Standpl"/>
    <s v="De Diepert 5"/>
    <s v="Tiel"/>
    <s v="4004 MA"/>
    <s v="NL"/>
    <x v="1"/>
    <s v="Fahrenheitweg 1"/>
    <x v="1"/>
    <s v="6101WR"/>
    <s v="NL"/>
    <s v="2480059934"/>
    <s v="0129265_002"/>
    <s v="31V"/>
    <s v="NL001131849B01"/>
    <n v="2"/>
    <n v="0"/>
    <n v="296.82"/>
    <s v="N"/>
    <s v="Peter Appel Transport B.V."/>
    <n v="36622"/>
    <d v="2023-07-31T00:00:00"/>
    <s v="08:32:00"/>
    <n v="0"/>
    <x v="0"/>
    <x v="30"/>
    <n v="7"/>
    <x v="1"/>
    <n v="1"/>
    <n v="20.8"/>
    <x v="1"/>
    <n v="296.82"/>
    <n v="0"/>
    <n v="296.82"/>
  </r>
  <r>
    <s v="COLGATE 3800 DEB."/>
    <s v="Colgate-Palmolive Nederland BV"/>
    <s v="101t"/>
    <n v="101091008501"/>
    <n v="101030171951"/>
    <n v="930"/>
    <s v="Inv Booked"/>
    <s v="2480059945"/>
    <s v="Verkoop"/>
    <n v="170"/>
    <s v="Transport drops zone"/>
    <s v="9 - verwerkt"/>
    <n v="0"/>
    <m/>
    <d v="2023-07-31T00:00:00"/>
    <s v="DROP"/>
    <s v="0001010910085010129412_002"/>
    <m/>
    <m/>
    <m/>
    <s v="EUR"/>
    <n v="57.24"/>
    <s v="EUR"/>
    <n v="57.24"/>
    <s v="EUR"/>
    <n v="57.24"/>
    <n v="57.24"/>
    <n v="0"/>
    <s v="N"/>
    <n v="1223000716"/>
    <d v="2023-08-17T00:00:00"/>
    <m/>
    <d v="2023-07-31T00:00:00"/>
    <s v="00:00"/>
    <s v="23:59"/>
    <d v="2023-07-31T00:00:00"/>
    <s v="05:00"/>
    <s v="06:00"/>
    <n v="7.2"/>
    <s v="ce"/>
    <n v="4695"/>
    <n v="7.2"/>
    <n v="9"/>
    <s v="Kuehne+Nagel Tiel 3 Standpl"/>
    <s v="De Diepert 5"/>
    <s v="Tiel"/>
    <s v="4004 MA"/>
    <s v="NL"/>
    <x v="2"/>
    <s v="Randweg 2"/>
    <x v="6"/>
    <s v="4191 NN"/>
    <s v="NL"/>
    <s v="2480059945"/>
    <s v="0129412_002"/>
    <s v="31V"/>
    <s v="NL001131849B01"/>
    <n v="2"/>
    <n v="0"/>
    <n v="57.24"/>
    <s v="N"/>
    <s v="Peter Appel Transport B.V."/>
    <n v="36622"/>
    <d v="2023-07-31T00:00:00"/>
    <s v="06:00:00"/>
    <n v="0"/>
    <x v="0"/>
    <x v="30"/>
    <n v="7"/>
    <x v="6"/>
    <n v="1"/>
    <n v="12"/>
    <x v="2"/>
    <n v="95.4"/>
    <n v="0"/>
    <n v="95.4"/>
  </r>
  <r>
    <s v="COLGATE 3800 DEB."/>
    <s v="Colgate-Palmolive Nederland BV"/>
    <s v="101t"/>
    <n v="101091008113"/>
    <n v="101030171952"/>
    <n v="930"/>
    <s v="Inv Booked"/>
    <s v="2480059947"/>
    <s v="Verkoop"/>
    <n v="170"/>
    <s v="Transport drops zone"/>
    <s v="9 - verwerkt"/>
    <n v="0"/>
    <m/>
    <d v="2023-07-31T00:00:00"/>
    <s v="DROP"/>
    <s v="0001010910081130129173_002"/>
    <m/>
    <m/>
    <m/>
    <s v="EUR"/>
    <n v="28.67"/>
    <s v="EUR"/>
    <n v="28.67"/>
    <s v="EUR"/>
    <n v="28.67"/>
    <n v="28.67"/>
    <n v="0"/>
    <s v="N"/>
    <n v="1223000716"/>
    <d v="2023-08-17T00:00:00"/>
    <m/>
    <d v="2023-07-31T00:00:00"/>
    <s v="00:00"/>
    <s v="23:59"/>
    <d v="2023-07-31T00:00:00"/>
    <s v="11:00"/>
    <s v="11:00"/>
    <n v="0.8"/>
    <s v="ce"/>
    <n v="244"/>
    <n v="0.8"/>
    <n v="0"/>
    <s v="Kuehne+Nagel Tiel 3 Standpl"/>
    <s v="De Diepert 5"/>
    <s v="Tiel"/>
    <s v="4004 MA"/>
    <s v="NL"/>
    <x v="6"/>
    <s v="Insulindeweg 1"/>
    <x v="9"/>
    <s v="1462MJ"/>
    <s v="NL"/>
    <s v="2480059947"/>
    <s v="0129173_002"/>
    <s v="31V"/>
    <s v="NL001131849B01"/>
    <n v="2"/>
    <n v="0"/>
    <n v="28.67"/>
    <s v="N"/>
    <s v="Peter Appel Transport B.V."/>
    <n v="36622"/>
    <d v="2023-07-31T00:00:00"/>
    <s v="08:28:00"/>
    <n v="0"/>
    <x v="0"/>
    <x v="30"/>
    <n v="7"/>
    <x v="8"/>
    <n v="1"/>
    <n v="0.8"/>
    <x v="3"/>
    <n v="28.67"/>
    <n v="0"/>
    <n v="28.67"/>
  </r>
  <r>
    <s v="COLGATE 3800 DEB."/>
    <s v="Colgate-Palmolive Nederland BV"/>
    <s v="101t"/>
    <n v="101091008113"/>
    <n v="101030171953"/>
    <n v="930"/>
    <s v="Inv Booked"/>
    <s v="2480059940"/>
    <s v="Verkoop"/>
    <n v="170"/>
    <s v="Transport drops zone"/>
    <s v="9 - verwerkt"/>
    <n v="0"/>
    <m/>
    <d v="2023-07-31T00:00:00"/>
    <s v="DROP"/>
    <s v="0001010910081130129173_010"/>
    <m/>
    <m/>
    <m/>
    <s v="EUR"/>
    <n v="28.67"/>
    <s v="EUR"/>
    <n v="28.67"/>
    <s v="EUR"/>
    <n v="28.67"/>
    <n v="28.67"/>
    <n v="0"/>
    <s v="N"/>
    <n v="1223000716"/>
    <d v="2023-08-17T00:00:00"/>
    <m/>
    <d v="2023-07-31T00:00:00"/>
    <s v="00:00"/>
    <s v="23:59"/>
    <d v="2023-07-31T00:00:00"/>
    <s v="08:00"/>
    <s v="12:00"/>
    <n v="0.8"/>
    <s v="ce"/>
    <n v="79"/>
    <n v="0.8"/>
    <n v="0"/>
    <s v="Kuehne+Nagel Tiel 3 Standpl"/>
    <s v="De Diepert 5"/>
    <s v="Tiel"/>
    <s v="4004 MA"/>
    <s v="NL"/>
    <x v="111"/>
    <s v="Leeuwenveldse weg 3F"/>
    <x v="43"/>
    <s v="1382 LV"/>
    <s v="NL"/>
    <s v="2480059940"/>
    <s v="0129173_010"/>
    <s v="31V"/>
    <s v="NL001131849B01"/>
    <n v="2"/>
    <n v="0"/>
    <n v="28.67"/>
    <s v="N"/>
    <s v="Peter Appel Transport B.V."/>
    <n v="36622"/>
    <d v="2023-07-31T00:00:00"/>
    <s v="10:42:00"/>
    <n v="0"/>
    <x v="0"/>
    <x v="30"/>
    <n v="7"/>
    <x v="13"/>
    <n v="1"/>
    <n v="0.8"/>
    <x v="0"/>
    <n v="28.67"/>
    <n v="0"/>
    <n v="28.67"/>
  </r>
  <r>
    <s v="COLGATE 3800 DEB."/>
    <s v="Colgate-Palmolive Nederland BV"/>
    <s v="101t"/>
    <n v="101091008113"/>
    <n v="101030171954"/>
    <n v="930"/>
    <s v="Inv Booked"/>
    <s v="2480059948"/>
    <s v="Verkoop"/>
    <n v="170"/>
    <s v="Transport drops zone"/>
    <s v="9 - verwerkt"/>
    <n v="0"/>
    <m/>
    <d v="2023-07-31T00:00:00"/>
    <s v="DROP"/>
    <s v="0001010910081130129173_006"/>
    <m/>
    <m/>
    <m/>
    <s v="EUR"/>
    <n v="44.32"/>
    <s v="EUR"/>
    <n v="44.32"/>
    <s v="EUR"/>
    <n v="44.32"/>
    <n v="44.32"/>
    <n v="0"/>
    <s v="N"/>
    <n v="1223000716"/>
    <d v="2023-08-17T00:00:00"/>
    <m/>
    <d v="2023-07-31T00:00:00"/>
    <s v="00:00"/>
    <s v="23:59"/>
    <d v="2023-07-31T00:00:00"/>
    <s v="07:00"/>
    <s v="10:00"/>
    <n v="1.6"/>
    <s v="ce"/>
    <n v="521"/>
    <n v="1.6"/>
    <n v="1"/>
    <s v="Kuehne+Nagel Tiel 3 Standpl"/>
    <s v="De Diepert 5"/>
    <s v="Tiel"/>
    <s v="4004 MA"/>
    <s v="NL"/>
    <x v="10"/>
    <s v="Slego 1a"/>
    <x v="13"/>
    <s v="1046BM"/>
    <s v="NL"/>
    <s v="2480059948"/>
    <s v="0129173_006"/>
    <s v="31V"/>
    <s v="NL001131849B01"/>
    <n v="2"/>
    <n v="0"/>
    <n v="44.32"/>
    <s v="N"/>
    <s v="Peter Appel Transport B.V."/>
    <n v="36622"/>
    <d v="2023-07-31T00:00:00"/>
    <s v="07:20:00"/>
    <n v="0"/>
    <x v="0"/>
    <x v="30"/>
    <n v="7"/>
    <x v="11"/>
    <n v="1"/>
    <n v="1.6"/>
    <x v="0"/>
    <n v="44.32"/>
    <n v="0"/>
    <n v="44.32"/>
  </r>
  <r>
    <s v="COLGATE 3800 DEB."/>
    <s v="Colgate-Palmolive Nederland BV"/>
    <s v="101t"/>
    <n v="101091008113"/>
    <n v="101030171956"/>
    <n v="930"/>
    <s v="Inv Booked"/>
    <s v="2480059941"/>
    <s v="Verkoop"/>
    <n v="170"/>
    <s v="Transport drops zone"/>
    <s v="9 - verwerkt"/>
    <n v="0"/>
    <m/>
    <d v="2023-07-31T00:00:00"/>
    <s v="DROP"/>
    <s v="0001010910081130129173_007"/>
    <m/>
    <m/>
    <m/>
    <s v="EUR"/>
    <n v="91.01"/>
    <s v="EUR"/>
    <n v="91.01"/>
    <s v="EUR"/>
    <n v="91.01"/>
    <n v="91.01"/>
    <n v="0"/>
    <s v="N"/>
    <n v="1223000716"/>
    <d v="2023-08-17T00:00:00"/>
    <m/>
    <d v="2023-07-31T00:00:00"/>
    <s v="00:00"/>
    <s v="23:59"/>
    <d v="2023-07-31T00:00:00"/>
    <s v="07:00"/>
    <s v="15:00"/>
    <n v="4.8"/>
    <s v="ce"/>
    <n v="3152"/>
    <n v="4.8"/>
    <n v="5"/>
    <s v="Kuehne+Nagel Tiel 3 Standpl"/>
    <s v="De Diepert 5"/>
    <s v="Tiel"/>
    <s v="4004 MA"/>
    <s v="NL"/>
    <x v="3"/>
    <s v="FACETLAAN 6"/>
    <x v="4"/>
    <s v="2665 NR"/>
    <s v="NL"/>
    <s v="2480059941"/>
    <s v="0129173_007"/>
    <s v="31V"/>
    <s v="NL001131849B01"/>
    <n v="2"/>
    <n v="0"/>
    <n v="91.01"/>
    <s v="N"/>
    <s v="Peter Appel Transport B.V."/>
    <n v="36622"/>
    <d v="2023-07-31T00:00:00"/>
    <s v="12:04:00"/>
    <n v="0"/>
    <x v="0"/>
    <x v="30"/>
    <n v="7"/>
    <x v="4"/>
    <n v="1"/>
    <n v="4.8"/>
    <x v="3"/>
    <n v="91.01"/>
    <n v="0"/>
    <n v="91.01"/>
  </r>
  <r>
    <s v="COLGATE 3800 DEB."/>
    <s v="Colgate-Palmolive Nederland BV"/>
    <s v="101t"/>
    <n v="101091008119"/>
    <n v="101030171959"/>
    <n v="930"/>
    <s v="Inv Booked"/>
    <s v="2480059949"/>
    <s v="Verkoop"/>
    <n v="170"/>
    <s v="Transport drops zone"/>
    <s v="9 - verwerkt"/>
    <n v="0"/>
    <m/>
    <d v="2023-07-31T00:00:00"/>
    <s v="DROP"/>
    <s v="0001010910081190129181_002"/>
    <m/>
    <m/>
    <m/>
    <s v="EUR"/>
    <n v="177.66"/>
    <s v="EUR"/>
    <n v="177.66"/>
    <s v="EUR"/>
    <n v="177.66"/>
    <n v="177.66"/>
    <n v="0"/>
    <s v="N"/>
    <n v="1223000716"/>
    <d v="2023-08-17T00:00:00"/>
    <m/>
    <d v="2023-07-31T00:00:00"/>
    <s v="00:00"/>
    <s v="23:59"/>
    <d v="2023-07-31T00:00:00"/>
    <s v="14:00"/>
    <s v="14:00"/>
    <n v="25.6"/>
    <s v="ce"/>
    <n v="15453"/>
    <n v="25.6"/>
    <n v="31"/>
    <s v="Kuehne+Nagel Tiel 3 Standpl"/>
    <s v="De Diepert 5"/>
    <s v="Tiel"/>
    <s v="4004 MA"/>
    <s v="NL"/>
    <x v="14"/>
    <s v="Rood 24"/>
    <x v="17"/>
    <s v="6666LT"/>
    <s v="NL"/>
    <s v="2480059949"/>
    <s v="0129181_002"/>
    <s v="31V"/>
    <s v="NL001131849B01"/>
    <n v="2"/>
    <n v="0"/>
    <n v="177.66"/>
    <s v="N"/>
    <s v="Peter Appel Transport B.V."/>
    <n v="36622"/>
    <d v="2023-07-31T00:00:00"/>
    <s v="15:04:00"/>
    <n v="0"/>
    <x v="0"/>
    <x v="30"/>
    <n v="7"/>
    <x v="15"/>
    <n v="1"/>
    <n v="25.6"/>
    <x v="5"/>
    <n v="177.66"/>
    <n v="0"/>
    <n v="177.66"/>
  </r>
  <r>
    <s v="COLGATE 3800 DEB."/>
    <s v="Colgate-Palmolive Nederland BV"/>
    <s v="101t"/>
    <n v="101091008179"/>
    <n v="101030171942"/>
    <n v="930"/>
    <s v="Inv Booked"/>
    <s v="2480059936"/>
    <s v="Verkoop"/>
    <n v="170"/>
    <s v="Transport drops zone"/>
    <s v="9 - verwerkt"/>
    <n v="0"/>
    <m/>
    <d v="2023-07-31T00:00:00"/>
    <s v="DROP"/>
    <s v="0001010910081790129266_002"/>
    <m/>
    <m/>
    <m/>
    <s v="EUR"/>
    <n v="267.62"/>
    <s v="EUR"/>
    <n v="267.62"/>
    <s v="EUR"/>
    <n v="267.62"/>
    <n v="267.62"/>
    <n v="0"/>
    <s v="N"/>
    <n v="1223000716"/>
    <d v="2023-08-17T00:00:00"/>
    <m/>
    <d v="2023-07-31T00:00:00"/>
    <s v="00:00"/>
    <s v="23:59"/>
    <d v="2023-07-31T00:00:00"/>
    <s v="09:00"/>
    <s v="10:00"/>
    <n v="21.6"/>
    <s v="ce"/>
    <n v="14237"/>
    <n v="21.6"/>
    <n v="36"/>
    <s v="Kuehne+Nagel Tiel 3 Standpl"/>
    <s v="De Diepert 5"/>
    <s v="Tiel"/>
    <s v="4004 MA"/>
    <s v="NL"/>
    <x v="1"/>
    <s v="Perenmarkt 15"/>
    <x v="2"/>
    <s v="1681PG"/>
    <s v="NL"/>
    <s v="2480059936"/>
    <s v="0129266_002"/>
    <s v="31V"/>
    <s v="NL001131849B01"/>
    <n v="2"/>
    <n v="0"/>
    <n v="267.62"/>
    <s v="N"/>
    <s v="Peter Appel Transport B.V."/>
    <n v="36622"/>
    <d v="2023-07-31T00:00:00"/>
    <s v="09:09:00"/>
    <n v="0"/>
    <x v="0"/>
    <x v="30"/>
    <n v="7"/>
    <x v="2"/>
    <n v="1"/>
    <n v="21.6"/>
    <x v="1"/>
    <n v="267.62"/>
    <n v="0"/>
    <n v="267.62"/>
  </r>
  <r>
    <s v="COLGATE 3800 DEB."/>
    <s v="Colgate-Palmolive Nederland BV"/>
    <s v="101t"/>
    <n v="101091008120"/>
    <n v="101030171943"/>
    <n v="930"/>
    <s v="Inv Booked"/>
    <s v="2480059931"/>
    <s v="Verkoop"/>
    <n v="170"/>
    <s v="Transport drops zone"/>
    <s v="9 - verwerkt"/>
    <n v="0"/>
    <m/>
    <d v="2023-07-31T00:00:00"/>
    <s v="DROP"/>
    <s v="0001010910081200129179_002"/>
    <m/>
    <m/>
    <m/>
    <s v="EUR"/>
    <n v="272.16000000000003"/>
    <s v="EUR"/>
    <n v="272.16000000000003"/>
    <s v="EUR"/>
    <n v="272.16000000000003"/>
    <n v="272.16000000000003"/>
    <n v="0"/>
    <s v="N"/>
    <n v="1223000716"/>
    <d v="2023-08-17T00:00:00"/>
    <m/>
    <d v="2023-07-31T00:00:00"/>
    <s v="00:00"/>
    <s v="23:59"/>
    <d v="2023-07-31T00:00:00"/>
    <s v="11:00"/>
    <s v="12:00"/>
    <n v="22.4"/>
    <s v="ce"/>
    <n v="17326"/>
    <n v="22.4"/>
    <n v="38"/>
    <s v="Kuehne+Nagel Tiel 3 Standpl"/>
    <s v="De Diepert 5"/>
    <s v="Tiel"/>
    <s v="4004 MA"/>
    <s v="NL"/>
    <x v="1"/>
    <s v="Perenmarkt 15"/>
    <x v="2"/>
    <s v="1681PG"/>
    <s v="NL"/>
    <s v="2480059931"/>
    <s v="0129179_002"/>
    <s v="31V"/>
    <s v="NL001131849B01"/>
    <n v="2"/>
    <n v="0"/>
    <n v="272.16000000000003"/>
    <s v="N"/>
    <s v="Peter Appel Transport B.V."/>
    <n v="36622"/>
    <d v="2023-07-31T00:00:00"/>
    <s v="12:47:00"/>
    <n v="0"/>
    <x v="0"/>
    <x v="30"/>
    <n v="7"/>
    <x v="2"/>
    <n v="1"/>
    <n v="22.4"/>
    <x v="1"/>
    <n v="272.16000000000003"/>
    <n v="0"/>
    <n v="272.16000000000003"/>
  </r>
  <r>
    <s v="COLGATE 3800 DEB."/>
    <s v="Colgate-Palmolive Nederland BV"/>
    <s v="101t"/>
    <n v="101091008114"/>
    <n v="101030171944"/>
    <n v="930"/>
    <s v="Inv Booked"/>
    <s v="2480059935"/>
    <s v="Verkoop"/>
    <n v="170"/>
    <s v="Transport drops zone"/>
    <s v="9 - verwerkt"/>
    <n v="0"/>
    <m/>
    <d v="2023-07-31T00:00:00"/>
    <s v="DROP"/>
    <s v="0001010910081140129176_002"/>
    <m/>
    <m/>
    <m/>
    <s v="EUR"/>
    <n v="243.71"/>
    <s v="EUR"/>
    <n v="243.71"/>
    <s v="EUR"/>
    <n v="243.71"/>
    <n v="243.71"/>
    <n v="0"/>
    <s v="N"/>
    <n v="1223000716"/>
    <d v="2023-08-17T00:00:00"/>
    <m/>
    <d v="2023-07-31T00:00:00"/>
    <s v="00:00"/>
    <s v="23:59"/>
    <d v="2023-07-31T00:00:00"/>
    <s v="06:30"/>
    <s v="06:30"/>
    <n v="25.6"/>
    <s v="ce"/>
    <n v="12714"/>
    <n v="25.6"/>
    <n v="26"/>
    <s v="Kuehne+Nagel Tiel 3 Standpl"/>
    <s v="De Diepert 5"/>
    <s v="Tiel"/>
    <s v="4004 MA"/>
    <s v="NL"/>
    <x v="41"/>
    <s v="Asteriastraat 9"/>
    <x v="3"/>
    <s v="5047 RM"/>
    <s v="NL"/>
    <s v="2480059935"/>
    <s v="0129176_002"/>
    <s v="31V"/>
    <s v="NL001131849B01"/>
    <n v="2"/>
    <n v="0"/>
    <n v="243.71"/>
    <s v="N"/>
    <s v="Peter Appel Transport B.V."/>
    <n v="36622"/>
    <d v="2023-07-31T00:00:00"/>
    <s v="06:48:00"/>
    <n v="0"/>
    <x v="0"/>
    <x v="30"/>
    <n v="7"/>
    <x v="3"/>
    <n v="1"/>
    <n v="25.6"/>
    <x v="0"/>
    <n v="243.71"/>
    <n v="0"/>
    <n v="243.71"/>
  </r>
  <r>
    <s v="COLGATE 3800 DEB."/>
    <s v="Colgate-Palmolive Nederland BV"/>
    <s v="101t"/>
    <n v="101091008633"/>
    <n v="101030171946"/>
    <n v="930"/>
    <s v="Inv Booked"/>
    <s v="2480059938"/>
    <s v="Verkoop"/>
    <n v="170"/>
    <s v="Transport drops zone"/>
    <s v="9 - verwerkt"/>
    <n v="0"/>
    <m/>
    <d v="2023-07-31T00:00:00"/>
    <s v="DROP"/>
    <s v="0001010910086330129551_002"/>
    <m/>
    <m/>
    <m/>
    <s v="EUR"/>
    <n v="28.86"/>
    <s v="EUR"/>
    <n v="28.86"/>
    <s v="EUR"/>
    <n v="28.86"/>
    <n v="28.86"/>
    <n v="0"/>
    <s v="N"/>
    <n v="1223000716"/>
    <d v="2023-08-17T00:00:00"/>
    <m/>
    <d v="2023-07-31T00:00:00"/>
    <s v="00:00"/>
    <s v="23:59"/>
    <d v="2023-07-31T00:00:00"/>
    <s v="10:00"/>
    <s v="17:00"/>
    <n v="0.8"/>
    <s v="ce"/>
    <n v="340"/>
    <n v="0.8"/>
    <n v="0"/>
    <s v="Kuehne+Nagel Tiel 3 Standpl"/>
    <s v="De Diepert 5"/>
    <s v="Tiel"/>
    <s v="4004 MA"/>
    <s v="NL"/>
    <x v="4"/>
    <s v="Watergoorweg 81"/>
    <x v="5"/>
    <s v="3861MA"/>
    <s v="NL"/>
    <s v="2480059938"/>
    <s v="0129551_002"/>
    <s v="31V"/>
    <s v="NL001131849B01"/>
    <n v="2"/>
    <n v="0"/>
    <n v="28.86"/>
    <s v="N"/>
    <s v="Peter Appel Transport B.V."/>
    <n v="36622"/>
    <d v="2023-07-31T00:00:00"/>
    <s v="14:12:00"/>
    <n v="0"/>
    <x v="0"/>
    <x v="30"/>
    <n v="7"/>
    <x v="5"/>
    <n v="1"/>
    <n v="0.8"/>
    <x v="3"/>
    <n v="28.86"/>
    <n v="0"/>
    <n v="28.86"/>
  </r>
  <r>
    <s v="COLGATE 3800 DEB."/>
    <s v="Colgate-Palmolive Nederland BV"/>
    <s v="101t"/>
    <n v="101091008183"/>
    <n v="101030171948"/>
    <n v="930"/>
    <s v="Inv Booked"/>
    <s v="2480059932"/>
    <s v="Verkoop"/>
    <n v="170"/>
    <s v="Transport drops zone"/>
    <s v="9 - verwerkt"/>
    <n v="0"/>
    <m/>
    <d v="2023-07-31T00:00:00"/>
    <s v="DROP"/>
    <s v="0001010910081830129268_002"/>
    <m/>
    <m/>
    <m/>
    <s v="EUR"/>
    <n v="296.82"/>
    <s v="EUR"/>
    <n v="296.82"/>
    <s v="EUR"/>
    <n v="296.82"/>
    <n v="296.82"/>
    <n v="0"/>
    <s v="N"/>
    <n v="1223000716"/>
    <d v="2023-08-17T00:00:00"/>
    <m/>
    <d v="2023-07-31T00:00:00"/>
    <s v="00:00"/>
    <s v="23:59"/>
    <d v="2023-07-31T00:00:00"/>
    <s v="11:00"/>
    <s v="12:00"/>
    <n v="20.8"/>
    <s v="ce"/>
    <n v="20434"/>
    <n v="20.8"/>
    <n v="39"/>
    <s v="Kuehne+Nagel Tiel 3 Standpl"/>
    <s v="De Diepert 5"/>
    <s v="Tiel"/>
    <s v="4004 MA"/>
    <s v="NL"/>
    <x v="1"/>
    <s v="Fahrenheitweg 1"/>
    <x v="1"/>
    <s v="6101WR"/>
    <s v="NL"/>
    <s v="2480059932"/>
    <s v="0129268_002"/>
    <s v="31V"/>
    <s v="NL001131849B01"/>
    <n v="2"/>
    <n v="0"/>
    <n v="296.82"/>
    <s v="N"/>
    <s v="Peter Appel Transport B.V."/>
    <n v="36622"/>
    <d v="2023-07-31T00:00:00"/>
    <s v="12:26:00"/>
    <n v="0"/>
    <x v="0"/>
    <x v="30"/>
    <n v="7"/>
    <x v="1"/>
    <n v="1"/>
    <n v="20.8"/>
    <x v="1"/>
    <n v="296.82"/>
    <n v="0"/>
    <n v="296.82"/>
  </r>
  <r>
    <s v="COLGATE 3800 DEB."/>
    <s v="Colgate-Palmolive Nederland BV"/>
    <s v="101t"/>
    <n v="101091008501"/>
    <n v="101030171950"/>
    <n v="930"/>
    <s v="Inv Booked"/>
    <s v="2480059943"/>
    <s v="Verkoop"/>
    <n v="170"/>
    <s v="Transport drops zone"/>
    <s v="9 - verwerkt"/>
    <n v="0"/>
    <m/>
    <d v="2023-07-31T00:00:00"/>
    <s v="DROP"/>
    <s v="0001010910085010129412_002"/>
    <m/>
    <m/>
    <m/>
    <s v="EUR"/>
    <n v="38.159999999999997"/>
    <s v="EUR"/>
    <n v="38.159999999999997"/>
    <s v="EUR"/>
    <n v="38.159999999999997"/>
    <n v="38.159999999999997"/>
    <n v="0"/>
    <s v="N"/>
    <n v="1223000716"/>
    <d v="2023-08-17T00:00:00"/>
    <m/>
    <d v="2023-07-31T00:00:00"/>
    <s v="00:00"/>
    <s v="23:59"/>
    <d v="2023-07-31T00:00:00"/>
    <s v="05:00"/>
    <s v="06:00"/>
    <n v="4.8"/>
    <s v="ce"/>
    <n v="1773"/>
    <n v="4.8"/>
    <n v="4"/>
    <s v="Kuehne+Nagel Tiel 3 Standpl"/>
    <s v="De Diepert 5"/>
    <s v="Tiel"/>
    <s v="4004 MA"/>
    <s v="NL"/>
    <x v="2"/>
    <s v="Randweg 2"/>
    <x v="6"/>
    <s v="4191 NN"/>
    <s v="NL"/>
    <s v="2480059943"/>
    <s v="0129412_002"/>
    <s v="31V"/>
    <s v="NL001131849B01"/>
    <n v="2"/>
    <n v="0"/>
    <n v="38.159999999999997"/>
    <s v="N"/>
    <s v="Peter Appel Transport B.V."/>
    <n v="36622"/>
    <d v="2023-07-31T00:00:00"/>
    <s v="06:00:00"/>
    <n v="0"/>
    <x v="0"/>
    <x v="30"/>
    <n v="7"/>
    <x v="6"/>
    <n v="0"/>
    <s v=""/>
    <x v="2"/>
    <s v=""/>
    <n v="0"/>
    <s v=""/>
  </r>
  <r>
    <s v="COLGATE 3800 DEB."/>
    <s v="Colgate-Palmolive Nederland BV"/>
    <s v="101t"/>
    <n v="101091008662"/>
    <n v="101030172029"/>
    <n v="930"/>
    <s v="Inv Booked"/>
    <s v="2480060951"/>
    <s v="Verkoop"/>
    <n v="170"/>
    <s v="Transport drops zone"/>
    <s v="9 - verwerkt"/>
    <n v="0"/>
    <m/>
    <d v="2023-08-01T00:00:00"/>
    <s v="DROP"/>
    <s v="0001010910086620129572_002"/>
    <m/>
    <m/>
    <m/>
    <s v="EUR"/>
    <n v="194.05"/>
    <s v="EUR"/>
    <n v="194.05"/>
    <s v="EUR"/>
    <n v="194.05"/>
    <n v="194.05"/>
    <n v="0"/>
    <s v="N"/>
    <n v="1223000817"/>
    <d v="2023-09-21T00:00:00"/>
    <m/>
    <d v="2023-08-01T00:00:00"/>
    <s v="00:00"/>
    <s v="23:59"/>
    <d v="2023-08-01T00:00:00"/>
    <s v="12:00"/>
    <s v="13:00"/>
    <n v="12.8"/>
    <s v="ce"/>
    <n v="6838"/>
    <n v="12.8"/>
    <n v="8"/>
    <s v="Kuehne+Nagel Tiel 3 Standpl"/>
    <s v="De Diepert 5"/>
    <s v="Tiel"/>
    <s v="4004 MA"/>
    <s v="NL"/>
    <x v="16"/>
    <s v="Rijnland 4"/>
    <x v="19"/>
    <s v="1948RL"/>
    <s v="NL"/>
    <s v="2480060951"/>
    <s v="0129572_002"/>
    <s v="31V"/>
    <s v="NL001131849B01"/>
    <n v="2"/>
    <n v="0"/>
    <n v="194.05"/>
    <s v="N"/>
    <s v="Peter Appel Transport B.V."/>
    <n v="36622"/>
    <d v="2023-08-01T00:00:00"/>
    <s v="13:56:00"/>
    <n v="0"/>
    <x v="1"/>
    <x v="30"/>
    <n v="8"/>
    <x v="17"/>
    <n v="1"/>
    <n v="12.8"/>
    <x v="0"/>
    <n v="194.05"/>
    <n v="0"/>
    <n v="194.05"/>
  </r>
  <r>
    <s v="COLGATE 3800 DEB."/>
    <s v="Colgate-Palmolive Nederland BV"/>
    <s v="101t"/>
    <n v="101091008654"/>
    <n v="101030172030"/>
    <n v="930"/>
    <s v="Inv Booked"/>
    <s v="2480060953"/>
    <s v="Verkoop"/>
    <n v="170"/>
    <s v="Transport drops zone"/>
    <s v="9 - verwerkt"/>
    <n v="0"/>
    <m/>
    <d v="2023-08-01T00:00:00"/>
    <s v="DROP"/>
    <s v="0001010910086540129564_002"/>
    <m/>
    <m/>
    <m/>
    <s v="EUR"/>
    <n v="36.22"/>
    <s v="EUR"/>
    <n v="36.22"/>
    <s v="EUR"/>
    <n v="36.22"/>
    <n v="36.22"/>
    <n v="0"/>
    <s v="N"/>
    <n v="1223000817"/>
    <d v="2023-09-21T00:00:00"/>
    <m/>
    <d v="2023-08-01T00:00:00"/>
    <s v="00:00"/>
    <s v="23:59"/>
    <d v="2023-08-01T00:00:00"/>
    <s v="08:00"/>
    <s v="08:00"/>
    <n v="1.6"/>
    <s v="ce"/>
    <n v="380"/>
    <n v="1.6"/>
    <n v="0"/>
    <s v="Kuehne+Nagel Tiel 3 Standpl"/>
    <s v="De Diepert 5"/>
    <s v="Tiel"/>
    <s v="4004 MA"/>
    <s v="NL"/>
    <x v="79"/>
    <s v="Keltenweg 30"/>
    <x v="58"/>
    <s v="5342 LP"/>
    <s v="NL"/>
    <s v="2480060953"/>
    <s v="0129564_002"/>
    <s v="31V"/>
    <s v="NL001131849B01"/>
    <n v="2"/>
    <n v="0"/>
    <n v="36.22"/>
    <s v="N"/>
    <s v="Peter Appel Transport B.V."/>
    <n v="36622"/>
    <d v="2023-08-01T00:00:00"/>
    <s v="08:26:00"/>
    <n v="0"/>
    <x v="1"/>
    <x v="30"/>
    <n v="8"/>
    <x v="42"/>
    <n v="1"/>
    <n v="1.6"/>
    <x v="3"/>
    <n v="36.22"/>
    <n v="0"/>
    <n v="36.22"/>
  </r>
  <r>
    <s v="COLGATE 3800 DEB."/>
    <s v="Colgate-Palmolive Nederland BV"/>
    <s v="101t"/>
    <n v="101091008646"/>
    <n v="101030172031"/>
    <n v="930"/>
    <s v="Inv Booked"/>
    <s v="2480060954"/>
    <s v="Verkoop"/>
    <n v="190"/>
    <s v="Transport Zone ritpr"/>
    <s v="9 - verwerkt"/>
    <n v="0"/>
    <m/>
    <d v="2023-08-01T00:00:00"/>
    <s v="DROP"/>
    <s v="0001010910086460129561_002"/>
    <m/>
    <m/>
    <m/>
    <s v="EUR"/>
    <n v="149.41999999999999"/>
    <s v="EUR"/>
    <n v="149.41999999999999"/>
    <s v="EUR"/>
    <n v="149.41999999999999"/>
    <n v="149.41999999999999"/>
    <n v="0"/>
    <s v="N"/>
    <n v="1223000817"/>
    <d v="2023-09-21T00:00:00"/>
    <m/>
    <d v="2023-08-01T00:00:00"/>
    <s v="00:00"/>
    <s v="23:59"/>
    <d v="2023-08-01T00:00:00"/>
    <s v="02:00"/>
    <s v="03:00"/>
    <n v="11.2"/>
    <s v="ce"/>
    <n v="6354"/>
    <n v="11.2"/>
    <n v="11"/>
    <s v="Kuehne+Nagel Tiel 3 Standpl"/>
    <s v="De Diepert 5"/>
    <s v="Tiel"/>
    <s v="4004 MA"/>
    <s v="NL"/>
    <x v="2"/>
    <s v="Randweg 2"/>
    <x v="6"/>
    <s v="4191 NN"/>
    <s v="NL"/>
    <s v="2480060954"/>
    <s v="0129561_002"/>
    <s v="31V"/>
    <s v="NL001131849B01"/>
    <n v="2"/>
    <n v="0"/>
    <n v="149.41999999999999"/>
    <s v="N"/>
    <s v="Peter Appel Transport B.V."/>
    <n v="36624"/>
    <d v="2023-08-01T00:00:00"/>
    <s v="04:13:00"/>
    <n v="43"/>
    <x v="1"/>
    <x v="30"/>
    <n v="8"/>
    <x v="6"/>
    <n v="1"/>
    <n v="11.2"/>
    <x v="2"/>
    <n v="149.41999999999999"/>
    <n v="0"/>
    <n v="149.41999999999999"/>
  </r>
  <r>
    <s v="COLGATE 3800 DEB."/>
    <s v="Colgate-Palmolive Nederland BV"/>
    <s v="101t"/>
    <n v="101091008803"/>
    <n v="101030172032"/>
    <n v="930"/>
    <s v="Inv Booked"/>
    <s v="2480060955"/>
    <s v="Verkoop"/>
    <n v="170"/>
    <s v="Transport drops zone"/>
    <s v="9 - verwerkt"/>
    <n v="0"/>
    <m/>
    <d v="2023-08-01T00:00:00"/>
    <s v="DROP"/>
    <s v="0001010910088030129650_002"/>
    <m/>
    <m/>
    <m/>
    <s v="EUR"/>
    <n v="173.52"/>
    <s v="EUR"/>
    <n v="173.52"/>
    <s v="EUR"/>
    <n v="173.52"/>
    <n v="173.52"/>
    <n v="0"/>
    <s v="N"/>
    <n v="1223000817"/>
    <d v="2023-09-21T00:00:00"/>
    <m/>
    <d v="2023-08-01T00:00:00"/>
    <s v="00:00"/>
    <s v="23:59"/>
    <d v="2023-08-01T00:00:00"/>
    <s v="14:00"/>
    <s v="14:00"/>
    <n v="24"/>
    <s v="ce"/>
    <n v="14955"/>
    <n v="24"/>
    <n v="28"/>
    <s v="Kuehne+Nagel Tiel 3 Standpl"/>
    <s v="De Diepert 5"/>
    <s v="Tiel"/>
    <s v="4004 MA"/>
    <s v="NL"/>
    <x v="14"/>
    <s v="Rood 24"/>
    <x v="17"/>
    <s v="6666LT"/>
    <s v="NL"/>
    <s v="2480060955"/>
    <s v="0129650_002"/>
    <s v="31V"/>
    <s v="NL001131849B01"/>
    <n v="2"/>
    <n v="0"/>
    <n v="173.52"/>
    <s v="N"/>
    <s v="Peter Appel Transport B.V."/>
    <n v="36622"/>
    <d v="2023-08-01T00:00:00"/>
    <s v="14:28:00"/>
    <n v="0"/>
    <x v="1"/>
    <x v="30"/>
    <n v="8"/>
    <x v="15"/>
    <n v="1"/>
    <n v="24"/>
    <x v="5"/>
    <n v="173.52"/>
    <n v="0"/>
    <n v="173.52"/>
  </r>
  <r>
    <s v="COLGATE 3800 DEB."/>
    <s v="Colgate-Palmolive Nederland BV"/>
    <s v="101t"/>
    <n v="101091008653"/>
    <n v="101030172033"/>
    <n v="930"/>
    <s v="Inv Booked"/>
    <s v="2480060998"/>
    <s v="Verkoop"/>
    <n v="170"/>
    <s v="Transport drops zone"/>
    <s v="9 - verwerkt"/>
    <n v="0"/>
    <m/>
    <d v="2023-08-01T00:00:00"/>
    <s v="DROP"/>
    <s v="0001010910086530129566_003"/>
    <m/>
    <m/>
    <m/>
    <s v="EUR"/>
    <n v="168.58"/>
    <s v="EUR"/>
    <n v="168.58"/>
    <s v="EUR"/>
    <n v="168.58"/>
    <n v="168.58"/>
    <n v="0"/>
    <s v="N"/>
    <n v="1223000817"/>
    <d v="2023-09-21T00:00:00"/>
    <m/>
    <d v="2023-08-01T00:00:00"/>
    <s v="00:00"/>
    <s v="23:59"/>
    <d v="2023-08-01T00:00:00"/>
    <s v="08:00"/>
    <s v="09:00"/>
    <n v="12.8"/>
    <s v="ce"/>
    <n v="11910"/>
    <n v="12.8"/>
    <n v="23"/>
    <s v="Kuehne+Nagel Tiel 3 Standpl"/>
    <s v="De Diepert 5"/>
    <s v="Tiel"/>
    <s v="4004 MA"/>
    <s v="NL"/>
    <x v="109"/>
    <s v="Rheastraat 10"/>
    <x v="3"/>
    <s v="5047 TL"/>
    <s v="NL"/>
    <s v="2480060998"/>
    <s v="0129566_003"/>
    <s v="31V"/>
    <s v="NL001131849B01"/>
    <n v="2"/>
    <n v="0"/>
    <n v="168.58"/>
    <s v="N"/>
    <s v="Peter Appel Transport B.V."/>
    <n v="36622"/>
    <d v="2023-08-01T00:00:00"/>
    <s v="08:48:00"/>
    <n v="0"/>
    <x v="1"/>
    <x v="30"/>
    <n v="8"/>
    <x v="3"/>
    <n v="1"/>
    <n v="12.8"/>
    <x v="1"/>
    <n v="168.58"/>
    <n v="0"/>
    <n v="168.58"/>
  </r>
  <r>
    <s v="COLGATE 3800 DEB."/>
    <s v="Colgate-Palmolive Nederland BV"/>
    <s v="101t"/>
    <n v="101091008652"/>
    <n v="101030172024"/>
    <n v="930"/>
    <s v="Inv Booked"/>
    <s v="2480060939"/>
    <s v="Verkoop"/>
    <n v="170"/>
    <s v="Transport drops zone"/>
    <s v="9 - verwerkt"/>
    <n v="0"/>
    <m/>
    <d v="2023-08-01T00:00:00"/>
    <s v="DROP"/>
    <s v="0001010910086520129565_004"/>
    <m/>
    <m/>
    <m/>
    <s v="EUR"/>
    <n v="73.7"/>
    <s v="EUR"/>
    <n v="73.7"/>
    <s v="EUR"/>
    <n v="73.7"/>
    <n v="73.7"/>
    <n v="0"/>
    <s v="N"/>
    <n v="1223000817"/>
    <d v="2023-09-21T00:00:00"/>
    <m/>
    <d v="2023-08-01T00:00:00"/>
    <s v="00:00"/>
    <s v="23:59"/>
    <d v="2023-08-01T00:00:00"/>
    <s v="08:00"/>
    <s v="16:00"/>
    <n v="3.2"/>
    <s v="ce"/>
    <n v="1988"/>
    <n v="3.2"/>
    <n v="2"/>
    <s v="Kuehne+Nagel Tiel 3 Standpl"/>
    <s v="De Diepert 5"/>
    <s v="Tiel"/>
    <s v="4004 MA"/>
    <s v="NL"/>
    <x v="77"/>
    <s v="Zilverstraat 31"/>
    <x v="56"/>
    <s v="2544EJ"/>
    <s v="NL"/>
    <s v="2480060939"/>
    <s v="0129565_004"/>
    <s v="31V"/>
    <s v="NL001131849B01"/>
    <n v="2"/>
    <n v="0"/>
    <n v="73.7"/>
    <s v="N"/>
    <s v="Peter Appel Transport B.V."/>
    <n v="36622"/>
    <d v="2023-08-01T00:00:00"/>
    <s v="10:05:00"/>
    <n v="0"/>
    <x v="1"/>
    <x v="30"/>
    <n v="8"/>
    <x v="40"/>
    <n v="1"/>
    <n v="3.2"/>
    <x v="6"/>
    <n v="73.7"/>
    <n v="0"/>
    <n v="73.7"/>
  </r>
  <r>
    <s v="COLGATE 3800 DEB."/>
    <s v="Colgate-Palmolive Nederland BV"/>
    <s v="101t"/>
    <n v="101091008803"/>
    <n v="101030172025"/>
    <n v="930"/>
    <s v="Inv Booked"/>
    <s v="2480060949"/>
    <s v="Verkoop"/>
    <n v="170"/>
    <s v="Transport drops zone"/>
    <s v="9 - verwerkt"/>
    <n v="0"/>
    <m/>
    <d v="2023-08-01T00:00:00"/>
    <s v="DROP"/>
    <s v="0001010910088030129650_003"/>
    <m/>
    <m/>
    <m/>
    <s v="EUR"/>
    <n v="30.66"/>
    <s v="EUR"/>
    <n v="30.66"/>
    <s v="EUR"/>
    <n v="30.66"/>
    <n v="30.66"/>
    <n v="0"/>
    <s v="N"/>
    <n v="1223000817"/>
    <d v="2023-09-21T00:00:00"/>
    <m/>
    <d v="2023-08-01T00:00:00"/>
    <s v="00:00"/>
    <s v="23:59"/>
    <d v="2023-08-01T00:00:00"/>
    <s v="15:00"/>
    <s v="16:00"/>
    <n v="0.8"/>
    <s v="ce"/>
    <n v="816"/>
    <n v="0.8"/>
    <n v="1"/>
    <s v="Kuehne+Nagel Tiel 3 Standpl"/>
    <s v="De Diepert 5"/>
    <s v="Tiel"/>
    <s v="4004 MA"/>
    <s v="NL"/>
    <x v="13"/>
    <s v="GALVANIWEG 1"/>
    <x v="16"/>
    <s v="8013 RG"/>
    <s v="NL"/>
    <s v="2480060949"/>
    <s v="0129650_003"/>
    <s v="31V"/>
    <s v="NL001131849B01"/>
    <n v="2"/>
    <n v="0"/>
    <n v="30.66"/>
    <s v="N"/>
    <s v="Peter Appel Transport B.V."/>
    <n v="36622"/>
    <d v="2023-08-01T00:00:00"/>
    <s v="16:34:00"/>
    <n v="0"/>
    <x v="1"/>
    <x v="30"/>
    <n v="8"/>
    <x v="14"/>
    <n v="1"/>
    <n v="0.8"/>
    <x v="2"/>
    <n v="30.66"/>
    <n v="0"/>
    <n v="30.66"/>
  </r>
  <r>
    <s v="COLGATE 3800 DEB."/>
    <s v="Colgate-Palmolive Nederland BV"/>
    <s v="101t"/>
    <n v="101091008658"/>
    <n v="101030172026"/>
    <n v="930"/>
    <s v="Inv Booked"/>
    <s v="2480060943"/>
    <s v="Verkoop"/>
    <n v="170"/>
    <s v="Transport drops zone"/>
    <s v="9 - verwerkt"/>
    <n v="0"/>
    <m/>
    <d v="2023-08-01T00:00:00"/>
    <s v="DROP"/>
    <s v="0001010910086580129570_002"/>
    <m/>
    <m/>
    <m/>
    <s v="EUR"/>
    <n v="72.08"/>
    <s v="EUR"/>
    <n v="72.08"/>
    <s v="EUR"/>
    <n v="72.08"/>
    <n v="72.08"/>
    <n v="0"/>
    <s v="N"/>
    <n v="1223000817"/>
    <d v="2023-09-21T00:00:00"/>
    <m/>
    <d v="2023-08-01T00:00:00"/>
    <s v="00:00"/>
    <s v="23:59"/>
    <d v="2023-08-01T00:00:00"/>
    <s v="09:00"/>
    <s v="09:00"/>
    <n v="4"/>
    <s v="ce"/>
    <n v="2616"/>
    <n v="4"/>
    <n v="4"/>
    <s v="Kuehne+Nagel Tiel 3 Standpl"/>
    <s v="De Diepert 5"/>
    <s v="Tiel"/>
    <s v="4004 MA"/>
    <s v="NL"/>
    <x v="51"/>
    <s v="Wilhelminakanaal Zuid 120"/>
    <x v="23"/>
    <s v="4903RA"/>
    <s v="NL"/>
    <s v="2480060943"/>
    <s v="0129570_002"/>
    <s v="31V"/>
    <s v="NL001131849B01"/>
    <n v="2"/>
    <n v="0"/>
    <n v="72.08"/>
    <s v="N"/>
    <s v="Peter Appel Transport B.V."/>
    <n v="36622"/>
    <d v="2023-08-01T00:00:00"/>
    <s v="09:11:00"/>
    <n v="0"/>
    <x v="1"/>
    <x v="30"/>
    <n v="8"/>
    <x v="34"/>
    <n v="1"/>
    <n v="4"/>
    <x v="3"/>
    <n v="72.08"/>
    <n v="0"/>
    <n v="72.08"/>
  </r>
  <r>
    <s v="COLGATE 3800 DEB."/>
    <s v="Colgate-Palmolive Nederland BV"/>
    <s v="101t"/>
    <n v="0"/>
    <n v="101030172027"/>
    <n v="930"/>
    <s v="Inv Booked"/>
    <s v="2480060948"/>
    <s v="Verkoop"/>
    <n v="170"/>
    <s v="Transport drops zone"/>
    <s v="9 - verwerkt"/>
    <n v="0"/>
    <m/>
    <d v="2023-08-01T00:00:00"/>
    <m/>
    <m/>
    <m/>
    <m/>
    <m/>
    <s v="EUR"/>
    <n v="28.84"/>
    <s v="EUR"/>
    <n v="28.84"/>
    <s v="EUR"/>
    <n v="28.84"/>
    <n v="28.84"/>
    <n v="0"/>
    <s v="N"/>
    <n v="1223000817"/>
    <d v="2023-09-21T00:00:00"/>
    <m/>
    <d v="2023-08-01T00:00:00"/>
    <s v="00:00"/>
    <s v="23:59"/>
    <d v="2023-08-01T00:00:00"/>
    <s v="09:00"/>
    <s v="10:00"/>
    <n v="0.8"/>
    <s v="ce"/>
    <n v="816"/>
    <n v="0.8"/>
    <n v="1"/>
    <s v="Kuehne+Nagel Tiel 3 Standpl"/>
    <s v="De Diepert 5"/>
    <s v="Tiel"/>
    <s v="4004 MA"/>
    <s v="NL"/>
    <x v="2"/>
    <s v="Laan van Ruyven 1"/>
    <x v="11"/>
    <s v="2645EE"/>
    <s v="NL"/>
    <s v="2480060948"/>
    <s v="0129762_004"/>
    <s v="31V"/>
    <s v="NL001131849B01"/>
    <n v="2"/>
    <n v="0"/>
    <n v="28.84"/>
    <s v="N"/>
    <m/>
    <n v="36622"/>
    <d v="2023-08-01T00:00:00"/>
    <s v="10:00:00"/>
    <n v="0"/>
    <x v="1"/>
    <x v="30"/>
    <n v="8"/>
    <x v="4"/>
    <n v="1"/>
    <n v="0.8"/>
    <x v="2"/>
    <n v="28.84"/>
    <n v="0"/>
    <n v="28.84"/>
  </r>
  <r>
    <s v="COLGATE 3800 DEB."/>
    <s v="Colgate-Palmolive Nederland BV"/>
    <s v="101t"/>
    <n v="101091008654"/>
    <n v="101030172028"/>
    <n v="930"/>
    <s v="Inv Booked"/>
    <s v="2480060952"/>
    <s v="Verkoop"/>
    <n v="170"/>
    <s v="Transport drops zone"/>
    <s v="9 - verwerkt"/>
    <n v="0"/>
    <m/>
    <d v="2023-08-01T00:00:00"/>
    <s v="DROP"/>
    <s v="0001010910086540129564_009"/>
    <m/>
    <m/>
    <m/>
    <s v="EUR"/>
    <n v="101.6"/>
    <s v="EUR"/>
    <n v="101.6"/>
    <s v="EUR"/>
    <n v="101.6"/>
    <n v="101.6"/>
    <n v="0"/>
    <s v="N"/>
    <n v="1223000817"/>
    <d v="2023-09-21T00:00:00"/>
    <m/>
    <d v="2023-08-01T00:00:00"/>
    <s v="00:00"/>
    <s v="23:59"/>
    <d v="2023-08-01T00:00:00"/>
    <s v="12:00"/>
    <s v="17:00"/>
    <n v="4"/>
    <s v="ce"/>
    <n v="2443"/>
    <n v="4"/>
    <n v="3"/>
    <s v="Kuehne+Nagel Tiel 3 Standpl"/>
    <s v="De Diepert 5"/>
    <s v="Tiel"/>
    <s v="4004 MA"/>
    <s v="NL"/>
    <x v="21"/>
    <s v="Bloemakkers 4"/>
    <x v="22"/>
    <s v="9461GX"/>
    <s v="NL"/>
    <s v="2480060952"/>
    <s v="0129564_009"/>
    <s v="31V"/>
    <s v="NL001131849B01"/>
    <n v="2"/>
    <n v="0"/>
    <n v="101.6"/>
    <s v="N"/>
    <s v="Peter Appel Transport B.V."/>
    <n v="36622"/>
    <d v="2023-08-01T00:00:00"/>
    <s v="12:35:00"/>
    <n v="0"/>
    <x v="1"/>
    <x v="30"/>
    <n v="8"/>
    <x v="20"/>
    <n v="1"/>
    <n v="4"/>
    <x v="3"/>
    <n v="101.6"/>
    <n v="0"/>
    <n v="101.6"/>
  </r>
  <r>
    <s v="COLGATE 3800 DEB."/>
    <s v="Colgate-Palmolive Nederland BV"/>
    <s v="101t"/>
    <n v="101091008656"/>
    <n v="101030172013"/>
    <n v="930"/>
    <s v="Inv Booked"/>
    <s v="2480060938"/>
    <s v="Verkoop"/>
    <n v="170"/>
    <s v="Transport drops zone"/>
    <s v="9 - verwerkt"/>
    <n v="0"/>
    <m/>
    <d v="2023-08-01T00:00:00"/>
    <s v="DROP"/>
    <s v="0001010910086560129568_002"/>
    <m/>
    <m/>
    <m/>
    <s v="EUR"/>
    <n v="307.33"/>
    <s v="EUR"/>
    <n v="307.33"/>
    <s v="EUR"/>
    <n v="307.33"/>
    <n v="307.33"/>
    <n v="0"/>
    <s v="N"/>
    <n v="1223000817"/>
    <d v="2023-09-21T00:00:00"/>
    <m/>
    <d v="2023-08-01T00:00:00"/>
    <s v="00:00"/>
    <s v="23:59"/>
    <d v="2023-08-01T00:00:00"/>
    <s v="07:00"/>
    <s v="08:00"/>
    <n v="22.4"/>
    <s v="ce"/>
    <n v="10885"/>
    <n v="22.4"/>
    <n v="31"/>
    <s v="Kuehne+Nagel Tiel 3 Standpl"/>
    <s v="De Diepert 5"/>
    <s v="Tiel"/>
    <s v="4004 MA"/>
    <s v="NL"/>
    <x v="1"/>
    <s v="Fahrenheitweg 1"/>
    <x v="1"/>
    <s v="6101WR"/>
    <s v="NL"/>
    <s v="2480060938"/>
    <s v="0129568_002"/>
    <s v="31V"/>
    <s v="NL001131849B01"/>
    <n v="2"/>
    <n v="0"/>
    <n v="307.33"/>
    <s v="N"/>
    <s v="Peter Appel Transport B.V."/>
    <n v="36622"/>
    <d v="2023-08-01T00:00:00"/>
    <s v="10:25:00"/>
    <n v="85"/>
    <x v="1"/>
    <x v="30"/>
    <n v="8"/>
    <x v="1"/>
    <n v="1"/>
    <n v="22.4"/>
    <x v="1"/>
    <n v="307.33"/>
    <n v="0"/>
    <n v="307.33"/>
  </r>
  <r>
    <s v="COLGATE 3800 DEB."/>
    <s v="Colgate-Palmolive Nederland BV"/>
    <s v="101t"/>
    <n v="101091008652"/>
    <n v="101030172014"/>
    <n v="930"/>
    <s v="Inv Booked"/>
    <s v="2480060936"/>
    <s v="Verkoop"/>
    <n v="170"/>
    <s v="Transport drops zone"/>
    <s v="9 - verwerkt"/>
    <n v="0"/>
    <m/>
    <d v="2023-08-01T00:00:00"/>
    <s v="DROP"/>
    <s v="0001010910086520129565_003"/>
    <m/>
    <m/>
    <m/>
    <s v="EUR"/>
    <n v="79.69"/>
    <s v="EUR"/>
    <n v="79.69"/>
    <s v="EUR"/>
    <n v="79.69"/>
    <n v="79.69"/>
    <n v="0"/>
    <s v="N"/>
    <n v="1223000817"/>
    <d v="2023-09-21T00:00:00"/>
    <m/>
    <d v="2023-08-01T00:00:00"/>
    <s v="00:00"/>
    <s v="23:59"/>
    <d v="2023-08-01T00:00:00"/>
    <s v="07:00"/>
    <s v="07:00"/>
    <n v="5.6"/>
    <s v="ce"/>
    <n v="2690"/>
    <n v="5.6"/>
    <n v="4"/>
    <s v="Kuehne+Nagel Tiel 3 Standpl"/>
    <s v="De Diepert 5"/>
    <s v="Tiel"/>
    <s v="4004 MA"/>
    <s v="NL"/>
    <x v="115"/>
    <s v="Hollandweg 32"/>
    <x v="4"/>
    <s v="2665 MT"/>
    <s v="NL"/>
    <s v="2480060936"/>
    <s v="0129565_003"/>
    <s v="31V"/>
    <s v="NL001131849B01"/>
    <n v="2"/>
    <n v="0"/>
    <n v="79.69"/>
    <s v="N"/>
    <s v="Peter Appel Transport B.V."/>
    <n v="36622"/>
    <d v="2023-08-01T00:00:00"/>
    <s v="06:58:00"/>
    <n v="0"/>
    <x v="1"/>
    <x v="30"/>
    <n v="8"/>
    <x v="4"/>
    <n v="1"/>
    <n v="13.6"/>
    <x v="3"/>
    <n v="193.53"/>
    <n v="0"/>
    <n v="193.53"/>
  </r>
  <r>
    <s v="COLGATE 3800 DEB."/>
    <s v="Colgate-Palmolive Nederland BV"/>
    <s v="101t"/>
    <n v="101091008939"/>
    <n v="101030172015"/>
    <n v="930"/>
    <s v="Inv Booked"/>
    <s v="2480060940"/>
    <s v="Verkoop"/>
    <n v="170"/>
    <s v="Transport drops zone"/>
    <s v="9 - verwerkt"/>
    <n v="0"/>
    <m/>
    <d v="2023-08-01T00:00:00"/>
    <s v="DROP"/>
    <s v="0001010910089390129732_002"/>
    <m/>
    <m/>
    <m/>
    <s v="EUR"/>
    <n v="267.62"/>
    <s v="EUR"/>
    <n v="267.62"/>
    <s v="EUR"/>
    <n v="267.62"/>
    <n v="267.62"/>
    <n v="0"/>
    <s v="N"/>
    <n v="1223000817"/>
    <d v="2023-09-21T00:00:00"/>
    <m/>
    <d v="2023-08-01T00:00:00"/>
    <s v="00:00"/>
    <s v="23:59"/>
    <d v="2023-08-01T00:00:00"/>
    <s v="11:00"/>
    <s v="12:00"/>
    <n v="21.6"/>
    <s v="ce"/>
    <n v="20551"/>
    <n v="21.6"/>
    <n v="38"/>
    <s v="Kuehne+Nagel Tiel 3 Standpl"/>
    <s v="De Diepert 5"/>
    <s v="Tiel"/>
    <s v="4004 MA"/>
    <s v="NL"/>
    <x v="1"/>
    <s v="Perenmarkt 15"/>
    <x v="2"/>
    <s v="1681PG"/>
    <s v="NL"/>
    <s v="2480060940"/>
    <s v="0129732_002"/>
    <s v="31V"/>
    <s v="NL001131849B01"/>
    <n v="2"/>
    <n v="0"/>
    <n v="267.62"/>
    <s v="N"/>
    <s v="Peter Appel Transport B.V."/>
    <n v="36622"/>
    <d v="2023-08-01T00:00:00"/>
    <s v="10:51:00"/>
    <n v="0"/>
    <x v="1"/>
    <x v="30"/>
    <n v="8"/>
    <x v="2"/>
    <n v="1"/>
    <n v="21.6"/>
    <x v="1"/>
    <n v="267.62"/>
    <n v="0"/>
    <n v="267.62"/>
  </r>
  <r>
    <s v="COLGATE 3800 DEB."/>
    <s v="Colgate-Palmolive Nederland BV"/>
    <s v="101t"/>
    <n v="101091008652"/>
    <n v="101030172016"/>
    <n v="930"/>
    <s v="Inv Booked"/>
    <s v="2480060942"/>
    <s v="Verkoop"/>
    <n v="170"/>
    <s v="Transport drops zone"/>
    <s v="9 - verwerkt"/>
    <n v="0"/>
    <m/>
    <d v="2023-08-01T00:00:00"/>
    <s v="DROP"/>
    <s v="0001010910086520129565_003"/>
    <m/>
    <m/>
    <m/>
    <s v="EUR"/>
    <n v="113.84"/>
    <s v="EUR"/>
    <n v="113.84"/>
    <s v="EUR"/>
    <n v="113.84"/>
    <n v="113.84"/>
    <n v="0"/>
    <s v="N"/>
    <n v="1223000817"/>
    <d v="2023-09-21T00:00:00"/>
    <m/>
    <d v="2023-08-01T00:00:00"/>
    <s v="00:00"/>
    <s v="23:59"/>
    <d v="2023-08-01T00:00:00"/>
    <s v="07:00"/>
    <s v="07:00"/>
    <n v="8"/>
    <s v="ce"/>
    <n v="6311"/>
    <n v="8"/>
    <n v="13"/>
    <s v="Kuehne+Nagel Tiel 3 Standpl"/>
    <s v="De Diepert 5"/>
    <s v="Tiel"/>
    <s v="4004 MA"/>
    <s v="NL"/>
    <x v="115"/>
    <s v="Hollandweg 32"/>
    <x v="4"/>
    <s v="2665 MT"/>
    <s v="NL"/>
    <s v="2480060942"/>
    <s v="0129565_003"/>
    <s v="31V"/>
    <s v="NL001131849B01"/>
    <n v="2"/>
    <n v="0"/>
    <n v="113.84"/>
    <s v="N"/>
    <s v="Peter Appel Transport B.V."/>
    <n v="36622"/>
    <d v="2023-08-01T00:00:00"/>
    <s v="06:58:00"/>
    <n v="0"/>
    <x v="1"/>
    <x v="30"/>
    <n v="8"/>
    <x v="4"/>
    <n v="0"/>
    <s v=""/>
    <x v="3"/>
    <s v=""/>
    <n v="0"/>
    <s v=""/>
  </r>
  <r>
    <s v="COLGATE 3800 DEB."/>
    <s v="Colgate-Palmolive Nederland BV"/>
    <s v="101t"/>
    <n v="101091008938"/>
    <n v="101030172017"/>
    <n v="930"/>
    <s v="Inv Booked"/>
    <s v="2480060937"/>
    <s v="Verkoop"/>
    <n v="170"/>
    <s v="Transport drops zone"/>
    <s v="9 - verwerkt"/>
    <n v="0"/>
    <m/>
    <d v="2023-08-01T00:00:00"/>
    <s v="DROP"/>
    <s v="0001010910089380129729_002"/>
    <m/>
    <m/>
    <m/>
    <s v="EUR"/>
    <n v="263.12"/>
    <s v="EUR"/>
    <n v="263.12"/>
    <s v="EUR"/>
    <n v="263.12"/>
    <n v="263.12"/>
    <n v="0"/>
    <s v="N"/>
    <n v="1223000817"/>
    <d v="2023-09-21T00:00:00"/>
    <m/>
    <d v="2023-08-01T00:00:00"/>
    <s v="00:00"/>
    <s v="23:59"/>
    <d v="2023-08-01T00:00:00"/>
    <s v="09:00"/>
    <s v="10:00"/>
    <n v="20.8"/>
    <s v="ce"/>
    <n v="23230"/>
    <n v="20.8"/>
    <n v="36"/>
    <s v="Kuehne+Nagel Tiel 3 Standpl"/>
    <s v="De Diepert 5"/>
    <s v="Tiel"/>
    <s v="4004 MA"/>
    <s v="NL"/>
    <x v="1"/>
    <s v="Perenmarkt 15"/>
    <x v="2"/>
    <s v="1681PG"/>
    <s v="NL"/>
    <s v="2480060937"/>
    <s v="0129729_002"/>
    <s v="31V"/>
    <s v="NL001131849B01"/>
    <n v="2"/>
    <n v="0"/>
    <n v="263.12"/>
    <s v="N"/>
    <s v="Peter Appel Transport B.V."/>
    <n v="36622"/>
    <d v="2023-08-01T00:00:00"/>
    <s v="09:03:00"/>
    <n v="0"/>
    <x v="1"/>
    <x v="30"/>
    <n v="8"/>
    <x v="2"/>
    <n v="1"/>
    <n v="20.8"/>
    <x v="1"/>
    <n v="263.12"/>
    <n v="0"/>
    <n v="263.12"/>
  </r>
  <r>
    <s v="COLGATE 3800 DEB."/>
    <s v="Colgate-Palmolive Nederland BV"/>
    <s v="101t"/>
    <n v="101091009022"/>
    <n v="101030172018"/>
    <n v="930"/>
    <s v="Inv Booked"/>
    <s v="2480060941"/>
    <s v="Verkoop"/>
    <n v="170"/>
    <s v="Transport drops zone"/>
    <s v="9 - verwerkt"/>
    <n v="0"/>
    <m/>
    <d v="2023-08-01T00:00:00"/>
    <s v="DROP"/>
    <s v="0001010910090220129736_004"/>
    <m/>
    <m/>
    <m/>
    <s v="EUR"/>
    <n v="202.5"/>
    <s v="EUR"/>
    <n v="202.5"/>
    <s v="EUR"/>
    <n v="202.5"/>
    <n v="202.5"/>
    <n v="0"/>
    <s v="N"/>
    <n v="1223000817"/>
    <d v="2023-09-21T00:00:00"/>
    <m/>
    <d v="2023-08-01T00:00:00"/>
    <s v="00:00"/>
    <s v="23:59"/>
    <d v="2023-08-01T00:00:00"/>
    <s v="07:00"/>
    <s v="08:00"/>
    <n v="11.2"/>
    <s v="ce"/>
    <n v="12750"/>
    <n v="11.2"/>
    <n v="21"/>
    <s v="Kuehne+Nagel Tiel 3 Standpl"/>
    <s v="De Diepert 5"/>
    <s v="Tiel"/>
    <s v="4004 MA"/>
    <s v="NL"/>
    <x v="1"/>
    <s v="Fahrenheitweg 1"/>
    <x v="1"/>
    <s v="6101WR"/>
    <s v="NL"/>
    <s v="2480060941"/>
    <s v="0129736_004"/>
    <s v="31V"/>
    <s v="NL001131849B01"/>
    <n v="2"/>
    <n v="0"/>
    <n v="202.5"/>
    <s v="N"/>
    <s v="Peter Appel Transport B.V."/>
    <n v="36622"/>
    <d v="2023-08-01T00:00:00"/>
    <s v="07:53:00"/>
    <n v="0"/>
    <x v="1"/>
    <x v="30"/>
    <n v="8"/>
    <x v="1"/>
    <n v="1"/>
    <n v="11.2"/>
    <x v="1"/>
    <n v="202.5"/>
    <n v="0"/>
    <n v="202.5"/>
  </r>
  <r>
    <s v="COLGATE 3800 DEB."/>
    <s v="Colgate-Palmolive Nederland BV"/>
    <s v="101t"/>
    <n v="101091008940"/>
    <n v="101030172019"/>
    <n v="930"/>
    <s v="Inv Booked"/>
    <s v="2480060945"/>
    <s v="Verkoop"/>
    <n v="170"/>
    <s v="Transport drops zone"/>
    <s v="9 - verwerkt"/>
    <n v="0"/>
    <m/>
    <d v="2023-08-01T00:00:00"/>
    <s v="DROP"/>
    <s v="0001010910089400129731_002"/>
    <m/>
    <m/>
    <m/>
    <s v="EUR"/>
    <n v="230.94"/>
    <s v="EUR"/>
    <n v="230.94"/>
    <s v="EUR"/>
    <n v="230.94"/>
    <n v="230.94"/>
    <n v="0"/>
    <s v="N"/>
    <n v="1223000817"/>
    <d v="2023-09-21T00:00:00"/>
    <m/>
    <d v="2023-08-01T00:00:00"/>
    <s v="00:00"/>
    <s v="23:59"/>
    <d v="2023-08-01T00:00:00"/>
    <s v="09:00"/>
    <s v="16:00"/>
    <n v="22.4"/>
    <s v="ce"/>
    <n v="19213"/>
    <n v="22.4"/>
    <n v="33"/>
    <s v="Kuehne+Nagel Tiel 3 Standpl"/>
    <s v="De Diepert 5"/>
    <s v="Tiel"/>
    <s v="4004 MA"/>
    <s v="NL"/>
    <x v="99"/>
    <s v="ELFTWEG 5"/>
    <x v="67"/>
    <s v="4941 VR"/>
    <s v="NL"/>
    <s v="2480060945"/>
    <s v="0129731_002"/>
    <s v="31V"/>
    <s v="NL001131849B01"/>
    <n v="2"/>
    <n v="0"/>
    <n v="230.94"/>
    <s v="N"/>
    <s v="Peter Appel Transport B.V."/>
    <n v="36622"/>
    <d v="2023-08-01T00:00:00"/>
    <s v="16:35:00"/>
    <n v="0"/>
    <x v="1"/>
    <x v="30"/>
    <n v="8"/>
    <x v="34"/>
    <n v="1"/>
    <n v="22.4"/>
    <x v="3"/>
    <n v="230.94"/>
    <n v="0"/>
    <n v="230.94"/>
  </r>
  <r>
    <s v="COLGATE 3800 DEB."/>
    <s v="Colgate-Palmolive Nederland BV"/>
    <s v="101t"/>
    <n v="0"/>
    <n v="101030172020"/>
    <n v="930"/>
    <s v="Inv Booked"/>
    <s v="2480060950"/>
    <s v="Verkoop"/>
    <n v="170"/>
    <s v="Transport drops zone"/>
    <s v="9 - verwerkt"/>
    <n v="0"/>
    <m/>
    <d v="2023-08-01T00:00:00"/>
    <m/>
    <m/>
    <m/>
    <m/>
    <m/>
    <s v="EUR"/>
    <n v="44.19"/>
    <s v="EUR"/>
    <n v="44.19"/>
    <s v="EUR"/>
    <n v="44.19"/>
    <n v="44.19"/>
    <n v="0"/>
    <s v="N"/>
    <n v="1223000817"/>
    <d v="2023-09-21T00:00:00"/>
    <m/>
    <d v="2023-08-01T00:00:00"/>
    <s v="00:00"/>
    <s v="23:59"/>
    <d v="2023-08-01T00:00:00"/>
    <s v="05:00"/>
    <s v="12:00"/>
    <n v="1.6"/>
    <s v="ce"/>
    <n v="457"/>
    <n v="1.6"/>
    <n v="0"/>
    <s v="Kuehne+Nagel Tiel 3 Standpl"/>
    <s v="De Diepert 5"/>
    <s v="Tiel"/>
    <s v="4004 MA"/>
    <s v="NL"/>
    <x v="19"/>
    <s v="SAFFIER  300"/>
    <x v="21"/>
    <s v="3316 LN"/>
    <s v="NL"/>
    <s v="2480060950"/>
    <s v="0129565_002"/>
    <s v="31V"/>
    <s v="NL001131849B01"/>
    <n v="2"/>
    <n v="0"/>
    <n v="44.19"/>
    <s v="N"/>
    <m/>
    <n v="36622"/>
    <d v="2023-08-01T00:00:00"/>
    <s v="05:31:00"/>
    <n v="0"/>
    <x v="1"/>
    <x v="30"/>
    <n v="8"/>
    <x v="19"/>
    <n v="1"/>
    <n v="1.6"/>
    <x v="3"/>
    <n v="44.19"/>
    <n v="0"/>
    <n v="44.19"/>
  </r>
  <r>
    <s v="COLGATE 3800 DEB."/>
    <s v="Colgate-Palmolive Nederland BV"/>
    <s v="101t"/>
    <n v="101091008654"/>
    <n v="101030172021"/>
    <n v="930"/>
    <s v="Inv Booked"/>
    <s v="2480060947"/>
    <s v="Verkoop"/>
    <n v="170"/>
    <s v="Transport drops zone"/>
    <s v="9 - verwerkt"/>
    <n v="0"/>
    <m/>
    <d v="2023-08-01T00:00:00"/>
    <s v="DROP"/>
    <s v="0001010910086540129564_007"/>
    <m/>
    <m/>
    <m/>
    <s v="EUR"/>
    <n v="94.61"/>
    <s v="EUR"/>
    <n v="94.61"/>
    <s v="EUR"/>
    <n v="94.61"/>
    <n v="94.61"/>
    <n v="0"/>
    <s v="N"/>
    <n v="1223000817"/>
    <d v="2023-09-21T00:00:00"/>
    <m/>
    <d v="2023-08-01T00:00:00"/>
    <s v="00:00"/>
    <s v="23:59"/>
    <d v="2023-08-01T00:00:00"/>
    <s v="08:00"/>
    <s v="08:00"/>
    <n v="4.8"/>
    <s v="ce"/>
    <n v="3164"/>
    <n v="4.8"/>
    <n v="3"/>
    <s v="Kuehne+Nagel Tiel 3 Standpl"/>
    <s v="De Diepert 5"/>
    <s v="Tiel"/>
    <s v="4004 MA"/>
    <s v="NL"/>
    <x v="29"/>
    <s v="Opaalstraat 15"/>
    <x v="32"/>
    <s v="1812RH"/>
    <s v="NL"/>
    <s v="2480060947"/>
    <s v="0129564_007"/>
    <s v="31V"/>
    <s v="NL001131849B01"/>
    <n v="2"/>
    <n v="0"/>
    <n v="94.61"/>
    <s v="N"/>
    <s v="Peter Appel Transport B.V."/>
    <n v="36622"/>
    <d v="2023-08-01T00:00:00"/>
    <s v="09:18:00"/>
    <n v="0"/>
    <x v="1"/>
    <x v="30"/>
    <n v="8"/>
    <x v="28"/>
    <n v="1"/>
    <n v="4.8"/>
    <x v="3"/>
    <n v="94.61"/>
    <n v="0"/>
    <n v="94.61"/>
  </r>
  <r>
    <s v="COLGATE 3800 DEB."/>
    <s v="Colgate-Palmolive Nederland BV"/>
    <s v="101t"/>
    <n v="101091009223"/>
    <n v="101030172022"/>
    <n v="930"/>
    <s v="Inv Booked"/>
    <s v="2480060944"/>
    <s v="Verkoop"/>
    <n v="170"/>
    <s v="Transport drops zone"/>
    <s v="9 - verwerkt"/>
    <n v="0"/>
    <m/>
    <d v="2023-08-01T00:00:00"/>
    <s v="DROP"/>
    <s v="0001010910092230129909_002"/>
    <m/>
    <m/>
    <m/>
    <s v="EUR"/>
    <n v="183.96"/>
    <s v="EUR"/>
    <n v="183.96"/>
    <s v="EUR"/>
    <n v="183.96"/>
    <n v="183.96"/>
    <n v="0"/>
    <s v="N"/>
    <n v="1223000817"/>
    <d v="2023-09-21T00:00:00"/>
    <m/>
    <d v="2023-08-01T00:00:00"/>
    <s v="00:00"/>
    <s v="23:59"/>
    <d v="2023-08-01T00:00:00"/>
    <s v="13:00"/>
    <s v="14:00"/>
    <n v="12"/>
    <s v="ce"/>
    <n v="6394"/>
    <n v="12"/>
    <n v="11"/>
    <s v="Kuehne+Nagel Tiel 3 Standpl"/>
    <s v="De Diepert 5"/>
    <s v="Tiel"/>
    <s v="4004 MA"/>
    <s v="NL"/>
    <x v="16"/>
    <s v="Rijnland 4"/>
    <x v="19"/>
    <s v="1948RL"/>
    <s v="NL"/>
    <s v="2480060944"/>
    <s v="0129909_002"/>
    <s v="31V"/>
    <s v="NL001131849B01"/>
    <n v="2"/>
    <n v="0"/>
    <n v="183.96"/>
    <s v="N"/>
    <s v="Peter Appel Transport B.V."/>
    <n v="36622"/>
    <d v="2023-08-01T00:00:00"/>
    <s v="13:00:00"/>
    <n v="0"/>
    <x v="1"/>
    <x v="30"/>
    <n v="8"/>
    <x v="17"/>
    <n v="1"/>
    <n v="12"/>
    <x v="0"/>
    <n v="183.96"/>
    <n v="0"/>
    <n v="183.96"/>
  </r>
  <r>
    <s v="COLGATE 3800 DEB."/>
    <s v="Colgate-Palmolive Nederland BV"/>
    <s v="101t"/>
    <n v="101091008654"/>
    <n v="101030172023"/>
    <n v="930"/>
    <s v="Inv Booked"/>
    <s v="2480060946"/>
    <s v="Verkoop"/>
    <n v="170"/>
    <s v="Transport drops zone"/>
    <s v="9 - verwerkt"/>
    <n v="0"/>
    <m/>
    <d v="2023-08-01T00:00:00"/>
    <s v="DROP"/>
    <s v="0001010910086540129564_003"/>
    <m/>
    <m/>
    <m/>
    <s v="EUR"/>
    <n v="27.26"/>
    <s v="EUR"/>
    <n v="27.26"/>
    <s v="EUR"/>
    <n v="27.26"/>
    <n v="27.26"/>
    <n v="0"/>
    <s v="N"/>
    <n v="1223000817"/>
    <d v="2023-09-21T00:00:00"/>
    <m/>
    <d v="2023-08-01T00:00:00"/>
    <s v="00:00"/>
    <s v="23:59"/>
    <d v="2023-08-01T00:00:00"/>
    <s v="06:00"/>
    <s v="14:00"/>
    <n v="0.8"/>
    <s v="ce"/>
    <n v="317"/>
    <n v="0.8"/>
    <n v="0"/>
    <s v="Kuehne+Nagel Tiel 3 Standpl"/>
    <s v="De Diepert 5"/>
    <s v="Tiel"/>
    <s v="4004 MA"/>
    <s v="NL"/>
    <x v="15"/>
    <s v="De Flammert 1211"/>
    <x v="18"/>
    <s v="5854 NE"/>
    <s v="NL"/>
    <s v="2480060946"/>
    <s v="0129564_003"/>
    <s v="31V"/>
    <s v="NL001131849B01"/>
    <n v="2"/>
    <n v="0"/>
    <n v="27.26"/>
    <s v="N"/>
    <s v="Peter Appel Transport B.V."/>
    <n v="36622"/>
    <d v="2023-08-01T00:00:00"/>
    <s v="13:12:00"/>
    <n v="0"/>
    <x v="1"/>
    <x v="30"/>
    <n v="8"/>
    <x v="16"/>
    <n v="1"/>
    <n v="0.8"/>
    <x v="3"/>
    <n v="27.26"/>
    <n v="0"/>
    <n v="27.26"/>
  </r>
  <r>
    <s v="COLGATE 3800 DEB."/>
    <s v="Colgate-Palmolive Nederland BV"/>
    <s v="101t"/>
    <n v="101091009093"/>
    <n v="101030172080"/>
    <n v="930"/>
    <s v="Inv Booked"/>
    <s v="0240148970"/>
    <s v="Verkoop"/>
    <n v="170"/>
    <s v="Transport drops zone"/>
    <s v="9 - verwerkt"/>
    <n v="0"/>
    <m/>
    <d v="2023-08-02T00:00:00"/>
    <s v="DROP"/>
    <s v="0001010910090930129883_002"/>
    <m/>
    <m/>
    <m/>
    <s v="EUR"/>
    <n v="5.78"/>
    <s v="EUR"/>
    <n v="5.78"/>
    <s v="EUR"/>
    <n v="5.78"/>
    <n v="5.78"/>
    <n v="0"/>
    <s v="Y"/>
    <n v="1223000817"/>
    <d v="2023-09-21T00:00:00"/>
    <m/>
    <d v="2023-08-02T00:00:00"/>
    <s v="00:00"/>
    <s v="23:59"/>
    <d v="2023-08-02T00:00:00"/>
    <s v="14:00"/>
    <s v="14:00"/>
    <n v="0.8"/>
    <s v="ce"/>
    <n v="926"/>
    <n v="0.8"/>
    <n v="1"/>
    <s v="Kuehne+Nagel Tiel 3 Standpl"/>
    <s v="De Diepert 5"/>
    <s v="Tiel"/>
    <s v="4004 MA"/>
    <s v="NL"/>
    <x v="23"/>
    <s v="Rood 24"/>
    <x v="17"/>
    <s v="6666 LT"/>
    <s v="NL"/>
    <s v="0240148970"/>
    <s v="0129883_002"/>
    <s v="31V"/>
    <s v="NL001131849B01"/>
    <n v="2"/>
    <n v="0"/>
    <n v="5.78"/>
    <s v="N"/>
    <m/>
    <n v="36622"/>
    <d v="2023-08-02T00:00:00"/>
    <s v="14:26:00"/>
    <n v="0"/>
    <x v="2"/>
    <x v="30"/>
    <n v="8"/>
    <x v="15"/>
    <n v="1"/>
    <n v="0.8"/>
    <x v="5"/>
    <n v="5.78"/>
    <n v="0"/>
    <n v="5.78"/>
  </r>
  <r>
    <s v="COLGATE 3800 DEB."/>
    <s v="Colgate-Palmolive Nederland BV"/>
    <s v="101t"/>
    <n v="101091009379"/>
    <n v="101030172081"/>
    <n v="930"/>
    <s v="Inv Booked"/>
    <s v="2480061688"/>
    <s v="Verkoop"/>
    <n v="170"/>
    <s v="Transport drops zone"/>
    <s v="9 - verwerkt"/>
    <n v="0"/>
    <m/>
    <d v="2023-08-02T00:00:00"/>
    <s v="DROP"/>
    <s v="0001010910093790130031_002"/>
    <m/>
    <m/>
    <m/>
    <s v="EUR"/>
    <n v="20.72"/>
    <s v="EUR"/>
    <n v="20.72"/>
    <s v="EUR"/>
    <n v="20.72"/>
    <n v="20.72"/>
    <n v="0"/>
    <s v="N"/>
    <n v="1223000817"/>
    <d v="2023-09-21T00:00:00"/>
    <m/>
    <d v="2023-08-02T00:00:00"/>
    <s v="00:00"/>
    <s v="23:59"/>
    <d v="2023-08-02T00:00:00"/>
    <s v="09:00"/>
    <s v="09:00"/>
    <n v="0.8"/>
    <s v="ce"/>
    <n v="355"/>
    <n v="0.8"/>
    <n v="0"/>
    <s v="Kuehne+Nagel Tiel 3 Standpl"/>
    <s v="De Diepert 5"/>
    <s v="Tiel"/>
    <s v="4004 MA"/>
    <s v="NL"/>
    <x v="113"/>
    <s v="Hollandweg 30"/>
    <x v="4"/>
    <s v="2665 MT"/>
    <s v="NL"/>
    <s v="2480061688"/>
    <s v="0130031_002"/>
    <s v="31V"/>
    <s v="NL001131849B01"/>
    <n v="2"/>
    <n v="0"/>
    <n v="20.72"/>
    <s v="N"/>
    <s v="Peter Appel Transport B.V."/>
    <n v="36622"/>
    <d v="2023-08-02T00:00:00"/>
    <s v="08:59:00"/>
    <n v="0"/>
    <x v="2"/>
    <x v="30"/>
    <n v="8"/>
    <x v="4"/>
    <n v="1"/>
    <n v="2.4000000000000004"/>
    <x v="3"/>
    <n v="62.16"/>
    <n v="0"/>
    <n v="62.16"/>
  </r>
  <r>
    <s v="COLGATE 3800 DEB."/>
    <s v="Colgate-Palmolive Nederland BV"/>
    <s v="101t"/>
    <n v="101091009380"/>
    <n v="101030172083"/>
    <n v="930"/>
    <s v="Inv Booked"/>
    <s v="2480061691"/>
    <s v="Verkoop"/>
    <n v="170"/>
    <s v="Transport drops zone"/>
    <s v="9 - verwerkt"/>
    <n v="0"/>
    <m/>
    <d v="2023-08-02T00:00:00"/>
    <s v="DROP"/>
    <s v="0001010910093800130029_002"/>
    <m/>
    <m/>
    <m/>
    <s v="EUR"/>
    <n v="267.62"/>
    <s v="EUR"/>
    <n v="267.62"/>
    <s v="EUR"/>
    <n v="267.62"/>
    <n v="267.62"/>
    <n v="0"/>
    <s v="N"/>
    <n v="1223000817"/>
    <d v="2023-09-21T00:00:00"/>
    <m/>
    <d v="2023-08-02T00:00:00"/>
    <s v="00:00"/>
    <s v="23:59"/>
    <d v="2023-08-02T00:00:00"/>
    <s v="09:00"/>
    <s v="10:00"/>
    <n v="21.6"/>
    <s v="ce"/>
    <n v="22809"/>
    <n v="21.6"/>
    <n v="41"/>
    <s v="Kuehne+Nagel Tiel 3 Standpl"/>
    <s v="De Diepert 5"/>
    <s v="Tiel"/>
    <s v="4004 MA"/>
    <s v="NL"/>
    <x v="1"/>
    <s v="Perenmarkt 15"/>
    <x v="2"/>
    <s v="1681PG"/>
    <s v="NL"/>
    <s v="2480061691"/>
    <s v="0130029_002"/>
    <s v="31V"/>
    <s v="NL001131849B01"/>
    <n v="2"/>
    <n v="0"/>
    <n v="267.62"/>
    <s v="N"/>
    <s v="Peter Appel Transport B.V."/>
    <n v="36622"/>
    <d v="2023-08-02T00:00:00"/>
    <s v="09:33:00"/>
    <n v="0"/>
    <x v="2"/>
    <x v="30"/>
    <n v="8"/>
    <x v="2"/>
    <n v="1"/>
    <n v="21.6"/>
    <x v="1"/>
    <n v="267.62"/>
    <n v="0"/>
    <n v="267.62"/>
  </r>
  <r>
    <s v="COLGATE 3800 DEB."/>
    <s v="Colgate-Palmolive Nederland BV"/>
    <s v="101t"/>
    <n v="101091009408"/>
    <n v="101030172084"/>
    <n v="930"/>
    <s v="Inv Booked"/>
    <s v="2480061689"/>
    <s v="Verkoop"/>
    <n v="170"/>
    <s v="Transport drops zone"/>
    <s v="9 - verwerkt"/>
    <n v="0"/>
    <m/>
    <d v="2023-08-02T00:00:00"/>
    <s v="DROP"/>
    <s v="0001010910094080130028_002"/>
    <m/>
    <m/>
    <m/>
    <s v="EUR"/>
    <n v="185.29"/>
    <s v="EUR"/>
    <n v="185.29"/>
    <s v="EUR"/>
    <n v="185.29"/>
    <n v="185.29"/>
    <n v="0"/>
    <s v="N"/>
    <n v="1223000817"/>
    <d v="2023-09-21T00:00:00"/>
    <m/>
    <d v="2023-08-02T00:00:00"/>
    <s v="00:00"/>
    <s v="23:59"/>
    <d v="2023-08-02T00:00:00"/>
    <s v="07:00"/>
    <s v="08:00"/>
    <n v="15.2"/>
    <s v="ce"/>
    <n v="15781"/>
    <n v="15.2"/>
    <n v="27"/>
    <s v="Kuehne+Nagel Tiel 3 Standpl"/>
    <s v="De Diepert 5"/>
    <s v="Tiel"/>
    <s v="4004 MA"/>
    <s v="NL"/>
    <x v="109"/>
    <s v="Rheastraat 10"/>
    <x v="3"/>
    <s v="5047 TL"/>
    <s v="NL"/>
    <s v="2480061689"/>
    <s v="0130028_002"/>
    <s v="31V"/>
    <s v="NL001131849B01"/>
    <n v="2"/>
    <n v="0"/>
    <n v="185.29"/>
    <s v="N"/>
    <s v="Peter Appel Transport B.V."/>
    <n v="36622"/>
    <d v="2023-08-02T00:00:00"/>
    <s v="09:13:00"/>
    <n v="25"/>
    <x v="2"/>
    <x v="30"/>
    <n v="8"/>
    <x v="3"/>
    <n v="1"/>
    <n v="15.2"/>
    <x v="1"/>
    <n v="185.29"/>
    <n v="0"/>
    <n v="185.29"/>
  </r>
  <r>
    <s v="COLGATE 3800 DEB."/>
    <s v="Colgate-Palmolive Nederland BV"/>
    <s v="101t"/>
    <n v="101091009210"/>
    <n v="101030172085"/>
    <n v="930"/>
    <s v="Inv Booked"/>
    <s v="2480061693"/>
    <s v="Verkoop"/>
    <n v="170"/>
    <s v="Transport drops zone"/>
    <s v="9 - verwerkt"/>
    <n v="0"/>
    <m/>
    <d v="2023-08-02T00:00:00"/>
    <s v="DROP"/>
    <s v="0001010910092100129881_002"/>
    <m/>
    <m/>
    <m/>
    <s v="EUR"/>
    <n v="139.28"/>
    <s v="EUR"/>
    <n v="139.28"/>
    <s v="EUR"/>
    <n v="139.28"/>
    <n v="139.28"/>
    <n v="0"/>
    <s v="N"/>
    <n v="1223000817"/>
    <d v="2023-09-21T00:00:00"/>
    <m/>
    <d v="2023-08-02T00:00:00"/>
    <s v="00:00"/>
    <s v="23:59"/>
    <d v="2023-08-02T00:00:00"/>
    <s v="09:00"/>
    <s v="16:00"/>
    <n v="8"/>
    <s v="ce"/>
    <n v="4925"/>
    <n v="8"/>
    <n v="7"/>
    <s v="Kuehne+Nagel Tiel 3 Standpl"/>
    <s v="De Diepert 5"/>
    <s v="Tiel"/>
    <s v="4004 MA"/>
    <s v="NL"/>
    <x v="66"/>
    <s v="Hazenkoog 20a"/>
    <x v="32"/>
    <s v="1822BS"/>
    <s v="NL"/>
    <s v="2480061693"/>
    <s v="0129881_002"/>
    <s v="31V"/>
    <s v="NL001131849B01"/>
    <n v="2"/>
    <n v="0"/>
    <n v="139.28"/>
    <s v="N"/>
    <s v="Peter Appel Transport B.V."/>
    <n v="36622"/>
    <d v="2023-08-02T00:00:00"/>
    <s v="08:42:00"/>
    <n v="0"/>
    <x v="2"/>
    <x v="30"/>
    <n v="8"/>
    <x v="28"/>
    <n v="1"/>
    <n v="8"/>
    <x v="0"/>
    <n v="139.28"/>
    <n v="0"/>
    <n v="139.28"/>
  </r>
  <r>
    <s v="COLGATE 3800 DEB."/>
    <s v="Colgate-Palmolive Nederland BV"/>
    <s v="101t"/>
    <n v="101091009385"/>
    <n v="101030172087"/>
    <n v="930"/>
    <s v="Inv Booked"/>
    <s v="2480061697"/>
    <s v="Verkoop"/>
    <n v="170"/>
    <s v="Transport drops zone"/>
    <s v="9 - verwerkt"/>
    <n v="0"/>
    <m/>
    <d v="2023-08-02T00:00:00"/>
    <s v="DROP"/>
    <s v="0001010910093850130034_002"/>
    <m/>
    <m/>
    <m/>
    <s v="EUR"/>
    <n v="138.72"/>
    <s v="EUR"/>
    <n v="138.72"/>
    <s v="EUR"/>
    <n v="138.72"/>
    <n v="138.72"/>
    <n v="0"/>
    <s v="N"/>
    <n v="1223000817"/>
    <d v="2023-09-21T00:00:00"/>
    <m/>
    <d v="2023-08-02T00:00:00"/>
    <s v="00:00"/>
    <s v="23:59"/>
    <d v="2023-08-02T00:00:00"/>
    <s v="13:45"/>
    <s v="13:45"/>
    <n v="13.6"/>
    <s v="ce"/>
    <n v="9673"/>
    <n v="13.6"/>
    <n v="21"/>
    <s v="Kuehne+Nagel Tiel 3 Standpl"/>
    <s v="De Diepert 5"/>
    <s v="Tiel"/>
    <s v="4004 MA"/>
    <s v="NL"/>
    <x v="24"/>
    <s v="Ravenswade 14"/>
    <x v="26"/>
    <s v="3439 LD"/>
    <s v="NL"/>
    <s v="2480061697"/>
    <s v="0130034_002"/>
    <s v="31V"/>
    <s v="NL001131849B01"/>
    <n v="2"/>
    <n v="0"/>
    <n v="138.72"/>
    <s v="N"/>
    <s v="Peter Appel Transport B.V."/>
    <n v="36622"/>
    <d v="2023-08-02T00:00:00"/>
    <s v="12:59:00"/>
    <n v="0"/>
    <x v="2"/>
    <x v="30"/>
    <n v="8"/>
    <x v="22"/>
    <n v="1"/>
    <n v="16"/>
    <x v="7"/>
    <n v="163.19999999999999"/>
    <n v="0"/>
    <n v="163.19999999999999"/>
  </r>
  <r>
    <s v="COLGATE 3800 DEB."/>
    <s v="Colgate-Palmolive Nederland BV"/>
    <s v="101t"/>
    <n v="101091009195"/>
    <n v="101030172088"/>
    <n v="930"/>
    <s v="Inv Booked"/>
    <s v="2480061695"/>
    <s v="Verkoop"/>
    <n v="170"/>
    <s v="Transport drops zone"/>
    <s v="9 - verwerkt"/>
    <n v="0"/>
    <m/>
    <d v="2023-08-02T00:00:00"/>
    <s v="DROP"/>
    <s v="0001010910091950129875_003"/>
    <m/>
    <m/>
    <m/>
    <s v="EUR"/>
    <n v="64.3"/>
    <s v="EUR"/>
    <n v="64.3"/>
    <s v="EUR"/>
    <n v="64.3"/>
    <n v="64.3"/>
    <n v="0"/>
    <s v="N"/>
    <n v="1223000817"/>
    <d v="2023-09-21T00:00:00"/>
    <m/>
    <d v="2023-08-02T00:00:00"/>
    <s v="00:00"/>
    <s v="23:59"/>
    <d v="2023-08-02T00:00:00"/>
    <s v="07:00"/>
    <s v="14:00"/>
    <n v="2.4"/>
    <s v="ce"/>
    <n v="1244"/>
    <n v="2.4"/>
    <n v="2"/>
    <s v="Kuehne+Nagel Tiel 3 Standpl"/>
    <s v="De Diepert 5"/>
    <s v="Tiel"/>
    <s v="4004 MA"/>
    <s v="NL"/>
    <x v="114"/>
    <s v="Basisweg 7"/>
    <x v="25"/>
    <s v="1951NG"/>
    <s v="NL"/>
    <s v="2480061695"/>
    <s v="0129875_003"/>
    <s v="31V"/>
    <s v="NL001131849B01"/>
    <n v="2"/>
    <n v="0"/>
    <n v="64.3"/>
    <s v="N"/>
    <s v="Peter Appel Transport B.V."/>
    <n v="36622"/>
    <d v="2023-08-02T00:00:00"/>
    <s v="11:43:00"/>
    <n v="0"/>
    <x v="2"/>
    <x v="30"/>
    <n v="8"/>
    <x v="17"/>
    <n v="1"/>
    <n v="2.4"/>
    <x v="3"/>
    <n v="64.3"/>
    <n v="0"/>
    <n v="64.3"/>
  </r>
  <r>
    <s v="COLGATE 3800 DEB."/>
    <s v="Colgate-Palmolive Nederland BV"/>
    <s v="101t"/>
    <n v="101091009208"/>
    <n v="101030172089"/>
    <n v="930"/>
    <s v="Inv Booked"/>
    <s v="2480061692"/>
    <s v="Verkoop"/>
    <n v="170"/>
    <s v="Transport drops zone"/>
    <s v="9 - verwerkt"/>
    <n v="0"/>
    <m/>
    <d v="2023-08-02T00:00:00"/>
    <s v="DROP"/>
    <s v="0001010910092080129879_002"/>
    <m/>
    <m/>
    <m/>
    <s v="EUR"/>
    <n v="325.89"/>
    <s v="EUR"/>
    <n v="325.89"/>
    <s v="EUR"/>
    <n v="325.89"/>
    <n v="325.89"/>
    <n v="0"/>
    <s v="N"/>
    <n v="1223000817"/>
    <d v="2023-09-21T00:00:00"/>
    <m/>
    <d v="2023-08-02T00:00:00"/>
    <s v="00:00"/>
    <s v="23:59"/>
    <d v="2023-08-02T00:00:00"/>
    <s v="08:00"/>
    <s v="09:00"/>
    <n v="25.6"/>
    <s v="ce"/>
    <n v="20100"/>
    <n v="25.6"/>
    <n v="44"/>
    <s v="Kuehne+Nagel Tiel 3 Standpl"/>
    <s v="De Diepert 5"/>
    <s v="Tiel"/>
    <s v="4004 MA"/>
    <s v="NL"/>
    <x v="1"/>
    <s v="Fahrenheitweg 1"/>
    <x v="1"/>
    <s v="6101WR"/>
    <s v="NL"/>
    <s v="2480061692"/>
    <s v="0129879_002"/>
    <s v="31V"/>
    <s v="NL001131849B01"/>
    <n v="2"/>
    <n v="0"/>
    <n v="325.89"/>
    <s v="N"/>
    <s v="Peter Appel Transport B.V."/>
    <n v="36622"/>
    <d v="2023-08-02T00:00:00"/>
    <s v="08:36:00"/>
    <n v="0"/>
    <x v="2"/>
    <x v="30"/>
    <n v="8"/>
    <x v="1"/>
    <n v="1"/>
    <n v="25.6"/>
    <x v="1"/>
    <n v="325.89"/>
    <n v="0"/>
    <n v="325.89"/>
  </r>
  <r>
    <s v="COLGATE 3800 DEB."/>
    <s v="Colgate-Palmolive Nederland BV"/>
    <s v="101t"/>
    <n v="101091009381"/>
    <n v="101030172090"/>
    <n v="930"/>
    <s v="Inv Booked"/>
    <s v="2480061699"/>
    <s v="Verkoop"/>
    <n v="170"/>
    <s v="Transport drops zone"/>
    <s v="9 - verwerkt"/>
    <n v="0"/>
    <m/>
    <d v="2023-08-02T00:00:00"/>
    <s v="DROP"/>
    <s v="0001010910093810130027_002"/>
    <m/>
    <m/>
    <m/>
    <s v="EUR"/>
    <n v="134.78"/>
    <s v="EUR"/>
    <n v="134.78"/>
    <s v="EUR"/>
    <n v="134.78"/>
    <n v="134.78"/>
    <n v="0"/>
    <s v="N"/>
    <n v="1223000817"/>
    <d v="2023-09-21T00:00:00"/>
    <m/>
    <d v="2023-08-02T00:00:00"/>
    <s v="00:00"/>
    <s v="23:59"/>
    <d v="2023-08-02T00:00:00"/>
    <s v="06:00"/>
    <s v="07:00"/>
    <n v="21.6"/>
    <s v="ce"/>
    <n v="12081"/>
    <n v="21.6"/>
    <n v="27"/>
    <s v="Kuehne+Nagel Tiel 3 Standpl"/>
    <s v="De Diepert 5"/>
    <s v="Tiel"/>
    <s v="4004 MA"/>
    <s v="NL"/>
    <x v="2"/>
    <s v="Randweg 2"/>
    <x v="6"/>
    <s v="4191 NN"/>
    <s v="NL"/>
    <s v="2480061699"/>
    <s v="0130027_002"/>
    <s v="31V"/>
    <s v="NL001131849B01"/>
    <n v="2"/>
    <n v="0"/>
    <n v="134.78"/>
    <s v="N"/>
    <s v="Peter Appel Transport B.V."/>
    <n v="36622"/>
    <d v="2023-08-02T00:00:00"/>
    <s v="06:50:00"/>
    <n v="0"/>
    <x v="2"/>
    <x v="30"/>
    <n v="8"/>
    <x v="6"/>
    <n v="1"/>
    <n v="21.6"/>
    <x v="2"/>
    <n v="134.78"/>
    <n v="0"/>
    <n v="134.78"/>
  </r>
  <r>
    <s v="COLGATE 3800 DEB."/>
    <s v="Colgate-Palmolive Nederland BV"/>
    <s v="101t"/>
    <n v="101091009385"/>
    <n v="101030172091"/>
    <n v="930"/>
    <s v="Inv Booked"/>
    <s v="0240148974"/>
    <s v="Verkoop"/>
    <n v="170"/>
    <s v="Transport drops zone"/>
    <s v="9 - verwerkt"/>
    <n v="0"/>
    <m/>
    <d v="2023-08-02T00:00:00"/>
    <s v="DROP"/>
    <s v="0001010910093850130034_002"/>
    <m/>
    <m/>
    <m/>
    <s v="EUR"/>
    <n v="24.48"/>
    <s v="EUR"/>
    <n v="24.48"/>
    <s v="EUR"/>
    <n v="24.48"/>
    <n v="24.48"/>
    <n v="0"/>
    <s v="N"/>
    <n v="1223000817"/>
    <d v="2023-09-21T00:00:00"/>
    <m/>
    <d v="2023-08-02T00:00:00"/>
    <s v="00:00"/>
    <s v="23:59"/>
    <d v="2023-08-02T00:00:00"/>
    <s v="13:45"/>
    <s v="13:45"/>
    <n v="2.4"/>
    <s v="ce"/>
    <n v="1935"/>
    <n v="2.4"/>
    <n v="2"/>
    <s v="Kuehne+Nagel Tiel 3 Standpl"/>
    <s v="De Diepert 5"/>
    <s v="Tiel"/>
    <s v="4004 MA"/>
    <s v="NL"/>
    <x v="55"/>
    <s v="Ravenswade 14"/>
    <x v="26"/>
    <s v="3439 LD"/>
    <s v="NL"/>
    <s v="0240148974"/>
    <s v="0130034_002"/>
    <s v="31V"/>
    <s v="NL001131849B01"/>
    <n v="2"/>
    <n v="0"/>
    <n v="24.48"/>
    <s v="N"/>
    <s v="Peter Appel Transport B.V."/>
    <n v="36622"/>
    <d v="2023-08-02T00:00:00"/>
    <s v="12:59:00"/>
    <n v="0"/>
    <x v="2"/>
    <x v="30"/>
    <n v="8"/>
    <x v="22"/>
    <n v="0"/>
    <s v=""/>
    <x v="7"/>
    <s v=""/>
    <n v="0"/>
    <s v=""/>
  </r>
  <r>
    <s v="COLGATE 3800 DEB."/>
    <s v="Colgate-Palmolive Nederland BV"/>
    <s v="101t"/>
    <n v="101091009207"/>
    <n v="101030172082"/>
    <n v="930"/>
    <s v="Inv Booked"/>
    <s v="2480061690"/>
    <s v="Verkoop"/>
    <n v="170"/>
    <s v="Transport drops zone"/>
    <s v="9 - verwerkt"/>
    <n v="0"/>
    <m/>
    <d v="2023-08-02T00:00:00"/>
    <s v="DROP"/>
    <s v="0001010910092070129878_002"/>
    <m/>
    <m/>
    <m/>
    <s v="EUR"/>
    <n v="333.96"/>
    <s v="EUR"/>
    <n v="333.96"/>
    <s v="EUR"/>
    <n v="333.96"/>
    <n v="333.96"/>
    <n v="0"/>
    <s v="N"/>
    <n v="1223000817"/>
    <d v="2023-09-21T00:00:00"/>
    <m/>
    <d v="2023-08-02T00:00:00"/>
    <s v="00:00"/>
    <s v="23:59"/>
    <d v="2023-08-02T00:00:00"/>
    <s v="07:00"/>
    <s v="08:00"/>
    <n v="26"/>
    <s v="ce"/>
    <n v="14660"/>
    <n v="26.4"/>
    <n v="44"/>
    <s v="Kuehne+Nagel Tiel 3 Standpl"/>
    <s v="De Diepert 5"/>
    <s v="Tiel"/>
    <s v="4004 MA"/>
    <s v="NL"/>
    <x v="1"/>
    <s v="Fahrenheitweg 1"/>
    <x v="1"/>
    <s v="6101WR"/>
    <s v="NL"/>
    <s v="2480061690"/>
    <s v="0129878_002"/>
    <s v="31V"/>
    <s v="NL001131849B01"/>
    <n v="2"/>
    <n v="0"/>
    <n v="333.96"/>
    <s v="N"/>
    <s v="Peter Appel Transport B.V."/>
    <n v="36622"/>
    <d v="2023-08-02T00:00:00"/>
    <s v="08:39:00"/>
    <n v="6"/>
    <x v="2"/>
    <x v="30"/>
    <n v="8"/>
    <x v="1"/>
    <n v="1"/>
    <n v="26.4"/>
    <x v="1"/>
    <n v="333.96"/>
    <n v="0"/>
    <n v="333.96"/>
  </r>
  <r>
    <s v="COLGATE 3800 DEB."/>
    <s v="Colgate-Palmolive Nederland BV"/>
    <s v="101t"/>
    <n v="101091009379"/>
    <n v="101030172086"/>
    <n v="930"/>
    <s v="Inv Booked"/>
    <s v="2480061694"/>
    <s v="Verkoop"/>
    <n v="170"/>
    <s v="Transport drops zone"/>
    <s v="9 - verwerkt"/>
    <n v="0"/>
    <m/>
    <d v="2023-08-02T00:00:00"/>
    <s v="DROP"/>
    <s v="0001010910093790130031_002"/>
    <m/>
    <m/>
    <m/>
    <s v="EUR"/>
    <n v="41.44"/>
    <s v="EUR"/>
    <n v="41.44"/>
    <s v="EUR"/>
    <n v="41.44"/>
    <n v="41.44"/>
    <n v="0"/>
    <s v="N"/>
    <n v="1223000817"/>
    <d v="2023-09-21T00:00:00"/>
    <m/>
    <d v="2023-08-02T00:00:00"/>
    <s v="00:00"/>
    <s v="23:59"/>
    <d v="2023-08-02T00:00:00"/>
    <s v="09:00"/>
    <s v="09:00"/>
    <n v="1.6"/>
    <s v="ce"/>
    <n v="1101"/>
    <n v="1.6"/>
    <n v="1"/>
    <s v="Kuehne+Nagel Tiel 3 Standpl"/>
    <s v="De Diepert 5"/>
    <s v="Tiel"/>
    <s v="4004 MA"/>
    <s v="NL"/>
    <x v="113"/>
    <s v="Hollandweg 30"/>
    <x v="4"/>
    <s v="2665 MT"/>
    <s v="NL"/>
    <s v="2480061694"/>
    <s v="0130031_002"/>
    <s v="31V"/>
    <s v="NL001131849B01"/>
    <n v="2"/>
    <n v="0"/>
    <n v="41.44"/>
    <s v="N"/>
    <s v="Peter Appel Transport B.V."/>
    <n v="36622"/>
    <d v="2023-08-02T00:00:00"/>
    <s v="08:59:00"/>
    <n v="0"/>
    <x v="2"/>
    <x v="30"/>
    <n v="8"/>
    <x v="4"/>
    <n v="0"/>
    <s v=""/>
    <x v="3"/>
    <s v=""/>
    <n v="0"/>
    <s v=""/>
  </r>
  <r>
    <s v="COLGATE 3800 DEB."/>
    <s v="Colgate-Palmolive Nederland BV"/>
    <s v="101t"/>
    <n v="0"/>
    <n v="101030172094"/>
    <n v="930"/>
    <s v="Inv Booked"/>
    <s v="2480061700"/>
    <s v="Verkoop"/>
    <n v="170"/>
    <s v="Transport drops zone"/>
    <s v="9 - verwerkt"/>
    <n v="0"/>
    <m/>
    <d v="2023-08-02T00:00:00"/>
    <m/>
    <m/>
    <m/>
    <m/>
    <m/>
    <s v="EUR"/>
    <n v="167.74"/>
    <s v="EUR"/>
    <n v="167.74"/>
    <s v="EUR"/>
    <n v="167.74"/>
    <n v="167.74"/>
    <n v="0"/>
    <s v="Y"/>
    <n v="1223000817"/>
    <d v="2023-09-21T00:00:00"/>
    <m/>
    <d v="2023-08-02T00:00:00"/>
    <s v="00:00"/>
    <s v="23:59"/>
    <d v="2023-08-02T00:00:00"/>
    <s v="14:00"/>
    <s v="14:00"/>
    <n v="23.2"/>
    <s v="ce"/>
    <n v="14692"/>
    <n v="23.2"/>
    <n v="29"/>
    <s v="Kuehne+Nagel Tiel 3 Standpl"/>
    <s v="De Diepert 5"/>
    <s v="Tiel"/>
    <s v="4004 MA"/>
    <s v="NL"/>
    <x v="14"/>
    <s v="Rood 24"/>
    <x v="17"/>
    <s v="6666LT"/>
    <s v="NL"/>
    <s v="2480061700"/>
    <m/>
    <s v="31V"/>
    <s v="NL001131849B01"/>
    <n v="2"/>
    <n v="0"/>
    <n v="167.74"/>
    <s v="N"/>
    <m/>
    <n v="36622"/>
    <d v="2023-08-02T00:00:00"/>
    <s v="14:00:00"/>
    <n v="0"/>
    <x v="2"/>
    <x v="30"/>
    <n v="8"/>
    <x v="15"/>
    <n v="0"/>
    <s v=""/>
    <x v="5"/>
    <s v=""/>
    <n v="0"/>
    <s v=""/>
  </r>
  <r>
    <s v="COLGATE 3800 DEB."/>
    <s v="Colgate-Palmolive Nederland BV"/>
    <s v="101t"/>
    <n v="101091009195"/>
    <n v="101030172092"/>
    <n v="930"/>
    <s v="Inv Booked"/>
    <s v="2480061696"/>
    <s v="Verkoop"/>
    <n v="170"/>
    <s v="Transport drops zone"/>
    <s v="9 - verwerkt"/>
    <n v="0"/>
    <m/>
    <d v="2023-08-02T00:00:00"/>
    <s v="DROP"/>
    <s v="0001010910091950129875_006"/>
    <m/>
    <m/>
    <m/>
    <s v="EUR"/>
    <n v="36.700000000000003"/>
    <s v="EUR"/>
    <n v="36.700000000000003"/>
    <s v="EUR"/>
    <n v="36.700000000000003"/>
    <n v="36.700000000000003"/>
    <n v="0"/>
    <s v="N"/>
    <n v="1223000817"/>
    <d v="2023-09-21T00:00:00"/>
    <m/>
    <d v="2023-08-02T00:00:00"/>
    <s v="00:00"/>
    <s v="23:59"/>
    <d v="2023-08-02T00:00:00"/>
    <s v="12:00"/>
    <s v="17:00"/>
    <n v="0.8"/>
    <s v="ce"/>
    <n v="320"/>
    <n v="0.8"/>
    <n v="0"/>
    <s v="Kuehne+Nagel Tiel 3 Standpl"/>
    <s v="De Diepert 5"/>
    <s v="Tiel"/>
    <s v="4004 MA"/>
    <s v="NL"/>
    <x v="21"/>
    <s v="Bloemakkers 4"/>
    <x v="22"/>
    <s v="9461GX"/>
    <s v="NL"/>
    <s v="2480061696"/>
    <s v="0129875_006"/>
    <s v="31V"/>
    <s v="NL001131849B01"/>
    <n v="2"/>
    <n v="0"/>
    <n v="36.700000000000003"/>
    <s v="N"/>
    <s v="Peter Appel Transport B.V."/>
    <n v="36622"/>
    <d v="2023-08-02T00:00:00"/>
    <s v="14:43:00"/>
    <n v="0"/>
    <x v="2"/>
    <x v="30"/>
    <n v="8"/>
    <x v="20"/>
    <n v="1"/>
    <n v="0.8"/>
    <x v="3"/>
    <n v="36.700000000000003"/>
    <n v="0"/>
    <n v="36.700000000000003"/>
  </r>
  <r>
    <s v="COLGATE 3800 DEB."/>
    <s v="Colgate-Palmolive Nederland BV"/>
    <s v="101t"/>
    <n v="101091009383"/>
    <n v="101030172093"/>
    <n v="930"/>
    <s v="Inv Booked"/>
    <s v="2480061698"/>
    <s v="Verkoop"/>
    <n v="170"/>
    <s v="Transport drops zone"/>
    <s v="9 - verwerkt"/>
    <n v="0"/>
    <m/>
    <d v="2023-08-02T00:00:00"/>
    <s v="DROP"/>
    <s v="0001010910093830130032_002"/>
    <m/>
    <m/>
    <m/>
    <s v="EUR"/>
    <n v="135.28"/>
    <s v="EUR"/>
    <n v="135.28"/>
    <s v="EUR"/>
    <n v="135.28"/>
    <n v="135.28"/>
    <n v="0"/>
    <s v="N"/>
    <n v="1223000817"/>
    <d v="2023-09-21T00:00:00"/>
    <m/>
    <d v="2023-08-02T00:00:00"/>
    <s v="00:00"/>
    <s v="23:59"/>
    <d v="2023-08-02T00:00:00"/>
    <s v="09:00"/>
    <s v="09:00"/>
    <n v="15.2"/>
    <s v="ce"/>
    <n v="8642"/>
    <n v="15.2"/>
    <n v="17"/>
    <s v="Kuehne+Nagel Tiel 3 Standpl"/>
    <s v="De Diepert 5"/>
    <s v="Tiel"/>
    <s v="4004 MA"/>
    <s v="NL"/>
    <x v="14"/>
    <s v="Rood 24"/>
    <x v="17"/>
    <s v="6666LT"/>
    <s v="NL"/>
    <s v="2480061698"/>
    <s v="0130032_002"/>
    <s v="31V"/>
    <s v="NL001131849B01"/>
    <n v="2"/>
    <n v="0"/>
    <n v="135.28"/>
    <s v="N"/>
    <s v="Peter Appel Transport B.V."/>
    <n v="36622"/>
    <d v="2023-08-02T00:00:00"/>
    <s v="09:49:00"/>
    <n v="0"/>
    <x v="2"/>
    <x v="30"/>
    <n v="8"/>
    <x v="15"/>
    <n v="1"/>
    <n v="15.2"/>
    <x v="5"/>
    <n v="135.28"/>
    <n v="0"/>
    <n v="135.28"/>
  </r>
  <r>
    <s v="COLGATE 3800 DEB."/>
    <s v="Colgate-Palmolive Nederland BV"/>
    <s v="101t"/>
    <n v="101091010069"/>
    <n v="101030172153"/>
    <n v="930"/>
    <s v="Inv Booked"/>
    <s v="2480062527"/>
    <s v="Verkoop"/>
    <n v="170"/>
    <s v="Transport drops zone"/>
    <s v="9 - verwerkt"/>
    <n v="0"/>
    <m/>
    <d v="2023-08-03T00:00:00"/>
    <s v="DROP"/>
    <s v="0001010910100690130443_002"/>
    <m/>
    <m/>
    <m/>
    <s v="EUR"/>
    <n v="28.99"/>
    <s v="EUR"/>
    <n v="28.99"/>
    <s v="EUR"/>
    <n v="28.99"/>
    <n v="28.99"/>
    <n v="0"/>
    <s v="N"/>
    <n v="1223000817"/>
    <d v="2023-09-21T00:00:00"/>
    <m/>
    <d v="2023-08-03T00:00:00"/>
    <s v="00:00"/>
    <s v="23:59"/>
    <d v="2023-08-03T00:00:00"/>
    <s v="07:00"/>
    <s v="07:00"/>
    <n v="2.4"/>
    <s v="ce"/>
    <n v="1254"/>
    <n v="2.4"/>
    <n v="1"/>
    <s v="Kuehne+Nagel Tiel 3 Standpl"/>
    <s v="De Diepert 5"/>
    <s v="Tiel"/>
    <s v="4004 MA"/>
    <s v="NL"/>
    <x v="40"/>
    <s v="Doornhoek 4050"/>
    <x v="20"/>
    <s v="5465TD"/>
    <s v="NL"/>
    <s v="2480062527"/>
    <s v="0130443_002"/>
    <s v="31V"/>
    <s v="NL001131849B01"/>
    <n v="2"/>
    <n v="0"/>
    <n v="28.99"/>
    <s v="N"/>
    <s v="Peter Appel Transport B.V."/>
    <n v="36622"/>
    <d v="2023-08-03T00:00:00"/>
    <s v="09:11:00"/>
    <n v="0"/>
    <x v="3"/>
    <x v="30"/>
    <n v="8"/>
    <x v="18"/>
    <n v="1"/>
    <n v="8.8000000000000007"/>
    <x v="3"/>
    <n v="106.3"/>
    <n v="0"/>
    <n v="106.3"/>
  </r>
  <r>
    <s v="COLGATE 3800 DEB."/>
    <s v="Colgate-Palmolive Nederland BV"/>
    <s v="101t"/>
    <n v="101091009650"/>
    <n v="101030172132"/>
    <n v="930"/>
    <s v="Inv Booked"/>
    <s v="2480062507"/>
    <s v="Verkoop"/>
    <n v="200"/>
    <s v="Transport drops"/>
    <s v="9 - verwerkt"/>
    <n v="0"/>
    <m/>
    <d v="2023-08-03T00:00:00"/>
    <s v="DROP"/>
    <s v="0001010910096500130158_004"/>
    <m/>
    <m/>
    <m/>
    <s v="EUR"/>
    <n v="54.4"/>
    <s v="EUR"/>
    <n v="54.4"/>
    <s v="EUR"/>
    <n v="54.4"/>
    <n v="54.4"/>
    <n v="0"/>
    <s v="N"/>
    <n v="1223000817"/>
    <d v="2023-09-21T00:00:00"/>
    <m/>
    <d v="2023-08-03T00:00:00"/>
    <s v="00:00"/>
    <s v="23:59"/>
    <d v="2023-08-03T00:00:00"/>
    <s v="07:00"/>
    <s v="13:00"/>
    <n v="0.8"/>
    <s v="ce"/>
    <n v="7"/>
    <n v="0.8"/>
    <n v="0"/>
    <s v="Kuehne+Nagel Tiel 3 Standpl"/>
    <s v="De Diepert 5"/>
    <s v="Tiel"/>
    <s v="4004 MA"/>
    <s v="NL"/>
    <x v="35"/>
    <s v="POMPHOEKWEG 1"/>
    <x v="37"/>
    <s v="5222 BE"/>
    <s v="NL"/>
    <s v="2480062507"/>
    <s v="0130158_004"/>
    <s v="31V"/>
    <s v="NL001131849B01"/>
    <n v="2"/>
    <n v="0"/>
    <n v="54.4"/>
    <s v="N"/>
    <s v="Peter Appel Transport B.V."/>
    <n v="36744"/>
    <d v="2023-08-03T00:00:00"/>
    <s v="10:03:00"/>
    <n v="0"/>
    <x v="3"/>
    <x v="30"/>
    <n v="8"/>
    <x v="31"/>
    <n v="1"/>
    <n v="0.8"/>
    <x v="6"/>
    <n v="54.4"/>
    <n v="0"/>
    <n v="54.4"/>
  </r>
  <r>
    <s v="COLGATE 3800 DEB."/>
    <s v="Colgate-Palmolive Nederland BV"/>
    <s v="101t"/>
    <n v="101091009650"/>
    <n v="101030172130"/>
    <n v="930"/>
    <s v="Inv Booked"/>
    <s v="2480062504"/>
    <s v="Verkoop"/>
    <n v="200"/>
    <s v="Transport drops"/>
    <s v="9 - verwerkt"/>
    <n v="0"/>
    <m/>
    <d v="2023-08-03T00:00:00"/>
    <s v="DROP"/>
    <s v="0001010910096500130158_003"/>
    <m/>
    <m/>
    <m/>
    <s v="EUR"/>
    <n v="54.4"/>
    <s v="EUR"/>
    <n v="54.4"/>
    <s v="EUR"/>
    <n v="54.4"/>
    <n v="54.4"/>
    <n v="0"/>
    <s v="N"/>
    <n v="1223000817"/>
    <d v="2023-09-21T00:00:00"/>
    <m/>
    <d v="2023-08-03T00:00:00"/>
    <s v="00:00"/>
    <s v="23:59"/>
    <d v="2023-08-03T00:00:00"/>
    <s v="08:00"/>
    <s v="16:00"/>
    <n v="0.8"/>
    <s v="ce"/>
    <n v="59"/>
    <n v="0.8"/>
    <n v="0"/>
    <s v="Kuehne+Nagel Tiel 3 Standpl"/>
    <s v="De Diepert 5"/>
    <s v="Tiel"/>
    <s v="4004 MA"/>
    <s v="NL"/>
    <x v="27"/>
    <s v="Nieuwehuizenweg 17"/>
    <x v="30"/>
    <s v="2314XP"/>
    <s v="NL"/>
    <s v="2480062504"/>
    <s v="0130158_003"/>
    <s v="31V"/>
    <s v="NL001131849B01"/>
    <n v="2"/>
    <n v="0"/>
    <n v="54.4"/>
    <s v="N"/>
    <s v="Peter Appel Transport B.V."/>
    <n v="36744"/>
    <d v="2023-08-03T00:00:00"/>
    <s v="08:16:00"/>
    <n v="0"/>
    <x v="3"/>
    <x v="30"/>
    <n v="8"/>
    <x v="26"/>
    <n v="1"/>
    <n v="0.8"/>
    <x v="0"/>
    <n v="54.4"/>
    <n v="0"/>
    <n v="54.4"/>
  </r>
  <r>
    <s v="COLGATE 3800 DEB."/>
    <s v="Colgate-Palmolive Nederland BV"/>
    <s v="101t"/>
    <n v="101091009650"/>
    <n v="101030172131"/>
    <n v="930"/>
    <s v="Inv Booked"/>
    <s v="2480062506"/>
    <s v="Verkoop"/>
    <n v="200"/>
    <s v="Transport drops"/>
    <s v="9 - verwerkt"/>
    <n v="0"/>
    <m/>
    <d v="2023-08-03T00:00:00"/>
    <s v="DROP"/>
    <s v="0001010910096500130158_002"/>
    <m/>
    <m/>
    <m/>
    <s v="EUR"/>
    <n v="54.4"/>
    <s v="EUR"/>
    <n v="54.4"/>
    <s v="EUR"/>
    <n v="54.4"/>
    <n v="54.4"/>
    <n v="0"/>
    <s v="N"/>
    <n v="1223000817"/>
    <d v="2023-09-21T00:00:00"/>
    <m/>
    <d v="2023-08-03T00:00:00"/>
    <s v="00:00"/>
    <s v="23:59"/>
    <d v="2023-08-03T00:00:00"/>
    <s v="07:00"/>
    <s v="12:00"/>
    <n v="0.8"/>
    <s v="ce"/>
    <n v="71"/>
    <n v="0.8"/>
    <n v="0"/>
    <s v="Kuehne+Nagel Tiel 3 Standpl"/>
    <s v="De Diepert 5"/>
    <s v="Tiel"/>
    <s v="4004 MA"/>
    <s v="NL"/>
    <x v="26"/>
    <s v="Maroastraat 43"/>
    <x v="13"/>
    <s v="1060 LG"/>
    <s v="NL"/>
    <s v="2480062506"/>
    <s v="0130158_002"/>
    <s v="31V"/>
    <s v="NL001131849B01"/>
    <n v="2"/>
    <n v="0"/>
    <n v="54.4"/>
    <s v="N"/>
    <s v="Peter Appel Transport B.V."/>
    <n v="36744"/>
    <d v="2023-08-03T00:00:00"/>
    <s v="07:23:00"/>
    <n v="0"/>
    <x v="3"/>
    <x v="30"/>
    <n v="8"/>
    <x v="11"/>
    <n v="1"/>
    <n v="0.8"/>
    <x v="6"/>
    <n v="54.4"/>
    <n v="0"/>
    <n v="54.4"/>
  </r>
  <r>
    <s v="COLGATE 3800 DEB."/>
    <s v="Colgate-Palmolive Nederland BV"/>
    <s v="101t"/>
    <n v="101091009650"/>
    <n v="101030172133"/>
    <n v="930"/>
    <s v="Inv Booked"/>
    <s v="2480062505"/>
    <s v="Verkoop"/>
    <n v="200"/>
    <s v="Transport drops"/>
    <s v="9 - verwerkt"/>
    <n v="0"/>
    <m/>
    <d v="2023-08-03T00:00:00"/>
    <s v="DROP"/>
    <s v="0001010910096500130158_005"/>
    <m/>
    <m/>
    <m/>
    <s v="EUR"/>
    <n v="54.4"/>
    <s v="EUR"/>
    <n v="54.4"/>
    <s v="EUR"/>
    <n v="54.4"/>
    <n v="54.4"/>
    <n v="0"/>
    <s v="N"/>
    <n v="1223000817"/>
    <d v="2023-09-21T00:00:00"/>
    <m/>
    <d v="2023-08-03T00:00:00"/>
    <s v="00:00"/>
    <s v="23:59"/>
    <d v="2023-08-03T00:00:00"/>
    <s v="09:00"/>
    <s v="16:00"/>
    <n v="0.8"/>
    <s v="ce"/>
    <n v="8"/>
    <n v="0.8"/>
    <n v="0"/>
    <s v="Kuehne+Nagel Tiel 3 Standpl"/>
    <s v="De Diepert 5"/>
    <s v="Tiel"/>
    <s v="4004 MA"/>
    <s v="NL"/>
    <x v="35"/>
    <s v="Oliemolenweg 8"/>
    <x v="70"/>
    <s v="7944 HX"/>
    <s v="NL"/>
    <s v="2480062505"/>
    <s v="0130158_005"/>
    <s v="31V"/>
    <s v="NL001131849B01"/>
    <n v="2"/>
    <n v="0"/>
    <n v="54.4"/>
    <s v="N"/>
    <s v="Peter Appel Transport B.V."/>
    <n v="36744"/>
    <d v="2023-08-03T00:00:00"/>
    <s v="12:50:00"/>
    <n v="0"/>
    <x v="3"/>
    <x v="30"/>
    <n v="8"/>
    <x v="48"/>
    <n v="1"/>
    <n v="0.8"/>
    <x v="6"/>
    <n v="54.4"/>
    <n v="0"/>
    <n v="54.4"/>
  </r>
  <r>
    <s v="COLGATE 3800 DEB."/>
    <s v="Colgate-Palmolive Nederland BV"/>
    <s v="101t"/>
    <n v="101091009696"/>
    <n v="101030172134"/>
    <n v="930"/>
    <s v="Inv Booked"/>
    <s v="2480062521"/>
    <s v="Verkoop"/>
    <n v="170"/>
    <s v="Transport drops zone"/>
    <s v="9 - verwerkt"/>
    <n v="0"/>
    <m/>
    <d v="2023-08-03T00:00:00"/>
    <s v="DROP"/>
    <s v="0001010910096960130203_002"/>
    <m/>
    <m/>
    <m/>
    <s v="EUR"/>
    <n v="83.04"/>
    <s v="EUR"/>
    <n v="83.04"/>
    <s v="EUR"/>
    <n v="83.04"/>
    <n v="83.04"/>
    <n v="0"/>
    <s v="Y"/>
    <n v="1223000817"/>
    <d v="2023-09-21T00:00:00"/>
    <m/>
    <d v="2023-08-03T00:00:00"/>
    <s v="00:00"/>
    <s v="23:59"/>
    <d v="2023-08-03T00:00:00"/>
    <s v="07:00"/>
    <s v="07:00"/>
    <n v="12"/>
    <s v="ce"/>
    <n v="13395"/>
    <n v="12"/>
    <n v="26"/>
    <s v="Kuehne+Nagel Tiel 3 Standpl"/>
    <s v="De Diepert 5"/>
    <s v="Tiel"/>
    <s v="4004 MA"/>
    <s v="NL"/>
    <x v="14"/>
    <s v="Rood 24"/>
    <x v="17"/>
    <s v="6666LT"/>
    <s v="NL"/>
    <s v="2480062521"/>
    <s v="0130203_002"/>
    <s v="31V"/>
    <s v="NL001131849B01"/>
    <n v="2"/>
    <n v="0"/>
    <n v="83.04"/>
    <s v="N"/>
    <s v="Peter Appel Transport B.V."/>
    <n v="36622"/>
    <d v="2023-08-03T00:00:00"/>
    <s v="07:30:00"/>
    <n v="0"/>
    <x v="3"/>
    <x v="30"/>
    <n v="8"/>
    <x v="15"/>
    <n v="1"/>
    <n v="26.400000000000002"/>
    <x v="5"/>
    <n v="182.69"/>
    <n v="0"/>
    <n v="182.69"/>
  </r>
  <r>
    <s v="COLGATE 3800 DEB."/>
    <s v="Colgate-Palmolive Nederland BV"/>
    <s v="101t"/>
    <n v="101091009696"/>
    <n v="101030172135"/>
    <n v="930"/>
    <s v="Inv Booked"/>
    <s v="2480062518"/>
    <s v="Verkoop"/>
    <n v="170"/>
    <s v="Transport drops zone"/>
    <s v="9 - verwerkt"/>
    <n v="0"/>
    <m/>
    <d v="2023-08-03T00:00:00"/>
    <s v="DROP"/>
    <s v="0001010910096960130203_002"/>
    <m/>
    <m/>
    <m/>
    <s v="EUR"/>
    <n v="94.11"/>
    <s v="EUR"/>
    <n v="94.11"/>
    <s v="EUR"/>
    <n v="94.11"/>
    <n v="94.11"/>
    <n v="0"/>
    <s v="Y"/>
    <n v="1223000817"/>
    <d v="2023-09-21T00:00:00"/>
    <m/>
    <d v="2023-08-03T00:00:00"/>
    <s v="00:00"/>
    <s v="23:59"/>
    <d v="2023-08-03T00:00:00"/>
    <s v="07:00"/>
    <s v="07:00"/>
    <n v="13"/>
    <s v="ce"/>
    <n v="15811"/>
    <n v="13.6"/>
    <n v="28"/>
    <s v="Kuehne+Nagel Tiel 3 Standpl"/>
    <s v="De Diepert 5"/>
    <s v="Tiel"/>
    <s v="4004 MA"/>
    <s v="NL"/>
    <x v="14"/>
    <s v="Rood 24"/>
    <x v="17"/>
    <s v="6666LT"/>
    <s v="NL"/>
    <s v="2480062518"/>
    <s v="0130203_002"/>
    <s v="31V"/>
    <s v="NL001131849B01"/>
    <n v="2"/>
    <n v="0"/>
    <n v="94.11"/>
    <s v="N"/>
    <s v="Peter Appel Transport B.V."/>
    <n v="36622"/>
    <d v="2023-08-03T00:00:00"/>
    <s v="07:30:00"/>
    <n v="0"/>
    <x v="3"/>
    <x v="30"/>
    <n v="8"/>
    <x v="15"/>
    <n v="0"/>
    <s v=""/>
    <x v="5"/>
    <s v=""/>
    <n v="0"/>
    <s v=""/>
  </r>
  <r>
    <s v="COLGATE 3800 DEB."/>
    <s v="Colgate-Palmolive Nederland BV"/>
    <s v="101t"/>
    <n v="101091010082"/>
    <n v="101030172136"/>
    <n v="930"/>
    <s v="Inv Booked"/>
    <s v="2480062517"/>
    <s v="Verkoop"/>
    <n v="170"/>
    <s v="Transport drops zone"/>
    <s v="9 - verwerkt"/>
    <n v="0"/>
    <m/>
    <d v="2023-08-03T00:00:00"/>
    <s v="DROP"/>
    <s v="0001010910100820130203_002"/>
    <m/>
    <m/>
    <m/>
    <s v="EUR"/>
    <n v="5.54"/>
    <s v="EUR"/>
    <n v="5.54"/>
    <s v="EUR"/>
    <n v="5.54"/>
    <n v="5.54"/>
    <n v="0"/>
    <s v="Y"/>
    <n v="1223000817"/>
    <d v="2023-09-21T00:00:00"/>
    <m/>
    <d v="2023-08-03T00:00:00"/>
    <s v="00:00"/>
    <s v="23:59"/>
    <d v="2023-08-03T00:00:00"/>
    <s v="07:00"/>
    <s v="19:00"/>
    <n v="0.8"/>
    <s v="ce"/>
    <n v="320"/>
    <n v="0.8"/>
    <n v="0"/>
    <s v="Kuehne+Nagel Tiel 3 Standpl"/>
    <s v="De Diepert 5"/>
    <s v="Tiel"/>
    <s v="4004 MA"/>
    <s v="NL"/>
    <x v="14"/>
    <s v="Rood 24"/>
    <x v="17"/>
    <s v="6666LT"/>
    <s v="NL"/>
    <s v="2480062517"/>
    <s v="0130203_002"/>
    <s v="31V"/>
    <s v="NL001131849B01"/>
    <n v="2"/>
    <n v="0"/>
    <n v="5.54"/>
    <s v="N"/>
    <s v="Peter Appel Transport B.V."/>
    <n v="36622"/>
    <d v="2023-08-03T00:00:00"/>
    <s v="11:21:00"/>
    <n v="8"/>
    <x v="3"/>
    <x v="30"/>
    <n v="8"/>
    <x v="15"/>
    <n v="0"/>
    <s v=""/>
    <x v="5"/>
    <s v=""/>
    <n v="0"/>
    <s v=""/>
  </r>
  <r>
    <s v="COLGATE 3800 DEB."/>
    <s v="Colgate-Palmolive Nederland BV"/>
    <s v="101t"/>
    <n v="101091009690"/>
    <n v="101030172137"/>
    <n v="930"/>
    <s v="Inv Booked"/>
    <s v="2480062523"/>
    <s v="Verkoop"/>
    <n v="170"/>
    <s v="Transport drops zone"/>
    <s v="9 - verwerkt"/>
    <n v="0"/>
    <m/>
    <d v="2023-08-03T00:00:00"/>
    <s v="DROP"/>
    <s v="0001010910096900130198_004"/>
    <m/>
    <m/>
    <m/>
    <s v="EUR"/>
    <n v="61.34"/>
    <s v="EUR"/>
    <n v="61.34"/>
    <s v="EUR"/>
    <n v="61.34"/>
    <n v="61.34"/>
    <n v="0"/>
    <s v="N"/>
    <n v="1223000817"/>
    <d v="2023-09-21T00:00:00"/>
    <m/>
    <d v="2023-08-03T00:00:00"/>
    <s v="00:00"/>
    <s v="23:59"/>
    <d v="2023-08-03T00:00:00"/>
    <s v="10:00"/>
    <s v="11:00"/>
    <n v="2.4"/>
    <s v="ce"/>
    <n v="2195"/>
    <n v="2.4"/>
    <n v="4"/>
    <s v="Kuehne+Nagel Tiel 3 Standpl"/>
    <s v="De Diepert 5"/>
    <s v="Tiel"/>
    <s v="4004 MA"/>
    <s v="NL"/>
    <x v="7"/>
    <s v="HOOFDTOCHT 1"/>
    <x v="7"/>
    <s v="1507 CJ"/>
    <s v="NL"/>
    <s v="2480062523"/>
    <s v="0130198_004"/>
    <s v="31V"/>
    <s v="NL001131849B01"/>
    <n v="2"/>
    <n v="0"/>
    <n v="61.34"/>
    <s v="N"/>
    <s v="Peter Appel Transport B.V."/>
    <n v="36622"/>
    <d v="2023-08-03T00:00:00"/>
    <s v="10:00:00"/>
    <n v="0"/>
    <x v="3"/>
    <x v="30"/>
    <n v="8"/>
    <x v="7"/>
    <n v="1"/>
    <n v="2.4"/>
    <x v="2"/>
    <n v="61.34"/>
    <n v="0"/>
    <n v="61.34"/>
  </r>
  <r>
    <s v="COLGATE 3800 DEB."/>
    <s v="Colgate-Palmolive Nederland BV"/>
    <s v="101t"/>
    <n v="101091009701"/>
    <n v="101030172138"/>
    <n v="930"/>
    <s v="Inv Booked"/>
    <s v="2480062525"/>
    <s v="Verkoop"/>
    <n v="170"/>
    <s v="Transport drops zone"/>
    <s v="9 - verwerkt"/>
    <n v="0"/>
    <m/>
    <d v="2023-08-03T00:00:00"/>
    <s v="DROP"/>
    <s v="0001010910097010130205_003"/>
    <m/>
    <m/>
    <m/>
    <s v="EUR"/>
    <n v="27.26"/>
    <s v="EUR"/>
    <n v="27.26"/>
    <s v="EUR"/>
    <n v="27.26"/>
    <n v="27.26"/>
    <n v="0"/>
    <s v="N"/>
    <n v="1223000817"/>
    <d v="2023-09-21T00:00:00"/>
    <m/>
    <d v="2023-08-03T00:00:00"/>
    <s v="00:00"/>
    <s v="23:59"/>
    <d v="2023-08-03T00:00:00"/>
    <s v="08:00"/>
    <s v="16:00"/>
    <n v="0.8"/>
    <s v="ce"/>
    <n v="60"/>
    <n v="0.8"/>
    <n v="0"/>
    <s v="Kuehne+Nagel Tiel 3 Standpl"/>
    <s v="De Diepert 5"/>
    <s v="Tiel"/>
    <s v="4004 MA"/>
    <s v="NL"/>
    <x v="44"/>
    <s v="De Panoven 21"/>
    <x v="6"/>
    <s v="4191GW"/>
    <s v="NL"/>
    <s v="2480062525"/>
    <s v="0130205_003"/>
    <s v="31V"/>
    <s v="NL001131849B01"/>
    <n v="2"/>
    <n v="0"/>
    <n v="27.26"/>
    <s v="N"/>
    <s v="Peter Appel Transport B.V."/>
    <n v="36622"/>
    <d v="2023-08-03T00:00:00"/>
    <s v="16:12:00"/>
    <n v="0"/>
    <x v="3"/>
    <x v="30"/>
    <n v="8"/>
    <x v="6"/>
    <n v="1"/>
    <n v="0.8"/>
    <x v="6"/>
    <n v="27.26"/>
    <n v="0"/>
    <n v="27.26"/>
  </r>
  <r>
    <s v="COLGATE 3800 DEB."/>
    <s v="Colgate-Palmolive Nederland BV"/>
    <s v="101t"/>
    <n v="101091009690"/>
    <n v="101030172139"/>
    <n v="930"/>
    <s v="Inv Booked"/>
    <s v="2480062520"/>
    <s v="Verkoop"/>
    <n v="170"/>
    <s v="Transport drops zone"/>
    <s v="9 - verwerkt"/>
    <n v="0"/>
    <m/>
    <d v="2023-08-03T00:00:00"/>
    <s v="DROP"/>
    <s v="0001010910096900130198_002"/>
    <m/>
    <m/>
    <m/>
    <s v="EUR"/>
    <n v="23.42"/>
    <s v="EUR"/>
    <n v="23.42"/>
    <s v="EUR"/>
    <n v="23.42"/>
    <n v="23.42"/>
    <n v="0"/>
    <s v="N"/>
    <n v="1223000817"/>
    <d v="2023-09-21T00:00:00"/>
    <m/>
    <d v="2023-08-03T00:00:00"/>
    <s v="00:00"/>
    <s v="23:59"/>
    <d v="2023-08-03T00:00:00"/>
    <s v="06:00"/>
    <s v="06:00"/>
    <n v="1.6"/>
    <s v="ce"/>
    <n v="734"/>
    <n v="1.6"/>
    <n v="1"/>
    <s v="Kuehne+Nagel Tiel 3 Standpl"/>
    <s v="De Diepert 5"/>
    <s v="Tiel"/>
    <s v="4004 MA"/>
    <s v="NL"/>
    <x v="79"/>
    <s v="Keltenweg 30"/>
    <x v="58"/>
    <s v="5342 LP"/>
    <s v="NL"/>
    <s v="2480062520"/>
    <s v="0130198_002"/>
    <s v="31V"/>
    <s v="NL001131849B01"/>
    <n v="2"/>
    <n v="0"/>
    <n v="23.42"/>
    <s v="N"/>
    <s v="Peter Appel Transport B.V."/>
    <n v="36622"/>
    <d v="2023-08-03T00:00:00"/>
    <s v="08:09:00"/>
    <n v="0"/>
    <x v="3"/>
    <x v="30"/>
    <n v="8"/>
    <x v="42"/>
    <n v="1"/>
    <n v="4"/>
    <x v="3"/>
    <n v="58.56"/>
    <n v="0"/>
    <n v="58.56"/>
  </r>
  <r>
    <s v="COLGATE 3800 DEB."/>
    <s v="Colgate-Palmolive Nederland BV"/>
    <s v="101t"/>
    <n v="101091009700"/>
    <n v="101030172140"/>
    <n v="930"/>
    <s v="Inv Booked"/>
    <s v="2480062529"/>
    <s v="Verkoop"/>
    <n v="170"/>
    <s v="Transport drops zone"/>
    <s v="9 - verwerkt"/>
    <n v="0"/>
    <m/>
    <d v="2023-08-03T00:00:00"/>
    <s v="DROP"/>
    <s v="0001010910097000130207_002"/>
    <m/>
    <m/>
    <m/>
    <s v="EUR"/>
    <n v="42.72"/>
    <s v="EUR"/>
    <n v="42.72"/>
    <s v="EUR"/>
    <n v="42.72"/>
    <n v="42.72"/>
    <n v="0"/>
    <s v="N"/>
    <n v="1223000817"/>
    <d v="2023-09-21T00:00:00"/>
    <m/>
    <d v="2023-08-03T00:00:00"/>
    <s v="00:00"/>
    <s v="23:59"/>
    <d v="2023-08-03T00:00:00"/>
    <s v="09:00"/>
    <s v="09:00"/>
    <n v="4"/>
    <s v="ce"/>
    <n v="4888"/>
    <n v="4"/>
    <n v="7"/>
    <s v="Kuehne+Nagel Tiel 3 Standpl"/>
    <s v="De Diepert 5"/>
    <s v="Tiel"/>
    <s v="4004 MA"/>
    <s v="NL"/>
    <x v="41"/>
    <s v="Asteriastraat 9"/>
    <x v="3"/>
    <s v="5047 RM"/>
    <s v="NL"/>
    <s v="2480062529"/>
    <s v="0130207_002"/>
    <s v="31V"/>
    <s v="NL001131849B01"/>
    <n v="2"/>
    <n v="0"/>
    <n v="42.72"/>
    <s v="N"/>
    <s v="Peter Appel Transport B.V."/>
    <n v="36622"/>
    <d v="2023-08-03T00:00:00"/>
    <s v="09:56:00"/>
    <n v="0"/>
    <x v="3"/>
    <x v="30"/>
    <n v="8"/>
    <x v="3"/>
    <n v="1"/>
    <n v="20.8"/>
    <x v="0"/>
    <n v="222.14"/>
    <n v="0"/>
    <n v="222.14"/>
  </r>
  <r>
    <s v="COLGATE 3800 DEB."/>
    <s v="Colgate-Palmolive Nederland BV"/>
    <s v="101t"/>
    <n v="101091010071"/>
    <n v="101030172141"/>
    <n v="930"/>
    <s v="Inv Booked"/>
    <s v="2480062519"/>
    <s v="Verkoop"/>
    <n v="170"/>
    <s v="Transport drops zone"/>
    <s v="9 - verwerkt"/>
    <n v="0"/>
    <m/>
    <d v="2023-08-03T00:00:00"/>
    <s v="DROP"/>
    <s v="0001010910100710130445_003"/>
    <m/>
    <m/>
    <m/>
    <s v="EUR"/>
    <n v="19.440000000000001"/>
    <s v="EUR"/>
    <n v="19.440000000000001"/>
    <s v="EUR"/>
    <n v="19.440000000000001"/>
    <n v="19.440000000000001"/>
    <n v="0"/>
    <s v="N"/>
    <n v="1223000817"/>
    <d v="2023-09-21T00:00:00"/>
    <m/>
    <d v="2023-08-03T00:00:00"/>
    <s v="00:00"/>
    <s v="23:59"/>
    <d v="2023-08-03T00:00:00"/>
    <s v="08:00"/>
    <s v="08:00"/>
    <n v="0.8"/>
    <s v="ce"/>
    <n v="785"/>
    <n v="0.8"/>
    <n v="1"/>
    <s v="Kuehne+Nagel Tiel 3 Standpl"/>
    <s v="De Diepert 5"/>
    <s v="Tiel"/>
    <s v="4004 MA"/>
    <s v="NL"/>
    <x v="32"/>
    <s v="Afrikastraat 10"/>
    <x v="34"/>
    <s v="6014CG"/>
    <s v="NL"/>
    <s v="2480062519"/>
    <s v="0130445_003"/>
    <s v="31V"/>
    <s v="NL001131849B01"/>
    <n v="2"/>
    <n v="0"/>
    <n v="19.440000000000001"/>
    <s v="N"/>
    <s v="Peter Appel Transport B.V."/>
    <n v="36622"/>
    <d v="2023-08-03T00:00:00"/>
    <s v="09:15:00"/>
    <n v="0"/>
    <x v="3"/>
    <x v="30"/>
    <n v="8"/>
    <x v="23"/>
    <n v="1"/>
    <n v="3.2"/>
    <x v="3"/>
    <n v="77.760000000000005"/>
    <n v="0"/>
    <n v="77.760000000000005"/>
  </r>
  <r>
    <s v="COLGATE 3800 DEB."/>
    <s v="Colgate-Palmolive Nederland BV"/>
    <s v="101t"/>
    <n v="101091009704"/>
    <n v="101030172142"/>
    <n v="930"/>
    <s v="Inv Booked"/>
    <s v="2480062522"/>
    <s v="Verkoop"/>
    <n v="170"/>
    <s v="Transport drops zone"/>
    <s v="9 - verwerkt"/>
    <n v="0"/>
    <m/>
    <d v="2023-08-03T00:00:00"/>
    <s v="DROP"/>
    <s v="0001010910097040130208_002"/>
    <m/>
    <m/>
    <m/>
    <s v="EUR"/>
    <n v="57.56"/>
    <s v="EUR"/>
    <n v="57.56"/>
    <s v="EUR"/>
    <n v="57.56"/>
    <n v="57.56"/>
    <n v="0"/>
    <s v="N"/>
    <n v="1223000817"/>
    <d v="2023-09-21T00:00:00"/>
    <m/>
    <d v="2023-08-03T00:00:00"/>
    <s v="00:00"/>
    <s v="23:59"/>
    <d v="2023-08-03T00:00:00"/>
    <s v="08:00"/>
    <s v="11:00"/>
    <n v="4"/>
    <s v="ce"/>
    <n v="2937"/>
    <n v="4"/>
    <n v="3"/>
    <s v="Kuehne+Nagel Tiel 3 Standpl"/>
    <s v="De Diepert 5"/>
    <s v="Tiel"/>
    <s v="4004 MA"/>
    <s v="NL"/>
    <x v="10"/>
    <s v="Slego 1a"/>
    <x v="13"/>
    <s v="1046BM"/>
    <s v="NL"/>
    <s v="2480062522"/>
    <s v="0130208_002"/>
    <s v="31V"/>
    <s v="NL001131849B01"/>
    <n v="2"/>
    <n v="0"/>
    <n v="57.56"/>
    <s v="N"/>
    <s v="Peter Appel Transport B.V."/>
    <n v="36622"/>
    <d v="2023-08-03T00:00:00"/>
    <s v="10:16:00"/>
    <n v="0"/>
    <x v="3"/>
    <x v="30"/>
    <n v="8"/>
    <x v="11"/>
    <n v="1"/>
    <n v="9.6"/>
    <x v="0"/>
    <n v="138.13999999999999"/>
    <n v="0"/>
    <n v="138.13999999999999"/>
  </r>
  <r>
    <s v="COLGATE 3800 DEB."/>
    <s v="Colgate-Palmolive Nederland BV"/>
    <s v="101t"/>
    <n v="101091010071"/>
    <n v="101030172143"/>
    <n v="930"/>
    <s v="Inv Booked"/>
    <s v="2480062531"/>
    <s v="Verkoop"/>
    <n v="170"/>
    <s v="Transport drops zone"/>
    <s v="9 - verwerkt"/>
    <n v="0"/>
    <m/>
    <d v="2023-08-03T00:00:00"/>
    <s v="DROP"/>
    <s v="0001010910100710130445_003"/>
    <m/>
    <m/>
    <m/>
    <s v="EUR"/>
    <n v="58.32"/>
    <s v="EUR"/>
    <n v="58.32"/>
    <s v="EUR"/>
    <n v="58.32"/>
    <n v="58.32"/>
    <n v="0"/>
    <s v="N"/>
    <n v="1223000817"/>
    <d v="2023-09-21T00:00:00"/>
    <m/>
    <d v="2023-08-03T00:00:00"/>
    <s v="00:00"/>
    <s v="23:59"/>
    <d v="2023-08-03T00:00:00"/>
    <s v="08:00"/>
    <s v="08:00"/>
    <n v="2.4"/>
    <s v="ce"/>
    <n v="578"/>
    <n v="2.4"/>
    <n v="0"/>
    <s v="Kuehne+Nagel Tiel 3 Standpl"/>
    <s v="De Diepert 5"/>
    <s v="Tiel"/>
    <s v="4004 MA"/>
    <s v="NL"/>
    <x v="32"/>
    <s v="Afrikastraat 10"/>
    <x v="34"/>
    <s v="6014CG"/>
    <s v="NL"/>
    <s v="2480062531"/>
    <s v="0130445_003"/>
    <s v="31V"/>
    <s v="NL001131849B01"/>
    <n v="2"/>
    <n v="0"/>
    <n v="58.32"/>
    <s v="N"/>
    <s v="Peter Appel Transport B.V."/>
    <n v="36622"/>
    <d v="2023-08-03T00:00:00"/>
    <s v="09:15:00"/>
    <n v="0"/>
    <x v="3"/>
    <x v="30"/>
    <n v="8"/>
    <x v="23"/>
    <n v="0"/>
    <s v=""/>
    <x v="3"/>
    <s v=""/>
    <n v="0"/>
    <s v=""/>
  </r>
  <r>
    <s v="COLGATE 3800 DEB."/>
    <s v="Colgate-Palmolive Nederland BV"/>
    <s v="101t"/>
    <n v="101091009704"/>
    <n v="101030172144"/>
    <n v="930"/>
    <s v="Inv Booked"/>
    <s v="2480062524"/>
    <s v="Verkoop"/>
    <n v="170"/>
    <s v="Transport drops zone"/>
    <s v="9 - verwerkt"/>
    <n v="0"/>
    <m/>
    <d v="2023-08-03T00:00:00"/>
    <s v="DROP"/>
    <s v="0001010910097040130208_002"/>
    <m/>
    <m/>
    <m/>
    <s v="EUR"/>
    <n v="80.58"/>
    <s v="EUR"/>
    <n v="80.58"/>
    <s v="EUR"/>
    <n v="80.58"/>
    <n v="80.58"/>
    <n v="0"/>
    <s v="N"/>
    <n v="1223000817"/>
    <d v="2023-09-21T00:00:00"/>
    <m/>
    <d v="2023-08-03T00:00:00"/>
    <s v="00:00"/>
    <s v="23:59"/>
    <d v="2023-08-03T00:00:00"/>
    <s v="08:00"/>
    <s v="11:00"/>
    <n v="5.6"/>
    <s v="ce"/>
    <n v="6341"/>
    <n v="5.6"/>
    <n v="10"/>
    <s v="Kuehne+Nagel Tiel 3 Standpl"/>
    <s v="De Diepert 5"/>
    <s v="Tiel"/>
    <s v="4004 MA"/>
    <s v="NL"/>
    <x v="12"/>
    <s v="SLEGO 1"/>
    <x v="13"/>
    <s v="1046 BM"/>
    <s v="NL"/>
    <s v="2480062524"/>
    <s v="0130208_002"/>
    <s v="31V"/>
    <s v="NL001131849B01"/>
    <n v="2"/>
    <n v="0"/>
    <n v="80.58"/>
    <s v="N"/>
    <s v="Peter Appel Transport B.V."/>
    <n v="36622"/>
    <d v="2023-08-03T00:00:00"/>
    <s v="10:56:00"/>
    <n v="36"/>
    <x v="3"/>
    <x v="30"/>
    <n v="8"/>
    <x v="11"/>
    <n v="0"/>
    <s v=""/>
    <x v="0"/>
    <s v=""/>
    <n v="0"/>
    <s v=""/>
  </r>
  <r>
    <s v="COLGATE 3800 DEB."/>
    <s v="Colgate-Palmolive Nederland BV"/>
    <s v="101t"/>
    <n v="101091009706"/>
    <n v="101030172145"/>
    <n v="930"/>
    <s v="Inv Booked"/>
    <s v="2480062534"/>
    <s v="Verkoop"/>
    <n v="170"/>
    <s v="Transport drops zone"/>
    <s v="9 - verwerkt"/>
    <n v="0"/>
    <m/>
    <d v="2023-08-03T00:00:00"/>
    <s v="DROP"/>
    <s v="0001010910097060130211_002"/>
    <m/>
    <m/>
    <m/>
    <s v="EUR"/>
    <n v="333.96"/>
    <s v="EUR"/>
    <n v="333.96"/>
    <s v="EUR"/>
    <n v="333.96"/>
    <n v="333.96"/>
    <n v="0"/>
    <s v="N"/>
    <n v="1223000817"/>
    <d v="2023-09-21T00:00:00"/>
    <m/>
    <d v="2023-08-03T00:00:00"/>
    <s v="00:00"/>
    <s v="23:59"/>
    <d v="2023-08-03T00:00:00"/>
    <s v="11:00"/>
    <s v="12:00"/>
    <n v="26.4"/>
    <s v="ce"/>
    <n v="22376"/>
    <n v="26.4"/>
    <n v="44"/>
    <s v="Kuehne+Nagel Tiel 3 Standpl"/>
    <s v="De Diepert 5"/>
    <s v="Tiel"/>
    <s v="4004 MA"/>
    <s v="NL"/>
    <x v="1"/>
    <s v="Fahrenheitweg 1"/>
    <x v="1"/>
    <s v="6101WR"/>
    <s v="NL"/>
    <s v="2480062534"/>
    <s v="0130211_002"/>
    <s v="31V"/>
    <s v="NL001131849B01"/>
    <n v="2"/>
    <n v="0"/>
    <n v="333.96"/>
    <s v="N"/>
    <s v="Peter Appel Transport B.V."/>
    <n v="36622"/>
    <d v="2023-08-03T00:00:00"/>
    <s v="13:23:00"/>
    <n v="40"/>
    <x v="3"/>
    <x v="30"/>
    <n v="8"/>
    <x v="1"/>
    <n v="1"/>
    <n v="26.4"/>
    <x v="1"/>
    <n v="333.96"/>
    <n v="0"/>
    <n v="333.96"/>
  </r>
  <r>
    <s v="COLGATE 3800 DEB."/>
    <s v="Colgate-Palmolive Nederland BV"/>
    <s v="101t"/>
    <n v="101091009690"/>
    <n v="101030172146"/>
    <n v="930"/>
    <s v="Inv Booked"/>
    <s v="2480062530"/>
    <s v="Verkoop"/>
    <n v="170"/>
    <s v="Transport drops zone"/>
    <s v="9 - verwerkt"/>
    <n v="0"/>
    <m/>
    <d v="2023-08-03T00:00:00"/>
    <s v="DROP"/>
    <s v="0001010910096900130198_002"/>
    <m/>
    <m/>
    <m/>
    <s v="EUR"/>
    <n v="35.14"/>
    <s v="EUR"/>
    <n v="35.14"/>
    <s v="EUR"/>
    <n v="35.14"/>
    <n v="35.14"/>
    <n v="0"/>
    <s v="N"/>
    <n v="1223000817"/>
    <d v="2023-09-21T00:00:00"/>
    <m/>
    <d v="2023-08-03T00:00:00"/>
    <s v="00:00"/>
    <s v="23:59"/>
    <d v="2023-08-03T00:00:00"/>
    <s v="06:00"/>
    <s v="06:00"/>
    <n v="2.4"/>
    <s v="ce"/>
    <n v="875"/>
    <n v="2.4"/>
    <n v="1"/>
    <s v="Kuehne+Nagel Tiel 3 Standpl"/>
    <s v="De Diepert 5"/>
    <s v="Tiel"/>
    <s v="4004 MA"/>
    <s v="NL"/>
    <x v="79"/>
    <s v="Keltenweg 30"/>
    <x v="58"/>
    <s v="5342 LP"/>
    <s v="NL"/>
    <s v="2480062530"/>
    <s v="0130198_002"/>
    <s v="31V"/>
    <s v="NL001131849B01"/>
    <n v="2"/>
    <n v="0"/>
    <n v="35.14"/>
    <s v="N"/>
    <s v="Peter Appel Transport B.V."/>
    <n v="36622"/>
    <d v="2023-08-03T00:00:00"/>
    <s v="08:09:00"/>
    <n v="14"/>
    <x v="3"/>
    <x v="30"/>
    <n v="8"/>
    <x v="42"/>
    <n v="0"/>
    <s v=""/>
    <x v="3"/>
    <s v=""/>
    <n v="0"/>
    <s v=""/>
  </r>
  <r>
    <s v="COLGATE 3800 DEB."/>
    <s v="Colgate-Palmolive Nederland BV"/>
    <s v="101t"/>
    <n v="101091009699"/>
    <n v="101030172147"/>
    <n v="930"/>
    <s v="Inv Booked"/>
    <s v="2480062536"/>
    <s v="Verkoop"/>
    <n v="170"/>
    <s v="Transport drops zone"/>
    <s v="9 - verwerkt"/>
    <n v="0"/>
    <m/>
    <d v="2023-08-03T00:00:00"/>
    <s v="DROP"/>
    <s v="0001010910096990130206_002"/>
    <m/>
    <m/>
    <m/>
    <s v="EUR"/>
    <n v="296.47000000000003"/>
    <s v="EUR"/>
    <n v="296.47000000000003"/>
    <s v="EUR"/>
    <n v="296.47000000000003"/>
    <n v="296.47000000000003"/>
    <n v="0"/>
    <s v="N"/>
    <n v="1223000817"/>
    <d v="2023-09-21T00:00:00"/>
    <m/>
    <d v="2023-08-03T00:00:00"/>
    <s v="00:00"/>
    <s v="23:59"/>
    <d v="2023-08-03T00:00:00"/>
    <s v="09:00"/>
    <s v="10:00"/>
    <n v="26"/>
    <s v="ce"/>
    <n v="13840"/>
    <n v="26.4"/>
    <n v="44"/>
    <s v="Kuehne+Nagel Tiel 3 Standpl"/>
    <s v="De Diepert 5"/>
    <s v="Tiel"/>
    <s v="4004 MA"/>
    <s v="NL"/>
    <x v="1"/>
    <s v="Perenmarkt 15"/>
    <x v="2"/>
    <s v="1681PG"/>
    <s v="NL"/>
    <s v="2480062536"/>
    <s v="0130206_002"/>
    <s v="31V"/>
    <s v="NL001131849B01"/>
    <n v="2"/>
    <n v="0"/>
    <n v="296.47000000000003"/>
    <s v="N"/>
    <s v="Peter Appel Transport B.V."/>
    <n v="36622"/>
    <d v="2023-08-03T00:00:00"/>
    <s v="09:44:00"/>
    <n v="0"/>
    <x v="3"/>
    <x v="30"/>
    <n v="8"/>
    <x v="2"/>
    <n v="1"/>
    <n v="26.4"/>
    <x v="1"/>
    <n v="296.47000000000003"/>
    <n v="0"/>
    <n v="296.47000000000003"/>
  </r>
  <r>
    <s v="COLGATE 3800 DEB."/>
    <s v="Colgate-Palmolive Nederland BV"/>
    <s v="101t"/>
    <n v="101091010069"/>
    <n v="101030172148"/>
    <n v="930"/>
    <s v="Inv Booked"/>
    <s v="2480062528"/>
    <s v="Verkoop"/>
    <n v="170"/>
    <s v="Transport drops zone"/>
    <s v="9 - verwerkt"/>
    <n v="0"/>
    <m/>
    <d v="2023-08-03T00:00:00"/>
    <s v="DROP"/>
    <s v="0001010910100690130443_002"/>
    <m/>
    <m/>
    <m/>
    <s v="EUR"/>
    <n v="48.32"/>
    <s v="EUR"/>
    <n v="48.32"/>
    <s v="EUR"/>
    <n v="48.32"/>
    <n v="48.32"/>
    <n v="0"/>
    <s v="N"/>
    <n v="1223000817"/>
    <d v="2023-09-21T00:00:00"/>
    <m/>
    <d v="2023-08-03T00:00:00"/>
    <s v="00:00"/>
    <s v="23:59"/>
    <d v="2023-08-03T00:00:00"/>
    <s v="07:00"/>
    <s v="07:00"/>
    <n v="4"/>
    <s v="ce"/>
    <n v="4661"/>
    <n v="4"/>
    <n v="7"/>
    <s v="Kuehne+Nagel Tiel 3 Standpl"/>
    <s v="De Diepert 5"/>
    <s v="Tiel"/>
    <s v="4004 MA"/>
    <s v="NL"/>
    <x v="17"/>
    <s v="Doornhoek 4050"/>
    <x v="20"/>
    <s v="5465TD"/>
    <s v="NL"/>
    <s v="2480062528"/>
    <s v="0130443_002"/>
    <s v="31V"/>
    <s v="NL001131849B01"/>
    <n v="2"/>
    <n v="0"/>
    <n v="48.32"/>
    <s v="N"/>
    <s v="Peter Appel Transport B.V."/>
    <n v="36622"/>
    <d v="2023-08-03T00:00:00"/>
    <s v="09:11:00"/>
    <n v="0"/>
    <x v="3"/>
    <x v="30"/>
    <n v="8"/>
    <x v="18"/>
    <n v="0"/>
    <s v=""/>
    <x v="3"/>
    <s v=""/>
    <n v="0"/>
    <s v=""/>
  </r>
  <r>
    <s v="COLGATE 3800 DEB."/>
    <s v="Colgate-Palmolive Nederland BV"/>
    <s v="101t"/>
    <n v="101091009700"/>
    <n v="101030172149"/>
    <n v="930"/>
    <s v="Inv Booked"/>
    <s v="2480062533"/>
    <s v="Verkoop"/>
    <n v="170"/>
    <s v="Transport drops zone"/>
    <s v="9 - verwerkt"/>
    <n v="0"/>
    <m/>
    <d v="2023-08-03T00:00:00"/>
    <s v="DROP"/>
    <s v="0001010910097000130207_002"/>
    <m/>
    <m/>
    <m/>
    <s v="EUR"/>
    <n v="51.26"/>
    <s v="EUR"/>
    <n v="51.26"/>
    <s v="EUR"/>
    <n v="51.26"/>
    <n v="51.26"/>
    <n v="0"/>
    <s v="N"/>
    <n v="1223000817"/>
    <d v="2023-09-21T00:00:00"/>
    <m/>
    <d v="2023-08-03T00:00:00"/>
    <s v="00:00"/>
    <s v="23:59"/>
    <d v="2023-08-03T00:00:00"/>
    <s v="09:00"/>
    <s v="09:00"/>
    <n v="4.8"/>
    <s v="ce"/>
    <n v="4150"/>
    <n v="4.8"/>
    <n v="6"/>
    <s v="Kuehne+Nagel Tiel 3 Standpl"/>
    <s v="De Diepert 5"/>
    <s v="Tiel"/>
    <s v="4004 MA"/>
    <s v="NL"/>
    <x v="41"/>
    <s v="Asteriastraat 9"/>
    <x v="3"/>
    <s v="5047 RM"/>
    <s v="NL"/>
    <s v="2480062533"/>
    <s v="0130207_002"/>
    <s v="31V"/>
    <s v="NL001131849B01"/>
    <n v="2"/>
    <n v="0"/>
    <n v="51.26"/>
    <s v="N"/>
    <s v="Peter Appel Transport B.V."/>
    <n v="36622"/>
    <d v="2023-08-03T00:00:00"/>
    <s v="09:56:00"/>
    <n v="0"/>
    <x v="3"/>
    <x v="30"/>
    <n v="8"/>
    <x v="3"/>
    <n v="0"/>
    <s v=""/>
    <x v="0"/>
    <s v=""/>
    <n v="0"/>
    <s v=""/>
  </r>
  <r>
    <s v="COLGATE 3800 DEB."/>
    <s v="Colgate-Palmolive Nederland BV"/>
    <s v="101t"/>
    <n v="101091009700"/>
    <n v="101030172150"/>
    <n v="930"/>
    <s v="Inv Booked"/>
    <s v="2480062532"/>
    <s v="Verkoop"/>
    <n v="170"/>
    <s v="Transport drops zone"/>
    <s v="9 - verwerkt"/>
    <n v="0"/>
    <m/>
    <d v="2023-08-03T00:00:00"/>
    <s v="DROP"/>
    <s v="0001010910097000130207_002"/>
    <m/>
    <m/>
    <m/>
    <s v="EUR"/>
    <n v="128.16"/>
    <s v="EUR"/>
    <n v="128.16"/>
    <s v="EUR"/>
    <n v="128.16"/>
    <n v="128.16"/>
    <n v="0"/>
    <s v="N"/>
    <n v="1223000817"/>
    <d v="2023-09-21T00:00:00"/>
    <m/>
    <d v="2023-08-03T00:00:00"/>
    <s v="00:00"/>
    <s v="23:59"/>
    <d v="2023-08-03T00:00:00"/>
    <s v="09:00"/>
    <s v="09:00"/>
    <n v="12"/>
    <s v="ce"/>
    <n v="11406"/>
    <n v="12"/>
    <n v="21"/>
    <s v="Kuehne+Nagel Tiel 3 Standpl"/>
    <s v="De Diepert 5"/>
    <s v="Tiel"/>
    <s v="4004 MA"/>
    <s v="NL"/>
    <x v="41"/>
    <s v="Asteriastraat 9"/>
    <x v="3"/>
    <s v="5047 RM"/>
    <s v="NL"/>
    <s v="2480062532"/>
    <s v="0130207_002"/>
    <s v="31V"/>
    <s v="NL001131849B01"/>
    <n v="2"/>
    <n v="0"/>
    <n v="128.16"/>
    <s v="N"/>
    <s v="Peter Appel Transport B.V."/>
    <n v="36622"/>
    <d v="2023-08-03T00:00:00"/>
    <s v="09:56:00"/>
    <n v="0"/>
    <x v="3"/>
    <x v="30"/>
    <n v="8"/>
    <x v="3"/>
    <n v="0"/>
    <s v=""/>
    <x v="0"/>
    <s v=""/>
    <n v="0"/>
    <s v=""/>
  </r>
  <r>
    <s v="COLGATE 3800 DEB."/>
    <s v="Colgate-Palmolive Nederland BV"/>
    <s v="101t"/>
    <n v="101091010069"/>
    <n v="101030172151"/>
    <n v="930"/>
    <s v="Inv Booked"/>
    <s v="2480062526"/>
    <s v="Verkoop"/>
    <n v="170"/>
    <s v="Transport drops zone"/>
    <s v="9 - verwerkt"/>
    <n v="0"/>
    <m/>
    <d v="2023-08-03T00:00:00"/>
    <s v="DROP"/>
    <s v="0001010910100690130443_002"/>
    <m/>
    <m/>
    <m/>
    <s v="EUR"/>
    <n v="28.99"/>
    <s v="EUR"/>
    <n v="28.99"/>
    <s v="EUR"/>
    <n v="28.99"/>
    <n v="28.99"/>
    <n v="0"/>
    <s v="N"/>
    <n v="1223000817"/>
    <d v="2023-09-21T00:00:00"/>
    <m/>
    <d v="2023-08-03T00:00:00"/>
    <s v="00:00"/>
    <s v="23:59"/>
    <d v="2023-08-03T00:00:00"/>
    <s v="07:00"/>
    <s v="07:00"/>
    <n v="2.4"/>
    <s v="ce"/>
    <n v="2445"/>
    <n v="2.4"/>
    <n v="4"/>
    <s v="Kuehne+Nagel Tiel 3 Standpl"/>
    <s v="De Diepert 5"/>
    <s v="Tiel"/>
    <s v="4004 MA"/>
    <s v="NL"/>
    <x v="17"/>
    <s v="Doornhoek 4050"/>
    <x v="20"/>
    <s v="5465TD"/>
    <s v="NL"/>
    <s v="2480062526"/>
    <s v="0130443_002"/>
    <s v="31V"/>
    <s v="NL001131849B01"/>
    <n v="2"/>
    <n v="0"/>
    <n v="28.99"/>
    <s v="N"/>
    <s v="Peter Appel Transport B.V."/>
    <n v="36622"/>
    <d v="2023-08-03T00:00:00"/>
    <s v="09:11:00"/>
    <n v="0"/>
    <x v="3"/>
    <x v="30"/>
    <n v="8"/>
    <x v="18"/>
    <n v="0"/>
    <s v=""/>
    <x v="3"/>
    <s v=""/>
    <n v="0"/>
    <s v=""/>
  </r>
  <r>
    <s v="COLGATE 3800 DEB."/>
    <s v="Colgate-Palmolive Nederland BV"/>
    <s v="101t"/>
    <n v="101091009697"/>
    <n v="101030172152"/>
    <n v="930"/>
    <s v="Inv Booked"/>
    <s v="2480062535"/>
    <s v="Verkoop"/>
    <n v="170"/>
    <s v="Transport drops zone"/>
    <s v="9 - verwerkt"/>
    <n v="0"/>
    <m/>
    <d v="2023-08-03T00:00:00"/>
    <s v="DROP"/>
    <s v="0001010910096970130202_002"/>
    <m/>
    <m/>
    <m/>
    <s v="EUR"/>
    <n v="276.92"/>
    <s v="EUR"/>
    <n v="276.92"/>
    <s v="EUR"/>
    <n v="276.92"/>
    <n v="276.92"/>
    <n v="0"/>
    <s v="N"/>
    <n v="1223000817"/>
    <d v="2023-09-21T00:00:00"/>
    <m/>
    <d v="2023-08-03T00:00:00"/>
    <s v="00:00"/>
    <s v="23:59"/>
    <d v="2023-08-03T00:00:00"/>
    <s v="07:00"/>
    <s v="08:00"/>
    <n v="18.399999999999999"/>
    <s v="ce"/>
    <n v="16055"/>
    <n v="18.399999999999999"/>
    <n v="33"/>
    <s v="Kuehne+Nagel Tiel 3 Standpl"/>
    <s v="De Diepert 5"/>
    <s v="Tiel"/>
    <s v="4004 MA"/>
    <s v="NL"/>
    <x v="1"/>
    <s v="Fahrenheitweg 1"/>
    <x v="1"/>
    <s v="6101WR"/>
    <s v="NL"/>
    <s v="2480062535"/>
    <s v="0130202_002"/>
    <s v="31V"/>
    <s v="NL001131849B01"/>
    <n v="2"/>
    <n v="0"/>
    <n v="276.92"/>
    <s v="N"/>
    <s v="Peter Appel Transport B.V."/>
    <n v="36622"/>
    <d v="2023-08-03T00:00:00"/>
    <s v="07:24:00"/>
    <n v="0"/>
    <x v="3"/>
    <x v="30"/>
    <n v="8"/>
    <x v="1"/>
    <n v="1"/>
    <n v="18.399999999999999"/>
    <x v="1"/>
    <n v="276.92"/>
    <n v="0"/>
    <n v="276.92"/>
  </r>
  <r>
    <s v="COLGATE 3800 DEB."/>
    <s v="Colgate-Palmolive Nederland BV"/>
    <s v="101t"/>
    <n v="101091009698"/>
    <n v="101030172154"/>
    <n v="930"/>
    <s v="Inv Booked"/>
    <s v="2480062538"/>
    <s v="Verkoop"/>
    <n v="170"/>
    <s v="Transport drops zone"/>
    <s v="9 - verwerkt"/>
    <n v="0"/>
    <m/>
    <d v="2023-08-03T00:00:00"/>
    <s v="DROP"/>
    <s v="0001010910096980130204_002"/>
    <m/>
    <m/>
    <m/>
    <s v="EUR"/>
    <n v="249.74"/>
    <s v="EUR"/>
    <n v="249.74"/>
    <s v="EUR"/>
    <n v="249.74"/>
    <n v="249.74"/>
    <n v="0"/>
    <s v="N"/>
    <n v="1223000817"/>
    <d v="2023-09-21T00:00:00"/>
    <m/>
    <d v="2023-08-03T00:00:00"/>
    <s v="00:00"/>
    <s v="23:59"/>
    <d v="2023-08-03T00:00:00"/>
    <s v="08:00"/>
    <s v="09:00"/>
    <n v="26"/>
    <s v="ce"/>
    <n v="19905"/>
    <n v="26.4"/>
    <n v="44"/>
    <s v="Kuehne+Nagel Tiel 3 Standpl"/>
    <s v="De Diepert 5"/>
    <s v="Tiel"/>
    <s v="4004 MA"/>
    <s v="NL"/>
    <x v="109"/>
    <s v="Rheastraat 10"/>
    <x v="3"/>
    <s v="5047 TL"/>
    <s v="NL"/>
    <s v="2480062538"/>
    <s v="0130204_002"/>
    <s v="31V"/>
    <s v="NL001131849B01"/>
    <n v="2"/>
    <n v="0"/>
    <n v="249.74"/>
    <s v="N"/>
    <s v="Peter Appel Transport B.V."/>
    <n v="36622"/>
    <d v="2023-08-03T00:00:00"/>
    <s v="10:49:00"/>
    <n v="78"/>
    <x v="3"/>
    <x v="30"/>
    <n v="8"/>
    <x v="3"/>
    <n v="1"/>
    <n v="26.4"/>
    <x v="1"/>
    <n v="249.74"/>
    <n v="0"/>
    <n v="249.74"/>
  </r>
  <r>
    <s v="COLGATE 3800 DEB."/>
    <s v="Colgate-Palmolive Nederland BV"/>
    <s v="101t"/>
    <n v="101091010073"/>
    <n v="101030172155"/>
    <n v="930"/>
    <s v="Inv Booked"/>
    <s v="2480062537"/>
    <s v="Verkoop"/>
    <n v="170"/>
    <s v="Transport drops zone"/>
    <s v="9 - verwerkt"/>
    <n v="0"/>
    <m/>
    <d v="2023-08-03T00:00:00"/>
    <s v="DROP"/>
    <s v="0001010910100730130447_002"/>
    <m/>
    <m/>
    <m/>
    <s v="EUR"/>
    <n v="199.25"/>
    <s v="EUR"/>
    <n v="199.25"/>
    <s v="EUR"/>
    <n v="199.25"/>
    <n v="199.25"/>
    <n v="0"/>
    <s v="N"/>
    <n v="1223000817"/>
    <d v="2023-09-21T00:00:00"/>
    <m/>
    <d v="2023-08-03T00:00:00"/>
    <s v="00:00"/>
    <s v="23:59"/>
    <d v="2023-08-03T00:00:00"/>
    <s v="10:00"/>
    <s v="12:00"/>
    <n v="16.8"/>
    <s v="ce"/>
    <n v="10319"/>
    <n v="16.8"/>
    <n v="12"/>
    <s v="Kuehne+Nagel Tiel 3 Standpl"/>
    <s v="De Diepert 5"/>
    <s v="Tiel"/>
    <s v="4004 MA"/>
    <s v="NL"/>
    <x v="28"/>
    <s v="ECOFACTORIJ  20"/>
    <x v="31"/>
    <s v="7325 WC"/>
    <s v="NL"/>
    <s v="2480062537"/>
    <s v="0130447_002"/>
    <s v="31V"/>
    <s v="NL001131849B01"/>
    <n v="2"/>
    <n v="0"/>
    <n v="199.25"/>
    <s v="N"/>
    <s v="Peter Appel Transport B.V."/>
    <n v="36622"/>
    <d v="2023-08-03T00:00:00"/>
    <s v="10:23:00"/>
    <n v="0"/>
    <x v="3"/>
    <x v="30"/>
    <n v="8"/>
    <x v="27"/>
    <n v="1"/>
    <n v="16.8"/>
    <x v="0"/>
    <n v="199.25"/>
    <n v="0"/>
    <n v="199.25"/>
  </r>
  <r>
    <s v="COLGATE 3800 DEB."/>
    <s v="Colgate-Palmolive Nederland BV"/>
    <s v="101t"/>
    <n v="101091009701"/>
    <n v="101030172156"/>
    <n v="930"/>
    <s v="Inv Booked"/>
    <s v="0240149650"/>
    <s v="Verkoop"/>
    <n v="170"/>
    <s v="Transport drops zone"/>
    <s v="9 - verwerkt"/>
    <n v="0"/>
    <m/>
    <d v="2023-08-03T00:00:00"/>
    <s v="DROP"/>
    <s v="0001010910097010130205_002"/>
    <m/>
    <m/>
    <m/>
    <s v="EUR"/>
    <n v="48.91"/>
    <s v="EUR"/>
    <n v="48.91"/>
    <s v="EUR"/>
    <n v="48.91"/>
    <n v="48.91"/>
    <n v="0"/>
    <s v="N"/>
    <n v="1223000817"/>
    <d v="2023-09-21T00:00:00"/>
    <m/>
    <d v="2023-08-03T00:00:00"/>
    <s v="00:00"/>
    <s v="23:59"/>
    <d v="2023-08-03T00:00:00"/>
    <s v="12:00"/>
    <s v="13:00"/>
    <n v="4.8"/>
    <s v="ce"/>
    <n v="4161"/>
    <n v="4.8"/>
    <n v="5"/>
    <s v="Kuehne+Nagel Tiel 3 Standpl"/>
    <s v="De Diepert 5"/>
    <s v="Tiel"/>
    <s v="4004 MA"/>
    <s v="NL"/>
    <x v="39"/>
    <s v="RANDWEG 2"/>
    <x v="6"/>
    <s v="4191 NN"/>
    <s v="NL"/>
    <s v="0240149650"/>
    <s v="0130205_002"/>
    <s v="31V"/>
    <s v="NL001131849B01"/>
    <n v="2"/>
    <n v="0"/>
    <n v="48.91"/>
    <s v="N"/>
    <s v="Peter Appel Transport B.V."/>
    <n v="36622"/>
    <d v="2023-08-03T00:00:00"/>
    <s v="16:42:00"/>
    <n v="0"/>
    <x v="3"/>
    <x v="30"/>
    <n v="8"/>
    <x v="6"/>
    <n v="1"/>
    <n v="4.8"/>
    <x v="2"/>
    <n v="48.91"/>
    <n v="0"/>
    <n v="48.91"/>
  </r>
  <r>
    <s v="COLGATE 3800 DEB."/>
    <s v="Colgate-Palmolive Nederland BV"/>
    <s v="101t"/>
    <n v="101091009690"/>
    <n v="101030172157"/>
    <n v="930"/>
    <s v="Inv Booked"/>
    <s v="2480062599"/>
    <s v="Verkoop"/>
    <n v="170"/>
    <s v="Transport drops zone"/>
    <s v="9 - verwerkt"/>
    <n v="0"/>
    <m/>
    <d v="2023-08-03T00:00:00"/>
    <s v="DROP"/>
    <s v="0001010910096900130198_005"/>
    <m/>
    <m/>
    <m/>
    <s v="EUR"/>
    <n v="27.26"/>
    <s v="EUR"/>
    <n v="27.26"/>
    <s v="EUR"/>
    <n v="27.26"/>
    <n v="27.26"/>
    <n v="0"/>
    <s v="N"/>
    <n v="1223000817"/>
    <d v="2023-09-21T00:00:00"/>
    <m/>
    <d v="2023-08-03T00:00:00"/>
    <s v="00:00"/>
    <s v="23:59"/>
    <d v="2023-08-03T00:00:00"/>
    <s v="18:00"/>
    <s v="19:00"/>
    <n v="0.8"/>
    <s v="ce"/>
    <n v="816"/>
    <n v="0.8"/>
    <n v="1"/>
    <s v="Kuehne+Nagel Tiel 3 Standpl"/>
    <s v="De Diepert 5"/>
    <s v="Tiel"/>
    <s v="4004 MA"/>
    <s v="NL"/>
    <x v="2"/>
    <s v="Pegasusweg 1"/>
    <x v="3"/>
    <s v="5015BZ"/>
    <s v="NL"/>
    <s v="2480062599"/>
    <s v="0130198_005"/>
    <s v="31V"/>
    <s v="NL001131849B01"/>
    <n v="2"/>
    <n v="0"/>
    <n v="27.26"/>
    <s v="N"/>
    <s v="Peter Appel Transport B.V."/>
    <n v="36622"/>
    <d v="2023-08-03T00:00:00"/>
    <s v="18:09:00"/>
    <n v="0"/>
    <x v="3"/>
    <x v="30"/>
    <n v="8"/>
    <x v="3"/>
    <n v="1"/>
    <n v="0.8"/>
    <x v="2"/>
    <n v="27.26"/>
    <n v="0"/>
    <n v="27.26"/>
  </r>
  <r>
    <s v="COLGATE 3800 DEB."/>
    <s v="Colgate-Palmolive Nederland BV"/>
    <s v="101t"/>
    <n v="101091010543"/>
    <n v="101030172209"/>
    <n v="930"/>
    <s v="Inv Booked"/>
    <s v="2480063465"/>
    <s v="Verkoop"/>
    <n v="170"/>
    <s v="Transport drops zone"/>
    <s v="9 - verwerkt"/>
    <n v="0"/>
    <m/>
    <d v="2023-08-04T00:00:00"/>
    <s v="DROP"/>
    <s v="0001010910105430130649_002"/>
    <m/>
    <m/>
    <m/>
    <s v="EUR"/>
    <n v="173.94"/>
    <s v="EUR"/>
    <n v="173.94"/>
    <s v="EUR"/>
    <n v="173.94"/>
    <n v="173.94"/>
    <n v="0"/>
    <s v="N"/>
    <n v="1223000817"/>
    <d v="2023-09-21T00:00:00"/>
    <m/>
    <d v="2023-08-04T00:00:00"/>
    <s v="00:00"/>
    <s v="23:59"/>
    <d v="2023-08-04T00:00:00"/>
    <s v="07:00"/>
    <s v="10:00"/>
    <n v="13.6"/>
    <s v="ce"/>
    <n v="16148"/>
    <n v="13.6"/>
    <n v="27"/>
    <s v="Kuehne+Nagel Tiel 3 Standpl"/>
    <s v="De Diepert 5"/>
    <s v="Tiel"/>
    <s v="4004 MA"/>
    <s v="NL"/>
    <x v="10"/>
    <s v="Slego 1a"/>
    <x v="13"/>
    <s v="1046BM"/>
    <s v="NL"/>
    <s v="2480063465"/>
    <s v="0130649_002"/>
    <s v="31V"/>
    <s v="NL001131849B01"/>
    <n v="2"/>
    <n v="0"/>
    <n v="173.94"/>
    <s v="N"/>
    <s v="Peter Appel Transport B.V."/>
    <n v="36622"/>
    <d v="2023-08-04T00:00:00"/>
    <s v="11:14:00"/>
    <n v="0"/>
    <x v="4"/>
    <x v="30"/>
    <n v="8"/>
    <x v="11"/>
    <n v="1"/>
    <n v="13.6"/>
    <x v="0"/>
    <n v="173.94"/>
    <n v="0"/>
    <n v="173.94"/>
  </r>
  <r>
    <s v="COLGATE 3800 DEB."/>
    <s v="Colgate-Palmolive Nederland BV"/>
    <s v="101t"/>
    <n v="101091010133"/>
    <n v="101030172210"/>
    <n v="930"/>
    <s v="Inv Booked"/>
    <s v="2480063463"/>
    <s v="Verkoop"/>
    <n v="170"/>
    <s v="Transport drops zone"/>
    <s v="9 - verwerkt"/>
    <n v="0"/>
    <m/>
    <d v="2023-08-04T00:00:00"/>
    <s v="DROP"/>
    <s v="0001010910101330130470_002"/>
    <m/>
    <m/>
    <m/>
    <s v="EUR"/>
    <n v="161.94999999999999"/>
    <s v="EUR"/>
    <n v="161.94999999999999"/>
    <s v="EUR"/>
    <n v="161.94999999999999"/>
    <n v="161.94999999999999"/>
    <n v="0"/>
    <s v="N"/>
    <n v="1223000817"/>
    <d v="2023-09-21T00:00:00"/>
    <m/>
    <d v="2023-08-04T00:00:00"/>
    <s v="00:00"/>
    <s v="23:59"/>
    <d v="2023-08-04T00:00:00"/>
    <s v="18:00"/>
    <s v="18:00"/>
    <n v="22.4"/>
    <s v="ce"/>
    <n v="13505"/>
    <n v="22.4"/>
    <n v="22"/>
    <s v="Kuehne+Nagel Tiel 3 Standpl"/>
    <s v="De Diepert 5"/>
    <s v="Tiel"/>
    <s v="4004 MA"/>
    <s v="NL"/>
    <x v="14"/>
    <s v="Rood 24"/>
    <x v="17"/>
    <s v="6666LT"/>
    <s v="NL"/>
    <s v="2480063463"/>
    <s v="0130470_002"/>
    <s v="31V"/>
    <s v="NL001131849B01"/>
    <n v="2"/>
    <n v="0"/>
    <n v="161.94999999999999"/>
    <s v="N"/>
    <s v="Peter Appel Transport B.V."/>
    <n v="36622"/>
    <d v="2023-08-04T00:00:00"/>
    <s v="18:58:00"/>
    <n v="0"/>
    <x v="4"/>
    <x v="30"/>
    <n v="8"/>
    <x v="15"/>
    <n v="1"/>
    <n v="24"/>
    <x v="5"/>
    <n v="173.51999999999998"/>
    <n v="0"/>
    <n v="173.51999999999998"/>
  </r>
  <r>
    <s v="COLGATE 3800 DEB."/>
    <s v="Colgate-Palmolive Nederland BV"/>
    <s v="101t"/>
    <n v="0"/>
    <n v="101030172211"/>
    <n v="930"/>
    <s v="Inv Booked"/>
    <s v="2480063467"/>
    <s v="Verkoop"/>
    <n v="170"/>
    <s v="Transport drops zone"/>
    <s v="9 - verwerkt"/>
    <n v="0"/>
    <m/>
    <d v="2023-08-04T00:00:00"/>
    <m/>
    <m/>
    <m/>
    <m/>
    <m/>
    <s v="EUR"/>
    <n v="51.3"/>
    <s v="EUR"/>
    <n v="51.3"/>
    <s v="EUR"/>
    <n v="51.3"/>
    <n v="51.3"/>
    <n v="0"/>
    <s v="N"/>
    <n v="1223000817"/>
    <d v="2023-09-21T00:00:00"/>
    <m/>
    <d v="2023-08-04T00:00:00"/>
    <s v="00:00"/>
    <s v="23:59"/>
    <d v="2023-08-04T00:00:00"/>
    <s v="07:00"/>
    <s v="16:00"/>
    <n v="1.6"/>
    <s v="ce"/>
    <n v="1084"/>
    <n v="1.6"/>
    <n v="0"/>
    <s v="Kuehne+Nagel Tiel 3 Standpl"/>
    <s v="De Diepert 5"/>
    <s v="Tiel"/>
    <s v="4004 MA"/>
    <s v="NL"/>
    <x v="29"/>
    <s v="Opaalstraat 15"/>
    <x v="32"/>
    <s v="1812RH"/>
    <s v="NL"/>
    <s v="2480063467"/>
    <s v="0130463_002"/>
    <s v="31V"/>
    <s v="NL001131849B01"/>
    <n v="2"/>
    <n v="0"/>
    <n v="51.3"/>
    <s v="N"/>
    <m/>
    <n v="36622"/>
    <d v="2023-08-04T00:00:00"/>
    <s v="16:00:00"/>
    <n v="0"/>
    <x v="4"/>
    <x v="30"/>
    <n v="8"/>
    <x v="28"/>
    <n v="1"/>
    <n v="1.6"/>
    <x v="3"/>
    <n v="51.3"/>
    <n v="0"/>
    <n v="51.3"/>
  </r>
  <r>
    <s v="COLGATE 3800 DEB."/>
    <s v="Colgate-Palmolive Nederland BV"/>
    <s v="101t"/>
    <n v="101091010562"/>
    <n v="101030172212"/>
    <n v="930"/>
    <s v="Inv Booked"/>
    <s v="2480063466"/>
    <s v="Verkoop"/>
    <n v="170"/>
    <s v="Transport drops zone"/>
    <s v="9 - verwerkt"/>
    <n v="0"/>
    <m/>
    <d v="2023-08-04T00:00:00"/>
    <s v="DROP"/>
    <s v="0001010910105620130656_002"/>
    <m/>
    <m/>
    <m/>
    <s v="EUR"/>
    <n v="147.13999999999999"/>
    <s v="EUR"/>
    <n v="147.13999999999999"/>
    <s v="EUR"/>
    <n v="147.13999999999999"/>
    <n v="147.13999999999999"/>
    <n v="0"/>
    <s v="N"/>
    <n v="1223000817"/>
    <d v="2023-09-21T00:00:00"/>
    <m/>
    <d v="2023-08-04T00:00:00"/>
    <s v="00:00"/>
    <s v="23:59"/>
    <d v="2023-08-04T00:00:00"/>
    <s v="15:00"/>
    <s v="15:00"/>
    <n v="17.600000000000001"/>
    <s v="ce"/>
    <n v="12729"/>
    <n v="17.600000000000001"/>
    <n v="22"/>
    <s v="Kuehne+Nagel Tiel 3 Standpl"/>
    <s v="De Diepert 5"/>
    <s v="Tiel"/>
    <s v="4004 MA"/>
    <s v="NL"/>
    <x v="14"/>
    <s v="Rood 24"/>
    <x v="17"/>
    <s v="6666LT"/>
    <s v="NL"/>
    <s v="2480063466"/>
    <s v="0130656_002"/>
    <s v="31V"/>
    <s v="NL001131849B01"/>
    <n v="2"/>
    <n v="0"/>
    <n v="147.13999999999999"/>
    <s v="N"/>
    <s v="Peter Appel Transport B.V."/>
    <n v="36622"/>
    <d v="2023-08-04T00:00:00"/>
    <s v="14:38:00"/>
    <n v="0"/>
    <x v="4"/>
    <x v="30"/>
    <n v="8"/>
    <x v="15"/>
    <n v="1"/>
    <n v="17.600000000000001"/>
    <x v="5"/>
    <n v="147.13999999999999"/>
    <n v="0"/>
    <n v="147.13999999999999"/>
  </r>
  <r>
    <s v="COLGATE 3800 DEB."/>
    <s v="Colgate-Palmolive Nederland BV"/>
    <s v="101t"/>
    <n v="0"/>
    <n v="101030172213"/>
    <n v="930"/>
    <s v="Inv Booked"/>
    <s v="2480063470"/>
    <s v="Verkoop"/>
    <n v="170"/>
    <s v="Transport drops zone"/>
    <s v="9 - verwerkt"/>
    <n v="0"/>
    <m/>
    <d v="2023-08-04T00:00:00"/>
    <m/>
    <m/>
    <m/>
    <m/>
    <m/>
    <s v="EUR"/>
    <n v="73.5"/>
    <s v="EUR"/>
    <n v="73.5"/>
    <s v="EUR"/>
    <n v="73.5"/>
    <n v="73.5"/>
    <n v="0"/>
    <s v="N"/>
    <n v="1223000817"/>
    <d v="2023-09-21T00:00:00"/>
    <m/>
    <d v="2023-08-04T00:00:00"/>
    <s v="00:00"/>
    <s v="23:59"/>
    <d v="2023-08-04T00:00:00"/>
    <s v="12:00"/>
    <s v="13:00"/>
    <n v="3.2"/>
    <s v="ce"/>
    <n v="1297"/>
    <n v="3.2"/>
    <n v="1"/>
    <s v="Kuehne+Nagel Tiel 3 Standpl"/>
    <s v="De Diepert 5"/>
    <s v="Tiel"/>
    <s v="4004 MA"/>
    <s v="NL"/>
    <x v="16"/>
    <s v="Rijnland 4"/>
    <x v="19"/>
    <s v="1948RL"/>
    <s v="NL"/>
    <s v="2480063470"/>
    <s v="0130463_010"/>
    <s v="31V"/>
    <s v="NL001131849B01"/>
    <n v="2"/>
    <n v="0"/>
    <n v="73.5"/>
    <s v="N"/>
    <m/>
    <n v="36622"/>
    <d v="2023-08-04T00:00:00"/>
    <s v="13:00:00"/>
    <n v="0"/>
    <x v="4"/>
    <x v="30"/>
    <n v="8"/>
    <x v="17"/>
    <n v="1"/>
    <n v="3.2"/>
    <x v="0"/>
    <n v="73.5"/>
    <n v="0"/>
    <n v="73.5"/>
  </r>
  <r>
    <s v="COLGATE 3800 DEB."/>
    <s v="Colgate-Palmolive Nederland BV"/>
    <s v="101t"/>
    <n v="101091010635"/>
    <n v="101030172214"/>
    <n v="930"/>
    <s v="Inv Booked"/>
    <s v="2480063472"/>
    <s v="Verkoop"/>
    <n v="170"/>
    <s v="Transport drops zone"/>
    <s v="9 - verwerkt"/>
    <n v="0"/>
    <m/>
    <d v="2023-08-04T00:00:00"/>
    <s v="DROP"/>
    <s v="0001010910106350130718_002"/>
    <m/>
    <m/>
    <m/>
    <s v="EUR"/>
    <n v="62.16"/>
    <s v="EUR"/>
    <n v="62.16"/>
    <s v="EUR"/>
    <n v="62.16"/>
    <n v="62.16"/>
    <n v="0"/>
    <s v="N"/>
    <n v="1223000817"/>
    <d v="2023-09-21T00:00:00"/>
    <m/>
    <d v="2023-08-04T00:00:00"/>
    <s v="00:00"/>
    <s v="23:59"/>
    <d v="2023-08-04T00:00:00"/>
    <s v="06:30"/>
    <s v="07:30"/>
    <n v="2.4"/>
    <s v="ce"/>
    <n v="1217"/>
    <n v="2.4"/>
    <n v="2"/>
    <s v="Kuehne+Nagel Tiel 3 Standpl"/>
    <s v="De Diepert 5"/>
    <s v="Tiel"/>
    <s v="4004 MA"/>
    <s v="NL"/>
    <x v="113"/>
    <s v="Hollandweg 30"/>
    <x v="4"/>
    <s v="2665 MT"/>
    <s v="NL"/>
    <s v="2480063472"/>
    <s v="0130718_002"/>
    <s v="31V"/>
    <s v="NL001131849B01"/>
    <n v="2"/>
    <n v="0"/>
    <n v="62.16"/>
    <s v="N"/>
    <s v="Peter Appel Transport B.V."/>
    <n v="36622"/>
    <d v="2023-08-04T00:00:00"/>
    <s v="06:46:00"/>
    <n v="0"/>
    <x v="4"/>
    <x v="30"/>
    <n v="8"/>
    <x v="4"/>
    <n v="1"/>
    <n v="2.4"/>
    <x v="3"/>
    <n v="62.16"/>
    <n v="0"/>
    <n v="62.16"/>
  </r>
  <r>
    <s v="COLGATE 3800 DEB."/>
    <s v="Colgate-Palmolive Nederland BV"/>
    <s v="101t"/>
    <n v="101091010133"/>
    <n v="101030172215"/>
    <n v="930"/>
    <s v="Inv Booked"/>
    <s v="2480063464"/>
    <s v="Verkoop"/>
    <n v="170"/>
    <s v="Transport drops zone"/>
    <s v="9 - verwerkt"/>
    <n v="0"/>
    <m/>
    <d v="2023-08-04T00:00:00"/>
    <s v="DROP"/>
    <s v="0001010910101330130470_002"/>
    <m/>
    <m/>
    <m/>
    <s v="EUR"/>
    <n v="11.57"/>
    <s v="EUR"/>
    <n v="11.57"/>
    <s v="EUR"/>
    <n v="11.57"/>
    <n v="11.57"/>
    <n v="0"/>
    <s v="N"/>
    <n v="1223000817"/>
    <d v="2023-09-21T00:00:00"/>
    <m/>
    <d v="2023-08-04T00:00:00"/>
    <s v="00:00"/>
    <s v="23:59"/>
    <d v="2023-08-04T00:00:00"/>
    <s v="18:00"/>
    <s v="18:00"/>
    <n v="1.6"/>
    <s v="ce"/>
    <n v="837"/>
    <n v="1.6"/>
    <n v="1"/>
    <s v="Kuehne+Nagel Tiel 3 Standpl"/>
    <s v="De Diepert 5"/>
    <s v="Tiel"/>
    <s v="4004 MA"/>
    <s v="NL"/>
    <x v="14"/>
    <s v="Rood 24"/>
    <x v="17"/>
    <s v="6666LT"/>
    <s v="NL"/>
    <s v="2480063464"/>
    <s v="0130470_002"/>
    <s v="31V"/>
    <s v="NL001131849B01"/>
    <n v="2"/>
    <n v="0"/>
    <n v="11.57"/>
    <s v="N"/>
    <s v="Peter Appel Transport B.V."/>
    <n v="36622"/>
    <d v="2023-08-04T00:00:00"/>
    <s v="18:58:00"/>
    <n v="0"/>
    <x v="4"/>
    <x v="30"/>
    <n v="8"/>
    <x v="15"/>
    <n v="0"/>
    <s v=""/>
    <x v="5"/>
    <s v=""/>
    <n v="0"/>
    <s v=""/>
  </r>
  <r>
    <s v="COLGATE 3800 DEB."/>
    <s v="Colgate-Palmolive Nederland BV"/>
    <s v="101t"/>
    <n v="0"/>
    <n v="101030172216"/>
    <n v="930"/>
    <s v="Inv Booked"/>
    <s v="2480063469"/>
    <s v="Verkoop"/>
    <n v="170"/>
    <s v="Transport drops zone"/>
    <s v="9 - verwerkt"/>
    <n v="0"/>
    <m/>
    <d v="2023-08-04T00:00:00"/>
    <m/>
    <m/>
    <m/>
    <m/>
    <m/>
    <s v="EUR"/>
    <n v="29.83"/>
    <s v="EUR"/>
    <n v="29.83"/>
    <s v="EUR"/>
    <n v="29.83"/>
    <n v="29.83"/>
    <n v="0"/>
    <s v="N"/>
    <n v="1223000817"/>
    <d v="2023-09-21T00:00:00"/>
    <m/>
    <d v="2023-08-04T00:00:00"/>
    <s v="00:00"/>
    <s v="23:59"/>
    <d v="2023-08-04T00:00:00"/>
    <s v="07:00"/>
    <s v="16:00"/>
    <n v="0.8"/>
    <s v="ce"/>
    <n v="318"/>
    <n v="0.8"/>
    <n v="0"/>
    <s v="Kuehne+Nagel Tiel 3 Standpl"/>
    <s v="De Diepert 5"/>
    <s v="Tiel"/>
    <s v="4004 MA"/>
    <s v="NL"/>
    <x v="114"/>
    <s v="Basisweg 7"/>
    <x v="25"/>
    <s v="1951NG"/>
    <s v="NL"/>
    <s v="2480063469"/>
    <s v="0130463_003"/>
    <s v="31V"/>
    <s v="NL001131849B01"/>
    <n v="2"/>
    <n v="0"/>
    <n v="29.83"/>
    <s v="N"/>
    <m/>
    <n v="36622"/>
    <d v="2023-08-04T00:00:00"/>
    <s v="16:00:00"/>
    <n v="0"/>
    <x v="4"/>
    <x v="30"/>
    <n v="8"/>
    <x v="17"/>
    <n v="1"/>
    <n v="0.8"/>
    <x v="3"/>
    <n v="29.83"/>
    <n v="0"/>
    <n v="29.83"/>
  </r>
  <r>
    <s v="COLGATE 3800 DEB."/>
    <s v="Colgate-Palmolive Nederland BV"/>
    <s v="101t"/>
    <n v="0"/>
    <n v="101030172218"/>
    <n v="930"/>
    <s v="Inv Booked"/>
    <s v="2480063473"/>
    <s v="Verkoop"/>
    <n v="170"/>
    <s v="Transport drops zone"/>
    <s v="9 - verwerkt"/>
    <n v="0"/>
    <m/>
    <d v="2023-08-04T00:00:00"/>
    <m/>
    <m/>
    <m/>
    <m/>
    <m/>
    <s v="EUR"/>
    <n v="52.14"/>
    <s v="EUR"/>
    <n v="52.14"/>
    <s v="EUR"/>
    <n v="52.14"/>
    <n v="52.14"/>
    <n v="0"/>
    <s v="N"/>
    <n v="1223000817"/>
    <d v="2023-09-21T00:00:00"/>
    <m/>
    <d v="2023-08-04T00:00:00"/>
    <s v="00:00"/>
    <s v="23:59"/>
    <d v="2023-08-04T00:00:00"/>
    <s v="09:00"/>
    <s v="17:00"/>
    <n v="1.6"/>
    <s v="ce"/>
    <n v="602"/>
    <n v="1.6"/>
    <n v="0"/>
    <s v="Kuehne+Nagel Tiel 3 Standpl"/>
    <s v="De Diepert 5"/>
    <s v="Tiel"/>
    <s v="4004 MA"/>
    <s v="NL"/>
    <x v="61"/>
    <s v="Nijverheidsweg 14"/>
    <x v="48"/>
    <s v="3251 LP"/>
    <s v="NL"/>
    <s v="2480063473"/>
    <s v="0130463_007"/>
    <s v="31V"/>
    <s v="NL001131849B01"/>
    <n v="2"/>
    <n v="0"/>
    <n v="52.14"/>
    <s v="N"/>
    <m/>
    <n v="36622"/>
    <d v="2023-08-04T00:00:00"/>
    <s v="17:00:00"/>
    <n v="0"/>
    <x v="4"/>
    <x v="30"/>
    <n v="8"/>
    <x v="37"/>
    <n v="1"/>
    <n v="1.6"/>
    <x v="0"/>
    <n v="52.14"/>
    <n v="0"/>
    <n v="52.14"/>
  </r>
  <r>
    <s v="COLGATE 3800 DEB."/>
    <s v="Colgate-Palmolive Nederland BV"/>
    <s v="101t"/>
    <n v="101091010128"/>
    <n v="101030172219"/>
    <n v="930"/>
    <s v="Inv Booked"/>
    <s v="2480063468"/>
    <s v="Verkoop"/>
    <n v="170"/>
    <s v="Transport drops zone"/>
    <s v="9 - verwerkt"/>
    <n v="0"/>
    <m/>
    <d v="2023-08-04T00:00:00"/>
    <s v="DROP"/>
    <s v="0001010910101280130465_002"/>
    <m/>
    <m/>
    <m/>
    <s v="EUR"/>
    <n v="225.5"/>
    <s v="EUR"/>
    <n v="225.5"/>
    <s v="EUR"/>
    <n v="225.5"/>
    <n v="225.5"/>
    <n v="0"/>
    <s v="N"/>
    <n v="1223000817"/>
    <d v="2023-09-21T00:00:00"/>
    <m/>
    <d v="2023-08-04T00:00:00"/>
    <s v="00:00"/>
    <s v="23:59"/>
    <d v="2023-08-04T00:00:00"/>
    <s v="07:00"/>
    <s v="10:00"/>
    <n v="21.6"/>
    <s v="ce"/>
    <n v="12437"/>
    <n v="21.6"/>
    <n v="26"/>
    <s v="Kuehne+Nagel Tiel 3 Standpl"/>
    <s v="De Diepert 5"/>
    <s v="Tiel"/>
    <s v="4004 MA"/>
    <s v="NL"/>
    <x v="10"/>
    <s v="Slego 1a"/>
    <x v="13"/>
    <s v="1046BM"/>
    <s v="NL"/>
    <s v="2480063468"/>
    <s v="0130465_002"/>
    <s v="31V"/>
    <s v="NL001131849B01"/>
    <n v="2"/>
    <n v="0"/>
    <n v="225.5"/>
    <s v="N"/>
    <s v="Peter Appel Transport B.V."/>
    <n v="36622"/>
    <d v="2023-08-04T00:00:00"/>
    <s v="09:31:00"/>
    <n v="0"/>
    <x v="4"/>
    <x v="30"/>
    <n v="8"/>
    <x v="11"/>
    <n v="1"/>
    <n v="21.6"/>
    <x v="0"/>
    <n v="225.5"/>
    <n v="0"/>
    <n v="225.5"/>
  </r>
  <r>
    <s v="COLGATE 3800 DEB."/>
    <s v="Colgate-Palmolive Nederland BV"/>
    <s v="101t"/>
    <n v="101091010130"/>
    <n v="101030172220"/>
    <n v="930"/>
    <s v="Inv Booked"/>
    <s v="2480063474"/>
    <s v="Verkoop"/>
    <n v="170"/>
    <s v="Transport drops zone"/>
    <s v="9 - verwerkt"/>
    <n v="0"/>
    <m/>
    <d v="2023-08-04T00:00:00"/>
    <s v="DROP"/>
    <s v="0001010910101300130469_002"/>
    <m/>
    <m/>
    <m/>
    <s v="EUR"/>
    <n v="173.52"/>
    <s v="EUR"/>
    <n v="173.52"/>
    <s v="EUR"/>
    <n v="173.52"/>
    <n v="173.52"/>
    <n v="0"/>
    <s v="N"/>
    <n v="1223000817"/>
    <d v="2023-09-21T00:00:00"/>
    <m/>
    <d v="2023-08-04T00:00:00"/>
    <s v="00:00"/>
    <s v="23:59"/>
    <d v="2023-08-04T00:00:00"/>
    <s v="14:00"/>
    <s v="14:00"/>
    <n v="24"/>
    <s v="ce"/>
    <n v="12751"/>
    <n v="24"/>
    <n v="28"/>
    <s v="Kuehne+Nagel Tiel 3 Standpl"/>
    <s v="De Diepert 5"/>
    <s v="Tiel"/>
    <s v="4004 MA"/>
    <s v="NL"/>
    <x v="14"/>
    <s v="Rood 24"/>
    <x v="17"/>
    <s v="6666LT"/>
    <s v="NL"/>
    <s v="2480063474"/>
    <s v="0130469_002"/>
    <s v="31V"/>
    <s v="NL001131849B01"/>
    <n v="2"/>
    <n v="0"/>
    <n v="173.52"/>
    <s v="N"/>
    <s v="Peter Appel Transport B.V."/>
    <n v="36622"/>
    <d v="2023-08-04T00:00:00"/>
    <s v="14:43:00"/>
    <n v="0"/>
    <x v="4"/>
    <x v="30"/>
    <n v="8"/>
    <x v="15"/>
    <n v="1"/>
    <n v="24"/>
    <x v="5"/>
    <n v="173.52"/>
    <n v="0"/>
    <n v="173.52"/>
  </r>
  <r>
    <s v="COLGATE 3800 DEB."/>
    <s v="Colgate-Palmolive Nederland BV"/>
    <s v="101t"/>
    <n v="101091010129"/>
    <n v="101030172223"/>
    <n v="930"/>
    <s v="Inv Booked"/>
    <s v="2480063475"/>
    <s v="Verkoop"/>
    <n v="170"/>
    <s v="Transport drops zone"/>
    <s v="9 - verwerkt"/>
    <n v="0"/>
    <m/>
    <d v="2023-08-04T00:00:00"/>
    <s v="DROP"/>
    <s v="0001010910101290130468_002"/>
    <m/>
    <m/>
    <m/>
    <s v="EUR"/>
    <n v="216.8"/>
    <s v="EUR"/>
    <n v="216.8"/>
    <s v="EUR"/>
    <n v="216.8"/>
    <n v="216.8"/>
    <n v="0"/>
    <s v="N"/>
    <n v="1223000817"/>
    <d v="2023-09-21T00:00:00"/>
    <m/>
    <d v="2023-08-04T00:00:00"/>
    <s v="00:00"/>
    <s v="23:59"/>
    <d v="2023-08-04T00:00:00"/>
    <s v="12:00"/>
    <s v="13:00"/>
    <n v="20"/>
    <s v="ce"/>
    <n v="15357"/>
    <n v="20"/>
    <n v="26"/>
    <s v="Kuehne+Nagel Tiel 3 Standpl"/>
    <s v="De Diepert 5"/>
    <s v="Tiel"/>
    <s v="4004 MA"/>
    <s v="NL"/>
    <x v="109"/>
    <s v="Rheastraat 10"/>
    <x v="3"/>
    <s v="5047 TL"/>
    <s v="NL"/>
    <s v="2480063475"/>
    <s v="0130468_002"/>
    <s v="31V"/>
    <s v="NL001131849B01"/>
    <n v="2"/>
    <n v="0"/>
    <n v="216.8"/>
    <s v="N"/>
    <s v="Peter Appel Transport B.V."/>
    <n v="36622"/>
    <d v="2023-08-04T00:00:00"/>
    <s v="12:27:00"/>
    <n v="0"/>
    <x v="4"/>
    <x v="30"/>
    <n v="8"/>
    <x v="3"/>
    <n v="1"/>
    <n v="20"/>
    <x v="1"/>
    <n v="216.8"/>
    <n v="0"/>
    <n v="216.8"/>
  </r>
  <r>
    <s v="COLGATE 3800 DEB."/>
    <s v="Colgate-Palmolive Nederland BV"/>
    <s v="101t"/>
    <n v="101091010559"/>
    <n v="101030172224"/>
    <n v="930"/>
    <s v="Inv Booked"/>
    <s v="2480063476"/>
    <s v="Verkoop"/>
    <n v="170"/>
    <s v="Transport drops zone"/>
    <s v="9 - verwerkt"/>
    <n v="0"/>
    <m/>
    <d v="2023-08-04T00:00:00"/>
    <s v="DROP"/>
    <s v="0001010910105590130653_002"/>
    <m/>
    <m/>
    <m/>
    <s v="EUR"/>
    <n v="174.08"/>
    <s v="EUR"/>
    <n v="174.08"/>
    <s v="EUR"/>
    <n v="174.08"/>
    <n v="174.08"/>
    <n v="0"/>
    <s v="N"/>
    <n v="1223000817"/>
    <d v="2023-09-21T00:00:00"/>
    <m/>
    <d v="2023-08-04T00:00:00"/>
    <s v="00:00"/>
    <s v="23:59"/>
    <d v="2023-08-04T00:00:00"/>
    <s v="12:00"/>
    <s v="13:00"/>
    <n v="13.6"/>
    <s v="ce"/>
    <n v="11716"/>
    <n v="13.6"/>
    <n v="22"/>
    <s v="Kuehne+Nagel Tiel 3 Standpl"/>
    <s v="De Diepert 5"/>
    <s v="Tiel"/>
    <s v="4004 MA"/>
    <s v="NL"/>
    <x v="109"/>
    <s v="Rheastraat 10"/>
    <x v="3"/>
    <s v="5047 TL"/>
    <s v="NL"/>
    <s v="2480063476"/>
    <s v="0130653_002"/>
    <s v="31V"/>
    <s v="NL001131849B01"/>
    <n v="2"/>
    <n v="0"/>
    <n v="174.08"/>
    <s v="N"/>
    <s v="Peter Appel Transport B.V."/>
    <n v="36622"/>
    <d v="2023-08-04T00:00:00"/>
    <s v="14:07:00"/>
    <n v="1"/>
    <x v="4"/>
    <x v="30"/>
    <n v="8"/>
    <x v="3"/>
    <n v="1"/>
    <n v="13.6"/>
    <x v="1"/>
    <n v="174.08"/>
    <n v="0"/>
    <n v="174.08"/>
  </r>
  <r>
    <s v="COLGATE 3800 DEB."/>
    <s v="Colgate-Palmolive Nederland BV"/>
    <s v="101t"/>
    <n v="101091010127"/>
    <n v="101030172221"/>
    <n v="930"/>
    <s v="Inv Booked"/>
    <s v="2480063477"/>
    <s v="Verkoop"/>
    <n v="170"/>
    <s v="Transport drops zone"/>
    <s v="9 - verwerkt"/>
    <n v="0"/>
    <m/>
    <d v="2023-08-04T00:00:00"/>
    <s v="DROP"/>
    <s v="0001010910101270130464_002"/>
    <m/>
    <m/>
    <m/>
    <s v="EUR"/>
    <n v="137.31"/>
    <s v="EUR"/>
    <n v="137.31"/>
    <s v="EUR"/>
    <n v="137.31"/>
    <n v="137.31"/>
    <n v="0"/>
    <s v="N"/>
    <n v="1223000817"/>
    <d v="2023-09-21T00:00:00"/>
    <m/>
    <d v="2023-08-04T00:00:00"/>
    <s v="00:00"/>
    <s v="23:59"/>
    <d v="2023-08-04T00:00:00"/>
    <s v="05:00"/>
    <s v="06:00"/>
    <n v="22.4"/>
    <s v="ce"/>
    <n v="12063"/>
    <n v="22.4"/>
    <n v="24"/>
    <s v="Kuehne+Nagel Tiel 3 Standpl"/>
    <s v="De Diepert 5"/>
    <s v="Tiel"/>
    <s v="4004 MA"/>
    <s v="NL"/>
    <x v="2"/>
    <s v="Randweg 2"/>
    <x v="6"/>
    <s v="4191 NN"/>
    <s v="NL"/>
    <s v="2480063477"/>
    <s v="0130464_002"/>
    <s v="31V"/>
    <s v="NL001131849B01"/>
    <n v="2"/>
    <n v="0"/>
    <n v="137.31"/>
    <s v="N"/>
    <s v="Peter Appel Transport B.V."/>
    <n v="36622"/>
    <d v="2023-08-04T00:00:00"/>
    <s v="06:30:00"/>
    <n v="0"/>
    <x v="4"/>
    <x v="30"/>
    <n v="8"/>
    <x v="6"/>
    <n v="1"/>
    <n v="22.4"/>
    <x v="2"/>
    <n v="137.31"/>
    <n v="0"/>
    <n v="137.31"/>
  </r>
  <r>
    <s v="COLGATE 3800 DEB."/>
    <s v="Colgate-Palmolive Nederland BV"/>
    <s v="101t"/>
    <n v="101091010132"/>
    <n v="101030172222"/>
    <n v="930"/>
    <s v="Inv Booked"/>
    <s v="2480063478"/>
    <s v="Verkoop"/>
    <n v="170"/>
    <s v="Transport drops zone"/>
    <s v="9 - verwerkt"/>
    <n v="0"/>
    <m/>
    <d v="2023-08-04T00:00:00"/>
    <s v="DROP"/>
    <s v="0001010910101320130466_002"/>
    <m/>
    <m/>
    <m/>
    <s v="EUR"/>
    <n v="242.05"/>
    <s v="EUR"/>
    <n v="242.05"/>
    <s v="EUR"/>
    <n v="242.05"/>
    <n v="242.05"/>
    <n v="0"/>
    <s v="N"/>
    <n v="1223000817"/>
    <d v="2023-09-21T00:00:00"/>
    <m/>
    <d v="2023-08-04T00:00:00"/>
    <s v="00:00"/>
    <s v="23:59"/>
    <d v="2023-08-04T00:00:00"/>
    <s v="08:00"/>
    <s v="09:00"/>
    <n v="24.8"/>
    <s v="ce"/>
    <n v="16294"/>
    <n v="24.8"/>
    <n v="39"/>
    <s v="Kuehne+Nagel Tiel 3 Standpl"/>
    <s v="De Diepert 5"/>
    <s v="Tiel"/>
    <s v="4004 MA"/>
    <s v="NL"/>
    <x v="109"/>
    <s v="Rheastraat 10"/>
    <x v="3"/>
    <s v="5047 TL"/>
    <s v="NL"/>
    <s v="2480063478"/>
    <s v="0130466_002"/>
    <s v="31V"/>
    <s v="NL001131849B01"/>
    <n v="2"/>
    <n v="0"/>
    <n v="242.05"/>
    <s v="N"/>
    <s v="Peter Appel Transport B.V."/>
    <n v="36622"/>
    <d v="2023-08-04T00:00:00"/>
    <s v="09:15:00"/>
    <n v="0"/>
    <x v="4"/>
    <x v="30"/>
    <n v="8"/>
    <x v="3"/>
    <n v="1"/>
    <n v="24.8"/>
    <x v="1"/>
    <n v="242.05"/>
    <n v="0"/>
    <n v="242.05"/>
  </r>
  <r>
    <s v="COLGATE 3800 DEB."/>
    <s v="Colgate-Palmolive Nederland BV"/>
    <s v="101t"/>
    <n v="0"/>
    <n v="101030172217"/>
    <n v="930"/>
    <s v="Inv Booked"/>
    <s v="2480063471"/>
    <s v="Verkoop"/>
    <n v="170"/>
    <s v="Transport drops zone"/>
    <s v="9 - verwerkt"/>
    <n v="0"/>
    <m/>
    <d v="2023-08-04T00:00:00"/>
    <m/>
    <m/>
    <m/>
    <m/>
    <m/>
    <s v="EUR"/>
    <n v="53.38"/>
    <s v="EUR"/>
    <n v="53.38"/>
    <s v="EUR"/>
    <n v="53.38"/>
    <n v="53.38"/>
    <n v="0"/>
    <s v="N"/>
    <n v="1223000817"/>
    <d v="2023-09-21T00:00:00"/>
    <m/>
    <d v="2023-08-04T00:00:00"/>
    <s v="00:00"/>
    <s v="23:59"/>
    <d v="2023-08-04T00:00:00"/>
    <s v="10:30"/>
    <s v="10:30"/>
    <n v="1.6"/>
    <s v="ce"/>
    <n v="429"/>
    <n v="1.6"/>
    <n v="0"/>
    <s v="Kuehne+Nagel Tiel 3 Standpl"/>
    <s v="De Diepert 5"/>
    <s v="Tiel"/>
    <s v="4004 MA"/>
    <s v="NL"/>
    <x v="42"/>
    <s v="Industriestraat 67"/>
    <x v="41"/>
    <s v="7482EW"/>
    <s v="NL"/>
    <s v="2480063471"/>
    <s v="0130463_009"/>
    <s v="31V"/>
    <s v="NL001131849B01"/>
    <n v="2"/>
    <n v="0"/>
    <n v="53.38"/>
    <s v="N"/>
    <m/>
    <n v="36622"/>
    <d v="2023-08-04T00:00:00"/>
    <s v="11:00:00"/>
    <n v="0"/>
    <x v="4"/>
    <x v="30"/>
    <n v="8"/>
    <x v="30"/>
    <n v="1"/>
    <n v="1.6"/>
    <x v="3"/>
    <n v="53.38"/>
    <n v="0"/>
    <n v="53.38"/>
  </r>
  <r>
    <s v="COLGATE 3800 DEB."/>
    <s v="Colgate-Palmolive Nederland BV"/>
    <s v="101t"/>
    <n v="101091010709"/>
    <n v="101030172277"/>
    <n v="930"/>
    <s v="Inv Booked"/>
    <s v="2480064251"/>
    <s v="Verkoop"/>
    <n v="170"/>
    <s v="Transport drops zone"/>
    <s v="9 - verwerkt"/>
    <n v="0"/>
    <m/>
    <d v="2023-08-05T00:00:00"/>
    <s v="DROP"/>
    <s v="0001010910107090130841_008"/>
    <m/>
    <m/>
    <m/>
    <s v="EUR"/>
    <n v="131.31"/>
    <s v="EUR"/>
    <n v="131.31"/>
    <s v="EUR"/>
    <n v="131.31"/>
    <n v="131.31"/>
    <n v="0"/>
    <s v="Y"/>
    <n v="1223000817"/>
    <d v="2023-09-21T00:00:00"/>
    <m/>
    <d v="2023-08-05T00:00:00"/>
    <s v="00:00"/>
    <s v="23:59"/>
    <d v="2023-08-05T00:00:00"/>
    <s v="06:00"/>
    <s v="07:00"/>
    <n v="23"/>
    <s v="ce"/>
    <n v="6952"/>
    <n v="23.2"/>
    <n v="14"/>
    <s v="Kuehne+Nagel Tiel 3 Standpl"/>
    <s v="De Diepert 5"/>
    <s v="Tiel"/>
    <s v="4004 MA"/>
    <s v="NL"/>
    <x v="2"/>
    <s v="Randweg 2"/>
    <x v="6"/>
    <s v="4191 NN"/>
    <s v="NL"/>
    <s v="2480064251"/>
    <s v="0130841_008"/>
    <s v="31V"/>
    <s v="NL001131849B01"/>
    <n v="2"/>
    <n v="0"/>
    <n v="131.31"/>
    <s v="N"/>
    <s v="Peter Appel Transport B.V."/>
    <n v="36622"/>
    <d v="2023-08-05T00:00:00"/>
    <s v="06:16:00"/>
    <n v="0"/>
    <x v="5"/>
    <x v="30"/>
    <n v="8"/>
    <x v="6"/>
    <n v="1"/>
    <n v="26.4"/>
    <x v="2"/>
    <n v="149.42000000000002"/>
    <n v="0"/>
    <n v="149.42000000000002"/>
  </r>
  <r>
    <s v="COLGATE 3800 DEB."/>
    <s v="Colgate-Palmolive Nederland BV"/>
    <s v="101t"/>
    <n v="101091010819"/>
    <n v="101030172273"/>
    <n v="930"/>
    <s v="Inv Booked"/>
    <s v="2480064255"/>
    <s v="Verkoop"/>
    <n v="170"/>
    <s v="Transport drops zone"/>
    <s v="9 - verwerkt"/>
    <n v="0"/>
    <m/>
    <d v="2023-08-05T00:00:00"/>
    <s v="DROP"/>
    <s v="0001010910108190130921_002"/>
    <m/>
    <m/>
    <m/>
    <s v="EUR"/>
    <n v="182.69"/>
    <s v="EUR"/>
    <n v="182.69"/>
    <s v="EUR"/>
    <n v="182.69"/>
    <n v="182.69"/>
    <n v="0"/>
    <s v="N"/>
    <n v="1223000817"/>
    <d v="2023-09-21T00:00:00"/>
    <m/>
    <d v="2023-08-05T00:00:00"/>
    <s v="00:00"/>
    <s v="23:59"/>
    <d v="2023-08-05T00:00:00"/>
    <s v="07:00"/>
    <s v="07:00"/>
    <n v="26.4"/>
    <s v="ce"/>
    <n v="16821"/>
    <n v="26.4"/>
    <n v="32"/>
    <s v="Kuehne+Nagel Tiel 3 Standpl"/>
    <s v="De Diepert 5"/>
    <s v="Tiel"/>
    <s v="4004 MA"/>
    <s v="NL"/>
    <x v="14"/>
    <s v="Rood 24"/>
    <x v="17"/>
    <s v="6666LT"/>
    <s v="NL"/>
    <s v="2480064255"/>
    <s v="0130921_002"/>
    <s v="31V"/>
    <s v="NL001131849B01"/>
    <n v="2"/>
    <n v="0"/>
    <n v="182.69"/>
    <s v="N"/>
    <s v="Peter Appel Transport B.V."/>
    <n v="36622"/>
    <d v="2023-08-05T00:00:00"/>
    <s v="07:55:00"/>
    <n v="0"/>
    <x v="5"/>
    <x v="30"/>
    <n v="8"/>
    <x v="15"/>
    <n v="1"/>
    <n v="26.4"/>
    <x v="5"/>
    <n v="182.69"/>
    <n v="0"/>
    <n v="182.69"/>
  </r>
  <r>
    <s v="COLGATE 3800 DEB."/>
    <s v="Colgate-Palmolive Nederland BV"/>
    <s v="101t"/>
    <n v="101091010709"/>
    <n v="101030172269"/>
    <n v="930"/>
    <s v="Inv Booked"/>
    <s v="2480064249"/>
    <s v="Verkoop"/>
    <n v="170"/>
    <s v="Transport drops zone"/>
    <s v="9 - verwerkt"/>
    <n v="0"/>
    <m/>
    <d v="2023-08-05T00:00:00"/>
    <s v="DROP"/>
    <s v="0001010910107090130841_008"/>
    <m/>
    <m/>
    <m/>
    <s v="EUR"/>
    <n v="18.11"/>
    <s v="EUR"/>
    <n v="18.11"/>
    <s v="EUR"/>
    <n v="18.11"/>
    <n v="18.11"/>
    <n v="0"/>
    <s v="Y"/>
    <n v="1223000817"/>
    <d v="2023-09-21T00:00:00"/>
    <m/>
    <d v="2023-08-05T00:00:00"/>
    <s v="00:00"/>
    <s v="23:59"/>
    <d v="2023-08-05T00:00:00"/>
    <s v="06:00"/>
    <s v="07:00"/>
    <n v="3.2"/>
    <s v="ce"/>
    <n v="1588"/>
    <n v="3.2"/>
    <n v="3"/>
    <s v="Kuehne+Nagel Tiel 3 Standpl"/>
    <s v="De Diepert 5"/>
    <s v="Tiel"/>
    <s v="4004 MA"/>
    <s v="NL"/>
    <x v="2"/>
    <s v="Randweg 2"/>
    <x v="6"/>
    <s v="4191 NN"/>
    <s v="NL"/>
    <s v="2480064249"/>
    <s v="0130841_008"/>
    <s v="31V"/>
    <s v="NL001131849B01"/>
    <n v="2"/>
    <n v="0"/>
    <n v="18.11"/>
    <s v="N"/>
    <s v="Peter Appel Transport B.V."/>
    <n v="36622"/>
    <d v="2023-08-05T00:00:00"/>
    <s v="06:16:00"/>
    <n v="0"/>
    <x v="5"/>
    <x v="30"/>
    <n v="8"/>
    <x v="6"/>
    <n v="0"/>
    <s v=""/>
    <x v="2"/>
    <s v=""/>
    <n v="0"/>
    <s v=""/>
  </r>
  <r>
    <s v="COLGATE 3800 DEB."/>
    <s v="Colgate-Palmolive Nederland BV"/>
    <s v="101t"/>
    <n v="101091010708"/>
    <n v="101030172266"/>
    <n v="930"/>
    <s v="Inv Booked"/>
    <s v="2480064243"/>
    <s v="Verkoop"/>
    <n v="170"/>
    <s v="Transport drops zone"/>
    <s v="9 - verwerkt"/>
    <n v="0"/>
    <m/>
    <d v="2023-08-05T00:00:00"/>
    <s v="DROP"/>
    <s v="0001010910107080130852_002"/>
    <m/>
    <m/>
    <m/>
    <s v="EUR"/>
    <n v="194.16"/>
    <s v="EUR"/>
    <n v="194.16"/>
    <s v="EUR"/>
    <n v="194.16"/>
    <n v="194.16"/>
    <n v="0"/>
    <s v="N"/>
    <n v="1223000817"/>
    <d v="2023-09-21T00:00:00"/>
    <m/>
    <d v="2023-08-05T00:00:00"/>
    <s v="00:00"/>
    <s v="23:59"/>
    <d v="2023-08-05T00:00:00"/>
    <s v="09:30"/>
    <s v="09:30"/>
    <n v="24"/>
    <s v="ce"/>
    <n v="8650"/>
    <n v="24"/>
    <n v="17"/>
    <s v="Kuehne+Nagel Tiel 3 Standpl"/>
    <s v="De Diepert 5"/>
    <s v="Tiel"/>
    <s v="4004 MA"/>
    <s v="NL"/>
    <x v="24"/>
    <s v="Ravenswade 14"/>
    <x v="26"/>
    <s v="3439 LD"/>
    <s v="NL"/>
    <s v="2480064243"/>
    <s v="0130852_002"/>
    <s v="31V"/>
    <s v="NL001131849B01"/>
    <n v="2"/>
    <n v="0"/>
    <n v="194.16"/>
    <s v="N"/>
    <s v="Peter Appel Transport B.V."/>
    <n v="36622"/>
    <d v="2023-08-05T00:00:00"/>
    <s v="09:27:00"/>
    <n v="0"/>
    <x v="5"/>
    <x v="30"/>
    <n v="8"/>
    <x v="22"/>
    <n v="1"/>
    <n v="26.4"/>
    <x v="7"/>
    <n v="213.57999999999998"/>
    <n v="0"/>
    <n v="213.57999999999998"/>
  </r>
  <r>
    <s v="COLGATE 3800 DEB."/>
    <s v="Colgate-Palmolive Nederland BV"/>
    <s v="101t"/>
    <n v="101091010708"/>
    <n v="101030172268"/>
    <n v="930"/>
    <s v="Inv Booked"/>
    <s v="2480064244"/>
    <s v="Verkoop"/>
    <n v="170"/>
    <s v="Transport drops zone"/>
    <s v="9 - verwerkt"/>
    <n v="0"/>
    <m/>
    <d v="2023-08-05T00:00:00"/>
    <s v="DROP"/>
    <s v="0001010910107080130852_002"/>
    <m/>
    <m/>
    <m/>
    <s v="EUR"/>
    <n v="19.420000000000002"/>
    <s v="EUR"/>
    <n v="19.420000000000002"/>
    <s v="EUR"/>
    <n v="19.420000000000002"/>
    <n v="19.420000000000002"/>
    <n v="0"/>
    <s v="N"/>
    <n v="1223000817"/>
    <d v="2023-09-21T00:00:00"/>
    <m/>
    <d v="2023-08-05T00:00:00"/>
    <s v="00:00"/>
    <s v="23:59"/>
    <d v="2023-08-05T00:00:00"/>
    <s v="09:30"/>
    <s v="09:30"/>
    <n v="2.4"/>
    <s v="ce"/>
    <n v="1723"/>
    <n v="2.4"/>
    <n v="3"/>
    <s v="Kuehne+Nagel Tiel 3 Standpl"/>
    <s v="De Diepert 5"/>
    <s v="Tiel"/>
    <s v="4004 MA"/>
    <s v="NL"/>
    <x v="24"/>
    <s v="Ravenswade 14"/>
    <x v="26"/>
    <s v="3439 LD"/>
    <s v="NL"/>
    <s v="2480064244"/>
    <s v="0130852_002"/>
    <s v="31V"/>
    <s v="NL001131849B01"/>
    <n v="2"/>
    <n v="0"/>
    <n v="19.420000000000002"/>
    <s v="N"/>
    <s v="Peter Appel Transport B.V."/>
    <n v="36622"/>
    <d v="2023-08-05T00:00:00"/>
    <s v="09:27:00"/>
    <n v="0"/>
    <x v="5"/>
    <x v="30"/>
    <n v="8"/>
    <x v="22"/>
    <n v="0"/>
    <s v=""/>
    <x v="7"/>
    <s v=""/>
    <n v="0"/>
    <s v=""/>
  </r>
  <r>
    <s v="COLGATE 3800 DEB."/>
    <s v="Colgate-Palmolive Nederland BV"/>
    <s v="101t"/>
    <n v="101091010707"/>
    <n v="101030172282"/>
    <n v="930"/>
    <s v="Inv Booked"/>
    <s v="2480064253"/>
    <s v="Verkoop"/>
    <n v="170"/>
    <s v="Transport drops zone"/>
    <s v="9 - verwerkt"/>
    <n v="0"/>
    <m/>
    <d v="2023-08-07T00:00:00"/>
    <s v="DROP"/>
    <s v="0001010910107070130846_002"/>
    <m/>
    <m/>
    <m/>
    <s v="EUR"/>
    <n v="173.52"/>
    <s v="EUR"/>
    <n v="173.52"/>
    <s v="EUR"/>
    <n v="173.52"/>
    <n v="173.52"/>
    <n v="0"/>
    <s v="N"/>
    <n v="1223000817"/>
    <d v="2023-09-21T00:00:00"/>
    <m/>
    <d v="2023-08-07T00:00:00"/>
    <s v="00:00"/>
    <s v="23:59"/>
    <d v="2023-08-07T00:00:00"/>
    <s v="14:00"/>
    <s v="14:00"/>
    <n v="24"/>
    <s v="ce"/>
    <n v="13643"/>
    <n v="24"/>
    <n v="31"/>
    <s v="Kuehne+Nagel Tiel 3 Standpl"/>
    <s v="De Diepert 5"/>
    <s v="Tiel"/>
    <s v="4004 MA"/>
    <s v="NL"/>
    <x v="14"/>
    <s v="Rood 24"/>
    <x v="17"/>
    <s v="6666LT"/>
    <s v="NL"/>
    <s v="2480064253"/>
    <s v="0130846_002"/>
    <s v="31V"/>
    <s v="NL001131849B01"/>
    <n v="2"/>
    <n v="0"/>
    <n v="173.52"/>
    <s v="N"/>
    <s v="Peter Appel Transport B.V."/>
    <n v="36622"/>
    <d v="2023-08-07T00:00:00"/>
    <s v="13:28:00"/>
    <n v="0"/>
    <x v="0"/>
    <x v="31"/>
    <n v="8"/>
    <x v="15"/>
    <n v="1"/>
    <n v="24"/>
    <x v="5"/>
    <n v="173.52"/>
    <n v="0"/>
    <n v="173.52"/>
  </r>
  <r>
    <s v="COLGATE 3800 DEB."/>
    <s v="Colgate-Palmolive Nederland BV"/>
    <s v="101t"/>
    <n v="101091011085"/>
    <n v="101030172283"/>
    <n v="930"/>
    <s v="Inv Booked"/>
    <s v="2480064258"/>
    <s v="Verkoop"/>
    <n v="170"/>
    <s v="Transport drops zone"/>
    <s v="9 - verwerkt"/>
    <n v="0"/>
    <m/>
    <d v="2023-08-07T00:00:00"/>
    <s v="DROP"/>
    <s v="0001010910110850131027_002"/>
    <m/>
    <m/>
    <m/>
    <s v="EUR"/>
    <n v="120.31"/>
    <s v="EUR"/>
    <n v="120.31"/>
    <s v="EUR"/>
    <n v="120.31"/>
    <n v="120.31"/>
    <n v="0"/>
    <s v="N"/>
    <n v="1223000817"/>
    <d v="2023-09-21T00:00:00"/>
    <m/>
    <d v="2023-08-07T00:00:00"/>
    <s v="00:00"/>
    <s v="23:59"/>
    <d v="2023-08-07T00:00:00"/>
    <s v="13:00"/>
    <s v="15:00"/>
    <n v="7.2"/>
    <s v="ce"/>
    <n v="4082"/>
    <n v="7.2"/>
    <n v="10"/>
    <s v="Kuehne+Nagel Tiel 3 Standpl"/>
    <s v="De Diepert 5"/>
    <s v="Tiel"/>
    <s v="4004 MA"/>
    <s v="NL"/>
    <x v="70"/>
    <s v="Steenen Hoofd 50"/>
    <x v="53"/>
    <s v="4825 AK"/>
    <s v="NL"/>
    <s v="2480064258"/>
    <s v="0131027_002"/>
    <s v="31V"/>
    <s v="NL001131849B01"/>
    <n v="2"/>
    <n v="0"/>
    <n v="120.31"/>
    <s v="N"/>
    <s v="Peter Appel Transport B.V."/>
    <n v="36622"/>
    <d v="2023-08-07T00:00:00"/>
    <s v="13:58:00"/>
    <n v="0"/>
    <x v="0"/>
    <x v="31"/>
    <n v="8"/>
    <x v="24"/>
    <n v="1"/>
    <n v="7.2"/>
    <x v="0"/>
    <n v="120.31"/>
    <n v="0"/>
    <n v="120.31"/>
  </r>
  <r>
    <s v="COLGATE 3800 DEB."/>
    <s v="Colgate-Palmolive Nederland BV"/>
    <s v="101t"/>
    <n v="101091010703"/>
    <n v="101030172280"/>
    <n v="930"/>
    <s v="Inv Booked"/>
    <s v="2480064248"/>
    <s v="Verkoop"/>
    <n v="170"/>
    <s v="Transport drops zone"/>
    <s v="9 - verwerkt"/>
    <n v="0"/>
    <m/>
    <d v="2023-08-07T00:00:00"/>
    <s v="DROP"/>
    <s v="0001010910107030130841_004"/>
    <m/>
    <m/>
    <m/>
    <s v="EUR"/>
    <n v="59.62"/>
    <s v="EUR"/>
    <n v="59.62"/>
    <s v="EUR"/>
    <n v="59.62"/>
    <n v="59.62"/>
    <n v="0"/>
    <s v="N"/>
    <n v="1223000817"/>
    <d v="2023-09-21T00:00:00"/>
    <m/>
    <d v="2023-08-07T00:00:00"/>
    <s v="00:00"/>
    <s v="23:59"/>
    <d v="2023-08-07T00:00:00"/>
    <s v="10:00"/>
    <s v="10:00"/>
    <n v="4.8"/>
    <s v="ce"/>
    <n v="5749"/>
    <n v="4.8"/>
    <n v="10"/>
    <s v="Kuehne+Nagel Tiel 3 Standpl"/>
    <s v="De Diepert 5"/>
    <s v="Tiel"/>
    <s v="4004 MA"/>
    <s v="NL"/>
    <x v="14"/>
    <s v="Rood 24"/>
    <x v="17"/>
    <s v="6666LT"/>
    <s v="NL"/>
    <s v="2480064248"/>
    <s v="0130841_004"/>
    <s v="31V"/>
    <s v="NL001131849B01"/>
    <n v="2"/>
    <n v="0"/>
    <n v="59.62"/>
    <s v="N"/>
    <s v="Peter Appel Transport B.V."/>
    <n v="36622"/>
    <d v="2023-08-07T00:00:00"/>
    <s v="09:47:00"/>
    <n v="0"/>
    <x v="0"/>
    <x v="31"/>
    <n v="8"/>
    <x v="15"/>
    <n v="1"/>
    <n v="4.8"/>
    <x v="5"/>
    <n v="59.62"/>
    <n v="0"/>
    <n v="59.62"/>
  </r>
  <r>
    <s v="COLGATE 3800 DEB."/>
    <s v="Colgate-Palmolive Nederland BV"/>
    <s v="101t"/>
    <n v="101091010703"/>
    <n v="101030172281"/>
    <n v="930"/>
    <s v="Inv Booked"/>
    <s v="2480064256"/>
    <s v="Verkoop"/>
    <n v="170"/>
    <s v="Transport drops zone"/>
    <s v="9 - verwerkt"/>
    <n v="0"/>
    <m/>
    <d v="2023-08-07T00:00:00"/>
    <s v="DROP"/>
    <s v="0001010910107030130841_007"/>
    <m/>
    <m/>
    <m/>
    <s v="EUR"/>
    <n v="67.5"/>
    <s v="EUR"/>
    <n v="67.5"/>
    <s v="EUR"/>
    <n v="67.5"/>
    <n v="67.5"/>
    <n v="0"/>
    <s v="N"/>
    <n v="1223000817"/>
    <d v="2023-09-21T00:00:00"/>
    <m/>
    <d v="2023-08-07T00:00:00"/>
    <s v="00:00"/>
    <s v="23:59"/>
    <d v="2023-08-07T00:00:00"/>
    <s v="13:00"/>
    <s v="18:30"/>
    <n v="1.6"/>
    <s v="ce"/>
    <n v="494"/>
    <n v="1.6"/>
    <n v="0"/>
    <s v="Kuehne+Nagel Tiel 3 Standpl"/>
    <s v="De Diepert 5"/>
    <s v="Tiel"/>
    <s v="4004 MA"/>
    <s v="NL"/>
    <x v="9"/>
    <s v="Edisonstraat 3"/>
    <x v="12"/>
    <s v="8606JH"/>
    <s v="NL"/>
    <s v="2480064256"/>
    <s v="0130841_007"/>
    <s v="31V"/>
    <s v="NL001131849B01"/>
    <n v="2"/>
    <n v="0"/>
    <n v="67.5"/>
    <s v="N"/>
    <s v="Peter Appel Transport B.V."/>
    <n v="36622"/>
    <d v="2023-08-07T00:00:00"/>
    <s v="16:34:00"/>
    <n v="0"/>
    <x v="0"/>
    <x v="31"/>
    <n v="8"/>
    <x v="10"/>
    <n v="1"/>
    <n v="1.6"/>
    <x v="3"/>
    <n v="67.5"/>
    <n v="0"/>
    <n v="67.5"/>
  </r>
  <r>
    <s v="COLGATE 3800 DEB."/>
    <s v="Colgate-Palmolive Nederland BV"/>
    <s v="101t"/>
    <n v="101091010980"/>
    <n v="101030172284"/>
    <n v="930"/>
    <s v="Inv Booked"/>
    <s v="2480064254"/>
    <s v="Verkoop"/>
    <n v="170"/>
    <s v="Transport drops zone"/>
    <s v="9 - verwerkt"/>
    <n v="0"/>
    <m/>
    <d v="2023-08-07T00:00:00"/>
    <s v="DROP"/>
    <s v="0001010910109800130923_002"/>
    <m/>
    <m/>
    <m/>
    <s v="EUR"/>
    <n v="63.9"/>
    <s v="EUR"/>
    <n v="63.9"/>
    <s v="EUR"/>
    <n v="63.9"/>
    <n v="63.9"/>
    <n v="0"/>
    <s v="N"/>
    <n v="1223000817"/>
    <d v="2023-09-21T00:00:00"/>
    <m/>
    <d v="2023-08-07T00:00:00"/>
    <s v="00:00"/>
    <s v="23:59"/>
    <d v="2023-08-07T00:00:00"/>
    <s v="07:00"/>
    <s v="15:00"/>
    <n v="3.2"/>
    <s v="ce"/>
    <n v="2152"/>
    <n v="3.2"/>
    <n v="3"/>
    <s v="Kuehne+Nagel Tiel 3 Standpl"/>
    <s v="De Diepert 5"/>
    <s v="Tiel"/>
    <s v="4004 MA"/>
    <s v="NL"/>
    <x v="3"/>
    <s v="FACETLAAN 6"/>
    <x v="4"/>
    <s v="2665 NR"/>
    <s v="NL"/>
    <s v="2480064254"/>
    <s v="0130923_002"/>
    <s v="31V"/>
    <s v="NL001131849B01"/>
    <n v="2"/>
    <n v="0"/>
    <n v="63.9"/>
    <s v="N"/>
    <s v="Peter Appel Transport B.V."/>
    <n v="36622"/>
    <d v="2023-08-07T00:00:00"/>
    <s v="09:01:00"/>
    <n v="0"/>
    <x v="0"/>
    <x v="31"/>
    <n v="8"/>
    <x v="4"/>
    <n v="1"/>
    <n v="4"/>
    <x v="3"/>
    <n v="79.88"/>
    <n v="0"/>
    <n v="79.88"/>
  </r>
  <r>
    <s v="COLGATE 3800 DEB."/>
    <s v="Colgate-Palmolive Nederland BV"/>
    <s v="101t"/>
    <n v="101091011083"/>
    <n v="101030172274"/>
    <n v="930"/>
    <s v="Inv Booked"/>
    <s v="2480064245"/>
    <s v="Verkoop"/>
    <n v="170"/>
    <s v="Transport drops zone"/>
    <s v="9 - verwerkt"/>
    <n v="0"/>
    <m/>
    <d v="2023-08-07T00:00:00"/>
    <s v="DROP"/>
    <s v="0001010910110830131025_003"/>
    <m/>
    <m/>
    <m/>
    <s v="EUR"/>
    <n v="28.86"/>
    <s v="EUR"/>
    <n v="28.86"/>
    <s v="EUR"/>
    <n v="28.86"/>
    <n v="28.86"/>
    <n v="0"/>
    <s v="N"/>
    <n v="1223000817"/>
    <d v="2023-09-21T00:00:00"/>
    <m/>
    <d v="2023-08-07T00:00:00"/>
    <s v="00:00"/>
    <s v="23:59"/>
    <d v="2023-08-07T00:00:00"/>
    <s v="10:00"/>
    <s v="17:00"/>
    <n v="0.8"/>
    <s v="ce"/>
    <n v="553"/>
    <n v="0.8"/>
    <n v="1"/>
    <s v="Kuehne+Nagel Tiel 3 Standpl"/>
    <s v="De Diepert 5"/>
    <s v="Tiel"/>
    <s v="4004 MA"/>
    <s v="NL"/>
    <x v="4"/>
    <s v="Edisonstraat 2"/>
    <x v="5"/>
    <s v="3861NE"/>
    <s v="NL"/>
    <s v="2480064245"/>
    <s v="0131025_003"/>
    <s v="31V"/>
    <s v="NL001131849B01"/>
    <n v="2"/>
    <n v="0"/>
    <n v="28.86"/>
    <s v="N"/>
    <s v="Peter Appel Transport B.V."/>
    <n v="36622"/>
    <d v="2023-08-07T00:00:00"/>
    <s v="11:18:00"/>
    <n v="0"/>
    <x v="0"/>
    <x v="31"/>
    <n v="8"/>
    <x v="5"/>
    <n v="1"/>
    <n v="0.8"/>
    <x v="3"/>
    <n v="28.86"/>
    <n v="0"/>
    <n v="28.86"/>
  </r>
  <r>
    <s v="COLGATE 3800 DEB."/>
    <s v="Colgate-Palmolive Nederland BV"/>
    <s v="101t"/>
    <n v="101091011040"/>
    <n v="101030172275"/>
    <n v="930"/>
    <s v="Inv Booked"/>
    <s v="2480064257"/>
    <s v="Verkoop"/>
    <n v="170"/>
    <s v="Transport drops zone"/>
    <s v="9 - verwerkt"/>
    <n v="0"/>
    <m/>
    <d v="2023-08-07T00:00:00"/>
    <s v="DROP"/>
    <s v="0001010910110400130969_002"/>
    <m/>
    <m/>
    <m/>
    <s v="EUR"/>
    <n v="196.73"/>
    <s v="EUR"/>
    <n v="196.73"/>
    <s v="EUR"/>
    <n v="196.73"/>
    <n v="196.73"/>
    <n v="0"/>
    <s v="N"/>
    <n v="1223000817"/>
    <d v="2023-09-21T00:00:00"/>
    <m/>
    <d v="2023-08-07T00:00:00"/>
    <s v="00:00"/>
    <s v="23:59"/>
    <d v="2023-08-07T00:00:00"/>
    <s v="06:00"/>
    <s v="07:00"/>
    <n v="16.8"/>
    <s v="ce"/>
    <n v="17027"/>
    <n v="16.8"/>
    <n v="30"/>
    <s v="Kuehne+Nagel Tiel 3 Standpl"/>
    <s v="De Diepert 5"/>
    <s v="Tiel"/>
    <s v="4004 MA"/>
    <s v="NL"/>
    <x v="109"/>
    <s v="Rheastraat 10"/>
    <x v="3"/>
    <s v="5047 TL"/>
    <s v="NL"/>
    <s v="2480064257"/>
    <s v="0130969_002"/>
    <s v="31V"/>
    <s v="NL001131849B01"/>
    <n v="2"/>
    <n v="0"/>
    <n v="196.73"/>
    <s v="N"/>
    <s v="Peter Appel Transport B.V."/>
    <n v="36622"/>
    <d v="2023-08-07T00:00:00"/>
    <s v="07:31:00"/>
    <n v="0"/>
    <x v="0"/>
    <x v="31"/>
    <n v="8"/>
    <x v="3"/>
    <n v="1"/>
    <n v="16.8"/>
    <x v="1"/>
    <n v="196.73"/>
    <n v="0"/>
    <n v="196.73"/>
  </r>
  <r>
    <s v="COLGATE 3800 DEB."/>
    <s v="Colgate-Palmolive Nederland BV"/>
    <s v="101t"/>
    <n v="101091011075"/>
    <n v="101030172276"/>
    <n v="930"/>
    <s v="Inv Booked"/>
    <s v="2480064252"/>
    <s v="Verkoop"/>
    <n v="170"/>
    <s v="Transport drops zone"/>
    <s v="9 - verwerkt"/>
    <n v="0"/>
    <m/>
    <d v="2023-08-07T00:00:00"/>
    <s v="DROP"/>
    <s v="0001010910110750131008_002"/>
    <m/>
    <m/>
    <m/>
    <s v="EUR"/>
    <n v="151.65"/>
    <s v="EUR"/>
    <n v="151.65"/>
    <s v="EUR"/>
    <n v="151.65"/>
    <n v="151.65"/>
    <n v="0"/>
    <s v="N"/>
    <n v="1223000817"/>
    <d v="2023-09-21T00:00:00"/>
    <m/>
    <d v="2023-08-07T00:00:00"/>
    <s v="00:00"/>
    <s v="23:59"/>
    <d v="2023-08-07T00:00:00"/>
    <s v="09:30"/>
    <s v="09:30"/>
    <n v="11.2"/>
    <s v="ce"/>
    <n v="8518"/>
    <n v="11.2"/>
    <n v="11"/>
    <s v="Kuehne+Nagel Tiel 3 Standpl"/>
    <s v="De Diepert 5"/>
    <s v="Tiel"/>
    <s v="4004 MA"/>
    <s v="NL"/>
    <x v="41"/>
    <s v="Asteriastraat 9"/>
    <x v="3"/>
    <s v="5047 RM"/>
    <s v="NL"/>
    <s v="2480064252"/>
    <s v="0131008_002"/>
    <s v="31V"/>
    <s v="NL001131849B01"/>
    <n v="2"/>
    <n v="0"/>
    <n v="151.65"/>
    <s v="N"/>
    <s v="Peter Appel Transport B.V."/>
    <n v="36622"/>
    <d v="2023-08-07T00:00:00"/>
    <s v="09:54:00"/>
    <n v="0"/>
    <x v="0"/>
    <x v="31"/>
    <n v="8"/>
    <x v="3"/>
    <n v="1"/>
    <n v="11.2"/>
    <x v="0"/>
    <n v="151.65"/>
    <n v="0"/>
    <n v="151.65"/>
  </r>
  <r>
    <s v="COLGATE 3800 DEB."/>
    <s v="Colgate-Palmolive Nederland BV"/>
    <s v="101t"/>
    <n v="101091010706"/>
    <n v="101030172279"/>
    <n v="930"/>
    <s v="Inv Booked"/>
    <s v="2480064247"/>
    <s v="Verkoop"/>
    <n v="170"/>
    <s v="Transport drops zone"/>
    <s v="9 - verwerkt"/>
    <n v="0"/>
    <m/>
    <d v="2023-08-07T00:00:00"/>
    <s v="DROP"/>
    <s v="0001010910107060130842_003"/>
    <m/>
    <m/>
    <m/>
    <s v="EUR"/>
    <n v="317.52"/>
    <s v="EUR"/>
    <n v="317.52"/>
    <s v="EUR"/>
    <n v="317.52"/>
    <n v="317.52"/>
    <n v="0"/>
    <s v="N"/>
    <n v="1223000817"/>
    <d v="2023-09-21T00:00:00"/>
    <m/>
    <d v="2023-08-07T00:00:00"/>
    <s v="00:00"/>
    <s v="23:59"/>
    <d v="2023-08-07T00:00:00"/>
    <s v="08:00"/>
    <s v="09:00"/>
    <n v="24"/>
    <s v="ce"/>
    <n v="20810"/>
    <n v="24"/>
    <n v="43"/>
    <s v="Kuehne+Nagel Tiel 3 Standpl"/>
    <s v="De Diepert 5"/>
    <s v="Tiel"/>
    <s v="4004 MA"/>
    <s v="NL"/>
    <x v="1"/>
    <s v="Fahrenheitweg 1"/>
    <x v="1"/>
    <s v="6101WR"/>
    <s v="NL"/>
    <s v="2480064247"/>
    <s v="0130842_003"/>
    <s v="31V"/>
    <s v="NL001131849B01"/>
    <n v="2"/>
    <n v="0"/>
    <n v="317.52"/>
    <s v="N"/>
    <s v="Peter Appel Transport B.V."/>
    <n v="36622"/>
    <d v="2023-08-07T00:00:00"/>
    <s v="08:35:00"/>
    <n v="0"/>
    <x v="0"/>
    <x v="31"/>
    <n v="8"/>
    <x v="1"/>
    <n v="1"/>
    <n v="24"/>
    <x v="1"/>
    <n v="317.52"/>
    <n v="0"/>
    <n v="317.52"/>
  </r>
  <r>
    <s v="COLGATE 3800 DEB."/>
    <s v="Colgate-Palmolive Nederland BV"/>
    <s v="101t"/>
    <n v="101091011083"/>
    <n v="101030172278"/>
    <n v="930"/>
    <s v="Inv Booked"/>
    <s v="2480064246"/>
    <s v="Verkoop"/>
    <n v="170"/>
    <s v="Transport drops zone"/>
    <s v="9 - verwerkt"/>
    <n v="0"/>
    <m/>
    <d v="2023-08-07T00:00:00"/>
    <s v="DROP"/>
    <s v="0001010910110830131025_002"/>
    <m/>
    <m/>
    <m/>
    <s v="EUR"/>
    <n v="28.86"/>
    <s v="EUR"/>
    <n v="28.86"/>
    <s v="EUR"/>
    <n v="28.86"/>
    <n v="28.86"/>
    <n v="0"/>
    <s v="N"/>
    <n v="1223000817"/>
    <d v="2023-09-21T00:00:00"/>
    <m/>
    <d v="2023-08-07T00:00:00"/>
    <s v="00:00"/>
    <s v="23:59"/>
    <d v="2023-08-07T00:00:00"/>
    <s v="10:00"/>
    <s v="17:00"/>
    <n v="0.8"/>
    <s v="ce"/>
    <n v="137"/>
    <n v="0.8"/>
    <n v="0"/>
    <s v="Kuehne+Nagel Tiel 3 Standpl"/>
    <s v="De Diepert 5"/>
    <s v="Tiel"/>
    <s v="4004 MA"/>
    <s v="NL"/>
    <x v="4"/>
    <s v="Watergoorweg 81"/>
    <x v="5"/>
    <s v="3861MA"/>
    <s v="NL"/>
    <s v="2480064246"/>
    <s v="0131025_002"/>
    <s v="31V"/>
    <s v="NL001131849B01"/>
    <n v="2"/>
    <n v="0"/>
    <n v="28.86"/>
    <s v="N"/>
    <s v="Peter Appel Transport B.V."/>
    <n v="36622"/>
    <d v="2023-08-07T00:00:00"/>
    <s v="10:46:00"/>
    <n v="0"/>
    <x v="0"/>
    <x v="31"/>
    <n v="8"/>
    <x v="5"/>
    <n v="1"/>
    <n v="0.8"/>
    <x v="3"/>
    <n v="28.86"/>
    <n v="0"/>
    <n v="28.86"/>
  </r>
  <r>
    <s v="COLGATE 3800 DEB."/>
    <s v="Colgate-Palmolive Nederland BV"/>
    <s v="101t"/>
    <n v="101091010980"/>
    <n v="101030172270"/>
    <n v="930"/>
    <s v="Inv Booked"/>
    <s v="2480064250"/>
    <s v="Verkoop"/>
    <n v="170"/>
    <s v="Transport drops zone"/>
    <s v="9 - verwerkt"/>
    <n v="0"/>
    <m/>
    <d v="2023-08-07T00:00:00"/>
    <s v="DROP"/>
    <s v="0001010910109800130923_002"/>
    <m/>
    <m/>
    <m/>
    <s v="EUR"/>
    <n v="15.98"/>
    <s v="EUR"/>
    <n v="15.98"/>
    <s v="EUR"/>
    <n v="15.98"/>
    <n v="15.98"/>
    <n v="0"/>
    <s v="N"/>
    <n v="1223000817"/>
    <d v="2023-09-21T00:00:00"/>
    <m/>
    <d v="2023-08-07T00:00:00"/>
    <s v="00:00"/>
    <s v="23:59"/>
    <d v="2023-08-07T00:00:00"/>
    <s v="07:00"/>
    <s v="15:00"/>
    <n v="0.8"/>
    <s v="ce"/>
    <n v="86"/>
    <n v="0.8"/>
    <n v="0"/>
    <s v="Kuehne+Nagel Tiel 3 Standpl"/>
    <s v="De Diepert 5"/>
    <s v="Tiel"/>
    <s v="4004 MA"/>
    <s v="NL"/>
    <x v="3"/>
    <s v="FACETLAAN 6"/>
    <x v="4"/>
    <s v="2665 NR"/>
    <s v="NL"/>
    <s v="2480064250"/>
    <s v="0130923_002"/>
    <s v="31V"/>
    <s v="NL001131849B01"/>
    <n v="2"/>
    <n v="0"/>
    <n v="15.98"/>
    <s v="N"/>
    <s v="Peter Appel Transport B.V."/>
    <n v="36622"/>
    <d v="2023-08-07T00:00:00"/>
    <s v="09:01:00"/>
    <n v="0"/>
    <x v="0"/>
    <x v="31"/>
    <n v="8"/>
    <x v="4"/>
    <n v="0"/>
    <s v=""/>
    <x v="3"/>
    <s v=""/>
    <n v="0"/>
    <s v=""/>
  </r>
  <r>
    <s v="COLGATE 3800 DEB."/>
    <s v="Colgate-Palmolive Nederland BV"/>
    <s v="101t"/>
    <n v="101091010620"/>
    <n v="101030172271"/>
    <n v="930"/>
    <s v="Inv Booked"/>
    <s v="2480064239"/>
    <s v="Verkoop"/>
    <n v="170"/>
    <s v="Transport drops zone"/>
    <s v="9 - verwerkt"/>
    <n v="0"/>
    <m/>
    <d v="2023-08-07T00:00:00"/>
    <s v="DROP"/>
    <s v="0001010910106200130845_002"/>
    <m/>
    <m/>
    <m/>
    <s v="EUR"/>
    <n v="196.39"/>
    <s v="EUR"/>
    <n v="196.39"/>
    <s v="EUR"/>
    <n v="196.39"/>
    <n v="196.39"/>
    <n v="0"/>
    <s v="N"/>
    <n v="1223000817"/>
    <d v="2023-09-21T00:00:00"/>
    <m/>
    <d v="2023-08-07T00:00:00"/>
    <s v="00:00"/>
    <s v="23:59"/>
    <d v="2023-08-07T00:00:00"/>
    <s v="07:00"/>
    <s v="10:00"/>
    <n v="16.8"/>
    <s v="ce"/>
    <n v="19533"/>
    <n v="16.8"/>
    <n v="31"/>
    <s v="Kuehne+Nagel Tiel 3 Standpl"/>
    <s v="De Diepert 5"/>
    <s v="Tiel"/>
    <s v="4004 MA"/>
    <s v="NL"/>
    <x v="10"/>
    <s v="Slego 1a"/>
    <x v="13"/>
    <s v="1046BM"/>
    <s v="NL"/>
    <s v="2480064239"/>
    <s v="0130845_002"/>
    <s v="31V"/>
    <s v="NL001131849B01"/>
    <n v="2"/>
    <n v="0"/>
    <n v="196.39"/>
    <s v="N"/>
    <m/>
    <n v="36622"/>
    <d v="2023-08-07T00:00:00"/>
    <s v="09:44:00"/>
    <n v="0"/>
    <x v="0"/>
    <x v="31"/>
    <n v="8"/>
    <x v="11"/>
    <n v="1"/>
    <n v="16.8"/>
    <x v="0"/>
    <n v="196.39"/>
    <n v="0"/>
    <n v="196.39"/>
  </r>
  <r>
    <s v="COLGATE 3800 DEB."/>
    <s v="Colgate-Palmolive Nederland BV"/>
    <s v="101t"/>
    <n v="101091010703"/>
    <n v="101030172272"/>
    <n v="930"/>
    <s v="Inv Booked"/>
    <s v="2480064242"/>
    <s v="Verkoop"/>
    <n v="170"/>
    <s v="Transport drops zone"/>
    <s v="9 - verwerkt"/>
    <n v="0"/>
    <m/>
    <d v="2023-08-07T00:00:00"/>
    <s v="DROP"/>
    <s v="0001010910107030130841_005"/>
    <m/>
    <m/>
    <m/>
    <s v="EUR"/>
    <n v="128.26"/>
    <s v="EUR"/>
    <n v="128.26"/>
    <s v="EUR"/>
    <n v="128.26"/>
    <n v="128.26"/>
    <n v="0"/>
    <s v="N"/>
    <n v="1223000817"/>
    <d v="2023-09-21T00:00:00"/>
    <m/>
    <d v="2023-08-07T00:00:00"/>
    <s v="00:00"/>
    <s v="23:59"/>
    <d v="2023-08-07T00:00:00"/>
    <s v="08:00"/>
    <s v="15:00"/>
    <n v="4.8"/>
    <s v="ce"/>
    <n v="5687"/>
    <n v="4.8"/>
    <n v="9"/>
    <s v="Kuehne+Nagel Tiel 3 Standpl"/>
    <s v="De Diepert 5"/>
    <s v="Tiel"/>
    <s v="4004 MA"/>
    <s v="NL"/>
    <x v="8"/>
    <s v="Orionweg 2"/>
    <x v="10"/>
    <s v="8938 AH"/>
    <s v="NL"/>
    <s v="2480064242"/>
    <s v="0130841_005"/>
    <s v="31V"/>
    <s v="NL001131849B01"/>
    <n v="2"/>
    <n v="0"/>
    <n v="128.26"/>
    <s v="N"/>
    <s v="Peter Appel Transport B.V."/>
    <n v="36622"/>
    <d v="2023-08-07T00:00:00"/>
    <s v="11:40:00"/>
    <n v="0"/>
    <x v="0"/>
    <x v="31"/>
    <n v="8"/>
    <x v="9"/>
    <n v="1"/>
    <n v="4.8"/>
    <x v="0"/>
    <n v="128.26"/>
    <n v="0"/>
    <n v="128.26"/>
  </r>
  <r>
    <s v="COLGATE 3800 DEB."/>
    <s v="Colgate-Palmolive Nederland BV"/>
    <s v="101t"/>
    <n v="101091011042"/>
    <n v="101030172264"/>
    <n v="930"/>
    <s v="Inv Booked"/>
    <s v="2480064238"/>
    <s v="Verkoop"/>
    <n v="170"/>
    <s v="Transport drops zone"/>
    <s v="9 - verwerkt"/>
    <n v="0"/>
    <m/>
    <d v="2023-08-07T00:00:00"/>
    <s v="DROP"/>
    <s v="0001010910110420130972_002"/>
    <m/>
    <m/>
    <m/>
    <s v="EUR"/>
    <n v="174.34"/>
    <s v="EUR"/>
    <n v="174.34"/>
    <s v="EUR"/>
    <n v="174.34"/>
    <n v="174.34"/>
    <n v="0"/>
    <s v="N"/>
    <n v="1223000817"/>
    <d v="2023-09-21T00:00:00"/>
    <m/>
    <d v="2023-08-07T00:00:00"/>
    <s v="00:00"/>
    <s v="23:59"/>
    <d v="2023-08-07T00:00:00"/>
    <s v="09:00"/>
    <s v="12:00"/>
    <n v="15.2"/>
    <s v="ce"/>
    <n v="12812"/>
    <n v="15.2"/>
    <n v="23"/>
    <s v="Kuehne+Nagel Tiel 3 Standpl"/>
    <s v="De Diepert 5"/>
    <s v="Tiel"/>
    <s v="4004 MA"/>
    <s v="NL"/>
    <x v="10"/>
    <s v="Slego 1a"/>
    <x v="13"/>
    <s v="1046BM"/>
    <s v="NL"/>
    <s v="2480064238"/>
    <s v="0130972_002"/>
    <s v="31V"/>
    <s v="NL001131849B01"/>
    <n v="2"/>
    <n v="0"/>
    <n v="174.34"/>
    <s v="N"/>
    <s v="Peter Appel Transport B.V."/>
    <n v="36622"/>
    <d v="2023-08-07T00:00:00"/>
    <s v="12:25:00"/>
    <n v="0"/>
    <x v="0"/>
    <x v="31"/>
    <n v="8"/>
    <x v="11"/>
    <n v="1"/>
    <n v="17.599999999999998"/>
    <x v="0"/>
    <n v="201.87"/>
    <n v="0"/>
    <n v="201.87"/>
  </r>
  <r>
    <s v="COLGATE 3800 DEB."/>
    <s v="Colgate-Palmolive Nederland BV"/>
    <s v="101t"/>
    <n v="101091010703"/>
    <n v="101030172265"/>
    <n v="930"/>
    <s v="Inv Booked"/>
    <s v="2480064241"/>
    <s v="Verkoop"/>
    <n v="170"/>
    <s v="Transport drops zone"/>
    <s v="9 - verwerkt"/>
    <n v="0"/>
    <m/>
    <d v="2023-08-07T00:00:00"/>
    <s v="DROP"/>
    <s v="0001010910107030130841_006"/>
    <m/>
    <m/>
    <m/>
    <s v="EUR"/>
    <n v="78.98"/>
    <s v="EUR"/>
    <n v="78.98"/>
    <s v="EUR"/>
    <n v="78.98"/>
    <n v="78.98"/>
    <n v="0"/>
    <s v="N"/>
    <n v="1223000817"/>
    <d v="2023-09-21T00:00:00"/>
    <m/>
    <d v="2023-08-07T00:00:00"/>
    <s v="00:00"/>
    <s v="23:59"/>
    <d v="2023-08-07T00:00:00"/>
    <s v="10:00"/>
    <s v="11:00"/>
    <n v="2.4"/>
    <s v="ce"/>
    <n v="809"/>
    <n v="2.4"/>
    <n v="0"/>
    <s v="Kuehne+Nagel Tiel 3 Standpl"/>
    <s v="De Diepert 5"/>
    <s v="Tiel"/>
    <s v="4004 MA"/>
    <s v="NL"/>
    <x v="21"/>
    <s v="Bloemakkers 4"/>
    <x v="22"/>
    <s v="9461GX"/>
    <s v="NL"/>
    <s v="2480064241"/>
    <s v="0130841_006"/>
    <s v="31V"/>
    <s v="NL001131849B01"/>
    <n v="2"/>
    <n v="0"/>
    <n v="78.98"/>
    <s v="N"/>
    <s v="Peter Appel Transport B.V."/>
    <n v="36622"/>
    <d v="2023-08-07T00:00:00"/>
    <s v="11:14:00"/>
    <n v="0"/>
    <x v="0"/>
    <x v="31"/>
    <n v="8"/>
    <x v="20"/>
    <n v="1"/>
    <n v="2.4"/>
    <x v="3"/>
    <n v="78.98"/>
    <n v="0"/>
    <n v="78.98"/>
  </r>
  <r>
    <s v="COLGATE 3800 DEB."/>
    <s v="Colgate-Palmolive Nederland BV"/>
    <s v="101t"/>
    <n v="101091011042"/>
    <n v="101030172267"/>
    <n v="930"/>
    <s v="Inv Booked"/>
    <s v="2480064240"/>
    <s v="Verkoop"/>
    <n v="170"/>
    <s v="Transport drops zone"/>
    <s v="9 - verwerkt"/>
    <n v="0"/>
    <m/>
    <d v="2023-08-07T00:00:00"/>
    <s v="DROP"/>
    <s v="0001010910110420130972_002"/>
    <m/>
    <m/>
    <m/>
    <s v="EUR"/>
    <n v="27.53"/>
    <s v="EUR"/>
    <n v="27.53"/>
    <s v="EUR"/>
    <n v="27.53"/>
    <n v="27.53"/>
    <n v="0"/>
    <s v="N"/>
    <n v="1223000817"/>
    <d v="2023-09-21T00:00:00"/>
    <m/>
    <d v="2023-08-07T00:00:00"/>
    <s v="00:00"/>
    <s v="23:59"/>
    <d v="2023-08-07T00:00:00"/>
    <s v="09:00"/>
    <s v="12:00"/>
    <n v="2.4"/>
    <s v="ce"/>
    <n v="1704"/>
    <n v="2.4"/>
    <n v="2"/>
    <s v="Kuehne+Nagel Tiel 3 Standpl"/>
    <s v="De Diepert 5"/>
    <s v="Tiel"/>
    <s v="4004 MA"/>
    <s v="NL"/>
    <x v="10"/>
    <s v="Slego 1a"/>
    <x v="13"/>
    <s v="1046BM"/>
    <s v="NL"/>
    <s v="2480064240"/>
    <s v="0130972_002"/>
    <s v="31V"/>
    <s v="NL001131849B01"/>
    <n v="2"/>
    <n v="0"/>
    <n v="27.53"/>
    <s v="N"/>
    <s v="Peter Appel Transport B.V."/>
    <n v="36622"/>
    <d v="2023-08-07T00:00:00"/>
    <s v="12:25:00"/>
    <n v="0"/>
    <x v="0"/>
    <x v="31"/>
    <n v="8"/>
    <x v="11"/>
    <n v="0"/>
    <s v=""/>
    <x v="0"/>
    <s v=""/>
    <n v="0"/>
    <s v=""/>
  </r>
  <r>
    <s v="COLGATE 3800 DEB."/>
    <s v="Colgate-Palmolive Nederland BV"/>
    <s v="101t"/>
    <n v="101091011143"/>
    <n v="101030172336"/>
    <n v="930"/>
    <s v="Inv Booked"/>
    <s v="2480065204"/>
    <s v="Verkoop"/>
    <n v="170"/>
    <s v="Transport drops zone"/>
    <s v="9 - verwerkt"/>
    <n v="0"/>
    <m/>
    <d v="2023-08-08T00:00:00"/>
    <s v="DROP"/>
    <s v="0001010910111430131091_004"/>
    <m/>
    <m/>
    <m/>
    <s v="EUR"/>
    <n v="36.22"/>
    <s v="EUR"/>
    <n v="36.22"/>
    <s v="EUR"/>
    <n v="36.22"/>
    <n v="36.22"/>
    <n v="0"/>
    <s v="N"/>
    <n v="1223000817"/>
    <d v="2023-09-21T00:00:00"/>
    <m/>
    <d v="2023-08-08T00:00:00"/>
    <s v="00:00"/>
    <s v="23:59"/>
    <d v="2023-08-08T00:00:00"/>
    <s v="08:00"/>
    <s v="08:00"/>
    <n v="1.6"/>
    <s v="ce"/>
    <n v="796"/>
    <n v="1.6"/>
    <n v="1"/>
    <s v="Kuehne+Nagel Tiel 3 Standpl"/>
    <s v="De Diepert 5"/>
    <s v="Tiel"/>
    <s v="4004 MA"/>
    <s v="NL"/>
    <x v="79"/>
    <s v="Keltenweg 30"/>
    <x v="58"/>
    <s v="5342 LP"/>
    <s v="NL"/>
    <s v="2480065204"/>
    <s v="0131091_004"/>
    <s v="31V"/>
    <s v="NL001131849B01"/>
    <n v="2"/>
    <n v="0"/>
    <n v="36.22"/>
    <s v="N"/>
    <s v="Peter Appel Transport B.V."/>
    <n v="36622"/>
    <d v="2023-08-08T00:00:00"/>
    <s v="07:41:00"/>
    <n v="0"/>
    <x v="1"/>
    <x v="31"/>
    <n v="8"/>
    <x v="42"/>
    <n v="1"/>
    <n v="1.6"/>
    <x v="3"/>
    <n v="36.22"/>
    <n v="0"/>
    <n v="36.22"/>
  </r>
  <r>
    <s v="COLGATE 3800 DEB."/>
    <s v="Colgate-Palmolive Nederland BV"/>
    <s v="101t"/>
    <n v="101091011143"/>
    <n v="101030172337"/>
    <n v="930"/>
    <s v="Inv Booked"/>
    <s v="2480065206"/>
    <s v="Verkoop"/>
    <n v="170"/>
    <s v="Transport drops zone"/>
    <s v="9 - verwerkt"/>
    <n v="0"/>
    <m/>
    <d v="2023-08-08T00:00:00"/>
    <s v="DROP"/>
    <s v="0001010910111430131091_005"/>
    <m/>
    <m/>
    <m/>
    <s v="EUR"/>
    <n v="28.67"/>
    <s v="EUR"/>
    <n v="28.67"/>
    <s v="EUR"/>
    <n v="28.67"/>
    <n v="28.67"/>
    <n v="0"/>
    <s v="N"/>
    <n v="1223000817"/>
    <d v="2023-09-21T00:00:00"/>
    <m/>
    <d v="2023-08-08T00:00:00"/>
    <s v="00:00"/>
    <s v="23:59"/>
    <d v="2023-08-08T00:00:00"/>
    <s v="08:00"/>
    <s v="12:00"/>
    <n v="0.8"/>
    <s v="ce"/>
    <n v="75"/>
    <n v="0.8"/>
    <n v="0"/>
    <s v="Kuehne+Nagel Tiel 3 Standpl"/>
    <s v="De Diepert 5"/>
    <s v="Tiel"/>
    <s v="4004 MA"/>
    <s v="NL"/>
    <x v="111"/>
    <s v="Leeuwenveldse weg 3F"/>
    <x v="43"/>
    <s v="1382 LV"/>
    <s v="NL"/>
    <s v="2480065206"/>
    <s v="0131091_005"/>
    <s v="31V"/>
    <s v="NL001131849B01"/>
    <n v="2"/>
    <n v="0"/>
    <n v="28.67"/>
    <s v="N"/>
    <s v="Peter Appel Transport B.V."/>
    <n v="36622"/>
    <d v="2023-08-08T00:00:00"/>
    <s v="08:35:00"/>
    <n v="0"/>
    <x v="1"/>
    <x v="31"/>
    <n v="8"/>
    <x v="13"/>
    <n v="1"/>
    <n v="0.8"/>
    <x v="0"/>
    <n v="28.67"/>
    <n v="0"/>
    <n v="28.67"/>
  </r>
  <r>
    <s v="COLGATE 3800 DEB."/>
    <s v="Colgate-Palmolive Nederland BV"/>
    <s v="101t"/>
    <n v="101091011693"/>
    <n v="101030172338"/>
    <n v="930"/>
    <s v="Inv Booked"/>
    <s v="0240151110"/>
    <s v="Verkoop"/>
    <n v="170"/>
    <s v="Transport drops zone"/>
    <s v="9 - verwerkt"/>
    <n v="0"/>
    <m/>
    <d v="2023-08-08T00:00:00"/>
    <s v="DROP"/>
    <s v="0001010910116930131384_002"/>
    <m/>
    <m/>
    <m/>
    <s v="EUR"/>
    <n v="160.80000000000001"/>
    <s v="EUR"/>
    <n v="160.80000000000001"/>
    <s v="EUR"/>
    <n v="160.80000000000001"/>
    <n v="160.80000000000001"/>
    <n v="0"/>
    <s v="N"/>
    <n v="1223000817"/>
    <d v="2023-09-21T00:00:00"/>
    <m/>
    <d v="2023-08-08T00:00:00"/>
    <s v="00:00"/>
    <s v="23:59"/>
    <d v="2023-08-08T00:00:00"/>
    <s v="06:00"/>
    <s v="06:00"/>
    <n v="12"/>
    <s v="ce"/>
    <n v="12947"/>
    <n v="12"/>
    <n v="20"/>
    <s v="Kuehne+Nagel Tiel 3 Standpl"/>
    <s v="De Diepert 5"/>
    <s v="Tiel"/>
    <s v="4004 MA"/>
    <s v="NL"/>
    <x v="65"/>
    <s v="FLORIJNSTRAAT 4C"/>
    <x v="51"/>
    <s v="4903 RM"/>
    <s v="NL"/>
    <s v="0240151110"/>
    <s v="0131384_002"/>
    <s v="31V"/>
    <s v="NL001131849B01"/>
    <n v="2"/>
    <n v="0"/>
    <n v="160.80000000000001"/>
    <s v="N"/>
    <s v="Peter Appel Transport B.V."/>
    <n v="36622"/>
    <d v="2023-08-08T00:00:00"/>
    <s v="06:34:00"/>
    <n v="0"/>
    <x v="1"/>
    <x v="31"/>
    <n v="8"/>
    <x v="34"/>
    <n v="1"/>
    <n v="12"/>
    <x v="5"/>
    <n v="160.80000000000001"/>
    <n v="0"/>
    <n v="160.80000000000001"/>
  </r>
  <r>
    <s v="COLGATE 3800 DEB."/>
    <s v="Colgate-Palmolive Nederland BV"/>
    <s v="101t"/>
    <n v="101091011143"/>
    <n v="101030172319"/>
    <n v="930"/>
    <s v="Inv Booked"/>
    <s v="2480065188"/>
    <s v="Verkoop"/>
    <n v="170"/>
    <s v="Transport drops zone"/>
    <s v="9 - verwerkt"/>
    <n v="0"/>
    <m/>
    <d v="2023-08-08T00:00:00"/>
    <s v="DROP"/>
    <s v="0001010910111430131091_002"/>
    <m/>
    <m/>
    <m/>
    <s v="EUR"/>
    <n v="51.3"/>
    <s v="EUR"/>
    <n v="51.3"/>
    <s v="EUR"/>
    <n v="51.3"/>
    <n v="51.3"/>
    <n v="0"/>
    <s v="N"/>
    <n v="1223000817"/>
    <d v="2023-09-21T00:00:00"/>
    <m/>
    <d v="2023-08-08T00:00:00"/>
    <s v="00:00"/>
    <s v="23:59"/>
    <d v="2023-08-08T00:00:00"/>
    <s v="07:00"/>
    <s v="14:00"/>
    <n v="1.6"/>
    <s v="ce"/>
    <n v="849"/>
    <n v="1.6"/>
    <n v="0"/>
    <s v="Kuehne+Nagel Tiel 3 Standpl"/>
    <s v="De Diepert 5"/>
    <s v="Tiel"/>
    <s v="4004 MA"/>
    <s v="NL"/>
    <x v="29"/>
    <s v="Opaalstraat 15"/>
    <x v="32"/>
    <s v="1812RH"/>
    <s v="NL"/>
    <s v="2480065188"/>
    <s v="0131091_002"/>
    <s v="31V"/>
    <s v="NL001131849B01"/>
    <n v="2"/>
    <n v="0"/>
    <n v="51.3"/>
    <s v="N"/>
    <s v="Peter Appel Transport B.V."/>
    <n v="36622"/>
    <d v="2023-08-08T00:00:00"/>
    <s v="08:09:00"/>
    <n v="0"/>
    <x v="1"/>
    <x v="31"/>
    <n v="8"/>
    <x v="28"/>
    <n v="1"/>
    <n v="1.6"/>
    <x v="3"/>
    <n v="51.3"/>
    <n v="0"/>
    <n v="51.3"/>
  </r>
  <r>
    <s v="COLGATE 3800 DEB."/>
    <s v="Colgate-Palmolive Nederland BV"/>
    <s v="101t"/>
    <n v="101091011143"/>
    <n v="101030172320"/>
    <n v="930"/>
    <s v="Inv Booked"/>
    <s v="2480065189"/>
    <s v="Verkoop"/>
    <n v="170"/>
    <s v="Transport drops zone"/>
    <s v="9 - verwerkt"/>
    <n v="0"/>
    <m/>
    <d v="2023-08-08T00:00:00"/>
    <s v="DROP"/>
    <s v="0001010910111430131091_008"/>
    <m/>
    <m/>
    <m/>
    <s v="EUR"/>
    <n v="135.79"/>
    <s v="EUR"/>
    <n v="135.79"/>
    <s v="EUR"/>
    <n v="135.79"/>
    <n v="135.79"/>
    <n v="0"/>
    <s v="N"/>
    <n v="1223000817"/>
    <d v="2023-09-21T00:00:00"/>
    <m/>
    <d v="2023-08-08T00:00:00"/>
    <s v="00:00"/>
    <s v="23:59"/>
    <d v="2023-08-08T00:00:00"/>
    <s v="11:00"/>
    <s v="12:00"/>
    <n v="7.2"/>
    <s v="ce"/>
    <n v="5864"/>
    <n v="7.2"/>
    <n v="5"/>
    <s v="Kuehne+Nagel Tiel 3 Standpl"/>
    <s v="De Diepert 5"/>
    <s v="Tiel"/>
    <s v="4004 MA"/>
    <s v="NL"/>
    <x v="21"/>
    <s v="Bloemakkers 4"/>
    <x v="22"/>
    <s v="9461GX"/>
    <s v="NL"/>
    <s v="2480065189"/>
    <s v="0131091_008"/>
    <s v="31V"/>
    <s v="NL001131849B01"/>
    <n v="2"/>
    <n v="0"/>
    <n v="135.79"/>
    <s v="N"/>
    <s v="Peter Appel Transport B.V."/>
    <n v="36622"/>
    <d v="2023-08-08T00:00:00"/>
    <s v="12:33:00"/>
    <n v="0"/>
    <x v="1"/>
    <x v="31"/>
    <n v="8"/>
    <x v="20"/>
    <n v="1"/>
    <n v="12"/>
    <x v="3"/>
    <n v="226.32"/>
    <n v="0"/>
    <n v="226.32"/>
  </r>
  <r>
    <s v="COLGATE 3800 DEB."/>
    <s v="Colgate-Palmolive Nederland BV"/>
    <s v="101t"/>
    <n v="101091011143"/>
    <n v="101030172321"/>
    <n v="930"/>
    <s v="Inv Booked"/>
    <s v="2480065190"/>
    <s v="Verkoop"/>
    <n v="170"/>
    <s v="Transport drops zone"/>
    <s v="9 - verwerkt"/>
    <n v="0"/>
    <m/>
    <d v="2023-08-08T00:00:00"/>
    <s v="DROP"/>
    <s v="0001010910111430131091_008"/>
    <m/>
    <m/>
    <m/>
    <s v="EUR"/>
    <n v="90.53"/>
    <s v="EUR"/>
    <n v="90.53"/>
    <s v="EUR"/>
    <n v="90.53"/>
    <n v="90.53"/>
    <n v="0"/>
    <s v="N"/>
    <n v="1223000817"/>
    <d v="2023-09-21T00:00:00"/>
    <m/>
    <d v="2023-08-08T00:00:00"/>
    <s v="00:00"/>
    <s v="23:59"/>
    <d v="2023-08-08T00:00:00"/>
    <s v="11:00"/>
    <s v="12:00"/>
    <n v="4.8"/>
    <s v="ce"/>
    <n v="2957"/>
    <n v="4.8"/>
    <n v="3"/>
    <s v="Kuehne+Nagel Tiel 3 Standpl"/>
    <s v="De Diepert 5"/>
    <s v="Tiel"/>
    <s v="4004 MA"/>
    <s v="NL"/>
    <x v="21"/>
    <s v="Bloemakkers 4"/>
    <x v="22"/>
    <s v="9461GX"/>
    <s v="NL"/>
    <s v="2480065190"/>
    <s v="0131091_008"/>
    <s v="31V"/>
    <s v="NL001131849B01"/>
    <n v="2"/>
    <n v="0"/>
    <n v="90.53"/>
    <s v="N"/>
    <s v="Peter Appel Transport B.V."/>
    <n v="36622"/>
    <d v="2023-08-08T00:00:00"/>
    <s v="12:33:00"/>
    <n v="3"/>
    <x v="1"/>
    <x v="31"/>
    <n v="8"/>
    <x v="20"/>
    <n v="0"/>
    <s v=""/>
    <x v="3"/>
    <s v=""/>
    <n v="0"/>
    <s v=""/>
  </r>
  <r>
    <s v="COLGATE 3800 DEB."/>
    <s v="Colgate-Palmolive Nederland BV"/>
    <s v="101t"/>
    <n v="101091011151"/>
    <n v="101030172322"/>
    <n v="930"/>
    <s v="Inv Booked"/>
    <s v="2480065192"/>
    <s v="Verkoop"/>
    <n v="170"/>
    <s v="Transport drops zone"/>
    <s v="9 - verwerkt"/>
    <n v="0"/>
    <m/>
    <d v="2023-08-08T00:00:00"/>
    <s v="DROP"/>
    <s v="0001010910111510131099_002"/>
    <m/>
    <m/>
    <m/>
    <s v="EUR"/>
    <n v="123.73"/>
    <s v="EUR"/>
    <n v="123.73"/>
    <s v="EUR"/>
    <n v="123.73"/>
    <n v="123.73"/>
    <n v="0"/>
    <s v="N"/>
    <n v="1223000817"/>
    <d v="2023-09-21T00:00:00"/>
    <m/>
    <d v="2023-08-08T00:00:00"/>
    <s v="00:00"/>
    <s v="23:59"/>
    <d v="2023-08-08T00:00:00"/>
    <s v="09:00"/>
    <s v="09:00"/>
    <n v="15.2"/>
    <s v="ce"/>
    <n v="14992"/>
    <n v="15.2"/>
    <n v="26"/>
    <s v="Kuehne+Nagel Tiel 3 Standpl"/>
    <s v="De Diepert 5"/>
    <s v="Tiel"/>
    <s v="4004 MA"/>
    <s v="NL"/>
    <x v="17"/>
    <s v="Doornhoek 4050"/>
    <x v="20"/>
    <s v="5465TD"/>
    <s v="NL"/>
    <s v="2480065192"/>
    <s v="0131099_002"/>
    <s v="31V"/>
    <s v="NL001131849B01"/>
    <n v="2"/>
    <n v="0"/>
    <n v="123.73"/>
    <s v="N"/>
    <s v="Peter Appel Transport B.V."/>
    <n v="36622"/>
    <d v="2023-08-08T00:00:00"/>
    <s v="08:46:00"/>
    <n v="0"/>
    <x v="1"/>
    <x v="31"/>
    <n v="8"/>
    <x v="18"/>
    <n v="1"/>
    <n v="24"/>
    <x v="3"/>
    <n v="195.36"/>
    <n v="0"/>
    <n v="195.36"/>
  </r>
  <r>
    <s v="COLGATE 3800 DEB."/>
    <s v="Colgate-Palmolive Nederland BV"/>
    <s v="101t"/>
    <n v="101091011311"/>
    <n v="101030172323"/>
    <n v="930"/>
    <s v="Inv Booked"/>
    <s v="2480065191"/>
    <s v="Verkoop"/>
    <n v="170"/>
    <s v="Transport drops zone"/>
    <s v="9 - verwerkt"/>
    <n v="0"/>
    <m/>
    <d v="2023-08-08T00:00:00"/>
    <s v="DROP"/>
    <s v="0001010910113110131168_002"/>
    <m/>
    <m/>
    <m/>
    <s v="EUR"/>
    <n v="63.68"/>
    <s v="EUR"/>
    <n v="63.68"/>
    <s v="EUR"/>
    <n v="63.68"/>
    <n v="63.68"/>
    <n v="0"/>
    <s v="N"/>
    <n v="1223000817"/>
    <d v="2023-09-21T00:00:00"/>
    <m/>
    <d v="2023-08-08T00:00:00"/>
    <s v="00:00"/>
    <s v="23:59"/>
    <d v="2023-08-08T00:00:00"/>
    <s v="07:30"/>
    <s v="07:30"/>
    <n v="3.2"/>
    <s v="ce"/>
    <n v="1520"/>
    <n v="3.2"/>
    <n v="1"/>
    <s v="Kuehne+Nagel Tiel 3 Standpl"/>
    <s v="De Diepert 5"/>
    <s v="Tiel"/>
    <s v="4004 MA"/>
    <s v="NL"/>
    <x v="19"/>
    <s v="SAFFIER  300"/>
    <x v="21"/>
    <s v="3316 LN"/>
    <s v="NL"/>
    <s v="2480065191"/>
    <s v="0131168_002"/>
    <s v="31V"/>
    <s v="NL001131849B01"/>
    <n v="2"/>
    <n v="0"/>
    <n v="63.68"/>
    <s v="N"/>
    <s v="Peter Appel Transport B.V."/>
    <n v="36622"/>
    <d v="2023-08-08T00:00:00"/>
    <s v="08:16:00"/>
    <n v="0"/>
    <x v="1"/>
    <x v="31"/>
    <n v="8"/>
    <x v="19"/>
    <n v="1"/>
    <n v="3.2"/>
    <x v="3"/>
    <n v="63.68"/>
    <n v="0"/>
    <n v="63.68"/>
  </r>
  <r>
    <s v="COLGATE 3800 DEB."/>
    <s v="Colgate-Palmolive Nederland BV"/>
    <s v="101t"/>
    <n v="101091011151"/>
    <n v="101030172324"/>
    <n v="930"/>
    <s v="Inv Booked"/>
    <s v="2480065193"/>
    <s v="Verkoop"/>
    <n v="170"/>
    <s v="Transport drops zone"/>
    <s v="9 - verwerkt"/>
    <n v="0"/>
    <m/>
    <d v="2023-08-08T00:00:00"/>
    <s v="DROP"/>
    <s v="0001010910111510131099_002"/>
    <m/>
    <m/>
    <m/>
    <s v="EUR"/>
    <n v="71.63"/>
    <s v="EUR"/>
    <n v="71.63"/>
    <s v="EUR"/>
    <n v="71.63"/>
    <n v="71.63"/>
    <n v="0"/>
    <s v="N"/>
    <n v="1223000817"/>
    <d v="2023-09-21T00:00:00"/>
    <m/>
    <d v="2023-08-08T00:00:00"/>
    <s v="00:00"/>
    <s v="23:59"/>
    <d v="2023-08-08T00:00:00"/>
    <s v="09:00"/>
    <s v="09:00"/>
    <n v="8.8000000000000007"/>
    <s v="ce"/>
    <n v="4184"/>
    <n v="8.8000000000000007"/>
    <n v="2"/>
    <s v="Kuehne+Nagel Tiel 3 Standpl"/>
    <s v="De Diepert 5"/>
    <s v="Tiel"/>
    <s v="4004 MA"/>
    <s v="NL"/>
    <x v="40"/>
    <s v="Doornhoek 4050"/>
    <x v="20"/>
    <s v="5465TD"/>
    <s v="NL"/>
    <s v="2480065193"/>
    <s v="0131099_002"/>
    <s v="31V"/>
    <s v="NL001131849B01"/>
    <n v="2"/>
    <n v="0"/>
    <n v="71.63"/>
    <s v="N"/>
    <s v="Peter Appel Transport B.V."/>
    <n v="36622"/>
    <d v="2023-08-08T00:00:00"/>
    <s v="08:46:00"/>
    <n v="0"/>
    <x v="1"/>
    <x v="31"/>
    <n v="8"/>
    <x v="18"/>
    <n v="0"/>
    <s v=""/>
    <x v="3"/>
    <s v=""/>
    <n v="0"/>
    <s v=""/>
  </r>
  <r>
    <s v="COLGATE 3800 DEB."/>
    <s v="Colgate-Palmolive Nederland BV"/>
    <s v="101t"/>
    <n v="101091011154"/>
    <n v="101030172325"/>
    <n v="930"/>
    <s v="Inv Booked"/>
    <s v="2480065194"/>
    <s v="Verkoop"/>
    <n v="170"/>
    <s v="Transport drops zone"/>
    <s v="9 - verwerkt"/>
    <n v="0"/>
    <m/>
    <d v="2023-08-08T00:00:00"/>
    <s v="DROP"/>
    <s v="0001010910111540131101_002"/>
    <m/>
    <m/>
    <m/>
    <s v="EUR"/>
    <n v="296.47000000000003"/>
    <s v="EUR"/>
    <n v="296.47000000000003"/>
    <s v="EUR"/>
    <n v="296.47000000000003"/>
    <n v="296.47000000000003"/>
    <n v="0"/>
    <s v="N"/>
    <n v="1223000817"/>
    <d v="2023-09-21T00:00:00"/>
    <m/>
    <d v="2023-08-08T00:00:00"/>
    <s v="00:00"/>
    <s v="23:59"/>
    <d v="2023-08-08T00:00:00"/>
    <s v="11:00"/>
    <s v="12:00"/>
    <n v="26"/>
    <s v="ce"/>
    <n v="17901"/>
    <n v="26.4"/>
    <n v="44"/>
    <s v="Kuehne+Nagel Tiel 3 Standpl"/>
    <s v="De Diepert 5"/>
    <s v="Tiel"/>
    <s v="4004 MA"/>
    <s v="NL"/>
    <x v="1"/>
    <s v="Perenmarkt 15"/>
    <x v="2"/>
    <s v="1681PG"/>
    <s v="NL"/>
    <s v="2480065194"/>
    <s v="0131101_002"/>
    <s v="31V"/>
    <s v="NL001131849B01"/>
    <n v="2"/>
    <n v="0"/>
    <n v="296.47000000000003"/>
    <s v="N"/>
    <s v="Peter Appel Transport B.V."/>
    <n v="36622"/>
    <d v="2023-08-08T00:00:00"/>
    <s v="11:28:00"/>
    <n v="0"/>
    <x v="1"/>
    <x v="31"/>
    <n v="8"/>
    <x v="2"/>
    <n v="1"/>
    <n v="26.4"/>
    <x v="1"/>
    <n v="296.47000000000003"/>
    <n v="0"/>
    <n v="296.47000000000003"/>
  </r>
  <r>
    <s v="COLGATE 3800 DEB."/>
    <s v="Colgate-Palmolive Nederland BV"/>
    <s v="101t"/>
    <n v="101091011146"/>
    <n v="101030172326"/>
    <n v="930"/>
    <s v="Inv Booked"/>
    <s v="2480065196"/>
    <s v="Verkoop"/>
    <n v="170"/>
    <s v="Transport drops zone"/>
    <s v="9 - verwerkt"/>
    <n v="0"/>
    <m/>
    <d v="2023-08-08T00:00:00"/>
    <s v="DROP"/>
    <s v="0001010910111460131096_002"/>
    <m/>
    <m/>
    <m/>
    <s v="EUR"/>
    <n v="287.18"/>
    <s v="EUR"/>
    <n v="287.18"/>
    <s v="EUR"/>
    <n v="287.18"/>
    <n v="287.18"/>
    <n v="0"/>
    <s v="N"/>
    <n v="1223000817"/>
    <d v="2023-09-21T00:00:00"/>
    <m/>
    <d v="2023-08-08T00:00:00"/>
    <s v="00:00"/>
    <s v="23:59"/>
    <d v="2023-08-08T00:00:00"/>
    <s v="09:00"/>
    <s v="10:00"/>
    <n v="24.8"/>
    <s v="ce"/>
    <n v="15505"/>
    <n v="24.8"/>
    <n v="39"/>
    <s v="Kuehne+Nagel Tiel 3 Standpl"/>
    <s v="De Diepert 5"/>
    <s v="Tiel"/>
    <s v="4004 MA"/>
    <s v="NL"/>
    <x v="1"/>
    <s v="Perenmarkt 15"/>
    <x v="2"/>
    <s v="1681PG"/>
    <s v="NL"/>
    <s v="2480065196"/>
    <s v="0131096_002"/>
    <s v="31V"/>
    <s v="NL001131849B01"/>
    <n v="2"/>
    <n v="0"/>
    <n v="287.18"/>
    <s v="N"/>
    <s v="Peter Appel Transport B.V."/>
    <n v="36622"/>
    <d v="2023-08-08T00:00:00"/>
    <s v="09:53:00"/>
    <n v="0"/>
    <x v="1"/>
    <x v="31"/>
    <n v="8"/>
    <x v="2"/>
    <n v="1"/>
    <n v="24.8"/>
    <x v="1"/>
    <n v="287.18"/>
    <n v="0"/>
    <n v="287.18"/>
  </r>
  <r>
    <s v="COLGATE 3800 DEB."/>
    <s v="Colgate-Palmolive Nederland BV"/>
    <s v="101t"/>
    <n v="101091011691"/>
    <n v="101030172327"/>
    <n v="930"/>
    <s v="Inv Booked"/>
    <s v="2480065197"/>
    <s v="Verkoop"/>
    <n v="170"/>
    <s v="Transport drops zone"/>
    <s v="9 - verwerkt"/>
    <n v="0"/>
    <m/>
    <d v="2023-08-08T00:00:00"/>
    <s v="DROP"/>
    <s v="0001010910116910131379_004"/>
    <m/>
    <m/>
    <m/>
    <s v="EUR"/>
    <n v="27.26"/>
    <s v="EUR"/>
    <n v="27.26"/>
    <s v="EUR"/>
    <n v="27.26"/>
    <n v="27.26"/>
    <n v="0"/>
    <s v="N"/>
    <n v="1223000817"/>
    <d v="2023-09-21T00:00:00"/>
    <m/>
    <d v="2023-08-08T00:00:00"/>
    <s v="00:00"/>
    <s v="23:59"/>
    <d v="2023-08-08T00:00:00"/>
    <s v="06:00"/>
    <s v="07:00"/>
    <n v="0.8"/>
    <s v="ce"/>
    <n v="814"/>
    <n v="0.8"/>
    <n v="1"/>
    <s v="Kuehne+Nagel Tiel 3 Standpl"/>
    <s v="De Diepert 5"/>
    <s v="Tiel"/>
    <s v="4004 MA"/>
    <s v="NL"/>
    <x v="2"/>
    <s v="Pegasusweg 1"/>
    <x v="3"/>
    <s v="5015BZ"/>
    <s v="NL"/>
    <s v="2480065197"/>
    <s v="0131379_004"/>
    <s v="31V"/>
    <s v="NL001131849B01"/>
    <n v="2"/>
    <n v="0"/>
    <n v="27.26"/>
    <s v="N"/>
    <s v="Peter Appel Transport B.V."/>
    <n v="36622"/>
    <d v="2023-08-08T00:00:00"/>
    <s v="08:50:00"/>
    <n v="0"/>
    <x v="1"/>
    <x v="31"/>
    <n v="8"/>
    <x v="3"/>
    <n v="1"/>
    <n v="0.8"/>
    <x v="2"/>
    <n v="27.26"/>
    <n v="0"/>
    <n v="27.26"/>
  </r>
  <r>
    <s v="COLGATE 3800 DEB."/>
    <s v="Colgate-Palmolive Nederland BV"/>
    <s v="101t"/>
    <n v="101091011714"/>
    <n v="101030172328"/>
    <n v="930"/>
    <s v="Inv Booked"/>
    <s v="2480065200"/>
    <s v="Verkoop"/>
    <n v="170"/>
    <s v="Transport drops zone"/>
    <s v="9 - verwerkt"/>
    <n v="0"/>
    <m/>
    <d v="2023-08-08T00:00:00"/>
    <s v="DROP"/>
    <s v="0001010910117140131406_002"/>
    <m/>
    <m/>
    <m/>
    <s v="EUR"/>
    <n v="100.74"/>
    <s v="EUR"/>
    <n v="100.74"/>
    <s v="EUR"/>
    <n v="100.74"/>
    <n v="100.74"/>
    <n v="0"/>
    <s v="N"/>
    <n v="1223000817"/>
    <d v="2023-09-21T00:00:00"/>
    <m/>
    <d v="2023-08-08T00:00:00"/>
    <s v="00:00"/>
    <s v="23:59"/>
    <d v="2023-08-08T00:00:00"/>
    <s v="06:00"/>
    <s v="07:00"/>
    <n v="12.8"/>
    <s v="ce"/>
    <n v="6984"/>
    <n v="12.8"/>
    <n v="15"/>
    <s v="Kuehne+Nagel Tiel 3 Standpl"/>
    <s v="De Diepert 5"/>
    <s v="Tiel"/>
    <s v="4004 MA"/>
    <s v="NL"/>
    <x v="2"/>
    <s v="Randweg 2"/>
    <x v="6"/>
    <s v="4191 NN"/>
    <s v="NL"/>
    <s v="2480065200"/>
    <s v="0131406_002"/>
    <s v="31V"/>
    <s v="NL001131849B01"/>
    <n v="2"/>
    <n v="0"/>
    <n v="100.74"/>
    <s v="N"/>
    <s v="Peter Appel Transport B.V."/>
    <n v="36622"/>
    <d v="2023-08-08T00:00:00"/>
    <s v="05:53:00"/>
    <n v="0"/>
    <x v="1"/>
    <x v="31"/>
    <n v="8"/>
    <x v="6"/>
    <n v="1"/>
    <n v="12.8"/>
    <x v="2"/>
    <n v="100.74"/>
    <n v="0"/>
    <n v="100.74"/>
  </r>
  <r>
    <s v="COLGATE 3800 DEB."/>
    <s v="Colgate-Palmolive Nederland BV"/>
    <s v="101t"/>
    <n v="101091011313"/>
    <n v="101030172329"/>
    <n v="930"/>
    <s v="Inv Booked"/>
    <s v="2480065198"/>
    <s v="Verkoop"/>
    <n v="170"/>
    <s v="Transport drops zone"/>
    <s v="9 - verwerkt"/>
    <n v="0"/>
    <m/>
    <d v="2023-08-08T00:00:00"/>
    <s v="DROP"/>
    <s v="0001010910113130131170_002"/>
    <m/>
    <m/>
    <m/>
    <s v="EUR"/>
    <n v="180.72"/>
    <s v="EUR"/>
    <n v="180.72"/>
    <s v="EUR"/>
    <n v="180.72"/>
    <n v="180.72"/>
    <n v="0"/>
    <s v="N"/>
    <n v="1223000817"/>
    <d v="2023-09-21T00:00:00"/>
    <m/>
    <d v="2023-08-08T00:00:00"/>
    <s v="00:00"/>
    <s v="23:59"/>
    <d v="2023-08-08T00:00:00"/>
    <s v="09:00"/>
    <s v="09:00"/>
    <n v="14.4"/>
    <s v="ce"/>
    <n v="13114"/>
    <n v="14.4"/>
    <n v="24"/>
    <s v="Kuehne+Nagel Tiel 3 Standpl"/>
    <s v="De Diepert 5"/>
    <s v="Tiel"/>
    <s v="4004 MA"/>
    <s v="NL"/>
    <x v="51"/>
    <s v="Wilhelminakanaal Zuid 120"/>
    <x v="23"/>
    <s v="4903RA"/>
    <s v="NL"/>
    <s v="2480065198"/>
    <s v="0131170_002"/>
    <s v="31V"/>
    <s v="NL001131849B01"/>
    <n v="2"/>
    <n v="0"/>
    <n v="180.72"/>
    <s v="N"/>
    <s v="Peter Appel Transport B.V."/>
    <n v="36622"/>
    <d v="2023-08-08T00:00:00"/>
    <s v="09:46:00"/>
    <n v="0"/>
    <x v="1"/>
    <x v="31"/>
    <n v="8"/>
    <x v="34"/>
    <n v="1"/>
    <n v="14.4"/>
    <x v="3"/>
    <n v="180.72"/>
    <n v="0"/>
    <n v="180.72"/>
  </r>
  <r>
    <s v="COLGATE 3800 DEB."/>
    <s v="Colgate-Palmolive Nederland BV"/>
    <s v="101t"/>
    <n v="101091011155"/>
    <n v="101030172330"/>
    <n v="930"/>
    <s v="Inv Booked"/>
    <s v="2480065201"/>
    <s v="Verkoop"/>
    <n v="170"/>
    <s v="Transport drops zone"/>
    <s v="9 - verwerkt"/>
    <n v="0"/>
    <m/>
    <d v="2023-08-08T00:00:00"/>
    <s v="DROP"/>
    <s v="0001010910111550131103_002"/>
    <m/>
    <m/>
    <m/>
    <s v="EUR"/>
    <n v="194.05"/>
    <s v="EUR"/>
    <n v="194.05"/>
    <s v="EUR"/>
    <n v="194.05"/>
    <n v="194.05"/>
    <n v="0"/>
    <s v="N"/>
    <n v="1223000817"/>
    <d v="2023-09-21T00:00:00"/>
    <m/>
    <d v="2023-08-08T00:00:00"/>
    <s v="00:00"/>
    <s v="23:59"/>
    <d v="2023-08-08T00:00:00"/>
    <s v="12:00"/>
    <s v="13:00"/>
    <n v="12.8"/>
    <s v="ce"/>
    <n v="6274"/>
    <n v="12.8"/>
    <n v="8"/>
    <s v="Kuehne+Nagel Tiel 3 Standpl"/>
    <s v="De Diepert 5"/>
    <s v="Tiel"/>
    <s v="4004 MA"/>
    <s v="NL"/>
    <x v="16"/>
    <s v="Rijnland 4"/>
    <x v="19"/>
    <s v="1948RL"/>
    <s v="NL"/>
    <s v="2480065201"/>
    <s v="0131103_002"/>
    <s v="31V"/>
    <s v="NL001131849B01"/>
    <n v="2"/>
    <n v="0"/>
    <n v="194.05"/>
    <s v="N"/>
    <s v="Peter Appel Transport B.V."/>
    <n v="36622"/>
    <d v="2023-08-08T00:00:00"/>
    <s v="11:05:00"/>
    <n v="0"/>
    <x v="1"/>
    <x v="31"/>
    <n v="8"/>
    <x v="17"/>
    <n v="1"/>
    <n v="12.8"/>
    <x v="0"/>
    <n v="194.05"/>
    <n v="0"/>
    <n v="194.05"/>
  </r>
  <r>
    <s v="COLGATE 3800 DEB."/>
    <s v="Colgate-Palmolive Nederland BV"/>
    <s v="101t"/>
    <n v="101091011156"/>
    <n v="101030172333"/>
    <n v="930"/>
    <s v="Inv Booked"/>
    <s v="2480065202"/>
    <s v="Verkoop"/>
    <n v="170"/>
    <s v="Transport drops zone"/>
    <s v="9 - verwerkt"/>
    <n v="0"/>
    <m/>
    <d v="2023-08-08T00:00:00"/>
    <s v="DROP"/>
    <s v="0001010910111560131105_002"/>
    <m/>
    <m/>
    <m/>
    <s v="EUR"/>
    <n v="176.33"/>
    <s v="EUR"/>
    <n v="176.33"/>
    <s v="EUR"/>
    <n v="176.33"/>
    <n v="176.33"/>
    <n v="0"/>
    <s v="N"/>
    <n v="1223000817"/>
    <d v="2023-09-21T00:00:00"/>
    <m/>
    <d v="2023-08-08T00:00:00"/>
    <s v="00:00"/>
    <s v="23:59"/>
    <d v="2023-08-08T00:00:00"/>
    <s v="14:00"/>
    <s v="14:00"/>
    <n v="24.8"/>
    <s v="ce"/>
    <n v="16037"/>
    <n v="24.8"/>
    <n v="30"/>
    <s v="Kuehne+Nagel Tiel 3 Standpl"/>
    <s v="De Diepert 5"/>
    <s v="Tiel"/>
    <s v="4004 MA"/>
    <s v="NL"/>
    <x v="14"/>
    <s v="Rood 24"/>
    <x v="17"/>
    <s v="6666LT"/>
    <s v="NL"/>
    <s v="2480065202"/>
    <s v="0131105_002"/>
    <s v="31V"/>
    <s v="NL001131849B01"/>
    <n v="2"/>
    <n v="0"/>
    <n v="176.33"/>
    <s v="N"/>
    <s v="Peter Appel Transport B.V."/>
    <n v="36622"/>
    <d v="2023-08-08T00:00:00"/>
    <s v="15:08:00"/>
    <n v="0"/>
    <x v="1"/>
    <x v="31"/>
    <n v="8"/>
    <x v="15"/>
    <n v="1"/>
    <n v="24.8"/>
    <x v="5"/>
    <n v="176.33"/>
    <n v="0"/>
    <n v="176.33"/>
  </r>
  <r>
    <s v="COLGATE 3800 DEB."/>
    <s v="Colgate-Palmolive Nederland BV"/>
    <s v="101t"/>
    <n v="101091011147"/>
    <n v="101030172334"/>
    <n v="930"/>
    <s v="Inv Booked"/>
    <s v="2480065205"/>
    <s v="Verkoop"/>
    <n v="170"/>
    <s v="Transport drops zone"/>
    <s v="9 - verwerkt"/>
    <n v="0"/>
    <m/>
    <d v="2023-08-08T00:00:00"/>
    <s v="DROP"/>
    <s v="0001010910111470131094_002"/>
    <m/>
    <m/>
    <m/>
    <s v="EUR"/>
    <n v="237.84"/>
    <s v="EUR"/>
    <n v="237.84"/>
    <s v="EUR"/>
    <n v="237.84"/>
    <n v="237.84"/>
    <n v="0"/>
    <s v="N"/>
    <n v="1223000817"/>
    <d v="2023-09-21T00:00:00"/>
    <m/>
    <d v="2023-08-08T00:00:00"/>
    <s v="00:00"/>
    <s v="23:59"/>
    <d v="2023-08-08T00:00:00"/>
    <s v="06:00"/>
    <s v="07:00"/>
    <n v="24"/>
    <s v="ce"/>
    <n v="22971"/>
    <n v="24"/>
    <n v="44"/>
    <s v="Kuehne+Nagel Tiel 3 Standpl"/>
    <s v="De Diepert 5"/>
    <s v="Tiel"/>
    <s v="4004 MA"/>
    <s v="NL"/>
    <x v="109"/>
    <s v="Rheastraat 10"/>
    <x v="3"/>
    <s v="5047 TL"/>
    <s v="NL"/>
    <s v="2480065205"/>
    <s v="0131094_002"/>
    <s v="31V"/>
    <s v="NL001131849B01"/>
    <n v="2"/>
    <n v="0"/>
    <n v="237.84"/>
    <s v="N"/>
    <s v="Peter Appel Transport B.V."/>
    <n v="36622"/>
    <d v="2023-08-08T00:00:00"/>
    <s v="07:39:00"/>
    <n v="6"/>
    <x v="1"/>
    <x v="31"/>
    <n v="8"/>
    <x v="3"/>
    <n v="1"/>
    <n v="24"/>
    <x v="1"/>
    <n v="237.84"/>
    <n v="0"/>
    <n v="237.84"/>
  </r>
  <r>
    <s v="COLGATE 3800 DEB."/>
    <s v="Colgate-Palmolive Nederland BV"/>
    <s v="101t"/>
    <n v="101091011310"/>
    <n v="101030172331"/>
    <n v="930"/>
    <s v="Inv Booked"/>
    <s v="2480065195"/>
    <s v="Verkoop"/>
    <n v="170"/>
    <s v="Transport drops zone"/>
    <s v="9 - verwerkt"/>
    <n v="0"/>
    <m/>
    <d v="2023-08-08T00:00:00"/>
    <s v="DROP"/>
    <s v="0001010910113100131167_002"/>
    <m/>
    <m/>
    <m/>
    <s v="EUR"/>
    <n v="276.92"/>
    <s v="EUR"/>
    <n v="276.92"/>
    <s v="EUR"/>
    <n v="276.92"/>
    <n v="276.92"/>
    <n v="0"/>
    <s v="N"/>
    <n v="1223000817"/>
    <d v="2023-09-21T00:00:00"/>
    <m/>
    <d v="2023-08-08T00:00:00"/>
    <s v="00:00"/>
    <s v="23:59"/>
    <d v="2023-08-08T00:00:00"/>
    <s v="07:00"/>
    <s v="08:00"/>
    <n v="18.399999999999999"/>
    <s v="ce"/>
    <n v="10515"/>
    <n v="18.399999999999999"/>
    <n v="27"/>
    <s v="Kuehne+Nagel Tiel 3 Standpl"/>
    <s v="De Diepert 5"/>
    <s v="Tiel"/>
    <s v="4004 MA"/>
    <s v="NL"/>
    <x v="1"/>
    <s v="Fahrenheitweg 1"/>
    <x v="1"/>
    <s v="6101WR"/>
    <s v="NL"/>
    <s v="2480065195"/>
    <s v="0131167_002"/>
    <s v="31V"/>
    <s v="NL001131849B01"/>
    <n v="2"/>
    <n v="0"/>
    <n v="276.92"/>
    <s v="N"/>
    <s v="Peter Appel Transport B.V."/>
    <n v="36622"/>
    <d v="2023-08-08T00:00:00"/>
    <s v="08:54:00"/>
    <n v="0"/>
    <x v="1"/>
    <x v="31"/>
    <n v="8"/>
    <x v="1"/>
    <n v="1"/>
    <n v="18.399999999999999"/>
    <x v="1"/>
    <n v="276.92"/>
    <n v="0"/>
    <n v="276.92"/>
  </r>
  <r>
    <s v="COLGATE 3800 DEB."/>
    <s v="Colgate-Palmolive Nederland BV"/>
    <s v="101t"/>
    <n v="101091011567"/>
    <n v="101030172391"/>
    <n v="930"/>
    <s v="Inv Booked"/>
    <s v="2480066245"/>
    <s v="Verkoop"/>
    <n v="170"/>
    <s v="Transport drops zone"/>
    <s v="9 - verwerkt"/>
    <n v="0"/>
    <m/>
    <d v="2023-08-08T00:00:00"/>
    <s v="DROP"/>
    <s v="0001010910115670131283_002"/>
    <m/>
    <m/>
    <m/>
    <s v="EUR"/>
    <n v="28.84"/>
    <s v="EUR"/>
    <n v="28.84"/>
    <s v="EUR"/>
    <n v="28.84"/>
    <n v="28.84"/>
    <n v="0"/>
    <s v="N"/>
    <n v="1223000817"/>
    <d v="2023-09-21T00:00:00"/>
    <m/>
    <d v="2023-08-08T00:00:00"/>
    <s v="00:00"/>
    <s v="23:59"/>
    <d v="2023-08-08T00:00:00"/>
    <s v="09:00"/>
    <s v="09:00"/>
    <n v="0.8"/>
    <s v="ce"/>
    <n v="225"/>
    <n v="0.8"/>
    <n v="0"/>
    <s v="Kuehne+Nagel Tiel 3 Standpl"/>
    <s v="De Diepert 5"/>
    <s v="Tiel"/>
    <s v="4004 MA"/>
    <s v="NL"/>
    <x v="113"/>
    <s v="Hollandweg 30"/>
    <x v="4"/>
    <s v="2665 MT"/>
    <s v="NL"/>
    <s v="2480066245"/>
    <s v="0131283_002"/>
    <s v="31V"/>
    <s v="NL001131849B01"/>
    <n v="2"/>
    <n v="0"/>
    <n v="28.84"/>
    <s v="N"/>
    <s v="Peter Appel Transport B.V."/>
    <n v="36622"/>
    <d v="2023-08-08T00:00:00"/>
    <s v="08:47:00"/>
    <n v="0"/>
    <x v="1"/>
    <x v="31"/>
    <n v="8"/>
    <x v="4"/>
    <n v="1"/>
    <n v="0.8"/>
    <x v="3"/>
    <n v="28.84"/>
    <n v="0"/>
    <n v="28.84"/>
  </r>
  <r>
    <s v="COLGATE 3800 DEB."/>
    <s v="Colgate-Palmolive Nederland BV"/>
    <s v="101t"/>
    <n v="101091011729"/>
    <n v="101030172415"/>
    <n v="930"/>
    <s v="Inv Booked"/>
    <s v="2480066262"/>
    <s v="Verkoop"/>
    <n v="170"/>
    <s v="Transport drops zone"/>
    <s v="9 - verwerkt"/>
    <n v="0"/>
    <m/>
    <d v="2023-08-09T00:00:00"/>
    <s v="DROP"/>
    <s v="0001010910117290131436_002"/>
    <m/>
    <m/>
    <m/>
    <s v="EUR"/>
    <n v="182.69"/>
    <s v="EUR"/>
    <n v="182.69"/>
    <s v="EUR"/>
    <n v="182.69"/>
    <n v="182.69"/>
    <n v="0"/>
    <s v="N"/>
    <n v="1223000817"/>
    <d v="2023-09-21T00:00:00"/>
    <m/>
    <d v="2023-08-09T00:00:00"/>
    <s v="00:00"/>
    <s v="23:59"/>
    <d v="2023-08-09T00:00:00"/>
    <s v="14:00"/>
    <s v="14:00"/>
    <n v="26.4"/>
    <s v="ce"/>
    <n v="13248"/>
    <n v="26.4"/>
    <n v="27"/>
    <s v="Kuehne+Nagel Tiel 3 Standpl"/>
    <s v="De Diepert 5"/>
    <s v="Tiel"/>
    <s v="4004 MA"/>
    <s v="NL"/>
    <x v="14"/>
    <s v="Rood 24"/>
    <x v="17"/>
    <s v="6666LT"/>
    <s v="NL"/>
    <s v="2480066262"/>
    <s v="0131436_002"/>
    <s v="31V"/>
    <s v="NL001131849B01"/>
    <n v="2"/>
    <n v="0"/>
    <n v="182.69"/>
    <s v="N"/>
    <s v="Peter Appel Transport B.V."/>
    <n v="36622"/>
    <d v="2023-08-09T00:00:00"/>
    <s v="13:24:00"/>
    <n v="0"/>
    <x v="2"/>
    <x v="31"/>
    <n v="8"/>
    <x v="15"/>
    <n v="1"/>
    <n v="26.4"/>
    <x v="5"/>
    <n v="182.69"/>
    <n v="0"/>
    <n v="182.69"/>
  </r>
  <r>
    <s v="COLGATE 3800 DEB."/>
    <s v="Colgate-Palmolive Nederland BV"/>
    <s v="101t"/>
    <n v="101091011720"/>
    <n v="101030172416"/>
    <n v="930"/>
    <s v="Inv Booked"/>
    <s v="0240151812"/>
    <s v="Verkoop"/>
    <n v="170"/>
    <s v="Transport drops zone"/>
    <s v="9 - verwerkt"/>
    <n v="0"/>
    <m/>
    <d v="2023-08-09T00:00:00"/>
    <s v="DROP"/>
    <s v="0001010910117200131424_005"/>
    <m/>
    <m/>
    <m/>
    <s v="EUR"/>
    <n v="27.13"/>
    <s v="EUR"/>
    <n v="27.13"/>
    <s v="EUR"/>
    <n v="27.13"/>
    <n v="27.13"/>
    <n v="0"/>
    <s v="N"/>
    <n v="1223000817"/>
    <d v="2023-09-21T00:00:00"/>
    <m/>
    <d v="2023-08-09T00:00:00"/>
    <s v="00:00"/>
    <s v="23:59"/>
    <d v="2023-08-09T00:00:00"/>
    <s v="07:00"/>
    <s v="19:00"/>
    <n v="1.6"/>
    <s v="ce"/>
    <n v="1452"/>
    <n v="1.6"/>
    <n v="2"/>
    <s v="Kuehne+Nagel Tiel 3 Standpl"/>
    <s v="De Diepert 5"/>
    <s v="Tiel"/>
    <s v="4004 MA"/>
    <s v="NL"/>
    <x v="23"/>
    <s v="Rood 24"/>
    <x v="17"/>
    <s v="6666 LT"/>
    <s v="NL"/>
    <s v="0240151812"/>
    <s v="0131424_005"/>
    <s v="31V"/>
    <s v="NL001131849B01"/>
    <n v="2"/>
    <n v="0"/>
    <n v="27.13"/>
    <s v="N"/>
    <s v="Peter Appel Transport B.V."/>
    <n v="36622"/>
    <d v="2023-08-09T00:00:00"/>
    <s v="12:20:00"/>
    <n v="0"/>
    <x v="2"/>
    <x v="31"/>
    <n v="8"/>
    <x v="15"/>
    <n v="1"/>
    <n v="2.4000000000000004"/>
    <x v="5"/>
    <n v="40.700000000000003"/>
    <n v="0"/>
    <n v="40.700000000000003"/>
  </r>
  <r>
    <s v="COLGATE 3800 DEB."/>
    <s v="Colgate-Palmolive Nederland BV"/>
    <s v="101t"/>
    <n v="101091011158"/>
    <n v="101030172335"/>
    <n v="930"/>
    <s v="Inv Booked"/>
    <s v="2480065199"/>
    <s v="Verkoop"/>
    <n v="170"/>
    <s v="Transport drops zone"/>
    <s v="9 - verwerkt"/>
    <n v="0"/>
    <m/>
    <d v="2023-08-09T00:00:00"/>
    <s v="DROP"/>
    <s v="0001010910111580131106_002"/>
    <m/>
    <m/>
    <m/>
    <s v="EUR"/>
    <n v="63.9"/>
    <s v="EUR"/>
    <n v="63.9"/>
    <s v="EUR"/>
    <n v="63.9"/>
    <n v="63.9"/>
    <n v="0"/>
    <s v="N"/>
    <n v="1223000817"/>
    <d v="2023-09-21T00:00:00"/>
    <m/>
    <d v="2023-08-08T00:00:00"/>
    <s v="00:00"/>
    <s v="23:59"/>
    <d v="2023-08-09T00:00:00"/>
    <s v="11:00"/>
    <s v="12:00"/>
    <n v="3.2"/>
    <s v="ce"/>
    <n v="1362"/>
    <n v="3.2"/>
    <n v="3"/>
    <s v="Kuehne+Nagel Tiel 3 Standpl"/>
    <s v="De Diepert 5"/>
    <s v="Tiel"/>
    <s v="4004 MA"/>
    <s v="NL"/>
    <x v="113"/>
    <s v="Hollandweg 30"/>
    <x v="4"/>
    <s v="2665 MT"/>
    <s v="NL"/>
    <s v="2480065199"/>
    <s v="0131106_002"/>
    <s v="31V"/>
    <s v="NL001131849B01"/>
    <n v="2"/>
    <n v="0"/>
    <n v="63.9"/>
    <s v="N"/>
    <s v="Peter Appel Transport B.V."/>
    <n v="36622"/>
    <d v="2023-08-09T00:00:00"/>
    <s v="11:57:00"/>
    <n v="0"/>
    <x v="2"/>
    <x v="31"/>
    <n v="8"/>
    <x v="4"/>
    <n v="1"/>
    <n v="4"/>
    <x v="3"/>
    <n v="79.88"/>
    <n v="0"/>
    <n v="79.88"/>
  </r>
  <r>
    <s v="COLGATE 3800 DEB."/>
    <s v="Colgate-Palmolive Nederland BV"/>
    <s v="101t"/>
    <n v="101091011158"/>
    <n v="101030172332"/>
    <n v="930"/>
    <s v="Inv Booked"/>
    <s v="2480065203"/>
    <s v="Verkoop"/>
    <n v="170"/>
    <s v="Transport drops zone"/>
    <s v="9 - verwerkt"/>
    <n v="0"/>
    <m/>
    <d v="2023-08-09T00:00:00"/>
    <s v="DROP"/>
    <s v="0001010910111580131106_002"/>
    <m/>
    <m/>
    <m/>
    <s v="EUR"/>
    <n v="15.98"/>
    <s v="EUR"/>
    <n v="15.98"/>
    <s v="EUR"/>
    <n v="15.98"/>
    <n v="15.98"/>
    <n v="0"/>
    <s v="N"/>
    <n v="1223000817"/>
    <d v="2023-09-21T00:00:00"/>
    <m/>
    <d v="2023-08-08T00:00:00"/>
    <s v="00:00"/>
    <s v="23:59"/>
    <d v="2023-08-09T00:00:00"/>
    <s v="11:00"/>
    <s v="12:00"/>
    <n v="0.8"/>
    <s v="ce"/>
    <n v="68"/>
    <n v="0.8"/>
    <n v="0"/>
    <s v="Kuehne+Nagel Tiel 3 Standpl"/>
    <s v="De Diepert 5"/>
    <s v="Tiel"/>
    <s v="4004 MA"/>
    <s v="NL"/>
    <x v="113"/>
    <s v="Hollandweg 30"/>
    <x v="4"/>
    <s v="2665 MT"/>
    <s v="NL"/>
    <s v="2480065203"/>
    <s v="0131106_002"/>
    <s v="31V"/>
    <s v="NL001131849B01"/>
    <n v="2"/>
    <n v="0"/>
    <n v="15.98"/>
    <s v="N"/>
    <s v="Peter Appel Transport B.V."/>
    <n v="36622"/>
    <d v="2023-08-09T00:00:00"/>
    <s v="11:57:00"/>
    <n v="0"/>
    <x v="2"/>
    <x v="31"/>
    <n v="8"/>
    <x v="4"/>
    <n v="0"/>
    <s v=""/>
    <x v="3"/>
    <s v=""/>
    <n v="0"/>
    <s v=""/>
  </r>
  <r>
    <s v="COLGATE 3800 DEB."/>
    <s v="Colgate-Palmolive Nederland BV"/>
    <s v="101t"/>
    <n v="101091011719"/>
    <n v="101030172406"/>
    <n v="930"/>
    <s v="Inv Booked"/>
    <s v="2480066251"/>
    <s v="Verkoop"/>
    <n v="170"/>
    <s v="Transport drops zone"/>
    <s v="9 - verwerkt"/>
    <n v="0"/>
    <m/>
    <d v="2023-08-09T00:00:00"/>
    <s v="DROP"/>
    <s v="0001010910117190131425_002"/>
    <m/>
    <m/>
    <m/>
    <s v="EUR"/>
    <n v="264.48"/>
    <s v="EUR"/>
    <n v="264.48"/>
    <s v="EUR"/>
    <n v="264.48"/>
    <n v="264.48"/>
    <n v="0"/>
    <s v="N"/>
    <n v="1223000817"/>
    <d v="2023-09-21T00:00:00"/>
    <m/>
    <d v="2023-08-09T00:00:00"/>
    <s v="00:00"/>
    <s v="23:59"/>
    <d v="2023-08-09T00:00:00"/>
    <s v="06:00"/>
    <s v="06:00"/>
    <n v="24"/>
    <s v="ce"/>
    <n v="20714"/>
    <n v="24"/>
    <n v="39"/>
    <s v="Kuehne+Nagel Tiel 3 Standpl"/>
    <s v="De Diepert 5"/>
    <s v="Tiel"/>
    <s v="4004 MA"/>
    <s v="NL"/>
    <x v="115"/>
    <s v="Hollandweg 32"/>
    <x v="4"/>
    <s v="2665 MT"/>
    <s v="NL"/>
    <s v="2480066251"/>
    <s v="0131425_002"/>
    <s v="31V"/>
    <s v="NL001131849B01"/>
    <n v="2"/>
    <n v="0"/>
    <n v="264.48"/>
    <s v="N"/>
    <s v="Peter Appel Transport B.V."/>
    <n v="36622"/>
    <d v="2023-08-09T00:00:00"/>
    <s v="06:17:00"/>
    <n v="0"/>
    <x v="2"/>
    <x v="31"/>
    <n v="8"/>
    <x v="4"/>
    <n v="1"/>
    <n v="24"/>
    <x v="3"/>
    <n v="264.48"/>
    <n v="0"/>
    <n v="264.48"/>
  </r>
  <r>
    <s v="COLGATE 3800 DEB."/>
    <s v="Colgate-Palmolive Nederland BV"/>
    <s v="101t"/>
    <n v="101091011723"/>
    <n v="101030172410"/>
    <n v="930"/>
    <s v="Inv Booked"/>
    <s v="2480066256"/>
    <s v="Verkoop"/>
    <n v="170"/>
    <s v="Transport drops zone"/>
    <s v="9 - verwerkt"/>
    <n v="0"/>
    <m/>
    <d v="2023-08-09T00:00:00"/>
    <s v="DROP"/>
    <s v="0001010910117230131428_002"/>
    <m/>
    <m/>
    <m/>
    <s v="EUR"/>
    <n v="14.58"/>
    <s v="EUR"/>
    <n v="14.58"/>
    <s v="EUR"/>
    <n v="14.58"/>
    <n v="14.58"/>
    <n v="0"/>
    <s v="N"/>
    <n v="1223000817"/>
    <d v="2023-09-21T00:00:00"/>
    <m/>
    <d v="2023-08-09T00:00:00"/>
    <s v="00:00"/>
    <s v="23:59"/>
    <d v="2023-08-09T00:00:00"/>
    <s v="07:00"/>
    <s v="14:00"/>
    <n v="0.8"/>
    <s v="ce"/>
    <n v="338"/>
    <n v="0.8"/>
    <n v="0"/>
    <s v="Kuehne+Nagel Tiel 3 Standpl"/>
    <s v="De Diepert 5"/>
    <s v="Tiel"/>
    <s v="4004 MA"/>
    <s v="NL"/>
    <x v="114"/>
    <s v="Basisweg 7"/>
    <x v="25"/>
    <s v="1951NG"/>
    <s v="NL"/>
    <s v="2480066256"/>
    <s v="0131428_002"/>
    <s v="31V"/>
    <s v="NL001131849B01"/>
    <n v="2"/>
    <n v="0"/>
    <n v="14.58"/>
    <s v="N"/>
    <s v="Peter Appel Transport B.V."/>
    <n v="36622"/>
    <d v="2023-08-09T00:00:00"/>
    <s v="12:31:00"/>
    <n v="0"/>
    <x v="2"/>
    <x v="31"/>
    <n v="8"/>
    <x v="17"/>
    <n v="1"/>
    <n v="5.6"/>
    <x v="3"/>
    <n v="102.03"/>
    <n v="0"/>
    <n v="102.03"/>
  </r>
  <r>
    <s v="COLGATE 3800 DEB."/>
    <s v="Colgate-Palmolive Nederland BV"/>
    <s v="101t"/>
    <n v="101091011724"/>
    <n v="101030172411"/>
    <n v="930"/>
    <s v="Inv Booked"/>
    <s v="2480066263"/>
    <s v="Verkoop"/>
    <n v="170"/>
    <s v="Transport drops zone"/>
    <s v="9 - verwerkt"/>
    <n v="0"/>
    <m/>
    <d v="2023-08-09T00:00:00"/>
    <s v="DROP"/>
    <s v="0001010910117240131430_002"/>
    <m/>
    <m/>
    <m/>
    <s v="EUR"/>
    <n v="137.31"/>
    <s v="EUR"/>
    <n v="137.31"/>
    <s v="EUR"/>
    <n v="137.31"/>
    <n v="137.31"/>
    <n v="0"/>
    <s v="N"/>
    <n v="1223000817"/>
    <d v="2023-09-21T00:00:00"/>
    <m/>
    <d v="2023-08-09T00:00:00"/>
    <s v="00:00"/>
    <s v="23:59"/>
    <d v="2023-08-09T00:00:00"/>
    <s v="06:00"/>
    <s v="07:00"/>
    <n v="22.4"/>
    <s v="ce"/>
    <n v="13246"/>
    <n v="22.4"/>
    <n v="25"/>
    <s v="Kuehne+Nagel Tiel 3 Standpl"/>
    <s v="De Diepert 5"/>
    <s v="Tiel"/>
    <s v="4004 MA"/>
    <s v="NL"/>
    <x v="2"/>
    <s v="Randweg 2"/>
    <x v="6"/>
    <s v="4191 NN"/>
    <s v="NL"/>
    <s v="2480066263"/>
    <s v="0131430_002"/>
    <s v="31V"/>
    <s v="NL001131849B01"/>
    <n v="2"/>
    <n v="0"/>
    <n v="137.31"/>
    <s v="N"/>
    <s v="Peter Appel Transport B.V."/>
    <n v="36622"/>
    <d v="2023-08-09T00:00:00"/>
    <s v="07:56:00"/>
    <n v="1"/>
    <x v="2"/>
    <x v="31"/>
    <n v="8"/>
    <x v="6"/>
    <n v="1"/>
    <n v="22.4"/>
    <x v="2"/>
    <n v="137.31"/>
    <n v="0"/>
    <n v="137.31"/>
  </r>
  <r>
    <s v="COLGATE 3800 DEB."/>
    <s v="Colgate-Palmolive Nederland BV"/>
    <s v="101t"/>
    <n v="101091012105"/>
    <n v="101030172439"/>
    <n v="930"/>
    <s v="Inv Booked"/>
    <s v="0240151863"/>
    <s v="Verkoop"/>
    <n v="170"/>
    <s v="Transport drops zone"/>
    <s v="9 - verwerkt"/>
    <n v="0"/>
    <m/>
    <d v="2023-08-09T00:00:00"/>
    <s v="DROP"/>
    <s v="0001010910121050131597_004"/>
    <m/>
    <m/>
    <m/>
    <s v="EUR"/>
    <n v="19.79"/>
    <s v="EUR"/>
    <n v="19.79"/>
    <s v="EUR"/>
    <n v="19.79"/>
    <n v="19.79"/>
    <n v="0"/>
    <s v="N"/>
    <n v="1223000817"/>
    <d v="2023-09-21T00:00:00"/>
    <m/>
    <d v="2023-08-09T00:00:00"/>
    <s v="00:00"/>
    <s v="23:59"/>
    <d v="2023-08-09T00:00:00"/>
    <s v="08:30"/>
    <s v="16:00"/>
    <n v="1.6"/>
    <s v="ce"/>
    <n v="546"/>
    <n v="1.6"/>
    <n v="0"/>
    <s v="Kuehne+Nagel Tiel 3 Standpl"/>
    <s v="De Diepert 5"/>
    <s v="Tiel"/>
    <s v="4004 MA"/>
    <s v="NL"/>
    <x v="81"/>
    <s v="Oude Berghuizerweg 30"/>
    <x v="31"/>
    <s v="7336 AW"/>
    <s v="NL"/>
    <s v="0240151863"/>
    <s v="0131597_004"/>
    <s v="31V"/>
    <s v="NL001131849B01"/>
    <n v="2"/>
    <n v="0"/>
    <n v="19.79"/>
    <s v="N"/>
    <s v="Peter Appel Transport B.V."/>
    <n v="36622"/>
    <d v="2023-08-09T00:00:00"/>
    <s v="11:43:00"/>
    <n v="0"/>
    <x v="2"/>
    <x v="31"/>
    <n v="8"/>
    <x v="27"/>
    <n v="1"/>
    <n v="15.2"/>
    <x v="0"/>
    <n v="188.01999999999998"/>
    <n v="0"/>
    <n v="188.01999999999998"/>
  </r>
  <r>
    <s v="COLGATE 3800 DEB."/>
    <s v="Colgate-Palmolive Nederland BV"/>
    <s v="101t"/>
    <n v="101091012105"/>
    <n v="101030172440"/>
    <n v="930"/>
    <s v="Inv Booked"/>
    <s v="0240151862"/>
    <s v="Verkoop"/>
    <n v="170"/>
    <s v="Transport drops zone"/>
    <s v="9 - verwerkt"/>
    <n v="0"/>
    <m/>
    <d v="2023-08-09T00:00:00"/>
    <s v="DROP"/>
    <s v="0001010910121050131597_004"/>
    <m/>
    <m/>
    <m/>
    <s v="EUR"/>
    <n v="168.23"/>
    <s v="EUR"/>
    <n v="168.23"/>
    <s v="EUR"/>
    <n v="168.23"/>
    <n v="168.23"/>
    <n v="0"/>
    <s v="N"/>
    <n v="1223000817"/>
    <d v="2023-09-21T00:00:00"/>
    <m/>
    <d v="2023-08-09T00:00:00"/>
    <s v="00:00"/>
    <s v="23:59"/>
    <d v="2023-08-09T00:00:00"/>
    <s v="08:30"/>
    <s v="16:00"/>
    <n v="13.6"/>
    <s v="ce"/>
    <n v="6632"/>
    <n v="13.6"/>
    <n v="20"/>
    <s v="Kuehne+Nagel Tiel 3 Standpl"/>
    <s v="De Diepert 5"/>
    <s v="Tiel"/>
    <s v="4004 MA"/>
    <s v="NL"/>
    <x v="81"/>
    <s v="Oude Berghuizerweg 30"/>
    <x v="31"/>
    <s v="7336 AW"/>
    <s v="NL"/>
    <s v="0240151862"/>
    <s v="0131597_004"/>
    <s v="31V"/>
    <s v="NL001131849B01"/>
    <n v="2"/>
    <n v="0"/>
    <n v="168.23"/>
    <s v="N"/>
    <s v="Peter Appel Transport B.V."/>
    <n v="36622"/>
    <d v="2023-08-09T00:00:00"/>
    <s v="11:43:00"/>
    <n v="0"/>
    <x v="2"/>
    <x v="31"/>
    <n v="8"/>
    <x v="27"/>
    <n v="0"/>
    <s v=""/>
    <x v="0"/>
    <s v=""/>
    <n v="0"/>
    <s v=""/>
  </r>
  <r>
    <s v="COLGATE 3800 DEB."/>
    <s v="Colgate-Palmolive Nederland BV"/>
    <s v="101t"/>
    <n v="101091012047"/>
    <n v="101030172441"/>
    <n v="930"/>
    <s v="Inv Booked"/>
    <s v="2480067096"/>
    <s v="Verkoop"/>
    <n v="170"/>
    <s v="Transport drops zone"/>
    <s v="9 - verwerkt"/>
    <n v="0"/>
    <m/>
    <d v="2023-08-09T00:00:00"/>
    <s v="DROP"/>
    <s v="0001010910120470131588_002"/>
    <m/>
    <m/>
    <m/>
    <s v="EUR"/>
    <n v="29.83"/>
    <s v="EUR"/>
    <n v="29.83"/>
    <s v="EUR"/>
    <n v="29.83"/>
    <n v="29.83"/>
    <n v="0"/>
    <s v="N"/>
    <n v="1223000817"/>
    <d v="2023-09-21T00:00:00"/>
    <m/>
    <d v="2023-08-09T00:00:00"/>
    <s v="00:00"/>
    <s v="23:59"/>
    <d v="2023-08-09T00:00:00"/>
    <s v="07:00"/>
    <s v="14:00"/>
    <n v="0.8"/>
    <s v="ce"/>
    <n v="166"/>
    <n v="0.8"/>
    <n v="0"/>
    <s v="Kuehne+Nagel Tiel 3 Standpl"/>
    <s v="De Diepert 5"/>
    <s v="Tiel"/>
    <s v="4004 MA"/>
    <s v="NL"/>
    <x v="114"/>
    <s v="Basisweg 7"/>
    <x v="25"/>
    <s v="1951NG"/>
    <s v="NL"/>
    <s v="2480067096"/>
    <s v="0131588_002"/>
    <s v="31V"/>
    <s v="NL001131849B01"/>
    <n v="2"/>
    <n v="0"/>
    <n v="29.83"/>
    <s v="N"/>
    <s v="Peter Appel Transport B.V."/>
    <n v="36622"/>
    <d v="2023-08-09T00:00:00"/>
    <s v="12:31:00"/>
    <n v="0"/>
    <x v="2"/>
    <x v="31"/>
    <n v="8"/>
    <x v="17"/>
    <n v="1"/>
    <n v="0.8"/>
    <x v="3"/>
    <n v="29.83"/>
    <n v="0"/>
    <n v="29.83"/>
  </r>
  <r>
    <s v="COLGATE 3800 DEB."/>
    <s v="Colgate-Palmolive Nederland BV"/>
    <s v="101t"/>
    <n v="101091011727"/>
    <n v="101030172414"/>
    <n v="930"/>
    <s v="Inv Booked"/>
    <s v="2480066261"/>
    <s v="Verkoop"/>
    <n v="170"/>
    <s v="Transport drops zone"/>
    <s v="9 - verwerkt"/>
    <n v="0"/>
    <m/>
    <d v="2023-08-09T00:00:00"/>
    <s v="DROP"/>
    <s v="0001010910117270131437_002"/>
    <m/>
    <m/>
    <m/>
    <s v="EUR"/>
    <n v="97.08"/>
    <s v="EUR"/>
    <n v="97.08"/>
    <s v="EUR"/>
    <n v="97.08"/>
    <n v="97.08"/>
    <n v="0"/>
    <s v="Y"/>
    <n v="1223000817"/>
    <d v="2023-09-21T00:00:00"/>
    <m/>
    <d v="2023-08-09T00:00:00"/>
    <s v="00:00"/>
    <s v="23:59"/>
    <d v="2023-08-09T00:00:00"/>
    <s v="15:45"/>
    <s v="15:45"/>
    <n v="12"/>
    <s v="ce"/>
    <n v="10232"/>
    <n v="12"/>
    <n v="19"/>
    <s v="Kuehne+Nagel Tiel 3 Standpl"/>
    <s v="De Diepert 5"/>
    <s v="Tiel"/>
    <s v="4004 MA"/>
    <s v="NL"/>
    <x v="24"/>
    <s v="Ravenswade 14"/>
    <x v="26"/>
    <s v="3439 LD"/>
    <s v="NL"/>
    <s v="2480066261"/>
    <s v="0131437_002"/>
    <s v="31V"/>
    <s v="NL001131849B01"/>
    <n v="2"/>
    <n v="0"/>
    <n v="97.08"/>
    <s v="N"/>
    <s v="Peter Appel Transport B.V."/>
    <n v="36622"/>
    <d v="2023-08-09T00:00:00"/>
    <s v="17:32:00"/>
    <n v="47"/>
    <x v="2"/>
    <x v="31"/>
    <n v="8"/>
    <x v="22"/>
    <n v="1"/>
    <n v="26.4"/>
    <x v="7"/>
    <n v="213.57"/>
    <n v="0"/>
    <n v="213.57"/>
  </r>
  <r>
    <s v="COLGATE 3800 DEB."/>
    <s v="Colgate-Palmolive Nederland BV"/>
    <s v="101t"/>
    <n v="101091011727"/>
    <n v="101030172417"/>
    <n v="930"/>
    <s v="Inv Booked"/>
    <s v="0240151813"/>
    <s v="Verkoop"/>
    <n v="170"/>
    <s v="Transport drops zone"/>
    <s v="9 - verwerkt"/>
    <n v="0"/>
    <m/>
    <d v="2023-08-09T00:00:00"/>
    <s v="DROP"/>
    <s v="0001010910117270131437_002"/>
    <m/>
    <m/>
    <m/>
    <s v="EUR"/>
    <n v="12.94"/>
    <s v="EUR"/>
    <n v="12.94"/>
    <s v="EUR"/>
    <n v="12.94"/>
    <n v="12.94"/>
    <n v="0"/>
    <s v="Y"/>
    <n v="1223000817"/>
    <d v="2023-09-21T00:00:00"/>
    <m/>
    <d v="2023-08-09T00:00:00"/>
    <s v="00:00"/>
    <s v="23:59"/>
    <d v="2023-08-09T00:00:00"/>
    <s v="15:45"/>
    <s v="15:45"/>
    <n v="1.6"/>
    <s v="ce"/>
    <n v="748"/>
    <n v="1.6"/>
    <n v="0"/>
    <s v="Kuehne+Nagel Tiel 3 Standpl"/>
    <s v="De Diepert 5"/>
    <s v="Tiel"/>
    <s v="4004 MA"/>
    <s v="NL"/>
    <x v="55"/>
    <s v="Ravenswade 14"/>
    <x v="26"/>
    <s v="3439 LD"/>
    <s v="NL"/>
    <s v="0240151813"/>
    <s v="0131437_002"/>
    <s v="31V"/>
    <s v="NL001131849B01"/>
    <n v="2"/>
    <n v="0"/>
    <n v="12.94"/>
    <s v="N"/>
    <s v="Peter Appel Transport B.V."/>
    <n v="36622"/>
    <d v="2023-08-09T00:00:00"/>
    <s v="17:32:00"/>
    <n v="0"/>
    <x v="2"/>
    <x v="31"/>
    <n v="8"/>
    <x v="22"/>
    <n v="0"/>
    <s v=""/>
    <x v="7"/>
    <s v=""/>
    <n v="0"/>
    <s v=""/>
  </r>
  <r>
    <s v="COLGATE 3800 DEB."/>
    <s v="Colgate-Palmolive Nederland BV"/>
    <s v="101t"/>
    <n v="101091011720"/>
    <n v="101030172404"/>
    <n v="930"/>
    <s v="Inv Booked"/>
    <s v="2480066259"/>
    <s v="Verkoop"/>
    <n v="170"/>
    <s v="Transport drops zone"/>
    <s v="9 - verwerkt"/>
    <n v="0"/>
    <m/>
    <d v="2023-08-09T00:00:00"/>
    <s v="DROP"/>
    <s v="0001010910117200131424_005"/>
    <m/>
    <m/>
    <m/>
    <s v="EUR"/>
    <n v="13.57"/>
    <s v="EUR"/>
    <n v="13.57"/>
    <s v="EUR"/>
    <n v="13.57"/>
    <n v="13.57"/>
    <n v="0"/>
    <s v="N"/>
    <n v="1223000817"/>
    <d v="2023-09-21T00:00:00"/>
    <m/>
    <d v="2023-08-09T00:00:00"/>
    <s v="00:00"/>
    <s v="23:59"/>
    <d v="2023-08-09T00:00:00"/>
    <s v="07:00"/>
    <s v="19:00"/>
    <n v="0.8"/>
    <s v="ce"/>
    <n v="110"/>
    <n v="0.8"/>
    <n v="0"/>
    <s v="Kuehne+Nagel Tiel 3 Standpl"/>
    <s v="De Diepert 5"/>
    <s v="Tiel"/>
    <s v="4004 MA"/>
    <s v="NL"/>
    <x v="14"/>
    <s v="Rood 24"/>
    <x v="17"/>
    <s v="6666LT"/>
    <s v="NL"/>
    <s v="2480066259"/>
    <s v="0131424_005"/>
    <s v="31V"/>
    <s v="NL001131849B01"/>
    <n v="2"/>
    <n v="0"/>
    <n v="13.57"/>
    <s v="N"/>
    <s v="Peter Appel Transport B.V."/>
    <n v="36622"/>
    <d v="2023-08-09T00:00:00"/>
    <s v="12:20:00"/>
    <n v="0"/>
    <x v="2"/>
    <x v="31"/>
    <n v="8"/>
    <x v="15"/>
    <n v="0"/>
    <s v=""/>
    <x v="5"/>
    <s v=""/>
    <n v="0"/>
    <s v=""/>
  </r>
  <r>
    <s v="COLGATE 3800 DEB."/>
    <s v="Colgate-Palmolive Nederland BV"/>
    <s v="101t"/>
    <n v="101091011720"/>
    <n v="101030172405"/>
    <n v="930"/>
    <s v="Inv Booked"/>
    <s v="2480066258"/>
    <s v="Verkoop"/>
    <n v="170"/>
    <s v="Transport drops zone"/>
    <s v="9 - verwerkt"/>
    <n v="0"/>
    <m/>
    <d v="2023-08-09T00:00:00"/>
    <s v="DROP"/>
    <s v="0001010910117200131424_002"/>
    <m/>
    <m/>
    <m/>
    <s v="EUR"/>
    <n v="27.26"/>
    <s v="EUR"/>
    <n v="27.26"/>
    <s v="EUR"/>
    <n v="27.26"/>
    <n v="27.26"/>
    <n v="0"/>
    <s v="N"/>
    <n v="1223000817"/>
    <d v="2023-09-21T00:00:00"/>
    <m/>
    <d v="2023-08-09T00:00:00"/>
    <s v="00:00"/>
    <s v="23:59"/>
    <d v="2023-08-09T00:00:00"/>
    <s v="05:00"/>
    <s v="12:00"/>
    <n v="0.8"/>
    <s v="ce"/>
    <n v="21"/>
    <n v="0.8"/>
    <n v="0"/>
    <s v="Kuehne+Nagel Tiel 3 Standpl"/>
    <s v="De Diepert 5"/>
    <s v="Tiel"/>
    <s v="4004 MA"/>
    <s v="NL"/>
    <x v="19"/>
    <s v="SAFFIER  300"/>
    <x v="21"/>
    <s v="3316 LN"/>
    <s v="NL"/>
    <s v="2480066258"/>
    <s v="0131424_002"/>
    <s v="31V"/>
    <s v="NL001131849B01"/>
    <n v="2"/>
    <n v="0"/>
    <n v="27.26"/>
    <s v="N"/>
    <s v="Peter Appel Transport B.V."/>
    <n v="36622"/>
    <d v="2023-08-09T00:00:00"/>
    <s v="11:45:00"/>
    <n v="0"/>
    <x v="2"/>
    <x v="31"/>
    <n v="8"/>
    <x v="19"/>
    <n v="1"/>
    <n v="0.8"/>
    <x v="3"/>
    <n v="27.26"/>
    <n v="0"/>
    <n v="27.26"/>
  </r>
  <r>
    <s v="COLGATE 3800 DEB."/>
    <s v="Colgate-Palmolive Nederland BV"/>
    <s v="101t"/>
    <n v="101091011720"/>
    <n v="101030172407"/>
    <n v="930"/>
    <s v="Inv Booked"/>
    <s v="2480066255"/>
    <s v="Verkoop"/>
    <n v="170"/>
    <s v="Transport drops zone"/>
    <s v="9 - verwerkt"/>
    <n v="0"/>
    <m/>
    <d v="2023-08-09T00:00:00"/>
    <s v="DROP"/>
    <s v="0001010910117200131424_006"/>
    <m/>
    <m/>
    <m/>
    <s v="EUR"/>
    <n v="109.57"/>
    <s v="EUR"/>
    <n v="109.57"/>
    <s v="EUR"/>
    <n v="109.57"/>
    <n v="109.57"/>
    <n v="0"/>
    <s v="N"/>
    <n v="1223000817"/>
    <d v="2023-09-21T00:00:00"/>
    <m/>
    <d v="2023-08-09T00:00:00"/>
    <s v="00:00"/>
    <s v="23:59"/>
    <d v="2023-08-09T00:00:00"/>
    <s v="08:00"/>
    <s v="16:00"/>
    <n v="6.4"/>
    <s v="ce"/>
    <n v="6013"/>
    <n v="6.4"/>
    <n v="11"/>
    <s v="Kuehne+Nagel Tiel 3 Standpl"/>
    <s v="De Diepert 5"/>
    <s v="Tiel"/>
    <s v="4004 MA"/>
    <s v="NL"/>
    <x v="71"/>
    <s v="Hammerstaat 9"/>
    <x v="54"/>
    <s v="8161 PH"/>
    <s v="NL"/>
    <s v="2480066255"/>
    <s v="0131424_006"/>
    <s v="31V"/>
    <s v="NL001131849B01"/>
    <n v="2"/>
    <n v="0"/>
    <n v="109.57"/>
    <s v="N"/>
    <s v="Peter Appel Transport B.V."/>
    <n v="36622"/>
    <d v="2023-08-09T00:00:00"/>
    <s v="14:08:00"/>
    <n v="39"/>
    <x v="2"/>
    <x v="31"/>
    <n v="8"/>
    <x v="38"/>
    <n v="1"/>
    <n v="6.4"/>
    <x v="0"/>
    <n v="109.57"/>
    <n v="0"/>
    <n v="109.57"/>
  </r>
  <r>
    <s v="COLGATE 3800 DEB."/>
    <s v="Colgate-Palmolive Nederland BV"/>
    <s v="101t"/>
    <n v="101091012106"/>
    <n v="101030172408"/>
    <n v="930"/>
    <s v="Inv Booked"/>
    <s v="2480066249"/>
    <s v="Verkoop"/>
    <n v="170"/>
    <s v="Transport drops zone"/>
    <s v="9 - verwerkt"/>
    <n v="0"/>
    <m/>
    <d v="2023-08-09T00:00:00"/>
    <s v="DROP"/>
    <s v="0001010910121060131599_002"/>
    <m/>
    <m/>
    <m/>
    <s v="EUR"/>
    <n v="212.16"/>
    <s v="EUR"/>
    <n v="212.16"/>
    <s v="EUR"/>
    <n v="212.16"/>
    <n v="212.16"/>
    <n v="0"/>
    <s v="N"/>
    <n v="1223000817"/>
    <d v="2023-09-21T00:00:00"/>
    <m/>
    <d v="2023-08-09T00:00:00"/>
    <s v="00:00"/>
    <s v="23:59"/>
    <d v="2023-08-09T00:00:00"/>
    <s v="09:00"/>
    <s v="09:00"/>
    <n v="16"/>
    <s v="ce"/>
    <n v="16312"/>
    <n v="16"/>
    <n v="29"/>
    <s v="Kuehne+Nagel Tiel 3 Standpl"/>
    <s v="De Diepert 5"/>
    <s v="Tiel"/>
    <s v="4004 MA"/>
    <s v="NL"/>
    <x v="115"/>
    <s v="Hollandweg 32"/>
    <x v="4"/>
    <s v="2665 MT"/>
    <s v="NL"/>
    <s v="2480066249"/>
    <s v="0131599_002"/>
    <s v="31V"/>
    <s v="NL001131849B01"/>
    <n v="2"/>
    <n v="0"/>
    <n v="212.16"/>
    <s v="N"/>
    <s v="Peter Appel Transport B.V."/>
    <n v="36622"/>
    <d v="2023-08-09T00:00:00"/>
    <s v="09:11:00"/>
    <n v="0"/>
    <x v="2"/>
    <x v="31"/>
    <n v="8"/>
    <x v="4"/>
    <n v="1"/>
    <n v="16"/>
    <x v="3"/>
    <n v="212.16"/>
    <n v="0"/>
    <n v="212.16"/>
  </r>
  <r>
    <s v="COLGATE 3800 DEB."/>
    <s v="Colgate-Palmolive Nederland BV"/>
    <s v="101t"/>
    <n v="101091011723"/>
    <n v="101030172409"/>
    <n v="930"/>
    <s v="Inv Booked"/>
    <s v="2480066257"/>
    <s v="Verkoop"/>
    <n v="170"/>
    <s v="Transport drops zone"/>
    <s v="9 - verwerkt"/>
    <n v="0"/>
    <m/>
    <d v="2023-08-09T00:00:00"/>
    <s v="DROP"/>
    <s v="0001010910117230131428_002"/>
    <m/>
    <m/>
    <m/>
    <s v="EUR"/>
    <n v="87.45"/>
    <s v="EUR"/>
    <n v="87.45"/>
    <s v="EUR"/>
    <n v="87.45"/>
    <n v="87.45"/>
    <n v="0"/>
    <s v="N"/>
    <n v="1223000817"/>
    <d v="2023-09-21T00:00:00"/>
    <m/>
    <d v="2023-08-09T00:00:00"/>
    <s v="00:00"/>
    <s v="23:59"/>
    <d v="2023-08-09T00:00:00"/>
    <s v="07:00"/>
    <s v="14:00"/>
    <n v="4.8"/>
    <s v="ce"/>
    <n v="3731"/>
    <n v="4.8"/>
    <n v="5"/>
    <s v="Kuehne+Nagel Tiel 3 Standpl"/>
    <s v="De Diepert 5"/>
    <s v="Tiel"/>
    <s v="4004 MA"/>
    <s v="NL"/>
    <x v="116"/>
    <s v="Basisweg 7"/>
    <x v="25"/>
    <s v="1951NG"/>
    <s v="NL"/>
    <s v="2480066257"/>
    <s v="0131428_002"/>
    <s v="31V"/>
    <s v="NL001131849B01"/>
    <n v="2"/>
    <n v="0"/>
    <n v="87.45"/>
    <s v="N"/>
    <s v="Peter Appel Transport B.V."/>
    <n v="36622"/>
    <d v="2023-08-09T00:00:00"/>
    <s v="12:31:00"/>
    <n v="0"/>
    <x v="2"/>
    <x v="31"/>
    <n v="8"/>
    <x v="17"/>
    <n v="0"/>
    <s v=""/>
    <x v="3"/>
    <s v=""/>
    <n v="0"/>
    <s v=""/>
  </r>
  <r>
    <s v="COLGATE 3800 DEB."/>
    <s v="Colgate-Palmolive Nederland BV"/>
    <s v="101t"/>
    <n v="101091011727"/>
    <n v="101030172412"/>
    <n v="930"/>
    <s v="Inv Booked"/>
    <s v="2480066260"/>
    <s v="Verkoop"/>
    <n v="170"/>
    <s v="Transport drops zone"/>
    <s v="9 - verwerkt"/>
    <n v="0"/>
    <m/>
    <d v="2023-08-09T00:00:00"/>
    <s v="DROP"/>
    <s v="0001010910117270131437_002"/>
    <m/>
    <m/>
    <m/>
    <s v="EUR"/>
    <n v="103.55"/>
    <s v="EUR"/>
    <n v="103.55"/>
    <s v="EUR"/>
    <n v="103.55"/>
    <n v="103.55"/>
    <n v="0"/>
    <s v="Y"/>
    <n v="1223000817"/>
    <d v="2023-09-21T00:00:00"/>
    <m/>
    <d v="2023-08-09T00:00:00"/>
    <s v="00:00"/>
    <s v="23:59"/>
    <d v="2023-08-09T00:00:00"/>
    <s v="15:45"/>
    <s v="15:45"/>
    <n v="12.8"/>
    <s v="ce"/>
    <n v="10216"/>
    <n v="12.8"/>
    <n v="18"/>
    <s v="Kuehne+Nagel Tiel 3 Standpl"/>
    <s v="De Diepert 5"/>
    <s v="Tiel"/>
    <s v="4004 MA"/>
    <s v="NL"/>
    <x v="24"/>
    <s v="Ravenswade 14"/>
    <x v="26"/>
    <s v="3439 LD"/>
    <s v="NL"/>
    <s v="2480066260"/>
    <s v="0131437_002"/>
    <s v="31V"/>
    <s v="NL001131849B01"/>
    <n v="2"/>
    <n v="0"/>
    <n v="103.55"/>
    <s v="N"/>
    <s v="Peter Appel Transport B.V."/>
    <n v="36622"/>
    <d v="2023-08-09T00:00:00"/>
    <s v="17:32:00"/>
    <n v="0"/>
    <x v="2"/>
    <x v="31"/>
    <n v="8"/>
    <x v="22"/>
    <n v="0"/>
    <s v=""/>
    <x v="7"/>
    <s v=""/>
    <n v="0"/>
    <s v=""/>
  </r>
  <r>
    <s v="COLGATE 3800 DEB."/>
    <s v="Colgate-Palmolive Nederland BV"/>
    <s v="101t"/>
    <n v="101091011721"/>
    <n v="101030172413"/>
    <n v="930"/>
    <s v="Inv Booked"/>
    <s v="2480066254"/>
    <s v="Verkoop"/>
    <n v="170"/>
    <s v="Transport drops zone"/>
    <s v="9 - verwerkt"/>
    <n v="0"/>
    <m/>
    <d v="2023-08-09T00:00:00"/>
    <s v="DROP"/>
    <s v="0001010910117210131429_002"/>
    <m/>
    <m/>
    <m/>
    <s v="EUR"/>
    <n v="249.74"/>
    <s v="EUR"/>
    <n v="249.74"/>
    <s v="EUR"/>
    <n v="249.74"/>
    <n v="249.74"/>
    <n v="0"/>
    <s v="N"/>
    <n v="1223000817"/>
    <d v="2023-09-21T00:00:00"/>
    <m/>
    <d v="2023-08-09T00:00:00"/>
    <s v="00:00"/>
    <s v="23:59"/>
    <d v="2023-08-09T00:00:00"/>
    <s v="07:00"/>
    <s v="08:00"/>
    <n v="26.4"/>
    <s v="ce"/>
    <n v="18709"/>
    <n v="26.4"/>
    <n v="43"/>
    <s v="Kuehne+Nagel Tiel 3 Standpl"/>
    <s v="De Diepert 5"/>
    <s v="Tiel"/>
    <s v="4004 MA"/>
    <s v="NL"/>
    <x v="109"/>
    <s v="Rheastraat 10"/>
    <x v="3"/>
    <s v="5047 TL"/>
    <s v="NL"/>
    <s v="2480066254"/>
    <s v="0131429_002"/>
    <s v="31V"/>
    <s v="NL001131849B01"/>
    <n v="2"/>
    <n v="0"/>
    <n v="249.74"/>
    <s v="N"/>
    <s v="Peter Appel Transport B.V."/>
    <n v="36622"/>
    <d v="2023-08-09T00:00:00"/>
    <s v="07:41:00"/>
    <n v="0"/>
    <x v="2"/>
    <x v="31"/>
    <n v="8"/>
    <x v="3"/>
    <n v="1"/>
    <n v="26.4"/>
    <x v="1"/>
    <n v="249.74"/>
    <n v="0"/>
    <n v="249.74"/>
  </r>
  <r>
    <s v="COLGATE 3800 DEB."/>
    <s v="Colgate-Palmolive Nederland BV"/>
    <s v="101t"/>
    <n v="101091011720"/>
    <n v="101030172403"/>
    <n v="930"/>
    <s v="Inv Booked"/>
    <s v="2480066252"/>
    <s v="Verkoop"/>
    <n v="170"/>
    <s v="Transport drops zone"/>
    <s v="9 - verwerkt"/>
    <n v="0"/>
    <m/>
    <d v="2023-08-09T00:00:00"/>
    <s v="DROP"/>
    <s v="0001010910117200131424_004"/>
    <m/>
    <m/>
    <m/>
    <s v="EUR"/>
    <n v="53.47"/>
    <s v="EUR"/>
    <n v="53.47"/>
    <s v="EUR"/>
    <n v="53.47"/>
    <n v="53.47"/>
    <n v="0"/>
    <s v="N"/>
    <n v="1223000817"/>
    <d v="2023-09-21T00:00:00"/>
    <m/>
    <d v="2023-08-09T00:00:00"/>
    <s v="00:00"/>
    <s v="23:59"/>
    <d v="2023-08-09T00:00:00"/>
    <s v="07:00"/>
    <s v="14:00"/>
    <n v="2.4"/>
    <s v="ce"/>
    <n v="1476"/>
    <n v="2.4"/>
    <n v="2"/>
    <s v="Kuehne+Nagel Tiel 3 Standpl"/>
    <s v="De Diepert 5"/>
    <s v="Tiel"/>
    <s v="4004 MA"/>
    <s v="NL"/>
    <x v="54"/>
    <s v="Zijlweg 18"/>
    <x v="45"/>
    <s v="5145NR"/>
    <s v="NL"/>
    <s v="2480066252"/>
    <s v="0131424_004"/>
    <s v="31V"/>
    <s v="NL001131849B01"/>
    <n v="2"/>
    <n v="0"/>
    <n v="53.47"/>
    <s v="N"/>
    <s v="Peter Appel Transport B.V."/>
    <n v="36622"/>
    <d v="2023-08-09T00:00:00"/>
    <s v="10:17:00"/>
    <n v="0"/>
    <x v="2"/>
    <x v="31"/>
    <n v="8"/>
    <x v="36"/>
    <n v="1"/>
    <n v="2.4"/>
    <x v="3"/>
    <n v="53.47"/>
    <n v="0"/>
    <n v="53.47"/>
  </r>
  <r>
    <s v="COLGATE 3800 DEB."/>
    <s v="Colgate-Palmolive Nederland BV"/>
    <s v="101t"/>
    <n v="101091012104"/>
    <n v="101030172401"/>
    <n v="930"/>
    <s v="Inv Booked"/>
    <s v="2480066250"/>
    <s v="Verkoop"/>
    <n v="170"/>
    <s v="Transport drops zone"/>
    <s v="9 - verwerkt"/>
    <n v="0"/>
    <m/>
    <d v="2023-08-09T00:00:00"/>
    <s v="DROP"/>
    <s v="0001010910121040131600_002"/>
    <m/>
    <m/>
    <m/>
    <s v="EUR"/>
    <n v="257.2"/>
    <s v="EUR"/>
    <n v="257.2"/>
    <s v="EUR"/>
    <n v="257.2"/>
    <n v="257.2"/>
    <n v="0"/>
    <s v="N"/>
    <n v="1223000817"/>
    <d v="2023-09-21T00:00:00"/>
    <m/>
    <d v="2023-08-09T00:00:00"/>
    <s v="00:00"/>
    <s v="23:59"/>
    <d v="2023-08-09T00:00:00"/>
    <s v="09:00"/>
    <s v="10:00"/>
    <n v="20"/>
    <s v="ce"/>
    <n v="23169"/>
    <n v="20"/>
    <n v="38"/>
    <s v="Kuehne+Nagel Tiel 3 Standpl"/>
    <s v="De Diepert 5"/>
    <s v="Tiel"/>
    <s v="4004 MA"/>
    <s v="NL"/>
    <x v="1"/>
    <s v="Perenmarkt 15"/>
    <x v="2"/>
    <s v="1681PG"/>
    <s v="NL"/>
    <s v="2480066250"/>
    <s v="0131600_002"/>
    <s v="31V"/>
    <s v="NL001131849B01"/>
    <n v="2"/>
    <n v="0"/>
    <n v="257.2"/>
    <s v="N"/>
    <s v="Peter Appel Transport B.V."/>
    <n v="36622"/>
    <d v="2023-08-09T00:00:00"/>
    <s v="09:37:00"/>
    <n v="0"/>
    <x v="2"/>
    <x v="31"/>
    <n v="8"/>
    <x v="2"/>
    <n v="1"/>
    <n v="20"/>
    <x v="1"/>
    <n v="257.2"/>
    <n v="0"/>
    <n v="257.2"/>
  </r>
  <r>
    <s v="COLGATE 3800 DEB."/>
    <s v="Colgate-Palmolive Nederland BV"/>
    <s v="101t"/>
    <n v="101091011718"/>
    <n v="101030172402"/>
    <n v="930"/>
    <s v="Inv Booked"/>
    <s v="2480066253"/>
    <s v="Verkoop"/>
    <n v="170"/>
    <s v="Transport drops zone"/>
    <s v="9 - verwerkt"/>
    <n v="0"/>
    <m/>
    <d v="2023-08-09T00:00:00"/>
    <s v="DROP"/>
    <s v="0001010910117180131426_002"/>
    <m/>
    <m/>
    <m/>
    <s v="EUR"/>
    <n v="237.84"/>
    <s v="EUR"/>
    <n v="237.84"/>
    <s v="EUR"/>
    <n v="237.84"/>
    <n v="237.84"/>
    <n v="0"/>
    <s v="N"/>
    <n v="1223000817"/>
    <d v="2023-09-21T00:00:00"/>
    <m/>
    <d v="2023-08-09T00:00:00"/>
    <s v="00:00"/>
    <s v="23:59"/>
    <d v="2023-08-09T00:00:00"/>
    <s v="06:00"/>
    <s v="07:00"/>
    <n v="24"/>
    <s v="ce"/>
    <n v="22999"/>
    <n v="24"/>
    <n v="42"/>
    <s v="Kuehne+Nagel Tiel 3 Standpl"/>
    <s v="De Diepert 5"/>
    <s v="Tiel"/>
    <s v="4004 MA"/>
    <s v="NL"/>
    <x v="109"/>
    <s v="Rheastraat 10"/>
    <x v="3"/>
    <s v="5047 TL"/>
    <s v="NL"/>
    <s v="2480066253"/>
    <s v="0131426_002"/>
    <s v="31V"/>
    <s v="NL001131849B01"/>
    <n v="2"/>
    <n v="0"/>
    <n v="237.84"/>
    <s v="N"/>
    <s v="Peter Appel Transport B.V."/>
    <n v="36622"/>
    <d v="2023-08-09T00:00:00"/>
    <s v="06:56:00"/>
    <n v="0"/>
    <x v="2"/>
    <x v="31"/>
    <n v="8"/>
    <x v="3"/>
    <n v="1"/>
    <n v="24"/>
    <x v="1"/>
    <n v="237.84"/>
    <n v="0"/>
    <n v="237.84"/>
  </r>
  <r>
    <s v="COLGATE 3800 DEB."/>
    <s v="Colgate-Palmolive Nederland BV"/>
    <s v="101t"/>
    <n v="101091012207"/>
    <n v="101030172473"/>
    <n v="930"/>
    <s v="Inv Booked"/>
    <s v="2480067238"/>
    <s v="Verkoop"/>
    <n v="170"/>
    <s v="Transport drops zone"/>
    <s v="9 - verwerkt"/>
    <n v="0"/>
    <m/>
    <d v="2023-08-10T00:00:00"/>
    <s v="DROP"/>
    <s v="0001010910122070131713_003"/>
    <m/>
    <m/>
    <m/>
    <s v="EUR"/>
    <n v="49.28"/>
    <s v="EUR"/>
    <n v="49.28"/>
    <s v="EUR"/>
    <n v="49.28"/>
    <n v="49.28"/>
    <n v="0"/>
    <s v="N"/>
    <n v="1223000817"/>
    <d v="2023-09-21T00:00:00"/>
    <m/>
    <d v="2023-08-10T00:00:00"/>
    <s v="00:00"/>
    <s v="23:59"/>
    <d v="2023-08-10T00:00:00"/>
    <s v="07:00"/>
    <s v="14:00"/>
    <n v="4"/>
    <s v="ce"/>
    <n v="4661"/>
    <n v="4"/>
    <n v="7"/>
    <s v="Kuehne+Nagel Tiel 3 Standpl"/>
    <s v="De Diepert 5"/>
    <s v="Tiel"/>
    <s v="4004 MA"/>
    <s v="NL"/>
    <x v="17"/>
    <s v="Doornhoek 4050"/>
    <x v="20"/>
    <s v="5465TD"/>
    <s v="NL"/>
    <s v="2480067238"/>
    <s v="0131713_003"/>
    <s v="31V"/>
    <s v="NL001131849B01"/>
    <n v="2"/>
    <n v="0"/>
    <n v="49.28"/>
    <s v="N"/>
    <s v="Peter Appel Transport B.V."/>
    <n v="36622"/>
    <d v="2023-08-10T00:00:00"/>
    <s v="11:46:00"/>
    <n v="0"/>
    <x v="3"/>
    <x v="31"/>
    <n v="8"/>
    <x v="18"/>
    <n v="1"/>
    <n v="6.3999999999999995"/>
    <x v="3"/>
    <n v="78.850000000000009"/>
    <n v="0"/>
    <n v="78.850000000000009"/>
  </r>
  <r>
    <s v="COLGATE 3800 DEB."/>
    <s v="Colgate-Palmolive Nederland BV"/>
    <s v="101t"/>
    <n v="101091012559"/>
    <n v="101030172489"/>
    <n v="930"/>
    <s v="Inv Booked"/>
    <s v="2480067540"/>
    <s v="Verkoop"/>
    <n v="170"/>
    <s v="Transport drops zone"/>
    <s v="9 - verwerkt"/>
    <n v="0"/>
    <m/>
    <d v="2023-08-10T00:00:00"/>
    <s v="DROP"/>
    <s v="0001010910125590131901_002"/>
    <m/>
    <m/>
    <m/>
    <s v="EUR"/>
    <n v="21.7"/>
    <s v="EUR"/>
    <n v="21.7"/>
    <s v="EUR"/>
    <n v="21.7"/>
    <n v="21.7"/>
    <n v="0"/>
    <s v="N"/>
    <n v="1223000817"/>
    <d v="2023-09-21T00:00:00"/>
    <m/>
    <d v="2023-08-10T00:00:00"/>
    <s v="00:00"/>
    <s v="23:59"/>
    <d v="2023-08-10T00:00:00"/>
    <s v="10:00"/>
    <s v="10:00"/>
    <n v="2.4"/>
    <s v="ce"/>
    <n v="1438"/>
    <n v="2.4"/>
    <n v="2"/>
    <s v="Kuehne+Nagel Tiel 3 Standpl"/>
    <s v="De Diepert 5"/>
    <s v="Tiel"/>
    <s v="4004 MA"/>
    <s v="NL"/>
    <x v="79"/>
    <s v="Keltenweg 30"/>
    <x v="58"/>
    <s v="5342 LP"/>
    <s v="NL"/>
    <s v="2480067540"/>
    <s v="0131901_002"/>
    <s v="31V"/>
    <s v="NL001131849B01"/>
    <n v="2"/>
    <n v="0"/>
    <n v="21.7"/>
    <s v="N"/>
    <s v="Peter Appel Transport B.V."/>
    <n v="36622"/>
    <d v="2023-08-10T00:00:00"/>
    <s v="11:22:00"/>
    <n v="0"/>
    <x v="3"/>
    <x v="31"/>
    <n v="8"/>
    <x v="42"/>
    <n v="1"/>
    <n v="19.2"/>
    <x v="3"/>
    <n v="173.57"/>
    <n v="0"/>
    <n v="173.57"/>
  </r>
  <r>
    <s v="COLGATE 3800 DEB."/>
    <s v="Colgate-Palmolive Nederland BV"/>
    <s v="101t"/>
    <n v="101091012200"/>
    <n v="101030172487"/>
    <n v="930"/>
    <s v="Inv Booked"/>
    <s v="2480067257"/>
    <s v="Verkoop"/>
    <n v="170"/>
    <s v="Transport drops zone"/>
    <s v="9 - verwerkt"/>
    <n v="0"/>
    <m/>
    <d v="2023-08-10T00:00:00"/>
    <s v="DROP"/>
    <s v="0001010910122000131712_002"/>
    <m/>
    <m/>
    <m/>
    <s v="EUR"/>
    <n v="11.21"/>
    <s v="EUR"/>
    <n v="11.21"/>
    <s v="EUR"/>
    <n v="11.21"/>
    <n v="11.21"/>
    <n v="0"/>
    <s v="N"/>
    <n v="1223000817"/>
    <d v="2023-09-21T00:00:00"/>
    <m/>
    <d v="2023-08-10T00:00:00"/>
    <s v="00:00"/>
    <s v="23:59"/>
    <d v="2023-08-10T00:00:00"/>
    <s v="07:00"/>
    <s v="10:00"/>
    <n v="0.8"/>
    <s v="ce"/>
    <n v="422"/>
    <n v="0.8"/>
    <n v="0"/>
    <s v="Kuehne+Nagel Tiel 3 Standpl"/>
    <s v="De Diepert 5"/>
    <s v="Tiel"/>
    <s v="4004 MA"/>
    <s v="NL"/>
    <x v="10"/>
    <s v="Slego 1a"/>
    <x v="13"/>
    <s v="1046BM"/>
    <s v="NL"/>
    <s v="2480067257"/>
    <s v="0131712_002"/>
    <s v="31V"/>
    <s v="NL001131849B01"/>
    <n v="2"/>
    <n v="0"/>
    <n v="11.21"/>
    <s v="N"/>
    <s v="Peter Appel Transport B.V."/>
    <n v="36622"/>
    <d v="2023-08-10T00:00:00"/>
    <s v="08:31:00"/>
    <n v="0"/>
    <x v="3"/>
    <x v="31"/>
    <n v="8"/>
    <x v="11"/>
    <n v="1"/>
    <n v="10.4"/>
    <x v="0"/>
    <n v="145.71"/>
    <n v="0"/>
    <n v="145.71"/>
  </r>
  <r>
    <s v="COLGATE 3800 DEB."/>
    <s v="Colgate-Palmolive Nederland BV"/>
    <s v="101t"/>
    <n v="101091012200"/>
    <n v="101030172486"/>
    <n v="930"/>
    <s v="Inv Booked"/>
    <s v="2480067252"/>
    <s v="Verkoop"/>
    <n v="170"/>
    <s v="Transport drops zone"/>
    <s v="9 - verwerkt"/>
    <n v="0"/>
    <m/>
    <d v="2023-08-10T00:00:00"/>
    <s v="DROP"/>
    <s v="0001010910122000131712_002"/>
    <m/>
    <m/>
    <m/>
    <s v="EUR"/>
    <n v="22.42"/>
    <s v="EUR"/>
    <n v="22.42"/>
    <s v="EUR"/>
    <n v="22.42"/>
    <n v="22.42"/>
    <n v="0"/>
    <s v="N"/>
    <n v="1223000817"/>
    <d v="2023-09-21T00:00:00"/>
    <m/>
    <d v="2023-08-10T00:00:00"/>
    <s v="00:00"/>
    <s v="23:59"/>
    <d v="2023-08-10T00:00:00"/>
    <s v="07:00"/>
    <s v="10:00"/>
    <n v="1.6"/>
    <s v="ce"/>
    <n v="1683"/>
    <n v="1.6"/>
    <n v="2"/>
    <s v="Kuehne+Nagel Tiel 3 Standpl"/>
    <s v="De Diepert 5"/>
    <s v="Tiel"/>
    <s v="4004 MA"/>
    <s v="NL"/>
    <x v="10"/>
    <s v="Slego 1a"/>
    <x v="13"/>
    <s v="1046BM"/>
    <s v="NL"/>
    <s v="2480067252"/>
    <s v="0131712_002"/>
    <s v="31V"/>
    <s v="NL001131849B01"/>
    <n v="2"/>
    <n v="0"/>
    <n v="22.42"/>
    <s v="N"/>
    <s v="Peter Appel Transport B.V."/>
    <n v="36622"/>
    <d v="2023-08-10T00:00:00"/>
    <s v="08:31:00"/>
    <n v="0"/>
    <x v="3"/>
    <x v="31"/>
    <n v="8"/>
    <x v="11"/>
    <n v="0"/>
    <s v=""/>
    <x v="0"/>
    <s v=""/>
    <n v="0"/>
    <s v=""/>
  </r>
  <r>
    <s v="COLGATE 3800 DEB."/>
    <s v="Colgate-Palmolive Nederland BV"/>
    <s v="101t"/>
    <n v="101091012197"/>
    <n v="101030172472"/>
    <n v="930"/>
    <s v="Inv Booked"/>
    <s v="2480067240"/>
    <s v="Verkoop"/>
    <n v="170"/>
    <s v="Transport drops zone"/>
    <s v="9 - verwerkt"/>
    <n v="0"/>
    <m/>
    <d v="2023-08-10T00:00:00"/>
    <s v="DROP"/>
    <s v="0001010910121970131709_006"/>
    <m/>
    <m/>
    <m/>
    <s v="EUR"/>
    <n v="27.26"/>
    <s v="EUR"/>
    <n v="27.26"/>
    <s v="EUR"/>
    <n v="27.26"/>
    <n v="27.26"/>
    <n v="0"/>
    <s v="N"/>
    <n v="1223000817"/>
    <d v="2023-09-21T00:00:00"/>
    <m/>
    <d v="2023-08-10T00:00:00"/>
    <s v="00:00"/>
    <s v="23:59"/>
    <d v="2023-08-10T00:00:00"/>
    <s v="08:00"/>
    <s v="16:00"/>
    <n v="0.8"/>
    <s v="ce"/>
    <n v="27"/>
    <n v="0.8"/>
    <n v="0"/>
    <s v="Kuehne+Nagel Tiel 3 Standpl"/>
    <s v="De Diepert 5"/>
    <s v="Tiel"/>
    <s v="4004 MA"/>
    <s v="NL"/>
    <x v="63"/>
    <s v="Laarakkerweg 5"/>
    <x v="49"/>
    <s v="5061JR"/>
    <s v="NL"/>
    <s v="2480067240"/>
    <s v="0131709_006"/>
    <s v="31V"/>
    <s v="NL001131849B01"/>
    <n v="2"/>
    <n v="0"/>
    <n v="27.26"/>
    <s v="N"/>
    <s v="Peter Appel Transport B.V."/>
    <n v="36622"/>
    <d v="2023-08-10T00:00:00"/>
    <s v="10:19:00"/>
    <n v="0"/>
    <x v="3"/>
    <x v="31"/>
    <n v="8"/>
    <x v="3"/>
    <n v="1"/>
    <n v="0.8"/>
    <x v="6"/>
    <n v="27.26"/>
    <n v="0"/>
    <n v="27.26"/>
  </r>
  <r>
    <s v="COLGATE 3800 DEB."/>
    <s v="Colgate-Palmolive Nederland BV"/>
    <s v="101t"/>
    <n v="101091012557"/>
    <n v="101030172474"/>
    <n v="930"/>
    <s v="Inv Booked"/>
    <s v="2480067235"/>
    <s v="Verkoop"/>
    <n v="170"/>
    <s v="Transport drops zone"/>
    <s v="9 - verwerkt"/>
    <n v="0"/>
    <m/>
    <d v="2023-08-10T00:00:00"/>
    <s v="DROP"/>
    <s v="0001010910125570131892_002"/>
    <m/>
    <m/>
    <m/>
    <s v="EUR"/>
    <n v="206.72"/>
    <s v="EUR"/>
    <n v="206.72"/>
    <s v="EUR"/>
    <n v="206.72"/>
    <n v="206.72"/>
    <n v="0"/>
    <s v="N"/>
    <n v="1223000817"/>
    <d v="2023-09-21T00:00:00"/>
    <m/>
    <d v="2023-08-10T00:00:00"/>
    <s v="00:00"/>
    <s v="23:59"/>
    <d v="2023-08-10T00:00:00"/>
    <s v="09:00"/>
    <s v="09:00"/>
    <n v="13.6"/>
    <s v="ce"/>
    <n v="13019"/>
    <n v="13.6"/>
    <n v="19"/>
    <s v="Kuehne+Nagel Tiel 3 Standpl"/>
    <s v="De Diepert 5"/>
    <s v="Tiel"/>
    <s v="4004 MA"/>
    <s v="NL"/>
    <x v="32"/>
    <s v="Afrikastraat 10"/>
    <x v="34"/>
    <s v="6014CG"/>
    <s v="NL"/>
    <s v="2480067235"/>
    <s v="0131892_002"/>
    <s v="31V"/>
    <s v="NL001131849B01"/>
    <n v="2"/>
    <n v="0"/>
    <n v="206.72"/>
    <s v="N"/>
    <s v="Peter Appel Transport B.V."/>
    <n v="36622"/>
    <d v="2023-08-10T00:00:00"/>
    <s v="09:59:00"/>
    <n v="0"/>
    <x v="3"/>
    <x v="31"/>
    <n v="8"/>
    <x v="23"/>
    <n v="1"/>
    <n v="14.4"/>
    <x v="3"/>
    <n v="218.88"/>
    <n v="0"/>
    <n v="218.88"/>
  </r>
  <r>
    <s v="COLGATE 3800 DEB."/>
    <s v="Colgate-Palmolive Nederland BV"/>
    <s v="101t"/>
    <n v="101091012202"/>
    <n v="101030172475"/>
    <n v="930"/>
    <s v="Inv Booked"/>
    <s v="2480067244"/>
    <s v="Verkoop"/>
    <n v="170"/>
    <s v="Transport drops zone"/>
    <s v="9 - verwerkt"/>
    <n v="0"/>
    <m/>
    <d v="2023-08-10T00:00:00"/>
    <s v="DROP"/>
    <s v="0001010910122020131717_004"/>
    <m/>
    <m/>
    <m/>
    <s v="EUR"/>
    <n v="144.06"/>
    <s v="EUR"/>
    <n v="144.06"/>
    <s v="EUR"/>
    <n v="144.06"/>
    <n v="144.06"/>
    <n v="0"/>
    <s v="N"/>
    <n v="1223000817"/>
    <d v="2023-09-21T00:00:00"/>
    <m/>
    <d v="2023-08-10T00:00:00"/>
    <s v="00:00"/>
    <s v="23:59"/>
    <d v="2023-08-10T00:00:00"/>
    <s v="14:00"/>
    <s v="15:00"/>
    <n v="8.8000000000000007"/>
    <s v="ce"/>
    <n v="8969"/>
    <n v="8.8000000000000007"/>
    <n v="16"/>
    <s v="Kuehne+Nagel Tiel 3 Standpl"/>
    <s v="De Diepert 5"/>
    <s v="Tiel"/>
    <s v="4004 MA"/>
    <s v="NL"/>
    <x v="2"/>
    <s v="Laan van Ruyven 1"/>
    <x v="11"/>
    <s v="2645EE"/>
    <s v="NL"/>
    <s v="2480067244"/>
    <s v="0131717_004"/>
    <s v="31V"/>
    <s v="NL001131849B01"/>
    <n v="2"/>
    <n v="0"/>
    <n v="144.06"/>
    <s v="N"/>
    <s v="Peter Appel Transport B.V."/>
    <n v="36622"/>
    <d v="2023-08-10T00:00:00"/>
    <s v="15:30:00"/>
    <n v="0"/>
    <x v="3"/>
    <x v="31"/>
    <n v="8"/>
    <x v="4"/>
    <n v="1"/>
    <n v="8.8000000000000007"/>
    <x v="2"/>
    <n v="144.06"/>
    <n v="0"/>
    <n v="144.06"/>
  </r>
  <r>
    <s v="COLGATE 3800 DEB."/>
    <s v="Colgate-Palmolive Nederland BV"/>
    <s v="101t"/>
    <n v="101091012559"/>
    <n v="101030172476"/>
    <n v="930"/>
    <s v="Inv Booked"/>
    <s v="2480067239"/>
    <s v="Verkoop"/>
    <n v="170"/>
    <s v="Transport drops zone"/>
    <s v="9 - verwerkt"/>
    <n v="0"/>
    <m/>
    <d v="2023-08-10T00:00:00"/>
    <s v="DROP"/>
    <s v="0001010910125590131901_002"/>
    <m/>
    <m/>
    <m/>
    <s v="EUR"/>
    <n v="151.87"/>
    <s v="EUR"/>
    <n v="151.87"/>
    <s v="EUR"/>
    <n v="151.87"/>
    <n v="151.87"/>
    <n v="0"/>
    <s v="N"/>
    <n v="1223000817"/>
    <d v="2023-09-21T00:00:00"/>
    <m/>
    <d v="2023-08-10T00:00:00"/>
    <s v="00:00"/>
    <s v="23:59"/>
    <d v="2023-08-10T00:00:00"/>
    <s v="10:00"/>
    <s v="10:00"/>
    <n v="16.8"/>
    <s v="ce"/>
    <n v="15252"/>
    <n v="16.8"/>
    <n v="23"/>
    <s v="Kuehne+Nagel Tiel 3 Standpl"/>
    <s v="De Diepert 5"/>
    <s v="Tiel"/>
    <s v="4004 MA"/>
    <s v="NL"/>
    <x v="79"/>
    <s v="Keltenweg 30"/>
    <x v="58"/>
    <s v="5342 LP"/>
    <s v="NL"/>
    <s v="2480067239"/>
    <s v="0131901_002"/>
    <s v="31V"/>
    <s v="NL001131849B01"/>
    <n v="2"/>
    <n v="0"/>
    <n v="151.87"/>
    <s v="N"/>
    <s v="Peter Appel Transport B.V."/>
    <n v="36622"/>
    <d v="2023-08-10T00:00:00"/>
    <s v="11:22:00"/>
    <n v="12"/>
    <x v="3"/>
    <x v="31"/>
    <n v="8"/>
    <x v="42"/>
    <n v="0"/>
    <s v=""/>
    <x v="3"/>
    <s v=""/>
    <n v="0"/>
    <s v=""/>
  </r>
  <r>
    <s v="COLGATE 3800 DEB."/>
    <s v="Colgate-Palmolive Nederland BV"/>
    <s v="101t"/>
    <n v="101091012207"/>
    <n v="101030172477"/>
    <n v="930"/>
    <s v="Inv Booked"/>
    <s v="2480067242"/>
    <s v="Verkoop"/>
    <n v="170"/>
    <s v="Transport drops zone"/>
    <s v="9 - verwerkt"/>
    <n v="0"/>
    <m/>
    <d v="2023-08-10T00:00:00"/>
    <s v="DROP"/>
    <s v="0001010910122070131713_003"/>
    <m/>
    <m/>
    <m/>
    <s v="EUR"/>
    <n v="19.71"/>
    <s v="EUR"/>
    <n v="19.71"/>
    <s v="EUR"/>
    <n v="19.71"/>
    <n v="19.71"/>
    <n v="0"/>
    <s v="N"/>
    <n v="1223000817"/>
    <d v="2023-09-21T00:00:00"/>
    <m/>
    <d v="2023-08-10T00:00:00"/>
    <s v="00:00"/>
    <s v="23:59"/>
    <d v="2023-08-10T00:00:00"/>
    <s v="08:00"/>
    <s v="16:00"/>
    <n v="1.6"/>
    <s v="ce"/>
    <n v="681"/>
    <n v="1.6"/>
    <n v="0"/>
    <s v="Kuehne+Nagel Tiel 3 Standpl"/>
    <s v="De Diepert 5"/>
    <s v="Tiel"/>
    <s v="4004 MA"/>
    <s v="NL"/>
    <x v="40"/>
    <s v="Doornhoek 4050"/>
    <x v="20"/>
    <s v="5465TD"/>
    <s v="NL"/>
    <s v="2480067242"/>
    <s v="0131713_003"/>
    <s v="31V"/>
    <s v="NL001131849B01"/>
    <n v="2"/>
    <n v="0"/>
    <n v="19.71"/>
    <s v="N"/>
    <s v="Peter Appel Transport B.V."/>
    <n v="36622"/>
    <d v="2023-08-10T00:00:00"/>
    <s v="11:46:00"/>
    <n v="0"/>
    <x v="3"/>
    <x v="31"/>
    <n v="8"/>
    <x v="18"/>
    <n v="0"/>
    <s v=""/>
    <x v="3"/>
    <s v=""/>
    <n v="0"/>
    <s v=""/>
  </r>
  <r>
    <s v="COLGATE 3800 DEB."/>
    <s v="Colgate-Palmolive Nederland BV"/>
    <s v="101t"/>
    <n v="101091012197"/>
    <n v="101030172478"/>
    <n v="930"/>
    <s v="Inv Booked"/>
    <s v="2480067248"/>
    <s v="Verkoop"/>
    <n v="170"/>
    <s v="Transport drops zone"/>
    <s v="9 - verwerkt"/>
    <n v="0"/>
    <m/>
    <d v="2023-08-10T00:00:00"/>
    <s v="DROP"/>
    <s v="0001010910121970131709_005"/>
    <m/>
    <m/>
    <m/>
    <s v="EUR"/>
    <n v="113.6"/>
    <s v="EUR"/>
    <n v="113.6"/>
    <s v="EUR"/>
    <n v="113.6"/>
    <n v="113.6"/>
    <n v="0"/>
    <s v="N"/>
    <n v="1223000817"/>
    <d v="2023-09-21T00:00:00"/>
    <m/>
    <d v="2023-08-10T00:00:00"/>
    <s v="00:00"/>
    <s v="23:59"/>
    <d v="2023-08-10T00:00:00"/>
    <s v="07:00"/>
    <s v="08:00"/>
    <n v="6.4"/>
    <s v="ce"/>
    <n v="6523"/>
    <n v="6.4"/>
    <n v="11"/>
    <s v="Kuehne+Nagel Tiel 3 Standpl"/>
    <s v="De Diepert 5"/>
    <s v="Tiel"/>
    <s v="4004 MA"/>
    <s v="NL"/>
    <x v="13"/>
    <s v="GALVANIWEG 1"/>
    <x v="16"/>
    <s v="8013 RG"/>
    <s v="NL"/>
    <s v="2480067248"/>
    <s v="0131709_005"/>
    <s v="31V"/>
    <s v="NL001131849B01"/>
    <n v="2"/>
    <n v="0"/>
    <n v="113.6"/>
    <s v="N"/>
    <s v="Peter Appel Transport B.V."/>
    <n v="36622"/>
    <d v="2023-08-10T00:00:00"/>
    <s v="15:00:00"/>
    <n v="0"/>
    <x v="3"/>
    <x v="31"/>
    <n v="8"/>
    <x v="14"/>
    <n v="1"/>
    <n v="6.4"/>
    <x v="2"/>
    <n v="113.6"/>
    <n v="0"/>
    <n v="113.6"/>
  </r>
  <r>
    <s v="COLGATE 3800 DEB."/>
    <s v="Colgate-Palmolive Nederland BV"/>
    <s v="101t"/>
    <n v="101091012543"/>
    <n v="101030172479"/>
    <n v="930"/>
    <s v="Inv Booked"/>
    <s v="2480067231"/>
    <s v="Verkoop"/>
    <n v="170"/>
    <s v="Transport drops zone"/>
    <s v="9 - verwerkt"/>
    <n v="0"/>
    <m/>
    <d v="2023-08-10T00:00:00"/>
    <s v="DROP"/>
    <s v="0001010910125430131888_002"/>
    <m/>
    <m/>
    <m/>
    <s v="EUR"/>
    <n v="123.01"/>
    <s v="EUR"/>
    <n v="123.01"/>
    <s v="EUR"/>
    <n v="123.01"/>
    <n v="123.01"/>
    <n v="0"/>
    <s v="N"/>
    <n v="1223000817"/>
    <d v="2023-09-21T00:00:00"/>
    <m/>
    <d v="2023-08-10T00:00:00"/>
    <s v="00:00"/>
    <s v="23:59"/>
    <d v="2023-08-10T00:00:00"/>
    <s v="07:00"/>
    <s v="07:00"/>
    <n v="12.8"/>
    <s v="ce"/>
    <n v="11809"/>
    <n v="12.8"/>
    <n v="21"/>
    <s v="Kuehne+Nagel Tiel 3 Standpl"/>
    <s v="De Diepert 5"/>
    <s v="Tiel"/>
    <s v="4004 MA"/>
    <s v="NL"/>
    <x v="14"/>
    <s v="Rood 24"/>
    <x v="17"/>
    <s v="6666LT"/>
    <s v="NL"/>
    <s v="2480067231"/>
    <s v="0131888_002"/>
    <s v="31V"/>
    <s v="NL001131849B01"/>
    <n v="2"/>
    <n v="0"/>
    <n v="123.01"/>
    <s v="N"/>
    <s v="Peter Appel Transport B.V."/>
    <n v="36622"/>
    <d v="2023-08-10T00:00:00"/>
    <s v="08:04:00"/>
    <n v="0"/>
    <x v="3"/>
    <x v="31"/>
    <n v="8"/>
    <x v="15"/>
    <n v="1"/>
    <n v="12.8"/>
    <x v="5"/>
    <n v="123.01"/>
    <n v="0"/>
    <n v="123.01"/>
  </r>
  <r>
    <s v="COLGATE 3800 DEB."/>
    <s v="Colgate-Palmolive Nederland BV"/>
    <s v="101t"/>
    <n v="101091012199"/>
    <n v="101030172480"/>
    <n v="930"/>
    <s v="Inv Booked"/>
    <s v="2480067245"/>
    <s v="Verkoop"/>
    <n v="170"/>
    <s v="Transport drops zone"/>
    <s v="9 - verwerkt"/>
    <n v="0"/>
    <m/>
    <d v="2023-08-10T00:00:00"/>
    <s v="DROP"/>
    <s v="0001010910121990131710_004"/>
    <m/>
    <m/>
    <m/>
    <s v="EUR"/>
    <n v="88.65"/>
    <s v="EUR"/>
    <n v="88.65"/>
    <s v="EUR"/>
    <n v="88.65"/>
    <n v="88.65"/>
    <n v="0"/>
    <s v="N"/>
    <n v="1223000817"/>
    <d v="2023-09-21T00:00:00"/>
    <m/>
    <d v="2023-08-10T00:00:00"/>
    <s v="00:00"/>
    <s v="23:59"/>
    <d v="2023-08-10T00:00:00"/>
    <s v="09:00"/>
    <s v="10:00"/>
    <n v="5.6"/>
    <s v="ce"/>
    <n v="5707"/>
    <n v="5.6"/>
    <n v="10"/>
    <s v="Kuehne+Nagel Tiel 3 Standpl"/>
    <s v="De Diepert 5"/>
    <s v="Tiel"/>
    <s v="4004 MA"/>
    <s v="NL"/>
    <x v="2"/>
    <s v="Pegasusweg 1"/>
    <x v="3"/>
    <s v="5015BZ"/>
    <s v="NL"/>
    <s v="2480067245"/>
    <s v="0131710_004"/>
    <s v="31V"/>
    <s v="NL001131849B01"/>
    <n v="2"/>
    <n v="0"/>
    <n v="88.65"/>
    <s v="N"/>
    <s v="Peter Appel Transport B.V."/>
    <n v="36622"/>
    <d v="2023-08-10T00:00:00"/>
    <s v="09:47:00"/>
    <n v="0"/>
    <x v="3"/>
    <x v="31"/>
    <n v="8"/>
    <x v="3"/>
    <n v="1"/>
    <n v="5.6"/>
    <x v="2"/>
    <n v="88.65"/>
    <n v="0"/>
    <n v="88.65"/>
  </r>
  <r>
    <s v="COLGATE 3800 DEB."/>
    <s v="Colgate-Palmolive Nederland BV"/>
    <s v="101t"/>
    <n v="0"/>
    <n v="101030172481"/>
    <n v="980"/>
    <s v="Cancel No In"/>
    <s v="2480067249"/>
    <s v="Verkoop"/>
    <n v="170"/>
    <s v="Transport drops zone"/>
    <s v="0 - ingevoerd"/>
    <n v="0"/>
    <m/>
    <d v="2023-08-10T00:00:00"/>
    <m/>
    <m/>
    <n v="153.88999999999999"/>
    <n v="11.2"/>
    <m/>
    <s v="EUR"/>
    <n v="153.88999999999999"/>
    <s v="EUR"/>
    <n v="0"/>
    <s v="EUR"/>
    <n v="153.88999999999999"/>
    <n v="0"/>
    <n v="-153.88999999999999"/>
    <s v="N"/>
    <m/>
    <m/>
    <m/>
    <d v="2023-08-10T00:00:00"/>
    <s v="00:00"/>
    <s v="23:59"/>
    <d v="2023-08-10T00:00:00"/>
    <s v="10:00"/>
    <s v="12:00"/>
    <n v="11.2"/>
    <s v="ce"/>
    <n v="6599"/>
    <n v="11.2"/>
    <n v="7"/>
    <s v="Kuehne+Nagel Tiel 3 Standpl"/>
    <s v="De Diepert 5"/>
    <s v="Tiel"/>
    <s v="4004 MA"/>
    <s v="NL"/>
    <x v="28"/>
    <s v="ECOFACTORIJ  20"/>
    <x v="31"/>
    <s v="7325 WC"/>
    <s v="NL"/>
    <s v="2480067249"/>
    <m/>
    <m/>
    <s v="NL001131849B01"/>
    <n v="2"/>
    <n v="0"/>
    <n v="0"/>
    <s v="N"/>
    <m/>
    <n v="36622"/>
    <d v="2023-08-10T00:00:00"/>
    <s v="12:00:00"/>
    <n v="0"/>
    <x v="3"/>
    <x v="31"/>
    <n v="8"/>
    <x v="27"/>
    <n v="0"/>
    <s v=""/>
    <x v="0"/>
    <s v=""/>
    <n v="0"/>
    <s v=""/>
  </r>
  <r>
    <s v="COLGATE 3800 DEB."/>
    <s v="Colgate-Palmolive Nederland BV"/>
    <s v="101t"/>
    <n v="101091012200"/>
    <n v="101030172482"/>
    <n v="930"/>
    <s v="Inv Booked"/>
    <s v="2480067246"/>
    <s v="Verkoop"/>
    <n v="170"/>
    <s v="Transport drops zone"/>
    <s v="9 - verwerkt"/>
    <n v="0"/>
    <m/>
    <d v="2023-08-10T00:00:00"/>
    <s v="DROP"/>
    <s v="0001010910122000131712_003"/>
    <m/>
    <m/>
    <m/>
    <s v="EUR"/>
    <n v="185.09"/>
    <s v="EUR"/>
    <n v="185.09"/>
    <s v="EUR"/>
    <n v="185.09"/>
    <n v="185.09"/>
    <n v="0"/>
    <s v="N"/>
    <n v="1223000817"/>
    <d v="2023-09-21T00:00:00"/>
    <m/>
    <d v="2023-08-10T00:00:00"/>
    <s v="00:00"/>
    <s v="23:59"/>
    <d v="2023-08-10T00:00:00"/>
    <s v="08:00"/>
    <s v="09:00"/>
    <n v="12.8"/>
    <s v="ce"/>
    <n v="12149"/>
    <n v="12.8"/>
    <n v="22"/>
    <s v="Kuehne+Nagel Tiel 3 Standpl"/>
    <s v="De Diepert 5"/>
    <s v="Tiel"/>
    <s v="4004 MA"/>
    <s v="NL"/>
    <x v="7"/>
    <s v="HOOFDTOCHT 1"/>
    <x v="7"/>
    <s v="1507 CJ"/>
    <s v="NL"/>
    <s v="2480067246"/>
    <s v="0131712_003"/>
    <s v="31V"/>
    <s v="NL001131849B01"/>
    <n v="2"/>
    <n v="0"/>
    <n v="185.09"/>
    <s v="N"/>
    <s v="Peter Appel Transport B.V."/>
    <n v="36622"/>
    <d v="2023-08-10T00:00:00"/>
    <s v="09:44:00"/>
    <n v="0"/>
    <x v="3"/>
    <x v="31"/>
    <n v="8"/>
    <x v="7"/>
    <n v="1"/>
    <n v="12.8"/>
    <x v="2"/>
    <n v="185.09"/>
    <n v="0"/>
    <n v="185.09"/>
  </r>
  <r>
    <s v="COLGATE 3800 DEB."/>
    <s v="Colgate-Palmolive Nederland BV"/>
    <s v="101t"/>
    <n v="101091012200"/>
    <n v="101030172483"/>
    <n v="930"/>
    <s v="Inv Booked"/>
    <s v="2480067247"/>
    <s v="Verkoop"/>
    <n v="170"/>
    <s v="Transport drops zone"/>
    <s v="9 - verwerkt"/>
    <n v="0"/>
    <m/>
    <d v="2023-08-10T00:00:00"/>
    <s v="DROP"/>
    <s v="0001010910122000131712_002"/>
    <m/>
    <m/>
    <m/>
    <s v="EUR"/>
    <n v="112.08"/>
    <s v="EUR"/>
    <n v="112.08"/>
    <s v="EUR"/>
    <n v="112.08"/>
    <n v="112.08"/>
    <n v="0"/>
    <s v="N"/>
    <n v="1223000817"/>
    <d v="2023-09-21T00:00:00"/>
    <m/>
    <d v="2023-08-10T00:00:00"/>
    <s v="00:00"/>
    <s v="23:59"/>
    <d v="2023-08-10T00:00:00"/>
    <s v="07:00"/>
    <s v="10:00"/>
    <n v="8"/>
    <s v="ce"/>
    <n v="4727"/>
    <n v="8"/>
    <n v="5"/>
    <s v="Kuehne+Nagel Tiel 3 Standpl"/>
    <s v="De Diepert 5"/>
    <s v="Tiel"/>
    <s v="4004 MA"/>
    <s v="NL"/>
    <x v="12"/>
    <s v="SLEGO 1"/>
    <x v="13"/>
    <s v="1046 BM"/>
    <s v="NL"/>
    <s v="2480067247"/>
    <s v="0131712_002"/>
    <s v="31V"/>
    <s v="NL001131849B01"/>
    <n v="2"/>
    <n v="0"/>
    <n v="112.08"/>
    <s v="N"/>
    <s v="Peter Appel Transport B.V."/>
    <n v="36622"/>
    <d v="2023-08-10T00:00:00"/>
    <s v="08:30:00"/>
    <n v="0"/>
    <x v="3"/>
    <x v="31"/>
    <n v="8"/>
    <x v="11"/>
    <n v="0"/>
    <s v=""/>
    <x v="0"/>
    <s v=""/>
    <n v="0"/>
    <s v=""/>
  </r>
  <r>
    <s v="COLGATE 3800 DEB."/>
    <s v="Colgate-Palmolive Nederland BV"/>
    <s v="101t"/>
    <n v="101091012550"/>
    <n v="101030172484"/>
    <n v="930"/>
    <s v="Inv Booked"/>
    <s v="2480067250"/>
    <s v="Verkoop"/>
    <n v="170"/>
    <s v="Transport drops zone"/>
    <s v="9 - verwerkt"/>
    <n v="0"/>
    <m/>
    <d v="2023-08-10T00:00:00"/>
    <s v="DROP"/>
    <s v="0001010910125500131886_002"/>
    <m/>
    <m/>
    <m/>
    <s v="EUR"/>
    <n v="123.65"/>
    <s v="EUR"/>
    <n v="123.65"/>
    <s v="EUR"/>
    <n v="123.65"/>
    <n v="123.65"/>
    <n v="0"/>
    <s v="N"/>
    <n v="1223000817"/>
    <d v="2023-09-21T00:00:00"/>
    <m/>
    <d v="2023-08-10T00:00:00"/>
    <s v="00:00"/>
    <s v="23:59"/>
    <d v="2023-08-10T00:00:00"/>
    <s v="05:00"/>
    <s v="06:00"/>
    <n v="18.399999999999999"/>
    <s v="ce"/>
    <n v="9845"/>
    <n v="18.399999999999999"/>
    <n v="21"/>
    <s v="Kuehne+Nagel Tiel 3 Standpl"/>
    <s v="De Diepert 5"/>
    <s v="Tiel"/>
    <s v="4004 MA"/>
    <s v="NL"/>
    <x v="2"/>
    <s v="Randweg 2"/>
    <x v="6"/>
    <s v="4191 NN"/>
    <s v="NL"/>
    <s v="2480067250"/>
    <s v="0131886_002"/>
    <s v="31V"/>
    <s v="NL001131849B01"/>
    <n v="2"/>
    <n v="0"/>
    <n v="123.65"/>
    <s v="N"/>
    <s v="Peter Appel Transport B.V."/>
    <n v="36622"/>
    <d v="2023-08-10T00:00:00"/>
    <s v="05:44:00"/>
    <n v="0"/>
    <x v="3"/>
    <x v="31"/>
    <n v="8"/>
    <x v="6"/>
    <n v="1"/>
    <n v="18.399999999999999"/>
    <x v="2"/>
    <n v="123.65"/>
    <n v="0"/>
    <n v="123.65"/>
  </r>
  <r>
    <s v="COLGATE 3800 DEB."/>
    <s v="Colgate-Palmolive Nederland BV"/>
    <s v="101t"/>
    <n v="101091012197"/>
    <n v="101030172485"/>
    <n v="930"/>
    <s v="Inv Booked"/>
    <s v="2480067251"/>
    <s v="Verkoop"/>
    <n v="170"/>
    <s v="Transport drops zone"/>
    <s v="9 - verwerkt"/>
    <n v="0"/>
    <m/>
    <d v="2023-08-10T00:00:00"/>
    <s v="DROP"/>
    <s v="0001010910121970131709_008"/>
    <m/>
    <m/>
    <m/>
    <s v="EUR"/>
    <n v="90.05"/>
    <s v="EUR"/>
    <n v="90.05"/>
    <s v="EUR"/>
    <n v="90.05"/>
    <n v="90.05"/>
    <n v="0"/>
    <s v="N"/>
    <n v="1223000817"/>
    <d v="2023-09-21T00:00:00"/>
    <m/>
    <d v="2023-08-10T00:00:00"/>
    <s v="00:00"/>
    <s v="23:59"/>
    <d v="2023-08-10T00:00:00"/>
    <s v="08:30"/>
    <s v="17:00"/>
    <n v="4.8"/>
    <s v="ce"/>
    <n v="3727"/>
    <n v="4.8"/>
    <n v="4"/>
    <s v="Kuehne+Nagel Tiel 3 Standpl"/>
    <s v="De Diepert 5"/>
    <s v="Tiel"/>
    <s v="4004 MA"/>
    <s v="NL"/>
    <x v="60"/>
    <s v="Orionweg 6"/>
    <x v="47"/>
    <s v="4782 SC"/>
    <s v="NL"/>
    <s v="2480067251"/>
    <s v="0131709_008"/>
    <s v="31V"/>
    <s v="NL001131849B01"/>
    <n v="2"/>
    <n v="0"/>
    <n v="90.05"/>
    <s v="N"/>
    <s v="Peter Appel Transport B.V."/>
    <n v="36622"/>
    <d v="2023-08-10T00:00:00"/>
    <s v="09:44:00"/>
    <n v="0"/>
    <x v="3"/>
    <x v="31"/>
    <n v="8"/>
    <x v="29"/>
    <n v="1"/>
    <n v="4.8"/>
    <x v="0"/>
    <n v="90.05"/>
    <n v="0"/>
    <n v="90.05"/>
  </r>
  <r>
    <s v="COLGATE 3800 DEB."/>
    <s v="Colgate-Palmolive Nederland BV"/>
    <s v="101t"/>
    <n v="101091012557"/>
    <n v="101030172488"/>
    <n v="930"/>
    <s v="Inv Booked"/>
    <s v="2480067541"/>
    <s v="Verkoop"/>
    <n v="170"/>
    <s v="Transport drops zone"/>
    <s v="9 - verwerkt"/>
    <n v="0"/>
    <m/>
    <d v="2023-08-10T00:00:00"/>
    <s v="DROP"/>
    <s v="0001010910125570131892_002"/>
    <m/>
    <m/>
    <m/>
    <s v="EUR"/>
    <n v="12.16"/>
    <s v="EUR"/>
    <n v="12.16"/>
    <s v="EUR"/>
    <n v="12.16"/>
    <n v="12.16"/>
    <n v="0"/>
    <s v="N"/>
    <n v="1223000817"/>
    <d v="2023-09-21T00:00:00"/>
    <m/>
    <d v="2023-08-10T00:00:00"/>
    <s v="00:00"/>
    <s v="23:59"/>
    <d v="2023-08-10T00:00:00"/>
    <s v="09:00"/>
    <s v="09:00"/>
    <n v="0.8"/>
    <s v="ce"/>
    <n v="785"/>
    <n v="0.8"/>
    <n v="1"/>
    <s v="Kuehne+Nagel Tiel 3 Standpl"/>
    <s v="De Diepert 5"/>
    <s v="Tiel"/>
    <s v="4004 MA"/>
    <s v="NL"/>
    <x v="32"/>
    <s v="Afrikastraat 10"/>
    <x v="34"/>
    <s v="6014CG"/>
    <s v="NL"/>
    <s v="2480067541"/>
    <s v="0131892_002"/>
    <s v="31V"/>
    <s v="NL001131849B01"/>
    <n v="2"/>
    <n v="0"/>
    <n v="12.16"/>
    <s v="N"/>
    <s v="Peter Appel Transport B.V."/>
    <n v="36622"/>
    <d v="2023-08-10T00:00:00"/>
    <s v="09:59:00"/>
    <n v="0"/>
    <x v="3"/>
    <x v="31"/>
    <n v="8"/>
    <x v="23"/>
    <n v="0"/>
    <s v=""/>
    <x v="3"/>
    <s v=""/>
    <n v="0"/>
    <s v=""/>
  </r>
  <r>
    <s v="COLGATE 3800 DEB."/>
    <s v="Colgate-Palmolive Nederland BV"/>
    <s v="101t"/>
    <n v="101091012196"/>
    <n v="101030172459"/>
    <n v="930"/>
    <s v="Inv Booked"/>
    <s v="2480067189"/>
    <s v="Verkoop"/>
    <n v="200"/>
    <s v="Transport drops"/>
    <s v="9 - verwerkt"/>
    <n v="0"/>
    <m/>
    <d v="2023-08-10T00:00:00"/>
    <s v="DROP"/>
    <s v="0001010910121960131706_006"/>
    <m/>
    <m/>
    <m/>
    <s v="EUR"/>
    <n v="54.4"/>
    <s v="EUR"/>
    <n v="54.4"/>
    <s v="EUR"/>
    <n v="54.4"/>
    <n v="54.4"/>
    <n v="0"/>
    <s v="N"/>
    <n v="1223000817"/>
    <d v="2023-09-21T00:00:00"/>
    <m/>
    <d v="2023-08-10T00:00:00"/>
    <s v="00:00"/>
    <s v="23:59"/>
    <d v="2023-08-10T00:00:00"/>
    <s v="08:30"/>
    <s v="17:00"/>
    <n v="0"/>
    <s v="ce"/>
    <n v="4"/>
    <n v="0.8"/>
    <n v="0"/>
    <s v="Kuehne+Nagel Tiel 3 Standpl"/>
    <s v="De Diepert 5"/>
    <s v="Tiel"/>
    <s v="4004 MA"/>
    <s v="NL"/>
    <x v="69"/>
    <s v="Avignonlaan 10"/>
    <x v="29"/>
    <s v="5627 GA"/>
    <s v="NL"/>
    <s v="2480067189"/>
    <s v="0131706_006"/>
    <s v="31V"/>
    <s v="NL001131849B01"/>
    <n v="2"/>
    <n v="0"/>
    <n v="54.4"/>
    <s v="N"/>
    <s v="Peter Appel Transport B.V."/>
    <n v="36744"/>
    <d v="2023-08-10T00:00:00"/>
    <s v="12:51:00"/>
    <n v="0"/>
    <x v="3"/>
    <x v="31"/>
    <n v="8"/>
    <x v="25"/>
    <n v="1"/>
    <n v="0.8"/>
    <x v="6"/>
    <n v="54.4"/>
    <n v="0"/>
    <n v="54.4"/>
  </r>
  <r>
    <s v="COLGATE 3800 DEB."/>
    <s v="Colgate-Palmolive Nederland BV"/>
    <s v="101t"/>
    <n v="101091012196"/>
    <n v="101030172460"/>
    <n v="930"/>
    <s v="Inv Booked"/>
    <s v="2480067190"/>
    <s v="Verkoop"/>
    <n v="200"/>
    <s v="Transport drops"/>
    <s v="9 - verwerkt"/>
    <n v="0"/>
    <m/>
    <d v="2023-08-10T00:00:00"/>
    <s v="DROP"/>
    <s v="0001010910121960131706_004"/>
    <m/>
    <m/>
    <m/>
    <s v="EUR"/>
    <n v="54.4"/>
    <s v="EUR"/>
    <n v="54.4"/>
    <s v="EUR"/>
    <n v="54.4"/>
    <n v="54.4"/>
    <n v="0"/>
    <s v="N"/>
    <n v="1223000817"/>
    <d v="2023-09-21T00:00:00"/>
    <m/>
    <d v="2023-08-10T00:00:00"/>
    <s v="00:00"/>
    <s v="23:59"/>
    <d v="2023-08-10T00:00:00"/>
    <s v="08:00"/>
    <s v="16:00"/>
    <n v="0"/>
    <s v="ce"/>
    <n v="4"/>
    <n v="0.8"/>
    <n v="0"/>
    <s v="Kuehne+Nagel Tiel 3 Standpl"/>
    <s v="De Diepert 5"/>
    <s v="Tiel"/>
    <s v="4004 MA"/>
    <s v="NL"/>
    <x v="38"/>
    <s v="Andries Copierhof 2"/>
    <x v="40"/>
    <s v="3059 LM"/>
    <s v="NL"/>
    <s v="2480067190"/>
    <s v="0131706_004"/>
    <s v="31V"/>
    <s v="NL001131849B01"/>
    <n v="2"/>
    <n v="0"/>
    <n v="54.4"/>
    <s v="N"/>
    <s v="Peter Appel Transport B.V."/>
    <n v="36744"/>
    <d v="2023-08-10T00:00:00"/>
    <s v="10:15:00"/>
    <n v="0"/>
    <x v="3"/>
    <x v="31"/>
    <n v="8"/>
    <x v="33"/>
    <n v="1"/>
    <n v="0.8"/>
    <x v="6"/>
    <n v="54.4"/>
    <n v="0"/>
    <n v="54.4"/>
  </r>
  <r>
    <s v="COLGATE 3800 DEB."/>
    <s v="Colgate-Palmolive Nederland BV"/>
    <s v="101t"/>
    <n v="101091012196"/>
    <n v="101030172461"/>
    <n v="930"/>
    <s v="Inv Booked"/>
    <s v="2480067192"/>
    <s v="Verkoop"/>
    <n v="200"/>
    <s v="Transport drops"/>
    <s v="9 - verwerkt"/>
    <n v="0"/>
    <m/>
    <d v="2023-08-10T00:00:00"/>
    <s v="DROP"/>
    <s v="0001010910121960131706_003"/>
    <m/>
    <m/>
    <m/>
    <s v="EUR"/>
    <n v="54.4"/>
    <s v="EUR"/>
    <n v="54.4"/>
    <s v="EUR"/>
    <n v="54.4"/>
    <n v="54.4"/>
    <n v="0"/>
    <s v="N"/>
    <n v="1223000817"/>
    <d v="2023-09-21T00:00:00"/>
    <m/>
    <d v="2023-08-10T00:00:00"/>
    <s v="00:00"/>
    <s v="23:59"/>
    <d v="2023-08-10T00:00:00"/>
    <s v="08:00"/>
    <s v="16:00"/>
    <n v="0.8"/>
    <s v="ce"/>
    <n v="30"/>
    <n v="0.8"/>
    <n v="0"/>
    <s v="Kuehne+Nagel Tiel 3 Standpl"/>
    <s v="De Diepert 5"/>
    <s v="Tiel"/>
    <s v="4004 MA"/>
    <s v="NL"/>
    <x v="58"/>
    <s v="Phoenixstraat 21"/>
    <x v="32"/>
    <s v="1812PP"/>
    <s v="NL"/>
    <s v="2480067192"/>
    <s v="0131706_003"/>
    <s v="31V"/>
    <s v="NL001131849B01"/>
    <n v="2"/>
    <n v="0"/>
    <n v="54.4"/>
    <s v="N"/>
    <s v="Peter Appel Transport B.V."/>
    <n v="36744"/>
    <d v="2023-08-10T00:00:00"/>
    <s v="08:16:00"/>
    <n v="0"/>
    <x v="3"/>
    <x v="31"/>
    <n v="8"/>
    <x v="28"/>
    <n v="1"/>
    <n v="0.8"/>
    <x v="6"/>
    <n v="54.4"/>
    <n v="0"/>
    <n v="54.4"/>
  </r>
  <r>
    <s v="COLGATE 3800 DEB."/>
    <s v="Colgate-Palmolive Nederland BV"/>
    <s v="101t"/>
    <n v="101091012196"/>
    <n v="101030172462"/>
    <n v="930"/>
    <s v="Inv Booked"/>
    <s v="2480067188"/>
    <s v="Verkoop"/>
    <n v="200"/>
    <s v="Transport drops"/>
    <s v="9 - verwerkt"/>
    <n v="0"/>
    <m/>
    <d v="2023-08-10T00:00:00"/>
    <s v="DROP"/>
    <s v="0001010910121960131706_008"/>
    <m/>
    <m/>
    <m/>
    <s v="EUR"/>
    <n v="54.4"/>
    <s v="EUR"/>
    <n v="54.4"/>
    <s v="EUR"/>
    <n v="54.4"/>
    <n v="54.4"/>
    <n v="0"/>
    <s v="N"/>
    <n v="1223000817"/>
    <d v="2023-09-21T00:00:00"/>
    <m/>
    <d v="2023-08-10T00:00:00"/>
    <s v="00:00"/>
    <s v="23:59"/>
    <d v="2023-08-10T00:00:00"/>
    <s v="09:00"/>
    <s v="16:00"/>
    <n v="0.8"/>
    <s v="ce"/>
    <n v="10"/>
    <n v="0.8"/>
    <n v="0"/>
    <s v="Kuehne+Nagel Tiel 3 Standpl"/>
    <s v="De Diepert 5"/>
    <s v="Tiel"/>
    <s v="4004 MA"/>
    <s v="NL"/>
    <x v="35"/>
    <s v="Oliemolenweg 8"/>
    <x v="70"/>
    <s v="7944 HX"/>
    <s v="NL"/>
    <s v="2480067188"/>
    <s v="0131706_008"/>
    <s v="31V"/>
    <s v="NL001131849B01"/>
    <n v="2"/>
    <n v="0"/>
    <n v="54.4"/>
    <s v="N"/>
    <s v="Peter Appel Transport B.V."/>
    <n v="36744"/>
    <d v="2023-08-10T00:00:00"/>
    <s v="13:14:00"/>
    <n v="0"/>
    <x v="3"/>
    <x v="31"/>
    <n v="8"/>
    <x v="48"/>
    <n v="1"/>
    <n v="0.8"/>
    <x v="6"/>
    <n v="54.4"/>
    <n v="0"/>
    <n v="54.4"/>
  </r>
  <r>
    <s v="COLGATE 3800 DEB."/>
    <s v="Colgate-Palmolive Nederland BV"/>
    <s v="101t"/>
    <n v="101091012196"/>
    <n v="101030172463"/>
    <n v="930"/>
    <s v="Inv Booked"/>
    <s v="2480067193"/>
    <s v="Verkoop"/>
    <n v="200"/>
    <s v="Transport drops"/>
    <s v="9 - verwerkt"/>
    <n v="0"/>
    <m/>
    <d v="2023-08-10T00:00:00"/>
    <s v="DROP"/>
    <s v="0001010910121960131706_002"/>
    <m/>
    <m/>
    <m/>
    <s v="EUR"/>
    <n v="54.4"/>
    <s v="EUR"/>
    <n v="54.4"/>
    <s v="EUR"/>
    <n v="54.4"/>
    <n v="54.4"/>
    <n v="0"/>
    <s v="N"/>
    <n v="1223000817"/>
    <d v="2023-09-21T00:00:00"/>
    <m/>
    <d v="2023-08-10T00:00:00"/>
    <s v="00:00"/>
    <s v="23:59"/>
    <d v="2023-08-10T00:00:00"/>
    <s v="07:00"/>
    <s v="12:00"/>
    <n v="0.8"/>
    <s v="ce"/>
    <n v="38"/>
    <n v="0.8"/>
    <n v="0"/>
    <s v="Kuehne+Nagel Tiel 3 Standpl"/>
    <s v="De Diepert 5"/>
    <s v="Tiel"/>
    <s v="4004 MA"/>
    <s v="NL"/>
    <x v="26"/>
    <s v="Maroastraat 43"/>
    <x v="13"/>
    <s v="1060 LG"/>
    <s v="NL"/>
    <s v="2480067193"/>
    <s v="0131706_002"/>
    <s v="31V"/>
    <s v="NL001131849B01"/>
    <n v="2"/>
    <n v="0"/>
    <n v="54.4"/>
    <s v="N"/>
    <s v="Peter Appel Transport B.V."/>
    <n v="36744"/>
    <d v="2023-08-10T00:00:00"/>
    <s v="07:20:00"/>
    <n v="0"/>
    <x v="3"/>
    <x v="31"/>
    <n v="8"/>
    <x v="11"/>
    <n v="1"/>
    <n v="0.8"/>
    <x v="6"/>
    <n v="54.4"/>
    <n v="0"/>
    <n v="54.4"/>
  </r>
  <r>
    <s v="COLGATE 3800 DEB."/>
    <s v="Colgate-Palmolive Nederland BV"/>
    <s v="101t"/>
    <n v="101091012196"/>
    <n v="101030172464"/>
    <n v="930"/>
    <s v="Inv Booked"/>
    <s v="2480067187"/>
    <s v="Verkoop"/>
    <n v="200"/>
    <s v="Transport drops"/>
    <s v="9 - verwerkt"/>
    <n v="0"/>
    <m/>
    <d v="2023-08-10T00:00:00"/>
    <s v="DROP"/>
    <s v="0001010910121960131706_005"/>
    <m/>
    <m/>
    <m/>
    <s v="EUR"/>
    <n v="54.4"/>
    <s v="EUR"/>
    <n v="54.4"/>
    <s v="EUR"/>
    <n v="54.4"/>
    <n v="54.4"/>
    <n v="0"/>
    <s v="N"/>
    <n v="1223000817"/>
    <d v="2023-09-21T00:00:00"/>
    <m/>
    <d v="2023-08-10T00:00:00"/>
    <s v="00:00"/>
    <s v="23:59"/>
    <d v="2023-08-10T00:00:00"/>
    <s v="07:00"/>
    <s v="13:00"/>
    <n v="0.8"/>
    <s v="ce"/>
    <n v="10"/>
    <n v="0.8"/>
    <n v="0"/>
    <s v="Kuehne+Nagel Tiel 3 Standpl"/>
    <s v="De Diepert 5"/>
    <s v="Tiel"/>
    <s v="4004 MA"/>
    <s v="NL"/>
    <x v="35"/>
    <s v="POMPHOEKWEG 1"/>
    <x v="37"/>
    <s v="5222 BE"/>
    <s v="NL"/>
    <s v="2480067187"/>
    <s v="0131706_005"/>
    <s v="31V"/>
    <s v="NL001131849B01"/>
    <n v="2"/>
    <n v="0"/>
    <n v="54.4"/>
    <s v="N"/>
    <s v="Peter Appel Transport B.V."/>
    <n v="36744"/>
    <d v="2023-08-10T00:00:00"/>
    <s v="11:59:00"/>
    <n v="0"/>
    <x v="3"/>
    <x v="31"/>
    <n v="8"/>
    <x v="31"/>
    <n v="1"/>
    <n v="0.8"/>
    <x v="6"/>
    <n v="54.4"/>
    <n v="0"/>
    <n v="54.4"/>
  </r>
  <r>
    <s v="COLGATE 3800 DEB."/>
    <s v="Colgate-Palmolive Nederland BV"/>
    <s v="101t"/>
    <n v="101091012196"/>
    <n v="101030172465"/>
    <n v="930"/>
    <s v="Inv Booked"/>
    <s v="2480067191"/>
    <s v="Verkoop"/>
    <n v="200"/>
    <s v="Transport drops"/>
    <s v="9 - verwerkt"/>
    <n v="0"/>
    <m/>
    <d v="2023-08-10T00:00:00"/>
    <s v="DROP"/>
    <s v="0001010910121960131706_007"/>
    <m/>
    <m/>
    <m/>
    <s v="EUR"/>
    <n v="54.4"/>
    <s v="EUR"/>
    <n v="54.4"/>
    <s v="EUR"/>
    <n v="54.4"/>
    <n v="54.4"/>
    <n v="0"/>
    <s v="N"/>
    <n v="1223000817"/>
    <d v="2023-09-21T00:00:00"/>
    <m/>
    <d v="2023-08-10T00:00:00"/>
    <s v="00:00"/>
    <s v="23:59"/>
    <d v="2023-08-10T00:00:00"/>
    <s v="07:00"/>
    <s v="12:00"/>
    <n v="0.8"/>
    <s v="ce"/>
    <n v="84"/>
    <n v="0.8"/>
    <n v="0"/>
    <s v="Kuehne+Nagel Tiel 3 Standpl"/>
    <s v="De Diepert 5"/>
    <s v="Tiel"/>
    <s v="4004 MA"/>
    <s v="NL"/>
    <x v="26"/>
    <s v="Park Forum 1129"/>
    <x v="29"/>
    <s v="5657 HK"/>
    <s v="NL"/>
    <s v="2480067191"/>
    <s v="0131706_007"/>
    <s v="31V"/>
    <s v="NL001131849B01"/>
    <n v="2"/>
    <n v="0"/>
    <n v="54.4"/>
    <s v="N"/>
    <s v="Peter Appel Transport B.V."/>
    <n v="36744"/>
    <d v="2023-08-10T00:00:00"/>
    <s v="13:14:00"/>
    <n v="0"/>
    <x v="3"/>
    <x v="31"/>
    <n v="8"/>
    <x v="25"/>
    <n v="1"/>
    <n v="0.8"/>
    <x v="6"/>
    <n v="54.4"/>
    <n v="0"/>
    <n v="54.4"/>
  </r>
  <r>
    <s v="COLGATE 3800 DEB."/>
    <s v="Colgate-Palmolive Nederland BV"/>
    <s v="101t"/>
    <n v="101091012205"/>
    <n v="101030172466"/>
    <n v="930"/>
    <s v="Inv Booked"/>
    <s v="2480067236"/>
    <s v="Verkoop"/>
    <n v="170"/>
    <s v="Transport drops zone"/>
    <s v="9 - verwerkt"/>
    <n v="0"/>
    <m/>
    <d v="2023-08-10T00:00:00"/>
    <s v="DROP"/>
    <s v="0001010910122050131720_002"/>
    <m/>
    <m/>
    <m/>
    <s v="EUR"/>
    <n v="249.74"/>
    <s v="EUR"/>
    <n v="249.74"/>
    <s v="EUR"/>
    <n v="249.74"/>
    <n v="249.74"/>
    <n v="0"/>
    <s v="N"/>
    <n v="1223000817"/>
    <d v="2023-09-21T00:00:00"/>
    <m/>
    <d v="2023-08-10T00:00:00"/>
    <s v="00:00"/>
    <s v="23:59"/>
    <d v="2023-08-10T00:00:00"/>
    <s v="11:00"/>
    <s v="12:00"/>
    <n v="26.4"/>
    <s v="ce"/>
    <n v="20994"/>
    <n v="26.4"/>
    <n v="47"/>
    <s v="Kuehne+Nagel Tiel 3 Standpl"/>
    <s v="De Diepert 5"/>
    <s v="Tiel"/>
    <s v="4004 MA"/>
    <s v="NL"/>
    <x v="109"/>
    <s v="Rheastraat 10"/>
    <x v="3"/>
    <s v="5047 TL"/>
    <s v="NL"/>
    <s v="2480067236"/>
    <s v="0131720_002"/>
    <s v="31V"/>
    <s v="NL001131849B01"/>
    <n v="2"/>
    <n v="0"/>
    <n v="249.74"/>
    <s v="N"/>
    <s v="Peter Appel Transport B.V."/>
    <n v="36622"/>
    <d v="2023-08-10T00:00:00"/>
    <s v="12:53:00"/>
    <n v="23"/>
    <x v="3"/>
    <x v="31"/>
    <n v="8"/>
    <x v="3"/>
    <n v="1"/>
    <n v="26.4"/>
    <x v="1"/>
    <n v="249.74"/>
    <n v="0"/>
    <n v="249.74"/>
  </r>
  <r>
    <s v="COLGATE 3800 DEB."/>
    <s v="Colgate-Palmolive Nederland BV"/>
    <s v="101t"/>
    <n v="101091012199"/>
    <n v="101030172467"/>
    <n v="930"/>
    <s v="Inv Booked"/>
    <s v="2480067234"/>
    <s v="Verkoop"/>
    <n v="170"/>
    <s v="Transport drops zone"/>
    <s v="9 - verwerkt"/>
    <n v="0"/>
    <m/>
    <d v="2023-08-10T00:00:00"/>
    <s v="DROP"/>
    <s v="0001010910121990131710_003"/>
    <m/>
    <m/>
    <m/>
    <s v="EUR"/>
    <n v="216.8"/>
    <s v="EUR"/>
    <n v="216.8"/>
    <s v="EUR"/>
    <n v="216.8"/>
    <n v="216.8"/>
    <n v="0"/>
    <s v="N"/>
    <n v="1223000817"/>
    <d v="2023-09-21T00:00:00"/>
    <m/>
    <d v="2023-08-10T00:00:00"/>
    <s v="00:00"/>
    <s v="23:59"/>
    <d v="2023-08-10T00:00:00"/>
    <s v="06:00"/>
    <s v="07:00"/>
    <n v="20"/>
    <s v="ce"/>
    <n v="21997"/>
    <n v="20"/>
    <n v="38"/>
    <s v="Kuehne+Nagel Tiel 3 Standpl"/>
    <s v="De Diepert 5"/>
    <s v="Tiel"/>
    <s v="4004 MA"/>
    <s v="NL"/>
    <x v="109"/>
    <s v="Rheastraat 10"/>
    <x v="3"/>
    <s v="5047 TL"/>
    <s v="NL"/>
    <s v="2480067234"/>
    <s v="0131710_003"/>
    <s v="31V"/>
    <s v="NL001131849B01"/>
    <n v="2"/>
    <n v="0"/>
    <n v="216.8"/>
    <s v="N"/>
    <s v="Peter Appel Transport B.V."/>
    <n v="36622"/>
    <d v="2023-08-10T00:00:00"/>
    <s v="08:21:00"/>
    <n v="19"/>
    <x v="3"/>
    <x v="31"/>
    <n v="8"/>
    <x v="3"/>
    <n v="1"/>
    <n v="20"/>
    <x v="1"/>
    <n v="216.8"/>
    <n v="0"/>
    <n v="216.8"/>
  </r>
  <r>
    <s v="COLGATE 3800 DEB."/>
    <s v="Colgate-Palmolive Nederland BV"/>
    <s v="101t"/>
    <n v="101091012206"/>
    <n v="101030172468"/>
    <n v="930"/>
    <s v="Inv Booked"/>
    <s v="2480067233"/>
    <s v="Verkoop"/>
    <n v="170"/>
    <s v="Transport drops zone"/>
    <s v="9 - verwerkt"/>
    <n v="0"/>
    <m/>
    <d v="2023-08-10T00:00:00"/>
    <s v="DROP"/>
    <s v="0001010910122060131718_002"/>
    <m/>
    <m/>
    <m/>
    <s v="EUR"/>
    <n v="333.96"/>
    <s v="EUR"/>
    <n v="333.96"/>
    <s v="EUR"/>
    <n v="333.96"/>
    <n v="333.96"/>
    <n v="0"/>
    <s v="N"/>
    <n v="1223000817"/>
    <d v="2023-09-21T00:00:00"/>
    <m/>
    <d v="2023-08-10T00:00:00"/>
    <s v="00:00"/>
    <s v="23:59"/>
    <d v="2023-08-10T00:00:00"/>
    <s v="11:00"/>
    <s v="12:00"/>
    <n v="26.4"/>
    <s v="ce"/>
    <n v="23299"/>
    <n v="26.4"/>
    <n v="45"/>
    <s v="Kuehne+Nagel Tiel 3 Standpl"/>
    <s v="De Diepert 5"/>
    <s v="Tiel"/>
    <s v="4004 MA"/>
    <s v="NL"/>
    <x v="1"/>
    <s v="Fahrenheitweg 1"/>
    <x v="1"/>
    <s v="6101WR"/>
    <s v="NL"/>
    <s v="2480067233"/>
    <s v="0131718_002"/>
    <s v="31V"/>
    <s v="NL001131849B01"/>
    <n v="2"/>
    <n v="0"/>
    <n v="333.96"/>
    <s v="N"/>
    <s v="Peter Appel Transport B.V."/>
    <n v="36622"/>
    <d v="2023-08-10T00:00:00"/>
    <s v="13:20:00"/>
    <n v="48"/>
    <x v="3"/>
    <x v="31"/>
    <n v="8"/>
    <x v="1"/>
    <n v="1"/>
    <n v="26.4"/>
    <x v="1"/>
    <n v="333.96"/>
    <n v="0"/>
    <n v="333.96"/>
  </r>
  <r>
    <s v="COLGATE 3800 DEB."/>
    <s v="Colgate-Palmolive Nederland BV"/>
    <s v="101t"/>
    <n v="101091012207"/>
    <n v="101030172469"/>
    <n v="930"/>
    <s v="Inv Booked"/>
    <s v="2480067237"/>
    <s v="Verkoop"/>
    <n v="170"/>
    <s v="Transport drops zone"/>
    <s v="9 - verwerkt"/>
    <n v="0"/>
    <m/>
    <d v="2023-08-10T00:00:00"/>
    <s v="DROP"/>
    <s v="0001010910122070131713_003"/>
    <m/>
    <m/>
    <m/>
    <s v="EUR"/>
    <n v="9.86"/>
    <s v="EUR"/>
    <n v="9.86"/>
    <s v="EUR"/>
    <n v="9.86"/>
    <n v="9.86"/>
    <n v="0"/>
    <s v="N"/>
    <n v="1223000817"/>
    <d v="2023-09-21T00:00:00"/>
    <m/>
    <d v="2023-08-10T00:00:00"/>
    <s v="00:00"/>
    <s v="23:59"/>
    <d v="2023-08-10T00:00:00"/>
    <s v="07:00"/>
    <s v="14:00"/>
    <n v="0.8"/>
    <s v="ce"/>
    <n v="813"/>
    <n v="0.8"/>
    <n v="1"/>
    <s v="Kuehne+Nagel Tiel 3 Standpl"/>
    <s v="De Diepert 5"/>
    <s v="Tiel"/>
    <s v="4004 MA"/>
    <s v="NL"/>
    <x v="17"/>
    <s v="Doornhoek 4050"/>
    <x v="20"/>
    <s v="5465TD"/>
    <s v="NL"/>
    <s v="2480067237"/>
    <s v="0131713_003"/>
    <s v="31V"/>
    <s v="NL001131849B01"/>
    <n v="2"/>
    <n v="0"/>
    <n v="9.86"/>
    <s v="N"/>
    <s v="Peter Appel Transport B.V."/>
    <n v="36622"/>
    <d v="2023-08-10T00:00:00"/>
    <s v="11:46:00"/>
    <n v="0"/>
    <x v="3"/>
    <x v="31"/>
    <n v="8"/>
    <x v="18"/>
    <n v="0"/>
    <s v=""/>
    <x v="3"/>
    <s v=""/>
    <n v="0"/>
    <s v=""/>
  </r>
  <r>
    <s v="COLGATE 3800 DEB."/>
    <s v="Colgate-Palmolive Nederland BV"/>
    <s v="101t"/>
    <n v="101091012197"/>
    <n v="101030172470"/>
    <n v="930"/>
    <s v="Inv Booked"/>
    <s v="2480067241"/>
    <s v="Verkoop"/>
    <n v="170"/>
    <s v="Transport drops zone"/>
    <s v="9 - verwerkt"/>
    <n v="0"/>
    <m/>
    <d v="2023-08-10T00:00:00"/>
    <s v="DROP"/>
    <s v="0001010910121970131709_007"/>
    <m/>
    <m/>
    <m/>
    <s v="EUR"/>
    <n v="27.26"/>
    <s v="EUR"/>
    <n v="27.26"/>
    <s v="EUR"/>
    <n v="27.26"/>
    <n v="27.26"/>
    <n v="0"/>
    <s v="N"/>
    <n v="1223000817"/>
    <d v="2023-09-21T00:00:00"/>
    <m/>
    <d v="2023-08-10T00:00:00"/>
    <s v="00:00"/>
    <s v="23:59"/>
    <d v="2023-08-10T00:00:00"/>
    <s v="08:00"/>
    <s v="16:00"/>
    <n v="0.8"/>
    <s v="ce"/>
    <n v="27"/>
    <n v="0.8"/>
    <n v="0"/>
    <s v="Kuehne+Nagel Tiel 3 Standpl"/>
    <s v="De Diepert 5"/>
    <s v="Tiel"/>
    <s v="4004 MA"/>
    <s v="NL"/>
    <x v="62"/>
    <s v="Veldweg 5"/>
    <x v="49"/>
    <s v="5061KJ"/>
    <s v="NL"/>
    <s v="2480067241"/>
    <s v="0131709_007"/>
    <s v="31V"/>
    <s v="NL001131849B01"/>
    <n v="2"/>
    <n v="0"/>
    <n v="27.26"/>
    <s v="N"/>
    <s v="Peter Appel Transport B.V."/>
    <n v="36622"/>
    <d v="2023-08-10T00:00:00"/>
    <s v="10:28:00"/>
    <n v="0"/>
    <x v="3"/>
    <x v="31"/>
    <n v="8"/>
    <x v="3"/>
    <n v="1"/>
    <n v="0.8"/>
    <x v="6"/>
    <n v="27.26"/>
    <n v="0"/>
    <n v="27.26"/>
  </r>
  <r>
    <s v="COLGATE 3800 DEB."/>
    <s v="Colgate-Palmolive Nederland BV"/>
    <s v="101t"/>
    <n v="101091012554"/>
    <n v="101030172471"/>
    <n v="930"/>
    <s v="Inv Booked"/>
    <s v="2480067232"/>
    <s v="Verkoop"/>
    <n v="170"/>
    <s v="Transport drops zone"/>
    <s v="9 - verwerkt"/>
    <n v="0"/>
    <m/>
    <d v="2023-08-10T00:00:00"/>
    <s v="DROP"/>
    <s v="0001010910125540131890_002"/>
    <m/>
    <m/>
    <m/>
    <s v="EUR"/>
    <n v="232.85"/>
    <s v="EUR"/>
    <n v="232.85"/>
    <s v="EUR"/>
    <n v="232.85"/>
    <n v="232.85"/>
    <n v="0"/>
    <s v="N"/>
    <n v="1223000817"/>
    <d v="2023-09-21T00:00:00"/>
    <m/>
    <d v="2023-08-10T00:00:00"/>
    <s v="00:00"/>
    <s v="23:59"/>
    <d v="2023-08-10T00:00:00"/>
    <s v="09:00"/>
    <s v="10:00"/>
    <n v="16.8"/>
    <s v="ce"/>
    <n v="16874"/>
    <n v="16.8"/>
    <n v="28"/>
    <s v="Kuehne+Nagel Tiel 3 Standpl"/>
    <s v="De Diepert 5"/>
    <s v="Tiel"/>
    <s v="4004 MA"/>
    <s v="NL"/>
    <x v="1"/>
    <s v="Perenmarkt 15"/>
    <x v="2"/>
    <s v="1681PG"/>
    <s v="NL"/>
    <s v="2480067232"/>
    <s v="0131890_002"/>
    <s v="31V"/>
    <s v="NL001131849B01"/>
    <n v="2"/>
    <n v="0"/>
    <n v="232.85"/>
    <s v="N"/>
    <s v="Peter Appel Transport B.V."/>
    <n v="36622"/>
    <d v="2023-08-10T00:00:00"/>
    <s v="09:49:00"/>
    <n v="0"/>
    <x v="3"/>
    <x v="31"/>
    <n v="8"/>
    <x v="2"/>
    <n v="1"/>
    <n v="16.8"/>
    <x v="1"/>
    <n v="232.85"/>
    <n v="0"/>
    <n v="232.85"/>
  </r>
  <r>
    <s v="COLGATE 3800 DEB."/>
    <s v="Colgate-Palmolive Nederland BV"/>
    <s v="101t"/>
    <n v="101091012705"/>
    <n v="101030172552"/>
    <n v="930"/>
    <s v="Inv Booked"/>
    <s v="2480068295"/>
    <s v="Verkoop"/>
    <n v="170"/>
    <s v="Transport drops zone"/>
    <s v="9 - verwerkt"/>
    <n v="0"/>
    <m/>
    <d v="2023-08-11T00:00:00"/>
    <s v="DROP"/>
    <s v="0001010910127050132056_003"/>
    <m/>
    <m/>
    <m/>
    <s v="EUR"/>
    <n v="29.3"/>
    <s v="EUR"/>
    <n v="29.3"/>
    <s v="EUR"/>
    <n v="29.3"/>
    <n v="29.3"/>
    <n v="0"/>
    <s v="N"/>
    <n v="1223000817"/>
    <d v="2023-09-21T00:00:00"/>
    <m/>
    <d v="2023-08-11T00:00:00"/>
    <s v="00:00"/>
    <s v="23:59"/>
    <d v="2023-08-11T00:00:00"/>
    <s v="07:00"/>
    <s v="14:00"/>
    <n v="1.6"/>
    <s v="ce"/>
    <n v="441"/>
    <n v="1.6"/>
    <n v="0"/>
    <s v="Kuehne+Nagel Tiel 3 Standpl"/>
    <s v="De Diepert 5"/>
    <s v="Tiel"/>
    <s v="4004 MA"/>
    <s v="NL"/>
    <x v="29"/>
    <s v="Opaalstraat 15"/>
    <x v="32"/>
    <s v="1812RH"/>
    <s v="NL"/>
    <s v="2480068295"/>
    <s v="0132056_003"/>
    <s v="31V"/>
    <s v="NL001131849B01"/>
    <n v="2"/>
    <n v="0"/>
    <n v="29.3"/>
    <s v="N"/>
    <s v="Peter Appel Transport B.V."/>
    <n v="36622"/>
    <d v="2023-08-11T00:00:00"/>
    <s v="09:36:00"/>
    <n v="0"/>
    <x v="4"/>
    <x v="31"/>
    <n v="8"/>
    <x v="28"/>
    <n v="1"/>
    <n v="5.6"/>
    <x v="3"/>
    <n v="102.53999999999999"/>
    <n v="0"/>
    <n v="102.53999999999999"/>
  </r>
  <r>
    <s v="COLGATE 3800 DEB."/>
    <s v="Colgate-Palmolive Nederland BV"/>
    <s v="101t"/>
    <n v="101091012705"/>
    <n v="101030172553"/>
    <n v="930"/>
    <s v="Inv Booked"/>
    <s v="2480068299"/>
    <s v="Verkoop"/>
    <n v="170"/>
    <s v="Transport drops zone"/>
    <s v="9 - verwerkt"/>
    <n v="0"/>
    <m/>
    <d v="2023-08-11T00:00:00"/>
    <s v="DROP"/>
    <s v="0001010910127050132056_008"/>
    <m/>
    <m/>
    <m/>
    <s v="EUR"/>
    <n v="27.26"/>
    <s v="EUR"/>
    <n v="27.26"/>
    <s v="EUR"/>
    <n v="27.26"/>
    <n v="27.26"/>
    <n v="0"/>
    <s v="N"/>
    <n v="1223000817"/>
    <d v="2023-09-21T00:00:00"/>
    <m/>
    <d v="2023-08-11T00:00:00"/>
    <s v="00:00"/>
    <s v="23:59"/>
    <d v="2023-08-11T00:00:00"/>
    <s v="08:00"/>
    <s v="16:00"/>
    <n v="0.8"/>
    <s v="ce"/>
    <n v="34"/>
    <n v="0.8"/>
    <n v="0"/>
    <s v="Kuehne+Nagel Tiel 3 Standpl"/>
    <s v="De Diepert 5"/>
    <s v="Tiel"/>
    <s v="4004 MA"/>
    <s v="NL"/>
    <x v="20"/>
    <s v="Wieldrechtseweg 26"/>
    <x v="21"/>
    <s v="3316GB"/>
    <s v="NL"/>
    <s v="2480068299"/>
    <s v="0132056_008"/>
    <s v="31V"/>
    <s v="NL001131849B01"/>
    <n v="2"/>
    <n v="0"/>
    <n v="27.26"/>
    <s v="N"/>
    <s v="Peter Appel Transport B.V."/>
    <n v="36622"/>
    <d v="2023-08-11T00:00:00"/>
    <s v="08:57:00"/>
    <n v="0"/>
    <x v="4"/>
    <x v="31"/>
    <n v="8"/>
    <x v="19"/>
    <n v="1"/>
    <n v="0.8"/>
    <x v="6"/>
    <n v="27.26"/>
    <n v="0"/>
    <n v="27.26"/>
  </r>
  <r>
    <s v="COLGATE 3800 DEB."/>
    <s v="Colgate-Palmolive Nederland BV"/>
    <s v="101t"/>
    <n v="101091012705"/>
    <n v="101030172554"/>
    <n v="930"/>
    <s v="Inv Booked"/>
    <s v="2480068284"/>
    <s v="Verkoop"/>
    <n v="170"/>
    <s v="Transport drops zone"/>
    <s v="9 - verwerkt"/>
    <n v="0"/>
    <m/>
    <d v="2023-08-11T00:00:00"/>
    <s v="DROP"/>
    <s v="0001010910127050132056_011"/>
    <m/>
    <m/>
    <m/>
    <s v="EUR"/>
    <n v="134.71"/>
    <s v="EUR"/>
    <n v="134.71"/>
    <s v="EUR"/>
    <n v="134.71"/>
    <n v="134.71"/>
    <n v="0"/>
    <s v="N"/>
    <n v="1223000817"/>
    <d v="2023-09-21T00:00:00"/>
    <m/>
    <d v="2023-08-11T00:00:00"/>
    <s v="00:00"/>
    <s v="23:59"/>
    <d v="2023-08-11T00:00:00"/>
    <s v="08:00"/>
    <s v="08:00"/>
    <n v="7.2"/>
    <s v="ce"/>
    <n v="6110"/>
    <n v="7.2"/>
    <n v="7"/>
    <s v="Kuehne+Nagel Tiel 3 Standpl"/>
    <s v="De Diepert 5"/>
    <s v="Tiel"/>
    <s v="4004 MA"/>
    <s v="NL"/>
    <x v="42"/>
    <s v="Industriestraat 67"/>
    <x v="41"/>
    <s v="7482EW"/>
    <s v="NL"/>
    <s v="2480068284"/>
    <s v="0132056_011"/>
    <s v="31V"/>
    <s v="NL001131849B01"/>
    <n v="2"/>
    <n v="0"/>
    <n v="134.71"/>
    <s v="N"/>
    <s v="Peter Appel Transport B.V."/>
    <n v="36622"/>
    <d v="2023-08-11T00:00:00"/>
    <s v="08:27:00"/>
    <n v="0"/>
    <x v="4"/>
    <x v="31"/>
    <n v="8"/>
    <x v="30"/>
    <n v="1"/>
    <n v="7.2"/>
    <x v="3"/>
    <n v="134.71"/>
    <n v="0"/>
    <n v="134.71"/>
  </r>
  <r>
    <s v="COLGATE 3800 DEB."/>
    <s v="Colgate-Palmolive Nederland BV"/>
    <s v="101t"/>
    <n v="101091012704"/>
    <n v="101030172548"/>
    <n v="930"/>
    <s v="Inv Booked"/>
    <s v="2480068283"/>
    <s v="Verkoop"/>
    <n v="170"/>
    <s v="Transport drops zone"/>
    <s v="9 - verwerkt"/>
    <n v="0"/>
    <m/>
    <d v="2023-08-11T00:00:00"/>
    <s v="DROP"/>
    <s v="0001010910127040132062_002"/>
    <m/>
    <m/>
    <m/>
    <s v="EUR"/>
    <n v="94.38"/>
    <s v="EUR"/>
    <n v="94.38"/>
    <s v="EUR"/>
    <n v="94.38"/>
    <n v="94.38"/>
    <n v="0"/>
    <s v="N"/>
    <n v="1223000817"/>
    <d v="2023-09-21T00:00:00"/>
    <m/>
    <d v="2023-08-11T00:00:00"/>
    <s v="00:00"/>
    <s v="23:59"/>
    <d v="2023-08-11T00:00:00"/>
    <s v="16:00"/>
    <s v="16:00"/>
    <n v="13.6"/>
    <s v="ce"/>
    <n v="14183"/>
    <n v="13.6"/>
    <n v="27"/>
    <s v="Kuehne+Nagel Tiel 3 Standpl"/>
    <s v="De Diepert 5"/>
    <s v="Tiel"/>
    <s v="4004 MA"/>
    <s v="NL"/>
    <x v="14"/>
    <s v="Rood 24"/>
    <x v="17"/>
    <s v="6666LT"/>
    <s v="NL"/>
    <s v="2480068283"/>
    <s v="0132062_002"/>
    <s v="31V"/>
    <s v="NL001131849B01"/>
    <n v="2"/>
    <n v="0"/>
    <n v="94.38"/>
    <s v="N"/>
    <s v="Peter Appel Transport B.V."/>
    <n v="36622"/>
    <d v="2023-08-11T00:00:00"/>
    <s v="14:21:00"/>
    <n v="0"/>
    <x v="4"/>
    <x v="31"/>
    <n v="8"/>
    <x v="15"/>
    <n v="1"/>
    <n v="25.6"/>
    <x v="5"/>
    <n v="177.66"/>
    <n v="0"/>
    <n v="177.66"/>
  </r>
  <r>
    <s v="COLGATE 3800 DEB."/>
    <s v="Colgate-Palmolive Nederland BV"/>
    <s v="101t"/>
    <n v="101091012705"/>
    <n v="101030172549"/>
    <n v="930"/>
    <s v="Inv Booked"/>
    <s v="2480068282"/>
    <s v="Verkoop"/>
    <n v="170"/>
    <s v="Transport drops zone"/>
    <s v="9 - verwerkt"/>
    <n v="0"/>
    <m/>
    <d v="2023-08-11T00:00:00"/>
    <s v="DROP"/>
    <s v="0001010910127050132056_002"/>
    <m/>
    <m/>
    <m/>
    <s v="EUR"/>
    <n v="44.32"/>
    <s v="EUR"/>
    <n v="44.32"/>
    <s v="EUR"/>
    <n v="44.32"/>
    <n v="44.32"/>
    <n v="0"/>
    <s v="N"/>
    <n v="1223000817"/>
    <d v="2023-09-21T00:00:00"/>
    <m/>
    <d v="2023-08-11T00:00:00"/>
    <s v="00:00"/>
    <s v="23:59"/>
    <d v="2023-08-11T00:00:00"/>
    <s v="07:00"/>
    <s v="10:00"/>
    <n v="1.6"/>
    <s v="ce"/>
    <n v="352"/>
    <n v="1.6"/>
    <n v="0"/>
    <s v="Kuehne+Nagel Tiel 3 Standpl"/>
    <s v="De Diepert 5"/>
    <s v="Tiel"/>
    <s v="4004 MA"/>
    <s v="NL"/>
    <x v="10"/>
    <s v="Slego 1a"/>
    <x v="13"/>
    <s v="1046BM"/>
    <s v="NL"/>
    <s v="2480068282"/>
    <s v="0132056_002"/>
    <s v="31V"/>
    <s v="NL001131849B01"/>
    <n v="2"/>
    <n v="0"/>
    <n v="44.32"/>
    <s v="N"/>
    <s v="Peter Appel Transport B.V."/>
    <n v="36622"/>
    <d v="2023-08-11T00:00:00"/>
    <s v="07:19:00"/>
    <n v="0"/>
    <x v="4"/>
    <x v="31"/>
    <n v="8"/>
    <x v="11"/>
    <n v="1"/>
    <n v="1.6"/>
    <x v="0"/>
    <n v="44.32"/>
    <n v="0"/>
    <n v="44.32"/>
  </r>
  <r>
    <s v="COLGATE 3800 DEB."/>
    <s v="Colgate-Palmolive Nederland BV"/>
    <s v="101t"/>
    <n v="101091012705"/>
    <n v="101030172550"/>
    <n v="930"/>
    <s v="Inv Booked"/>
    <s v="2480068285"/>
    <s v="Verkoop"/>
    <n v="170"/>
    <s v="Transport drops zone"/>
    <s v="9 - verwerkt"/>
    <n v="0"/>
    <m/>
    <d v="2023-08-11T00:00:00"/>
    <s v="DROP"/>
    <s v="0001010910127050132056_009"/>
    <m/>
    <m/>
    <m/>
    <s v="EUR"/>
    <n v="27.87"/>
    <s v="EUR"/>
    <n v="27.87"/>
    <s v="EUR"/>
    <n v="27.87"/>
    <n v="27.87"/>
    <n v="0"/>
    <s v="N"/>
    <n v="1223000817"/>
    <d v="2023-09-21T00:00:00"/>
    <m/>
    <d v="2023-08-11T00:00:00"/>
    <s v="00:00"/>
    <s v="23:59"/>
    <d v="2023-08-11T00:00:00"/>
    <s v="08:00"/>
    <s v="12:00"/>
    <n v="0.8"/>
    <s v="ce"/>
    <n v="1038"/>
    <n v="0.8"/>
    <n v="1"/>
    <s v="Kuehne+Nagel Tiel 3 Standpl"/>
    <s v="De Diepert 5"/>
    <s v="Tiel"/>
    <s v="4004 MA"/>
    <s v="NL"/>
    <x v="70"/>
    <s v="Steenen Hoofd 50"/>
    <x v="53"/>
    <s v="4825 AK"/>
    <s v="NL"/>
    <s v="2480068285"/>
    <s v="0132056_009"/>
    <s v="31V"/>
    <s v="NL001131849B01"/>
    <n v="2"/>
    <n v="0"/>
    <n v="27.87"/>
    <s v="N"/>
    <s v="Peter Appel Transport B.V."/>
    <n v="36622"/>
    <d v="2023-08-11T00:00:00"/>
    <s v="12:01:00"/>
    <n v="0"/>
    <x v="4"/>
    <x v="31"/>
    <n v="8"/>
    <x v="24"/>
    <n v="1"/>
    <n v="0.8"/>
    <x v="0"/>
    <n v="27.87"/>
    <n v="0"/>
    <n v="27.87"/>
  </r>
  <r>
    <s v="COLGATE 3800 DEB."/>
    <s v="Colgate-Palmolive Nederland BV"/>
    <s v="101t"/>
    <n v="101091012705"/>
    <n v="101030172551"/>
    <n v="930"/>
    <s v="Inv Booked"/>
    <s v="2480068287"/>
    <s v="Verkoop"/>
    <n v="170"/>
    <s v="Transport drops zone"/>
    <s v="9 - verwerkt"/>
    <n v="0"/>
    <m/>
    <d v="2023-08-11T00:00:00"/>
    <s v="DROP"/>
    <s v="0001010910127050132056_003"/>
    <m/>
    <m/>
    <m/>
    <s v="EUR"/>
    <n v="73.239999999999995"/>
    <s v="EUR"/>
    <n v="73.239999999999995"/>
    <s v="EUR"/>
    <n v="73.239999999999995"/>
    <n v="73.239999999999995"/>
    <n v="0"/>
    <s v="N"/>
    <n v="1223000817"/>
    <d v="2023-09-21T00:00:00"/>
    <m/>
    <d v="2023-08-11T00:00:00"/>
    <s v="00:00"/>
    <s v="23:59"/>
    <d v="2023-08-11T00:00:00"/>
    <s v="07:00"/>
    <s v="14:00"/>
    <n v="4"/>
    <s v="ce"/>
    <n v="2005"/>
    <n v="4"/>
    <n v="5"/>
    <s v="Kuehne+Nagel Tiel 3 Standpl"/>
    <s v="De Diepert 5"/>
    <s v="Tiel"/>
    <s v="4004 MA"/>
    <s v="NL"/>
    <x v="48"/>
    <s v="OPAALSTRAAT  2"/>
    <x v="32"/>
    <s v="1812 RH"/>
    <s v="NL"/>
    <s v="2480068287"/>
    <s v="0132056_003"/>
    <s v="31V"/>
    <s v="NL001131849B01"/>
    <n v="2"/>
    <n v="0"/>
    <n v="73.239999999999995"/>
    <s v="N"/>
    <s v="Peter Appel Transport B.V."/>
    <n v="36622"/>
    <d v="2023-08-11T00:00:00"/>
    <s v="09:36:00"/>
    <n v="0"/>
    <x v="4"/>
    <x v="31"/>
    <n v="8"/>
    <x v="28"/>
    <n v="0"/>
    <s v=""/>
    <x v="3"/>
    <s v=""/>
    <n v="0"/>
    <s v=""/>
  </r>
  <r>
    <s v="COLGATE 3800 DEB."/>
    <s v="Colgate-Palmolive Nederland BV"/>
    <s v="101t"/>
    <n v="101091012705"/>
    <n v="101030172555"/>
    <n v="930"/>
    <s v="Inv Booked"/>
    <s v="2480068290"/>
    <s v="Verkoop"/>
    <n v="170"/>
    <s v="Transport drops zone"/>
    <s v="9 - verwerkt"/>
    <n v="0"/>
    <m/>
    <d v="2023-08-11T00:00:00"/>
    <s v="DROP"/>
    <s v="0001010910127050132056_004"/>
    <m/>
    <m/>
    <m/>
    <s v="EUR"/>
    <n v="51.04"/>
    <s v="EUR"/>
    <n v="51.04"/>
    <s v="EUR"/>
    <n v="51.04"/>
    <n v="51.04"/>
    <n v="0"/>
    <s v="N"/>
    <n v="1223000817"/>
    <d v="2023-09-21T00:00:00"/>
    <m/>
    <d v="2023-08-11T00:00:00"/>
    <s v="00:00"/>
    <s v="23:59"/>
    <d v="2023-08-11T00:00:00"/>
    <s v="07:00"/>
    <s v="14:00"/>
    <n v="1.6"/>
    <s v="ce"/>
    <n v="539"/>
    <n v="1.6"/>
    <n v="0"/>
    <s v="Kuehne+Nagel Tiel 3 Standpl"/>
    <s v="De Diepert 5"/>
    <s v="Tiel"/>
    <s v="4004 MA"/>
    <s v="NL"/>
    <x v="114"/>
    <s v="Basisweg 7"/>
    <x v="25"/>
    <s v="1951NG"/>
    <s v="NL"/>
    <s v="2480068290"/>
    <s v="0132056_004"/>
    <s v="31V"/>
    <s v="NL001131849B01"/>
    <n v="2"/>
    <n v="0"/>
    <n v="51.04"/>
    <s v="N"/>
    <s v="Peter Appel Transport B.V."/>
    <n v="36622"/>
    <d v="2023-08-11T00:00:00"/>
    <s v="07:58:00"/>
    <n v="0"/>
    <x v="4"/>
    <x v="31"/>
    <n v="8"/>
    <x v="17"/>
    <n v="1"/>
    <n v="1.6"/>
    <x v="3"/>
    <n v="51.04"/>
    <n v="0"/>
    <n v="51.04"/>
  </r>
  <r>
    <s v="COLGATE 3800 DEB."/>
    <s v="Colgate-Palmolive Nederland BV"/>
    <s v="101t"/>
    <n v="101091012705"/>
    <n v="101030172556"/>
    <n v="930"/>
    <s v="Inv Booked"/>
    <s v="2480068288"/>
    <s v="Verkoop"/>
    <n v="170"/>
    <s v="Transport drops zone"/>
    <s v="9 - verwerkt"/>
    <n v="0"/>
    <m/>
    <d v="2023-08-11T00:00:00"/>
    <s v="DROP"/>
    <s v="0001010910127050132056_010"/>
    <m/>
    <m/>
    <m/>
    <s v="EUR"/>
    <n v="65.64"/>
    <s v="EUR"/>
    <n v="65.64"/>
    <s v="EUR"/>
    <n v="65.64"/>
    <n v="65.64"/>
    <n v="0"/>
    <s v="N"/>
    <n v="1223000817"/>
    <d v="2023-09-21T00:00:00"/>
    <m/>
    <d v="2023-08-11T00:00:00"/>
    <s v="00:00"/>
    <s v="23:59"/>
    <d v="2023-08-11T00:00:00"/>
    <s v="09:00"/>
    <s v="17:00"/>
    <n v="2.4"/>
    <s v="ce"/>
    <n v="928"/>
    <n v="2.4"/>
    <n v="1"/>
    <s v="Kuehne+Nagel Tiel 3 Standpl"/>
    <s v="De Diepert 5"/>
    <s v="Tiel"/>
    <s v="4004 MA"/>
    <s v="NL"/>
    <x v="61"/>
    <s v="Nijverheidsweg 14"/>
    <x v="48"/>
    <s v="3251 LP"/>
    <s v="NL"/>
    <s v="2480068288"/>
    <s v="0132056_010"/>
    <s v="31V"/>
    <s v="NL001131849B01"/>
    <n v="2"/>
    <n v="0"/>
    <n v="65.64"/>
    <s v="N"/>
    <s v="Peter Appel Transport B.V."/>
    <n v="36622"/>
    <d v="2023-08-11T00:00:00"/>
    <s v="12:05:00"/>
    <n v="0"/>
    <x v="4"/>
    <x v="31"/>
    <n v="8"/>
    <x v="37"/>
    <n v="1"/>
    <n v="2.4"/>
    <x v="0"/>
    <n v="65.64"/>
    <n v="0"/>
    <n v="65.64"/>
  </r>
  <r>
    <s v="COLGATE 3800 DEB."/>
    <s v="Colgate-Palmolive Nederland BV"/>
    <s v="101t"/>
    <n v="101091013070"/>
    <n v="101030172557"/>
    <n v="930"/>
    <s v="Inv Booked"/>
    <s v="2480068296"/>
    <s v="Verkoop"/>
    <n v="170"/>
    <s v="Transport drops zone"/>
    <s v="9 - verwerkt"/>
    <n v="0"/>
    <m/>
    <d v="2023-08-11T00:00:00"/>
    <s v="DROP"/>
    <s v="0001010910130700132212_002"/>
    <m/>
    <m/>
    <m/>
    <s v="EUR"/>
    <n v="6.23"/>
    <s v="EUR"/>
    <n v="6.23"/>
    <s v="EUR"/>
    <n v="6.23"/>
    <n v="6.23"/>
    <n v="0"/>
    <s v="N"/>
    <n v="1223000817"/>
    <d v="2023-09-21T00:00:00"/>
    <m/>
    <d v="2023-08-11T00:00:00"/>
    <s v="00:00"/>
    <s v="23:59"/>
    <d v="2023-08-11T00:00:00"/>
    <s v="14:00"/>
    <s v="14:00"/>
    <n v="0.8"/>
    <s v="ce"/>
    <n v="221"/>
    <n v="0.8"/>
    <n v="0"/>
    <s v="Kuehne+Nagel Tiel 3 Standpl"/>
    <s v="De Diepert 5"/>
    <s v="Tiel"/>
    <s v="4004 MA"/>
    <s v="NL"/>
    <x v="14"/>
    <s v="Rood 24"/>
    <x v="17"/>
    <s v="6666LT"/>
    <s v="NL"/>
    <s v="2480068296"/>
    <s v="0132212_002"/>
    <s v="31V"/>
    <s v="NL001131849B01"/>
    <n v="2"/>
    <n v="0"/>
    <n v="6.23"/>
    <s v="N"/>
    <s v="Peter Appel Transport B.V."/>
    <n v="36622"/>
    <d v="2023-08-11T00:00:00"/>
    <s v="13:44:00"/>
    <n v="0"/>
    <x v="4"/>
    <x v="31"/>
    <n v="8"/>
    <x v="15"/>
    <n v="1"/>
    <n v="20.8"/>
    <x v="5"/>
    <n v="162.03"/>
    <n v="0"/>
    <n v="162.03"/>
  </r>
  <r>
    <s v="COLGATE 3800 DEB."/>
    <s v="Colgate-Palmolive Nederland BV"/>
    <s v="101t"/>
    <n v="101091013062"/>
    <n v="101030172558"/>
    <n v="930"/>
    <s v="Inv Booked"/>
    <s v="2480068289"/>
    <s v="Verkoop"/>
    <n v="170"/>
    <s v="Transport drops zone"/>
    <s v="9 - verwerkt"/>
    <n v="0"/>
    <m/>
    <d v="2023-08-11T00:00:00"/>
    <s v="DROP"/>
    <s v="0001010910130620132213_002"/>
    <m/>
    <m/>
    <m/>
    <s v="EUR"/>
    <n v="236.54"/>
    <s v="EUR"/>
    <n v="236.54"/>
    <s v="EUR"/>
    <n v="236.54"/>
    <n v="236.54"/>
    <n v="0"/>
    <s v="N"/>
    <n v="1223000817"/>
    <d v="2023-09-21T00:00:00"/>
    <m/>
    <d v="2023-08-11T00:00:00"/>
    <s v="00:00"/>
    <s v="23:59"/>
    <d v="2023-08-11T00:00:00"/>
    <s v="11:00"/>
    <s v="11:00"/>
    <n v="19.2"/>
    <s v="ce"/>
    <n v="16395"/>
    <n v="19.2"/>
    <n v="26"/>
    <s v="Kuehne+Nagel Tiel 3 Standpl"/>
    <s v="De Diepert 5"/>
    <s v="Tiel"/>
    <s v="4004 MA"/>
    <s v="NL"/>
    <x v="113"/>
    <s v="Hollandweg 30"/>
    <x v="4"/>
    <s v="2665 MT"/>
    <s v="NL"/>
    <s v="2480068289"/>
    <s v="0132213_002"/>
    <s v="31V"/>
    <s v="NL001131849B01"/>
    <n v="2"/>
    <n v="0"/>
    <n v="236.54"/>
    <s v="N"/>
    <s v="Peter Appel Transport B.V."/>
    <n v="36622"/>
    <d v="2023-08-11T00:00:00"/>
    <s v="10:28:00"/>
    <n v="0"/>
    <x v="4"/>
    <x v="31"/>
    <n v="8"/>
    <x v="4"/>
    <n v="1"/>
    <n v="19.2"/>
    <x v="3"/>
    <n v="236.54"/>
    <n v="0"/>
    <n v="236.54"/>
  </r>
  <r>
    <s v="COLGATE 3800 DEB."/>
    <s v="Colgate-Palmolive Nederland BV"/>
    <s v="101t"/>
    <n v="101091012704"/>
    <n v="101030172559"/>
    <n v="930"/>
    <s v="Inv Booked"/>
    <s v="2480068286"/>
    <s v="Verkoop"/>
    <n v="170"/>
    <s v="Transport drops zone"/>
    <s v="9 - verwerkt"/>
    <n v="0"/>
    <m/>
    <d v="2023-08-11T00:00:00"/>
    <s v="DROP"/>
    <s v="0001010910127040132062_002"/>
    <m/>
    <m/>
    <m/>
    <s v="EUR"/>
    <n v="83.28"/>
    <s v="EUR"/>
    <n v="83.28"/>
    <s v="EUR"/>
    <n v="83.28"/>
    <n v="83.28"/>
    <n v="0"/>
    <s v="N"/>
    <n v="1223000817"/>
    <d v="2023-09-21T00:00:00"/>
    <m/>
    <d v="2023-08-11T00:00:00"/>
    <s v="00:00"/>
    <s v="23:59"/>
    <d v="2023-08-11T00:00:00"/>
    <s v="16:00"/>
    <s v="16:00"/>
    <n v="12"/>
    <s v="ce"/>
    <n v="14315"/>
    <n v="12"/>
    <n v="27"/>
    <s v="Kuehne+Nagel Tiel 3 Standpl"/>
    <s v="De Diepert 5"/>
    <s v="Tiel"/>
    <s v="4004 MA"/>
    <s v="NL"/>
    <x v="14"/>
    <s v="Rood 24"/>
    <x v="17"/>
    <s v="6666LT"/>
    <s v="NL"/>
    <s v="2480068286"/>
    <s v="0132062_002"/>
    <s v="31V"/>
    <s v="NL001131849B01"/>
    <n v="2"/>
    <n v="0"/>
    <n v="83.28"/>
    <s v="N"/>
    <s v="Peter Appel Transport B.V."/>
    <n v="36622"/>
    <d v="2023-08-11T00:00:00"/>
    <s v="14:21:00"/>
    <n v="0"/>
    <x v="4"/>
    <x v="31"/>
    <n v="8"/>
    <x v="15"/>
    <n v="0"/>
    <s v=""/>
    <x v="5"/>
    <s v=""/>
    <n v="0"/>
    <s v=""/>
  </r>
  <r>
    <s v="COLGATE 3800 DEB."/>
    <s v="Colgate-Palmolive Nederland BV"/>
    <s v="101t"/>
    <n v="101091013070"/>
    <n v="101030172560"/>
    <n v="930"/>
    <s v="Inv Booked"/>
    <s v="2480068301"/>
    <s v="Verkoop"/>
    <n v="170"/>
    <s v="Transport drops zone"/>
    <s v="9 - verwerkt"/>
    <n v="0"/>
    <m/>
    <d v="2023-08-11T00:00:00"/>
    <s v="DROP"/>
    <s v="0001010910130700132212_002"/>
    <m/>
    <m/>
    <m/>
    <s v="EUR"/>
    <n v="155.80000000000001"/>
    <s v="EUR"/>
    <n v="155.80000000000001"/>
    <s v="EUR"/>
    <n v="155.80000000000001"/>
    <n v="155.80000000000001"/>
    <n v="0"/>
    <s v="N"/>
    <n v="1223000817"/>
    <d v="2023-09-21T00:00:00"/>
    <m/>
    <d v="2023-08-11T00:00:00"/>
    <s v="00:00"/>
    <s v="23:59"/>
    <d v="2023-08-11T00:00:00"/>
    <s v="14:00"/>
    <s v="14:00"/>
    <n v="20"/>
    <s v="ce"/>
    <n v="12705"/>
    <n v="20"/>
    <n v="23"/>
    <s v="Kuehne+Nagel Tiel 3 Standpl"/>
    <s v="De Diepert 5"/>
    <s v="Tiel"/>
    <s v="4004 MA"/>
    <s v="NL"/>
    <x v="14"/>
    <s v="Rood 24"/>
    <x v="17"/>
    <s v="6666LT"/>
    <s v="NL"/>
    <s v="2480068301"/>
    <s v="0132212_002"/>
    <s v="31V"/>
    <s v="NL001131849B01"/>
    <n v="2"/>
    <n v="0"/>
    <n v="155.80000000000001"/>
    <s v="N"/>
    <s v="Peter Appel Transport B.V."/>
    <n v="36622"/>
    <d v="2023-08-11T00:00:00"/>
    <s v="13:44:00"/>
    <n v="0"/>
    <x v="4"/>
    <x v="31"/>
    <n v="8"/>
    <x v="15"/>
    <n v="0"/>
    <s v=""/>
    <x v="5"/>
    <s v=""/>
    <n v="0"/>
    <s v=""/>
  </r>
  <r>
    <s v="COLGATE 3800 DEB."/>
    <s v="Colgate-Palmolive Nederland BV"/>
    <s v="101t"/>
    <n v="101091012801"/>
    <n v="101030172561"/>
    <n v="930"/>
    <s v="Inv Booked"/>
    <s v="2480068300"/>
    <s v="Verkoop"/>
    <n v="170"/>
    <s v="Transport drops zone"/>
    <s v="9 - verwerkt"/>
    <n v="0"/>
    <m/>
    <d v="2023-08-11T00:00:00"/>
    <s v="DROP"/>
    <s v="0001010910128010132065_002"/>
    <m/>
    <m/>
    <m/>
    <s v="EUR"/>
    <n v="207.07"/>
    <s v="EUR"/>
    <n v="207.07"/>
    <s v="EUR"/>
    <n v="207.07"/>
    <n v="207.07"/>
    <n v="0"/>
    <s v="N"/>
    <n v="1223000817"/>
    <d v="2023-09-21T00:00:00"/>
    <m/>
    <d v="2023-08-11T00:00:00"/>
    <s v="00:00"/>
    <s v="23:59"/>
    <d v="2023-08-11T00:00:00"/>
    <s v="16:00"/>
    <s v="17:00"/>
    <n v="14.4"/>
    <s v="ce"/>
    <n v="7905"/>
    <n v="14.4"/>
    <n v="9"/>
    <s v="Kuehne+Nagel Tiel 3 Standpl"/>
    <s v="De Diepert 5"/>
    <s v="Tiel"/>
    <s v="4004 MA"/>
    <s v="NL"/>
    <x v="16"/>
    <s v="Rijnland 4"/>
    <x v="19"/>
    <s v="1948RL"/>
    <s v="NL"/>
    <s v="2480068300"/>
    <s v="0132065_002"/>
    <s v="31V"/>
    <s v="NL001131849B01"/>
    <n v="2"/>
    <n v="0"/>
    <n v="207.07"/>
    <s v="N"/>
    <s v="Peter Appel Transport B.V."/>
    <n v="36622"/>
    <d v="2023-08-11T00:00:00"/>
    <s v="15:57:00"/>
    <n v="0"/>
    <x v="4"/>
    <x v="31"/>
    <n v="8"/>
    <x v="17"/>
    <n v="1"/>
    <n v="14.4"/>
    <x v="0"/>
    <n v="207.07"/>
    <n v="0"/>
    <n v="207.07"/>
  </r>
  <r>
    <s v="COLGATE 3800 DEB."/>
    <s v="Colgate-Palmolive Nederland BV"/>
    <s v="101t"/>
    <n v="101091013084"/>
    <n v="101030172562"/>
    <n v="930"/>
    <s v="Inv Booked"/>
    <s v="2480068422"/>
    <s v="Verkoop"/>
    <n v="170"/>
    <s v="Transport drops zone"/>
    <s v="9 - verwerkt"/>
    <n v="0"/>
    <m/>
    <d v="2023-08-11T00:00:00"/>
    <s v="DROP"/>
    <s v="0001010910130840132237_003"/>
    <m/>
    <m/>
    <m/>
    <s v="EUR"/>
    <n v="153.88999999999999"/>
    <s v="EUR"/>
    <n v="153.88999999999999"/>
    <s v="EUR"/>
    <n v="153.88999999999999"/>
    <n v="153.88999999999999"/>
    <n v="0"/>
    <s v="N"/>
    <n v="1223000817"/>
    <d v="2023-09-21T00:00:00"/>
    <m/>
    <d v="2023-08-11T00:00:00"/>
    <s v="00:00"/>
    <s v="23:59"/>
    <d v="2023-08-11T00:00:00"/>
    <s v="10:00"/>
    <s v="12:00"/>
    <n v="11.2"/>
    <s v="ce"/>
    <n v="6439"/>
    <n v="11.2"/>
    <n v="7"/>
    <s v="Kuehne+Nagel Tiel 3 Standpl"/>
    <s v="De Diepert 5"/>
    <s v="Tiel"/>
    <s v="4004 MA"/>
    <s v="NL"/>
    <x v="28"/>
    <s v="ECOFACTORIJ  20"/>
    <x v="31"/>
    <s v="7325 WC"/>
    <s v="NL"/>
    <s v="2480068422"/>
    <s v="0132237_003"/>
    <s v="31V"/>
    <s v="NL001131849B01"/>
    <n v="2"/>
    <n v="0"/>
    <n v="153.88999999999999"/>
    <s v="N"/>
    <s v="Peter Appel Transport B.V."/>
    <n v="36622"/>
    <d v="2023-08-11T00:00:00"/>
    <s v="10:05:00"/>
    <n v="0"/>
    <x v="4"/>
    <x v="31"/>
    <n v="8"/>
    <x v="27"/>
    <n v="1"/>
    <n v="11.2"/>
    <x v="0"/>
    <n v="153.88999999999999"/>
    <n v="0"/>
    <n v="153.88999999999999"/>
  </r>
  <r>
    <s v="COLGATE 3800 DEB."/>
    <s v="Colgate-Palmolive Nederland BV"/>
    <s v="101t"/>
    <n v="101091013019"/>
    <n v="101030172588"/>
    <n v="930"/>
    <s v="Inv Booked"/>
    <s v="2480069318"/>
    <s v="Verkoop"/>
    <n v="170"/>
    <s v="Transport drops zone"/>
    <s v="9 - verwerkt"/>
    <n v="0"/>
    <m/>
    <d v="2023-08-11T00:00:00"/>
    <s v="DROP"/>
    <s v="0001010910130190132175_002"/>
    <m/>
    <m/>
    <m/>
    <s v="EUR"/>
    <n v="132.5"/>
    <s v="EUR"/>
    <n v="132.5"/>
    <s v="EUR"/>
    <n v="132.5"/>
    <n v="132.5"/>
    <n v="0"/>
    <s v="N"/>
    <n v="1223000817"/>
    <d v="2023-09-21T00:00:00"/>
    <m/>
    <d v="2023-08-11T00:00:00"/>
    <s v="00:00"/>
    <s v="23:59"/>
    <d v="2023-08-11T00:00:00"/>
    <s v="04:00"/>
    <s v="05:00"/>
    <n v="20.8"/>
    <s v="ce"/>
    <n v="13540"/>
    <n v="20.8"/>
    <n v="27"/>
    <s v="Kuehne+Nagel Tiel 3 Standpl"/>
    <s v="De Diepert 5"/>
    <s v="Tiel"/>
    <s v="4004 MA"/>
    <s v="NL"/>
    <x v="2"/>
    <s v="Randweg 2"/>
    <x v="6"/>
    <s v="4191 NN"/>
    <s v="NL"/>
    <s v="2480069318"/>
    <s v="0132175_002"/>
    <s v="31V"/>
    <s v="NL001131849B01"/>
    <n v="2"/>
    <n v="0"/>
    <n v="132.5"/>
    <s v="N"/>
    <s v="Peter Appel Transport B.V."/>
    <n v="36622"/>
    <d v="2023-08-11T00:00:00"/>
    <s v="05:19:00"/>
    <n v="0"/>
    <x v="4"/>
    <x v="31"/>
    <n v="8"/>
    <x v="6"/>
    <n v="1"/>
    <n v="20.8"/>
    <x v="2"/>
    <n v="132.5"/>
    <n v="0"/>
    <n v="132.5"/>
  </r>
  <r>
    <s v="COLGATE 3800 DEB."/>
    <s v="Colgate-Palmolive Nederland BV"/>
    <s v="101t"/>
    <n v="101091013141"/>
    <n v="101030172615"/>
    <n v="930"/>
    <s v="Inv Booked"/>
    <s v="2480069420"/>
    <s v="Verkoop"/>
    <n v="170"/>
    <s v="Transport drops zone"/>
    <s v="9 - verwerkt"/>
    <n v="0"/>
    <m/>
    <d v="2023-08-12T00:00:00"/>
    <s v="DROP"/>
    <s v="0001010910131410132292_002"/>
    <m/>
    <m/>
    <m/>
    <s v="EUR"/>
    <n v="177.15"/>
    <s v="EUR"/>
    <n v="177.15"/>
    <s v="EUR"/>
    <n v="177.15"/>
    <n v="177.15"/>
    <n v="0"/>
    <s v="Y"/>
    <n v="1223000817"/>
    <d v="2023-09-21T00:00:00"/>
    <m/>
    <d v="2023-08-12T00:00:00"/>
    <s v="00:00"/>
    <s v="23:59"/>
    <d v="2023-08-12T00:00:00"/>
    <s v="07:00"/>
    <s v="07:00"/>
    <n v="25"/>
    <s v="ce"/>
    <n v="12949"/>
    <n v="25.6"/>
    <n v="26"/>
    <s v="Kuehne+Nagel Tiel 3 Standpl"/>
    <s v="De Diepert 5"/>
    <s v="Tiel"/>
    <s v="4004 MA"/>
    <s v="NL"/>
    <x v="14"/>
    <s v="Rood 24"/>
    <x v="17"/>
    <s v="6666LT"/>
    <s v="NL"/>
    <s v="2480069420"/>
    <s v="0132292_002"/>
    <s v="31V"/>
    <s v="NL001131849B01"/>
    <n v="2"/>
    <n v="0"/>
    <n v="177.15"/>
    <s v="N"/>
    <s v="Peter Appel Transport B.V."/>
    <n v="36622"/>
    <d v="2023-08-12T00:00:00"/>
    <s v="08:52:00"/>
    <n v="0"/>
    <x v="5"/>
    <x v="31"/>
    <n v="8"/>
    <x v="15"/>
    <n v="1"/>
    <n v="26.400000000000002"/>
    <x v="5"/>
    <n v="182.69"/>
    <n v="0"/>
    <n v="182.69"/>
  </r>
  <r>
    <s v="COLGATE 3800 DEB."/>
    <s v="Colgate-Palmolive Nederland BV"/>
    <s v="101t"/>
    <n v="101091013141"/>
    <n v="101030172604"/>
    <n v="930"/>
    <s v="Inv Booked"/>
    <s v="2480069412"/>
    <s v="Verkoop"/>
    <n v="170"/>
    <s v="Transport drops zone"/>
    <s v="9 - verwerkt"/>
    <n v="0"/>
    <m/>
    <d v="2023-08-12T00:00:00"/>
    <s v="DROP"/>
    <s v="0001010910131410132292_002"/>
    <m/>
    <m/>
    <m/>
    <s v="EUR"/>
    <n v="5.54"/>
    <s v="EUR"/>
    <n v="5.54"/>
    <s v="EUR"/>
    <n v="5.54"/>
    <n v="5.54"/>
    <n v="0"/>
    <s v="Y"/>
    <n v="1223000817"/>
    <d v="2023-09-21T00:00:00"/>
    <m/>
    <d v="2023-08-12T00:00:00"/>
    <s v="00:00"/>
    <s v="23:59"/>
    <d v="2023-08-12T00:00:00"/>
    <s v="07:00"/>
    <s v="07:00"/>
    <n v="0.8"/>
    <s v="ce"/>
    <n v="110"/>
    <n v="0.8"/>
    <n v="0"/>
    <s v="Kuehne+Nagel Tiel 3 Standpl"/>
    <s v="De Diepert 5"/>
    <s v="Tiel"/>
    <s v="4004 MA"/>
    <s v="NL"/>
    <x v="14"/>
    <s v="Rood 24"/>
    <x v="17"/>
    <s v="6666LT"/>
    <s v="NL"/>
    <s v="2480069412"/>
    <s v="0132292_002"/>
    <s v="31V"/>
    <s v="NL001131849B01"/>
    <n v="2"/>
    <n v="0"/>
    <n v="5.54"/>
    <s v="N"/>
    <s v="Peter Appel Transport B.V."/>
    <n v="36622"/>
    <d v="2023-08-12T00:00:00"/>
    <s v="08:52:00"/>
    <n v="0"/>
    <x v="5"/>
    <x v="31"/>
    <n v="8"/>
    <x v="15"/>
    <n v="0"/>
    <s v=""/>
    <x v="5"/>
    <s v=""/>
    <n v="0"/>
    <s v=""/>
  </r>
  <r>
    <s v="COLGATE 3800 DEB."/>
    <s v="Colgate-Palmolive Nederland BV"/>
    <s v="101t"/>
    <n v="101091013167"/>
    <n v="101030172608"/>
    <n v="930"/>
    <s v="Inv Booked"/>
    <s v="2480069408"/>
    <s v="Verkoop"/>
    <n v="170"/>
    <s v="Transport drops zone"/>
    <s v="9 - verwerkt"/>
    <n v="0"/>
    <m/>
    <d v="2023-08-12T00:00:00"/>
    <s v="DROP"/>
    <s v="0001010910131670132293_002"/>
    <m/>
    <m/>
    <m/>
    <s v="EUR"/>
    <n v="19.420000000000002"/>
    <s v="EUR"/>
    <n v="19.420000000000002"/>
    <s v="EUR"/>
    <n v="19.420000000000002"/>
    <n v="19.420000000000002"/>
    <n v="0"/>
    <s v="Y"/>
    <n v="1223000817"/>
    <d v="2023-09-21T00:00:00"/>
    <m/>
    <d v="2023-08-12T00:00:00"/>
    <s v="00:00"/>
    <s v="23:59"/>
    <d v="2023-08-12T00:00:00"/>
    <s v="10:00"/>
    <s v="10:00"/>
    <n v="2.4"/>
    <s v="ce"/>
    <n v="2535"/>
    <n v="2.4"/>
    <n v="4"/>
    <s v="Kuehne+Nagel Tiel 3 Standpl"/>
    <s v="De Diepert 5"/>
    <s v="Tiel"/>
    <s v="4004 MA"/>
    <s v="NL"/>
    <x v="24"/>
    <s v="Ravenswade 14"/>
    <x v="26"/>
    <s v="3439 LD"/>
    <s v="NL"/>
    <s v="2480069408"/>
    <s v="0132293_002"/>
    <s v="31V"/>
    <s v="NL001131849B01"/>
    <n v="2"/>
    <n v="0"/>
    <n v="19.420000000000002"/>
    <s v="N"/>
    <s v="Peter Appel Transport B.V."/>
    <n v="36622"/>
    <d v="2023-08-12T00:00:00"/>
    <s v="11:06:00"/>
    <n v="0"/>
    <x v="5"/>
    <x v="31"/>
    <n v="8"/>
    <x v="22"/>
    <n v="1"/>
    <n v="26.4"/>
    <x v="7"/>
    <n v="213.57999999999998"/>
    <n v="0"/>
    <n v="213.57999999999998"/>
  </r>
  <r>
    <s v="COLGATE 3800 DEB."/>
    <s v="Colgate-Palmolive Nederland BV"/>
    <s v="101t"/>
    <n v="101091013167"/>
    <n v="101030172610"/>
    <n v="930"/>
    <s v="Inv Booked"/>
    <s v="2480069416"/>
    <s v="Verkoop"/>
    <n v="170"/>
    <s v="Transport drops zone"/>
    <s v="9 - verwerkt"/>
    <n v="0"/>
    <m/>
    <d v="2023-08-12T00:00:00"/>
    <s v="DROP"/>
    <s v="0001010910131670132293_002"/>
    <m/>
    <m/>
    <m/>
    <s v="EUR"/>
    <n v="194.16"/>
    <s v="EUR"/>
    <n v="194.16"/>
    <s v="EUR"/>
    <n v="194.16"/>
    <n v="194.16"/>
    <n v="0"/>
    <s v="Y"/>
    <n v="1223000817"/>
    <d v="2023-09-21T00:00:00"/>
    <m/>
    <d v="2023-08-12T00:00:00"/>
    <s v="00:00"/>
    <s v="23:59"/>
    <d v="2023-08-12T00:00:00"/>
    <s v="10:00"/>
    <s v="10:00"/>
    <n v="24"/>
    <s v="ce"/>
    <n v="9259"/>
    <n v="24"/>
    <n v="18"/>
    <s v="Kuehne+Nagel Tiel 3 Standpl"/>
    <s v="De Diepert 5"/>
    <s v="Tiel"/>
    <s v="4004 MA"/>
    <s v="NL"/>
    <x v="24"/>
    <s v="Ravenswade 14"/>
    <x v="26"/>
    <s v="3439 LD"/>
    <s v="NL"/>
    <s v="2480069416"/>
    <s v="0132293_002"/>
    <s v="31V"/>
    <s v="NL001131849B01"/>
    <n v="2"/>
    <n v="0"/>
    <n v="194.16"/>
    <s v="N"/>
    <s v="Peter Appel Transport B.V."/>
    <n v="36622"/>
    <d v="2023-08-12T00:00:00"/>
    <s v="11:06:00"/>
    <n v="6"/>
    <x v="5"/>
    <x v="31"/>
    <n v="8"/>
    <x v="22"/>
    <n v="0"/>
    <s v=""/>
    <x v="7"/>
    <s v=""/>
    <n v="0"/>
    <s v=""/>
  </r>
  <r>
    <s v="COLGATE 3800 DEB."/>
    <s v="Colgate-Palmolive Nederland BV"/>
    <s v="101t"/>
    <n v="101091013195"/>
    <n v="101030172651"/>
    <n v="930"/>
    <s v="Inv Booked"/>
    <s v="2480069520"/>
    <s v="Verkoop"/>
    <n v="170"/>
    <s v="Transport drops zone"/>
    <s v="9 - verwerkt"/>
    <n v="0"/>
    <m/>
    <d v="2023-08-14T00:00:00"/>
    <s v="DROP"/>
    <s v="0001010910131950132298_003"/>
    <m/>
    <m/>
    <m/>
    <s v="EUR"/>
    <n v="263.12"/>
    <s v="EUR"/>
    <n v="263.12"/>
    <s v="EUR"/>
    <n v="263.12"/>
    <n v="263.12"/>
    <n v="0"/>
    <s v="N"/>
    <n v="1223000817"/>
    <d v="2023-09-21T00:00:00"/>
    <m/>
    <d v="2023-08-14T00:00:00"/>
    <s v="00:00"/>
    <s v="23:59"/>
    <d v="2023-08-14T00:00:00"/>
    <s v="08:00"/>
    <s v="09:00"/>
    <n v="20.8"/>
    <s v="ce"/>
    <n v="14004"/>
    <n v="20.8"/>
    <n v="30"/>
    <s v="Kuehne+Nagel Tiel 3 Standpl"/>
    <s v="De Diepert 5"/>
    <s v="Tiel"/>
    <s v="4004 MA"/>
    <s v="NL"/>
    <x v="1"/>
    <s v="Perenmarkt 15"/>
    <x v="2"/>
    <s v="1681PG"/>
    <s v="NL"/>
    <s v="2480069520"/>
    <s v="0132298_003"/>
    <s v="31V"/>
    <s v="NL001131849B01"/>
    <n v="2"/>
    <n v="0"/>
    <n v="263.12"/>
    <s v="N"/>
    <s v="Peter Appel Transport B.V."/>
    <n v="36622"/>
    <d v="2023-08-14T00:00:00"/>
    <s v="09:30:00"/>
    <n v="0"/>
    <x v="0"/>
    <x v="32"/>
    <n v="8"/>
    <x v="2"/>
    <n v="1"/>
    <n v="20.8"/>
    <x v="1"/>
    <n v="263.12"/>
    <n v="0"/>
    <n v="263.12"/>
  </r>
  <r>
    <s v="COLGATE 3800 DEB."/>
    <s v="Colgate-Palmolive Nederland BV"/>
    <s v="101t"/>
    <n v="101091013199"/>
    <n v="101030172652"/>
    <n v="930"/>
    <s v="Inv Booked"/>
    <s v="2480069523"/>
    <s v="Verkoop"/>
    <n v="170"/>
    <s v="Transport drops zone"/>
    <s v="9 - verwerkt"/>
    <n v="0"/>
    <m/>
    <d v="2023-08-14T00:00:00"/>
    <s v="DROP"/>
    <s v="0001010910131990132300_002"/>
    <m/>
    <m/>
    <m/>
    <s v="EUR"/>
    <n v="325.89"/>
    <s v="EUR"/>
    <n v="325.89"/>
    <s v="EUR"/>
    <n v="325.89"/>
    <n v="325.89"/>
    <n v="0"/>
    <s v="N"/>
    <n v="1223000817"/>
    <d v="2023-09-21T00:00:00"/>
    <m/>
    <d v="2023-08-14T00:00:00"/>
    <s v="00:00"/>
    <s v="23:59"/>
    <d v="2023-08-14T00:00:00"/>
    <s v="08:00"/>
    <s v="09:00"/>
    <n v="25.6"/>
    <s v="ce"/>
    <n v="24265"/>
    <n v="25.6"/>
    <n v="47"/>
    <s v="Kuehne+Nagel Tiel 3 Standpl"/>
    <s v="De Diepert 5"/>
    <s v="Tiel"/>
    <s v="4004 MA"/>
    <s v="NL"/>
    <x v="1"/>
    <s v="Fahrenheitweg 1"/>
    <x v="1"/>
    <s v="6101WR"/>
    <s v="NL"/>
    <s v="2480069523"/>
    <s v="0132300_002"/>
    <s v="31V"/>
    <s v="NL001131849B01"/>
    <n v="2"/>
    <n v="0"/>
    <n v="325.89"/>
    <s v="N"/>
    <s v="Peter Appel Transport B.V."/>
    <n v="36622"/>
    <d v="2023-08-14T00:00:00"/>
    <s v="08:50:00"/>
    <n v="0"/>
    <x v="0"/>
    <x v="32"/>
    <n v="8"/>
    <x v="1"/>
    <n v="1"/>
    <n v="25.6"/>
    <x v="1"/>
    <n v="325.89"/>
    <n v="0"/>
    <n v="325.89"/>
  </r>
  <r>
    <s v="COLGATE 3800 DEB."/>
    <s v="Colgate-Palmolive Nederland BV"/>
    <s v="101t"/>
    <n v="101091013192"/>
    <n v="101030172653"/>
    <n v="930"/>
    <s v="Inv Booked"/>
    <s v="2480069522"/>
    <s v="Verkoop"/>
    <n v="170"/>
    <s v="Transport drops zone"/>
    <s v="9 - verwerkt"/>
    <n v="0"/>
    <m/>
    <d v="2023-08-14T00:00:00"/>
    <s v="DROP"/>
    <s v="0001010910131920132296_002"/>
    <m/>
    <m/>
    <m/>
    <s v="EUR"/>
    <n v="249.74"/>
    <s v="EUR"/>
    <n v="249.74"/>
    <s v="EUR"/>
    <n v="249.74"/>
    <n v="249.74"/>
    <n v="0"/>
    <s v="N"/>
    <n v="1223000817"/>
    <d v="2023-09-21T00:00:00"/>
    <m/>
    <d v="2023-08-14T00:00:00"/>
    <s v="00:00"/>
    <s v="23:59"/>
    <d v="2023-08-14T00:00:00"/>
    <s v="06:00"/>
    <s v="07:00"/>
    <n v="26"/>
    <s v="ce"/>
    <n v="20519"/>
    <n v="26.4"/>
    <n v="44"/>
    <s v="Kuehne+Nagel Tiel 3 Standpl"/>
    <s v="De Diepert 5"/>
    <s v="Tiel"/>
    <s v="4004 MA"/>
    <s v="NL"/>
    <x v="109"/>
    <s v="Rheastraat 10"/>
    <x v="3"/>
    <s v="5047 TL"/>
    <s v="NL"/>
    <s v="2480069522"/>
    <s v="0132296_002"/>
    <s v="31V"/>
    <s v="NL001131849B01"/>
    <n v="2"/>
    <n v="0"/>
    <n v="249.74"/>
    <s v="N"/>
    <s v="Peter Appel Transport B.V."/>
    <n v="36622"/>
    <d v="2023-08-14T00:00:00"/>
    <s v="07:38:00"/>
    <n v="0"/>
    <x v="0"/>
    <x v="32"/>
    <n v="8"/>
    <x v="3"/>
    <n v="1"/>
    <n v="26.4"/>
    <x v="1"/>
    <n v="249.74"/>
    <n v="0"/>
    <n v="249.74"/>
  </r>
  <r>
    <s v="COLGATE 3800 DEB."/>
    <s v="Colgate-Palmolive Nederland BV"/>
    <s v="101t"/>
    <n v="101091013196"/>
    <n v="101030172654"/>
    <n v="930"/>
    <s v="Inv Booked"/>
    <s v="2480069521"/>
    <s v="Verkoop"/>
    <n v="170"/>
    <s v="Transport drops zone"/>
    <s v="9 - verwerkt"/>
    <n v="0"/>
    <m/>
    <d v="2023-08-14T00:00:00"/>
    <s v="DROP"/>
    <s v="0001010910131960132299_002"/>
    <m/>
    <m/>
    <m/>
    <s v="EUR"/>
    <n v="243.71"/>
    <s v="EUR"/>
    <n v="243.71"/>
    <s v="EUR"/>
    <n v="243.71"/>
    <n v="243.71"/>
    <n v="0"/>
    <s v="N"/>
    <n v="1223000817"/>
    <d v="2023-09-21T00:00:00"/>
    <m/>
    <d v="2023-08-14T00:00:00"/>
    <s v="00:00"/>
    <s v="23:59"/>
    <d v="2023-08-14T00:00:00"/>
    <s v="07:00"/>
    <s v="08:00"/>
    <n v="25.6"/>
    <s v="ce"/>
    <n v="23923"/>
    <n v="25.6"/>
    <n v="47"/>
    <s v="Kuehne+Nagel Tiel 3 Standpl"/>
    <s v="De Diepert 5"/>
    <s v="Tiel"/>
    <s v="4004 MA"/>
    <s v="NL"/>
    <x v="109"/>
    <s v="Rheastraat 10"/>
    <x v="3"/>
    <s v="5047 TL"/>
    <s v="NL"/>
    <s v="2480069521"/>
    <s v="0132299_002"/>
    <s v="31V"/>
    <s v="NL001131849B01"/>
    <n v="2"/>
    <n v="0"/>
    <n v="243.71"/>
    <s v="N"/>
    <s v="Peter Appel Transport B.V."/>
    <n v="36622"/>
    <d v="2023-08-14T00:00:00"/>
    <s v="08:15:00"/>
    <n v="0"/>
    <x v="0"/>
    <x v="32"/>
    <n v="8"/>
    <x v="3"/>
    <n v="1"/>
    <n v="25.6"/>
    <x v="1"/>
    <n v="243.71"/>
    <n v="0"/>
    <n v="243.71"/>
  </r>
  <r>
    <s v="COLGATE 3800 DEB."/>
    <s v="Colgate-Palmolive Nederland BV"/>
    <s v="101t"/>
    <n v="101091013688"/>
    <n v="101030172650"/>
    <n v="930"/>
    <s v="Inv Booked"/>
    <s v="2480069519"/>
    <s v="Verkoop"/>
    <n v="170"/>
    <s v="Transport drops zone"/>
    <s v="9 - verwerkt"/>
    <n v="0"/>
    <m/>
    <d v="2023-08-14T00:00:00"/>
    <s v="DROP"/>
    <s v="0001010910136880132576_002"/>
    <m/>
    <m/>
    <m/>
    <s v="EUR"/>
    <n v="226.4"/>
    <s v="EUR"/>
    <n v="226.4"/>
    <s v="EUR"/>
    <n v="226.4"/>
    <n v="226.4"/>
    <n v="0"/>
    <s v="N"/>
    <n v="1223000817"/>
    <d v="2023-09-21T00:00:00"/>
    <m/>
    <d v="2023-08-14T00:00:00"/>
    <s v="00:00"/>
    <s v="23:59"/>
    <d v="2023-08-14T00:00:00"/>
    <s v="12:00"/>
    <s v="13:00"/>
    <n v="16"/>
    <s v="ce"/>
    <n v="15225"/>
    <n v="16"/>
    <n v="27"/>
    <s v="Kuehne+Nagel Tiel 3 Standpl"/>
    <s v="De Diepert 5"/>
    <s v="Tiel"/>
    <s v="4004 MA"/>
    <s v="NL"/>
    <x v="1"/>
    <s v="Perenmarkt 15"/>
    <x v="2"/>
    <s v="1681PG"/>
    <s v="NL"/>
    <s v="2480069519"/>
    <s v="0132576_002"/>
    <s v="31V"/>
    <s v="NL001131849B01"/>
    <n v="2"/>
    <n v="0"/>
    <n v="226.4"/>
    <s v="N"/>
    <s v="Peter Appel Transport B.V."/>
    <n v="36622"/>
    <d v="2023-08-14T00:00:00"/>
    <s v="13:12:00"/>
    <n v="0"/>
    <x v="0"/>
    <x v="32"/>
    <n v="8"/>
    <x v="2"/>
    <n v="1"/>
    <n v="16"/>
    <x v="1"/>
    <n v="226.4"/>
    <n v="0"/>
    <n v="226.4"/>
  </r>
  <r>
    <s v="COLGATE 3800 DEB."/>
    <s v="Colgate-Palmolive Nederland BV"/>
    <s v="101t"/>
    <n v="101091013375"/>
    <n v="101030172656"/>
    <n v="930"/>
    <s v="Inv Booked"/>
    <s v="2480069814"/>
    <s v="Verkoop"/>
    <n v="170"/>
    <s v="Transport drops zone"/>
    <s v="9 - verwerkt"/>
    <n v="0"/>
    <m/>
    <d v="2023-08-14T00:00:00"/>
    <s v="DROP"/>
    <s v="0001010910133750132422_002"/>
    <m/>
    <m/>
    <m/>
    <s v="EUR"/>
    <n v="88.65"/>
    <s v="EUR"/>
    <n v="88.65"/>
    <s v="EUR"/>
    <n v="88.65"/>
    <n v="88.65"/>
    <n v="0"/>
    <s v="N"/>
    <n v="1223000817"/>
    <d v="2023-09-21T00:00:00"/>
    <m/>
    <d v="2023-08-14T00:00:00"/>
    <s v="00:00"/>
    <s v="23:59"/>
    <d v="2023-08-14T00:00:00"/>
    <s v="06:30"/>
    <s v="06:30"/>
    <n v="5.6"/>
    <s v="ce"/>
    <n v="5335"/>
    <n v="5.6"/>
    <n v="10"/>
    <s v="Kuehne+Nagel Tiel 3 Standpl"/>
    <s v="De Diepert 5"/>
    <s v="Tiel"/>
    <s v="4004 MA"/>
    <s v="NL"/>
    <x v="41"/>
    <s v="Asteriastraat 9"/>
    <x v="3"/>
    <s v="5047 RM"/>
    <s v="NL"/>
    <s v="2480069814"/>
    <s v="0132422_002"/>
    <s v="31V"/>
    <s v="NL001131849B01"/>
    <n v="2"/>
    <n v="0"/>
    <n v="88.65"/>
    <s v="N"/>
    <s v="Peter Appel Transport B.V."/>
    <n v="36622"/>
    <d v="2023-08-14T00:00:00"/>
    <s v="06:35:00"/>
    <n v="0"/>
    <x v="0"/>
    <x v="32"/>
    <n v="8"/>
    <x v="3"/>
    <n v="1"/>
    <n v="5.6"/>
    <x v="0"/>
    <n v="88.65"/>
    <n v="0"/>
    <n v="88.65"/>
  </r>
  <r>
    <s v="COLGATE 3800 DEB."/>
    <s v="Colgate-Palmolive Nederland BV"/>
    <s v="101t"/>
    <n v="101091013198"/>
    <n v="101030172616"/>
    <n v="930"/>
    <s v="Inv Booked"/>
    <s v="2480069422"/>
    <s v="Verkoop"/>
    <n v="170"/>
    <s v="Transport drops zone"/>
    <s v="9 - verwerkt"/>
    <n v="0"/>
    <m/>
    <d v="2023-08-14T00:00:00"/>
    <s v="DROP"/>
    <s v="0001010910131980132302_002"/>
    <m/>
    <m/>
    <m/>
    <s v="EUR"/>
    <n v="103.77"/>
    <s v="EUR"/>
    <n v="103.77"/>
    <s v="EUR"/>
    <n v="103.77"/>
    <n v="103.77"/>
    <n v="0"/>
    <s v="N"/>
    <n v="1223000817"/>
    <d v="2023-09-21T00:00:00"/>
    <m/>
    <d v="2023-08-14T00:00:00"/>
    <s v="00:00"/>
    <s v="23:59"/>
    <d v="2023-08-14T00:00:00"/>
    <s v="08:00"/>
    <s v="09:00"/>
    <n v="13.6"/>
    <s v="ce"/>
    <n v="7147"/>
    <n v="13.6"/>
    <n v="15"/>
    <s v="Kuehne+Nagel Tiel 3 Standpl"/>
    <s v="De Diepert 5"/>
    <s v="Tiel"/>
    <s v="4004 MA"/>
    <s v="NL"/>
    <x v="2"/>
    <s v="Randweg 2"/>
    <x v="6"/>
    <s v="4191 NN"/>
    <s v="NL"/>
    <s v="2480069422"/>
    <s v="0132302_002"/>
    <s v="31V"/>
    <s v="NL001131849B01"/>
    <n v="2"/>
    <n v="0"/>
    <n v="103.77"/>
    <s v="N"/>
    <s v="Peter Appel Transport B.V."/>
    <n v="36622"/>
    <d v="2023-08-14T00:00:00"/>
    <s v="10:43:00"/>
    <n v="0"/>
    <x v="0"/>
    <x v="32"/>
    <n v="8"/>
    <x v="6"/>
    <n v="1"/>
    <n v="13.6"/>
    <x v="2"/>
    <n v="103.77"/>
    <n v="0"/>
    <n v="103.77"/>
  </r>
  <r>
    <s v="COLGATE 3800 DEB."/>
    <s v="Colgate-Palmolive Nederland BV"/>
    <s v="101t"/>
    <n v="101091013706"/>
    <n v="101030172617"/>
    <n v="930"/>
    <s v="Inv Booked"/>
    <s v="2480069418"/>
    <s v="Verkoop"/>
    <n v="170"/>
    <s v="Transport drops zone"/>
    <s v="9 - verwerkt"/>
    <n v="0"/>
    <m/>
    <d v="2023-08-14T00:00:00"/>
    <s v="DROP"/>
    <s v="0001010910137060132605_002"/>
    <m/>
    <m/>
    <m/>
    <s v="EUR"/>
    <n v="25.79"/>
    <s v="EUR"/>
    <n v="25.79"/>
    <s v="EUR"/>
    <n v="25.79"/>
    <n v="25.79"/>
    <n v="0"/>
    <s v="N"/>
    <n v="1223000817"/>
    <d v="2023-09-21T00:00:00"/>
    <m/>
    <d v="2023-08-14T00:00:00"/>
    <s v="00:00"/>
    <s v="23:59"/>
    <d v="2023-08-14T00:00:00"/>
    <s v="11:00"/>
    <s v="11:00"/>
    <n v="3.2"/>
    <s v="ce"/>
    <n v="1389"/>
    <n v="3.2"/>
    <n v="2"/>
    <s v="Kuehne+Nagel Tiel 3 Standpl"/>
    <s v="De Diepert 5"/>
    <s v="Tiel"/>
    <s v="4004 MA"/>
    <s v="NL"/>
    <x v="14"/>
    <s v="Rood 24"/>
    <x v="17"/>
    <s v="6666LT"/>
    <s v="NL"/>
    <s v="2480069418"/>
    <s v="0132605_002"/>
    <s v="31V"/>
    <s v="NL001131849B01"/>
    <n v="2"/>
    <n v="0"/>
    <n v="25.79"/>
    <s v="N"/>
    <s v="Peter Appel Transport B.V."/>
    <n v="36622"/>
    <d v="2023-08-14T00:00:00"/>
    <s v="12:31:00"/>
    <n v="0"/>
    <x v="0"/>
    <x v="32"/>
    <n v="8"/>
    <x v="15"/>
    <n v="1"/>
    <n v="19.2"/>
    <x v="5"/>
    <n v="154.75"/>
    <n v="0"/>
    <n v="154.75"/>
  </r>
  <r>
    <s v="COLGATE 3800 DEB."/>
    <s v="Colgate-Palmolive Nederland BV"/>
    <s v="101t"/>
    <n v="101091013697"/>
    <n v="101030172601"/>
    <n v="930"/>
    <s v="Inv Booked"/>
    <s v="2480069410"/>
    <s v="Verkoop"/>
    <n v="170"/>
    <s v="Transport drops zone"/>
    <s v="9 - verwerkt"/>
    <n v="0"/>
    <m/>
    <d v="2023-08-14T00:00:00"/>
    <s v="DROP"/>
    <s v="0001010910136970132584_002"/>
    <m/>
    <m/>
    <m/>
    <s v="EUR"/>
    <n v="262.58"/>
    <s v="EUR"/>
    <n v="262.58"/>
    <s v="EUR"/>
    <n v="262.58"/>
    <n v="262.58"/>
    <n v="0"/>
    <s v="N"/>
    <n v="1223000817"/>
    <d v="2023-09-21T00:00:00"/>
    <m/>
    <d v="2023-08-14T00:00:00"/>
    <s v="00:00"/>
    <s v="23:59"/>
    <d v="2023-08-14T00:00:00"/>
    <s v="11:00"/>
    <s v="12:00"/>
    <n v="16.8"/>
    <s v="ce"/>
    <n v="17565"/>
    <n v="16.8"/>
    <n v="30"/>
    <s v="Kuehne+Nagel Tiel 3 Standpl"/>
    <s v="De Diepert 5"/>
    <s v="Tiel"/>
    <s v="4004 MA"/>
    <s v="NL"/>
    <x v="1"/>
    <s v="Fahrenheitweg 1"/>
    <x v="1"/>
    <s v="6101WR"/>
    <s v="NL"/>
    <s v="2480069410"/>
    <s v="0132584_002"/>
    <s v="31V"/>
    <s v="NL001131849B01"/>
    <n v="2"/>
    <n v="0"/>
    <n v="262.58"/>
    <s v="N"/>
    <s v="Peter Appel Transport B.V."/>
    <n v="36622"/>
    <d v="2023-08-14T00:00:00"/>
    <s v="12:08:00"/>
    <n v="0"/>
    <x v="0"/>
    <x v="32"/>
    <n v="8"/>
    <x v="1"/>
    <n v="1"/>
    <n v="16.8"/>
    <x v="1"/>
    <n v="262.58"/>
    <n v="0"/>
    <n v="262.58"/>
  </r>
  <r>
    <s v="COLGATE 3800 DEB."/>
    <s v="Colgate-Palmolive Nederland BV"/>
    <s v="101t"/>
    <n v="0"/>
    <n v="101030172602"/>
    <n v="930"/>
    <s v="Inv Booked"/>
    <s v="2480069406"/>
    <s v="Verkoop"/>
    <n v="170"/>
    <s v="Transport drops zone"/>
    <s v="9 - verwerkt"/>
    <n v="0"/>
    <m/>
    <d v="2023-08-14T00:00:00"/>
    <m/>
    <m/>
    <m/>
    <m/>
    <m/>
    <s v="EUR"/>
    <n v="28.56"/>
    <s v="EUR"/>
    <n v="28.56"/>
    <s v="EUR"/>
    <n v="28.56"/>
    <n v="28.56"/>
    <n v="0"/>
    <s v="N"/>
    <n v="1223000817"/>
    <d v="2023-09-21T00:00:00"/>
    <m/>
    <d v="2023-08-14T00:00:00"/>
    <s v="00:00"/>
    <s v="23:59"/>
    <d v="2023-08-14T00:00:00"/>
    <s v="08:00"/>
    <s v="15:00"/>
    <n v="0.8"/>
    <s v="ce"/>
    <n v="471"/>
    <n v="0.8"/>
    <n v="1"/>
    <s v="Kuehne+Nagel Tiel 3 Standpl"/>
    <s v="De Diepert 5"/>
    <s v="Tiel"/>
    <s v="4004 MA"/>
    <s v="NL"/>
    <x v="104"/>
    <s v="Tussenriemer 7"/>
    <x v="35"/>
    <s v="4704RT"/>
    <s v="NL"/>
    <s v="2480069406"/>
    <s v="0132295_008"/>
    <s v="31V"/>
    <s v="NL001131849B01"/>
    <n v="2"/>
    <n v="0"/>
    <n v="28.56"/>
    <s v="N"/>
    <m/>
    <n v="36622"/>
    <d v="2023-08-14T00:00:00"/>
    <s v="15:00:00"/>
    <n v="0"/>
    <x v="0"/>
    <x v="32"/>
    <n v="8"/>
    <x v="29"/>
    <n v="1"/>
    <n v="0.8"/>
    <x v="3"/>
    <n v="28.56"/>
    <n v="0"/>
    <n v="28.56"/>
  </r>
  <r>
    <s v="COLGATE 3800 DEB."/>
    <s v="Colgate-Palmolive Nederland BV"/>
    <s v="101t"/>
    <n v="0"/>
    <n v="101030172603"/>
    <n v="980"/>
    <s v="Cancel No In"/>
    <s v="2480069407"/>
    <s v="Verkoop"/>
    <n v="170"/>
    <s v="Transport drops zone"/>
    <s v="0 - ingevoerd"/>
    <n v="0"/>
    <m/>
    <d v="2023-08-14T00:00:00"/>
    <m/>
    <m/>
    <n v="189.2"/>
    <n v="8"/>
    <m/>
    <s v="EUR"/>
    <n v="189.2"/>
    <s v="EUR"/>
    <n v="0"/>
    <s v="EUR"/>
    <n v="189.2"/>
    <n v="0"/>
    <n v="-189.2"/>
    <s v="N"/>
    <m/>
    <m/>
    <m/>
    <d v="2023-08-14T00:00:00"/>
    <s v="00:00"/>
    <s v="23:59"/>
    <d v="2023-08-14T00:00:00"/>
    <s v="08:00"/>
    <s v="15:00"/>
    <n v="8"/>
    <s v="ce"/>
    <n v="8827"/>
    <n v="8"/>
    <n v="14"/>
    <s v="Kuehne+Nagel Tiel 3 Standpl"/>
    <s v="De Diepert 5"/>
    <s v="Tiel"/>
    <s v="4004 MA"/>
    <s v="NL"/>
    <x v="8"/>
    <s v="Orionweg 2"/>
    <x v="10"/>
    <s v="8938 AH"/>
    <s v="NL"/>
    <s v="2480069407"/>
    <m/>
    <m/>
    <s v="NL001131849B01"/>
    <n v="2"/>
    <n v="0"/>
    <n v="0"/>
    <s v="N"/>
    <m/>
    <n v="36622"/>
    <d v="2023-08-14T00:00:00"/>
    <s v="15:00:00"/>
    <n v="0"/>
    <x v="0"/>
    <x v="32"/>
    <n v="8"/>
    <x v="9"/>
    <n v="0"/>
    <s v=""/>
    <x v="0"/>
    <s v=""/>
    <n v="0"/>
    <s v=""/>
  </r>
  <r>
    <s v="COLGATE 3800 DEB."/>
    <s v="Colgate-Palmolive Nederland BV"/>
    <s v="101t"/>
    <n v="101091013706"/>
    <n v="101030172605"/>
    <n v="930"/>
    <s v="Inv Booked"/>
    <s v="2480069411"/>
    <s v="Verkoop"/>
    <n v="170"/>
    <s v="Transport drops zone"/>
    <s v="9 - verwerkt"/>
    <n v="0"/>
    <m/>
    <d v="2023-08-14T00:00:00"/>
    <s v="DROP"/>
    <s v="0001010910137060132605_002"/>
    <m/>
    <m/>
    <m/>
    <s v="EUR"/>
    <n v="103.17"/>
    <s v="EUR"/>
    <n v="103.17"/>
    <s v="EUR"/>
    <n v="103.17"/>
    <n v="103.17"/>
    <n v="0"/>
    <s v="N"/>
    <n v="1223000817"/>
    <d v="2023-09-21T00:00:00"/>
    <m/>
    <d v="2023-08-14T00:00:00"/>
    <s v="00:00"/>
    <s v="23:59"/>
    <d v="2023-08-14T00:00:00"/>
    <s v="11:00"/>
    <s v="11:00"/>
    <n v="12.8"/>
    <s v="ce"/>
    <n v="11809"/>
    <n v="12.8"/>
    <n v="21"/>
    <s v="Kuehne+Nagel Tiel 3 Standpl"/>
    <s v="De Diepert 5"/>
    <s v="Tiel"/>
    <s v="4004 MA"/>
    <s v="NL"/>
    <x v="14"/>
    <s v="Rood 24"/>
    <x v="17"/>
    <s v="6666LT"/>
    <s v="NL"/>
    <s v="2480069411"/>
    <s v="0132605_002"/>
    <s v="31V"/>
    <s v="NL001131849B01"/>
    <n v="2"/>
    <n v="0"/>
    <n v="103.17"/>
    <s v="N"/>
    <s v="Peter Appel Transport B.V."/>
    <n v="36622"/>
    <d v="2023-08-14T00:00:00"/>
    <s v="12:31:00"/>
    <n v="6"/>
    <x v="0"/>
    <x v="32"/>
    <n v="8"/>
    <x v="15"/>
    <n v="0"/>
    <s v=""/>
    <x v="5"/>
    <s v=""/>
    <n v="0"/>
    <s v=""/>
  </r>
  <r>
    <s v="COLGATE 3800 DEB."/>
    <s v="Colgate-Palmolive Nederland BV"/>
    <s v="101t"/>
    <n v="101091013203"/>
    <n v="101030172606"/>
    <n v="930"/>
    <s v="Inv Booked"/>
    <s v="2480069413"/>
    <s v="Verkoop"/>
    <n v="170"/>
    <s v="Transport drops zone"/>
    <s v="9 - verwerkt"/>
    <n v="0"/>
    <m/>
    <d v="2023-08-14T00:00:00"/>
    <s v="DROP"/>
    <s v="0001010910132030132306_003"/>
    <m/>
    <m/>
    <m/>
    <s v="EUR"/>
    <n v="160.13"/>
    <s v="EUR"/>
    <n v="160.13"/>
    <s v="EUR"/>
    <n v="160.13"/>
    <n v="160.13"/>
    <n v="0"/>
    <s v="N"/>
    <n v="1223000817"/>
    <d v="2023-09-21T00:00:00"/>
    <m/>
    <d v="2023-08-14T00:00:00"/>
    <s v="00:00"/>
    <s v="23:59"/>
    <d v="2023-08-14T00:00:00"/>
    <s v="14:30"/>
    <s v="14:30"/>
    <n v="12.8"/>
    <s v="ce"/>
    <n v="12015"/>
    <n v="12.8"/>
    <n v="23"/>
    <s v="Kuehne+Nagel Tiel 3 Standpl"/>
    <s v="De Diepert 5"/>
    <s v="Tiel"/>
    <s v="4004 MA"/>
    <s v="NL"/>
    <x v="3"/>
    <s v="FACETLAAN 6"/>
    <x v="4"/>
    <s v="2665 NR"/>
    <s v="NL"/>
    <s v="2480069413"/>
    <s v="0132306_003"/>
    <s v="31V"/>
    <s v="NL001131849B01"/>
    <n v="2"/>
    <n v="0"/>
    <n v="160.13"/>
    <s v="N"/>
    <s v="Peter Appel Transport B.V."/>
    <n v="36622"/>
    <d v="2023-08-14T00:00:00"/>
    <s v="16:00:00"/>
    <n v="0"/>
    <x v="0"/>
    <x v="32"/>
    <n v="8"/>
    <x v="4"/>
    <n v="1"/>
    <n v="18.399999999999999"/>
    <x v="3"/>
    <n v="230.18"/>
    <n v="0"/>
    <n v="230.18"/>
  </r>
  <r>
    <s v="COLGATE 3800 DEB."/>
    <s v="Colgate-Palmolive Nederland BV"/>
    <s v="101t"/>
    <n v="101091013203"/>
    <n v="101030172607"/>
    <n v="930"/>
    <s v="Inv Booked"/>
    <s v="2480069409"/>
    <s v="Verkoop"/>
    <n v="170"/>
    <s v="Transport drops zone"/>
    <s v="9 - verwerkt"/>
    <n v="0"/>
    <m/>
    <d v="2023-08-14T00:00:00"/>
    <s v="DROP"/>
    <s v="0001010910132030132306_003"/>
    <m/>
    <m/>
    <m/>
    <s v="EUR"/>
    <n v="70.05"/>
    <s v="EUR"/>
    <n v="70.05"/>
    <s v="EUR"/>
    <n v="70.05"/>
    <n v="70.05"/>
    <n v="0"/>
    <s v="N"/>
    <n v="1223000817"/>
    <d v="2023-09-21T00:00:00"/>
    <m/>
    <d v="2023-08-14T00:00:00"/>
    <s v="00:00"/>
    <s v="23:59"/>
    <d v="2023-08-14T00:00:00"/>
    <s v="14:30"/>
    <s v="14:30"/>
    <n v="5.6"/>
    <s v="ce"/>
    <n v="4069"/>
    <n v="5.6"/>
    <n v="5"/>
    <s v="Kuehne+Nagel Tiel 3 Standpl"/>
    <s v="De Diepert 5"/>
    <s v="Tiel"/>
    <s v="4004 MA"/>
    <s v="NL"/>
    <x v="3"/>
    <s v="FACETLAAN 6"/>
    <x v="4"/>
    <s v="2665 NR"/>
    <s v="NL"/>
    <s v="2480069409"/>
    <s v="0132306_003"/>
    <s v="31V"/>
    <s v="NL001131849B01"/>
    <n v="2"/>
    <n v="0"/>
    <n v="70.05"/>
    <s v="N"/>
    <s v="Peter Appel Transport B.V."/>
    <n v="36622"/>
    <d v="2023-08-14T00:00:00"/>
    <s v="16:00:00"/>
    <n v="0"/>
    <x v="0"/>
    <x v="32"/>
    <n v="8"/>
    <x v="4"/>
    <n v="0"/>
    <s v=""/>
    <x v="3"/>
    <s v=""/>
    <n v="0"/>
    <s v=""/>
  </r>
  <r>
    <s v="COLGATE 3800 DEB."/>
    <s v="Colgate-Palmolive Nederland BV"/>
    <s v="101t"/>
    <n v="101091013193"/>
    <n v="101030172609"/>
    <n v="930"/>
    <s v="Inv Booked"/>
    <s v="2480069414"/>
    <s v="Verkoop"/>
    <n v="170"/>
    <s v="Transport drops zone"/>
    <s v="9 - verwerkt"/>
    <n v="0"/>
    <m/>
    <d v="2023-08-14T00:00:00"/>
    <s v="DROP"/>
    <s v="0001010910131930132295_004"/>
    <m/>
    <m/>
    <m/>
    <s v="EUR"/>
    <n v="81.7"/>
    <s v="EUR"/>
    <n v="81.7"/>
    <s v="EUR"/>
    <n v="81.7"/>
    <n v="81.7"/>
    <n v="0"/>
    <s v="N"/>
    <n v="1223000817"/>
    <d v="2023-09-21T00:00:00"/>
    <m/>
    <d v="2023-08-14T00:00:00"/>
    <s v="00:00"/>
    <s v="23:59"/>
    <d v="2023-08-14T00:00:00"/>
    <s v="06:30"/>
    <s v="06:30"/>
    <n v="4.8"/>
    <s v="ce"/>
    <n v="5511"/>
    <n v="4.8"/>
    <n v="9"/>
    <s v="Kuehne+Nagel Tiel 3 Standpl"/>
    <s v="De Diepert 5"/>
    <s v="Tiel"/>
    <s v="4004 MA"/>
    <s v="NL"/>
    <x v="41"/>
    <s v="Asteriastraat 9"/>
    <x v="3"/>
    <s v="5047 RM"/>
    <s v="NL"/>
    <s v="2480069414"/>
    <s v="0132295_004"/>
    <s v="31V"/>
    <s v="NL001131849B01"/>
    <n v="2"/>
    <n v="0"/>
    <n v="81.7"/>
    <s v="N"/>
    <s v="Peter Appel Transport B.V."/>
    <n v="36622"/>
    <d v="2023-08-14T00:00:00"/>
    <s v="06:35:00"/>
    <n v="0"/>
    <x v="0"/>
    <x v="32"/>
    <n v="8"/>
    <x v="3"/>
    <n v="1"/>
    <n v="4.8"/>
    <x v="0"/>
    <n v="81.7"/>
    <n v="0"/>
    <n v="81.7"/>
  </r>
  <r>
    <s v="COLGATE 3800 DEB."/>
    <s v="Colgate-Palmolive Nederland BV"/>
    <s v="101t"/>
    <n v="101091013728"/>
    <n v="101030172611"/>
    <n v="930"/>
    <s v="Inv Booked"/>
    <s v="2480069417"/>
    <s v="Verkoop"/>
    <n v="170"/>
    <s v="Transport drops zone"/>
    <s v="9 - verwerkt"/>
    <n v="0"/>
    <m/>
    <d v="2023-08-14T00:00:00"/>
    <s v="DROP"/>
    <s v="0001010910137280132614_002"/>
    <m/>
    <m/>
    <m/>
    <s v="EUR"/>
    <n v="39.46"/>
    <s v="EUR"/>
    <n v="39.46"/>
    <s v="EUR"/>
    <n v="39.46"/>
    <n v="39.46"/>
    <n v="0"/>
    <s v="N"/>
    <n v="1223000817"/>
    <d v="2023-09-21T00:00:00"/>
    <m/>
    <d v="2023-08-14T00:00:00"/>
    <s v="00:00"/>
    <s v="23:59"/>
    <d v="2023-08-14T00:00:00"/>
    <s v="13:30"/>
    <s v="18:30"/>
    <n v="0.8"/>
    <s v="ce"/>
    <n v="178"/>
    <n v="0.8"/>
    <n v="0"/>
    <s v="Kuehne+Nagel Tiel 3 Standpl"/>
    <s v="De Diepert 5"/>
    <s v="Tiel"/>
    <s v="4004 MA"/>
    <s v="NL"/>
    <x v="9"/>
    <s v="Edisonstraat 3"/>
    <x v="12"/>
    <s v="8606JH"/>
    <s v="NL"/>
    <s v="2480069417"/>
    <s v="0132614_002"/>
    <s v="31V"/>
    <s v="NL001131849B01"/>
    <n v="2"/>
    <n v="0"/>
    <n v="39.46"/>
    <s v="N"/>
    <s v="Peter Appel Transport B.V."/>
    <n v="36622"/>
    <d v="2023-08-14T00:00:00"/>
    <s v="15:37:00"/>
    <n v="37"/>
    <x v="0"/>
    <x v="32"/>
    <n v="8"/>
    <x v="10"/>
    <n v="1"/>
    <n v="0.8"/>
    <x v="3"/>
    <n v="39.46"/>
    <n v="0"/>
    <n v="39.46"/>
  </r>
  <r>
    <s v="COLGATE 3800 DEB."/>
    <s v="Colgate-Palmolive Nederland BV"/>
    <s v="101t"/>
    <n v="101091013195"/>
    <n v="101030172612"/>
    <n v="930"/>
    <s v="Inv Booked"/>
    <s v="2480069421"/>
    <s v="Verkoop"/>
    <n v="170"/>
    <s v="Transport drops zone"/>
    <s v="9 - verwerkt"/>
    <n v="0"/>
    <m/>
    <d v="2023-08-14T00:00:00"/>
    <s v="DROP"/>
    <s v="0001010910131950132298_002"/>
    <m/>
    <m/>
    <m/>
    <s v="EUR"/>
    <n v="55.78"/>
    <s v="EUR"/>
    <n v="55.78"/>
    <s v="EUR"/>
    <n v="55.78"/>
    <n v="55.78"/>
    <n v="0"/>
    <s v="N"/>
    <n v="1223000817"/>
    <d v="2023-09-21T00:00:00"/>
    <m/>
    <d v="2023-08-14T00:00:00"/>
    <s v="00:00"/>
    <s v="23:59"/>
    <d v="2023-08-14T00:00:00"/>
    <s v="07:00"/>
    <s v="10:00"/>
    <n v="2.4"/>
    <s v="ce"/>
    <n v="1652"/>
    <n v="2.4"/>
    <n v="2"/>
    <s v="Kuehne+Nagel Tiel 3 Standpl"/>
    <s v="De Diepert 5"/>
    <s v="Tiel"/>
    <s v="4004 MA"/>
    <s v="NL"/>
    <x v="10"/>
    <s v="Slego 1a"/>
    <x v="13"/>
    <s v="1046BM"/>
    <s v="NL"/>
    <s v="2480069421"/>
    <s v="0132298_002"/>
    <s v="31V"/>
    <s v="NL001131849B01"/>
    <n v="2"/>
    <n v="0"/>
    <n v="55.78"/>
    <s v="N"/>
    <s v="Peter Appel Transport B.V."/>
    <n v="36622"/>
    <d v="2023-08-14T00:00:00"/>
    <s v="07:22:00"/>
    <n v="0"/>
    <x v="0"/>
    <x v="32"/>
    <n v="8"/>
    <x v="11"/>
    <n v="1"/>
    <n v="2.4"/>
    <x v="0"/>
    <n v="55.78"/>
    <n v="0"/>
    <n v="55.78"/>
  </r>
  <r>
    <s v="COLGATE 3800 DEB."/>
    <s v="Colgate-Palmolive Nederland BV"/>
    <s v="101t"/>
    <n v="0"/>
    <n v="101030172613"/>
    <n v="930"/>
    <s v="Inv Booked"/>
    <s v="2480069415"/>
    <s v="Verkoop"/>
    <n v="170"/>
    <s v="Transport drops zone"/>
    <s v="9 - verwerkt"/>
    <n v="0"/>
    <m/>
    <d v="2023-08-14T00:00:00"/>
    <m/>
    <m/>
    <m/>
    <m/>
    <m/>
    <s v="EUR"/>
    <n v="71.069999999999993"/>
    <s v="EUR"/>
    <n v="71.069999999999993"/>
    <s v="EUR"/>
    <n v="71.069999999999993"/>
    <n v="71.069999999999993"/>
    <n v="0"/>
    <s v="N"/>
    <n v="1223000817"/>
    <d v="2023-09-21T00:00:00"/>
    <m/>
    <d v="2023-08-14T00:00:00"/>
    <s v="00:00"/>
    <s v="23:59"/>
    <d v="2023-08-14T00:00:00"/>
    <s v="10:00"/>
    <s v="17:00"/>
    <n v="3.2"/>
    <s v="ce"/>
    <n v="1589"/>
    <n v="3.2"/>
    <n v="1"/>
    <s v="Kuehne+Nagel Tiel 3 Standpl"/>
    <s v="De Diepert 5"/>
    <s v="Tiel"/>
    <s v="4004 MA"/>
    <s v="NL"/>
    <x v="4"/>
    <s v="Watergoorweg 81"/>
    <x v="5"/>
    <s v="3861MA"/>
    <s v="NL"/>
    <s v="2480069415"/>
    <s v="0132295_009"/>
    <s v="31V"/>
    <s v="NL001131849B01"/>
    <n v="2"/>
    <n v="0"/>
    <n v="71.069999999999993"/>
    <s v="N"/>
    <m/>
    <n v="36622"/>
    <d v="2023-08-14T00:00:00"/>
    <s v="17:00:00"/>
    <n v="0"/>
    <x v="0"/>
    <x v="32"/>
    <n v="8"/>
    <x v="5"/>
    <n v="1"/>
    <n v="3.2"/>
    <x v="3"/>
    <n v="71.069999999999993"/>
    <n v="0"/>
    <n v="71.069999999999993"/>
  </r>
  <r>
    <s v="COLGATE 3800 DEB."/>
    <s v="Colgate-Palmolive Nederland BV"/>
    <s v="101t"/>
    <n v="101091013706"/>
    <n v="101030172614"/>
    <n v="930"/>
    <s v="Inv Booked"/>
    <s v="2480069419"/>
    <s v="Verkoop"/>
    <n v="170"/>
    <s v="Transport drops zone"/>
    <s v="9 - verwerkt"/>
    <n v="0"/>
    <m/>
    <d v="2023-08-14T00:00:00"/>
    <s v="DROP"/>
    <s v="0001010910137060132605_002"/>
    <m/>
    <m/>
    <m/>
    <s v="EUR"/>
    <n v="25.79"/>
    <s v="EUR"/>
    <n v="25.79"/>
    <s v="EUR"/>
    <n v="25.79"/>
    <n v="25.79"/>
    <n v="0"/>
    <s v="N"/>
    <n v="1223000817"/>
    <d v="2023-09-21T00:00:00"/>
    <m/>
    <d v="2023-08-14T00:00:00"/>
    <s v="00:00"/>
    <s v="23:59"/>
    <d v="2023-08-14T00:00:00"/>
    <s v="11:00"/>
    <s v="11:00"/>
    <n v="3.2"/>
    <s v="ce"/>
    <n v="1531"/>
    <n v="3.2"/>
    <n v="3"/>
    <s v="Kuehne+Nagel Tiel 3 Standpl"/>
    <s v="De Diepert 5"/>
    <s v="Tiel"/>
    <s v="4004 MA"/>
    <s v="NL"/>
    <x v="14"/>
    <s v="Rood 24"/>
    <x v="17"/>
    <s v="6666LT"/>
    <s v="NL"/>
    <s v="2480069419"/>
    <s v="0132605_002"/>
    <s v="31V"/>
    <s v="NL001131849B01"/>
    <n v="2"/>
    <n v="0"/>
    <n v="25.79"/>
    <s v="N"/>
    <s v="Peter Appel Transport B.V."/>
    <n v="36622"/>
    <d v="2023-08-14T00:00:00"/>
    <s v="12:31:00"/>
    <n v="0"/>
    <x v="0"/>
    <x v="32"/>
    <n v="8"/>
    <x v="15"/>
    <n v="0"/>
    <s v=""/>
    <x v="5"/>
    <s v=""/>
    <n v="0"/>
    <s v=""/>
  </r>
  <r>
    <s v="COLGATE 3800 DEB."/>
    <s v="Colgate-Palmolive Nederland BV"/>
    <s v="101t"/>
    <n v="101091013947"/>
    <n v="101030172699"/>
    <n v="930"/>
    <s v="Inv Booked"/>
    <s v="2480070285"/>
    <s v="Verkoop"/>
    <n v="170"/>
    <s v="Transport drops zone"/>
    <s v="9 - verwerkt"/>
    <n v="0"/>
    <m/>
    <d v="2023-08-15T00:00:00"/>
    <s v="DROP"/>
    <s v="0001010910139470132760_003"/>
    <m/>
    <m/>
    <m/>
    <s v="EUR"/>
    <n v="29.99"/>
    <s v="EUR"/>
    <n v="29.99"/>
    <s v="EUR"/>
    <n v="29.99"/>
    <n v="29.99"/>
    <n v="0"/>
    <s v="N"/>
    <n v="1223000817"/>
    <d v="2023-09-21T00:00:00"/>
    <m/>
    <d v="2023-08-15T00:00:00"/>
    <s v="00:00"/>
    <s v="23:59"/>
    <d v="2023-08-15T00:00:00"/>
    <s v="07:00"/>
    <s v="14:00"/>
    <n v="0.8"/>
    <s v="ce"/>
    <n v="302"/>
    <n v="0.8"/>
    <n v="0"/>
    <s v="Kuehne+Nagel Tiel 3 Standpl"/>
    <s v="De Diepert 5"/>
    <s v="Tiel"/>
    <s v="4004 MA"/>
    <s v="NL"/>
    <x v="29"/>
    <s v="Opaalstraat 15"/>
    <x v="32"/>
    <s v="1812RH"/>
    <s v="NL"/>
    <s v="2480070285"/>
    <s v="0132760_003"/>
    <s v="31V"/>
    <s v="NL001131849B01"/>
    <n v="2"/>
    <n v="0"/>
    <n v="29.99"/>
    <s v="N"/>
    <s v="Peter Appel Transport B.V."/>
    <n v="36622"/>
    <d v="2023-08-15T00:00:00"/>
    <s v="07:18:00"/>
    <n v="0"/>
    <x v="1"/>
    <x v="32"/>
    <n v="8"/>
    <x v="28"/>
    <n v="1"/>
    <n v="0.8"/>
    <x v="3"/>
    <n v="29.99"/>
    <n v="0"/>
    <n v="29.99"/>
  </r>
  <r>
    <s v="COLGATE 3800 DEB."/>
    <s v="Colgate-Palmolive Nederland BV"/>
    <s v="101t"/>
    <n v="101091013947"/>
    <n v="101030172702"/>
    <n v="930"/>
    <s v="Inv Booked"/>
    <s v="2480070289"/>
    <s v="Verkoop"/>
    <n v="170"/>
    <s v="Transport drops zone"/>
    <s v="9 - verwerkt"/>
    <n v="0"/>
    <m/>
    <d v="2023-08-15T00:00:00"/>
    <s v="DROP"/>
    <s v="0001010910139470132760_005"/>
    <m/>
    <m/>
    <m/>
    <s v="EUR"/>
    <n v="37.840000000000003"/>
    <s v="EUR"/>
    <n v="37.840000000000003"/>
    <s v="EUR"/>
    <n v="37.840000000000003"/>
    <n v="37.840000000000003"/>
    <n v="0"/>
    <s v="N"/>
    <n v="1223000817"/>
    <d v="2023-09-21T00:00:00"/>
    <m/>
    <d v="2023-08-15T00:00:00"/>
    <s v="00:00"/>
    <s v="23:59"/>
    <d v="2023-08-15T00:00:00"/>
    <s v="07:00"/>
    <s v="14:00"/>
    <n v="1.6"/>
    <s v="ce"/>
    <n v="768"/>
    <n v="1.6"/>
    <n v="0"/>
    <s v="Kuehne+Nagel Tiel 3 Standpl"/>
    <s v="De Diepert 5"/>
    <s v="Tiel"/>
    <s v="4004 MA"/>
    <s v="NL"/>
    <x v="15"/>
    <s v="De Flammert 1211"/>
    <x v="18"/>
    <s v="5854 NE"/>
    <s v="NL"/>
    <s v="2480070289"/>
    <s v="0132760_005"/>
    <s v="31V"/>
    <s v="NL001131849B01"/>
    <n v="2"/>
    <n v="0"/>
    <n v="37.840000000000003"/>
    <s v="N"/>
    <s v="Peter Appel Transport B.V."/>
    <n v="36622"/>
    <d v="2023-08-15T00:00:00"/>
    <s v="11:20:00"/>
    <n v="6"/>
    <x v="1"/>
    <x v="32"/>
    <n v="8"/>
    <x v="16"/>
    <n v="1"/>
    <n v="2.4000000000000004"/>
    <x v="3"/>
    <n v="56.760000000000005"/>
    <n v="0"/>
    <n v="56.760000000000005"/>
  </r>
  <r>
    <s v="COLGATE 3800 DEB."/>
    <s v="Colgate-Palmolive Nederland BV"/>
    <s v="101t"/>
    <n v="101091014285"/>
    <n v="101030172703"/>
    <n v="930"/>
    <s v="Inv Booked"/>
    <s v="2480070295"/>
    <s v="Verkoop"/>
    <n v="170"/>
    <s v="Transport drops zone"/>
    <s v="9 - verwerkt"/>
    <n v="0"/>
    <m/>
    <d v="2023-08-15T00:00:00"/>
    <s v="DROP"/>
    <s v="0001010910142850132894_004"/>
    <m/>
    <m/>
    <m/>
    <s v="EUR"/>
    <n v="52.45"/>
    <s v="EUR"/>
    <n v="52.45"/>
    <s v="EUR"/>
    <n v="52.45"/>
    <n v="52.45"/>
    <n v="0"/>
    <s v="N"/>
    <n v="1223000817"/>
    <d v="2023-09-21T00:00:00"/>
    <m/>
    <d v="2023-08-15T00:00:00"/>
    <s v="00:00"/>
    <s v="23:59"/>
    <d v="2023-08-15T00:00:00"/>
    <s v="12:00"/>
    <s v="13:00"/>
    <n v="1.6"/>
    <s v="ce"/>
    <n v="1630"/>
    <n v="1.6"/>
    <n v="2"/>
    <s v="Kuehne+Nagel Tiel 3 Standpl"/>
    <s v="De Diepert 5"/>
    <s v="Tiel"/>
    <s v="4004 MA"/>
    <s v="NL"/>
    <x v="13"/>
    <s v="GALVANIWEG 1"/>
    <x v="16"/>
    <s v="8013 RG"/>
    <s v="NL"/>
    <s v="2480070295"/>
    <s v="0132894_004"/>
    <s v="31V"/>
    <s v="NL001131849B01"/>
    <n v="2"/>
    <n v="0"/>
    <n v="52.45"/>
    <s v="N"/>
    <s v="Peter Appel Transport B.V."/>
    <n v="36622"/>
    <d v="2023-08-15T00:00:00"/>
    <s v="12:35:00"/>
    <n v="0"/>
    <x v="1"/>
    <x v="32"/>
    <n v="8"/>
    <x v="14"/>
    <n v="1"/>
    <n v="1.6"/>
    <x v="2"/>
    <n v="52.45"/>
    <n v="0"/>
    <n v="52.45"/>
  </r>
  <r>
    <s v="COLGATE 3800 DEB."/>
    <s v="Colgate-Palmolive Nederland BV"/>
    <s v="101t"/>
    <n v="101091013965"/>
    <n v="101030172705"/>
    <n v="980"/>
    <s v="Cancel No In"/>
    <s v="2480070298"/>
    <s v="Verkoop"/>
    <n v="170"/>
    <s v="Transport drops zone"/>
    <s v="0 - ingevoerd"/>
    <n v="0"/>
    <m/>
    <d v="2023-08-15T00:00:00"/>
    <s v="DROP"/>
    <s v="0001010910139650132775_002"/>
    <n v="177.66"/>
    <n v="25.6"/>
    <m/>
    <s v="EUR"/>
    <n v="144.35"/>
    <s v="EUR"/>
    <n v="0"/>
    <s v="EUR"/>
    <n v="144.35"/>
    <n v="0"/>
    <n v="-144.35"/>
    <s v="N"/>
    <m/>
    <m/>
    <m/>
    <d v="2023-08-15T00:00:00"/>
    <s v="00:00"/>
    <s v="23:59"/>
    <d v="2023-08-15T00:00:00"/>
    <s v="15:00"/>
    <s v="15:30"/>
    <n v="20.8"/>
    <s v="ce"/>
    <n v="13953"/>
    <n v="20.8"/>
    <n v="30"/>
    <s v="Kuehne+Nagel Tiel 3 Standpl"/>
    <s v="De Diepert 5"/>
    <s v="Tiel"/>
    <s v="4004 MA"/>
    <s v="NL"/>
    <x v="14"/>
    <s v="Rood 24"/>
    <x v="17"/>
    <s v="6666LT"/>
    <s v="NL"/>
    <s v="2480070298"/>
    <s v="0132775_002"/>
    <m/>
    <s v="NL001131849B01"/>
    <n v="2"/>
    <n v="0"/>
    <n v="0"/>
    <s v="N"/>
    <s v="Peter Appel Transport B.V."/>
    <n v="36622"/>
    <d v="2023-08-15T00:00:00"/>
    <s v="14:29:00"/>
    <n v="0"/>
    <x v="1"/>
    <x v="32"/>
    <n v="8"/>
    <x v="15"/>
    <n v="1"/>
    <n v="25.599999999999998"/>
    <x v="5"/>
    <n v="177.67"/>
    <n v="0"/>
    <n v="177.67"/>
  </r>
  <r>
    <s v="COLGATE 3800 DEB."/>
    <s v="Colgate-Palmolive Nederland BV"/>
    <s v="101t"/>
    <n v="101091013958"/>
    <n v="101030172706"/>
    <n v="930"/>
    <s v="Inv Booked"/>
    <s v="2480070299"/>
    <s v="Verkoop"/>
    <n v="170"/>
    <s v="Transport drops zone"/>
    <s v="9 - verwerkt"/>
    <n v="0"/>
    <m/>
    <d v="2023-08-15T00:00:00"/>
    <s v="DROP"/>
    <s v="0001010910139580132767_002"/>
    <m/>
    <m/>
    <m/>
    <s v="EUR"/>
    <n v="123.65"/>
    <s v="EUR"/>
    <n v="123.65"/>
    <s v="EUR"/>
    <n v="123.65"/>
    <n v="123.65"/>
    <n v="0"/>
    <s v="N"/>
    <n v="1223000817"/>
    <d v="2023-09-21T00:00:00"/>
    <m/>
    <d v="2023-08-15T00:00:00"/>
    <s v="00:00"/>
    <s v="23:59"/>
    <d v="2023-08-15T00:00:00"/>
    <s v="06:00"/>
    <s v="07:00"/>
    <n v="18.399999999999999"/>
    <s v="ce"/>
    <n v="12908"/>
    <n v="18.399999999999999"/>
    <n v="24"/>
    <s v="Kuehne+Nagel Tiel 3 Standpl"/>
    <s v="De Diepert 5"/>
    <s v="Tiel"/>
    <s v="4004 MA"/>
    <s v="NL"/>
    <x v="2"/>
    <s v="Randweg 2"/>
    <x v="6"/>
    <s v="4191 NN"/>
    <s v="NL"/>
    <s v="2480070299"/>
    <s v="0132767_002"/>
    <s v="31V"/>
    <s v="NL001131849B01"/>
    <n v="2"/>
    <n v="0"/>
    <n v="123.65"/>
    <s v="N"/>
    <s v="Peter Appel Transport B.V."/>
    <n v="36622"/>
    <d v="2023-08-15T00:00:00"/>
    <s v="07:39:00"/>
    <n v="0"/>
    <x v="1"/>
    <x v="32"/>
    <n v="8"/>
    <x v="6"/>
    <n v="1"/>
    <n v="18.399999999999999"/>
    <x v="2"/>
    <n v="123.65"/>
    <n v="0"/>
    <n v="123.65"/>
  </r>
  <r>
    <s v="COLGATE 3800 DEB."/>
    <s v="Colgate-Palmolive Nederland BV"/>
    <s v="101t"/>
    <n v="101091013958"/>
    <n v="101030172707"/>
    <n v="930"/>
    <s v="Inv Booked"/>
    <s v="2480070286"/>
    <s v="Verkoop"/>
    <n v="170"/>
    <s v="Transport drops zone"/>
    <s v="9 - verwerkt"/>
    <n v="0"/>
    <m/>
    <d v="2023-08-15T00:00:00"/>
    <s v="DROP"/>
    <s v="0001010910139580132767_003"/>
    <m/>
    <m/>
    <m/>
    <s v="EUR"/>
    <n v="48.91"/>
    <s v="EUR"/>
    <n v="48.91"/>
    <s v="EUR"/>
    <n v="48.91"/>
    <n v="48.91"/>
    <n v="0"/>
    <s v="N"/>
    <n v="1223000817"/>
    <d v="2023-09-21T00:00:00"/>
    <m/>
    <d v="2023-08-15T00:00:00"/>
    <s v="00:00"/>
    <s v="23:59"/>
    <d v="2023-08-15T00:00:00"/>
    <s v="08:00"/>
    <s v="08:00"/>
    <n v="4.8"/>
    <s v="ce"/>
    <n v="3386"/>
    <n v="4.8"/>
    <n v="0"/>
    <s v="Kuehne+Nagel Tiel 3 Standpl"/>
    <s v="De Diepert 5"/>
    <s v="Tiel"/>
    <s v="4004 MA"/>
    <s v="NL"/>
    <x v="45"/>
    <s v="Poppenbouwing 30"/>
    <x v="6"/>
    <s v="4191NZ"/>
    <s v="NL"/>
    <s v="2480070286"/>
    <s v="0132767_003"/>
    <s v="31V"/>
    <s v="NL001131849B01"/>
    <n v="2"/>
    <n v="0"/>
    <n v="48.91"/>
    <s v="N"/>
    <s v="Peter Appel Transport B.V."/>
    <n v="36622"/>
    <d v="2023-08-15T00:00:00"/>
    <s v="08:43:00"/>
    <n v="0"/>
    <x v="1"/>
    <x v="32"/>
    <n v="8"/>
    <x v="6"/>
    <n v="1"/>
    <n v="4.8"/>
    <x v="0"/>
    <n v="48.91"/>
    <n v="0"/>
    <n v="48.91"/>
  </r>
  <r>
    <s v="COLGATE 3800 DEB."/>
    <s v="Colgate-Palmolive Nederland BV"/>
    <s v="101t"/>
    <n v="101091013960"/>
    <n v="101030172708"/>
    <n v="930"/>
    <s v="Inv Booked"/>
    <s v="2480070283"/>
    <s v="Verkoop"/>
    <n v="170"/>
    <s v="Transport drops zone"/>
    <s v="9 - verwerkt"/>
    <n v="0"/>
    <m/>
    <d v="2023-08-15T00:00:00"/>
    <s v="DROP"/>
    <s v="0001010910139600132769_003"/>
    <m/>
    <m/>
    <m/>
    <s v="EUR"/>
    <n v="138.91"/>
    <s v="EUR"/>
    <n v="138.91"/>
    <s v="EUR"/>
    <n v="138.91"/>
    <n v="138.91"/>
    <n v="0"/>
    <s v="N"/>
    <n v="1223000817"/>
    <d v="2023-09-21T00:00:00"/>
    <m/>
    <d v="2023-08-15T00:00:00"/>
    <s v="00:00"/>
    <s v="23:59"/>
    <d v="2023-08-15T00:00:00"/>
    <s v="09:00"/>
    <s v="09:00"/>
    <n v="9.6"/>
    <s v="ce"/>
    <n v="6927"/>
    <n v="9.6"/>
    <n v="11"/>
    <s v="Kuehne+Nagel Tiel 3 Standpl"/>
    <s v="De Diepert 5"/>
    <s v="Tiel"/>
    <s v="4004 MA"/>
    <s v="NL"/>
    <x v="51"/>
    <s v="Wilhelminakanaal Zuid 120"/>
    <x v="23"/>
    <s v="4903RA"/>
    <s v="NL"/>
    <s v="2480070283"/>
    <s v="0132769_003"/>
    <s v="31V"/>
    <s v="NL001131849B01"/>
    <n v="2"/>
    <n v="0"/>
    <n v="138.91"/>
    <s v="N"/>
    <s v="Peter Appel Transport B.V."/>
    <n v="36622"/>
    <d v="2023-08-15T00:00:00"/>
    <s v="09:53:00"/>
    <n v="0"/>
    <x v="1"/>
    <x v="32"/>
    <n v="8"/>
    <x v="34"/>
    <n v="1"/>
    <n v="9.6"/>
    <x v="3"/>
    <n v="138.91"/>
    <n v="0"/>
    <n v="138.91"/>
  </r>
  <r>
    <s v="COLGATE 3800 DEB."/>
    <s v="Colgate-Palmolive Nederland BV"/>
    <s v="101t"/>
    <n v="101091013947"/>
    <n v="101030172682"/>
    <n v="930"/>
    <s v="Inv Booked"/>
    <s v="2480070611"/>
    <s v="Verkoop"/>
    <n v="170"/>
    <s v="Transport drops zone"/>
    <s v="9 - verwerkt"/>
    <n v="0"/>
    <m/>
    <d v="2023-08-15T00:00:00"/>
    <s v="DROP"/>
    <s v="0001010910139470132760_005"/>
    <m/>
    <m/>
    <m/>
    <s v="EUR"/>
    <n v="18.920000000000002"/>
    <s v="EUR"/>
    <n v="18.920000000000002"/>
    <s v="EUR"/>
    <n v="18.920000000000002"/>
    <n v="18.920000000000002"/>
    <n v="0"/>
    <s v="N"/>
    <n v="1223000817"/>
    <d v="2023-09-21T00:00:00"/>
    <m/>
    <d v="2023-08-15T00:00:00"/>
    <s v="00:00"/>
    <s v="23:59"/>
    <d v="2023-08-15T00:00:00"/>
    <s v="07:00"/>
    <s v="14:00"/>
    <n v="0.8"/>
    <s v="ce"/>
    <n v="276"/>
    <n v="0.8"/>
    <n v="0"/>
    <s v="Kuehne+Nagel Tiel 3 Standpl"/>
    <s v="De Diepert 5"/>
    <s v="Tiel"/>
    <s v="4004 MA"/>
    <s v="NL"/>
    <x v="15"/>
    <s v="De Flammert 1211"/>
    <x v="18"/>
    <s v="5854 NE"/>
    <s v="NL"/>
    <s v="2480070611"/>
    <s v="0132760_005"/>
    <s v="31V"/>
    <s v="NL001131849B01"/>
    <n v="2"/>
    <n v="0"/>
    <n v="18.920000000000002"/>
    <s v="N"/>
    <s v="Peter Appel Transport B.V."/>
    <n v="36622"/>
    <d v="2023-08-15T00:00:00"/>
    <s v="11:20:00"/>
    <n v="0"/>
    <x v="1"/>
    <x v="32"/>
    <n v="8"/>
    <x v="16"/>
    <n v="0"/>
    <s v=""/>
    <x v="3"/>
    <s v=""/>
    <n v="0"/>
    <s v=""/>
  </r>
  <r>
    <s v="COLGATE 3800 DEB."/>
    <s v="Colgate-Palmolive Nederland BV"/>
    <s v="101t"/>
    <n v="101091013975"/>
    <n v="101030172683"/>
    <n v="930"/>
    <s v="Inv Booked"/>
    <s v="2480070274"/>
    <s v="Verkoop"/>
    <n v="170"/>
    <s v="Transport drops zone"/>
    <s v="9 - verwerkt"/>
    <n v="0"/>
    <m/>
    <d v="2023-08-15T00:00:00"/>
    <s v="DROP"/>
    <s v="0001010910139750132783_002"/>
    <m/>
    <m/>
    <m/>
    <s v="EUR"/>
    <n v="290.2"/>
    <s v="EUR"/>
    <n v="290.2"/>
    <s v="EUR"/>
    <n v="290.2"/>
    <n v="290.2"/>
    <n v="0"/>
    <s v="N"/>
    <n v="1223000817"/>
    <d v="2023-09-21T00:00:00"/>
    <m/>
    <d v="2023-08-15T00:00:00"/>
    <s v="00:00"/>
    <s v="23:59"/>
    <d v="2023-08-15T00:00:00"/>
    <s v="07:00"/>
    <s v="08:00"/>
    <n v="20"/>
    <s v="ce"/>
    <n v="23064"/>
    <n v="20"/>
    <n v="38"/>
    <s v="Kuehne+Nagel Tiel 3 Standpl"/>
    <s v="De Diepert 5"/>
    <s v="Tiel"/>
    <s v="4004 MA"/>
    <s v="NL"/>
    <x v="1"/>
    <s v="Fahrenheitweg 1"/>
    <x v="1"/>
    <s v="6101WR"/>
    <s v="NL"/>
    <s v="2480070274"/>
    <s v="0132783_002"/>
    <s v="31V"/>
    <s v="NL001131849B01"/>
    <n v="2"/>
    <n v="0"/>
    <n v="290.2"/>
    <s v="N"/>
    <s v="Peter Appel Transport B.V."/>
    <n v="36622"/>
    <d v="2023-08-15T00:00:00"/>
    <s v="08:17:00"/>
    <n v="0"/>
    <x v="1"/>
    <x v="32"/>
    <n v="8"/>
    <x v="1"/>
    <n v="1"/>
    <n v="20"/>
    <x v="1"/>
    <n v="290.2"/>
    <n v="0"/>
    <n v="290.2"/>
  </r>
  <r>
    <s v="COLGATE 3800 DEB."/>
    <s v="Colgate-Palmolive Nederland BV"/>
    <s v="101t"/>
    <n v="101091013965"/>
    <n v="101030172684"/>
    <n v="980"/>
    <s v="Cancel No In"/>
    <s v="2480070275"/>
    <s v="Verkoop"/>
    <n v="170"/>
    <s v="Transport drops zone"/>
    <s v="0 - ingevoerd"/>
    <n v="0"/>
    <m/>
    <d v="2023-08-15T00:00:00"/>
    <s v="DROP"/>
    <s v="0001010910139650132775_002"/>
    <n v="177.66"/>
    <n v="25.6"/>
    <m/>
    <s v="EUR"/>
    <n v="16.66"/>
    <s v="EUR"/>
    <n v="0"/>
    <s v="EUR"/>
    <n v="16.66"/>
    <n v="0"/>
    <n v="-16.66"/>
    <s v="N"/>
    <m/>
    <m/>
    <m/>
    <d v="2023-08-15T00:00:00"/>
    <s v="00:00"/>
    <s v="23:59"/>
    <d v="2023-08-15T00:00:00"/>
    <s v="15:00"/>
    <s v="15:30"/>
    <n v="2.4"/>
    <s v="ce"/>
    <n v="1650"/>
    <n v="2.4"/>
    <n v="2"/>
    <s v="Kuehne+Nagel Tiel 3 Standpl"/>
    <s v="De Diepert 5"/>
    <s v="Tiel"/>
    <s v="4004 MA"/>
    <s v="NL"/>
    <x v="14"/>
    <s v="Rood 24"/>
    <x v="17"/>
    <s v="6666LT"/>
    <s v="NL"/>
    <s v="2480070275"/>
    <s v="0132775_002"/>
    <m/>
    <s v="NL001131849B01"/>
    <n v="2"/>
    <n v="0"/>
    <n v="0"/>
    <s v="N"/>
    <s v="Peter Appel Transport B.V."/>
    <n v="36622"/>
    <d v="2023-08-15T00:00:00"/>
    <s v="14:29:00"/>
    <n v="0"/>
    <x v="1"/>
    <x v="32"/>
    <n v="8"/>
    <x v="15"/>
    <n v="0"/>
    <s v=""/>
    <x v="5"/>
    <s v=""/>
    <n v="0"/>
    <s v=""/>
  </r>
  <r>
    <s v="COLGATE 3800 DEB."/>
    <s v="Colgate-Palmolive Nederland BV"/>
    <s v="101t"/>
    <n v="101091013965"/>
    <n v="101030172685"/>
    <n v="980"/>
    <s v="Cancel No In"/>
    <s v="0240153698"/>
    <s v="Verkoop"/>
    <n v="170"/>
    <s v="Transport drops zone"/>
    <s v="0 - ingevoerd"/>
    <n v="0"/>
    <m/>
    <d v="2023-08-15T00:00:00"/>
    <s v="DROP"/>
    <s v="0001010910139650132775_002"/>
    <n v="177.66"/>
    <n v="25.6"/>
    <m/>
    <s v="EUR"/>
    <n v="16.66"/>
    <s v="EUR"/>
    <n v="0"/>
    <s v="EUR"/>
    <n v="16.66"/>
    <n v="0"/>
    <n v="-16.66"/>
    <s v="N"/>
    <m/>
    <m/>
    <m/>
    <d v="2023-08-15T00:00:00"/>
    <s v="00:00"/>
    <s v="23:59"/>
    <d v="2023-08-15T00:00:00"/>
    <s v="15:00"/>
    <s v="15:30"/>
    <n v="2.4"/>
    <s v="ce"/>
    <n v="1713"/>
    <n v="2.4"/>
    <n v="2"/>
    <s v="Kuehne+Nagel Tiel 3 Standpl"/>
    <s v="De Diepert 5"/>
    <s v="Tiel"/>
    <s v="4004 MA"/>
    <s v="NL"/>
    <x v="23"/>
    <s v="Rood 24"/>
    <x v="17"/>
    <s v="6666 LT"/>
    <s v="NL"/>
    <s v="0240153698"/>
    <s v="0132775_002"/>
    <m/>
    <s v="NL001131849B01"/>
    <n v="2"/>
    <n v="0"/>
    <n v="0"/>
    <s v="N"/>
    <s v="Peter Appel Transport B.V."/>
    <n v="36622"/>
    <d v="2023-08-15T00:00:00"/>
    <s v="14:29:00"/>
    <n v="0"/>
    <x v="1"/>
    <x v="32"/>
    <n v="8"/>
    <x v="15"/>
    <n v="0"/>
    <s v=""/>
    <x v="5"/>
    <s v=""/>
    <n v="0"/>
    <s v=""/>
  </r>
  <r>
    <s v="COLGATE 3800 DEB."/>
    <s v="Colgate-Palmolive Nederland BV"/>
    <s v="101t"/>
    <n v="101091013964"/>
    <n v="101030172686"/>
    <n v="930"/>
    <s v="Inv Booked"/>
    <s v="2480070277"/>
    <s v="Verkoop"/>
    <n v="170"/>
    <s v="Transport drops zone"/>
    <s v="9 - verwerkt"/>
    <n v="0"/>
    <m/>
    <d v="2023-08-15T00:00:00"/>
    <s v="DROP"/>
    <s v="0001010910139640132772_002"/>
    <m/>
    <m/>
    <m/>
    <s v="EUR"/>
    <n v="281.76"/>
    <s v="EUR"/>
    <n v="281.76"/>
    <s v="EUR"/>
    <n v="281.76"/>
    <n v="281.76"/>
    <n v="0"/>
    <s v="N"/>
    <n v="1223000817"/>
    <d v="2023-09-21T00:00:00"/>
    <m/>
    <d v="2023-08-15T00:00:00"/>
    <s v="00:00"/>
    <s v="23:59"/>
    <d v="2023-08-15T00:00:00"/>
    <s v="11:00"/>
    <s v="12:00"/>
    <n v="24"/>
    <s v="ce"/>
    <n v="16215"/>
    <n v="24"/>
    <n v="38"/>
    <s v="Kuehne+Nagel Tiel 3 Standpl"/>
    <s v="De Diepert 5"/>
    <s v="Tiel"/>
    <s v="4004 MA"/>
    <s v="NL"/>
    <x v="1"/>
    <s v="Perenmarkt 15"/>
    <x v="2"/>
    <s v="1681PG"/>
    <s v="NL"/>
    <s v="2480070277"/>
    <s v="0132772_002"/>
    <s v="31V"/>
    <s v="NL001131849B01"/>
    <n v="2"/>
    <n v="0"/>
    <n v="281.76"/>
    <s v="N"/>
    <s v="Peter Appel Transport B.V."/>
    <n v="36622"/>
    <d v="2023-08-15T00:00:00"/>
    <s v="11:48:00"/>
    <n v="0"/>
    <x v="1"/>
    <x v="32"/>
    <n v="8"/>
    <x v="2"/>
    <n v="1"/>
    <n v="24"/>
    <x v="1"/>
    <n v="281.76"/>
    <n v="0"/>
    <n v="281.76"/>
  </r>
  <r>
    <s v="COLGATE 3800 DEB."/>
    <s v="Colgate-Palmolive Nederland BV"/>
    <s v="101t"/>
    <n v="101091013956"/>
    <n v="101030172688"/>
    <n v="930"/>
    <s v="Inv Booked"/>
    <s v="2480070278"/>
    <s v="Verkoop"/>
    <n v="170"/>
    <s v="Transport drops zone"/>
    <s v="9 - verwerkt"/>
    <n v="0"/>
    <m/>
    <d v="2023-08-15T00:00:00"/>
    <s v="DROP"/>
    <s v="0001010910139560132765_002"/>
    <m/>
    <m/>
    <m/>
    <s v="EUR"/>
    <n v="333.96"/>
    <s v="EUR"/>
    <n v="333.96"/>
    <s v="EUR"/>
    <n v="333.96"/>
    <n v="333.96"/>
    <n v="0"/>
    <s v="N"/>
    <n v="1223000817"/>
    <d v="2023-09-21T00:00:00"/>
    <m/>
    <d v="2023-08-15T00:00:00"/>
    <s v="00:00"/>
    <s v="23:59"/>
    <d v="2023-08-15T00:00:00"/>
    <s v="07:00"/>
    <s v="08:00"/>
    <n v="26.4"/>
    <s v="ce"/>
    <n v="21659"/>
    <n v="26.4"/>
    <n v="44"/>
    <s v="Kuehne+Nagel Tiel 3 Standpl"/>
    <s v="De Diepert 5"/>
    <s v="Tiel"/>
    <s v="4004 MA"/>
    <s v="NL"/>
    <x v="1"/>
    <s v="Fahrenheitweg 1"/>
    <x v="1"/>
    <s v="6101WR"/>
    <s v="NL"/>
    <s v="2480070278"/>
    <s v="0132765_002"/>
    <s v="31V"/>
    <s v="NL001131849B01"/>
    <n v="2"/>
    <n v="0"/>
    <n v="333.96"/>
    <s v="N"/>
    <s v="Peter Appel Transport B.V."/>
    <n v="36622"/>
    <d v="2023-08-15T00:00:00"/>
    <s v="09:02:00"/>
    <n v="11"/>
    <x v="1"/>
    <x v="32"/>
    <n v="8"/>
    <x v="1"/>
    <n v="1"/>
    <n v="26.4"/>
    <x v="1"/>
    <n v="333.96"/>
    <n v="0"/>
    <n v="333.96"/>
  </r>
  <r>
    <s v="COLGATE 3800 DEB."/>
    <s v="Colgate-Palmolive Nederland BV"/>
    <s v="101t"/>
    <n v="101091013947"/>
    <n v="101030172689"/>
    <n v="930"/>
    <s v="Inv Booked"/>
    <s v="2480070284"/>
    <s v="Verkoop"/>
    <n v="170"/>
    <s v="Transport drops zone"/>
    <s v="9 - verwerkt"/>
    <n v="0"/>
    <m/>
    <d v="2023-08-15T00:00:00"/>
    <s v="DROP"/>
    <s v="0001010910139470132760_009"/>
    <m/>
    <m/>
    <m/>
    <s v="EUR"/>
    <n v="30.4"/>
    <s v="EUR"/>
    <n v="30.4"/>
    <s v="EUR"/>
    <n v="30.4"/>
    <n v="30.4"/>
    <n v="0"/>
    <s v="N"/>
    <n v="1223000817"/>
    <d v="2023-09-21T00:00:00"/>
    <m/>
    <d v="2023-08-15T00:00:00"/>
    <s v="00:00"/>
    <s v="23:59"/>
    <d v="2023-08-15T00:00:00"/>
    <s v="10:00"/>
    <s v="10:00"/>
    <n v="1.6"/>
    <s v="ce"/>
    <n v="836"/>
    <n v="1.6"/>
    <n v="0"/>
    <s v="Kuehne+Nagel Tiel 3 Standpl"/>
    <s v="De Diepert 5"/>
    <s v="Tiel"/>
    <s v="4004 MA"/>
    <s v="NL"/>
    <x v="79"/>
    <s v="Keltenweg 30"/>
    <x v="58"/>
    <s v="5342 LP"/>
    <s v="NL"/>
    <s v="2480070284"/>
    <s v="0132760_009"/>
    <s v="31V"/>
    <s v="NL001131849B01"/>
    <n v="2"/>
    <n v="0"/>
    <n v="30.4"/>
    <s v="N"/>
    <s v="Peter Appel Transport B.V."/>
    <n v="36622"/>
    <d v="2023-08-15T00:00:00"/>
    <s v="10:40:00"/>
    <n v="0"/>
    <x v="1"/>
    <x v="32"/>
    <n v="8"/>
    <x v="42"/>
    <n v="1"/>
    <n v="2.4000000000000004"/>
    <x v="3"/>
    <n v="45.599999999999994"/>
    <n v="0"/>
    <n v="45.599999999999994"/>
  </r>
  <r>
    <s v="COLGATE 3800 DEB."/>
    <s v="Colgate-Palmolive Nederland BV"/>
    <s v="101t"/>
    <n v="101091013966"/>
    <n v="101030172691"/>
    <n v="930"/>
    <s v="Inv Booked"/>
    <s v="2480070288"/>
    <s v="Verkoop"/>
    <n v="170"/>
    <s v="Transport drops zone"/>
    <s v="9 - verwerkt"/>
    <n v="0"/>
    <m/>
    <d v="2023-08-15T00:00:00"/>
    <s v="DROP"/>
    <s v="0001010910139660132774_002"/>
    <m/>
    <m/>
    <m/>
    <s v="EUR"/>
    <n v="174.5"/>
    <s v="EUR"/>
    <n v="174.5"/>
    <s v="EUR"/>
    <n v="174.5"/>
    <n v="174.5"/>
    <n v="0"/>
    <s v="N"/>
    <n v="1223000817"/>
    <d v="2023-09-21T00:00:00"/>
    <m/>
    <d v="2023-08-15T00:00:00"/>
    <s v="00:00"/>
    <s v="23:59"/>
    <d v="2023-08-15T00:00:00"/>
    <s v="12:00"/>
    <s v="13:00"/>
    <n v="11.2"/>
    <s v="ce"/>
    <n v="5850"/>
    <n v="11.2"/>
    <n v="9"/>
    <s v="Kuehne+Nagel Tiel 3 Standpl"/>
    <s v="De Diepert 5"/>
    <s v="Tiel"/>
    <s v="4004 MA"/>
    <s v="NL"/>
    <x v="16"/>
    <s v="Rijnland 4"/>
    <x v="19"/>
    <s v="1948RL"/>
    <s v="NL"/>
    <s v="2480070288"/>
    <s v="0132774_002"/>
    <s v="31V"/>
    <s v="NL001131849B01"/>
    <n v="2"/>
    <n v="0"/>
    <n v="174.5"/>
    <s v="N"/>
    <s v="Peter Appel Transport B.V."/>
    <n v="36622"/>
    <d v="2023-08-15T00:00:00"/>
    <s v="13:38:00"/>
    <n v="0"/>
    <x v="1"/>
    <x v="32"/>
    <n v="8"/>
    <x v="17"/>
    <n v="1"/>
    <n v="11.2"/>
    <x v="0"/>
    <n v="174.5"/>
    <n v="0"/>
    <n v="174.5"/>
  </r>
  <r>
    <s v="COLGATE 3800 DEB."/>
    <s v="Colgate-Palmolive Nederland BV"/>
    <s v="101t"/>
    <n v="101091013969"/>
    <n v="101030172692"/>
    <n v="930"/>
    <s v="Inv Booked"/>
    <s v="2480070282"/>
    <s v="Verkoop"/>
    <n v="170"/>
    <s v="Transport drops zone"/>
    <s v="9 - verwerkt"/>
    <n v="0"/>
    <m/>
    <d v="2023-08-15T00:00:00"/>
    <s v="DROP"/>
    <s v="0001010910139690132777_002"/>
    <m/>
    <m/>
    <m/>
    <s v="EUR"/>
    <n v="177.96"/>
    <s v="EUR"/>
    <n v="177.96"/>
    <s v="EUR"/>
    <n v="177.96"/>
    <n v="177.96"/>
    <n v="0"/>
    <s v="N"/>
    <n v="1223000817"/>
    <d v="2023-09-21T00:00:00"/>
    <m/>
    <d v="2023-08-15T00:00:00"/>
    <s v="00:00"/>
    <s v="23:59"/>
    <d v="2023-08-15T00:00:00"/>
    <s v="07:00"/>
    <s v="08:00"/>
    <n v="12"/>
    <s v="ce"/>
    <n v="7512"/>
    <n v="12"/>
    <n v="18"/>
    <s v="Kuehne+Nagel Tiel 3 Standpl"/>
    <s v="De Diepert 5"/>
    <s v="Tiel"/>
    <s v="4004 MA"/>
    <s v="NL"/>
    <x v="115"/>
    <s v="Hollandweg 32"/>
    <x v="4"/>
    <s v="2665 MT"/>
    <s v="NL"/>
    <s v="2480070282"/>
    <s v="0132777_002"/>
    <s v="31V"/>
    <s v="NL001131849B01"/>
    <n v="2"/>
    <n v="0"/>
    <n v="177.96"/>
    <s v="N"/>
    <s v="Peter Appel Transport B.V."/>
    <n v="36622"/>
    <d v="2023-08-15T00:00:00"/>
    <s v="08:54:00"/>
    <n v="0"/>
    <x v="1"/>
    <x v="32"/>
    <n v="8"/>
    <x v="4"/>
    <n v="1"/>
    <n v="12"/>
    <x v="3"/>
    <n v="177.96"/>
    <n v="0"/>
    <n v="177.96"/>
  </r>
  <r>
    <s v="COLGATE 3800 DEB."/>
    <s v="Colgate-Palmolive Nederland BV"/>
    <s v="101t"/>
    <n v="101091013963"/>
    <n v="101030172693"/>
    <n v="930"/>
    <s v="Inv Booked"/>
    <s v="2480070281"/>
    <s v="Verkoop"/>
    <n v="170"/>
    <s v="Transport drops zone"/>
    <s v="9 - verwerkt"/>
    <n v="0"/>
    <m/>
    <d v="2023-08-15T00:00:00"/>
    <s v="DROP"/>
    <s v="0001010910139630132773_002"/>
    <m/>
    <m/>
    <m/>
    <s v="EUR"/>
    <n v="237.84"/>
    <s v="EUR"/>
    <n v="237.84"/>
    <s v="EUR"/>
    <n v="237.84"/>
    <n v="237.84"/>
    <n v="0"/>
    <s v="N"/>
    <n v="1223000817"/>
    <d v="2023-09-21T00:00:00"/>
    <m/>
    <d v="2023-08-15T00:00:00"/>
    <s v="00:00"/>
    <s v="23:59"/>
    <d v="2023-08-15T00:00:00"/>
    <s v="12:00"/>
    <s v="13:00"/>
    <n v="24"/>
    <s v="ce"/>
    <n v="19427"/>
    <n v="24"/>
    <n v="41"/>
    <s v="Kuehne+Nagel Tiel 3 Standpl"/>
    <s v="De Diepert 5"/>
    <s v="Tiel"/>
    <s v="4004 MA"/>
    <s v="NL"/>
    <x v="109"/>
    <s v="Rheastraat 10"/>
    <x v="3"/>
    <s v="5047 TL"/>
    <s v="NL"/>
    <s v="2480070281"/>
    <s v="0132773_002"/>
    <s v="31V"/>
    <s v="NL001131849B01"/>
    <n v="2"/>
    <n v="0"/>
    <n v="237.84"/>
    <s v="N"/>
    <s v="Peter Appel Transport B.V."/>
    <n v="36622"/>
    <d v="2023-08-15T00:00:00"/>
    <s v="13:19:00"/>
    <n v="0"/>
    <x v="1"/>
    <x v="32"/>
    <n v="8"/>
    <x v="3"/>
    <n v="1"/>
    <n v="24"/>
    <x v="1"/>
    <n v="237.84"/>
    <n v="0"/>
    <n v="237.84"/>
  </r>
  <r>
    <s v="COLGATE 3800 DEB."/>
    <s v="Colgate-Palmolive Nederland BV"/>
    <s v="101t"/>
    <n v="101091014290"/>
    <n v="101030172695"/>
    <n v="930"/>
    <s v="Inv Booked"/>
    <s v="2480070290"/>
    <s v="Verkoop"/>
    <n v="170"/>
    <s v="Transport drops zone"/>
    <s v="9 - verwerkt"/>
    <n v="0"/>
    <m/>
    <d v="2023-08-15T00:00:00"/>
    <s v="DROP"/>
    <s v="0001010910142900132907_002"/>
    <m/>
    <m/>
    <m/>
    <s v="EUR"/>
    <n v="65.150000000000006"/>
    <s v="EUR"/>
    <n v="65.150000000000006"/>
    <s v="EUR"/>
    <n v="65.150000000000006"/>
    <n v="65.150000000000006"/>
    <n v="0"/>
    <s v="N"/>
    <n v="1223000817"/>
    <d v="2023-09-21T00:00:00"/>
    <m/>
    <d v="2023-08-15T00:00:00"/>
    <s v="00:00"/>
    <s v="23:59"/>
    <d v="2023-08-15T00:00:00"/>
    <s v="12:00"/>
    <s v="17:00"/>
    <n v="3.2"/>
    <s v="ce"/>
    <n v="2707"/>
    <n v="3.2"/>
    <n v="3"/>
    <s v="Kuehne+Nagel Tiel 3 Standpl"/>
    <s v="De Diepert 5"/>
    <s v="Tiel"/>
    <s v="4004 MA"/>
    <s v="NL"/>
    <x v="21"/>
    <s v="Bloemakkers 4"/>
    <x v="22"/>
    <s v="9461GX"/>
    <s v="NL"/>
    <s v="2480070290"/>
    <s v="0132907_002"/>
    <s v="31V"/>
    <s v="NL001131849B01"/>
    <n v="2"/>
    <n v="0"/>
    <n v="65.150000000000006"/>
    <s v="N"/>
    <s v="Peter Appel Transport B.V."/>
    <n v="36622"/>
    <d v="2023-08-15T00:00:00"/>
    <s v="14:51:00"/>
    <n v="0"/>
    <x v="1"/>
    <x v="32"/>
    <n v="8"/>
    <x v="20"/>
    <n v="1"/>
    <n v="9.6000000000000014"/>
    <x v="3"/>
    <n v="195.46"/>
    <n v="0"/>
    <n v="195.46"/>
  </r>
  <r>
    <s v="COLGATE 3800 DEB."/>
    <s v="Colgate-Palmolive Nederland BV"/>
    <s v="101t"/>
    <n v="101091013959"/>
    <n v="101030172696"/>
    <n v="930"/>
    <s v="Inv Booked"/>
    <s v="2480070294"/>
    <s v="Verkoop"/>
    <n v="170"/>
    <s v="Transport drops zone"/>
    <s v="9 - verwerkt"/>
    <n v="0"/>
    <m/>
    <d v="2023-08-15T00:00:00"/>
    <s v="DROP"/>
    <s v="0001010910139590132768_002"/>
    <m/>
    <m/>
    <m/>
    <s v="EUR"/>
    <n v="52.61"/>
    <s v="EUR"/>
    <n v="52.61"/>
    <s v="EUR"/>
    <n v="52.61"/>
    <n v="52.61"/>
    <n v="0"/>
    <s v="N"/>
    <n v="1223000817"/>
    <d v="2023-09-21T00:00:00"/>
    <m/>
    <d v="2023-08-15T00:00:00"/>
    <s v="00:00"/>
    <s v="23:59"/>
    <d v="2023-08-15T00:00:00"/>
    <s v="07:00"/>
    <s v="15:00"/>
    <n v="1.6"/>
    <s v="ce"/>
    <n v="1630"/>
    <n v="1.6"/>
    <n v="2"/>
    <s v="Kuehne+Nagel Tiel 3 Standpl"/>
    <s v="De Diepert 5"/>
    <s v="Tiel"/>
    <s v="4004 MA"/>
    <s v="NL"/>
    <x v="5"/>
    <s v="Kernweg 6"/>
    <x v="8"/>
    <s v="1627 LC"/>
    <s v="NL"/>
    <s v="2480070294"/>
    <s v="0132768_002"/>
    <s v="31V"/>
    <s v="NL001131849B01"/>
    <n v="2"/>
    <n v="0"/>
    <n v="52.61"/>
    <s v="N"/>
    <s v="Peter Appel Transport B.V."/>
    <n v="36622"/>
    <d v="2023-08-15T00:00:00"/>
    <s v="13:12:00"/>
    <n v="0"/>
    <x v="1"/>
    <x v="32"/>
    <n v="8"/>
    <x v="2"/>
    <n v="1"/>
    <n v="1.6"/>
    <x v="2"/>
    <n v="52.61"/>
    <n v="0"/>
    <n v="52.61"/>
  </r>
  <r>
    <s v="COLGATE 3800 DEB."/>
    <s v="Colgate-Palmolive Nederland BV"/>
    <s v="101t"/>
    <n v="101091013947"/>
    <n v="101030172697"/>
    <n v="930"/>
    <s v="Inv Booked"/>
    <s v="2480070296"/>
    <s v="Verkoop"/>
    <n v="170"/>
    <s v="Transport drops zone"/>
    <s v="9 - verwerkt"/>
    <n v="0"/>
    <m/>
    <d v="2023-08-15T00:00:00"/>
    <s v="DROP"/>
    <s v="0001010910139470132760_009"/>
    <m/>
    <m/>
    <m/>
    <s v="EUR"/>
    <n v="15.2"/>
    <s v="EUR"/>
    <n v="15.2"/>
    <s v="EUR"/>
    <n v="15.2"/>
    <n v="15.2"/>
    <n v="0"/>
    <s v="N"/>
    <n v="1223000817"/>
    <d v="2023-09-21T00:00:00"/>
    <m/>
    <d v="2023-08-15T00:00:00"/>
    <s v="00:00"/>
    <s v="23:59"/>
    <d v="2023-08-15T00:00:00"/>
    <s v="10:00"/>
    <s v="10:00"/>
    <n v="0.8"/>
    <s v="ce"/>
    <n v="328"/>
    <n v="0.8"/>
    <n v="0"/>
    <s v="Kuehne+Nagel Tiel 3 Standpl"/>
    <s v="De Diepert 5"/>
    <s v="Tiel"/>
    <s v="4004 MA"/>
    <s v="NL"/>
    <x v="79"/>
    <s v="Keltenweg 30"/>
    <x v="58"/>
    <s v="5342 LP"/>
    <s v="NL"/>
    <s v="2480070296"/>
    <s v="0132760_009"/>
    <s v="31V"/>
    <s v="NL001131849B01"/>
    <n v="2"/>
    <n v="0"/>
    <n v="15.2"/>
    <s v="N"/>
    <s v="Peter Appel Transport B.V."/>
    <n v="36622"/>
    <d v="2023-08-15T00:00:00"/>
    <s v="10:40:00"/>
    <n v="0"/>
    <x v="1"/>
    <x v="32"/>
    <n v="8"/>
    <x v="42"/>
    <n v="0"/>
    <s v=""/>
    <x v="3"/>
    <s v=""/>
    <n v="0"/>
    <s v=""/>
  </r>
  <r>
    <s v="COLGATE 3800 DEB."/>
    <s v="Colgate-Palmolive Nederland BV"/>
    <s v="101t"/>
    <n v="101091014290"/>
    <n v="101030172681"/>
    <n v="930"/>
    <s v="Inv Booked"/>
    <s v="2480070608"/>
    <s v="Verkoop"/>
    <n v="170"/>
    <s v="Transport drops zone"/>
    <s v="9 - verwerkt"/>
    <n v="0"/>
    <m/>
    <d v="2023-08-15T00:00:00"/>
    <s v="DROP"/>
    <s v="0001010910142900132907_002"/>
    <m/>
    <m/>
    <m/>
    <s v="EUR"/>
    <n v="114.02"/>
    <s v="EUR"/>
    <n v="114.02"/>
    <s v="EUR"/>
    <n v="114.02"/>
    <n v="114.02"/>
    <n v="0"/>
    <s v="N"/>
    <n v="1223000817"/>
    <d v="2023-09-21T00:00:00"/>
    <m/>
    <d v="2023-08-15T00:00:00"/>
    <s v="00:00"/>
    <s v="23:59"/>
    <d v="2023-08-15T00:00:00"/>
    <s v="12:00"/>
    <s v="17:00"/>
    <n v="5.6"/>
    <s v="ce"/>
    <n v="3462"/>
    <n v="5.6"/>
    <n v="4"/>
    <s v="Kuehne+Nagel Tiel 3 Standpl"/>
    <s v="De Diepert 5"/>
    <s v="Tiel"/>
    <s v="4004 MA"/>
    <s v="NL"/>
    <x v="21"/>
    <s v="Bloemakkers 4"/>
    <x v="22"/>
    <s v="9461GX"/>
    <s v="NL"/>
    <s v="2480070608"/>
    <s v="0132907_002"/>
    <s v="31V"/>
    <s v="NL001131849B01"/>
    <n v="2"/>
    <n v="0"/>
    <n v="114.02"/>
    <s v="N"/>
    <s v="Peter Appel Transport B.V."/>
    <n v="36622"/>
    <d v="2023-08-15T00:00:00"/>
    <s v="14:51:00"/>
    <n v="37"/>
    <x v="1"/>
    <x v="32"/>
    <n v="8"/>
    <x v="20"/>
    <n v="0"/>
    <s v=""/>
    <x v="3"/>
    <s v=""/>
    <n v="0"/>
    <s v=""/>
  </r>
  <r>
    <s v="COLGATE 3800 DEB."/>
    <s v="Colgate-Palmolive Nederland BV"/>
    <s v="101t"/>
    <n v="101091013952"/>
    <n v="101030172701"/>
    <n v="930"/>
    <s v="Inv Booked"/>
    <s v="2480070291"/>
    <s v="Verkoop"/>
    <n v="170"/>
    <s v="Transport drops zone"/>
    <s v="9 - verwerkt"/>
    <n v="0"/>
    <m/>
    <d v="2023-08-15T00:00:00"/>
    <s v="DROP"/>
    <s v="0001010910139520132761_002"/>
    <m/>
    <m/>
    <m/>
    <s v="EUR"/>
    <n v="63.68"/>
    <s v="EUR"/>
    <n v="63.68"/>
    <s v="EUR"/>
    <n v="63.68"/>
    <n v="63.68"/>
    <n v="0"/>
    <s v="N"/>
    <n v="1223000817"/>
    <d v="2023-09-21T00:00:00"/>
    <m/>
    <d v="2023-08-15T00:00:00"/>
    <s v="00:00"/>
    <s v="23:59"/>
    <d v="2023-08-15T00:00:00"/>
    <s v="05:00"/>
    <s v="05:00"/>
    <n v="3.2"/>
    <s v="ce"/>
    <n v="1528"/>
    <n v="3.2"/>
    <n v="1"/>
    <s v="Kuehne+Nagel Tiel 3 Standpl"/>
    <s v="De Diepert 5"/>
    <s v="Tiel"/>
    <s v="4004 MA"/>
    <s v="NL"/>
    <x v="19"/>
    <s v="SAFFIER  300"/>
    <x v="21"/>
    <s v="3316 LN"/>
    <s v="NL"/>
    <s v="2480070291"/>
    <s v="0132761_002"/>
    <s v="31V"/>
    <s v="NL001131849B01"/>
    <n v="2"/>
    <n v="0"/>
    <n v="63.68"/>
    <s v="N"/>
    <s v="Peter Appel Transport B.V."/>
    <n v="36622"/>
    <d v="2023-08-15T00:00:00"/>
    <s v="06:15:00"/>
    <n v="15"/>
    <x v="1"/>
    <x v="32"/>
    <n v="8"/>
    <x v="19"/>
    <n v="1"/>
    <n v="3.2"/>
    <x v="3"/>
    <n v="63.68"/>
    <n v="0"/>
    <n v="63.68"/>
  </r>
  <r>
    <s v="COLGATE 3800 DEB."/>
    <s v="Colgate-Palmolive Nederland BV"/>
    <s v="101t"/>
    <n v="101091014072"/>
    <n v="101030172735"/>
    <n v="930"/>
    <s v="Inv Booked"/>
    <s v="2480071346"/>
    <s v="Verkoop"/>
    <n v="170"/>
    <s v="Transport drops zone"/>
    <s v="9 - verwerkt"/>
    <n v="0"/>
    <m/>
    <d v="2023-08-15T00:00:00"/>
    <s v="DROP"/>
    <s v="0001010910140720132839_002"/>
    <m/>
    <m/>
    <m/>
    <s v="EUR"/>
    <n v="28.84"/>
    <s v="EUR"/>
    <n v="28.84"/>
    <s v="EUR"/>
    <n v="28.84"/>
    <n v="28.84"/>
    <n v="0"/>
    <s v="N"/>
    <n v="1223000817"/>
    <d v="2023-09-21T00:00:00"/>
    <m/>
    <d v="2023-08-15T00:00:00"/>
    <s v="00:00"/>
    <s v="23:59"/>
    <d v="2023-08-15T00:00:00"/>
    <s v="09:00"/>
    <s v="10:00"/>
    <n v="0.8"/>
    <s v="ce"/>
    <n v="814"/>
    <n v="0.8"/>
    <n v="1"/>
    <s v="Kuehne+Nagel Tiel 3 Standpl"/>
    <s v="De Diepert 5"/>
    <s v="Tiel"/>
    <s v="4004 MA"/>
    <s v="NL"/>
    <x v="2"/>
    <s v="Laan van Ruyven 1"/>
    <x v="11"/>
    <s v="2645EE"/>
    <s v="NL"/>
    <s v="2480071346"/>
    <s v="0132839_002"/>
    <s v="31V"/>
    <s v="NL001131849B01"/>
    <n v="2"/>
    <n v="0"/>
    <n v="28.84"/>
    <s v="N"/>
    <s v="Peter Appel Transport B.V."/>
    <n v="36622"/>
    <d v="2023-08-15T00:00:00"/>
    <s v="11:02:00"/>
    <n v="10"/>
    <x v="1"/>
    <x v="32"/>
    <n v="8"/>
    <x v="4"/>
    <n v="1"/>
    <n v="0.8"/>
    <x v="2"/>
    <n v="28.84"/>
    <n v="0"/>
    <n v="28.84"/>
  </r>
  <r>
    <s v="COLGATE 3800 DEB."/>
    <s v="Colgate-Palmolive Nederland BV"/>
    <s v="101t"/>
    <n v="101091014279"/>
    <n v="101030172736"/>
    <n v="930"/>
    <s v="Inv Booked"/>
    <s v="2480071420"/>
    <s v="Verkoop"/>
    <n v="170"/>
    <s v="Transport drops zone"/>
    <s v="9 - verwerkt"/>
    <n v="0"/>
    <m/>
    <d v="2023-08-15T00:00:00"/>
    <s v="DROP"/>
    <s v="0001010910142790132890_002"/>
    <m/>
    <m/>
    <m/>
    <s v="EUR"/>
    <n v="110.81"/>
    <s v="EUR"/>
    <n v="110.81"/>
    <s v="EUR"/>
    <n v="110.81"/>
    <n v="110.81"/>
    <n v="0"/>
    <s v="N"/>
    <n v="1223000817"/>
    <d v="2023-09-21T00:00:00"/>
    <m/>
    <d v="2023-08-15T00:00:00"/>
    <s v="00:00"/>
    <s v="23:59"/>
    <d v="2023-08-15T00:00:00"/>
    <s v="11:00"/>
    <s v="12:00"/>
    <n v="15.2"/>
    <s v="ce"/>
    <n v="9815"/>
    <n v="15.2"/>
    <n v="19"/>
    <s v="Kuehne+Nagel Tiel 3 Standpl"/>
    <s v="De Diepert 5"/>
    <s v="Tiel"/>
    <s v="4004 MA"/>
    <s v="NL"/>
    <x v="2"/>
    <s v="Randweg 2"/>
    <x v="6"/>
    <s v="4191 NN"/>
    <s v="NL"/>
    <s v="2480071420"/>
    <s v="0132890_002"/>
    <s v="31V"/>
    <s v="NL001131849B01"/>
    <n v="2"/>
    <n v="0"/>
    <n v="110.81"/>
    <s v="N"/>
    <s v="Peter Appel Transport B.V."/>
    <n v="36622"/>
    <d v="2023-08-15T00:00:00"/>
    <s v="06:47:00"/>
    <n v="0"/>
    <x v="1"/>
    <x v="32"/>
    <n v="8"/>
    <x v="6"/>
    <n v="1"/>
    <n v="15.2"/>
    <x v="2"/>
    <n v="110.81"/>
    <n v="0"/>
    <n v="110.81"/>
  </r>
  <r>
    <s v="COLGATE 3800 DEB."/>
    <s v="Colgate-Palmolive Nederland BV"/>
    <s v="101t"/>
    <n v="101091013959"/>
    <n v="101030172687"/>
    <n v="930"/>
    <s v="Inv Booked"/>
    <s v="2480070276"/>
    <s v="Verkoop"/>
    <n v="170"/>
    <s v="Transport drops zone"/>
    <s v="9 - verwerkt"/>
    <n v="0"/>
    <m/>
    <d v="2023-08-15T00:00:00"/>
    <s v="DROP"/>
    <s v="0001010910139590132768_003"/>
    <m/>
    <m/>
    <m/>
    <s v="EUR"/>
    <n v="272.16000000000003"/>
    <s v="EUR"/>
    <n v="272.16000000000003"/>
    <s v="EUR"/>
    <n v="272.16000000000003"/>
    <n v="272.16000000000003"/>
    <n v="0"/>
    <s v="N"/>
    <n v="1223000817"/>
    <d v="2023-09-21T00:00:00"/>
    <m/>
    <d v="2023-08-15T00:00:00"/>
    <s v="00:00"/>
    <s v="23:59"/>
    <d v="2023-08-15T00:00:00"/>
    <s v="09:00"/>
    <s v="10:00"/>
    <n v="22.4"/>
    <s v="ce"/>
    <n v="18583"/>
    <n v="22.4"/>
    <n v="37"/>
    <s v="Kuehne+Nagel Tiel 3 Standpl"/>
    <s v="De Diepert 5"/>
    <s v="Tiel"/>
    <s v="4004 MA"/>
    <s v="NL"/>
    <x v="1"/>
    <s v="Perenmarkt 15"/>
    <x v="2"/>
    <s v="1681PG"/>
    <s v="NL"/>
    <s v="2480070276"/>
    <s v="0132768_003"/>
    <s v="31V"/>
    <s v="NL001131849B01"/>
    <n v="2"/>
    <n v="0"/>
    <n v="272.16000000000003"/>
    <s v="N"/>
    <s v="Peter Appel Transport B.V."/>
    <n v="36622"/>
    <d v="2023-08-15T00:00:00"/>
    <s v="10:34:00"/>
    <n v="0"/>
    <x v="1"/>
    <x v="32"/>
    <n v="8"/>
    <x v="2"/>
    <n v="1"/>
    <n v="22.4"/>
    <x v="1"/>
    <n v="272.16000000000003"/>
    <n v="0"/>
    <n v="272.16000000000003"/>
  </r>
  <r>
    <s v="COLGATE 3800 DEB."/>
    <s v="Colgate-Palmolive Nederland BV"/>
    <s v="101t"/>
    <n v="101091013947"/>
    <n v="101030172690"/>
    <n v="930"/>
    <s v="Inv Booked"/>
    <s v="2480070280"/>
    <s v="Verkoop"/>
    <n v="170"/>
    <s v="Transport drops zone"/>
    <s v="9 - verwerkt"/>
    <n v="0"/>
    <m/>
    <d v="2023-08-15T00:00:00"/>
    <s v="DROP"/>
    <s v="0001010910139470132760_010"/>
    <m/>
    <m/>
    <m/>
    <s v="EUR"/>
    <n v="138.80000000000001"/>
    <s v="EUR"/>
    <n v="138.80000000000001"/>
    <s v="EUR"/>
    <n v="138.80000000000001"/>
    <n v="138.80000000000001"/>
    <n v="0"/>
    <s v="N"/>
    <n v="1223000817"/>
    <d v="2023-09-21T00:00:00"/>
    <m/>
    <d v="2023-08-15T00:00:00"/>
    <s v="00:00"/>
    <s v="23:59"/>
    <d v="2023-08-15T00:00:00"/>
    <s v="13:00"/>
    <s v="14:00"/>
    <n v="8"/>
    <s v="ce"/>
    <n v="4234"/>
    <n v="8"/>
    <n v="7"/>
    <s v="Kuehne+Nagel Tiel 3 Standpl"/>
    <s v="De Diepert 5"/>
    <s v="Tiel"/>
    <s v="4004 MA"/>
    <s v="NL"/>
    <x v="16"/>
    <s v="Rijnland 4"/>
    <x v="19"/>
    <s v="1948RL"/>
    <s v="NL"/>
    <s v="2480070280"/>
    <s v="0132760_010"/>
    <s v="31V"/>
    <s v="NL001131849B01"/>
    <n v="2"/>
    <n v="0"/>
    <n v="138.80000000000001"/>
    <s v="N"/>
    <s v="Peter Appel Transport B.V."/>
    <n v="36622"/>
    <d v="2023-08-15T00:00:00"/>
    <s v="13:07:00"/>
    <n v="0"/>
    <x v="1"/>
    <x v="32"/>
    <n v="8"/>
    <x v="17"/>
    <n v="1"/>
    <n v="8"/>
    <x v="0"/>
    <n v="138.80000000000001"/>
    <n v="0"/>
    <n v="138.80000000000001"/>
  </r>
  <r>
    <s v="COLGATE 3800 DEB."/>
    <s v="Colgate-Palmolive Nederland BV"/>
    <s v="101t"/>
    <n v="101091013963"/>
    <n v="101030172704"/>
    <n v="930"/>
    <s v="Inv Booked"/>
    <s v="2480070293"/>
    <s v="Verkoop"/>
    <n v="170"/>
    <s v="Transport drops zone"/>
    <s v="9 - verwerkt"/>
    <n v="0"/>
    <m/>
    <d v="2023-08-15T00:00:00"/>
    <s v="DROP"/>
    <s v="0001010910139630132773_003"/>
    <m/>
    <m/>
    <m/>
    <s v="EUR"/>
    <n v="44.37"/>
    <s v="EUR"/>
    <n v="44.37"/>
    <s v="EUR"/>
    <n v="44.37"/>
    <n v="44.37"/>
    <n v="0"/>
    <s v="N"/>
    <n v="1223000817"/>
    <d v="2023-09-21T00:00:00"/>
    <m/>
    <d v="2023-08-15T00:00:00"/>
    <s v="00:00"/>
    <s v="23:59"/>
    <d v="2023-08-15T00:00:00"/>
    <s v="12:00"/>
    <s v="13:00"/>
    <n v="1.6"/>
    <s v="ce"/>
    <n v="1630"/>
    <n v="1.6"/>
    <n v="2"/>
    <s v="Kuehne+Nagel Tiel 3 Standpl"/>
    <s v="De Diepert 5"/>
    <s v="Tiel"/>
    <s v="4004 MA"/>
    <s v="NL"/>
    <x v="2"/>
    <s v="Pegasusweg 1"/>
    <x v="3"/>
    <s v="5015BZ"/>
    <s v="NL"/>
    <s v="2480070293"/>
    <s v="0132773_003"/>
    <s v="31V"/>
    <s v="NL001131849B01"/>
    <n v="2"/>
    <n v="0"/>
    <n v="44.37"/>
    <s v="N"/>
    <s v="Peter Appel Transport B.V."/>
    <n v="36622"/>
    <d v="2023-08-15T00:00:00"/>
    <s v="13:49:00"/>
    <n v="0"/>
    <x v="1"/>
    <x v="32"/>
    <n v="8"/>
    <x v="3"/>
    <n v="1"/>
    <n v="1.6"/>
    <x v="2"/>
    <n v="44.37"/>
    <n v="0"/>
    <n v="44.37"/>
  </r>
  <r>
    <s v="COLGATE 3800 DEB."/>
    <s v="Colgate-Palmolive Nederland BV"/>
    <s v="101t"/>
    <n v="101091014290"/>
    <n v="101030172694"/>
    <n v="930"/>
    <s v="Inv Booked"/>
    <s v="2480070292"/>
    <s v="Verkoop"/>
    <n v="170"/>
    <s v="Transport drops zone"/>
    <s v="9 - verwerkt"/>
    <n v="0"/>
    <m/>
    <d v="2023-08-15T00:00:00"/>
    <s v="DROP"/>
    <s v="0001010910142900132907_002"/>
    <m/>
    <m/>
    <m/>
    <s v="EUR"/>
    <n v="16.29"/>
    <s v="EUR"/>
    <n v="16.29"/>
    <s v="EUR"/>
    <n v="16.29"/>
    <n v="16.29"/>
    <n v="0"/>
    <s v="N"/>
    <n v="1223000817"/>
    <d v="2023-09-21T00:00:00"/>
    <m/>
    <d v="2023-08-15T00:00:00"/>
    <s v="00:00"/>
    <s v="23:59"/>
    <d v="2023-08-15T00:00:00"/>
    <s v="12:00"/>
    <s v="17:00"/>
    <n v="0.8"/>
    <s v="ce"/>
    <n v="177"/>
    <n v="0.8"/>
    <n v="0"/>
    <s v="Kuehne+Nagel Tiel 3 Standpl"/>
    <s v="De Diepert 5"/>
    <s v="Tiel"/>
    <s v="4004 MA"/>
    <s v="NL"/>
    <x v="21"/>
    <s v="Bloemakkers 4"/>
    <x v="22"/>
    <s v="9461GX"/>
    <s v="NL"/>
    <s v="2480070292"/>
    <s v="0132907_002"/>
    <s v="31V"/>
    <s v="NL001131849B01"/>
    <n v="2"/>
    <n v="0"/>
    <n v="16.29"/>
    <s v="N"/>
    <s v="Peter Appel Transport B.V."/>
    <n v="36622"/>
    <d v="2023-08-15T00:00:00"/>
    <s v="14:51:00"/>
    <n v="0"/>
    <x v="1"/>
    <x v="32"/>
    <n v="8"/>
    <x v="20"/>
    <n v="0"/>
    <s v=""/>
    <x v="3"/>
    <s v=""/>
    <n v="0"/>
    <s v=""/>
  </r>
  <r>
    <s v="COLGATE 3800 DEB."/>
    <s v="Colgate-Palmolive Nederland BV"/>
    <s v="101t"/>
    <n v="101091013954"/>
    <n v="101030172698"/>
    <n v="930"/>
    <s v="Inv Booked"/>
    <s v="2480070279"/>
    <s v="Verkoop"/>
    <n v="170"/>
    <s v="Transport drops zone"/>
    <s v="9 - verwerkt"/>
    <n v="0"/>
    <m/>
    <d v="2023-08-15T00:00:00"/>
    <s v="DROP"/>
    <s v="0001010910139540132762_002"/>
    <m/>
    <m/>
    <m/>
    <s v="EUR"/>
    <n v="386.16"/>
    <s v="EUR"/>
    <n v="386.16"/>
    <s v="EUR"/>
    <n v="386.16"/>
    <n v="386.16"/>
    <n v="0"/>
    <s v="N"/>
    <n v="1223000817"/>
    <d v="2023-09-21T00:00:00"/>
    <m/>
    <d v="2023-08-15T00:00:00"/>
    <s v="00:00"/>
    <s v="23:59"/>
    <d v="2023-08-15T00:00:00"/>
    <s v="08:00"/>
    <s v="16:00"/>
    <n v="24"/>
    <s v="ce"/>
    <n v="22072"/>
    <n v="24"/>
    <n v="35"/>
    <s v="Kuehne+Nagel Tiel 3 Standpl"/>
    <s v="De Diepert 5"/>
    <s v="Tiel"/>
    <s v="4004 MA"/>
    <s v="NL"/>
    <x v="86"/>
    <s v="Drentse Poort 27"/>
    <x v="60"/>
    <s v="9521 JA"/>
    <s v="NL"/>
    <s v="2480070279"/>
    <s v="0132762_002"/>
    <s v="31V"/>
    <s v="NL001131849B01"/>
    <n v="2"/>
    <n v="0"/>
    <n v="386.16"/>
    <s v="N"/>
    <s v="Peter Appel Transport B.V."/>
    <n v="36622"/>
    <d v="2023-08-15T00:00:00"/>
    <s v="14:41:00"/>
    <n v="0"/>
    <x v="1"/>
    <x v="32"/>
    <n v="8"/>
    <x v="44"/>
    <n v="1"/>
    <n v="24"/>
    <x v="6"/>
    <n v="386.16"/>
    <n v="0"/>
    <n v="386.16"/>
  </r>
  <r>
    <s v="COLGATE 3800 DEB."/>
    <s v="Colgate-Palmolive Nederland BV"/>
    <s v="101t"/>
    <n v="101091013962"/>
    <n v="101030172700"/>
    <n v="930"/>
    <s v="Inv Booked"/>
    <s v="2480070287"/>
    <s v="Verkoop"/>
    <n v="170"/>
    <s v="Transport drops zone"/>
    <s v="9 - verwerkt"/>
    <n v="0"/>
    <m/>
    <d v="2023-08-15T00:00:00"/>
    <s v="DROP"/>
    <s v="0001010910139620132771_002"/>
    <m/>
    <m/>
    <m/>
    <s v="EUR"/>
    <n v="237.57"/>
    <s v="EUR"/>
    <n v="237.57"/>
    <s v="EUR"/>
    <n v="237.57"/>
    <n v="237.57"/>
    <n v="0"/>
    <s v="N"/>
    <n v="1223000817"/>
    <d v="2023-09-21T00:00:00"/>
    <m/>
    <d v="2023-08-15T00:00:00"/>
    <s v="00:00"/>
    <s v="23:59"/>
    <d v="2023-08-15T00:00:00"/>
    <s v="08:30"/>
    <s v="16:00"/>
    <n v="23.2"/>
    <s v="ce"/>
    <n v="5605"/>
    <n v="23.2"/>
    <n v="30"/>
    <s v="Kuehne+Nagel Tiel 3 Standpl"/>
    <s v="De Diepert 5"/>
    <s v="Tiel"/>
    <s v="4004 MA"/>
    <s v="NL"/>
    <x v="49"/>
    <s v="Oude Berghuizerweg 30"/>
    <x v="31"/>
    <s v="7336 AW"/>
    <s v="NL"/>
    <s v="2480070287"/>
    <s v="0132771_002"/>
    <s v="31V"/>
    <s v="NL001131849B01"/>
    <n v="2"/>
    <n v="0"/>
    <n v="237.57"/>
    <s v="N"/>
    <s v="Peter Appel Transport B.V."/>
    <n v="36622"/>
    <d v="2023-08-15T00:00:00"/>
    <s v="09:27:00"/>
    <n v="0"/>
    <x v="1"/>
    <x v="32"/>
    <n v="8"/>
    <x v="27"/>
    <n v="1"/>
    <n v="23.2"/>
    <x v="0"/>
    <n v="237.57"/>
    <n v="0"/>
    <n v="237.57"/>
  </r>
  <r>
    <s v="COLGATE 3800 DEB."/>
    <s v="Colgate-Palmolive Nederland BV"/>
    <s v="101t"/>
    <n v="101091014707"/>
    <n v="101030172759"/>
    <n v="930"/>
    <s v="Inv Booked"/>
    <s v="0240153699"/>
    <s v="Verkoop"/>
    <n v="190"/>
    <s v="Transport Zone ritpr"/>
    <s v="9 - verwerkt"/>
    <n v="0"/>
    <m/>
    <d v="2023-08-16T00:00:00"/>
    <s v="DROP"/>
    <s v="0001010910147070133133_002"/>
    <m/>
    <m/>
    <m/>
    <s v="EUR"/>
    <n v="13.35"/>
    <s v="EUR"/>
    <n v="13.35"/>
    <s v="EUR"/>
    <n v="13.35"/>
    <n v="13.35"/>
    <n v="0"/>
    <s v="N"/>
    <n v="1223000817"/>
    <d v="2023-09-21T00:00:00"/>
    <m/>
    <d v="2023-08-16T00:00:00"/>
    <s v="00:00"/>
    <s v="23:59"/>
    <d v="2023-08-16T00:00:00"/>
    <s v="02:00"/>
    <s v="02:00"/>
    <n v="1.6"/>
    <s v="ce"/>
    <n v="650"/>
    <n v="1.6"/>
    <n v="0"/>
    <s v="Kuehne+Nagel Tiel 3 Standpl"/>
    <s v="De Diepert 5"/>
    <s v="Tiel"/>
    <s v="4004 MA"/>
    <s v="NL"/>
    <x v="55"/>
    <s v="Ravenswade 14"/>
    <x v="26"/>
    <s v="3439 LD"/>
    <s v="NL"/>
    <s v="0240153699"/>
    <s v="0133133_002"/>
    <s v="31V"/>
    <s v="NL001131849B01"/>
    <n v="2"/>
    <n v="0"/>
    <n v="13.35"/>
    <s v="N"/>
    <s v="Peter Appel Transport B.V."/>
    <n v="36624"/>
    <d v="2023-08-16T00:00:00"/>
    <s v="03:25:00"/>
    <n v="0"/>
    <x v="2"/>
    <x v="32"/>
    <n v="8"/>
    <x v="22"/>
    <n v="1"/>
    <n v="25.6"/>
    <x v="7"/>
    <n v="213.59"/>
    <n v="0"/>
    <n v="213.59"/>
  </r>
  <r>
    <s v="COLGATE 3800 DEB."/>
    <s v="Colgate-Palmolive Nederland BV"/>
    <s v="101t"/>
    <n v="101091014398"/>
    <n v="101030172760"/>
    <n v="930"/>
    <s v="Inv Booked"/>
    <s v="2480071437"/>
    <s v="Verkoop"/>
    <n v="170"/>
    <s v="Transport drops zone"/>
    <s v="9 - verwerkt"/>
    <n v="0"/>
    <m/>
    <d v="2023-08-16T00:00:00"/>
    <s v="DROP"/>
    <s v="0001010910143980133031_003"/>
    <m/>
    <m/>
    <m/>
    <s v="EUR"/>
    <n v="42.46"/>
    <s v="EUR"/>
    <n v="42.46"/>
    <s v="EUR"/>
    <n v="42.46"/>
    <n v="42.46"/>
    <n v="0"/>
    <s v="N"/>
    <n v="1223000817"/>
    <d v="2023-09-21T00:00:00"/>
    <m/>
    <d v="2023-08-16T00:00:00"/>
    <s v="00:00"/>
    <s v="23:59"/>
    <d v="2023-08-16T00:00:00"/>
    <s v="07:00"/>
    <s v="14:00"/>
    <n v="1.6"/>
    <s v="ce"/>
    <n v="992"/>
    <n v="1.6"/>
    <n v="1"/>
    <s v="Kuehne+Nagel Tiel 3 Standpl"/>
    <s v="De Diepert 5"/>
    <s v="Tiel"/>
    <s v="4004 MA"/>
    <s v="NL"/>
    <x v="54"/>
    <s v="Zijlweg 18"/>
    <x v="45"/>
    <s v="5145NR"/>
    <s v="NL"/>
    <s v="2480071437"/>
    <s v="0133031_003"/>
    <s v="31V"/>
    <s v="NL001131849B01"/>
    <n v="2"/>
    <n v="0"/>
    <n v="42.46"/>
    <s v="N"/>
    <s v="Peter Appel Transport B.V."/>
    <n v="36622"/>
    <d v="2023-08-16T00:00:00"/>
    <s v="11:22:00"/>
    <n v="0"/>
    <x v="2"/>
    <x v="32"/>
    <n v="8"/>
    <x v="36"/>
    <n v="1"/>
    <n v="1.6"/>
    <x v="3"/>
    <n v="42.46"/>
    <n v="0"/>
    <n v="42.46"/>
  </r>
  <r>
    <s v="COLGATE 3800 DEB."/>
    <s v="Colgate-Palmolive Nederland BV"/>
    <s v="101t"/>
    <n v="101091014715"/>
    <n v="101030172768"/>
    <n v="930"/>
    <s v="Inv Booked"/>
    <s v="2480071441"/>
    <s v="Verkoop"/>
    <n v="170"/>
    <s v="Transport drops zone"/>
    <s v="9 - verwerkt"/>
    <n v="0"/>
    <m/>
    <d v="2023-08-16T00:00:00"/>
    <s v="DROP"/>
    <s v="0001010910147150133140_002"/>
    <m/>
    <m/>
    <m/>
    <s v="EUR"/>
    <n v="40.630000000000003"/>
    <s v="EUR"/>
    <n v="40.630000000000003"/>
    <s v="EUR"/>
    <n v="40.630000000000003"/>
    <n v="40.630000000000003"/>
    <n v="0"/>
    <s v="N"/>
    <n v="1223000817"/>
    <d v="2023-09-21T00:00:00"/>
    <m/>
    <d v="2023-08-16T00:00:00"/>
    <s v="00:00"/>
    <s v="23:59"/>
    <d v="2023-08-16T00:00:00"/>
    <s v="14:00"/>
    <s v="14:00"/>
    <n v="2.4"/>
    <s v="ce"/>
    <n v="943"/>
    <n v="2.4"/>
    <n v="1"/>
    <s v="Kuehne+Nagel Tiel 3 Standpl"/>
    <s v="De Diepert 5"/>
    <s v="Tiel"/>
    <s v="4004 MA"/>
    <s v="NL"/>
    <x v="114"/>
    <s v="Basisweg 7"/>
    <x v="25"/>
    <s v="1951NG"/>
    <s v="NL"/>
    <s v="2480071441"/>
    <s v="0133140_002"/>
    <s v="31V"/>
    <s v="NL001131849B01"/>
    <n v="2"/>
    <n v="0"/>
    <n v="40.630000000000003"/>
    <s v="N"/>
    <s v="Peter Appel Transport B.V."/>
    <n v="36622"/>
    <d v="2023-08-16T00:00:00"/>
    <s v="15:21:00"/>
    <n v="0"/>
    <x v="2"/>
    <x v="32"/>
    <n v="8"/>
    <x v="17"/>
    <n v="1"/>
    <n v="8.7999999999999989"/>
    <x v="3"/>
    <n v="148.98000000000002"/>
    <n v="0"/>
    <n v="148.98000000000002"/>
  </r>
  <r>
    <s v="COLGATE 3800 DEB."/>
    <s v="Colgate-Palmolive Nederland BV"/>
    <s v="101t"/>
    <n v="101091014715"/>
    <n v="101030172761"/>
    <n v="930"/>
    <s v="Inv Booked"/>
    <s v="2480071440"/>
    <s v="Verkoop"/>
    <n v="170"/>
    <s v="Transport drops zone"/>
    <s v="9 - verwerkt"/>
    <n v="0"/>
    <m/>
    <d v="2023-08-16T00:00:00"/>
    <s v="DROP"/>
    <s v="0001010910147150133140_002"/>
    <m/>
    <m/>
    <m/>
    <s v="EUR"/>
    <n v="81.260000000000005"/>
    <s v="EUR"/>
    <n v="81.260000000000005"/>
    <s v="EUR"/>
    <n v="81.260000000000005"/>
    <n v="81.260000000000005"/>
    <n v="0"/>
    <s v="N"/>
    <n v="1223000817"/>
    <d v="2023-09-21T00:00:00"/>
    <m/>
    <d v="2023-08-16T00:00:00"/>
    <s v="00:00"/>
    <s v="23:59"/>
    <d v="2023-08-16T00:00:00"/>
    <s v="14:00"/>
    <s v="14:00"/>
    <n v="4.8"/>
    <s v="ce"/>
    <n v="2516"/>
    <n v="4.8"/>
    <n v="3"/>
    <s v="Kuehne+Nagel Tiel 3 Standpl"/>
    <s v="De Diepert 5"/>
    <s v="Tiel"/>
    <s v="4004 MA"/>
    <s v="NL"/>
    <x v="116"/>
    <s v="Basisweg 7"/>
    <x v="25"/>
    <s v="1951NG"/>
    <s v="NL"/>
    <s v="2480071440"/>
    <s v="0133140_002"/>
    <s v="31V"/>
    <s v="NL001131849B01"/>
    <n v="2"/>
    <n v="0"/>
    <n v="81.260000000000005"/>
    <s v="N"/>
    <s v="Peter Appel Transport B.V."/>
    <n v="36622"/>
    <d v="2023-08-16T00:00:00"/>
    <s v="15:21:00"/>
    <n v="0"/>
    <x v="2"/>
    <x v="32"/>
    <n v="8"/>
    <x v="17"/>
    <n v="0"/>
    <s v=""/>
    <x v="3"/>
    <s v=""/>
    <n v="0"/>
    <s v=""/>
  </r>
  <r>
    <s v="COLGATE 3800 DEB."/>
    <s v="Colgate-Palmolive Nederland BV"/>
    <s v="101t"/>
    <n v="101091014745"/>
    <n v="101030172762"/>
    <n v="930"/>
    <s v="Inv Booked"/>
    <s v="2480071436"/>
    <s v="Verkoop"/>
    <n v="170"/>
    <s v="Transport drops zone"/>
    <s v="9 - verwerkt"/>
    <n v="0"/>
    <m/>
    <d v="2023-08-16T00:00:00"/>
    <s v="DROP"/>
    <s v="0001010910147450133186_003"/>
    <m/>
    <m/>
    <m/>
    <s v="EUR"/>
    <n v="81.650000000000006"/>
    <s v="EUR"/>
    <n v="81.650000000000006"/>
    <s v="EUR"/>
    <n v="81.650000000000006"/>
    <n v="81.650000000000006"/>
    <n v="0"/>
    <s v="N"/>
    <n v="1223000817"/>
    <d v="2023-09-21T00:00:00"/>
    <m/>
    <d v="2023-08-16T00:00:00"/>
    <s v="00:00"/>
    <s v="23:59"/>
    <d v="2023-08-16T00:00:00"/>
    <s v="07:00"/>
    <s v="07:00"/>
    <n v="7.2"/>
    <s v="ce"/>
    <n v="6334"/>
    <n v="7.2"/>
    <n v="11"/>
    <s v="Kuehne+Nagel Tiel 3 Standpl"/>
    <s v="De Diepert 5"/>
    <s v="Tiel"/>
    <s v="4004 MA"/>
    <s v="NL"/>
    <x v="14"/>
    <s v="Rood 24"/>
    <x v="17"/>
    <s v="6666LT"/>
    <s v="NL"/>
    <s v="2480071436"/>
    <s v="0133186_003"/>
    <s v="31V"/>
    <s v="NL001131849B01"/>
    <n v="2"/>
    <n v="0"/>
    <n v="81.650000000000006"/>
    <s v="N"/>
    <s v="Peter Appel Transport B.V."/>
    <n v="36622"/>
    <d v="2023-08-16T00:00:00"/>
    <s v="07:46:00"/>
    <n v="0"/>
    <x v="2"/>
    <x v="32"/>
    <n v="8"/>
    <x v="15"/>
    <n v="1"/>
    <n v="7.2"/>
    <x v="5"/>
    <n v="81.650000000000006"/>
    <n v="0"/>
    <n v="81.650000000000006"/>
  </r>
  <r>
    <s v="COLGATE 3800 DEB."/>
    <s v="Colgate-Palmolive Nederland BV"/>
    <s v="101t"/>
    <n v="101091014707"/>
    <n v="101030172763"/>
    <n v="930"/>
    <s v="Inv Booked"/>
    <s v="2480071442"/>
    <s v="Verkoop"/>
    <n v="190"/>
    <s v="Transport Zone ritpr"/>
    <s v="9 - verwerkt"/>
    <n v="0"/>
    <m/>
    <d v="2023-08-16T00:00:00"/>
    <s v="DROP"/>
    <s v="0001010910147070133133_002"/>
    <m/>
    <m/>
    <m/>
    <s v="EUR"/>
    <n v="100.12"/>
    <s v="EUR"/>
    <n v="100.12"/>
    <s v="EUR"/>
    <n v="100.12"/>
    <n v="100.12"/>
    <n v="0"/>
    <s v="N"/>
    <n v="1223000817"/>
    <d v="2023-09-21T00:00:00"/>
    <m/>
    <d v="2023-08-16T00:00:00"/>
    <s v="00:00"/>
    <s v="23:59"/>
    <d v="2023-08-16T00:00:00"/>
    <s v="02:00"/>
    <s v="02:00"/>
    <n v="12"/>
    <s v="ce"/>
    <n v="9192"/>
    <n v="12"/>
    <n v="19"/>
    <s v="Kuehne+Nagel Tiel 3 Standpl"/>
    <s v="De Diepert 5"/>
    <s v="Tiel"/>
    <s v="4004 MA"/>
    <s v="NL"/>
    <x v="24"/>
    <s v="Ravenswade 14"/>
    <x v="26"/>
    <s v="3439 LD"/>
    <s v="NL"/>
    <s v="2480071442"/>
    <s v="0133133_002"/>
    <s v="31V"/>
    <s v="NL001131849B01"/>
    <n v="2"/>
    <n v="0"/>
    <n v="100.12"/>
    <s v="N"/>
    <s v="Peter Appel Transport B.V."/>
    <n v="36624"/>
    <d v="2023-08-16T00:00:00"/>
    <s v="03:25:00"/>
    <n v="0"/>
    <x v="2"/>
    <x v="32"/>
    <n v="8"/>
    <x v="22"/>
    <n v="0"/>
    <s v=""/>
    <x v="7"/>
    <s v=""/>
    <n v="0"/>
    <s v=""/>
  </r>
  <r>
    <s v="COLGATE 3800 DEB."/>
    <s v="Colgate-Palmolive Nederland BV"/>
    <s v="101t"/>
    <n v="101091014715"/>
    <n v="101030172764"/>
    <n v="930"/>
    <s v="Inv Booked"/>
    <s v="2480071439"/>
    <s v="Verkoop"/>
    <n v="170"/>
    <s v="Transport drops zone"/>
    <s v="9 - verwerkt"/>
    <n v="0"/>
    <m/>
    <d v="2023-08-16T00:00:00"/>
    <s v="DROP"/>
    <s v="0001010910147150133140_002"/>
    <m/>
    <m/>
    <m/>
    <s v="EUR"/>
    <n v="27.09"/>
    <s v="EUR"/>
    <n v="27.09"/>
    <s v="EUR"/>
    <n v="27.09"/>
    <n v="27.09"/>
    <n v="0"/>
    <s v="N"/>
    <n v="1223000817"/>
    <d v="2023-09-21T00:00:00"/>
    <m/>
    <d v="2023-08-16T00:00:00"/>
    <s v="00:00"/>
    <s v="23:59"/>
    <d v="2023-08-16T00:00:00"/>
    <s v="14:00"/>
    <s v="14:00"/>
    <n v="1.6"/>
    <s v="ce"/>
    <n v="691"/>
    <n v="1.6"/>
    <n v="0"/>
    <s v="Kuehne+Nagel Tiel 3 Standpl"/>
    <s v="De Diepert 5"/>
    <s v="Tiel"/>
    <s v="4004 MA"/>
    <s v="NL"/>
    <x v="114"/>
    <s v="Basisweg 7"/>
    <x v="25"/>
    <s v="1951NG"/>
    <s v="NL"/>
    <s v="2480071439"/>
    <s v="0133140_002"/>
    <s v="31V"/>
    <s v="NL001131849B01"/>
    <n v="2"/>
    <n v="0"/>
    <n v="27.09"/>
    <s v="N"/>
    <s v="Peter Appel Transport B.V."/>
    <n v="36622"/>
    <d v="2023-08-16T00:00:00"/>
    <s v="15:21:00"/>
    <n v="0"/>
    <x v="2"/>
    <x v="32"/>
    <n v="8"/>
    <x v="17"/>
    <n v="0"/>
    <s v=""/>
    <x v="3"/>
    <s v=""/>
    <n v="0"/>
    <s v=""/>
  </r>
  <r>
    <s v="COLGATE 3800 DEB."/>
    <s v="Colgate-Palmolive Nederland BV"/>
    <s v="101t"/>
    <n v="101091014707"/>
    <n v="101030172765"/>
    <n v="930"/>
    <s v="Inv Booked"/>
    <s v="2480071443"/>
    <s v="Verkoop"/>
    <n v="190"/>
    <s v="Transport Zone ritpr"/>
    <s v="9 - verwerkt"/>
    <n v="0"/>
    <m/>
    <d v="2023-08-16T00:00:00"/>
    <s v="DROP"/>
    <s v="0001010910147070133133_002"/>
    <m/>
    <m/>
    <m/>
    <s v="EUR"/>
    <n v="100.12"/>
    <s v="EUR"/>
    <n v="100.12"/>
    <s v="EUR"/>
    <n v="100.12"/>
    <n v="100.12"/>
    <n v="0"/>
    <s v="N"/>
    <n v="1223000817"/>
    <d v="2023-09-21T00:00:00"/>
    <m/>
    <d v="2023-08-16T00:00:00"/>
    <s v="00:00"/>
    <s v="23:59"/>
    <d v="2023-08-16T00:00:00"/>
    <s v="02:00"/>
    <s v="02:00"/>
    <n v="12"/>
    <s v="ce"/>
    <n v="10084"/>
    <n v="12"/>
    <n v="19"/>
    <s v="Kuehne+Nagel Tiel 3 Standpl"/>
    <s v="De Diepert 5"/>
    <s v="Tiel"/>
    <s v="4004 MA"/>
    <s v="NL"/>
    <x v="24"/>
    <s v="Ravenswade 14"/>
    <x v="26"/>
    <s v="3439 LD"/>
    <s v="NL"/>
    <s v="2480071443"/>
    <s v="0133133_002"/>
    <s v="31V"/>
    <s v="NL001131849B01"/>
    <n v="2"/>
    <n v="0"/>
    <n v="100.12"/>
    <s v="N"/>
    <s v="Peter Appel Transport B.V."/>
    <n v="36624"/>
    <d v="2023-08-16T00:00:00"/>
    <s v="03:25:00"/>
    <n v="25"/>
    <x v="2"/>
    <x v="32"/>
    <n v="8"/>
    <x v="22"/>
    <n v="0"/>
    <s v=""/>
    <x v="7"/>
    <s v=""/>
    <n v="0"/>
    <s v=""/>
  </r>
  <r>
    <s v="COLGATE 3800 DEB."/>
    <s v="Colgate-Palmolive Nederland BV"/>
    <s v="101t"/>
    <n v="101091014398"/>
    <n v="101030172766"/>
    <n v="930"/>
    <s v="Inv Booked"/>
    <s v="2480071438"/>
    <s v="Verkoop"/>
    <n v="170"/>
    <s v="Transport drops zone"/>
    <s v="9 - verwerkt"/>
    <n v="0"/>
    <m/>
    <d v="2023-08-16T00:00:00"/>
    <s v="DROP"/>
    <s v="0001010910143980133031_004"/>
    <m/>
    <m/>
    <m/>
    <s v="EUR"/>
    <n v="75.069999999999993"/>
    <s v="EUR"/>
    <n v="75.069999999999993"/>
    <s v="EUR"/>
    <n v="75.069999999999993"/>
    <n v="75.069999999999993"/>
    <n v="0"/>
    <s v="N"/>
    <n v="1223000817"/>
    <d v="2023-09-21T00:00:00"/>
    <m/>
    <d v="2023-08-16T00:00:00"/>
    <s v="00:00"/>
    <s v="23:59"/>
    <d v="2023-08-16T00:00:00"/>
    <s v="09:00"/>
    <s v="17:00"/>
    <n v="3.2"/>
    <s v="ce"/>
    <n v="1621"/>
    <n v="3.2"/>
    <n v="2"/>
    <s v="Kuehne+Nagel Tiel 3 Standpl"/>
    <s v="De Diepert 5"/>
    <s v="Tiel"/>
    <s v="4004 MA"/>
    <s v="NL"/>
    <x v="61"/>
    <s v="Nijverheidsweg 14"/>
    <x v="48"/>
    <s v="3251 LP"/>
    <s v="NL"/>
    <s v="2480071438"/>
    <s v="0133031_004"/>
    <s v="31V"/>
    <s v="NL001131849B01"/>
    <n v="2"/>
    <n v="0"/>
    <n v="75.069999999999993"/>
    <s v="N"/>
    <s v="Peter Appel Transport B.V."/>
    <n v="36622"/>
    <d v="2023-08-16T00:00:00"/>
    <s v="11:40:00"/>
    <n v="0"/>
    <x v="2"/>
    <x v="32"/>
    <n v="8"/>
    <x v="37"/>
    <n v="1"/>
    <n v="3.2"/>
    <x v="0"/>
    <n v="75.069999999999993"/>
    <n v="0"/>
    <n v="75.069999999999993"/>
  </r>
  <r>
    <s v="COLGATE 3800 DEB."/>
    <s v="Colgate-Palmolive Nederland BV"/>
    <s v="101t"/>
    <n v="101091014708"/>
    <n v="101030172767"/>
    <n v="930"/>
    <s v="Inv Booked"/>
    <s v="2480071435"/>
    <s v="Verkoop"/>
    <n v="170"/>
    <s v="Transport drops zone"/>
    <s v="9 - verwerkt"/>
    <n v="0"/>
    <m/>
    <d v="2023-08-16T00:00:00"/>
    <s v="DROP"/>
    <s v="0001010910147080133137_002"/>
    <m/>
    <m/>
    <m/>
    <s v="EUR"/>
    <n v="237.89"/>
    <s v="EUR"/>
    <n v="237.89"/>
    <s v="EUR"/>
    <n v="237.89"/>
    <n v="237.89"/>
    <n v="0"/>
    <s v="N"/>
    <n v="1223000817"/>
    <d v="2023-09-21T00:00:00"/>
    <m/>
    <d v="2023-08-16T00:00:00"/>
    <s v="00:00"/>
    <s v="23:59"/>
    <d v="2023-08-16T00:00:00"/>
    <s v="08:00"/>
    <s v="15:00"/>
    <n v="11.2"/>
    <s v="ce"/>
    <n v="13009"/>
    <n v="11.2"/>
    <n v="21"/>
    <s v="Kuehne+Nagel Tiel 3 Standpl"/>
    <s v="De Diepert 5"/>
    <s v="Tiel"/>
    <s v="4004 MA"/>
    <s v="NL"/>
    <x v="8"/>
    <s v="Orionweg 2"/>
    <x v="10"/>
    <s v="8938 AH"/>
    <s v="NL"/>
    <s v="2480071435"/>
    <s v="0133137_002"/>
    <s v="31V"/>
    <s v="NL001131849B01"/>
    <n v="2"/>
    <n v="0"/>
    <n v="237.89"/>
    <s v="N"/>
    <s v="Peter Appel Transport B.V."/>
    <n v="36622"/>
    <d v="2023-08-16T00:00:00"/>
    <s v="10:13:00"/>
    <n v="0"/>
    <x v="2"/>
    <x v="32"/>
    <n v="8"/>
    <x v="9"/>
    <n v="1"/>
    <n v="11.2"/>
    <x v="0"/>
    <n v="237.89"/>
    <n v="0"/>
    <n v="237.89"/>
  </r>
  <r>
    <s v="COLGATE 3800 DEB."/>
    <s v="Colgate-Palmolive Nederland BV"/>
    <s v="101t"/>
    <n v="101091014706"/>
    <n v="101030172769"/>
    <n v="930"/>
    <s v="Inv Booked"/>
    <s v="2480071434"/>
    <s v="Verkoop"/>
    <n v="170"/>
    <s v="Transport drops zone"/>
    <s v="9 - verwerkt"/>
    <n v="0"/>
    <m/>
    <d v="2023-08-16T00:00:00"/>
    <s v="DROP"/>
    <s v="0001010910147060133139_002"/>
    <m/>
    <m/>
    <m/>
    <s v="EUR"/>
    <n v="257.2"/>
    <s v="EUR"/>
    <n v="257.2"/>
    <s v="EUR"/>
    <n v="257.2"/>
    <n v="257.2"/>
    <n v="0"/>
    <s v="N"/>
    <n v="1223000817"/>
    <d v="2023-09-21T00:00:00"/>
    <m/>
    <d v="2023-08-16T00:00:00"/>
    <s v="00:00"/>
    <s v="23:59"/>
    <d v="2023-08-16T00:00:00"/>
    <s v="09:00"/>
    <s v="10:00"/>
    <n v="20"/>
    <s v="ce"/>
    <n v="23230"/>
    <n v="20"/>
    <n v="38"/>
    <s v="Kuehne+Nagel Tiel 3 Standpl"/>
    <s v="De Diepert 5"/>
    <s v="Tiel"/>
    <s v="4004 MA"/>
    <s v="NL"/>
    <x v="1"/>
    <s v="Perenmarkt 15"/>
    <x v="2"/>
    <s v="1681PG"/>
    <s v="NL"/>
    <s v="2480071434"/>
    <s v="0133139_002"/>
    <s v="31V"/>
    <s v="NL001131849B01"/>
    <n v="2"/>
    <n v="0"/>
    <n v="257.2"/>
    <s v="N"/>
    <s v="Peter Appel Transport B.V."/>
    <n v="36622"/>
    <d v="2023-08-16T00:00:00"/>
    <s v="10:15:00"/>
    <n v="0"/>
    <x v="2"/>
    <x v="32"/>
    <n v="8"/>
    <x v="2"/>
    <n v="1"/>
    <n v="20"/>
    <x v="1"/>
    <n v="257.2"/>
    <n v="0"/>
    <n v="257.2"/>
  </r>
  <r>
    <s v="COLGATE 3800 DEB."/>
    <s v="Colgate-Palmolive Nederland BV"/>
    <s v="101t"/>
    <n v="101091014404"/>
    <n v="101030172770"/>
    <n v="930"/>
    <s v="Inv Booked"/>
    <s v="2480071444"/>
    <s v="Verkoop"/>
    <n v="170"/>
    <s v="Transport drops zone"/>
    <s v="9 - verwerkt"/>
    <n v="0"/>
    <m/>
    <d v="2023-08-16T00:00:00"/>
    <s v="DROP"/>
    <s v="0001010910144040133038_002"/>
    <m/>
    <m/>
    <m/>
    <s v="EUR"/>
    <n v="49.33"/>
    <s v="EUR"/>
    <n v="49.33"/>
    <s v="EUR"/>
    <n v="49.33"/>
    <n v="49.33"/>
    <n v="0"/>
    <s v="N"/>
    <n v="1223000817"/>
    <d v="2023-09-21T00:00:00"/>
    <m/>
    <d v="2023-08-16T00:00:00"/>
    <s v="00:00"/>
    <s v="23:59"/>
    <d v="2023-08-16T00:00:00"/>
    <s v="12:00"/>
    <s v="12:00"/>
    <n v="1.6"/>
    <s v="ce"/>
    <n v="702"/>
    <n v="1.6"/>
    <n v="0"/>
    <s v="Kuehne+Nagel Tiel 3 Standpl"/>
    <s v="De Diepert 5"/>
    <s v="Tiel"/>
    <s v="4004 MA"/>
    <s v="NL"/>
    <x v="113"/>
    <s v="Hollandweg 30"/>
    <x v="4"/>
    <s v="2665 MT"/>
    <s v="NL"/>
    <s v="2480071444"/>
    <s v="0133038_002"/>
    <s v="31V"/>
    <s v="NL001131849B01"/>
    <n v="2"/>
    <n v="0"/>
    <n v="49.33"/>
    <s v="N"/>
    <s v="Peter Appel Transport B.V."/>
    <n v="36622"/>
    <d v="2023-08-16T00:00:00"/>
    <s v="13:59:00"/>
    <n v="0"/>
    <x v="2"/>
    <x v="32"/>
    <n v="8"/>
    <x v="4"/>
    <n v="1"/>
    <n v="1.6"/>
    <x v="3"/>
    <n v="49.33"/>
    <n v="0"/>
    <n v="49.33"/>
  </r>
  <r>
    <s v="COLGATE 3800 DEB."/>
    <s v="Colgate-Palmolive Nederland BV"/>
    <s v="101t"/>
    <n v="101091014405"/>
    <n v="101030172771"/>
    <n v="930"/>
    <s v="Inv Booked"/>
    <s v="2480071445"/>
    <s v="Verkoop"/>
    <n v="170"/>
    <s v="Transport drops zone"/>
    <s v="9 - verwerkt"/>
    <n v="0"/>
    <m/>
    <d v="2023-08-16T00:00:00"/>
    <s v="DROP"/>
    <s v="0001010910144050133039_002"/>
    <m/>
    <m/>
    <m/>
    <s v="EUR"/>
    <n v="182.69"/>
    <s v="EUR"/>
    <n v="182.69"/>
    <s v="EUR"/>
    <n v="182.69"/>
    <n v="182.69"/>
    <n v="0"/>
    <s v="N"/>
    <n v="1223000817"/>
    <d v="2023-09-21T00:00:00"/>
    <m/>
    <d v="2023-08-16T00:00:00"/>
    <s v="00:00"/>
    <s v="23:59"/>
    <d v="2023-08-16T00:00:00"/>
    <s v="14:00"/>
    <s v="14:00"/>
    <n v="26"/>
    <s v="ce"/>
    <n v="19274"/>
    <n v="26.4"/>
    <n v="39"/>
    <s v="Kuehne+Nagel Tiel 3 Standpl"/>
    <s v="De Diepert 5"/>
    <s v="Tiel"/>
    <s v="4004 MA"/>
    <s v="NL"/>
    <x v="14"/>
    <s v="Rood 24"/>
    <x v="17"/>
    <s v="6666LT"/>
    <s v="NL"/>
    <s v="2480071445"/>
    <s v="0133039_002"/>
    <s v="31V"/>
    <s v="NL001131849B01"/>
    <n v="2"/>
    <n v="0"/>
    <n v="182.69"/>
    <s v="N"/>
    <s v="Peter Appel Transport B.V."/>
    <n v="36622"/>
    <d v="2023-08-16T00:00:00"/>
    <s v="17:41:00"/>
    <n v="0"/>
    <x v="2"/>
    <x v="32"/>
    <n v="8"/>
    <x v="15"/>
    <n v="1"/>
    <n v="26.4"/>
    <x v="5"/>
    <n v="182.69"/>
    <n v="0"/>
    <n v="182.69"/>
  </r>
  <r>
    <s v="COLGATE 3800 DEB."/>
    <s v="Colgate-Palmolive Nederland BV"/>
    <s v="101t"/>
    <n v="0"/>
    <n v="101030172791"/>
    <n v="980"/>
    <s v="Cancel No In"/>
    <s v="2480071973"/>
    <s v="Verkoop"/>
    <n v="170"/>
    <s v="Transport drops zone"/>
    <s v="0 - ingevoerd"/>
    <n v="0"/>
    <m/>
    <d v="2023-08-16T00:00:00"/>
    <m/>
    <m/>
    <n v="267.27999999999997"/>
    <n v="20.8"/>
    <m/>
    <s v="EUR"/>
    <n v="267.27999999999997"/>
    <s v="EUR"/>
    <n v="0"/>
    <s v="EUR"/>
    <n v="267.27999999999997"/>
    <n v="0"/>
    <n v="-267.27999999999997"/>
    <s v="N"/>
    <m/>
    <m/>
    <m/>
    <d v="2023-08-16T00:00:00"/>
    <s v="00:00"/>
    <s v="23:59"/>
    <d v="2023-08-16T00:00:00"/>
    <s v="06:00"/>
    <s v="14:00"/>
    <n v="20.8"/>
    <s v="ce"/>
    <n v="0"/>
    <n v="20.8"/>
    <n v="29"/>
    <s v="Kuehne+Nagel Tiel 3 Standpl"/>
    <s v="De Diepert 5"/>
    <s v="Tiel"/>
    <s v="4004 MA"/>
    <s v="NL"/>
    <x v="42"/>
    <s v="Industriestraat 67"/>
    <x v="41"/>
    <s v="7482EW"/>
    <s v="NL"/>
    <s v="2480071973"/>
    <m/>
    <m/>
    <s v="NL001131849B01"/>
    <n v="2"/>
    <n v="0"/>
    <n v="0"/>
    <s v="N"/>
    <m/>
    <n v="36622"/>
    <d v="2023-08-16T00:00:00"/>
    <s v="14:00:00"/>
    <n v="0"/>
    <x v="2"/>
    <x v="32"/>
    <n v="8"/>
    <x v="30"/>
    <n v="0"/>
    <s v=""/>
    <x v="3"/>
    <s v=""/>
    <n v="0"/>
    <s v=""/>
  </r>
  <r>
    <s v="COLGATE 3800 DEB."/>
    <s v="Colgate-Palmolive Nederland BV"/>
    <s v="101t"/>
    <n v="0"/>
    <n v="101030172789"/>
    <n v="980"/>
    <s v="Cancel No In"/>
    <s v="2480071908"/>
    <s v="Verkoop"/>
    <n v="170"/>
    <s v="Transport drops zone"/>
    <s v="0 - ingevoerd"/>
    <n v="0"/>
    <m/>
    <d v="2023-08-16T00:00:00"/>
    <m/>
    <m/>
    <n v="36.700000000000003"/>
    <n v="0.8"/>
    <m/>
    <s v="EUR"/>
    <n v="36.700000000000003"/>
    <s v="EUR"/>
    <n v="0"/>
    <s v="EUR"/>
    <n v="36.700000000000003"/>
    <n v="0"/>
    <n v="-36.700000000000003"/>
    <s v="N"/>
    <m/>
    <m/>
    <m/>
    <d v="2023-08-16T00:00:00"/>
    <s v="00:00"/>
    <s v="23:59"/>
    <d v="2023-08-16T00:00:00"/>
    <s v="12:00"/>
    <s v="17:00"/>
    <n v="0.8"/>
    <s v="ce"/>
    <n v="305"/>
    <n v="0.8"/>
    <n v="0"/>
    <s v="Kuehne+Nagel Tiel 3 Standpl"/>
    <s v="De Diepert 5"/>
    <s v="Tiel"/>
    <s v="4004 MA"/>
    <s v="NL"/>
    <x v="21"/>
    <s v="Bloemakkers 4"/>
    <x v="22"/>
    <s v="9461GX"/>
    <s v="NL"/>
    <s v="2480071908"/>
    <m/>
    <m/>
    <s v="NL001131849B01"/>
    <n v="2"/>
    <n v="0"/>
    <n v="0"/>
    <s v="N"/>
    <m/>
    <n v="36622"/>
    <d v="2023-08-16T00:00:00"/>
    <s v="17:00:00"/>
    <n v="0"/>
    <x v="2"/>
    <x v="32"/>
    <n v="8"/>
    <x v="20"/>
    <n v="0"/>
    <s v=""/>
    <x v="3"/>
    <s v=""/>
    <n v="0"/>
    <s v=""/>
  </r>
  <r>
    <s v="COLGATE 3800 DEB."/>
    <s v="Colgate-Palmolive Nederland BV"/>
    <s v="101t"/>
    <n v="101091014716"/>
    <n v="101030172820"/>
    <n v="930"/>
    <s v="Inv Booked"/>
    <s v="2480072291/URGENT"/>
    <s v="Verkoop"/>
    <n v="180"/>
    <s v="Ritprijs vast"/>
    <s v="9 - verwerkt"/>
    <n v="0"/>
    <m/>
    <d v="2023-08-16T00:00:00"/>
    <m/>
    <m/>
    <m/>
    <m/>
    <m/>
    <s v="EUR"/>
    <n v="336.17"/>
    <s v="EUR"/>
    <n v="336.17"/>
    <s v="EUR"/>
    <n v="336.17"/>
    <n v="336.17"/>
    <n v="0"/>
    <s v="Y"/>
    <n v="1223000817"/>
    <d v="2023-09-21T00:00:00"/>
    <m/>
    <d v="2023-08-16T00:00:00"/>
    <s v="00:00"/>
    <s v="23:59"/>
    <d v="2023-08-16T00:00:00"/>
    <s v="12:00"/>
    <s v="13:00"/>
    <n v="14"/>
    <s v="ce"/>
    <n v="9200"/>
    <n v="14.4"/>
    <n v="19"/>
    <s v="Kuehne+Nagel Tiel 3 Standpl"/>
    <s v="De Diepert 5"/>
    <s v="Tiel"/>
    <s v="4004 MA"/>
    <s v="NL"/>
    <x v="2"/>
    <s v="Randweg 2"/>
    <x v="6"/>
    <s v="4191 NN"/>
    <s v="NL"/>
    <s v="2480072291/URGENT"/>
    <s v="0133342_002"/>
    <s v="31V"/>
    <s v="NL001131849B01"/>
    <n v="2"/>
    <n v="0"/>
    <n v="336.17"/>
    <s v="N"/>
    <s v="Peter Appel Transport B.V."/>
    <m/>
    <d v="2023-08-16T00:00:00"/>
    <s v="13:55:00"/>
    <n v="0"/>
    <x v="2"/>
    <x v="32"/>
    <n v="8"/>
    <x v="6"/>
    <n v="1"/>
    <n v="14.4"/>
    <x v="2"/>
    <n v="336.17"/>
    <n v="0"/>
    <n v="336.17"/>
  </r>
  <r>
    <s v="COLGATE 3800 DEB."/>
    <s v="Colgate-Palmolive Nederland BV"/>
    <s v="101t"/>
    <n v="101091014893"/>
    <n v="101030172817"/>
    <n v="930"/>
    <s v="Inv Booked"/>
    <s v="2480070298"/>
    <s v="Verkoop"/>
    <n v="170"/>
    <s v="Transport drops zone"/>
    <s v="9 - verwerkt"/>
    <n v="0"/>
    <m/>
    <d v="2023-08-16T00:00:00"/>
    <s v="DROP"/>
    <s v="0001010910148930133358_002"/>
    <m/>
    <m/>
    <m/>
    <s v="EUR"/>
    <n v="144.35"/>
    <s v="EUR"/>
    <n v="144.35"/>
    <s v="EUR"/>
    <n v="144.35"/>
    <n v="144.35"/>
    <n v="0"/>
    <s v="N"/>
    <n v="1223000817"/>
    <d v="2023-09-21T00:00:00"/>
    <m/>
    <d v="2023-08-16T00:00:00"/>
    <s v="00:00"/>
    <s v="23:59"/>
    <d v="2023-08-16T00:00:00"/>
    <s v="11:00"/>
    <s v="11:00"/>
    <n v="20.8"/>
    <s v="ce"/>
    <n v="13953"/>
    <n v="20.8"/>
    <n v="30"/>
    <s v="Kuehne+Nagel Tiel 3 Standpl"/>
    <s v="De Diepert 5"/>
    <s v="Tiel"/>
    <s v="4004 MA"/>
    <s v="NL"/>
    <x v="14"/>
    <s v="Rood 24"/>
    <x v="17"/>
    <s v="6666LT"/>
    <s v="NL"/>
    <s v="2480070298"/>
    <s v="0133358_002"/>
    <s v="31V"/>
    <s v="NL001131849B01"/>
    <n v="2"/>
    <n v="0"/>
    <n v="144.35"/>
    <s v="N"/>
    <s v="Peter Appel Transport B.V."/>
    <n v="36622"/>
    <d v="2023-08-16T00:00:00"/>
    <s v="13:24:00"/>
    <n v="66"/>
    <x v="2"/>
    <x v="32"/>
    <n v="8"/>
    <x v="15"/>
    <n v="1"/>
    <n v="25.599999999999998"/>
    <x v="5"/>
    <n v="177.67"/>
    <n v="0"/>
    <n v="177.67"/>
  </r>
  <r>
    <s v="COLGATE 3800 DEB."/>
    <s v="Colgate-Palmolive Nederland BV"/>
    <s v="101t"/>
    <n v="101091014893"/>
    <n v="101030172818"/>
    <n v="930"/>
    <s v="Inv Booked"/>
    <s v="0240153698"/>
    <s v="Verkoop"/>
    <n v="170"/>
    <s v="Transport drops zone"/>
    <s v="9 - verwerkt"/>
    <n v="0"/>
    <m/>
    <d v="2023-08-16T00:00:00"/>
    <s v="DROP"/>
    <s v="0001010910148930133358_002"/>
    <m/>
    <m/>
    <m/>
    <s v="EUR"/>
    <n v="16.66"/>
    <s v="EUR"/>
    <n v="16.66"/>
    <s v="EUR"/>
    <n v="16.66"/>
    <n v="16.66"/>
    <n v="0"/>
    <s v="N"/>
    <n v="1223000817"/>
    <d v="2023-09-21T00:00:00"/>
    <m/>
    <d v="2023-08-16T00:00:00"/>
    <s v="00:00"/>
    <s v="23:59"/>
    <d v="2023-08-16T00:00:00"/>
    <s v="11:00"/>
    <s v="11:00"/>
    <n v="2.4"/>
    <s v="ce"/>
    <n v="1713"/>
    <n v="2.4"/>
    <n v="2"/>
    <s v="Kuehne+Nagel Tiel 3 Standpl"/>
    <s v="De Diepert 5"/>
    <s v="Tiel"/>
    <s v="4004 MA"/>
    <s v="NL"/>
    <x v="23"/>
    <s v="Rood 24"/>
    <x v="17"/>
    <s v="6666 LT"/>
    <s v="NL"/>
    <s v="0240153698"/>
    <s v="0133358_002"/>
    <s v="31V"/>
    <s v="NL001131849B01"/>
    <n v="2"/>
    <n v="0"/>
    <n v="16.66"/>
    <s v="N"/>
    <s v="Peter Appel Transport B.V."/>
    <n v="36622"/>
    <d v="2023-08-16T00:00:00"/>
    <s v="13:24:00"/>
    <n v="0"/>
    <x v="2"/>
    <x v="32"/>
    <n v="8"/>
    <x v="15"/>
    <n v="0"/>
    <s v=""/>
    <x v="5"/>
    <s v=""/>
    <n v="0"/>
    <s v=""/>
  </r>
  <r>
    <s v="COLGATE 3800 DEB."/>
    <s v="Colgate-Palmolive Nederland BV"/>
    <s v="101t"/>
    <n v="101091014893"/>
    <n v="101030172819"/>
    <n v="930"/>
    <s v="Inv Booked"/>
    <s v="2480070275"/>
    <s v="Verkoop"/>
    <n v="170"/>
    <s v="Transport drops zone"/>
    <s v="9 - verwerkt"/>
    <n v="0"/>
    <m/>
    <d v="2023-08-16T00:00:00"/>
    <s v="DROP"/>
    <s v="0001010910148930133358_002"/>
    <m/>
    <m/>
    <m/>
    <s v="EUR"/>
    <n v="16.66"/>
    <s v="EUR"/>
    <n v="16.66"/>
    <s v="EUR"/>
    <n v="16.66"/>
    <n v="16.66"/>
    <n v="0"/>
    <s v="N"/>
    <n v="1223000817"/>
    <d v="2023-09-21T00:00:00"/>
    <m/>
    <d v="2023-08-16T00:00:00"/>
    <s v="00:00"/>
    <s v="23:59"/>
    <d v="2023-08-16T00:00:00"/>
    <s v="11:00"/>
    <s v="11:00"/>
    <n v="2.4"/>
    <s v="ce"/>
    <n v="1650"/>
    <n v="2.4"/>
    <n v="2"/>
    <s v="Kuehne+Nagel Tiel 3 Standpl"/>
    <s v="De Diepert 5"/>
    <s v="Tiel"/>
    <s v="4004 MA"/>
    <s v="NL"/>
    <x v="14"/>
    <s v="Rood 24"/>
    <x v="17"/>
    <s v="6666LT"/>
    <s v="NL"/>
    <s v="2480070275"/>
    <s v="0133358_002"/>
    <s v="31V"/>
    <s v="NL001131849B01"/>
    <n v="2"/>
    <n v="0"/>
    <n v="16.66"/>
    <s v="N"/>
    <s v="Peter Appel Transport B.V."/>
    <n v="36622"/>
    <d v="2023-08-16T00:00:00"/>
    <s v="13:24:00"/>
    <n v="0"/>
    <x v="2"/>
    <x v="32"/>
    <n v="8"/>
    <x v="15"/>
    <n v="0"/>
    <s v=""/>
    <x v="5"/>
    <s v=""/>
    <n v="0"/>
    <s v=""/>
  </r>
  <r>
    <s v="COLGATE 3800 DEB."/>
    <s v="Colgate-Palmolive Nederland BV"/>
    <s v="101t"/>
    <n v="101091015275"/>
    <n v="101030172893"/>
    <n v="930"/>
    <s v="Inv Booked"/>
    <s v="2480072993"/>
    <s v="Verkoop"/>
    <n v="170"/>
    <s v="Transport drops zone"/>
    <s v="9 - verwerkt"/>
    <n v="0"/>
    <m/>
    <d v="2023-08-17T00:00:00"/>
    <s v="DROP"/>
    <s v="0001010910152750133511_002"/>
    <m/>
    <m/>
    <m/>
    <s v="EUR"/>
    <n v="87.99"/>
    <s v="EUR"/>
    <n v="87.99"/>
    <s v="EUR"/>
    <n v="87.99"/>
    <n v="87.99"/>
    <n v="0"/>
    <s v="N"/>
    <n v="1223000817"/>
    <d v="2023-09-21T00:00:00"/>
    <m/>
    <d v="2023-08-17T00:00:00"/>
    <s v="00:00"/>
    <s v="23:59"/>
    <d v="2023-08-17T00:00:00"/>
    <s v="04:00"/>
    <s v="05:00"/>
    <n v="13.6"/>
    <s v="ce"/>
    <n v="8355"/>
    <n v="13.6"/>
    <n v="16"/>
    <s v="Kuehne+Nagel Tiel 3 Standpl"/>
    <s v="De Diepert 5"/>
    <s v="Tiel"/>
    <s v="4004 MA"/>
    <s v="NL"/>
    <x v="2"/>
    <s v="Randweg 2"/>
    <x v="6"/>
    <s v="4191 NN"/>
    <s v="NL"/>
    <s v="2480072993"/>
    <s v="0133511_002"/>
    <s v="31V"/>
    <s v="NL001131849B01"/>
    <n v="2"/>
    <n v="0"/>
    <n v="87.99"/>
    <s v="N"/>
    <s v="Peter Appel Transport B.V."/>
    <n v="36622"/>
    <d v="2023-08-17T00:00:00"/>
    <s v="04:51:00"/>
    <n v="0"/>
    <x v="3"/>
    <x v="32"/>
    <n v="8"/>
    <x v="6"/>
    <n v="1"/>
    <n v="20"/>
    <x v="2"/>
    <n v="129.4"/>
    <n v="0"/>
    <n v="129.4"/>
  </r>
  <r>
    <s v="COLGATE 3800 DEB."/>
    <s v="Colgate-Palmolive Nederland BV"/>
    <s v="101t"/>
    <n v="101091015097"/>
    <n v="101030172894"/>
    <n v="930"/>
    <s v="Inv Booked"/>
    <s v="2480072582"/>
    <s v="Verkoop"/>
    <n v="170"/>
    <s v="Transport drops zone"/>
    <s v="9 - verwerkt"/>
    <n v="0"/>
    <m/>
    <d v="2023-08-17T00:00:00"/>
    <s v="DROP"/>
    <s v="0001010910150970133535_002"/>
    <m/>
    <m/>
    <m/>
    <s v="EUR"/>
    <n v="122.32"/>
    <s v="EUR"/>
    <n v="122.32"/>
    <s v="EUR"/>
    <n v="122.32"/>
    <n v="122.32"/>
    <n v="0"/>
    <s v="N"/>
    <n v="1223000817"/>
    <d v="2023-09-21T00:00:00"/>
    <m/>
    <d v="2023-08-17T00:00:00"/>
    <s v="00:00"/>
    <s v="23:59"/>
    <d v="2023-08-17T00:00:00"/>
    <s v="10:00"/>
    <s v="12:00"/>
    <n v="8"/>
    <s v="ce"/>
    <n v="6439"/>
    <n v="8"/>
    <n v="7"/>
    <s v="Kuehne+Nagel Tiel 3 Standpl"/>
    <s v="De Diepert 5"/>
    <s v="Tiel"/>
    <s v="4004 MA"/>
    <s v="NL"/>
    <x v="28"/>
    <s v="ECOFACTORIJ  20"/>
    <x v="31"/>
    <s v="7325 WC"/>
    <s v="NL"/>
    <s v="2480072582"/>
    <s v="0133535_002"/>
    <s v="31V"/>
    <s v="NL001131849B01"/>
    <n v="2"/>
    <n v="0"/>
    <n v="122.32"/>
    <s v="N"/>
    <s v="Peter Appel Transport B.V."/>
    <n v="36622"/>
    <d v="2023-08-17T00:00:00"/>
    <s v="10:38:00"/>
    <n v="0"/>
    <x v="3"/>
    <x v="32"/>
    <n v="8"/>
    <x v="27"/>
    <n v="1"/>
    <n v="8"/>
    <x v="0"/>
    <n v="122.32"/>
    <n v="0"/>
    <n v="122.32"/>
  </r>
  <r>
    <s v="COLGATE 3800 DEB."/>
    <s v="Colgate-Palmolive Nederland BV"/>
    <s v="101t"/>
    <n v="101091015275"/>
    <n v="101030172821"/>
    <n v="930"/>
    <s v="Inv Booked"/>
    <s v="0240154365"/>
    <s v="Verkoop"/>
    <n v="170"/>
    <s v="Transport drops zone"/>
    <s v="9 - verwerkt"/>
    <n v="0"/>
    <m/>
    <d v="2023-08-17T00:00:00"/>
    <s v="DROP"/>
    <s v="0001010910152750133511_002"/>
    <m/>
    <m/>
    <m/>
    <s v="EUR"/>
    <n v="36.229999999999997"/>
    <s v="EUR"/>
    <n v="36.229999999999997"/>
    <s v="EUR"/>
    <n v="36.229999999999997"/>
    <n v="36.229999999999997"/>
    <n v="0"/>
    <s v="N"/>
    <n v="1223000817"/>
    <d v="2023-09-21T00:00:00"/>
    <m/>
    <d v="2023-08-17T00:00:00"/>
    <s v="00:00"/>
    <s v="23:59"/>
    <d v="2023-08-17T00:00:00"/>
    <s v="04:00"/>
    <s v="05:00"/>
    <n v="5.6"/>
    <s v="ce"/>
    <n v="5798"/>
    <n v="5.6"/>
    <n v="9"/>
    <s v="Kuehne+Nagel Tiel 3 Standpl"/>
    <s v="De Diepert 5"/>
    <s v="Tiel"/>
    <s v="4004 MA"/>
    <s v="NL"/>
    <x v="39"/>
    <s v="RANDWEG 2"/>
    <x v="6"/>
    <s v="4191 NN"/>
    <s v="NL"/>
    <s v="0240154365"/>
    <s v="0133511_002"/>
    <s v="31V"/>
    <s v="NL001131849B01"/>
    <n v="2"/>
    <n v="0"/>
    <n v="36.229999999999997"/>
    <s v="N"/>
    <s v="Peter Appel Transport B.V."/>
    <n v="36622"/>
    <d v="2023-08-17T00:00:00"/>
    <s v="04:51:00"/>
    <n v="0"/>
    <x v="3"/>
    <x v="32"/>
    <n v="8"/>
    <x v="6"/>
    <n v="0"/>
    <s v=""/>
    <x v="2"/>
    <s v=""/>
    <n v="0"/>
    <s v=""/>
  </r>
  <r>
    <s v="COLGATE 3800 DEB."/>
    <s v="Colgate-Palmolive Nederland BV"/>
    <s v="101t"/>
    <n v="101091014983"/>
    <n v="101030172822"/>
    <n v="930"/>
    <s v="Inv Booked"/>
    <s v="2480072272"/>
    <s v="Verkoop"/>
    <n v="200"/>
    <s v="Transport drops"/>
    <s v="9 - verwerkt"/>
    <n v="0"/>
    <m/>
    <d v="2023-08-17T00:00:00"/>
    <s v="DROP"/>
    <s v="0001010910149830133424_006"/>
    <m/>
    <m/>
    <m/>
    <s v="EUR"/>
    <n v="54.4"/>
    <s v="EUR"/>
    <n v="54.4"/>
    <s v="EUR"/>
    <n v="54.4"/>
    <n v="54.4"/>
    <n v="0"/>
    <s v="N"/>
    <n v="1223000817"/>
    <d v="2023-09-21T00:00:00"/>
    <m/>
    <d v="2023-08-17T00:00:00"/>
    <s v="00:00"/>
    <s v="23:59"/>
    <d v="2023-08-17T00:00:00"/>
    <s v="08:00"/>
    <s v="16:00"/>
    <n v="0.8"/>
    <s v="ce"/>
    <n v="80"/>
    <n v="0.8"/>
    <n v="0"/>
    <s v="Kuehne+Nagel Tiel 3 Standpl"/>
    <s v="De Diepert 5"/>
    <s v="Tiel"/>
    <s v="4004 MA"/>
    <s v="NL"/>
    <x v="27"/>
    <s v="Business Park Stein 192"/>
    <x v="50"/>
    <s v="6181MA"/>
    <s v="NL"/>
    <s v="2480072272"/>
    <s v="0133424_006"/>
    <s v="31V"/>
    <s v="NL001131849B01"/>
    <n v="2"/>
    <n v="0"/>
    <n v="54.4"/>
    <s v="N"/>
    <s v="Peter Appel Transport B.V."/>
    <n v="36744"/>
    <d v="2023-08-17T00:00:00"/>
    <s v="12:42:00"/>
    <n v="0"/>
    <x v="3"/>
    <x v="32"/>
    <n v="8"/>
    <x v="1"/>
    <n v="1"/>
    <n v="0.8"/>
    <x v="0"/>
    <n v="54.4"/>
    <n v="0"/>
    <n v="54.4"/>
  </r>
  <r>
    <s v="COLGATE 3800 DEB."/>
    <s v="Colgate-Palmolive Nederland BV"/>
    <s v="101t"/>
    <n v="101091014983"/>
    <n v="101030172823"/>
    <n v="930"/>
    <s v="Inv Booked"/>
    <s v="2480072268"/>
    <s v="Verkoop"/>
    <n v="200"/>
    <s v="Transport drops"/>
    <s v="9 - verwerkt"/>
    <n v="0"/>
    <m/>
    <d v="2023-08-17T00:00:00"/>
    <s v="DROP"/>
    <s v="0001010910149830133424_004"/>
    <m/>
    <m/>
    <m/>
    <s v="EUR"/>
    <n v="54.4"/>
    <s v="EUR"/>
    <n v="54.4"/>
    <s v="EUR"/>
    <n v="54.4"/>
    <n v="54.4"/>
    <n v="0"/>
    <s v="N"/>
    <n v="1223000817"/>
    <d v="2023-09-21T00:00:00"/>
    <m/>
    <d v="2023-08-17T00:00:00"/>
    <s v="00:00"/>
    <s v="23:59"/>
    <d v="2023-08-17T00:00:00"/>
    <s v="08:00"/>
    <s v="16:00"/>
    <n v="0"/>
    <s v="ce"/>
    <n v="10"/>
    <n v="0.8"/>
    <n v="0"/>
    <s v="Kuehne+Nagel Tiel 3 Standpl"/>
    <s v="De Diepert 5"/>
    <s v="Tiel"/>
    <s v="4004 MA"/>
    <s v="NL"/>
    <x v="59"/>
    <s v="Tiranastraat 1"/>
    <x v="46"/>
    <s v="3404CJ"/>
    <s v="NL"/>
    <s v="2480072268"/>
    <s v="0133424_004"/>
    <s v="31V"/>
    <s v="NL001131849B01"/>
    <n v="2"/>
    <n v="0"/>
    <n v="54.4"/>
    <s v="N"/>
    <s v="Peter Appel Transport B.V."/>
    <n v="36744"/>
    <d v="2023-08-17T00:00:00"/>
    <s v="09:32:00"/>
    <n v="0"/>
    <x v="3"/>
    <x v="32"/>
    <n v="8"/>
    <x v="22"/>
    <n v="1"/>
    <n v="0.8"/>
    <x v="6"/>
    <n v="54.4"/>
    <n v="0"/>
    <n v="54.4"/>
  </r>
  <r>
    <s v="COLGATE 3800 DEB."/>
    <s v="Colgate-Palmolive Nederland BV"/>
    <s v="101t"/>
    <n v="101091014983"/>
    <n v="101030172824"/>
    <n v="930"/>
    <s v="Inv Booked"/>
    <s v="2480072269"/>
    <s v="Verkoop"/>
    <n v="200"/>
    <s v="Transport drops"/>
    <s v="9 - verwerkt"/>
    <n v="0"/>
    <m/>
    <d v="2023-08-17T00:00:00"/>
    <s v="DROP"/>
    <s v="0001010910149830133424_002"/>
    <m/>
    <m/>
    <m/>
    <s v="EUR"/>
    <n v="54.4"/>
    <s v="EUR"/>
    <n v="54.4"/>
    <s v="EUR"/>
    <n v="54.4"/>
    <n v="54.4"/>
    <n v="0"/>
    <s v="N"/>
    <n v="1223000817"/>
    <d v="2023-09-21T00:00:00"/>
    <m/>
    <d v="2023-08-17T00:00:00"/>
    <s v="00:00"/>
    <s v="23:59"/>
    <d v="2023-08-17T00:00:00"/>
    <s v="07:00"/>
    <s v="12:00"/>
    <n v="0.8"/>
    <s v="ce"/>
    <n v="7"/>
    <n v="0.8"/>
    <n v="0"/>
    <s v="Kuehne+Nagel Tiel 3 Standpl"/>
    <s v="De Diepert 5"/>
    <s v="Tiel"/>
    <s v="4004 MA"/>
    <s v="NL"/>
    <x v="26"/>
    <s v="Maroastraat 43"/>
    <x v="13"/>
    <s v="1060 LG"/>
    <s v="NL"/>
    <s v="2480072269"/>
    <s v="0133424_002"/>
    <s v="31V"/>
    <s v="NL001131849B01"/>
    <n v="2"/>
    <n v="0"/>
    <n v="54.4"/>
    <s v="N"/>
    <s v="Peter Appel Transport B.V."/>
    <n v="36744"/>
    <d v="2023-08-17T00:00:00"/>
    <s v="07:23:00"/>
    <n v="0"/>
    <x v="3"/>
    <x v="32"/>
    <n v="8"/>
    <x v="11"/>
    <n v="1"/>
    <n v="0.8"/>
    <x v="6"/>
    <n v="54.4"/>
    <n v="0"/>
    <n v="54.4"/>
  </r>
  <r>
    <s v="COLGATE 3800 DEB."/>
    <s v="Colgate-Palmolive Nederland BV"/>
    <s v="101t"/>
    <n v="101091014983"/>
    <n v="101030172826"/>
    <n v="930"/>
    <s v="Inv Booked"/>
    <s v="2480072270"/>
    <s v="Verkoop"/>
    <n v="200"/>
    <s v="Transport drops"/>
    <s v="9 - verwerkt"/>
    <n v="0"/>
    <m/>
    <d v="2023-08-17T00:00:00"/>
    <s v="DROP"/>
    <s v="0001010910149830133424_005"/>
    <m/>
    <m/>
    <m/>
    <s v="EUR"/>
    <n v="54.4"/>
    <s v="EUR"/>
    <n v="54.4"/>
    <s v="EUR"/>
    <n v="54.4"/>
    <n v="54.4"/>
    <n v="0"/>
    <s v="N"/>
    <n v="1223000817"/>
    <d v="2023-09-21T00:00:00"/>
    <m/>
    <d v="2023-08-17T00:00:00"/>
    <s v="00:00"/>
    <s v="23:59"/>
    <d v="2023-08-17T00:00:00"/>
    <s v="07:00"/>
    <s v="13:00"/>
    <n v="0.8"/>
    <s v="ce"/>
    <n v="10"/>
    <n v="0.8"/>
    <n v="0"/>
    <s v="Kuehne+Nagel Tiel 3 Standpl"/>
    <s v="De Diepert 5"/>
    <s v="Tiel"/>
    <s v="4004 MA"/>
    <s v="NL"/>
    <x v="35"/>
    <s v="POMPHOEKWEG 1"/>
    <x v="37"/>
    <s v="5222 BE"/>
    <s v="NL"/>
    <s v="2480072270"/>
    <s v="0133424_005"/>
    <s v="31V"/>
    <s v="NL001131849B01"/>
    <n v="2"/>
    <n v="0"/>
    <n v="54.4"/>
    <s v="N"/>
    <s v="Peter Appel Transport B.V."/>
    <n v="36744"/>
    <d v="2023-08-17T00:00:00"/>
    <s v="10:40:00"/>
    <n v="0"/>
    <x v="3"/>
    <x v="32"/>
    <n v="8"/>
    <x v="31"/>
    <n v="1"/>
    <n v="0.8"/>
    <x v="6"/>
    <n v="54.4"/>
    <n v="0"/>
    <n v="54.4"/>
  </r>
  <r>
    <s v="COLGATE 3800 DEB."/>
    <s v="Colgate-Palmolive Nederland BV"/>
    <s v="101t"/>
    <n v="101091014983"/>
    <n v="101030172827"/>
    <n v="930"/>
    <s v="Inv Booked"/>
    <s v="2480072271"/>
    <s v="Verkoop"/>
    <n v="200"/>
    <s v="Transport drops"/>
    <s v="9 - verwerkt"/>
    <n v="0"/>
    <m/>
    <d v="2023-08-17T00:00:00"/>
    <s v="DROP"/>
    <s v="0001010910149830133424_003"/>
    <m/>
    <m/>
    <m/>
    <s v="EUR"/>
    <n v="54.4"/>
    <s v="EUR"/>
    <n v="54.4"/>
    <s v="EUR"/>
    <n v="54.4"/>
    <n v="54.4"/>
    <n v="0"/>
    <s v="N"/>
    <n v="1223000817"/>
    <d v="2023-09-21T00:00:00"/>
    <m/>
    <d v="2023-08-17T00:00:00"/>
    <s v="00:00"/>
    <s v="23:59"/>
    <d v="2023-08-17T00:00:00"/>
    <s v="08:00"/>
    <s v="16:00"/>
    <n v="0.8"/>
    <s v="ce"/>
    <n v="23"/>
    <n v="0.8"/>
    <n v="0"/>
    <s v="Kuehne+Nagel Tiel 3 Standpl"/>
    <s v="De Diepert 5"/>
    <s v="Tiel"/>
    <s v="4004 MA"/>
    <s v="NL"/>
    <x v="27"/>
    <s v="Nieuwehuizenweg 17"/>
    <x v="30"/>
    <s v="2314XP"/>
    <s v="NL"/>
    <s v="2480072271"/>
    <s v="0133424_003"/>
    <s v="31V"/>
    <s v="NL001131849B01"/>
    <n v="2"/>
    <n v="0"/>
    <n v="54.4"/>
    <s v="N"/>
    <s v="Peter Appel Transport B.V."/>
    <n v="36744"/>
    <d v="2023-08-17T00:00:00"/>
    <s v="08:16:00"/>
    <n v="0"/>
    <x v="3"/>
    <x v="32"/>
    <n v="8"/>
    <x v="26"/>
    <n v="1"/>
    <n v="0.8"/>
    <x v="0"/>
    <n v="54.4"/>
    <n v="0"/>
    <n v="54.4"/>
  </r>
  <r>
    <s v="COLGATE 3800 DEB."/>
    <s v="Colgate-Palmolive Nederland BV"/>
    <s v="101t"/>
    <n v="101091014985"/>
    <n v="101030172828"/>
    <n v="930"/>
    <s v="Inv Booked"/>
    <s v="2480072286"/>
    <s v="Verkoop"/>
    <n v="170"/>
    <s v="Transport drops zone"/>
    <s v="9 - verwerkt"/>
    <n v="0"/>
    <m/>
    <d v="2023-08-17T00:00:00"/>
    <s v="DROP"/>
    <s v="0001010910149850133425_008"/>
    <m/>
    <m/>
    <m/>
    <s v="EUR"/>
    <n v="36.4"/>
    <s v="EUR"/>
    <n v="36.4"/>
    <s v="EUR"/>
    <n v="36.4"/>
    <n v="36.4"/>
    <n v="0"/>
    <s v="N"/>
    <n v="1223000817"/>
    <d v="2023-09-21T00:00:00"/>
    <m/>
    <d v="2023-08-17T00:00:00"/>
    <s v="00:00"/>
    <s v="23:59"/>
    <d v="2023-08-17T00:00:00"/>
    <s v="08:00"/>
    <s v="16:00"/>
    <n v="1.6"/>
    <s v="ce"/>
    <n v="755"/>
    <n v="1.6"/>
    <n v="0"/>
    <s v="Kuehne+Nagel Tiel 3 Standpl"/>
    <s v="De Diepert 5"/>
    <s v="Tiel"/>
    <s v="4004 MA"/>
    <s v="NL"/>
    <x v="40"/>
    <s v="Doornhoek 4050"/>
    <x v="20"/>
    <s v="5465TD"/>
    <s v="NL"/>
    <s v="2480072286"/>
    <s v="0133425_008"/>
    <s v="31V"/>
    <s v="NL001131849B01"/>
    <n v="2"/>
    <n v="0"/>
    <n v="36.4"/>
    <s v="N"/>
    <s v="Peter Appel Transport B.V."/>
    <n v="36622"/>
    <d v="2023-08-17T00:00:00"/>
    <s v="08:02:00"/>
    <n v="0"/>
    <x v="3"/>
    <x v="32"/>
    <n v="8"/>
    <x v="18"/>
    <n v="1"/>
    <n v="1.6"/>
    <x v="3"/>
    <n v="36.4"/>
    <n v="0"/>
    <n v="36.4"/>
  </r>
  <r>
    <s v="COLGATE 3800 DEB."/>
    <s v="Colgate-Palmolive Nederland BV"/>
    <s v="101t"/>
    <n v="101091015275"/>
    <n v="101030172895"/>
    <n v="930"/>
    <s v="Inv Booked"/>
    <s v="0240154815"/>
    <s v="Verkoop"/>
    <n v="170"/>
    <s v="Transport drops zone"/>
    <s v="9 - verwerkt"/>
    <n v="0"/>
    <m/>
    <d v="2023-08-17T00:00:00"/>
    <s v="DROP"/>
    <s v="0001010910152750133511_002"/>
    <m/>
    <m/>
    <m/>
    <s v="EUR"/>
    <n v="5.18"/>
    <s v="EUR"/>
    <n v="5.18"/>
    <s v="EUR"/>
    <n v="5.18"/>
    <n v="5.18"/>
    <n v="0"/>
    <s v="N"/>
    <n v="1223000817"/>
    <d v="2023-09-21T00:00:00"/>
    <m/>
    <d v="2023-08-17T00:00:00"/>
    <s v="00:00"/>
    <s v="23:59"/>
    <d v="2023-08-17T00:00:00"/>
    <s v="04:00"/>
    <s v="05:00"/>
    <n v="0.8"/>
    <s v="ce"/>
    <n v="814"/>
    <n v="0.8"/>
    <n v="1"/>
    <s v="Kuehne+Nagel Tiel 3 Standpl"/>
    <s v="De Diepert 5"/>
    <s v="Tiel"/>
    <s v="4004 MA"/>
    <s v="NL"/>
    <x v="39"/>
    <s v="RANDWEG 2"/>
    <x v="6"/>
    <s v="4191 NN"/>
    <s v="NL"/>
    <s v="0240154815"/>
    <s v="0133511_002"/>
    <s v="31V"/>
    <s v="NL001131849B01"/>
    <n v="2"/>
    <n v="0"/>
    <n v="5.18"/>
    <s v="N"/>
    <s v="Peter Appel Transport B.V."/>
    <n v="36622"/>
    <d v="2023-08-17T00:00:00"/>
    <s v="04:51:00"/>
    <n v="0"/>
    <x v="3"/>
    <x v="32"/>
    <n v="8"/>
    <x v="6"/>
    <n v="0"/>
    <s v=""/>
    <x v="2"/>
    <s v=""/>
    <n v="0"/>
    <s v=""/>
  </r>
  <r>
    <s v="COLGATE 3800 DEB."/>
    <s v="Colgate-Palmolive Nederland BV"/>
    <s v="101t"/>
    <n v="101091015280"/>
    <n v="101030172840"/>
    <n v="930"/>
    <s v="Inv Booked"/>
    <s v="2480072292"/>
    <s v="Verkoop"/>
    <n v="170"/>
    <s v="Transport drops zone"/>
    <s v="9 - verwerkt"/>
    <n v="0"/>
    <m/>
    <d v="2023-08-17T00:00:00"/>
    <s v="DROP"/>
    <s v="0001010910152800133516_002"/>
    <m/>
    <m/>
    <m/>
    <s v="EUR"/>
    <n v="31.57"/>
    <s v="EUR"/>
    <n v="31.57"/>
    <s v="EUR"/>
    <n v="31.57"/>
    <n v="31.57"/>
    <n v="0"/>
    <s v="N"/>
    <n v="1223000817"/>
    <d v="2023-09-21T00:00:00"/>
    <m/>
    <d v="2023-08-17T00:00:00"/>
    <s v="00:00"/>
    <s v="23:59"/>
    <d v="2023-08-17T00:00:00"/>
    <s v="09:15"/>
    <s v="09:15"/>
    <n v="0.8"/>
    <s v="ce"/>
    <n v="784"/>
    <n v="0.8"/>
    <n v="1"/>
    <s v="Kuehne+Nagel Tiel 3 Standpl"/>
    <s v="De Diepert 5"/>
    <s v="Tiel"/>
    <s v="4004 MA"/>
    <s v="NL"/>
    <x v="32"/>
    <s v="Afrikastraat 10"/>
    <x v="34"/>
    <s v="6014CG"/>
    <s v="NL"/>
    <s v="2480072292"/>
    <s v="0133516_002"/>
    <s v="31V"/>
    <s v="NL001131849B01"/>
    <n v="2"/>
    <n v="0"/>
    <n v="31.57"/>
    <s v="N"/>
    <s v="Peter Appel Transport B.V."/>
    <n v="36622"/>
    <d v="2023-08-17T00:00:00"/>
    <s v="10:27:00"/>
    <n v="0"/>
    <x v="3"/>
    <x v="32"/>
    <n v="8"/>
    <x v="23"/>
    <n v="1"/>
    <n v="0.8"/>
    <x v="3"/>
    <n v="31.57"/>
    <n v="0"/>
    <n v="31.57"/>
  </r>
  <r>
    <s v="COLGATE 3800 DEB."/>
    <s v="Colgate-Palmolive Nederland BV"/>
    <s v="101t"/>
    <n v="101091014983"/>
    <n v="101030172825"/>
    <n v="930"/>
    <s v="Inv Booked"/>
    <s v="2480072267"/>
    <s v="Verkoop"/>
    <n v="200"/>
    <s v="Transport drops"/>
    <s v="9 - verwerkt"/>
    <n v="0"/>
    <m/>
    <d v="2023-08-17T00:00:00"/>
    <s v="DROP"/>
    <s v="0001010910149830133424_007"/>
    <m/>
    <m/>
    <m/>
    <s v="EUR"/>
    <n v="54.4"/>
    <s v="EUR"/>
    <n v="54.4"/>
    <s v="EUR"/>
    <n v="54.4"/>
    <n v="54.4"/>
    <n v="0"/>
    <s v="N"/>
    <n v="1223000817"/>
    <d v="2023-09-21T00:00:00"/>
    <m/>
    <d v="2023-08-17T00:00:00"/>
    <s v="00:00"/>
    <s v="23:59"/>
    <d v="2023-08-17T00:00:00"/>
    <s v="09:00"/>
    <s v="16:00"/>
    <n v="0.8"/>
    <s v="ce"/>
    <n v="11"/>
    <n v="0.8"/>
    <n v="0"/>
    <s v="Kuehne+Nagel Tiel 3 Standpl"/>
    <s v="De Diepert 5"/>
    <s v="Tiel"/>
    <s v="4004 MA"/>
    <s v="NL"/>
    <x v="35"/>
    <s v="Oliemolenweg 8"/>
    <x v="70"/>
    <s v="7944 HX"/>
    <s v="NL"/>
    <s v="2480072267"/>
    <s v="0133424_007"/>
    <s v="31V"/>
    <s v="NL001131849B01"/>
    <n v="2"/>
    <n v="0"/>
    <n v="54.4"/>
    <s v="N"/>
    <s v="Peter Appel Transport B.V."/>
    <n v="36744"/>
    <d v="2023-08-17T00:00:00"/>
    <s v="15:55:00"/>
    <n v="0"/>
    <x v="3"/>
    <x v="32"/>
    <n v="8"/>
    <x v="48"/>
    <n v="1"/>
    <n v="0.8"/>
    <x v="6"/>
    <n v="54.4"/>
    <n v="0"/>
    <n v="54.4"/>
  </r>
  <r>
    <s v="COLGATE 3800 DEB."/>
    <s v="Colgate-Palmolive Nederland BV"/>
    <s v="101t"/>
    <n v="101091015272"/>
    <n v="101030172829"/>
    <n v="930"/>
    <s v="Inv Booked"/>
    <s v="2480072280"/>
    <s v="Verkoop"/>
    <n v="170"/>
    <s v="Transport drops zone"/>
    <s v="9 - verwerkt"/>
    <n v="0"/>
    <m/>
    <d v="2023-08-17T00:00:00"/>
    <s v="DROP"/>
    <s v="0001010910152720133513_002"/>
    <m/>
    <m/>
    <m/>
    <s v="EUR"/>
    <n v="257.2"/>
    <s v="EUR"/>
    <n v="257.2"/>
    <s v="EUR"/>
    <n v="257.2"/>
    <n v="257.2"/>
    <n v="0"/>
    <s v="N"/>
    <n v="1223000817"/>
    <d v="2023-09-21T00:00:00"/>
    <m/>
    <d v="2023-08-17T00:00:00"/>
    <s v="00:00"/>
    <s v="23:59"/>
    <d v="2023-08-17T00:00:00"/>
    <s v="09:00"/>
    <s v="10:00"/>
    <n v="20"/>
    <s v="ce"/>
    <n v="23230"/>
    <n v="20"/>
    <n v="38"/>
    <s v="Kuehne+Nagel Tiel 3 Standpl"/>
    <s v="De Diepert 5"/>
    <s v="Tiel"/>
    <s v="4004 MA"/>
    <s v="NL"/>
    <x v="1"/>
    <s v="Perenmarkt 15"/>
    <x v="2"/>
    <s v="1681PG"/>
    <s v="NL"/>
    <s v="2480072280"/>
    <s v="0133513_002"/>
    <s v="31V"/>
    <s v="NL001131849B01"/>
    <n v="2"/>
    <n v="0"/>
    <n v="257.2"/>
    <s v="N"/>
    <s v="Peter Appel Transport B.V."/>
    <n v="36622"/>
    <d v="2023-08-17T00:00:00"/>
    <s v="10:06:00"/>
    <n v="0"/>
    <x v="3"/>
    <x v="32"/>
    <n v="8"/>
    <x v="2"/>
    <n v="1"/>
    <n v="20"/>
    <x v="1"/>
    <n v="257.2"/>
    <n v="0"/>
    <n v="257.2"/>
  </r>
  <r>
    <s v="COLGATE 3800 DEB."/>
    <s v="Colgate-Palmolive Nederland BV"/>
    <s v="101t"/>
    <n v="101091015276"/>
    <n v="101030172830"/>
    <n v="930"/>
    <s v="Inv Booked"/>
    <s v="2480072285"/>
    <s v="Verkoop"/>
    <n v="170"/>
    <s v="Transport drops zone"/>
    <s v="9 - verwerkt"/>
    <n v="0"/>
    <m/>
    <d v="2023-08-17T00:00:00"/>
    <s v="DROP"/>
    <s v="0001010910152760133512_003"/>
    <m/>
    <m/>
    <m/>
    <s v="EUR"/>
    <n v="222.14"/>
    <s v="EUR"/>
    <n v="222.14"/>
    <s v="EUR"/>
    <n v="222.14"/>
    <n v="222.14"/>
    <n v="0"/>
    <s v="N"/>
    <n v="1223000817"/>
    <d v="2023-09-21T00:00:00"/>
    <m/>
    <d v="2023-08-17T00:00:00"/>
    <s v="00:00"/>
    <s v="23:59"/>
    <d v="2023-08-17T00:00:00"/>
    <s v="08:00"/>
    <s v="09:00"/>
    <n v="20.8"/>
    <s v="ce"/>
    <n v="22350"/>
    <n v="20.8"/>
    <n v="38"/>
    <s v="Kuehne+Nagel Tiel 3 Standpl"/>
    <s v="De Diepert 5"/>
    <s v="Tiel"/>
    <s v="4004 MA"/>
    <s v="NL"/>
    <x v="109"/>
    <s v="Rheastraat 10"/>
    <x v="3"/>
    <s v="5047 TL"/>
    <s v="NL"/>
    <s v="2480072285"/>
    <s v="0133512_003"/>
    <s v="31V"/>
    <s v="NL001131849B01"/>
    <n v="2"/>
    <n v="0"/>
    <n v="222.14"/>
    <s v="N"/>
    <s v="Peter Appel Transport B.V."/>
    <n v="36622"/>
    <d v="2023-08-17T00:00:00"/>
    <s v="09:15:00"/>
    <n v="0"/>
    <x v="3"/>
    <x v="32"/>
    <n v="8"/>
    <x v="3"/>
    <n v="1"/>
    <n v="20.8"/>
    <x v="1"/>
    <n v="222.14"/>
    <n v="0"/>
    <n v="222.14"/>
  </r>
  <r>
    <s v="COLGATE 3800 DEB."/>
    <s v="Colgate-Palmolive Nederland BV"/>
    <s v="101t"/>
    <n v="101091014985"/>
    <n v="101030172831"/>
    <n v="930"/>
    <s v="Inv Booked"/>
    <s v="2480072289"/>
    <s v="Verkoop"/>
    <n v="170"/>
    <s v="Transport drops zone"/>
    <s v="9 - verwerkt"/>
    <n v="0"/>
    <m/>
    <d v="2023-08-17T00:00:00"/>
    <s v="DROP"/>
    <s v="0001010910149850133425_007"/>
    <m/>
    <m/>
    <m/>
    <s v="EUR"/>
    <n v="28.49"/>
    <s v="EUR"/>
    <n v="28.49"/>
    <s v="EUR"/>
    <n v="28.49"/>
    <n v="28.49"/>
    <n v="0"/>
    <s v="N"/>
    <n v="1223000817"/>
    <d v="2023-09-21T00:00:00"/>
    <m/>
    <d v="2023-08-17T00:00:00"/>
    <s v="00:00"/>
    <s v="23:59"/>
    <d v="2023-08-17T00:00:00"/>
    <s v="08:00"/>
    <s v="09:00"/>
    <n v="0.8"/>
    <s v="ce"/>
    <n v="784"/>
    <n v="0.8"/>
    <n v="1"/>
    <s v="Kuehne+Nagel Tiel 3 Standpl"/>
    <s v="De Diepert 5"/>
    <s v="Tiel"/>
    <s v="4004 MA"/>
    <s v="NL"/>
    <x v="7"/>
    <s v="HOOFDTOCHT 1"/>
    <x v="7"/>
    <s v="1507 CJ"/>
    <s v="NL"/>
    <s v="2480072289"/>
    <s v="0133425_007"/>
    <s v="31V"/>
    <s v="NL001131849B01"/>
    <n v="2"/>
    <n v="0"/>
    <n v="28.49"/>
    <s v="N"/>
    <s v="Peter Appel Transport B.V."/>
    <n v="36622"/>
    <d v="2023-08-17T00:00:00"/>
    <s v="09:06:00"/>
    <n v="0"/>
    <x v="3"/>
    <x v="32"/>
    <n v="8"/>
    <x v="7"/>
    <n v="1"/>
    <n v="0.8"/>
    <x v="2"/>
    <n v="28.49"/>
    <n v="0"/>
    <n v="28.49"/>
  </r>
  <r>
    <s v="COLGATE 3800 DEB."/>
    <s v="Colgate-Palmolive Nederland BV"/>
    <s v="101t"/>
    <n v="101091015283"/>
    <n v="101030172832"/>
    <n v="930"/>
    <s v="Inv Booked"/>
    <s v="2480072283"/>
    <s v="Verkoop"/>
    <n v="170"/>
    <s v="Transport drops zone"/>
    <s v="9 - verwerkt"/>
    <n v="0"/>
    <m/>
    <d v="2023-08-17T00:00:00"/>
    <s v="DROP"/>
    <s v="0001010910152830133521_003"/>
    <m/>
    <m/>
    <m/>
    <s v="EUR"/>
    <n v="96.58"/>
    <s v="EUR"/>
    <n v="96.58"/>
    <s v="EUR"/>
    <n v="96.58"/>
    <n v="96.58"/>
    <n v="0"/>
    <s v="N"/>
    <n v="1223000817"/>
    <d v="2023-09-21T00:00:00"/>
    <m/>
    <d v="2023-08-17T00:00:00"/>
    <s v="00:00"/>
    <s v="23:59"/>
    <d v="2023-08-17T00:00:00"/>
    <s v="10:00"/>
    <s v="10:00"/>
    <n v="6.4"/>
    <s v="ce"/>
    <n v="2672"/>
    <n v="6.4"/>
    <n v="6"/>
    <s v="Kuehne+Nagel Tiel 3 Standpl"/>
    <s v="De Diepert 5"/>
    <s v="Tiel"/>
    <s v="4004 MA"/>
    <s v="NL"/>
    <x v="46"/>
    <s v="FLORIJNSTRAAT  4C"/>
    <x v="23"/>
    <s v="4903 RM"/>
    <s v="NL"/>
    <s v="2480072283"/>
    <s v="0133521_003"/>
    <s v="31V"/>
    <s v="NL001131849B01"/>
    <n v="2"/>
    <n v="0"/>
    <n v="96.58"/>
    <s v="N"/>
    <s v="Peter Appel Transport B.V."/>
    <n v="36622"/>
    <d v="2023-08-17T00:00:00"/>
    <s v="10:33:00"/>
    <n v="0"/>
    <x v="3"/>
    <x v="32"/>
    <n v="8"/>
    <x v="34"/>
    <n v="1"/>
    <n v="6.4"/>
    <x v="5"/>
    <n v="96.58"/>
    <n v="0"/>
    <n v="96.58"/>
  </r>
  <r>
    <s v="COLGATE 3800 DEB."/>
    <s v="Colgate-Palmolive Nederland BV"/>
    <s v="101t"/>
    <n v="101091014985"/>
    <n v="101030172833"/>
    <n v="930"/>
    <s v="Inv Booked"/>
    <s v="2480072288"/>
    <s v="Verkoop"/>
    <n v="170"/>
    <s v="Transport drops zone"/>
    <s v="9 - verwerkt"/>
    <n v="0"/>
    <m/>
    <d v="2023-08-17T00:00:00"/>
    <s v="DROP"/>
    <s v="0001010910149850133425_003"/>
    <m/>
    <m/>
    <m/>
    <s v="EUR"/>
    <n v="28.84"/>
    <s v="EUR"/>
    <n v="28.84"/>
    <s v="EUR"/>
    <n v="28.84"/>
    <n v="28.84"/>
    <n v="0"/>
    <s v="N"/>
    <n v="1223000817"/>
    <d v="2023-09-21T00:00:00"/>
    <m/>
    <d v="2023-08-17T00:00:00"/>
    <s v="00:00"/>
    <s v="23:59"/>
    <d v="2023-08-17T00:00:00"/>
    <s v="06:00"/>
    <s v="07:00"/>
    <n v="0.8"/>
    <s v="ce"/>
    <n v="595"/>
    <n v="0.8"/>
    <n v="1"/>
    <s v="Kuehne+Nagel Tiel 3 Standpl"/>
    <s v="De Diepert 5"/>
    <s v="Tiel"/>
    <s v="4004 MA"/>
    <s v="NL"/>
    <x v="2"/>
    <s v="Laan van Ruyven 1"/>
    <x v="11"/>
    <s v="2645EE"/>
    <s v="NL"/>
    <s v="2480072288"/>
    <s v="0133425_003"/>
    <s v="31V"/>
    <s v="NL001131849B01"/>
    <n v="2"/>
    <n v="0"/>
    <n v="28.84"/>
    <s v="N"/>
    <s v="Peter Appel Transport B.V."/>
    <n v="36622"/>
    <d v="2023-08-17T00:00:00"/>
    <s v="06:51:00"/>
    <n v="0"/>
    <x v="3"/>
    <x v="32"/>
    <n v="8"/>
    <x v="4"/>
    <n v="1"/>
    <n v="0.8"/>
    <x v="2"/>
    <n v="28.84"/>
    <n v="0"/>
    <n v="28.84"/>
  </r>
  <r>
    <s v="COLGATE 3800 DEB."/>
    <s v="Colgate-Palmolive Nederland BV"/>
    <s v="101t"/>
    <n v="101091014985"/>
    <n v="101030172834"/>
    <n v="930"/>
    <s v="Inv Booked"/>
    <s v="2480072284"/>
    <s v="Verkoop"/>
    <n v="170"/>
    <s v="Transport drops zone"/>
    <s v="9 - verwerkt"/>
    <n v="0"/>
    <m/>
    <d v="2023-08-17T00:00:00"/>
    <s v="DROP"/>
    <s v="0001010910149850133425_006"/>
    <m/>
    <m/>
    <m/>
    <s v="EUR"/>
    <n v="45.82"/>
    <s v="EUR"/>
    <n v="45.82"/>
    <s v="EUR"/>
    <n v="45.82"/>
    <n v="45.82"/>
    <n v="0"/>
    <s v="N"/>
    <n v="1223000817"/>
    <d v="2023-09-21T00:00:00"/>
    <m/>
    <d v="2023-08-17T00:00:00"/>
    <s v="00:00"/>
    <s v="23:59"/>
    <d v="2023-08-17T00:00:00"/>
    <s v="07:00"/>
    <s v="14:00"/>
    <n v="2.4"/>
    <s v="ce"/>
    <n v="3079"/>
    <n v="2.4"/>
    <n v="4"/>
    <s v="Kuehne+Nagel Tiel 3 Standpl"/>
    <s v="De Diepert 5"/>
    <s v="Tiel"/>
    <s v="4004 MA"/>
    <s v="NL"/>
    <x v="17"/>
    <s v="Doornhoek 4050"/>
    <x v="20"/>
    <s v="5465TD"/>
    <s v="NL"/>
    <s v="2480072284"/>
    <s v="0133425_006"/>
    <s v="31V"/>
    <s v="NL001131849B01"/>
    <n v="2"/>
    <n v="0"/>
    <n v="45.82"/>
    <s v="N"/>
    <s v="Peter Appel Transport B.V."/>
    <n v="36622"/>
    <d v="2023-08-17T00:00:00"/>
    <s v="08:02:00"/>
    <n v="0"/>
    <x v="3"/>
    <x v="32"/>
    <n v="8"/>
    <x v="18"/>
    <n v="1"/>
    <n v="2.4"/>
    <x v="3"/>
    <n v="45.82"/>
    <n v="0"/>
    <n v="45.82"/>
  </r>
  <r>
    <s v="COLGATE 3800 DEB."/>
    <s v="Colgate-Palmolive Nederland BV"/>
    <s v="101t"/>
    <n v="101091014993"/>
    <n v="101030172835"/>
    <n v="930"/>
    <s v="Inv Booked"/>
    <s v="2480072281"/>
    <s v="Verkoop"/>
    <n v="170"/>
    <s v="Transport drops zone"/>
    <s v="9 - verwerkt"/>
    <n v="0"/>
    <m/>
    <d v="2023-08-17T00:00:00"/>
    <s v="DROP"/>
    <s v="0001010910149930133431_002"/>
    <m/>
    <m/>
    <m/>
    <s v="EUR"/>
    <n v="182.69"/>
    <s v="EUR"/>
    <n v="182.69"/>
    <s v="EUR"/>
    <n v="182.69"/>
    <n v="182.69"/>
    <n v="0"/>
    <s v="N"/>
    <n v="1223000817"/>
    <d v="2023-09-21T00:00:00"/>
    <m/>
    <d v="2023-08-17T00:00:00"/>
    <s v="00:00"/>
    <s v="23:59"/>
    <d v="2023-08-17T00:00:00"/>
    <s v="12:00"/>
    <s v="12:00"/>
    <n v="26.4"/>
    <s v="ce"/>
    <n v="1678"/>
    <n v="26.4"/>
    <n v="31"/>
    <s v="Kuehne+Nagel Tiel 3 Standpl"/>
    <s v="De Diepert 5"/>
    <s v="Tiel"/>
    <s v="4004 MA"/>
    <s v="NL"/>
    <x v="14"/>
    <s v="Rood 24"/>
    <x v="17"/>
    <s v="6666LT"/>
    <s v="NL"/>
    <s v="2480072281"/>
    <s v="0133431_002"/>
    <s v="31V"/>
    <s v="NL001131849B01"/>
    <n v="2"/>
    <n v="0"/>
    <n v="182.69"/>
    <s v="N"/>
    <s v="Peter Appel Transport B.V."/>
    <n v="36622"/>
    <d v="2023-08-17T00:00:00"/>
    <s v="13:11:00"/>
    <n v="0"/>
    <x v="3"/>
    <x v="32"/>
    <n v="8"/>
    <x v="15"/>
    <n v="1"/>
    <n v="26.4"/>
    <x v="5"/>
    <n v="182.69"/>
    <n v="0"/>
    <n v="182.69"/>
  </r>
  <r>
    <s v="COLGATE 3800 DEB."/>
    <s v="Colgate-Palmolive Nederland BV"/>
    <s v="101t"/>
    <n v="101091015276"/>
    <n v="101030172836"/>
    <n v="930"/>
    <s v="Inv Booked"/>
    <s v="2480072287"/>
    <s v="Verkoop"/>
    <n v="170"/>
    <s v="Transport drops zone"/>
    <s v="9 - verwerkt"/>
    <n v="0"/>
    <m/>
    <d v="2023-08-17T00:00:00"/>
    <s v="DROP"/>
    <s v="0001010910152760133512_004"/>
    <m/>
    <m/>
    <m/>
    <s v="EUR"/>
    <n v="27.26"/>
    <s v="EUR"/>
    <n v="27.26"/>
    <s v="EUR"/>
    <n v="27.26"/>
    <n v="27.26"/>
    <n v="0"/>
    <s v="N"/>
    <n v="1223000817"/>
    <d v="2023-09-21T00:00:00"/>
    <m/>
    <d v="2023-08-17T00:00:00"/>
    <s v="00:00"/>
    <s v="23:59"/>
    <d v="2023-08-17T00:00:00"/>
    <s v="09:00"/>
    <s v="10:00"/>
    <n v="0.8"/>
    <s v="ce"/>
    <n v="814"/>
    <n v="0.8"/>
    <n v="1"/>
    <s v="Kuehne+Nagel Tiel 3 Standpl"/>
    <s v="De Diepert 5"/>
    <s v="Tiel"/>
    <s v="4004 MA"/>
    <s v="NL"/>
    <x v="2"/>
    <s v="Pegasusweg 1"/>
    <x v="3"/>
    <s v="5015BZ"/>
    <s v="NL"/>
    <s v="2480072287"/>
    <s v="0133512_004"/>
    <s v="31V"/>
    <s v="NL001131849B01"/>
    <n v="2"/>
    <n v="0"/>
    <n v="27.26"/>
    <s v="N"/>
    <s v="Peter Appel Transport B.V."/>
    <n v="36622"/>
    <d v="2023-08-17T00:00:00"/>
    <s v="10:29:00"/>
    <n v="0"/>
    <x v="3"/>
    <x v="32"/>
    <n v="8"/>
    <x v="3"/>
    <n v="1"/>
    <n v="0.8"/>
    <x v="2"/>
    <n v="27.26"/>
    <n v="0"/>
    <n v="27.26"/>
  </r>
  <r>
    <s v="COLGATE 3800 DEB."/>
    <s v="Colgate-Palmolive Nederland BV"/>
    <s v="101t"/>
    <n v="101091015281"/>
    <n v="101030172837"/>
    <n v="930"/>
    <s v="Inv Booked"/>
    <s v="2480072290"/>
    <s v="Verkoop"/>
    <n v="170"/>
    <s v="Transport drops zone"/>
    <s v="9 - verwerkt"/>
    <n v="0"/>
    <m/>
    <d v="2023-08-17T00:00:00"/>
    <s v="DROP"/>
    <s v="0001010910152810133509_003"/>
    <m/>
    <m/>
    <m/>
    <s v="EUR"/>
    <n v="35.26"/>
    <s v="EUR"/>
    <n v="35.26"/>
    <s v="EUR"/>
    <n v="35.26"/>
    <n v="35.26"/>
    <n v="0"/>
    <s v="N"/>
    <n v="1223000817"/>
    <d v="2023-09-21T00:00:00"/>
    <m/>
    <d v="2023-08-17T00:00:00"/>
    <s v="00:00"/>
    <s v="23:59"/>
    <d v="2023-08-17T00:00:00"/>
    <s v="07:00"/>
    <s v="12:00"/>
    <n v="2.4"/>
    <s v="ce"/>
    <n v="1275"/>
    <n v="2.4"/>
    <n v="2"/>
    <s v="Kuehne+Nagel Tiel 3 Standpl"/>
    <s v="De Diepert 5"/>
    <s v="Tiel"/>
    <s v="4004 MA"/>
    <s v="NL"/>
    <x v="12"/>
    <s v="SLEGO 1"/>
    <x v="13"/>
    <s v="1046 BM"/>
    <s v="NL"/>
    <s v="2480072290"/>
    <s v="0133509_003"/>
    <s v="31V"/>
    <s v="NL001131849B01"/>
    <n v="2"/>
    <n v="0"/>
    <n v="35.26"/>
    <s v="N"/>
    <s v="Peter Appel Transport B.V."/>
    <n v="36622"/>
    <d v="2023-08-17T00:00:00"/>
    <s v="12:15:00"/>
    <n v="0"/>
    <x v="3"/>
    <x v="32"/>
    <n v="8"/>
    <x v="11"/>
    <n v="1"/>
    <n v="8.8000000000000007"/>
    <x v="0"/>
    <n v="129.27000000000001"/>
    <n v="0"/>
    <n v="129.27000000000001"/>
  </r>
  <r>
    <s v="COLGATE 3800 DEB."/>
    <s v="Colgate-Palmolive Nederland BV"/>
    <s v="101t"/>
    <n v="101091015286"/>
    <n v="101030172838"/>
    <n v="930"/>
    <s v="Inv Booked"/>
    <s v="2480072282"/>
    <s v="Verkoop"/>
    <n v="170"/>
    <s v="Transport drops zone"/>
    <s v="9 - verwerkt"/>
    <n v="0"/>
    <m/>
    <d v="2023-08-17T00:00:00"/>
    <s v="DROP"/>
    <s v="0001010910152860133522_004"/>
    <m/>
    <m/>
    <m/>
    <s v="EUR"/>
    <n v="120.31"/>
    <s v="EUR"/>
    <n v="120.31"/>
    <s v="EUR"/>
    <n v="120.31"/>
    <n v="120.31"/>
    <n v="0"/>
    <s v="N"/>
    <n v="1223000817"/>
    <d v="2023-09-21T00:00:00"/>
    <m/>
    <d v="2023-08-17T00:00:00"/>
    <s v="00:00"/>
    <s v="23:59"/>
    <d v="2023-08-17T00:00:00"/>
    <s v="10:00"/>
    <s v="12:00"/>
    <n v="7.2"/>
    <s v="ce"/>
    <n v="6032"/>
    <n v="7.2"/>
    <n v="14"/>
    <s v="Kuehne+Nagel Tiel 3 Standpl"/>
    <s v="De Diepert 5"/>
    <s v="Tiel"/>
    <s v="4004 MA"/>
    <s v="NL"/>
    <x v="70"/>
    <s v="Steenen Hoofd 50"/>
    <x v="53"/>
    <s v="4825 AK"/>
    <s v="NL"/>
    <s v="2480072282"/>
    <s v="0133522_004"/>
    <s v="31V"/>
    <s v="NL001131849B01"/>
    <n v="2"/>
    <n v="0"/>
    <n v="120.31"/>
    <s v="N"/>
    <s v="Peter Appel Transport B.V."/>
    <n v="36622"/>
    <d v="2023-08-17T00:00:00"/>
    <s v="13:09:00"/>
    <n v="17"/>
    <x v="3"/>
    <x v="32"/>
    <n v="8"/>
    <x v="24"/>
    <n v="1"/>
    <n v="7.2"/>
    <x v="0"/>
    <n v="120.31"/>
    <n v="0"/>
    <n v="120.31"/>
  </r>
  <r>
    <s v="COLGATE 3800 DEB."/>
    <s v="Colgate-Palmolive Nederland BV"/>
    <s v="101t"/>
    <n v="101091015281"/>
    <n v="101030172839"/>
    <n v="930"/>
    <s v="Inv Booked"/>
    <s v="2480072294"/>
    <s v="Verkoop"/>
    <n v="170"/>
    <s v="Transport drops zone"/>
    <s v="9 - verwerkt"/>
    <n v="0"/>
    <m/>
    <d v="2023-08-17T00:00:00"/>
    <s v="DROP"/>
    <s v="0001010910152810133509_003"/>
    <m/>
    <m/>
    <m/>
    <s v="EUR"/>
    <n v="94.01"/>
    <s v="EUR"/>
    <n v="94.01"/>
    <s v="EUR"/>
    <n v="94.01"/>
    <n v="94.01"/>
    <n v="0"/>
    <s v="N"/>
    <n v="1223000817"/>
    <d v="2023-09-21T00:00:00"/>
    <m/>
    <d v="2023-08-17T00:00:00"/>
    <s v="00:00"/>
    <s v="23:59"/>
    <d v="2023-08-17T00:00:00"/>
    <s v="07:00"/>
    <s v="12:00"/>
    <n v="6.4"/>
    <s v="ce"/>
    <n v="3959"/>
    <n v="6.4"/>
    <n v="6"/>
    <s v="Kuehne+Nagel Tiel 3 Standpl"/>
    <s v="De Diepert 5"/>
    <s v="Tiel"/>
    <s v="4004 MA"/>
    <s v="NL"/>
    <x v="10"/>
    <s v="Slego 1a"/>
    <x v="13"/>
    <s v="1046BM"/>
    <s v="NL"/>
    <s v="2480072294"/>
    <s v="0133509_003"/>
    <s v="31V"/>
    <s v="NL001131849B01"/>
    <n v="2"/>
    <n v="0"/>
    <n v="94.01"/>
    <s v="N"/>
    <s v="Peter Appel Transport B.V."/>
    <n v="36622"/>
    <d v="2023-08-17T00:00:00"/>
    <s v="12:08:00"/>
    <n v="0"/>
    <x v="3"/>
    <x v="32"/>
    <n v="8"/>
    <x v="11"/>
    <n v="0"/>
    <s v=""/>
    <x v="0"/>
    <s v=""/>
    <n v="0"/>
    <s v=""/>
  </r>
  <r>
    <s v="COLGATE 3800 DEB."/>
    <s v="Colgate-Palmolive Nederland BV"/>
    <s v="101t"/>
    <n v="101091014985"/>
    <n v="101030172841"/>
    <n v="930"/>
    <s v="Inv Booked"/>
    <s v="2480072293"/>
    <s v="Verkoop"/>
    <n v="170"/>
    <s v="Transport drops zone"/>
    <s v="9 - verwerkt"/>
    <n v="0"/>
    <m/>
    <d v="2023-08-17T00:00:00"/>
    <s v="DROP"/>
    <s v="0001010910149850133425_002"/>
    <m/>
    <m/>
    <m/>
    <s v="EUR"/>
    <n v="45.6"/>
    <s v="EUR"/>
    <n v="45.6"/>
    <s v="EUR"/>
    <n v="45.6"/>
    <n v="45.6"/>
    <n v="0"/>
    <s v="N"/>
    <n v="1223000817"/>
    <d v="2023-09-21T00:00:00"/>
    <m/>
    <d v="2023-08-17T00:00:00"/>
    <s v="00:00"/>
    <s v="23:59"/>
    <d v="2023-08-17T00:00:00"/>
    <s v="16:00"/>
    <s v="16:00"/>
    <n v="2.4"/>
    <s v="ce"/>
    <n v="1491"/>
    <n v="2.4"/>
    <n v="2"/>
    <s v="Kuehne+Nagel Tiel 3 Standpl"/>
    <s v="De Diepert 5"/>
    <s v="Tiel"/>
    <s v="4004 MA"/>
    <s v="NL"/>
    <x v="79"/>
    <s v="Keltenweg 30"/>
    <x v="58"/>
    <s v="5342 LP"/>
    <s v="NL"/>
    <s v="2480072293"/>
    <s v="0133425_002"/>
    <s v="31V"/>
    <s v="NL001131849B01"/>
    <n v="2"/>
    <n v="0"/>
    <n v="45.6"/>
    <s v="N"/>
    <s v="Peter Appel Transport B.V."/>
    <n v="36622"/>
    <d v="2023-08-17T00:00:00"/>
    <s v="17:15:00"/>
    <n v="0"/>
    <x v="3"/>
    <x v="32"/>
    <n v="8"/>
    <x v="42"/>
    <n v="1"/>
    <n v="2.4"/>
    <x v="3"/>
    <n v="45.6"/>
    <n v="0"/>
    <n v="45.6"/>
  </r>
  <r>
    <s v="COLGATE 3800 DEB."/>
    <s v="Colgate-Palmolive Nederland BV"/>
    <s v="101t"/>
    <n v="101091015432"/>
    <n v="101030172925"/>
    <n v="930"/>
    <s v="Inv Booked"/>
    <s v="2480073119"/>
    <s v="Verkoop"/>
    <n v="170"/>
    <s v="Transport drops zone"/>
    <s v="9 - verwerkt"/>
    <n v="0"/>
    <m/>
    <d v="2023-08-18T00:00:00"/>
    <s v="DROP"/>
    <s v="0001010910154320133675_002"/>
    <m/>
    <m/>
    <m/>
    <s v="EUR"/>
    <n v="281.86"/>
    <s v="EUR"/>
    <n v="281.86"/>
    <s v="EUR"/>
    <n v="281.86"/>
    <n v="281.86"/>
    <n v="0"/>
    <s v="N"/>
    <n v="1223000817"/>
    <d v="2023-09-21T00:00:00"/>
    <m/>
    <d v="2023-08-18T00:00:00"/>
    <s v="00:00"/>
    <s v="23:59"/>
    <d v="2023-08-18T00:00:00"/>
    <s v="09:00"/>
    <s v="16:00"/>
    <n v="25.6"/>
    <s v="ce"/>
    <n v="24012"/>
    <n v="25.6"/>
    <n v="45"/>
    <s v="Kuehne+Nagel Tiel 3 Standpl"/>
    <s v="De Diepert 5"/>
    <s v="Tiel"/>
    <s v="4004 MA"/>
    <s v="NL"/>
    <x v="66"/>
    <s v="Hazenkoog 20a"/>
    <x v="32"/>
    <s v="1822BS"/>
    <s v="NL"/>
    <s v="2480073119"/>
    <s v="0133675_002"/>
    <s v="31V"/>
    <s v="NL001131849B01"/>
    <n v="2"/>
    <n v="0"/>
    <n v="281.86"/>
    <s v="N"/>
    <s v="Peter Appel Transport B.V."/>
    <n v="36622"/>
    <d v="2023-08-18T00:00:00"/>
    <s v="12:01:00"/>
    <n v="28"/>
    <x v="4"/>
    <x v="32"/>
    <n v="8"/>
    <x v="28"/>
    <n v="1"/>
    <n v="25.6"/>
    <x v="0"/>
    <n v="281.86"/>
    <n v="0"/>
    <n v="281.86"/>
  </r>
  <r>
    <s v="COLGATE 3800 DEB."/>
    <s v="Colgate-Palmolive Nederland BV"/>
    <s v="101t"/>
    <n v="101091015440"/>
    <n v="101030172918"/>
    <n v="930"/>
    <s v="Inv Booked"/>
    <s v="2480073089"/>
    <s v="Verkoop"/>
    <n v="170"/>
    <s v="Transport drops zone"/>
    <s v="9 - verwerkt"/>
    <n v="0"/>
    <m/>
    <d v="2023-08-18T00:00:00"/>
    <s v="DROP"/>
    <s v="0001010910154400133685_002"/>
    <m/>
    <m/>
    <m/>
    <s v="EUR"/>
    <n v="159.27000000000001"/>
    <s v="EUR"/>
    <n v="159.27000000000001"/>
    <s v="EUR"/>
    <n v="159.27000000000001"/>
    <n v="159.27000000000001"/>
    <n v="0"/>
    <s v="N"/>
    <n v="1223000817"/>
    <d v="2023-09-21T00:00:00"/>
    <m/>
    <d v="2023-08-18T00:00:00"/>
    <s v="00:00"/>
    <s v="23:59"/>
    <d v="2023-08-18T00:00:00"/>
    <s v="15:00"/>
    <s v="15:00"/>
    <n v="22.4"/>
    <s v="ce"/>
    <n v="9954"/>
    <n v="22.4"/>
    <n v="18"/>
    <s v="Kuehne+Nagel Tiel 3 Standpl"/>
    <s v="De Diepert 5"/>
    <s v="Tiel"/>
    <s v="4004 MA"/>
    <s v="NL"/>
    <x v="14"/>
    <s v="Rood 24"/>
    <x v="17"/>
    <s v="6666LT"/>
    <s v="NL"/>
    <s v="2480073089"/>
    <s v="0133685_002"/>
    <s v="31V"/>
    <s v="NL001131849B01"/>
    <n v="2"/>
    <n v="0"/>
    <n v="159.27000000000001"/>
    <s v="N"/>
    <s v="Peter Appel Transport B.V."/>
    <n v="36622"/>
    <d v="2023-08-18T00:00:00"/>
    <s v="15:17:00"/>
    <n v="0"/>
    <x v="4"/>
    <x v="32"/>
    <n v="8"/>
    <x v="15"/>
    <n v="1"/>
    <n v="24.799999999999997"/>
    <x v="5"/>
    <n v="176.33"/>
    <n v="0"/>
    <n v="176.33"/>
  </r>
  <r>
    <s v="COLGATE 3800 DEB."/>
    <s v="Colgate-Palmolive Nederland BV"/>
    <s v="101t"/>
    <n v="101091015749"/>
    <n v="101030172919"/>
    <n v="930"/>
    <s v="Inv Booked"/>
    <s v="2480073086"/>
    <s v="Verkoop"/>
    <n v="170"/>
    <s v="Transport drops zone"/>
    <s v="9 - verwerkt"/>
    <n v="0"/>
    <m/>
    <d v="2023-08-18T00:00:00"/>
    <s v="DROP"/>
    <s v="0001010910157490133824_002"/>
    <m/>
    <m/>
    <m/>
    <s v="EUR"/>
    <n v="36.75"/>
    <s v="EUR"/>
    <n v="36.75"/>
    <s v="EUR"/>
    <n v="36.75"/>
    <n v="36.75"/>
    <n v="0"/>
    <s v="N"/>
    <n v="1223000817"/>
    <d v="2023-09-21T00:00:00"/>
    <m/>
    <d v="2023-08-18T00:00:00"/>
    <s v="00:00"/>
    <s v="23:59"/>
    <d v="2023-08-18T00:00:00"/>
    <s v="07:00"/>
    <s v="14:00"/>
    <n v="1.6"/>
    <s v="ce"/>
    <n v="809"/>
    <n v="1.6"/>
    <n v="1"/>
    <s v="Kuehne+Nagel Tiel 3 Standpl"/>
    <s v="De Diepert 5"/>
    <s v="Tiel"/>
    <s v="4004 MA"/>
    <s v="NL"/>
    <x v="114"/>
    <s v="Basisweg 7"/>
    <x v="25"/>
    <s v="1951NG"/>
    <s v="NL"/>
    <s v="2480073086"/>
    <s v="0133824_002"/>
    <s v="31V"/>
    <s v="NL001131849B01"/>
    <n v="2"/>
    <n v="0"/>
    <n v="36.75"/>
    <s v="N"/>
    <s v="Peter Appel Transport B.V."/>
    <n v="36622"/>
    <d v="2023-08-18T00:00:00"/>
    <s v="11:41:00"/>
    <n v="0"/>
    <x v="4"/>
    <x v="32"/>
    <n v="8"/>
    <x v="17"/>
    <n v="1"/>
    <n v="3.2"/>
    <x v="3"/>
    <n v="73.5"/>
    <n v="0"/>
    <n v="73.5"/>
  </r>
  <r>
    <s v="COLGATE 3800 DEB."/>
    <s v="Colgate-Palmolive Nederland BV"/>
    <s v="101t"/>
    <n v="101091015430"/>
    <n v="101030172924"/>
    <n v="930"/>
    <s v="Inv Booked"/>
    <s v="2480073092"/>
    <s v="Verkoop"/>
    <n v="170"/>
    <s v="Transport drops zone"/>
    <s v="9 - verwerkt"/>
    <n v="0"/>
    <m/>
    <d v="2023-08-18T00:00:00"/>
    <s v="DROP"/>
    <s v="0001010910154300133672_002"/>
    <m/>
    <m/>
    <m/>
    <s v="EUR"/>
    <n v="205.77"/>
    <s v="EUR"/>
    <n v="205.77"/>
    <s v="EUR"/>
    <n v="205.77"/>
    <n v="205.77"/>
    <n v="0"/>
    <s v="N"/>
    <n v="1223000817"/>
    <d v="2023-09-21T00:00:00"/>
    <m/>
    <d v="2023-08-18T00:00:00"/>
    <s v="00:00"/>
    <s v="23:59"/>
    <d v="2023-08-18T00:00:00"/>
    <s v="08:00"/>
    <s v="08:00"/>
    <n v="13.6"/>
    <s v="ce"/>
    <n v="6625"/>
    <n v="13.6"/>
    <n v="4"/>
    <s v="Kuehne+Nagel Tiel 3 Standpl"/>
    <s v="De Diepert 5"/>
    <s v="Tiel"/>
    <s v="4004 MA"/>
    <s v="NL"/>
    <x v="74"/>
    <s v="BENJAMIN FRANKLINSTRAAT 2"/>
    <x v="16"/>
    <s v="8013 NC"/>
    <s v="NL"/>
    <s v="2480073092"/>
    <s v="0133672_002"/>
    <s v="31V"/>
    <s v="NL001131849B01"/>
    <n v="2"/>
    <n v="0"/>
    <n v="205.77"/>
    <s v="N"/>
    <s v="Peter Appel Transport B.V."/>
    <n v="36622"/>
    <d v="2023-08-18T00:00:00"/>
    <s v="08:33:00"/>
    <n v="0"/>
    <x v="4"/>
    <x v="32"/>
    <n v="8"/>
    <x v="14"/>
    <n v="1"/>
    <n v="13.6"/>
    <x v="6"/>
    <n v="205.77"/>
    <n v="0"/>
    <n v="205.77"/>
  </r>
  <r>
    <s v="COLGATE 3800 DEB."/>
    <s v="Colgate-Palmolive Nederland BV"/>
    <s v="101t"/>
    <n v="101091015594"/>
    <n v="101030172952"/>
    <n v="930"/>
    <s v="Inv Booked"/>
    <s v="2480073486"/>
    <s v="Verkoop"/>
    <n v="170"/>
    <s v="Transport drops zone"/>
    <s v="9 - verwerkt"/>
    <n v="0"/>
    <m/>
    <d v="2023-08-18T00:00:00"/>
    <s v="DROP"/>
    <s v="0001010910155940133772_002"/>
    <m/>
    <m/>
    <m/>
    <s v="EUR"/>
    <n v="27.26"/>
    <s v="EUR"/>
    <n v="27.26"/>
    <s v="EUR"/>
    <n v="27.26"/>
    <n v="27.26"/>
    <n v="0"/>
    <s v="N"/>
    <n v="1223000817"/>
    <d v="2023-09-21T00:00:00"/>
    <m/>
    <d v="2023-08-18T00:00:00"/>
    <s v="00:00"/>
    <s v="23:59"/>
    <d v="2023-08-18T00:00:00"/>
    <s v="07:00"/>
    <s v="19:00"/>
    <n v="0.8"/>
    <s v="ce"/>
    <n v="137"/>
    <n v="0.8"/>
    <n v="0"/>
    <s v="Kuehne+Nagel Tiel 3 Standpl"/>
    <s v="De Diepert 5"/>
    <s v="Tiel"/>
    <s v="4004 MA"/>
    <s v="NL"/>
    <x v="14"/>
    <s v="Rood 24"/>
    <x v="17"/>
    <s v="6666LT"/>
    <s v="NL"/>
    <s v="2480073486"/>
    <s v="0133772_002"/>
    <s v="31V"/>
    <s v="NL001131849B01"/>
    <n v="2"/>
    <n v="0"/>
    <n v="27.26"/>
    <s v="N"/>
    <s v="Peter Appel Transport B.V."/>
    <n v="36622"/>
    <d v="2023-08-18T00:00:00"/>
    <s v="15:17:00"/>
    <n v="0"/>
    <x v="4"/>
    <x v="32"/>
    <n v="8"/>
    <x v="15"/>
    <n v="1"/>
    <n v="0.8"/>
    <x v="5"/>
    <n v="27.26"/>
    <n v="0"/>
    <n v="27.26"/>
  </r>
  <r>
    <s v="COLGATE 3800 DEB."/>
    <s v="Colgate-Palmolive Nederland BV"/>
    <s v="101t"/>
    <n v="101091015749"/>
    <n v="101030172921"/>
    <n v="930"/>
    <s v="Inv Booked"/>
    <s v="2480073085"/>
    <s v="Verkoop"/>
    <n v="170"/>
    <s v="Transport drops zone"/>
    <s v="9 - verwerkt"/>
    <n v="0"/>
    <m/>
    <d v="2023-08-18T00:00:00"/>
    <s v="DROP"/>
    <s v="0001010910157490133824_002"/>
    <m/>
    <m/>
    <m/>
    <s v="EUR"/>
    <n v="36.75"/>
    <s v="EUR"/>
    <n v="36.75"/>
    <s v="EUR"/>
    <n v="36.75"/>
    <n v="36.75"/>
    <n v="0"/>
    <s v="N"/>
    <n v="1223000817"/>
    <d v="2023-09-21T00:00:00"/>
    <m/>
    <d v="2023-08-18T00:00:00"/>
    <s v="00:00"/>
    <s v="23:59"/>
    <d v="2023-08-18T00:00:00"/>
    <s v="07:00"/>
    <s v="14:00"/>
    <n v="1.6"/>
    <s v="ce"/>
    <n v="1303"/>
    <n v="1.6"/>
    <n v="0"/>
    <s v="Kuehne+Nagel Tiel 3 Standpl"/>
    <s v="De Diepert 5"/>
    <s v="Tiel"/>
    <s v="4004 MA"/>
    <s v="NL"/>
    <x v="116"/>
    <s v="Basisweg 7"/>
    <x v="25"/>
    <s v="1951NG"/>
    <s v="NL"/>
    <s v="2480073085"/>
    <s v="0133824_002"/>
    <s v="31V"/>
    <s v="NL001131849B01"/>
    <n v="2"/>
    <n v="0"/>
    <n v="36.75"/>
    <s v="N"/>
    <s v="Peter Appel Transport B.V."/>
    <n v="36622"/>
    <d v="2023-08-18T00:00:00"/>
    <s v="11:41:00"/>
    <n v="0"/>
    <x v="4"/>
    <x v="32"/>
    <n v="8"/>
    <x v="17"/>
    <n v="0"/>
    <s v=""/>
    <x v="3"/>
    <s v=""/>
    <n v="0"/>
    <s v=""/>
  </r>
  <r>
    <s v="COLGATE 3800 DEB."/>
    <s v="Colgate-Palmolive Nederland BV"/>
    <s v="101t"/>
    <n v="101091015436"/>
    <n v="101030172922"/>
    <n v="930"/>
    <s v="Inv Booked"/>
    <s v="2480073084"/>
    <s v="Verkoop"/>
    <n v="170"/>
    <s v="Transport drops zone"/>
    <s v="9 - verwerkt"/>
    <n v="0"/>
    <m/>
    <d v="2023-08-18T00:00:00"/>
    <s v="DROP"/>
    <s v="0001010910154360133678_002"/>
    <m/>
    <m/>
    <m/>
    <s v="EUR"/>
    <n v="182.69"/>
    <s v="EUR"/>
    <n v="182.69"/>
    <s v="EUR"/>
    <n v="182.69"/>
    <n v="182.69"/>
    <n v="0"/>
    <s v="N"/>
    <n v="1223000817"/>
    <d v="2023-09-21T00:00:00"/>
    <m/>
    <d v="2023-08-18T00:00:00"/>
    <s v="00:00"/>
    <s v="23:59"/>
    <d v="2023-08-18T00:00:00"/>
    <s v="14:00"/>
    <s v="14:00"/>
    <n v="26"/>
    <s v="ce"/>
    <n v="18939"/>
    <n v="26.4"/>
    <n v="38"/>
    <s v="Kuehne+Nagel Tiel 3 Standpl"/>
    <s v="De Diepert 5"/>
    <s v="Tiel"/>
    <s v="4004 MA"/>
    <s v="NL"/>
    <x v="14"/>
    <s v="Rood 24"/>
    <x v="17"/>
    <s v="6666LT"/>
    <s v="NL"/>
    <s v="2480073084"/>
    <s v="0133678_002"/>
    <s v="31V"/>
    <s v="NL001131849B01"/>
    <n v="2"/>
    <n v="0"/>
    <n v="182.69"/>
    <s v="N"/>
    <s v="Peter Appel Transport B.V."/>
    <n v="36622"/>
    <d v="2023-08-18T00:00:00"/>
    <s v="14:49:00"/>
    <n v="0"/>
    <x v="4"/>
    <x v="32"/>
    <n v="8"/>
    <x v="15"/>
    <n v="1"/>
    <n v="26.4"/>
    <x v="5"/>
    <n v="182.69"/>
    <n v="0"/>
    <n v="182.69"/>
  </r>
  <r>
    <s v="COLGATE 3800 DEB."/>
    <s v="Colgate-Palmolive Nederland BV"/>
    <s v="101t"/>
    <n v="101091015749"/>
    <n v="101030172923"/>
    <n v="930"/>
    <s v="Inv Booked"/>
    <s v="2480073091"/>
    <s v="Verkoop"/>
    <n v="170"/>
    <s v="Transport drops zone"/>
    <s v="9 - verwerkt"/>
    <n v="0"/>
    <m/>
    <d v="2023-08-18T00:00:00"/>
    <s v="DROP"/>
    <s v="0001010910157490133824_003"/>
    <m/>
    <m/>
    <m/>
    <s v="EUR"/>
    <n v="102.03"/>
    <s v="EUR"/>
    <n v="102.03"/>
    <s v="EUR"/>
    <n v="102.03"/>
    <n v="102.03"/>
    <n v="0"/>
    <s v="N"/>
    <n v="1223000817"/>
    <d v="2023-09-21T00:00:00"/>
    <m/>
    <d v="2023-08-18T00:00:00"/>
    <s v="00:00"/>
    <s v="23:59"/>
    <d v="2023-08-18T00:00:00"/>
    <s v="12:00"/>
    <s v="13:00"/>
    <n v="5.6"/>
    <s v="ce"/>
    <n v="2719"/>
    <n v="5.6"/>
    <n v="3"/>
    <s v="Kuehne+Nagel Tiel 3 Standpl"/>
    <s v="De Diepert 5"/>
    <s v="Tiel"/>
    <s v="4004 MA"/>
    <s v="NL"/>
    <x v="16"/>
    <s v="Rijnland 4"/>
    <x v="19"/>
    <s v="1948RL"/>
    <s v="NL"/>
    <s v="2480073091"/>
    <s v="0133824_003"/>
    <s v="31V"/>
    <s v="NL001131849B01"/>
    <n v="2"/>
    <n v="0"/>
    <n v="102.03"/>
    <s v="N"/>
    <s v="Peter Appel Transport B.V."/>
    <n v="36622"/>
    <d v="2023-08-18T00:00:00"/>
    <s v="12:31:00"/>
    <n v="0"/>
    <x v="4"/>
    <x v="32"/>
    <n v="8"/>
    <x v="17"/>
    <n v="1"/>
    <n v="5.6"/>
    <x v="0"/>
    <n v="102.03"/>
    <n v="0"/>
    <n v="102.03"/>
  </r>
  <r>
    <s v="COLGATE 3800 DEB."/>
    <s v="Colgate-Palmolive Nederland BV"/>
    <s v="101t"/>
    <n v="101091015570"/>
    <n v="101030172912"/>
    <n v="930"/>
    <s v="Inv Booked"/>
    <s v="2480073081"/>
    <s v="Verkoop"/>
    <n v="170"/>
    <s v="Transport drops zone"/>
    <s v="9 - verwerkt"/>
    <n v="0"/>
    <m/>
    <d v="2023-08-18T00:00:00"/>
    <s v="DROP"/>
    <s v="0001010910155700133747_002"/>
    <m/>
    <m/>
    <m/>
    <s v="EUR"/>
    <n v="106.82"/>
    <s v="EUR"/>
    <n v="106.82"/>
    <s v="EUR"/>
    <n v="106.82"/>
    <n v="106.82"/>
    <n v="0"/>
    <s v="N"/>
    <n v="1223000817"/>
    <d v="2023-09-21T00:00:00"/>
    <m/>
    <d v="2023-08-18T00:00:00"/>
    <s v="00:00"/>
    <s v="23:59"/>
    <d v="2023-08-18T00:00:00"/>
    <s v="12:00"/>
    <s v="12:00"/>
    <n v="6.4"/>
    <s v="ce"/>
    <n v="4363"/>
    <n v="6.4"/>
    <n v="8"/>
    <s v="Kuehne+Nagel Tiel 3 Standpl"/>
    <s v="De Diepert 5"/>
    <s v="Tiel"/>
    <s v="4004 MA"/>
    <s v="NL"/>
    <x v="113"/>
    <s v="Hollandweg 30"/>
    <x v="4"/>
    <s v="2665 MT"/>
    <s v="NL"/>
    <s v="2480073081"/>
    <s v="0133747_002"/>
    <s v="31V"/>
    <s v="NL001131849B01"/>
    <n v="2"/>
    <n v="0"/>
    <n v="106.82"/>
    <s v="N"/>
    <s v="Peter Appel Transport B.V."/>
    <n v="36622"/>
    <d v="2023-08-18T00:00:00"/>
    <s v="13:01:00"/>
    <n v="1"/>
    <x v="4"/>
    <x v="32"/>
    <n v="8"/>
    <x v="4"/>
    <n v="1"/>
    <n v="6.4"/>
    <x v="3"/>
    <n v="106.82"/>
    <n v="0"/>
    <n v="106.82"/>
  </r>
  <r>
    <s v="COLGATE 3800 DEB."/>
    <s v="Colgate-Palmolive Nederland BV"/>
    <s v="101t"/>
    <n v="101091015437"/>
    <n v="101030172913"/>
    <n v="930"/>
    <s v="Inv Booked"/>
    <s v="2480073083"/>
    <s v="Verkoop"/>
    <n v="170"/>
    <s v="Transport drops zone"/>
    <s v="9 - verwerkt"/>
    <n v="0"/>
    <m/>
    <d v="2023-08-18T00:00:00"/>
    <s v="DROP"/>
    <s v="0001010910154370133679_002"/>
    <m/>
    <m/>
    <m/>
    <s v="EUR"/>
    <n v="333.96"/>
    <s v="EUR"/>
    <n v="333.96"/>
    <s v="EUR"/>
    <n v="333.96"/>
    <n v="333.96"/>
    <n v="0"/>
    <s v="N"/>
    <n v="1223000817"/>
    <d v="2023-09-21T00:00:00"/>
    <m/>
    <d v="2023-08-18T00:00:00"/>
    <s v="00:00"/>
    <s v="23:59"/>
    <d v="2023-08-18T00:00:00"/>
    <s v="17:00"/>
    <s v="18:00"/>
    <n v="26.4"/>
    <s v="ce"/>
    <n v="20755"/>
    <n v="26.4"/>
    <n v="43"/>
    <s v="Kuehne+Nagel Tiel 3 Standpl"/>
    <s v="De Diepert 5"/>
    <s v="Tiel"/>
    <s v="4004 MA"/>
    <s v="NL"/>
    <x v="1"/>
    <s v="Fahrenheitweg 1"/>
    <x v="1"/>
    <s v="6101WR"/>
    <s v="NL"/>
    <s v="2480073083"/>
    <s v="0133679_002"/>
    <s v="31V"/>
    <s v="NL001131849B01"/>
    <n v="2"/>
    <n v="0"/>
    <n v="333.96"/>
    <s v="N"/>
    <s v="Peter Appel Transport B.V."/>
    <n v="36622"/>
    <d v="2023-08-18T00:00:00"/>
    <s v="18:00:00"/>
    <n v="0"/>
    <x v="4"/>
    <x v="32"/>
    <n v="8"/>
    <x v="1"/>
    <n v="1"/>
    <n v="26.4"/>
    <x v="1"/>
    <n v="333.96"/>
    <n v="0"/>
    <n v="333.96"/>
  </r>
  <r>
    <s v="COLGATE 3800 DEB."/>
    <s v="Colgate-Palmolive Nederland BV"/>
    <s v="101t"/>
    <n v="101091015415"/>
    <n v="101030172914"/>
    <n v="930"/>
    <s v="Inv Booked"/>
    <s v="2480073080"/>
    <s v="Verkoop"/>
    <n v="170"/>
    <s v="Transport drops zone"/>
    <s v="9 - verwerkt"/>
    <n v="0"/>
    <m/>
    <d v="2023-08-18T00:00:00"/>
    <s v="DROP"/>
    <s v="0001010910154150133655_002"/>
    <m/>
    <m/>
    <m/>
    <s v="EUR"/>
    <n v="71.84"/>
    <s v="EUR"/>
    <n v="71.84"/>
    <s v="EUR"/>
    <n v="71.84"/>
    <n v="71.84"/>
    <n v="0"/>
    <s v="N"/>
    <n v="1223000817"/>
    <d v="2023-09-21T00:00:00"/>
    <m/>
    <d v="2023-08-18T00:00:00"/>
    <s v="00:00"/>
    <s v="23:59"/>
    <d v="2023-08-18T00:00:00"/>
    <s v="07:00"/>
    <s v="17:00"/>
    <n v="4"/>
    <s v="ce"/>
    <n v="3200"/>
    <n v="4"/>
    <n v="5"/>
    <s v="Kuehne+Nagel Tiel 3 Standpl"/>
    <s v="De Diepert 5"/>
    <s v="Tiel"/>
    <s v="4004 MA"/>
    <s v="NL"/>
    <x v="29"/>
    <s v="Opaalstraat 15"/>
    <x v="32"/>
    <s v="1812RH"/>
    <s v="NL"/>
    <s v="2480073080"/>
    <s v="0133655_002"/>
    <s v="31V"/>
    <s v="NL001131849B01"/>
    <n v="2"/>
    <n v="0"/>
    <n v="71.84"/>
    <s v="N"/>
    <s v="Peter Appel Transport B.V."/>
    <n v="36622"/>
    <d v="2023-08-18T00:00:00"/>
    <s v="17:07:00"/>
    <n v="0"/>
    <x v="4"/>
    <x v="32"/>
    <n v="8"/>
    <x v="28"/>
    <n v="1"/>
    <n v="7.2"/>
    <x v="3"/>
    <n v="129.31"/>
    <n v="0"/>
    <n v="129.31"/>
  </r>
  <r>
    <s v="COLGATE 3800 DEB."/>
    <s v="Colgate-Palmolive Nederland BV"/>
    <s v="101t"/>
    <n v="101091015415"/>
    <n v="101030172915"/>
    <n v="930"/>
    <s v="Inv Booked"/>
    <s v="2480073079"/>
    <s v="Verkoop"/>
    <n v="170"/>
    <s v="Transport drops zone"/>
    <s v="9 - verwerkt"/>
    <n v="0"/>
    <m/>
    <d v="2023-08-18T00:00:00"/>
    <s v="DROP"/>
    <s v="0001010910154150133655_005"/>
    <m/>
    <m/>
    <m/>
    <s v="EUR"/>
    <n v="27.26"/>
    <s v="EUR"/>
    <n v="27.26"/>
    <s v="EUR"/>
    <n v="27.26"/>
    <n v="27.26"/>
    <n v="0"/>
    <s v="N"/>
    <n v="1223000817"/>
    <d v="2023-09-21T00:00:00"/>
    <m/>
    <d v="2023-08-18T00:00:00"/>
    <s v="00:00"/>
    <s v="23:59"/>
    <d v="2023-08-18T00:00:00"/>
    <s v="08:00"/>
    <s v="17:00"/>
    <n v="0.8"/>
    <s v="ce"/>
    <n v="89"/>
    <n v="0.8"/>
    <n v="0"/>
    <s v="Kuehne+Nagel Tiel 3 Standpl"/>
    <s v="De Diepert 5"/>
    <s v="Tiel"/>
    <s v="4004 MA"/>
    <s v="NL"/>
    <x v="89"/>
    <s v="Romeinenweg 84"/>
    <x v="58"/>
    <s v="5349 AL"/>
    <s v="NL"/>
    <s v="2480073079"/>
    <s v="0133655_005"/>
    <s v="31V"/>
    <s v="NL001131849B01"/>
    <n v="2"/>
    <n v="0"/>
    <n v="27.26"/>
    <s v="N"/>
    <s v="Peter Appel Transport B.V."/>
    <n v="36622"/>
    <d v="2023-08-18T00:00:00"/>
    <s v="13:59:00"/>
    <n v="0"/>
    <x v="4"/>
    <x v="32"/>
    <n v="8"/>
    <x v="42"/>
    <n v="1"/>
    <n v="0.8"/>
    <x v="0"/>
    <n v="27.26"/>
    <n v="0"/>
    <n v="27.26"/>
  </r>
  <r>
    <s v="COLGATE 3800 DEB."/>
    <s v="Colgate-Palmolive Nederland BV"/>
    <s v="101t"/>
    <n v="101091015415"/>
    <n v="101030172916"/>
    <n v="930"/>
    <s v="Inv Booked"/>
    <s v="2480073082"/>
    <s v="Verkoop"/>
    <n v="170"/>
    <s v="Transport drops zone"/>
    <s v="9 - verwerkt"/>
    <n v="0"/>
    <m/>
    <d v="2023-08-18T00:00:00"/>
    <s v="DROP"/>
    <s v="0001010910154150133655_007"/>
    <m/>
    <m/>
    <m/>
    <s v="EUR"/>
    <n v="131.47"/>
    <s v="EUR"/>
    <n v="131.47"/>
    <s v="EUR"/>
    <n v="131.47"/>
    <n v="131.47"/>
    <n v="0"/>
    <s v="N"/>
    <n v="1223000817"/>
    <d v="2023-09-21T00:00:00"/>
    <m/>
    <d v="2023-08-18T00:00:00"/>
    <s v="00:00"/>
    <s v="23:59"/>
    <d v="2023-08-18T00:00:00"/>
    <s v="09:00"/>
    <s v="17:00"/>
    <n v="7.2"/>
    <s v="ce"/>
    <n v="4752"/>
    <n v="7.2"/>
    <n v="9"/>
    <s v="Kuehne+Nagel Tiel 3 Standpl"/>
    <s v="De Diepert 5"/>
    <s v="Tiel"/>
    <s v="4004 MA"/>
    <s v="NL"/>
    <x v="61"/>
    <s v="Nijverheidsweg 14"/>
    <x v="48"/>
    <s v="3251 LP"/>
    <s v="NL"/>
    <s v="2480073082"/>
    <s v="0133655_007"/>
    <s v="31V"/>
    <s v="NL001131849B01"/>
    <n v="2"/>
    <n v="0"/>
    <n v="131.47"/>
    <s v="N"/>
    <s v="Peter Appel Transport B.V."/>
    <n v="36622"/>
    <d v="2023-08-18T00:00:00"/>
    <s v="11:25:00"/>
    <n v="0"/>
    <x v="4"/>
    <x v="32"/>
    <n v="8"/>
    <x v="37"/>
    <n v="1"/>
    <n v="7.2"/>
    <x v="0"/>
    <n v="131.47"/>
    <n v="0"/>
    <n v="131.47"/>
  </r>
  <r>
    <s v="COLGATE 3800 DEB."/>
    <s v="Colgate-Palmolive Nederland BV"/>
    <s v="101t"/>
    <n v="101091015440"/>
    <n v="101030172917"/>
    <n v="930"/>
    <s v="Inv Booked"/>
    <s v="2480073087"/>
    <s v="Verkoop"/>
    <n v="170"/>
    <s v="Transport drops zone"/>
    <s v="9 - verwerkt"/>
    <n v="0"/>
    <m/>
    <d v="2023-08-18T00:00:00"/>
    <s v="DROP"/>
    <s v="0001010910154400133685_002"/>
    <m/>
    <m/>
    <m/>
    <s v="EUR"/>
    <n v="17.059999999999999"/>
    <s v="EUR"/>
    <n v="17.059999999999999"/>
    <s v="EUR"/>
    <n v="17.059999999999999"/>
    <n v="17.059999999999999"/>
    <n v="0"/>
    <s v="N"/>
    <n v="1223000817"/>
    <d v="2023-09-21T00:00:00"/>
    <m/>
    <d v="2023-08-18T00:00:00"/>
    <s v="00:00"/>
    <s v="23:59"/>
    <d v="2023-08-18T00:00:00"/>
    <s v="15:00"/>
    <s v="15:00"/>
    <n v="2.4"/>
    <s v="ce"/>
    <n v="761"/>
    <n v="2.4"/>
    <n v="1"/>
    <s v="Kuehne+Nagel Tiel 3 Standpl"/>
    <s v="De Diepert 5"/>
    <s v="Tiel"/>
    <s v="4004 MA"/>
    <s v="NL"/>
    <x v="14"/>
    <s v="Rood 24"/>
    <x v="17"/>
    <s v="6666LT"/>
    <s v="NL"/>
    <s v="2480073087"/>
    <s v="0133685_002"/>
    <s v="31V"/>
    <s v="NL001131849B01"/>
    <n v="2"/>
    <n v="0"/>
    <n v="17.059999999999999"/>
    <s v="N"/>
    <s v="Peter Appel Transport B.V."/>
    <n v="36622"/>
    <d v="2023-08-18T00:00:00"/>
    <s v="15:17:00"/>
    <n v="0"/>
    <x v="4"/>
    <x v="32"/>
    <n v="8"/>
    <x v="15"/>
    <n v="0"/>
    <s v=""/>
    <x v="5"/>
    <s v=""/>
    <n v="0"/>
    <s v=""/>
  </r>
  <r>
    <s v="COLGATE 3800 DEB."/>
    <s v="Colgate-Palmolive Nederland BV"/>
    <s v="101t"/>
    <n v="101091015415"/>
    <n v="101030172920"/>
    <n v="930"/>
    <s v="Inv Booked"/>
    <s v="2480073088"/>
    <s v="Verkoop"/>
    <n v="170"/>
    <s v="Transport drops zone"/>
    <s v="9 - verwerkt"/>
    <n v="0"/>
    <m/>
    <d v="2023-08-18T00:00:00"/>
    <s v="DROP"/>
    <s v="0001010910154150133655_002"/>
    <m/>
    <m/>
    <m/>
    <s v="EUR"/>
    <n v="57.47"/>
    <s v="EUR"/>
    <n v="57.47"/>
    <s v="EUR"/>
    <n v="57.47"/>
    <n v="57.47"/>
    <n v="0"/>
    <s v="N"/>
    <n v="1223000817"/>
    <d v="2023-09-21T00:00:00"/>
    <m/>
    <d v="2023-08-18T00:00:00"/>
    <s v="00:00"/>
    <s v="23:59"/>
    <d v="2023-08-18T00:00:00"/>
    <s v="07:00"/>
    <s v="17:00"/>
    <n v="3.2"/>
    <s v="ce"/>
    <n v="1243"/>
    <n v="3.2"/>
    <n v="0"/>
    <s v="Kuehne+Nagel Tiel 3 Standpl"/>
    <s v="De Diepert 5"/>
    <s v="Tiel"/>
    <s v="4004 MA"/>
    <s v="NL"/>
    <x v="29"/>
    <s v="Opaalstraat 15"/>
    <x v="32"/>
    <s v="1812RH"/>
    <s v="NL"/>
    <s v="2480073088"/>
    <s v="0133655_002"/>
    <s v="31V"/>
    <s v="NL001131849B01"/>
    <n v="2"/>
    <n v="0"/>
    <n v="57.47"/>
    <s v="N"/>
    <s v="Peter Appel Transport B.V."/>
    <n v="36622"/>
    <d v="2023-08-18T00:00:00"/>
    <s v="17:07:00"/>
    <n v="0"/>
    <x v="4"/>
    <x v="32"/>
    <n v="8"/>
    <x v="28"/>
    <n v="0"/>
    <s v=""/>
    <x v="3"/>
    <s v=""/>
    <n v="0"/>
    <s v=""/>
  </r>
  <r>
    <s v="COLGATE 3800 DEB."/>
    <s v="Colgate-Palmolive Nederland BV"/>
    <s v="101t"/>
    <n v="101091015766"/>
    <n v="101030172960"/>
    <n v="930"/>
    <s v="Inv Booked"/>
    <s v="2480073818"/>
    <s v="Verkoop"/>
    <n v="170"/>
    <s v="Transport drops zone"/>
    <s v="9 - verwerkt"/>
    <n v="0"/>
    <m/>
    <d v="2023-08-18T00:00:00"/>
    <s v="DROP"/>
    <s v="0001010910157660133828_002"/>
    <m/>
    <m/>
    <m/>
    <s v="EUR"/>
    <n v="62.16"/>
    <s v="EUR"/>
    <n v="62.16"/>
    <s v="EUR"/>
    <n v="62.16"/>
    <n v="62.16"/>
    <n v="0"/>
    <s v="N"/>
    <n v="1223000817"/>
    <d v="2023-09-21T00:00:00"/>
    <m/>
    <d v="2023-08-18T00:00:00"/>
    <s v="00:00"/>
    <s v="23:59"/>
    <d v="2023-08-18T00:00:00"/>
    <s v="13:00"/>
    <s v="13:00"/>
    <n v="2.4"/>
    <s v="ce"/>
    <n v="854"/>
    <n v="2.4"/>
    <n v="0"/>
    <s v="Kuehne+Nagel Tiel 3 Standpl"/>
    <s v="De Diepert 5"/>
    <s v="Tiel"/>
    <s v="4004 MA"/>
    <s v="NL"/>
    <x v="113"/>
    <s v="Hollandweg 30"/>
    <x v="4"/>
    <s v="2665 MT"/>
    <s v="NL"/>
    <s v="2480073818"/>
    <s v="0133828_002"/>
    <s v="31V"/>
    <s v="NL001131849B01"/>
    <n v="2"/>
    <n v="0"/>
    <n v="62.16"/>
    <s v="N"/>
    <s v="Peter Appel Transport B.V."/>
    <n v="36622"/>
    <d v="2023-08-18T00:00:00"/>
    <s v="12:40:00"/>
    <n v="0"/>
    <x v="4"/>
    <x v="32"/>
    <n v="8"/>
    <x v="4"/>
    <n v="1"/>
    <n v="2.4"/>
    <x v="3"/>
    <n v="62.16"/>
    <n v="0"/>
    <n v="62.16"/>
  </r>
  <r>
    <s v="COLGATE 3800 DEB."/>
    <s v="Colgate-Palmolive Nederland BV"/>
    <s v="101t"/>
    <n v="101091016011"/>
    <n v="101030172994"/>
    <n v="930"/>
    <s v="Inv Booked"/>
    <s v="2480073964"/>
    <s v="Verkoop"/>
    <n v="170"/>
    <s v="Transport drops zone"/>
    <s v="9 - verwerkt"/>
    <n v="0"/>
    <m/>
    <d v="2023-08-19T00:00:00"/>
    <s v="DROP"/>
    <s v="0001010910160110134057_002"/>
    <m/>
    <m/>
    <m/>
    <s v="EUR"/>
    <n v="149.41"/>
    <s v="EUR"/>
    <n v="149.41"/>
    <s v="EUR"/>
    <n v="149.41"/>
    <n v="149.41"/>
    <n v="0"/>
    <s v="Y"/>
    <n v="1223000817"/>
    <d v="2023-09-21T00:00:00"/>
    <m/>
    <d v="2023-08-19T00:00:00"/>
    <s v="00:00"/>
    <s v="23:59"/>
    <d v="2023-08-19T00:00:00"/>
    <s v="06:00"/>
    <s v="07:00"/>
    <n v="26"/>
    <s v="ce"/>
    <n v="12030"/>
    <n v="26.4"/>
    <n v="24"/>
    <s v="Kuehne+Nagel Tiel 3 Standpl"/>
    <s v="De Diepert 5"/>
    <s v="Tiel"/>
    <s v="4004 MA"/>
    <s v="NL"/>
    <x v="2"/>
    <s v="Randweg 2"/>
    <x v="6"/>
    <s v="4191 NN"/>
    <s v="NL"/>
    <s v="2480073964"/>
    <s v="0134057_002"/>
    <s v="31V"/>
    <s v="NL001131849B01"/>
    <n v="2"/>
    <n v="0"/>
    <n v="149.41"/>
    <s v="N"/>
    <s v="Peter Appel Transport B.V."/>
    <n v="36622"/>
    <d v="2023-08-19T00:00:00"/>
    <s v="07:13:00"/>
    <n v="0"/>
    <x v="5"/>
    <x v="32"/>
    <n v="8"/>
    <x v="6"/>
    <n v="1"/>
    <n v="26.4"/>
    <x v="2"/>
    <n v="149.41"/>
    <n v="0"/>
    <n v="149.41"/>
  </r>
  <r>
    <s v="COLGATE 3800 DEB."/>
    <s v="Colgate-Palmolive Nederland BV"/>
    <s v="101t"/>
    <n v="101091016099"/>
    <n v="101030172990"/>
    <n v="930"/>
    <s v="Inv Booked"/>
    <s v="2480073956"/>
    <s v="Verkoop"/>
    <n v="170"/>
    <s v="Transport drops zone"/>
    <s v="9 - verwerkt"/>
    <n v="0"/>
    <m/>
    <d v="2023-08-19T00:00:00"/>
    <s v="DROP"/>
    <s v="0001010910160990134059_002"/>
    <m/>
    <m/>
    <m/>
    <s v="EUR"/>
    <n v="182.69"/>
    <s v="EUR"/>
    <n v="182.69"/>
    <s v="EUR"/>
    <n v="182.69"/>
    <n v="182.69"/>
    <n v="0"/>
    <s v="N"/>
    <n v="1223000817"/>
    <d v="2023-09-21T00:00:00"/>
    <m/>
    <d v="2023-08-19T00:00:00"/>
    <s v="00:00"/>
    <s v="23:59"/>
    <d v="2023-08-19T00:00:00"/>
    <s v="07:00"/>
    <s v="07:00"/>
    <n v="26.4"/>
    <s v="ce"/>
    <n v="14947"/>
    <n v="26.4"/>
    <n v="34"/>
    <s v="Kuehne+Nagel Tiel 3 Standpl"/>
    <s v="De Diepert 5"/>
    <s v="Tiel"/>
    <s v="4004 MA"/>
    <s v="NL"/>
    <x v="14"/>
    <s v="Rood 24"/>
    <x v="17"/>
    <s v="6666LT"/>
    <s v="NL"/>
    <s v="2480073956"/>
    <s v="0134059_002"/>
    <s v="31V"/>
    <s v="NL001131849B01"/>
    <n v="2"/>
    <n v="0"/>
    <n v="182.69"/>
    <s v="N"/>
    <s v="Peter Appel Transport B.V."/>
    <n v="36622"/>
    <d v="2023-08-19T00:00:00"/>
    <s v="07:42:00"/>
    <n v="0"/>
    <x v="5"/>
    <x v="32"/>
    <n v="8"/>
    <x v="15"/>
    <n v="1"/>
    <n v="26.4"/>
    <x v="5"/>
    <n v="182.69"/>
    <n v="0"/>
    <n v="182.69"/>
  </r>
  <r>
    <s v="COLGATE 3800 DEB."/>
    <s v="Colgate-Palmolive Nederland BV"/>
    <s v="101t"/>
    <n v="101091016012"/>
    <n v="101030172979"/>
    <n v="930"/>
    <s v="Inv Booked"/>
    <s v="2480073952"/>
    <s v="Verkoop"/>
    <n v="170"/>
    <s v="Transport drops zone"/>
    <s v="9 - verwerkt"/>
    <n v="0"/>
    <m/>
    <d v="2023-08-19T00:00:00"/>
    <s v="DROP"/>
    <s v="0001010910160120134058_002"/>
    <m/>
    <m/>
    <m/>
    <s v="EUR"/>
    <n v="12.94"/>
    <s v="EUR"/>
    <n v="12.94"/>
    <s v="EUR"/>
    <n v="12.94"/>
    <n v="12.94"/>
    <n v="0"/>
    <s v="Y"/>
    <n v="1223000817"/>
    <d v="2023-09-21T00:00:00"/>
    <m/>
    <d v="2023-08-19T00:00:00"/>
    <s v="00:00"/>
    <s v="23:59"/>
    <d v="2023-08-19T00:00:00"/>
    <s v="12:30"/>
    <s v="12:30"/>
    <n v="1.6"/>
    <s v="ce"/>
    <n v="1228"/>
    <n v="1.6"/>
    <n v="1"/>
    <s v="Kuehne+Nagel Tiel 3 Standpl"/>
    <s v="De Diepert 5"/>
    <s v="Tiel"/>
    <s v="4004 MA"/>
    <s v="NL"/>
    <x v="24"/>
    <s v="Ravenswade 14"/>
    <x v="26"/>
    <s v="3439 LD"/>
    <s v="NL"/>
    <s v="2480073952"/>
    <s v="0134058_002"/>
    <s v="31V"/>
    <s v="NL001131849B01"/>
    <n v="2"/>
    <n v="0"/>
    <n v="12.94"/>
    <s v="N"/>
    <s v="Peter Appel Transport B.V."/>
    <n v="36622"/>
    <d v="2023-08-19T00:00:00"/>
    <s v="13:22:00"/>
    <n v="0"/>
    <x v="5"/>
    <x v="32"/>
    <n v="8"/>
    <x v="22"/>
    <n v="1"/>
    <n v="26.400000000000002"/>
    <x v="7"/>
    <n v="213.57"/>
    <n v="0"/>
    <n v="213.57"/>
  </r>
  <r>
    <s v="COLGATE 3800 DEB."/>
    <s v="Colgate-Palmolive Nederland BV"/>
    <s v="101t"/>
    <n v="101091016012"/>
    <n v="101030172980"/>
    <n v="930"/>
    <s v="Inv Booked"/>
    <s v="2480073954"/>
    <s v="Verkoop"/>
    <n v="170"/>
    <s v="Transport drops zone"/>
    <s v="9 - verwerkt"/>
    <n v="0"/>
    <m/>
    <d v="2023-08-19T00:00:00"/>
    <s v="DROP"/>
    <s v="0001010910160120134058_002"/>
    <m/>
    <m/>
    <m/>
    <s v="EUR"/>
    <n v="200.63"/>
    <s v="EUR"/>
    <n v="200.63"/>
    <s v="EUR"/>
    <n v="200.63"/>
    <n v="200.63"/>
    <n v="0"/>
    <s v="Y"/>
    <n v="1223000817"/>
    <d v="2023-09-21T00:00:00"/>
    <m/>
    <d v="2023-08-19T00:00:00"/>
    <s v="00:00"/>
    <s v="23:59"/>
    <d v="2023-08-19T00:00:00"/>
    <s v="12:30"/>
    <s v="12:30"/>
    <n v="24"/>
    <s v="ce"/>
    <n v="8193"/>
    <n v="24.8"/>
    <n v="16"/>
    <s v="Kuehne+Nagel Tiel 3 Standpl"/>
    <s v="De Diepert 5"/>
    <s v="Tiel"/>
    <s v="4004 MA"/>
    <s v="NL"/>
    <x v="24"/>
    <s v="Ravenswade 14"/>
    <x v="26"/>
    <s v="3439 LD"/>
    <s v="NL"/>
    <s v="2480073954"/>
    <s v="0134058_002"/>
    <s v="31V"/>
    <s v="NL001131849B01"/>
    <n v="2"/>
    <n v="0"/>
    <n v="200.63"/>
    <s v="N"/>
    <s v="Peter Appel Transport B.V."/>
    <n v="36622"/>
    <d v="2023-08-19T00:00:00"/>
    <s v="13:22:00"/>
    <n v="0"/>
    <x v="5"/>
    <x v="32"/>
    <n v="8"/>
    <x v="22"/>
    <n v="0"/>
    <s v=""/>
    <x v="7"/>
    <s v=""/>
    <n v="0"/>
    <s v=""/>
  </r>
  <r>
    <s v="COLGATE 3800 DEB."/>
    <s v="Colgate-Palmolive Nederland BV"/>
    <s v="101t"/>
    <n v="101091016458"/>
    <n v="101030173025"/>
    <n v="930"/>
    <s v="Inv Booked"/>
    <s v="2480075119"/>
    <s v="Verkoop"/>
    <n v="170"/>
    <s v="Transport drops zone"/>
    <s v="9 - verwerkt"/>
    <n v="0"/>
    <m/>
    <d v="2023-08-21T00:00:00"/>
    <s v="DROP"/>
    <s v="0001010910164580134258_003"/>
    <m/>
    <m/>
    <m/>
    <s v="EUR"/>
    <n v="10.54"/>
    <s v="EUR"/>
    <n v="10.54"/>
    <s v="EUR"/>
    <n v="10.54"/>
    <n v="10.54"/>
    <n v="0"/>
    <s v="N"/>
    <n v="1223000817"/>
    <d v="2023-09-21T00:00:00"/>
    <m/>
    <d v="2023-08-21T00:00:00"/>
    <s v="00:00"/>
    <s v="23:59"/>
    <d v="2023-08-21T00:00:00"/>
    <s v="12:00"/>
    <s v="12:00"/>
    <n v="0.8"/>
    <s v="ce"/>
    <n v="502"/>
    <n v="0.8"/>
    <n v="0"/>
    <s v="Kuehne+Nagel Tiel 3 Standpl"/>
    <s v="De Diepert 5"/>
    <s v="Tiel"/>
    <s v="4004 MA"/>
    <s v="NL"/>
    <x v="41"/>
    <s v="Asteriastraat 9"/>
    <x v="3"/>
    <s v="5047 RM"/>
    <s v="NL"/>
    <s v="2480075119"/>
    <s v="0134258_003"/>
    <s v="31V"/>
    <s v="NL001131849B01"/>
    <n v="2"/>
    <n v="0"/>
    <n v="10.54"/>
    <s v="N"/>
    <s v="Peter Appel Transport B.V."/>
    <n v="36622"/>
    <d v="2023-08-21T00:00:00"/>
    <s v="11:48:00"/>
    <n v="0"/>
    <x v="0"/>
    <x v="33"/>
    <n v="8"/>
    <x v="3"/>
    <n v="1"/>
    <n v="12.8"/>
    <x v="0"/>
    <n v="168.57999999999998"/>
    <n v="0"/>
    <n v="168.57999999999998"/>
  </r>
  <r>
    <s v="COLGATE 3800 DEB."/>
    <s v="Colgate-Palmolive Nederland BV"/>
    <s v="101t"/>
    <n v="101091015921"/>
    <n v="101030172975"/>
    <n v="930"/>
    <s v="Inv Booked"/>
    <s v="2480073946"/>
    <s v="Verkoop"/>
    <n v="170"/>
    <s v="Transport drops zone"/>
    <s v="9 - verwerkt"/>
    <n v="0"/>
    <m/>
    <d v="2023-08-21T00:00:00"/>
    <s v="DROP"/>
    <s v="0001010910159210133970_002"/>
    <m/>
    <m/>
    <m/>
    <s v="EUR"/>
    <n v="419.5"/>
    <s v="EUR"/>
    <n v="419.5"/>
    <s v="EUR"/>
    <n v="419.5"/>
    <n v="419.5"/>
    <n v="0"/>
    <s v="N"/>
    <n v="1223000817"/>
    <d v="2023-09-21T00:00:00"/>
    <m/>
    <d v="2023-08-21T00:00:00"/>
    <s v="00:00"/>
    <s v="23:59"/>
    <d v="2023-08-21T00:00:00"/>
    <s v="12:00"/>
    <s v="12:00"/>
    <n v="26.4"/>
    <s v="ce"/>
    <n v="15762"/>
    <n v="26.4"/>
    <n v="42"/>
    <s v="Kuehne+Nagel Tiel 3 Standpl"/>
    <s v="De Diepert 5"/>
    <s v="Tiel"/>
    <s v="4004 MA"/>
    <s v="NL"/>
    <x v="0"/>
    <s v="Henri Fordlaan 6"/>
    <x v="0"/>
    <s v="9615TK"/>
    <s v="NL"/>
    <s v="2480073946"/>
    <s v="0133970_002"/>
    <s v="31V"/>
    <s v="NL001131849B01"/>
    <n v="2"/>
    <n v="0"/>
    <n v="419.5"/>
    <s v="N"/>
    <s v="Peter Appel Transport B.V."/>
    <n v="36622"/>
    <d v="2023-08-21T00:00:00"/>
    <s v="12:42:00"/>
    <n v="0"/>
    <x v="0"/>
    <x v="33"/>
    <n v="8"/>
    <x v="0"/>
    <n v="1"/>
    <n v="26.4"/>
    <x v="0"/>
    <n v="419.5"/>
    <n v="0"/>
    <n v="419.5"/>
  </r>
  <r>
    <s v="COLGATE 3800 DEB."/>
    <s v="Colgate-Palmolive Nederland BV"/>
    <s v="101t"/>
    <n v="101091015920"/>
    <n v="101030172981"/>
    <n v="930"/>
    <s v="Inv Booked"/>
    <s v="2480073955"/>
    <s v="Verkoop"/>
    <n v="170"/>
    <s v="Transport drops zone"/>
    <s v="9 - verwerkt"/>
    <n v="0"/>
    <m/>
    <d v="2023-08-21T00:00:00"/>
    <s v="DROP"/>
    <s v="0001010910159200133969_002"/>
    <m/>
    <m/>
    <m/>
    <s v="EUR"/>
    <n v="243.71"/>
    <s v="EUR"/>
    <n v="243.71"/>
    <s v="EUR"/>
    <n v="243.71"/>
    <n v="243.71"/>
    <n v="0"/>
    <s v="N"/>
    <n v="1223000817"/>
    <d v="2023-09-21T00:00:00"/>
    <m/>
    <d v="2023-08-21T00:00:00"/>
    <s v="00:00"/>
    <s v="23:59"/>
    <d v="2023-08-21T00:00:00"/>
    <s v="07:00"/>
    <s v="08:00"/>
    <n v="25.6"/>
    <s v="ce"/>
    <n v="21843"/>
    <n v="25.6"/>
    <n v="46"/>
    <s v="Kuehne+Nagel Tiel 3 Standpl"/>
    <s v="De Diepert 5"/>
    <s v="Tiel"/>
    <s v="4004 MA"/>
    <s v="NL"/>
    <x v="109"/>
    <s v="Rheastraat 10"/>
    <x v="3"/>
    <s v="5047 TL"/>
    <s v="NL"/>
    <s v="2480073955"/>
    <s v="0133969_002"/>
    <s v="31V"/>
    <s v="NL001131849B01"/>
    <n v="2"/>
    <n v="0"/>
    <n v="243.71"/>
    <s v="N"/>
    <s v="Peter Appel Transport B.V."/>
    <n v="36622"/>
    <d v="2023-08-21T00:00:00"/>
    <s v="09:14:00"/>
    <n v="25"/>
    <x v="0"/>
    <x v="33"/>
    <n v="8"/>
    <x v="3"/>
    <n v="1"/>
    <n v="25.6"/>
    <x v="1"/>
    <n v="243.71"/>
    <n v="0"/>
    <n v="243.71"/>
  </r>
  <r>
    <s v="COLGATE 3800 DEB."/>
    <s v="Colgate-Palmolive Nederland BV"/>
    <s v="101t"/>
    <n v="101091015919"/>
    <n v="101030172991"/>
    <n v="930"/>
    <s v="Inv Booked"/>
    <s v="2480073963"/>
    <s v="Verkoop"/>
    <n v="170"/>
    <s v="Transport drops zone"/>
    <s v="9 - verwerkt"/>
    <n v="0"/>
    <m/>
    <d v="2023-08-21T00:00:00"/>
    <s v="DROP"/>
    <s v="0001010910159190133968_004"/>
    <m/>
    <m/>
    <m/>
    <s v="EUR"/>
    <n v="44.32"/>
    <s v="EUR"/>
    <n v="44.32"/>
    <s v="EUR"/>
    <n v="44.32"/>
    <n v="44.32"/>
    <n v="0"/>
    <s v="N"/>
    <n v="1223000817"/>
    <d v="2023-09-21T00:00:00"/>
    <m/>
    <d v="2023-08-21T00:00:00"/>
    <s v="00:00"/>
    <s v="23:59"/>
    <d v="2023-08-21T00:00:00"/>
    <s v="07:00"/>
    <s v="10:00"/>
    <n v="1.6"/>
    <s v="ce"/>
    <n v="1236"/>
    <n v="1.6"/>
    <n v="1"/>
    <s v="Kuehne+Nagel Tiel 3 Standpl"/>
    <s v="De Diepert 5"/>
    <s v="Tiel"/>
    <s v="4004 MA"/>
    <s v="NL"/>
    <x v="117"/>
    <s v="Slego 1a"/>
    <x v="13"/>
    <s v="1046BM"/>
    <s v="NL"/>
    <s v="2480073963"/>
    <s v="0133968_004"/>
    <s v="31V"/>
    <s v="NL001131849B01"/>
    <n v="2"/>
    <n v="0"/>
    <n v="44.32"/>
    <s v="N"/>
    <s v="Peter Appel Transport B.V."/>
    <n v="36622"/>
    <d v="2023-08-21T00:00:00"/>
    <s v="11:36:00"/>
    <n v="0"/>
    <x v="0"/>
    <x v="33"/>
    <n v="8"/>
    <x v="11"/>
    <n v="1"/>
    <n v="1.6"/>
    <x v="0"/>
    <n v="44.32"/>
    <n v="0"/>
    <n v="44.32"/>
  </r>
  <r>
    <s v="COLGATE 3800 DEB."/>
    <s v="Colgate-Palmolive Nederland BV"/>
    <s v="101t"/>
    <n v="101091016472"/>
    <n v="101030172992"/>
    <n v="930"/>
    <s v="Inv Booked"/>
    <s v="2480073962"/>
    <s v="Verkoop"/>
    <n v="170"/>
    <s v="Transport drops zone"/>
    <s v="9 - verwerkt"/>
    <n v="0"/>
    <m/>
    <d v="2023-08-21T00:00:00"/>
    <s v="DROP"/>
    <s v="0001010910164720134269_003"/>
    <m/>
    <m/>
    <m/>
    <s v="EUR"/>
    <n v="67.5"/>
    <s v="EUR"/>
    <n v="67.5"/>
    <s v="EUR"/>
    <n v="67.5"/>
    <n v="67.5"/>
    <n v="0"/>
    <s v="N"/>
    <n v="1223000817"/>
    <d v="2023-09-21T00:00:00"/>
    <m/>
    <d v="2023-08-21T00:00:00"/>
    <s v="00:00"/>
    <s v="23:59"/>
    <d v="2023-08-21T00:00:00"/>
    <s v="13:00"/>
    <s v="18:30"/>
    <n v="1.6"/>
    <s v="ce"/>
    <n v="582"/>
    <n v="1.6"/>
    <n v="0"/>
    <s v="Kuehne+Nagel Tiel 3 Standpl"/>
    <s v="De Diepert 5"/>
    <s v="Tiel"/>
    <s v="4004 MA"/>
    <s v="NL"/>
    <x v="9"/>
    <s v="Edisonstraat 3"/>
    <x v="12"/>
    <s v="8606JH"/>
    <s v="NL"/>
    <s v="2480073962"/>
    <s v="0134269_003"/>
    <s v="31V"/>
    <s v="NL001131849B01"/>
    <n v="2"/>
    <n v="0"/>
    <n v="67.5"/>
    <s v="N"/>
    <s v="Peter Appel Transport B.V."/>
    <n v="36622"/>
    <d v="2023-08-21T00:00:00"/>
    <s v="18:26:00"/>
    <n v="0"/>
    <x v="0"/>
    <x v="33"/>
    <n v="8"/>
    <x v="10"/>
    <n v="1"/>
    <n v="1.6"/>
    <x v="3"/>
    <n v="67.5"/>
    <n v="0"/>
    <n v="67.5"/>
  </r>
  <r>
    <s v="COLGATE 3800 DEB."/>
    <s v="Colgate-Palmolive Nederland BV"/>
    <s v="101t"/>
    <n v="101091015919"/>
    <n v="101030172993"/>
    <n v="930"/>
    <s v="Inv Booked"/>
    <s v="2480073953"/>
    <s v="Verkoop"/>
    <n v="170"/>
    <s v="Transport drops zone"/>
    <s v="9 - verwerkt"/>
    <n v="0"/>
    <m/>
    <d v="2023-08-21T00:00:00"/>
    <s v="DROP"/>
    <s v="0001010910159190133968_008"/>
    <m/>
    <m/>
    <m/>
    <s v="EUR"/>
    <n v="98.62"/>
    <s v="EUR"/>
    <n v="98.62"/>
    <s v="EUR"/>
    <n v="98.62"/>
    <n v="98.62"/>
    <n v="0"/>
    <s v="N"/>
    <n v="1223000817"/>
    <d v="2023-09-21T00:00:00"/>
    <m/>
    <d v="2023-08-21T00:00:00"/>
    <s v="00:00"/>
    <s v="23:59"/>
    <d v="2023-08-21T00:00:00"/>
    <s v="14:30"/>
    <s v="14:30"/>
    <n v="5.6"/>
    <s v="ce"/>
    <n v="2309"/>
    <n v="5.6"/>
    <n v="0"/>
    <s v="Kuehne+Nagel Tiel 3 Standpl"/>
    <s v="De Diepert 5"/>
    <s v="Tiel"/>
    <s v="4004 MA"/>
    <s v="NL"/>
    <x v="3"/>
    <s v="FACETLAAN 6"/>
    <x v="4"/>
    <s v="2665 NR"/>
    <s v="NL"/>
    <s v="2480073953"/>
    <s v="0133968_008"/>
    <s v="31V"/>
    <s v="NL001131849B01"/>
    <n v="2"/>
    <n v="0"/>
    <n v="98.62"/>
    <s v="N"/>
    <s v="Peter Appel Transport B.V."/>
    <n v="36622"/>
    <d v="2023-08-21T00:00:00"/>
    <s v="14:47:00"/>
    <n v="0"/>
    <x v="0"/>
    <x v="33"/>
    <n v="8"/>
    <x v="4"/>
    <n v="1"/>
    <n v="5.6"/>
    <x v="3"/>
    <n v="98.62"/>
    <n v="0"/>
    <n v="98.62"/>
  </r>
  <r>
    <s v="COLGATE 3800 DEB."/>
    <s v="Colgate-Palmolive Nederland BV"/>
    <s v="101t"/>
    <n v="101091015924"/>
    <n v="101030172995"/>
    <n v="930"/>
    <s v="Inv Booked"/>
    <s v="2480073965"/>
    <s v="Verkoop"/>
    <n v="170"/>
    <s v="Transport drops zone"/>
    <s v="9 - verwerkt"/>
    <n v="0"/>
    <m/>
    <d v="2023-08-21T00:00:00"/>
    <s v="DROP"/>
    <s v="0001010910159240133972_002"/>
    <m/>
    <m/>
    <m/>
    <s v="EUR"/>
    <n v="176.33"/>
    <s v="EUR"/>
    <n v="176.33"/>
    <s v="EUR"/>
    <n v="176.33"/>
    <n v="176.33"/>
    <n v="0"/>
    <s v="N"/>
    <n v="1223000817"/>
    <d v="2023-09-21T00:00:00"/>
    <m/>
    <d v="2023-08-21T00:00:00"/>
    <s v="00:00"/>
    <s v="23:59"/>
    <d v="2023-08-21T00:00:00"/>
    <s v="14:00"/>
    <s v="14:00"/>
    <n v="24.8"/>
    <s v="ce"/>
    <n v="15290"/>
    <n v="24.8"/>
    <n v="30"/>
    <s v="Kuehne+Nagel Tiel 3 Standpl"/>
    <s v="De Diepert 5"/>
    <s v="Tiel"/>
    <s v="4004 MA"/>
    <s v="NL"/>
    <x v="14"/>
    <s v="Rood 24"/>
    <x v="17"/>
    <s v="6666LT"/>
    <s v="NL"/>
    <s v="2480073965"/>
    <s v="0133972_002"/>
    <s v="31V"/>
    <s v="NL001131849B01"/>
    <n v="2"/>
    <n v="0"/>
    <n v="176.33"/>
    <s v="N"/>
    <s v="Peter Appel Transport B.V."/>
    <n v="36622"/>
    <d v="2023-08-21T00:00:00"/>
    <s v="15:21:00"/>
    <n v="21"/>
    <x v="0"/>
    <x v="33"/>
    <n v="8"/>
    <x v="15"/>
    <n v="1"/>
    <n v="24.8"/>
    <x v="5"/>
    <n v="176.33"/>
    <n v="0"/>
    <n v="176.33"/>
  </r>
  <r>
    <s v="COLGATE 3800 DEB."/>
    <s v="Colgate-Palmolive Nederland BV"/>
    <s v="101t"/>
    <n v="101091016421"/>
    <n v="101030172984"/>
    <n v="930"/>
    <s v="Inv Booked"/>
    <s v="2480073949"/>
    <s v="Verkoop"/>
    <n v="170"/>
    <s v="Transport drops zone"/>
    <s v="9 - verwerkt"/>
    <n v="0"/>
    <m/>
    <d v="2023-08-21T00:00:00"/>
    <s v="DROP"/>
    <s v="0001010910164210134219_002"/>
    <m/>
    <m/>
    <m/>
    <s v="EUR"/>
    <n v="207.37"/>
    <s v="EUR"/>
    <n v="207.37"/>
    <s v="EUR"/>
    <n v="207.37"/>
    <n v="207.37"/>
    <n v="0"/>
    <s v="N"/>
    <n v="1223000817"/>
    <d v="2023-09-21T00:00:00"/>
    <m/>
    <d v="2023-08-21T00:00:00"/>
    <s v="00:00"/>
    <s v="23:59"/>
    <d v="2023-08-21T00:00:00"/>
    <s v="06:00"/>
    <s v="07:00"/>
    <n v="18.399999999999999"/>
    <s v="ce"/>
    <n v="19990"/>
    <n v="18.399999999999999"/>
    <n v="34"/>
    <s v="Kuehne+Nagel Tiel 3 Standpl"/>
    <s v="De Diepert 5"/>
    <s v="Tiel"/>
    <s v="4004 MA"/>
    <s v="NL"/>
    <x v="109"/>
    <s v="Rheastraat 10"/>
    <x v="3"/>
    <s v="5047 TL"/>
    <s v="NL"/>
    <s v="2480073949"/>
    <s v="0134219_002"/>
    <s v="31V"/>
    <s v="NL001131849B01"/>
    <n v="2"/>
    <n v="0"/>
    <n v="207.37"/>
    <s v="N"/>
    <s v="Peter Appel Transport B.V."/>
    <n v="36622"/>
    <d v="2023-08-21T00:00:00"/>
    <s v="06:52:00"/>
    <n v="0"/>
    <x v="0"/>
    <x v="33"/>
    <n v="8"/>
    <x v="3"/>
    <n v="1"/>
    <n v="18.399999999999999"/>
    <x v="1"/>
    <n v="207.37"/>
    <n v="0"/>
    <n v="207.37"/>
  </r>
  <r>
    <s v="COLGATE 3800 DEB."/>
    <s v="Colgate-Palmolive Nederland BV"/>
    <s v="101t"/>
    <n v="101091016458"/>
    <n v="101030172985"/>
    <n v="930"/>
    <s v="Inv Booked"/>
    <s v="2480073958"/>
    <s v="Verkoop"/>
    <n v="170"/>
    <s v="Transport drops zone"/>
    <s v="9 - verwerkt"/>
    <n v="0"/>
    <m/>
    <d v="2023-08-21T00:00:00"/>
    <s v="DROP"/>
    <s v="0001010910164580134258_003"/>
    <m/>
    <m/>
    <m/>
    <s v="EUR"/>
    <n v="158.04"/>
    <s v="EUR"/>
    <n v="158.04"/>
    <s v="EUR"/>
    <n v="158.04"/>
    <n v="158.04"/>
    <n v="0"/>
    <s v="N"/>
    <n v="1223000817"/>
    <d v="2023-09-21T00:00:00"/>
    <m/>
    <d v="2023-08-21T00:00:00"/>
    <s v="00:00"/>
    <s v="23:59"/>
    <d v="2023-08-21T00:00:00"/>
    <s v="12:00"/>
    <s v="12:00"/>
    <n v="12"/>
    <s v="ce"/>
    <n v="10393"/>
    <n v="12"/>
    <n v="15"/>
    <s v="Kuehne+Nagel Tiel 3 Standpl"/>
    <s v="De Diepert 5"/>
    <s v="Tiel"/>
    <s v="4004 MA"/>
    <s v="NL"/>
    <x v="41"/>
    <s v="Asteriastraat 9"/>
    <x v="3"/>
    <s v="5047 RM"/>
    <s v="NL"/>
    <s v="2480073958"/>
    <s v="0134258_003"/>
    <s v="31V"/>
    <s v="NL001131849B01"/>
    <n v="2"/>
    <n v="0"/>
    <n v="158.04"/>
    <s v="N"/>
    <s v="Peter Appel Transport B.V."/>
    <n v="36622"/>
    <d v="2023-08-21T00:00:00"/>
    <s v="11:48:00"/>
    <n v="0"/>
    <x v="0"/>
    <x v="33"/>
    <n v="8"/>
    <x v="3"/>
    <n v="0"/>
    <s v=""/>
    <x v="0"/>
    <s v=""/>
    <n v="0"/>
    <s v=""/>
  </r>
  <r>
    <s v="COLGATE 3800 DEB."/>
    <s v="Colgate-Palmolive Nederland BV"/>
    <s v="101t"/>
    <n v="101091016459"/>
    <n v="101030172986"/>
    <n v="930"/>
    <s v="Inv Booked"/>
    <s v="2480073950"/>
    <s v="Verkoop"/>
    <n v="170"/>
    <s v="Transport drops zone"/>
    <s v="9 - verwerkt"/>
    <n v="0"/>
    <m/>
    <d v="2023-08-21T00:00:00"/>
    <s v="DROP"/>
    <s v="0001010910164590134260_002"/>
    <m/>
    <m/>
    <m/>
    <s v="EUR"/>
    <n v="222.14"/>
    <s v="EUR"/>
    <n v="222.14"/>
    <s v="EUR"/>
    <n v="222.14"/>
    <n v="222.14"/>
    <n v="0"/>
    <s v="N"/>
    <n v="1223000817"/>
    <d v="2023-09-21T00:00:00"/>
    <m/>
    <d v="2023-08-21T00:00:00"/>
    <s v="00:00"/>
    <s v="23:59"/>
    <d v="2023-08-21T00:00:00"/>
    <s v="11:00"/>
    <s v="12:00"/>
    <n v="20.8"/>
    <s v="ce"/>
    <n v="18708"/>
    <n v="20.8"/>
    <n v="37"/>
    <s v="Kuehne+Nagel Tiel 3 Standpl"/>
    <s v="De Diepert 5"/>
    <s v="Tiel"/>
    <s v="4004 MA"/>
    <s v="NL"/>
    <x v="109"/>
    <s v="Rheastraat 10"/>
    <x v="3"/>
    <s v="5047 TL"/>
    <s v="NL"/>
    <s v="2480073950"/>
    <s v="0134260_002"/>
    <s v="31V"/>
    <s v="NL001131849B01"/>
    <n v="2"/>
    <n v="0"/>
    <n v="222.14"/>
    <s v="N"/>
    <s v="Peter Appel Transport B.V."/>
    <n v="36622"/>
    <d v="2023-08-21T00:00:00"/>
    <s v="16:07:00"/>
    <n v="0"/>
    <x v="0"/>
    <x v="33"/>
    <n v="8"/>
    <x v="3"/>
    <n v="1"/>
    <n v="20.8"/>
    <x v="1"/>
    <n v="222.14"/>
    <n v="0"/>
    <n v="222.14"/>
  </r>
  <r>
    <s v="COLGATE 3800 DEB."/>
    <s v="Colgate-Palmolive Nederland BV"/>
    <s v="101t"/>
    <n v="101091016498"/>
    <n v="101030172987"/>
    <n v="930"/>
    <s v="Inv Booked"/>
    <s v="2480073957 REFUSED"/>
    <s v="Verkoop"/>
    <n v="170"/>
    <s v="Transport drops zone"/>
    <s v="9 - verwerkt"/>
    <n v="0"/>
    <m/>
    <d v="2023-08-21T00:00:00"/>
    <s v="DROP"/>
    <s v="0001010910164980134307_006"/>
    <m/>
    <m/>
    <m/>
    <s v="EUR"/>
    <n v="97.33"/>
    <s v="EUR"/>
    <n v="97.33"/>
    <s v="EUR"/>
    <n v="97.33"/>
    <n v="97.33"/>
    <n v="0"/>
    <s v="N"/>
    <n v="1223000817"/>
    <d v="2023-09-21T00:00:00"/>
    <m/>
    <d v="2023-08-21T00:00:00"/>
    <s v="00:00"/>
    <s v="23:59"/>
    <d v="2023-08-21T00:00:00"/>
    <s v="13:01"/>
    <s v="14:01"/>
    <n v="5.6"/>
    <s v="ce"/>
    <n v="5253"/>
    <n v="5.6"/>
    <n v="9"/>
    <s v="Kuehne+Nagel Tiel 3 Standpl"/>
    <s v="De Diepert 5"/>
    <s v="Tiel"/>
    <s v="4004 MA"/>
    <s v="NL"/>
    <x v="7"/>
    <s v="HOOFDTOCHT 1"/>
    <x v="7"/>
    <s v="1507 CJ"/>
    <s v="NL"/>
    <s v="2480073957 REFUSED"/>
    <s v="0134307_006"/>
    <s v="31V"/>
    <s v="NL001131849B01"/>
    <n v="2"/>
    <n v="0"/>
    <n v="97.33"/>
    <s v="N"/>
    <s v="Peter Appel Transport B.V."/>
    <n v="36622"/>
    <d v="2023-08-21T00:00:00"/>
    <s v="16:44:00"/>
    <n v="89"/>
    <x v="0"/>
    <x v="33"/>
    <n v="8"/>
    <x v="7"/>
    <n v="1"/>
    <n v="5.6"/>
    <x v="2"/>
    <n v="97.33"/>
    <n v="0"/>
    <n v="97.33"/>
  </r>
  <r>
    <s v="COLGATE 3800 DEB."/>
    <s v="Colgate-Palmolive Nederland BV"/>
    <s v="101t"/>
    <n v="101091016458"/>
    <n v="101030172988"/>
    <n v="930"/>
    <s v="Inv Booked"/>
    <s v="2480073961"/>
    <s v="Verkoop"/>
    <n v="170"/>
    <s v="Transport drops zone"/>
    <s v="9 - verwerkt"/>
    <n v="0"/>
    <m/>
    <d v="2023-08-21T00:00:00"/>
    <s v="DROP"/>
    <s v="0001010910164580134258_002"/>
    <m/>
    <m/>
    <m/>
    <s v="EUR"/>
    <n v="88.65"/>
    <s v="EUR"/>
    <n v="88.65"/>
    <s v="EUR"/>
    <n v="88.65"/>
    <n v="88.65"/>
    <n v="0"/>
    <s v="N"/>
    <n v="1223000817"/>
    <d v="2023-09-21T00:00:00"/>
    <m/>
    <d v="2023-08-21T00:00:00"/>
    <s v="00:00"/>
    <s v="23:59"/>
    <d v="2023-08-21T00:00:00"/>
    <s v="10:00"/>
    <s v="11:00"/>
    <n v="5.6"/>
    <s v="ce"/>
    <n v="5253"/>
    <n v="5.6"/>
    <n v="9"/>
    <s v="Kuehne+Nagel Tiel 3 Standpl"/>
    <s v="De Diepert 5"/>
    <s v="Tiel"/>
    <s v="4004 MA"/>
    <s v="NL"/>
    <x v="2"/>
    <s v="Pegasusweg 1"/>
    <x v="3"/>
    <s v="5015BZ"/>
    <s v="NL"/>
    <s v="2480073961"/>
    <s v="0134258_002"/>
    <s v="31V"/>
    <s v="NL001131849B01"/>
    <n v="2"/>
    <n v="0"/>
    <n v="88.65"/>
    <s v="N"/>
    <s v="Peter Appel Transport B.V."/>
    <n v="36622"/>
    <d v="2023-08-21T00:00:00"/>
    <s v="10:50:00"/>
    <n v="0"/>
    <x v="0"/>
    <x v="33"/>
    <n v="8"/>
    <x v="3"/>
    <n v="1"/>
    <n v="5.6"/>
    <x v="2"/>
    <n v="88.65"/>
    <n v="0"/>
    <n v="88.65"/>
  </r>
  <r>
    <s v="COLGATE 3800 DEB."/>
    <s v="Colgate-Palmolive Nederland BV"/>
    <s v="101t"/>
    <n v="101091015919"/>
    <n v="101030172989"/>
    <n v="930"/>
    <s v="Inv Booked"/>
    <s v="2480073960"/>
    <s v="Verkoop"/>
    <n v="170"/>
    <s v="Transport drops zone"/>
    <s v="9 - verwerkt"/>
    <n v="0"/>
    <m/>
    <d v="2023-08-21T00:00:00"/>
    <s v="DROP"/>
    <s v="0001010910159190133968_009"/>
    <m/>
    <m/>
    <m/>
    <s v="EUR"/>
    <n v="96.72"/>
    <s v="EUR"/>
    <n v="96.72"/>
    <s v="EUR"/>
    <n v="96.72"/>
    <n v="96.72"/>
    <n v="0"/>
    <s v="N"/>
    <n v="1223000817"/>
    <d v="2023-09-21T00:00:00"/>
    <m/>
    <d v="2023-08-21T00:00:00"/>
    <s v="00:00"/>
    <s v="23:59"/>
    <d v="2023-08-21T00:00:00"/>
    <s v="07:00"/>
    <s v="08:00"/>
    <n v="4.8"/>
    <s v="ce"/>
    <n v="4438"/>
    <n v="4.8"/>
    <n v="8"/>
    <s v="Kuehne+Nagel Tiel 3 Standpl"/>
    <s v="De Diepert 5"/>
    <s v="Tiel"/>
    <s v="4004 MA"/>
    <s v="NL"/>
    <x v="13"/>
    <s v="GALVANIWEG 1"/>
    <x v="16"/>
    <s v="8013 RG"/>
    <s v="NL"/>
    <s v="2480073960"/>
    <s v="0133968_009"/>
    <s v="31V"/>
    <s v="NL001131849B01"/>
    <n v="2"/>
    <n v="0"/>
    <n v="96.72"/>
    <s v="N"/>
    <s v="Peter Appel Transport B.V."/>
    <n v="36622"/>
    <d v="2023-08-21T00:00:00"/>
    <s v="05:28:00"/>
    <n v="0"/>
    <x v="0"/>
    <x v="33"/>
    <n v="8"/>
    <x v="14"/>
    <n v="1"/>
    <n v="4.8"/>
    <x v="2"/>
    <n v="96.72"/>
    <n v="0"/>
    <n v="96.72"/>
  </r>
  <r>
    <s v="COLGATE 3800 DEB."/>
    <s v="Colgate-Palmolive Nederland BV"/>
    <s v="101t"/>
    <n v="101091016111"/>
    <n v="101030172976"/>
    <n v="930"/>
    <s v="Inv Booked"/>
    <s v="2480073945"/>
    <s v="Verkoop"/>
    <n v="170"/>
    <s v="Transport drops zone"/>
    <s v="9 - verwerkt"/>
    <n v="0"/>
    <m/>
    <d v="2023-08-21T00:00:00"/>
    <s v="DROP"/>
    <s v="0001010910161110134065_002"/>
    <m/>
    <m/>
    <m/>
    <s v="EUR"/>
    <n v="27.26"/>
    <s v="EUR"/>
    <n v="27.26"/>
    <s v="EUR"/>
    <n v="27.26"/>
    <n v="27.26"/>
    <n v="0"/>
    <s v="N"/>
    <n v="1223000817"/>
    <d v="2023-09-21T00:00:00"/>
    <m/>
    <d v="2023-08-21T00:00:00"/>
    <s v="00:00"/>
    <s v="23:59"/>
    <d v="2023-08-21T00:00:00"/>
    <s v="07:00"/>
    <s v="19:00"/>
    <n v="0.8"/>
    <s v="ce"/>
    <n v="142"/>
    <n v="0.8"/>
    <n v="0"/>
    <s v="Kuehne+Nagel Tiel 3 Standpl"/>
    <s v="De Diepert 5"/>
    <s v="Tiel"/>
    <s v="4004 MA"/>
    <s v="NL"/>
    <x v="46"/>
    <s v="FLORIJNSTRAAT  4C"/>
    <x v="23"/>
    <s v="4903 RM"/>
    <s v="NL"/>
    <s v="2480073945"/>
    <s v="0134065_002"/>
    <s v="31V"/>
    <s v="NL001131849B01"/>
    <n v="2"/>
    <n v="0"/>
    <n v="27.26"/>
    <s v="N"/>
    <s v="Peter Appel Transport B.V."/>
    <n v="36622"/>
    <d v="2023-08-21T00:00:00"/>
    <s v="13:34:00"/>
    <n v="0"/>
    <x v="0"/>
    <x v="33"/>
    <n v="8"/>
    <x v="34"/>
    <n v="1"/>
    <n v="0.8"/>
    <x v="5"/>
    <n v="27.26"/>
    <n v="0"/>
    <n v="27.26"/>
  </r>
  <r>
    <s v="COLGATE 3800 DEB."/>
    <s v="Colgate-Palmolive Nederland BV"/>
    <s v="101t"/>
    <n v="101091016427"/>
    <n v="101030172977"/>
    <n v="930"/>
    <s v="Inv Booked"/>
    <s v="2480073947"/>
    <s v="Verkoop"/>
    <n v="170"/>
    <s v="Transport drops zone"/>
    <s v="9 - verwerkt"/>
    <n v="0"/>
    <m/>
    <d v="2023-08-21T00:00:00"/>
    <s v="DROP"/>
    <s v="0001010910164270134234_002"/>
    <m/>
    <m/>
    <m/>
    <s v="EUR"/>
    <n v="283.97000000000003"/>
    <s v="EUR"/>
    <n v="283.97000000000003"/>
    <s v="EUR"/>
    <n v="283.97000000000003"/>
    <n v="283.97000000000003"/>
    <n v="0"/>
    <s v="N"/>
    <n v="1223000817"/>
    <d v="2023-09-21T00:00:00"/>
    <m/>
    <d v="2023-08-21T00:00:00"/>
    <s v="00:00"/>
    <s v="23:59"/>
    <d v="2023-08-21T00:00:00"/>
    <s v="08:00"/>
    <s v="09:00"/>
    <n v="19.2"/>
    <s v="ce"/>
    <n v="16105"/>
    <n v="19.2"/>
    <n v="24"/>
    <s v="Kuehne+Nagel Tiel 3 Standpl"/>
    <s v="De Diepert 5"/>
    <s v="Tiel"/>
    <s v="4004 MA"/>
    <s v="NL"/>
    <x v="1"/>
    <s v="Fahrenheitweg 1"/>
    <x v="1"/>
    <s v="6101WR"/>
    <s v="NL"/>
    <s v="2480073947"/>
    <s v="0134234_002"/>
    <s v="31V"/>
    <s v="NL001131849B01"/>
    <n v="2"/>
    <n v="0"/>
    <n v="283.97000000000003"/>
    <s v="N"/>
    <s v="Peter Appel Transport B.V."/>
    <n v="36622"/>
    <d v="2023-08-21T00:00:00"/>
    <s v="08:48:00"/>
    <n v="0"/>
    <x v="0"/>
    <x v="33"/>
    <n v="8"/>
    <x v="1"/>
    <n v="1"/>
    <n v="19.2"/>
    <x v="1"/>
    <n v="283.97000000000003"/>
    <n v="0"/>
    <n v="283.97000000000003"/>
  </r>
  <r>
    <s v="COLGATE 3800 DEB."/>
    <s v="Colgate-Palmolive Nederland BV"/>
    <s v="101t"/>
    <n v="101091015922"/>
    <n v="101030172978"/>
    <n v="930"/>
    <s v="Inv Booked"/>
    <s v="2480073948"/>
    <s v="Verkoop"/>
    <n v="170"/>
    <s v="Transport drops zone"/>
    <s v="9 - verwerkt"/>
    <n v="0"/>
    <m/>
    <d v="2023-08-21T00:00:00"/>
    <s v="DROP"/>
    <s v="0001010910159220133971_002"/>
    <m/>
    <m/>
    <m/>
    <s v="EUR"/>
    <n v="323.39"/>
    <s v="EUR"/>
    <n v="323.39"/>
    <s v="EUR"/>
    <n v="323.39"/>
    <n v="323.39"/>
    <n v="0"/>
    <s v="N"/>
    <n v="1223000817"/>
    <d v="2023-09-21T00:00:00"/>
    <m/>
    <d v="2023-08-21T00:00:00"/>
    <s v="00:00"/>
    <s v="23:59"/>
    <d v="2023-08-21T00:00:00"/>
    <s v="11:00"/>
    <s v="12:00"/>
    <n v="24.8"/>
    <s v="ce"/>
    <n v="16464"/>
    <n v="24.8"/>
    <n v="39"/>
    <s v="Kuehne+Nagel Tiel 3 Standpl"/>
    <s v="De Diepert 5"/>
    <s v="Tiel"/>
    <s v="4004 MA"/>
    <s v="NL"/>
    <x v="1"/>
    <s v="Fahrenheitweg 1"/>
    <x v="1"/>
    <s v="6101WR"/>
    <s v="NL"/>
    <s v="2480073948"/>
    <s v="0133971_002"/>
    <s v="31V"/>
    <s v="NL001131849B01"/>
    <n v="2"/>
    <n v="0"/>
    <n v="323.39"/>
    <s v="N"/>
    <s v="Peter Appel Transport B.V."/>
    <n v="36622"/>
    <d v="2023-08-21T00:00:00"/>
    <s v="11:57:00"/>
    <n v="0"/>
    <x v="0"/>
    <x v="33"/>
    <n v="8"/>
    <x v="1"/>
    <n v="1"/>
    <n v="24.8"/>
    <x v="1"/>
    <n v="323.39"/>
    <n v="0"/>
    <n v="323.39"/>
  </r>
  <r>
    <s v="COLGATE 3800 DEB."/>
    <s v="Colgate-Palmolive Nederland BV"/>
    <s v="101t"/>
    <n v="101091015919"/>
    <n v="101030172982"/>
    <n v="930"/>
    <s v="Inv Booked"/>
    <s v="2480073959"/>
    <s v="Verkoop"/>
    <n v="170"/>
    <s v="Transport drops zone"/>
    <s v="9 - verwerkt"/>
    <n v="0"/>
    <m/>
    <d v="2023-08-21T00:00:00"/>
    <s v="DROP"/>
    <s v="0001010910159190133968_003"/>
    <m/>
    <m/>
    <m/>
    <s v="EUR"/>
    <n v="106.82"/>
    <s v="EUR"/>
    <n v="106.82"/>
    <s v="EUR"/>
    <n v="106.82"/>
    <n v="106.82"/>
    <n v="0"/>
    <s v="N"/>
    <n v="1223000817"/>
    <d v="2023-09-21T00:00:00"/>
    <m/>
    <d v="2023-08-21T00:00:00"/>
    <s v="00:00"/>
    <s v="23:59"/>
    <d v="2023-08-21T00:00:00"/>
    <s v="06:01"/>
    <s v="07:01"/>
    <n v="6.4"/>
    <s v="ce"/>
    <n v="6069"/>
    <n v="6.4"/>
    <n v="11"/>
    <s v="Kuehne+Nagel Tiel 3 Standpl"/>
    <s v="De Diepert 5"/>
    <s v="Tiel"/>
    <s v="4004 MA"/>
    <s v="NL"/>
    <x v="2"/>
    <s v="Laan van Ruyven 1"/>
    <x v="11"/>
    <s v="2645EE"/>
    <s v="NL"/>
    <s v="2480073959"/>
    <s v="0133968_003"/>
    <s v="31V"/>
    <s v="NL001131849B01"/>
    <n v="2"/>
    <n v="0"/>
    <n v="106.82"/>
    <s v="N"/>
    <s v="Peter Appel Transport B.V."/>
    <n v="36622"/>
    <d v="2023-08-21T00:00:00"/>
    <s v="07:59:00"/>
    <n v="0"/>
    <x v="0"/>
    <x v="33"/>
    <n v="8"/>
    <x v="4"/>
    <n v="1"/>
    <n v="6.4"/>
    <x v="2"/>
    <n v="106.82"/>
    <n v="0"/>
    <n v="106.82"/>
  </r>
  <r>
    <s v="COLGATE 3800 DEB."/>
    <s v="Colgate-Palmolive Nederland BV"/>
    <s v="101t"/>
    <n v="101091016441"/>
    <n v="101030172983"/>
    <n v="930"/>
    <s v="Inv Booked"/>
    <s v="2480073951"/>
    <s v="Verkoop"/>
    <n v="170"/>
    <s v="Transport drops zone"/>
    <s v="9 - verwerkt"/>
    <n v="0"/>
    <m/>
    <d v="2023-08-21T00:00:00"/>
    <s v="DROP"/>
    <s v="0001010910164410134233_003"/>
    <m/>
    <m/>
    <m/>
    <s v="EUR"/>
    <n v="49.36"/>
    <s v="EUR"/>
    <n v="49.36"/>
    <s v="EUR"/>
    <n v="49.36"/>
    <n v="49.36"/>
    <n v="0"/>
    <s v="N"/>
    <n v="1223000817"/>
    <d v="2023-09-21T00:00:00"/>
    <m/>
    <d v="2023-08-21T00:00:00"/>
    <s v="00:00"/>
    <s v="23:59"/>
    <d v="2023-08-21T00:00:00"/>
    <s v="10:00"/>
    <s v="17:00"/>
    <n v="1.6"/>
    <s v="ce"/>
    <n v="967"/>
    <n v="1.6"/>
    <n v="1"/>
    <s v="Kuehne+Nagel Tiel 3 Standpl"/>
    <s v="De Diepert 5"/>
    <s v="Tiel"/>
    <s v="4004 MA"/>
    <s v="NL"/>
    <x v="4"/>
    <s v="Watergoorweg 81"/>
    <x v="5"/>
    <s v="3861MA"/>
    <s v="NL"/>
    <s v="2480073951"/>
    <s v="0134233_003"/>
    <s v="31V"/>
    <s v="NL001131849B01"/>
    <n v="2"/>
    <n v="0"/>
    <n v="49.36"/>
    <s v="N"/>
    <s v="Peter Appel Transport B.V."/>
    <n v="36622"/>
    <d v="2023-08-21T00:00:00"/>
    <s v="10:52:00"/>
    <n v="0"/>
    <x v="0"/>
    <x v="33"/>
    <n v="8"/>
    <x v="5"/>
    <n v="1"/>
    <n v="1.6"/>
    <x v="3"/>
    <n v="49.36"/>
    <n v="0"/>
    <n v="49.36"/>
  </r>
  <r>
    <s v="COLGATE 3800 DEB."/>
    <s v="Colgate-Palmolive Nederland BV"/>
    <s v="101t"/>
    <n v="101091017081"/>
    <n v="101030173066"/>
    <n v="930"/>
    <s v="Inv Booked"/>
    <s v="2480075175"/>
    <s v="Verkoop"/>
    <n v="170"/>
    <s v="Transport drops zone"/>
    <s v="9 - verwerkt"/>
    <n v="0"/>
    <m/>
    <d v="2023-08-22T00:00:00"/>
    <s v="DROP"/>
    <s v="0001010910170810134666_003"/>
    <m/>
    <m/>
    <m/>
    <s v="EUR"/>
    <n v="44.37"/>
    <s v="EUR"/>
    <n v="44.37"/>
    <s v="EUR"/>
    <n v="44.37"/>
    <n v="44.37"/>
    <n v="0"/>
    <s v="N"/>
    <n v="1223000817"/>
    <d v="2023-09-21T00:00:00"/>
    <m/>
    <d v="2023-08-22T00:00:00"/>
    <s v="00:00"/>
    <s v="23:59"/>
    <d v="2023-08-22T00:00:00"/>
    <s v="12:00"/>
    <s v="13:00"/>
    <n v="1.6"/>
    <s v="ce"/>
    <n v="1630"/>
    <n v="1.6"/>
    <n v="2"/>
    <s v="Kuehne+Nagel Tiel 3 Standpl"/>
    <s v="De Diepert 5"/>
    <s v="Tiel"/>
    <s v="4004 MA"/>
    <s v="NL"/>
    <x v="2"/>
    <s v="Pegasusweg 1"/>
    <x v="3"/>
    <s v="5015BZ"/>
    <s v="NL"/>
    <s v="2480075175"/>
    <s v="0134666_003"/>
    <s v="31V"/>
    <s v="NL001131849B01"/>
    <n v="2"/>
    <n v="0"/>
    <n v="44.37"/>
    <s v="N"/>
    <s v="Peter Appel Transport B.V."/>
    <n v="36622"/>
    <d v="2023-08-22T00:00:00"/>
    <s v="13:25:00"/>
    <n v="0"/>
    <x v="1"/>
    <x v="33"/>
    <n v="8"/>
    <x v="3"/>
    <n v="1"/>
    <n v="1.6"/>
    <x v="2"/>
    <n v="44.37"/>
    <n v="0"/>
    <n v="44.37"/>
  </r>
  <r>
    <s v="COLGATE 3800 DEB."/>
    <s v="Colgate-Palmolive Nederland BV"/>
    <s v="101t"/>
    <n v="101091017085"/>
    <n v="101030173058"/>
    <n v="930"/>
    <s v="Inv Booked"/>
    <s v="2480075161"/>
    <s v="Verkoop"/>
    <n v="170"/>
    <s v="Transport drops zone"/>
    <s v="9 - verwerkt"/>
    <n v="0"/>
    <m/>
    <d v="2023-08-22T00:00:00"/>
    <s v="DROP"/>
    <s v="0001010910170850134670_002"/>
    <m/>
    <m/>
    <m/>
    <s v="EUR"/>
    <n v="130.9"/>
    <s v="EUR"/>
    <n v="130.9"/>
    <s v="EUR"/>
    <n v="130.9"/>
    <n v="130.9"/>
    <n v="0"/>
    <s v="N"/>
    <n v="1223000817"/>
    <d v="2023-09-21T00:00:00"/>
    <m/>
    <d v="2023-08-22T00:00:00"/>
    <s v="00:00"/>
    <s v="23:59"/>
    <d v="2023-08-22T00:00:00"/>
    <s v="21:00"/>
    <s v="21:00"/>
    <n v="14.4"/>
    <s v="ce"/>
    <n v="13980"/>
    <n v="14.4"/>
    <n v="25"/>
    <s v="Kuehne+Nagel Tiel 3 Standpl"/>
    <s v="De Diepert 5"/>
    <s v="Tiel"/>
    <s v="4004 MA"/>
    <s v="NL"/>
    <x v="14"/>
    <s v="Rood 24"/>
    <x v="17"/>
    <s v="6666LT"/>
    <s v="NL"/>
    <s v="2480075161"/>
    <s v="0134670_002"/>
    <s v="31V"/>
    <s v="NL001131849B01"/>
    <n v="2"/>
    <n v="0"/>
    <n v="130.9"/>
    <s v="N"/>
    <s v="Peter Appel Transport B.V."/>
    <n v="36622"/>
    <d v="2023-08-22T00:00:00"/>
    <s v="21:28:00"/>
    <n v="0"/>
    <x v="1"/>
    <x v="33"/>
    <n v="8"/>
    <x v="15"/>
    <n v="1"/>
    <n v="14.4"/>
    <x v="5"/>
    <n v="130.9"/>
    <n v="0"/>
    <n v="130.9"/>
  </r>
  <r>
    <s v="COLGATE 3800 DEB."/>
    <s v="Colgate-Palmolive Nederland BV"/>
    <s v="101t"/>
    <n v="101091017012"/>
    <n v="101030173062"/>
    <n v="930"/>
    <s v="Inv Booked"/>
    <s v="2480075173"/>
    <s v="Verkoop"/>
    <n v="170"/>
    <s v="Transport drops zone"/>
    <s v="9 - verwerkt"/>
    <n v="0"/>
    <m/>
    <d v="2023-08-22T00:00:00"/>
    <s v="DROP"/>
    <s v="0001010910170120134555_002"/>
    <m/>
    <m/>
    <m/>
    <s v="EUR"/>
    <n v="167.75"/>
    <s v="EUR"/>
    <n v="167.75"/>
    <s v="EUR"/>
    <n v="167.75"/>
    <n v="167.75"/>
    <n v="0"/>
    <s v="N"/>
    <n v="1223000817"/>
    <d v="2023-09-21T00:00:00"/>
    <m/>
    <d v="2023-08-22T00:00:00"/>
    <s v="00:00"/>
    <s v="23:59"/>
    <d v="2023-08-22T00:00:00"/>
    <s v="12:00"/>
    <s v="13:00"/>
    <n v="10.4"/>
    <s v="ce"/>
    <n v="4745"/>
    <n v="10.4"/>
    <n v="6"/>
    <s v="Kuehne+Nagel Tiel 3 Standpl"/>
    <s v="De Diepert 5"/>
    <s v="Tiel"/>
    <s v="4004 MA"/>
    <s v="NL"/>
    <x v="16"/>
    <s v="Rijnland 4"/>
    <x v="19"/>
    <s v="1948RL"/>
    <s v="NL"/>
    <s v="2480075173"/>
    <s v="0134555_002"/>
    <s v="31V"/>
    <s v="NL001131849B01"/>
    <n v="2"/>
    <n v="0"/>
    <n v="167.75"/>
    <s v="N"/>
    <s v="Peter Appel Transport B.V."/>
    <n v="36622"/>
    <d v="2023-08-22T00:00:00"/>
    <s v="13:18:00"/>
    <n v="0"/>
    <x v="1"/>
    <x v="33"/>
    <n v="8"/>
    <x v="17"/>
    <n v="1"/>
    <n v="10.4"/>
    <x v="0"/>
    <n v="167.75"/>
    <n v="0"/>
    <n v="167.75"/>
  </r>
  <r>
    <s v="COLGATE 3800 DEB."/>
    <s v="Colgate-Palmolive Nederland BV"/>
    <s v="101t"/>
    <n v="101091016525"/>
    <n v="101030173050"/>
    <n v="930"/>
    <s v="Inv Booked"/>
    <s v="2480075165"/>
    <s v="Verkoop"/>
    <n v="170"/>
    <s v="Transport drops zone"/>
    <s v="9 - verwerkt"/>
    <n v="0"/>
    <m/>
    <d v="2023-08-22T00:00:00"/>
    <s v="DROP"/>
    <s v="0001010910165250134325_002"/>
    <m/>
    <m/>
    <m/>
    <s v="EUR"/>
    <n v="287.18"/>
    <s v="EUR"/>
    <n v="287.18"/>
    <s v="EUR"/>
    <n v="287.18"/>
    <n v="287.18"/>
    <n v="0"/>
    <s v="N"/>
    <n v="1223000817"/>
    <d v="2023-09-21T00:00:00"/>
    <m/>
    <d v="2023-08-22T00:00:00"/>
    <s v="00:00"/>
    <s v="23:59"/>
    <d v="2023-08-22T00:00:00"/>
    <s v="11:00"/>
    <s v="12:00"/>
    <n v="24.8"/>
    <s v="ce"/>
    <n v="20176"/>
    <n v="24.8"/>
    <n v="44"/>
    <s v="Kuehne+Nagel Tiel 3 Standpl"/>
    <s v="De Diepert 5"/>
    <s v="Tiel"/>
    <s v="4004 MA"/>
    <s v="NL"/>
    <x v="1"/>
    <s v="Perenmarkt 15"/>
    <x v="2"/>
    <s v="1681PG"/>
    <s v="NL"/>
    <s v="2480075165"/>
    <s v="0134325_002"/>
    <s v="31V"/>
    <s v="NL001131849B01"/>
    <n v="2"/>
    <n v="0"/>
    <n v="287.18"/>
    <s v="N"/>
    <s v="Peter Appel Transport B.V."/>
    <n v="36622"/>
    <d v="2023-08-22T00:00:00"/>
    <s v="11:09:00"/>
    <n v="0"/>
    <x v="1"/>
    <x v="33"/>
    <n v="8"/>
    <x v="2"/>
    <n v="1"/>
    <n v="24.8"/>
    <x v="1"/>
    <n v="287.18"/>
    <n v="0"/>
    <n v="287.18"/>
  </r>
  <r>
    <s v="COLGATE 3800 DEB."/>
    <s v="Colgate-Palmolive Nederland BV"/>
    <s v="101t"/>
    <n v="101091016518"/>
    <n v="101030173053"/>
    <n v="930"/>
    <s v="Inv Booked"/>
    <s v="2480075170"/>
    <s v="Verkoop"/>
    <n v="170"/>
    <s v="Transport drops zone"/>
    <s v="9 - verwerkt"/>
    <n v="0"/>
    <m/>
    <d v="2023-08-22T00:00:00"/>
    <s v="DROP"/>
    <s v="0001010910165180134317_007"/>
    <m/>
    <m/>
    <m/>
    <s v="EUR"/>
    <n v="27.26"/>
    <s v="EUR"/>
    <n v="27.26"/>
    <s v="EUR"/>
    <n v="27.26"/>
    <n v="27.26"/>
    <n v="0"/>
    <s v="N"/>
    <n v="1223000817"/>
    <d v="2023-09-21T00:00:00"/>
    <m/>
    <d v="2023-08-22T00:00:00"/>
    <s v="00:00"/>
    <s v="23:59"/>
    <d v="2023-08-22T00:00:00"/>
    <s v="07:00"/>
    <s v="14:00"/>
    <n v="0.8"/>
    <s v="ce"/>
    <n v="335"/>
    <n v="0.8"/>
    <n v="0"/>
    <s v="Kuehne+Nagel Tiel 3 Standpl"/>
    <s v="De Diepert 5"/>
    <s v="Tiel"/>
    <s v="4004 MA"/>
    <s v="NL"/>
    <x v="15"/>
    <s v="De Flammert 1211"/>
    <x v="18"/>
    <s v="5854 NE"/>
    <s v="NL"/>
    <s v="2480075170"/>
    <s v="0134317_007"/>
    <s v="31V"/>
    <s v="NL001131849B01"/>
    <n v="2"/>
    <n v="0"/>
    <n v="27.26"/>
    <s v="N"/>
    <s v="Peter Appel Transport B.V."/>
    <n v="36622"/>
    <d v="2023-08-22T00:00:00"/>
    <s v="09:17:00"/>
    <n v="0"/>
    <x v="1"/>
    <x v="33"/>
    <n v="8"/>
    <x v="16"/>
    <n v="1"/>
    <n v="0.8"/>
    <x v="3"/>
    <n v="27.26"/>
    <n v="0"/>
    <n v="27.26"/>
  </r>
  <r>
    <s v="COLGATE 3800 DEB."/>
    <s v="Colgate-Palmolive Nederland BV"/>
    <s v="101t"/>
    <n v="101091017064"/>
    <n v="101030173054"/>
    <n v="930"/>
    <s v="Inv Booked"/>
    <s v="2480075174"/>
    <s v="Verkoop"/>
    <n v="170"/>
    <s v="Transport drops zone"/>
    <s v="9 - verwerkt"/>
    <n v="0"/>
    <m/>
    <d v="2023-08-22T00:00:00"/>
    <s v="DROP"/>
    <s v="0001010910170640134647_003"/>
    <m/>
    <m/>
    <m/>
    <s v="EUR"/>
    <n v="30.66"/>
    <s v="EUR"/>
    <n v="30.66"/>
    <s v="EUR"/>
    <n v="30.66"/>
    <n v="30.66"/>
    <n v="0"/>
    <s v="N"/>
    <n v="1223000817"/>
    <d v="2023-09-21T00:00:00"/>
    <m/>
    <d v="2023-08-22T00:00:00"/>
    <s v="00:00"/>
    <s v="23:59"/>
    <d v="2023-08-22T00:00:00"/>
    <s v="10:00"/>
    <s v="11:00"/>
    <n v="0.8"/>
    <s v="ce"/>
    <n v="595"/>
    <n v="0.8"/>
    <n v="1"/>
    <s v="Kuehne+Nagel Tiel 3 Standpl"/>
    <s v="De Diepert 5"/>
    <s v="Tiel"/>
    <s v="4004 MA"/>
    <s v="NL"/>
    <x v="13"/>
    <s v="GALVANIWEG 1"/>
    <x v="16"/>
    <s v="8013 RG"/>
    <s v="NL"/>
    <s v="2480075174"/>
    <s v="0134647_003"/>
    <s v="31V"/>
    <s v="NL001131849B01"/>
    <n v="2"/>
    <n v="0"/>
    <n v="30.66"/>
    <s v="N"/>
    <s v="Peter Appel Transport B.V."/>
    <n v="36622"/>
    <d v="2023-08-22T00:00:00"/>
    <s v="10:47:00"/>
    <n v="0"/>
    <x v="1"/>
    <x v="33"/>
    <n v="8"/>
    <x v="14"/>
    <n v="1"/>
    <n v="0.8"/>
    <x v="2"/>
    <n v="30.66"/>
    <n v="0"/>
    <n v="30.66"/>
  </r>
  <r>
    <s v="COLGATE 3800 DEB."/>
    <s v="Colgate-Palmolive Nederland BV"/>
    <s v="101t"/>
    <n v="101091016518"/>
    <n v="101030173055"/>
    <n v="930"/>
    <s v="Inv Booked"/>
    <s v="2480075176"/>
    <s v="Verkoop"/>
    <n v="170"/>
    <s v="Transport drops zone"/>
    <s v="9 - verwerkt"/>
    <n v="0"/>
    <m/>
    <d v="2023-08-22T00:00:00"/>
    <s v="DROP"/>
    <s v="0001010910165180134317_013"/>
    <m/>
    <m/>
    <m/>
    <s v="EUR"/>
    <n v="101.6"/>
    <s v="EUR"/>
    <n v="101.6"/>
    <s v="EUR"/>
    <n v="101.6"/>
    <n v="101.6"/>
    <n v="0"/>
    <s v="N"/>
    <n v="1223000817"/>
    <d v="2023-09-21T00:00:00"/>
    <m/>
    <d v="2023-08-22T00:00:00"/>
    <s v="00:00"/>
    <s v="23:59"/>
    <d v="2023-08-22T00:00:00"/>
    <s v="10:00"/>
    <s v="12:00"/>
    <n v="4"/>
    <s v="ce"/>
    <n v="2540"/>
    <n v="4"/>
    <n v="3"/>
    <s v="Kuehne+Nagel Tiel 3 Standpl"/>
    <s v="De Diepert 5"/>
    <s v="Tiel"/>
    <s v="4004 MA"/>
    <s v="NL"/>
    <x v="21"/>
    <s v="Bloemakkers 4"/>
    <x v="22"/>
    <s v="9461GX"/>
    <s v="NL"/>
    <s v="2480075176"/>
    <s v="0134317_013"/>
    <s v="31V"/>
    <s v="NL001131849B01"/>
    <n v="2"/>
    <n v="0"/>
    <n v="101.6"/>
    <s v="N"/>
    <s v="Peter Appel Transport B.V."/>
    <n v="36622"/>
    <d v="2023-08-22T00:00:00"/>
    <s v="11:04:00"/>
    <n v="0"/>
    <x v="1"/>
    <x v="33"/>
    <n v="8"/>
    <x v="20"/>
    <n v="1"/>
    <n v="4"/>
    <x v="3"/>
    <n v="101.6"/>
    <n v="0"/>
    <n v="101.6"/>
  </r>
  <r>
    <s v="COLGATE 3800 DEB."/>
    <s v="Colgate-Palmolive Nederland BV"/>
    <s v="101t"/>
    <n v="101091016531"/>
    <n v="101030173056"/>
    <n v="930"/>
    <s v="Inv Booked"/>
    <s v="2480075178"/>
    <s v="Verkoop"/>
    <n v="170"/>
    <s v="Transport drops zone"/>
    <s v="9 - verwerkt"/>
    <n v="0"/>
    <m/>
    <d v="2023-08-22T00:00:00"/>
    <s v="DROP"/>
    <s v="0001010910165310134331_002"/>
    <m/>
    <m/>
    <m/>
    <s v="EUR"/>
    <n v="129.4"/>
    <s v="EUR"/>
    <n v="129.4"/>
    <s v="EUR"/>
    <n v="129.4"/>
    <n v="129.4"/>
    <n v="0"/>
    <s v="N"/>
    <n v="1223000817"/>
    <d v="2023-09-21T00:00:00"/>
    <m/>
    <d v="2023-08-22T00:00:00"/>
    <s v="00:00"/>
    <s v="23:59"/>
    <d v="2023-08-22T00:00:00"/>
    <s v="06:00"/>
    <s v="07:00"/>
    <n v="20"/>
    <s v="ce"/>
    <n v="12074"/>
    <n v="20"/>
    <n v="24"/>
    <s v="Kuehne+Nagel Tiel 3 Standpl"/>
    <s v="De Diepert 5"/>
    <s v="Tiel"/>
    <s v="4004 MA"/>
    <s v="NL"/>
    <x v="2"/>
    <s v="Randweg 2"/>
    <x v="6"/>
    <s v="4191 NN"/>
    <s v="NL"/>
    <s v="2480075178"/>
    <s v="0134331_002"/>
    <s v="31V"/>
    <s v="NL001131849B01"/>
    <n v="2"/>
    <n v="0"/>
    <n v="129.4"/>
    <s v="N"/>
    <s v="Peter Appel Transport B.V."/>
    <n v="36622"/>
    <d v="2023-08-22T00:00:00"/>
    <s v="07:42:00"/>
    <n v="0"/>
    <x v="1"/>
    <x v="33"/>
    <n v="8"/>
    <x v="6"/>
    <n v="1"/>
    <n v="20"/>
    <x v="2"/>
    <n v="129.4"/>
    <n v="0"/>
    <n v="129.4"/>
  </r>
  <r>
    <s v="COLGATE 3800 DEB."/>
    <s v="Colgate-Palmolive Nederland BV"/>
    <s v="101t"/>
    <n v="101091017072"/>
    <n v="101030173057"/>
    <n v="930"/>
    <s v="Inv Booked"/>
    <s v="2480075166"/>
    <s v="Verkoop"/>
    <n v="170"/>
    <s v="Transport drops zone"/>
    <s v="9 - verwerkt"/>
    <n v="0"/>
    <m/>
    <d v="2023-08-22T00:00:00"/>
    <s v="DROP"/>
    <s v="0001010910170720134656_002"/>
    <m/>
    <m/>
    <m/>
    <s v="EUR"/>
    <n v="189.44"/>
    <s v="EUR"/>
    <n v="189.44"/>
    <s v="EUR"/>
    <n v="189.44"/>
    <n v="189.44"/>
    <n v="0"/>
    <s v="N"/>
    <n v="1223000817"/>
    <d v="2023-09-21T00:00:00"/>
    <m/>
    <d v="2023-08-22T00:00:00"/>
    <s v="00:00"/>
    <s v="23:59"/>
    <d v="2023-08-22T00:00:00"/>
    <s v="09:00"/>
    <s v="09:00"/>
    <n v="12.8"/>
    <s v="ce"/>
    <n v="7793"/>
    <n v="12.8"/>
    <n v="16"/>
    <s v="Kuehne+Nagel Tiel 3 Standpl"/>
    <s v="De Diepert 5"/>
    <s v="Tiel"/>
    <s v="4004 MA"/>
    <s v="NL"/>
    <x v="48"/>
    <s v="OPAALSTRAAT  2"/>
    <x v="32"/>
    <s v="1812 RH"/>
    <s v="NL"/>
    <s v="2480075166"/>
    <s v="0134656_002"/>
    <s v="31V"/>
    <s v="NL001131849B01"/>
    <n v="2"/>
    <n v="0"/>
    <n v="189.44"/>
    <s v="N"/>
    <s v="Peter Appel Transport B.V."/>
    <n v="36622"/>
    <d v="2023-08-22T00:00:00"/>
    <s v="10:41:00"/>
    <n v="24"/>
    <x v="1"/>
    <x v="33"/>
    <n v="8"/>
    <x v="28"/>
    <n v="1"/>
    <n v="13.600000000000001"/>
    <x v="3"/>
    <n v="201.28"/>
    <n v="0"/>
    <n v="201.28"/>
  </r>
  <r>
    <s v="COLGATE 3800 DEB."/>
    <s v="Colgate-Palmolive Nederland BV"/>
    <s v="101t"/>
    <n v="101091016518"/>
    <n v="101030173059"/>
    <n v="930"/>
    <s v="Inv Booked"/>
    <s v="2480075167"/>
    <s v="Verkoop"/>
    <n v="170"/>
    <s v="Transport drops zone"/>
    <s v="9 - verwerkt"/>
    <n v="0"/>
    <m/>
    <d v="2023-08-22T00:00:00"/>
    <s v="DROP"/>
    <s v="0001010910165180134317_003"/>
    <m/>
    <m/>
    <m/>
    <s v="EUR"/>
    <n v="45.6"/>
    <s v="EUR"/>
    <n v="45.6"/>
    <s v="EUR"/>
    <n v="45.6"/>
    <n v="45.6"/>
    <n v="0"/>
    <s v="N"/>
    <n v="1223000817"/>
    <d v="2023-09-21T00:00:00"/>
    <m/>
    <d v="2023-08-22T00:00:00"/>
    <s v="00:00"/>
    <s v="23:59"/>
    <d v="2023-08-22T00:00:00"/>
    <s v="10:00"/>
    <s v="10:00"/>
    <n v="2.4"/>
    <s v="ce"/>
    <n v="1139"/>
    <n v="2.4"/>
    <n v="0"/>
    <s v="Kuehne+Nagel Tiel 3 Standpl"/>
    <s v="De Diepert 5"/>
    <s v="Tiel"/>
    <s v="4004 MA"/>
    <s v="NL"/>
    <x v="79"/>
    <s v="Keltenweg 30"/>
    <x v="58"/>
    <s v="5342 LP"/>
    <s v="NL"/>
    <s v="2480075167"/>
    <s v="0134317_003"/>
    <s v="31V"/>
    <s v="NL001131849B01"/>
    <n v="2"/>
    <n v="0"/>
    <n v="45.6"/>
    <s v="N"/>
    <s v="Peter Appel Transport B.V."/>
    <n v="36622"/>
    <d v="2023-08-22T00:00:00"/>
    <s v="10:31:00"/>
    <n v="0"/>
    <x v="1"/>
    <x v="33"/>
    <n v="8"/>
    <x v="42"/>
    <n v="1"/>
    <n v="2.4"/>
    <x v="3"/>
    <n v="45.6"/>
    <n v="0"/>
    <n v="45.6"/>
  </r>
  <r>
    <s v="COLGATE 3800 DEB."/>
    <s v="Colgate-Palmolive Nederland BV"/>
    <s v="101t"/>
    <n v="101091017072"/>
    <n v="101030173060"/>
    <n v="930"/>
    <s v="Inv Booked"/>
    <s v="2480075171"/>
    <s v="Verkoop"/>
    <n v="170"/>
    <s v="Transport drops zone"/>
    <s v="9 - verwerkt"/>
    <n v="0"/>
    <m/>
    <d v="2023-08-22T00:00:00"/>
    <s v="DROP"/>
    <s v="0001010910170720134656_002"/>
    <m/>
    <m/>
    <m/>
    <s v="EUR"/>
    <n v="11.84"/>
    <s v="EUR"/>
    <n v="11.84"/>
    <s v="EUR"/>
    <n v="11.84"/>
    <n v="11.84"/>
    <n v="0"/>
    <s v="N"/>
    <n v="1223000817"/>
    <d v="2023-09-21T00:00:00"/>
    <m/>
    <d v="2023-08-22T00:00:00"/>
    <s v="00:00"/>
    <s v="23:59"/>
    <d v="2023-08-22T00:00:00"/>
    <s v="08:00"/>
    <s v="12:00"/>
    <n v="0.8"/>
    <s v="ce"/>
    <n v="398"/>
    <n v="0.8"/>
    <n v="0"/>
    <s v="Kuehne+Nagel Tiel 3 Standpl"/>
    <s v="De Diepert 5"/>
    <s v="Tiel"/>
    <s v="4004 MA"/>
    <s v="NL"/>
    <x v="29"/>
    <s v="Opaalstraat 15"/>
    <x v="32"/>
    <s v="1812RH"/>
    <s v="NL"/>
    <s v="2480075171"/>
    <s v="0134656_002"/>
    <s v="31V"/>
    <s v="NL001131849B01"/>
    <n v="2"/>
    <n v="0"/>
    <n v="11.84"/>
    <s v="N"/>
    <s v="Peter Appel Transport B.V."/>
    <n v="36622"/>
    <d v="2023-08-22T00:00:00"/>
    <s v="10:41:00"/>
    <n v="0"/>
    <x v="1"/>
    <x v="33"/>
    <n v="8"/>
    <x v="28"/>
    <n v="0"/>
    <s v=""/>
    <x v="3"/>
    <s v=""/>
    <n v="0"/>
    <s v=""/>
  </r>
  <r>
    <s v="COLGATE 3800 DEB."/>
    <s v="Colgate-Palmolive Nederland BV"/>
    <s v="101t"/>
    <n v="101091016518"/>
    <n v="101030173061"/>
    <n v="930"/>
    <s v="Inv Booked"/>
    <s v="2480075172"/>
    <s v="Verkoop"/>
    <n v="170"/>
    <s v="Transport drops zone"/>
    <s v="9 - verwerkt"/>
    <n v="0"/>
    <m/>
    <d v="2023-08-22T00:00:00"/>
    <s v="DROP"/>
    <s v="0001010910165180134317_002"/>
    <m/>
    <m/>
    <m/>
    <s v="EUR"/>
    <n v="44.19"/>
    <s v="EUR"/>
    <n v="44.19"/>
    <s v="EUR"/>
    <n v="44.19"/>
    <n v="44.19"/>
    <n v="0"/>
    <s v="N"/>
    <n v="1223000817"/>
    <d v="2023-09-21T00:00:00"/>
    <m/>
    <d v="2023-08-22T00:00:00"/>
    <s v="00:00"/>
    <s v="23:59"/>
    <d v="2023-08-22T00:00:00"/>
    <s v="05:00"/>
    <s v="12:00"/>
    <n v="1.6"/>
    <s v="ce"/>
    <n v="756"/>
    <n v="1.6"/>
    <n v="0"/>
    <s v="Kuehne+Nagel Tiel 3 Standpl"/>
    <s v="De Diepert 5"/>
    <s v="Tiel"/>
    <s v="4004 MA"/>
    <s v="NL"/>
    <x v="19"/>
    <s v="SAFFIER  300"/>
    <x v="21"/>
    <s v="3316 LN"/>
    <s v="NL"/>
    <s v="2480075172"/>
    <s v="0134317_002"/>
    <s v="31V"/>
    <s v="NL001131849B01"/>
    <n v="2"/>
    <n v="0"/>
    <n v="44.19"/>
    <s v="N"/>
    <s v="Peter Appel Transport B.V."/>
    <n v="36622"/>
    <d v="2023-08-22T00:00:00"/>
    <s v="11:21:00"/>
    <n v="0"/>
    <x v="1"/>
    <x v="33"/>
    <n v="8"/>
    <x v="19"/>
    <n v="1"/>
    <n v="1.6"/>
    <x v="3"/>
    <n v="44.19"/>
    <n v="0"/>
    <n v="44.19"/>
  </r>
  <r>
    <s v="COLGATE 3800 DEB."/>
    <s v="Colgate-Palmolive Nederland BV"/>
    <s v="101t"/>
    <n v="101091016518"/>
    <n v="101030173063"/>
    <n v="930"/>
    <s v="Inv Booked"/>
    <s v="2480075179"/>
    <s v="Verkoop"/>
    <n v="170"/>
    <s v="Transport drops zone"/>
    <s v="9 - verwerkt"/>
    <n v="0"/>
    <m/>
    <d v="2023-08-22T00:00:00"/>
    <s v="DROP"/>
    <s v="0001010910165180134317_011"/>
    <m/>
    <m/>
    <m/>
    <s v="EUR"/>
    <n v="28.67"/>
    <s v="EUR"/>
    <n v="28.67"/>
    <s v="EUR"/>
    <n v="28.67"/>
    <n v="28.67"/>
    <n v="0"/>
    <s v="N"/>
    <n v="1223000817"/>
    <d v="2023-09-21T00:00:00"/>
    <m/>
    <d v="2023-08-22T00:00:00"/>
    <s v="00:00"/>
    <s v="23:59"/>
    <d v="2023-08-22T00:00:00"/>
    <s v="09:00"/>
    <s v="12:00"/>
    <n v="0.8"/>
    <s v="ce"/>
    <n v="130"/>
    <n v="0.8"/>
    <n v="0"/>
    <s v="Kuehne+Nagel Tiel 3 Standpl"/>
    <s v="De Diepert 5"/>
    <s v="Tiel"/>
    <s v="4004 MA"/>
    <s v="NL"/>
    <x v="111"/>
    <s v="Leeuwenveldse weg 3F"/>
    <x v="43"/>
    <s v="1382 LV"/>
    <s v="NL"/>
    <s v="2480075179"/>
    <s v="0134317_011"/>
    <s v="31V"/>
    <s v="NL001131849B01"/>
    <n v="2"/>
    <n v="0"/>
    <n v="28.67"/>
    <s v="N"/>
    <s v="Peter Appel Transport B.V."/>
    <n v="36622"/>
    <d v="2023-08-22T00:00:00"/>
    <s v="09:15:00"/>
    <n v="0"/>
    <x v="1"/>
    <x v="33"/>
    <n v="8"/>
    <x v="13"/>
    <n v="1"/>
    <n v="0.8"/>
    <x v="0"/>
    <n v="28.67"/>
    <n v="0"/>
    <n v="28.67"/>
  </r>
  <r>
    <s v="COLGATE 3800 DEB."/>
    <s v="Colgate-Palmolive Nederland BV"/>
    <s v="101t"/>
    <n v="101091017074"/>
    <n v="101030173064"/>
    <n v="930"/>
    <s v="Inv Booked"/>
    <s v="2480075162"/>
    <s v="Verkoop"/>
    <n v="170"/>
    <s v="Transport drops zone"/>
    <s v="9 - verwerkt"/>
    <n v="0"/>
    <m/>
    <d v="2023-08-22T00:00:00"/>
    <s v="DROP"/>
    <s v="0001010910170740134659_002"/>
    <m/>
    <m/>
    <m/>
    <s v="EUR"/>
    <n v="232.85"/>
    <s v="EUR"/>
    <n v="232.85"/>
    <s v="EUR"/>
    <n v="232.85"/>
    <n v="232.85"/>
    <n v="0"/>
    <s v="N"/>
    <n v="1223000817"/>
    <d v="2023-09-21T00:00:00"/>
    <m/>
    <d v="2023-08-22T00:00:00"/>
    <s v="00:00"/>
    <s v="23:59"/>
    <d v="2023-08-22T00:00:00"/>
    <s v="09:00"/>
    <s v="10:00"/>
    <n v="16.8"/>
    <s v="ce"/>
    <n v="13162"/>
    <n v="16.8"/>
    <n v="26"/>
    <s v="Kuehne+Nagel Tiel 3 Standpl"/>
    <s v="De Diepert 5"/>
    <s v="Tiel"/>
    <s v="4004 MA"/>
    <s v="NL"/>
    <x v="1"/>
    <s v="Perenmarkt 15"/>
    <x v="2"/>
    <s v="1681PG"/>
    <s v="NL"/>
    <s v="2480075162"/>
    <s v="0134659_002"/>
    <s v="31V"/>
    <s v="NL001131849B01"/>
    <n v="2"/>
    <n v="0"/>
    <n v="232.85"/>
    <s v="N"/>
    <s v="Peter Appel Transport B.V."/>
    <n v="36622"/>
    <d v="2023-08-22T00:00:00"/>
    <s v="09:11:00"/>
    <n v="0"/>
    <x v="1"/>
    <x v="33"/>
    <n v="8"/>
    <x v="2"/>
    <n v="1"/>
    <n v="16.8"/>
    <x v="1"/>
    <n v="232.85"/>
    <n v="0"/>
    <n v="232.85"/>
  </r>
  <r>
    <s v="COLGATE 3800 DEB."/>
    <s v="Colgate-Palmolive Nederland BV"/>
    <s v="101t"/>
    <n v="101091017078"/>
    <n v="101030173065"/>
    <n v="930"/>
    <s v="Inv Booked"/>
    <s v="2480075177"/>
    <s v="Verkoop"/>
    <n v="170"/>
    <s v="Transport drops zone"/>
    <s v="9 - verwerkt"/>
    <n v="0"/>
    <m/>
    <d v="2023-08-22T00:00:00"/>
    <s v="DROP"/>
    <s v="0001010910170780134667_003"/>
    <m/>
    <m/>
    <m/>
    <s v="EUR"/>
    <n v="139.04"/>
    <s v="EUR"/>
    <n v="139.04"/>
    <s v="EUR"/>
    <n v="139.04"/>
    <n v="139.04"/>
    <n v="0"/>
    <s v="N"/>
    <n v="1223000817"/>
    <d v="2023-09-21T00:00:00"/>
    <m/>
    <d v="2023-08-22T00:00:00"/>
    <s v="00:00"/>
    <s v="23:59"/>
    <d v="2023-08-22T00:00:00"/>
    <s v="14:00"/>
    <s v="14:00"/>
    <n v="16"/>
    <s v="ce"/>
    <n v="10553"/>
    <n v="16"/>
    <n v="21"/>
    <s v="Kuehne+Nagel Tiel 3 Standpl"/>
    <s v="De Diepert 5"/>
    <s v="Tiel"/>
    <s v="4004 MA"/>
    <s v="NL"/>
    <x v="14"/>
    <s v="Rood 24"/>
    <x v="17"/>
    <s v="6666LT"/>
    <s v="NL"/>
    <s v="2480075177"/>
    <s v="0134667_003"/>
    <s v="31V"/>
    <s v="NL001131849B01"/>
    <n v="2"/>
    <n v="0"/>
    <n v="139.04"/>
    <s v="N"/>
    <s v="Peter Appel Transport B.V."/>
    <n v="36622"/>
    <d v="2023-08-22T00:00:00"/>
    <s v="13:27:00"/>
    <n v="0"/>
    <x v="1"/>
    <x v="33"/>
    <n v="8"/>
    <x v="15"/>
    <n v="1"/>
    <n v="16"/>
    <x v="5"/>
    <n v="139.04"/>
    <n v="0"/>
    <n v="139.04"/>
  </r>
  <r>
    <s v="COLGATE 3800 DEB."/>
    <s v="Colgate-Palmolive Nederland BV"/>
    <s v="101t"/>
    <n v="101091017076"/>
    <n v="101030173067"/>
    <n v="930"/>
    <s v="Inv Booked"/>
    <s v="0240156045"/>
    <s v="Verkoop"/>
    <n v="170"/>
    <s v="Transport drops zone"/>
    <s v="9 - verwerkt"/>
    <n v="0"/>
    <m/>
    <d v="2023-08-22T00:00:00"/>
    <s v="DROP"/>
    <s v="0001010910170760134661_002"/>
    <m/>
    <m/>
    <m/>
    <s v="EUR"/>
    <n v="208.29"/>
    <s v="EUR"/>
    <n v="208.29"/>
    <s v="EUR"/>
    <n v="208.29"/>
    <n v="208.29"/>
    <n v="0"/>
    <s v="N"/>
    <n v="1223000817"/>
    <d v="2023-09-21T00:00:00"/>
    <m/>
    <d v="2023-08-22T00:00:00"/>
    <s v="00:00"/>
    <s v="23:59"/>
    <d v="2023-08-22T00:00:00"/>
    <s v="06:00"/>
    <s v="06:00"/>
    <n v="18.399999999999999"/>
    <s v="ce"/>
    <n v="18162"/>
    <n v="18.399999999999999"/>
    <n v="32"/>
    <s v="Kuehne+Nagel Tiel 3 Standpl"/>
    <s v="De Diepert 5"/>
    <s v="Tiel"/>
    <s v="4004 MA"/>
    <s v="NL"/>
    <x v="65"/>
    <s v="FLORIJNSTRAAT 4C"/>
    <x v="51"/>
    <s v="4903 RM"/>
    <s v="NL"/>
    <s v="0240156045"/>
    <s v="0134661_002"/>
    <s v="31V"/>
    <s v="NL001131849B01"/>
    <n v="2"/>
    <n v="0"/>
    <n v="208.29"/>
    <s v="N"/>
    <s v="Peter Appel Transport B.V."/>
    <n v="36622"/>
    <d v="2023-08-22T00:00:00"/>
    <s v="07:34:00"/>
    <n v="0"/>
    <x v="1"/>
    <x v="33"/>
    <n v="8"/>
    <x v="34"/>
    <n v="1"/>
    <n v="18.399999999999999"/>
    <x v="5"/>
    <n v="208.29"/>
    <n v="0"/>
    <n v="208.29"/>
  </r>
  <r>
    <s v="COLGATE 3800 DEB."/>
    <s v="Colgate-Palmolive Nederland BV"/>
    <s v="101t"/>
    <n v="101091016528"/>
    <n v="101030173047"/>
    <n v="930"/>
    <s v="Inv Booked"/>
    <s v="2480075160"/>
    <s v="Verkoop"/>
    <n v="170"/>
    <s v="Transport drops zone"/>
    <s v="9 - verwerkt"/>
    <n v="0"/>
    <m/>
    <d v="2023-08-22T00:00:00"/>
    <s v="DROP"/>
    <s v="0001010910165280134329_002"/>
    <m/>
    <m/>
    <m/>
    <s v="EUR"/>
    <n v="182.69"/>
    <s v="EUR"/>
    <n v="182.69"/>
    <s v="EUR"/>
    <n v="182.69"/>
    <n v="182.69"/>
    <n v="0"/>
    <s v="N"/>
    <n v="1223000817"/>
    <d v="2023-09-21T00:00:00"/>
    <m/>
    <d v="2023-08-22T00:00:00"/>
    <s v="00:00"/>
    <s v="23:59"/>
    <d v="2023-08-22T00:00:00"/>
    <s v="17:00"/>
    <s v="17:00"/>
    <n v="26.4"/>
    <s v="ce"/>
    <n v="1678"/>
    <n v="26.4"/>
    <n v="31"/>
    <s v="Kuehne+Nagel Tiel 3 Standpl"/>
    <s v="De Diepert 5"/>
    <s v="Tiel"/>
    <s v="4004 MA"/>
    <s v="NL"/>
    <x v="14"/>
    <s v="Rood 24"/>
    <x v="17"/>
    <s v="6666LT"/>
    <s v="NL"/>
    <s v="2480075160"/>
    <s v="0134329_002"/>
    <s v="31V"/>
    <s v="NL001131849B01"/>
    <n v="2"/>
    <n v="0"/>
    <n v="182.69"/>
    <s v="N"/>
    <s v="Peter Appel Transport B.V."/>
    <n v="36622"/>
    <d v="2023-08-22T00:00:00"/>
    <s v="18:09:00"/>
    <n v="0"/>
    <x v="1"/>
    <x v="33"/>
    <n v="8"/>
    <x v="15"/>
    <n v="1"/>
    <n v="26.4"/>
    <x v="5"/>
    <n v="182.69"/>
    <n v="0"/>
    <n v="182.69"/>
  </r>
  <r>
    <s v="COLGATE 3800 DEB."/>
    <s v="Colgate-Palmolive Nederland BV"/>
    <s v="101t"/>
    <n v="101091016519"/>
    <n v="101030173048"/>
    <n v="930"/>
    <s v="Inv Booked"/>
    <s v="2480075163"/>
    <s v="Verkoop"/>
    <n v="170"/>
    <s v="Transport drops zone"/>
    <s v="9 - verwerkt"/>
    <n v="0"/>
    <m/>
    <d v="2023-08-22T00:00:00"/>
    <s v="DROP"/>
    <s v="0001010910165190134320_002"/>
    <m/>
    <m/>
    <m/>
    <s v="EUR"/>
    <n v="312.27"/>
    <s v="EUR"/>
    <n v="312.27"/>
    <s v="EUR"/>
    <n v="312.27"/>
    <n v="312.27"/>
    <n v="0"/>
    <s v="N"/>
    <n v="1223000817"/>
    <d v="2023-09-21T00:00:00"/>
    <m/>
    <d v="2023-08-22T00:00:00"/>
    <s v="00:00"/>
    <s v="23:59"/>
    <d v="2023-08-22T00:00:00"/>
    <s v="07:00"/>
    <s v="08:00"/>
    <n v="23.2"/>
    <s v="ce"/>
    <n v="20545"/>
    <n v="23.2"/>
    <n v="38"/>
    <s v="Kuehne+Nagel Tiel 3 Standpl"/>
    <s v="De Diepert 5"/>
    <s v="Tiel"/>
    <s v="4004 MA"/>
    <s v="NL"/>
    <x v="1"/>
    <s v="Fahrenheitweg 1"/>
    <x v="1"/>
    <s v="6101WR"/>
    <s v="NL"/>
    <s v="2480075163"/>
    <s v="0134320_002"/>
    <s v="31V"/>
    <s v="NL001131849B01"/>
    <n v="2"/>
    <n v="0"/>
    <n v="312.27"/>
    <s v="N"/>
    <s v="Peter Appel Transport B.V."/>
    <n v="36622"/>
    <d v="2023-08-22T00:00:00"/>
    <s v="08:31:00"/>
    <n v="0"/>
    <x v="1"/>
    <x v="33"/>
    <n v="8"/>
    <x v="1"/>
    <n v="1"/>
    <n v="23.2"/>
    <x v="1"/>
    <n v="312.27"/>
    <n v="0"/>
    <n v="312.27"/>
  </r>
  <r>
    <s v="COLGATE 3800 DEB."/>
    <s v="Colgate-Palmolive Nederland BV"/>
    <s v="101t"/>
    <n v="101091017081"/>
    <n v="101030173049"/>
    <n v="930"/>
    <s v="Inv Booked"/>
    <s v="2480075164"/>
    <s v="Verkoop"/>
    <n v="170"/>
    <s v="Transport drops zone"/>
    <s v="9 - verwerkt"/>
    <n v="0"/>
    <m/>
    <d v="2023-08-22T00:00:00"/>
    <s v="DROP"/>
    <s v="0001010910170810134666_002"/>
    <m/>
    <m/>
    <m/>
    <s v="EUR"/>
    <n v="237.84"/>
    <s v="EUR"/>
    <n v="237.84"/>
    <s v="EUR"/>
    <n v="237.84"/>
    <n v="237.84"/>
    <n v="0"/>
    <s v="N"/>
    <n v="1223000817"/>
    <d v="2023-09-21T00:00:00"/>
    <m/>
    <d v="2023-08-22T00:00:00"/>
    <s v="00:00"/>
    <s v="23:59"/>
    <d v="2023-08-22T00:00:00"/>
    <s v="11:00"/>
    <s v="12:00"/>
    <n v="24"/>
    <s v="ce"/>
    <n v="22645"/>
    <n v="24"/>
    <n v="43"/>
    <s v="Kuehne+Nagel Tiel 3 Standpl"/>
    <s v="De Diepert 5"/>
    <s v="Tiel"/>
    <s v="4004 MA"/>
    <s v="NL"/>
    <x v="109"/>
    <s v="Rheastraat 10"/>
    <x v="3"/>
    <s v="5047 TL"/>
    <s v="NL"/>
    <s v="2480075164"/>
    <s v="0134666_002"/>
    <s v="31V"/>
    <s v="NL001131849B01"/>
    <n v="2"/>
    <n v="0"/>
    <n v="237.84"/>
    <s v="N"/>
    <s v="Peter Appel Transport B.V."/>
    <n v="36622"/>
    <d v="2023-08-22T00:00:00"/>
    <s v="12:30:00"/>
    <n v="0"/>
    <x v="1"/>
    <x v="33"/>
    <n v="8"/>
    <x v="3"/>
    <n v="1"/>
    <n v="24"/>
    <x v="1"/>
    <n v="237.84"/>
    <n v="0"/>
    <n v="237.84"/>
  </r>
  <r>
    <s v="COLGATE 3800 DEB."/>
    <s v="Colgate-Palmolive Nederland BV"/>
    <s v="101t"/>
    <n v="101091016520"/>
    <n v="101030173051"/>
    <n v="930"/>
    <s v="Inv Booked"/>
    <s v="2480075168"/>
    <s v="Verkoop"/>
    <n v="170"/>
    <s v="Transport drops zone"/>
    <s v="9 - verwerkt"/>
    <n v="0"/>
    <m/>
    <d v="2023-08-22T00:00:00"/>
    <s v="DROP"/>
    <s v="0001010910165200134319_002"/>
    <m/>
    <m/>
    <m/>
    <s v="EUR"/>
    <n v="242.05"/>
    <s v="EUR"/>
    <n v="242.05"/>
    <s v="EUR"/>
    <n v="242.05"/>
    <n v="242.05"/>
    <n v="0"/>
    <s v="N"/>
    <n v="1223000817"/>
    <d v="2023-09-21T00:00:00"/>
    <m/>
    <d v="2023-08-22T00:00:00"/>
    <s v="00:00"/>
    <s v="23:59"/>
    <d v="2023-08-22T00:00:00"/>
    <s v="06:00"/>
    <s v="07:00"/>
    <n v="24.8"/>
    <s v="ce"/>
    <n v="21522"/>
    <n v="24.8"/>
    <n v="42"/>
    <s v="Kuehne+Nagel Tiel 3 Standpl"/>
    <s v="De Diepert 5"/>
    <s v="Tiel"/>
    <s v="4004 MA"/>
    <s v="NL"/>
    <x v="109"/>
    <s v="Rheastraat 10"/>
    <x v="3"/>
    <s v="5047 TL"/>
    <s v="NL"/>
    <s v="2480075168"/>
    <s v="0134319_002"/>
    <s v="31V"/>
    <s v="NL001131849B01"/>
    <n v="2"/>
    <n v="0"/>
    <n v="242.05"/>
    <s v="N"/>
    <s v="Peter Appel Transport B.V."/>
    <n v="36622"/>
    <d v="2023-08-22T00:00:00"/>
    <s v="07:33:00"/>
    <n v="0"/>
    <x v="1"/>
    <x v="33"/>
    <n v="8"/>
    <x v="3"/>
    <n v="1"/>
    <n v="24.8"/>
    <x v="1"/>
    <n v="242.05"/>
    <n v="0"/>
    <n v="242.05"/>
  </r>
  <r>
    <s v="COLGATE 3800 DEB."/>
    <s v="Colgate-Palmolive Nederland BV"/>
    <s v="101t"/>
    <n v="101091016523"/>
    <n v="101030173052"/>
    <n v="930"/>
    <s v="Inv Booked"/>
    <s v="2480075169"/>
    <s v="Verkoop"/>
    <n v="170"/>
    <s v="Transport drops zone"/>
    <s v="9 - verwerkt"/>
    <n v="0"/>
    <m/>
    <d v="2023-08-22T00:00:00"/>
    <s v="DROP"/>
    <s v="0001010910165230134324_002"/>
    <m/>
    <m/>
    <m/>
    <s v="EUR"/>
    <n v="169.22"/>
    <s v="EUR"/>
    <n v="169.22"/>
    <s v="EUR"/>
    <n v="169.22"/>
    <n v="169.22"/>
    <n v="0"/>
    <s v="N"/>
    <n v="1223000817"/>
    <d v="2023-09-21T00:00:00"/>
    <m/>
    <d v="2023-08-22T00:00:00"/>
    <s v="00:00"/>
    <s v="23:59"/>
    <d v="2023-08-22T00:00:00"/>
    <s v="09:00"/>
    <s v="09:00"/>
    <n v="12.8"/>
    <s v="ce"/>
    <n v="10339"/>
    <n v="12.8"/>
    <n v="19"/>
    <s v="Kuehne+Nagel Tiel 3 Standpl"/>
    <s v="De Diepert 5"/>
    <s v="Tiel"/>
    <s v="4004 MA"/>
    <s v="NL"/>
    <x v="51"/>
    <s v="Wilhelminakanaal Zuid 120"/>
    <x v="23"/>
    <s v="4903RA"/>
    <s v="NL"/>
    <s v="2480075169"/>
    <s v="0134324_002"/>
    <s v="31V"/>
    <s v="NL001131849B01"/>
    <n v="2"/>
    <n v="0"/>
    <n v="169.22"/>
    <s v="N"/>
    <s v="Peter Appel Transport B.V."/>
    <n v="36622"/>
    <d v="2023-08-22T00:00:00"/>
    <s v="09:30:00"/>
    <n v="0"/>
    <x v="1"/>
    <x v="33"/>
    <n v="8"/>
    <x v="34"/>
    <n v="1"/>
    <n v="12.8"/>
    <x v="3"/>
    <n v="169.22"/>
    <n v="0"/>
    <n v="169.22"/>
  </r>
  <r>
    <s v="COLGATE 3800 DEB."/>
    <s v="Colgate-Palmolive Nederland BV"/>
    <s v="101t"/>
    <n v="101091017073"/>
    <n v="101030173111"/>
    <n v="930"/>
    <s v="Inv Booked"/>
    <s v="2480076011"/>
    <s v="Verkoop"/>
    <n v="170"/>
    <s v="Transport drops zone"/>
    <s v="9 - verwerkt"/>
    <n v="0"/>
    <m/>
    <d v="2023-08-22T00:00:00"/>
    <s v="DROP"/>
    <s v="0001010910170730134662_002"/>
    <m/>
    <m/>
    <m/>
    <s v="EUR"/>
    <n v="62.77"/>
    <s v="EUR"/>
    <n v="62.77"/>
    <s v="EUR"/>
    <n v="62.77"/>
    <n v="62.77"/>
    <n v="0"/>
    <s v="N"/>
    <n v="1223000817"/>
    <d v="2023-09-21T00:00:00"/>
    <m/>
    <d v="2023-08-22T00:00:00"/>
    <s v="00:00"/>
    <s v="23:59"/>
    <d v="2023-08-22T00:00:00"/>
    <s v="10:00"/>
    <s v="12:00"/>
    <n v="1.6"/>
    <s v="ce"/>
    <n v="681"/>
    <n v="1.6"/>
    <n v="0"/>
    <s v="Kuehne+Nagel Tiel 3 Standpl"/>
    <s v="De Diepert 5"/>
    <s v="Tiel"/>
    <s v="4004 MA"/>
    <s v="NL"/>
    <x v="21"/>
    <s v="Bloemakkers 4"/>
    <x v="22"/>
    <s v="9461GX"/>
    <s v="NL"/>
    <s v="2480076011"/>
    <s v="0134662_002"/>
    <s v="31V"/>
    <s v="NL001131849B01"/>
    <n v="2"/>
    <n v="0"/>
    <n v="62.77"/>
    <s v="N"/>
    <s v="Peter Appel Transport B.V."/>
    <n v="36622"/>
    <d v="2023-08-22T00:00:00"/>
    <s v="11:04:00"/>
    <n v="0"/>
    <x v="1"/>
    <x v="33"/>
    <n v="8"/>
    <x v="20"/>
    <n v="1"/>
    <n v="1.6"/>
    <x v="3"/>
    <n v="62.77"/>
    <n v="0"/>
    <n v="62.77"/>
  </r>
  <r>
    <s v="COLGATE 3800 DEB."/>
    <s v="Colgate-Palmolive Nederland BV"/>
    <s v="101t"/>
    <n v="101091017542"/>
    <n v="101030173128"/>
    <n v="930"/>
    <s v="Inv Booked"/>
    <s v="2480076150"/>
    <s v="Verkoop"/>
    <n v="170"/>
    <s v="Transport drops zone"/>
    <s v="9 - verwerkt"/>
    <n v="0"/>
    <m/>
    <d v="2023-08-23T00:00:00"/>
    <s v="DROP"/>
    <s v="0001010910175420134737_003"/>
    <m/>
    <m/>
    <m/>
    <s v="EUR"/>
    <n v="79.88"/>
    <s v="EUR"/>
    <n v="79.88"/>
    <s v="EUR"/>
    <n v="79.88"/>
    <n v="79.88"/>
    <n v="0"/>
    <s v="N"/>
    <n v="1223000817"/>
    <d v="2023-09-21T00:00:00"/>
    <m/>
    <d v="2023-08-23T00:00:00"/>
    <s v="00:00"/>
    <s v="23:59"/>
    <d v="2023-08-23T00:00:00"/>
    <s v="11:00"/>
    <s v="13:00"/>
    <n v="4"/>
    <s v="ce"/>
    <n v="2937"/>
    <n v="4"/>
    <n v="4"/>
    <s v="Kuehne+Nagel Tiel 3 Standpl"/>
    <s v="De Diepert 5"/>
    <s v="Tiel"/>
    <s v="4004 MA"/>
    <s v="NL"/>
    <x v="113"/>
    <s v="Hollandweg 30"/>
    <x v="4"/>
    <s v="2665 MT"/>
    <s v="NL"/>
    <s v="2480076150"/>
    <s v="0134737_003"/>
    <s v="31V"/>
    <s v="NL001131849B01"/>
    <n v="2"/>
    <n v="0"/>
    <n v="79.88"/>
    <s v="N"/>
    <s v="Peter Appel Transport B.V."/>
    <n v="36622"/>
    <d v="2023-08-23T00:00:00"/>
    <s v="12:09:00"/>
    <n v="0"/>
    <x v="2"/>
    <x v="33"/>
    <n v="8"/>
    <x v="4"/>
    <n v="1"/>
    <n v="4"/>
    <x v="3"/>
    <n v="79.88"/>
    <n v="0"/>
    <n v="79.88"/>
  </r>
  <r>
    <s v="COLGATE 3800 DEB."/>
    <s v="Colgate-Palmolive Nederland BV"/>
    <s v="101t"/>
    <n v="101091017540"/>
    <n v="101030173129"/>
    <n v="930"/>
    <s v="Inv Booked"/>
    <s v="2480076149"/>
    <s v="Verkoop"/>
    <n v="170"/>
    <s v="Transport drops zone"/>
    <s v="9 - verwerkt"/>
    <n v="0"/>
    <m/>
    <d v="2023-08-23T00:00:00"/>
    <s v="DROP"/>
    <s v="0001010910175400134902_002"/>
    <m/>
    <m/>
    <m/>
    <s v="EUR"/>
    <n v="33.020000000000003"/>
    <s v="EUR"/>
    <n v="33.020000000000003"/>
    <s v="EUR"/>
    <n v="33.020000000000003"/>
    <n v="33.020000000000003"/>
    <n v="0"/>
    <s v="N"/>
    <n v="1223000817"/>
    <d v="2023-09-21T00:00:00"/>
    <m/>
    <d v="2023-08-23T00:00:00"/>
    <s v="00:00"/>
    <s v="23:59"/>
    <d v="2023-08-23T00:00:00"/>
    <s v="07:00"/>
    <s v="16:00"/>
    <n v="1.6"/>
    <s v="ce"/>
    <n v="424"/>
    <n v="1.6"/>
    <n v="0"/>
    <s v="Kuehne+Nagel Tiel 3 Standpl"/>
    <s v="De Diepert 5"/>
    <s v="Tiel"/>
    <s v="4004 MA"/>
    <s v="NL"/>
    <x v="114"/>
    <s v="Basisweg 7"/>
    <x v="25"/>
    <s v="1951NG"/>
    <s v="NL"/>
    <s v="2480076149"/>
    <s v="0134902_002"/>
    <s v="31V"/>
    <s v="NL001131849B01"/>
    <n v="2"/>
    <n v="0"/>
    <n v="33.020000000000003"/>
    <s v="N"/>
    <s v="Peter Appel Transport B.V."/>
    <n v="36622"/>
    <d v="2023-08-23T00:00:00"/>
    <s v="12:33:00"/>
    <n v="0"/>
    <x v="2"/>
    <x v="33"/>
    <n v="8"/>
    <x v="17"/>
    <n v="1"/>
    <n v="4"/>
    <x v="3"/>
    <n v="82.56"/>
    <n v="0"/>
    <n v="82.56"/>
  </r>
  <r>
    <s v="COLGATE 3800 DEB."/>
    <s v="Colgate-Palmolive Nederland BV"/>
    <s v="101t"/>
    <n v="0"/>
    <n v="101030173131"/>
    <n v="930"/>
    <s v="Inv Booked"/>
    <s v="2480076147"/>
    <s v="Verkoop"/>
    <n v="170"/>
    <s v="Transport drops zone"/>
    <s v="9 - verwerkt"/>
    <n v="0"/>
    <m/>
    <d v="2023-08-23T00:00:00"/>
    <m/>
    <m/>
    <m/>
    <m/>
    <m/>
    <s v="EUR"/>
    <n v="162.03"/>
    <s v="EUR"/>
    <n v="162.03"/>
    <s v="EUR"/>
    <n v="162.03"/>
    <n v="162.03"/>
    <n v="0"/>
    <s v="N"/>
    <n v="1223000817"/>
    <d v="2023-09-21T00:00:00"/>
    <m/>
    <d v="2023-08-23T00:00:00"/>
    <s v="00:00"/>
    <s v="23:59"/>
    <d v="2023-08-23T00:00:00"/>
    <s v="11:00"/>
    <s v="13:00"/>
    <n v="10.4"/>
    <s v="ce"/>
    <n v="10850"/>
    <n v="10.4"/>
    <n v="21"/>
    <s v="Kuehne+Nagel Tiel 3 Standpl"/>
    <s v="De Diepert 5"/>
    <s v="Tiel"/>
    <s v="4004 MA"/>
    <s v="NL"/>
    <x v="115"/>
    <s v="Hollandweg 32"/>
    <x v="4"/>
    <s v="2665 MT"/>
    <s v="NL"/>
    <s v="2480076147"/>
    <s v="0134735_002"/>
    <s v="31V"/>
    <s v="NL001131849B01"/>
    <n v="2"/>
    <n v="0"/>
    <n v="162.03"/>
    <s v="N"/>
    <m/>
    <n v="36622"/>
    <d v="2023-08-23T00:00:00"/>
    <s v="11:33:00"/>
    <n v="0"/>
    <x v="2"/>
    <x v="33"/>
    <n v="8"/>
    <x v="4"/>
    <n v="1"/>
    <n v="10.4"/>
    <x v="3"/>
    <n v="162.03"/>
    <n v="0"/>
    <n v="162.03"/>
  </r>
  <r>
    <s v="COLGATE 3800 DEB."/>
    <s v="Colgate-Palmolive Nederland BV"/>
    <s v="101t"/>
    <n v="101091017544"/>
    <n v="101030173132"/>
    <n v="930"/>
    <s v="Inv Booked"/>
    <s v="2480076143"/>
    <s v="Verkoop"/>
    <n v="170"/>
    <s v="Transport drops zone"/>
    <s v="9 - verwerkt"/>
    <n v="0"/>
    <m/>
    <d v="2023-08-23T00:00:00"/>
    <s v="DROP"/>
    <s v="0001010910175440134908_002"/>
    <m/>
    <m/>
    <m/>
    <s v="EUR"/>
    <n v="105.94"/>
    <s v="EUR"/>
    <n v="105.94"/>
    <s v="EUR"/>
    <n v="105.94"/>
    <n v="105.94"/>
    <n v="0"/>
    <s v="N"/>
    <n v="1223000817"/>
    <d v="2023-09-21T00:00:00"/>
    <m/>
    <d v="2023-08-23T00:00:00"/>
    <s v="00:00"/>
    <s v="23:59"/>
    <d v="2023-08-23T00:00:00"/>
    <s v="20:00"/>
    <s v="20:00"/>
    <n v="13.6"/>
    <s v="ce"/>
    <n v="12650"/>
    <n v="13.6"/>
    <n v="21"/>
    <s v="Kuehne+Nagel Tiel 3 Standpl"/>
    <s v="De Diepert 5"/>
    <s v="Tiel"/>
    <s v="4004 MA"/>
    <s v="NL"/>
    <x v="14"/>
    <s v="Rood 24"/>
    <x v="17"/>
    <s v="6666LT"/>
    <s v="NL"/>
    <s v="2480076143"/>
    <s v="0134908_002"/>
    <s v="31V"/>
    <s v="NL001131849B01"/>
    <n v="2"/>
    <n v="0"/>
    <n v="105.94"/>
    <s v="N"/>
    <s v="Peter Appel Transport B.V."/>
    <n v="36622"/>
    <d v="2023-08-23T00:00:00"/>
    <s v="20:33:00"/>
    <n v="0"/>
    <x v="2"/>
    <x v="33"/>
    <n v="8"/>
    <x v="15"/>
    <n v="1"/>
    <n v="20.8"/>
    <x v="5"/>
    <n v="162.03"/>
    <n v="0"/>
    <n v="162.03"/>
  </r>
  <r>
    <s v="COLGATE 3800 DEB."/>
    <s v="Colgate-Palmolive Nederland BV"/>
    <s v="101t"/>
    <n v="101091017544"/>
    <n v="101030173133"/>
    <n v="930"/>
    <s v="Inv Booked"/>
    <s v="2480076148"/>
    <s v="Verkoop"/>
    <n v="170"/>
    <s v="Transport drops zone"/>
    <s v="9 - verwerkt"/>
    <n v="0"/>
    <m/>
    <d v="2023-08-23T00:00:00"/>
    <s v="DROP"/>
    <s v="0001010910175440134908_002"/>
    <m/>
    <m/>
    <m/>
    <s v="EUR"/>
    <n v="56.09"/>
    <s v="EUR"/>
    <n v="56.09"/>
    <s v="EUR"/>
    <n v="56.09"/>
    <n v="56.09"/>
    <n v="0"/>
    <s v="N"/>
    <n v="1223000817"/>
    <d v="2023-09-21T00:00:00"/>
    <m/>
    <d v="2023-08-23T00:00:00"/>
    <s v="00:00"/>
    <s v="23:59"/>
    <d v="2023-08-23T00:00:00"/>
    <s v="20:00"/>
    <s v="20:00"/>
    <n v="7.2"/>
    <s v="ce"/>
    <n v="6068"/>
    <n v="7.2"/>
    <n v="10"/>
    <s v="Kuehne+Nagel Tiel 3 Standpl"/>
    <s v="De Diepert 5"/>
    <s v="Tiel"/>
    <s v="4004 MA"/>
    <s v="NL"/>
    <x v="14"/>
    <s v="Rood 24"/>
    <x v="17"/>
    <s v="6666LT"/>
    <s v="NL"/>
    <s v="2480076148"/>
    <s v="0134908_002"/>
    <s v="31V"/>
    <s v="NL001131849B01"/>
    <n v="2"/>
    <n v="0"/>
    <n v="56.09"/>
    <s v="N"/>
    <s v="Peter Appel Transport B.V."/>
    <n v="36622"/>
    <d v="2023-08-23T00:00:00"/>
    <s v="20:33:00"/>
    <n v="0"/>
    <x v="2"/>
    <x v="33"/>
    <n v="8"/>
    <x v="15"/>
    <n v="0"/>
    <s v=""/>
    <x v="5"/>
    <s v=""/>
    <n v="0"/>
    <s v=""/>
  </r>
  <r>
    <s v="COLGATE 3800 DEB."/>
    <s v="Colgate-Palmolive Nederland BV"/>
    <s v="101t"/>
    <n v="101091017155"/>
    <n v="101030173135"/>
    <n v="930"/>
    <s v="Inv Booked"/>
    <s v="2480076145"/>
    <s v="Verkoop"/>
    <n v="170"/>
    <s v="Transport drops zone"/>
    <s v="9 - verwerkt"/>
    <n v="0"/>
    <m/>
    <d v="2023-08-23T00:00:00"/>
    <s v="DROP"/>
    <s v="0001010910171550134733_002"/>
    <m/>
    <m/>
    <m/>
    <s v="EUR"/>
    <n v="296.47000000000003"/>
    <s v="EUR"/>
    <n v="296.47000000000003"/>
    <s v="EUR"/>
    <n v="296.47000000000003"/>
    <n v="296.47000000000003"/>
    <n v="0"/>
    <s v="N"/>
    <n v="1223000817"/>
    <d v="2023-09-21T00:00:00"/>
    <m/>
    <d v="2023-08-23T00:00:00"/>
    <s v="00:00"/>
    <s v="23:59"/>
    <d v="2023-08-23T00:00:00"/>
    <s v="09:00"/>
    <s v="10:00"/>
    <n v="26"/>
    <s v="ce"/>
    <n v="22868"/>
    <n v="26.4"/>
    <n v="48"/>
    <s v="Kuehne+Nagel Tiel 3 Standpl"/>
    <s v="De Diepert 5"/>
    <s v="Tiel"/>
    <s v="4004 MA"/>
    <s v="NL"/>
    <x v="1"/>
    <s v="Perenmarkt 15"/>
    <x v="2"/>
    <s v="1681PG"/>
    <s v="NL"/>
    <s v="2480076145"/>
    <s v="0134733_002"/>
    <s v="31V"/>
    <s v="NL001131849B01"/>
    <n v="2"/>
    <n v="0"/>
    <n v="296.47000000000003"/>
    <s v="N"/>
    <s v="Peter Appel Transport B.V."/>
    <n v="36622"/>
    <d v="2023-08-23T00:00:00"/>
    <s v="10:02:00"/>
    <n v="0"/>
    <x v="2"/>
    <x v="33"/>
    <n v="8"/>
    <x v="2"/>
    <n v="1"/>
    <n v="26.4"/>
    <x v="1"/>
    <n v="296.47000000000003"/>
    <n v="0"/>
    <n v="296.47000000000003"/>
  </r>
  <r>
    <s v="COLGATE 3800 DEB."/>
    <s v="Colgate-Palmolive Nederland BV"/>
    <s v="101t"/>
    <n v="101091017538"/>
    <n v="101030173138"/>
    <n v="930"/>
    <s v="Inv Booked"/>
    <s v="2480076144 REFUSED"/>
    <s v="Verkoop"/>
    <n v="170"/>
    <s v="Transport drops zone"/>
    <s v="9 - verwerkt"/>
    <n v="0"/>
    <m/>
    <d v="2023-08-23T00:00:00"/>
    <s v="DROP"/>
    <s v="0001010910175380134907_002"/>
    <m/>
    <m/>
    <m/>
    <s v="EUR"/>
    <n v="51.19"/>
    <s v="EUR"/>
    <n v="51.19"/>
    <s v="EUR"/>
    <n v="51.19"/>
    <n v="51.19"/>
    <n v="0"/>
    <s v="N"/>
    <n v="1223000817"/>
    <d v="2023-09-21T00:00:00"/>
    <m/>
    <d v="2023-08-23T00:00:00"/>
    <s v="00:00"/>
    <s v="23:59"/>
    <d v="2023-08-23T00:00:00"/>
    <s v="09:00"/>
    <s v="09:00"/>
    <n v="7.2"/>
    <s v="ce"/>
    <n v="5545"/>
    <n v="7.2"/>
    <n v="8"/>
    <s v="Kuehne+Nagel Tiel 3 Standpl"/>
    <s v="De Diepert 5"/>
    <s v="Tiel"/>
    <s v="4004 MA"/>
    <s v="NL"/>
    <x v="14"/>
    <s v="Rood 24"/>
    <x v="17"/>
    <s v="6666LT"/>
    <s v="NL"/>
    <s v="2480076144 REFUSED"/>
    <s v="0134907_002"/>
    <s v="31V"/>
    <s v="NL001131849B01"/>
    <n v="2"/>
    <n v="0"/>
    <n v="51.19"/>
    <s v="N"/>
    <s v="Peter Appel Transport B.V."/>
    <n v="36622"/>
    <d v="2023-08-23T00:00:00"/>
    <s v="10:45:00"/>
    <n v="0"/>
    <x v="2"/>
    <x v="33"/>
    <n v="8"/>
    <x v="15"/>
    <n v="1"/>
    <n v="24.8"/>
    <x v="5"/>
    <n v="176.32999999999998"/>
    <n v="0"/>
    <n v="176.32999999999998"/>
  </r>
  <r>
    <s v="COLGATE 3800 DEB."/>
    <s v="Colgate-Palmolive Nederland BV"/>
    <s v="101t"/>
    <n v="101091017540"/>
    <n v="101030173139"/>
    <n v="930"/>
    <s v="Inv Booked"/>
    <s v="2480076155"/>
    <s v="Verkoop"/>
    <n v="170"/>
    <s v="Transport drops zone"/>
    <s v="9 - verwerkt"/>
    <n v="0"/>
    <m/>
    <d v="2023-08-23T00:00:00"/>
    <s v="DROP"/>
    <s v="0001010910175400134902_002"/>
    <m/>
    <m/>
    <m/>
    <s v="EUR"/>
    <n v="49.54"/>
    <s v="EUR"/>
    <n v="49.54"/>
    <s v="EUR"/>
    <n v="49.54"/>
    <n v="49.54"/>
    <n v="0"/>
    <s v="N"/>
    <n v="1223000817"/>
    <d v="2023-09-21T00:00:00"/>
    <m/>
    <d v="2023-08-23T00:00:00"/>
    <s v="00:00"/>
    <s v="23:59"/>
    <d v="2023-08-23T00:00:00"/>
    <s v="07:00"/>
    <s v="16:00"/>
    <n v="2.4"/>
    <s v="ce"/>
    <n v="846"/>
    <n v="2.4"/>
    <n v="0"/>
    <s v="Kuehne+Nagel Tiel 3 Standpl"/>
    <s v="De Diepert 5"/>
    <s v="Tiel"/>
    <s v="4004 MA"/>
    <s v="NL"/>
    <x v="114"/>
    <s v="Basisweg 7"/>
    <x v="25"/>
    <s v="1951NG"/>
    <s v="NL"/>
    <s v="2480076155"/>
    <s v="0134902_002"/>
    <s v="31V"/>
    <s v="NL001131849B01"/>
    <n v="2"/>
    <n v="0"/>
    <n v="49.54"/>
    <s v="N"/>
    <s v="Peter Appel Transport B.V."/>
    <n v="36622"/>
    <d v="2023-08-23T00:00:00"/>
    <s v="12:33:00"/>
    <n v="0"/>
    <x v="2"/>
    <x v="33"/>
    <n v="8"/>
    <x v="17"/>
    <n v="0"/>
    <s v=""/>
    <x v="3"/>
    <s v=""/>
    <n v="0"/>
    <s v=""/>
  </r>
  <r>
    <s v="COLGATE 3800 DEB."/>
    <s v="Colgate-Palmolive Nederland BV"/>
    <s v="101t"/>
    <n v="101091017372"/>
    <n v="101030173170"/>
    <n v="930"/>
    <s v="Inv Booked"/>
    <s v="2480073957 2ND DEL"/>
    <s v="Verkoop"/>
    <n v="170"/>
    <s v="Transport drops zone"/>
    <s v="9 - verwerkt"/>
    <n v="0"/>
    <m/>
    <d v="2023-08-23T00:00:00"/>
    <s v="DROP"/>
    <s v="0001010910173720134895_002"/>
    <m/>
    <m/>
    <m/>
    <s v="EUR"/>
    <n v="97.33"/>
    <s v="EUR"/>
    <n v="97.33"/>
    <s v="EUR"/>
    <n v="97.33"/>
    <n v="97.33"/>
    <n v="0"/>
    <s v="N"/>
    <n v="1223000817"/>
    <d v="2023-09-21T00:00:00"/>
    <m/>
    <d v="2023-08-23T00:00:00"/>
    <s v="00:00"/>
    <s v="23:59"/>
    <d v="2023-08-23T00:00:00"/>
    <s v="08:00"/>
    <s v="09:00"/>
    <n v="5.6"/>
    <s v="ce"/>
    <n v="5253"/>
    <n v="5.6"/>
    <n v="9"/>
    <s v="Kuehne+Nagel Tiel 3 Standpl"/>
    <s v="De Diepert 5"/>
    <s v="Tiel"/>
    <s v="4004 MA"/>
    <s v="NL"/>
    <x v="7"/>
    <s v="HOOFDTOCHT 1"/>
    <x v="7"/>
    <s v="1507 CJ"/>
    <s v="NL"/>
    <s v="2480073957 2ND DEL"/>
    <s v="0134895_002"/>
    <s v="31V"/>
    <s v="NL001131849B01"/>
    <n v="2"/>
    <n v="0"/>
    <n v="97.33"/>
    <s v="N"/>
    <s v="Peter Appel Transport B.V."/>
    <n v="36622"/>
    <d v="2023-08-23T00:00:00"/>
    <s v="09:51:00"/>
    <n v="0"/>
    <x v="2"/>
    <x v="33"/>
    <n v="8"/>
    <x v="7"/>
    <n v="1"/>
    <n v="5.6"/>
    <x v="2"/>
    <n v="97.33"/>
    <n v="0"/>
    <n v="97.33"/>
  </r>
  <r>
    <s v="COLGATE 3800 DEB."/>
    <s v="Colgate-Palmolive Nederland BV"/>
    <s v="101t"/>
    <n v="101091017543"/>
    <n v="101030173136"/>
    <n v="930"/>
    <s v="Inv Booked"/>
    <s v="2480076152 NOT LOADED"/>
    <s v="Verkoop"/>
    <n v="170"/>
    <s v="Transport drops zone"/>
    <s v="9 - verwerkt"/>
    <n v="0"/>
    <m/>
    <d v="2023-08-23T00:00:00"/>
    <s v="DROP"/>
    <s v="0001010910175430134905_002"/>
    <m/>
    <m/>
    <m/>
    <s v="EUR"/>
    <n v="131.04"/>
    <s v="EUR"/>
    <n v="131.04"/>
    <s v="EUR"/>
    <n v="131.04"/>
    <n v="131.04"/>
    <n v="0"/>
    <s v="N"/>
    <n v="1223000817"/>
    <d v="2023-09-21T00:00:00"/>
    <m/>
    <d v="2023-08-23T00:00:00"/>
    <s v="00:00"/>
    <s v="23:59"/>
    <d v="2023-08-23T00:00:00"/>
    <s v="15:45"/>
    <s v="15:45"/>
    <n v="12"/>
    <s v="ce"/>
    <n v="9478"/>
    <n v="12"/>
    <n v="18"/>
    <s v="Kuehne+Nagel Tiel 3 Standpl"/>
    <s v="De Diepert 5"/>
    <s v="Tiel"/>
    <s v="4004 MA"/>
    <s v="NL"/>
    <x v="24"/>
    <s v="Ravenswade 14"/>
    <x v="26"/>
    <s v="3439 LD"/>
    <s v="NL"/>
    <s v="2480076152 NOT LOADED"/>
    <s v="0134905_002"/>
    <s v="31V"/>
    <s v="NL001131849B01"/>
    <n v="2"/>
    <n v="0"/>
    <n v="131.04"/>
    <s v="N"/>
    <s v="Peter Appel Transport B.V."/>
    <n v="36622"/>
    <d v="2023-08-23T00:00:00"/>
    <s v="16:18:00"/>
    <n v="0"/>
    <x v="2"/>
    <x v="33"/>
    <n v="8"/>
    <x v="22"/>
    <n v="1"/>
    <n v="13.6"/>
    <x v="7"/>
    <n v="148.51"/>
    <n v="0"/>
    <n v="148.51"/>
  </r>
  <r>
    <s v="COLGATE 3800 DEB."/>
    <s v="Colgate-Palmolive Nederland BV"/>
    <s v="101t"/>
    <n v="101091017538"/>
    <n v="101030173137"/>
    <n v="930"/>
    <s v="Inv Booked"/>
    <s v="2480076153 REFUSED"/>
    <s v="Verkoop"/>
    <n v="170"/>
    <s v="Transport drops zone"/>
    <s v="9 - verwerkt"/>
    <n v="0"/>
    <m/>
    <d v="2023-08-23T00:00:00"/>
    <s v="DROP"/>
    <s v="0001010910175380134907_002"/>
    <m/>
    <m/>
    <m/>
    <s v="EUR"/>
    <n v="119.45"/>
    <s v="EUR"/>
    <n v="119.45"/>
    <s v="EUR"/>
    <n v="119.45"/>
    <n v="119.45"/>
    <n v="0"/>
    <s v="N"/>
    <n v="1223000817"/>
    <d v="2023-09-21T00:00:00"/>
    <m/>
    <d v="2023-08-23T00:00:00"/>
    <s v="00:00"/>
    <s v="23:59"/>
    <d v="2023-08-23T00:00:00"/>
    <s v="09:00"/>
    <s v="09:00"/>
    <n v="16.8"/>
    <s v="ce"/>
    <n v="11079"/>
    <n v="16.8"/>
    <n v="23"/>
    <s v="Kuehne+Nagel Tiel 3 Standpl"/>
    <s v="De Diepert 5"/>
    <s v="Tiel"/>
    <s v="4004 MA"/>
    <s v="NL"/>
    <x v="14"/>
    <s v="Rood 24"/>
    <x v="17"/>
    <s v="6666LT"/>
    <s v="NL"/>
    <s v="2480076153 REFUSED"/>
    <s v="0134907_002"/>
    <s v="31V"/>
    <s v="NL001131849B01"/>
    <n v="2"/>
    <n v="0"/>
    <n v="119.45"/>
    <s v="N"/>
    <s v="Peter Appel Transport B.V."/>
    <n v="36622"/>
    <d v="2023-08-23T00:00:00"/>
    <s v="10:45:00"/>
    <n v="45"/>
    <x v="2"/>
    <x v="33"/>
    <n v="8"/>
    <x v="15"/>
    <n v="0"/>
    <s v=""/>
    <x v="5"/>
    <s v=""/>
    <n v="0"/>
    <s v=""/>
  </r>
  <r>
    <s v="COLGATE 3800 DEB."/>
    <s v="Colgate-Palmolive Nederland BV"/>
    <s v="101t"/>
    <n v="101091017538"/>
    <n v="101030173142"/>
    <n v="930"/>
    <s v="Inv Booked"/>
    <s v="0240156506 REFUSED"/>
    <s v="Verkoop"/>
    <n v="170"/>
    <s v="Transport drops zone"/>
    <s v="9 - verwerkt"/>
    <n v="0"/>
    <m/>
    <d v="2023-08-23T00:00:00"/>
    <s v="DROP"/>
    <s v="0001010910175380134907_002"/>
    <m/>
    <m/>
    <m/>
    <s v="EUR"/>
    <n v="5.69"/>
    <s v="EUR"/>
    <n v="5.69"/>
    <s v="EUR"/>
    <n v="5.69"/>
    <n v="5.69"/>
    <n v="0"/>
    <s v="N"/>
    <n v="1223000817"/>
    <d v="2023-09-21T00:00:00"/>
    <m/>
    <d v="2023-08-23T00:00:00"/>
    <s v="00:00"/>
    <s v="23:59"/>
    <d v="2023-08-23T00:00:00"/>
    <s v="09:00"/>
    <s v="09:00"/>
    <n v="0.8"/>
    <s v="ce"/>
    <n v="463"/>
    <n v="0.8"/>
    <n v="0"/>
    <s v="Kuehne+Nagel Tiel 3 Standpl"/>
    <s v="De Diepert 5"/>
    <s v="Tiel"/>
    <s v="4004 MA"/>
    <s v="NL"/>
    <x v="23"/>
    <s v="Rood 24"/>
    <x v="17"/>
    <s v="6666 LT"/>
    <s v="NL"/>
    <s v="0240156506 REFUSED"/>
    <s v="0134907_002"/>
    <s v="31V"/>
    <s v="NL001131849B01"/>
    <n v="2"/>
    <n v="0"/>
    <n v="5.69"/>
    <s v="N"/>
    <s v="Peter Appel Transport B.V."/>
    <n v="36622"/>
    <d v="2023-08-23T00:00:00"/>
    <s v="10:45:00"/>
    <n v="0"/>
    <x v="2"/>
    <x v="33"/>
    <n v="8"/>
    <x v="15"/>
    <n v="0"/>
    <s v=""/>
    <x v="5"/>
    <s v=""/>
    <n v="0"/>
    <s v=""/>
  </r>
  <r>
    <s v="COLGATE 3800 DEB."/>
    <s v="Colgate-Palmolive Nederland BV"/>
    <s v="101t"/>
    <n v="101091017543"/>
    <n v="101030173141"/>
    <n v="930"/>
    <s v="Inv Booked"/>
    <s v="0240156507 NOT LOADED"/>
    <s v="Verkoop"/>
    <n v="170"/>
    <s v="Transport drops zone"/>
    <s v="9 - verwerkt"/>
    <n v="0"/>
    <m/>
    <d v="2023-08-23T00:00:00"/>
    <s v="DROP"/>
    <s v="0001010910175430134905_002"/>
    <m/>
    <m/>
    <m/>
    <s v="EUR"/>
    <n v="17.47"/>
    <s v="EUR"/>
    <n v="17.47"/>
    <s v="EUR"/>
    <n v="17.47"/>
    <n v="17.47"/>
    <n v="0"/>
    <s v="N"/>
    <n v="1223000817"/>
    <d v="2023-09-21T00:00:00"/>
    <m/>
    <d v="2023-08-23T00:00:00"/>
    <s v="00:00"/>
    <s v="23:59"/>
    <d v="2023-08-23T00:00:00"/>
    <s v="15:45"/>
    <s v="15:45"/>
    <n v="1.6"/>
    <s v="ce"/>
    <n v="1125"/>
    <n v="1.6"/>
    <n v="1"/>
    <s v="Kuehne+Nagel Tiel 3 Standpl"/>
    <s v="De Diepert 5"/>
    <s v="Tiel"/>
    <s v="4004 MA"/>
    <s v="NL"/>
    <x v="55"/>
    <s v="Ravenswade 14"/>
    <x v="26"/>
    <s v="3439 LD"/>
    <s v="NL"/>
    <s v="0240156507 NOT LOADED"/>
    <s v="0134905_002"/>
    <s v="31V"/>
    <s v="NL001131849B01"/>
    <n v="2"/>
    <n v="0"/>
    <n v="17.47"/>
    <s v="N"/>
    <s v="Peter Appel Transport B.V."/>
    <n v="36622"/>
    <d v="2023-08-23T00:00:00"/>
    <s v="16:18:00"/>
    <n v="0"/>
    <x v="2"/>
    <x v="33"/>
    <n v="8"/>
    <x v="22"/>
    <n v="0"/>
    <s v=""/>
    <x v="7"/>
    <s v=""/>
    <n v="0"/>
    <s v=""/>
  </r>
  <r>
    <s v="COLGATE 3800 DEB."/>
    <s v="Colgate-Palmolive Nederland BV"/>
    <s v="101t"/>
    <n v="101091017158"/>
    <n v="101030173140"/>
    <n v="930"/>
    <s v="Inv Booked"/>
    <s v="2480076154"/>
    <s v="Verkoop"/>
    <n v="170"/>
    <s v="Transport drops zone"/>
    <s v="9 - verwerkt"/>
    <n v="0"/>
    <m/>
    <d v="2023-08-23T00:00:00"/>
    <s v="DROP"/>
    <s v="0001010910171580134732_002"/>
    <m/>
    <m/>
    <m/>
    <s v="EUR"/>
    <n v="129.4"/>
    <s v="EUR"/>
    <n v="129.4"/>
    <s v="EUR"/>
    <n v="129.4"/>
    <n v="129.4"/>
    <n v="0"/>
    <s v="N"/>
    <n v="1223000817"/>
    <d v="2023-09-21T00:00:00"/>
    <m/>
    <d v="2023-08-23T00:00:00"/>
    <s v="00:00"/>
    <s v="23:59"/>
    <d v="2023-08-23T00:00:00"/>
    <s v="06:00"/>
    <s v="07:00"/>
    <n v="20"/>
    <s v="ce"/>
    <n v="12385"/>
    <n v="20"/>
    <n v="24"/>
    <s v="Kuehne+Nagel Tiel 3 Standpl"/>
    <s v="De Diepert 5"/>
    <s v="Tiel"/>
    <s v="4004 MA"/>
    <s v="NL"/>
    <x v="2"/>
    <s v="Randweg 2"/>
    <x v="6"/>
    <s v="4191 NN"/>
    <s v="NL"/>
    <s v="2480076154"/>
    <s v="0134732_002"/>
    <s v="31V"/>
    <s v="NL001131849B01"/>
    <n v="2"/>
    <n v="0"/>
    <n v="129.4"/>
    <s v="N"/>
    <s v="Peter Appel Transport B.V."/>
    <n v="36622"/>
    <d v="2023-08-23T00:00:00"/>
    <s v="08:05:00"/>
    <n v="22"/>
    <x v="2"/>
    <x v="33"/>
    <n v="8"/>
    <x v="6"/>
    <n v="1"/>
    <n v="20"/>
    <x v="2"/>
    <n v="129.4"/>
    <n v="0"/>
    <n v="129.4"/>
  </r>
  <r>
    <s v="COLGATE 3800 DEB."/>
    <s v="Colgate-Palmolive Nederland BV"/>
    <s v="101t"/>
    <n v="101091017770"/>
    <n v="101030173208"/>
    <n v="930"/>
    <s v="Inv Booked"/>
    <s v="2480077120"/>
    <s v="Verkoop"/>
    <n v="170"/>
    <s v="Transport drops zone"/>
    <s v="9 - verwerkt"/>
    <n v="0"/>
    <m/>
    <d v="2023-08-24T00:00:00"/>
    <s v="DROP"/>
    <s v="0001010910177700135073_003"/>
    <m/>
    <m/>
    <m/>
    <s v="EUR"/>
    <n v="134.16"/>
    <s v="EUR"/>
    <n v="134.16"/>
    <s v="EUR"/>
    <n v="134.16"/>
    <n v="134.16"/>
    <n v="0"/>
    <s v="N"/>
    <n v="1223000817"/>
    <d v="2023-09-21T00:00:00"/>
    <m/>
    <d v="2023-08-24T00:00:00"/>
    <s v="00:00"/>
    <s v="23:59"/>
    <d v="2023-08-24T00:00:00"/>
    <s v="08:00"/>
    <s v="09:00"/>
    <n v="8"/>
    <s v="ce"/>
    <n v="7432"/>
    <n v="8"/>
    <n v="14"/>
    <s v="Kuehne+Nagel Tiel 3 Standpl"/>
    <s v="De Diepert 5"/>
    <s v="Tiel"/>
    <s v="4004 MA"/>
    <s v="NL"/>
    <x v="2"/>
    <s v="Laan van Ruyven 1"/>
    <x v="11"/>
    <s v="2645EE"/>
    <s v="NL"/>
    <s v="2480077120"/>
    <s v="0135073_003"/>
    <s v="31V"/>
    <s v="NL001131849B01"/>
    <n v="2"/>
    <n v="0"/>
    <n v="134.16"/>
    <s v="N"/>
    <s v="Peter Appel Transport B.V."/>
    <n v="36622"/>
    <d v="2023-08-24T00:00:00"/>
    <s v="08:18:00"/>
    <n v="0"/>
    <x v="3"/>
    <x v="33"/>
    <n v="8"/>
    <x v="4"/>
    <n v="1"/>
    <n v="8"/>
    <x v="2"/>
    <n v="134.16"/>
    <n v="0"/>
    <n v="134.16"/>
  </r>
  <r>
    <s v="COLGATE 3800 DEB."/>
    <s v="Colgate-Palmolive Nederland BV"/>
    <s v="101t"/>
    <n v="101091017166"/>
    <n v="101030173130"/>
    <n v="930"/>
    <s v="Inv Booked"/>
    <s v="2480076146"/>
    <s v="Verkoop"/>
    <n v="170"/>
    <s v="Transport drops zone"/>
    <s v="9 - verwerkt"/>
    <n v="0"/>
    <m/>
    <d v="2023-08-24T00:00:00"/>
    <s v="DROP"/>
    <s v="0001010910171660134740_002"/>
    <m/>
    <m/>
    <m/>
    <s v="EUR"/>
    <n v="13.76"/>
    <s v="EUR"/>
    <n v="13.76"/>
    <s v="EUR"/>
    <n v="13.76"/>
    <n v="13.76"/>
    <n v="0"/>
    <s v="N"/>
    <n v="1223000817"/>
    <d v="2023-09-21T00:00:00"/>
    <m/>
    <d v="2023-08-24T00:00:00"/>
    <s v="00:00"/>
    <s v="23:59"/>
    <d v="2023-08-24T00:00:00"/>
    <s v="07:00"/>
    <s v="14:00"/>
    <n v="0.8"/>
    <s v="ce"/>
    <n v="344"/>
    <n v="0.8"/>
    <n v="0"/>
    <s v="Kuehne+Nagel Tiel 3 Standpl"/>
    <s v="De Diepert 5"/>
    <s v="Tiel"/>
    <s v="4004 MA"/>
    <s v="NL"/>
    <x v="54"/>
    <s v="Zijlweg 18"/>
    <x v="45"/>
    <s v="5145NR"/>
    <s v="NL"/>
    <s v="2480076146"/>
    <s v="0134740_002"/>
    <s v="31V"/>
    <s v="NL001131849B01"/>
    <n v="2"/>
    <n v="0"/>
    <n v="13.76"/>
    <s v="N"/>
    <s v="Peter Appel Transport B.V."/>
    <n v="36622"/>
    <d v="2023-08-24T00:00:00"/>
    <s v="07:21:00"/>
    <n v="0"/>
    <x v="3"/>
    <x v="33"/>
    <n v="8"/>
    <x v="36"/>
    <n v="1"/>
    <n v="4"/>
    <x v="3"/>
    <n v="68.8"/>
    <n v="0"/>
    <n v="68.8"/>
  </r>
  <r>
    <s v="COLGATE 3800 DEB."/>
    <s v="Colgate-Palmolive Nederland BV"/>
    <s v="101t"/>
    <n v="101091017166"/>
    <n v="101030173134"/>
    <n v="930"/>
    <s v="Inv Booked"/>
    <s v="2480076151"/>
    <s v="Verkoop"/>
    <n v="170"/>
    <s v="Transport drops zone"/>
    <s v="9 - verwerkt"/>
    <n v="0"/>
    <m/>
    <d v="2023-08-24T00:00:00"/>
    <s v="DROP"/>
    <s v="0001010910171660134740_002"/>
    <m/>
    <m/>
    <m/>
    <s v="EUR"/>
    <n v="55.04"/>
    <s v="EUR"/>
    <n v="55.04"/>
    <s v="EUR"/>
    <n v="55.04"/>
    <n v="55.04"/>
    <n v="0"/>
    <s v="N"/>
    <n v="1223000817"/>
    <d v="2023-09-21T00:00:00"/>
    <m/>
    <d v="2023-08-24T00:00:00"/>
    <s v="00:00"/>
    <s v="23:59"/>
    <d v="2023-08-24T00:00:00"/>
    <s v="07:00"/>
    <s v="14:00"/>
    <n v="3.2"/>
    <s v="ce"/>
    <n v="1590"/>
    <n v="3.2"/>
    <n v="3"/>
    <s v="Kuehne+Nagel Tiel 3 Standpl"/>
    <s v="De Diepert 5"/>
    <s v="Tiel"/>
    <s v="4004 MA"/>
    <s v="NL"/>
    <x v="54"/>
    <s v="Zijlweg 18"/>
    <x v="45"/>
    <s v="5145NR"/>
    <s v="NL"/>
    <s v="2480076151"/>
    <s v="0134740_002"/>
    <s v="31V"/>
    <s v="NL001131849B01"/>
    <n v="2"/>
    <n v="0"/>
    <n v="55.04"/>
    <s v="N"/>
    <s v="Peter Appel Transport B.V."/>
    <n v="36622"/>
    <d v="2023-08-24T00:00:00"/>
    <s v="07:21:00"/>
    <n v="0"/>
    <x v="3"/>
    <x v="33"/>
    <n v="8"/>
    <x v="36"/>
    <n v="0"/>
    <s v=""/>
    <x v="3"/>
    <s v=""/>
    <n v="0"/>
    <s v=""/>
  </r>
  <r>
    <s v="COLGATE 3800 DEB."/>
    <s v="Colgate-Palmolive Nederland BV"/>
    <s v="101t"/>
    <n v="101091017605"/>
    <n v="101030173193"/>
    <n v="930"/>
    <s v="Inv Booked"/>
    <s v="2480077079"/>
    <s v="Verkoop"/>
    <n v="200"/>
    <s v="Transport drops"/>
    <s v="9 - verwerkt"/>
    <n v="0"/>
    <m/>
    <d v="2023-08-24T00:00:00"/>
    <s v="DROP"/>
    <s v="0001010910176050134980_005"/>
    <m/>
    <m/>
    <m/>
    <s v="EUR"/>
    <n v="54.4"/>
    <s v="EUR"/>
    <n v="54.4"/>
    <s v="EUR"/>
    <n v="54.4"/>
    <n v="54.4"/>
    <n v="0"/>
    <s v="N"/>
    <n v="1223000817"/>
    <d v="2023-09-21T00:00:00"/>
    <m/>
    <d v="2023-08-24T00:00:00"/>
    <s v="00:00"/>
    <s v="23:59"/>
    <d v="2023-08-24T00:00:00"/>
    <s v="07:00"/>
    <s v="13:00"/>
    <n v="0.8"/>
    <s v="ce"/>
    <n v="9"/>
    <n v="0.8"/>
    <n v="0"/>
    <s v="Kuehne+Nagel Tiel 3 Standpl"/>
    <s v="De Diepert 5"/>
    <s v="Tiel"/>
    <s v="4004 MA"/>
    <s v="NL"/>
    <x v="35"/>
    <s v="POMPHOEKWEG 1"/>
    <x v="37"/>
    <s v="5222 BE"/>
    <s v="NL"/>
    <s v="2480077079"/>
    <s v="0134980_005"/>
    <s v="31V"/>
    <s v="NL001131849B01"/>
    <n v="2"/>
    <n v="0"/>
    <n v="54.4"/>
    <s v="N"/>
    <s v="Peter Appel Transport B.V."/>
    <n v="36744"/>
    <d v="2023-08-24T00:00:00"/>
    <s v="12:36:00"/>
    <n v="0"/>
    <x v="3"/>
    <x v="33"/>
    <n v="8"/>
    <x v="31"/>
    <n v="1"/>
    <n v="0.8"/>
    <x v="6"/>
    <n v="54.4"/>
    <n v="0"/>
    <n v="54.4"/>
  </r>
  <r>
    <s v="COLGATE 3800 DEB."/>
    <s v="Colgate-Palmolive Nederland BV"/>
    <s v="101t"/>
    <n v="101091017605"/>
    <n v="101030173194"/>
    <n v="930"/>
    <s v="Inv Booked"/>
    <s v="2480077076"/>
    <s v="Verkoop"/>
    <n v="200"/>
    <s v="Transport drops"/>
    <s v="9 - verwerkt"/>
    <n v="0"/>
    <m/>
    <d v="2023-08-24T00:00:00"/>
    <s v="DROP"/>
    <s v="0001010910176050134980_006"/>
    <m/>
    <m/>
    <m/>
    <s v="EUR"/>
    <n v="54.4"/>
    <s v="EUR"/>
    <n v="54.4"/>
    <s v="EUR"/>
    <n v="54.4"/>
    <n v="54.4"/>
    <n v="0"/>
    <s v="N"/>
    <n v="1223000817"/>
    <d v="2023-09-21T00:00:00"/>
    <m/>
    <d v="2023-08-24T00:00:00"/>
    <s v="00:00"/>
    <s v="23:59"/>
    <d v="2023-08-24T00:00:00"/>
    <s v="08:00"/>
    <s v="16:00"/>
    <n v="0.8"/>
    <s v="ce"/>
    <n v="43"/>
    <n v="0.8"/>
    <n v="0"/>
    <s v="Kuehne+Nagel Tiel 3 Standpl"/>
    <s v="De Diepert 5"/>
    <s v="Tiel"/>
    <s v="4004 MA"/>
    <s v="NL"/>
    <x v="27"/>
    <s v="Business Park Stein 192"/>
    <x v="50"/>
    <s v="6181MA"/>
    <s v="NL"/>
    <s v="2480077076"/>
    <s v="0134980_006"/>
    <s v="31V"/>
    <s v="NL001131849B01"/>
    <n v="2"/>
    <n v="0"/>
    <n v="54.4"/>
    <s v="N"/>
    <s v="Peter Appel Transport B.V."/>
    <n v="36744"/>
    <d v="2023-08-24T00:00:00"/>
    <s v="14:38:00"/>
    <n v="0"/>
    <x v="3"/>
    <x v="33"/>
    <n v="8"/>
    <x v="1"/>
    <n v="1"/>
    <n v="0.8"/>
    <x v="0"/>
    <n v="54.4"/>
    <n v="0"/>
    <n v="54.4"/>
  </r>
  <r>
    <s v="COLGATE 3800 DEB."/>
    <s v="Colgate-Palmolive Nederland BV"/>
    <s v="101t"/>
    <n v="101091017605"/>
    <n v="101030173195"/>
    <n v="930"/>
    <s v="Inv Booked"/>
    <s v="2480077078"/>
    <s v="Verkoop"/>
    <n v="200"/>
    <s v="Transport drops"/>
    <s v="9 - verwerkt"/>
    <n v="0"/>
    <m/>
    <d v="2023-08-24T00:00:00"/>
    <s v="DROP"/>
    <s v="0001010910176050134980_003"/>
    <m/>
    <m/>
    <m/>
    <s v="EUR"/>
    <n v="54.4"/>
    <s v="EUR"/>
    <n v="54.4"/>
    <s v="EUR"/>
    <n v="54.4"/>
    <n v="54.4"/>
    <n v="0"/>
    <s v="N"/>
    <n v="1223000817"/>
    <d v="2023-09-21T00:00:00"/>
    <m/>
    <d v="2023-08-24T00:00:00"/>
    <s v="00:00"/>
    <s v="23:59"/>
    <d v="2023-08-24T00:00:00"/>
    <s v="08:00"/>
    <s v="16:00"/>
    <n v="0.8"/>
    <s v="ce"/>
    <n v="15"/>
    <n v="0.8"/>
    <n v="0"/>
    <s v="Kuehne+Nagel Tiel 3 Standpl"/>
    <s v="De Diepert 5"/>
    <s v="Tiel"/>
    <s v="4004 MA"/>
    <s v="NL"/>
    <x v="68"/>
    <s v="Admiraalsplein 15"/>
    <x v="21"/>
    <s v="3317BA"/>
    <s v="NL"/>
    <s v="2480077078"/>
    <s v="0134980_003"/>
    <s v="31V"/>
    <s v="NL001131849B01"/>
    <n v="2"/>
    <n v="0"/>
    <n v="54.4"/>
    <s v="N"/>
    <s v="Peter Appel Transport B.V."/>
    <n v="36744"/>
    <d v="2023-08-24T00:00:00"/>
    <s v="10:24:00"/>
    <n v="0"/>
    <x v="3"/>
    <x v="33"/>
    <n v="8"/>
    <x v="19"/>
    <n v="1"/>
    <n v="0.8"/>
    <x v="6"/>
    <n v="54.4"/>
    <n v="0"/>
    <n v="54.4"/>
  </r>
  <r>
    <s v="COLGATE 3800 DEB."/>
    <s v="Colgate-Palmolive Nederland BV"/>
    <s v="101t"/>
    <n v="101091017605"/>
    <n v="101030173190"/>
    <n v="930"/>
    <s v="Inv Booked"/>
    <s v="2480077077"/>
    <s v="Verkoop"/>
    <n v="200"/>
    <s v="Transport drops"/>
    <s v="9 - verwerkt"/>
    <n v="0"/>
    <m/>
    <d v="2023-08-24T00:00:00"/>
    <s v="DROP"/>
    <s v="0001010910176050134980_007"/>
    <m/>
    <m/>
    <m/>
    <s v="EUR"/>
    <n v="54.4"/>
    <s v="EUR"/>
    <n v="54.4"/>
    <s v="EUR"/>
    <n v="54.4"/>
    <n v="54.4"/>
    <n v="0"/>
    <s v="N"/>
    <n v="1223000817"/>
    <d v="2023-09-21T00:00:00"/>
    <m/>
    <d v="2023-08-24T00:00:00"/>
    <s v="00:00"/>
    <s v="23:59"/>
    <d v="2023-08-24T00:00:00"/>
    <s v="09:00"/>
    <s v="16:00"/>
    <n v="0.8"/>
    <s v="ce"/>
    <n v="8"/>
    <n v="0.8"/>
    <n v="0"/>
    <s v="Kuehne+Nagel Tiel 3 Standpl"/>
    <s v="De Diepert 5"/>
    <s v="Tiel"/>
    <s v="4004 MA"/>
    <s v="NL"/>
    <x v="35"/>
    <s v="Oliemolenweg 8"/>
    <x v="70"/>
    <s v="7944 HX"/>
    <s v="NL"/>
    <s v="2480077077"/>
    <s v="0134980_007"/>
    <s v="31V"/>
    <s v="NL001131849B01"/>
    <n v="2"/>
    <n v="0"/>
    <n v="54.4"/>
    <s v="N"/>
    <s v="Peter Appel Transport B.V."/>
    <n v="36744"/>
    <d v="2023-08-24T00:00:00"/>
    <s v="18:37:00"/>
    <n v="0"/>
    <x v="3"/>
    <x v="33"/>
    <n v="8"/>
    <x v="48"/>
    <n v="1"/>
    <n v="0.8"/>
    <x v="6"/>
    <n v="54.4"/>
    <n v="0"/>
    <n v="54.4"/>
  </r>
  <r>
    <s v="COLGATE 3800 DEB."/>
    <s v="Colgate-Palmolive Nederland BV"/>
    <s v="101t"/>
    <n v="101091017605"/>
    <n v="101030173191"/>
    <n v="930"/>
    <s v="Inv Booked"/>
    <s v="2480077075"/>
    <s v="Verkoop"/>
    <n v="200"/>
    <s v="Transport drops"/>
    <s v="9 - verwerkt"/>
    <n v="0"/>
    <m/>
    <d v="2023-08-24T00:00:00"/>
    <s v="DROP"/>
    <s v="0001010910176050134980_004"/>
    <m/>
    <m/>
    <m/>
    <s v="EUR"/>
    <n v="54.4"/>
    <s v="EUR"/>
    <n v="54.4"/>
    <s v="EUR"/>
    <n v="54.4"/>
    <n v="54.4"/>
    <n v="0"/>
    <s v="N"/>
    <n v="1223000817"/>
    <d v="2023-09-21T00:00:00"/>
    <m/>
    <d v="2023-08-24T00:00:00"/>
    <s v="00:00"/>
    <s v="23:59"/>
    <d v="2023-08-24T00:00:00"/>
    <s v="08:00"/>
    <s v="16:00"/>
    <n v="0"/>
    <s v="ce"/>
    <n v="3"/>
    <n v="0.8"/>
    <n v="0"/>
    <s v="Kuehne+Nagel Tiel 3 Standpl"/>
    <s v="De Diepert 5"/>
    <s v="Tiel"/>
    <s v="4004 MA"/>
    <s v="NL"/>
    <x v="63"/>
    <s v="Laarakkerweg 5"/>
    <x v="49"/>
    <s v="5061JR"/>
    <s v="NL"/>
    <s v="2480077075"/>
    <s v="0134980_004"/>
    <s v="31V"/>
    <s v="NL001131849B01"/>
    <n v="2"/>
    <n v="0"/>
    <n v="54.4"/>
    <s v="N"/>
    <s v="Peter Appel Transport B.V."/>
    <n v="36744"/>
    <d v="2023-08-24T00:00:00"/>
    <s v="11:51:00"/>
    <n v="0"/>
    <x v="3"/>
    <x v="33"/>
    <n v="8"/>
    <x v="3"/>
    <n v="1"/>
    <n v="0.8"/>
    <x v="6"/>
    <n v="54.4"/>
    <n v="0"/>
    <n v="54.4"/>
  </r>
  <r>
    <s v="COLGATE 3800 DEB."/>
    <s v="Colgate-Palmolive Nederland BV"/>
    <s v="101t"/>
    <n v="101091017605"/>
    <n v="101030173192"/>
    <n v="930"/>
    <s v="Inv Booked"/>
    <s v="2480077080"/>
    <s v="Verkoop"/>
    <n v="200"/>
    <s v="Transport drops"/>
    <s v="9 - verwerkt"/>
    <n v="0"/>
    <m/>
    <d v="2023-08-24T00:00:00"/>
    <s v="DROP"/>
    <s v="0001010910176050134980_002"/>
    <m/>
    <m/>
    <m/>
    <s v="EUR"/>
    <n v="54.4"/>
    <s v="EUR"/>
    <n v="54.4"/>
    <s v="EUR"/>
    <n v="54.4"/>
    <n v="54.4"/>
    <n v="0"/>
    <s v="N"/>
    <n v="1223000817"/>
    <d v="2023-09-21T00:00:00"/>
    <m/>
    <d v="2023-08-24T00:00:00"/>
    <s v="00:00"/>
    <s v="23:59"/>
    <d v="2023-08-24T00:00:00"/>
    <s v="08:00"/>
    <s v="16:00"/>
    <n v="0.8"/>
    <s v="ce"/>
    <n v="13"/>
    <n v="0.8"/>
    <n v="0"/>
    <s v="Kuehne+Nagel Tiel 3 Standpl"/>
    <s v="De Diepert 5"/>
    <s v="Tiel"/>
    <s v="4004 MA"/>
    <s v="NL"/>
    <x v="58"/>
    <s v="Phoenixstraat 21"/>
    <x v="32"/>
    <s v="1812PP"/>
    <s v="NL"/>
    <s v="2480077080"/>
    <s v="0134980_002"/>
    <s v="31V"/>
    <s v="NL001131849B01"/>
    <n v="2"/>
    <n v="0"/>
    <n v="54.4"/>
    <s v="N"/>
    <s v="Peter Appel Transport B.V."/>
    <n v="36744"/>
    <d v="2023-08-24T00:00:00"/>
    <s v="08:16:00"/>
    <n v="0"/>
    <x v="3"/>
    <x v="33"/>
    <n v="8"/>
    <x v="28"/>
    <n v="1"/>
    <n v="0.8"/>
    <x v="6"/>
    <n v="54.4"/>
    <n v="0"/>
    <n v="54.4"/>
  </r>
  <r>
    <s v="COLGATE 3800 DEB."/>
    <s v="Colgate-Palmolive Nederland BV"/>
    <s v="101t"/>
    <n v="101091018157"/>
    <n v="101030173196"/>
    <n v="930"/>
    <s v="Inv Booked"/>
    <s v="2480077111"/>
    <s v="Verkoop"/>
    <n v="170"/>
    <s v="Transport drops zone"/>
    <s v="9 - verwerkt"/>
    <n v="0"/>
    <m/>
    <d v="2023-08-24T00:00:00"/>
    <s v="DROP"/>
    <s v="0001010910181570135325_003"/>
    <m/>
    <m/>
    <m/>
    <s v="EUR"/>
    <n v="87.65"/>
    <s v="EUR"/>
    <n v="87.65"/>
    <s v="EUR"/>
    <n v="87.65"/>
    <n v="87.65"/>
    <n v="0"/>
    <s v="N"/>
    <n v="1223000817"/>
    <d v="2023-09-21T00:00:00"/>
    <m/>
    <d v="2023-08-24T00:00:00"/>
    <s v="00:00"/>
    <s v="23:59"/>
    <d v="2023-08-24T00:00:00"/>
    <s v="09:30"/>
    <s v="09:30"/>
    <n v="4.8"/>
    <s v="ce"/>
    <n v="2771"/>
    <n v="4.8"/>
    <n v="3"/>
    <s v="Kuehne+Nagel Tiel 3 Standpl"/>
    <s v="De Diepert 5"/>
    <s v="Tiel"/>
    <s v="4004 MA"/>
    <s v="NL"/>
    <x v="32"/>
    <s v="Afrikastraat 10"/>
    <x v="34"/>
    <s v="6014CG"/>
    <s v="NL"/>
    <s v="2480077111"/>
    <s v="0135325_003"/>
    <s v="31V"/>
    <s v="NL001131849B01"/>
    <n v="2"/>
    <n v="0"/>
    <n v="87.65"/>
    <s v="N"/>
    <s v="Peter Appel Transport B.V."/>
    <n v="36622"/>
    <d v="2023-08-24T00:00:00"/>
    <s v="12:34:00"/>
    <n v="0"/>
    <x v="3"/>
    <x v="33"/>
    <n v="8"/>
    <x v="23"/>
    <n v="1"/>
    <n v="6.3999999999999995"/>
    <x v="3"/>
    <n v="116.87"/>
    <n v="0"/>
    <n v="116.87"/>
  </r>
  <r>
    <s v="COLGATE 3800 DEB."/>
    <s v="Colgate-Palmolive Nederland BV"/>
    <s v="101t"/>
    <n v="101091018162"/>
    <n v="101030173197"/>
    <n v="930"/>
    <s v="Inv Booked"/>
    <s v="2480077108"/>
    <s v="Verkoop"/>
    <n v="170"/>
    <s v="Transport drops zone"/>
    <s v="9 - verwerkt"/>
    <n v="0"/>
    <m/>
    <d v="2023-08-24T00:00:00"/>
    <s v="DROP"/>
    <s v="0001010910181620135326_002"/>
    <m/>
    <m/>
    <m/>
    <s v="EUR"/>
    <n v="64.62"/>
    <s v="EUR"/>
    <n v="64.62"/>
    <s v="EUR"/>
    <n v="64.62"/>
    <n v="64.62"/>
    <n v="0"/>
    <s v="N"/>
    <n v="1223000817"/>
    <d v="2023-09-21T00:00:00"/>
    <m/>
    <d v="2023-08-24T00:00:00"/>
    <s v="00:00"/>
    <s v="23:59"/>
    <d v="2023-08-24T00:00:00"/>
    <s v="08:00"/>
    <s v="08:00"/>
    <n v="5.6"/>
    <s v="ce"/>
    <n v="2580"/>
    <n v="5.6"/>
    <n v="5"/>
    <s v="Kuehne+Nagel Tiel 3 Standpl"/>
    <s v="De Diepert 5"/>
    <s v="Tiel"/>
    <s v="4004 MA"/>
    <s v="NL"/>
    <x v="14"/>
    <s v="Rood 24"/>
    <x v="17"/>
    <s v="6666LT"/>
    <s v="NL"/>
    <s v="2480077108"/>
    <s v="0135326_002"/>
    <s v="31V"/>
    <s v="NL001131849B01"/>
    <n v="2"/>
    <n v="0"/>
    <n v="64.62"/>
    <s v="N"/>
    <s v="Peter Appel Transport B.V."/>
    <n v="36622"/>
    <d v="2023-08-24T00:00:00"/>
    <s v="09:27:00"/>
    <n v="0"/>
    <x v="3"/>
    <x v="33"/>
    <n v="8"/>
    <x v="15"/>
    <n v="1"/>
    <n v="5.6"/>
    <x v="5"/>
    <n v="64.62"/>
    <n v="0"/>
    <n v="64.62"/>
  </r>
  <r>
    <s v="COLGATE 3800 DEB."/>
    <s v="Colgate-Palmolive Nederland BV"/>
    <s v="101t"/>
    <n v="101091018157"/>
    <n v="101030173198"/>
    <n v="930"/>
    <s v="Inv Booked"/>
    <s v="2480077112"/>
    <s v="Verkoop"/>
    <n v="170"/>
    <s v="Transport drops zone"/>
    <s v="9 - verwerkt"/>
    <n v="0"/>
    <m/>
    <d v="2023-08-24T00:00:00"/>
    <s v="DROP"/>
    <s v="0001010910181570135325_002"/>
    <m/>
    <m/>
    <m/>
    <s v="EUR"/>
    <n v="84.74"/>
    <s v="EUR"/>
    <n v="84.74"/>
    <s v="EUR"/>
    <n v="84.74"/>
    <n v="84.74"/>
    <n v="0"/>
    <s v="N"/>
    <n v="1223000817"/>
    <d v="2023-09-21T00:00:00"/>
    <m/>
    <d v="2023-08-24T00:00:00"/>
    <s v="00:00"/>
    <s v="23:59"/>
    <d v="2023-08-24T00:00:00"/>
    <s v="08:00"/>
    <s v="08:00"/>
    <n v="7.2"/>
    <s v="ce"/>
    <n v="3638"/>
    <n v="7.2"/>
    <n v="6"/>
    <s v="Kuehne+Nagel Tiel 3 Standpl"/>
    <s v="De Diepert 5"/>
    <s v="Tiel"/>
    <s v="4004 MA"/>
    <s v="NL"/>
    <x v="79"/>
    <s v="Keltenweg 30"/>
    <x v="58"/>
    <s v="5342 LP"/>
    <s v="NL"/>
    <s v="2480077112"/>
    <s v="0135325_002"/>
    <s v="31V"/>
    <s v="NL001131849B01"/>
    <n v="2"/>
    <n v="0"/>
    <n v="84.74"/>
    <s v="N"/>
    <s v="Peter Appel Transport B.V."/>
    <n v="36622"/>
    <d v="2023-08-24T00:00:00"/>
    <s v="10:17:00"/>
    <n v="75"/>
    <x v="3"/>
    <x v="33"/>
    <n v="8"/>
    <x v="42"/>
    <n v="1"/>
    <n v="9.6"/>
    <x v="3"/>
    <n v="112.99"/>
    <n v="0"/>
    <n v="112.99"/>
  </r>
  <r>
    <s v="COLGATE 3800 DEB."/>
    <s v="Colgate-Palmolive Nederland BV"/>
    <s v="101t"/>
    <n v="101091018115"/>
    <n v="101030173199"/>
    <n v="930"/>
    <s v="Inv Booked"/>
    <s v="2480077109"/>
    <s v="Verkoop"/>
    <n v="170"/>
    <s v="Transport drops zone"/>
    <s v="9 - verwerkt"/>
    <n v="0"/>
    <m/>
    <d v="2023-08-24T00:00:00"/>
    <s v="DROP"/>
    <s v="0001010910181150135243_007"/>
    <m/>
    <m/>
    <m/>
    <s v="EUR"/>
    <n v="137.68"/>
    <s v="EUR"/>
    <n v="137.68"/>
    <s v="EUR"/>
    <n v="137.68"/>
    <n v="137.68"/>
    <n v="0"/>
    <s v="N"/>
    <n v="1223000817"/>
    <d v="2023-09-21T00:00:00"/>
    <m/>
    <d v="2023-08-24T00:00:00"/>
    <s v="00:00"/>
    <s v="23:59"/>
    <d v="2023-08-24T00:00:00"/>
    <s v="10:00"/>
    <s v="11:00"/>
    <n v="8"/>
    <s v="ce"/>
    <n v="7872"/>
    <n v="8"/>
    <n v="14"/>
    <s v="Kuehne+Nagel Tiel 3 Standpl"/>
    <s v="De Diepert 5"/>
    <s v="Tiel"/>
    <s v="4004 MA"/>
    <s v="NL"/>
    <x v="71"/>
    <s v="Hammerstaat 9"/>
    <x v="54"/>
    <s v="8161 PH"/>
    <s v="NL"/>
    <s v="2480077109"/>
    <s v="0135243_007"/>
    <s v="31V"/>
    <s v="NL001131849B01"/>
    <n v="2"/>
    <n v="0"/>
    <n v="137.68"/>
    <s v="N"/>
    <s v="Peter Appel Transport B.V."/>
    <n v="36622"/>
    <d v="2023-08-24T00:00:00"/>
    <s v="13:58:00"/>
    <n v="0"/>
    <x v="3"/>
    <x v="33"/>
    <n v="8"/>
    <x v="38"/>
    <n v="1"/>
    <n v="8"/>
    <x v="0"/>
    <n v="137.68"/>
    <n v="0"/>
    <n v="137.68"/>
  </r>
  <r>
    <s v="COLGATE 3800 DEB."/>
    <s v="Colgate-Palmolive Nederland BV"/>
    <s v="101t"/>
    <n v="101091018170"/>
    <n v="101030173200"/>
    <n v="930"/>
    <s v="Inv Booked"/>
    <s v="0240157268"/>
    <s v="Verkoop"/>
    <n v="170"/>
    <s v="Transport drops zone"/>
    <s v="9 - verwerkt"/>
    <n v="0"/>
    <m/>
    <d v="2023-08-24T00:00:00"/>
    <s v="DROP"/>
    <s v="0001010910181700135332_002"/>
    <m/>
    <m/>
    <m/>
    <s v="EUR"/>
    <n v="24.46"/>
    <s v="EUR"/>
    <n v="24.46"/>
    <s v="EUR"/>
    <n v="24.46"/>
    <n v="24.46"/>
    <n v="0"/>
    <s v="N"/>
    <n v="1223000817"/>
    <d v="2023-09-21T00:00:00"/>
    <m/>
    <d v="2023-08-24T00:00:00"/>
    <s v="00:00"/>
    <s v="23:59"/>
    <d v="2023-08-24T00:00:00"/>
    <s v="11:00"/>
    <s v="12:00"/>
    <n v="2.4"/>
    <s v="ce"/>
    <n v="2374"/>
    <n v="2.4"/>
    <n v="3"/>
    <s v="Kuehne+Nagel Tiel 3 Standpl"/>
    <s v="De Diepert 5"/>
    <s v="Tiel"/>
    <s v="4004 MA"/>
    <s v="NL"/>
    <x v="39"/>
    <s v="RANDWEG 2"/>
    <x v="6"/>
    <s v="4191 NN"/>
    <s v="NL"/>
    <s v="0240157268"/>
    <s v="0135332_002"/>
    <s v="31V"/>
    <s v="NL001131849B01"/>
    <n v="2"/>
    <n v="0"/>
    <n v="24.46"/>
    <s v="N"/>
    <s v="Peter Appel Transport B.V."/>
    <n v="36622"/>
    <d v="2023-08-24T00:00:00"/>
    <s v="13:56:00"/>
    <n v="51"/>
    <x v="3"/>
    <x v="33"/>
    <n v="8"/>
    <x v="6"/>
    <n v="1"/>
    <n v="4.8"/>
    <x v="2"/>
    <n v="48.92"/>
    <n v="0"/>
    <n v="48.92"/>
  </r>
  <r>
    <s v="COLGATE 3800 DEB."/>
    <s v="Colgate-Palmolive Nederland BV"/>
    <s v="101t"/>
    <n v="101091018124"/>
    <n v="101030173201"/>
    <n v="930"/>
    <s v="Inv Booked"/>
    <s v="2480077113"/>
    <s v="Verkoop"/>
    <n v="170"/>
    <s v="Transport drops zone"/>
    <s v="9 - verwerkt"/>
    <n v="0"/>
    <m/>
    <d v="2023-08-24T00:00:00"/>
    <s v="DROP"/>
    <s v="0001010910181240135264_005"/>
    <m/>
    <m/>
    <m/>
    <s v="EUR"/>
    <n v="83.04"/>
    <s v="EUR"/>
    <n v="83.04"/>
    <s v="EUR"/>
    <n v="83.04"/>
    <n v="83.04"/>
    <n v="0"/>
    <s v="N"/>
    <n v="1223000817"/>
    <d v="2023-09-21T00:00:00"/>
    <m/>
    <d v="2023-08-24T00:00:00"/>
    <s v="00:00"/>
    <s v="23:59"/>
    <d v="2023-08-24T00:00:00"/>
    <s v="07:00"/>
    <s v="14:00"/>
    <n v="4"/>
    <s v="ce"/>
    <n v="2049"/>
    <n v="4"/>
    <n v="3"/>
    <s v="Kuehne+Nagel Tiel 3 Standpl"/>
    <s v="De Diepert 5"/>
    <s v="Tiel"/>
    <s v="4004 MA"/>
    <s v="NL"/>
    <x v="48"/>
    <s v="OPAALSTRAAT  2"/>
    <x v="32"/>
    <s v="1812 RH"/>
    <s v="NL"/>
    <s v="2480077113"/>
    <s v="0135264_005"/>
    <s v="31V"/>
    <s v="NL001131849B01"/>
    <n v="2"/>
    <n v="0"/>
    <n v="83.04"/>
    <s v="N"/>
    <s v="Peter Appel Transport B.V."/>
    <n v="36622"/>
    <d v="2023-08-24T00:00:00"/>
    <s v="13:11:00"/>
    <n v="0"/>
    <x v="3"/>
    <x v="33"/>
    <n v="8"/>
    <x v="28"/>
    <n v="1"/>
    <n v="4"/>
    <x v="3"/>
    <n v="83.04"/>
    <n v="0"/>
    <n v="83.04"/>
  </r>
  <r>
    <s v="COLGATE 3800 DEB."/>
    <s v="Colgate-Palmolive Nederland BV"/>
    <s v="101t"/>
    <n v="101091018157"/>
    <n v="101030173202"/>
    <n v="930"/>
    <s v="Inv Booked"/>
    <s v="2480077114"/>
    <s v="Verkoop"/>
    <n v="170"/>
    <s v="Transport drops zone"/>
    <s v="9 - verwerkt"/>
    <n v="0"/>
    <m/>
    <d v="2023-08-24T00:00:00"/>
    <s v="DROP"/>
    <s v="0001010910181570135325_003"/>
    <m/>
    <m/>
    <m/>
    <s v="EUR"/>
    <n v="14.61"/>
    <s v="EUR"/>
    <n v="14.61"/>
    <s v="EUR"/>
    <n v="14.61"/>
    <n v="14.61"/>
    <n v="0"/>
    <s v="N"/>
    <n v="1223000817"/>
    <d v="2023-09-21T00:00:00"/>
    <m/>
    <d v="2023-08-24T00:00:00"/>
    <s v="00:00"/>
    <s v="23:59"/>
    <d v="2023-08-24T00:00:00"/>
    <s v="09:30"/>
    <s v="09:30"/>
    <n v="0.8"/>
    <s v="ce"/>
    <n v="132"/>
    <n v="0.8"/>
    <n v="0"/>
    <s v="Kuehne+Nagel Tiel 3 Standpl"/>
    <s v="De Diepert 5"/>
    <s v="Tiel"/>
    <s v="4004 MA"/>
    <s v="NL"/>
    <x v="32"/>
    <s v="Afrikastraat 10"/>
    <x v="34"/>
    <s v="6014CG"/>
    <s v="NL"/>
    <s v="2480077114"/>
    <s v="0135325_003"/>
    <s v="31V"/>
    <s v="NL001131849B01"/>
    <n v="2"/>
    <n v="0"/>
    <n v="14.61"/>
    <s v="N"/>
    <s v="Peter Appel Transport B.V."/>
    <n v="36622"/>
    <d v="2023-08-24T00:00:00"/>
    <s v="12:34:00"/>
    <n v="0"/>
    <x v="3"/>
    <x v="33"/>
    <n v="8"/>
    <x v="23"/>
    <n v="0"/>
    <s v=""/>
    <x v="3"/>
    <s v=""/>
    <n v="0"/>
    <s v=""/>
  </r>
  <r>
    <s v="COLGATE 3800 DEB."/>
    <s v="Colgate-Palmolive Nederland BV"/>
    <s v="101t"/>
    <n v="101091017775"/>
    <n v="101030173203"/>
    <n v="930"/>
    <s v="Inv Booked"/>
    <s v="2480077110"/>
    <s v="Verkoop"/>
    <n v="170"/>
    <s v="Transport drops zone"/>
    <s v="9 - verwerkt"/>
    <n v="0"/>
    <m/>
    <d v="2023-08-24T00:00:00"/>
    <s v="DROP"/>
    <s v="0001010910177750135077_002"/>
    <m/>
    <m/>
    <m/>
    <s v="EUR"/>
    <n v="30.6"/>
    <s v="EUR"/>
    <n v="30.6"/>
    <s v="EUR"/>
    <n v="30.6"/>
    <n v="30.6"/>
    <n v="0"/>
    <s v="N"/>
    <n v="1223000817"/>
    <d v="2023-09-21T00:00:00"/>
    <m/>
    <d v="2023-08-24T00:00:00"/>
    <s v="00:00"/>
    <s v="23:59"/>
    <d v="2023-08-24T00:00:00"/>
    <s v="07:00"/>
    <s v="14:00"/>
    <n v="2.4"/>
    <s v="ce"/>
    <n v="3114"/>
    <n v="2.4"/>
    <n v="4"/>
    <s v="Kuehne+Nagel Tiel 3 Standpl"/>
    <s v="De Diepert 5"/>
    <s v="Tiel"/>
    <s v="4004 MA"/>
    <s v="NL"/>
    <x v="17"/>
    <s v="Doornhoek 4050"/>
    <x v="20"/>
    <s v="5465TD"/>
    <s v="NL"/>
    <s v="2480077110"/>
    <s v="0135077_002"/>
    <s v="31V"/>
    <s v="NL001131849B01"/>
    <n v="2"/>
    <n v="0"/>
    <n v="30.6"/>
    <s v="N"/>
    <s v="Peter Appel Transport B.V."/>
    <n v="36622"/>
    <d v="2023-08-24T00:00:00"/>
    <s v="09:27:00"/>
    <n v="0"/>
    <x v="3"/>
    <x v="33"/>
    <n v="8"/>
    <x v="18"/>
    <n v="1"/>
    <n v="7.2"/>
    <x v="3"/>
    <n v="91.8"/>
    <n v="0"/>
    <n v="91.8"/>
  </r>
  <r>
    <s v="COLGATE 3800 DEB."/>
    <s v="Colgate-Palmolive Nederland BV"/>
    <s v="101t"/>
    <n v="101091018157"/>
    <n v="101030173214"/>
    <n v="930"/>
    <s v="Inv Booked"/>
    <s v="2480077126"/>
    <s v="Verkoop"/>
    <n v="170"/>
    <s v="Transport drops zone"/>
    <s v="9 - verwerkt"/>
    <n v="0"/>
    <m/>
    <d v="2023-08-24T00:00:00"/>
    <s v="DROP"/>
    <s v="0001010910181570135325_003"/>
    <m/>
    <m/>
    <m/>
    <s v="EUR"/>
    <n v="14.61"/>
    <s v="EUR"/>
    <n v="14.61"/>
    <s v="EUR"/>
    <n v="14.61"/>
    <n v="14.61"/>
    <n v="0"/>
    <s v="N"/>
    <n v="1223000817"/>
    <d v="2023-09-21T00:00:00"/>
    <m/>
    <d v="2023-08-24T00:00:00"/>
    <s v="00:00"/>
    <s v="23:59"/>
    <d v="2023-08-24T00:00:00"/>
    <s v="09:30"/>
    <s v="09:30"/>
    <n v="0.8"/>
    <s v="ce"/>
    <n v="392"/>
    <n v="0.8"/>
    <n v="0"/>
    <s v="Kuehne+Nagel Tiel 3 Standpl"/>
    <s v="De Diepert 5"/>
    <s v="Tiel"/>
    <s v="4004 MA"/>
    <s v="NL"/>
    <x v="32"/>
    <s v="Afrikastraat 10"/>
    <x v="34"/>
    <s v="6014CG"/>
    <s v="NL"/>
    <s v="2480077126"/>
    <s v="0135325_003"/>
    <s v="31V"/>
    <s v="NL001131849B01"/>
    <n v="2"/>
    <n v="0"/>
    <n v="14.61"/>
    <s v="N"/>
    <s v="Peter Appel Transport B.V."/>
    <n v="36622"/>
    <d v="2023-08-24T00:00:00"/>
    <s v="12:34:00"/>
    <n v="0"/>
    <x v="3"/>
    <x v="33"/>
    <n v="8"/>
    <x v="23"/>
    <n v="0"/>
    <s v=""/>
    <x v="3"/>
    <s v=""/>
    <n v="0"/>
    <s v=""/>
  </r>
  <r>
    <s v="COLGATE 3800 DEB."/>
    <s v="Colgate-Palmolive Nederland BV"/>
    <s v="101t"/>
    <n v="101091017769"/>
    <n v="101030173215"/>
    <n v="930"/>
    <s v="Inv Booked"/>
    <s v="2480077123"/>
    <s v="Verkoop"/>
    <n v="170"/>
    <s v="Transport drops zone"/>
    <s v="9 - verwerkt"/>
    <n v="0"/>
    <m/>
    <d v="2023-08-24T00:00:00"/>
    <s v="DROP"/>
    <s v="0001010910177690135071_011"/>
    <m/>
    <m/>
    <m/>
    <s v="EUR"/>
    <n v="61.56"/>
    <s v="EUR"/>
    <n v="61.56"/>
    <s v="EUR"/>
    <n v="61.56"/>
    <n v="61.56"/>
    <n v="0"/>
    <s v="N"/>
    <n v="1223000817"/>
    <d v="2023-09-21T00:00:00"/>
    <m/>
    <d v="2023-08-24T00:00:00"/>
    <s v="00:00"/>
    <s v="23:59"/>
    <d v="2023-08-24T00:00:00"/>
    <s v="08:30"/>
    <s v="17:00"/>
    <n v="2.4"/>
    <s v="ce"/>
    <n v="1883"/>
    <n v="2.4"/>
    <n v="2"/>
    <s v="Kuehne+Nagel Tiel 3 Standpl"/>
    <s v="De Diepert 5"/>
    <s v="Tiel"/>
    <s v="4004 MA"/>
    <s v="NL"/>
    <x v="60"/>
    <s v="Orionweg 6"/>
    <x v="47"/>
    <s v="4782 SC"/>
    <s v="NL"/>
    <s v="2480077123"/>
    <s v="0135071_011"/>
    <s v="31V"/>
    <s v="NL001131849B01"/>
    <n v="2"/>
    <n v="0"/>
    <n v="61.56"/>
    <s v="N"/>
    <s v="Peter Appel Transport B.V."/>
    <n v="36622"/>
    <d v="2023-08-24T00:00:00"/>
    <s v="09:31:00"/>
    <n v="0"/>
    <x v="3"/>
    <x v="33"/>
    <n v="8"/>
    <x v="29"/>
    <n v="1"/>
    <n v="2.4"/>
    <x v="0"/>
    <n v="61.56"/>
    <n v="0"/>
    <n v="61.56"/>
  </r>
  <r>
    <s v="COLGATE 3800 DEB."/>
    <s v="Colgate-Palmolive Nederland BV"/>
    <s v="101t"/>
    <n v="101091017771"/>
    <n v="101030173218"/>
    <n v="930"/>
    <s v="Inv Booked"/>
    <s v="2480077128"/>
    <s v="Verkoop"/>
    <n v="170"/>
    <s v="Transport drops zone"/>
    <s v="9 - verwerkt"/>
    <n v="0"/>
    <m/>
    <d v="2023-08-24T00:00:00"/>
    <s v="DROP"/>
    <s v="0001010910177710135074_002"/>
    <m/>
    <m/>
    <m/>
    <s v="EUR"/>
    <n v="74.819999999999993"/>
    <s v="EUR"/>
    <n v="74.819999999999993"/>
    <s v="EUR"/>
    <n v="74.819999999999993"/>
    <n v="74.819999999999993"/>
    <n v="0"/>
    <s v="N"/>
    <n v="1223000817"/>
    <d v="2023-09-21T00:00:00"/>
    <m/>
    <d v="2023-08-24T00:00:00"/>
    <s v="00:00"/>
    <s v="23:59"/>
    <d v="2023-08-24T00:00:00"/>
    <s v="07:00"/>
    <s v="10:00"/>
    <n v="6.4"/>
    <s v="ce"/>
    <n v="5521"/>
    <n v="6.4"/>
    <n v="8"/>
    <s v="Kuehne+Nagel Tiel 3 Standpl"/>
    <s v="De Diepert 5"/>
    <s v="Tiel"/>
    <s v="4004 MA"/>
    <s v="NL"/>
    <x v="117"/>
    <s v="Slego 1a"/>
    <x v="13"/>
    <s v="1046BM"/>
    <s v="NL"/>
    <s v="2480077128"/>
    <s v="0135074_002"/>
    <s v="31V"/>
    <s v="NL001131849B01"/>
    <n v="2"/>
    <n v="0"/>
    <n v="74.819999999999993"/>
    <s v="N"/>
    <s v="Peter Appel Transport B.V."/>
    <n v="36622"/>
    <d v="2023-08-24T00:00:00"/>
    <s v="07:35:00"/>
    <n v="0"/>
    <x v="3"/>
    <x v="33"/>
    <n v="8"/>
    <x v="11"/>
    <n v="1"/>
    <n v="16.8"/>
    <x v="0"/>
    <n v="196.39"/>
    <n v="0"/>
    <n v="196.39"/>
  </r>
  <r>
    <s v="COLGATE 3800 DEB."/>
    <s v="Colgate-Palmolive Nederland BV"/>
    <s v="101t"/>
    <n v="101091018115"/>
    <n v="101030173210"/>
    <n v="930"/>
    <s v="Inv Booked"/>
    <s v="2480077122"/>
    <s v="Verkoop"/>
    <n v="170"/>
    <s v="Transport drops zone"/>
    <s v="9 - verwerkt"/>
    <n v="0"/>
    <m/>
    <d v="2023-08-24T00:00:00"/>
    <s v="DROP"/>
    <s v="0001010910181150135243_006"/>
    <m/>
    <m/>
    <m/>
    <s v="EUR"/>
    <n v="96.72"/>
    <s v="EUR"/>
    <n v="96.72"/>
    <s v="EUR"/>
    <n v="96.72"/>
    <n v="96.72"/>
    <n v="0"/>
    <s v="N"/>
    <n v="1223000817"/>
    <d v="2023-09-21T00:00:00"/>
    <m/>
    <d v="2023-08-24T00:00:00"/>
    <s v="00:00"/>
    <s v="23:59"/>
    <d v="2023-08-24T00:00:00"/>
    <s v="09:00"/>
    <s v="10:00"/>
    <n v="4.8"/>
    <s v="ce"/>
    <n v="4420"/>
    <n v="4.8"/>
    <n v="8"/>
    <s v="Kuehne+Nagel Tiel 3 Standpl"/>
    <s v="De Diepert 5"/>
    <s v="Tiel"/>
    <s v="4004 MA"/>
    <s v="NL"/>
    <x v="13"/>
    <s v="GALVANIWEG 1"/>
    <x v="16"/>
    <s v="8013 RG"/>
    <s v="NL"/>
    <s v="2480077122"/>
    <s v="0135243_006"/>
    <s v="31V"/>
    <s v="NL001131849B01"/>
    <n v="2"/>
    <n v="0"/>
    <n v="96.72"/>
    <s v="N"/>
    <s v="Peter Appel Transport B.V."/>
    <n v="36622"/>
    <d v="2023-08-24T00:00:00"/>
    <s v="11:56:00"/>
    <n v="0"/>
    <x v="3"/>
    <x v="33"/>
    <n v="8"/>
    <x v="14"/>
    <n v="1"/>
    <n v="4.8"/>
    <x v="2"/>
    <n v="96.72"/>
    <n v="0"/>
    <n v="96.72"/>
  </r>
  <r>
    <s v="COLGATE 3800 DEB."/>
    <s v="Colgate-Palmolive Nederland BV"/>
    <s v="101t"/>
    <n v="101091018170"/>
    <n v="101030173211"/>
    <n v="930"/>
    <s v="Inv Booked"/>
    <s v="2480077125"/>
    <s v="Verkoop"/>
    <n v="170"/>
    <s v="Transport drops zone"/>
    <s v="9 - verwerkt"/>
    <n v="0"/>
    <m/>
    <d v="2023-08-24T00:00:00"/>
    <s v="DROP"/>
    <s v="0001010910181700135332_002"/>
    <m/>
    <m/>
    <m/>
    <s v="EUR"/>
    <n v="24.46"/>
    <s v="EUR"/>
    <n v="24.46"/>
    <s v="EUR"/>
    <n v="24.46"/>
    <n v="24.46"/>
    <n v="0"/>
    <s v="N"/>
    <n v="1223000817"/>
    <d v="2023-09-21T00:00:00"/>
    <m/>
    <d v="2023-08-24T00:00:00"/>
    <s v="00:00"/>
    <s v="23:59"/>
    <d v="2023-08-24T00:00:00"/>
    <s v="11:00"/>
    <s v="12:00"/>
    <n v="2.4"/>
    <s v="ce"/>
    <n v="1817"/>
    <n v="2.4"/>
    <n v="3"/>
    <s v="Kuehne+Nagel Tiel 3 Standpl"/>
    <s v="De Diepert 5"/>
    <s v="Tiel"/>
    <s v="4004 MA"/>
    <s v="NL"/>
    <x v="2"/>
    <s v="Randweg 2"/>
    <x v="6"/>
    <s v="4191 NN"/>
    <s v="NL"/>
    <s v="2480077125"/>
    <s v="0135332_002"/>
    <s v="31V"/>
    <s v="NL001131849B01"/>
    <n v="2"/>
    <n v="0"/>
    <n v="24.46"/>
    <s v="N"/>
    <s v="Peter Appel Transport B.V."/>
    <n v="36622"/>
    <d v="2023-08-24T00:00:00"/>
    <s v="13:56:00"/>
    <n v="0"/>
    <x v="3"/>
    <x v="33"/>
    <n v="8"/>
    <x v="6"/>
    <n v="0"/>
    <s v=""/>
    <x v="2"/>
    <s v=""/>
    <n v="0"/>
    <s v=""/>
  </r>
  <r>
    <s v="COLGATE 3800 DEB."/>
    <s v="Colgate-Palmolive Nederland BV"/>
    <s v="101t"/>
    <n v="101091018162"/>
    <n v="101030173212"/>
    <n v="930"/>
    <s v="Inv Booked"/>
    <s v="2480077115"/>
    <s v="Verkoop"/>
    <n v="170"/>
    <s v="Transport drops zone"/>
    <s v="9 - verwerkt"/>
    <n v="0"/>
    <m/>
    <d v="2023-08-24T00:00:00"/>
    <s v="DROP"/>
    <s v="0001010910181620135326_003"/>
    <m/>
    <m/>
    <m/>
    <s v="EUR"/>
    <n v="170.88"/>
    <s v="EUR"/>
    <n v="170.88"/>
    <s v="EUR"/>
    <n v="170.88"/>
    <n v="170.88"/>
    <n v="0"/>
    <s v="N"/>
    <n v="1223000817"/>
    <d v="2023-09-21T00:00:00"/>
    <m/>
    <d v="2023-08-24T00:00:00"/>
    <s v="00:00"/>
    <s v="23:59"/>
    <d v="2023-08-24T00:00:00"/>
    <s v="10:00"/>
    <s v="12:00"/>
    <n v="12.8"/>
    <s v="ce"/>
    <n v="8790"/>
    <n v="12.8"/>
    <n v="20"/>
    <s v="Kuehne+Nagel Tiel 3 Standpl"/>
    <s v="De Diepert 5"/>
    <s v="Tiel"/>
    <s v="4004 MA"/>
    <s v="NL"/>
    <x v="28"/>
    <s v="ECOFACTORIJ  20"/>
    <x v="31"/>
    <s v="7325 WC"/>
    <s v="NL"/>
    <s v="2480077115"/>
    <s v="0135326_003"/>
    <s v="31V"/>
    <s v="NL001131849B01"/>
    <n v="2"/>
    <n v="0"/>
    <n v="170.88"/>
    <s v="N"/>
    <s v="Peter Appel Transport B.V."/>
    <n v="36622"/>
    <d v="2023-08-24T00:00:00"/>
    <s v="11:21:00"/>
    <n v="0"/>
    <x v="3"/>
    <x v="33"/>
    <n v="8"/>
    <x v="27"/>
    <n v="1"/>
    <n v="12.8"/>
    <x v="0"/>
    <n v="170.88"/>
    <n v="0"/>
    <n v="170.88"/>
  </r>
  <r>
    <s v="COLGATE 3800 DEB."/>
    <s v="Colgate-Palmolive Nederland BV"/>
    <s v="101t"/>
    <n v="101091017769"/>
    <n v="101030173213"/>
    <n v="930"/>
    <s v="Inv Booked"/>
    <s v="2480077121"/>
    <s v="Verkoop"/>
    <n v="170"/>
    <s v="Transport drops zone"/>
    <s v="9 - verwerkt"/>
    <n v="0"/>
    <m/>
    <d v="2023-08-24T00:00:00"/>
    <s v="DROP"/>
    <s v="0001010910177690135071_009"/>
    <m/>
    <m/>
    <m/>
    <s v="EUR"/>
    <n v="120.56"/>
    <s v="EUR"/>
    <n v="120.56"/>
    <s v="EUR"/>
    <n v="120.56"/>
    <n v="120.56"/>
    <n v="0"/>
    <s v="N"/>
    <n v="1223000817"/>
    <d v="2023-09-21T00:00:00"/>
    <m/>
    <d v="2023-08-24T00:00:00"/>
    <s v="00:00"/>
    <s v="23:59"/>
    <d v="2023-08-24T00:00:00"/>
    <s v="05:00"/>
    <s v="06:00"/>
    <n v="8"/>
    <s v="ce"/>
    <n v="7652"/>
    <n v="8"/>
    <n v="14"/>
    <s v="Kuehne+Nagel Tiel 3 Standpl"/>
    <s v="De Diepert 5"/>
    <s v="Tiel"/>
    <s v="4004 MA"/>
    <s v="NL"/>
    <x v="2"/>
    <s v="Pegasusweg 1"/>
    <x v="3"/>
    <s v="5015BZ"/>
    <s v="NL"/>
    <s v="2480077121"/>
    <s v="0135071_009"/>
    <s v="31V"/>
    <s v="NL001131849B01"/>
    <n v="2"/>
    <n v="0"/>
    <n v="120.56"/>
    <s v="N"/>
    <s v="Peter Appel Transport B.V."/>
    <n v="36622"/>
    <d v="2023-08-24T00:00:00"/>
    <s v="09:20:00"/>
    <n v="0"/>
    <x v="3"/>
    <x v="33"/>
    <n v="8"/>
    <x v="3"/>
    <n v="1"/>
    <n v="8"/>
    <x v="2"/>
    <n v="120.56"/>
    <n v="0"/>
    <n v="120.56"/>
  </r>
  <r>
    <s v="COLGATE 3800 DEB."/>
    <s v="Colgate-Palmolive Nederland BV"/>
    <s v="101t"/>
    <n v="101091017771"/>
    <n v="101030173204"/>
    <n v="930"/>
    <s v="Inv Booked"/>
    <s v="2480077116"/>
    <s v="Verkoop"/>
    <n v="170"/>
    <s v="Transport drops zone"/>
    <s v="9 - verwerkt"/>
    <n v="0"/>
    <m/>
    <d v="2023-08-24T00:00:00"/>
    <s v="DROP"/>
    <s v="0001010910177710135074_002"/>
    <m/>
    <m/>
    <m/>
    <s v="EUR"/>
    <n v="121.57"/>
    <s v="EUR"/>
    <n v="121.57"/>
    <s v="EUR"/>
    <n v="121.57"/>
    <n v="121.57"/>
    <n v="0"/>
    <s v="N"/>
    <n v="1223000817"/>
    <d v="2023-09-21T00:00:00"/>
    <m/>
    <d v="2023-08-24T00:00:00"/>
    <s v="00:00"/>
    <s v="23:59"/>
    <d v="2023-08-24T00:00:00"/>
    <s v="07:00"/>
    <s v="10:00"/>
    <n v="10.4"/>
    <s v="ce"/>
    <n v="10189"/>
    <n v="10.4"/>
    <n v="14"/>
    <s v="Kuehne+Nagel Tiel 3 Standpl"/>
    <s v="De Diepert 5"/>
    <s v="Tiel"/>
    <s v="4004 MA"/>
    <s v="NL"/>
    <x v="118"/>
    <s v="Slego 1"/>
    <x v="13"/>
    <s v="1046 BM"/>
    <s v="NL"/>
    <s v="2480077116"/>
    <s v="0135074_002"/>
    <s v="31V"/>
    <s v="NL001131849B01"/>
    <n v="2"/>
    <n v="0"/>
    <n v="121.57"/>
    <s v="N"/>
    <s v="Peter Appel Transport B.V."/>
    <n v="36622"/>
    <d v="2023-08-24T00:00:00"/>
    <s v="07:34:00"/>
    <n v="0"/>
    <x v="3"/>
    <x v="33"/>
    <n v="8"/>
    <x v="11"/>
    <n v="0"/>
    <s v=""/>
    <x v="0"/>
    <s v=""/>
    <n v="0"/>
    <s v=""/>
  </r>
  <r>
    <s v="COLGATE 3800 DEB."/>
    <s v="Colgate-Palmolive Nederland BV"/>
    <s v="101t"/>
    <n v="101091017775"/>
    <n v="101030173205"/>
    <n v="930"/>
    <s v="Inv Booked"/>
    <s v="2480077107"/>
    <s v="Verkoop"/>
    <n v="170"/>
    <s v="Transport drops zone"/>
    <s v="9 - verwerkt"/>
    <n v="0"/>
    <m/>
    <d v="2023-08-24T00:00:00"/>
    <s v="DROP"/>
    <s v="0001010910177750135077_002"/>
    <m/>
    <m/>
    <m/>
    <s v="EUR"/>
    <n v="51"/>
    <s v="EUR"/>
    <n v="51"/>
    <s v="EUR"/>
    <n v="51"/>
    <n v="51"/>
    <n v="0"/>
    <s v="N"/>
    <n v="1223000817"/>
    <d v="2023-09-21T00:00:00"/>
    <m/>
    <d v="2023-08-24T00:00:00"/>
    <s v="00:00"/>
    <s v="23:59"/>
    <d v="2023-08-24T00:00:00"/>
    <s v="07:00"/>
    <s v="14:00"/>
    <n v="4"/>
    <s v="ce"/>
    <n v="3750"/>
    <n v="4"/>
    <n v="5"/>
    <s v="Kuehne+Nagel Tiel 3 Standpl"/>
    <s v="De Diepert 5"/>
    <s v="Tiel"/>
    <s v="4004 MA"/>
    <s v="NL"/>
    <x v="17"/>
    <s v="Doornhoek 4050"/>
    <x v="20"/>
    <s v="5465TD"/>
    <s v="NL"/>
    <s v="2480077107"/>
    <s v="0135077_002"/>
    <s v="31V"/>
    <s v="NL001131849B01"/>
    <n v="2"/>
    <n v="0"/>
    <n v="51"/>
    <s v="N"/>
    <s v="Peter Appel Transport B.V."/>
    <n v="36622"/>
    <d v="2023-08-24T00:00:00"/>
    <s v="09:27:00"/>
    <n v="0"/>
    <x v="3"/>
    <x v="33"/>
    <n v="8"/>
    <x v="18"/>
    <n v="0"/>
    <s v=""/>
    <x v="3"/>
    <s v=""/>
    <n v="0"/>
    <s v=""/>
  </r>
  <r>
    <s v="COLGATE 3800 DEB."/>
    <s v="Colgate-Palmolive Nederland BV"/>
    <s v="101t"/>
    <n v="101091017775"/>
    <n v="101030173206"/>
    <n v="930"/>
    <s v="Inv Booked"/>
    <s v="2480077118"/>
    <s v="Verkoop"/>
    <n v="170"/>
    <s v="Transport drops zone"/>
    <s v="9 - verwerkt"/>
    <n v="0"/>
    <m/>
    <d v="2023-08-24T00:00:00"/>
    <s v="DROP"/>
    <s v="0001010910177750135077_002"/>
    <m/>
    <m/>
    <m/>
    <s v="EUR"/>
    <n v="10.199999999999999"/>
    <s v="EUR"/>
    <n v="10.199999999999999"/>
    <s v="EUR"/>
    <n v="10.199999999999999"/>
    <n v="10.199999999999999"/>
    <n v="0"/>
    <s v="N"/>
    <n v="1223000817"/>
    <d v="2023-09-21T00:00:00"/>
    <m/>
    <d v="2023-08-24T00:00:00"/>
    <s v="00:00"/>
    <s v="23:59"/>
    <d v="2023-08-24T00:00:00"/>
    <s v="08:00"/>
    <s v="16:00"/>
    <n v="0.8"/>
    <s v="ce"/>
    <n v="236"/>
    <n v="0.8"/>
    <n v="0"/>
    <s v="Kuehne+Nagel Tiel 3 Standpl"/>
    <s v="De Diepert 5"/>
    <s v="Tiel"/>
    <s v="4004 MA"/>
    <s v="NL"/>
    <x v="40"/>
    <s v="Doornhoek 4050"/>
    <x v="20"/>
    <s v="5465TD"/>
    <s v="NL"/>
    <s v="2480077118"/>
    <s v="0135077_002"/>
    <s v="31V"/>
    <s v="NL001131849B01"/>
    <n v="2"/>
    <n v="0"/>
    <n v="10.199999999999999"/>
    <s v="N"/>
    <s v="Peter Appel Transport B.V."/>
    <n v="36622"/>
    <d v="2023-08-24T00:00:00"/>
    <s v="09:27:00"/>
    <n v="0"/>
    <x v="3"/>
    <x v="33"/>
    <n v="8"/>
    <x v="18"/>
    <n v="0"/>
    <s v=""/>
    <x v="3"/>
    <s v=""/>
    <n v="0"/>
    <s v=""/>
  </r>
  <r>
    <s v="COLGATE 3800 DEB."/>
    <s v="Colgate-Palmolive Nederland BV"/>
    <s v="101t"/>
    <n v="101091018166"/>
    <n v="101030173207"/>
    <n v="930"/>
    <s v="Inv Booked"/>
    <s v="2480077119"/>
    <s v="Verkoop"/>
    <n v="170"/>
    <s v="Transport drops zone"/>
    <s v="9 - verwerkt"/>
    <n v="0"/>
    <m/>
    <d v="2023-08-24T00:00:00"/>
    <s v="DROP"/>
    <s v="0001010910181660135330_002"/>
    <m/>
    <m/>
    <m/>
    <s v="EUR"/>
    <n v="54.82"/>
    <s v="EUR"/>
    <n v="54.82"/>
    <s v="EUR"/>
    <n v="54.82"/>
    <n v="54.82"/>
    <n v="0"/>
    <s v="N"/>
    <n v="1223000817"/>
    <d v="2023-09-21T00:00:00"/>
    <m/>
    <d v="2023-08-24T00:00:00"/>
    <s v="00:00"/>
    <s v="23:59"/>
    <d v="2023-08-24T00:00:00"/>
    <s v="10:00"/>
    <s v="12:00"/>
    <n v="4.8"/>
    <s v="ce"/>
    <n v="1828"/>
    <n v="4.8"/>
    <n v="1"/>
    <s v="Kuehne+Nagel Tiel 3 Standpl"/>
    <s v="De Diepert 5"/>
    <s v="Tiel"/>
    <s v="4004 MA"/>
    <s v="NL"/>
    <x v="28"/>
    <s v="ECOFACTORIJ  20"/>
    <x v="31"/>
    <s v="7325 WC"/>
    <s v="NL"/>
    <s v="2480077119"/>
    <s v="0135330_002"/>
    <s v="31V"/>
    <s v="NL001131849B01"/>
    <n v="2"/>
    <n v="0"/>
    <n v="54.82"/>
    <s v="N"/>
    <s v="Peter Appel Transport B.V."/>
    <n v="36622"/>
    <d v="2023-08-24T00:00:00"/>
    <s v="12:05:00"/>
    <n v="0"/>
    <x v="3"/>
    <x v="33"/>
    <n v="8"/>
    <x v="27"/>
    <n v="1"/>
    <n v="18.399999999999999"/>
    <x v="0"/>
    <n v="210.13"/>
    <n v="0"/>
    <n v="210.13"/>
  </r>
  <r>
    <s v="COLGATE 3800 DEB."/>
    <s v="Colgate-Palmolive Nederland BV"/>
    <s v="101t"/>
    <n v="101091018166"/>
    <n v="101030173209"/>
    <n v="930"/>
    <s v="Inv Booked"/>
    <s v="2480077117"/>
    <s v="Verkoop"/>
    <n v="170"/>
    <s v="Transport drops zone"/>
    <s v="9 - verwerkt"/>
    <n v="0"/>
    <m/>
    <d v="2023-08-24T00:00:00"/>
    <s v="DROP"/>
    <s v="0001010910181660135330_002"/>
    <m/>
    <m/>
    <m/>
    <s v="EUR"/>
    <n v="155.31"/>
    <s v="EUR"/>
    <n v="155.31"/>
    <s v="EUR"/>
    <n v="155.31"/>
    <n v="155.31"/>
    <n v="0"/>
    <s v="N"/>
    <n v="1223000817"/>
    <d v="2023-09-21T00:00:00"/>
    <m/>
    <d v="2023-08-24T00:00:00"/>
    <s v="00:00"/>
    <s v="23:59"/>
    <d v="2023-08-24T00:00:00"/>
    <s v="10:00"/>
    <s v="12:00"/>
    <n v="13.6"/>
    <s v="ce"/>
    <n v="9436"/>
    <n v="13.6"/>
    <n v="17"/>
    <s v="Kuehne+Nagel Tiel 3 Standpl"/>
    <s v="De Diepert 5"/>
    <s v="Tiel"/>
    <s v="4004 MA"/>
    <s v="NL"/>
    <x v="28"/>
    <s v="ECOFACTORIJ  20"/>
    <x v="31"/>
    <s v="7325 WC"/>
    <s v="NL"/>
    <s v="2480077117"/>
    <s v="0135330_002"/>
    <s v="31V"/>
    <s v="NL001131849B01"/>
    <n v="2"/>
    <n v="0"/>
    <n v="155.31"/>
    <s v="N"/>
    <s v="Peter Appel Transport B.V."/>
    <n v="36622"/>
    <d v="2023-08-24T00:00:00"/>
    <s v="12:05:00"/>
    <n v="35"/>
    <x v="3"/>
    <x v="33"/>
    <n v="8"/>
    <x v="27"/>
    <n v="0"/>
    <s v=""/>
    <x v="0"/>
    <s v=""/>
    <n v="0"/>
    <s v=""/>
  </r>
  <r>
    <s v="COLGATE 3800 DEB."/>
    <s v="Colgate-Palmolive Nederland BV"/>
    <s v="101t"/>
    <n v="101091017772"/>
    <n v="101030173216"/>
    <n v="930"/>
    <s v="Inv Booked"/>
    <s v="2480077124"/>
    <s v="Verkoop"/>
    <n v="170"/>
    <s v="Transport drops zone"/>
    <s v="9 - verwerkt"/>
    <n v="0"/>
    <m/>
    <d v="2023-08-24T00:00:00"/>
    <s v="DROP"/>
    <s v="0001010910177720135075_002"/>
    <m/>
    <m/>
    <m/>
    <s v="EUR"/>
    <n v="243.98"/>
    <s v="EUR"/>
    <n v="243.98"/>
    <s v="EUR"/>
    <n v="243.98"/>
    <n v="243.98"/>
    <n v="0"/>
    <s v="N"/>
    <n v="1223000817"/>
    <d v="2023-09-21T00:00:00"/>
    <m/>
    <d v="2023-08-24T00:00:00"/>
    <s v="00:00"/>
    <s v="23:59"/>
    <d v="2023-08-24T00:00:00"/>
    <s v="08:00"/>
    <s v="09:00"/>
    <n v="20.8"/>
    <s v="ce"/>
    <n v="19755"/>
    <n v="20.8"/>
    <n v="37"/>
    <s v="Kuehne+Nagel Tiel 3 Standpl"/>
    <s v="De Diepert 5"/>
    <s v="Tiel"/>
    <s v="4004 MA"/>
    <s v="NL"/>
    <x v="7"/>
    <s v="HOOFDTOCHT 1"/>
    <x v="7"/>
    <s v="1507 CJ"/>
    <s v="NL"/>
    <s v="2480077124"/>
    <s v="0135075_002"/>
    <s v="31V"/>
    <s v="NL001131849B01"/>
    <n v="2"/>
    <n v="0"/>
    <n v="243.98"/>
    <s v="N"/>
    <s v="Peter Appel Transport B.V."/>
    <n v="36622"/>
    <d v="2023-08-24T00:00:00"/>
    <s v="10:49:00"/>
    <n v="27"/>
    <x v="3"/>
    <x v="33"/>
    <n v="8"/>
    <x v="7"/>
    <n v="1"/>
    <n v="20.8"/>
    <x v="2"/>
    <n v="243.98"/>
    <n v="0"/>
    <n v="243.98"/>
  </r>
  <r>
    <s v="COLGATE 3800 DEB."/>
    <s v="Colgate-Palmolive Nederland BV"/>
    <s v="101t"/>
    <n v="101091018157"/>
    <n v="101030173217"/>
    <n v="930"/>
    <s v="Inv Booked"/>
    <s v="2480077127"/>
    <s v="Verkoop"/>
    <n v="170"/>
    <s v="Transport drops zone"/>
    <s v="9 - verwerkt"/>
    <n v="0"/>
    <m/>
    <d v="2023-08-24T00:00:00"/>
    <s v="DROP"/>
    <s v="0001010910181570135325_002"/>
    <m/>
    <m/>
    <m/>
    <s v="EUR"/>
    <n v="28.25"/>
    <s v="EUR"/>
    <n v="28.25"/>
    <s v="EUR"/>
    <n v="28.25"/>
    <n v="28.25"/>
    <n v="0"/>
    <s v="N"/>
    <n v="1223000817"/>
    <d v="2023-09-21T00:00:00"/>
    <m/>
    <d v="2023-08-24T00:00:00"/>
    <s v="00:00"/>
    <s v="23:59"/>
    <d v="2023-08-24T00:00:00"/>
    <s v="08:00"/>
    <s v="08:00"/>
    <n v="2.4"/>
    <s v="ce"/>
    <n v="1749"/>
    <n v="2.4"/>
    <n v="2"/>
    <s v="Kuehne+Nagel Tiel 3 Standpl"/>
    <s v="De Diepert 5"/>
    <s v="Tiel"/>
    <s v="4004 MA"/>
    <s v="NL"/>
    <x v="79"/>
    <s v="Keltenweg 30"/>
    <x v="58"/>
    <s v="5342 LP"/>
    <s v="NL"/>
    <s v="2480077127"/>
    <s v="0135325_002"/>
    <s v="31V"/>
    <s v="NL001131849B01"/>
    <n v="2"/>
    <n v="0"/>
    <n v="28.25"/>
    <s v="N"/>
    <s v="Peter Appel Transport B.V."/>
    <n v="36622"/>
    <d v="2023-08-24T00:00:00"/>
    <s v="10:17:00"/>
    <n v="0"/>
    <x v="3"/>
    <x v="33"/>
    <n v="8"/>
    <x v="42"/>
    <n v="0"/>
    <s v=""/>
    <x v="3"/>
    <s v=""/>
    <n v="0"/>
    <s v=""/>
  </r>
  <r>
    <s v="COLGATE 3800 DEB."/>
    <s v="Colgate-Palmolive Nederland BV"/>
    <s v="101t"/>
    <n v="101091018008"/>
    <n v="101030173287"/>
    <n v="930"/>
    <s v="Inv Booked"/>
    <s v="2480076153 2ND DEL"/>
    <s v="Verkoop"/>
    <n v="190"/>
    <s v="Transport Zone ritpr"/>
    <s v="9 - verwerkt"/>
    <n v="0"/>
    <m/>
    <d v="2023-08-24T00:00:00"/>
    <s v="DROP"/>
    <s v="0001010910180080135314_002"/>
    <m/>
    <m/>
    <m/>
    <s v="EUR"/>
    <n v="123.76"/>
    <s v="EUR"/>
    <n v="123.76"/>
    <s v="EUR"/>
    <n v="123.76"/>
    <n v="123.76"/>
    <n v="0"/>
    <s v="N"/>
    <n v="1223000817"/>
    <d v="2023-09-21T00:00:00"/>
    <m/>
    <d v="2023-08-23T00:00:00"/>
    <s v="00:00"/>
    <s v="23:59"/>
    <d v="2023-08-24T00:00:00"/>
    <s v="00:00"/>
    <s v="00:00"/>
    <n v="16.8"/>
    <s v="ce"/>
    <n v="11079"/>
    <n v="16.8"/>
    <n v="23"/>
    <s v="Kuehne+Nagel Tiel 3 Standpl"/>
    <s v="De Diepert 5"/>
    <s v="Tiel"/>
    <s v="4004 MA"/>
    <s v="NL"/>
    <x v="14"/>
    <s v="Rood 24"/>
    <x v="17"/>
    <s v="6666LT"/>
    <s v="NL"/>
    <s v="2480076153 2ND DEL"/>
    <s v="0135314_002"/>
    <s v="31V"/>
    <s v="NL001131849B01"/>
    <n v="2"/>
    <n v="0"/>
    <n v="123.76"/>
    <s v="N"/>
    <s v="Peter Appel Transport B.V."/>
    <n v="36624"/>
    <d v="2023-08-24T00:00:00"/>
    <s v="01:55:00"/>
    <n v="0"/>
    <x v="3"/>
    <x v="33"/>
    <n v="8"/>
    <x v="15"/>
    <n v="1"/>
    <n v="24.8"/>
    <x v="5"/>
    <n v="182.69"/>
    <n v="0"/>
    <n v="182.69"/>
  </r>
  <r>
    <s v="COLGATE 3800 DEB."/>
    <s v="Colgate-Palmolive Nederland BV"/>
    <s v="101t"/>
    <n v="101091018008"/>
    <n v="101030173288"/>
    <n v="930"/>
    <s v="Inv Booked"/>
    <s v="2480076144 2ND DEL"/>
    <s v="Verkoop"/>
    <n v="190"/>
    <s v="Transport Zone ritpr"/>
    <s v="9 - verwerkt"/>
    <n v="0"/>
    <m/>
    <d v="2023-08-24T00:00:00"/>
    <s v="DROP"/>
    <s v="0001010910180080135314_002"/>
    <m/>
    <m/>
    <m/>
    <s v="EUR"/>
    <n v="53.04"/>
    <s v="EUR"/>
    <n v="53.04"/>
    <s v="EUR"/>
    <n v="53.04"/>
    <n v="53.04"/>
    <n v="0"/>
    <s v="N"/>
    <n v="1223000817"/>
    <d v="2023-09-21T00:00:00"/>
    <m/>
    <d v="2023-08-23T00:00:00"/>
    <s v="00:00"/>
    <s v="23:59"/>
    <d v="2023-08-24T00:00:00"/>
    <s v="00:00"/>
    <s v="00:00"/>
    <n v="7.2"/>
    <s v="ce"/>
    <n v="5545"/>
    <n v="7.2"/>
    <n v="8"/>
    <s v="Kuehne+Nagel Tiel 3 Standpl"/>
    <s v="De Diepert 5"/>
    <s v="Tiel"/>
    <s v="4004 MA"/>
    <s v="NL"/>
    <x v="14"/>
    <s v="Rood 24"/>
    <x v="17"/>
    <s v="6666LT"/>
    <s v="NL"/>
    <s v="2480076144 2ND DEL"/>
    <s v="0135314_002"/>
    <s v="31V"/>
    <s v="NL001131849B01"/>
    <n v="2"/>
    <n v="0"/>
    <n v="53.04"/>
    <s v="N"/>
    <s v="Peter Appel Transport B.V."/>
    <n v="36624"/>
    <d v="2023-08-24T00:00:00"/>
    <s v="01:55:00"/>
    <n v="0"/>
    <x v="3"/>
    <x v="33"/>
    <n v="8"/>
    <x v="15"/>
    <n v="0"/>
    <s v=""/>
    <x v="5"/>
    <s v=""/>
    <n v="0"/>
    <s v=""/>
  </r>
  <r>
    <s v="COLGATE 3800 DEB."/>
    <s v="Colgate-Palmolive Nederland BV"/>
    <s v="101t"/>
    <n v="101091018008"/>
    <n v="101030173289"/>
    <n v="930"/>
    <s v="Inv Booked"/>
    <s v="0240156506 2ND DEL"/>
    <s v="Verkoop"/>
    <n v="190"/>
    <s v="Transport Zone ritpr"/>
    <s v="9 - verwerkt"/>
    <n v="0"/>
    <m/>
    <d v="2023-08-24T00:00:00"/>
    <s v="DROP"/>
    <s v="0001010910180080135314_002"/>
    <m/>
    <m/>
    <m/>
    <s v="EUR"/>
    <n v="5.89"/>
    <s v="EUR"/>
    <n v="5.89"/>
    <s v="EUR"/>
    <n v="5.89"/>
    <n v="5.89"/>
    <n v="0"/>
    <s v="Y"/>
    <n v="1223000817"/>
    <d v="2023-09-21T00:00:00"/>
    <m/>
    <d v="2023-08-23T00:00:00"/>
    <s v="00:00"/>
    <s v="23:59"/>
    <d v="2023-08-24T00:00:00"/>
    <s v="00:00"/>
    <s v="00:00"/>
    <n v="1"/>
    <s v="ce"/>
    <n v="463"/>
    <n v="0.8"/>
    <n v="23"/>
    <s v="Kuehne+Nagel Tiel 3 Standpl"/>
    <s v="De Diepert 5"/>
    <s v="Tiel"/>
    <s v="4004 MA"/>
    <s v="NL"/>
    <x v="14"/>
    <s v="Rood 24"/>
    <x v="17"/>
    <s v="6666LT"/>
    <s v="NL"/>
    <s v="0240156506 2ND DEL"/>
    <s v="0135314_002"/>
    <s v="31V"/>
    <s v="NL001131849B01"/>
    <n v="2"/>
    <n v="0"/>
    <n v="5.89"/>
    <s v="N"/>
    <s v="Peter Appel Transport B.V."/>
    <n v="36624"/>
    <d v="2023-08-24T00:00:00"/>
    <s v="01:55:00"/>
    <n v="0"/>
    <x v="3"/>
    <x v="33"/>
    <n v="8"/>
    <x v="15"/>
    <n v="0"/>
    <s v=""/>
    <x v="5"/>
    <s v=""/>
    <n v="0"/>
    <s v=""/>
  </r>
  <r>
    <s v="COLGATE 3800 DEB."/>
    <s v="Colgate-Palmolive Nederland BV"/>
    <s v="101t"/>
    <n v="101091018654"/>
    <n v="101030173339"/>
    <n v="930"/>
    <s v="Inv Booked"/>
    <s v="2480079241"/>
    <s v="Verkoop"/>
    <n v="170"/>
    <s v="Transport drops zone"/>
    <s v="9 - verwerkt"/>
    <n v="0"/>
    <m/>
    <d v="2023-08-25T00:00:00"/>
    <s v="DROP"/>
    <s v="0001010910186540135629_002"/>
    <m/>
    <m/>
    <m/>
    <s v="EUR"/>
    <n v="19.21"/>
    <s v="EUR"/>
    <n v="19.21"/>
    <s v="EUR"/>
    <n v="19.21"/>
    <n v="19.21"/>
    <n v="0"/>
    <s v="N"/>
    <n v="1223000817"/>
    <d v="2023-09-21T00:00:00"/>
    <m/>
    <d v="2023-08-25T00:00:00"/>
    <s v="00:00"/>
    <s v="23:59"/>
    <d v="2023-08-25T00:00:00"/>
    <s v="10:30"/>
    <s v="10:30"/>
    <n v="0.8"/>
    <s v="ce"/>
    <n v="137"/>
    <n v="0.8"/>
    <n v="0"/>
    <s v="Kuehne+Nagel Tiel 3 Standpl"/>
    <s v="De Diepert 5"/>
    <s v="Tiel"/>
    <s v="4004 MA"/>
    <s v="NL"/>
    <x v="42"/>
    <s v="Industriestraat 67"/>
    <x v="41"/>
    <s v="7482EW"/>
    <s v="NL"/>
    <s v="2480079241"/>
    <s v="0135629_002"/>
    <s v="31V"/>
    <s v="NL001131849B01"/>
    <n v="2"/>
    <n v="0"/>
    <n v="19.21"/>
    <s v="N"/>
    <s v="Peter Appel Transport B.V."/>
    <n v="36622"/>
    <d v="2023-08-25T00:00:00"/>
    <s v="10:42:00"/>
    <n v="0"/>
    <x v="4"/>
    <x v="33"/>
    <n v="8"/>
    <x v="30"/>
    <n v="1"/>
    <n v="3.2"/>
    <x v="3"/>
    <n v="76.83"/>
    <n v="0"/>
    <n v="76.83"/>
  </r>
  <r>
    <s v="COLGATE 3800 DEB."/>
    <s v="Colgate-Palmolive Nederland BV"/>
    <s v="101t"/>
    <n v="101091018672"/>
    <n v="101030173337"/>
    <n v="930"/>
    <s v="Inv Booked"/>
    <s v="2480079236"/>
    <s v="Verkoop"/>
    <n v="170"/>
    <s v="Transport drops zone"/>
    <s v="9 - verwerkt"/>
    <n v="0"/>
    <m/>
    <d v="2023-08-25T00:00:00"/>
    <s v="DROP"/>
    <s v="0001010910186720135649_002"/>
    <m/>
    <m/>
    <m/>
    <s v="EUR"/>
    <n v="12.67"/>
    <s v="EUR"/>
    <n v="12.67"/>
    <s v="EUR"/>
    <n v="12.67"/>
    <n v="12.67"/>
    <n v="0"/>
    <s v="N"/>
    <n v="1223000817"/>
    <d v="2023-09-21T00:00:00"/>
    <m/>
    <d v="2023-08-25T00:00:00"/>
    <s v="00:00"/>
    <s v="23:59"/>
    <d v="2023-08-25T00:00:00"/>
    <s v="14:00"/>
    <s v="14:00"/>
    <n v="1.6"/>
    <s v="ce"/>
    <n v="1529"/>
    <n v="1.6"/>
    <n v="2"/>
    <s v="Kuehne+Nagel Tiel 3 Standpl"/>
    <s v="De Diepert 5"/>
    <s v="Tiel"/>
    <s v="4004 MA"/>
    <s v="NL"/>
    <x v="14"/>
    <s v="Rood 24"/>
    <x v="17"/>
    <s v="6666LT"/>
    <s v="NL"/>
    <s v="2480079236"/>
    <s v="0135649_002"/>
    <s v="31V"/>
    <s v="NL001131849B01"/>
    <n v="2"/>
    <n v="0"/>
    <n v="12.67"/>
    <s v="N"/>
    <s v="Peter Appel Transport B.V."/>
    <n v="36622"/>
    <d v="2023-08-25T00:00:00"/>
    <s v="13:54:00"/>
    <n v="0"/>
    <x v="4"/>
    <x v="33"/>
    <n v="8"/>
    <x v="15"/>
    <n v="1"/>
    <n v="20"/>
    <x v="5"/>
    <n v="158.39999999999998"/>
    <n v="0"/>
    <n v="158.39999999999998"/>
  </r>
  <r>
    <s v="COLGATE 3800 DEB."/>
    <s v="Colgate-Palmolive Nederland BV"/>
    <s v="101t"/>
    <n v="101091018666"/>
    <n v="101030173338"/>
    <n v="930"/>
    <s v="Inv Booked"/>
    <s v="2480079240"/>
    <s v="Verkoop"/>
    <n v="170"/>
    <s v="Transport drops zone"/>
    <s v="9 - verwerkt"/>
    <n v="0"/>
    <m/>
    <d v="2023-08-25T00:00:00"/>
    <s v="DROP"/>
    <s v="0001010910186660135635_002"/>
    <m/>
    <m/>
    <m/>
    <s v="EUR"/>
    <n v="31.57"/>
    <s v="EUR"/>
    <n v="31.57"/>
    <s v="EUR"/>
    <n v="31.57"/>
    <n v="31.57"/>
    <n v="0"/>
    <s v="N"/>
    <n v="1223000817"/>
    <d v="2023-09-21T00:00:00"/>
    <m/>
    <d v="2023-08-25T00:00:00"/>
    <s v="00:00"/>
    <s v="23:59"/>
    <d v="2023-08-25T00:00:00"/>
    <s v="13:30"/>
    <s v="13:30"/>
    <n v="0.8"/>
    <s v="ce"/>
    <n v="689"/>
    <n v="0.8"/>
    <n v="1"/>
    <s v="Kuehne+Nagel Tiel 3 Standpl"/>
    <s v="De Diepert 5"/>
    <s v="Tiel"/>
    <s v="4004 MA"/>
    <s v="NL"/>
    <x v="32"/>
    <s v="Afrikastraat 10"/>
    <x v="34"/>
    <s v="6014CG"/>
    <s v="NL"/>
    <s v="2480079240"/>
    <s v="0135635_002"/>
    <s v="31V"/>
    <s v="NL001131849B01"/>
    <n v="2"/>
    <n v="0"/>
    <n v="31.57"/>
    <s v="N"/>
    <s v="Peter Appel Transport B.V."/>
    <n v="36622"/>
    <d v="2023-08-25T00:00:00"/>
    <s v="13:56:00"/>
    <n v="0"/>
    <x v="4"/>
    <x v="33"/>
    <n v="8"/>
    <x v="23"/>
    <n v="1"/>
    <n v="0.8"/>
    <x v="3"/>
    <n v="31.57"/>
    <n v="0"/>
    <n v="31.57"/>
  </r>
  <r>
    <s v="COLGATE 3800 DEB."/>
    <s v="Colgate-Palmolive Nederland BV"/>
    <s v="101t"/>
    <n v="101091018663"/>
    <n v="101030173340"/>
    <n v="930"/>
    <s v="Inv Booked"/>
    <s v="2480079238"/>
    <s v="Verkoop"/>
    <n v="170"/>
    <s v="Transport drops zone"/>
    <s v="9 - verwerkt"/>
    <n v="0"/>
    <m/>
    <d v="2023-08-25T00:00:00"/>
    <s v="DROP"/>
    <s v="0001010910186630135647_002"/>
    <m/>
    <m/>
    <m/>
    <s v="EUR"/>
    <n v="27.26"/>
    <s v="EUR"/>
    <n v="27.26"/>
    <s v="EUR"/>
    <n v="27.26"/>
    <n v="27.26"/>
    <n v="0"/>
    <s v="N"/>
    <n v="1223000817"/>
    <d v="2023-09-21T00:00:00"/>
    <m/>
    <d v="2023-08-25T00:00:00"/>
    <s v="00:00"/>
    <s v="23:59"/>
    <d v="2023-08-25T00:00:00"/>
    <s v="11:30"/>
    <s v="11:30"/>
    <n v="0.8"/>
    <s v="ce"/>
    <n v="689"/>
    <n v="0.8"/>
    <n v="1"/>
    <s v="Kuehne+Nagel Tiel 3 Standpl"/>
    <s v="De Diepert 5"/>
    <s v="Tiel"/>
    <s v="4004 MA"/>
    <s v="NL"/>
    <x v="79"/>
    <s v="Keltenweg 30"/>
    <x v="58"/>
    <s v="5342 LP"/>
    <s v="NL"/>
    <s v="2480079238"/>
    <s v="0135647_002"/>
    <s v="31V"/>
    <s v="NL001131849B01"/>
    <n v="2"/>
    <n v="0"/>
    <n v="27.26"/>
    <s v="N"/>
    <s v="Peter Appel Transport B.V."/>
    <n v="36622"/>
    <d v="2023-08-25T00:00:00"/>
    <s v="10:45:00"/>
    <n v="57"/>
    <x v="4"/>
    <x v="33"/>
    <n v="8"/>
    <x v="42"/>
    <n v="1"/>
    <n v="0.8"/>
    <x v="3"/>
    <n v="27.26"/>
    <n v="0"/>
    <n v="27.26"/>
  </r>
  <r>
    <s v="COLGATE 3800 DEB."/>
    <s v="Colgate-Palmolive Nederland BV"/>
    <s v="101t"/>
    <n v="101091018654"/>
    <n v="101030173336"/>
    <n v="930"/>
    <s v="Inv Booked"/>
    <s v="2480079237"/>
    <s v="Verkoop"/>
    <n v="170"/>
    <s v="Transport drops zone"/>
    <s v="9 - verwerkt"/>
    <n v="0"/>
    <m/>
    <d v="2023-08-25T00:00:00"/>
    <s v="DROP"/>
    <s v="0001010910186540135629_002"/>
    <m/>
    <m/>
    <m/>
    <s v="EUR"/>
    <n v="57.62"/>
    <s v="EUR"/>
    <n v="57.62"/>
    <s v="EUR"/>
    <n v="57.62"/>
    <n v="57.62"/>
    <n v="0"/>
    <s v="N"/>
    <n v="1223000817"/>
    <d v="2023-09-21T00:00:00"/>
    <m/>
    <d v="2023-08-25T00:00:00"/>
    <s v="00:00"/>
    <s v="23:59"/>
    <d v="2023-08-25T00:00:00"/>
    <s v="10:30"/>
    <s v="10:30"/>
    <n v="2.4"/>
    <s v="ce"/>
    <n v="787"/>
    <n v="2.4"/>
    <n v="0"/>
    <s v="Kuehne+Nagel Tiel 3 Standpl"/>
    <s v="De Diepert 5"/>
    <s v="Tiel"/>
    <s v="4004 MA"/>
    <s v="NL"/>
    <x v="42"/>
    <s v="Industriestraat 67"/>
    <x v="41"/>
    <s v="7482EW"/>
    <s v="NL"/>
    <s v="2480079237"/>
    <s v="0135629_002"/>
    <s v="31V"/>
    <s v="NL001131849B01"/>
    <n v="2"/>
    <n v="0"/>
    <n v="57.62"/>
    <s v="N"/>
    <s v="Peter Appel Transport B.V."/>
    <n v="36622"/>
    <d v="2023-08-25T00:00:00"/>
    <s v="10:42:00"/>
    <n v="0"/>
    <x v="4"/>
    <x v="33"/>
    <n v="8"/>
    <x v="30"/>
    <n v="0"/>
    <s v=""/>
    <x v="3"/>
    <s v=""/>
    <n v="0"/>
    <s v=""/>
  </r>
  <r>
    <s v="COLGATE 3800 DEB."/>
    <s v="Colgate-Palmolive Nederland BV"/>
    <s v="101t"/>
    <n v="101091018289"/>
    <n v="101030173310"/>
    <n v="930"/>
    <s v="Inv Booked"/>
    <s v="2480078346"/>
    <s v="Verkoop"/>
    <n v="170"/>
    <s v="Transport drops zone"/>
    <s v="9 - verwerkt"/>
    <n v="0"/>
    <m/>
    <d v="2023-08-25T00:00:00"/>
    <s v="DROP"/>
    <s v="0001010910182890135437_003"/>
    <m/>
    <m/>
    <m/>
    <s v="EUR"/>
    <n v="29.83"/>
    <s v="EUR"/>
    <n v="29.83"/>
    <s v="EUR"/>
    <n v="29.83"/>
    <n v="29.83"/>
    <n v="0"/>
    <s v="N"/>
    <n v="1223000817"/>
    <d v="2023-09-21T00:00:00"/>
    <m/>
    <d v="2023-08-25T00:00:00"/>
    <s v="00:00"/>
    <s v="23:59"/>
    <d v="2023-08-25T00:00:00"/>
    <s v="07:00"/>
    <s v="15:00"/>
    <n v="0.8"/>
    <s v="ce"/>
    <n v="304"/>
    <n v="0.8"/>
    <n v="0"/>
    <s v="Kuehne+Nagel Tiel 3 Standpl"/>
    <s v="De Diepert 5"/>
    <s v="Tiel"/>
    <s v="4004 MA"/>
    <s v="NL"/>
    <x v="114"/>
    <s v="Basisweg 7"/>
    <x v="25"/>
    <s v="1951NG"/>
    <s v="NL"/>
    <s v="2480078346"/>
    <s v="0135437_003"/>
    <s v="31V"/>
    <s v="NL001131849B01"/>
    <n v="2"/>
    <n v="0"/>
    <n v="29.83"/>
    <s v="N"/>
    <s v="Peter Appel Transport B.V."/>
    <n v="36622"/>
    <d v="2023-08-25T00:00:00"/>
    <s v="09:11:00"/>
    <n v="0"/>
    <x v="4"/>
    <x v="33"/>
    <n v="8"/>
    <x v="17"/>
    <n v="1"/>
    <n v="0.8"/>
    <x v="3"/>
    <n v="29.83"/>
    <n v="0"/>
    <n v="29.83"/>
  </r>
  <r>
    <s v="COLGATE 3800 DEB."/>
    <s v="Colgate-Palmolive Nederland BV"/>
    <s v="101t"/>
    <n v="0"/>
    <n v="101030173311"/>
    <n v="930"/>
    <s v="Inv Booked"/>
    <s v="2480078347"/>
    <s v="Verkoop"/>
    <n v="170"/>
    <s v="Transport drops zone"/>
    <s v="9 - verwerkt"/>
    <n v="0"/>
    <m/>
    <d v="2023-08-25T00:00:00"/>
    <m/>
    <m/>
    <m/>
    <m/>
    <m/>
    <s v="EUR"/>
    <n v="62.16"/>
    <s v="EUR"/>
    <n v="62.16"/>
    <s v="EUR"/>
    <n v="62.16"/>
    <n v="62.16"/>
    <n v="0"/>
    <s v="N"/>
    <n v="1223000817"/>
    <d v="2023-09-21T00:00:00"/>
    <m/>
    <d v="2023-08-25T00:00:00"/>
    <s v="00:00"/>
    <s v="23:59"/>
    <d v="2023-08-25T00:00:00"/>
    <s v="12:00"/>
    <s v="12:00"/>
    <n v="2.4"/>
    <s v="ce"/>
    <n v="1186"/>
    <n v="2.4"/>
    <n v="0"/>
    <s v="Kuehne+Nagel Tiel 3 Standpl"/>
    <s v="De Diepert 5"/>
    <s v="Tiel"/>
    <s v="4004 MA"/>
    <s v="NL"/>
    <x v="113"/>
    <s v="Hollandweg 30"/>
    <x v="4"/>
    <s v="2665 MT"/>
    <s v="NL"/>
    <s v="2480078347"/>
    <s v="0135432_009"/>
    <s v="31V"/>
    <s v="NL001131849B01"/>
    <n v="2"/>
    <n v="0"/>
    <n v="62.16"/>
    <s v="N"/>
    <m/>
    <n v="36622"/>
    <d v="2023-08-25T00:00:00"/>
    <s v="12:30:00"/>
    <n v="0"/>
    <x v="4"/>
    <x v="33"/>
    <n v="8"/>
    <x v="4"/>
    <n v="1"/>
    <n v="2.4"/>
    <x v="3"/>
    <n v="62.16"/>
    <n v="0"/>
    <n v="62.16"/>
  </r>
  <r>
    <s v="COLGATE 3800 DEB."/>
    <s v="Colgate-Palmolive Nederland BV"/>
    <s v="101t"/>
    <n v="101091018280"/>
    <n v="101030173312"/>
    <n v="930"/>
    <s v="Inv Booked"/>
    <s v="2480078348"/>
    <s v="Verkoop"/>
    <n v="170"/>
    <s v="Transport drops zone"/>
    <s v="9 - verwerkt"/>
    <n v="0"/>
    <m/>
    <d v="2023-08-25T00:00:00"/>
    <s v="DROP"/>
    <s v="0001010910182800135432_002"/>
    <m/>
    <m/>
    <m/>
    <s v="EUR"/>
    <n v="66.89"/>
    <s v="EUR"/>
    <n v="66.89"/>
    <s v="EUR"/>
    <n v="66.89"/>
    <n v="66.89"/>
    <n v="0"/>
    <s v="N"/>
    <n v="1223000817"/>
    <d v="2023-09-21T00:00:00"/>
    <m/>
    <d v="2023-08-25T00:00:00"/>
    <s v="00:00"/>
    <s v="23:59"/>
    <d v="2023-08-25T00:00:00"/>
    <s v="09:00"/>
    <s v="10:00"/>
    <n v="7.2"/>
    <s v="ce"/>
    <n v="5391"/>
    <n v="7.2"/>
    <n v="11"/>
    <s v="Kuehne+Nagel Tiel 3 Standpl"/>
    <s v="De Diepert 5"/>
    <s v="Tiel"/>
    <s v="4004 MA"/>
    <s v="NL"/>
    <x v="2"/>
    <s v="Randweg 2"/>
    <x v="6"/>
    <s v="4191 NN"/>
    <s v="NL"/>
    <s v="2480078348"/>
    <s v="0135432_002"/>
    <s v="31V"/>
    <s v="NL001131849B01"/>
    <n v="2"/>
    <n v="0"/>
    <n v="66.89"/>
    <s v="N"/>
    <s v="Peter Appel Transport B.V."/>
    <n v="36622"/>
    <d v="2023-08-25T00:00:00"/>
    <s v="10:48:00"/>
    <n v="0"/>
    <x v="4"/>
    <x v="33"/>
    <n v="8"/>
    <x v="6"/>
    <n v="1"/>
    <n v="7.2"/>
    <x v="2"/>
    <n v="66.89"/>
    <n v="0"/>
    <n v="66.89"/>
  </r>
  <r>
    <s v="COLGATE 3800 DEB."/>
    <s v="Colgate-Palmolive Nederland BV"/>
    <s v="101t"/>
    <n v="101091018672"/>
    <n v="101030173313"/>
    <n v="930"/>
    <s v="Inv Booked"/>
    <s v="2480078349"/>
    <s v="Verkoop"/>
    <n v="170"/>
    <s v="Transport drops zone"/>
    <s v="9 - verwerkt"/>
    <n v="0"/>
    <m/>
    <d v="2023-08-25T00:00:00"/>
    <s v="DROP"/>
    <s v="0001010910186720135649_002"/>
    <m/>
    <m/>
    <m/>
    <s v="EUR"/>
    <n v="145.72999999999999"/>
    <s v="EUR"/>
    <n v="145.72999999999999"/>
    <s v="EUR"/>
    <n v="145.72999999999999"/>
    <n v="145.72999999999999"/>
    <n v="0"/>
    <s v="N"/>
    <n v="1223000817"/>
    <d v="2023-09-21T00:00:00"/>
    <m/>
    <d v="2023-08-25T00:00:00"/>
    <s v="00:00"/>
    <s v="23:59"/>
    <d v="2023-08-25T00:00:00"/>
    <s v="14:00"/>
    <s v="14:00"/>
    <n v="18.399999999999999"/>
    <s v="ce"/>
    <n v="12895"/>
    <n v="18.399999999999999"/>
    <n v="26"/>
    <s v="Kuehne+Nagel Tiel 3 Standpl"/>
    <s v="De Diepert 5"/>
    <s v="Tiel"/>
    <s v="4004 MA"/>
    <s v="NL"/>
    <x v="14"/>
    <s v="Rood 24"/>
    <x v="17"/>
    <s v="6666LT"/>
    <s v="NL"/>
    <s v="2480078349"/>
    <s v="0135649_002"/>
    <s v="31V"/>
    <s v="NL001131849B01"/>
    <n v="2"/>
    <n v="0"/>
    <n v="145.72999999999999"/>
    <s v="N"/>
    <s v="Peter Appel Transport B.V."/>
    <n v="36622"/>
    <d v="2023-08-25T00:00:00"/>
    <s v="13:54:00"/>
    <n v="0"/>
    <x v="4"/>
    <x v="33"/>
    <n v="8"/>
    <x v="15"/>
    <n v="0"/>
    <s v=""/>
    <x v="5"/>
    <s v=""/>
    <n v="0"/>
    <s v=""/>
  </r>
  <r>
    <s v="COLGATE 3800 DEB."/>
    <s v="Colgate-Palmolive Nederland BV"/>
    <s v="101t"/>
    <n v="101091018289"/>
    <n v="101030173314"/>
    <n v="930"/>
    <s v="Inv Booked"/>
    <s v="2480078350"/>
    <s v="Verkoop"/>
    <n v="170"/>
    <s v="Transport drops zone"/>
    <s v="9 - verwerkt"/>
    <n v="0"/>
    <m/>
    <d v="2023-08-25T00:00:00"/>
    <s v="DROP"/>
    <s v="0001010910182890135437_002"/>
    <m/>
    <m/>
    <m/>
    <s v="EUR"/>
    <n v="255.22"/>
    <s v="EUR"/>
    <n v="255.22"/>
    <s v="EUR"/>
    <n v="255.22"/>
    <n v="255.22"/>
    <n v="0"/>
    <s v="N"/>
    <n v="1223000817"/>
    <d v="2023-09-21T00:00:00"/>
    <m/>
    <d v="2023-08-25T00:00:00"/>
    <s v="00:00"/>
    <s v="23:59"/>
    <d v="2023-08-25T00:00:00"/>
    <s v="12:00"/>
    <s v="13:00"/>
    <n v="20.8"/>
    <s v="ce"/>
    <n v="11447"/>
    <n v="20.8"/>
    <n v="15"/>
    <s v="Kuehne+Nagel Tiel 3 Standpl"/>
    <s v="De Diepert 5"/>
    <s v="Tiel"/>
    <s v="4004 MA"/>
    <s v="NL"/>
    <x v="16"/>
    <s v="Rijnland 4"/>
    <x v="19"/>
    <s v="1948RL"/>
    <s v="NL"/>
    <s v="2480078350"/>
    <s v="0135437_002"/>
    <s v="31V"/>
    <s v="NL001131849B01"/>
    <n v="2"/>
    <n v="0"/>
    <n v="255.22"/>
    <s v="N"/>
    <s v="Peter Appel Transport B.V."/>
    <n v="36622"/>
    <d v="2023-08-25T00:00:00"/>
    <s v="12:55:00"/>
    <n v="0"/>
    <x v="4"/>
    <x v="33"/>
    <n v="8"/>
    <x v="17"/>
    <n v="1"/>
    <n v="20.8"/>
    <x v="0"/>
    <n v="255.22"/>
    <n v="0"/>
    <n v="255.22"/>
  </r>
  <r>
    <s v="COLGATE 3800 DEB."/>
    <s v="Colgate-Palmolive Nederland BV"/>
    <s v="101t"/>
    <n v="101091018781"/>
    <n v="101030173332"/>
    <n v="930"/>
    <s v="Inv Booked"/>
    <s v="2480076152 2ND DEL"/>
    <s v="Verkoop"/>
    <n v="170"/>
    <s v="Transport drops zone"/>
    <s v="9 - verwerkt"/>
    <n v="0"/>
    <m/>
    <d v="2023-08-26T00:00:00"/>
    <s v="DROP"/>
    <s v="0001010910187810135720_002"/>
    <m/>
    <m/>
    <m/>
    <s v="EUR"/>
    <n v="97.08"/>
    <s v="EUR"/>
    <n v="97.08"/>
    <s v="EUR"/>
    <n v="97.08"/>
    <n v="97.08"/>
    <n v="0"/>
    <s v="Y"/>
    <n v="1223000817"/>
    <d v="2023-09-21T00:00:00"/>
    <m/>
    <d v="2023-08-26T00:00:00"/>
    <s v="00:00"/>
    <s v="23:59"/>
    <d v="2023-08-26T00:00:00"/>
    <s v="12:45"/>
    <s v="12:45"/>
    <n v="12"/>
    <s v="ce"/>
    <n v="9478"/>
    <n v="12"/>
    <n v="18"/>
    <s v="Kuehne+Nagel Tiel 3 Standpl"/>
    <s v="De Diepert 5"/>
    <s v="Tiel"/>
    <s v="4004 MA"/>
    <s v="NL"/>
    <x v="24"/>
    <s v="Ravenswade 14"/>
    <x v="26"/>
    <s v="3439 LD"/>
    <s v="NL"/>
    <s v="2480076152 2ND DEL"/>
    <s v="0135720_002"/>
    <s v="31V"/>
    <s v="NL001131849B01"/>
    <n v="2"/>
    <n v="0"/>
    <n v="97.08"/>
    <s v="N"/>
    <s v="Peter Appel Transport B.V."/>
    <n v="36622"/>
    <d v="2023-08-26T00:00:00"/>
    <s v="15:16:00"/>
    <n v="0"/>
    <x v="5"/>
    <x v="33"/>
    <n v="8"/>
    <x v="22"/>
    <n v="1"/>
    <n v="26.4"/>
    <x v="7"/>
    <n v="213.57999999999998"/>
    <n v="0"/>
    <n v="213.57999999999998"/>
  </r>
  <r>
    <s v="COLGATE 3800 DEB."/>
    <s v="Colgate-Palmolive Nederland BV"/>
    <s v="101t"/>
    <n v="101091018781"/>
    <n v="101030173333"/>
    <n v="930"/>
    <s v="Inv Booked"/>
    <s v="0240156507 2ND DEL"/>
    <s v="Verkoop"/>
    <n v="170"/>
    <s v="Transport drops zone"/>
    <s v="9 - verwerkt"/>
    <n v="0"/>
    <m/>
    <d v="2023-08-26T00:00:00"/>
    <s v="DROP"/>
    <s v="0001010910187810135720_002"/>
    <m/>
    <m/>
    <m/>
    <s v="EUR"/>
    <n v="19.420000000000002"/>
    <s v="EUR"/>
    <n v="19.420000000000002"/>
    <s v="EUR"/>
    <n v="19.420000000000002"/>
    <n v="19.420000000000002"/>
    <n v="0"/>
    <s v="Y"/>
    <n v="1223000817"/>
    <d v="2023-09-21T00:00:00"/>
    <m/>
    <d v="2023-08-26T00:00:00"/>
    <s v="00:00"/>
    <s v="23:59"/>
    <d v="2023-08-26T00:00:00"/>
    <s v="12:45"/>
    <s v="12:45"/>
    <n v="2"/>
    <s v="ce"/>
    <n v="1125"/>
    <n v="2.4"/>
    <n v="1"/>
    <s v="Kuehne+Nagel Tiel 3 Standpl"/>
    <s v="De Diepert 5"/>
    <s v="Tiel"/>
    <s v="4004 MA"/>
    <s v="NL"/>
    <x v="55"/>
    <s v="Ravenswade 14"/>
    <x v="26"/>
    <s v="3439 LD"/>
    <s v="NL"/>
    <s v="0240156507 2ND DEL"/>
    <s v="0135720_002"/>
    <s v="31V"/>
    <s v="NL001131849B01"/>
    <n v="2"/>
    <n v="0"/>
    <n v="19.420000000000002"/>
    <s v="N"/>
    <s v="Peter Appel Transport B.V."/>
    <n v="36622"/>
    <d v="2023-08-26T00:00:00"/>
    <s v="15:16:00"/>
    <n v="0"/>
    <x v="5"/>
    <x v="33"/>
    <n v="8"/>
    <x v="22"/>
    <n v="0"/>
    <s v=""/>
    <x v="7"/>
    <s v=""/>
    <n v="0"/>
    <s v=""/>
  </r>
  <r>
    <s v="COLGATE 3800 DEB."/>
    <s v="Colgate-Palmolive Nederland BV"/>
    <s v="101t"/>
    <n v="101091019353"/>
    <n v="101030173354"/>
    <n v="930"/>
    <s v="Inv Booked"/>
    <s v="2480079491"/>
    <s v="Verkoop"/>
    <n v="170"/>
    <s v="Transport drops zone"/>
    <s v="9 - verwerkt"/>
    <n v="0"/>
    <m/>
    <d v="2023-08-26T00:00:00"/>
    <s v="DROP"/>
    <s v="0001010910193530136053_002"/>
    <m/>
    <m/>
    <m/>
    <s v="EUR"/>
    <n v="182.69"/>
    <s v="EUR"/>
    <n v="182.69"/>
    <s v="EUR"/>
    <n v="182.69"/>
    <n v="182.69"/>
    <n v="0"/>
    <s v="Y"/>
    <n v="1223000817"/>
    <d v="2023-09-21T00:00:00"/>
    <m/>
    <d v="2023-08-26T00:00:00"/>
    <s v="00:00"/>
    <s v="23:59"/>
    <d v="2023-08-26T00:00:00"/>
    <s v="07:00"/>
    <s v="07:00"/>
    <n v="26"/>
    <s v="ce"/>
    <n v="12026"/>
    <n v="26.4"/>
    <n v="24"/>
    <s v="Kuehne+Nagel Tiel 3 Standpl"/>
    <s v="De Diepert 5"/>
    <s v="Tiel"/>
    <s v="4004 MA"/>
    <s v="NL"/>
    <x v="14"/>
    <s v="Rood 24"/>
    <x v="17"/>
    <s v="6666LT"/>
    <s v="NL"/>
    <s v="2480079491"/>
    <s v="0136053_002"/>
    <s v="31V"/>
    <s v="NL001131849B01"/>
    <n v="2"/>
    <n v="0"/>
    <n v="182.69"/>
    <s v="N"/>
    <s v="Peter Appel Transport B.V."/>
    <n v="36622"/>
    <d v="2023-08-26T00:00:00"/>
    <s v="08:20:00"/>
    <n v="0"/>
    <x v="5"/>
    <x v="33"/>
    <n v="8"/>
    <x v="15"/>
    <n v="1"/>
    <n v="26.4"/>
    <x v="5"/>
    <n v="182.69"/>
    <n v="0"/>
    <n v="182.69"/>
  </r>
  <r>
    <s v="COLGATE 3800 DEB."/>
    <s v="Colgate-Palmolive Nederland BV"/>
    <s v="101t"/>
    <n v="101091018781"/>
    <n v="101030173362"/>
    <n v="930"/>
    <s v="Inv Booked"/>
    <s v="2480079493"/>
    <s v="Verkoop"/>
    <n v="170"/>
    <s v="Transport drops zone"/>
    <s v="9 - verwerkt"/>
    <n v="0"/>
    <m/>
    <d v="2023-08-26T00:00:00"/>
    <s v="DROP"/>
    <s v="0001010910187810135720_002"/>
    <m/>
    <m/>
    <m/>
    <s v="EUR"/>
    <n v="97.08"/>
    <s v="EUR"/>
    <n v="97.08"/>
    <s v="EUR"/>
    <n v="97.08"/>
    <n v="97.08"/>
    <n v="0"/>
    <s v="Y"/>
    <n v="1223000817"/>
    <d v="2023-09-21T00:00:00"/>
    <m/>
    <d v="2023-08-26T00:00:00"/>
    <s v="00:00"/>
    <s v="23:59"/>
    <d v="2023-08-26T00:00:00"/>
    <s v="12:45"/>
    <s v="12:45"/>
    <n v="12"/>
    <s v="ce"/>
    <n v="10208"/>
    <n v="12"/>
    <n v="20"/>
    <s v="Kuehne+Nagel Tiel 3 Standpl"/>
    <s v="De Diepert 5"/>
    <s v="Tiel"/>
    <s v="4004 MA"/>
    <s v="NL"/>
    <x v="24"/>
    <s v="Ravenswade 14"/>
    <x v="26"/>
    <s v="3439 LD"/>
    <s v="NL"/>
    <s v="2480079493"/>
    <s v="0135720_002"/>
    <s v="31V"/>
    <s v="NL001131849B01"/>
    <n v="2"/>
    <n v="0"/>
    <n v="97.08"/>
    <s v="N"/>
    <s v="Peter Appel Transport B.V."/>
    <n v="36622"/>
    <d v="2023-08-26T00:00:00"/>
    <s v="15:16:00"/>
    <n v="91"/>
    <x v="5"/>
    <x v="33"/>
    <n v="8"/>
    <x v="22"/>
    <n v="0"/>
    <s v=""/>
    <x v="7"/>
    <s v=""/>
    <n v="0"/>
    <s v=""/>
  </r>
  <r>
    <s v="COLGATE 3800 DEB."/>
    <s v="Colgate-Palmolive Nederland BV"/>
    <s v="101t"/>
    <n v="101091019352"/>
    <n v="101030173363"/>
    <n v="930"/>
    <s v="Inv Booked"/>
    <s v="2480079499"/>
    <s v="Verkoop"/>
    <n v="170"/>
    <s v="Transport drops zone"/>
    <s v="9 - verwerkt"/>
    <n v="0"/>
    <m/>
    <d v="2023-08-26T00:00:00"/>
    <s v="DROP"/>
    <s v="0001010910193520136052_002"/>
    <m/>
    <m/>
    <m/>
    <s v="EUR"/>
    <n v="149.41"/>
    <s v="EUR"/>
    <n v="149.41"/>
    <s v="EUR"/>
    <n v="149.41"/>
    <n v="149.41"/>
    <n v="0"/>
    <s v="Y"/>
    <n v="1223000817"/>
    <d v="2023-09-21T00:00:00"/>
    <m/>
    <d v="2023-08-26T00:00:00"/>
    <s v="00:00"/>
    <s v="23:59"/>
    <d v="2023-08-26T00:00:00"/>
    <s v="06:00"/>
    <s v="07:00"/>
    <n v="26"/>
    <s v="ce"/>
    <n v="12753"/>
    <n v="26.4"/>
    <n v="23"/>
    <s v="Kuehne+Nagel Tiel 3 Standpl"/>
    <s v="De Diepert 5"/>
    <s v="Tiel"/>
    <s v="4004 MA"/>
    <s v="NL"/>
    <x v="2"/>
    <s v="Randweg 2"/>
    <x v="6"/>
    <s v="4191 NN"/>
    <s v="NL"/>
    <s v="2480079499"/>
    <s v="0136052_002"/>
    <s v="31V"/>
    <s v="NL001131849B01"/>
    <n v="2"/>
    <n v="0"/>
    <n v="149.41"/>
    <s v="N"/>
    <s v="Peter Appel Transport B.V."/>
    <n v="36622"/>
    <d v="2023-08-26T00:00:00"/>
    <s v="07:15:00"/>
    <n v="0"/>
    <x v="5"/>
    <x v="33"/>
    <n v="8"/>
    <x v="6"/>
    <n v="1"/>
    <n v="26.4"/>
    <x v="2"/>
    <n v="149.41"/>
    <n v="0"/>
    <n v="149.41"/>
  </r>
  <r>
    <s v="COLGATE 3800 DEB."/>
    <s v="Colgate-Palmolive Nederland BV"/>
    <s v="101t"/>
    <n v="101091018935"/>
    <n v="101030173365"/>
    <n v="930"/>
    <s v="Inv Booked"/>
    <s v="2480079502"/>
    <s v="Verkoop"/>
    <n v="170"/>
    <s v="Transport drops zone"/>
    <s v="9 - verwerkt"/>
    <n v="0"/>
    <m/>
    <d v="2023-08-26T00:00:00"/>
    <s v="DROP"/>
    <s v="0001010910189350135830_002"/>
    <m/>
    <m/>
    <m/>
    <s v="EUR"/>
    <n v="149.41"/>
    <s v="EUR"/>
    <n v="149.41"/>
    <s v="EUR"/>
    <n v="149.41"/>
    <n v="149.41"/>
    <n v="0"/>
    <s v="Y"/>
    <n v="1223000817"/>
    <d v="2023-09-21T00:00:00"/>
    <m/>
    <d v="2023-08-26T00:00:00"/>
    <s v="00:00"/>
    <s v="23:59"/>
    <d v="2023-08-26T00:00:00"/>
    <s v="11:00"/>
    <s v="12:00"/>
    <n v="26"/>
    <s v="ce"/>
    <n v="11958"/>
    <n v="26.4"/>
    <n v="22"/>
    <s v="Kuehne+Nagel Tiel 3 Standpl"/>
    <s v="De Diepert 5"/>
    <s v="Tiel"/>
    <s v="4004 MA"/>
    <s v="NL"/>
    <x v="2"/>
    <s v="Randweg 2"/>
    <x v="6"/>
    <s v="4191 NN"/>
    <s v="NL"/>
    <s v="2480079502"/>
    <s v="0135830_002"/>
    <s v="31V"/>
    <s v="NL001131849B01"/>
    <n v="2"/>
    <n v="0"/>
    <n v="149.41"/>
    <s v="N"/>
    <s v="Peter Appel Transport B.V."/>
    <n v="36622"/>
    <d v="2023-08-26T00:00:00"/>
    <s v="10:38:00"/>
    <n v="0"/>
    <x v="5"/>
    <x v="33"/>
    <n v="8"/>
    <x v="6"/>
    <n v="1"/>
    <n v="26.4"/>
    <x v="2"/>
    <n v="149.41"/>
    <n v="0"/>
    <n v="149.41"/>
  </r>
  <r>
    <s v="COLGATE 3800 DEB."/>
    <s v="Colgate-Palmolive Nederland BV"/>
    <s v="101t"/>
    <n v="101091019356"/>
    <n v="101030173349"/>
    <n v="930"/>
    <s v="Inv Booked"/>
    <s v="0240159055"/>
    <s v="Verkoop"/>
    <n v="170"/>
    <s v="Transport drops zone"/>
    <s v="9 - verwerkt"/>
    <n v="0"/>
    <m/>
    <d v="2023-08-28T00:00:00"/>
    <s v="DROP"/>
    <s v="0001010910193560136056_002"/>
    <m/>
    <m/>
    <m/>
    <s v="EUR"/>
    <n v="121.2"/>
    <s v="EUR"/>
    <n v="121.2"/>
    <s v="EUR"/>
    <n v="121.2"/>
    <n v="121.2"/>
    <n v="0"/>
    <s v="N"/>
    <n v="1223000817"/>
    <d v="2023-09-21T00:00:00"/>
    <m/>
    <d v="2023-08-28T00:00:00"/>
    <s v="00:00"/>
    <s v="23:59"/>
    <d v="2023-08-28T00:00:00"/>
    <s v="06:00"/>
    <s v="06:00"/>
    <n v="8"/>
    <s v="ce"/>
    <n v="6529"/>
    <n v="8"/>
    <n v="10"/>
    <s v="Kuehne+Nagel Tiel 3 Standpl"/>
    <s v="De Diepert 5"/>
    <s v="Tiel"/>
    <s v="4004 MA"/>
    <s v="NL"/>
    <x v="65"/>
    <s v="FLORIJNSTRAAT 4C"/>
    <x v="51"/>
    <s v="4903 RM"/>
    <s v="NL"/>
    <s v="0240159055"/>
    <s v="0136056_002"/>
    <s v="31V"/>
    <s v="NL001131849B01"/>
    <n v="2"/>
    <n v="0"/>
    <n v="121.2"/>
    <s v="N"/>
    <s v="Peter Appel Transport B.V."/>
    <n v="36622"/>
    <d v="2023-08-28T00:00:00"/>
    <s v="07:09:00"/>
    <n v="0"/>
    <x v="0"/>
    <x v="34"/>
    <n v="8"/>
    <x v="34"/>
    <n v="1"/>
    <n v="8"/>
    <x v="5"/>
    <n v="121.2"/>
    <n v="0"/>
    <n v="121.2"/>
  </r>
  <r>
    <s v="COLGATE 3800 DEB."/>
    <s v="Colgate-Palmolive Nederland BV"/>
    <s v="101t"/>
    <n v="101091018891"/>
    <n v="101030173351"/>
    <n v="930"/>
    <s v="Inv Booked"/>
    <s v="2480079488"/>
    <s v="Verkoop"/>
    <n v="170"/>
    <s v="Transport drops zone"/>
    <s v="9 - verwerkt"/>
    <n v="0"/>
    <m/>
    <d v="2023-08-28T00:00:00"/>
    <s v="DROP"/>
    <s v="0001010910188910135797_003"/>
    <m/>
    <m/>
    <m/>
    <s v="EUR"/>
    <n v="177.96"/>
    <s v="EUR"/>
    <n v="177.96"/>
    <s v="EUR"/>
    <n v="177.96"/>
    <n v="177.96"/>
    <n v="0"/>
    <s v="N"/>
    <n v="1223000817"/>
    <d v="2023-09-21T00:00:00"/>
    <m/>
    <d v="2023-08-28T00:00:00"/>
    <s v="00:00"/>
    <s v="23:59"/>
    <d v="2023-08-28T00:00:00"/>
    <s v="21:00"/>
    <s v="21:00"/>
    <n v="12"/>
    <s v="ce"/>
    <n v="9958"/>
    <n v="12"/>
    <n v="15"/>
    <s v="Kuehne+Nagel Tiel 3 Standpl"/>
    <s v="De Diepert 5"/>
    <s v="Tiel"/>
    <s v="4004 MA"/>
    <s v="NL"/>
    <x v="4"/>
    <s v="Watergoorweg 81"/>
    <x v="5"/>
    <s v="3861MA"/>
    <s v="NL"/>
    <s v="2480079488"/>
    <s v="0135797_003"/>
    <s v="31V"/>
    <s v="NL001131849B01"/>
    <n v="2"/>
    <n v="0"/>
    <n v="177.96"/>
    <s v="N"/>
    <s v="Peter Appel Transport B.V."/>
    <n v="36622"/>
    <d v="2023-08-28T00:00:00"/>
    <s v="20:45:00"/>
    <n v="0"/>
    <x v="0"/>
    <x v="34"/>
    <n v="8"/>
    <x v="5"/>
    <n v="1"/>
    <n v="12"/>
    <x v="3"/>
    <n v="177.96"/>
    <n v="0"/>
    <n v="177.96"/>
  </r>
  <r>
    <s v="COLGATE 3800 DEB."/>
    <s v="Colgate-Palmolive Nederland BV"/>
    <s v="101t"/>
    <n v="101091019355"/>
    <n v="101030173392"/>
    <n v="930"/>
    <s v="Inv Booked"/>
    <s v="2480080367"/>
    <s v="Verkoop"/>
    <n v="170"/>
    <s v="Transport drops zone"/>
    <s v="9 - verwerkt"/>
    <n v="0"/>
    <m/>
    <d v="2023-08-28T00:00:00"/>
    <s v="DROP"/>
    <s v="0001010910193550136054_002"/>
    <m/>
    <m/>
    <m/>
    <s v="EUR"/>
    <n v="55.85"/>
    <s v="EUR"/>
    <n v="55.85"/>
    <s v="EUR"/>
    <n v="55.85"/>
    <n v="55.85"/>
    <n v="0"/>
    <s v="N"/>
    <n v="1223000817"/>
    <d v="2023-09-21T00:00:00"/>
    <m/>
    <d v="2023-08-28T00:00:00"/>
    <s v="00:00"/>
    <s v="23:59"/>
    <d v="2023-08-28T00:00:00"/>
    <s v="09:00"/>
    <s v="09:00"/>
    <n v="2.4"/>
    <s v="ce"/>
    <n v="880"/>
    <n v="2.4"/>
    <n v="0"/>
    <s v="Kuehne+Nagel Tiel 3 Standpl"/>
    <s v="De Diepert 5"/>
    <s v="Tiel"/>
    <s v="4004 MA"/>
    <s v="NL"/>
    <x v="41"/>
    <s v="Asteriastraat 9"/>
    <x v="3"/>
    <s v="5047 RM"/>
    <s v="NL"/>
    <s v="2480080367"/>
    <s v="0136054_002"/>
    <s v="31V"/>
    <s v="NL001131849B01"/>
    <n v="2"/>
    <n v="0"/>
    <n v="55.85"/>
    <s v="N"/>
    <s v="Peter Appel Transport B.V."/>
    <n v="36622"/>
    <d v="2023-08-28T00:00:00"/>
    <s v="09:11:00"/>
    <n v="0"/>
    <x v="0"/>
    <x v="34"/>
    <n v="8"/>
    <x v="3"/>
    <n v="1"/>
    <n v="2.4"/>
    <x v="0"/>
    <n v="55.85"/>
    <n v="0"/>
    <n v="55.85"/>
  </r>
  <r>
    <s v="COLGATE 3800 DEB."/>
    <s v="Colgate-Palmolive Nederland BV"/>
    <s v="101t"/>
    <n v="101091019306"/>
    <n v="101030173393"/>
    <n v="980"/>
    <s v="Cancel No In"/>
    <s v="2480080368 NOT LOADED"/>
    <s v="Verkoop"/>
    <n v="170"/>
    <s v="Transport drops zone"/>
    <s v="0 - ingevoerd"/>
    <n v="0"/>
    <m/>
    <d v="2023-08-28T00:00:00"/>
    <s v="DROP"/>
    <s v="0001010910193060136006_002"/>
    <n v="62.16"/>
    <n v="2.4"/>
    <m/>
    <s v="EUR"/>
    <n v="62.16"/>
    <s v="EUR"/>
    <n v="0"/>
    <s v="EUR"/>
    <n v="62.16"/>
    <n v="0"/>
    <n v="-62.16"/>
    <s v="N"/>
    <m/>
    <m/>
    <m/>
    <d v="2023-08-28T00:00:00"/>
    <s v="00:00"/>
    <s v="23:59"/>
    <d v="2023-08-28T00:00:00"/>
    <s v="21:00"/>
    <s v="21:00"/>
    <n v="2.4"/>
    <s v="ce"/>
    <n v="2092"/>
    <n v="2.4"/>
    <n v="3"/>
    <s v="Kuehne+Nagel Tiel 3 Standpl"/>
    <s v="De Diepert 5"/>
    <s v="Tiel"/>
    <s v="4004 MA"/>
    <s v="NL"/>
    <x v="4"/>
    <s v="Watergoorweg 81"/>
    <x v="5"/>
    <s v="3861MA"/>
    <s v="NL"/>
    <s v="2480080368 NOT LOADED"/>
    <s v="0136006_002"/>
    <m/>
    <s v="NL001131849B01"/>
    <n v="2"/>
    <n v="0"/>
    <n v="0"/>
    <s v="N"/>
    <s v="Peter Appel Transport B.V."/>
    <n v="36622"/>
    <d v="2023-08-28T00:00:00"/>
    <s v="20:45:00"/>
    <n v="0"/>
    <x v="0"/>
    <x v="34"/>
    <n v="8"/>
    <x v="5"/>
    <n v="1"/>
    <n v="2.4"/>
    <x v="3"/>
    <n v="62.16"/>
    <n v="0"/>
    <n v="62.16"/>
  </r>
  <r>
    <s v="COLGATE 3800 DEB."/>
    <s v="Colgate-Palmolive Nederland BV"/>
    <s v="101t"/>
    <n v="101091018871"/>
    <n v="101030173364"/>
    <n v="930"/>
    <s v="Inv Booked"/>
    <s v="2480079501"/>
    <s v="Verkoop"/>
    <n v="170"/>
    <s v="Transport drops zone"/>
    <s v="9 - verwerkt"/>
    <n v="0"/>
    <m/>
    <d v="2023-08-28T00:00:00"/>
    <s v="DROP"/>
    <s v="0001010910188710135793_002"/>
    <m/>
    <m/>
    <m/>
    <s v="EUR"/>
    <n v="129.4"/>
    <s v="EUR"/>
    <n v="129.4"/>
    <s v="EUR"/>
    <n v="129.4"/>
    <n v="129.4"/>
    <n v="0"/>
    <s v="N"/>
    <n v="1223000817"/>
    <d v="2023-09-21T00:00:00"/>
    <m/>
    <d v="2023-08-28T00:00:00"/>
    <s v="00:00"/>
    <s v="23:59"/>
    <d v="2023-08-28T00:00:00"/>
    <s v="08:00"/>
    <s v="09:00"/>
    <n v="20"/>
    <s v="ce"/>
    <n v="12744"/>
    <n v="20"/>
    <n v="24"/>
    <s v="Kuehne+Nagel Tiel 3 Standpl"/>
    <s v="De Diepert 5"/>
    <s v="Tiel"/>
    <s v="4004 MA"/>
    <s v="NL"/>
    <x v="2"/>
    <s v="Randweg 2"/>
    <x v="6"/>
    <s v="4191 NN"/>
    <s v="NL"/>
    <s v="2480079501"/>
    <s v="0135793_002"/>
    <s v="31V"/>
    <s v="NL001131849B01"/>
    <n v="2"/>
    <n v="0"/>
    <n v="129.4"/>
    <s v="N"/>
    <s v="Peter Appel Transport B.V."/>
    <n v="36622"/>
    <d v="2023-08-28T00:00:00"/>
    <s v="09:42:00"/>
    <n v="0"/>
    <x v="0"/>
    <x v="34"/>
    <n v="8"/>
    <x v="6"/>
    <n v="1"/>
    <n v="20"/>
    <x v="2"/>
    <n v="129.4"/>
    <n v="0"/>
    <n v="129.4"/>
  </r>
  <r>
    <s v="COLGATE 3800 DEB."/>
    <s v="Colgate-Palmolive Nederland BV"/>
    <s v="101t"/>
    <n v="101091018957"/>
    <n v="101030173350"/>
    <n v="930"/>
    <s v="Inv Booked"/>
    <s v="2480079487"/>
    <s v="Verkoop"/>
    <n v="170"/>
    <s v="Transport drops zone"/>
    <s v="9 - verwerkt"/>
    <n v="0"/>
    <m/>
    <d v="2023-08-28T00:00:00"/>
    <s v="DROP"/>
    <s v="0001010910189570135838_004"/>
    <m/>
    <m/>
    <m/>
    <s v="EUR"/>
    <n v="52.45"/>
    <s v="EUR"/>
    <n v="52.45"/>
    <s v="EUR"/>
    <n v="52.45"/>
    <n v="52.45"/>
    <n v="0"/>
    <s v="N"/>
    <n v="1223000817"/>
    <d v="2023-09-21T00:00:00"/>
    <m/>
    <d v="2023-08-28T00:00:00"/>
    <s v="00:00"/>
    <s v="23:59"/>
    <d v="2023-08-28T00:00:00"/>
    <s v="08:00"/>
    <s v="12:00"/>
    <n v="1.6"/>
    <s v="ce"/>
    <n v="455"/>
    <n v="1.6"/>
    <n v="0"/>
    <s v="Kuehne+Nagel Tiel 3 Standpl"/>
    <s v="De Diepert 5"/>
    <s v="Tiel"/>
    <s v="4004 MA"/>
    <s v="NL"/>
    <x v="74"/>
    <s v="BENJAMIN FRANKLINSTRAAT 2"/>
    <x v="16"/>
    <s v="8013 NC"/>
    <s v="NL"/>
    <s v="2480079487"/>
    <s v="0135838_004"/>
    <s v="31V"/>
    <s v="NL001131849B01"/>
    <n v="2"/>
    <n v="0"/>
    <n v="52.45"/>
    <s v="N"/>
    <s v="Peter Appel Transport B.V."/>
    <n v="36622"/>
    <d v="2023-08-28T00:00:00"/>
    <s v="08:35:00"/>
    <n v="0"/>
    <x v="0"/>
    <x v="34"/>
    <n v="8"/>
    <x v="14"/>
    <n v="1"/>
    <n v="1.6"/>
    <x v="6"/>
    <n v="52.45"/>
    <n v="0"/>
    <n v="52.45"/>
  </r>
  <r>
    <s v="COLGATE 3800 DEB."/>
    <s v="Colgate-Palmolive Nederland BV"/>
    <s v="101t"/>
    <n v="101091018874"/>
    <n v="101030173352"/>
    <n v="930"/>
    <s v="Inv Booked"/>
    <s v="2480079489"/>
    <s v="Verkoop"/>
    <n v="170"/>
    <s v="Transport drops zone"/>
    <s v="9 - verwerkt"/>
    <n v="0"/>
    <m/>
    <d v="2023-08-28T00:00:00"/>
    <s v="DROP"/>
    <s v="0001010910188740135794_002"/>
    <m/>
    <m/>
    <m/>
    <s v="EUR"/>
    <n v="317.52"/>
    <s v="EUR"/>
    <n v="317.52"/>
    <s v="EUR"/>
    <n v="317.52"/>
    <n v="317.52"/>
    <n v="0"/>
    <s v="N"/>
    <n v="1223000817"/>
    <d v="2023-09-21T00:00:00"/>
    <m/>
    <d v="2023-08-28T00:00:00"/>
    <s v="00:00"/>
    <s v="23:59"/>
    <d v="2023-08-28T00:00:00"/>
    <s v="11:00"/>
    <s v="12:00"/>
    <n v="24"/>
    <s v="ce"/>
    <n v="16197"/>
    <n v="24"/>
    <n v="38"/>
    <s v="Kuehne+Nagel Tiel 3 Standpl"/>
    <s v="De Diepert 5"/>
    <s v="Tiel"/>
    <s v="4004 MA"/>
    <s v="NL"/>
    <x v="1"/>
    <s v="Fahrenheitweg 1"/>
    <x v="1"/>
    <s v="6101WR"/>
    <s v="NL"/>
    <s v="2480079489"/>
    <s v="0135794_002"/>
    <s v="31V"/>
    <s v="NL001131849B01"/>
    <n v="2"/>
    <n v="0"/>
    <n v="317.52"/>
    <s v="N"/>
    <s v="Peter Appel Transport B.V."/>
    <n v="36622"/>
    <d v="2023-08-28T00:00:00"/>
    <s v="11:56:00"/>
    <n v="0"/>
    <x v="0"/>
    <x v="34"/>
    <n v="8"/>
    <x v="1"/>
    <n v="1"/>
    <n v="24"/>
    <x v="1"/>
    <n v="317.52"/>
    <n v="0"/>
    <n v="317.52"/>
  </r>
  <r>
    <s v="COLGATE 3800 DEB."/>
    <s v="Colgate-Palmolive Nederland BV"/>
    <s v="101t"/>
    <n v="101091018860"/>
    <n v="101030173353"/>
    <n v="930"/>
    <s v="Inv Booked"/>
    <s v="2480079490"/>
    <s v="Verkoop"/>
    <n v="170"/>
    <s v="Transport drops zone"/>
    <s v="9 - verwerkt"/>
    <n v="0"/>
    <m/>
    <d v="2023-08-28T00:00:00"/>
    <s v="DROP"/>
    <s v="0001010910188600135790_002"/>
    <m/>
    <m/>
    <m/>
    <s v="EUR"/>
    <n v="333.96"/>
    <s v="EUR"/>
    <n v="333.96"/>
    <s v="EUR"/>
    <n v="333.96"/>
    <n v="333.96"/>
    <n v="0"/>
    <s v="N"/>
    <n v="1223000817"/>
    <d v="2023-09-21T00:00:00"/>
    <m/>
    <d v="2023-08-28T00:00:00"/>
    <s v="00:00"/>
    <s v="23:59"/>
    <d v="2023-08-28T00:00:00"/>
    <s v="08:00"/>
    <s v="09:00"/>
    <n v="26"/>
    <s v="ce"/>
    <n v="24633"/>
    <n v="26.4"/>
    <n v="48"/>
    <s v="Kuehne+Nagel Tiel 3 Standpl"/>
    <s v="De Diepert 5"/>
    <s v="Tiel"/>
    <s v="4004 MA"/>
    <s v="NL"/>
    <x v="1"/>
    <s v="Fahrenheitweg 1"/>
    <x v="1"/>
    <s v="6101WR"/>
    <s v="NL"/>
    <s v="2480079490"/>
    <s v="0135790_002"/>
    <s v="31V"/>
    <s v="NL001131849B01"/>
    <n v="2"/>
    <n v="0"/>
    <n v="333.96"/>
    <s v="N"/>
    <s v="Peter Appel Transport B.V."/>
    <n v="36622"/>
    <d v="2023-08-28T00:00:00"/>
    <s v="09:00:00"/>
    <n v="0"/>
    <x v="0"/>
    <x v="34"/>
    <n v="8"/>
    <x v="1"/>
    <n v="1"/>
    <n v="26.4"/>
    <x v="1"/>
    <n v="333.96"/>
    <n v="0"/>
    <n v="333.96"/>
  </r>
  <r>
    <s v="COLGATE 3800 DEB."/>
    <s v="Colgate-Palmolive Nederland BV"/>
    <s v="101t"/>
    <n v="101091018886"/>
    <n v="101030173355"/>
    <n v="930"/>
    <s v="Inv Booked"/>
    <s v="2480079495"/>
    <s v="Verkoop"/>
    <n v="170"/>
    <s v="Transport drops zone"/>
    <s v="9 - verwerkt"/>
    <n v="0"/>
    <m/>
    <d v="2023-08-28T00:00:00"/>
    <s v="DROP"/>
    <s v="0001010910188860135796_002"/>
    <m/>
    <m/>
    <m/>
    <s v="EUR"/>
    <n v="5.78"/>
    <s v="EUR"/>
    <n v="5.78"/>
    <s v="EUR"/>
    <n v="5.78"/>
    <n v="5.78"/>
    <n v="0"/>
    <s v="N"/>
    <n v="1223000817"/>
    <d v="2023-09-21T00:00:00"/>
    <m/>
    <d v="2023-08-28T00:00:00"/>
    <s v="00:00"/>
    <s v="23:59"/>
    <d v="2023-08-28T00:00:00"/>
    <s v="14:00"/>
    <s v="14:00"/>
    <n v="0.8"/>
    <s v="ce"/>
    <n v="809"/>
    <n v="0.8"/>
    <n v="1"/>
    <s v="Kuehne+Nagel Tiel 3 Standpl"/>
    <s v="De Diepert 5"/>
    <s v="Tiel"/>
    <s v="4004 MA"/>
    <s v="NL"/>
    <x v="14"/>
    <s v="Rood 24"/>
    <x v="17"/>
    <s v="6666LT"/>
    <s v="NL"/>
    <s v="2480079495"/>
    <s v="0135796_002"/>
    <s v="31V"/>
    <s v="NL001131849B01"/>
    <n v="2"/>
    <n v="0"/>
    <n v="5.78"/>
    <s v="N"/>
    <s v="Peter Appel Transport B.V."/>
    <n v="36622"/>
    <d v="2023-08-28T00:00:00"/>
    <s v="14:18:00"/>
    <n v="0"/>
    <x v="0"/>
    <x v="34"/>
    <n v="8"/>
    <x v="15"/>
    <n v="1"/>
    <n v="24"/>
    <x v="5"/>
    <n v="173.51"/>
    <n v="0"/>
    <n v="173.51"/>
  </r>
  <r>
    <s v="COLGATE 3800 DEB."/>
    <s v="Colgate-Palmolive Nederland BV"/>
    <s v="101t"/>
    <n v="101091018957"/>
    <n v="101030173356"/>
    <n v="930"/>
    <s v="Inv Booked"/>
    <s v="2480079497"/>
    <s v="Verkoop"/>
    <n v="170"/>
    <s v="Transport drops zone"/>
    <s v="9 - verwerkt"/>
    <n v="0"/>
    <m/>
    <d v="2023-08-28T00:00:00"/>
    <s v="DROP"/>
    <s v="0001010910189570135838_005"/>
    <m/>
    <m/>
    <m/>
    <s v="EUR"/>
    <n v="45.02"/>
    <s v="EUR"/>
    <n v="45.02"/>
    <s v="EUR"/>
    <n v="45.02"/>
    <n v="45.02"/>
    <n v="0"/>
    <s v="N"/>
    <n v="1223000817"/>
    <d v="2023-09-21T00:00:00"/>
    <m/>
    <d v="2023-08-28T00:00:00"/>
    <s v="00:00"/>
    <s v="23:59"/>
    <d v="2023-08-28T00:00:00"/>
    <s v="08:00"/>
    <s v="15:00"/>
    <n v="1.6"/>
    <s v="ce"/>
    <n v="543"/>
    <n v="1.6"/>
    <n v="0"/>
    <s v="Kuehne+Nagel Tiel 3 Standpl"/>
    <s v="De Diepert 5"/>
    <s v="Tiel"/>
    <s v="4004 MA"/>
    <s v="NL"/>
    <x v="49"/>
    <s v="Oude Berghuizerweg 30"/>
    <x v="31"/>
    <s v="7336 AW"/>
    <s v="NL"/>
    <s v="2480079497"/>
    <s v="0135838_005"/>
    <s v="31V"/>
    <s v="NL001131849B01"/>
    <n v="2"/>
    <n v="0"/>
    <n v="45.02"/>
    <s v="N"/>
    <s v="Peter Appel Transport B.V."/>
    <n v="36622"/>
    <d v="2023-08-28T00:00:00"/>
    <s v="09:11:00"/>
    <n v="0"/>
    <x v="0"/>
    <x v="34"/>
    <n v="8"/>
    <x v="27"/>
    <n v="1"/>
    <n v="1.6"/>
    <x v="0"/>
    <n v="45.02"/>
    <n v="0"/>
    <n v="45.02"/>
  </r>
  <r>
    <s v="COLGATE 3800 DEB."/>
    <s v="Colgate-Palmolive Nederland BV"/>
    <s v="101t"/>
    <n v="101091018886"/>
    <n v="101030173357"/>
    <n v="930"/>
    <s v="Inv Booked"/>
    <s v="2480079494"/>
    <s v="Verkoop"/>
    <n v="170"/>
    <s v="Transport drops zone"/>
    <s v="9 - verwerkt"/>
    <n v="0"/>
    <m/>
    <d v="2023-08-28T00:00:00"/>
    <s v="DROP"/>
    <s v="0001010910188860135796_002"/>
    <m/>
    <m/>
    <m/>
    <s v="EUR"/>
    <n v="5.78"/>
    <s v="EUR"/>
    <n v="5.78"/>
    <s v="EUR"/>
    <n v="5.78"/>
    <n v="5.78"/>
    <n v="0"/>
    <s v="N"/>
    <n v="1223000817"/>
    <d v="2023-09-21T00:00:00"/>
    <m/>
    <d v="2023-08-28T00:00:00"/>
    <s v="00:00"/>
    <s v="23:59"/>
    <d v="2023-08-28T00:00:00"/>
    <s v="14:00"/>
    <s v="14:00"/>
    <n v="0.8"/>
    <s v="ce"/>
    <n v="366"/>
    <n v="0.8"/>
    <n v="0"/>
    <s v="Kuehne+Nagel Tiel 3 Standpl"/>
    <s v="De Diepert 5"/>
    <s v="Tiel"/>
    <s v="4004 MA"/>
    <s v="NL"/>
    <x v="14"/>
    <s v="Rood 24"/>
    <x v="17"/>
    <s v="6666LT"/>
    <s v="NL"/>
    <s v="2480079494"/>
    <s v="0135796_002"/>
    <s v="31V"/>
    <s v="NL001131849B01"/>
    <n v="2"/>
    <n v="0"/>
    <n v="5.78"/>
    <s v="N"/>
    <s v="Peter Appel Transport B.V."/>
    <n v="36622"/>
    <d v="2023-08-28T00:00:00"/>
    <s v="14:18:00"/>
    <n v="0"/>
    <x v="0"/>
    <x v="34"/>
    <n v="8"/>
    <x v="15"/>
    <n v="0"/>
    <s v=""/>
    <x v="5"/>
    <s v=""/>
    <n v="0"/>
    <s v=""/>
  </r>
  <r>
    <s v="COLGATE 3800 DEB."/>
    <s v="Colgate-Palmolive Nederland BV"/>
    <s v="101t"/>
    <n v="101091019322"/>
    <n v="101030173358"/>
    <n v="930"/>
    <s v="Inv Booked"/>
    <s v="2480079492"/>
    <s v="Verkoop"/>
    <n v="170"/>
    <s v="Transport drops zone"/>
    <s v="9 - verwerkt"/>
    <n v="0"/>
    <m/>
    <d v="2023-08-28T00:00:00"/>
    <s v="DROP"/>
    <s v="0001010910193220136022_002"/>
    <m/>
    <m/>
    <m/>
    <s v="EUR"/>
    <n v="67.5"/>
    <s v="EUR"/>
    <n v="67.5"/>
    <s v="EUR"/>
    <n v="67.5"/>
    <n v="67.5"/>
    <n v="0"/>
    <s v="N"/>
    <n v="1223000817"/>
    <d v="2023-09-21T00:00:00"/>
    <m/>
    <d v="2023-08-28T00:00:00"/>
    <s v="00:00"/>
    <s v="23:59"/>
    <d v="2023-08-28T00:00:00"/>
    <s v="12:00"/>
    <s v="17:00"/>
    <n v="1.6"/>
    <s v="ce"/>
    <n v="690"/>
    <n v="1.6"/>
    <n v="0"/>
    <s v="Kuehne+Nagel Tiel 3 Standpl"/>
    <s v="De Diepert 5"/>
    <s v="Tiel"/>
    <s v="4004 MA"/>
    <s v="NL"/>
    <x v="9"/>
    <s v="Edisonstraat 3"/>
    <x v="12"/>
    <s v="8606JH"/>
    <s v="NL"/>
    <s v="2480079492"/>
    <s v="0136022_002"/>
    <s v="31V"/>
    <s v="NL001131849B01"/>
    <n v="2"/>
    <n v="0"/>
    <n v="67.5"/>
    <s v="N"/>
    <s v="Peter Appel Transport B.V."/>
    <n v="36622"/>
    <d v="2023-08-28T00:00:00"/>
    <s v="16:04:00"/>
    <n v="0"/>
    <x v="0"/>
    <x v="34"/>
    <n v="8"/>
    <x v="10"/>
    <n v="1"/>
    <n v="1.6"/>
    <x v="3"/>
    <n v="67.5"/>
    <n v="0"/>
    <n v="67.5"/>
  </r>
  <r>
    <s v="COLGATE 3800 DEB."/>
    <s v="Colgate-Palmolive Nederland BV"/>
    <s v="101t"/>
    <n v="101091018886"/>
    <n v="101030173359"/>
    <n v="930"/>
    <s v="Inv Booked"/>
    <s v="2480079498"/>
    <s v="Verkoop"/>
    <n v="170"/>
    <s v="Transport drops zone"/>
    <s v="9 - verwerkt"/>
    <n v="0"/>
    <m/>
    <d v="2023-08-28T00:00:00"/>
    <s v="DROP"/>
    <s v="0001010910188860135796_002"/>
    <m/>
    <m/>
    <m/>
    <s v="EUR"/>
    <n v="161.94999999999999"/>
    <s v="EUR"/>
    <n v="161.94999999999999"/>
    <s v="EUR"/>
    <n v="161.94999999999999"/>
    <n v="161.94999999999999"/>
    <n v="0"/>
    <s v="N"/>
    <n v="1223000817"/>
    <d v="2023-09-21T00:00:00"/>
    <m/>
    <d v="2023-08-28T00:00:00"/>
    <s v="00:00"/>
    <s v="23:59"/>
    <d v="2023-08-28T00:00:00"/>
    <s v="14:00"/>
    <s v="14:00"/>
    <n v="22.4"/>
    <s v="ce"/>
    <n v="14376"/>
    <n v="22.4"/>
    <n v="30"/>
    <s v="Kuehne+Nagel Tiel 3 Standpl"/>
    <s v="De Diepert 5"/>
    <s v="Tiel"/>
    <s v="4004 MA"/>
    <s v="NL"/>
    <x v="14"/>
    <s v="Rood 24"/>
    <x v="17"/>
    <s v="6666LT"/>
    <s v="NL"/>
    <s v="2480079498"/>
    <s v="0135796_002"/>
    <s v="31V"/>
    <s v="NL001131849B01"/>
    <n v="2"/>
    <n v="0"/>
    <n v="161.94999999999999"/>
    <s v="N"/>
    <s v="Peter Appel Transport B.V."/>
    <n v="36622"/>
    <d v="2023-08-28T00:00:00"/>
    <s v="14:18:00"/>
    <n v="0"/>
    <x v="0"/>
    <x v="34"/>
    <n v="8"/>
    <x v="15"/>
    <n v="0"/>
    <s v=""/>
    <x v="5"/>
    <s v=""/>
    <n v="0"/>
    <s v=""/>
  </r>
  <r>
    <s v="COLGATE 3800 DEB."/>
    <s v="Colgate-Palmolive Nederland BV"/>
    <s v="101t"/>
    <n v="101091018875"/>
    <n v="101030173360"/>
    <n v="930"/>
    <s v="Inv Booked"/>
    <s v="2480079496"/>
    <s v="Verkoop"/>
    <n v="170"/>
    <s v="Transport drops zone"/>
    <s v="9 - verwerkt"/>
    <n v="0"/>
    <m/>
    <d v="2023-08-28T00:00:00"/>
    <s v="DROP"/>
    <s v="0001010910188750135795_002"/>
    <m/>
    <m/>
    <m/>
    <s v="EUR"/>
    <n v="49.33"/>
    <s v="EUR"/>
    <n v="49.33"/>
    <s v="EUR"/>
    <n v="49.33"/>
    <n v="49.33"/>
    <n v="0"/>
    <s v="N"/>
    <n v="1223000817"/>
    <d v="2023-09-21T00:00:00"/>
    <m/>
    <d v="2023-08-28T00:00:00"/>
    <s v="00:00"/>
    <s v="23:59"/>
    <d v="2023-08-28T00:00:00"/>
    <s v="12:00"/>
    <s v="12:00"/>
    <n v="1.6"/>
    <s v="ce"/>
    <n v="1043"/>
    <n v="1.6"/>
    <n v="1"/>
    <s v="Kuehne+Nagel Tiel 3 Standpl"/>
    <s v="De Diepert 5"/>
    <s v="Tiel"/>
    <s v="4004 MA"/>
    <s v="NL"/>
    <x v="3"/>
    <s v="FACETLAAN 6"/>
    <x v="4"/>
    <s v="2665 NR"/>
    <s v="NL"/>
    <s v="2480079496"/>
    <s v="0135795_002"/>
    <s v="31V"/>
    <s v="NL001131849B01"/>
    <n v="2"/>
    <n v="0"/>
    <n v="49.33"/>
    <s v="N"/>
    <s v="Peter Appel Transport B.V."/>
    <n v="36622"/>
    <d v="2023-08-28T00:00:00"/>
    <s v="13:13:00"/>
    <n v="5"/>
    <x v="0"/>
    <x v="34"/>
    <n v="8"/>
    <x v="4"/>
    <n v="1"/>
    <n v="1.6"/>
    <x v="3"/>
    <n v="49.33"/>
    <n v="0"/>
    <n v="49.33"/>
  </r>
  <r>
    <s v="COLGATE 3800 DEB."/>
    <s v="Colgate-Palmolive Nederland BV"/>
    <s v="101t"/>
    <n v="101091018865"/>
    <n v="101030173361"/>
    <n v="930"/>
    <s v="Inv Booked"/>
    <s v="2480079500"/>
    <s v="Verkoop"/>
    <n v="170"/>
    <s v="Transport drops zone"/>
    <s v="9 - verwerkt"/>
    <n v="0"/>
    <m/>
    <d v="2023-08-28T00:00:00"/>
    <s v="DROP"/>
    <s v="0001010910188650135791_002"/>
    <m/>
    <m/>
    <m/>
    <s v="EUR"/>
    <n v="81.650000000000006"/>
    <s v="EUR"/>
    <n v="81.650000000000006"/>
    <s v="EUR"/>
    <n v="81.650000000000006"/>
    <n v="81.650000000000006"/>
    <n v="0"/>
    <s v="N"/>
    <n v="1223000817"/>
    <d v="2023-09-21T00:00:00"/>
    <m/>
    <d v="2023-08-28T00:00:00"/>
    <s v="00:00"/>
    <s v="23:59"/>
    <d v="2023-08-28T00:00:00"/>
    <s v="10:30"/>
    <s v="11:30"/>
    <n v="4.8"/>
    <s v="ce"/>
    <n v="4549"/>
    <n v="4.8"/>
    <n v="8"/>
    <s v="Kuehne+Nagel Tiel 3 Standpl"/>
    <s v="De Diepert 5"/>
    <s v="Tiel"/>
    <s v="4004 MA"/>
    <s v="NL"/>
    <x v="117"/>
    <s v="Slego 1a"/>
    <x v="13"/>
    <s v="1046BM"/>
    <s v="NL"/>
    <s v="2480079500"/>
    <s v="0135791_002"/>
    <s v="31V"/>
    <s v="NL001131849B01"/>
    <n v="2"/>
    <n v="0"/>
    <n v="81.650000000000006"/>
    <s v="N"/>
    <s v="Peter Appel Transport B.V."/>
    <n v="36622"/>
    <d v="2023-08-28T00:00:00"/>
    <s v="10:45:00"/>
    <n v="0"/>
    <x v="0"/>
    <x v="34"/>
    <n v="8"/>
    <x v="11"/>
    <n v="1"/>
    <n v="4.8"/>
    <x v="0"/>
    <n v="81.650000000000006"/>
    <n v="0"/>
    <n v="81.650000000000006"/>
  </r>
  <r>
    <s v="COLGATE 3800 DEB."/>
    <s v="Colgate-Palmolive Nederland BV"/>
    <s v="101t"/>
    <n v="101091019595"/>
    <n v="101030173440"/>
    <n v="930"/>
    <s v="Inv Booked"/>
    <s v="2480080487"/>
    <s v="Verkoop"/>
    <n v="170"/>
    <s v="Transport drops zone"/>
    <s v="9 - verwerkt"/>
    <n v="0"/>
    <m/>
    <d v="2023-08-29T00:00:00"/>
    <s v="DROP"/>
    <s v="0001010910195950136179_002"/>
    <m/>
    <m/>
    <m/>
    <s v="EUR"/>
    <n v="164.88"/>
    <s v="EUR"/>
    <n v="164.88"/>
    <s v="EUR"/>
    <n v="164.88"/>
    <n v="164.88"/>
    <n v="0"/>
    <s v="N"/>
    <n v="1223000817"/>
    <d v="2023-09-21T00:00:00"/>
    <m/>
    <d v="2023-08-29T00:00:00"/>
    <s v="00:00"/>
    <s v="23:59"/>
    <d v="2023-08-29T00:00:00"/>
    <s v="13:00"/>
    <s v="14:00"/>
    <n v="12"/>
    <s v="ce"/>
    <n v="6354"/>
    <n v="12"/>
    <n v="6"/>
    <s v="Kuehne+Nagel Tiel 3 Standpl"/>
    <s v="De Diepert 5"/>
    <s v="Tiel"/>
    <s v="4004 MA"/>
    <s v="NL"/>
    <x v="16"/>
    <s v="Rijnland 4"/>
    <x v="19"/>
    <s v="1948RL"/>
    <s v="NL"/>
    <s v="2480080487"/>
    <s v="0136179_002"/>
    <s v="31V"/>
    <s v="NL001131849B01"/>
    <n v="2"/>
    <n v="0"/>
    <n v="164.88"/>
    <s v="N"/>
    <s v="Peter Appel Transport B.V."/>
    <n v="36622"/>
    <d v="2023-08-29T00:00:00"/>
    <s v="14:40:00"/>
    <n v="0"/>
    <x v="1"/>
    <x v="34"/>
    <n v="8"/>
    <x v="17"/>
    <n v="1"/>
    <n v="16"/>
    <x v="0"/>
    <n v="219.84"/>
    <n v="0"/>
    <n v="219.84"/>
  </r>
  <r>
    <s v="COLGATE 3800 DEB."/>
    <s v="Colgate-Palmolive Nederland BV"/>
    <s v="101t"/>
    <n v="101091019591"/>
    <n v="101030173441"/>
    <n v="930"/>
    <s v="Inv Booked"/>
    <s v="2480080473"/>
    <s v="Verkoop"/>
    <n v="170"/>
    <s v="Transport drops zone"/>
    <s v="9 - verwerkt"/>
    <n v="0"/>
    <m/>
    <d v="2023-08-29T00:00:00"/>
    <s v="DROP"/>
    <s v="0001010910195910136177_002"/>
    <m/>
    <m/>
    <m/>
    <s v="EUR"/>
    <n v="41.89"/>
    <s v="EUR"/>
    <n v="41.89"/>
    <s v="EUR"/>
    <n v="41.89"/>
    <n v="41.89"/>
    <n v="0"/>
    <s v="N"/>
    <n v="1223000817"/>
    <d v="2023-09-21T00:00:00"/>
    <m/>
    <d v="2023-08-29T00:00:00"/>
    <s v="00:00"/>
    <s v="23:59"/>
    <d v="2023-08-29T00:00:00"/>
    <s v="15:00"/>
    <s v="15:00"/>
    <n v="5.6"/>
    <s v="ce"/>
    <n v="4117"/>
    <n v="5.6"/>
    <n v="6"/>
    <s v="Kuehne+Nagel Tiel 3 Standpl"/>
    <s v="De Diepert 5"/>
    <s v="Tiel"/>
    <s v="4004 MA"/>
    <s v="NL"/>
    <x v="14"/>
    <s v="Rood 24"/>
    <x v="17"/>
    <s v="6666LT"/>
    <s v="NL"/>
    <s v="2480080473"/>
    <s v="0136177_002"/>
    <s v="31V"/>
    <s v="NL001131849B01"/>
    <n v="2"/>
    <n v="0"/>
    <n v="41.89"/>
    <s v="N"/>
    <s v="Peter Appel Transport B.V."/>
    <n v="36622"/>
    <d v="2023-08-29T00:00:00"/>
    <s v="12:58:00"/>
    <n v="0"/>
    <x v="1"/>
    <x v="34"/>
    <n v="8"/>
    <x v="15"/>
    <n v="1"/>
    <n v="22.4"/>
    <x v="5"/>
    <n v="167.55"/>
    <n v="0"/>
    <n v="167.55"/>
  </r>
  <r>
    <s v="COLGATE 3800 DEB."/>
    <s v="Colgate-Palmolive Nederland BV"/>
    <s v="101t"/>
    <n v="101091019591"/>
    <n v="101030173442"/>
    <n v="930"/>
    <s v="Inv Booked"/>
    <s v="2480080490"/>
    <s v="Verkoop"/>
    <n v="170"/>
    <s v="Transport drops zone"/>
    <s v="9 - verwerkt"/>
    <n v="0"/>
    <m/>
    <d v="2023-08-29T00:00:00"/>
    <s v="DROP"/>
    <s v="0001010910195910136177_002"/>
    <m/>
    <m/>
    <m/>
    <s v="EUR"/>
    <n v="125.66"/>
    <s v="EUR"/>
    <n v="125.66"/>
    <s v="EUR"/>
    <n v="125.66"/>
    <n v="125.66"/>
    <n v="0"/>
    <s v="N"/>
    <n v="1223000817"/>
    <d v="2023-09-21T00:00:00"/>
    <m/>
    <d v="2023-08-29T00:00:00"/>
    <s v="00:00"/>
    <s v="23:59"/>
    <d v="2023-08-29T00:00:00"/>
    <s v="14:00"/>
    <s v="14:00"/>
    <n v="16.8"/>
    <s v="ce"/>
    <n v="12035"/>
    <n v="16.8"/>
    <n v="22"/>
    <s v="Kuehne+Nagel Tiel 3 Standpl"/>
    <s v="De Diepert 5"/>
    <s v="Tiel"/>
    <s v="4004 MA"/>
    <s v="NL"/>
    <x v="14"/>
    <s v="Rood 24"/>
    <x v="17"/>
    <s v="6666LT"/>
    <s v="NL"/>
    <s v="2480080490"/>
    <s v="0136177_002"/>
    <s v="31V"/>
    <s v="NL001131849B01"/>
    <n v="2"/>
    <n v="0"/>
    <n v="125.66"/>
    <s v="N"/>
    <s v="Peter Appel Transport B.V."/>
    <n v="36622"/>
    <d v="2023-08-29T00:00:00"/>
    <s v="12:58:00"/>
    <n v="0"/>
    <x v="1"/>
    <x v="34"/>
    <n v="8"/>
    <x v="15"/>
    <n v="0"/>
    <s v=""/>
    <x v="5"/>
    <s v=""/>
    <n v="0"/>
    <s v=""/>
  </r>
  <r>
    <s v="COLGATE 3800 DEB."/>
    <s v="Colgate-Palmolive Nederland BV"/>
    <s v="101t"/>
    <n v="101091019601"/>
    <n v="101030173444"/>
    <n v="930"/>
    <s v="Inv Booked"/>
    <s v="2480080492"/>
    <s v="Verkoop"/>
    <n v="170"/>
    <s v="Transport drops zone"/>
    <s v="9 - verwerkt"/>
    <n v="0"/>
    <m/>
    <d v="2023-08-29T00:00:00"/>
    <s v="DROP"/>
    <s v="0001010910196010136186_010"/>
    <m/>
    <m/>
    <m/>
    <s v="EUR"/>
    <n v="36.22"/>
    <s v="EUR"/>
    <n v="36.22"/>
    <s v="EUR"/>
    <n v="36.22"/>
    <n v="36.22"/>
    <n v="0"/>
    <s v="N"/>
    <n v="1223000817"/>
    <d v="2023-09-21T00:00:00"/>
    <m/>
    <d v="2023-08-29T00:00:00"/>
    <s v="00:00"/>
    <s v="23:59"/>
    <d v="2023-08-29T00:00:00"/>
    <s v="10:00"/>
    <s v="10:00"/>
    <n v="1.6"/>
    <s v="ce"/>
    <n v="521"/>
    <n v="1.6"/>
    <n v="0"/>
    <s v="Kuehne+Nagel Tiel 3 Standpl"/>
    <s v="De Diepert 5"/>
    <s v="Tiel"/>
    <s v="4004 MA"/>
    <s v="NL"/>
    <x v="79"/>
    <s v="Keltenweg 30"/>
    <x v="58"/>
    <s v="5342 LP"/>
    <s v="NL"/>
    <s v="2480080492"/>
    <s v="0136186_010"/>
    <s v="31V"/>
    <s v="NL001131849B01"/>
    <n v="2"/>
    <n v="0"/>
    <n v="36.22"/>
    <s v="N"/>
    <s v="Peter Appel Transport B.V."/>
    <n v="36622"/>
    <d v="2023-08-29T00:00:00"/>
    <s v="10:08:00"/>
    <n v="0"/>
    <x v="1"/>
    <x v="34"/>
    <n v="8"/>
    <x v="42"/>
    <n v="1"/>
    <n v="1.6"/>
    <x v="3"/>
    <n v="36.22"/>
    <n v="0"/>
    <n v="36.22"/>
  </r>
  <r>
    <s v="COLGATE 3800 DEB."/>
    <s v="Colgate-Palmolive Nederland BV"/>
    <s v="101t"/>
    <n v="101091019967"/>
    <n v="101030173445"/>
    <n v="930"/>
    <s v="Inv Booked"/>
    <s v="2480080488"/>
    <s v="Verkoop"/>
    <n v="170"/>
    <s v="Transport drops zone"/>
    <s v="9 - verwerkt"/>
    <n v="0"/>
    <m/>
    <d v="2023-08-29T00:00:00"/>
    <s v="DROP"/>
    <s v="0001010910199670136423_002"/>
    <m/>
    <m/>
    <m/>
    <s v="EUR"/>
    <n v="104.83"/>
    <s v="EUR"/>
    <n v="104.83"/>
    <s v="EUR"/>
    <n v="104.83"/>
    <n v="104.83"/>
    <n v="0"/>
    <s v="N"/>
    <n v="1223000817"/>
    <d v="2023-09-21T00:00:00"/>
    <m/>
    <d v="2023-08-29T00:00:00"/>
    <s v="00:00"/>
    <s v="23:59"/>
    <d v="2023-08-29T00:00:00"/>
    <s v="07:00"/>
    <s v="08:00"/>
    <n v="5.6"/>
    <s v="ce"/>
    <n v="5033"/>
    <n v="5.6"/>
    <n v="9"/>
    <s v="Kuehne+Nagel Tiel 3 Standpl"/>
    <s v="De Diepert 5"/>
    <s v="Tiel"/>
    <s v="4004 MA"/>
    <s v="NL"/>
    <x v="13"/>
    <s v="GALVANIWEG 1"/>
    <x v="16"/>
    <s v="8013 RG"/>
    <s v="NL"/>
    <s v="2480080488"/>
    <s v="0136423_002"/>
    <s v="31V"/>
    <s v="NL001131849B01"/>
    <n v="2"/>
    <n v="0"/>
    <n v="104.83"/>
    <s v="N"/>
    <s v="Peter Appel Transport B.V."/>
    <n v="36622"/>
    <d v="2023-08-29T00:00:00"/>
    <s v="08:13:00"/>
    <n v="0"/>
    <x v="1"/>
    <x v="34"/>
    <n v="8"/>
    <x v="14"/>
    <n v="1"/>
    <n v="5.6"/>
    <x v="2"/>
    <n v="104.83"/>
    <n v="0"/>
    <n v="104.83"/>
  </r>
  <r>
    <s v="COLGATE 3800 DEB."/>
    <s v="Colgate-Palmolive Nederland BV"/>
    <s v="101t"/>
    <n v="101091019964"/>
    <n v="101030173446"/>
    <n v="930"/>
    <s v="Inv Booked"/>
    <s v="2480080539"/>
    <s v="Verkoop"/>
    <n v="170"/>
    <s v="Transport drops zone"/>
    <s v="9 - verwerkt"/>
    <n v="0"/>
    <m/>
    <d v="2023-08-29T00:00:00"/>
    <s v="DROP"/>
    <s v="0001010910199640136420_002"/>
    <m/>
    <m/>
    <m/>
    <s v="EUR"/>
    <n v="123.65"/>
    <s v="EUR"/>
    <n v="123.65"/>
    <s v="EUR"/>
    <n v="123.65"/>
    <n v="123.65"/>
    <n v="0"/>
    <s v="N"/>
    <n v="1223000817"/>
    <d v="2023-09-21T00:00:00"/>
    <m/>
    <d v="2023-08-29T00:00:00"/>
    <s v="00:00"/>
    <s v="23:59"/>
    <d v="2023-08-29T00:00:00"/>
    <s v="04:00"/>
    <s v="05:00"/>
    <n v="18.399999999999999"/>
    <s v="ce"/>
    <n v="13380"/>
    <n v="18.399999999999999"/>
    <n v="25"/>
    <s v="Kuehne+Nagel Tiel 3 Standpl"/>
    <s v="De Diepert 5"/>
    <s v="Tiel"/>
    <s v="4004 MA"/>
    <s v="NL"/>
    <x v="2"/>
    <s v="Randweg 2"/>
    <x v="6"/>
    <s v="4191 NN"/>
    <s v="NL"/>
    <s v="2480080539"/>
    <s v="0136420_002"/>
    <s v="31V"/>
    <s v="NL001131849B01"/>
    <n v="2"/>
    <n v="0"/>
    <n v="123.65"/>
    <s v="N"/>
    <s v="Peter Appel Transport B.V."/>
    <n v="36622"/>
    <d v="2023-08-29T00:00:00"/>
    <s v="04:15:00"/>
    <n v="0"/>
    <x v="1"/>
    <x v="34"/>
    <n v="8"/>
    <x v="6"/>
    <n v="1"/>
    <n v="18.399999999999999"/>
    <x v="2"/>
    <n v="123.65"/>
    <n v="0"/>
    <n v="123.65"/>
  </r>
  <r>
    <s v="COLGATE 3800 DEB."/>
    <s v="Colgate-Palmolive Nederland BV"/>
    <s v="101t"/>
    <n v="101091019978"/>
    <n v="101030173423"/>
    <n v="930"/>
    <s v="Inv Booked"/>
    <s v="2480080470"/>
    <s v="Verkoop"/>
    <n v="170"/>
    <s v="Transport drops zone"/>
    <s v="9 - verwerkt"/>
    <n v="0"/>
    <m/>
    <d v="2023-08-29T00:00:00"/>
    <s v="DROP"/>
    <s v="0001010910199780136433_002"/>
    <m/>
    <m/>
    <m/>
    <s v="EUR"/>
    <n v="123.01"/>
    <s v="EUR"/>
    <n v="123.01"/>
    <s v="EUR"/>
    <n v="123.01"/>
    <n v="123.01"/>
    <n v="0"/>
    <s v="N"/>
    <n v="1223000817"/>
    <d v="2023-09-21T00:00:00"/>
    <m/>
    <d v="2023-08-29T00:00:00"/>
    <s v="00:00"/>
    <s v="23:59"/>
    <d v="2023-08-29T00:00:00"/>
    <s v="18:00"/>
    <s v="18:00"/>
    <n v="12.8"/>
    <s v="ce"/>
    <n v="15332"/>
    <n v="12.8"/>
    <n v="27"/>
    <s v="Kuehne+Nagel Tiel 3 Standpl"/>
    <s v="De Diepert 5"/>
    <s v="Tiel"/>
    <s v="4004 MA"/>
    <s v="NL"/>
    <x v="14"/>
    <s v="Rood 24"/>
    <x v="17"/>
    <s v="6666LT"/>
    <s v="NL"/>
    <s v="2480080470"/>
    <s v="0136433_002"/>
    <s v="31V"/>
    <s v="NL001131849B01"/>
    <n v="2"/>
    <n v="0"/>
    <n v="123.01"/>
    <s v="N"/>
    <s v="Peter Appel Transport B.V."/>
    <n v="36622"/>
    <d v="2023-08-29T00:00:00"/>
    <s v="18:29:00"/>
    <n v="0"/>
    <x v="1"/>
    <x v="34"/>
    <n v="8"/>
    <x v="15"/>
    <n v="1"/>
    <n v="12.8"/>
    <x v="5"/>
    <n v="123.01"/>
    <n v="0"/>
    <n v="123.01"/>
  </r>
  <r>
    <s v="COLGATE 3800 DEB."/>
    <s v="Colgate-Palmolive Nederland BV"/>
    <s v="101t"/>
    <n v="101091019573"/>
    <n v="101030173426"/>
    <n v="930"/>
    <s v="Inv Booked"/>
    <s v="2480080476"/>
    <s v="Verkoop"/>
    <n v="170"/>
    <s v="Transport drops zone"/>
    <s v="9 - verwerkt"/>
    <n v="0"/>
    <m/>
    <d v="2023-08-29T00:00:00"/>
    <s v="DROP"/>
    <s v="0001010910195730136158_003"/>
    <m/>
    <m/>
    <m/>
    <s v="EUR"/>
    <n v="80.5"/>
    <s v="EUR"/>
    <n v="80.5"/>
    <s v="EUR"/>
    <n v="80.5"/>
    <n v="80.5"/>
    <n v="0"/>
    <s v="N"/>
    <n v="1223000817"/>
    <d v="2023-09-21T00:00:00"/>
    <m/>
    <d v="2023-08-29T00:00:00"/>
    <s v="00:00"/>
    <s v="23:59"/>
    <d v="2023-08-29T00:00:00"/>
    <s v="06:00"/>
    <s v="06:00"/>
    <n v="4.8"/>
    <s v="ce"/>
    <n v="4164"/>
    <n v="4.8"/>
    <n v="7"/>
    <s v="Kuehne+Nagel Tiel 3 Standpl"/>
    <s v="De Diepert 5"/>
    <s v="Tiel"/>
    <s v="4004 MA"/>
    <s v="NL"/>
    <x v="115"/>
    <s v="Hollandweg 32"/>
    <x v="4"/>
    <s v="2665 MT"/>
    <s v="NL"/>
    <s v="2480080476"/>
    <s v="0136158_003"/>
    <s v="31V"/>
    <s v="NL001131849B01"/>
    <n v="2"/>
    <n v="0"/>
    <n v="80.5"/>
    <s v="N"/>
    <s v="Peter Appel Transport B.V."/>
    <n v="36622"/>
    <d v="2023-08-29T00:00:00"/>
    <s v="08:26:00"/>
    <n v="0"/>
    <x v="1"/>
    <x v="34"/>
    <n v="8"/>
    <x v="4"/>
    <n v="1"/>
    <n v="8"/>
    <x v="3"/>
    <n v="134.16"/>
    <n v="0"/>
    <n v="134.16"/>
  </r>
  <r>
    <s v="COLGATE 3800 DEB."/>
    <s v="Colgate-Palmolive Nederland BV"/>
    <s v="101t"/>
    <n v="101091019982"/>
    <n v="101030173427"/>
    <n v="930"/>
    <s v="Inv Booked"/>
    <s v="2480080474"/>
    <s v="Verkoop"/>
    <n v="170"/>
    <s v="Transport drops zone"/>
    <s v="9 - verwerkt"/>
    <n v="0"/>
    <m/>
    <d v="2023-08-29T00:00:00"/>
    <s v="DROP"/>
    <s v="0001010910199820136439_002"/>
    <m/>
    <m/>
    <m/>
    <s v="EUR"/>
    <n v="33.299999999999997"/>
    <s v="EUR"/>
    <n v="33.299999999999997"/>
    <s v="EUR"/>
    <n v="33.299999999999997"/>
    <n v="33.299999999999997"/>
    <n v="0"/>
    <s v="N"/>
    <n v="1223000817"/>
    <d v="2023-09-21T00:00:00"/>
    <m/>
    <d v="2023-08-29T00:00:00"/>
    <s v="00:00"/>
    <s v="23:59"/>
    <d v="2023-08-29T00:00:00"/>
    <s v="12:00"/>
    <s v="17:00"/>
    <n v="1.6"/>
    <s v="ce"/>
    <n v="619"/>
    <n v="1.6"/>
    <n v="0"/>
    <s v="Kuehne+Nagel Tiel 3 Standpl"/>
    <s v="De Diepert 5"/>
    <s v="Tiel"/>
    <s v="4004 MA"/>
    <s v="NL"/>
    <x v="21"/>
    <s v="Bloemakkers 4"/>
    <x v="22"/>
    <s v="9461GX"/>
    <s v="NL"/>
    <s v="2480080474"/>
    <s v="0136439_002"/>
    <s v="31V"/>
    <s v="NL001131849B01"/>
    <n v="2"/>
    <n v="0"/>
    <n v="33.299999999999997"/>
    <s v="N"/>
    <s v="Peter Appel Transport B.V."/>
    <n v="36622"/>
    <d v="2023-08-29T00:00:00"/>
    <s v="18:43:00"/>
    <n v="0"/>
    <x v="1"/>
    <x v="34"/>
    <n v="8"/>
    <x v="20"/>
    <n v="1"/>
    <n v="8.8000000000000007"/>
    <x v="3"/>
    <n v="183.14"/>
    <n v="0"/>
    <n v="183.14"/>
  </r>
  <r>
    <s v="COLGATE 3800 DEB."/>
    <s v="Colgate-Palmolive Nederland BV"/>
    <s v="101t"/>
    <n v="101091019586"/>
    <n v="101030173428"/>
    <n v="930"/>
    <s v="Inv Booked"/>
    <s v="2480080479"/>
    <s v="Verkoop"/>
    <n v="170"/>
    <s v="Transport drops zone"/>
    <s v="9 - verwerkt"/>
    <n v="0"/>
    <m/>
    <d v="2023-08-29T00:00:00"/>
    <s v="DROP"/>
    <s v="0001010910195860136169_002"/>
    <m/>
    <m/>
    <m/>
    <s v="EUR"/>
    <n v="218.22"/>
    <s v="EUR"/>
    <n v="218.22"/>
    <s v="EUR"/>
    <n v="218.22"/>
    <n v="218.22"/>
    <n v="0"/>
    <s v="N"/>
    <n v="1223000817"/>
    <d v="2023-09-21T00:00:00"/>
    <m/>
    <d v="2023-08-29T00:00:00"/>
    <s v="00:00"/>
    <s v="23:59"/>
    <d v="2023-08-29T00:00:00"/>
    <s v="10:00"/>
    <s v="10:00"/>
    <n v="18.399999999999999"/>
    <s v="ce"/>
    <n v="18748"/>
    <n v="18.399999999999999"/>
    <n v="31"/>
    <s v="Kuehne+Nagel Tiel 3 Standpl"/>
    <s v="De Diepert 5"/>
    <s v="Tiel"/>
    <s v="4004 MA"/>
    <s v="NL"/>
    <x v="48"/>
    <s v="OPAALSTRAAT  2"/>
    <x v="32"/>
    <s v="1812 RH"/>
    <s v="NL"/>
    <s v="2480080479"/>
    <s v="0136169_002"/>
    <s v="31V"/>
    <s v="NL001131849B01"/>
    <n v="2"/>
    <n v="0"/>
    <n v="218.22"/>
    <s v="N"/>
    <s v="Peter Appel Transport B.V."/>
    <n v="36622"/>
    <d v="2023-08-29T00:00:00"/>
    <s v="09:04:00"/>
    <n v="0"/>
    <x v="1"/>
    <x v="34"/>
    <n v="8"/>
    <x v="28"/>
    <n v="1"/>
    <n v="22.4"/>
    <x v="3"/>
    <n v="265.65999999999997"/>
    <n v="0"/>
    <n v="265.65999999999997"/>
  </r>
  <r>
    <s v="COLGATE 3800 DEB."/>
    <s v="Colgate-Palmolive Nederland BV"/>
    <s v="101t"/>
    <n v="101091019586"/>
    <n v="101030173429"/>
    <n v="930"/>
    <s v="Inv Booked"/>
    <s v="2480080483"/>
    <s v="Verkoop"/>
    <n v="170"/>
    <s v="Transport drops zone"/>
    <s v="9 - verwerkt"/>
    <n v="0"/>
    <m/>
    <d v="2023-08-29T00:00:00"/>
    <s v="DROP"/>
    <s v="0001010910195860136169_002"/>
    <m/>
    <m/>
    <m/>
    <s v="EUR"/>
    <n v="47.44"/>
    <s v="EUR"/>
    <n v="47.44"/>
    <s v="EUR"/>
    <n v="47.44"/>
    <n v="47.44"/>
    <n v="0"/>
    <s v="N"/>
    <n v="1223000817"/>
    <d v="2023-09-21T00:00:00"/>
    <m/>
    <d v="2023-08-29T00:00:00"/>
    <s v="00:00"/>
    <s v="23:59"/>
    <d v="2023-08-29T00:00:00"/>
    <s v="10:00"/>
    <s v="10:00"/>
    <n v="4"/>
    <s v="ce"/>
    <n v="2751"/>
    <n v="4"/>
    <n v="1"/>
    <s v="Kuehne+Nagel Tiel 3 Standpl"/>
    <s v="De Diepert 5"/>
    <s v="Tiel"/>
    <s v="4004 MA"/>
    <s v="NL"/>
    <x v="29"/>
    <s v="Opaalstraat 15"/>
    <x v="32"/>
    <s v="1812RH"/>
    <s v="NL"/>
    <s v="2480080483"/>
    <s v="0136169_002"/>
    <s v="31V"/>
    <s v="NL001131849B01"/>
    <n v="2"/>
    <n v="0"/>
    <n v="47.44"/>
    <s v="N"/>
    <s v="Peter Appel Transport B.V."/>
    <n v="36622"/>
    <d v="2023-08-29T00:00:00"/>
    <s v="09:44:00"/>
    <n v="0"/>
    <x v="1"/>
    <x v="34"/>
    <n v="8"/>
    <x v="28"/>
    <n v="0"/>
    <s v=""/>
    <x v="3"/>
    <s v=""/>
    <n v="0"/>
    <s v=""/>
  </r>
  <r>
    <s v="COLGATE 3800 DEB."/>
    <s v="Colgate-Palmolive Nederland BV"/>
    <s v="101t"/>
    <n v="101091019579"/>
    <n v="101030173430"/>
    <n v="930"/>
    <s v="Inv Booked"/>
    <s v="2480080475"/>
    <s v="Verkoop"/>
    <n v="170"/>
    <s v="Transport drops zone"/>
    <s v="9 - verwerkt"/>
    <n v="0"/>
    <m/>
    <d v="2023-08-29T00:00:00"/>
    <s v="DROP"/>
    <s v="0001010910195790136164_002"/>
    <m/>
    <m/>
    <m/>
    <s v="EUR"/>
    <n v="251.71"/>
    <s v="EUR"/>
    <n v="251.71"/>
    <s v="EUR"/>
    <n v="251.71"/>
    <n v="251.71"/>
    <n v="0"/>
    <s v="N"/>
    <n v="1223000817"/>
    <d v="2023-09-21T00:00:00"/>
    <m/>
    <d v="2023-08-29T00:00:00"/>
    <s v="00:00"/>
    <s v="23:59"/>
    <d v="2023-08-29T00:00:00"/>
    <s v="09:00"/>
    <s v="10:00"/>
    <n v="19.2"/>
    <s v="ce"/>
    <n v="14751"/>
    <n v="19.2"/>
    <n v="34"/>
    <s v="Kuehne+Nagel Tiel 3 Standpl"/>
    <s v="De Diepert 5"/>
    <s v="Tiel"/>
    <s v="4004 MA"/>
    <s v="NL"/>
    <x v="1"/>
    <s v="Perenmarkt 15"/>
    <x v="2"/>
    <s v="1681PG"/>
    <s v="NL"/>
    <s v="2480080475"/>
    <s v="0136164_002"/>
    <s v="31V"/>
    <s v="NL001131849B01"/>
    <n v="2"/>
    <n v="0"/>
    <n v="251.71"/>
    <s v="N"/>
    <s v="Peter Appel Transport B.V."/>
    <n v="36622"/>
    <d v="2023-08-29T00:00:00"/>
    <s v="09:46:00"/>
    <n v="0"/>
    <x v="1"/>
    <x v="34"/>
    <n v="8"/>
    <x v="2"/>
    <n v="1"/>
    <n v="19.2"/>
    <x v="1"/>
    <n v="251.71"/>
    <n v="0"/>
    <n v="251.71"/>
  </r>
  <r>
    <s v="COLGATE 3800 DEB."/>
    <s v="Colgate-Palmolive Nederland BV"/>
    <s v="101t"/>
    <n v="101091019601"/>
    <n v="101030173431"/>
    <n v="930"/>
    <s v="Inv Booked"/>
    <s v="2480080480"/>
    <s v="Verkoop"/>
    <n v="170"/>
    <s v="Transport drops zone"/>
    <s v="9 - verwerkt"/>
    <n v="0"/>
    <m/>
    <d v="2023-08-29T00:00:00"/>
    <s v="DROP"/>
    <s v="0001010910196010136186_002"/>
    <m/>
    <m/>
    <m/>
    <s v="EUR"/>
    <n v="45.07"/>
    <s v="EUR"/>
    <n v="45.07"/>
    <s v="EUR"/>
    <n v="45.07"/>
    <n v="45.07"/>
    <n v="0"/>
    <s v="N"/>
    <n v="1223000817"/>
    <d v="2023-09-21T00:00:00"/>
    <m/>
    <d v="2023-08-29T00:00:00"/>
    <s v="00:00"/>
    <s v="23:59"/>
    <d v="2023-08-29T00:00:00"/>
    <s v="06:00"/>
    <s v="14:00"/>
    <n v="1.6"/>
    <s v="ce"/>
    <n v="811"/>
    <n v="1.6"/>
    <n v="0"/>
    <s v="Kuehne+Nagel Tiel 3 Standpl"/>
    <s v="De Diepert 5"/>
    <s v="Tiel"/>
    <s v="4004 MA"/>
    <s v="NL"/>
    <x v="15"/>
    <s v="De Flammert 1211"/>
    <x v="18"/>
    <s v="5854 NE"/>
    <s v="NL"/>
    <s v="2480080480"/>
    <s v="0136186_002"/>
    <s v="31V"/>
    <s v="NL001131849B01"/>
    <n v="2"/>
    <n v="0"/>
    <n v="45.07"/>
    <s v="N"/>
    <s v="Peter Appel Transport B.V."/>
    <n v="36622"/>
    <d v="2023-08-29T00:00:00"/>
    <s v="07:52:00"/>
    <n v="0"/>
    <x v="1"/>
    <x v="34"/>
    <n v="8"/>
    <x v="16"/>
    <n v="1"/>
    <n v="1.6"/>
    <x v="3"/>
    <n v="45.07"/>
    <n v="0"/>
    <n v="45.07"/>
  </r>
  <r>
    <s v="COLGATE 3800 DEB."/>
    <s v="Colgate-Palmolive Nederland BV"/>
    <s v="101t"/>
    <n v="101091019573"/>
    <n v="101030173432"/>
    <n v="930"/>
    <s v="Inv Booked"/>
    <s v="2480080477"/>
    <s v="Verkoop"/>
    <n v="170"/>
    <s v="Transport drops zone"/>
    <s v="9 - verwerkt"/>
    <n v="0"/>
    <m/>
    <d v="2023-08-29T00:00:00"/>
    <s v="DROP"/>
    <s v="0001010910195730136158_003"/>
    <m/>
    <m/>
    <m/>
    <s v="EUR"/>
    <n v="53.66"/>
    <s v="EUR"/>
    <n v="53.66"/>
    <s v="EUR"/>
    <n v="53.66"/>
    <n v="53.66"/>
    <n v="0"/>
    <s v="N"/>
    <n v="1223000817"/>
    <d v="2023-09-21T00:00:00"/>
    <m/>
    <d v="2023-08-29T00:00:00"/>
    <s v="00:00"/>
    <s v="23:59"/>
    <d v="2023-08-29T00:00:00"/>
    <s v="06:00"/>
    <s v="06:00"/>
    <n v="3.2"/>
    <s v="ce"/>
    <n v="3464"/>
    <n v="3.2"/>
    <n v="6"/>
    <s v="Kuehne+Nagel Tiel 3 Standpl"/>
    <s v="De Diepert 5"/>
    <s v="Tiel"/>
    <s v="4004 MA"/>
    <s v="NL"/>
    <x v="115"/>
    <s v="Hollandweg 32"/>
    <x v="4"/>
    <s v="2665 MT"/>
    <s v="NL"/>
    <s v="2480080477"/>
    <s v="0136158_003"/>
    <s v="31V"/>
    <s v="NL001131849B01"/>
    <n v="2"/>
    <n v="0"/>
    <n v="53.66"/>
    <s v="N"/>
    <s v="Peter Appel Transport B.V."/>
    <n v="36622"/>
    <d v="2023-08-29T00:00:00"/>
    <s v="08:26:00"/>
    <n v="0"/>
    <x v="1"/>
    <x v="34"/>
    <n v="8"/>
    <x v="4"/>
    <n v="0"/>
    <s v=""/>
    <x v="3"/>
    <s v=""/>
    <n v="0"/>
    <s v=""/>
  </r>
  <r>
    <s v="COLGATE 3800 DEB."/>
    <s v="Colgate-Palmolive Nederland BV"/>
    <s v="101t"/>
    <n v="101091019982"/>
    <n v="101030173435"/>
    <n v="930"/>
    <s v="Inv Booked"/>
    <s v="2480080482"/>
    <s v="Verkoop"/>
    <n v="170"/>
    <s v="Transport drops zone"/>
    <s v="9 - verwerkt"/>
    <n v="0"/>
    <m/>
    <d v="2023-08-29T00:00:00"/>
    <s v="DROP"/>
    <s v="0001010910199820136439_002"/>
    <m/>
    <m/>
    <m/>
    <s v="EUR"/>
    <n v="16.649999999999999"/>
    <s v="EUR"/>
    <n v="16.649999999999999"/>
    <s v="EUR"/>
    <n v="16.649999999999999"/>
    <n v="16.649999999999999"/>
    <n v="0"/>
    <s v="N"/>
    <n v="1223000817"/>
    <d v="2023-09-21T00:00:00"/>
    <m/>
    <d v="2023-08-29T00:00:00"/>
    <s v="00:00"/>
    <s v="23:59"/>
    <d v="2023-08-29T00:00:00"/>
    <s v="12:00"/>
    <s v="17:00"/>
    <n v="0.8"/>
    <s v="ce"/>
    <n v="206"/>
    <n v="0.8"/>
    <n v="0"/>
    <s v="Kuehne+Nagel Tiel 3 Standpl"/>
    <s v="De Diepert 5"/>
    <s v="Tiel"/>
    <s v="4004 MA"/>
    <s v="NL"/>
    <x v="21"/>
    <s v="Bloemakkers 4"/>
    <x v="22"/>
    <s v="9461GX"/>
    <s v="NL"/>
    <s v="2480080482"/>
    <s v="0136439_002"/>
    <s v="31V"/>
    <s v="NL001131849B01"/>
    <n v="2"/>
    <n v="0"/>
    <n v="16.649999999999999"/>
    <s v="N"/>
    <s v="Peter Appel Transport B.V."/>
    <n v="36622"/>
    <d v="2023-08-29T00:00:00"/>
    <s v="18:43:00"/>
    <n v="0"/>
    <x v="1"/>
    <x v="34"/>
    <n v="8"/>
    <x v="20"/>
    <n v="0"/>
    <s v=""/>
    <x v="3"/>
    <s v=""/>
    <n v="0"/>
    <s v=""/>
  </r>
  <r>
    <s v="COLGATE 3800 DEB."/>
    <s v="Colgate-Palmolive Nederland BV"/>
    <s v="101t"/>
    <n v="101091019573"/>
    <n v="101030173436"/>
    <n v="930"/>
    <s v="Inv Booked"/>
    <s v="2480080486"/>
    <s v="Verkoop"/>
    <n v="170"/>
    <s v="Transport drops zone"/>
    <s v="9 - verwerkt"/>
    <n v="0"/>
    <m/>
    <d v="2023-08-29T00:00:00"/>
    <s v="DROP"/>
    <s v="0001010910195730136158_004"/>
    <m/>
    <m/>
    <m/>
    <s v="EUR"/>
    <n v="134.16"/>
    <s v="EUR"/>
    <n v="134.16"/>
    <s v="EUR"/>
    <n v="134.16"/>
    <n v="134.16"/>
    <n v="0"/>
    <s v="N"/>
    <n v="1223000817"/>
    <d v="2023-09-21T00:00:00"/>
    <m/>
    <d v="2023-08-29T00:00:00"/>
    <s v="00:00"/>
    <s v="23:59"/>
    <d v="2023-08-29T00:00:00"/>
    <s v="07:00"/>
    <s v="09:00"/>
    <n v="8"/>
    <s v="ce"/>
    <n v="7259"/>
    <n v="8"/>
    <n v="13"/>
    <s v="Kuehne+Nagel Tiel 3 Standpl"/>
    <s v="De Diepert 5"/>
    <s v="Tiel"/>
    <s v="4004 MA"/>
    <s v="NL"/>
    <x v="2"/>
    <s v="Laan van Ruyven 1"/>
    <x v="11"/>
    <s v="2645EE"/>
    <s v="NL"/>
    <s v="2480080486"/>
    <s v="0136158_004"/>
    <s v="31V"/>
    <s v="NL001131849B01"/>
    <n v="2"/>
    <n v="0"/>
    <n v="134.16"/>
    <s v="N"/>
    <s v="Peter Appel Transport B.V."/>
    <n v="36622"/>
    <d v="2023-08-29T00:00:00"/>
    <s v="10:24:00"/>
    <n v="0"/>
    <x v="1"/>
    <x v="34"/>
    <n v="8"/>
    <x v="4"/>
    <n v="1"/>
    <n v="8"/>
    <x v="2"/>
    <n v="134.16"/>
    <n v="0"/>
    <n v="134.16"/>
  </r>
  <r>
    <s v="COLGATE 3800 DEB."/>
    <s v="Colgate-Palmolive Nederland BV"/>
    <s v="101t"/>
    <n v="101091019982"/>
    <n v="101030173439"/>
    <n v="930"/>
    <s v="Inv Booked"/>
    <s v="2480080489"/>
    <s v="Verkoop"/>
    <n v="170"/>
    <s v="Transport drops zone"/>
    <s v="9 - verwerkt"/>
    <n v="0"/>
    <m/>
    <d v="2023-08-29T00:00:00"/>
    <s v="DROP"/>
    <s v="0001010910199820136439_002"/>
    <m/>
    <m/>
    <m/>
    <s v="EUR"/>
    <n v="133.19"/>
    <s v="EUR"/>
    <n v="133.19"/>
    <s v="EUR"/>
    <n v="133.19"/>
    <n v="133.19"/>
    <n v="0"/>
    <s v="N"/>
    <n v="1223000817"/>
    <d v="2023-09-21T00:00:00"/>
    <m/>
    <d v="2023-08-29T00:00:00"/>
    <s v="00:00"/>
    <s v="23:59"/>
    <d v="2023-08-29T00:00:00"/>
    <s v="12:00"/>
    <s v="17:00"/>
    <n v="6.4"/>
    <s v="ce"/>
    <n v="3089"/>
    <n v="6.4"/>
    <n v="3"/>
    <s v="Kuehne+Nagel Tiel 3 Standpl"/>
    <s v="De Diepert 5"/>
    <s v="Tiel"/>
    <s v="4004 MA"/>
    <s v="NL"/>
    <x v="21"/>
    <s v="Bloemakkers 4"/>
    <x v="22"/>
    <s v="9461GX"/>
    <s v="NL"/>
    <s v="2480080489"/>
    <s v="0136439_002"/>
    <s v="31V"/>
    <s v="NL001131849B01"/>
    <n v="2"/>
    <n v="0"/>
    <n v="133.19"/>
    <s v="N"/>
    <s v="Peter Appel Transport B.V."/>
    <n v="36622"/>
    <d v="2023-08-29T00:00:00"/>
    <s v="18:43:00"/>
    <n v="1"/>
    <x v="1"/>
    <x v="34"/>
    <n v="8"/>
    <x v="20"/>
    <n v="0"/>
    <s v=""/>
    <x v="3"/>
    <s v=""/>
    <n v="0"/>
    <s v=""/>
  </r>
  <r>
    <s v="COLGATE 3800 DEB."/>
    <s v="Colgate-Palmolive Nederland BV"/>
    <s v="101t"/>
    <n v="101091019595"/>
    <n v="101030173424"/>
    <n v="930"/>
    <s v="Inv Booked"/>
    <s v="2480080471"/>
    <s v="Verkoop"/>
    <n v="170"/>
    <s v="Transport drops zone"/>
    <s v="9 - verwerkt"/>
    <n v="0"/>
    <m/>
    <d v="2023-08-29T00:00:00"/>
    <s v="DROP"/>
    <s v="0001010910195950136179_002"/>
    <m/>
    <m/>
    <m/>
    <s v="EUR"/>
    <n v="54.96"/>
    <s v="EUR"/>
    <n v="54.96"/>
    <s v="EUR"/>
    <n v="54.96"/>
    <n v="54.96"/>
    <n v="0"/>
    <s v="N"/>
    <n v="1223000817"/>
    <d v="2023-09-21T00:00:00"/>
    <m/>
    <d v="2023-08-29T00:00:00"/>
    <s v="00:00"/>
    <s v="23:59"/>
    <d v="2023-08-29T00:00:00"/>
    <s v="13:00"/>
    <s v="14:00"/>
    <n v="4"/>
    <s v="ce"/>
    <n v="2603"/>
    <n v="4"/>
    <n v="3"/>
    <s v="Kuehne+Nagel Tiel 3 Standpl"/>
    <s v="De Diepert 5"/>
    <s v="Tiel"/>
    <s v="4004 MA"/>
    <s v="NL"/>
    <x v="16"/>
    <s v="Rijnland 4"/>
    <x v="19"/>
    <s v="1948RL"/>
    <s v="NL"/>
    <s v="2480080471"/>
    <s v="0136179_002"/>
    <s v="31V"/>
    <s v="NL001131849B01"/>
    <n v="2"/>
    <n v="0"/>
    <n v="54.96"/>
    <s v="N"/>
    <s v="Peter Appel Transport B.V."/>
    <n v="36622"/>
    <d v="2023-08-29T00:00:00"/>
    <s v="14:40:00"/>
    <n v="0"/>
    <x v="1"/>
    <x v="34"/>
    <n v="8"/>
    <x v="17"/>
    <n v="0"/>
    <s v=""/>
    <x v="0"/>
    <s v=""/>
    <n v="0"/>
    <s v=""/>
  </r>
  <r>
    <s v="COLGATE 3800 DEB."/>
    <s v="Colgate-Palmolive Nederland BV"/>
    <s v="101t"/>
    <n v="101091019981"/>
    <n v="101030173434"/>
    <n v="930"/>
    <s v="Inv Booked"/>
    <s v="2480080481"/>
    <s v="Verkoop"/>
    <n v="170"/>
    <s v="Transport drops zone"/>
    <s v="9 - verwerkt"/>
    <n v="0"/>
    <m/>
    <d v="2023-08-29T00:00:00"/>
    <s v="DROP"/>
    <s v="0001010910199810136437_002"/>
    <m/>
    <m/>
    <m/>
    <s v="EUR"/>
    <n v="152.21"/>
    <s v="EUR"/>
    <n v="152.21"/>
    <s v="EUR"/>
    <n v="152.21"/>
    <n v="152.21"/>
    <n v="0"/>
    <s v="N"/>
    <n v="1223000817"/>
    <d v="2023-09-21T00:00:00"/>
    <m/>
    <d v="2023-08-29T00:00:00"/>
    <s v="00:00"/>
    <s v="23:59"/>
    <d v="2023-08-29T00:00:00"/>
    <s v="09:00"/>
    <s v="09:00"/>
    <n v="11.2"/>
    <s v="ce"/>
    <n v="8546"/>
    <n v="11.2"/>
    <n v="17"/>
    <s v="Kuehne+Nagel Tiel 3 Standpl"/>
    <s v="De Diepert 5"/>
    <s v="Tiel"/>
    <s v="4004 MA"/>
    <s v="NL"/>
    <x v="51"/>
    <s v="Wilhelminakanaal Zuid 120"/>
    <x v="23"/>
    <s v="4903RA"/>
    <s v="NL"/>
    <s v="2480080481"/>
    <s v="0136437_002"/>
    <s v="31V"/>
    <s v="NL001131849B01"/>
    <n v="2"/>
    <n v="0"/>
    <n v="152.21"/>
    <s v="N"/>
    <s v="Peter Appel Transport B.V."/>
    <n v="36622"/>
    <d v="2023-08-29T00:00:00"/>
    <s v="08:46:00"/>
    <n v="0"/>
    <x v="1"/>
    <x v="34"/>
    <n v="8"/>
    <x v="34"/>
    <n v="1"/>
    <n v="11.2"/>
    <x v="3"/>
    <n v="152.21"/>
    <n v="0"/>
    <n v="152.21"/>
  </r>
  <r>
    <s v="COLGATE 3800 DEB."/>
    <s v="Colgate-Palmolive Nederland BV"/>
    <s v="101t"/>
    <n v="101091019578"/>
    <n v="101030173425"/>
    <n v="930"/>
    <s v="Inv Booked"/>
    <s v="2480080472"/>
    <s v="Verkoop"/>
    <n v="170"/>
    <s v="Transport drops zone"/>
    <s v="9 - verwerkt"/>
    <n v="0"/>
    <m/>
    <d v="2023-08-29T00:00:00"/>
    <s v="DROP"/>
    <s v="0001010910195780136161_002"/>
    <m/>
    <m/>
    <m/>
    <s v="EUR"/>
    <n v="307.33"/>
    <s v="EUR"/>
    <n v="307.33"/>
    <s v="EUR"/>
    <n v="307.33"/>
    <n v="307.33"/>
    <n v="0"/>
    <s v="N"/>
    <n v="1223000817"/>
    <d v="2023-09-21T00:00:00"/>
    <m/>
    <d v="2023-08-29T00:00:00"/>
    <s v="00:00"/>
    <s v="23:59"/>
    <d v="2023-08-29T00:00:00"/>
    <s v="07:00"/>
    <s v="08:00"/>
    <n v="22.4"/>
    <s v="ce"/>
    <n v="23178"/>
    <n v="22.4"/>
    <n v="40"/>
    <s v="Kuehne+Nagel Tiel 3 Standpl"/>
    <s v="De Diepert 5"/>
    <s v="Tiel"/>
    <s v="4004 MA"/>
    <s v="NL"/>
    <x v="1"/>
    <s v="Fahrenheitweg 1"/>
    <x v="1"/>
    <s v="6101WR"/>
    <s v="NL"/>
    <s v="2480080472"/>
    <s v="0136161_002"/>
    <s v="31V"/>
    <s v="NL001131849B01"/>
    <n v="2"/>
    <n v="0"/>
    <n v="307.33"/>
    <s v="N"/>
    <s v="Peter Appel Transport B.V."/>
    <n v="36622"/>
    <d v="2023-08-29T00:00:00"/>
    <s v="04:15:00"/>
    <n v="0"/>
    <x v="1"/>
    <x v="34"/>
    <n v="8"/>
    <x v="1"/>
    <n v="1"/>
    <n v="22.4"/>
    <x v="1"/>
    <n v="307.33"/>
    <n v="0"/>
    <n v="307.33"/>
  </r>
  <r>
    <s v="COLGATE 3800 DEB."/>
    <s v="Colgate-Palmolive Nederland BV"/>
    <s v="101t"/>
    <n v="101091019590"/>
    <n v="101030173433"/>
    <n v="930"/>
    <s v="Inv Booked"/>
    <s v="2480080478"/>
    <s v="Verkoop"/>
    <n v="170"/>
    <s v="Transport drops zone"/>
    <s v="9 - verwerkt"/>
    <n v="0"/>
    <m/>
    <d v="2023-08-29T00:00:00"/>
    <s v="DROP"/>
    <s v="0001010910195900136174_002"/>
    <m/>
    <m/>
    <m/>
    <s v="EUR"/>
    <n v="277.47000000000003"/>
    <s v="EUR"/>
    <n v="277.47000000000003"/>
    <s v="EUR"/>
    <n v="277.47000000000003"/>
    <n v="277.47000000000003"/>
    <n v="0"/>
    <s v="N"/>
    <n v="1223000817"/>
    <d v="2023-09-21T00:00:00"/>
    <m/>
    <d v="2023-08-29T00:00:00"/>
    <s v="00:00"/>
    <s v="23:59"/>
    <d v="2023-08-29T00:00:00"/>
    <s v="11:00"/>
    <s v="12:00"/>
    <n v="23.2"/>
    <s v="ce"/>
    <n v="24958"/>
    <n v="23.2"/>
    <n v="41"/>
    <s v="Kuehne+Nagel Tiel 3 Standpl"/>
    <s v="De Diepert 5"/>
    <s v="Tiel"/>
    <s v="4004 MA"/>
    <s v="NL"/>
    <x v="1"/>
    <s v="Perenmarkt 15"/>
    <x v="2"/>
    <s v="1681PG"/>
    <s v="NL"/>
    <s v="2480080478"/>
    <s v="0136174_002"/>
    <s v="31V"/>
    <s v="NL001131849B01"/>
    <n v="2"/>
    <n v="0"/>
    <n v="277.47000000000003"/>
    <s v="N"/>
    <s v="Peter Appel Transport B.V."/>
    <n v="36622"/>
    <d v="2023-08-29T00:00:00"/>
    <s v="12:12:00"/>
    <n v="0"/>
    <x v="1"/>
    <x v="34"/>
    <n v="8"/>
    <x v="2"/>
    <n v="1"/>
    <n v="23.2"/>
    <x v="1"/>
    <n v="277.47000000000003"/>
    <n v="0"/>
    <n v="277.47000000000003"/>
  </r>
  <r>
    <s v="COLGATE 3800 DEB."/>
    <s v="Colgate-Palmolive Nederland BV"/>
    <s v="101t"/>
    <n v="101091019573"/>
    <n v="101030173437"/>
    <n v="930"/>
    <s v="Inv Booked"/>
    <s v="2480080484"/>
    <s v="Verkoop"/>
    <n v="170"/>
    <s v="Transport drops zone"/>
    <s v="9 - verwerkt"/>
    <n v="0"/>
    <m/>
    <d v="2023-08-29T00:00:00"/>
    <s v="DROP"/>
    <s v="0001010910195730136158_002"/>
    <m/>
    <m/>
    <m/>
    <s v="EUR"/>
    <n v="55.66"/>
    <s v="EUR"/>
    <n v="55.66"/>
    <s v="EUR"/>
    <n v="55.66"/>
    <n v="55.66"/>
    <n v="0"/>
    <s v="N"/>
    <n v="1223000817"/>
    <d v="2023-09-21T00:00:00"/>
    <m/>
    <d v="2023-08-29T00:00:00"/>
    <s v="00:00"/>
    <s v="23:59"/>
    <d v="2023-08-29T00:00:00"/>
    <s v="05:00"/>
    <s v="06:00"/>
    <n v="2.4"/>
    <s v="ce"/>
    <n v="834"/>
    <n v="2.4"/>
    <n v="0"/>
    <s v="Kuehne+Nagel Tiel 3 Standpl"/>
    <s v="De Diepert 5"/>
    <s v="Tiel"/>
    <s v="4004 MA"/>
    <s v="NL"/>
    <x v="19"/>
    <s v="SAFFIER  300"/>
    <x v="21"/>
    <s v="3316 LN"/>
    <s v="NL"/>
    <s v="2480080484"/>
    <s v="0136158_002"/>
    <s v="31V"/>
    <s v="NL001131849B01"/>
    <n v="2"/>
    <n v="0"/>
    <n v="55.66"/>
    <s v="N"/>
    <s v="Peter Appel Transport B.V."/>
    <n v="36622"/>
    <d v="2023-08-29T00:00:00"/>
    <s v="06:44:00"/>
    <n v="0"/>
    <x v="1"/>
    <x v="34"/>
    <n v="8"/>
    <x v="19"/>
    <n v="1"/>
    <n v="2.4"/>
    <x v="3"/>
    <n v="55.66"/>
    <n v="0"/>
    <n v="55.66"/>
  </r>
  <r>
    <s v="COLGATE 3800 DEB."/>
    <s v="Colgate-Palmolive Nederland BV"/>
    <s v="101t"/>
    <n v="101091019579"/>
    <n v="101030173438"/>
    <n v="930"/>
    <s v="Inv Booked"/>
    <s v="2480080485"/>
    <s v="Verkoop"/>
    <n v="170"/>
    <s v="Transport drops zone"/>
    <s v="9 - verwerkt"/>
    <n v="0"/>
    <m/>
    <d v="2023-08-29T00:00:00"/>
    <s v="DROP"/>
    <s v="0001010910195790136164_003"/>
    <m/>
    <m/>
    <m/>
    <s v="EUR"/>
    <n v="66.19"/>
    <s v="EUR"/>
    <n v="66.19"/>
    <s v="EUR"/>
    <n v="66.19"/>
    <n v="66.19"/>
    <n v="0"/>
    <s v="N"/>
    <n v="1223000817"/>
    <d v="2023-09-21T00:00:00"/>
    <m/>
    <d v="2023-08-29T00:00:00"/>
    <s v="00:00"/>
    <s v="23:59"/>
    <d v="2023-08-29T00:00:00"/>
    <s v="10:00"/>
    <s v="11:00"/>
    <n v="2.4"/>
    <s v="ce"/>
    <n v="2023"/>
    <n v="2.4"/>
    <n v="3"/>
    <s v="Kuehne+Nagel Tiel 3 Standpl"/>
    <s v="De Diepert 5"/>
    <s v="Tiel"/>
    <s v="4004 MA"/>
    <s v="NL"/>
    <x v="5"/>
    <s v="Kernweg 6"/>
    <x v="8"/>
    <s v="1627 LC"/>
    <s v="NL"/>
    <s v="2480080485"/>
    <s v="0136164_003"/>
    <s v="31V"/>
    <s v="NL001131849B01"/>
    <n v="2"/>
    <n v="0"/>
    <n v="66.19"/>
    <s v="N"/>
    <s v="Peter Appel Transport B.V."/>
    <n v="36622"/>
    <d v="2023-08-29T00:00:00"/>
    <s v="10:44:00"/>
    <n v="0"/>
    <x v="1"/>
    <x v="34"/>
    <n v="8"/>
    <x v="2"/>
    <n v="1"/>
    <n v="2.4"/>
    <x v="2"/>
    <n v="66.19"/>
    <n v="0"/>
    <n v="66.19"/>
  </r>
  <r>
    <s v="COLGATE 3800 DEB."/>
    <s v="Colgate-Palmolive Nederland BV"/>
    <s v="101t"/>
    <n v="101091019580"/>
    <n v="101030173443"/>
    <n v="930"/>
    <s v="Inv Booked"/>
    <s v="2480080491"/>
    <s v="Verkoop"/>
    <n v="170"/>
    <s v="Transport drops zone"/>
    <s v="9 - verwerkt"/>
    <n v="0"/>
    <m/>
    <d v="2023-08-29T00:00:00"/>
    <s v="DROP"/>
    <s v="0001010910195800136168_004"/>
    <m/>
    <m/>
    <m/>
    <s v="EUR"/>
    <n v="88.65"/>
    <s v="EUR"/>
    <n v="88.65"/>
    <s v="EUR"/>
    <n v="88.65"/>
    <n v="88.65"/>
    <n v="0"/>
    <s v="N"/>
    <n v="1223000817"/>
    <d v="2023-09-21T00:00:00"/>
    <m/>
    <d v="2023-08-29T00:00:00"/>
    <s v="00:00"/>
    <s v="23:59"/>
    <d v="2023-08-29T00:00:00"/>
    <s v="12:00"/>
    <s v="13:00"/>
    <n v="5.6"/>
    <s v="ce"/>
    <n v="5236"/>
    <n v="5.6"/>
    <n v="10"/>
    <s v="Kuehne+Nagel Tiel 3 Standpl"/>
    <s v="De Diepert 5"/>
    <s v="Tiel"/>
    <s v="4004 MA"/>
    <s v="NL"/>
    <x v="2"/>
    <s v="Pegasusweg 1"/>
    <x v="3"/>
    <s v="5015BZ"/>
    <s v="NL"/>
    <s v="2480080491"/>
    <s v="0136168_004"/>
    <s v="31V"/>
    <s v="NL001131849B01"/>
    <n v="2"/>
    <n v="0"/>
    <n v="88.65"/>
    <s v="N"/>
    <s v="Peter Appel Transport B.V."/>
    <n v="36622"/>
    <d v="2023-08-29T00:00:00"/>
    <s v="12:19:00"/>
    <n v="0"/>
    <x v="1"/>
    <x v="34"/>
    <n v="8"/>
    <x v="3"/>
    <n v="1"/>
    <n v="5.6"/>
    <x v="2"/>
    <n v="88.65"/>
    <n v="0"/>
    <n v="88.65"/>
  </r>
  <r>
    <s v="COLGATE 3800 DEB."/>
    <s v="Colgate-Palmolive Nederland BV"/>
    <s v="101t"/>
    <n v="101091019966"/>
    <n v="101030173514"/>
    <n v="930"/>
    <s v="Inv Booked"/>
    <s v="2480081658"/>
    <s v="Verkoop"/>
    <n v="170"/>
    <s v="Transport drops zone"/>
    <s v="9 - verwerkt"/>
    <n v="0"/>
    <m/>
    <d v="2023-08-29T00:00:00"/>
    <s v="DROP"/>
    <s v="0001010910199660136421_002"/>
    <m/>
    <m/>
    <m/>
    <s v="EUR"/>
    <n v="27.26"/>
    <s v="EUR"/>
    <n v="27.26"/>
    <s v="EUR"/>
    <n v="27.26"/>
    <n v="27.26"/>
    <n v="0"/>
    <s v="N"/>
    <n v="1223000817"/>
    <d v="2023-09-21T00:00:00"/>
    <m/>
    <d v="2023-08-29T00:00:00"/>
    <s v="00:00"/>
    <s v="23:59"/>
    <d v="2023-08-29T00:00:00"/>
    <s v="09:00"/>
    <s v="09:00"/>
    <n v="0.8"/>
    <s v="ce"/>
    <n v="392"/>
    <n v="0.8"/>
    <n v="0"/>
    <s v="Kuehne+Nagel Tiel 3 Standpl"/>
    <s v="De Diepert 5"/>
    <s v="Tiel"/>
    <s v="4004 MA"/>
    <s v="NL"/>
    <x v="19"/>
    <s v="SAFFIER  300"/>
    <x v="21"/>
    <s v="3316 LN"/>
    <s v="NL"/>
    <s v="2480081658"/>
    <s v="0136421_002"/>
    <s v="31V"/>
    <s v="NL001131849B01"/>
    <n v="2"/>
    <n v="0"/>
    <n v="27.26"/>
    <s v="N"/>
    <s v="Peter Appel Transport B.V."/>
    <n v="36622"/>
    <d v="2023-08-29T00:00:00"/>
    <s v="08:33:00"/>
    <n v="0"/>
    <x v="1"/>
    <x v="34"/>
    <n v="8"/>
    <x v="19"/>
    <n v="1"/>
    <n v="0.8"/>
    <x v="3"/>
    <n v="27.26"/>
    <n v="0"/>
    <n v="27.26"/>
  </r>
  <r>
    <s v="COLGATE 3800 DEB."/>
    <s v="Colgate-Palmolive Nederland BV"/>
    <s v="101t"/>
    <n v="101091020158"/>
    <n v="101030173542"/>
    <n v="930"/>
    <s v="Inv Booked"/>
    <s v="2480081725"/>
    <s v="Verkoop"/>
    <n v="170"/>
    <s v="Transport drops zone"/>
    <s v="9 - verwerkt"/>
    <n v="0"/>
    <m/>
    <d v="2023-08-30T00:00:00"/>
    <s v="DROP"/>
    <s v="0001010910201580136527_004"/>
    <m/>
    <m/>
    <m/>
    <s v="EUR"/>
    <n v="104.22"/>
    <s v="EUR"/>
    <n v="104.22"/>
    <s v="EUR"/>
    <n v="104.22"/>
    <n v="104.22"/>
    <n v="0"/>
    <s v="N"/>
    <n v="1223000817"/>
    <d v="2023-09-21T00:00:00"/>
    <m/>
    <d v="2023-08-30T00:00:00"/>
    <s v="00:00"/>
    <s v="23:59"/>
    <d v="2023-08-30T00:00:00"/>
    <s v="08:00"/>
    <s v="15:00"/>
    <n v="5.6"/>
    <s v="ce"/>
    <n v="3282"/>
    <n v="5.6"/>
    <n v="5"/>
    <s v="Kuehne+Nagel Tiel 3 Standpl"/>
    <s v="De Diepert 5"/>
    <s v="Tiel"/>
    <s v="4004 MA"/>
    <s v="NL"/>
    <x v="61"/>
    <s v="Nijverheidsweg 14"/>
    <x v="48"/>
    <s v="3251 LP"/>
    <s v="NL"/>
    <s v="2480081725"/>
    <s v="0136527_004"/>
    <s v="31V"/>
    <s v="NL001131849B01"/>
    <n v="2"/>
    <n v="0"/>
    <n v="104.22"/>
    <s v="N"/>
    <s v="Peter Appel Transport B.V."/>
    <n v="36622"/>
    <d v="2023-08-30T00:00:00"/>
    <s v="11:56:00"/>
    <n v="0"/>
    <x v="2"/>
    <x v="34"/>
    <n v="8"/>
    <x v="37"/>
    <n v="1"/>
    <n v="5.6"/>
    <x v="0"/>
    <n v="104.22"/>
    <n v="0"/>
    <n v="104.22"/>
  </r>
  <r>
    <s v="COLGATE 3800 DEB."/>
    <s v="Colgate-Palmolive Nederland BV"/>
    <s v="101t"/>
    <n v="101091020244"/>
    <n v="101030173543"/>
    <n v="930"/>
    <s v="Inv Booked"/>
    <s v="2480081730"/>
    <s v="Verkoop"/>
    <n v="170"/>
    <s v="Transport drops zone"/>
    <s v="9 - verwerkt"/>
    <n v="0"/>
    <m/>
    <d v="2023-08-30T00:00:00"/>
    <s v="DROP"/>
    <s v="0001010910202440136621_005"/>
    <m/>
    <m/>
    <m/>
    <s v="EUR"/>
    <n v="72.900000000000006"/>
    <s v="EUR"/>
    <n v="72.900000000000006"/>
    <s v="EUR"/>
    <n v="72.900000000000006"/>
    <n v="72.900000000000006"/>
    <n v="0"/>
    <s v="N"/>
    <n v="1223000817"/>
    <d v="2023-09-21T00:00:00"/>
    <m/>
    <d v="2023-08-30T00:00:00"/>
    <s v="00:00"/>
    <s v="23:59"/>
    <d v="2023-08-30T00:00:00"/>
    <s v="08:00"/>
    <s v="12:00"/>
    <n v="3.2"/>
    <s v="ce"/>
    <n v="3775"/>
    <n v="3.2"/>
    <n v="6"/>
    <s v="Kuehne+Nagel Tiel 3 Standpl"/>
    <s v="De Diepert 5"/>
    <s v="Tiel"/>
    <s v="4004 MA"/>
    <s v="NL"/>
    <x v="71"/>
    <s v="Hammerstaat 9"/>
    <x v="54"/>
    <s v="8161 PH"/>
    <s v="NL"/>
    <s v="2480081730"/>
    <s v="0136621_005"/>
    <s v="31V"/>
    <s v="NL001131849B01"/>
    <n v="2"/>
    <n v="0"/>
    <n v="72.900000000000006"/>
    <s v="N"/>
    <s v="Peter Appel Transport B.V."/>
    <n v="36622"/>
    <d v="2023-08-30T00:00:00"/>
    <s v="08:13:00"/>
    <n v="0"/>
    <x v="2"/>
    <x v="34"/>
    <n v="8"/>
    <x v="38"/>
    <n v="1"/>
    <n v="3.2"/>
    <x v="0"/>
    <n v="72.900000000000006"/>
    <n v="0"/>
    <n v="72.900000000000006"/>
  </r>
  <r>
    <s v="COLGATE 3800 DEB."/>
    <s v="Colgate-Palmolive Nederland BV"/>
    <s v="101t"/>
    <n v="101091020155"/>
    <n v="101030173535"/>
    <n v="930"/>
    <s v="Inv Booked"/>
    <s v="2480081724"/>
    <s v="Verkoop"/>
    <n v="170"/>
    <s v="Transport drops zone"/>
    <s v="9 - verwerkt"/>
    <n v="0"/>
    <m/>
    <d v="2023-08-30T00:00:00"/>
    <s v="DROP"/>
    <s v="0001010910201550136531_002"/>
    <m/>
    <m/>
    <m/>
    <s v="EUR"/>
    <n v="272.16000000000003"/>
    <s v="EUR"/>
    <n v="272.16000000000003"/>
    <s v="EUR"/>
    <n v="272.16000000000003"/>
    <n v="272.16000000000003"/>
    <n v="0"/>
    <s v="N"/>
    <n v="1223000817"/>
    <d v="2023-09-21T00:00:00"/>
    <m/>
    <d v="2023-08-30T00:00:00"/>
    <s v="00:00"/>
    <s v="23:59"/>
    <d v="2023-08-30T00:00:00"/>
    <s v="09:00"/>
    <s v="10:00"/>
    <n v="22.4"/>
    <s v="ce"/>
    <n v="25566"/>
    <n v="22.4"/>
    <n v="43"/>
    <s v="Kuehne+Nagel Tiel 3 Standpl"/>
    <s v="De Diepert 5"/>
    <s v="Tiel"/>
    <s v="4004 MA"/>
    <s v="NL"/>
    <x v="1"/>
    <s v="Perenmarkt 15"/>
    <x v="2"/>
    <s v="1681PG"/>
    <s v="NL"/>
    <s v="2480081724"/>
    <s v="0136531_002"/>
    <s v="31V"/>
    <s v="NL001131849B01"/>
    <n v="2"/>
    <n v="0"/>
    <n v="272.16000000000003"/>
    <s v="N"/>
    <s v="Peter Appel Transport B.V."/>
    <n v="36622"/>
    <d v="2023-08-30T00:00:00"/>
    <s v="11:26:00"/>
    <n v="0"/>
    <x v="2"/>
    <x v="34"/>
    <n v="8"/>
    <x v="2"/>
    <n v="1"/>
    <n v="22.4"/>
    <x v="1"/>
    <n v="272.16000000000003"/>
    <n v="0"/>
    <n v="272.16000000000003"/>
  </r>
  <r>
    <s v="COLGATE 3800 DEB."/>
    <s v="Colgate-Palmolive Nederland BV"/>
    <s v="101t"/>
    <n v="101091020571"/>
    <n v="101030173536"/>
    <n v="930"/>
    <s v="Inv Booked"/>
    <s v="2480081721"/>
    <s v="Verkoop"/>
    <n v="170"/>
    <s v="Transport drops zone"/>
    <s v="9 - verwerkt"/>
    <n v="0"/>
    <m/>
    <d v="2023-08-30T00:00:00"/>
    <s v="DROP"/>
    <s v="0001010910205710136818_002"/>
    <m/>
    <m/>
    <m/>
    <s v="EUR"/>
    <n v="197.23"/>
    <s v="EUR"/>
    <n v="197.23"/>
    <s v="EUR"/>
    <n v="197.23"/>
    <n v="197.23"/>
    <n v="0"/>
    <s v="N"/>
    <n v="1223000817"/>
    <d v="2023-09-21T00:00:00"/>
    <m/>
    <d v="2023-08-30T00:00:00"/>
    <s v="00:00"/>
    <s v="23:59"/>
    <d v="2023-08-30T00:00:00"/>
    <s v="16:00"/>
    <s v="16:00"/>
    <n v="16.8"/>
    <s v="ce"/>
    <n v="8993"/>
    <n v="16.8"/>
    <n v="17"/>
    <s v="Kuehne+Nagel Tiel 3 Standpl"/>
    <s v="De Diepert 5"/>
    <s v="Tiel"/>
    <s v="4004 MA"/>
    <s v="NL"/>
    <x v="46"/>
    <s v="FLORIJNSTRAAT  4C"/>
    <x v="23"/>
    <s v="4903 RM"/>
    <s v="NL"/>
    <s v="2480081721"/>
    <s v="0136818_002"/>
    <s v="31V"/>
    <s v="NL001131849B01"/>
    <n v="2"/>
    <n v="0"/>
    <n v="197.23"/>
    <s v="N"/>
    <s v="Peter Appel Transport B.V."/>
    <n v="36622"/>
    <d v="2023-08-30T00:00:00"/>
    <s v="17:26:00"/>
    <n v="0"/>
    <x v="2"/>
    <x v="34"/>
    <n v="8"/>
    <x v="34"/>
    <n v="1"/>
    <n v="16.8"/>
    <x v="5"/>
    <n v="197.23"/>
    <n v="0"/>
    <n v="197.23"/>
  </r>
  <r>
    <s v="COLGATE 3800 DEB."/>
    <s v="Colgate-Palmolive Nederland BV"/>
    <s v="101t"/>
    <n v="101091020244"/>
    <n v="101030173537"/>
    <n v="930"/>
    <s v="Inv Booked"/>
    <s v="2480081731"/>
    <s v="Verkoop"/>
    <n v="170"/>
    <s v="Transport drops zone"/>
    <s v="9 - verwerkt"/>
    <n v="0"/>
    <m/>
    <d v="2023-08-30T00:00:00"/>
    <s v="DROP"/>
    <s v="0001010910202440136621_004"/>
    <m/>
    <m/>
    <m/>
    <s v="EUR"/>
    <n v="28.67"/>
    <s v="EUR"/>
    <n v="28.67"/>
    <s v="EUR"/>
    <n v="28.67"/>
    <n v="28.67"/>
    <n v="0"/>
    <s v="N"/>
    <n v="1223000817"/>
    <d v="2023-09-21T00:00:00"/>
    <m/>
    <d v="2023-08-30T00:00:00"/>
    <s v="00:00"/>
    <s v="23:59"/>
    <d v="2023-08-30T00:00:00"/>
    <s v="08:00"/>
    <s v="16:00"/>
    <n v="0.8"/>
    <s v="ce"/>
    <n v="45"/>
    <n v="0.8"/>
    <n v="0"/>
    <s v="Kuehne+Nagel Tiel 3 Standpl"/>
    <s v="De Diepert 5"/>
    <s v="Tiel"/>
    <s v="4004 MA"/>
    <s v="NL"/>
    <x v="111"/>
    <s v="Leeuwenveldse weg 3F"/>
    <x v="43"/>
    <s v="1382 LV"/>
    <s v="NL"/>
    <s v="2480081731"/>
    <s v="0136621_004"/>
    <s v="31V"/>
    <s v="NL001131849B01"/>
    <n v="2"/>
    <n v="0"/>
    <n v="28.67"/>
    <s v="N"/>
    <s v="Peter Appel Transport B.V."/>
    <n v="36622"/>
    <d v="2023-08-30T00:00:00"/>
    <s v="14:57:00"/>
    <n v="0"/>
    <x v="2"/>
    <x v="34"/>
    <n v="8"/>
    <x v="13"/>
    <n v="1"/>
    <n v="0.8"/>
    <x v="0"/>
    <n v="28.67"/>
    <n v="0"/>
    <n v="28.67"/>
  </r>
  <r>
    <s v="COLGATE 3800 DEB."/>
    <s v="Colgate-Palmolive Nederland BV"/>
    <s v="101t"/>
    <n v="101091020166"/>
    <n v="101030173539"/>
    <n v="930"/>
    <s v="Inv Booked"/>
    <s v="2480081726"/>
    <s v="Verkoop"/>
    <n v="170"/>
    <s v="Transport drops zone"/>
    <s v="9 - verwerkt"/>
    <n v="0"/>
    <m/>
    <d v="2023-08-30T00:00:00"/>
    <s v="DROP"/>
    <s v="0001010910201660136540_002"/>
    <m/>
    <m/>
    <m/>
    <s v="EUR"/>
    <n v="183.96"/>
    <s v="EUR"/>
    <n v="183.96"/>
    <s v="EUR"/>
    <n v="183.96"/>
    <n v="183.96"/>
    <n v="0"/>
    <s v="N"/>
    <n v="1223000817"/>
    <d v="2023-09-21T00:00:00"/>
    <m/>
    <d v="2023-08-30T00:00:00"/>
    <s v="00:00"/>
    <s v="23:59"/>
    <d v="2023-08-30T00:00:00"/>
    <s v="12:00"/>
    <s v="13:00"/>
    <n v="12"/>
    <s v="ce"/>
    <n v="8226"/>
    <n v="12"/>
    <n v="13"/>
    <s v="Kuehne+Nagel Tiel 3 Standpl"/>
    <s v="De Diepert 5"/>
    <s v="Tiel"/>
    <s v="4004 MA"/>
    <s v="NL"/>
    <x v="16"/>
    <s v="Rijnland 4"/>
    <x v="19"/>
    <s v="1948RL"/>
    <s v="NL"/>
    <s v="2480081726"/>
    <s v="0136540_002"/>
    <s v="31V"/>
    <s v="NL001131849B01"/>
    <n v="2"/>
    <n v="0"/>
    <n v="183.96"/>
    <s v="N"/>
    <s v="Peter Appel Transport B.V."/>
    <n v="36622"/>
    <d v="2023-08-30T00:00:00"/>
    <s v="14:41:00"/>
    <n v="0"/>
    <x v="2"/>
    <x v="34"/>
    <n v="8"/>
    <x v="17"/>
    <n v="1"/>
    <n v="12"/>
    <x v="0"/>
    <n v="183.96"/>
    <n v="0"/>
    <n v="183.96"/>
  </r>
  <r>
    <s v="COLGATE 3800 DEB."/>
    <s v="Colgate-Palmolive Nederland BV"/>
    <s v="101t"/>
    <n v="101091020169"/>
    <n v="101030173540"/>
    <n v="930"/>
    <s v="Inv Booked"/>
    <s v="2480081733"/>
    <s v="Verkoop"/>
    <n v="170"/>
    <s v="Transport drops zone"/>
    <s v="9 - verwerkt"/>
    <n v="0"/>
    <m/>
    <d v="2023-08-30T00:00:00"/>
    <s v="DROP"/>
    <s v="0001010910201690136542_002"/>
    <m/>
    <m/>
    <m/>
    <s v="EUR"/>
    <n v="173.52"/>
    <s v="EUR"/>
    <n v="173.52"/>
    <s v="EUR"/>
    <n v="173.52"/>
    <n v="173.52"/>
    <n v="0"/>
    <s v="N"/>
    <n v="1223000817"/>
    <d v="2023-09-21T00:00:00"/>
    <m/>
    <d v="2023-08-30T00:00:00"/>
    <s v="00:00"/>
    <s v="23:59"/>
    <d v="2023-08-30T00:00:00"/>
    <s v="14:00"/>
    <s v="14:00"/>
    <n v="24"/>
    <s v="ce"/>
    <n v="14606"/>
    <n v="24"/>
    <n v="30"/>
    <s v="Kuehne+Nagel Tiel 3 Standpl"/>
    <s v="De Diepert 5"/>
    <s v="Tiel"/>
    <s v="4004 MA"/>
    <s v="NL"/>
    <x v="14"/>
    <s v="Rood 24"/>
    <x v="17"/>
    <s v="6666LT"/>
    <s v="NL"/>
    <s v="2480081733"/>
    <s v="0136542_002"/>
    <s v="31V"/>
    <s v="NL001131849B01"/>
    <n v="2"/>
    <n v="0"/>
    <n v="173.52"/>
    <s v="N"/>
    <s v="Peter Appel Transport B.V."/>
    <n v="36622"/>
    <d v="2023-08-30T00:00:00"/>
    <s v="14:22:00"/>
    <n v="0"/>
    <x v="2"/>
    <x v="34"/>
    <n v="8"/>
    <x v="15"/>
    <n v="1"/>
    <n v="24"/>
    <x v="5"/>
    <n v="173.52"/>
    <n v="0"/>
    <n v="173.52"/>
  </r>
  <r>
    <s v="COLGATE 3800 DEB."/>
    <s v="Colgate-Palmolive Nederland BV"/>
    <s v="101t"/>
    <n v="101091020442"/>
    <n v="101030173541"/>
    <n v="930"/>
    <s v="Inv Booked"/>
    <s v="2480081727"/>
    <s v="Verkoop"/>
    <n v="170"/>
    <s v="Transport drops zone"/>
    <s v="9 - verwerkt"/>
    <n v="0"/>
    <m/>
    <d v="2023-08-30T00:00:00"/>
    <s v="DROP"/>
    <s v="0001010910204420136635_003"/>
    <m/>
    <m/>
    <m/>
    <s v="EUR"/>
    <n v="51.04"/>
    <s v="EUR"/>
    <n v="51.04"/>
    <s v="EUR"/>
    <n v="51.04"/>
    <n v="51.04"/>
    <n v="0"/>
    <s v="N"/>
    <n v="1223000817"/>
    <d v="2023-09-21T00:00:00"/>
    <m/>
    <d v="2023-08-30T00:00:00"/>
    <s v="00:00"/>
    <s v="23:59"/>
    <d v="2023-08-30T00:00:00"/>
    <s v="14:00"/>
    <s v="14:00"/>
    <n v="1.6"/>
    <s v="ce"/>
    <n v="365"/>
    <n v="1.6"/>
    <n v="0"/>
    <s v="Kuehne+Nagel Tiel 3 Standpl"/>
    <s v="De Diepert 5"/>
    <s v="Tiel"/>
    <s v="4004 MA"/>
    <s v="NL"/>
    <x v="114"/>
    <s v="Basisweg 7"/>
    <x v="25"/>
    <s v="1951NG"/>
    <s v="NL"/>
    <s v="2480081727"/>
    <s v="0136635_003"/>
    <s v="31V"/>
    <s v="NL001131849B01"/>
    <n v="2"/>
    <n v="0"/>
    <n v="51.04"/>
    <s v="N"/>
    <s v="Peter Appel Transport B.V."/>
    <n v="36622"/>
    <d v="2023-08-30T00:00:00"/>
    <s v="12:10:00"/>
    <n v="0"/>
    <x v="2"/>
    <x v="34"/>
    <n v="8"/>
    <x v="17"/>
    <n v="1"/>
    <n v="1.6"/>
    <x v="3"/>
    <n v="51.04"/>
    <n v="0"/>
    <n v="51.04"/>
  </r>
  <r>
    <s v="COLGATE 3800 DEB."/>
    <s v="Colgate-Palmolive Nederland BV"/>
    <s v="101t"/>
    <n v="101091020167"/>
    <n v="101030173544"/>
    <n v="930"/>
    <s v="Inv Booked"/>
    <s v="2480081732"/>
    <s v="Verkoop"/>
    <n v="170"/>
    <s v="Transport drops zone"/>
    <s v="9 - verwerkt"/>
    <n v="0"/>
    <m/>
    <d v="2023-08-30T00:00:00"/>
    <s v="DROP"/>
    <s v="0001010910201670136543_002"/>
    <m/>
    <m/>
    <m/>
    <s v="EUR"/>
    <n v="132.5"/>
    <s v="EUR"/>
    <n v="132.5"/>
    <s v="EUR"/>
    <n v="132.5"/>
    <n v="132.5"/>
    <n v="0"/>
    <s v="N"/>
    <n v="1223000817"/>
    <d v="2023-09-21T00:00:00"/>
    <m/>
    <d v="2023-08-30T00:00:00"/>
    <s v="00:00"/>
    <s v="23:59"/>
    <d v="2023-08-30T00:00:00"/>
    <s v="16:00"/>
    <s v="17:00"/>
    <n v="20.8"/>
    <s v="ce"/>
    <n v="14467"/>
    <n v="20.8"/>
    <n v="28"/>
    <s v="Kuehne+Nagel Tiel 3 Standpl"/>
    <s v="De Diepert 5"/>
    <s v="Tiel"/>
    <s v="4004 MA"/>
    <s v="NL"/>
    <x v="2"/>
    <s v="Randweg 2"/>
    <x v="6"/>
    <s v="4191 NN"/>
    <s v="NL"/>
    <s v="2480081732"/>
    <s v="0136543_002"/>
    <s v="31V"/>
    <s v="NL001131849B01"/>
    <n v="2"/>
    <n v="0"/>
    <n v="132.5"/>
    <s v="N"/>
    <s v="Peter Appel Transport B.V."/>
    <n v="36622"/>
    <d v="2023-08-30T00:00:00"/>
    <s v="17:49:00"/>
    <n v="0"/>
    <x v="2"/>
    <x v="34"/>
    <n v="8"/>
    <x v="6"/>
    <n v="1"/>
    <n v="20.8"/>
    <x v="2"/>
    <n v="132.5"/>
    <n v="0"/>
    <n v="132.5"/>
  </r>
  <r>
    <s v="COLGATE 3800 DEB."/>
    <s v="Colgate-Palmolive Nederland BV"/>
    <s v="101t"/>
    <n v="101091020160"/>
    <n v="101030173534"/>
    <n v="930"/>
    <s v="Inv Booked"/>
    <s v="2480081729"/>
    <s v="Verkoop"/>
    <n v="170"/>
    <s v="Transport drops zone"/>
    <s v="9 - verwerkt"/>
    <n v="0"/>
    <m/>
    <d v="2023-08-30T00:00:00"/>
    <s v="DROP"/>
    <s v="0001010910201600136529_003"/>
    <m/>
    <m/>
    <m/>
    <s v="EUR"/>
    <n v="27.26"/>
    <s v="EUR"/>
    <n v="27.26"/>
    <s v="EUR"/>
    <n v="27.26"/>
    <n v="27.26"/>
    <n v="0"/>
    <s v="N"/>
    <n v="1223000817"/>
    <d v="2023-09-21T00:00:00"/>
    <m/>
    <d v="2023-08-30T00:00:00"/>
    <s v="00:00"/>
    <s v="23:59"/>
    <d v="2023-08-30T00:00:00"/>
    <s v="08:00"/>
    <s v="16:00"/>
    <n v="0.8"/>
    <s v="ce"/>
    <n v="61"/>
    <n v="0.8"/>
    <n v="0"/>
    <s v="Kuehne+Nagel Tiel 3 Standpl"/>
    <s v="De Diepert 5"/>
    <s v="Tiel"/>
    <s v="4004 MA"/>
    <s v="NL"/>
    <x v="44"/>
    <s v="De Panoven 21"/>
    <x v="6"/>
    <s v="4191GW"/>
    <s v="NL"/>
    <s v="2480081729"/>
    <s v="0136529_003"/>
    <s v="31V"/>
    <s v="NL001131849B01"/>
    <n v="2"/>
    <n v="0"/>
    <n v="27.26"/>
    <s v="N"/>
    <s v="Peter Appel Transport B.V."/>
    <n v="36622"/>
    <d v="2023-08-30T00:00:00"/>
    <s v="07:56:00"/>
    <n v="0"/>
    <x v="2"/>
    <x v="34"/>
    <n v="8"/>
    <x v="6"/>
    <n v="1"/>
    <n v="0.8"/>
    <x v="6"/>
    <n v="27.26"/>
    <n v="0"/>
    <n v="27.26"/>
  </r>
  <r>
    <s v="COLGATE 3800 DEB."/>
    <s v="Colgate-Palmolive Nederland BV"/>
    <s v="101t"/>
    <n v="101091020387"/>
    <n v="101030173575"/>
    <n v="930"/>
    <s v="Inv Booked"/>
    <s v="2480082188"/>
    <s v="Verkoop"/>
    <n v="170"/>
    <s v="Transport drops zone"/>
    <s v="9 - verwerkt"/>
    <n v="0"/>
    <m/>
    <d v="2023-08-30T00:00:00"/>
    <s v="DROP"/>
    <s v="0001010910203870136627_002"/>
    <m/>
    <m/>
    <m/>
    <s v="EUR"/>
    <n v="27.26"/>
    <s v="EUR"/>
    <n v="27.26"/>
    <s v="EUR"/>
    <n v="27.26"/>
    <n v="27.26"/>
    <n v="0"/>
    <s v="N"/>
    <n v="1223000817"/>
    <d v="2023-09-21T00:00:00"/>
    <m/>
    <d v="2023-08-30T00:00:00"/>
    <s v="00:00"/>
    <s v="23:59"/>
    <d v="2023-08-30T00:00:00"/>
    <s v="14:00"/>
    <s v="14:00"/>
    <n v="0.8"/>
    <s v="ce"/>
    <n v="288"/>
    <n v="0.8"/>
    <n v="0"/>
    <s v="Kuehne+Nagel Tiel 3 Standpl"/>
    <s v="De Diepert 5"/>
    <s v="Tiel"/>
    <s v="4004 MA"/>
    <s v="NL"/>
    <x v="14"/>
    <s v="Rood 24"/>
    <x v="17"/>
    <s v="6666LT"/>
    <s v="NL"/>
    <s v="2480082188"/>
    <s v="0136627_002"/>
    <s v="31V"/>
    <s v="NL001131849B01"/>
    <n v="2"/>
    <n v="0"/>
    <n v="27.26"/>
    <s v="N"/>
    <s v="Peter Appel Transport B.V."/>
    <n v="36622"/>
    <d v="2023-08-30T00:00:00"/>
    <s v="14:22:00"/>
    <n v="0"/>
    <x v="2"/>
    <x v="34"/>
    <n v="8"/>
    <x v="15"/>
    <n v="1"/>
    <n v="0.8"/>
    <x v="5"/>
    <n v="27.26"/>
    <n v="0"/>
    <n v="27.26"/>
  </r>
  <r>
    <s v="COLGATE 3800 DEB."/>
    <s v="Colgate-Palmolive Nederland BV"/>
    <s v="101t"/>
    <n v="101091020447"/>
    <n v="101030173532"/>
    <n v="930"/>
    <s v="Inv Booked"/>
    <s v="2480081723"/>
    <s v="Verkoop"/>
    <n v="170"/>
    <s v="Transport drops zone"/>
    <s v="9 - verwerkt"/>
    <n v="0"/>
    <m/>
    <d v="2023-08-30T00:00:00"/>
    <s v="DROP"/>
    <s v="0001010910204470136638_002"/>
    <m/>
    <m/>
    <m/>
    <s v="EUR"/>
    <n v="123.01"/>
    <s v="EUR"/>
    <n v="123.01"/>
    <s v="EUR"/>
    <n v="123.01"/>
    <n v="123.01"/>
    <n v="0"/>
    <s v="N"/>
    <n v="1223000817"/>
    <d v="2023-09-21T00:00:00"/>
    <m/>
    <d v="2023-08-30T00:00:00"/>
    <s v="00:00"/>
    <s v="23:59"/>
    <d v="2023-08-30T00:00:00"/>
    <s v="18:00"/>
    <s v="18:00"/>
    <n v="12.8"/>
    <s v="ce"/>
    <n v="15332"/>
    <n v="12.8"/>
    <n v="27"/>
    <s v="Kuehne+Nagel Tiel 3 Standpl"/>
    <s v="De Diepert 5"/>
    <s v="Tiel"/>
    <s v="4004 MA"/>
    <s v="NL"/>
    <x v="14"/>
    <s v="Rood 24"/>
    <x v="17"/>
    <s v="6666LT"/>
    <s v="NL"/>
    <s v="2480081723"/>
    <s v="0136638_002"/>
    <s v="31V"/>
    <s v="NL001131849B01"/>
    <n v="2"/>
    <n v="0"/>
    <n v="123.01"/>
    <s v="N"/>
    <s v="Peter Appel Transport B.V."/>
    <n v="36622"/>
    <d v="2023-08-30T00:00:00"/>
    <s v="18:15:00"/>
    <n v="0"/>
    <x v="2"/>
    <x v="34"/>
    <n v="8"/>
    <x v="15"/>
    <n v="1"/>
    <n v="12.8"/>
    <x v="5"/>
    <n v="123.01"/>
    <n v="0"/>
    <n v="123.01"/>
  </r>
  <r>
    <s v="COLGATE 3800 DEB."/>
    <s v="Colgate-Palmolive Nederland BV"/>
    <s v="101t"/>
    <n v="101091020161"/>
    <n v="101030173533"/>
    <n v="930"/>
    <s v="Inv Booked"/>
    <s v="2480081722"/>
    <s v="Verkoop"/>
    <n v="170"/>
    <s v="Transport drops zone"/>
    <s v="9 - verwerkt"/>
    <n v="0"/>
    <m/>
    <d v="2023-08-30T00:00:00"/>
    <s v="DROP"/>
    <s v="0001010910201610136532_002"/>
    <m/>
    <m/>
    <m/>
    <s v="EUR"/>
    <n v="333.96"/>
    <s v="EUR"/>
    <n v="333.96"/>
    <s v="EUR"/>
    <n v="333.96"/>
    <n v="333.96"/>
    <n v="0"/>
    <s v="N"/>
    <n v="1223000817"/>
    <d v="2023-09-21T00:00:00"/>
    <m/>
    <d v="2023-08-30T00:00:00"/>
    <s v="00:00"/>
    <s v="23:59"/>
    <d v="2023-08-30T00:00:00"/>
    <s v="09:00"/>
    <s v="10:00"/>
    <n v="26.4"/>
    <s v="ce"/>
    <n v="18212"/>
    <n v="26.4"/>
    <n v="34"/>
    <s v="Kuehne+Nagel Tiel 3 Standpl"/>
    <s v="De Diepert 5"/>
    <s v="Tiel"/>
    <s v="4004 MA"/>
    <s v="NL"/>
    <x v="1"/>
    <s v="Fahrenheitweg 1"/>
    <x v="1"/>
    <s v="6101WR"/>
    <s v="NL"/>
    <s v="2480081722"/>
    <s v="0136532_002"/>
    <s v="31V"/>
    <s v="NL001131849B01"/>
    <n v="2"/>
    <n v="0"/>
    <n v="333.96"/>
    <s v="N"/>
    <s v="Peter Appel Transport B.V."/>
    <n v="36622"/>
    <d v="2023-08-30T00:00:00"/>
    <s v="10:46:00"/>
    <n v="16"/>
    <x v="2"/>
    <x v="34"/>
    <n v="8"/>
    <x v="1"/>
    <n v="1"/>
    <n v="26.4"/>
    <x v="1"/>
    <n v="333.96"/>
    <n v="0"/>
    <n v="333.96"/>
  </r>
  <r>
    <s v="COLGATE 3800 DEB."/>
    <s v="Colgate-Palmolive Nederland BV"/>
    <s v="101t"/>
    <n v="101091020159"/>
    <n v="101030173546"/>
    <n v="930"/>
    <s v="Inv Booked"/>
    <s v="2480081728"/>
    <s v="Verkoop"/>
    <n v="170"/>
    <s v="Transport drops zone"/>
    <s v="9 - verwerkt"/>
    <n v="0"/>
    <m/>
    <d v="2023-08-30T00:00:00"/>
    <s v="DROP"/>
    <s v="0001010910201590136530_002"/>
    <m/>
    <m/>
    <m/>
    <s v="EUR"/>
    <n v="53.47"/>
    <s v="EUR"/>
    <n v="53.47"/>
    <s v="EUR"/>
    <n v="53.47"/>
    <n v="53.47"/>
    <n v="0"/>
    <s v="N"/>
    <n v="1223000817"/>
    <d v="2023-09-21T00:00:00"/>
    <m/>
    <d v="2023-08-30T00:00:00"/>
    <s v="00:00"/>
    <s v="23:59"/>
    <d v="2023-08-30T00:00:00"/>
    <s v="07:00"/>
    <s v="12:00"/>
    <n v="2.4"/>
    <s v="ce"/>
    <n v="1118"/>
    <n v="2.4"/>
    <n v="2"/>
    <s v="Kuehne+Nagel Tiel 3 Standpl"/>
    <s v="De Diepert 5"/>
    <s v="Tiel"/>
    <s v="4004 MA"/>
    <s v="NL"/>
    <x v="54"/>
    <s v="Zijlweg 18"/>
    <x v="45"/>
    <s v="5145NR"/>
    <s v="NL"/>
    <s v="2480081728"/>
    <s v="0136530_002"/>
    <s v="31V"/>
    <s v="NL001131849B01"/>
    <n v="2"/>
    <n v="0"/>
    <n v="53.47"/>
    <s v="N"/>
    <s v="Peter Appel Transport B.V."/>
    <n v="36622"/>
    <d v="2023-08-30T00:00:00"/>
    <s v="11:32:00"/>
    <n v="0"/>
    <x v="2"/>
    <x v="34"/>
    <n v="8"/>
    <x v="36"/>
    <n v="1"/>
    <n v="2.4"/>
    <x v="3"/>
    <n v="53.47"/>
    <n v="0"/>
    <n v="53.47"/>
  </r>
  <r>
    <s v="COLGATE 3800 DEB."/>
    <s v="Colgate-Palmolive Nederland BV"/>
    <s v="101t"/>
    <n v="101091020244"/>
    <n v="101030173547"/>
    <n v="930"/>
    <s v="Inv Booked"/>
    <s v="0240160786"/>
    <s v="Verkoop"/>
    <n v="170"/>
    <s v="Transport drops zone"/>
    <s v="9 - verwerkt"/>
    <n v="0"/>
    <m/>
    <d v="2023-08-30T00:00:00"/>
    <s v="DROP"/>
    <s v="0001010910202440136621_002"/>
    <m/>
    <m/>
    <m/>
    <s v="EUR"/>
    <n v="37.9"/>
    <s v="EUR"/>
    <n v="37.9"/>
    <s v="EUR"/>
    <n v="37.9"/>
    <n v="37.9"/>
    <n v="0"/>
    <s v="N"/>
    <n v="1223000817"/>
    <d v="2023-09-21T00:00:00"/>
    <m/>
    <d v="2023-08-30T00:00:00"/>
    <s v="00:00"/>
    <s v="23:59"/>
    <d v="2023-08-30T00:00:00"/>
    <s v="07:00"/>
    <s v="07:00"/>
    <n v="1.6"/>
    <s v="ce"/>
    <n v="1056"/>
    <n v="1.6"/>
    <n v="1"/>
    <s v="Kuehne+Nagel Tiel 3 Standpl"/>
    <s v="De Diepert 5"/>
    <s v="Tiel"/>
    <s v="4004 MA"/>
    <s v="NL"/>
    <x v="55"/>
    <s v="Ravenswade 14"/>
    <x v="26"/>
    <s v="3439 LD"/>
    <s v="NL"/>
    <s v="0240160786"/>
    <s v="0136621_002"/>
    <s v="31V"/>
    <s v="NL001131849B01"/>
    <n v="2"/>
    <n v="0"/>
    <n v="37.9"/>
    <s v="N"/>
    <s v="Peter Appel Transport B.V."/>
    <n v="36622"/>
    <d v="2023-08-30T00:00:00"/>
    <s v="07:12:00"/>
    <n v="0"/>
    <x v="2"/>
    <x v="34"/>
    <n v="8"/>
    <x v="22"/>
    <n v="1"/>
    <n v="1.6"/>
    <x v="7"/>
    <n v="37.9"/>
    <n v="0"/>
    <n v="37.9"/>
  </r>
  <r>
    <s v="COLGATE 3800 DEB."/>
    <s v="Colgate-Palmolive Nederland BV"/>
    <s v="101t"/>
    <n v="101091020160"/>
    <n v="101030173545"/>
    <n v="930"/>
    <s v="Inv Booked"/>
    <s v="2480081734"/>
    <s v="Verkoop"/>
    <n v="170"/>
    <s v="Transport drops zone"/>
    <s v="9 - verwerkt"/>
    <n v="0"/>
    <m/>
    <d v="2023-08-30T00:00:00"/>
    <s v="DROP"/>
    <s v="0001010910201600136529_002"/>
    <m/>
    <m/>
    <m/>
    <s v="EUR"/>
    <n v="134.78"/>
    <s v="EUR"/>
    <n v="134.78"/>
    <s v="EUR"/>
    <n v="134.78"/>
    <n v="134.78"/>
    <n v="0"/>
    <s v="N"/>
    <n v="1223000817"/>
    <d v="2023-09-21T00:00:00"/>
    <m/>
    <d v="2023-08-30T00:00:00"/>
    <s v="00:00"/>
    <s v="23:59"/>
    <d v="2023-08-30T00:00:00"/>
    <s v="06:00"/>
    <s v="07:00"/>
    <n v="21.6"/>
    <s v="ce"/>
    <n v="13153"/>
    <n v="21.6"/>
    <n v="25"/>
    <s v="Kuehne+Nagel Tiel 3 Standpl"/>
    <s v="De Diepert 5"/>
    <s v="Tiel"/>
    <s v="4004 MA"/>
    <s v="NL"/>
    <x v="2"/>
    <s v="Randweg 2"/>
    <x v="6"/>
    <s v="4191 NN"/>
    <s v="NL"/>
    <s v="2480081734"/>
    <s v="0136529_002"/>
    <s v="31V"/>
    <s v="NL001131849B01"/>
    <n v="2"/>
    <n v="0"/>
    <n v="134.78"/>
    <s v="N"/>
    <s v="Peter Appel Transport B.V."/>
    <n v="36622"/>
    <d v="2023-08-30T00:00:00"/>
    <s v="07:32:00"/>
    <n v="2"/>
    <x v="2"/>
    <x v="34"/>
    <n v="8"/>
    <x v="6"/>
    <n v="1"/>
    <n v="21.6"/>
    <x v="2"/>
    <n v="134.78"/>
    <n v="0"/>
    <n v="134.78"/>
  </r>
  <r>
    <s v="COLGATE 3800 DEB."/>
    <s v="Colgate-Palmolive Nederland BV"/>
    <s v="101t"/>
    <n v="101091021230"/>
    <n v="101030173688"/>
    <n v="930"/>
    <s v="Inv Booked"/>
    <s v="2480080368"/>
    <s v="Verkoop"/>
    <n v="170"/>
    <s v="Transport drops zone"/>
    <s v="9 - verwerkt"/>
    <n v="0"/>
    <m/>
    <d v="2023-08-31T00:00:00"/>
    <s v="DROP"/>
    <s v="0001010910212300137237_002"/>
    <m/>
    <m/>
    <m/>
    <s v="EUR"/>
    <n v="62.16"/>
    <s v="EUR"/>
    <n v="62.16"/>
    <s v="EUR"/>
    <n v="62.16"/>
    <n v="62.16"/>
    <n v="0"/>
    <s v="Y"/>
    <n v="1223000817"/>
    <d v="2023-09-21T00:00:00"/>
    <m/>
    <d v="2023-08-31T00:00:00"/>
    <s v="00:00"/>
    <s v="23:59"/>
    <d v="2023-08-31T00:00:00"/>
    <s v="10:00"/>
    <s v="15:00"/>
    <n v="3"/>
    <s v="ce"/>
    <n v="2092"/>
    <n v="2.4"/>
    <n v="3"/>
    <s v="Kuehne+Nagel Tiel 3 Standpl"/>
    <s v="De Diepert 5"/>
    <s v="Tiel"/>
    <s v="4004 MA"/>
    <s v="NL"/>
    <x v="4"/>
    <s v="Watergoorweg 81"/>
    <x v="5"/>
    <s v="3861MA"/>
    <s v="NL"/>
    <s v="2480080368"/>
    <s v="0137237_002"/>
    <s v="31V"/>
    <s v="NL001131849B01"/>
    <n v="2"/>
    <n v="0"/>
    <n v="62.16"/>
    <s v="N"/>
    <s v="Peter Appel Transport B.V."/>
    <n v="36622"/>
    <d v="2023-08-31T00:00:00"/>
    <s v="11:09:00"/>
    <n v="0"/>
    <x v="3"/>
    <x v="34"/>
    <n v="8"/>
    <x v="5"/>
    <n v="1"/>
    <n v="2.4"/>
    <x v="3"/>
    <n v="62.16"/>
    <n v="0"/>
    <n v="62.16"/>
  </r>
  <r>
    <s v="COLGATE 3800 DEB."/>
    <s v="Colgate-Palmolive Nederland BV"/>
    <s v="101t"/>
    <n v="101091020770"/>
    <n v="101030173591"/>
    <n v="930"/>
    <s v="Inv Booked"/>
    <s v="2480082801"/>
    <s v="Verkoop"/>
    <n v="170"/>
    <s v="Transport drops zone"/>
    <s v="9 - verwerkt"/>
    <n v="0"/>
    <m/>
    <d v="2023-08-31T00:00:00"/>
    <s v="DROP"/>
    <s v="0001010910207700136890_002"/>
    <m/>
    <m/>
    <m/>
    <s v="EUR"/>
    <n v="9.9"/>
    <s v="EUR"/>
    <n v="9.9"/>
    <s v="EUR"/>
    <n v="9.9"/>
    <n v="9.9"/>
    <n v="0"/>
    <s v="N"/>
    <n v="1223000817"/>
    <d v="2023-09-21T00:00:00"/>
    <m/>
    <d v="2023-08-31T00:00:00"/>
    <s v="00:00"/>
    <s v="23:59"/>
    <d v="2023-08-31T00:00:00"/>
    <s v="07:00"/>
    <s v="13:00"/>
    <n v="0.8"/>
    <s v="ce"/>
    <n v="816"/>
    <n v="0.8"/>
    <n v="1"/>
    <s v="Kuehne+Nagel Tiel 3 Standpl"/>
    <s v="De Diepert 5"/>
    <s v="Tiel"/>
    <s v="4004 MA"/>
    <s v="NL"/>
    <x v="17"/>
    <s v="Doornhoek 4050"/>
    <x v="20"/>
    <s v="5465TD"/>
    <s v="NL"/>
    <s v="2480082801"/>
    <s v="0136890_002"/>
    <s v="31V"/>
    <s v="NL001131849B01"/>
    <n v="2"/>
    <n v="0"/>
    <n v="9.9"/>
    <s v="N"/>
    <s v="Peter Appel Transport B.V."/>
    <n v="36622"/>
    <d v="2023-08-31T00:00:00"/>
    <s v="08:00:00"/>
    <n v="0"/>
    <x v="3"/>
    <x v="34"/>
    <n v="8"/>
    <x v="18"/>
    <n v="1"/>
    <n v="8"/>
    <x v="3"/>
    <n v="98.97"/>
    <n v="0"/>
    <n v="98.97"/>
  </r>
  <r>
    <s v="COLGATE 3800 DEB."/>
    <s v="Colgate-Palmolive Nederland BV"/>
    <s v="101t"/>
    <n v="101091020774"/>
    <n v="101030173587"/>
    <n v="930"/>
    <s v="Inv Booked"/>
    <s v="2480082802"/>
    <s v="Verkoop"/>
    <n v="170"/>
    <s v="Transport drops zone"/>
    <s v="9 - verwerkt"/>
    <n v="0"/>
    <m/>
    <d v="2023-08-31T00:00:00"/>
    <s v="DROP"/>
    <s v="0001010910207740136891_003"/>
    <m/>
    <m/>
    <m/>
    <s v="EUR"/>
    <n v="228.59"/>
    <s v="EUR"/>
    <n v="228.59"/>
    <s v="EUR"/>
    <n v="228.59"/>
    <n v="228.59"/>
    <n v="0"/>
    <s v="N"/>
    <n v="1223000817"/>
    <d v="2023-09-21T00:00:00"/>
    <m/>
    <d v="2023-08-31T00:00:00"/>
    <s v="00:00"/>
    <s v="23:59"/>
    <d v="2023-08-31T00:00:00"/>
    <s v="08:00"/>
    <s v="16:00"/>
    <n v="10.4"/>
    <s v="ce"/>
    <n v="9000"/>
    <n v="10.4"/>
    <n v="17"/>
    <s v="Kuehne+Nagel Tiel 3 Standpl"/>
    <s v="De Diepert 5"/>
    <s v="Tiel"/>
    <s v="4004 MA"/>
    <s v="NL"/>
    <x v="8"/>
    <s v="Orionweg 2"/>
    <x v="10"/>
    <s v="8938 AH"/>
    <s v="NL"/>
    <s v="2480082802"/>
    <s v="0136891_003"/>
    <s v="31V"/>
    <s v="NL001131849B01"/>
    <n v="2"/>
    <n v="0"/>
    <n v="228.59"/>
    <s v="N"/>
    <s v="Peter Appel Transport B.V."/>
    <n v="36622"/>
    <d v="2023-08-31T00:00:00"/>
    <s v="11:42:00"/>
    <n v="0"/>
    <x v="3"/>
    <x v="34"/>
    <n v="8"/>
    <x v="9"/>
    <n v="1"/>
    <n v="10.4"/>
    <x v="0"/>
    <n v="228.59"/>
    <n v="0"/>
    <n v="228.59"/>
  </r>
  <r>
    <s v="COLGATE 3800 DEB."/>
    <s v="Colgate-Palmolive Nederland BV"/>
    <s v="101t"/>
    <n v="101091020776"/>
    <n v="101030173604"/>
    <n v="930"/>
    <s v="Inv Booked"/>
    <s v="2480082816"/>
    <s v="Verkoop"/>
    <n v="170"/>
    <s v="Transport drops zone"/>
    <s v="9 - verwerkt"/>
    <n v="0"/>
    <m/>
    <d v="2023-08-31T00:00:00"/>
    <s v="DROP"/>
    <s v="0001010910207760136895_002"/>
    <m/>
    <m/>
    <m/>
    <s v="EUR"/>
    <n v="118.98"/>
    <s v="EUR"/>
    <n v="118.98"/>
    <s v="EUR"/>
    <n v="118.98"/>
    <n v="118.98"/>
    <n v="0"/>
    <s v="N"/>
    <n v="1223000817"/>
    <d v="2023-09-21T00:00:00"/>
    <m/>
    <d v="2023-08-31T00:00:00"/>
    <s v="00:00"/>
    <s v="23:59"/>
    <d v="2023-08-31T00:00:00"/>
    <s v="09:00"/>
    <s v="09:00"/>
    <n v="10.4"/>
    <s v="ce"/>
    <n v="6465"/>
    <n v="10.4"/>
    <n v="9"/>
    <s v="Kuehne+Nagel Tiel 3 Standpl"/>
    <s v="De Diepert 5"/>
    <s v="Tiel"/>
    <s v="4004 MA"/>
    <s v="NL"/>
    <x v="79"/>
    <s v="Keltenweg 30"/>
    <x v="58"/>
    <s v="5342 LP"/>
    <s v="NL"/>
    <s v="2480082816"/>
    <s v="0136895_002"/>
    <s v="31V"/>
    <s v="NL001131849B01"/>
    <n v="2"/>
    <n v="0"/>
    <n v="118.98"/>
    <s v="N"/>
    <s v="Peter Appel Transport B.V."/>
    <n v="36622"/>
    <d v="2023-08-31T00:00:00"/>
    <s v="12:50:00"/>
    <n v="170"/>
    <x v="3"/>
    <x v="34"/>
    <n v="8"/>
    <x v="42"/>
    <n v="1"/>
    <n v="10.4"/>
    <x v="3"/>
    <n v="118.98"/>
    <n v="0"/>
    <n v="118.98"/>
  </r>
  <r>
    <s v="COLGATE 3800 DEB."/>
    <s v="Colgate-Palmolive Nederland BV"/>
    <s v="101t"/>
    <n v="101091020779"/>
    <n v="101030173605"/>
    <n v="930"/>
    <s v="Inv Booked"/>
    <s v="2480082815"/>
    <s v="Verkoop"/>
    <n v="170"/>
    <s v="Transport drops zone"/>
    <s v="9 - verwerkt"/>
    <n v="0"/>
    <m/>
    <d v="2023-08-31T00:00:00"/>
    <s v="DROP"/>
    <s v="0001010910207790136899_002"/>
    <m/>
    <m/>
    <m/>
    <s v="EUR"/>
    <n v="139.28"/>
    <s v="EUR"/>
    <n v="139.28"/>
    <s v="EUR"/>
    <n v="139.28"/>
    <n v="139.28"/>
    <n v="0"/>
    <s v="N"/>
    <n v="1223000817"/>
    <d v="2023-09-21T00:00:00"/>
    <m/>
    <d v="2023-08-31T00:00:00"/>
    <s v="00:00"/>
    <s v="23:59"/>
    <d v="2023-08-31T00:00:00"/>
    <s v="08:00"/>
    <s v="15:00"/>
    <n v="8"/>
    <s v="ce"/>
    <n v="5173"/>
    <n v="8"/>
    <n v="5"/>
    <s v="Kuehne+Nagel Tiel 3 Standpl"/>
    <s v="De Diepert 5"/>
    <s v="Tiel"/>
    <s v="4004 MA"/>
    <s v="NL"/>
    <x v="66"/>
    <s v="Hazenkoog 20a"/>
    <x v="32"/>
    <s v="1822BS"/>
    <s v="NL"/>
    <s v="2480082815"/>
    <s v="0136899_002"/>
    <s v="31V"/>
    <s v="NL001131849B01"/>
    <n v="2"/>
    <n v="0"/>
    <n v="139.28"/>
    <s v="N"/>
    <s v="Peter Appel Transport B.V."/>
    <n v="36622"/>
    <d v="2023-08-31T00:00:00"/>
    <s v="13:53:00"/>
    <n v="0"/>
    <x v="3"/>
    <x v="34"/>
    <n v="8"/>
    <x v="28"/>
    <n v="1"/>
    <n v="8"/>
    <x v="0"/>
    <n v="139.28"/>
    <n v="0"/>
    <n v="139.28"/>
  </r>
  <r>
    <s v="COLGATE 3800 DEB."/>
    <s v="Colgate-Palmolive Nederland BV"/>
    <s v="101t"/>
    <n v="101091020768"/>
    <n v="101030173595"/>
    <n v="930"/>
    <s v="Inv Booked"/>
    <s v="2480082809"/>
    <s v="Verkoop"/>
    <n v="170"/>
    <s v="Transport drops zone"/>
    <s v="9 - verwerkt"/>
    <n v="0"/>
    <m/>
    <d v="2023-08-31T00:00:00"/>
    <s v="DROP"/>
    <s v="0001010910207680136888_002"/>
    <m/>
    <m/>
    <m/>
    <s v="EUR"/>
    <n v="48.91"/>
    <s v="EUR"/>
    <n v="48.91"/>
    <s v="EUR"/>
    <n v="48.91"/>
    <n v="48.91"/>
    <n v="0"/>
    <s v="N"/>
    <n v="1223000817"/>
    <d v="2023-09-21T00:00:00"/>
    <m/>
    <d v="2023-08-31T00:00:00"/>
    <s v="00:00"/>
    <s v="23:59"/>
    <d v="2023-08-31T00:00:00"/>
    <s v="05:00"/>
    <s v="06:00"/>
    <n v="4.8"/>
    <s v="ce"/>
    <n v="2562"/>
    <n v="4.8"/>
    <n v="5"/>
    <s v="Kuehne+Nagel Tiel 3 Standpl"/>
    <s v="De Diepert 5"/>
    <s v="Tiel"/>
    <s v="4004 MA"/>
    <s v="NL"/>
    <x v="2"/>
    <s v="Randweg 2"/>
    <x v="6"/>
    <s v="4191 NN"/>
    <s v="NL"/>
    <s v="2480082809"/>
    <s v="0136888_002"/>
    <s v="31V"/>
    <s v="NL001131849B01"/>
    <n v="2"/>
    <n v="0"/>
    <n v="48.91"/>
    <s v="N"/>
    <s v="Peter Appel Transport B.V."/>
    <n v="36622"/>
    <d v="2023-08-31T00:00:00"/>
    <s v="06:29:00"/>
    <n v="0"/>
    <x v="3"/>
    <x v="34"/>
    <n v="8"/>
    <x v="6"/>
    <n v="1"/>
    <n v="4.8"/>
    <x v="2"/>
    <n v="48.91"/>
    <n v="0"/>
    <n v="48.91"/>
  </r>
  <r>
    <s v="COLGATE 3800 DEB."/>
    <s v="Colgate-Palmolive Nederland BV"/>
    <s v="101t"/>
    <n v="101091020766"/>
    <n v="101030173596"/>
    <n v="930"/>
    <s v="Inv Booked"/>
    <s v="2480082810"/>
    <s v="Verkoop"/>
    <n v="170"/>
    <s v="Transport drops zone"/>
    <s v="9 - verwerkt"/>
    <n v="0"/>
    <m/>
    <d v="2023-08-31T00:00:00"/>
    <s v="DROP"/>
    <s v="0001010910207660136887_002"/>
    <m/>
    <m/>
    <m/>
    <s v="EUR"/>
    <n v="106.82"/>
    <s v="EUR"/>
    <n v="106.82"/>
    <s v="EUR"/>
    <n v="106.82"/>
    <n v="106.82"/>
    <n v="0"/>
    <s v="N"/>
    <n v="1223000817"/>
    <d v="2023-09-21T00:00:00"/>
    <m/>
    <d v="2023-08-31T00:00:00"/>
    <s v="00:00"/>
    <s v="23:59"/>
    <d v="2023-08-31T00:00:00"/>
    <s v="06:00"/>
    <s v="07:00"/>
    <n v="6.4"/>
    <s v="ce"/>
    <n v="6051"/>
    <n v="6.4"/>
    <n v="11"/>
    <s v="Kuehne+Nagel Tiel 3 Standpl"/>
    <s v="De Diepert 5"/>
    <s v="Tiel"/>
    <s v="4004 MA"/>
    <s v="NL"/>
    <x v="2"/>
    <s v="Laan van Ruyven 1"/>
    <x v="11"/>
    <s v="2645EE"/>
    <s v="NL"/>
    <s v="2480082810"/>
    <s v="0136887_002"/>
    <s v="31V"/>
    <s v="NL001131849B01"/>
    <n v="2"/>
    <n v="0"/>
    <n v="106.82"/>
    <s v="N"/>
    <s v="Peter Appel Transport B.V."/>
    <n v="36622"/>
    <d v="2023-08-31T00:00:00"/>
    <s v="06:48:00"/>
    <n v="0"/>
    <x v="3"/>
    <x v="34"/>
    <n v="8"/>
    <x v="4"/>
    <n v="1"/>
    <n v="6.4"/>
    <x v="2"/>
    <n v="106.82"/>
    <n v="0"/>
    <n v="106.82"/>
  </r>
  <r>
    <s v="COLGATE 3800 DEB."/>
    <s v="Colgate-Palmolive Nederland BV"/>
    <s v="101t"/>
    <n v="101091020506"/>
    <n v="101030173585"/>
    <n v="930"/>
    <s v="Inv Booked"/>
    <s v="2480082787"/>
    <s v="Verkoop"/>
    <n v="200"/>
    <s v="Transport drops"/>
    <s v="9 - verwerkt"/>
    <n v="0"/>
    <m/>
    <d v="2023-08-31T00:00:00"/>
    <s v="DROP"/>
    <s v="0001010910205060136728_006"/>
    <m/>
    <m/>
    <m/>
    <s v="EUR"/>
    <n v="54.4"/>
    <s v="EUR"/>
    <n v="54.4"/>
    <s v="EUR"/>
    <n v="54.4"/>
    <n v="54.4"/>
    <n v="0"/>
    <s v="N"/>
    <n v="1223000817"/>
    <d v="2023-09-21T00:00:00"/>
    <m/>
    <d v="2023-08-31T00:00:00"/>
    <s v="00:00"/>
    <s v="23:59"/>
    <d v="2023-08-31T00:00:00"/>
    <s v="08:00"/>
    <s v="16:00"/>
    <n v="0.8"/>
    <s v="ce"/>
    <n v="45"/>
    <n v="0.8"/>
    <n v="0"/>
    <s v="Kuehne+Nagel Tiel 3 Standpl"/>
    <s v="De Diepert 5"/>
    <s v="Tiel"/>
    <s v="4004 MA"/>
    <s v="NL"/>
    <x v="26"/>
    <s v="Park Forum 1129"/>
    <x v="29"/>
    <s v="5657 HK"/>
    <s v="NL"/>
    <s v="2480082787"/>
    <s v="0136728_006"/>
    <s v="31V"/>
    <s v="NL001131849B01"/>
    <n v="2"/>
    <n v="0"/>
    <n v="54.4"/>
    <s v="N"/>
    <s v="Peter Appel Transport B.V."/>
    <n v="36744"/>
    <d v="2023-08-31T00:00:00"/>
    <s v="13:00:00"/>
    <n v="0"/>
    <x v="3"/>
    <x v="34"/>
    <n v="8"/>
    <x v="25"/>
    <n v="1"/>
    <n v="1.6"/>
    <x v="6"/>
    <n v="108.8"/>
    <n v="0"/>
    <n v="108.8"/>
  </r>
  <r>
    <s v="COLGATE 3800 DEB."/>
    <s v="Colgate-Palmolive Nederland BV"/>
    <s v="101t"/>
    <n v="101091020770"/>
    <n v="101030173586"/>
    <n v="930"/>
    <s v="Inv Booked"/>
    <s v="2480082804"/>
    <s v="Verkoop"/>
    <n v="170"/>
    <s v="Transport drops zone"/>
    <s v="9 - verwerkt"/>
    <n v="0"/>
    <m/>
    <d v="2023-08-31T00:00:00"/>
    <s v="DROP"/>
    <s v="0001010910207700136890_002"/>
    <m/>
    <m/>
    <m/>
    <s v="EUR"/>
    <n v="29.69"/>
    <s v="EUR"/>
    <n v="29.69"/>
    <s v="EUR"/>
    <n v="29.69"/>
    <n v="29.69"/>
    <n v="0"/>
    <s v="N"/>
    <n v="1223000817"/>
    <d v="2023-09-21T00:00:00"/>
    <m/>
    <d v="2023-08-31T00:00:00"/>
    <s v="00:00"/>
    <s v="23:59"/>
    <d v="2023-08-31T00:00:00"/>
    <s v="07:00"/>
    <s v="13:00"/>
    <n v="2.4"/>
    <s v="ce"/>
    <n v="846"/>
    <n v="2.4"/>
    <n v="0"/>
    <s v="Kuehne+Nagel Tiel 3 Standpl"/>
    <s v="De Diepert 5"/>
    <s v="Tiel"/>
    <s v="4004 MA"/>
    <s v="NL"/>
    <x v="40"/>
    <s v="Doornhoek 4050"/>
    <x v="20"/>
    <s v="5465TD"/>
    <s v="NL"/>
    <s v="2480082804"/>
    <s v="0136890_002"/>
    <s v="31V"/>
    <s v="NL001131849B01"/>
    <n v="2"/>
    <n v="0"/>
    <n v="29.69"/>
    <s v="N"/>
    <s v="Peter Appel Transport B.V."/>
    <n v="36622"/>
    <d v="2023-08-31T00:00:00"/>
    <s v="08:00:00"/>
    <n v="0"/>
    <x v="3"/>
    <x v="34"/>
    <n v="8"/>
    <x v="18"/>
    <n v="0"/>
    <s v=""/>
    <x v="3"/>
    <s v=""/>
    <n v="0"/>
    <s v=""/>
  </r>
  <r>
    <s v="COLGATE 3800 DEB."/>
    <s v="Colgate-Palmolive Nederland BV"/>
    <s v="101t"/>
    <n v="101091020763"/>
    <n v="101030173577"/>
    <n v="930"/>
    <s v="Inv Booked"/>
    <s v="0240161518"/>
    <s v="Verkoop"/>
    <n v="170"/>
    <s v="Transport drops zone"/>
    <s v="9 - verwerkt"/>
    <n v="0"/>
    <m/>
    <d v="2023-08-31T00:00:00"/>
    <s v="DROP"/>
    <s v="0001010910207630136884_007"/>
    <m/>
    <m/>
    <m/>
    <s v="EUR"/>
    <n v="52.92"/>
    <s v="EUR"/>
    <n v="52.92"/>
    <s v="EUR"/>
    <n v="52.92"/>
    <n v="52.92"/>
    <n v="0"/>
    <s v="N"/>
    <n v="1223000817"/>
    <d v="2023-09-21T00:00:00"/>
    <m/>
    <d v="2023-08-31T00:00:00"/>
    <s v="00:00"/>
    <s v="23:59"/>
    <d v="2023-08-31T00:00:00"/>
    <s v="04:00"/>
    <s v="05:00"/>
    <n v="5.6"/>
    <s v="ce"/>
    <n v="5714"/>
    <n v="5.6"/>
    <n v="10"/>
    <s v="Kuehne+Nagel Tiel 3 Standpl"/>
    <s v="De Diepert 5"/>
    <s v="Tiel"/>
    <s v="4004 MA"/>
    <s v="NL"/>
    <x v="39"/>
    <s v="RANDWEG 2"/>
    <x v="6"/>
    <s v="4191 NN"/>
    <s v="NL"/>
    <s v="0240161518"/>
    <s v="0136884_007"/>
    <s v="31V"/>
    <s v="NL001131849B01"/>
    <n v="2"/>
    <n v="0"/>
    <n v="52.92"/>
    <s v="N"/>
    <s v="Peter Appel Transport B.V."/>
    <n v="36622"/>
    <d v="2023-08-31T00:00:00"/>
    <s v="06:08:00"/>
    <n v="20"/>
    <x v="3"/>
    <x v="34"/>
    <n v="8"/>
    <x v="6"/>
    <n v="1"/>
    <n v="5.6"/>
    <x v="2"/>
    <n v="52.92"/>
    <n v="0"/>
    <n v="52.92"/>
  </r>
  <r>
    <s v="COLGATE 3800 DEB."/>
    <s v="Colgate-Palmolive Nederland BV"/>
    <s v="101t"/>
    <n v="101091020506"/>
    <n v="101030173578"/>
    <n v="930"/>
    <s v="Inv Booked"/>
    <s v="2480082782"/>
    <s v="Verkoop"/>
    <n v="200"/>
    <s v="Transport drops"/>
    <s v="9 - verwerkt"/>
    <n v="0"/>
    <m/>
    <d v="2023-08-31T00:00:00"/>
    <s v="DROP"/>
    <s v="0001010910205060136728_002"/>
    <m/>
    <m/>
    <m/>
    <s v="EUR"/>
    <n v="54.4"/>
    <s v="EUR"/>
    <n v="54.4"/>
    <s v="EUR"/>
    <n v="54.4"/>
    <n v="54.4"/>
    <n v="0"/>
    <s v="N"/>
    <n v="1223000817"/>
    <d v="2023-09-21T00:00:00"/>
    <m/>
    <d v="2023-08-31T00:00:00"/>
    <s v="00:00"/>
    <s v="23:59"/>
    <d v="2023-08-31T00:00:00"/>
    <s v="08:00"/>
    <s v="16:00"/>
    <n v="0.8"/>
    <s v="ce"/>
    <n v="63"/>
    <n v="0.8"/>
    <n v="0"/>
    <s v="Kuehne+Nagel Tiel 3 Standpl"/>
    <s v="De Diepert 5"/>
    <s v="Tiel"/>
    <s v="4004 MA"/>
    <s v="NL"/>
    <x v="26"/>
    <s v="Maroastraat 43"/>
    <x v="13"/>
    <s v="1060 LG"/>
    <s v="NL"/>
    <s v="2480082782"/>
    <s v="0136728_002"/>
    <s v="31V"/>
    <s v="NL001131849B01"/>
    <n v="2"/>
    <n v="0"/>
    <n v="54.4"/>
    <s v="N"/>
    <s v="Peter Appel Transport B.V."/>
    <n v="36744"/>
    <d v="2023-08-31T00:00:00"/>
    <s v="08:16:00"/>
    <n v="0"/>
    <x v="3"/>
    <x v="34"/>
    <n v="8"/>
    <x v="11"/>
    <n v="1"/>
    <n v="0.8"/>
    <x v="6"/>
    <n v="54.4"/>
    <n v="0"/>
    <n v="54.4"/>
  </r>
  <r>
    <s v="COLGATE 3800 DEB."/>
    <s v="Colgate-Palmolive Nederland BV"/>
    <s v="101t"/>
    <n v="101091020506"/>
    <n v="101030173579"/>
    <n v="930"/>
    <s v="Inv Booked"/>
    <s v="2480082785"/>
    <s v="Verkoop"/>
    <n v="200"/>
    <s v="Transport drops"/>
    <s v="9 - verwerkt"/>
    <n v="0"/>
    <m/>
    <d v="2023-08-31T00:00:00"/>
    <s v="DROP"/>
    <s v="0001010910205060136728_003"/>
    <m/>
    <m/>
    <m/>
    <s v="EUR"/>
    <n v="54.4"/>
    <s v="EUR"/>
    <n v="54.4"/>
    <s v="EUR"/>
    <n v="54.4"/>
    <n v="54.4"/>
    <n v="0"/>
    <s v="N"/>
    <n v="1223000817"/>
    <d v="2023-09-21T00:00:00"/>
    <m/>
    <d v="2023-08-31T00:00:00"/>
    <s v="00:00"/>
    <s v="23:59"/>
    <d v="2023-08-31T00:00:00"/>
    <s v="08:00"/>
    <s v="16:00"/>
    <n v="0.8"/>
    <s v="ce"/>
    <n v="83"/>
    <n v="0.8"/>
    <n v="0"/>
    <s v="Kuehne+Nagel Tiel 3 Standpl"/>
    <s v="De Diepert 5"/>
    <s v="Tiel"/>
    <s v="4004 MA"/>
    <s v="NL"/>
    <x v="27"/>
    <s v="Nieuwehuizenweg 17"/>
    <x v="30"/>
    <s v="2314XP"/>
    <s v="NL"/>
    <s v="2480082785"/>
    <s v="0136728_003"/>
    <s v="31V"/>
    <s v="NL001131849B01"/>
    <n v="2"/>
    <n v="0"/>
    <n v="54.4"/>
    <s v="N"/>
    <s v="Peter Appel Transport B.V."/>
    <n v="36744"/>
    <d v="2023-08-31T00:00:00"/>
    <s v="09:09:00"/>
    <n v="0"/>
    <x v="3"/>
    <x v="34"/>
    <n v="8"/>
    <x v="26"/>
    <n v="1"/>
    <n v="0.8"/>
    <x v="0"/>
    <n v="54.4"/>
    <n v="0"/>
    <n v="54.4"/>
  </r>
  <r>
    <s v="COLGATE 3800 DEB."/>
    <s v="Colgate-Palmolive Nederland BV"/>
    <s v="101t"/>
    <n v="101091020506"/>
    <n v="101030173580"/>
    <n v="930"/>
    <s v="Inv Booked"/>
    <s v="2480082784"/>
    <s v="Verkoop"/>
    <n v="200"/>
    <s v="Transport drops"/>
    <s v="9 - verwerkt"/>
    <n v="0"/>
    <m/>
    <d v="2023-08-31T00:00:00"/>
    <s v="DROP"/>
    <s v="0001010910205060136728_007"/>
    <m/>
    <m/>
    <m/>
    <s v="EUR"/>
    <n v="54.4"/>
    <s v="EUR"/>
    <n v="54.4"/>
    <s v="EUR"/>
    <n v="54.4"/>
    <n v="54.4"/>
    <n v="0"/>
    <s v="N"/>
    <n v="1223000817"/>
    <d v="2023-09-21T00:00:00"/>
    <m/>
    <d v="2023-08-31T00:00:00"/>
    <s v="00:00"/>
    <s v="23:59"/>
    <d v="2023-08-31T00:00:00"/>
    <s v="08:00"/>
    <s v="16:00"/>
    <n v="0.8"/>
    <s v="ce"/>
    <n v="7"/>
    <n v="0.8"/>
    <n v="0"/>
    <s v="Kuehne+Nagel Tiel 3 Standpl"/>
    <s v="De Diepert 5"/>
    <s v="Tiel"/>
    <s v="4004 MA"/>
    <s v="NL"/>
    <x v="27"/>
    <s v="Business Park Stein 192"/>
    <x v="50"/>
    <s v="6181MA"/>
    <s v="NL"/>
    <s v="2480082784"/>
    <s v="0136728_007"/>
    <s v="31V"/>
    <s v="NL001131849B01"/>
    <n v="2"/>
    <n v="0"/>
    <n v="54.4"/>
    <s v="N"/>
    <s v="Peter Appel Transport B.V."/>
    <n v="36744"/>
    <d v="2023-08-31T00:00:00"/>
    <s v="14:39:00"/>
    <n v="0"/>
    <x v="3"/>
    <x v="34"/>
    <n v="8"/>
    <x v="1"/>
    <n v="1"/>
    <n v="0.8"/>
    <x v="0"/>
    <n v="54.4"/>
    <n v="0"/>
    <n v="54.4"/>
  </r>
  <r>
    <s v="COLGATE 3800 DEB."/>
    <s v="Colgate-Palmolive Nederland BV"/>
    <s v="101t"/>
    <n v="101091020506"/>
    <n v="101030173581"/>
    <n v="930"/>
    <s v="Inv Booked"/>
    <s v="2480082789"/>
    <s v="Verkoop"/>
    <n v="200"/>
    <s v="Transport drops"/>
    <s v="9 - verwerkt"/>
    <n v="0"/>
    <m/>
    <d v="2023-08-31T00:00:00"/>
    <s v="DROP"/>
    <s v="0001010910205060136728_008"/>
    <m/>
    <m/>
    <m/>
    <s v="EUR"/>
    <n v="54.4"/>
    <s v="EUR"/>
    <n v="54.4"/>
    <s v="EUR"/>
    <n v="54.4"/>
    <n v="54.4"/>
    <n v="0"/>
    <s v="N"/>
    <n v="1223000817"/>
    <d v="2023-09-21T00:00:00"/>
    <m/>
    <d v="2023-08-31T00:00:00"/>
    <s v="00:00"/>
    <s v="23:59"/>
    <d v="2023-08-31T00:00:00"/>
    <s v="08:00"/>
    <s v="16:00"/>
    <n v="0.8"/>
    <s v="ce"/>
    <n v="10"/>
    <n v="0.8"/>
    <n v="0"/>
    <s v="Kuehne+Nagel Tiel 3 Standpl"/>
    <s v="De Diepert 5"/>
    <s v="Tiel"/>
    <s v="4004 MA"/>
    <s v="NL"/>
    <x v="35"/>
    <s v="Oliemolenweg 8"/>
    <x v="70"/>
    <s v="7944 HX"/>
    <s v="NL"/>
    <s v="2480082789"/>
    <s v="0136728_008"/>
    <s v="31V"/>
    <s v="NL001131849B01"/>
    <n v="2"/>
    <n v="0"/>
    <n v="54.4"/>
    <s v="N"/>
    <s v="Peter Appel Transport B.V."/>
    <n v="36744"/>
    <d v="2023-08-31T00:00:00"/>
    <s v="18:38:00"/>
    <n v="0"/>
    <x v="3"/>
    <x v="34"/>
    <n v="8"/>
    <x v="48"/>
    <n v="1"/>
    <n v="0.8"/>
    <x v="6"/>
    <n v="54.4"/>
    <n v="0"/>
    <n v="54.4"/>
  </r>
  <r>
    <s v="COLGATE 3800 DEB."/>
    <s v="Colgate-Palmolive Nederland BV"/>
    <s v="101t"/>
    <n v="101091020506"/>
    <n v="101030173582"/>
    <n v="930"/>
    <s v="Inv Booked"/>
    <s v="2480082783"/>
    <s v="Verkoop"/>
    <n v="200"/>
    <s v="Transport drops"/>
    <s v="9 - verwerkt"/>
    <n v="0"/>
    <m/>
    <d v="2023-08-31T00:00:00"/>
    <s v="DROP"/>
    <s v="0001010910205060136728_004"/>
    <m/>
    <m/>
    <m/>
    <s v="EUR"/>
    <n v="54.4"/>
    <s v="EUR"/>
    <n v="54.4"/>
    <s v="EUR"/>
    <n v="54.4"/>
    <n v="54.4"/>
    <n v="0"/>
    <s v="Y"/>
    <n v="1223000817"/>
    <d v="2023-09-21T00:00:00"/>
    <m/>
    <d v="2023-08-31T00:00:00"/>
    <s v="00:00"/>
    <s v="23:59"/>
    <d v="2023-08-31T00:00:00"/>
    <s v="08:00"/>
    <s v="16:00"/>
    <n v="1"/>
    <s v="ce"/>
    <n v="1"/>
    <n v="0.8"/>
    <n v="0"/>
    <s v="Kuehne+Nagel Tiel 3 Standpl"/>
    <s v="De Diepert 5"/>
    <s v="Tiel"/>
    <s v="4004 MA"/>
    <s v="NL"/>
    <x v="38"/>
    <s v="Andries Copierhof 2"/>
    <x v="40"/>
    <s v="3059 LM"/>
    <s v="NL"/>
    <s v="2480082783"/>
    <s v="0136728_004"/>
    <s v="31V"/>
    <s v="NL001131849B01"/>
    <n v="2"/>
    <n v="0"/>
    <n v="54.4"/>
    <s v="N"/>
    <s v="Peter Appel Transport B.V."/>
    <n v="36744"/>
    <d v="2023-08-31T00:00:00"/>
    <s v="10:15:00"/>
    <n v="0"/>
    <x v="3"/>
    <x v="34"/>
    <n v="8"/>
    <x v="33"/>
    <n v="1"/>
    <n v="1.6"/>
    <x v="6"/>
    <n v="108.8"/>
    <n v="0"/>
    <n v="108.8"/>
  </r>
  <r>
    <s v="COLGATE 3800 DEB."/>
    <s v="Colgate-Palmolive Nederland BV"/>
    <s v="101t"/>
    <n v="101091020506"/>
    <n v="101030173583"/>
    <n v="930"/>
    <s v="Inv Booked"/>
    <s v="2480082781"/>
    <s v="Verkoop"/>
    <n v="200"/>
    <s v="Transport drops"/>
    <s v="9 - verwerkt"/>
    <n v="0"/>
    <m/>
    <d v="2023-08-31T00:00:00"/>
    <s v="DROP"/>
    <s v="0001010910205060136728_006"/>
    <m/>
    <m/>
    <m/>
    <s v="EUR"/>
    <n v="54.4"/>
    <s v="EUR"/>
    <n v="54.4"/>
    <s v="EUR"/>
    <n v="54.4"/>
    <n v="54.4"/>
    <n v="0"/>
    <s v="N"/>
    <n v="1223000817"/>
    <d v="2023-09-21T00:00:00"/>
    <m/>
    <d v="2023-08-31T00:00:00"/>
    <s v="00:00"/>
    <s v="23:59"/>
    <d v="2023-08-31T00:00:00"/>
    <s v="08:00"/>
    <s v="16:00"/>
    <n v="0.8"/>
    <s v="ce"/>
    <n v="63"/>
    <n v="0.8"/>
    <n v="0"/>
    <s v="Kuehne+Nagel Tiel 3 Standpl"/>
    <s v="De Diepert 5"/>
    <s v="Tiel"/>
    <s v="4004 MA"/>
    <s v="NL"/>
    <x v="26"/>
    <s v="Park Forum 1129"/>
    <x v="29"/>
    <s v="5657 HK"/>
    <s v="NL"/>
    <s v="2480082781"/>
    <s v="0136728_006"/>
    <s v="31V"/>
    <s v="NL001131849B01"/>
    <n v="2"/>
    <n v="0"/>
    <n v="54.4"/>
    <s v="N"/>
    <s v="Peter Appel Transport B.V."/>
    <n v="36744"/>
    <d v="2023-08-31T00:00:00"/>
    <s v="13:00:00"/>
    <n v="0"/>
    <x v="3"/>
    <x v="34"/>
    <n v="8"/>
    <x v="25"/>
    <n v="0"/>
    <s v=""/>
    <x v="6"/>
    <s v=""/>
    <n v="0"/>
    <s v=""/>
  </r>
  <r>
    <s v="COLGATE 3800 DEB."/>
    <s v="Colgate-Palmolive Nederland BV"/>
    <s v="101t"/>
    <n v="101091020506"/>
    <n v="101030173584"/>
    <n v="930"/>
    <s v="Inv Booked"/>
    <s v="2480082786"/>
    <s v="Verkoop"/>
    <n v="200"/>
    <s v="Transport drops"/>
    <s v="9 - verwerkt"/>
    <n v="0"/>
    <m/>
    <d v="2023-08-31T00:00:00"/>
    <s v="DROP"/>
    <s v="0001010910205060136728_005"/>
    <m/>
    <m/>
    <m/>
    <s v="EUR"/>
    <n v="54.4"/>
    <s v="EUR"/>
    <n v="54.4"/>
    <s v="EUR"/>
    <n v="54.4"/>
    <n v="54.4"/>
    <n v="0"/>
    <s v="N"/>
    <n v="1223000817"/>
    <d v="2023-09-21T00:00:00"/>
    <m/>
    <d v="2023-08-31T00:00:00"/>
    <s v="00:00"/>
    <s v="23:59"/>
    <d v="2023-08-31T00:00:00"/>
    <s v="08:00"/>
    <s v="16:00"/>
    <n v="0.8"/>
    <s v="ce"/>
    <n v="15"/>
    <n v="0.8"/>
    <n v="0"/>
    <s v="Kuehne+Nagel Tiel 3 Standpl"/>
    <s v="De Diepert 5"/>
    <s v="Tiel"/>
    <s v="4004 MA"/>
    <s v="NL"/>
    <x v="35"/>
    <s v="POMPHOEKWEG 1"/>
    <x v="37"/>
    <s v="5222 BE"/>
    <s v="NL"/>
    <s v="2480082786"/>
    <s v="0136728_005"/>
    <s v="31V"/>
    <s v="NL001131849B01"/>
    <n v="2"/>
    <n v="0"/>
    <n v="54.4"/>
    <s v="N"/>
    <s v="Peter Appel Transport B.V."/>
    <n v="36744"/>
    <d v="2023-08-31T00:00:00"/>
    <s v="12:00:00"/>
    <n v="0"/>
    <x v="3"/>
    <x v="34"/>
    <n v="8"/>
    <x v="31"/>
    <n v="1"/>
    <n v="1.6"/>
    <x v="6"/>
    <n v="108.8"/>
    <n v="0"/>
    <n v="108.8"/>
  </r>
  <r>
    <s v="COLGATE 3800 DEB."/>
    <s v="Colgate-Palmolive Nederland BV"/>
    <s v="101t"/>
    <n v="101091020506"/>
    <n v="101030173590"/>
    <n v="930"/>
    <s v="Inv Booked"/>
    <s v="2480082788"/>
    <s v="Verkoop"/>
    <n v="200"/>
    <s v="Transport drops"/>
    <s v="9 - verwerkt"/>
    <n v="0"/>
    <m/>
    <d v="2023-08-31T00:00:00"/>
    <s v="DROP"/>
    <s v="0001010910205060136728_005"/>
    <m/>
    <m/>
    <m/>
    <s v="EUR"/>
    <n v="54.4"/>
    <s v="EUR"/>
    <n v="54.4"/>
    <s v="EUR"/>
    <n v="54.4"/>
    <n v="54.4"/>
    <n v="0"/>
    <s v="N"/>
    <n v="1223000817"/>
    <d v="2023-09-21T00:00:00"/>
    <m/>
    <d v="2023-08-31T00:00:00"/>
    <s v="00:00"/>
    <s v="23:59"/>
    <d v="2023-08-31T00:00:00"/>
    <s v="08:00"/>
    <s v="16:00"/>
    <n v="0.8"/>
    <s v="ce"/>
    <n v="6"/>
    <n v="0.8"/>
    <n v="0"/>
    <s v="Kuehne+Nagel Tiel 3 Standpl"/>
    <s v="De Diepert 5"/>
    <s v="Tiel"/>
    <s v="4004 MA"/>
    <s v="NL"/>
    <x v="35"/>
    <s v="POMPHOEKWEG 1"/>
    <x v="37"/>
    <s v="5222 BE"/>
    <s v="NL"/>
    <s v="2480082788"/>
    <s v="0136728_005"/>
    <s v="31V"/>
    <s v="NL001131849B01"/>
    <n v="2"/>
    <n v="0"/>
    <n v="54.4"/>
    <s v="N"/>
    <s v="Peter Appel Transport B.V."/>
    <n v="36744"/>
    <d v="2023-08-31T00:00:00"/>
    <s v="12:00:00"/>
    <n v="0"/>
    <x v="3"/>
    <x v="34"/>
    <n v="8"/>
    <x v="31"/>
    <n v="0"/>
    <s v=""/>
    <x v="6"/>
    <s v=""/>
    <n v="0"/>
    <s v=""/>
  </r>
  <r>
    <s v="COLGATE 3800 DEB."/>
    <s v="Colgate-Palmolive Nederland BV"/>
    <s v="101t"/>
    <n v="101091020772"/>
    <n v="101030173592"/>
    <n v="930"/>
    <s v="Inv Booked"/>
    <s v="2480082803"/>
    <s v="Verkoop"/>
    <n v="170"/>
    <s v="Transport drops zone"/>
    <s v="9 - verwerkt"/>
    <n v="0"/>
    <m/>
    <d v="2023-08-31T00:00:00"/>
    <s v="DROP"/>
    <s v="0001010910207720136893_003"/>
    <m/>
    <m/>
    <m/>
    <s v="EUR"/>
    <n v="27.26"/>
    <s v="EUR"/>
    <n v="27.26"/>
    <s v="EUR"/>
    <n v="27.26"/>
    <n v="27.26"/>
    <n v="0"/>
    <s v="N"/>
    <n v="1223000817"/>
    <d v="2023-09-21T00:00:00"/>
    <m/>
    <d v="2023-08-31T00:00:00"/>
    <s v="00:00"/>
    <s v="23:59"/>
    <d v="2023-08-31T00:00:00"/>
    <s v="08:00"/>
    <s v="16:00"/>
    <n v="0.8"/>
    <s v="ce"/>
    <n v="18"/>
    <n v="0.8"/>
    <n v="0"/>
    <s v="Kuehne+Nagel Tiel 3 Standpl"/>
    <s v="De Diepert 5"/>
    <s v="Tiel"/>
    <s v="4004 MA"/>
    <s v="NL"/>
    <x v="20"/>
    <s v="Wieldrechtseweg 26"/>
    <x v="21"/>
    <s v="3316GB"/>
    <s v="NL"/>
    <s v="2480082803"/>
    <s v="0136893_003"/>
    <s v="31V"/>
    <s v="NL001131849B01"/>
    <n v="2"/>
    <n v="0"/>
    <n v="27.26"/>
    <s v="N"/>
    <s v="Peter Appel Transport B.V."/>
    <n v="36622"/>
    <d v="2023-08-31T00:00:00"/>
    <s v="14:48:00"/>
    <n v="0"/>
    <x v="3"/>
    <x v="34"/>
    <n v="8"/>
    <x v="19"/>
    <n v="1"/>
    <n v="0.8"/>
    <x v="6"/>
    <n v="27.26"/>
    <n v="0"/>
    <n v="27.26"/>
  </r>
  <r>
    <s v="COLGATE 3800 DEB."/>
    <s v="Colgate-Palmolive Nederland BV"/>
    <s v="101t"/>
    <n v="101091020766"/>
    <n v="101030173593"/>
    <n v="930"/>
    <s v="Inv Booked"/>
    <s v="2480082806"/>
    <s v="Verkoop"/>
    <n v="170"/>
    <s v="Transport drops zone"/>
    <s v="9 - verwerkt"/>
    <n v="0"/>
    <m/>
    <d v="2023-08-31T00:00:00"/>
    <s v="DROP"/>
    <s v="0001010910207660136887_005"/>
    <m/>
    <m/>
    <m/>
    <s v="EUR"/>
    <n v="79.88"/>
    <s v="EUR"/>
    <n v="79.88"/>
    <s v="EUR"/>
    <n v="79.88"/>
    <n v="79.88"/>
    <n v="0"/>
    <s v="N"/>
    <n v="1223000817"/>
    <d v="2023-09-21T00:00:00"/>
    <m/>
    <d v="2023-08-31T00:00:00"/>
    <s v="00:00"/>
    <s v="23:59"/>
    <d v="2023-08-31T00:00:00"/>
    <s v="11:00"/>
    <s v="11:00"/>
    <n v="4"/>
    <s v="ce"/>
    <n v="2491"/>
    <n v="4"/>
    <n v="3"/>
    <s v="Kuehne+Nagel Tiel 3 Standpl"/>
    <s v="De Diepert 5"/>
    <s v="Tiel"/>
    <s v="4004 MA"/>
    <s v="NL"/>
    <x v="3"/>
    <s v="FACETLAAN 6"/>
    <x v="4"/>
    <s v="2665 NR"/>
    <s v="NL"/>
    <s v="2480082806"/>
    <s v="0136887_005"/>
    <s v="31V"/>
    <s v="NL001131849B01"/>
    <n v="2"/>
    <n v="0"/>
    <n v="79.88"/>
    <s v="N"/>
    <s v="Peter Appel Transport B.V."/>
    <n v="36622"/>
    <d v="2023-08-31T00:00:00"/>
    <s v="10:04:00"/>
    <n v="0"/>
    <x v="3"/>
    <x v="34"/>
    <n v="8"/>
    <x v="4"/>
    <n v="1"/>
    <n v="4"/>
    <x v="3"/>
    <n v="79.88"/>
    <n v="0"/>
    <n v="79.88"/>
  </r>
  <r>
    <s v="COLGATE 3800 DEB."/>
    <s v="Colgate-Palmolive Nederland BV"/>
    <s v="101t"/>
    <n v="101091021171"/>
    <n v="101030173594"/>
    <n v="930"/>
    <s v="Inv Booked"/>
    <s v="2480082808"/>
    <s v="Verkoop"/>
    <n v="170"/>
    <s v="Transport drops zone"/>
    <s v="9 - verwerkt"/>
    <n v="0"/>
    <m/>
    <d v="2023-08-31T00:00:00"/>
    <s v="DROP"/>
    <s v="0001010910211710137171_002"/>
    <m/>
    <m/>
    <m/>
    <s v="EUR"/>
    <n v="153.88999999999999"/>
    <s v="EUR"/>
    <n v="153.88999999999999"/>
    <s v="EUR"/>
    <n v="153.88999999999999"/>
    <n v="153.88999999999999"/>
    <n v="0"/>
    <s v="N"/>
    <n v="1223000817"/>
    <d v="2023-09-21T00:00:00"/>
    <m/>
    <d v="2023-08-31T00:00:00"/>
    <s v="00:00"/>
    <s v="23:59"/>
    <d v="2023-08-31T00:00:00"/>
    <s v="10:00"/>
    <s v="12:00"/>
    <n v="11.2"/>
    <s v="ce"/>
    <n v="7515"/>
    <n v="11.2"/>
    <n v="10"/>
    <s v="Kuehne+Nagel Tiel 3 Standpl"/>
    <s v="De Diepert 5"/>
    <s v="Tiel"/>
    <s v="4004 MA"/>
    <s v="NL"/>
    <x v="28"/>
    <s v="ECOFACTORIJ  20"/>
    <x v="31"/>
    <s v="7325 WC"/>
    <s v="NL"/>
    <s v="2480082808"/>
    <s v="0137171_002"/>
    <s v="31V"/>
    <s v="NL001131849B01"/>
    <n v="2"/>
    <n v="0"/>
    <n v="153.88999999999999"/>
    <s v="N"/>
    <s v="Peter Appel Transport B.V."/>
    <n v="36622"/>
    <d v="2023-08-31T00:00:00"/>
    <s v="11:30:00"/>
    <n v="0"/>
    <x v="3"/>
    <x v="34"/>
    <n v="8"/>
    <x v="27"/>
    <n v="1"/>
    <n v="11.2"/>
    <x v="0"/>
    <n v="153.88999999999999"/>
    <n v="0"/>
    <n v="153.88999999999999"/>
  </r>
  <r>
    <s v="COLGATE 3800 DEB."/>
    <s v="Colgate-Palmolive Nederland BV"/>
    <s v="101t"/>
    <n v="101091021164"/>
    <n v="101030173597"/>
    <n v="930"/>
    <s v="Inv Booked"/>
    <s v="2480082812"/>
    <s v="Verkoop"/>
    <n v="170"/>
    <s v="Transport drops zone"/>
    <s v="9 - verwerkt"/>
    <n v="0"/>
    <m/>
    <d v="2023-08-31T00:00:00"/>
    <s v="DROP"/>
    <s v="0001010910211640137167_002"/>
    <m/>
    <m/>
    <m/>
    <s v="EUR"/>
    <n v="151.87"/>
    <s v="EUR"/>
    <n v="151.87"/>
    <s v="EUR"/>
    <n v="151.87"/>
    <n v="151.87"/>
    <n v="0"/>
    <s v="N"/>
    <n v="1223000817"/>
    <d v="2023-09-21T00:00:00"/>
    <m/>
    <d v="2023-08-31T00:00:00"/>
    <s v="00:00"/>
    <s v="23:59"/>
    <d v="2023-08-31T00:00:00"/>
    <s v="08:00"/>
    <s v="09:00"/>
    <n v="9.6"/>
    <s v="ce"/>
    <n v="9062"/>
    <n v="9.6"/>
    <n v="17"/>
    <s v="Kuehne+Nagel Tiel 3 Standpl"/>
    <s v="De Diepert 5"/>
    <s v="Tiel"/>
    <s v="4004 MA"/>
    <s v="NL"/>
    <x v="7"/>
    <s v="HOOFDTOCHT 1"/>
    <x v="7"/>
    <s v="1507 CJ"/>
    <s v="NL"/>
    <s v="2480082812"/>
    <s v="0137167_002"/>
    <s v="31V"/>
    <s v="NL001131849B01"/>
    <n v="2"/>
    <n v="0"/>
    <n v="151.87"/>
    <s v="N"/>
    <s v="Peter Appel Transport B.V."/>
    <n v="36622"/>
    <d v="2023-08-31T00:00:00"/>
    <s v="08:02:00"/>
    <n v="0"/>
    <x v="3"/>
    <x v="34"/>
    <n v="8"/>
    <x v="7"/>
    <n v="1"/>
    <n v="9.6"/>
    <x v="2"/>
    <n v="151.87"/>
    <n v="0"/>
    <n v="151.87"/>
  </r>
  <r>
    <s v="COLGATE 3800 DEB."/>
    <s v="Colgate-Palmolive Nederland BV"/>
    <s v="101t"/>
    <n v="101091020769"/>
    <n v="101030173598"/>
    <n v="930"/>
    <s v="Inv Booked"/>
    <s v="2480082813"/>
    <s v="Verkoop"/>
    <n v="170"/>
    <s v="Transport drops zone"/>
    <s v="9 - verwerkt"/>
    <n v="0"/>
    <m/>
    <d v="2023-08-31T00:00:00"/>
    <s v="DROP"/>
    <s v="0001010910207690136889_003"/>
    <m/>
    <m/>
    <m/>
    <s v="EUR"/>
    <n v="138.24"/>
    <s v="EUR"/>
    <n v="138.24"/>
    <s v="EUR"/>
    <n v="138.24"/>
    <n v="138.24"/>
    <n v="0"/>
    <s v="N"/>
    <n v="1223000817"/>
    <d v="2023-09-21T00:00:00"/>
    <m/>
    <d v="2023-08-31T00:00:00"/>
    <s v="00:00"/>
    <s v="23:59"/>
    <d v="2023-08-31T00:00:00"/>
    <s v="10:00"/>
    <s v="11:00"/>
    <n v="9.6"/>
    <s v="ce"/>
    <n v="8671"/>
    <n v="9.6"/>
    <n v="16"/>
    <s v="Kuehne+Nagel Tiel 3 Standpl"/>
    <s v="De Diepert 5"/>
    <s v="Tiel"/>
    <s v="4004 MA"/>
    <s v="NL"/>
    <x v="2"/>
    <s v="Pegasusweg 1"/>
    <x v="3"/>
    <s v="5015BZ"/>
    <s v="NL"/>
    <s v="2480082813"/>
    <s v="0136889_003"/>
    <s v="31V"/>
    <s v="NL001131849B01"/>
    <n v="2"/>
    <n v="0"/>
    <n v="138.24"/>
    <s v="N"/>
    <s v="Peter Appel Transport B.V."/>
    <n v="36622"/>
    <d v="2023-08-31T00:00:00"/>
    <s v="10:15:00"/>
    <n v="0"/>
    <x v="3"/>
    <x v="34"/>
    <n v="8"/>
    <x v="3"/>
    <n v="1"/>
    <n v="9.6"/>
    <x v="2"/>
    <n v="138.24"/>
    <n v="0"/>
    <n v="138.24"/>
  </r>
  <r>
    <s v="COLGATE 3800 DEB."/>
    <s v="Colgate-Palmolive Nederland BV"/>
    <s v="101t"/>
    <n v="101091020768"/>
    <n v="101030173589"/>
    <n v="930"/>
    <s v="Inv Booked"/>
    <s v="2480082807"/>
    <s v="Verkoop"/>
    <n v="170"/>
    <s v="Transport drops zone"/>
    <s v="9 - verwerkt"/>
    <n v="0"/>
    <m/>
    <d v="2023-08-31T00:00:00"/>
    <s v="DROP"/>
    <s v="0001010910207680136888_003"/>
    <m/>
    <m/>
    <m/>
    <s v="EUR"/>
    <n v="93.52"/>
    <s v="EUR"/>
    <n v="93.52"/>
    <s v="EUR"/>
    <n v="93.52"/>
    <n v="93.52"/>
    <n v="0"/>
    <s v="N"/>
    <n v="1223000817"/>
    <d v="2023-09-21T00:00:00"/>
    <m/>
    <d v="2023-08-31T00:00:00"/>
    <s v="00:00"/>
    <s v="23:59"/>
    <d v="2023-08-31T00:00:00"/>
    <s v="07:00"/>
    <s v="10:00"/>
    <n v="8"/>
    <s v="ce"/>
    <n v="9500"/>
    <n v="8"/>
    <n v="15"/>
    <s v="Kuehne+Nagel Tiel 3 Standpl"/>
    <s v="De Diepert 5"/>
    <s v="Tiel"/>
    <s v="4004 MA"/>
    <s v="NL"/>
    <x v="118"/>
    <s v="Slego 1"/>
    <x v="13"/>
    <s v="1046 BM"/>
    <s v="NL"/>
    <s v="2480082807"/>
    <s v="0136888_003"/>
    <s v="31V"/>
    <s v="NL001131849B01"/>
    <n v="2"/>
    <n v="0"/>
    <n v="93.52"/>
    <s v="N"/>
    <s v="Peter Appel Transport B.V."/>
    <n v="36622"/>
    <d v="2023-08-31T00:00:00"/>
    <s v="08:38:00"/>
    <n v="0"/>
    <x v="3"/>
    <x v="34"/>
    <n v="8"/>
    <x v="11"/>
    <n v="1"/>
    <n v="16.8"/>
    <x v="0"/>
    <n v="196.38999999999996"/>
    <n v="0"/>
    <n v="196.38999999999996"/>
  </r>
  <r>
    <s v="COLGATE 3800 DEB."/>
    <s v="Colgate-Palmolive Nederland BV"/>
    <s v="101t"/>
    <n v="101091020506"/>
    <n v="101030173588"/>
    <n v="930"/>
    <s v="Inv Booked"/>
    <s v="2480082790"/>
    <s v="Verkoop"/>
    <n v="200"/>
    <s v="Transport drops"/>
    <s v="9 - verwerkt"/>
    <n v="0"/>
    <m/>
    <d v="2023-08-31T00:00:00"/>
    <s v="DROP"/>
    <s v="0001010910205060136728_004"/>
    <m/>
    <m/>
    <m/>
    <s v="EUR"/>
    <n v="54.4"/>
    <s v="EUR"/>
    <n v="54.4"/>
    <s v="EUR"/>
    <n v="54.4"/>
    <n v="54.4"/>
    <n v="0"/>
    <s v="Y"/>
    <n v="1223000817"/>
    <d v="2023-09-21T00:00:00"/>
    <m/>
    <d v="2023-08-31T00:00:00"/>
    <s v="00:00"/>
    <s v="23:59"/>
    <d v="2023-08-31T00:00:00"/>
    <s v="08:00"/>
    <s v="16:00"/>
    <n v="0.8"/>
    <s v="ce"/>
    <n v="7"/>
    <n v="0.8"/>
    <n v="0"/>
    <s v="Kuehne+Nagel Tiel 3 Standpl"/>
    <s v="De Diepert 5"/>
    <s v="Tiel"/>
    <s v="4004 MA"/>
    <s v="NL"/>
    <x v="38"/>
    <s v="Andries Copierhof 2"/>
    <x v="40"/>
    <s v="3059 LM"/>
    <s v="NL"/>
    <s v="2480082790"/>
    <s v="0136728_004"/>
    <s v="31V"/>
    <s v="NL001131849B01"/>
    <n v="2"/>
    <n v="0"/>
    <n v="54.4"/>
    <s v="N"/>
    <s v="Peter Appel Transport B.V."/>
    <n v="36744"/>
    <d v="2023-08-31T00:00:00"/>
    <s v="10:15:00"/>
    <n v="0"/>
    <x v="3"/>
    <x v="34"/>
    <n v="8"/>
    <x v="33"/>
    <n v="0"/>
    <s v=""/>
    <x v="6"/>
    <s v=""/>
    <n v="0"/>
    <s v=""/>
  </r>
  <r>
    <s v="COLGATE 3800 DEB."/>
    <s v="Colgate-Palmolive Nederland BV"/>
    <s v="101t"/>
    <n v="101091020768"/>
    <n v="101030173599"/>
    <n v="930"/>
    <s v="Inv Booked"/>
    <s v="2480082811"/>
    <s v="Verkoop"/>
    <n v="170"/>
    <s v="Transport drops zone"/>
    <s v="9 - verwerkt"/>
    <n v="0"/>
    <m/>
    <d v="2023-08-31T00:00:00"/>
    <s v="DROP"/>
    <s v="0001010910207680136888_003"/>
    <m/>
    <m/>
    <m/>
    <s v="EUR"/>
    <n v="74.819999999999993"/>
    <s v="EUR"/>
    <n v="74.819999999999993"/>
    <s v="EUR"/>
    <n v="74.819999999999993"/>
    <n v="74.819999999999993"/>
    <n v="0"/>
    <s v="N"/>
    <n v="1223000817"/>
    <d v="2023-09-21T00:00:00"/>
    <m/>
    <d v="2023-08-31T00:00:00"/>
    <s v="00:00"/>
    <s v="23:59"/>
    <d v="2023-08-31T00:00:00"/>
    <s v="07:00"/>
    <s v="10:00"/>
    <n v="6.4"/>
    <s v="ce"/>
    <n v="4501"/>
    <n v="6.4"/>
    <n v="5"/>
    <s v="Kuehne+Nagel Tiel 3 Standpl"/>
    <s v="De Diepert 5"/>
    <s v="Tiel"/>
    <s v="4004 MA"/>
    <s v="NL"/>
    <x v="118"/>
    <s v="Slego 1"/>
    <x v="13"/>
    <s v="1046 BM"/>
    <s v="NL"/>
    <s v="2480082811"/>
    <s v="0136888_003"/>
    <s v="31V"/>
    <s v="NL001131849B01"/>
    <n v="2"/>
    <n v="0"/>
    <n v="74.819999999999993"/>
    <s v="N"/>
    <s v="Peter Appel Transport B.V."/>
    <n v="36622"/>
    <d v="2023-08-31T00:00:00"/>
    <s v="08:38:00"/>
    <n v="0"/>
    <x v="3"/>
    <x v="34"/>
    <n v="8"/>
    <x v="11"/>
    <n v="0"/>
    <s v=""/>
    <x v="0"/>
    <s v=""/>
    <n v="0"/>
    <s v=""/>
  </r>
  <r>
    <s v="COLGATE 3800 DEB."/>
    <s v="Colgate-Palmolive Nederland BV"/>
    <s v="101t"/>
    <n v="101091020768"/>
    <n v="101030173600"/>
    <n v="930"/>
    <s v="Inv Booked"/>
    <s v="2480082819"/>
    <s v="Verkoop"/>
    <n v="170"/>
    <s v="Transport drops zone"/>
    <s v="9 - verwerkt"/>
    <n v="0"/>
    <m/>
    <d v="2023-08-31T00:00:00"/>
    <s v="DROP"/>
    <s v="0001010910207680136888_003"/>
    <m/>
    <m/>
    <m/>
    <s v="EUR"/>
    <n v="9.35"/>
    <s v="EUR"/>
    <n v="9.35"/>
    <s v="EUR"/>
    <n v="9.35"/>
    <n v="9.35"/>
    <n v="0"/>
    <s v="N"/>
    <n v="1223000817"/>
    <d v="2023-09-21T00:00:00"/>
    <m/>
    <d v="2023-08-31T00:00:00"/>
    <s v="00:00"/>
    <s v="23:59"/>
    <d v="2023-08-31T00:00:00"/>
    <s v="07:00"/>
    <s v="10:00"/>
    <n v="0.8"/>
    <s v="ce"/>
    <n v="176"/>
    <n v="0.8"/>
    <n v="0"/>
    <s v="Kuehne+Nagel Tiel 3 Standpl"/>
    <s v="De Diepert 5"/>
    <s v="Tiel"/>
    <s v="4004 MA"/>
    <s v="NL"/>
    <x v="117"/>
    <s v="Slego 1a"/>
    <x v="13"/>
    <s v="1046BM"/>
    <s v="NL"/>
    <s v="2480082819"/>
    <s v="0136888_003"/>
    <s v="31V"/>
    <s v="NL001131849B01"/>
    <n v="2"/>
    <n v="0"/>
    <n v="9.35"/>
    <s v="N"/>
    <s v="Peter Appel Transport B.V."/>
    <n v="36622"/>
    <d v="2023-08-31T00:00:00"/>
    <s v="08:38:00"/>
    <n v="0"/>
    <x v="3"/>
    <x v="34"/>
    <n v="8"/>
    <x v="11"/>
    <n v="0"/>
    <s v=""/>
    <x v="0"/>
    <s v=""/>
    <n v="0"/>
    <s v=""/>
  </r>
  <r>
    <s v="COLGATE 3800 DEB."/>
    <s v="Colgate-Palmolive Nederland BV"/>
    <s v="101t"/>
    <n v="101091020774"/>
    <n v="101030173601"/>
    <n v="930"/>
    <s v="Inv Booked"/>
    <s v="2480082814"/>
    <s v="Verkoop"/>
    <n v="170"/>
    <s v="Transport drops zone"/>
    <s v="9 - verwerkt"/>
    <n v="0"/>
    <m/>
    <d v="2023-08-31T00:00:00"/>
    <s v="DROP"/>
    <s v="0001010910207740136891_002"/>
    <m/>
    <m/>
    <m/>
    <s v="EUR"/>
    <n v="163.30000000000001"/>
    <s v="EUR"/>
    <n v="163.30000000000001"/>
    <s v="EUR"/>
    <n v="163.30000000000001"/>
    <n v="163.30000000000001"/>
    <n v="0"/>
    <s v="N"/>
    <n v="1223000817"/>
    <d v="2023-09-21T00:00:00"/>
    <m/>
    <d v="2023-08-31T00:00:00"/>
    <s v="00:00"/>
    <s v="23:59"/>
    <d v="2023-08-31T00:00:00"/>
    <s v="07:00"/>
    <s v="08:00"/>
    <n v="9.6"/>
    <s v="ce"/>
    <n v="8480"/>
    <n v="9.6"/>
    <n v="16"/>
    <s v="Kuehne+Nagel Tiel 3 Standpl"/>
    <s v="De Diepert 5"/>
    <s v="Tiel"/>
    <s v="4004 MA"/>
    <s v="NL"/>
    <x v="13"/>
    <s v="GALVANIWEG 1"/>
    <x v="16"/>
    <s v="8013 RG"/>
    <s v="NL"/>
    <s v="2480082814"/>
    <s v="0136891_002"/>
    <s v="31V"/>
    <s v="NL001131849B01"/>
    <n v="2"/>
    <n v="0"/>
    <n v="163.30000000000001"/>
    <s v="N"/>
    <s v="Peter Appel Transport B.V."/>
    <n v="36622"/>
    <d v="2023-08-31T00:00:00"/>
    <s v="09:21:00"/>
    <n v="0"/>
    <x v="3"/>
    <x v="34"/>
    <n v="8"/>
    <x v="14"/>
    <n v="1"/>
    <n v="9.6"/>
    <x v="2"/>
    <n v="163.30000000000001"/>
    <n v="0"/>
    <n v="163.30000000000001"/>
  </r>
  <r>
    <s v="COLGATE 3800 DEB."/>
    <s v="Colgate-Palmolive Nederland BV"/>
    <s v="101t"/>
    <n v="101091020770"/>
    <n v="101030173602"/>
    <n v="930"/>
    <s v="Inv Booked"/>
    <s v="2480082817"/>
    <s v="Verkoop"/>
    <n v="170"/>
    <s v="Transport drops zone"/>
    <s v="9 - verwerkt"/>
    <n v="0"/>
    <m/>
    <d v="2023-08-31T00:00:00"/>
    <s v="DROP"/>
    <s v="0001010910207700136890_003"/>
    <m/>
    <m/>
    <m/>
    <s v="EUR"/>
    <n v="87.4"/>
    <s v="EUR"/>
    <n v="87.4"/>
    <s v="EUR"/>
    <n v="87.4"/>
    <n v="87.4"/>
    <n v="0"/>
    <s v="N"/>
    <n v="1223000817"/>
    <d v="2023-09-21T00:00:00"/>
    <m/>
    <d v="2023-08-31T00:00:00"/>
    <s v="00:00"/>
    <s v="23:59"/>
    <d v="2023-08-31T00:00:00"/>
    <s v="08:00"/>
    <s v="08:00"/>
    <n v="4"/>
    <s v="ce"/>
    <n v="3024"/>
    <n v="4"/>
    <n v="6"/>
    <s v="Kuehne+Nagel Tiel 3 Standpl"/>
    <s v="De Diepert 5"/>
    <s v="Tiel"/>
    <s v="4004 MA"/>
    <s v="NL"/>
    <x v="32"/>
    <s v="Afrikastraat 10"/>
    <x v="34"/>
    <s v="6014CG"/>
    <s v="NL"/>
    <s v="2480082817"/>
    <s v="0136890_003"/>
    <s v="31V"/>
    <s v="NL001131849B01"/>
    <n v="2"/>
    <n v="0"/>
    <n v="87.4"/>
    <s v="N"/>
    <s v="Peter Appel Transport B.V."/>
    <n v="36622"/>
    <d v="2023-08-31T00:00:00"/>
    <s v="10:11:00"/>
    <n v="0"/>
    <x v="3"/>
    <x v="34"/>
    <n v="8"/>
    <x v="23"/>
    <n v="1"/>
    <n v="4"/>
    <x v="3"/>
    <n v="87.4"/>
    <n v="0"/>
    <n v="87.4"/>
  </r>
  <r>
    <s v="COLGATE 3800 DEB."/>
    <s v="Colgate-Palmolive Nederland BV"/>
    <s v="101t"/>
    <n v="101091020770"/>
    <n v="101030173603"/>
    <n v="930"/>
    <s v="Inv Booked"/>
    <s v="2480082805"/>
    <s v="Verkoop"/>
    <n v="170"/>
    <s v="Transport drops zone"/>
    <s v="9 - verwerkt"/>
    <n v="0"/>
    <m/>
    <d v="2023-08-31T00:00:00"/>
    <s v="DROP"/>
    <s v="0001010910207700136890_002"/>
    <m/>
    <m/>
    <m/>
    <s v="EUR"/>
    <n v="59.38"/>
    <s v="EUR"/>
    <n v="59.38"/>
    <s v="EUR"/>
    <n v="59.38"/>
    <n v="59.38"/>
    <n v="0"/>
    <s v="N"/>
    <n v="1223000817"/>
    <d v="2023-09-21T00:00:00"/>
    <m/>
    <d v="2023-08-31T00:00:00"/>
    <s v="00:00"/>
    <s v="23:59"/>
    <d v="2023-08-31T00:00:00"/>
    <s v="07:00"/>
    <s v="13:00"/>
    <n v="4.8"/>
    <s v="ce"/>
    <n v="4661"/>
    <n v="4.8"/>
    <n v="4"/>
    <s v="Kuehne+Nagel Tiel 3 Standpl"/>
    <s v="De Diepert 5"/>
    <s v="Tiel"/>
    <s v="4004 MA"/>
    <s v="NL"/>
    <x v="17"/>
    <s v="Doornhoek 4050"/>
    <x v="20"/>
    <s v="5465TD"/>
    <s v="NL"/>
    <s v="2480082805"/>
    <s v="0136890_002"/>
    <s v="31V"/>
    <s v="NL001131849B01"/>
    <n v="2"/>
    <n v="0"/>
    <n v="59.38"/>
    <s v="N"/>
    <s v="Peter Appel Transport B.V."/>
    <n v="36622"/>
    <d v="2023-08-31T00:00:00"/>
    <s v="08:00:00"/>
    <n v="0"/>
    <x v="3"/>
    <x v="34"/>
    <n v="8"/>
    <x v="18"/>
    <n v="0"/>
    <s v=""/>
    <x v="3"/>
    <s v=""/>
    <n v="0"/>
    <s v=""/>
  </r>
  <r>
    <s v="COLGATE 3800 DEB."/>
    <s v="Colgate-Palmolive Nederland BV"/>
    <s v="101t"/>
    <n v="101091020768"/>
    <n v="101030173631"/>
    <n v="930"/>
    <s v="Inv Booked"/>
    <s v="2480082955"/>
    <s v="Verkoop"/>
    <n v="170"/>
    <s v="Transport drops zone"/>
    <s v="9 - verwerkt"/>
    <n v="0"/>
    <m/>
    <d v="2023-08-31T00:00:00"/>
    <s v="DROP"/>
    <s v="0001010910207680136888_003"/>
    <m/>
    <m/>
    <m/>
    <s v="EUR"/>
    <n v="18.7"/>
    <s v="EUR"/>
    <n v="18.7"/>
    <s v="EUR"/>
    <n v="18.7"/>
    <n v="18.7"/>
    <n v="0"/>
    <s v="N"/>
    <n v="1223000817"/>
    <d v="2023-09-21T00:00:00"/>
    <m/>
    <d v="2023-08-31T00:00:00"/>
    <s v="00:00"/>
    <s v="23:59"/>
    <d v="2023-08-31T00:00:00"/>
    <s v="07:00"/>
    <s v="10:00"/>
    <n v="1.6"/>
    <s v="ce"/>
    <n v="645"/>
    <n v="1.6"/>
    <n v="1"/>
    <s v="Kuehne+Nagel Tiel 3 Standpl"/>
    <s v="De Diepert 5"/>
    <s v="Tiel"/>
    <s v="4004 MA"/>
    <s v="NL"/>
    <x v="117"/>
    <s v="Slego 1a"/>
    <x v="13"/>
    <s v="1046BM"/>
    <s v="NL"/>
    <s v="2480082955"/>
    <s v="0136888_003"/>
    <s v="31V"/>
    <s v="NL001131849B01"/>
    <n v="2"/>
    <n v="0"/>
    <n v="18.7"/>
    <s v="N"/>
    <s v="Peter Appel Transport B.V."/>
    <n v="36622"/>
    <d v="2023-08-31T00:00:00"/>
    <s v="08:38:00"/>
    <n v="0"/>
    <x v="3"/>
    <x v="34"/>
    <n v="8"/>
    <x v="11"/>
    <n v="0"/>
    <s v=""/>
    <x v="0"/>
    <s v=""/>
    <n v="0"/>
    <s v=""/>
  </r>
  <r>
    <s v="COLGATE 3800 DEB."/>
    <s v="Colgate-Palmolive Nederland BV"/>
    <s v="101t"/>
    <n v="101091021307"/>
    <n v="101030173707"/>
    <n v="930"/>
    <s v="Inv Booked"/>
    <s v="2480084096"/>
    <s v="Verkoop"/>
    <n v="170"/>
    <s v="Transport drops zone"/>
    <s v="9 - verwerkt"/>
    <n v="0"/>
    <m/>
    <d v="2023-09-01T00:00:00"/>
    <s v="DROP"/>
    <s v="0001010910213070137251_002"/>
    <m/>
    <m/>
    <m/>
    <s v="EUR"/>
    <n v="237.84"/>
    <s v="EUR"/>
    <n v="237.84"/>
    <s v="EUR"/>
    <n v="237.84"/>
    <n v="237.84"/>
    <n v="0"/>
    <s v="N"/>
    <n v="1223000916"/>
    <d v="2023-10-25T00:00:00"/>
    <m/>
    <d v="2023-09-01T00:00:00"/>
    <s v="00:00"/>
    <s v="23:59"/>
    <d v="2023-09-01T00:00:00"/>
    <s v="06:00"/>
    <s v="07:00"/>
    <n v="24"/>
    <s v="ce"/>
    <n v="20349"/>
    <n v="24"/>
    <n v="41"/>
    <s v="Kuehne+Nagel Tiel 3 Standpl"/>
    <s v="De Diepert 5"/>
    <s v="Tiel"/>
    <s v="4004 MA"/>
    <s v="NL"/>
    <x v="109"/>
    <s v="Rheastraat 10"/>
    <x v="3"/>
    <s v="5047 TL"/>
    <s v="NL"/>
    <s v="2480084096"/>
    <s v="0137251_002"/>
    <s v="31V"/>
    <s v="NL001131849B01"/>
    <n v="2"/>
    <n v="0"/>
    <n v="237.84"/>
    <s v="N"/>
    <s v="Peter Appel Transport B.V."/>
    <n v="36622"/>
    <d v="2023-09-01T00:00:00"/>
    <s v="08:29:00"/>
    <n v="59"/>
    <x v="4"/>
    <x v="34"/>
    <n v="9"/>
    <x v="3"/>
    <n v="1"/>
    <n v="24"/>
    <x v="1"/>
    <n v="237.84"/>
    <n v="0"/>
    <n v="237.84"/>
  </r>
  <r>
    <s v="COLGATE 3800 DEB."/>
    <s v="Colgate-Palmolive Nederland BV"/>
    <s v="101t"/>
    <n v="101091021309"/>
    <n v="101030173710"/>
    <n v="930"/>
    <s v="Inv Booked"/>
    <s v="2480084102"/>
    <s v="Verkoop"/>
    <n v="170"/>
    <s v="Transport drops zone"/>
    <s v="9 - verwerkt"/>
    <n v="0"/>
    <m/>
    <d v="2023-09-01T00:00:00"/>
    <s v="DROP"/>
    <s v="0001010910213090137255_002"/>
    <m/>
    <m/>
    <m/>
    <s v="EUR"/>
    <n v="52.92"/>
    <s v="EUR"/>
    <n v="52.92"/>
    <s v="EUR"/>
    <n v="52.92"/>
    <n v="52.92"/>
    <n v="0"/>
    <s v="N"/>
    <n v="1223000916"/>
    <d v="2023-10-25T00:00:00"/>
    <m/>
    <d v="2023-09-01T00:00:00"/>
    <s v="00:00"/>
    <s v="23:59"/>
    <d v="2023-09-01T00:00:00"/>
    <s v="05:00"/>
    <s v="06:00"/>
    <n v="5.6"/>
    <s v="ce"/>
    <n v="2890"/>
    <n v="5.6"/>
    <n v="5"/>
    <s v="Kuehne+Nagel Tiel 3 Standpl"/>
    <s v="De Diepert 5"/>
    <s v="Tiel"/>
    <s v="4004 MA"/>
    <s v="NL"/>
    <x v="2"/>
    <s v="Randweg 2"/>
    <x v="6"/>
    <s v="4191 NN"/>
    <s v="NL"/>
    <s v="2480084102"/>
    <s v="0137255_002"/>
    <s v="31V"/>
    <s v="NL001131849B01"/>
    <n v="2"/>
    <n v="0"/>
    <n v="52.92"/>
    <s v="N"/>
    <s v="Peter Appel Transport B.V."/>
    <n v="36622"/>
    <d v="2023-09-01T00:00:00"/>
    <s v="04:11:00"/>
    <n v="0"/>
    <x v="4"/>
    <x v="34"/>
    <n v="9"/>
    <x v="6"/>
    <n v="1"/>
    <n v="5.6"/>
    <x v="2"/>
    <n v="52.92"/>
    <n v="0"/>
    <n v="52.92"/>
  </r>
  <r>
    <s v="COLGATE 3800 DEB."/>
    <s v="Colgate-Palmolive Nederland BV"/>
    <s v="101t"/>
    <n v="101091021306"/>
    <n v="101030173711"/>
    <n v="930"/>
    <s v="Inv Booked"/>
    <s v="2480084099"/>
    <s v="Verkoop"/>
    <n v="170"/>
    <s v="Transport drops zone"/>
    <s v="9 - verwerkt"/>
    <n v="0"/>
    <m/>
    <d v="2023-09-01T00:00:00"/>
    <s v="DROP"/>
    <s v="0001010910213060137253_002"/>
    <m/>
    <m/>
    <m/>
    <s v="EUR"/>
    <n v="102.03"/>
    <s v="EUR"/>
    <n v="102.03"/>
    <s v="EUR"/>
    <n v="102.03"/>
    <n v="102.03"/>
    <n v="0"/>
    <s v="N"/>
    <n v="1223000916"/>
    <d v="2023-10-25T00:00:00"/>
    <m/>
    <d v="2023-09-01T00:00:00"/>
    <s v="00:00"/>
    <s v="23:59"/>
    <d v="2023-09-01T00:00:00"/>
    <s v="12:00"/>
    <s v="13:00"/>
    <n v="5.6"/>
    <s v="ce"/>
    <n v="3194"/>
    <n v="5.6"/>
    <n v="4"/>
    <s v="Kuehne+Nagel Tiel 3 Standpl"/>
    <s v="De Diepert 5"/>
    <s v="Tiel"/>
    <s v="4004 MA"/>
    <s v="NL"/>
    <x v="16"/>
    <s v="Rijnland 4"/>
    <x v="19"/>
    <s v="1948RL"/>
    <s v="NL"/>
    <s v="2480084099"/>
    <s v="0137253_002"/>
    <s v="31V"/>
    <s v="NL001131849B01"/>
    <n v="2"/>
    <n v="0"/>
    <n v="102.03"/>
    <s v="N"/>
    <s v="Peter Appel Transport B.V."/>
    <n v="36622"/>
    <d v="2023-09-01T00:00:00"/>
    <s v="12:28:00"/>
    <n v="0"/>
    <x v="4"/>
    <x v="34"/>
    <n v="9"/>
    <x v="17"/>
    <n v="1"/>
    <n v="5.6"/>
    <x v="0"/>
    <n v="102.03"/>
    <n v="0"/>
    <n v="102.03"/>
  </r>
  <r>
    <s v="COLGATE 3800 DEB."/>
    <s v="Colgate-Palmolive Nederland BV"/>
    <s v="101t"/>
    <n v="101091021625"/>
    <n v="101030173714"/>
    <n v="930"/>
    <s v="Inv Booked"/>
    <s v="2480084097"/>
    <s v="Verkoop"/>
    <n v="170"/>
    <s v="Transport drops zone"/>
    <s v="9 - verwerkt"/>
    <n v="0"/>
    <m/>
    <d v="2023-09-01T00:00:00"/>
    <s v="DROP"/>
    <s v="0001010910216250137411_003"/>
    <m/>
    <m/>
    <m/>
    <s v="EUR"/>
    <n v="106.82"/>
    <s v="EUR"/>
    <n v="106.82"/>
    <s v="EUR"/>
    <n v="106.82"/>
    <n v="106.82"/>
    <n v="0"/>
    <s v="N"/>
    <n v="1223000916"/>
    <d v="2023-10-25T00:00:00"/>
    <m/>
    <d v="2023-09-01T00:00:00"/>
    <s v="00:00"/>
    <s v="23:59"/>
    <d v="2023-09-01T00:00:00"/>
    <s v="14:00"/>
    <s v="14:00"/>
    <n v="6.4"/>
    <s v="ce"/>
    <n v="4145"/>
    <n v="6.4"/>
    <n v="6"/>
    <s v="Kuehne+Nagel Tiel 3 Standpl"/>
    <s v="De Diepert 5"/>
    <s v="Tiel"/>
    <s v="4004 MA"/>
    <s v="NL"/>
    <x v="113"/>
    <s v="Hollandweg 30"/>
    <x v="4"/>
    <s v="2665 MT"/>
    <s v="NL"/>
    <s v="2480084097"/>
    <s v="0137411_003"/>
    <s v="31V"/>
    <s v="NL001131849B01"/>
    <n v="2"/>
    <n v="0"/>
    <n v="106.82"/>
    <s v="N"/>
    <s v="Peter Appel Transport B.V."/>
    <n v="36622"/>
    <d v="2023-09-01T00:00:00"/>
    <s v="12:23:00"/>
    <n v="0"/>
    <x v="4"/>
    <x v="34"/>
    <n v="9"/>
    <x v="4"/>
    <n v="1"/>
    <n v="6.4"/>
    <x v="3"/>
    <n v="106.82"/>
    <n v="0"/>
    <n v="106.82"/>
  </r>
  <r>
    <s v="COLGATE 3800 DEB."/>
    <s v="Colgate-Palmolive Nederland BV"/>
    <s v="101t"/>
    <n v="101091021608"/>
    <n v="101030173715"/>
    <n v="930"/>
    <s v="Inv Booked"/>
    <s v="0240162693"/>
    <s v="Verkoop"/>
    <n v="170"/>
    <s v="Transport drops zone"/>
    <s v="9 - verwerkt"/>
    <n v="0"/>
    <m/>
    <d v="2023-09-01T00:00:00"/>
    <s v="DROP"/>
    <s v="0001010910216080137439_002"/>
    <m/>
    <m/>
    <m/>
    <s v="EUR"/>
    <n v="27.65"/>
    <s v="EUR"/>
    <n v="27.65"/>
    <s v="EUR"/>
    <n v="27.65"/>
    <n v="27.65"/>
    <n v="0"/>
    <s v="N"/>
    <n v="1223000916"/>
    <d v="2023-10-25T00:00:00"/>
    <m/>
    <d v="2023-09-01T00:00:00"/>
    <s v="00:00"/>
    <s v="23:59"/>
    <d v="2023-09-01T00:00:00"/>
    <s v="07:00"/>
    <s v="19:00"/>
    <n v="2.4"/>
    <s v="ce"/>
    <n v="1793"/>
    <n v="2.4"/>
    <n v="3"/>
    <s v="Kuehne+Nagel Tiel 3 Standpl"/>
    <s v="De Diepert 5"/>
    <s v="Tiel"/>
    <s v="4004 MA"/>
    <s v="NL"/>
    <x v="65"/>
    <s v="FLORIJNSTRAAT 4C"/>
    <x v="51"/>
    <s v="4903 RM"/>
    <s v="NL"/>
    <s v="0240162693"/>
    <s v="0137439_002"/>
    <s v="31V"/>
    <s v="NL001131849B01"/>
    <n v="2"/>
    <n v="0"/>
    <n v="27.65"/>
    <s v="N"/>
    <s v="Peter Appel Transport B.V."/>
    <n v="36622"/>
    <d v="2023-09-01T00:00:00"/>
    <s v="12:54:00"/>
    <n v="0"/>
    <x v="4"/>
    <x v="34"/>
    <n v="9"/>
    <x v="34"/>
    <n v="1"/>
    <n v="17.599999999999998"/>
    <x v="5"/>
    <n v="202.75"/>
    <n v="0"/>
    <n v="202.75"/>
  </r>
  <r>
    <s v="COLGATE 3800 DEB."/>
    <s v="Colgate-Palmolive Nederland BV"/>
    <s v="101t"/>
    <n v="101091021306"/>
    <n v="101030173704"/>
    <n v="930"/>
    <s v="Inv Booked"/>
    <s v="2480083340"/>
    <s v="Verkoop"/>
    <n v="170"/>
    <s v="Transport drops zone"/>
    <s v="9 - verwerkt"/>
    <n v="0"/>
    <m/>
    <d v="2023-09-01T00:00:00"/>
    <s v="DROP"/>
    <s v="0001010910213060137253_003"/>
    <m/>
    <m/>
    <m/>
    <s v="EUR"/>
    <n v="13.31"/>
    <s v="EUR"/>
    <n v="13.31"/>
    <s v="EUR"/>
    <n v="13.31"/>
    <n v="13.31"/>
    <n v="0"/>
    <s v="N"/>
    <n v="1223000916"/>
    <d v="2023-10-25T00:00:00"/>
    <m/>
    <d v="2023-09-01T00:00:00"/>
    <s v="00:00"/>
    <s v="23:59"/>
    <d v="2023-09-01T00:00:00"/>
    <s v="12:00"/>
    <s v="16:00"/>
    <n v="0.8"/>
    <s v="ce"/>
    <n v="30"/>
    <n v="0.8"/>
    <n v="0"/>
    <s v="Kuehne+Nagel Tiel 3 Standpl"/>
    <s v="De Diepert 5"/>
    <s v="Tiel"/>
    <s v="4004 MA"/>
    <s v="NL"/>
    <x v="66"/>
    <s v="Hazenkoog 20a"/>
    <x v="32"/>
    <s v="1822BS"/>
    <s v="NL"/>
    <s v="2480083340"/>
    <s v="0137253_003"/>
    <s v="31V"/>
    <s v="NL001131849B01"/>
    <n v="2"/>
    <n v="0"/>
    <n v="13.31"/>
    <s v="N"/>
    <s v="Peter Appel Transport B.V."/>
    <n v="36622"/>
    <d v="2023-09-01T00:00:00"/>
    <s v="13:24:00"/>
    <n v="0"/>
    <x v="4"/>
    <x v="34"/>
    <n v="9"/>
    <x v="28"/>
    <n v="1"/>
    <n v="9.6000000000000014"/>
    <x v="0"/>
    <n v="159.74"/>
    <n v="0"/>
    <n v="159.74"/>
  </r>
  <r>
    <s v="COLGATE 3800 DEB."/>
    <s v="Colgate-Palmolive Nederland BV"/>
    <s v="101t"/>
    <n v="101091021608"/>
    <n v="101030173705"/>
    <n v="930"/>
    <s v="Inv Booked"/>
    <s v="2480084094"/>
    <s v="Verkoop"/>
    <n v="170"/>
    <s v="Transport drops zone"/>
    <s v="9 - verwerkt"/>
    <n v="0"/>
    <m/>
    <d v="2023-09-01T00:00:00"/>
    <s v="DROP"/>
    <s v="0001010910216080137439_002"/>
    <m/>
    <m/>
    <m/>
    <s v="EUR"/>
    <n v="175.1"/>
    <s v="EUR"/>
    <n v="175.1"/>
    <s v="EUR"/>
    <n v="175.1"/>
    <n v="175.1"/>
    <n v="0"/>
    <s v="N"/>
    <n v="1223000916"/>
    <d v="2023-10-25T00:00:00"/>
    <m/>
    <d v="2023-09-01T00:00:00"/>
    <s v="00:00"/>
    <s v="23:59"/>
    <d v="2023-09-01T00:00:00"/>
    <s v="13:00"/>
    <s v="13:00"/>
    <n v="15.2"/>
    <s v="ce"/>
    <n v="17112"/>
    <n v="15.2"/>
    <n v="29"/>
    <s v="Kuehne+Nagel Tiel 3 Standpl"/>
    <s v="De Diepert 5"/>
    <s v="Tiel"/>
    <s v="4004 MA"/>
    <s v="NL"/>
    <x v="46"/>
    <s v="FLORIJNSTRAAT  4C"/>
    <x v="23"/>
    <s v="4903 RM"/>
    <s v="NL"/>
    <s v="2480084094"/>
    <s v="0137439_002"/>
    <s v="31V"/>
    <s v="NL001131849B01"/>
    <n v="2"/>
    <n v="0"/>
    <n v="175.1"/>
    <s v="N"/>
    <s v="Peter Appel Transport B.V."/>
    <n v="36622"/>
    <d v="2023-09-01T00:00:00"/>
    <s v="12:54:00"/>
    <n v="0"/>
    <x v="4"/>
    <x v="34"/>
    <n v="9"/>
    <x v="34"/>
    <n v="0"/>
    <s v=""/>
    <x v="5"/>
    <s v=""/>
    <n v="0"/>
    <s v=""/>
  </r>
  <r>
    <s v="COLGATE 3800 DEB."/>
    <s v="Colgate-Palmolive Nederland BV"/>
    <s v="101t"/>
    <n v="101091021309"/>
    <n v="101030173706"/>
    <n v="930"/>
    <s v="Inv Booked"/>
    <s v="2480084095"/>
    <s v="Verkoop"/>
    <n v="170"/>
    <s v="Transport drops zone"/>
    <s v="9 - verwerkt"/>
    <n v="0"/>
    <m/>
    <d v="2023-09-01T00:00:00"/>
    <s v="DROP"/>
    <s v="0001010910213090137255_003"/>
    <m/>
    <m/>
    <m/>
    <s v="EUR"/>
    <n v="29.83"/>
    <s v="EUR"/>
    <n v="29.83"/>
    <s v="EUR"/>
    <n v="29.83"/>
    <n v="29.83"/>
    <n v="0"/>
    <s v="N"/>
    <n v="1223000916"/>
    <d v="2023-10-25T00:00:00"/>
    <m/>
    <d v="2023-09-01T00:00:00"/>
    <s v="00:00"/>
    <s v="23:59"/>
    <d v="2023-09-01T00:00:00"/>
    <s v="08:00"/>
    <s v="16:00"/>
    <n v="0.8"/>
    <s v="ce"/>
    <n v="82"/>
    <n v="0.8"/>
    <n v="0"/>
    <s v="Kuehne+Nagel Tiel 3 Standpl"/>
    <s v="De Diepert 5"/>
    <s v="Tiel"/>
    <s v="4004 MA"/>
    <s v="NL"/>
    <x v="114"/>
    <s v="Basisweg 7"/>
    <x v="25"/>
    <s v="1951NG"/>
    <s v="NL"/>
    <s v="2480084095"/>
    <s v="0137255_003"/>
    <s v="31V"/>
    <s v="NL001131849B01"/>
    <n v="2"/>
    <n v="0"/>
    <n v="29.83"/>
    <s v="N"/>
    <s v="Peter Appel Transport B.V."/>
    <n v="36622"/>
    <d v="2023-09-01T00:00:00"/>
    <s v="10:11:00"/>
    <n v="0"/>
    <x v="4"/>
    <x v="34"/>
    <n v="9"/>
    <x v="17"/>
    <n v="1"/>
    <n v="0.8"/>
    <x v="3"/>
    <n v="29.83"/>
    <n v="0"/>
    <n v="29.83"/>
  </r>
  <r>
    <s v="COLGATE 3800 DEB."/>
    <s v="Colgate-Palmolive Nederland BV"/>
    <s v="101t"/>
    <n v="101091021600"/>
    <n v="101030173708"/>
    <n v="930"/>
    <s v="Inv Booked"/>
    <s v="2480084100"/>
    <s v="Verkoop"/>
    <n v="170"/>
    <s v="Transport drops zone"/>
    <s v="9 - verwerkt"/>
    <n v="0"/>
    <m/>
    <d v="2023-09-01T00:00:00"/>
    <s v="DROP"/>
    <s v="0001010910216000137378_002"/>
    <m/>
    <m/>
    <m/>
    <s v="EUR"/>
    <n v="239.2"/>
    <s v="EUR"/>
    <n v="239.2"/>
    <s v="EUR"/>
    <n v="239.2"/>
    <n v="239.2"/>
    <n v="0"/>
    <s v="N"/>
    <n v="1223000916"/>
    <d v="2023-10-25T00:00:00"/>
    <m/>
    <d v="2023-09-01T00:00:00"/>
    <s v="00:00"/>
    <s v="23:59"/>
    <d v="2023-09-01T00:00:00"/>
    <s v="08:00"/>
    <s v="08:00"/>
    <n v="18.399999999999999"/>
    <s v="ce"/>
    <n v="13882"/>
    <n v="18.399999999999999"/>
    <n v="24"/>
    <s v="Kuehne+Nagel Tiel 3 Standpl"/>
    <s v="De Diepert 5"/>
    <s v="Tiel"/>
    <s v="4004 MA"/>
    <s v="NL"/>
    <x v="29"/>
    <s v="Opaalstraat 15"/>
    <x v="32"/>
    <s v="1812RH"/>
    <s v="NL"/>
    <s v="2480084100"/>
    <s v="0137378_002"/>
    <s v="31V"/>
    <s v="NL001131849B01"/>
    <n v="2"/>
    <n v="0"/>
    <n v="239.2"/>
    <s v="N"/>
    <s v="Peter Appel Transport B.V."/>
    <n v="36622"/>
    <d v="2023-09-01T00:00:00"/>
    <s v="09:23:00"/>
    <n v="0"/>
    <x v="4"/>
    <x v="34"/>
    <n v="9"/>
    <x v="28"/>
    <n v="1"/>
    <n v="18.399999999999999"/>
    <x v="3"/>
    <n v="239.2"/>
    <n v="0"/>
    <n v="239.2"/>
  </r>
  <r>
    <s v="COLGATE 3800 DEB."/>
    <s v="Colgate-Palmolive Nederland BV"/>
    <s v="101t"/>
    <n v="101091021667"/>
    <n v="101030173709"/>
    <n v="930"/>
    <s v="Inv Booked"/>
    <s v="2480084098"/>
    <s v="Verkoop"/>
    <n v="170"/>
    <s v="Transport drops zone"/>
    <s v="9 - verwerkt"/>
    <n v="0"/>
    <m/>
    <d v="2023-09-01T00:00:00"/>
    <s v="DROP"/>
    <s v="0001010910216670137464_003"/>
    <m/>
    <m/>
    <m/>
    <s v="EUR"/>
    <n v="81.650000000000006"/>
    <s v="EUR"/>
    <n v="81.650000000000006"/>
    <s v="EUR"/>
    <n v="81.650000000000006"/>
    <n v="81.650000000000006"/>
    <n v="0"/>
    <s v="N"/>
    <n v="1223000916"/>
    <d v="2023-10-25T00:00:00"/>
    <m/>
    <d v="2023-09-01T00:00:00"/>
    <s v="00:00"/>
    <s v="23:59"/>
    <d v="2023-09-01T00:00:00"/>
    <s v="19:00"/>
    <s v="19:00"/>
    <n v="7.2"/>
    <s v="ce"/>
    <n v="4815"/>
    <n v="7.2"/>
    <n v="7"/>
    <s v="Kuehne+Nagel Tiel 3 Standpl"/>
    <s v="De Diepert 5"/>
    <s v="Tiel"/>
    <s v="4004 MA"/>
    <s v="NL"/>
    <x v="14"/>
    <s v="Rood 24"/>
    <x v="17"/>
    <s v="6666LT"/>
    <s v="NL"/>
    <s v="2480084098"/>
    <s v="0137464_003"/>
    <s v="31V"/>
    <s v="NL001131849B01"/>
    <n v="2"/>
    <n v="0"/>
    <n v="81.650000000000006"/>
    <s v="N"/>
    <s v="Peter Appel Transport B.V."/>
    <n v="36622"/>
    <d v="2023-09-01T00:00:00"/>
    <s v="19:19:00"/>
    <n v="0"/>
    <x v="4"/>
    <x v="34"/>
    <n v="9"/>
    <x v="15"/>
    <n v="1"/>
    <n v="7.2"/>
    <x v="5"/>
    <n v="81.650000000000006"/>
    <n v="0"/>
    <n v="81.650000000000006"/>
  </r>
  <r>
    <s v="COLGATE 3800 DEB."/>
    <s v="Colgate-Palmolive Nederland BV"/>
    <s v="101t"/>
    <n v="101091021309"/>
    <n v="101030173712"/>
    <n v="930"/>
    <s v="Inv Booked"/>
    <s v="2480084101"/>
    <s v="Verkoop"/>
    <n v="170"/>
    <s v="Transport drops zone"/>
    <s v="9 - verwerkt"/>
    <n v="0"/>
    <m/>
    <d v="2023-09-01T00:00:00"/>
    <s v="DROP"/>
    <s v="0001010910213090137255_007"/>
    <m/>
    <m/>
    <m/>
    <s v="EUR"/>
    <n v="31.2"/>
    <s v="EUR"/>
    <n v="31.2"/>
    <s v="EUR"/>
    <n v="31.2"/>
    <n v="31.2"/>
    <n v="0"/>
    <s v="N"/>
    <n v="1223000916"/>
    <d v="2023-10-25T00:00:00"/>
    <m/>
    <d v="2023-09-01T00:00:00"/>
    <s v="00:00"/>
    <s v="23:59"/>
    <d v="2023-09-01T00:00:00"/>
    <s v="11:00"/>
    <s v="11:00"/>
    <n v="0.8"/>
    <s v="ce"/>
    <n v="785"/>
    <n v="0.8"/>
    <n v="1"/>
    <s v="Kuehne+Nagel Tiel 3 Standpl"/>
    <s v="De Diepert 5"/>
    <s v="Tiel"/>
    <s v="4004 MA"/>
    <s v="NL"/>
    <x v="42"/>
    <s v="Industriestraat 67"/>
    <x v="41"/>
    <s v="7482EW"/>
    <s v="NL"/>
    <s v="2480084101"/>
    <s v="0137255_007"/>
    <s v="31V"/>
    <s v="NL001131849B01"/>
    <n v="2"/>
    <n v="0"/>
    <n v="31.2"/>
    <s v="N"/>
    <s v="Peter Appel Transport B.V."/>
    <n v="36622"/>
    <d v="2023-09-01T00:00:00"/>
    <s v="10:06:00"/>
    <n v="0"/>
    <x v="4"/>
    <x v="34"/>
    <n v="9"/>
    <x v="30"/>
    <n v="1"/>
    <n v="0.8"/>
    <x v="3"/>
    <n v="31.2"/>
    <n v="0"/>
    <n v="31.2"/>
  </r>
  <r>
    <s v="COLGATE 3800 DEB."/>
    <s v="Colgate-Palmolive Nederland BV"/>
    <s v="101t"/>
    <n v="101091021600"/>
    <n v="101030173736"/>
    <n v="930"/>
    <s v="Inv Booked"/>
    <s v="2480084780"/>
    <s v="Verkoop"/>
    <n v="170"/>
    <s v="Transport drops zone"/>
    <s v="9 - verwerkt"/>
    <n v="0"/>
    <m/>
    <d v="2023-09-01T00:00:00"/>
    <s v="DROP"/>
    <s v="0001010910216000137378_003"/>
    <m/>
    <m/>
    <m/>
    <s v="EUR"/>
    <n v="51.3"/>
    <s v="EUR"/>
    <n v="51.3"/>
    <s v="EUR"/>
    <n v="51.3"/>
    <n v="51.3"/>
    <n v="0"/>
    <s v="N"/>
    <n v="1223000916"/>
    <d v="2023-10-25T00:00:00"/>
    <m/>
    <d v="2023-09-01T00:00:00"/>
    <s v="00:00"/>
    <s v="23:59"/>
    <d v="2023-09-01T00:00:00"/>
    <s v="08:00"/>
    <s v="16:00"/>
    <n v="1.6"/>
    <s v="ce"/>
    <n v="435"/>
    <n v="1.6"/>
    <n v="0"/>
    <s v="Kuehne+Nagel Tiel 3 Standpl"/>
    <s v="De Diepert 5"/>
    <s v="Tiel"/>
    <s v="4004 MA"/>
    <s v="NL"/>
    <x v="66"/>
    <s v="Hazenkoog 20a"/>
    <x v="32"/>
    <s v="1822BS"/>
    <s v="NL"/>
    <s v="2480084780"/>
    <s v="0137378_003"/>
    <s v="31V"/>
    <s v="NL001131849B01"/>
    <n v="2"/>
    <n v="0"/>
    <n v="51.3"/>
    <s v="N"/>
    <s v="Peter Appel Transport B.V."/>
    <n v="36622"/>
    <d v="2023-09-01T00:00:00"/>
    <s v="10:46:00"/>
    <n v="0"/>
    <x v="4"/>
    <x v="34"/>
    <n v="9"/>
    <x v="28"/>
    <n v="1"/>
    <n v="1.6"/>
    <x v="0"/>
    <n v="51.3"/>
    <n v="0"/>
    <n v="51.3"/>
  </r>
  <r>
    <s v="COLGATE 3800 DEB."/>
    <s v="Colgate-Palmolive Nederland BV"/>
    <s v="101t"/>
    <n v="101091021306"/>
    <n v="101030173713"/>
    <n v="930"/>
    <s v="Inv Booked"/>
    <s v="2480084103"/>
    <s v="Verkoop"/>
    <n v="170"/>
    <s v="Transport drops zone"/>
    <s v="9 - verwerkt"/>
    <n v="0"/>
    <m/>
    <d v="2023-09-01T00:00:00"/>
    <s v="DROP"/>
    <s v="0001010910213060137253_003"/>
    <m/>
    <m/>
    <m/>
    <s v="EUR"/>
    <n v="146.43"/>
    <s v="EUR"/>
    <n v="146.43"/>
    <s v="EUR"/>
    <n v="146.43"/>
    <n v="146.43"/>
    <n v="0"/>
    <s v="N"/>
    <n v="1223000916"/>
    <d v="2023-10-25T00:00:00"/>
    <m/>
    <d v="2023-09-01T00:00:00"/>
    <s v="00:00"/>
    <s v="23:59"/>
    <d v="2023-09-01T00:00:00"/>
    <s v="12:00"/>
    <s v="16:00"/>
    <n v="8.8000000000000007"/>
    <s v="ce"/>
    <n v="7354"/>
    <n v="8.8000000000000007"/>
    <n v="13"/>
    <s v="Kuehne+Nagel Tiel 3 Standpl"/>
    <s v="De Diepert 5"/>
    <s v="Tiel"/>
    <s v="4004 MA"/>
    <s v="NL"/>
    <x v="66"/>
    <s v="Hazenkoog 20a"/>
    <x v="32"/>
    <s v="1822BS"/>
    <s v="NL"/>
    <s v="2480084103"/>
    <s v="0137253_003"/>
    <s v="31V"/>
    <s v="NL001131849B01"/>
    <n v="2"/>
    <n v="0"/>
    <n v="146.43"/>
    <s v="N"/>
    <s v="Peter Appel Transport B.V."/>
    <n v="36622"/>
    <d v="2023-09-01T00:00:00"/>
    <s v="13:24:00"/>
    <n v="0"/>
    <x v="4"/>
    <x v="34"/>
    <n v="9"/>
    <x v="28"/>
    <n v="0"/>
    <s v=""/>
    <x v="0"/>
    <s v=""/>
    <n v="0"/>
    <s v=""/>
  </r>
  <r>
    <s v="COLGATE 3800 DEB."/>
    <s v="Colgate-Palmolive Nederland BV"/>
    <s v="101t"/>
    <n v="101091022277"/>
    <n v="101030173759"/>
    <n v="930"/>
    <s v="Inv Booked"/>
    <s v="2480084848"/>
    <s v="Verkoop"/>
    <n v="170"/>
    <s v="Transport drops zone"/>
    <s v="9 - verwerkt"/>
    <n v="0"/>
    <m/>
    <d v="2023-09-02T00:00:00"/>
    <s v="DROP"/>
    <s v="0001010910222770137841_002"/>
    <m/>
    <m/>
    <m/>
    <s v="EUR"/>
    <n v="33.22"/>
    <s v="EUR"/>
    <n v="33.22"/>
    <s v="EUR"/>
    <n v="33.22"/>
    <n v="33.22"/>
    <n v="0"/>
    <s v="Y"/>
    <n v="1223000916"/>
    <d v="2023-10-25T00:00:00"/>
    <m/>
    <d v="2023-09-02T00:00:00"/>
    <s v="00:00"/>
    <s v="23:59"/>
    <d v="2023-09-02T00:00:00"/>
    <s v="07:00"/>
    <s v="07:00"/>
    <n v="4.8"/>
    <s v="ce"/>
    <n v="2829"/>
    <n v="4.8"/>
    <n v="4"/>
    <s v="Kuehne+Nagel Tiel 3 Standpl"/>
    <s v="De Diepert 5"/>
    <s v="Tiel"/>
    <s v="4004 MA"/>
    <s v="NL"/>
    <x v="14"/>
    <s v="Rood 24"/>
    <x v="17"/>
    <s v="6666LT"/>
    <s v="NL"/>
    <s v="2480084848"/>
    <s v="0137841_002"/>
    <s v="31V"/>
    <s v="NL001131849B01"/>
    <n v="2"/>
    <n v="0"/>
    <n v="33.22"/>
    <s v="N"/>
    <s v="Peter Appel Transport B.V."/>
    <n v="36622"/>
    <d v="2023-09-02T00:00:00"/>
    <s v="07:37:00"/>
    <n v="0"/>
    <x v="5"/>
    <x v="34"/>
    <n v="9"/>
    <x v="15"/>
    <n v="1"/>
    <n v="26.400000000000002"/>
    <x v="5"/>
    <n v="182.69"/>
    <n v="0"/>
    <n v="182.69"/>
  </r>
  <r>
    <s v="COLGATE 3800 DEB."/>
    <s v="Colgate-Palmolive Nederland BV"/>
    <s v="101t"/>
    <n v="101091022017"/>
    <n v="101030173760"/>
    <n v="930"/>
    <s v="Inv Booked"/>
    <s v="2480084849"/>
    <s v="Verkoop"/>
    <n v="170"/>
    <s v="Transport drops zone"/>
    <s v="9 - verwerkt"/>
    <n v="0"/>
    <m/>
    <d v="2023-09-02T00:00:00"/>
    <s v="DROP"/>
    <s v="0001010910220170137697_002"/>
    <m/>
    <m/>
    <m/>
    <s v="EUR"/>
    <n v="207.1"/>
    <s v="EUR"/>
    <n v="207.1"/>
    <s v="EUR"/>
    <n v="207.1"/>
    <n v="207.1"/>
    <n v="0"/>
    <s v="Y"/>
    <n v="1223000916"/>
    <d v="2023-10-25T00:00:00"/>
    <m/>
    <d v="2023-09-02T00:00:00"/>
    <s v="00:00"/>
    <s v="23:59"/>
    <d v="2023-09-02T00:00:00"/>
    <s v="10:00"/>
    <s v="10:00"/>
    <n v="25"/>
    <s v="ce"/>
    <n v="9450"/>
    <n v="25.6"/>
    <n v="17"/>
    <s v="Kuehne+Nagel Tiel 3 Standpl"/>
    <s v="De Diepert 5"/>
    <s v="Tiel"/>
    <s v="4004 MA"/>
    <s v="NL"/>
    <x v="24"/>
    <s v="Ravenswade 14"/>
    <x v="26"/>
    <s v="3439 LD"/>
    <s v="NL"/>
    <s v="2480084849"/>
    <s v="0137697_002"/>
    <s v="31V"/>
    <s v="NL001131849B01"/>
    <n v="2"/>
    <n v="0"/>
    <n v="207.1"/>
    <s v="N"/>
    <s v="Peter Appel Transport B.V."/>
    <n v="36622"/>
    <d v="2023-09-02T00:00:00"/>
    <s v="12:12:00"/>
    <n v="48"/>
    <x v="5"/>
    <x v="34"/>
    <n v="9"/>
    <x v="22"/>
    <n v="1"/>
    <n v="26.400000000000002"/>
    <x v="7"/>
    <n v="213.57"/>
    <n v="0"/>
    <n v="213.57"/>
  </r>
  <r>
    <s v="COLGATE 3800 DEB."/>
    <s v="Colgate-Palmolive Nederland BV"/>
    <s v="101t"/>
    <n v="101091022017"/>
    <n v="101030173761"/>
    <n v="930"/>
    <s v="Inv Booked"/>
    <s v="2480084846"/>
    <s v="Verkoop"/>
    <n v="170"/>
    <s v="Transport drops zone"/>
    <s v="9 - verwerkt"/>
    <n v="0"/>
    <m/>
    <d v="2023-09-02T00:00:00"/>
    <s v="DROP"/>
    <s v="0001010910220170137697_002"/>
    <m/>
    <m/>
    <m/>
    <s v="EUR"/>
    <n v="6.47"/>
    <s v="EUR"/>
    <n v="6.47"/>
    <s v="EUR"/>
    <n v="6.47"/>
    <n v="6.47"/>
    <n v="0"/>
    <s v="Y"/>
    <n v="1223000916"/>
    <d v="2023-10-25T00:00:00"/>
    <m/>
    <d v="2023-09-02T00:00:00"/>
    <s v="00:00"/>
    <s v="23:59"/>
    <d v="2023-09-02T00:00:00"/>
    <s v="10:00"/>
    <s v="10:00"/>
    <n v="0.8"/>
    <s v="ce"/>
    <n v="689"/>
    <n v="0.8"/>
    <n v="1"/>
    <s v="Kuehne+Nagel Tiel 3 Standpl"/>
    <s v="De Diepert 5"/>
    <s v="Tiel"/>
    <s v="4004 MA"/>
    <s v="NL"/>
    <x v="24"/>
    <s v="Ravenswade 14"/>
    <x v="26"/>
    <s v="3439 LD"/>
    <s v="NL"/>
    <s v="2480084846"/>
    <s v="0137697_002"/>
    <s v="31V"/>
    <s v="NL001131849B01"/>
    <n v="2"/>
    <n v="0"/>
    <n v="6.47"/>
    <s v="N"/>
    <s v="Peter Appel Transport B.V."/>
    <n v="36622"/>
    <d v="2023-09-02T00:00:00"/>
    <s v="12:12:00"/>
    <n v="0"/>
    <x v="5"/>
    <x v="34"/>
    <n v="9"/>
    <x v="22"/>
    <n v="0"/>
    <s v=""/>
    <x v="7"/>
    <s v=""/>
    <n v="0"/>
    <s v=""/>
  </r>
  <r>
    <s v="COLGATE 3800 DEB."/>
    <s v="Colgate-Palmolive Nederland BV"/>
    <s v="101t"/>
    <n v="101091022277"/>
    <n v="101030173765"/>
    <n v="930"/>
    <s v="Inv Booked"/>
    <s v="2480084851"/>
    <s v="Verkoop"/>
    <n v="170"/>
    <s v="Transport drops zone"/>
    <s v="9 - verwerkt"/>
    <n v="0"/>
    <m/>
    <d v="2023-09-02T00:00:00"/>
    <s v="DROP"/>
    <s v="0001010910222770137841_002"/>
    <m/>
    <m/>
    <m/>
    <s v="EUR"/>
    <n v="149.47"/>
    <s v="EUR"/>
    <n v="149.47"/>
    <s v="EUR"/>
    <n v="149.47"/>
    <n v="149.47"/>
    <n v="0"/>
    <s v="Y"/>
    <n v="1223000916"/>
    <d v="2023-10-25T00:00:00"/>
    <m/>
    <d v="2023-09-02T00:00:00"/>
    <s v="00:00"/>
    <s v="23:59"/>
    <d v="2023-09-02T00:00:00"/>
    <s v="07:00"/>
    <s v="07:00"/>
    <n v="21"/>
    <s v="ce"/>
    <n v="14589"/>
    <n v="21.6"/>
    <n v="27"/>
    <s v="Kuehne+Nagel Tiel 3 Standpl"/>
    <s v="De Diepert 5"/>
    <s v="Tiel"/>
    <s v="4004 MA"/>
    <s v="NL"/>
    <x v="14"/>
    <s v="Rood 24"/>
    <x v="17"/>
    <s v="6666LT"/>
    <s v="NL"/>
    <s v="2480084851"/>
    <s v="0137841_002"/>
    <s v="31V"/>
    <s v="NL001131849B01"/>
    <n v="2"/>
    <n v="0"/>
    <n v="149.47"/>
    <s v="N"/>
    <s v="Peter Appel Transport B.V."/>
    <n v="36622"/>
    <d v="2023-09-02T00:00:00"/>
    <s v="07:37:00"/>
    <n v="0"/>
    <x v="5"/>
    <x v="34"/>
    <n v="9"/>
    <x v="15"/>
    <n v="0"/>
    <s v=""/>
    <x v="5"/>
    <s v=""/>
    <n v="0"/>
    <s v=""/>
  </r>
  <r>
    <s v="COLGATE 3800 DEB."/>
    <s v="Colgate-Palmolive Nederland BV"/>
    <s v="101t"/>
    <n v="101091022283"/>
    <n v="101030173762"/>
    <n v="930"/>
    <s v="Inv Booked"/>
    <s v="2480084850"/>
    <s v="Verkoop"/>
    <n v="170"/>
    <s v="Transport drops zone"/>
    <s v="9 - verwerkt"/>
    <n v="0"/>
    <m/>
    <d v="2023-09-02T00:00:00"/>
    <s v="DROP"/>
    <s v="0001010910222830137842_002"/>
    <m/>
    <m/>
    <m/>
    <s v="EUR"/>
    <n v="149.41"/>
    <s v="EUR"/>
    <n v="149.41"/>
    <s v="EUR"/>
    <n v="149.41"/>
    <n v="149.41"/>
    <n v="0"/>
    <s v="Y"/>
    <n v="1223000916"/>
    <d v="2023-10-25T00:00:00"/>
    <m/>
    <d v="2023-09-02T00:00:00"/>
    <s v="00:00"/>
    <s v="23:59"/>
    <d v="2023-09-02T00:00:00"/>
    <s v="06:00"/>
    <s v="07:00"/>
    <n v="26"/>
    <s v="ce"/>
    <n v="9012"/>
    <n v="26.4"/>
    <n v="17"/>
    <s v="Kuehne+Nagel Tiel 3 Standpl"/>
    <s v="De Diepert 5"/>
    <s v="Tiel"/>
    <s v="4004 MA"/>
    <s v="NL"/>
    <x v="2"/>
    <s v="Randweg 2"/>
    <x v="6"/>
    <s v="4191 NN"/>
    <s v="NL"/>
    <s v="2480084850"/>
    <s v="0137842_002"/>
    <s v="31V"/>
    <s v="NL001131849B01"/>
    <n v="2"/>
    <n v="0"/>
    <n v="149.41"/>
    <s v="N"/>
    <s v="Peter Appel Transport B.V."/>
    <n v="36622"/>
    <d v="2023-09-02T00:00:00"/>
    <s v="06:57:00"/>
    <n v="0"/>
    <x v="5"/>
    <x v="34"/>
    <n v="9"/>
    <x v="6"/>
    <n v="1"/>
    <n v="26.4"/>
    <x v="2"/>
    <n v="149.41"/>
    <n v="0"/>
    <n v="149.41"/>
  </r>
  <r>
    <s v="COLGATE 3800 DEB."/>
    <s v="Colgate-Palmolive Nederland BV"/>
    <s v="101t"/>
    <n v="101091021904"/>
    <n v="101030173772"/>
    <n v="930"/>
    <s v="Inv Booked"/>
    <s v="2480084855"/>
    <s v="Verkoop"/>
    <n v="170"/>
    <s v="Transport drops zone"/>
    <s v="9 - verwerkt"/>
    <n v="0"/>
    <m/>
    <d v="2023-09-04T00:00:00"/>
    <s v="DROP"/>
    <s v="0001010910219040137584_004"/>
    <m/>
    <m/>
    <m/>
    <s v="EUR"/>
    <n v="69.16"/>
    <s v="EUR"/>
    <n v="69.16"/>
    <s v="EUR"/>
    <n v="69.16"/>
    <n v="69.16"/>
    <n v="0"/>
    <s v="N"/>
    <n v="1223000916"/>
    <d v="2023-10-25T00:00:00"/>
    <m/>
    <d v="2023-09-04T00:00:00"/>
    <s v="00:00"/>
    <s v="23:59"/>
    <d v="2023-09-04T00:00:00"/>
    <s v="14:00"/>
    <s v="15:00"/>
    <n v="4"/>
    <s v="ce"/>
    <n v="1930"/>
    <n v="4"/>
    <n v="2"/>
    <s v="Kuehne+Nagel Tiel 3 Standpl"/>
    <s v="De Diepert 5"/>
    <s v="Tiel"/>
    <s v="4004 MA"/>
    <s v="NL"/>
    <x v="3"/>
    <s v="FACETLAAN 6"/>
    <x v="4"/>
    <s v="2665 NR"/>
    <s v="NL"/>
    <s v="2480084855"/>
    <s v="0137584_004"/>
    <s v="31V"/>
    <s v="NL001131849B01"/>
    <n v="2"/>
    <n v="0"/>
    <n v="69.16"/>
    <s v="N"/>
    <s v="Peter Appel Transport B.V."/>
    <n v="36622"/>
    <d v="2023-09-04T00:00:00"/>
    <s v="13:27:00"/>
    <n v="0"/>
    <x v="0"/>
    <x v="35"/>
    <n v="9"/>
    <x v="4"/>
    <n v="1"/>
    <n v="7.2"/>
    <x v="3"/>
    <n v="124.49"/>
    <n v="0"/>
    <n v="124.49"/>
  </r>
  <r>
    <s v="COLGATE 3800 DEB."/>
    <s v="Colgate-Palmolive Nederland BV"/>
    <s v="101t"/>
    <n v="101091021889"/>
    <n v="101030173769"/>
    <n v="930"/>
    <s v="Inv Booked"/>
    <s v="2480084857"/>
    <s v="Verkoop"/>
    <n v="170"/>
    <s v="Transport drops zone"/>
    <s v="9 - verwerkt"/>
    <n v="0"/>
    <m/>
    <d v="2023-09-04T00:00:00"/>
    <s v="DROP"/>
    <s v="0001010910218890137568_009"/>
    <m/>
    <m/>
    <m/>
    <s v="EUR"/>
    <n v="91.01"/>
    <s v="EUR"/>
    <n v="91.01"/>
    <s v="EUR"/>
    <n v="91.01"/>
    <n v="91.01"/>
    <n v="0"/>
    <s v="N"/>
    <n v="1223000916"/>
    <d v="2023-10-25T00:00:00"/>
    <m/>
    <d v="2023-09-04T00:00:00"/>
    <s v="00:00"/>
    <s v="23:59"/>
    <d v="2023-09-04T00:00:00"/>
    <s v="21:00"/>
    <s v="21:00"/>
    <n v="4.8"/>
    <s v="ce"/>
    <n v="3727"/>
    <n v="4.8"/>
    <n v="5"/>
    <s v="Kuehne+Nagel Tiel 3 Standpl"/>
    <s v="De Diepert 5"/>
    <s v="Tiel"/>
    <s v="4004 MA"/>
    <s v="NL"/>
    <x v="4"/>
    <s v="Watergoorweg 81"/>
    <x v="5"/>
    <s v="3861MA"/>
    <s v="NL"/>
    <s v="2480084857"/>
    <s v="0137568_009"/>
    <s v="31V"/>
    <s v="NL001131849B01"/>
    <n v="2"/>
    <n v="0"/>
    <n v="91.01"/>
    <s v="N"/>
    <s v="Peter Appel Transport B.V."/>
    <n v="36622"/>
    <d v="2023-09-04T00:00:00"/>
    <s v="20:50:00"/>
    <n v="0"/>
    <x v="0"/>
    <x v="35"/>
    <n v="9"/>
    <x v="5"/>
    <n v="1"/>
    <n v="4.8"/>
    <x v="3"/>
    <n v="91.01"/>
    <n v="0"/>
    <n v="91.01"/>
  </r>
  <r>
    <s v="COLGATE 3800 DEB."/>
    <s v="Colgate-Palmolive Nederland BV"/>
    <s v="101t"/>
    <n v="101091022285"/>
    <n v="101030173770"/>
    <n v="930"/>
    <s v="Inv Booked"/>
    <s v="2480084860"/>
    <s v="Verkoop"/>
    <n v="170"/>
    <s v="Transport drops zone"/>
    <s v="9 - verwerkt"/>
    <n v="0"/>
    <m/>
    <d v="2023-09-04T00:00:00"/>
    <s v="DROP"/>
    <s v="0001010910222850137848_002"/>
    <m/>
    <m/>
    <m/>
    <s v="EUR"/>
    <n v="145.69999999999999"/>
    <s v="EUR"/>
    <n v="145.69999999999999"/>
    <s v="EUR"/>
    <n v="145.69999999999999"/>
    <n v="145.69999999999999"/>
    <n v="0"/>
    <s v="N"/>
    <n v="1223000916"/>
    <d v="2023-10-25T00:00:00"/>
    <m/>
    <d v="2023-09-04T00:00:00"/>
    <s v="00:00"/>
    <s v="23:59"/>
    <d v="2023-09-04T00:00:00"/>
    <s v="08:00"/>
    <s v="11:00"/>
    <n v="10.4"/>
    <s v="ce"/>
    <n v="4463"/>
    <n v="10.4"/>
    <n v="12"/>
    <s v="Kuehne+Nagel Tiel 3 Standpl"/>
    <s v="De Diepert 5"/>
    <s v="Tiel"/>
    <s v="4004 MA"/>
    <s v="NL"/>
    <x v="117"/>
    <s v="Slego 1a"/>
    <x v="13"/>
    <s v="1046BM"/>
    <s v="NL"/>
    <s v="2480084860"/>
    <s v="0137848_002"/>
    <s v="31V"/>
    <s v="NL001131849B01"/>
    <n v="2"/>
    <n v="0"/>
    <n v="145.69999999999999"/>
    <s v="N"/>
    <s v="Peter Appel Transport B.V."/>
    <n v="36622"/>
    <d v="2023-09-04T00:00:00"/>
    <s v="10:40:00"/>
    <n v="0"/>
    <x v="0"/>
    <x v="35"/>
    <n v="9"/>
    <x v="11"/>
    <n v="1"/>
    <n v="10.4"/>
    <x v="0"/>
    <n v="145.69999999999999"/>
    <n v="0"/>
    <n v="145.69999999999999"/>
  </r>
  <r>
    <s v="COLGATE 3800 DEB."/>
    <s v="Colgate-Palmolive Nederland BV"/>
    <s v="101t"/>
    <n v="101091021905"/>
    <n v="101030173771"/>
    <n v="930"/>
    <s v="Inv Booked"/>
    <s v="2480084861"/>
    <s v="Verkoop"/>
    <n v="170"/>
    <s v="Transport drops zone"/>
    <s v="9 - verwerkt"/>
    <n v="0"/>
    <m/>
    <d v="2023-09-04T00:00:00"/>
    <s v="DROP"/>
    <s v="0001010910219050137585_002"/>
    <m/>
    <m/>
    <m/>
    <s v="EUR"/>
    <n v="158.4"/>
    <s v="EUR"/>
    <n v="158.4"/>
    <s v="EUR"/>
    <n v="158.4"/>
    <n v="158.4"/>
    <n v="0"/>
    <s v="N"/>
    <n v="1223000916"/>
    <d v="2023-10-25T00:00:00"/>
    <m/>
    <d v="2023-09-04T00:00:00"/>
    <s v="00:00"/>
    <s v="23:59"/>
    <d v="2023-09-04T00:00:00"/>
    <s v="14:00"/>
    <s v="14:00"/>
    <n v="20"/>
    <s v="ce"/>
    <n v="11561"/>
    <n v="20"/>
    <n v="21"/>
    <s v="Kuehne+Nagel Tiel 3 Standpl"/>
    <s v="De Diepert 5"/>
    <s v="Tiel"/>
    <s v="4004 MA"/>
    <s v="NL"/>
    <x v="14"/>
    <s v="Rood 24"/>
    <x v="17"/>
    <s v="6666LT"/>
    <s v="NL"/>
    <s v="2480084861"/>
    <s v="0137585_002"/>
    <s v="31V"/>
    <s v="NL001131849B01"/>
    <n v="2"/>
    <n v="0"/>
    <n v="158.4"/>
    <s v="N"/>
    <s v="Peter Appel Transport B.V."/>
    <n v="36622"/>
    <d v="2023-09-04T00:00:00"/>
    <s v="14:16:00"/>
    <n v="0"/>
    <x v="0"/>
    <x v="35"/>
    <n v="9"/>
    <x v="15"/>
    <n v="1"/>
    <n v="20"/>
    <x v="5"/>
    <n v="158.4"/>
    <n v="0"/>
    <n v="158.4"/>
  </r>
  <r>
    <s v="COLGATE 3800 DEB."/>
    <s v="Colgate-Palmolive Nederland BV"/>
    <s v="101t"/>
    <n v="101091021889"/>
    <n v="101030173773"/>
    <n v="930"/>
    <s v="Inv Booked"/>
    <s v="2480084856"/>
    <s v="Verkoop"/>
    <n v="170"/>
    <s v="Transport drops zone"/>
    <s v="9 - verwerkt"/>
    <n v="0"/>
    <m/>
    <d v="2023-09-04T00:00:00"/>
    <s v="DROP"/>
    <s v="0001010910218890137568_008"/>
    <m/>
    <m/>
    <m/>
    <s v="EUR"/>
    <n v="31.97"/>
    <s v="EUR"/>
    <n v="31.97"/>
    <s v="EUR"/>
    <n v="31.97"/>
    <n v="31.97"/>
    <n v="0"/>
    <s v="N"/>
    <n v="1223000916"/>
    <d v="2023-10-25T00:00:00"/>
    <m/>
    <d v="2023-09-04T00:00:00"/>
    <s v="00:00"/>
    <s v="23:59"/>
    <d v="2023-09-04T00:00:00"/>
    <s v="13:00"/>
    <s v="14:00"/>
    <n v="1.6"/>
    <s v="ce"/>
    <n v="801"/>
    <n v="1.6"/>
    <n v="1"/>
    <s v="Kuehne+Nagel Tiel 3 Standpl"/>
    <s v="De Diepert 5"/>
    <s v="Tiel"/>
    <s v="4004 MA"/>
    <s v="NL"/>
    <x v="2"/>
    <s v="Randweg 2"/>
    <x v="6"/>
    <s v="4191 NN"/>
    <s v="NL"/>
    <s v="2480084856"/>
    <s v="0137568_008"/>
    <s v="31V"/>
    <s v="NL001131849B01"/>
    <n v="2"/>
    <n v="0"/>
    <n v="31.97"/>
    <s v="N"/>
    <s v="Peter Appel Transport B.V."/>
    <n v="36622"/>
    <d v="2023-09-04T00:00:00"/>
    <s v="14:29:00"/>
    <n v="0"/>
    <x v="0"/>
    <x v="35"/>
    <n v="9"/>
    <x v="6"/>
    <n v="1"/>
    <n v="1.6"/>
    <x v="2"/>
    <n v="31.97"/>
    <n v="0"/>
    <n v="31.97"/>
  </r>
  <r>
    <s v="COLGATE 3800 DEB."/>
    <s v="Colgate-Palmolive Nederland BV"/>
    <s v="101t"/>
    <n v="101091021901"/>
    <n v="101030173758"/>
    <n v="930"/>
    <s v="Inv Booked"/>
    <s v="2480084847"/>
    <s v="Verkoop"/>
    <n v="170"/>
    <s v="Transport drops zone"/>
    <s v="9 - verwerkt"/>
    <n v="0"/>
    <m/>
    <d v="2023-09-04T00:00:00"/>
    <s v="DROP"/>
    <s v="0001010910219010137579_003"/>
    <m/>
    <m/>
    <m/>
    <s v="EUR"/>
    <n v="338.8"/>
    <s v="EUR"/>
    <n v="338.8"/>
    <s v="EUR"/>
    <n v="338.8"/>
    <n v="338.8"/>
    <n v="0"/>
    <s v="N"/>
    <n v="1223000916"/>
    <d v="2023-10-25T00:00:00"/>
    <m/>
    <d v="2023-09-04T00:00:00"/>
    <s v="00:00"/>
    <s v="23:59"/>
    <d v="2023-09-04T00:00:00"/>
    <s v="10:00"/>
    <s v="10:00"/>
    <n v="17.600000000000001"/>
    <s v="ce"/>
    <n v="17910"/>
    <n v="17.600000000000001"/>
    <n v="32"/>
    <s v="Kuehne+Nagel Tiel 3 Standpl"/>
    <s v="De Diepert 5"/>
    <s v="Tiel"/>
    <s v="4004 MA"/>
    <s v="NL"/>
    <x v="0"/>
    <s v="Henri Fordlaan 6"/>
    <x v="0"/>
    <s v="9615TK"/>
    <s v="NL"/>
    <s v="2480084847"/>
    <s v="0137579_003"/>
    <s v="31V"/>
    <s v="NL001131849B01"/>
    <n v="2"/>
    <n v="0"/>
    <n v="338.8"/>
    <s v="N"/>
    <s v="Peter Appel Transport B.V."/>
    <n v="36622"/>
    <d v="2023-09-04T00:00:00"/>
    <s v="10:01:00"/>
    <n v="0"/>
    <x v="0"/>
    <x v="35"/>
    <n v="9"/>
    <x v="0"/>
    <n v="1"/>
    <n v="17.600000000000001"/>
    <x v="0"/>
    <n v="338.8"/>
    <n v="0"/>
    <n v="338.8"/>
  </r>
  <r>
    <s v="COLGATE 3800 DEB."/>
    <s v="Colgate-Palmolive Nederland BV"/>
    <s v="101t"/>
    <n v="101091021900"/>
    <n v="101030173763"/>
    <n v="930"/>
    <s v="Inv Booked"/>
    <s v="2480084852 REFUSED"/>
    <s v="Verkoop"/>
    <n v="170"/>
    <s v="Transport drops zone"/>
    <s v="9 - verwerkt"/>
    <n v="0"/>
    <m/>
    <d v="2023-09-04T00:00:00"/>
    <s v="DROP"/>
    <s v="0001010910219000137580_002"/>
    <m/>
    <m/>
    <m/>
    <s v="EUR"/>
    <n v="320.64"/>
    <s v="EUR"/>
    <n v="320.64"/>
    <s v="EUR"/>
    <n v="320.64"/>
    <n v="320.64"/>
    <n v="0"/>
    <s v="N"/>
    <n v="1223000916"/>
    <d v="2023-10-25T00:00:00"/>
    <m/>
    <d v="2023-09-04T00:00:00"/>
    <s v="00:00"/>
    <s v="23:59"/>
    <d v="2023-09-04T00:00:00"/>
    <s v="12:00"/>
    <s v="12:00"/>
    <n v="16"/>
    <s v="ce"/>
    <n v="14809"/>
    <n v="16"/>
    <n v="30"/>
    <s v="Kuehne+Nagel Tiel 3 Standpl"/>
    <s v="De Diepert 5"/>
    <s v="Tiel"/>
    <s v="4004 MA"/>
    <s v="NL"/>
    <x v="0"/>
    <s v="Henri Fordlaan 6"/>
    <x v="0"/>
    <s v="9615TK"/>
    <s v="NL"/>
    <s v="2480084852 REFUSED"/>
    <s v="0137580_002"/>
    <s v="31V"/>
    <s v="NL001131849B01"/>
    <n v="2"/>
    <n v="0"/>
    <n v="320.64"/>
    <s v="N"/>
    <s v="Peter Appel Transport B.V."/>
    <n v="36622"/>
    <d v="2023-09-04T00:00:00"/>
    <s v="15:50:00"/>
    <n v="0"/>
    <x v="0"/>
    <x v="35"/>
    <n v="9"/>
    <x v="0"/>
    <n v="1"/>
    <n v="16"/>
    <x v="0"/>
    <n v="320.64"/>
    <n v="0"/>
    <n v="320.64"/>
  </r>
  <r>
    <s v="COLGATE 3800 DEB."/>
    <s v="Colgate-Palmolive Nederland BV"/>
    <s v="101t"/>
    <n v="101091021904"/>
    <n v="101030173764"/>
    <n v="930"/>
    <s v="Inv Booked"/>
    <s v="2480084853"/>
    <s v="Verkoop"/>
    <n v="170"/>
    <s v="Transport drops zone"/>
    <s v="9 - verwerkt"/>
    <n v="0"/>
    <m/>
    <d v="2023-09-04T00:00:00"/>
    <s v="DROP"/>
    <s v="0001010910219040137584_004"/>
    <m/>
    <m/>
    <m/>
    <s v="EUR"/>
    <n v="55.33"/>
    <s v="EUR"/>
    <n v="55.33"/>
    <s v="EUR"/>
    <n v="55.33"/>
    <n v="55.33"/>
    <n v="0"/>
    <s v="N"/>
    <n v="1223000916"/>
    <d v="2023-10-25T00:00:00"/>
    <m/>
    <d v="2023-09-04T00:00:00"/>
    <s v="00:00"/>
    <s v="23:59"/>
    <d v="2023-09-04T00:00:00"/>
    <s v="14:00"/>
    <s v="15:00"/>
    <n v="3.2"/>
    <s v="ce"/>
    <n v="1485"/>
    <n v="3.2"/>
    <n v="2"/>
    <s v="Kuehne+Nagel Tiel 3 Standpl"/>
    <s v="De Diepert 5"/>
    <s v="Tiel"/>
    <s v="4004 MA"/>
    <s v="NL"/>
    <x v="3"/>
    <s v="FACETLAAN 6"/>
    <x v="4"/>
    <s v="2665 NR"/>
    <s v="NL"/>
    <s v="2480084853"/>
    <s v="0137584_004"/>
    <s v="31V"/>
    <s v="NL001131849B01"/>
    <n v="2"/>
    <n v="0"/>
    <n v="55.33"/>
    <s v="N"/>
    <s v="Peter Appel Transport B.V."/>
    <n v="36622"/>
    <d v="2023-09-04T00:00:00"/>
    <s v="13:27:00"/>
    <n v="0"/>
    <x v="0"/>
    <x v="35"/>
    <n v="9"/>
    <x v="4"/>
    <n v="0"/>
    <s v=""/>
    <x v="3"/>
    <s v=""/>
    <n v="0"/>
    <s v=""/>
  </r>
  <r>
    <s v="COLGATE 3800 DEB."/>
    <s v="Colgate-Palmolive Nederland BV"/>
    <s v="101t"/>
    <n v="101091021900"/>
    <n v="101030173768"/>
    <n v="930"/>
    <s v="Inv Booked"/>
    <s v="2480084859"/>
    <s v="Verkoop"/>
    <n v="170"/>
    <s v="Transport drops zone"/>
    <s v="9 - verwerkt"/>
    <n v="0"/>
    <m/>
    <d v="2023-09-04T00:00:00"/>
    <s v="DROP"/>
    <s v="0001010910219000137580_003"/>
    <m/>
    <m/>
    <m/>
    <s v="EUR"/>
    <n v="24.29"/>
    <s v="EUR"/>
    <n v="24.29"/>
    <s v="EUR"/>
    <n v="24.29"/>
    <n v="24.29"/>
    <n v="0"/>
    <s v="N"/>
    <n v="1223000916"/>
    <d v="2023-10-25T00:00:00"/>
    <m/>
    <d v="2023-09-04T00:00:00"/>
    <s v="00:00"/>
    <s v="23:59"/>
    <d v="2023-09-04T00:00:00"/>
    <s v="13:00"/>
    <s v="17:00"/>
    <n v="0.8"/>
    <s v="ce"/>
    <n v="244"/>
    <n v="0.8"/>
    <n v="0"/>
    <s v="Kuehne+Nagel Tiel 3 Standpl"/>
    <s v="De Diepert 5"/>
    <s v="Tiel"/>
    <s v="4004 MA"/>
    <s v="NL"/>
    <x v="9"/>
    <s v="Edisonstraat 3"/>
    <x v="12"/>
    <s v="8606JH"/>
    <s v="NL"/>
    <s v="2480084859"/>
    <s v="0137580_003"/>
    <s v="31V"/>
    <s v="NL001131849B01"/>
    <n v="2"/>
    <n v="0"/>
    <n v="24.29"/>
    <s v="N"/>
    <s v="Peter Appel Transport B.V."/>
    <n v="36622"/>
    <d v="2023-09-04T00:00:00"/>
    <s v="18:04:00"/>
    <n v="0"/>
    <x v="0"/>
    <x v="35"/>
    <n v="9"/>
    <x v="10"/>
    <n v="1"/>
    <n v="3.2"/>
    <x v="3"/>
    <n v="97.15"/>
    <n v="0"/>
    <n v="97.15"/>
  </r>
  <r>
    <s v="COLGATE 3800 DEB."/>
    <s v="Colgate-Palmolive Nederland BV"/>
    <s v="101t"/>
    <n v="101091021889"/>
    <n v="101030173767"/>
    <n v="930"/>
    <s v="Inv Booked"/>
    <s v="2480084858"/>
    <s v="Verkoop"/>
    <n v="170"/>
    <s v="Transport drops zone"/>
    <s v="9 - verwerkt"/>
    <n v="0"/>
    <m/>
    <d v="2023-09-04T00:00:00"/>
    <s v="DROP"/>
    <s v="0001010910218890137568_004"/>
    <m/>
    <m/>
    <m/>
    <s v="EUR"/>
    <n v="55.85"/>
    <s v="EUR"/>
    <n v="55.85"/>
    <s v="EUR"/>
    <n v="55.85"/>
    <n v="55.85"/>
    <n v="0"/>
    <s v="N"/>
    <n v="1223000916"/>
    <d v="2023-10-25T00:00:00"/>
    <m/>
    <d v="2023-09-04T00:00:00"/>
    <s v="00:00"/>
    <s v="23:59"/>
    <d v="2023-09-04T00:00:00"/>
    <s v="06:30"/>
    <s v="06:30"/>
    <n v="2.4"/>
    <s v="ce"/>
    <n v="1165"/>
    <n v="2.4"/>
    <n v="1"/>
    <s v="Kuehne+Nagel Tiel 3 Standpl"/>
    <s v="De Diepert 5"/>
    <s v="Tiel"/>
    <s v="4004 MA"/>
    <s v="NL"/>
    <x v="41"/>
    <s v="Asteriastraat 9"/>
    <x v="3"/>
    <s v="5047 RM"/>
    <s v="NL"/>
    <s v="2480084858"/>
    <s v="0137568_004"/>
    <s v="31V"/>
    <s v="NL001131849B01"/>
    <n v="2"/>
    <n v="0"/>
    <n v="55.85"/>
    <s v="N"/>
    <s v="Peter Appel Transport B.V."/>
    <n v="36622"/>
    <d v="2023-09-04T00:00:00"/>
    <s v="07:16:00"/>
    <n v="0"/>
    <x v="0"/>
    <x v="35"/>
    <n v="9"/>
    <x v="3"/>
    <n v="1"/>
    <n v="2.4"/>
    <x v="0"/>
    <n v="55.85"/>
    <n v="0"/>
    <n v="55.85"/>
  </r>
  <r>
    <s v="COLGATE 3800 DEB."/>
    <s v="Colgate-Palmolive Nederland BV"/>
    <s v="101t"/>
    <n v="101091021900"/>
    <n v="101030173766"/>
    <n v="930"/>
    <s v="Inv Booked"/>
    <s v="2480084854"/>
    <s v="Verkoop"/>
    <n v="170"/>
    <s v="Transport drops zone"/>
    <s v="9 - verwerkt"/>
    <n v="0"/>
    <m/>
    <d v="2023-09-04T00:00:00"/>
    <s v="DROP"/>
    <s v="0001010910219000137580_003"/>
    <m/>
    <m/>
    <m/>
    <s v="EUR"/>
    <n v="72.86"/>
    <s v="EUR"/>
    <n v="72.86"/>
    <s v="EUR"/>
    <n v="72.86"/>
    <n v="72.86"/>
    <n v="0"/>
    <s v="N"/>
    <n v="1223000916"/>
    <d v="2023-10-25T00:00:00"/>
    <m/>
    <d v="2023-09-04T00:00:00"/>
    <s v="00:00"/>
    <s v="23:59"/>
    <d v="2023-09-04T00:00:00"/>
    <s v="13:00"/>
    <s v="17:00"/>
    <n v="2.4"/>
    <s v="ce"/>
    <n v="1570"/>
    <n v="2.4"/>
    <n v="1"/>
    <s v="Kuehne+Nagel Tiel 3 Standpl"/>
    <s v="De Diepert 5"/>
    <s v="Tiel"/>
    <s v="4004 MA"/>
    <s v="NL"/>
    <x v="9"/>
    <s v="Edisonstraat 3"/>
    <x v="12"/>
    <s v="8606JH"/>
    <s v="NL"/>
    <s v="2480084854"/>
    <s v="0137580_003"/>
    <s v="31V"/>
    <s v="NL001131849B01"/>
    <n v="2"/>
    <n v="0"/>
    <n v="72.86"/>
    <s v="N"/>
    <s v="Peter Appel Transport B.V."/>
    <n v="36622"/>
    <d v="2023-09-04T00:00:00"/>
    <s v="18:04:00"/>
    <n v="0"/>
    <x v="0"/>
    <x v="35"/>
    <n v="9"/>
    <x v="10"/>
    <n v="0"/>
    <s v=""/>
    <x v="3"/>
    <s v=""/>
    <n v="0"/>
    <s v=""/>
  </r>
  <r>
    <s v="COLGATE 3800 DEB."/>
    <s v="Colgate-Palmolive Nederland BV"/>
    <s v="101t"/>
    <n v="101091022478"/>
    <n v="101030173840"/>
    <n v="930"/>
    <s v="Inv Booked"/>
    <s v="2480086316"/>
    <s v="Verkoop"/>
    <n v="170"/>
    <s v="Transport drops zone"/>
    <s v="9 - verwerkt"/>
    <n v="0"/>
    <m/>
    <d v="2023-09-05T00:00:00"/>
    <s v="DROP"/>
    <s v="0001010910224780137947_006"/>
    <m/>
    <m/>
    <m/>
    <s v="EUR"/>
    <n v="30.66"/>
    <s v="EUR"/>
    <n v="30.66"/>
    <s v="EUR"/>
    <n v="30.66"/>
    <n v="30.66"/>
    <n v="0"/>
    <s v="N"/>
    <n v="1223000916"/>
    <d v="2023-10-25T00:00:00"/>
    <m/>
    <d v="2023-09-05T00:00:00"/>
    <s v="00:00"/>
    <s v="23:59"/>
    <d v="2023-09-05T00:00:00"/>
    <s v="07:00"/>
    <s v="08:00"/>
    <n v="0.8"/>
    <s v="ce"/>
    <n v="784"/>
    <n v="0.8"/>
    <n v="1"/>
    <s v="Kuehne+Nagel Tiel 3 Standpl"/>
    <s v="De Diepert 5"/>
    <s v="Tiel"/>
    <s v="4004 MA"/>
    <s v="NL"/>
    <x v="13"/>
    <s v="GALVANIWEG 1"/>
    <x v="16"/>
    <s v="8013 RG"/>
    <s v="NL"/>
    <s v="2480086316"/>
    <s v="0137947_006"/>
    <s v="31V"/>
    <s v="NL001131849B01"/>
    <n v="2"/>
    <n v="0"/>
    <n v="30.66"/>
    <s v="N"/>
    <s v="Peter Appel Transport B.V."/>
    <n v="36622"/>
    <d v="2023-09-05T00:00:00"/>
    <s v="08:00:00"/>
    <n v="0"/>
    <x v="1"/>
    <x v="35"/>
    <n v="9"/>
    <x v="14"/>
    <n v="1"/>
    <n v="0.8"/>
    <x v="2"/>
    <n v="30.66"/>
    <n v="0"/>
    <n v="30.66"/>
  </r>
  <r>
    <s v="COLGATE 3800 DEB."/>
    <s v="Colgate-Palmolive Nederland BV"/>
    <s v="101t"/>
    <n v="101091022823"/>
    <n v="101030173841"/>
    <n v="930"/>
    <s v="Inv Booked"/>
    <s v="2480086312"/>
    <s v="Verkoop"/>
    <n v="170"/>
    <s v="Transport drops zone"/>
    <s v="9 - verwerkt"/>
    <n v="0"/>
    <m/>
    <d v="2023-09-05T00:00:00"/>
    <s v="DROP"/>
    <s v="0001010910228230138184_002"/>
    <m/>
    <m/>
    <m/>
    <s v="EUR"/>
    <n v="44.19"/>
    <s v="EUR"/>
    <n v="44.19"/>
    <s v="EUR"/>
    <n v="44.19"/>
    <n v="44.19"/>
    <n v="0"/>
    <s v="N"/>
    <n v="1223000916"/>
    <d v="2023-10-25T00:00:00"/>
    <m/>
    <d v="2023-09-05T00:00:00"/>
    <s v="00:00"/>
    <s v="23:59"/>
    <d v="2023-09-05T00:00:00"/>
    <s v="08:00"/>
    <s v="08:00"/>
    <n v="1.6"/>
    <s v="ce"/>
    <n v="484"/>
    <n v="1.6"/>
    <n v="0"/>
    <s v="Kuehne+Nagel Tiel 3 Standpl"/>
    <s v="De Diepert 5"/>
    <s v="Tiel"/>
    <s v="4004 MA"/>
    <s v="NL"/>
    <x v="19"/>
    <s v="SAFFIER  300"/>
    <x v="21"/>
    <s v="3316 LN"/>
    <s v="NL"/>
    <s v="2480086312"/>
    <s v="0138184_002"/>
    <s v="31V"/>
    <s v="NL001131849B01"/>
    <n v="2"/>
    <n v="0"/>
    <n v="44.19"/>
    <s v="N"/>
    <s v="Peter Appel Transport B.V."/>
    <n v="36622"/>
    <d v="2023-09-05T00:00:00"/>
    <s v="10:23:00"/>
    <n v="36"/>
    <x v="1"/>
    <x v="35"/>
    <n v="9"/>
    <x v="19"/>
    <n v="1"/>
    <n v="1.6"/>
    <x v="3"/>
    <n v="44.19"/>
    <n v="0"/>
    <n v="44.19"/>
  </r>
  <r>
    <s v="COLGATE 3800 DEB."/>
    <s v="Colgate-Palmolive Nederland BV"/>
    <s v="101t"/>
    <n v="101091022818"/>
    <n v="101030173838"/>
    <n v="930"/>
    <s v="Inv Booked"/>
    <s v="2480086297"/>
    <s v="Verkoop"/>
    <n v="170"/>
    <s v="Transport drops zone"/>
    <s v="9 - verwerkt"/>
    <n v="0"/>
    <m/>
    <d v="2023-09-05T00:00:00"/>
    <s v="DROP"/>
    <s v="0001010910228180138178_003"/>
    <m/>
    <m/>
    <m/>
    <s v="EUR"/>
    <n v="72.08"/>
    <s v="EUR"/>
    <n v="72.08"/>
    <s v="EUR"/>
    <n v="72.08"/>
    <n v="72.08"/>
    <n v="0"/>
    <s v="N"/>
    <n v="1223000916"/>
    <d v="2023-10-25T00:00:00"/>
    <m/>
    <d v="2023-09-05T00:00:00"/>
    <s v="00:00"/>
    <s v="23:59"/>
    <d v="2023-09-05T00:00:00"/>
    <s v="09:00"/>
    <s v="09:00"/>
    <n v="4"/>
    <s v="ce"/>
    <n v="2965"/>
    <n v="4"/>
    <n v="5"/>
    <s v="Kuehne+Nagel Tiel 3 Standpl"/>
    <s v="De Diepert 5"/>
    <s v="Tiel"/>
    <s v="4004 MA"/>
    <s v="NL"/>
    <x v="51"/>
    <s v="Wilhelminakanaal Zuid 120"/>
    <x v="23"/>
    <s v="4903RA"/>
    <s v="NL"/>
    <s v="2480086297"/>
    <s v="0138178_003"/>
    <s v="31V"/>
    <s v="NL001131849B01"/>
    <n v="2"/>
    <n v="0"/>
    <n v="72.08"/>
    <s v="N"/>
    <s v="Peter Appel Transport B.V."/>
    <n v="36622"/>
    <d v="2023-09-05T00:00:00"/>
    <s v="07:50:00"/>
    <n v="0"/>
    <x v="1"/>
    <x v="35"/>
    <n v="9"/>
    <x v="34"/>
    <n v="1"/>
    <n v="4"/>
    <x v="3"/>
    <n v="72.08"/>
    <n v="0"/>
    <n v="72.08"/>
  </r>
  <r>
    <s v="COLGATE 3800 DEB."/>
    <s v="Colgate-Palmolive Nederland BV"/>
    <s v="101t"/>
    <n v="101091022530"/>
    <n v="101030173839"/>
    <n v="930"/>
    <s v="Inv Booked"/>
    <s v="2480086315"/>
    <s v="Verkoop"/>
    <n v="170"/>
    <s v="Transport drops zone"/>
    <s v="9 - verwerkt"/>
    <n v="0"/>
    <m/>
    <d v="2023-09-05T00:00:00"/>
    <s v="DROP"/>
    <s v="0001010910225300138001_002"/>
    <m/>
    <m/>
    <m/>
    <s v="EUR"/>
    <n v="55.85"/>
    <s v="EUR"/>
    <n v="55.85"/>
    <s v="EUR"/>
    <n v="55.85"/>
    <n v="55.85"/>
    <n v="0"/>
    <s v="N"/>
    <n v="1223000916"/>
    <d v="2023-10-25T00:00:00"/>
    <m/>
    <d v="2023-09-05T00:00:00"/>
    <s v="00:00"/>
    <s v="23:59"/>
    <d v="2023-09-05T00:00:00"/>
    <s v="12:00"/>
    <s v="13:00"/>
    <n v="2.4"/>
    <s v="ce"/>
    <n v="1802"/>
    <n v="2.4"/>
    <n v="3"/>
    <s v="Kuehne+Nagel Tiel 3 Standpl"/>
    <s v="De Diepert 5"/>
    <s v="Tiel"/>
    <s v="4004 MA"/>
    <s v="NL"/>
    <x v="2"/>
    <s v="Pegasusweg 1"/>
    <x v="3"/>
    <s v="5015BZ"/>
    <s v="NL"/>
    <s v="2480086315"/>
    <s v="0138001_002"/>
    <s v="31V"/>
    <s v="NL001131849B01"/>
    <n v="2"/>
    <n v="0"/>
    <n v="55.85"/>
    <s v="N"/>
    <s v="Peter Appel Transport B.V."/>
    <n v="36622"/>
    <d v="2023-09-05T00:00:00"/>
    <s v="13:49:00"/>
    <n v="0"/>
    <x v="1"/>
    <x v="35"/>
    <n v="9"/>
    <x v="3"/>
    <n v="1"/>
    <n v="2.4"/>
    <x v="2"/>
    <n v="55.85"/>
    <n v="0"/>
    <n v="55.85"/>
  </r>
  <r>
    <s v="COLGATE 3800 DEB."/>
    <s v="Colgate-Palmolive Nederland BV"/>
    <s v="101t"/>
    <n v="101091022478"/>
    <n v="101030173835"/>
    <n v="930"/>
    <s v="Inv Booked"/>
    <s v="2480086294"/>
    <s v="Verkoop"/>
    <n v="170"/>
    <s v="Transport drops zone"/>
    <s v="9 - verwerkt"/>
    <n v="0"/>
    <m/>
    <d v="2023-09-05T00:00:00"/>
    <s v="DROP"/>
    <s v="0001010910224780137947_002"/>
    <m/>
    <m/>
    <m/>
    <s v="EUR"/>
    <n v="27.26"/>
    <s v="EUR"/>
    <n v="27.26"/>
    <s v="EUR"/>
    <n v="27.26"/>
    <n v="27.26"/>
    <n v="0"/>
    <s v="N"/>
    <n v="1223000916"/>
    <d v="2023-10-25T00:00:00"/>
    <m/>
    <d v="2023-09-05T00:00:00"/>
    <s v="00:00"/>
    <s v="23:59"/>
    <d v="2023-09-05T00:00:00"/>
    <s v="06:00"/>
    <s v="14:00"/>
    <n v="0.8"/>
    <s v="ce"/>
    <n v="202"/>
    <n v="0.8"/>
    <n v="0"/>
    <s v="Kuehne+Nagel Tiel 3 Standpl"/>
    <s v="De Diepert 5"/>
    <s v="Tiel"/>
    <s v="4004 MA"/>
    <s v="NL"/>
    <x v="15"/>
    <s v="De Flammert 1211"/>
    <x v="18"/>
    <s v="5854 NE"/>
    <s v="NL"/>
    <s v="2480086294"/>
    <s v="0137947_002"/>
    <s v="31V"/>
    <s v="NL001131849B01"/>
    <n v="2"/>
    <n v="0"/>
    <n v="27.26"/>
    <s v="N"/>
    <s v="Peter Appel Transport B.V."/>
    <n v="36622"/>
    <d v="2023-09-05T00:00:00"/>
    <s v="13:22:00"/>
    <n v="0"/>
    <x v="1"/>
    <x v="35"/>
    <n v="9"/>
    <x v="16"/>
    <n v="1"/>
    <n v="0.8"/>
    <x v="3"/>
    <n v="27.26"/>
    <n v="0"/>
    <n v="27.26"/>
  </r>
  <r>
    <s v="COLGATE 3800 DEB."/>
    <s v="Colgate-Palmolive Nederland BV"/>
    <s v="101t"/>
    <n v="101091022726"/>
    <n v="101030173837"/>
    <n v="930"/>
    <s v="Inv Booked"/>
    <s v="2480086302"/>
    <s v="Verkoop"/>
    <n v="170"/>
    <s v="Transport drops zone"/>
    <s v="9 - verwerkt"/>
    <n v="0"/>
    <m/>
    <d v="2023-09-05T00:00:00"/>
    <s v="DROP"/>
    <s v="0001010910227260138045_002"/>
    <m/>
    <m/>
    <m/>
    <s v="EUR"/>
    <n v="75.069999999999993"/>
    <s v="EUR"/>
    <n v="75.069999999999993"/>
    <s v="EUR"/>
    <n v="75.069999999999993"/>
    <n v="75.069999999999993"/>
    <n v="0"/>
    <s v="N"/>
    <n v="1223000916"/>
    <d v="2023-10-25T00:00:00"/>
    <m/>
    <d v="2023-09-05T00:00:00"/>
    <s v="00:00"/>
    <s v="23:59"/>
    <d v="2023-09-05T00:00:00"/>
    <s v="07:00"/>
    <s v="16:00"/>
    <n v="3.2"/>
    <s v="ce"/>
    <n v="1435"/>
    <n v="3.2"/>
    <n v="1"/>
    <s v="Kuehne+Nagel Tiel 3 Standpl"/>
    <s v="De Diepert 5"/>
    <s v="Tiel"/>
    <s v="4004 MA"/>
    <s v="NL"/>
    <x v="61"/>
    <s v="Nijverheidsweg 14"/>
    <x v="48"/>
    <s v="3251 LP"/>
    <s v="NL"/>
    <s v="2480086302"/>
    <s v="0138045_002"/>
    <s v="31V"/>
    <s v="NL001131849B01"/>
    <n v="2"/>
    <n v="0"/>
    <n v="75.069999999999993"/>
    <s v="N"/>
    <s v="Peter Appel Transport B.V."/>
    <n v="36622"/>
    <d v="2023-09-05T00:00:00"/>
    <s v="13:19:00"/>
    <n v="0"/>
    <x v="1"/>
    <x v="35"/>
    <n v="9"/>
    <x v="37"/>
    <n v="1"/>
    <n v="3.2"/>
    <x v="0"/>
    <n v="75.069999999999993"/>
    <n v="0"/>
    <n v="75.069999999999993"/>
  </r>
  <r>
    <s v="COLGATE 3800 DEB."/>
    <s v="Colgate-Palmolive Nederland BV"/>
    <s v="101t"/>
    <n v="101091022819"/>
    <n v="101030173895"/>
    <n v="930"/>
    <s v="Inv Booked"/>
    <s v="2480087364"/>
    <s v="Verkoop"/>
    <n v="170"/>
    <s v="Transport drops zone"/>
    <s v="9 - verwerkt"/>
    <n v="0"/>
    <m/>
    <d v="2023-09-05T00:00:00"/>
    <s v="DROP"/>
    <s v="0001010910228190138185_002"/>
    <m/>
    <m/>
    <m/>
    <s v="EUR"/>
    <n v="34.11"/>
    <s v="EUR"/>
    <n v="34.11"/>
    <s v="EUR"/>
    <n v="34.11"/>
    <n v="34.11"/>
    <n v="0"/>
    <s v="N"/>
    <n v="1223000916"/>
    <d v="2023-10-25T00:00:00"/>
    <m/>
    <d v="2023-09-05T00:00:00"/>
    <s v="00:00"/>
    <s v="23:59"/>
    <d v="2023-09-05T00:00:00"/>
    <s v="09:00"/>
    <s v="10:00"/>
    <n v="1.6"/>
    <s v="ce"/>
    <n v="978"/>
    <n v="1.6"/>
    <n v="1"/>
    <s v="Kuehne+Nagel Tiel 3 Standpl"/>
    <s v="De Diepert 5"/>
    <s v="Tiel"/>
    <s v="4004 MA"/>
    <s v="NL"/>
    <x v="21"/>
    <s v="Bloemakkers 4"/>
    <x v="22"/>
    <s v="9461GX"/>
    <s v="NL"/>
    <s v="2480087364"/>
    <s v="0138185_002"/>
    <s v="31V"/>
    <s v="NL001131849B01"/>
    <n v="2"/>
    <n v="0"/>
    <n v="34.11"/>
    <s v="N"/>
    <s v="Peter Appel Transport B.V."/>
    <n v="36622"/>
    <d v="2023-09-05T00:00:00"/>
    <s v="11:29:00"/>
    <n v="0"/>
    <x v="1"/>
    <x v="35"/>
    <n v="9"/>
    <x v="20"/>
    <n v="1"/>
    <n v="8"/>
    <x v="3"/>
    <n v="170.56"/>
    <n v="0"/>
    <n v="170.56"/>
  </r>
  <r>
    <s v="COLGATE 3800 DEB."/>
    <s v="Colgate-Palmolive Nederland BV"/>
    <s v="101t"/>
    <n v="101091022478"/>
    <n v="101030173836"/>
    <n v="930"/>
    <s v="Inv Booked"/>
    <s v="2480086310"/>
    <s v="Verkoop"/>
    <n v="170"/>
    <s v="Transport drops zone"/>
    <s v="9 - verwerkt"/>
    <n v="0"/>
    <m/>
    <d v="2023-09-05T00:00:00"/>
    <s v="DROP"/>
    <s v="0001010910224780137947_008"/>
    <m/>
    <m/>
    <m/>
    <s v="EUR"/>
    <n v="51.3"/>
    <s v="EUR"/>
    <n v="51.3"/>
    <s v="EUR"/>
    <n v="51.3"/>
    <n v="51.3"/>
    <n v="0"/>
    <s v="N"/>
    <n v="1223000916"/>
    <d v="2023-10-25T00:00:00"/>
    <m/>
    <d v="2023-09-05T00:00:00"/>
    <s v="00:00"/>
    <s v="23:59"/>
    <d v="2023-09-05T00:00:00"/>
    <s v="08:00"/>
    <s v="12:00"/>
    <n v="1.6"/>
    <s v="ce"/>
    <n v="864"/>
    <n v="1.6"/>
    <n v="1"/>
    <s v="Kuehne+Nagel Tiel 3 Standpl"/>
    <s v="De Diepert 5"/>
    <s v="Tiel"/>
    <s v="4004 MA"/>
    <s v="NL"/>
    <x v="29"/>
    <s v="Opaalstraat 15"/>
    <x v="32"/>
    <s v="1812RH"/>
    <s v="NL"/>
    <s v="2480086310"/>
    <s v="0137947_008"/>
    <s v="31V"/>
    <s v="NL001131849B01"/>
    <n v="2"/>
    <n v="0"/>
    <n v="51.3"/>
    <s v="N"/>
    <s v="Peter Appel Transport B.V."/>
    <n v="36622"/>
    <d v="2023-09-05T00:00:00"/>
    <s v="09:44:00"/>
    <n v="0"/>
    <x v="1"/>
    <x v="35"/>
    <n v="9"/>
    <x v="28"/>
    <n v="1"/>
    <n v="1.6"/>
    <x v="3"/>
    <n v="51.3"/>
    <n v="0"/>
    <n v="51.3"/>
  </r>
  <r>
    <s v="COLGATE 3800 DEB."/>
    <s v="Colgate-Palmolive Nederland BV"/>
    <s v="101t"/>
    <n v="101091022478"/>
    <n v="101030173834"/>
    <n v="930"/>
    <s v="Inv Booked"/>
    <s v="2480086307"/>
    <s v="Verkoop"/>
    <n v="170"/>
    <s v="Transport drops zone"/>
    <s v="9 - verwerkt"/>
    <n v="0"/>
    <m/>
    <d v="2023-09-05T00:00:00"/>
    <s v="DROP"/>
    <s v="0001010910224780137947_003"/>
    <m/>
    <m/>
    <m/>
    <s v="EUR"/>
    <n v="27.26"/>
    <s v="EUR"/>
    <n v="27.26"/>
    <s v="EUR"/>
    <n v="27.26"/>
    <n v="27.26"/>
    <n v="0"/>
    <s v="N"/>
    <n v="1223000916"/>
    <d v="2023-10-25T00:00:00"/>
    <m/>
    <d v="2023-09-05T00:00:00"/>
    <s v="00:00"/>
    <s v="23:59"/>
    <d v="2023-09-05T00:00:00"/>
    <s v="07:00"/>
    <s v="10:00"/>
    <n v="0.8"/>
    <s v="ce"/>
    <n v="261"/>
    <n v="0.8"/>
    <n v="0"/>
    <s v="Kuehne+Nagel Tiel 3 Standpl"/>
    <s v="De Diepert 5"/>
    <s v="Tiel"/>
    <s v="4004 MA"/>
    <s v="NL"/>
    <x v="117"/>
    <s v="Slego 1a"/>
    <x v="13"/>
    <s v="1046BM"/>
    <s v="NL"/>
    <s v="2480086307"/>
    <s v="0137947_003"/>
    <s v="31V"/>
    <s v="NL001131849B01"/>
    <n v="2"/>
    <n v="0"/>
    <n v="27.26"/>
    <s v="N"/>
    <s v="Peter Appel Transport B.V."/>
    <n v="36622"/>
    <d v="2023-09-05T00:00:00"/>
    <s v="10:44:00"/>
    <n v="0"/>
    <x v="1"/>
    <x v="35"/>
    <n v="9"/>
    <x v="11"/>
    <n v="1"/>
    <n v="0.8"/>
    <x v="0"/>
    <n v="27.26"/>
    <n v="0"/>
    <n v="27.26"/>
  </r>
  <r>
    <s v="COLGATE 3800 DEB."/>
    <s v="Colgate-Palmolive Nederland BV"/>
    <s v="101t"/>
    <n v="101091022825"/>
    <n v="101030173845"/>
    <n v="930"/>
    <s v="Inv Booked"/>
    <s v="2480086317"/>
    <s v="Verkoop"/>
    <n v="170"/>
    <s v="Transport drops zone"/>
    <s v="9 - verwerkt"/>
    <n v="0"/>
    <m/>
    <d v="2023-09-05T00:00:00"/>
    <s v="DROP"/>
    <s v="0001010910228250138187_002"/>
    <m/>
    <m/>
    <m/>
    <s v="EUR"/>
    <n v="135.28"/>
    <s v="EUR"/>
    <n v="135.28"/>
    <s v="EUR"/>
    <n v="135.28"/>
    <n v="135.28"/>
    <n v="0"/>
    <s v="N"/>
    <n v="1223000916"/>
    <d v="2023-10-25T00:00:00"/>
    <m/>
    <d v="2023-09-05T00:00:00"/>
    <s v="00:00"/>
    <s v="23:59"/>
    <d v="2023-09-05T00:00:00"/>
    <s v="14:00"/>
    <s v="14:00"/>
    <n v="15.2"/>
    <s v="ce"/>
    <n v="11116"/>
    <n v="15.2"/>
    <n v="22"/>
    <s v="Kuehne+Nagel Tiel 3 Standpl"/>
    <s v="De Diepert 5"/>
    <s v="Tiel"/>
    <s v="4004 MA"/>
    <s v="NL"/>
    <x v="14"/>
    <s v="Rood 24"/>
    <x v="17"/>
    <s v="6666LT"/>
    <s v="NL"/>
    <s v="2480086317"/>
    <s v="0138187_002"/>
    <s v="31V"/>
    <s v="NL001131849B01"/>
    <n v="2"/>
    <n v="0"/>
    <n v="135.28"/>
    <s v="N"/>
    <s v="Peter Appel Transport B.V."/>
    <n v="36622"/>
    <d v="2023-09-05T00:00:00"/>
    <s v="13:50:00"/>
    <n v="0"/>
    <x v="1"/>
    <x v="35"/>
    <n v="9"/>
    <x v="15"/>
    <n v="1"/>
    <n v="15.2"/>
    <x v="5"/>
    <n v="135.28"/>
    <n v="0"/>
    <n v="135.28"/>
  </r>
  <r>
    <s v="COLGATE 3800 DEB."/>
    <s v="Colgate-Palmolive Nederland BV"/>
    <s v="101t"/>
    <n v="101091022819"/>
    <n v="101030173846"/>
    <n v="930"/>
    <s v="Inv Booked"/>
    <s v="2480086320"/>
    <s v="Verkoop"/>
    <n v="170"/>
    <s v="Transport drops zone"/>
    <s v="9 - verwerkt"/>
    <n v="0"/>
    <m/>
    <d v="2023-09-05T00:00:00"/>
    <s v="DROP"/>
    <s v="0001010910228190138185_002"/>
    <m/>
    <m/>
    <m/>
    <s v="EUR"/>
    <n v="136.44999999999999"/>
    <s v="EUR"/>
    <n v="136.44999999999999"/>
    <s v="EUR"/>
    <n v="136.44999999999999"/>
    <n v="136.44999999999999"/>
    <n v="0"/>
    <s v="N"/>
    <n v="1223000916"/>
    <d v="2023-10-25T00:00:00"/>
    <m/>
    <d v="2023-09-05T00:00:00"/>
    <s v="00:00"/>
    <s v="23:59"/>
    <d v="2023-09-05T00:00:00"/>
    <s v="09:00"/>
    <s v="10:00"/>
    <n v="6.4"/>
    <s v="ce"/>
    <n v="4137"/>
    <n v="6.4"/>
    <n v="5"/>
    <s v="Kuehne+Nagel Tiel 3 Standpl"/>
    <s v="De Diepert 5"/>
    <s v="Tiel"/>
    <s v="4004 MA"/>
    <s v="NL"/>
    <x v="21"/>
    <s v="Bloemakkers 4"/>
    <x v="22"/>
    <s v="9461GX"/>
    <s v="NL"/>
    <s v="2480086320"/>
    <s v="0138185_002"/>
    <s v="31V"/>
    <s v="NL001131849B01"/>
    <n v="2"/>
    <n v="0"/>
    <n v="136.44999999999999"/>
    <s v="N"/>
    <s v="Peter Appel Transport B.V."/>
    <n v="36622"/>
    <d v="2023-09-05T00:00:00"/>
    <s v="11:29:00"/>
    <n v="0"/>
    <x v="1"/>
    <x v="35"/>
    <n v="9"/>
    <x v="20"/>
    <n v="0"/>
    <s v=""/>
    <x v="3"/>
    <s v=""/>
    <n v="0"/>
    <s v=""/>
  </r>
  <r>
    <s v="COLGATE 3800 DEB."/>
    <s v="Colgate-Palmolive Nederland BV"/>
    <s v="101t"/>
    <n v="101091022821"/>
    <n v="101030173847"/>
    <n v="930"/>
    <s v="Inv Booked"/>
    <s v="2480086318"/>
    <s v="Verkoop"/>
    <n v="170"/>
    <s v="Transport drops zone"/>
    <s v="9 - verwerkt"/>
    <n v="0"/>
    <m/>
    <d v="2023-09-05T00:00:00"/>
    <s v="DROP"/>
    <s v="0001010910228210138181_002"/>
    <m/>
    <m/>
    <m/>
    <s v="EUR"/>
    <n v="86.94"/>
    <s v="EUR"/>
    <n v="86.94"/>
    <s v="EUR"/>
    <n v="86.94"/>
    <n v="86.94"/>
    <n v="0"/>
    <s v="N"/>
    <n v="1223000916"/>
    <d v="2023-10-25T00:00:00"/>
    <m/>
    <d v="2023-09-05T00:00:00"/>
    <s v="00:00"/>
    <s v="23:59"/>
    <d v="2023-09-05T00:00:00"/>
    <s v="06:00"/>
    <s v="07:00"/>
    <n v="10.4"/>
    <s v="ce"/>
    <n v="6628"/>
    <n v="10.4"/>
    <n v="12"/>
    <s v="Kuehne+Nagel Tiel 3 Standpl"/>
    <s v="De Diepert 5"/>
    <s v="Tiel"/>
    <s v="4004 MA"/>
    <s v="NL"/>
    <x v="2"/>
    <s v="Randweg 2"/>
    <x v="6"/>
    <s v="4191 NN"/>
    <s v="NL"/>
    <s v="2480086318"/>
    <s v="0138181_002"/>
    <s v="31V"/>
    <s v="NL001131849B01"/>
    <n v="2"/>
    <n v="0"/>
    <n v="86.94"/>
    <s v="N"/>
    <s v="Peter Appel Transport B.V."/>
    <n v="36622"/>
    <d v="2023-09-05T00:00:00"/>
    <s v="06:03:00"/>
    <n v="0"/>
    <x v="1"/>
    <x v="35"/>
    <n v="9"/>
    <x v="6"/>
    <n v="1"/>
    <n v="10.4"/>
    <x v="2"/>
    <n v="86.94"/>
    <n v="0"/>
    <n v="86.94"/>
  </r>
  <r>
    <s v="COLGATE 3800 DEB."/>
    <s v="Colgate-Palmolive Nederland BV"/>
    <s v="101t"/>
    <n v="101091022478"/>
    <n v="101030173832"/>
    <n v="930"/>
    <s v="Inv Booked"/>
    <s v="2480086295"/>
    <s v="Verkoop"/>
    <n v="170"/>
    <s v="Transport drops zone"/>
    <s v="9 - verwerkt"/>
    <n v="0"/>
    <m/>
    <d v="2023-09-05T00:00:00"/>
    <s v="DROP"/>
    <s v="0001010910224780137947_007"/>
    <m/>
    <m/>
    <m/>
    <s v="EUR"/>
    <n v="27.26"/>
    <s v="EUR"/>
    <n v="27.26"/>
    <s v="EUR"/>
    <n v="27.26"/>
    <n v="27.26"/>
    <n v="0"/>
    <s v="N"/>
    <n v="1223000916"/>
    <d v="2023-10-25T00:00:00"/>
    <m/>
    <d v="2023-09-05T00:00:00"/>
    <s v="00:00"/>
    <s v="23:59"/>
    <d v="2023-09-05T00:00:00"/>
    <s v="08:00"/>
    <s v="16:00"/>
    <n v="0.8"/>
    <s v="ce"/>
    <n v="108"/>
    <n v="0.8"/>
    <n v="0"/>
    <s v="Kuehne+Nagel Tiel 3 Standpl"/>
    <s v="De Diepert 5"/>
    <s v="Tiel"/>
    <s v="4004 MA"/>
    <s v="NL"/>
    <x v="85"/>
    <s v="NIEUWPOORTKADE 2A"/>
    <x v="13"/>
    <s v="1055 RX"/>
    <s v="NL"/>
    <s v="2480086295"/>
    <s v="0137947_007"/>
    <s v="31V"/>
    <s v="NL001131849B01"/>
    <n v="2"/>
    <n v="0"/>
    <n v="27.26"/>
    <s v="N"/>
    <s v="Peter Appel Transport B.V."/>
    <n v="36622"/>
    <d v="2023-09-05T00:00:00"/>
    <s v="12:46:00"/>
    <n v="0"/>
    <x v="1"/>
    <x v="35"/>
    <n v="9"/>
    <x v="11"/>
    <n v="1"/>
    <n v="0.8"/>
    <x v="0"/>
    <n v="27.26"/>
    <n v="0"/>
    <n v="27.26"/>
  </r>
  <r>
    <s v="COLGATE 3800 DEB."/>
    <s v="Colgate-Palmolive Nederland BV"/>
    <s v="101t"/>
    <n v="101091022478"/>
    <n v="101030173833"/>
    <n v="930"/>
    <s v="Inv Booked"/>
    <s v="2480086299"/>
    <s v="Verkoop"/>
    <n v="170"/>
    <s v="Transport drops zone"/>
    <s v="9 - verwerkt"/>
    <n v="0"/>
    <m/>
    <d v="2023-09-05T00:00:00"/>
    <s v="DROP"/>
    <s v="0001010910224780137947_012"/>
    <m/>
    <m/>
    <m/>
    <s v="EUR"/>
    <n v="71.069999999999993"/>
    <s v="EUR"/>
    <n v="71.069999999999993"/>
    <s v="EUR"/>
    <n v="71.069999999999993"/>
    <n v="71.069999999999993"/>
    <n v="0"/>
    <s v="N"/>
    <n v="1223000916"/>
    <d v="2023-10-25T00:00:00"/>
    <m/>
    <d v="2023-09-05T00:00:00"/>
    <s v="00:00"/>
    <s v="23:59"/>
    <d v="2023-09-05T00:00:00"/>
    <s v="12:00"/>
    <s v="12:00"/>
    <n v="3.2"/>
    <s v="ce"/>
    <n v="2444"/>
    <n v="3.2"/>
    <n v="3"/>
    <s v="Kuehne+Nagel Tiel 3 Standpl"/>
    <s v="De Diepert 5"/>
    <s v="Tiel"/>
    <s v="4004 MA"/>
    <s v="NL"/>
    <x v="113"/>
    <s v="Hollandweg 30"/>
    <x v="4"/>
    <s v="2665 MT"/>
    <s v="NL"/>
    <s v="2480086299"/>
    <s v="0137947_012"/>
    <s v="31V"/>
    <s v="NL001131849B01"/>
    <n v="2"/>
    <n v="0"/>
    <n v="71.069999999999993"/>
    <s v="N"/>
    <s v="Peter Appel Transport B.V."/>
    <n v="36622"/>
    <d v="2023-09-05T00:00:00"/>
    <s v="11:12:00"/>
    <n v="0"/>
    <x v="1"/>
    <x v="35"/>
    <n v="9"/>
    <x v="4"/>
    <n v="1"/>
    <n v="3.2"/>
    <x v="3"/>
    <n v="71.069999999999993"/>
    <n v="0"/>
    <n v="71.069999999999993"/>
  </r>
  <r>
    <s v="COLGATE 3800 DEB."/>
    <s v="Colgate-Palmolive Nederland BV"/>
    <s v="101t"/>
    <n v="101091022529"/>
    <n v="101030173842"/>
    <n v="930"/>
    <s v="Inv Booked"/>
    <s v="2480086313"/>
    <s v="Verkoop"/>
    <n v="170"/>
    <s v="Transport drops zone"/>
    <s v="9 - verwerkt"/>
    <n v="0"/>
    <m/>
    <d v="2023-09-05T00:00:00"/>
    <s v="DROP"/>
    <s v="0001010910225290137999_002"/>
    <m/>
    <m/>
    <m/>
    <s v="EUR"/>
    <n v="183.96"/>
    <s v="EUR"/>
    <n v="183.96"/>
    <s v="EUR"/>
    <n v="183.96"/>
    <n v="183.96"/>
    <n v="0"/>
    <s v="N"/>
    <n v="1223000916"/>
    <d v="2023-10-25T00:00:00"/>
    <m/>
    <d v="2023-09-05T00:00:00"/>
    <s v="00:00"/>
    <s v="23:59"/>
    <d v="2023-09-05T00:00:00"/>
    <s v="12:00"/>
    <s v="13:00"/>
    <n v="12"/>
    <s v="ce"/>
    <n v="5114"/>
    <n v="12"/>
    <n v="5"/>
    <s v="Kuehne+Nagel Tiel 3 Standpl"/>
    <s v="De Diepert 5"/>
    <s v="Tiel"/>
    <s v="4004 MA"/>
    <s v="NL"/>
    <x v="16"/>
    <s v="Rijnland 4"/>
    <x v="19"/>
    <s v="1948RL"/>
    <s v="NL"/>
    <s v="2480086313"/>
    <s v="0137999_002"/>
    <s v="31V"/>
    <s v="NL001131849B01"/>
    <n v="2"/>
    <n v="0"/>
    <n v="183.96"/>
    <s v="N"/>
    <s v="Peter Appel Transport B.V."/>
    <n v="36622"/>
    <d v="2023-09-05T00:00:00"/>
    <s v="13:15:00"/>
    <n v="0"/>
    <x v="1"/>
    <x v="35"/>
    <n v="9"/>
    <x v="17"/>
    <n v="1"/>
    <n v="12"/>
    <x v="0"/>
    <n v="183.96"/>
    <n v="0"/>
    <n v="183.96"/>
  </r>
  <r>
    <s v="COLGATE 3800 DEB."/>
    <s v="Colgate-Palmolive Nederland BV"/>
    <s v="101t"/>
    <n v="101091022503"/>
    <n v="101030173843"/>
    <n v="930"/>
    <s v="Inv Booked"/>
    <s v="2480086314"/>
    <s v="Verkoop"/>
    <n v="170"/>
    <s v="Transport drops zone"/>
    <s v="9 - verwerkt"/>
    <n v="0"/>
    <m/>
    <d v="2023-09-05T00:00:00"/>
    <s v="DROP"/>
    <s v="0001010910225030137972_002"/>
    <m/>
    <m/>
    <m/>
    <s v="EUR"/>
    <n v="28.84"/>
    <s v="EUR"/>
    <n v="28.84"/>
    <s v="EUR"/>
    <n v="28.84"/>
    <n v="28.84"/>
    <n v="0"/>
    <s v="N"/>
    <n v="1223000916"/>
    <d v="2023-10-25T00:00:00"/>
    <m/>
    <d v="2023-09-05T00:00:00"/>
    <s v="00:00"/>
    <s v="23:59"/>
    <d v="2023-09-05T00:00:00"/>
    <s v="06:00"/>
    <s v="07:00"/>
    <n v="0.8"/>
    <s v="ce"/>
    <n v="595"/>
    <n v="0.8"/>
    <n v="1"/>
    <s v="Kuehne+Nagel Tiel 3 Standpl"/>
    <s v="De Diepert 5"/>
    <s v="Tiel"/>
    <s v="4004 MA"/>
    <s v="NL"/>
    <x v="2"/>
    <s v="Laan van Ruyven 1"/>
    <x v="11"/>
    <s v="2645EE"/>
    <s v="NL"/>
    <s v="2480086314"/>
    <s v="0137972_002"/>
    <s v="31V"/>
    <s v="NL001131849B01"/>
    <n v="2"/>
    <n v="0"/>
    <n v="28.84"/>
    <s v="N"/>
    <s v="Peter Appel Transport B.V."/>
    <n v="36622"/>
    <d v="2023-09-05T00:00:00"/>
    <s v="07:57:00"/>
    <n v="21"/>
    <x v="1"/>
    <x v="35"/>
    <n v="9"/>
    <x v="4"/>
    <n v="1"/>
    <n v="0.8"/>
    <x v="2"/>
    <n v="28.84"/>
    <n v="0"/>
    <n v="28.84"/>
  </r>
  <r>
    <s v="COLGATE 3800 DEB."/>
    <s v="Colgate-Palmolive Nederland BV"/>
    <s v="101t"/>
    <n v="101091022478"/>
    <n v="101030173844"/>
    <n v="930"/>
    <s v="Inv Booked"/>
    <s v="2480086319"/>
    <s v="Verkoop"/>
    <n v="170"/>
    <s v="Transport drops zone"/>
    <s v="9 - verwerkt"/>
    <n v="0"/>
    <m/>
    <d v="2023-09-05T00:00:00"/>
    <s v="DROP"/>
    <s v="0001010910224780137947_011"/>
    <m/>
    <m/>
    <m/>
    <s v="EUR"/>
    <n v="45.6"/>
    <s v="EUR"/>
    <n v="45.6"/>
    <s v="EUR"/>
    <n v="45.6"/>
    <n v="45.6"/>
    <n v="0"/>
    <s v="N"/>
    <n v="1223000916"/>
    <d v="2023-10-25T00:00:00"/>
    <m/>
    <d v="2023-09-05T00:00:00"/>
    <s v="00:00"/>
    <s v="23:59"/>
    <d v="2023-09-05T00:00:00"/>
    <s v="15:00"/>
    <s v="15:00"/>
    <n v="2.4"/>
    <s v="ce"/>
    <n v="1111"/>
    <n v="2.4"/>
    <n v="1"/>
    <s v="Kuehne+Nagel Tiel 3 Standpl"/>
    <s v="De Diepert 5"/>
    <s v="Tiel"/>
    <s v="4004 MA"/>
    <s v="NL"/>
    <x v="79"/>
    <s v="Keltenweg 30"/>
    <x v="58"/>
    <s v="5342 LP"/>
    <s v="NL"/>
    <s v="2480086319"/>
    <s v="0137947_011"/>
    <s v="31V"/>
    <s v="NL001131849B01"/>
    <n v="2"/>
    <n v="0"/>
    <n v="45.6"/>
    <s v="N"/>
    <s v="Peter Appel Transport B.V."/>
    <n v="36622"/>
    <d v="2023-09-05T00:00:00"/>
    <s v="16:56:00"/>
    <n v="0"/>
    <x v="1"/>
    <x v="35"/>
    <n v="9"/>
    <x v="42"/>
    <n v="1"/>
    <n v="2.4"/>
    <x v="3"/>
    <n v="45.6"/>
    <n v="0"/>
    <n v="45.6"/>
  </r>
  <r>
    <s v="COLGATE 3800 DEB."/>
    <s v="Colgate-Palmolive Nederland BV"/>
    <s v="101t"/>
    <n v="101091023108"/>
    <n v="101030173964"/>
    <n v="930"/>
    <s v="Inv Booked"/>
    <s v="2480084852 2ND DEL"/>
    <s v="Verkoop"/>
    <n v="170"/>
    <s v="Transport drops zone"/>
    <s v="9 - verwerkt"/>
    <n v="0"/>
    <m/>
    <d v="2023-09-06T00:00:00"/>
    <s v="DROP"/>
    <s v="0001010910231080138380_002"/>
    <m/>
    <m/>
    <m/>
    <s v="EUR"/>
    <n v="320.64"/>
    <s v="EUR"/>
    <n v="320.64"/>
    <s v="EUR"/>
    <n v="320.64"/>
    <n v="320.64"/>
    <n v="0"/>
    <s v="N"/>
    <n v="1223000916"/>
    <d v="2023-10-25T00:00:00"/>
    <m/>
    <d v="2023-09-06T00:00:00"/>
    <s v="00:00"/>
    <s v="23:59"/>
    <d v="2023-09-06T00:00:00"/>
    <s v="13:00"/>
    <s v="15:00"/>
    <n v="16"/>
    <s v="ce"/>
    <n v="14809"/>
    <n v="16"/>
    <n v="30"/>
    <s v="Kuehne+Nagel Tiel 3 Standpl"/>
    <s v="De Diepert 5"/>
    <s v="Tiel"/>
    <s v="4004 MA"/>
    <s v="NL"/>
    <x v="0"/>
    <s v="Henri Fordlaan 6"/>
    <x v="0"/>
    <s v="9615TK"/>
    <s v="NL"/>
    <s v="2480084852 2ND DEL"/>
    <s v="0138380_002"/>
    <s v="31V"/>
    <s v="NL001131849B01"/>
    <n v="2"/>
    <n v="0"/>
    <n v="320.64"/>
    <s v="N"/>
    <s v="Peter Appel Transport B.V."/>
    <n v="36622"/>
    <d v="2023-09-06T00:00:00"/>
    <s v="13:37:00"/>
    <n v="0"/>
    <x v="2"/>
    <x v="35"/>
    <n v="9"/>
    <x v="0"/>
    <n v="1"/>
    <n v="16"/>
    <x v="0"/>
    <n v="320.64"/>
    <n v="0"/>
    <n v="320.64"/>
  </r>
  <r>
    <s v="COLGATE 3800 DEB."/>
    <s v="Colgate-Palmolive Nederland BV"/>
    <s v="101t"/>
    <n v="101091023340"/>
    <n v="101030173966"/>
    <n v="930"/>
    <s v="Inv Booked"/>
    <s v="2480088293"/>
    <s v="Verkoop"/>
    <n v="170"/>
    <s v="Transport drops zone"/>
    <s v="9 - verwerkt"/>
    <n v="0"/>
    <m/>
    <d v="2023-09-06T00:00:00"/>
    <s v="DROP"/>
    <s v="0001010910233400138499_002"/>
    <m/>
    <m/>
    <m/>
    <s v="EUR"/>
    <n v="130.15"/>
    <s v="EUR"/>
    <n v="130.15"/>
    <s v="EUR"/>
    <n v="130.15"/>
    <n v="130.15"/>
    <n v="0"/>
    <s v="N"/>
    <n v="1223000916"/>
    <d v="2023-10-25T00:00:00"/>
    <m/>
    <d v="2023-09-06T00:00:00"/>
    <s v="00:00"/>
    <s v="23:59"/>
    <d v="2023-09-06T00:00:00"/>
    <s v="09:00"/>
    <s v="09:00"/>
    <n v="8.8000000000000007"/>
    <s v="ce"/>
    <n v="7241"/>
    <n v="8.8000000000000007"/>
    <n v="14"/>
    <s v="Kuehne+Nagel Tiel 3 Standpl"/>
    <s v="De Diepert 5"/>
    <s v="Tiel"/>
    <s v="4004 MA"/>
    <s v="NL"/>
    <x v="51"/>
    <s v="Wilhelminakanaal Zuid 120"/>
    <x v="23"/>
    <s v="4903RA"/>
    <s v="NL"/>
    <s v="2480088293"/>
    <s v="0138499_002"/>
    <s v="31V"/>
    <s v="NL001131849B01"/>
    <n v="2"/>
    <n v="0"/>
    <n v="130.15"/>
    <s v="N"/>
    <s v="Peter Appel Transport B.V."/>
    <n v="36622"/>
    <d v="2023-09-06T00:00:00"/>
    <s v="11:20:00"/>
    <n v="0"/>
    <x v="2"/>
    <x v="35"/>
    <n v="9"/>
    <x v="34"/>
    <n v="1"/>
    <n v="8.8000000000000007"/>
    <x v="3"/>
    <n v="130.15"/>
    <n v="0"/>
    <n v="130.15"/>
  </r>
  <r>
    <s v="COLGATE 3800 DEB."/>
    <s v="Colgate-Palmolive Nederland BV"/>
    <s v="101t"/>
    <n v="101091023254"/>
    <n v="101030173922"/>
    <n v="930"/>
    <s v="Inv Booked"/>
    <s v="2480087423"/>
    <s v="Verkoop"/>
    <n v="170"/>
    <s v="Transport drops zone"/>
    <s v="9 - verwerkt"/>
    <n v="0"/>
    <m/>
    <d v="2023-09-06T00:00:00"/>
    <s v="DROP"/>
    <s v="0001010910232540138386_002"/>
    <m/>
    <m/>
    <m/>
    <s v="EUR"/>
    <n v="222.14"/>
    <s v="EUR"/>
    <n v="222.14"/>
    <s v="EUR"/>
    <n v="222.14"/>
    <n v="222.14"/>
    <n v="0"/>
    <s v="N"/>
    <n v="1223000916"/>
    <d v="2023-10-25T00:00:00"/>
    <m/>
    <d v="2023-09-06T00:00:00"/>
    <s v="00:00"/>
    <s v="23:59"/>
    <d v="2023-09-06T00:00:00"/>
    <s v="07:00"/>
    <s v="08:00"/>
    <n v="20.8"/>
    <s v="ce"/>
    <n v="19357"/>
    <n v="20.8"/>
    <n v="36"/>
    <s v="Kuehne+Nagel Tiel 3 Standpl"/>
    <s v="De Diepert 5"/>
    <s v="Tiel"/>
    <s v="4004 MA"/>
    <s v="NL"/>
    <x v="109"/>
    <s v="Rheastraat 10"/>
    <x v="3"/>
    <s v="5047 TL"/>
    <s v="NL"/>
    <s v="2480087423"/>
    <s v="0138386_002"/>
    <s v="31V"/>
    <s v="NL001131849B01"/>
    <n v="2"/>
    <n v="0"/>
    <n v="222.14"/>
    <s v="N"/>
    <s v="Peter Appel Transport B.V."/>
    <n v="36622"/>
    <d v="2023-09-06T00:00:00"/>
    <s v="07:51:00"/>
    <n v="0"/>
    <x v="2"/>
    <x v="35"/>
    <n v="9"/>
    <x v="3"/>
    <n v="1"/>
    <n v="20.8"/>
    <x v="1"/>
    <n v="222.14"/>
    <n v="0"/>
    <n v="222.14"/>
  </r>
  <r>
    <s v="COLGATE 3800 DEB."/>
    <s v="Colgate-Palmolive Nederland BV"/>
    <s v="101t"/>
    <n v="101091023348"/>
    <n v="101030173926"/>
    <n v="930"/>
    <s v="Inv Booked"/>
    <s v="2480087431"/>
    <s v="Verkoop"/>
    <n v="170"/>
    <s v="Transport drops zone"/>
    <s v="9 - verwerkt"/>
    <n v="0"/>
    <m/>
    <d v="2023-09-06T00:00:00"/>
    <s v="DROP"/>
    <s v="0001010910233480138506_002"/>
    <m/>
    <m/>
    <m/>
    <s v="EUR"/>
    <n v="61.15"/>
    <s v="EUR"/>
    <n v="61.15"/>
    <s v="EUR"/>
    <n v="61.15"/>
    <n v="61.15"/>
    <n v="0"/>
    <s v="N"/>
    <n v="1223000916"/>
    <d v="2023-10-25T00:00:00"/>
    <m/>
    <d v="2023-09-06T00:00:00"/>
    <s v="00:00"/>
    <s v="23:59"/>
    <d v="2023-09-06T00:00:00"/>
    <s v="13:00"/>
    <s v="13:00"/>
    <n v="5.6"/>
    <s v="ce"/>
    <n v="3225"/>
    <n v="5.6"/>
    <n v="6"/>
    <s v="Kuehne+Nagel Tiel 3 Standpl"/>
    <s v="De Diepert 5"/>
    <s v="Tiel"/>
    <s v="4004 MA"/>
    <s v="NL"/>
    <x v="14"/>
    <s v="Rood 24"/>
    <x v="17"/>
    <s v="6666LT"/>
    <s v="NL"/>
    <s v="2480087431"/>
    <s v="0138506_002"/>
    <s v="31V"/>
    <s v="NL001131849B01"/>
    <n v="2"/>
    <n v="0"/>
    <n v="61.15"/>
    <s v="N"/>
    <s v="Peter Appel Transport B.V."/>
    <n v="36622"/>
    <d v="2023-09-06T00:00:00"/>
    <s v="14:55:00"/>
    <n v="0"/>
    <x v="2"/>
    <x v="35"/>
    <n v="9"/>
    <x v="15"/>
    <n v="1"/>
    <n v="6.3999999999999995"/>
    <x v="5"/>
    <n v="69.89"/>
    <n v="0"/>
    <n v="69.89"/>
  </r>
  <r>
    <s v="COLGATE 3800 DEB."/>
    <s v="Colgate-Palmolive Nederland BV"/>
    <s v="101t"/>
    <n v="101091023019"/>
    <n v="101030173927"/>
    <n v="930"/>
    <s v="Inv Booked"/>
    <s v="2480087433"/>
    <s v="Verkoop"/>
    <n v="170"/>
    <s v="Transport drops zone"/>
    <s v="9 - verwerkt"/>
    <n v="0"/>
    <m/>
    <d v="2023-09-06T00:00:00"/>
    <s v="DROP"/>
    <s v="0001010910230190138280_002"/>
    <m/>
    <m/>
    <m/>
    <s v="EUR"/>
    <n v="182.69"/>
    <s v="EUR"/>
    <n v="182.69"/>
    <s v="EUR"/>
    <n v="182.69"/>
    <n v="182.69"/>
    <n v="0"/>
    <s v="N"/>
    <n v="1223000916"/>
    <d v="2023-10-25T00:00:00"/>
    <m/>
    <d v="2023-09-06T00:00:00"/>
    <s v="00:00"/>
    <s v="23:59"/>
    <d v="2023-09-06T00:00:00"/>
    <s v="14:00"/>
    <s v="14:00"/>
    <n v="26.4"/>
    <s v="ce"/>
    <n v="15028"/>
    <n v="26.4"/>
    <n v="32"/>
    <s v="Kuehne+Nagel Tiel 3 Standpl"/>
    <s v="De Diepert 5"/>
    <s v="Tiel"/>
    <s v="4004 MA"/>
    <s v="NL"/>
    <x v="14"/>
    <s v="Rood 24"/>
    <x v="17"/>
    <s v="6666LT"/>
    <s v="NL"/>
    <s v="2480087433"/>
    <s v="0138280_002"/>
    <s v="31V"/>
    <s v="NL001131849B01"/>
    <n v="2"/>
    <n v="0"/>
    <n v="182.69"/>
    <s v="N"/>
    <s v="Peter Appel Transport B.V."/>
    <n v="36622"/>
    <d v="2023-09-06T00:00:00"/>
    <s v="15:08:00"/>
    <n v="8"/>
    <x v="2"/>
    <x v="35"/>
    <n v="9"/>
    <x v="15"/>
    <n v="1"/>
    <n v="26.4"/>
    <x v="5"/>
    <n v="182.69"/>
    <n v="0"/>
    <n v="182.69"/>
  </r>
  <r>
    <s v="COLGATE 3800 DEB."/>
    <s v="Colgate-Palmolive Nederland BV"/>
    <s v="101t"/>
    <n v="101091023009"/>
    <n v="101030173915"/>
    <n v="980"/>
    <s v="Cancel No In"/>
    <s v="2480087422 REFUSED"/>
    <s v="Verkoop"/>
    <n v="170"/>
    <s v="Transport drops zone"/>
    <s v="0 - ingevoerd"/>
    <n v="0"/>
    <m/>
    <d v="2023-09-06T00:00:00"/>
    <s v="DROP"/>
    <s v="0001010910230090138270_008"/>
    <n v="89.1"/>
    <n v="5.6"/>
    <m/>
    <s v="EUR"/>
    <n v="89.1"/>
    <s v="EUR"/>
    <n v="0"/>
    <s v="EUR"/>
    <n v="89.1"/>
    <n v="0"/>
    <n v="-89.1"/>
    <s v="N"/>
    <m/>
    <m/>
    <m/>
    <d v="2023-09-06T00:00:00"/>
    <s v="00:00"/>
    <s v="23:59"/>
    <d v="2023-09-06T00:00:00"/>
    <s v="14:00"/>
    <s v="14:00"/>
    <n v="5.6"/>
    <s v="ce"/>
    <n v="6417"/>
    <n v="5.6"/>
    <n v="11"/>
    <s v="Kuehne+Nagel Tiel 3 Standpl"/>
    <s v="De Diepert 5"/>
    <s v="Tiel"/>
    <s v="4004 MA"/>
    <s v="NL"/>
    <x v="46"/>
    <s v="FLORIJNSTRAAT  4C"/>
    <x v="23"/>
    <s v="4903 RM"/>
    <s v="NL"/>
    <s v="2480087422 REFUSED"/>
    <s v="0138270_008"/>
    <m/>
    <s v="NL001131849B01"/>
    <n v="2"/>
    <n v="0"/>
    <n v="0"/>
    <s v="N"/>
    <s v="Peter Appel Transport B.V."/>
    <n v="36622"/>
    <d v="2023-09-06T00:00:00"/>
    <s v="15:32:00"/>
    <n v="0"/>
    <x v="2"/>
    <x v="35"/>
    <n v="9"/>
    <x v="34"/>
    <n v="1"/>
    <n v="5.6"/>
    <x v="5"/>
    <n v="89.1"/>
    <n v="0"/>
    <n v="89.1"/>
  </r>
  <r>
    <s v="COLGATE 3800 DEB."/>
    <s v="Colgate-Palmolive Nederland BV"/>
    <s v="101t"/>
    <n v="0"/>
    <n v="101030173916"/>
    <n v="980"/>
    <s v="Cancel No In"/>
    <s v="2480087425 REFUSED"/>
    <s v="Verkoop"/>
    <n v="170"/>
    <s v="Transport drops zone"/>
    <s v="0 - ingevoerd"/>
    <n v="0"/>
    <m/>
    <d v="2023-09-06T00:00:00"/>
    <m/>
    <m/>
    <n v="52.92"/>
    <n v="5.6"/>
    <m/>
    <s v="EUR"/>
    <n v="52.92"/>
    <s v="EUR"/>
    <n v="0"/>
    <s v="EUR"/>
    <n v="52.92"/>
    <n v="0"/>
    <n v="-52.92"/>
    <s v="N"/>
    <m/>
    <m/>
    <m/>
    <d v="2023-09-06T00:00:00"/>
    <s v="00:00"/>
    <s v="23:59"/>
    <d v="2023-09-06T00:00:00"/>
    <s v="08:30"/>
    <s v="08:30"/>
    <n v="5.6"/>
    <s v="ce"/>
    <n v="4824"/>
    <n v="5.6"/>
    <n v="7"/>
    <s v="Kuehne+Nagel Tiel 3 Standpl"/>
    <s v="De Diepert 5"/>
    <s v="Tiel"/>
    <s v="4004 MA"/>
    <s v="NL"/>
    <x v="45"/>
    <s v="Poppenbouwing 30"/>
    <x v="6"/>
    <s v="4191NZ"/>
    <s v="NL"/>
    <s v="2480087425 REFUSED"/>
    <s v="0138498_002"/>
    <m/>
    <s v="NL001131849B01"/>
    <n v="2"/>
    <n v="0"/>
    <n v="0"/>
    <s v="N"/>
    <m/>
    <n v="36622"/>
    <d v="2023-09-06T00:00:00"/>
    <s v="09:50:00"/>
    <n v="0"/>
    <x v="2"/>
    <x v="35"/>
    <n v="9"/>
    <x v="6"/>
    <n v="1"/>
    <n v="5.6"/>
    <x v="0"/>
    <n v="52.92"/>
    <n v="0"/>
    <n v="52.92"/>
  </r>
  <r>
    <s v="COLGATE 3800 DEB."/>
    <s v="Colgate-Palmolive Nederland BV"/>
    <s v="101t"/>
    <n v="101091023010"/>
    <n v="101030173917"/>
    <n v="930"/>
    <s v="Inv Booked"/>
    <s v="2480087428"/>
    <s v="Verkoop"/>
    <n v="170"/>
    <s v="Transport drops zone"/>
    <s v="9 - verwerkt"/>
    <n v="0"/>
    <m/>
    <d v="2023-09-06T00:00:00"/>
    <s v="DROP"/>
    <s v="0001010910230100138273_002"/>
    <m/>
    <m/>
    <m/>
    <s v="EUR"/>
    <n v="27.26"/>
    <s v="EUR"/>
    <n v="27.26"/>
    <s v="EUR"/>
    <n v="27.26"/>
    <n v="27.26"/>
    <n v="0"/>
    <s v="N"/>
    <n v="1223000916"/>
    <d v="2023-10-25T00:00:00"/>
    <m/>
    <d v="2023-09-06T00:00:00"/>
    <s v="00:00"/>
    <s v="23:59"/>
    <d v="2023-09-06T00:00:00"/>
    <s v="07:00"/>
    <s v="12:00"/>
    <n v="0.8"/>
    <s v="ce"/>
    <n v="767"/>
    <n v="0.8"/>
    <n v="1"/>
    <s v="Kuehne+Nagel Tiel 3 Standpl"/>
    <s v="De Diepert 5"/>
    <s v="Tiel"/>
    <s v="4004 MA"/>
    <s v="NL"/>
    <x v="54"/>
    <s v="Zijlweg 18"/>
    <x v="45"/>
    <s v="5145NR"/>
    <s v="NL"/>
    <s v="2480087428"/>
    <s v="0138273_002"/>
    <s v="31V"/>
    <s v="NL001131849B01"/>
    <n v="2"/>
    <n v="0"/>
    <n v="27.26"/>
    <s v="N"/>
    <s v="Peter Appel Transport B.V."/>
    <n v="36622"/>
    <d v="2023-09-06T00:00:00"/>
    <s v="07:22:00"/>
    <n v="0"/>
    <x v="2"/>
    <x v="35"/>
    <n v="9"/>
    <x v="36"/>
    <n v="1"/>
    <n v="0.8"/>
    <x v="3"/>
    <n v="27.26"/>
    <n v="0"/>
    <n v="27.26"/>
  </r>
  <r>
    <s v="COLGATE 3800 DEB."/>
    <s v="Colgate-Palmolive Nederland BV"/>
    <s v="101t"/>
    <n v="101091023339"/>
    <n v="101030173918"/>
    <n v="930"/>
    <s v="Inv Booked"/>
    <s v="2480087426"/>
    <s v="Verkoop"/>
    <n v="170"/>
    <s v="Transport drops zone"/>
    <s v="9 - verwerkt"/>
    <n v="0"/>
    <m/>
    <d v="2023-09-06T00:00:00"/>
    <s v="DROP"/>
    <s v="0001010910233390138497_002"/>
    <m/>
    <m/>
    <m/>
    <s v="EUR"/>
    <n v="201.87"/>
    <s v="EUR"/>
    <n v="201.87"/>
    <s v="EUR"/>
    <n v="201.87"/>
    <n v="201.87"/>
    <n v="0"/>
    <s v="N"/>
    <n v="1223000916"/>
    <d v="2023-10-25T00:00:00"/>
    <m/>
    <d v="2023-09-06T00:00:00"/>
    <s v="00:00"/>
    <s v="23:59"/>
    <d v="2023-09-06T00:00:00"/>
    <s v="07:00"/>
    <s v="10:00"/>
    <n v="17.600000000000001"/>
    <s v="ce"/>
    <n v="11063"/>
    <n v="17.600000000000001"/>
    <n v="23"/>
    <s v="Kuehne+Nagel Tiel 3 Standpl"/>
    <s v="De Diepert 5"/>
    <s v="Tiel"/>
    <s v="4004 MA"/>
    <s v="NL"/>
    <x v="117"/>
    <s v="Slego 1a"/>
    <x v="13"/>
    <s v="1046BM"/>
    <s v="NL"/>
    <s v="2480087426"/>
    <s v="0138497_002"/>
    <s v="31V"/>
    <s v="NL001131849B01"/>
    <n v="2"/>
    <n v="0"/>
    <n v="201.87"/>
    <s v="N"/>
    <s v="Peter Appel Transport B.V."/>
    <n v="36622"/>
    <d v="2023-09-06T00:00:00"/>
    <s v="07:30:00"/>
    <n v="0"/>
    <x v="2"/>
    <x v="35"/>
    <n v="9"/>
    <x v="11"/>
    <n v="1"/>
    <n v="17.600000000000001"/>
    <x v="0"/>
    <n v="201.87"/>
    <n v="0"/>
    <n v="201.87"/>
  </r>
  <r>
    <s v="COLGATE 3800 DEB."/>
    <s v="Colgate-Palmolive Nederland BV"/>
    <s v="101t"/>
    <n v="101091023009"/>
    <n v="101030173919"/>
    <n v="930"/>
    <s v="Inv Booked"/>
    <s v="2480087430"/>
    <s v="Verkoop"/>
    <n v="170"/>
    <s v="Transport drops zone"/>
    <s v="9 - verwerkt"/>
    <n v="0"/>
    <m/>
    <d v="2023-09-06T00:00:00"/>
    <s v="DROP"/>
    <s v="0001010910230090138270_005"/>
    <m/>
    <m/>
    <m/>
    <s v="EUR"/>
    <n v="27.26"/>
    <s v="EUR"/>
    <n v="27.26"/>
    <s v="EUR"/>
    <n v="27.26"/>
    <n v="27.26"/>
    <n v="0"/>
    <s v="N"/>
    <n v="1223000916"/>
    <d v="2023-10-25T00:00:00"/>
    <m/>
    <d v="2023-09-06T00:00:00"/>
    <s v="00:00"/>
    <s v="23:59"/>
    <d v="2023-09-06T00:00:00"/>
    <s v="08:00"/>
    <s v="18:00"/>
    <n v="0.8"/>
    <s v="ce"/>
    <n v="27"/>
    <n v="0.8"/>
    <n v="0"/>
    <s v="Kuehne+Nagel Tiel 3 Standpl"/>
    <s v="De Diepert 5"/>
    <s v="Tiel"/>
    <s v="4004 MA"/>
    <s v="NL"/>
    <x v="63"/>
    <s v="Laarakkerweg 5"/>
    <x v="49"/>
    <s v="5061JR"/>
    <s v="NL"/>
    <s v="2480087430"/>
    <s v="0138270_005"/>
    <s v="31V"/>
    <s v="NL001131849B01"/>
    <n v="2"/>
    <n v="0"/>
    <n v="27.26"/>
    <s v="N"/>
    <s v="Peter Appel Transport B.V."/>
    <n v="36622"/>
    <d v="2023-09-06T00:00:00"/>
    <s v="16:32:00"/>
    <n v="0"/>
    <x v="2"/>
    <x v="35"/>
    <n v="9"/>
    <x v="3"/>
    <n v="1"/>
    <n v="0.8"/>
    <x v="6"/>
    <n v="27.26"/>
    <n v="0"/>
    <n v="27.26"/>
  </r>
  <r>
    <s v="COLGATE 3800 DEB."/>
    <s v="Colgate-Palmolive Nederland BV"/>
    <s v="101t"/>
    <n v="101091023341"/>
    <n v="101030173920"/>
    <n v="930"/>
    <s v="Inv Booked"/>
    <s v="2480087419"/>
    <s v="Verkoop"/>
    <n v="170"/>
    <s v="Transport drops zone"/>
    <s v="9 - verwerkt"/>
    <n v="0"/>
    <m/>
    <d v="2023-09-06T00:00:00"/>
    <s v="DROP"/>
    <s v="0001010910233410138502_003"/>
    <m/>
    <m/>
    <m/>
    <s v="EUR"/>
    <n v="110.66"/>
    <s v="EUR"/>
    <n v="110.66"/>
    <s v="EUR"/>
    <n v="110.66"/>
    <n v="110.66"/>
    <n v="0"/>
    <s v="N"/>
    <n v="1223000916"/>
    <d v="2023-10-25T00:00:00"/>
    <m/>
    <d v="2023-09-06T00:00:00"/>
    <s v="00:00"/>
    <s v="23:59"/>
    <d v="2023-09-06T00:00:00"/>
    <s v="13:00"/>
    <s v="13:00"/>
    <n v="11.2"/>
    <s v="ce"/>
    <n v="12115"/>
    <n v="11.2"/>
    <n v="20"/>
    <s v="Kuehne+Nagel Tiel 3 Standpl"/>
    <s v="De Diepert 5"/>
    <s v="Tiel"/>
    <s v="4004 MA"/>
    <s v="NL"/>
    <x v="14"/>
    <s v="Rood 24"/>
    <x v="17"/>
    <s v="6666LT"/>
    <s v="NL"/>
    <s v="2480087419"/>
    <s v="0138502_003"/>
    <s v="31V"/>
    <s v="NL001131849B01"/>
    <n v="2"/>
    <n v="0"/>
    <n v="110.66"/>
    <s v="N"/>
    <s v="Peter Appel Transport B.V."/>
    <n v="36622"/>
    <d v="2023-09-06T00:00:00"/>
    <s v="14:55:00"/>
    <n v="0"/>
    <x v="2"/>
    <x v="35"/>
    <n v="9"/>
    <x v="15"/>
    <n v="1"/>
    <n v="11.2"/>
    <x v="5"/>
    <n v="110.66"/>
    <n v="0"/>
    <n v="110.66"/>
  </r>
  <r>
    <s v="COLGATE 3800 DEB."/>
    <s v="Colgate-Palmolive Nederland BV"/>
    <s v="101t"/>
    <n v="101091023008"/>
    <n v="101030173921"/>
    <n v="930"/>
    <s v="Inv Booked"/>
    <s v="2480087420"/>
    <s v="Verkoop"/>
    <n v="170"/>
    <s v="Transport drops zone"/>
    <s v="9 - verwerkt"/>
    <n v="0"/>
    <m/>
    <d v="2023-09-06T00:00:00"/>
    <s v="DROP"/>
    <s v="0001010910230080138271_002"/>
    <m/>
    <m/>
    <m/>
    <s v="EUR"/>
    <n v="225.94"/>
    <s v="EUR"/>
    <n v="225.94"/>
    <s v="EUR"/>
    <n v="225.94"/>
    <n v="225.94"/>
    <n v="0"/>
    <s v="N"/>
    <n v="1223000916"/>
    <d v="2023-10-25T00:00:00"/>
    <m/>
    <d v="2023-09-06T00:00:00"/>
    <s v="00:00"/>
    <s v="23:59"/>
    <d v="2023-09-06T00:00:00"/>
    <s v="06:00"/>
    <s v="07:00"/>
    <n v="21.6"/>
    <s v="ce"/>
    <n v="23213"/>
    <n v="21.6"/>
    <n v="41"/>
    <s v="Kuehne+Nagel Tiel 3 Standpl"/>
    <s v="De Diepert 5"/>
    <s v="Tiel"/>
    <s v="4004 MA"/>
    <s v="NL"/>
    <x v="109"/>
    <s v="Rheastraat 10"/>
    <x v="3"/>
    <s v="5047 TL"/>
    <s v="NL"/>
    <s v="2480087420"/>
    <s v="0138271_002"/>
    <s v="31V"/>
    <s v="NL001131849B01"/>
    <n v="2"/>
    <n v="0"/>
    <n v="225.94"/>
    <s v="N"/>
    <s v="Peter Appel Transport B.V."/>
    <n v="36622"/>
    <d v="2023-09-06T00:00:00"/>
    <s v="08:29:00"/>
    <n v="0"/>
    <x v="2"/>
    <x v="35"/>
    <n v="9"/>
    <x v="3"/>
    <n v="1"/>
    <n v="21.6"/>
    <x v="1"/>
    <n v="225.94"/>
    <n v="0"/>
    <n v="225.94"/>
  </r>
  <r>
    <s v="COLGATE 3800 DEB."/>
    <s v="Colgate-Palmolive Nederland BV"/>
    <s v="101t"/>
    <n v="101091023337"/>
    <n v="101030173923"/>
    <n v="930"/>
    <s v="Inv Booked"/>
    <s v="2480087424"/>
    <s v="Verkoop"/>
    <n v="170"/>
    <s v="Transport drops zone"/>
    <s v="9 - verwerkt"/>
    <n v="0"/>
    <m/>
    <d v="2023-09-06T00:00:00"/>
    <s v="DROP"/>
    <s v="0001010910233370138495_002"/>
    <m/>
    <m/>
    <m/>
    <s v="EUR"/>
    <n v="200.16"/>
    <s v="EUR"/>
    <n v="200.16"/>
    <s v="EUR"/>
    <n v="200.16"/>
    <n v="200.16"/>
    <n v="0"/>
    <s v="N"/>
    <n v="1223000916"/>
    <d v="2023-10-25T00:00:00"/>
    <m/>
    <d v="2023-09-06T00:00:00"/>
    <s v="00:00"/>
    <s v="23:59"/>
    <d v="2023-09-06T00:00:00"/>
    <s v="06:00"/>
    <s v="06:00"/>
    <n v="14.4"/>
    <s v="ce"/>
    <n v="6354"/>
    <n v="14.4"/>
    <n v="14"/>
    <s v="Kuehne+Nagel Tiel 3 Standpl"/>
    <s v="De Diepert 5"/>
    <s v="Tiel"/>
    <s v="4004 MA"/>
    <s v="NL"/>
    <x v="115"/>
    <s v="Hollandweg 32"/>
    <x v="4"/>
    <s v="2665 MT"/>
    <s v="NL"/>
    <s v="2480087424"/>
    <s v="0138495_002"/>
    <s v="31V"/>
    <s v="NL001131849B01"/>
    <n v="2"/>
    <n v="0"/>
    <n v="200.16"/>
    <s v="N"/>
    <s v="Peter Appel Transport B.V."/>
    <n v="36622"/>
    <d v="2023-09-06T00:00:00"/>
    <s v="06:34:00"/>
    <n v="0"/>
    <x v="2"/>
    <x v="35"/>
    <n v="9"/>
    <x v="4"/>
    <n v="1"/>
    <n v="14.4"/>
    <x v="3"/>
    <n v="200.16"/>
    <n v="0"/>
    <n v="200.16"/>
  </r>
  <r>
    <s v="COLGATE 3800 DEB."/>
    <s v="Colgate-Palmolive Nederland BV"/>
    <s v="101t"/>
    <n v="101091023243"/>
    <n v="101030173924"/>
    <n v="930"/>
    <s v="Inv Booked"/>
    <s v="2480087427"/>
    <s v="Verkoop"/>
    <n v="170"/>
    <s v="Transport drops zone"/>
    <s v="9 - verwerkt"/>
    <n v="0"/>
    <m/>
    <d v="2023-09-06T00:00:00"/>
    <s v="DROP"/>
    <s v="0001010910232430138382_002"/>
    <m/>
    <m/>
    <m/>
    <s v="EUR"/>
    <n v="51.04"/>
    <s v="EUR"/>
    <n v="51.04"/>
    <s v="EUR"/>
    <n v="51.04"/>
    <n v="51.04"/>
    <n v="0"/>
    <s v="N"/>
    <n v="1223000916"/>
    <d v="2023-10-25T00:00:00"/>
    <m/>
    <d v="2023-09-06T00:00:00"/>
    <s v="00:00"/>
    <s v="23:59"/>
    <d v="2023-09-06T00:00:00"/>
    <s v="08:00"/>
    <s v="16:00"/>
    <n v="1.6"/>
    <s v="ce"/>
    <n v="696"/>
    <n v="1.6"/>
    <n v="0"/>
    <s v="Kuehne+Nagel Tiel 3 Standpl"/>
    <s v="De Diepert 5"/>
    <s v="Tiel"/>
    <s v="4004 MA"/>
    <s v="NL"/>
    <x v="114"/>
    <s v="Basisweg 7"/>
    <x v="25"/>
    <s v="1951NG"/>
    <s v="NL"/>
    <s v="2480087427"/>
    <s v="0138382_002"/>
    <s v="31V"/>
    <s v="NL001131849B01"/>
    <n v="2"/>
    <n v="0"/>
    <n v="51.04"/>
    <s v="N"/>
    <s v="Peter Appel Transport B.V."/>
    <n v="36622"/>
    <d v="2023-09-06T00:00:00"/>
    <s v="09:22:00"/>
    <n v="0"/>
    <x v="2"/>
    <x v="35"/>
    <n v="9"/>
    <x v="17"/>
    <n v="1"/>
    <n v="1.6"/>
    <x v="3"/>
    <n v="51.04"/>
    <n v="0"/>
    <n v="51.04"/>
  </r>
  <r>
    <s v="COLGATE 3800 DEB."/>
    <s v="Colgate-Palmolive Nederland BV"/>
    <s v="101t"/>
    <n v="0"/>
    <n v="101030173925"/>
    <n v="930"/>
    <s v="Inv Booked"/>
    <s v="2480087429"/>
    <s v="Verkoop"/>
    <n v="170"/>
    <s v="Transport drops zone"/>
    <s v="9 - verwerkt"/>
    <n v="0"/>
    <m/>
    <d v="2023-09-06T00:00:00"/>
    <m/>
    <m/>
    <m/>
    <m/>
    <m/>
    <s v="EUR"/>
    <n v="139.78"/>
    <s v="EUR"/>
    <n v="139.78"/>
    <s v="EUR"/>
    <n v="139.78"/>
    <n v="139.78"/>
    <n v="0"/>
    <s v="Y"/>
    <n v="1223000916"/>
    <d v="2023-10-25T00:00:00"/>
    <m/>
    <d v="2023-09-06T00:00:00"/>
    <s v="00:00"/>
    <s v="23:59"/>
    <d v="2023-09-06T00:00:00"/>
    <s v="15:00"/>
    <s v="16:00"/>
    <n v="12.8"/>
    <s v="ce"/>
    <n v="10086"/>
    <n v="12.8"/>
    <n v="19"/>
    <s v="Kuehne+Nagel Tiel 3 Standpl"/>
    <s v="De Diepert 5"/>
    <s v="Tiel"/>
    <s v="4004 MA"/>
    <s v="NL"/>
    <x v="24"/>
    <s v="Ravenswade 14"/>
    <x v="26"/>
    <s v="3439 LD"/>
    <s v="NL"/>
    <s v="2480087429"/>
    <s v="0138505_003"/>
    <s v="31V"/>
    <s v="NL001131849B01"/>
    <n v="2"/>
    <n v="0"/>
    <n v="139.78"/>
    <s v="N"/>
    <m/>
    <n v="36622"/>
    <d v="2023-09-06T00:00:00"/>
    <s v="14:48:00"/>
    <n v="0"/>
    <x v="2"/>
    <x v="35"/>
    <n v="9"/>
    <x v="22"/>
    <n v="1"/>
    <n v="13.600000000000001"/>
    <x v="7"/>
    <n v="148.52000000000001"/>
    <n v="0"/>
    <n v="148.52000000000001"/>
  </r>
  <r>
    <s v="COLGATE 3800 DEB."/>
    <s v="Colgate-Palmolive Nederland BV"/>
    <s v="101t"/>
    <n v="101091023017"/>
    <n v="101030173928"/>
    <n v="930"/>
    <s v="Inv Booked"/>
    <s v="2480087432"/>
    <s v="Verkoop"/>
    <n v="170"/>
    <s v="Transport drops zone"/>
    <s v="9 - verwerkt"/>
    <n v="0"/>
    <m/>
    <d v="2023-09-06T00:00:00"/>
    <s v="DROP"/>
    <s v="0001010910230170138278_002"/>
    <m/>
    <m/>
    <m/>
    <s v="EUR"/>
    <n v="61.56"/>
    <s v="EUR"/>
    <n v="61.56"/>
    <s v="EUR"/>
    <n v="61.56"/>
    <n v="61.56"/>
    <n v="0"/>
    <s v="N"/>
    <n v="1223000916"/>
    <d v="2023-10-25T00:00:00"/>
    <m/>
    <d v="2023-09-06T00:00:00"/>
    <s v="00:00"/>
    <s v="23:59"/>
    <d v="2023-09-06T00:00:00"/>
    <s v="12:00"/>
    <s v="16:00"/>
    <n v="2.4"/>
    <s v="ce"/>
    <n v="1376"/>
    <n v="2.4"/>
    <n v="1"/>
    <s v="Kuehne+Nagel Tiel 3 Standpl"/>
    <s v="De Diepert 5"/>
    <s v="Tiel"/>
    <s v="4004 MA"/>
    <s v="NL"/>
    <x v="60"/>
    <s v="Orionweg 6"/>
    <x v="47"/>
    <s v="4782 SC"/>
    <s v="NL"/>
    <s v="2480087432"/>
    <s v="0138278_002"/>
    <s v="31V"/>
    <s v="NL001131849B01"/>
    <n v="2"/>
    <n v="0"/>
    <n v="61.56"/>
    <s v="N"/>
    <s v="Peter Appel Transport B.V."/>
    <n v="36622"/>
    <d v="2023-09-06T00:00:00"/>
    <s v="13:45:00"/>
    <n v="0"/>
    <x v="2"/>
    <x v="35"/>
    <n v="9"/>
    <x v="29"/>
    <n v="1"/>
    <n v="2.4"/>
    <x v="0"/>
    <n v="61.56"/>
    <n v="0"/>
    <n v="61.56"/>
  </r>
  <r>
    <s v="COLGATE 3800 DEB."/>
    <s v="Colgate-Palmolive Nederland BV"/>
    <s v="101t"/>
    <n v="101091023015"/>
    <n v="101030173929"/>
    <n v="930"/>
    <s v="Inv Booked"/>
    <s v="2480087435"/>
    <s v="Verkoop"/>
    <n v="170"/>
    <s v="Transport drops zone"/>
    <s v="9 - verwerkt"/>
    <n v="0"/>
    <m/>
    <d v="2023-09-06T00:00:00"/>
    <s v="DROP"/>
    <s v="0001010910230150138276_002"/>
    <m/>
    <m/>
    <m/>
    <s v="EUR"/>
    <n v="225.94"/>
    <s v="EUR"/>
    <n v="225.94"/>
    <s v="EUR"/>
    <n v="225.94"/>
    <n v="225.94"/>
    <n v="0"/>
    <s v="N"/>
    <n v="1223000916"/>
    <d v="2023-10-25T00:00:00"/>
    <m/>
    <d v="2023-09-06T00:00:00"/>
    <s v="00:00"/>
    <s v="23:59"/>
    <d v="2023-09-06T00:00:00"/>
    <s v="11:00"/>
    <s v="12:00"/>
    <n v="21.6"/>
    <s v="ce"/>
    <n v="19209"/>
    <n v="21.6"/>
    <n v="37"/>
    <s v="Kuehne+Nagel Tiel 3 Standpl"/>
    <s v="De Diepert 5"/>
    <s v="Tiel"/>
    <s v="4004 MA"/>
    <s v="NL"/>
    <x v="109"/>
    <s v="Rheastraat 10"/>
    <x v="3"/>
    <s v="5047 TL"/>
    <s v="NL"/>
    <s v="2480087435"/>
    <s v="0138276_002"/>
    <s v="31V"/>
    <s v="NL001131849B01"/>
    <n v="2"/>
    <n v="0"/>
    <n v="225.94"/>
    <s v="N"/>
    <s v="Peter Appel Transport B.V."/>
    <n v="36622"/>
    <d v="2023-09-06T00:00:00"/>
    <s v="11:12:00"/>
    <n v="0"/>
    <x v="2"/>
    <x v="35"/>
    <n v="9"/>
    <x v="3"/>
    <n v="1"/>
    <n v="21.6"/>
    <x v="1"/>
    <n v="225.94"/>
    <n v="0"/>
    <n v="225.94"/>
  </r>
  <r>
    <s v="COLGATE 3800 DEB."/>
    <s v="Colgate-Palmolive Nederland BV"/>
    <s v="101t"/>
    <n v="101091023011"/>
    <n v="101030173930"/>
    <n v="930"/>
    <s v="Inv Booked"/>
    <s v="2480087434"/>
    <s v="Verkoop"/>
    <n v="170"/>
    <s v="Transport drops zone"/>
    <s v="9 - verwerkt"/>
    <n v="0"/>
    <m/>
    <d v="2023-09-06T00:00:00"/>
    <s v="DROP"/>
    <s v="0001010910230110138272_002"/>
    <m/>
    <m/>
    <m/>
    <s v="EUR"/>
    <n v="137.31"/>
    <s v="EUR"/>
    <n v="137.31"/>
    <s v="EUR"/>
    <n v="137.31"/>
    <n v="137.31"/>
    <n v="0"/>
    <s v="N"/>
    <n v="1223000916"/>
    <d v="2023-10-25T00:00:00"/>
    <m/>
    <d v="2023-09-06T00:00:00"/>
    <s v="00:00"/>
    <s v="23:59"/>
    <d v="2023-09-06T00:00:00"/>
    <s v="06:00"/>
    <s v="07:00"/>
    <n v="22.4"/>
    <s v="ce"/>
    <n v="11847"/>
    <n v="22.4"/>
    <n v="25"/>
    <s v="Kuehne+Nagel Tiel 3 Standpl"/>
    <s v="De Diepert 5"/>
    <s v="Tiel"/>
    <s v="4004 MA"/>
    <s v="NL"/>
    <x v="2"/>
    <s v="Randweg 2"/>
    <x v="6"/>
    <s v="4191 NN"/>
    <s v="NL"/>
    <s v="2480087434"/>
    <s v="0138272_002"/>
    <s v="31V"/>
    <s v="NL001131849B01"/>
    <n v="2"/>
    <n v="0"/>
    <n v="137.31"/>
    <s v="N"/>
    <s v="Peter Appel Transport B.V."/>
    <n v="36622"/>
    <d v="2023-09-06T00:00:00"/>
    <s v="07:07:00"/>
    <n v="0"/>
    <x v="2"/>
    <x v="35"/>
    <n v="9"/>
    <x v="6"/>
    <n v="1"/>
    <n v="22.4"/>
    <x v="2"/>
    <n v="137.31"/>
    <n v="0"/>
    <n v="137.31"/>
  </r>
  <r>
    <s v="COLGATE 3800 DEB."/>
    <s v="Colgate-Palmolive Nederland BV"/>
    <s v="101t"/>
    <n v="101091023348"/>
    <n v="101030173912"/>
    <n v="930"/>
    <s v="Inv Booked"/>
    <s v="0240164222"/>
    <s v="Verkoop"/>
    <n v="170"/>
    <s v="Transport drops zone"/>
    <s v="9 - verwerkt"/>
    <n v="0"/>
    <m/>
    <d v="2023-09-06T00:00:00"/>
    <s v="DROP"/>
    <s v="0001010910233480138506_002"/>
    <m/>
    <m/>
    <m/>
    <s v="EUR"/>
    <n v="8.74"/>
    <s v="EUR"/>
    <n v="8.74"/>
    <s v="EUR"/>
    <n v="8.74"/>
    <n v="8.74"/>
    <n v="0"/>
    <s v="N"/>
    <n v="1223000916"/>
    <d v="2023-10-25T00:00:00"/>
    <m/>
    <d v="2023-09-06T00:00:00"/>
    <s v="00:00"/>
    <s v="23:59"/>
    <d v="2023-09-06T00:00:00"/>
    <s v="13:00"/>
    <s v="13:00"/>
    <n v="0.8"/>
    <s v="ce"/>
    <n v="463"/>
    <n v="0.8"/>
    <n v="0"/>
    <s v="Kuehne+Nagel Tiel 3 Standpl"/>
    <s v="De Diepert 5"/>
    <s v="Tiel"/>
    <s v="4004 MA"/>
    <s v="NL"/>
    <x v="23"/>
    <s v="Rood 24"/>
    <x v="17"/>
    <s v="6666 LT"/>
    <s v="NL"/>
    <s v="0240164222"/>
    <s v="0138506_002"/>
    <s v="31V"/>
    <s v="NL001131849B01"/>
    <n v="2"/>
    <n v="0"/>
    <n v="8.74"/>
    <s v="N"/>
    <s v="Peter Appel Transport B.V."/>
    <n v="36622"/>
    <d v="2023-09-06T00:00:00"/>
    <s v="14:55:00"/>
    <n v="0"/>
    <x v="2"/>
    <x v="35"/>
    <n v="9"/>
    <x v="15"/>
    <n v="0"/>
    <s v=""/>
    <x v="5"/>
    <s v=""/>
    <n v="0"/>
    <s v=""/>
  </r>
  <r>
    <s v="COLGATE 3800 DEB."/>
    <s v="Colgate-Palmolive Nederland BV"/>
    <s v="101t"/>
    <n v="0"/>
    <n v="101030173913"/>
    <n v="930"/>
    <s v="Inv Booked"/>
    <s v="0240164424"/>
    <s v="Verkoop"/>
    <n v="170"/>
    <s v="Transport drops zone"/>
    <s v="9 - verwerkt"/>
    <n v="0"/>
    <m/>
    <d v="2023-09-06T00:00:00"/>
    <m/>
    <m/>
    <m/>
    <m/>
    <m/>
    <s v="EUR"/>
    <n v="8.74"/>
    <s v="EUR"/>
    <n v="8.74"/>
    <s v="EUR"/>
    <n v="8.74"/>
    <n v="8.74"/>
    <n v="0"/>
    <s v="Y"/>
    <n v="1223000916"/>
    <d v="2023-10-25T00:00:00"/>
    <m/>
    <d v="2023-09-06T00:00:00"/>
    <s v="00:00"/>
    <s v="23:59"/>
    <d v="2023-09-06T00:00:00"/>
    <s v="15:00"/>
    <s v="16:00"/>
    <n v="0.8"/>
    <s v="ce"/>
    <n v="495"/>
    <n v="0.8"/>
    <n v="0"/>
    <s v="Kuehne+Nagel Tiel 3 Standpl"/>
    <s v="De Diepert 5"/>
    <s v="Tiel"/>
    <s v="4004 MA"/>
    <s v="NL"/>
    <x v="55"/>
    <s v="Ravenswade 14"/>
    <x v="26"/>
    <s v="3439 LD"/>
    <s v="NL"/>
    <s v="0240164424"/>
    <s v="0138505_003"/>
    <s v="31V"/>
    <s v="NL001131849B01"/>
    <n v="2"/>
    <n v="0"/>
    <n v="8.74"/>
    <s v="N"/>
    <m/>
    <n v="36622"/>
    <d v="2023-09-06T00:00:00"/>
    <s v="14:48:00"/>
    <n v="0"/>
    <x v="2"/>
    <x v="35"/>
    <n v="9"/>
    <x v="22"/>
    <n v="0"/>
    <s v=""/>
    <x v="7"/>
    <s v=""/>
    <n v="0"/>
    <s v=""/>
  </r>
  <r>
    <s v="COLGATE 3800 DEB."/>
    <s v="Colgate-Palmolive Nederland BV"/>
    <s v="101t"/>
    <n v="101091023010"/>
    <n v="101030173914"/>
    <n v="930"/>
    <s v="Inv Booked"/>
    <s v="2480087421"/>
    <s v="Verkoop"/>
    <n v="170"/>
    <s v="Transport drops zone"/>
    <s v="9 - verwerkt"/>
    <n v="0"/>
    <m/>
    <d v="2023-09-06T00:00:00"/>
    <s v="DROP"/>
    <s v="0001010910230100138273_003"/>
    <m/>
    <m/>
    <m/>
    <s v="EUR"/>
    <n v="212.35"/>
    <s v="EUR"/>
    <n v="212.35"/>
    <s v="EUR"/>
    <n v="212.35"/>
    <n v="212.35"/>
    <n v="0"/>
    <s v="N"/>
    <n v="1223000916"/>
    <d v="2023-10-25T00:00:00"/>
    <m/>
    <d v="2023-09-06T00:00:00"/>
    <s v="00:00"/>
    <s v="23:59"/>
    <d v="2023-09-06T00:00:00"/>
    <s v="08:00"/>
    <s v="09:00"/>
    <n v="19.2"/>
    <s v="ce"/>
    <n v="21859"/>
    <n v="19.2"/>
    <n v="36"/>
    <s v="Kuehne+Nagel Tiel 3 Standpl"/>
    <s v="De Diepert 5"/>
    <s v="Tiel"/>
    <s v="4004 MA"/>
    <s v="NL"/>
    <x v="109"/>
    <s v="Rheastraat 10"/>
    <x v="3"/>
    <s v="5047 TL"/>
    <s v="NL"/>
    <s v="2480087421"/>
    <s v="0138273_003"/>
    <s v="31V"/>
    <s v="NL001131849B01"/>
    <n v="2"/>
    <n v="0"/>
    <n v="212.35"/>
    <s v="N"/>
    <s v="Peter Appel Transport B.V."/>
    <n v="36622"/>
    <d v="2023-09-06T00:00:00"/>
    <s v="09:04:00"/>
    <n v="0"/>
    <x v="2"/>
    <x v="35"/>
    <n v="9"/>
    <x v="3"/>
    <n v="1"/>
    <n v="19.2"/>
    <x v="1"/>
    <n v="212.35"/>
    <n v="0"/>
    <n v="212.35"/>
  </r>
  <r>
    <s v="COLGATE 3800 DEB."/>
    <s v="Colgate-Palmolive Nederland BV"/>
    <s v="101t"/>
    <n v="101091023389"/>
    <n v="101030173991"/>
    <n v="930"/>
    <s v="Inv Booked"/>
    <s v="2480088340"/>
    <s v="Verkoop"/>
    <n v="200"/>
    <s v="Transport drops"/>
    <s v="9 - verwerkt"/>
    <n v="0"/>
    <m/>
    <d v="2023-09-07T00:00:00"/>
    <s v="DROP"/>
    <s v="0001010910233890138520_006"/>
    <m/>
    <m/>
    <m/>
    <s v="EUR"/>
    <n v="54.4"/>
    <s v="EUR"/>
    <n v="54.4"/>
    <s v="EUR"/>
    <n v="54.4"/>
    <n v="54.4"/>
    <n v="0"/>
    <s v="N"/>
    <n v="1223000916"/>
    <d v="2023-10-25T00:00:00"/>
    <m/>
    <d v="2023-09-07T00:00:00"/>
    <s v="00:00"/>
    <s v="23:59"/>
    <d v="2023-09-07T00:00:00"/>
    <s v="08:00"/>
    <s v="20:00"/>
    <n v="0.8"/>
    <s v="ce"/>
    <n v="63"/>
    <n v="0.8"/>
    <n v="0"/>
    <s v="Kuehne+Nagel Tiel 3 Standpl"/>
    <s v="De Diepert 5"/>
    <s v="Tiel"/>
    <s v="4004 MA"/>
    <s v="NL"/>
    <x v="26"/>
    <s v="Park Forum 1129"/>
    <x v="29"/>
    <s v="5657 HK"/>
    <s v="NL"/>
    <s v="2480088340"/>
    <s v="0138520_006"/>
    <s v="31V"/>
    <s v="NL001131849B01"/>
    <n v="2"/>
    <n v="0"/>
    <n v="54.4"/>
    <s v="N"/>
    <s v="Peter Appel Transport B.V."/>
    <n v="36744"/>
    <d v="2023-09-07T00:00:00"/>
    <s v="16:12:00"/>
    <n v="0"/>
    <x v="3"/>
    <x v="35"/>
    <n v="9"/>
    <x v="25"/>
    <n v="1"/>
    <n v="0.8"/>
    <x v="6"/>
    <n v="54.4"/>
    <n v="0"/>
    <n v="54.4"/>
  </r>
  <r>
    <s v="COLGATE 3800 DEB."/>
    <s v="Colgate-Palmolive Nederland BV"/>
    <s v="101t"/>
    <n v="101091023389"/>
    <n v="101030173992"/>
    <n v="930"/>
    <s v="Inv Booked"/>
    <s v="2480088337"/>
    <s v="Verkoop"/>
    <n v="200"/>
    <s v="Transport drops"/>
    <s v="9 - verwerkt"/>
    <n v="0"/>
    <m/>
    <d v="2023-09-07T00:00:00"/>
    <s v="DROP"/>
    <s v="0001010910233890138520_007"/>
    <m/>
    <m/>
    <m/>
    <s v="EUR"/>
    <n v="54.4"/>
    <s v="EUR"/>
    <n v="54.4"/>
    <s v="EUR"/>
    <n v="54.4"/>
    <n v="54.4"/>
    <n v="0"/>
    <s v="N"/>
    <n v="1223000916"/>
    <d v="2023-10-25T00:00:00"/>
    <m/>
    <d v="2023-09-07T00:00:00"/>
    <s v="00:00"/>
    <s v="23:59"/>
    <d v="2023-09-07T00:00:00"/>
    <s v="08:00"/>
    <s v="20:00"/>
    <n v="0.8"/>
    <s v="ce"/>
    <n v="83"/>
    <n v="0.8"/>
    <n v="0"/>
    <s v="Kuehne+Nagel Tiel 3 Standpl"/>
    <s v="De Diepert 5"/>
    <s v="Tiel"/>
    <s v="4004 MA"/>
    <s v="NL"/>
    <x v="27"/>
    <s v="Nieuwehuizenweg 17"/>
    <x v="30"/>
    <s v="2314XP"/>
    <s v="NL"/>
    <s v="2480088337"/>
    <s v="0138520_007"/>
    <s v="31V"/>
    <s v="NL001131849B01"/>
    <n v="2"/>
    <n v="0"/>
    <n v="54.4"/>
    <s v="N"/>
    <s v="Peter Appel Transport B.V."/>
    <n v="36744"/>
    <d v="2023-09-07T00:00:00"/>
    <s v="18:00:00"/>
    <n v="0"/>
    <x v="3"/>
    <x v="35"/>
    <n v="9"/>
    <x v="26"/>
    <n v="1"/>
    <n v="0.8"/>
    <x v="0"/>
    <n v="54.4"/>
    <n v="0"/>
    <n v="54.4"/>
  </r>
  <r>
    <s v="COLGATE 3800 DEB."/>
    <s v="Colgate-Palmolive Nederland BV"/>
    <s v="101t"/>
    <n v="101091023389"/>
    <n v="101030173993"/>
    <n v="930"/>
    <s v="Inv Booked"/>
    <s v="2480088341"/>
    <s v="Verkoop"/>
    <n v="200"/>
    <s v="Transport drops"/>
    <s v="9 - verwerkt"/>
    <n v="0"/>
    <m/>
    <d v="2023-09-07T00:00:00"/>
    <s v="DROP"/>
    <s v="0001010910233890138520_008"/>
    <m/>
    <m/>
    <m/>
    <s v="EUR"/>
    <n v="54.4"/>
    <s v="EUR"/>
    <n v="54.4"/>
    <s v="EUR"/>
    <n v="54.4"/>
    <n v="54.4"/>
    <n v="0"/>
    <s v="Y"/>
    <n v="1223000916"/>
    <d v="2023-10-25T00:00:00"/>
    <m/>
    <d v="2023-09-07T00:00:00"/>
    <s v="00:00"/>
    <s v="23:59"/>
    <d v="2023-09-07T00:00:00"/>
    <s v="08:00"/>
    <s v="20:00"/>
    <n v="0.8"/>
    <s v="ce"/>
    <n v="10"/>
    <n v="0.8"/>
    <n v="0"/>
    <s v="Kuehne+Nagel Tiel 3 Standpl"/>
    <s v="De Diepert 5"/>
    <s v="Tiel"/>
    <s v="4004 MA"/>
    <s v="NL"/>
    <x v="35"/>
    <s v="Oliemolenweg 8"/>
    <x v="70"/>
    <s v="7944 HX"/>
    <s v="NL"/>
    <s v="2480088341"/>
    <s v="0138520_008"/>
    <s v="31V"/>
    <s v="NL001131849B01"/>
    <n v="2"/>
    <n v="0"/>
    <n v="54.4"/>
    <s v="N"/>
    <s v="Peter Appel Transport B.V."/>
    <n v="36744"/>
    <d v="2023-09-07T00:00:00"/>
    <s v="18:00:00"/>
    <n v="0"/>
    <x v="3"/>
    <x v="35"/>
    <n v="9"/>
    <x v="48"/>
    <n v="1"/>
    <n v="1.6"/>
    <x v="6"/>
    <n v="108.8"/>
    <n v="0"/>
    <n v="108.8"/>
  </r>
  <r>
    <s v="COLGATE 3800 DEB."/>
    <s v="Colgate-Palmolive Nederland BV"/>
    <s v="101t"/>
    <n v="101091023389"/>
    <n v="101030173994"/>
    <n v="930"/>
    <s v="Inv Booked"/>
    <s v="2480088335"/>
    <s v="Verkoop"/>
    <n v="200"/>
    <s v="Transport drops"/>
    <s v="9 - verwerkt"/>
    <n v="0"/>
    <m/>
    <d v="2023-09-07T00:00:00"/>
    <s v="DROP"/>
    <s v="0001010910233890138520_009"/>
    <m/>
    <m/>
    <m/>
    <s v="EUR"/>
    <n v="54.4"/>
    <s v="EUR"/>
    <n v="54.4"/>
    <s v="EUR"/>
    <n v="54.4"/>
    <n v="54.4"/>
    <n v="0"/>
    <s v="Y"/>
    <n v="1223000916"/>
    <d v="2023-10-25T00:00:00"/>
    <m/>
    <d v="2023-09-07T00:00:00"/>
    <s v="00:00"/>
    <s v="23:59"/>
    <d v="2023-09-07T00:00:00"/>
    <s v="08:00"/>
    <s v="20:00"/>
    <n v="0"/>
    <s v="ce"/>
    <n v="1"/>
    <n v="0.8"/>
    <n v="0"/>
    <s v="Kuehne+Nagel Tiel 3 Standpl"/>
    <s v="De Diepert 5"/>
    <s v="Tiel"/>
    <s v="4004 MA"/>
    <s v="NL"/>
    <x v="38"/>
    <s v="Andries Copierhof 2"/>
    <x v="40"/>
    <s v="3059 LM"/>
    <s v="NL"/>
    <s v="2480088335"/>
    <s v="0138520_009"/>
    <s v="31V"/>
    <s v="NL001131849B01"/>
    <n v="2"/>
    <n v="0"/>
    <n v="54.4"/>
    <s v="N"/>
    <s v="Peter Appel Transport B.V."/>
    <n v="36744"/>
    <d v="2023-09-07T00:00:00"/>
    <s v="18:00:00"/>
    <n v="0"/>
    <x v="3"/>
    <x v="35"/>
    <n v="9"/>
    <x v="33"/>
    <n v="1"/>
    <n v="0.8"/>
    <x v="6"/>
    <n v="54.4"/>
    <n v="0"/>
    <n v="54.4"/>
  </r>
  <r>
    <s v="COLGATE 3800 DEB."/>
    <s v="Colgate-Palmolive Nederland BV"/>
    <s v="101t"/>
    <n v="101091023389"/>
    <n v="101030173995"/>
    <n v="930"/>
    <s v="Inv Booked"/>
    <s v="2480088336"/>
    <s v="Verkoop"/>
    <n v="200"/>
    <s v="Transport drops"/>
    <s v="9 - verwerkt"/>
    <n v="0"/>
    <m/>
    <d v="2023-09-07T00:00:00"/>
    <s v="DROP"/>
    <s v="0001010910233890138520_010"/>
    <m/>
    <m/>
    <m/>
    <s v="EUR"/>
    <n v="54.4"/>
    <s v="EUR"/>
    <n v="54.4"/>
    <s v="EUR"/>
    <n v="54.4"/>
    <n v="54.4"/>
    <n v="0"/>
    <s v="N"/>
    <n v="1223000916"/>
    <d v="2023-10-25T00:00:00"/>
    <m/>
    <d v="2023-09-07T00:00:00"/>
    <s v="00:00"/>
    <s v="23:59"/>
    <d v="2023-09-07T00:00:00"/>
    <s v="08:00"/>
    <s v="20:00"/>
    <n v="0.8"/>
    <s v="ce"/>
    <n v="30"/>
    <n v="0.8"/>
    <n v="0"/>
    <s v="Kuehne+Nagel Tiel 3 Standpl"/>
    <s v="De Diepert 5"/>
    <s v="Tiel"/>
    <s v="4004 MA"/>
    <s v="NL"/>
    <x v="58"/>
    <s v="Phoenixstraat 21"/>
    <x v="32"/>
    <s v="1812PP"/>
    <s v="NL"/>
    <s v="2480088336"/>
    <s v="0138520_010"/>
    <s v="31V"/>
    <s v="NL001131849B01"/>
    <n v="2"/>
    <n v="0"/>
    <n v="54.4"/>
    <s v="N"/>
    <s v="Peter Appel Transport B.V."/>
    <n v="36744"/>
    <d v="2023-09-07T00:00:00"/>
    <s v="18:00:00"/>
    <n v="0"/>
    <x v="3"/>
    <x v="35"/>
    <n v="9"/>
    <x v="28"/>
    <n v="1"/>
    <n v="0.8"/>
    <x v="6"/>
    <n v="54.4"/>
    <n v="0"/>
    <n v="54.4"/>
  </r>
  <r>
    <s v="COLGATE 3800 DEB."/>
    <s v="Colgate-Palmolive Nederland BV"/>
    <s v="101t"/>
    <n v="101091023538"/>
    <n v="101030174003"/>
    <n v="930"/>
    <s v="Inv Booked"/>
    <s v="2480088371"/>
    <s v="Verkoop"/>
    <n v="170"/>
    <s v="Transport drops zone"/>
    <s v="9 - verwerkt"/>
    <n v="0"/>
    <m/>
    <d v="2023-09-07T00:00:00"/>
    <s v="DROP"/>
    <s v="0001010910235380138601_007"/>
    <m/>
    <m/>
    <m/>
    <s v="EUR"/>
    <n v="27.26"/>
    <s v="EUR"/>
    <n v="27.26"/>
    <s v="EUR"/>
    <n v="27.26"/>
    <n v="27.26"/>
    <n v="0"/>
    <s v="N"/>
    <n v="1223000916"/>
    <d v="2023-10-25T00:00:00"/>
    <m/>
    <d v="2023-09-07T00:00:00"/>
    <s v="00:00"/>
    <s v="23:59"/>
    <d v="2023-09-07T00:00:00"/>
    <s v="08:00"/>
    <s v="16:00"/>
    <n v="0.8"/>
    <s v="ce"/>
    <n v="86"/>
    <n v="0.8"/>
    <n v="0"/>
    <s v="Kuehne+Nagel Tiel 3 Standpl"/>
    <s v="De Diepert 5"/>
    <s v="Tiel"/>
    <s v="4004 MA"/>
    <s v="NL"/>
    <x v="62"/>
    <s v="Veldweg 5"/>
    <x v="49"/>
    <s v="5061KJ"/>
    <s v="NL"/>
    <s v="2480088371"/>
    <s v="0138601_007"/>
    <s v="31V"/>
    <s v="NL001131849B01"/>
    <n v="2"/>
    <n v="0"/>
    <n v="27.26"/>
    <s v="N"/>
    <s v="Peter Appel Transport B.V."/>
    <n v="36622"/>
    <d v="2023-09-07T00:00:00"/>
    <s v="09:31:00"/>
    <n v="0"/>
    <x v="3"/>
    <x v="35"/>
    <n v="9"/>
    <x v="3"/>
    <n v="1"/>
    <n v="0.8"/>
    <x v="6"/>
    <n v="27.26"/>
    <n v="0"/>
    <n v="27.26"/>
  </r>
  <r>
    <s v="COLGATE 3800 DEB."/>
    <s v="Colgate-Palmolive Nederland BV"/>
    <s v="101t"/>
    <n v="101091023538"/>
    <n v="101030174007"/>
    <n v="930"/>
    <s v="Inv Booked"/>
    <s v="2480088375"/>
    <s v="Verkoop"/>
    <n v="170"/>
    <s v="Transport drops zone"/>
    <s v="9 - verwerkt"/>
    <n v="0"/>
    <m/>
    <d v="2023-09-07T00:00:00"/>
    <s v="DROP"/>
    <s v="0001010910235380138601_004"/>
    <m/>
    <m/>
    <m/>
    <s v="EUR"/>
    <n v="66.02"/>
    <s v="EUR"/>
    <n v="66.02"/>
    <s v="EUR"/>
    <n v="66.02"/>
    <n v="66.02"/>
    <n v="0"/>
    <s v="N"/>
    <n v="1223000916"/>
    <d v="2023-10-25T00:00:00"/>
    <m/>
    <d v="2023-09-07T00:00:00"/>
    <s v="00:00"/>
    <s v="23:59"/>
    <d v="2023-09-07T00:00:00"/>
    <s v="07:00"/>
    <s v="08:00"/>
    <n v="2.4"/>
    <s v="ce"/>
    <n v="1802"/>
    <n v="2.4"/>
    <n v="3"/>
    <s v="Kuehne+Nagel Tiel 3 Standpl"/>
    <s v="De Diepert 5"/>
    <s v="Tiel"/>
    <s v="4004 MA"/>
    <s v="NL"/>
    <x v="13"/>
    <s v="GALVANIWEG 1"/>
    <x v="16"/>
    <s v="8013 RG"/>
    <s v="NL"/>
    <s v="2480088375"/>
    <s v="0138601_004"/>
    <s v="31V"/>
    <s v="NL001131849B01"/>
    <n v="2"/>
    <n v="0"/>
    <n v="66.02"/>
    <s v="N"/>
    <s v="Peter Appel Transport B.V."/>
    <n v="36622"/>
    <d v="2023-09-07T00:00:00"/>
    <s v="08:02:00"/>
    <n v="0"/>
    <x v="3"/>
    <x v="35"/>
    <n v="9"/>
    <x v="14"/>
    <n v="1"/>
    <n v="2.4"/>
    <x v="2"/>
    <n v="66.02"/>
    <n v="0"/>
    <n v="66.02"/>
  </r>
  <r>
    <s v="COLGATE 3800 DEB."/>
    <s v="Colgate-Palmolive Nederland BV"/>
    <s v="101t"/>
    <n v="101091023916"/>
    <n v="101030174004"/>
    <n v="930"/>
    <s v="Inv Booked"/>
    <s v="2480088367"/>
    <s v="Verkoop"/>
    <n v="170"/>
    <s v="Transport drops zone"/>
    <s v="9 - verwerkt"/>
    <n v="0"/>
    <m/>
    <d v="2023-09-07T00:00:00"/>
    <s v="DROP"/>
    <s v="0001010910239160138845_002"/>
    <m/>
    <m/>
    <m/>
    <s v="EUR"/>
    <n v="68.989999999999995"/>
    <s v="EUR"/>
    <n v="68.989999999999995"/>
    <s v="EUR"/>
    <n v="68.989999999999995"/>
    <n v="68.989999999999995"/>
    <n v="0"/>
    <s v="N"/>
    <n v="1223000916"/>
    <d v="2023-10-25T00:00:00"/>
    <m/>
    <d v="2023-09-07T00:00:00"/>
    <s v="00:00"/>
    <s v="23:59"/>
    <d v="2023-09-07T00:00:00"/>
    <s v="08:00"/>
    <s v="08:00"/>
    <n v="5.6"/>
    <s v="ce"/>
    <n v="3099"/>
    <n v="5.6"/>
    <n v="5"/>
    <s v="Kuehne+Nagel Tiel 3 Standpl"/>
    <s v="De Diepert 5"/>
    <s v="Tiel"/>
    <s v="4004 MA"/>
    <s v="NL"/>
    <x v="79"/>
    <s v="Keltenweg 30"/>
    <x v="58"/>
    <s v="5342 LP"/>
    <s v="NL"/>
    <s v="2480088367"/>
    <s v="0138845_002"/>
    <s v="31V"/>
    <s v="NL001131849B01"/>
    <n v="2"/>
    <n v="0"/>
    <n v="68.989999999999995"/>
    <s v="N"/>
    <s v="Peter Appel Transport B.V."/>
    <n v="36622"/>
    <d v="2023-09-07T00:00:00"/>
    <s v="10:21:00"/>
    <n v="81"/>
    <x v="3"/>
    <x v="35"/>
    <n v="9"/>
    <x v="42"/>
    <n v="1"/>
    <n v="8"/>
    <x v="3"/>
    <n v="98.56"/>
    <n v="0"/>
    <n v="98.56"/>
  </r>
  <r>
    <s v="COLGATE 3800 DEB."/>
    <s v="Colgate-Palmolive Nederland BV"/>
    <s v="101t"/>
    <n v="101091023912"/>
    <n v="101030174008"/>
    <n v="930"/>
    <s v="Inv Booked"/>
    <s v="2480088372"/>
    <s v="Verkoop"/>
    <n v="170"/>
    <s v="Transport drops zone"/>
    <s v="9 - verwerkt"/>
    <n v="0"/>
    <m/>
    <d v="2023-09-07T00:00:00"/>
    <s v="DROP"/>
    <s v="0001010910239120138843_002"/>
    <m/>
    <m/>
    <m/>
    <s v="EUR"/>
    <n v="28.39"/>
    <s v="EUR"/>
    <n v="28.39"/>
    <s v="EUR"/>
    <n v="28.39"/>
    <n v="28.39"/>
    <n v="0"/>
    <s v="N"/>
    <n v="1223000916"/>
    <d v="2023-10-25T00:00:00"/>
    <m/>
    <d v="2023-09-07T00:00:00"/>
    <s v="00:00"/>
    <s v="23:59"/>
    <d v="2023-09-07T00:00:00"/>
    <s v="07:00"/>
    <s v="13:00"/>
    <n v="2.4"/>
    <s v="ce"/>
    <n v="1077"/>
    <n v="2.4"/>
    <n v="1"/>
    <s v="Kuehne+Nagel Tiel 3 Standpl"/>
    <s v="De Diepert 5"/>
    <s v="Tiel"/>
    <s v="4004 MA"/>
    <s v="NL"/>
    <x v="40"/>
    <s v="Doornhoek 4050"/>
    <x v="20"/>
    <s v="5465TD"/>
    <s v="NL"/>
    <s v="2480088372"/>
    <s v="0138843_002"/>
    <s v="31V"/>
    <s v="NL001131849B01"/>
    <n v="2"/>
    <n v="0"/>
    <n v="28.39"/>
    <s v="N"/>
    <s v="Peter Appel Transport B.V."/>
    <n v="36622"/>
    <d v="2023-09-07T00:00:00"/>
    <s v="07:40:00"/>
    <n v="0"/>
    <x v="3"/>
    <x v="35"/>
    <n v="9"/>
    <x v="18"/>
    <n v="1"/>
    <n v="9.6000000000000014"/>
    <x v="3"/>
    <n v="113.57000000000001"/>
    <n v="0"/>
    <n v="113.57000000000001"/>
  </r>
  <r>
    <s v="COLGATE 3800 DEB."/>
    <s v="Colgate-Palmolive Nederland BV"/>
    <s v="101t"/>
    <n v="101091023538"/>
    <n v="101030174009"/>
    <n v="930"/>
    <s v="Inv Booked"/>
    <s v="2480088377"/>
    <s v="Verkoop"/>
    <n v="170"/>
    <s v="Transport drops zone"/>
    <s v="9 - verwerkt"/>
    <n v="0"/>
    <m/>
    <d v="2023-09-07T00:00:00"/>
    <s v="DROP"/>
    <s v="0001010910235380138601_002"/>
    <m/>
    <m/>
    <m/>
    <s v="EUR"/>
    <n v="49.33"/>
    <s v="EUR"/>
    <n v="49.33"/>
    <s v="EUR"/>
    <n v="49.33"/>
    <n v="49.33"/>
    <n v="0"/>
    <s v="N"/>
    <n v="1223000916"/>
    <d v="2023-10-25T00:00:00"/>
    <m/>
    <d v="2023-09-07T00:00:00"/>
    <s v="00:00"/>
    <s v="23:59"/>
    <d v="2023-09-07T00:00:00"/>
    <s v="06:00"/>
    <s v="07:00"/>
    <n v="1.6"/>
    <s v="ce"/>
    <n v="1207"/>
    <n v="1.6"/>
    <n v="2"/>
    <s v="Kuehne+Nagel Tiel 3 Standpl"/>
    <s v="De Diepert 5"/>
    <s v="Tiel"/>
    <s v="4004 MA"/>
    <s v="NL"/>
    <x v="2"/>
    <s v="Laan van Ruyven 1"/>
    <x v="11"/>
    <s v="2645EE"/>
    <s v="NL"/>
    <s v="2480088377"/>
    <s v="0138601_002"/>
    <s v="31V"/>
    <s v="NL001131849B01"/>
    <n v="2"/>
    <n v="0"/>
    <n v="49.33"/>
    <s v="N"/>
    <s v="Peter Appel Transport B.V."/>
    <n v="36622"/>
    <d v="2023-09-07T00:00:00"/>
    <s v="07:10:00"/>
    <n v="0"/>
    <x v="3"/>
    <x v="35"/>
    <n v="9"/>
    <x v="4"/>
    <n v="1"/>
    <n v="1.6"/>
    <x v="2"/>
    <n v="49.33"/>
    <n v="0"/>
    <n v="49.33"/>
  </r>
  <r>
    <s v="COLGATE 3800 DEB."/>
    <s v="Colgate-Palmolive Nederland BV"/>
    <s v="101t"/>
    <n v="101091023538"/>
    <n v="101030174010"/>
    <n v="930"/>
    <s v="Inv Booked"/>
    <s v="2480088381"/>
    <s v="Verkoop"/>
    <n v="170"/>
    <s v="Transport drops zone"/>
    <s v="9 - verwerkt"/>
    <n v="0"/>
    <m/>
    <d v="2023-09-07T00:00:00"/>
    <s v="DROP"/>
    <s v="0001010910235380138601_003"/>
    <m/>
    <m/>
    <m/>
    <s v="EUR"/>
    <n v="35.979999999999997"/>
    <s v="EUR"/>
    <n v="35.979999999999997"/>
    <s v="EUR"/>
    <n v="35.979999999999997"/>
    <n v="35.979999999999997"/>
    <n v="0"/>
    <s v="N"/>
    <n v="1223000916"/>
    <d v="2023-10-25T00:00:00"/>
    <m/>
    <d v="2023-09-07T00:00:00"/>
    <s v="00:00"/>
    <s v="23:59"/>
    <d v="2023-09-07T00:00:00"/>
    <s v="07:00"/>
    <s v="10:00"/>
    <n v="2.4"/>
    <s v="ce"/>
    <n v="1049"/>
    <n v="2.4"/>
    <n v="2"/>
    <s v="Kuehne+Nagel Tiel 3 Standpl"/>
    <s v="De Diepert 5"/>
    <s v="Tiel"/>
    <s v="4004 MA"/>
    <s v="NL"/>
    <x v="117"/>
    <s v="Slego 1a"/>
    <x v="13"/>
    <s v="1046BM"/>
    <s v="NL"/>
    <s v="2480088381"/>
    <s v="0138601_003"/>
    <s v="31V"/>
    <s v="NL001131849B01"/>
    <n v="2"/>
    <n v="0"/>
    <n v="35.979999999999997"/>
    <s v="N"/>
    <s v="Peter Appel Transport B.V."/>
    <n v="36622"/>
    <d v="2023-09-07T00:00:00"/>
    <s v="08:53:00"/>
    <n v="0"/>
    <x v="3"/>
    <x v="35"/>
    <n v="9"/>
    <x v="11"/>
    <n v="1"/>
    <n v="6.4"/>
    <x v="0"/>
    <n v="95.94"/>
    <n v="0"/>
    <n v="95.94"/>
  </r>
  <r>
    <s v="COLGATE 3800 DEB."/>
    <s v="Colgate-Palmolive Nederland BV"/>
    <s v="101t"/>
    <n v="101091023918"/>
    <n v="101030174011"/>
    <n v="930"/>
    <s v="Inv Booked"/>
    <s v="2480088369"/>
    <s v="Verkoop"/>
    <n v="170"/>
    <s v="Transport drops zone"/>
    <s v="9 - verwerkt"/>
    <n v="0"/>
    <m/>
    <d v="2023-09-07T00:00:00"/>
    <s v="DROP"/>
    <s v="0001010910239180138846_003"/>
    <m/>
    <m/>
    <m/>
    <s v="EUR"/>
    <n v="69.92"/>
    <s v="EUR"/>
    <n v="69.92"/>
    <s v="EUR"/>
    <n v="69.92"/>
    <n v="69.92"/>
    <n v="0"/>
    <s v="N"/>
    <n v="1223000916"/>
    <d v="2023-10-25T00:00:00"/>
    <m/>
    <d v="2023-09-07T00:00:00"/>
    <s v="00:00"/>
    <s v="23:59"/>
    <d v="2023-09-07T00:00:00"/>
    <s v="09:30"/>
    <s v="09:30"/>
    <n v="3.2"/>
    <s v="ce"/>
    <n v="1543"/>
    <n v="3.2"/>
    <n v="1"/>
    <s v="Kuehne+Nagel Tiel 3 Standpl"/>
    <s v="De Diepert 5"/>
    <s v="Tiel"/>
    <s v="4004 MA"/>
    <s v="NL"/>
    <x v="32"/>
    <s v="Afrikastraat 10"/>
    <x v="34"/>
    <s v="6014CG"/>
    <s v="NL"/>
    <s v="2480088369"/>
    <s v="0138846_003"/>
    <s v="31V"/>
    <s v="NL001131849B01"/>
    <n v="2"/>
    <n v="0"/>
    <n v="69.92"/>
    <s v="N"/>
    <s v="Peter Appel Transport B.V."/>
    <n v="36622"/>
    <d v="2023-09-07T00:00:00"/>
    <s v="09:09:00"/>
    <n v="0"/>
    <x v="3"/>
    <x v="35"/>
    <n v="9"/>
    <x v="23"/>
    <n v="1"/>
    <n v="4"/>
    <x v="3"/>
    <n v="87.4"/>
    <n v="0"/>
    <n v="87.4"/>
  </r>
  <r>
    <s v="COLGATE 3800 DEB."/>
    <s v="Colgate-Palmolive Nederland BV"/>
    <s v="101t"/>
    <n v="101091023916"/>
    <n v="101030174012"/>
    <n v="930"/>
    <s v="Inv Booked"/>
    <s v="2480088380"/>
    <s v="Verkoop"/>
    <n v="170"/>
    <s v="Transport drops zone"/>
    <s v="9 - verwerkt"/>
    <n v="0"/>
    <m/>
    <d v="2023-09-07T00:00:00"/>
    <s v="DROP"/>
    <s v="0001010910239160138845_002"/>
    <m/>
    <m/>
    <m/>
    <s v="EUR"/>
    <n v="29.57"/>
    <s v="EUR"/>
    <n v="29.57"/>
    <s v="EUR"/>
    <n v="29.57"/>
    <n v="29.57"/>
    <n v="0"/>
    <s v="N"/>
    <n v="1223000916"/>
    <d v="2023-10-25T00:00:00"/>
    <m/>
    <d v="2023-09-07T00:00:00"/>
    <s v="00:00"/>
    <s v="23:59"/>
    <d v="2023-09-07T00:00:00"/>
    <s v="08:00"/>
    <s v="08:00"/>
    <n v="2.4"/>
    <s v="ce"/>
    <n v="1317"/>
    <n v="2.4"/>
    <n v="1"/>
    <s v="Kuehne+Nagel Tiel 3 Standpl"/>
    <s v="De Diepert 5"/>
    <s v="Tiel"/>
    <s v="4004 MA"/>
    <s v="NL"/>
    <x v="79"/>
    <s v="Keltenweg 30"/>
    <x v="58"/>
    <s v="5342 LP"/>
    <s v="NL"/>
    <s v="2480088380"/>
    <s v="0138845_002"/>
    <s v="31V"/>
    <s v="NL001131849B01"/>
    <n v="2"/>
    <n v="0"/>
    <n v="29.57"/>
    <s v="N"/>
    <s v="Peter Appel Transport B.V."/>
    <n v="36622"/>
    <d v="2023-09-07T00:00:00"/>
    <s v="10:21:00"/>
    <n v="0"/>
    <x v="3"/>
    <x v="35"/>
    <n v="9"/>
    <x v="42"/>
    <n v="0"/>
    <s v=""/>
    <x v="3"/>
    <s v=""/>
    <n v="0"/>
    <s v=""/>
  </r>
  <r>
    <s v="COLGATE 3800 DEB."/>
    <s v="Colgate-Palmolive Nederland BV"/>
    <s v="101t"/>
    <n v="101091023918"/>
    <n v="101030174013"/>
    <n v="930"/>
    <s v="Inv Booked"/>
    <s v="2480088378"/>
    <s v="Verkoop"/>
    <n v="170"/>
    <s v="Transport drops zone"/>
    <s v="9 - verwerkt"/>
    <n v="0"/>
    <m/>
    <d v="2023-09-07T00:00:00"/>
    <s v="DROP"/>
    <s v="0001010910239180138846_003"/>
    <m/>
    <m/>
    <m/>
    <s v="EUR"/>
    <n v="17.48"/>
    <s v="EUR"/>
    <n v="17.48"/>
    <s v="EUR"/>
    <n v="17.48"/>
    <n v="17.48"/>
    <n v="0"/>
    <s v="N"/>
    <n v="1223000916"/>
    <d v="2023-10-25T00:00:00"/>
    <m/>
    <d v="2023-09-07T00:00:00"/>
    <s v="00:00"/>
    <s v="23:59"/>
    <d v="2023-09-07T00:00:00"/>
    <s v="09:30"/>
    <s v="09:30"/>
    <n v="0.8"/>
    <s v="ce"/>
    <n v="785"/>
    <n v="0.8"/>
    <n v="1"/>
    <s v="Kuehne+Nagel Tiel 3 Standpl"/>
    <s v="De Diepert 5"/>
    <s v="Tiel"/>
    <s v="4004 MA"/>
    <s v="NL"/>
    <x v="32"/>
    <s v="Afrikastraat 10"/>
    <x v="34"/>
    <s v="6014CG"/>
    <s v="NL"/>
    <s v="2480088378"/>
    <s v="0138846_003"/>
    <s v="31V"/>
    <s v="NL001131849B01"/>
    <n v="2"/>
    <n v="0"/>
    <n v="17.48"/>
    <s v="N"/>
    <s v="Peter Appel Transport B.V."/>
    <n v="36622"/>
    <d v="2023-09-07T00:00:00"/>
    <s v="09:09:00"/>
    <n v="0"/>
    <x v="3"/>
    <x v="35"/>
    <n v="9"/>
    <x v="23"/>
    <n v="0"/>
    <s v=""/>
    <x v="3"/>
    <s v=""/>
    <n v="0"/>
    <s v=""/>
  </r>
  <r>
    <s v="COLGATE 3800 DEB."/>
    <s v="Colgate-Palmolive Nederland BV"/>
    <s v="101t"/>
    <n v="101091023915"/>
    <n v="101030174014"/>
    <n v="930"/>
    <s v="Inv Booked"/>
    <s v="2480088454"/>
    <s v="Verkoop"/>
    <n v="170"/>
    <s v="Transport drops zone"/>
    <s v="9 - verwerkt"/>
    <n v="0"/>
    <m/>
    <d v="2023-09-07T00:00:00"/>
    <s v="DROP"/>
    <s v="0001010910239150138849_002"/>
    <m/>
    <m/>
    <m/>
    <s v="EUR"/>
    <n v="239.02"/>
    <s v="EUR"/>
    <n v="239.02"/>
    <s v="EUR"/>
    <n v="239.02"/>
    <n v="239.02"/>
    <n v="0"/>
    <s v="N"/>
    <n v="1223000916"/>
    <d v="2023-10-25T00:00:00"/>
    <m/>
    <d v="2023-09-07T00:00:00"/>
    <s v="00:00"/>
    <s v="23:59"/>
    <d v="2023-09-07T00:00:00"/>
    <s v="08:00"/>
    <s v="16:00"/>
    <n v="18.399999999999999"/>
    <s v="ce"/>
    <n v="14409"/>
    <n v="18.399999999999999"/>
    <n v="26"/>
    <s v="Kuehne+Nagel Tiel 3 Standpl"/>
    <s v="De Diepert 5"/>
    <s v="Tiel"/>
    <s v="4004 MA"/>
    <s v="NL"/>
    <x v="77"/>
    <s v="Zilverstraat 31"/>
    <x v="56"/>
    <s v="2544EJ"/>
    <s v="NL"/>
    <s v="2480088454"/>
    <s v="0138849_002"/>
    <s v="31V"/>
    <s v="NL001131849B01"/>
    <n v="2"/>
    <n v="0"/>
    <n v="239.02"/>
    <s v="N"/>
    <s v="Peter Appel Transport B.V."/>
    <n v="36622"/>
    <d v="2023-09-07T00:00:00"/>
    <s v="15:56:00"/>
    <n v="0"/>
    <x v="3"/>
    <x v="35"/>
    <n v="9"/>
    <x v="40"/>
    <n v="1"/>
    <n v="18.399999999999999"/>
    <x v="6"/>
    <n v="239.02"/>
    <n v="0"/>
    <n v="239.02"/>
  </r>
  <r>
    <s v="COLGATE 3800 DEB."/>
    <s v="Colgate-Palmolive Nederland BV"/>
    <s v="101t"/>
    <n v="101091023389"/>
    <n v="101030173988"/>
    <n v="930"/>
    <s v="Inv Booked"/>
    <s v="2480088342"/>
    <s v="Verkoop"/>
    <n v="200"/>
    <s v="Transport drops"/>
    <s v="9 - verwerkt"/>
    <n v="0"/>
    <m/>
    <d v="2023-09-07T00:00:00"/>
    <s v="DROP"/>
    <s v="0001010910233890138520_003"/>
    <m/>
    <m/>
    <m/>
    <s v="EUR"/>
    <n v="54.4"/>
    <s v="EUR"/>
    <n v="54.4"/>
    <s v="EUR"/>
    <n v="54.4"/>
    <n v="54.4"/>
    <n v="0"/>
    <s v="N"/>
    <n v="1223000916"/>
    <d v="2023-10-25T00:00:00"/>
    <m/>
    <d v="2023-09-07T00:00:00"/>
    <s v="00:00"/>
    <s v="23:59"/>
    <d v="2023-09-07T00:00:00"/>
    <s v="08:00"/>
    <s v="20:00"/>
    <n v="0.8"/>
    <s v="ce"/>
    <n v="38"/>
    <n v="0.8"/>
    <n v="0"/>
    <s v="Kuehne+Nagel Tiel 3 Standpl"/>
    <s v="De Diepert 5"/>
    <s v="Tiel"/>
    <s v="4004 MA"/>
    <s v="NL"/>
    <x v="26"/>
    <s v="Maroastraat 43"/>
    <x v="13"/>
    <s v="1060 LG"/>
    <s v="NL"/>
    <s v="2480088342"/>
    <s v="0138520_003"/>
    <s v="31V"/>
    <s v="NL001131849B01"/>
    <n v="2"/>
    <n v="0"/>
    <n v="54.4"/>
    <s v="N"/>
    <s v="Peter Appel Transport B.V."/>
    <n v="36744"/>
    <d v="2023-09-07T00:00:00"/>
    <s v="11:39:00"/>
    <n v="0"/>
    <x v="3"/>
    <x v="35"/>
    <n v="9"/>
    <x v="11"/>
    <n v="1"/>
    <n v="0.8"/>
    <x v="6"/>
    <n v="54.4"/>
    <n v="0"/>
    <n v="54.4"/>
  </r>
  <r>
    <s v="COLGATE 3800 DEB."/>
    <s v="Colgate-Palmolive Nederland BV"/>
    <s v="101t"/>
    <n v="101091023389"/>
    <n v="101030173989"/>
    <n v="930"/>
    <s v="Inv Booked"/>
    <s v="2480088333"/>
    <s v="Verkoop"/>
    <n v="200"/>
    <s v="Transport drops"/>
    <s v="9 - verwerkt"/>
    <n v="0"/>
    <m/>
    <d v="2023-09-07T00:00:00"/>
    <s v="DROP"/>
    <s v="0001010910233890138520_004"/>
    <m/>
    <m/>
    <m/>
    <s v="EUR"/>
    <n v="54.4"/>
    <s v="EUR"/>
    <n v="54.4"/>
    <s v="EUR"/>
    <n v="54.4"/>
    <n v="54.4"/>
    <n v="0"/>
    <s v="Y"/>
    <n v="1223000916"/>
    <d v="2023-10-25T00:00:00"/>
    <m/>
    <d v="2023-09-07T00:00:00"/>
    <s v="00:00"/>
    <s v="23:59"/>
    <d v="2023-09-07T00:00:00"/>
    <s v="08:00"/>
    <s v="20:00"/>
    <n v="0"/>
    <s v="ce"/>
    <n v="2"/>
    <n v="0.8"/>
    <n v="0"/>
    <s v="Kuehne+Nagel Tiel 3 Standpl"/>
    <s v="De Diepert 5"/>
    <s v="Tiel"/>
    <s v="4004 MA"/>
    <s v="NL"/>
    <x v="62"/>
    <s v="Veldweg 5"/>
    <x v="49"/>
    <s v="5061KJ"/>
    <s v="NL"/>
    <s v="2480088333"/>
    <s v="0138520_004"/>
    <s v="31V"/>
    <s v="NL001131849B01"/>
    <n v="2"/>
    <n v="0"/>
    <n v="54.4"/>
    <s v="N"/>
    <s v="Peter Appel Transport B.V."/>
    <n v="36744"/>
    <d v="2023-09-07T00:00:00"/>
    <s v="13:43:00"/>
    <n v="0"/>
    <x v="3"/>
    <x v="35"/>
    <n v="9"/>
    <x v="3"/>
    <n v="1"/>
    <n v="0.8"/>
    <x v="6"/>
    <n v="54.4"/>
    <n v="0"/>
    <n v="54.4"/>
  </r>
  <r>
    <s v="COLGATE 3800 DEB."/>
    <s v="Colgate-Palmolive Nederland BV"/>
    <s v="101t"/>
    <n v="101091023561"/>
    <n v="101030173997"/>
    <n v="930"/>
    <s v="Inv Booked"/>
    <s v="2480088365"/>
    <s v="Verkoop"/>
    <n v="170"/>
    <s v="Transport drops zone"/>
    <s v="9 - verwerkt"/>
    <n v="0"/>
    <m/>
    <d v="2023-09-07T00:00:00"/>
    <s v="DROP"/>
    <s v="0001010910235610138627_002"/>
    <m/>
    <m/>
    <m/>
    <s v="EUR"/>
    <n v="233.62"/>
    <s v="EUR"/>
    <n v="233.62"/>
    <s v="EUR"/>
    <n v="233.62"/>
    <n v="233.62"/>
    <n v="0"/>
    <s v="N"/>
    <n v="1223000916"/>
    <d v="2023-10-25T00:00:00"/>
    <m/>
    <d v="2023-09-07T00:00:00"/>
    <s v="00:00"/>
    <s v="23:59"/>
    <d v="2023-09-07T00:00:00"/>
    <s v="08:00"/>
    <s v="09:00"/>
    <n v="23.2"/>
    <s v="ce"/>
    <n v="23870"/>
    <n v="23.2"/>
    <n v="43"/>
    <s v="Kuehne+Nagel Tiel 3 Standpl"/>
    <s v="De Diepert 5"/>
    <s v="Tiel"/>
    <s v="4004 MA"/>
    <s v="NL"/>
    <x v="109"/>
    <s v="Rheastraat 10"/>
    <x v="3"/>
    <s v="5047 TL"/>
    <s v="NL"/>
    <s v="2480088365"/>
    <s v="0138627_002"/>
    <s v="31V"/>
    <s v="NL001131849B01"/>
    <n v="2"/>
    <n v="0"/>
    <n v="233.62"/>
    <s v="N"/>
    <s v="Peter Appel Transport B.V."/>
    <n v="36622"/>
    <d v="2023-09-07T00:00:00"/>
    <s v="10:31:00"/>
    <n v="24"/>
    <x v="3"/>
    <x v="35"/>
    <n v="9"/>
    <x v="3"/>
    <n v="1"/>
    <n v="23.2"/>
    <x v="1"/>
    <n v="233.62"/>
    <n v="0"/>
    <n v="233.62"/>
  </r>
  <r>
    <s v="COLGATE 3800 DEB."/>
    <s v="Colgate-Palmolive Nederland BV"/>
    <s v="101t"/>
    <n v="101091023912"/>
    <n v="101030173998"/>
    <n v="930"/>
    <s v="Inv Booked"/>
    <s v="2480088366"/>
    <s v="Verkoop"/>
    <n v="170"/>
    <s v="Transport drops zone"/>
    <s v="9 - verwerkt"/>
    <n v="0"/>
    <m/>
    <d v="2023-09-07T00:00:00"/>
    <s v="DROP"/>
    <s v="0001010910239120138843_002"/>
    <m/>
    <m/>
    <m/>
    <s v="EUR"/>
    <n v="47.32"/>
    <s v="EUR"/>
    <n v="47.32"/>
    <s v="EUR"/>
    <n v="47.32"/>
    <n v="47.32"/>
    <n v="0"/>
    <s v="N"/>
    <n v="1223000916"/>
    <d v="2023-10-25T00:00:00"/>
    <m/>
    <d v="2023-09-07T00:00:00"/>
    <s v="00:00"/>
    <s v="23:59"/>
    <d v="2023-09-07T00:00:00"/>
    <s v="07:00"/>
    <s v="13:00"/>
    <n v="4"/>
    <s v="ce"/>
    <n v="5177"/>
    <n v="4"/>
    <n v="8"/>
    <s v="Kuehne+Nagel Tiel 3 Standpl"/>
    <s v="De Diepert 5"/>
    <s v="Tiel"/>
    <s v="4004 MA"/>
    <s v="NL"/>
    <x v="17"/>
    <s v="Doornhoek 4050"/>
    <x v="20"/>
    <s v="5465TD"/>
    <s v="NL"/>
    <s v="2480088366"/>
    <s v="0138843_002"/>
    <s v="31V"/>
    <s v="NL001131849B01"/>
    <n v="2"/>
    <n v="0"/>
    <n v="47.32"/>
    <s v="N"/>
    <s v="Peter Appel Transport B.V."/>
    <n v="36622"/>
    <d v="2023-09-07T00:00:00"/>
    <s v="07:40:00"/>
    <n v="0"/>
    <x v="3"/>
    <x v="35"/>
    <n v="9"/>
    <x v="18"/>
    <n v="0"/>
    <s v=""/>
    <x v="3"/>
    <s v=""/>
    <n v="0"/>
    <s v=""/>
  </r>
  <r>
    <s v="COLGATE 3800 DEB."/>
    <s v="Colgate-Palmolive Nederland BV"/>
    <s v="101t"/>
    <n v="101091023389"/>
    <n v="101030173990"/>
    <n v="930"/>
    <s v="Inv Booked"/>
    <s v="2480088363"/>
    <s v="Verkoop"/>
    <n v="200"/>
    <s v="Transport drops"/>
    <s v="9 - verwerkt"/>
    <n v="0"/>
    <m/>
    <d v="2023-09-07T00:00:00"/>
    <s v="DROP"/>
    <s v="0001010910233890138520_005"/>
    <m/>
    <m/>
    <m/>
    <s v="EUR"/>
    <n v="54.4"/>
    <s v="EUR"/>
    <n v="54.4"/>
    <s v="EUR"/>
    <n v="54.4"/>
    <n v="54.4"/>
    <n v="0"/>
    <s v="Y"/>
    <n v="1223000916"/>
    <d v="2023-10-25T00:00:00"/>
    <m/>
    <d v="2023-09-07T00:00:00"/>
    <s v="00:00"/>
    <s v="23:59"/>
    <d v="2023-09-07T00:00:00"/>
    <s v="08:00"/>
    <s v="20:00"/>
    <n v="0"/>
    <s v="ce"/>
    <n v="2"/>
    <n v="0.8"/>
    <n v="0"/>
    <s v="Kuehne+Nagel Tiel 3 Standpl"/>
    <s v="De Diepert 5"/>
    <s v="Tiel"/>
    <s v="4004 MA"/>
    <s v="NL"/>
    <x v="57"/>
    <s v="Herman Kuijkstraat17"/>
    <x v="6"/>
    <s v="4191 AH"/>
    <s v="NL"/>
    <s v="2480088363"/>
    <s v="0138520_005"/>
    <s v="31V"/>
    <s v="NL001131849B01"/>
    <n v="2"/>
    <n v="0"/>
    <n v="54.4"/>
    <s v="N"/>
    <s v="Peter Appel Transport B.V."/>
    <n v="36744"/>
    <d v="2023-09-07T00:00:00"/>
    <s v="14:48:00"/>
    <n v="0"/>
    <x v="3"/>
    <x v="35"/>
    <n v="9"/>
    <x v="6"/>
    <n v="1"/>
    <n v="0.8"/>
    <x v="6"/>
    <n v="54.4"/>
    <n v="0"/>
    <n v="54.4"/>
  </r>
  <r>
    <s v="COLGATE 3800 DEB."/>
    <s v="Colgate-Palmolive Nederland BV"/>
    <s v="101t"/>
    <n v="101091023389"/>
    <n v="101030173996"/>
    <n v="930"/>
    <s v="Inv Booked"/>
    <s v="2480088339"/>
    <s v="Verkoop"/>
    <n v="200"/>
    <s v="Transport drops"/>
    <s v="9 - verwerkt"/>
    <n v="0"/>
    <m/>
    <d v="2023-09-07T00:00:00"/>
    <s v="DROP"/>
    <s v="0001010910233890138520_011"/>
    <m/>
    <m/>
    <m/>
    <s v="EUR"/>
    <n v="54.4"/>
    <s v="EUR"/>
    <n v="54.4"/>
    <s v="EUR"/>
    <n v="54.4"/>
    <n v="54.4"/>
    <n v="0"/>
    <s v="Y"/>
    <n v="1223000916"/>
    <d v="2023-10-25T00:00:00"/>
    <m/>
    <d v="2023-09-07T00:00:00"/>
    <s v="00:00"/>
    <s v="23:59"/>
    <d v="2023-09-07T00:00:00"/>
    <s v="08:00"/>
    <s v="20:00"/>
    <n v="0"/>
    <s v="ce"/>
    <n v="5"/>
    <n v="0.8"/>
    <n v="0"/>
    <s v="Kuehne+Nagel Tiel 3 Standpl"/>
    <s v="De Diepert 5"/>
    <s v="Tiel"/>
    <s v="4004 MA"/>
    <s v="NL"/>
    <x v="35"/>
    <s v="POMPHOEKWEG 1"/>
    <x v="37"/>
    <s v="5222 BE"/>
    <s v="NL"/>
    <s v="2480088339"/>
    <s v="0138520_011"/>
    <s v="31V"/>
    <s v="NL001131849B01"/>
    <n v="2"/>
    <n v="0"/>
    <n v="54.4"/>
    <s v="N"/>
    <s v="Peter Appel Transport B.V."/>
    <n v="36744"/>
    <d v="2023-09-07T00:00:00"/>
    <s v="18:00:00"/>
    <n v="0"/>
    <x v="3"/>
    <x v="35"/>
    <n v="9"/>
    <x v="31"/>
    <n v="1"/>
    <n v="0.8"/>
    <x v="6"/>
    <n v="54.4"/>
    <n v="0"/>
    <n v="54.4"/>
  </r>
  <r>
    <s v="COLGATE 3800 DEB."/>
    <s v="Colgate-Palmolive Nederland BV"/>
    <s v="101t"/>
    <n v="101091023538"/>
    <n v="101030174001"/>
    <n v="930"/>
    <s v="Inv Booked"/>
    <s v="2480088373"/>
    <s v="Verkoop"/>
    <n v="170"/>
    <s v="Transport drops zone"/>
    <s v="9 - verwerkt"/>
    <n v="0"/>
    <m/>
    <d v="2023-09-07T00:00:00"/>
    <s v="DROP"/>
    <s v="0001010910235380138601_006"/>
    <m/>
    <m/>
    <m/>
    <s v="EUR"/>
    <n v="27.26"/>
    <s v="EUR"/>
    <n v="27.26"/>
    <s v="EUR"/>
    <n v="27.26"/>
    <n v="27.26"/>
    <n v="0"/>
    <s v="N"/>
    <n v="1223000916"/>
    <d v="2023-10-25T00:00:00"/>
    <m/>
    <d v="2023-09-07T00:00:00"/>
    <s v="00:00"/>
    <s v="23:59"/>
    <d v="2023-09-07T00:00:00"/>
    <s v="08:00"/>
    <s v="16:00"/>
    <n v="0.8"/>
    <s v="ce"/>
    <n v="19"/>
    <n v="0.8"/>
    <n v="0"/>
    <s v="Kuehne+Nagel Tiel 3 Standpl"/>
    <s v="De Diepert 5"/>
    <s v="Tiel"/>
    <s v="4004 MA"/>
    <s v="NL"/>
    <x v="76"/>
    <s v="Andries Copierhof 2"/>
    <x v="40"/>
    <s v="3059LM"/>
    <s v="NL"/>
    <s v="2480088373"/>
    <s v="0138601_006"/>
    <s v="31V"/>
    <s v="NL001131849B01"/>
    <n v="2"/>
    <n v="0"/>
    <n v="27.26"/>
    <s v="N"/>
    <s v="Peter Appel Transport B.V."/>
    <n v="36622"/>
    <d v="2023-09-07T00:00:00"/>
    <s v="11:17:00"/>
    <n v="0"/>
    <x v="3"/>
    <x v="35"/>
    <n v="9"/>
    <x v="33"/>
    <n v="1"/>
    <n v="0.8"/>
    <x v="6"/>
    <n v="27.26"/>
    <n v="0"/>
    <n v="27.26"/>
  </r>
  <r>
    <s v="COLGATE 3800 DEB."/>
    <s v="Colgate-Palmolive Nederland BV"/>
    <s v="101t"/>
    <n v="101091023538"/>
    <n v="101030174002"/>
    <n v="930"/>
    <s v="Inv Booked"/>
    <s v="2480088376"/>
    <s v="Verkoop"/>
    <n v="170"/>
    <s v="Transport drops zone"/>
    <s v="9 - verwerkt"/>
    <n v="0"/>
    <m/>
    <d v="2023-09-07T00:00:00"/>
    <s v="DROP"/>
    <s v="0001010910235380138601_005"/>
    <m/>
    <m/>
    <m/>
    <s v="EUR"/>
    <n v="48.74"/>
    <s v="EUR"/>
    <n v="48.74"/>
    <s v="EUR"/>
    <n v="48.74"/>
    <n v="48.74"/>
    <n v="0"/>
    <s v="N"/>
    <n v="1223000916"/>
    <d v="2023-10-25T00:00:00"/>
    <m/>
    <d v="2023-09-07T00:00:00"/>
    <s v="00:00"/>
    <s v="23:59"/>
    <d v="2023-09-07T00:00:00"/>
    <s v="08:00"/>
    <s v="09:00"/>
    <n v="1.6"/>
    <s v="ce"/>
    <n v="1207"/>
    <n v="1.6"/>
    <n v="2"/>
    <s v="Kuehne+Nagel Tiel 3 Standpl"/>
    <s v="De Diepert 5"/>
    <s v="Tiel"/>
    <s v="4004 MA"/>
    <s v="NL"/>
    <x v="7"/>
    <s v="HOOFDTOCHT 1"/>
    <x v="7"/>
    <s v="1507 CJ"/>
    <s v="NL"/>
    <s v="2480088376"/>
    <s v="0138601_005"/>
    <s v="31V"/>
    <s v="NL001131849B01"/>
    <n v="2"/>
    <n v="0"/>
    <n v="48.74"/>
    <s v="N"/>
    <s v="Peter Appel Transport B.V."/>
    <n v="36622"/>
    <d v="2023-09-07T00:00:00"/>
    <s v="09:06:00"/>
    <n v="0"/>
    <x v="3"/>
    <x v="35"/>
    <n v="9"/>
    <x v="7"/>
    <n v="1"/>
    <n v="1.6"/>
    <x v="2"/>
    <n v="48.74"/>
    <n v="0"/>
    <n v="48.74"/>
  </r>
  <r>
    <s v="COLGATE 3800 DEB."/>
    <s v="Colgate-Palmolive Nederland BV"/>
    <s v="101t"/>
    <n v="101091023556"/>
    <n v="101030174005"/>
    <n v="930"/>
    <s v="Inv Booked"/>
    <s v="2480088374"/>
    <s v="Verkoop"/>
    <n v="170"/>
    <s v="Transport drops zone"/>
    <s v="9 - verwerkt"/>
    <n v="0"/>
    <m/>
    <d v="2023-09-07T00:00:00"/>
    <s v="DROP"/>
    <s v="0001010910235560138624_003"/>
    <m/>
    <m/>
    <m/>
    <s v="EUR"/>
    <n v="55.85"/>
    <s v="EUR"/>
    <n v="55.85"/>
    <s v="EUR"/>
    <n v="55.85"/>
    <n v="55.85"/>
    <n v="0"/>
    <s v="N"/>
    <n v="1223000916"/>
    <d v="2023-10-25T00:00:00"/>
    <m/>
    <d v="2023-09-07T00:00:00"/>
    <s v="00:00"/>
    <s v="23:59"/>
    <d v="2023-09-07T00:00:00"/>
    <s v="07:00"/>
    <s v="08:00"/>
    <n v="2.4"/>
    <s v="ce"/>
    <n v="2023"/>
    <n v="2.4"/>
    <n v="3"/>
    <s v="Kuehne+Nagel Tiel 3 Standpl"/>
    <s v="De Diepert 5"/>
    <s v="Tiel"/>
    <s v="4004 MA"/>
    <s v="NL"/>
    <x v="2"/>
    <s v="Pegasusweg 1"/>
    <x v="3"/>
    <s v="5015BZ"/>
    <s v="NL"/>
    <s v="2480088374"/>
    <s v="0138624_003"/>
    <s v="31V"/>
    <s v="NL001131849B01"/>
    <n v="2"/>
    <n v="0"/>
    <n v="55.85"/>
    <s v="N"/>
    <s v="Peter Appel Transport B.V."/>
    <n v="36622"/>
    <d v="2023-09-07T00:00:00"/>
    <s v="07:34:00"/>
    <n v="0"/>
    <x v="3"/>
    <x v="35"/>
    <n v="9"/>
    <x v="3"/>
    <n v="1"/>
    <n v="2.4"/>
    <x v="2"/>
    <n v="55.85"/>
    <n v="0"/>
    <n v="55.85"/>
  </r>
  <r>
    <s v="COLGATE 3800 DEB."/>
    <s v="Colgate-Palmolive Nederland BV"/>
    <s v="101t"/>
    <n v="101091023538"/>
    <n v="101030174006"/>
    <n v="930"/>
    <s v="Inv Booked"/>
    <s v="2480088379"/>
    <s v="Verkoop"/>
    <n v="170"/>
    <s v="Transport drops zone"/>
    <s v="9 - verwerkt"/>
    <n v="0"/>
    <m/>
    <d v="2023-09-07T00:00:00"/>
    <s v="DROP"/>
    <s v="0001010910235380138601_003"/>
    <m/>
    <m/>
    <m/>
    <s v="EUR"/>
    <n v="59.96"/>
    <s v="EUR"/>
    <n v="59.96"/>
    <s v="EUR"/>
    <n v="59.96"/>
    <n v="59.96"/>
    <n v="0"/>
    <s v="N"/>
    <n v="1223000916"/>
    <d v="2023-10-25T00:00:00"/>
    <m/>
    <d v="2023-09-07T00:00:00"/>
    <s v="00:00"/>
    <s v="23:59"/>
    <d v="2023-09-07T00:00:00"/>
    <s v="07:00"/>
    <s v="10:00"/>
    <n v="4"/>
    <s v="ce"/>
    <n v="3050"/>
    <n v="4"/>
    <n v="4"/>
    <s v="Kuehne+Nagel Tiel 3 Standpl"/>
    <s v="De Diepert 5"/>
    <s v="Tiel"/>
    <s v="4004 MA"/>
    <s v="NL"/>
    <x v="118"/>
    <s v="Slego 1"/>
    <x v="13"/>
    <s v="1046 BM"/>
    <s v="NL"/>
    <s v="2480088379"/>
    <s v="0138601_003"/>
    <s v="31V"/>
    <s v="NL001131849B01"/>
    <n v="2"/>
    <n v="0"/>
    <n v="59.96"/>
    <s v="N"/>
    <s v="Peter Appel Transport B.V."/>
    <n v="36622"/>
    <d v="2023-09-07T00:00:00"/>
    <s v="08:53:00"/>
    <n v="0"/>
    <x v="3"/>
    <x v="35"/>
    <n v="9"/>
    <x v="11"/>
    <n v="0"/>
    <s v=""/>
    <x v="0"/>
    <s v=""/>
    <n v="0"/>
    <s v=""/>
  </r>
  <r>
    <s v="COLGATE 3800 DEB."/>
    <s v="Colgate-Palmolive Nederland BV"/>
    <s v="101t"/>
    <n v="101091023563"/>
    <n v="101030173985"/>
    <n v="930"/>
    <s v="Inv Booked"/>
    <s v="0240165136"/>
    <s v="Verkoop"/>
    <n v="170"/>
    <s v="Transport drops zone"/>
    <s v="9 - verwerkt"/>
    <n v="0"/>
    <m/>
    <d v="2023-09-07T00:00:00"/>
    <s v="DROP"/>
    <s v="0001010910235630138631_002"/>
    <m/>
    <m/>
    <m/>
    <s v="EUR"/>
    <n v="238.8"/>
    <s v="EUR"/>
    <n v="238.8"/>
    <s v="EUR"/>
    <n v="238.8"/>
    <n v="238.8"/>
    <n v="0"/>
    <s v="N"/>
    <n v="1223000916"/>
    <d v="2023-10-25T00:00:00"/>
    <m/>
    <d v="2023-09-07T00:00:00"/>
    <s v="00:00"/>
    <s v="23:59"/>
    <d v="2023-09-07T00:00:00"/>
    <s v="15:00"/>
    <s v="15:00"/>
    <n v="24"/>
    <s v="ce"/>
    <n v="23111"/>
    <n v="24"/>
    <n v="39"/>
    <s v="Kuehne+Nagel Tiel 3 Standpl"/>
    <s v="De Diepert 5"/>
    <s v="Tiel"/>
    <s v="4004 MA"/>
    <s v="NL"/>
    <x v="65"/>
    <s v="FLORIJNSTRAAT 4C"/>
    <x v="51"/>
    <s v="4903 RM"/>
    <s v="NL"/>
    <s v="0240165136"/>
    <s v="0138631_002"/>
    <s v="31V"/>
    <s v="NL001131849B01"/>
    <n v="2"/>
    <n v="0"/>
    <n v="238.8"/>
    <s v="N"/>
    <s v="Peter Appel Transport B.V."/>
    <n v="36622"/>
    <d v="2023-09-07T00:00:00"/>
    <s v="15:04:00"/>
    <n v="0"/>
    <x v="3"/>
    <x v="35"/>
    <n v="9"/>
    <x v="34"/>
    <n v="1"/>
    <n v="24"/>
    <x v="5"/>
    <n v="238.8"/>
    <n v="0"/>
    <n v="238.8"/>
  </r>
  <r>
    <s v="COLGATE 3800 DEB."/>
    <s v="Colgate-Palmolive Nederland BV"/>
    <s v="101t"/>
    <n v="101091023389"/>
    <n v="101030173986"/>
    <n v="930"/>
    <s v="Inv Booked"/>
    <s v="2480088334"/>
    <s v="Verkoop"/>
    <n v="200"/>
    <s v="Transport drops"/>
    <s v="9 - verwerkt"/>
    <n v="0"/>
    <m/>
    <d v="2023-09-07T00:00:00"/>
    <s v="DROP"/>
    <s v="0001010910233890138520_008"/>
    <m/>
    <m/>
    <m/>
    <s v="EUR"/>
    <n v="54.4"/>
    <s v="EUR"/>
    <n v="54.4"/>
    <s v="EUR"/>
    <n v="54.4"/>
    <n v="54.4"/>
    <n v="0"/>
    <s v="Y"/>
    <n v="1223000916"/>
    <d v="2023-10-25T00:00:00"/>
    <m/>
    <d v="2023-09-07T00:00:00"/>
    <s v="00:00"/>
    <s v="23:59"/>
    <d v="2023-09-07T00:00:00"/>
    <s v="08:00"/>
    <s v="20:00"/>
    <n v="0"/>
    <s v="ce"/>
    <n v="4"/>
    <n v="0.8"/>
    <n v="0"/>
    <s v="Kuehne+Nagel Tiel 3 Standpl"/>
    <s v="De Diepert 5"/>
    <s v="Tiel"/>
    <s v="4004 MA"/>
    <s v="NL"/>
    <x v="35"/>
    <s v="Oliemolenweg 8"/>
    <x v="70"/>
    <s v="7944 HX"/>
    <s v="NL"/>
    <s v="2480088334"/>
    <s v="0138520_008"/>
    <s v="31V"/>
    <s v="NL001131849B01"/>
    <n v="2"/>
    <n v="0"/>
    <n v="54.4"/>
    <s v="N"/>
    <s v="Peter Appel Transport B.V."/>
    <n v="36744"/>
    <d v="2023-09-07T00:00:00"/>
    <s v="18:00:00"/>
    <n v="0"/>
    <x v="3"/>
    <x v="35"/>
    <n v="9"/>
    <x v="48"/>
    <n v="0"/>
    <s v=""/>
    <x v="6"/>
    <s v=""/>
    <n v="0"/>
    <s v=""/>
  </r>
  <r>
    <s v="COLGATE 3800 DEB."/>
    <s v="Colgate-Palmolive Nederland BV"/>
    <s v="101t"/>
    <n v="101091023389"/>
    <n v="101030173987"/>
    <n v="930"/>
    <s v="Inv Booked"/>
    <s v="2480088338"/>
    <s v="Verkoop"/>
    <n v="200"/>
    <s v="Transport drops"/>
    <s v="9 - verwerkt"/>
    <n v="0"/>
    <m/>
    <d v="2023-09-07T00:00:00"/>
    <s v="DROP"/>
    <s v="0001010910233890138520_002"/>
    <m/>
    <m/>
    <m/>
    <s v="EUR"/>
    <n v="54.4"/>
    <s v="EUR"/>
    <n v="54.4"/>
    <s v="EUR"/>
    <n v="54.4"/>
    <n v="54.4"/>
    <n v="0"/>
    <s v="N"/>
    <n v="1223000916"/>
    <d v="2023-10-25T00:00:00"/>
    <m/>
    <d v="2023-09-07T00:00:00"/>
    <s v="00:00"/>
    <s v="23:59"/>
    <d v="2023-09-07T00:00:00"/>
    <s v="08:00"/>
    <s v="20:00"/>
    <n v="0.8"/>
    <s v="ce"/>
    <n v="96"/>
    <n v="0.8"/>
    <n v="0"/>
    <s v="Kuehne+Nagel Tiel 3 Standpl"/>
    <s v="De Diepert 5"/>
    <s v="Tiel"/>
    <s v="4004 MA"/>
    <s v="NL"/>
    <x v="27"/>
    <s v="Business Park Stein 192"/>
    <x v="50"/>
    <s v="6181MA"/>
    <s v="NL"/>
    <s v="2480088338"/>
    <s v="0138520_002"/>
    <s v="31V"/>
    <s v="NL001131849B01"/>
    <n v="2"/>
    <n v="0"/>
    <n v="54.4"/>
    <s v="N"/>
    <s v="Peter Appel Transport B.V."/>
    <n v="36744"/>
    <d v="2023-09-07T00:00:00"/>
    <s v="08:16:00"/>
    <n v="0"/>
    <x v="3"/>
    <x v="35"/>
    <n v="9"/>
    <x v="1"/>
    <n v="1"/>
    <n v="0.8"/>
    <x v="0"/>
    <n v="54.4"/>
    <n v="0"/>
    <n v="54.4"/>
  </r>
  <r>
    <s v="COLGATE 3800 DEB."/>
    <s v="Colgate-Palmolive Nederland BV"/>
    <s v="101t"/>
    <n v="101091023912"/>
    <n v="101030173999"/>
    <n v="930"/>
    <s v="Inv Booked"/>
    <s v="2480088368"/>
    <s v="Verkoop"/>
    <n v="170"/>
    <s v="Transport drops zone"/>
    <s v="9 - verwerkt"/>
    <n v="0"/>
    <m/>
    <d v="2023-09-07T00:00:00"/>
    <s v="DROP"/>
    <s v="0001010910239120138843_002"/>
    <m/>
    <m/>
    <m/>
    <s v="EUR"/>
    <n v="37.86"/>
    <s v="EUR"/>
    <n v="37.86"/>
    <s v="EUR"/>
    <n v="37.86"/>
    <n v="37.86"/>
    <n v="0"/>
    <s v="N"/>
    <n v="1223000916"/>
    <d v="2023-10-25T00:00:00"/>
    <m/>
    <d v="2023-09-07T00:00:00"/>
    <s v="00:00"/>
    <s v="23:59"/>
    <d v="2023-09-07T00:00:00"/>
    <s v="07:00"/>
    <s v="13:00"/>
    <n v="3.2"/>
    <s v="ce"/>
    <n v="3259"/>
    <n v="3.2"/>
    <n v="5"/>
    <s v="Kuehne+Nagel Tiel 3 Standpl"/>
    <s v="De Diepert 5"/>
    <s v="Tiel"/>
    <s v="4004 MA"/>
    <s v="NL"/>
    <x v="17"/>
    <s v="Doornhoek 4050"/>
    <x v="20"/>
    <s v="5465TD"/>
    <s v="NL"/>
    <s v="2480088368"/>
    <s v="0138843_002"/>
    <s v="31V"/>
    <s v="NL001131849B01"/>
    <n v="2"/>
    <n v="0"/>
    <n v="37.86"/>
    <s v="N"/>
    <s v="Peter Appel Transport B.V."/>
    <n v="36622"/>
    <d v="2023-09-07T00:00:00"/>
    <s v="07:40:00"/>
    <n v="0"/>
    <x v="3"/>
    <x v="35"/>
    <n v="9"/>
    <x v="18"/>
    <n v="0"/>
    <s v=""/>
    <x v="3"/>
    <s v=""/>
    <n v="0"/>
    <s v=""/>
  </r>
  <r>
    <s v="COLGATE 3800 DEB."/>
    <s v="Colgate-Palmolive Nederland BV"/>
    <s v="101t"/>
    <n v="101091023555"/>
    <n v="101030174000"/>
    <n v="930"/>
    <s v="Inv Booked"/>
    <s v="2480088370"/>
    <s v="Verkoop"/>
    <n v="170"/>
    <s v="Transport drops zone"/>
    <s v="9 - verwerkt"/>
    <n v="0"/>
    <m/>
    <d v="2023-09-07T00:00:00"/>
    <s v="DROP"/>
    <s v="0001010910235550138626_002"/>
    <m/>
    <m/>
    <m/>
    <s v="EUR"/>
    <n v="249.74"/>
    <s v="EUR"/>
    <n v="249.74"/>
    <s v="EUR"/>
    <n v="249.74"/>
    <n v="249.74"/>
    <n v="0"/>
    <s v="Y"/>
    <n v="1223000916"/>
    <d v="2023-10-25T00:00:00"/>
    <m/>
    <d v="2023-09-07T00:00:00"/>
    <s v="00:00"/>
    <s v="23:59"/>
    <d v="2023-09-07T00:00:00"/>
    <s v="07:00"/>
    <s v="08:00"/>
    <n v="26"/>
    <s v="ce"/>
    <n v="22283"/>
    <n v="26.4"/>
    <n v="47"/>
    <s v="Kuehne+Nagel Tiel 3 Standpl"/>
    <s v="De Diepert 5"/>
    <s v="Tiel"/>
    <s v="4004 MA"/>
    <s v="NL"/>
    <x v="109"/>
    <s v="Rheastraat 10"/>
    <x v="3"/>
    <s v="5047 TL"/>
    <s v="NL"/>
    <s v="2480088370"/>
    <s v="0138626_002"/>
    <s v="31V"/>
    <s v="NL001131849B01"/>
    <n v="2"/>
    <n v="0"/>
    <n v="249.74"/>
    <s v="N"/>
    <s v="Peter Appel Transport B.V."/>
    <n v="36622"/>
    <d v="2023-09-07T00:00:00"/>
    <s v="08:11:00"/>
    <n v="0"/>
    <x v="3"/>
    <x v="35"/>
    <n v="9"/>
    <x v="3"/>
    <n v="1"/>
    <n v="26.4"/>
    <x v="1"/>
    <n v="249.74"/>
    <n v="0"/>
    <n v="249.74"/>
  </r>
  <r>
    <s v="COLGATE 3800 DEB."/>
    <s v="Colgate-Palmolive Nederland BV"/>
    <s v="101t"/>
    <n v="101091023925"/>
    <n v="101030174015"/>
    <n v="930"/>
    <s v="Inv Booked"/>
    <s v="2480088455"/>
    <s v="Verkoop"/>
    <n v="170"/>
    <s v="Transport drops zone"/>
    <s v="9 - verwerkt"/>
    <n v="0"/>
    <m/>
    <d v="2023-09-07T00:00:00"/>
    <s v="DROP"/>
    <s v="0001010910239250138854_002"/>
    <m/>
    <m/>
    <m/>
    <s v="EUR"/>
    <n v="64.8"/>
    <s v="EUR"/>
    <n v="64.8"/>
    <s v="EUR"/>
    <n v="64.8"/>
    <n v="64.8"/>
    <n v="0"/>
    <s v="N"/>
    <n v="1223000916"/>
    <d v="2023-10-25T00:00:00"/>
    <m/>
    <d v="2023-09-07T00:00:00"/>
    <s v="00:00"/>
    <s v="23:59"/>
    <d v="2023-09-07T00:00:00"/>
    <s v="12:00"/>
    <s v="14:00"/>
    <n v="3.2"/>
    <s v="ce"/>
    <n v="1406"/>
    <n v="3.2"/>
    <n v="0"/>
    <s v="Kuehne+Nagel Tiel 3 Standpl"/>
    <s v="De Diepert 5"/>
    <s v="Tiel"/>
    <s v="4004 MA"/>
    <s v="NL"/>
    <x v="28"/>
    <s v="ECOFACTORIJ  20"/>
    <x v="31"/>
    <s v="7325 WC"/>
    <s v="NL"/>
    <s v="2480088455"/>
    <s v="0138854_002"/>
    <s v="31V"/>
    <s v="NL001131849B01"/>
    <n v="2"/>
    <n v="0"/>
    <n v="64.8"/>
    <s v="N"/>
    <s v="Peter Appel Transport B.V."/>
    <n v="36622"/>
    <d v="2023-09-07T00:00:00"/>
    <s v="12:37:00"/>
    <n v="0"/>
    <x v="3"/>
    <x v="35"/>
    <n v="9"/>
    <x v="27"/>
    <n v="1"/>
    <n v="3.2"/>
    <x v="0"/>
    <n v="64.8"/>
    <n v="0"/>
    <n v="64.8"/>
  </r>
  <r>
    <s v="COLGATE 3800 DEB."/>
    <s v="Colgate-Palmolive Nederland BV"/>
    <s v="101t"/>
    <n v="101091023783"/>
    <n v="101030174063"/>
    <n v="930"/>
    <s v="Inv Booked"/>
    <s v="2480087425"/>
    <s v="Verkoop"/>
    <n v="170"/>
    <s v="Transport drops zone"/>
    <s v="9 - verwerkt"/>
    <n v="0"/>
    <m/>
    <d v="2023-09-07T00:00:00"/>
    <s v="DROP"/>
    <s v="0001010910237830138859_002"/>
    <m/>
    <m/>
    <m/>
    <s v="EUR"/>
    <n v="52.92"/>
    <s v="EUR"/>
    <n v="52.92"/>
    <s v="EUR"/>
    <n v="52.92"/>
    <n v="52.92"/>
    <n v="0"/>
    <s v="N"/>
    <n v="1223000916"/>
    <d v="2023-10-25T00:00:00"/>
    <m/>
    <d v="2023-09-07T00:00:00"/>
    <s v="00:00"/>
    <s v="23:59"/>
    <d v="2023-09-07T00:00:00"/>
    <s v="15:00"/>
    <s v="16:00"/>
    <n v="5.6"/>
    <s v="ce"/>
    <n v="4824"/>
    <n v="5.6"/>
    <n v="7"/>
    <s v="Kuehne+Nagel Tiel 3 Standpl"/>
    <s v="De Diepert 5"/>
    <s v="Tiel"/>
    <s v="4004 MA"/>
    <s v="NL"/>
    <x v="45"/>
    <s v="Poppenbouwing 30"/>
    <x v="6"/>
    <s v="4191NZ"/>
    <s v="NL"/>
    <s v="2480087425"/>
    <s v="0138859_002"/>
    <s v="31V"/>
    <s v="NL001131849B01"/>
    <n v="2"/>
    <n v="0"/>
    <n v="52.92"/>
    <s v="N"/>
    <s v="Peter Appel Transport B.V."/>
    <n v="36622"/>
    <d v="2023-09-07T00:00:00"/>
    <s v="14:45:00"/>
    <n v="0"/>
    <x v="3"/>
    <x v="35"/>
    <n v="9"/>
    <x v="6"/>
    <n v="1"/>
    <n v="5.6"/>
    <x v="0"/>
    <n v="52.92"/>
    <n v="0"/>
    <n v="52.92"/>
  </r>
  <r>
    <s v="COLGATE 3800 DEB."/>
    <s v="Colgate-Palmolive Nederland BV"/>
    <s v="101t"/>
    <n v="101091023535"/>
    <n v="101030174057"/>
    <n v="930"/>
    <s v="Inv Booked"/>
    <s v="2480079487"/>
    <s v="Verkoop"/>
    <n v="170"/>
    <s v="Transport drops zone"/>
    <s v="9 - verwerkt"/>
    <n v="0"/>
    <m/>
    <d v="2023-09-07T00:00:00"/>
    <s v="DROP"/>
    <s v="0001010910235350138693_002"/>
    <m/>
    <m/>
    <m/>
    <s v="EUR"/>
    <n v="52.45"/>
    <s v="EUR"/>
    <n v="52.45"/>
    <s v="EUR"/>
    <n v="52.45"/>
    <n v="52.45"/>
    <n v="0"/>
    <s v="N"/>
    <n v="1223000916"/>
    <d v="2023-10-25T00:00:00"/>
    <m/>
    <d v="2023-09-07T00:00:00"/>
    <s v="00:00"/>
    <s v="23:59"/>
    <d v="2023-09-07T00:00:00"/>
    <s v="08:00"/>
    <s v="12:00"/>
    <n v="1.6"/>
    <s v="ce"/>
    <n v="455"/>
    <n v="1.6"/>
    <n v="0"/>
    <s v="Kuehne+Nagel Tiel 3 Standpl"/>
    <s v="De Diepert 5"/>
    <s v="Tiel"/>
    <s v="4004 MA"/>
    <s v="NL"/>
    <x v="74"/>
    <s v="BENJAMIN FRANKLINSTRAAT 2"/>
    <x v="16"/>
    <s v="8013 NC"/>
    <s v="NL"/>
    <s v="2480079487"/>
    <s v="0138693_002"/>
    <s v="31V"/>
    <s v="NL001131849B01"/>
    <n v="2"/>
    <n v="0"/>
    <n v="52.45"/>
    <s v="N"/>
    <s v="Peter Appel Transport B.V."/>
    <n v="36622"/>
    <d v="2023-09-07T00:00:00"/>
    <s v="08:36:00"/>
    <n v="0"/>
    <x v="3"/>
    <x v="35"/>
    <n v="9"/>
    <x v="14"/>
    <n v="1"/>
    <n v="1.6"/>
    <x v="6"/>
    <n v="52.45"/>
    <n v="0"/>
    <n v="52.45"/>
  </r>
  <r>
    <s v="COLGATE 3800 DEB."/>
    <s v="Colgate-Palmolive Nederland BV"/>
    <s v="101t"/>
    <n v="101091023923"/>
    <n v="101030174064"/>
    <n v="930"/>
    <s v="Inv Booked"/>
    <s v="2480089252"/>
    <s v="Verkoop"/>
    <n v="170"/>
    <s v="Transport drops zone"/>
    <s v="9 - verwerkt"/>
    <n v="0"/>
    <m/>
    <d v="2023-09-07T00:00:00"/>
    <s v="DROP"/>
    <s v="0001010910239230138848_002"/>
    <m/>
    <m/>
    <m/>
    <s v="EUR"/>
    <n v="27.26"/>
    <s v="EUR"/>
    <n v="27.26"/>
    <s v="EUR"/>
    <n v="27.26"/>
    <n v="27.26"/>
    <n v="0"/>
    <s v="N"/>
    <n v="1223000916"/>
    <d v="2023-10-25T00:00:00"/>
    <m/>
    <d v="2023-09-07T00:00:00"/>
    <s v="00:00"/>
    <s v="23:59"/>
    <d v="2023-09-07T00:00:00"/>
    <s v="07:00"/>
    <s v="07:00"/>
    <n v="0.8"/>
    <s v="ce"/>
    <n v="669"/>
    <n v="0.8"/>
    <n v="0"/>
    <s v="Kuehne+Nagel Tiel 3 Standpl"/>
    <s v="De Diepert 5"/>
    <s v="Tiel"/>
    <s v="4004 MA"/>
    <s v="NL"/>
    <x v="14"/>
    <s v="Rood 24"/>
    <x v="17"/>
    <s v="6666LT"/>
    <s v="NL"/>
    <s v="2480089252"/>
    <s v="0138848_002"/>
    <s v="31V"/>
    <s v="NL001131849B01"/>
    <n v="2"/>
    <n v="0"/>
    <n v="27.26"/>
    <s v="N"/>
    <s v="Peter Appel Transport B.V."/>
    <n v="36622"/>
    <d v="2023-09-07T00:00:00"/>
    <s v="09:48:00"/>
    <n v="0"/>
    <x v="3"/>
    <x v="35"/>
    <n v="9"/>
    <x v="15"/>
    <n v="1"/>
    <n v="0.8"/>
    <x v="5"/>
    <n v="27.26"/>
    <n v="0"/>
    <n v="27.26"/>
  </r>
  <r>
    <s v="COLGATE 3800 DEB."/>
    <s v="Colgate-Palmolive Nederland BV"/>
    <s v="101t"/>
    <n v="101091023914"/>
    <n v="101030174065"/>
    <n v="930"/>
    <s v="Inv Booked"/>
    <s v="2480089269"/>
    <s v="Verkoop"/>
    <n v="170"/>
    <s v="Transport drops zone"/>
    <s v="9 - verwerkt"/>
    <n v="0"/>
    <m/>
    <d v="2023-09-07T00:00:00"/>
    <s v="DROP"/>
    <s v="0001010910239140138842_002"/>
    <m/>
    <m/>
    <m/>
    <s v="EUR"/>
    <n v="149.41"/>
    <s v="EUR"/>
    <n v="149.41"/>
    <s v="EUR"/>
    <n v="149.41"/>
    <n v="149.41"/>
    <n v="0"/>
    <s v="Y"/>
    <n v="1223000916"/>
    <d v="2023-10-25T00:00:00"/>
    <m/>
    <d v="2023-09-07T00:00:00"/>
    <s v="00:00"/>
    <s v="23:59"/>
    <d v="2023-09-07T00:00:00"/>
    <s v="05:00"/>
    <s v="06:00"/>
    <n v="26"/>
    <s v="ce"/>
    <n v="10665"/>
    <n v="26.4"/>
    <n v="21"/>
    <s v="Kuehne+Nagel Tiel 3 Standpl"/>
    <s v="De Diepert 5"/>
    <s v="Tiel"/>
    <s v="4004 MA"/>
    <s v="NL"/>
    <x v="2"/>
    <s v="Randweg 2"/>
    <x v="6"/>
    <s v="4191 NN"/>
    <s v="NL"/>
    <s v="2480089269"/>
    <s v="0138842_002"/>
    <s v="31V"/>
    <s v="NL001131849B01"/>
    <n v="2"/>
    <n v="0"/>
    <n v="149.41"/>
    <s v="N"/>
    <s v="Peter Appel Transport B.V."/>
    <n v="36622"/>
    <d v="2023-09-07T00:00:00"/>
    <s v="06:25:00"/>
    <n v="0"/>
    <x v="3"/>
    <x v="35"/>
    <n v="9"/>
    <x v="6"/>
    <n v="1"/>
    <n v="26.4"/>
    <x v="2"/>
    <n v="149.41"/>
    <n v="0"/>
    <n v="149.41"/>
  </r>
  <r>
    <s v="COLGATE 3800 DEB."/>
    <s v="Colgate-Palmolive Nederland BV"/>
    <s v="101t"/>
    <n v="101091024102"/>
    <n v="101030174103"/>
    <n v="930"/>
    <s v="Inv Booked"/>
    <s v="2480089418"/>
    <s v="Verkoop"/>
    <n v="170"/>
    <s v="Transport drops zone"/>
    <s v="9 - verwerkt"/>
    <n v="0"/>
    <m/>
    <d v="2023-09-08T00:00:00"/>
    <s v="DROP"/>
    <s v="0001010910241020138957_002"/>
    <m/>
    <m/>
    <m/>
    <s v="EUR"/>
    <n v="296.47000000000003"/>
    <s v="EUR"/>
    <n v="296.47000000000003"/>
    <s v="EUR"/>
    <n v="296.47000000000003"/>
    <n v="296.47000000000003"/>
    <n v="0"/>
    <s v="N"/>
    <n v="1223000916"/>
    <d v="2023-10-25T00:00:00"/>
    <m/>
    <d v="2023-09-08T00:00:00"/>
    <s v="00:00"/>
    <s v="23:59"/>
    <d v="2023-09-08T00:00:00"/>
    <s v="09:30"/>
    <s v="10:30"/>
    <n v="26.4"/>
    <s v="ce"/>
    <n v="22276"/>
    <n v="26.4"/>
    <n v="45"/>
    <s v="Kuehne+Nagel Tiel 3 Standpl"/>
    <s v="De Diepert 5"/>
    <s v="Tiel"/>
    <s v="4004 MA"/>
    <s v="NL"/>
    <x v="1"/>
    <s v="Perenmarkt 15"/>
    <x v="2"/>
    <s v="1681PG"/>
    <s v="NL"/>
    <s v="2480089418"/>
    <s v="0138957_002"/>
    <s v="31V"/>
    <s v="NL001131849B01"/>
    <n v="2"/>
    <n v="0"/>
    <n v="296.47000000000003"/>
    <s v="N"/>
    <s v="Peter Appel Transport B.V."/>
    <n v="36622"/>
    <d v="2023-09-08T00:00:00"/>
    <s v="12:07:00"/>
    <n v="57"/>
    <x v="4"/>
    <x v="35"/>
    <n v="9"/>
    <x v="2"/>
    <n v="1"/>
    <n v="26.4"/>
    <x v="1"/>
    <n v="296.47000000000003"/>
    <n v="0"/>
    <n v="296.47000000000003"/>
  </r>
  <r>
    <s v="COLGATE 3800 DEB."/>
    <s v="Colgate-Palmolive Nederland BV"/>
    <s v="101t"/>
    <n v="101091024103"/>
    <n v="101030174105"/>
    <n v="930"/>
    <s v="Inv Booked"/>
    <s v="2480089443"/>
    <s v="Verkoop"/>
    <n v="170"/>
    <s v="Transport drops zone"/>
    <s v="9 - verwerkt"/>
    <n v="0"/>
    <m/>
    <d v="2023-09-08T00:00:00"/>
    <s v="DROP"/>
    <s v="0001010910241030138959_003"/>
    <m/>
    <m/>
    <m/>
    <s v="EUR"/>
    <n v="11.5"/>
    <s v="EUR"/>
    <n v="11.5"/>
    <s v="EUR"/>
    <n v="11.5"/>
    <n v="11.5"/>
    <n v="0"/>
    <s v="N"/>
    <n v="1223000916"/>
    <d v="2023-10-25T00:00:00"/>
    <m/>
    <d v="2023-09-08T00:00:00"/>
    <s v="00:00"/>
    <s v="23:59"/>
    <d v="2023-09-08T00:00:00"/>
    <s v="12:00"/>
    <s v="13:00"/>
    <n v="0.8"/>
    <s v="ce"/>
    <n v="344"/>
    <n v="0.8"/>
    <n v="0"/>
    <s v="Kuehne+Nagel Tiel 3 Standpl"/>
    <s v="De Diepert 5"/>
    <s v="Tiel"/>
    <s v="4004 MA"/>
    <s v="NL"/>
    <x v="16"/>
    <s v="Rijnland 4"/>
    <x v="19"/>
    <s v="1948RL"/>
    <s v="NL"/>
    <s v="2480089443"/>
    <s v="0138959_003"/>
    <s v="31V"/>
    <s v="NL001131849B01"/>
    <n v="2"/>
    <n v="0"/>
    <n v="11.5"/>
    <s v="N"/>
    <s v="Peter Appel Transport B.V."/>
    <n v="36622"/>
    <d v="2023-09-08T00:00:00"/>
    <s v="12:44:00"/>
    <n v="0"/>
    <x v="4"/>
    <x v="35"/>
    <n v="9"/>
    <x v="17"/>
    <n v="1"/>
    <n v="14.4"/>
    <x v="0"/>
    <n v="207.07"/>
    <n v="0"/>
    <n v="207.07"/>
  </r>
  <r>
    <s v="COLGATE 3800 DEB."/>
    <s v="Colgate-Palmolive Nederland BV"/>
    <s v="101t"/>
    <n v="101091024097"/>
    <n v="101030174093"/>
    <n v="930"/>
    <s v="Inv Booked"/>
    <s v="2480089423"/>
    <s v="Verkoop"/>
    <n v="170"/>
    <s v="Transport drops zone"/>
    <s v="9 - verwerkt"/>
    <n v="0"/>
    <m/>
    <d v="2023-09-08T00:00:00"/>
    <s v="DROP"/>
    <s v="0001010910240970138953_003"/>
    <m/>
    <m/>
    <m/>
    <s v="EUR"/>
    <n v="31.2"/>
    <s v="EUR"/>
    <n v="31.2"/>
    <s v="EUR"/>
    <n v="31.2"/>
    <n v="31.2"/>
    <n v="0"/>
    <s v="N"/>
    <n v="1223000916"/>
    <d v="2023-10-25T00:00:00"/>
    <m/>
    <d v="2023-09-08T00:00:00"/>
    <s v="00:00"/>
    <s v="23:59"/>
    <d v="2023-09-08T00:00:00"/>
    <s v="09:45"/>
    <s v="09:45"/>
    <n v="0.8"/>
    <s v="ce"/>
    <n v="244"/>
    <n v="0.8"/>
    <n v="0"/>
    <s v="Kuehne+Nagel Tiel 3 Standpl"/>
    <s v="De Diepert 5"/>
    <s v="Tiel"/>
    <s v="4004 MA"/>
    <s v="NL"/>
    <x v="42"/>
    <s v="Industriestraat 67"/>
    <x v="41"/>
    <s v="7482EW"/>
    <s v="NL"/>
    <s v="2480089423"/>
    <s v="0138953_003"/>
    <s v="31V"/>
    <s v="NL001131849B01"/>
    <n v="2"/>
    <n v="0"/>
    <n v="31.2"/>
    <s v="N"/>
    <s v="Peter Appel Transport B.V."/>
    <n v="36622"/>
    <d v="2023-09-08T00:00:00"/>
    <s v="09:42:00"/>
    <n v="0"/>
    <x v="4"/>
    <x v="35"/>
    <n v="9"/>
    <x v="30"/>
    <n v="1"/>
    <n v="0.8"/>
    <x v="3"/>
    <n v="31.2"/>
    <n v="0"/>
    <n v="31.2"/>
  </r>
  <r>
    <s v="COLGATE 3800 DEB."/>
    <s v="Colgate-Palmolive Nederland BV"/>
    <s v="101t"/>
    <n v="101091024369"/>
    <n v="101030174094"/>
    <n v="930"/>
    <s v="Inv Booked"/>
    <s v="2480089422"/>
    <s v="Verkoop"/>
    <n v="170"/>
    <s v="Transport drops zone"/>
    <s v="9 - verwerkt"/>
    <n v="0"/>
    <m/>
    <d v="2023-09-08T00:00:00"/>
    <s v="DROP"/>
    <s v="0001010910243690139095_002"/>
    <m/>
    <m/>
    <m/>
    <s v="EUR"/>
    <n v="129.81"/>
    <s v="EUR"/>
    <n v="129.81"/>
    <s v="EUR"/>
    <n v="129.81"/>
    <n v="129.81"/>
    <n v="0"/>
    <s v="N"/>
    <n v="1223000916"/>
    <d v="2023-10-25T00:00:00"/>
    <m/>
    <d v="2023-09-08T00:00:00"/>
    <s v="00:00"/>
    <s v="23:59"/>
    <d v="2023-09-08T00:00:00"/>
    <s v="16:00"/>
    <s v="16:00"/>
    <n v="15.2"/>
    <s v="ce"/>
    <n v="10673"/>
    <n v="15.2"/>
    <n v="21"/>
    <s v="Kuehne+Nagel Tiel 3 Standpl"/>
    <s v="De Diepert 5"/>
    <s v="Tiel"/>
    <s v="4004 MA"/>
    <s v="NL"/>
    <x v="14"/>
    <s v="Rood 24"/>
    <x v="17"/>
    <s v="6666LT"/>
    <s v="NL"/>
    <s v="2480089422"/>
    <s v="0139095_002"/>
    <s v="31V"/>
    <s v="NL001131849B01"/>
    <n v="2"/>
    <n v="0"/>
    <n v="129.81"/>
    <s v="N"/>
    <s v="Peter Appel Transport B.V."/>
    <n v="36622"/>
    <d v="2023-09-08T00:00:00"/>
    <s v="16:52:00"/>
    <n v="0"/>
    <x v="4"/>
    <x v="35"/>
    <n v="9"/>
    <x v="15"/>
    <n v="1"/>
    <n v="16.8"/>
    <x v="5"/>
    <n v="143.47"/>
    <n v="0"/>
    <n v="143.47"/>
  </r>
  <r>
    <s v="COLGATE 3800 DEB."/>
    <s v="Colgate-Palmolive Nederland BV"/>
    <s v="101t"/>
    <n v="101091024369"/>
    <n v="101030174095"/>
    <n v="930"/>
    <s v="Inv Booked"/>
    <s v="2480089421"/>
    <s v="Verkoop"/>
    <n v="170"/>
    <s v="Transport drops zone"/>
    <s v="9 - verwerkt"/>
    <n v="0"/>
    <m/>
    <d v="2023-09-08T00:00:00"/>
    <s v="DROP"/>
    <s v="0001010910243690139095_002"/>
    <m/>
    <m/>
    <m/>
    <s v="EUR"/>
    <n v="13.66"/>
    <s v="EUR"/>
    <n v="13.66"/>
    <s v="EUR"/>
    <n v="13.66"/>
    <n v="13.66"/>
    <n v="0"/>
    <s v="N"/>
    <n v="1223000916"/>
    <d v="2023-10-25T00:00:00"/>
    <m/>
    <d v="2023-09-08T00:00:00"/>
    <s v="00:00"/>
    <s v="23:59"/>
    <d v="2023-09-08T00:00:00"/>
    <s v="16:00"/>
    <s v="16:00"/>
    <n v="1.6"/>
    <s v="ce"/>
    <n v="700"/>
    <n v="1.6"/>
    <n v="0"/>
    <s v="Kuehne+Nagel Tiel 3 Standpl"/>
    <s v="De Diepert 5"/>
    <s v="Tiel"/>
    <s v="4004 MA"/>
    <s v="NL"/>
    <x v="14"/>
    <s v="Rood 24"/>
    <x v="17"/>
    <s v="6666LT"/>
    <s v="NL"/>
    <s v="2480089421"/>
    <s v="0139095_002"/>
    <s v="31V"/>
    <s v="NL001131849B01"/>
    <n v="2"/>
    <n v="0"/>
    <n v="13.66"/>
    <s v="N"/>
    <s v="Peter Appel Transport B.V."/>
    <n v="36622"/>
    <d v="2023-09-08T00:00:00"/>
    <s v="16:52:00"/>
    <n v="0"/>
    <x v="4"/>
    <x v="35"/>
    <n v="9"/>
    <x v="15"/>
    <n v="0"/>
    <s v=""/>
    <x v="5"/>
    <s v=""/>
    <n v="0"/>
    <s v=""/>
  </r>
  <r>
    <s v="COLGATE 3800 DEB."/>
    <s v="Colgate-Palmolive Nederland BV"/>
    <s v="101t"/>
    <n v="101091024104"/>
    <n v="101030174096"/>
    <n v="930"/>
    <s v="Inv Booked"/>
    <s v="2480089417"/>
    <s v="Verkoop"/>
    <n v="170"/>
    <s v="Transport drops zone"/>
    <s v="9 - verwerkt"/>
    <n v="0"/>
    <m/>
    <d v="2023-09-08T00:00:00"/>
    <s v="DROP"/>
    <s v="0001010910241040138958_002"/>
    <m/>
    <m/>
    <m/>
    <s v="EUR"/>
    <n v="296.47000000000003"/>
    <s v="EUR"/>
    <n v="296.47000000000003"/>
    <s v="EUR"/>
    <n v="296.47000000000003"/>
    <n v="296.47000000000003"/>
    <n v="0"/>
    <s v="Y"/>
    <n v="1223000916"/>
    <d v="2023-10-25T00:00:00"/>
    <m/>
    <d v="2023-09-08T00:00:00"/>
    <s v="00:00"/>
    <s v="23:59"/>
    <d v="2023-09-08T00:00:00"/>
    <s v="10:30"/>
    <s v="11:30"/>
    <n v="26"/>
    <s v="ce"/>
    <n v="19741"/>
    <n v="26.4"/>
    <n v="47"/>
    <s v="Kuehne+Nagel Tiel 3 Standpl"/>
    <s v="De Diepert 5"/>
    <s v="Tiel"/>
    <s v="4004 MA"/>
    <s v="NL"/>
    <x v="1"/>
    <s v="Perenmarkt 15"/>
    <x v="2"/>
    <s v="1681PG"/>
    <s v="NL"/>
    <s v="2480089417"/>
    <s v="0138958_002"/>
    <s v="31V"/>
    <s v="NL001131849B01"/>
    <n v="2"/>
    <n v="0"/>
    <n v="296.47000000000003"/>
    <s v="N"/>
    <s v="Peter Appel Transport B.V."/>
    <n v="36622"/>
    <d v="2023-09-08T00:00:00"/>
    <s v="12:02:00"/>
    <n v="2"/>
    <x v="4"/>
    <x v="35"/>
    <n v="9"/>
    <x v="2"/>
    <n v="1"/>
    <n v="26.4"/>
    <x v="1"/>
    <n v="296.47000000000003"/>
    <n v="0"/>
    <n v="296.47000000000003"/>
  </r>
  <r>
    <s v="COLGATE 3800 DEB."/>
    <s v="Colgate-Palmolive Nederland BV"/>
    <s v="101t"/>
    <n v="101091024103"/>
    <n v="101030174097"/>
    <n v="930"/>
    <s v="Inv Booked"/>
    <s v="2480089426"/>
    <s v="Verkoop"/>
    <n v="170"/>
    <s v="Transport drops zone"/>
    <s v="9 - verwerkt"/>
    <n v="0"/>
    <m/>
    <d v="2023-09-08T00:00:00"/>
    <s v="DROP"/>
    <s v="0001010910241030138959_002"/>
    <m/>
    <m/>
    <m/>
    <s v="EUR"/>
    <n v="21.43"/>
    <s v="EUR"/>
    <n v="21.43"/>
    <s v="EUR"/>
    <n v="21.43"/>
    <n v="21.43"/>
    <n v="0"/>
    <s v="N"/>
    <n v="1223000916"/>
    <d v="2023-10-25T00:00:00"/>
    <m/>
    <d v="2023-09-08T00:00:00"/>
    <s v="00:00"/>
    <s v="23:59"/>
    <d v="2023-09-08T00:00:00"/>
    <s v="07:00"/>
    <s v="15:00"/>
    <n v="0.8"/>
    <s v="ce"/>
    <n v="56"/>
    <n v="0.8"/>
    <n v="0"/>
    <s v="Kuehne+Nagel Tiel 3 Standpl"/>
    <s v="De Diepert 5"/>
    <s v="Tiel"/>
    <s v="4004 MA"/>
    <s v="NL"/>
    <x v="116"/>
    <s v="Basisweg 7"/>
    <x v="25"/>
    <s v="1951NG"/>
    <s v="NL"/>
    <s v="2480089426"/>
    <s v="0138959_002"/>
    <s v="31V"/>
    <s v="NL001131849B01"/>
    <n v="2"/>
    <n v="0"/>
    <n v="21.43"/>
    <s v="N"/>
    <s v="Peter Appel Transport B.V."/>
    <n v="36622"/>
    <d v="2023-09-08T00:00:00"/>
    <s v="15:09:00"/>
    <n v="0"/>
    <x v="4"/>
    <x v="35"/>
    <n v="9"/>
    <x v="17"/>
    <n v="1"/>
    <n v="2.4000000000000004"/>
    <x v="3"/>
    <n v="64.3"/>
    <n v="0"/>
    <n v="64.3"/>
  </r>
  <r>
    <s v="COLGATE 3800 DEB."/>
    <s v="Colgate-Palmolive Nederland BV"/>
    <s v="101t"/>
    <n v="101091024095"/>
    <n v="101030174098"/>
    <n v="930"/>
    <s v="Inv Booked"/>
    <s v="2480089424"/>
    <s v="Verkoop"/>
    <n v="170"/>
    <s v="Transport drops zone"/>
    <s v="9 - verwerkt"/>
    <n v="0"/>
    <m/>
    <d v="2023-09-08T00:00:00"/>
    <s v="DROP"/>
    <s v="0001010910240950138951_002"/>
    <m/>
    <m/>
    <m/>
    <s v="EUR"/>
    <n v="333.96"/>
    <s v="EUR"/>
    <n v="333.96"/>
    <s v="EUR"/>
    <n v="333.96"/>
    <n v="333.96"/>
    <n v="0"/>
    <s v="Y"/>
    <n v="1223000916"/>
    <d v="2023-10-25T00:00:00"/>
    <m/>
    <d v="2023-09-08T00:00:00"/>
    <s v="00:00"/>
    <s v="23:59"/>
    <d v="2023-09-08T00:00:00"/>
    <s v="07:00"/>
    <s v="08:00"/>
    <n v="26"/>
    <s v="ce"/>
    <n v="17596"/>
    <n v="26.4"/>
    <n v="46"/>
    <s v="Kuehne+Nagel Tiel 3 Standpl"/>
    <s v="De Diepert 5"/>
    <s v="Tiel"/>
    <s v="4004 MA"/>
    <s v="NL"/>
    <x v="1"/>
    <s v="Fahrenheitweg 1"/>
    <x v="1"/>
    <s v="6101WR"/>
    <s v="NL"/>
    <s v="2480089424"/>
    <s v="0138951_002"/>
    <s v="31V"/>
    <s v="NL001131849B01"/>
    <n v="2"/>
    <n v="0"/>
    <n v="333.96"/>
    <s v="N"/>
    <s v="Peter Appel Transport B.V."/>
    <n v="36622"/>
    <d v="2023-09-08T00:00:00"/>
    <s v="08:00:00"/>
    <n v="0"/>
    <x v="4"/>
    <x v="35"/>
    <n v="9"/>
    <x v="1"/>
    <n v="1"/>
    <n v="26.4"/>
    <x v="1"/>
    <n v="333.96"/>
    <n v="0"/>
    <n v="333.96"/>
  </r>
  <r>
    <s v="COLGATE 3800 DEB."/>
    <s v="Colgate-Palmolive Nederland BV"/>
    <s v="101t"/>
    <n v="101091024103"/>
    <n v="101030174099"/>
    <n v="930"/>
    <s v="Inv Booked"/>
    <s v="2480089428"/>
    <s v="Verkoop"/>
    <n v="170"/>
    <s v="Transport drops zone"/>
    <s v="9 - verwerkt"/>
    <n v="0"/>
    <m/>
    <d v="2023-09-08T00:00:00"/>
    <s v="DROP"/>
    <s v="0001010910241030138959_002"/>
    <m/>
    <m/>
    <m/>
    <s v="EUR"/>
    <n v="42.87"/>
    <s v="EUR"/>
    <n v="42.87"/>
    <s v="EUR"/>
    <n v="42.87"/>
    <n v="42.87"/>
    <n v="0"/>
    <s v="N"/>
    <n v="1223000916"/>
    <d v="2023-10-25T00:00:00"/>
    <m/>
    <d v="2023-09-08T00:00:00"/>
    <s v="00:00"/>
    <s v="23:59"/>
    <d v="2023-09-08T00:00:00"/>
    <s v="07:00"/>
    <s v="15:00"/>
    <n v="1.6"/>
    <s v="ce"/>
    <n v="701"/>
    <n v="1.6"/>
    <n v="0"/>
    <s v="Kuehne+Nagel Tiel 3 Standpl"/>
    <s v="De Diepert 5"/>
    <s v="Tiel"/>
    <s v="4004 MA"/>
    <s v="NL"/>
    <x v="114"/>
    <s v="Basisweg 7"/>
    <x v="25"/>
    <s v="1951NG"/>
    <s v="NL"/>
    <s v="2480089428"/>
    <s v="0138959_002"/>
    <s v="31V"/>
    <s v="NL001131849B01"/>
    <n v="2"/>
    <n v="0"/>
    <n v="42.87"/>
    <s v="N"/>
    <s v="Peter Appel Transport B.V."/>
    <n v="36622"/>
    <d v="2023-09-08T00:00:00"/>
    <s v="15:09:00"/>
    <n v="0"/>
    <x v="4"/>
    <x v="35"/>
    <n v="9"/>
    <x v="17"/>
    <n v="0"/>
    <s v=""/>
    <x v="3"/>
    <s v=""/>
    <n v="0"/>
    <s v=""/>
  </r>
  <r>
    <s v="COLGATE 3800 DEB."/>
    <s v="Colgate-Palmolive Nederland BV"/>
    <s v="101t"/>
    <n v="101091024355"/>
    <n v="101030174100"/>
    <n v="930"/>
    <s v="Inv Booked"/>
    <s v="2480089425"/>
    <s v="Verkoop"/>
    <n v="170"/>
    <s v="Transport drops zone"/>
    <s v="9 - verwerkt"/>
    <n v="0"/>
    <m/>
    <d v="2023-09-08T00:00:00"/>
    <s v="DROP"/>
    <s v="0001010910243550139080_004"/>
    <m/>
    <m/>
    <m/>
    <s v="EUR"/>
    <n v="144.06"/>
    <s v="EUR"/>
    <n v="144.06"/>
    <s v="EUR"/>
    <n v="144.06"/>
    <n v="144.06"/>
    <n v="0"/>
    <s v="N"/>
    <n v="1223000916"/>
    <d v="2023-10-25T00:00:00"/>
    <m/>
    <d v="2023-09-08T00:00:00"/>
    <s v="00:00"/>
    <s v="23:59"/>
    <d v="2023-09-08T00:00:00"/>
    <s v="14:00"/>
    <s v="14:00"/>
    <n v="8.8000000000000007"/>
    <s v="ce"/>
    <n v="4231"/>
    <n v="8.8000000000000007"/>
    <n v="6"/>
    <s v="Kuehne+Nagel Tiel 3 Standpl"/>
    <s v="De Diepert 5"/>
    <s v="Tiel"/>
    <s v="4004 MA"/>
    <s v="NL"/>
    <x v="113"/>
    <s v="Hollandweg 30"/>
    <x v="4"/>
    <s v="2665 MT"/>
    <s v="NL"/>
    <s v="2480089425"/>
    <s v="0139080_004"/>
    <s v="31V"/>
    <s v="NL001131849B01"/>
    <n v="2"/>
    <n v="0"/>
    <n v="144.06"/>
    <s v="N"/>
    <s v="Peter Appel Transport B.V."/>
    <n v="36622"/>
    <d v="2023-09-08T00:00:00"/>
    <s v="14:17:00"/>
    <n v="0"/>
    <x v="4"/>
    <x v="35"/>
    <n v="9"/>
    <x v="4"/>
    <n v="1"/>
    <n v="8.8000000000000007"/>
    <x v="3"/>
    <n v="144.06"/>
    <n v="0"/>
    <n v="144.06"/>
  </r>
  <r>
    <s v="COLGATE 3800 DEB."/>
    <s v="Colgate-Palmolive Nederland BV"/>
    <s v="101t"/>
    <n v="101091024096"/>
    <n v="101030174101"/>
    <n v="930"/>
    <s v="Inv Booked"/>
    <s v="2480089427"/>
    <s v="Verkoop"/>
    <n v="170"/>
    <s v="Transport drops zone"/>
    <s v="9 - verwerkt"/>
    <n v="0"/>
    <m/>
    <d v="2023-09-08T00:00:00"/>
    <s v="DROP"/>
    <s v="0001010910240960138949_003"/>
    <m/>
    <m/>
    <m/>
    <s v="EUR"/>
    <n v="51.3"/>
    <s v="EUR"/>
    <n v="51.3"/>
    <s v="EUR"/>
    <n v="51.3"/>
    <n v="51.3"/>
    <n v="0"/>
    <s v="N"/>
    <n v="1223000916"/>
    <d v="2023-10-25T00:00:00"/>
    <m/>
    <d v="2023-09-08T00:00:00"/>
    <s v="00:00"/>
    <s v="23:59"/>
    <d v="2023-09-08T00:00:00"/>
    <s v="07:00"/>
    <s v="16:00"/>
    <n v="1.6"/>
    <s v="ce"/>
    <n v="608"/>
    <n v="1.6"/>
    <n v="0"/>
    <s v="Kuehne+Nagel Tiel 3 Standpl"/>
    <s v="De Diepert 5"/>
    <s v="Tiel"/>
    <s v="4004 MA"/>
    <s v="NL"/>
    <x v="29"/>
    <s v="Opaalstraat 15"/>
    <x v="32"/>
    <s v="1812RH"/>
    <s v="NL"/>
    <s v="2480089427"/>
    <s v="0138949_003"/>
    <s v="31V"/>
    <s v="NL001131849B01"/>
    <n v="2"/>
    <n v="0"/>
    <n v="51.3"/>
    <s v="N"/>
    <s v="Peter Appel Transport B.V."/>
    <n v="36622"/>
    <d v="2023-09-08T00:00:00"/>
    <s v="09:13:00"/>
    <n v="0"/>
    <x v="4"/>
    <x v="35"/>
    <n v="9"/>
    <x v="28"/>
    <n v="1"/>
    <n v="1.6"/>
    <x v="3"/>
    <n v="51.3"/>
    <n v="0"/>
    <n v="51.3"/>
  </r>
  <r>
    <s v="COLGATE 3800 DEB."/>
    <s v="Colgate-Palmolive Nederland BV"/>
    <s v="101t"/>
    <n v="101091024106"/>
    <n v="101030174102"/>
    <n v="930"/>
    <s v="Inv Booked"/>
    <s v="2480089429"/>
    <s v="Verkoop"/>
    <n v="170"/>
    <s v="Transport drops zone"/>
    <s v="9 - verwerkt"/>
    <n v="0"/>
    <m/>
    <d v="2023-09-08T00:00:00"/>
    <s v="DROP"/>
    <s v="0001010910241060138961_002"/>
    <m/>
    <m/>
    <m/>
    <s v="EUR"/>
    <n v="170.29"/>
    <s v="EUR"/>
    <n v="170.29"/>
    <s v="EUR"/>
    <n v="170.29"/>
    <n v="170.29"/>
    <n v="0"/>
    <s v="N"/>
    <n v="1223000916"/>
    <d v="2023-10-25T00:00:00"/>
    <m/>
    <d v="2023-09-08T00:00:00"/>
    <s v="00:00"/>
    <s v="23:59"/>
    <d v="2023-09-08T00:00:00"/>
    <s v="12:00"/>
    <s v="12:00"/>
    <n v="23.2"/>
    <s v="ce"/>
    <n v="14506"/>
    <n v="23.2"/>
    <n v="27"/>
    <s v="Kuehne+Nagel Tiel 3 Standpl"/>
    <s v="De Diepert 5"/>
    <s v="Tiel"/>
    <s v="4004 MA"/>
    <s v="NL"/>
    <x v="14"/>
    <s v="Rood 24"/>
    <x v="17"/>
    <s v="6666LT"/>
    <s v="NL"/>
    <s v="2480089429"/>
    <s v="0138961_002"/>
    <s v="31V"/>
    <s v="NL001131849B01"/>
    <n v="2"/>
    <n v="0"/>
    <n v="170.29"/>
    <s v="N"/>
    <s v="Peter Appel Transport B.V."/>
    <n v="36622"/>
    <d v="2023-09-08T00:00:00"/>
    <s v="12:13:00"/>
    <n v="0"/>
    <x v="4"/>
    <x v="35"/>
    <n v="9"/>
    <x v="15"/>
    <n v="1"/>
    <n v="23.2"/>
    <x v="5"/>
    <n v="170.29"/>
    <n v="0"/>
    <n v="170.29"/>
  </r>
  <r>
    <s v="COLGATE 3800 DEB."/>
    <s v="Colgate-Palmolive Nederland BV"/>
    <s v="101t"/>
    <n v="0"/>
    <n v="101030174134"/>
    <n v="930"/>
    <s v="Inv Booked"/>
    <s v="2480087422 2ND DEL"/>
    <s v="Verkoop"/>
    <n v="170"/>
    <s v="Transport drops zone"/>
    <s v="9 - verwerkt"/>
    <n v="0"/>
    <m/>
    <d v="2023-09-08T00:00:00"/>
    <m/>
    <m/>
    <m/>
    <m/>
    <m/>
    <s v="EUR"/>
    <n v="89.1"/>
    <s v="EUR"/>
    <n v="89.1"/>
    <s v="EUR"/>
    <n v="89.1"/>
    <n v="89.1"/>
    <n v="0"/>
    <s v="N"/>
    <n v="1223000916"/>
    <d v="2023-10-25T00:00:00"/>
    <m/>
    <d v="2023-09-08T00:00:00"/>
    <s v="00:00"/>
    <s v="23:59"/>
    <d v="2023-09-08T00:00:00"/>
    <s v="10:00"/>
    <s v="10:00"/>
    <n v="5.6"/>
    <s v="ce"/>
    <n v="6417"/>
    <n v="5.6"/>
    <n v="11"/>
    <s v="Kuehne+Nagel Tiel 3 Standpl"/>
    <s v="De Diepert 5"/>
    <s v="Tiel"/>
    <s v="4004 MA"/>
    <s v="NL"/>
    <x v="46"/>
    <s v="FLORIJNSTRAAT  4C"/>
    <x v="23"/>
    <s v="4903 RM"/>
    <s v="NL"/>
    <s v="2480087422 2ND DEL"/>
    <s v="0139041_003"/>
    <s v="31V"/>
    <s v="NL001131849B01"/>
    <n v="2"/>
    <n v="0"/>
    <n v="89.1"/>
    <s v="N"/>
    <m/>
    <n v="36622"/>
    <d v="2023-09-08T00:00:00"/>
    <s v="10:30:00"/>
    <n v="0"/>
    <x v="4"/>
    <x v="35"/>
    <n v="9"/>
    <x v="34"/>
    <n v="1"/>
    <n v="5.6"/>
    <x v="5"/>
    <n v="89.1"/>
    <n v="0"/>
    <n v="89.1"/>
  </r>
  <r>
    <s v="COLGATE 3800 DEB."/>
    <s v="Colgate-Palmolive Nederland BV"/>
    <s v="101t"/>
    <n v="101091024358"/>
    <n v="101030174088"/>
    <n v="930"/>
    <s v="Inv Booked"/>
    <s v="2480089414"/>
    <s v="Verkoop"/>
    <n v="170"/>
    <s v="Transport drops zone"/>
    <s v="9 - verwerkt"/>
    <n v="0"/>
    <m/>
    <d v="2023-09-08T00:00:00"/>
    <s v="DROP"/>
    <s v="0001010910243580139083_002"/>
    <m/>
    <m/>
    <m/>
    <s v="EUR"/>
    <n v="296.82"/>
    <s v="EUR"/>
    <n v="296.82"/>
    <s v="EUR"/>
    <n v="296.82"/>
    <n v="296.82"/>
    <n v="0"/>
    <s v="N"/>
    <n v="1223000916"/>
    <d v="2023-10-25T00:00:00"/>
    <m/>
    <d v="2023-09-08T00:00:00"/>
    <s v="00:00"/>
    <s v="23:59"/>
    <d v="2023-09-08T00:00:00"/>
    <s v="06:00"/>
    <s v="07:00"/>
    <n v="20.8"/>
    <s v="ce"/>
    <n v="21966"/>
    <n v="20.8"/>
    <n v="36"/>
    <s v="Kuehne+Nagel Tiel 3 Standpl"/>
    <s v="De Diepert 5"/>
    <s v="Tiel"/>
    <s v="4004 MA"/>
    <s v="NL"/>
    <x v="1"/>
    <s v="Fahrenheitweg 1"/>
    <x v="1"/>
    <s v="6101WR"/>
    <s v="NL"/>
    <s v="2480089414"/>
    <s v="0139083_002"/>
    <s v="31V"/>
    <s v="NL001131849B01"/>
    <n v="2"/>
    <n v="0"/>
    <n v="296.82"/>
    <s v="N"/>
    <s v="Peter Appel Transport B.V."/>
    <n v="36622"/>
    <d v="2023-09-08T00:00:00"/>
    <s v="07:31:00"/>
    <n v="0"/>
    <x v="4"/>
    <x v="35"/>
    <n v="9"/>
    <x v="1"/>
    <n v="1"/>
    <n v="20.8"/>
    <x v="1"/>
    <n v="296.82"/>
    <n v="0"/>
    <n v="296.82"/>
  </r>
  <r>
    <s v="COLGATE 3800 DEB."/>
    <s v="Colgate-Palmolive Nederland BV"/>
    <s v="101t"/>
    <n v="101091024098"/>
    <n v="101030174089"/>
    <n v="930"/>
    <s v="Inv Booked"/>
    <s v="2480089416"/>
    <s v="Verkoop"/>
    <n v="170"/>
    <s v="Transport drops zone"/>
    <s v="9 - verwerkt"/>
    <n v="0"/>
    <m/>
    <d v="2023-09-08T00:00:00"/>
    <s v="DROP"/>
    <s v="0001010910240980138952_002"/>
    <m/>
    <m/>
    <m/>
    <s v="EUR"/>
    <n v="317.52"/>
    <s v="EUR"/>
    <n v="317.52"/>
    <s v="EUR"/>
    <n v="317.52"/>
    <n v="317.52"/>
    <n v="0"/>
    <s v="N"/>
    <n v="1223000916"/>
    <d v="2023-10-25T00:00:00"/>
    <m/>
    <d v="2023-09-08T00:00:00"/>
    <s v="00:00"/>
    <s v="23:59"/>
    <d v="2023-09-08T00:00:00"/>
    <s v="07:00"/>
    <s v="08:00"/>
    <n v="24"/>
    <s v="ce"/>
    <n v="20727"/>
    <n v="24"/>
    <n v="38"/>
    <s v="Kuehne+Nagel Tiel 3 Standpl"/>
    <s v="De Diepert 5"/>
    <s v="Tiel"/>
    <s v="4004 MA"/>
    <s v="NL"/>
    <x v="1"/>
    <s v="Fahrenheitweg 1"/>
    <x v="1"/>
    <s v="6101WR"/>
    <s v="NL"/>
    <s v="2480089416"/>
    <s v="0138952_002"/>
    <s v="31V"/>
    <s v="NL001131849B01"/>
    <n v="2"/>
    <n v="0"/>
    <n v="317.52"/>
    <s v="N"/>
    <s v="Peter Appel Transport B.V."/>
    <n v="36622"/>
    <d v="2023-09-08T00:00:00"/>
    <s v="07:56:00"/>
    <n v="0"/>
    <x v="4"/>
    <x v="35"/>
    <n v="9"/>
    <x v="1"/>
    <n v="1"/>
    <n v="24"/>
    <x v="1"/>
    <n v="317.52"/>
    <n v="0"/>
    <n v="317.52"/>
  </r>
  <r>
    <s v="COLGATE 3800 DEB."/>
    <s v="Colgate-Palmolive Nederland BV"/>
    <s v="101t"/>
    <n v="101091024101"/>
    <n v="101030174090"/>
    <n v="930"/>
    <s v="Inv Booked"/>
    <s v="2480089415"/>
    <s v="Verkoop"/>
    <n v="170"/>
    <s v="Transport drops zone"/>
    <s v="9 - verwerkt"/>
    <n v="0"/>
    <m/>
    <d v="2023-09-08T00:00:00"/>
    <s v="DROP"/>
    <s v="0001010910241010138956_002"/>
    <m/>
    <m/>
    <m/>
    <s v="EUR"/>
    <n v="317.52"/>
    <s v="EUR"/>
    <n v="317.52"/>
    <s v="EUR"/>
    <n v="317.52"/>
    <n v="317.52"/>
    <n v="0"/>
    <s v="N"/>
    <n v="1223000916"/>
    <d v="2023-10-25T00:00:00"/>
    <m/>
    <d v="2023-09-08T00:00:00"/>
    <s v="00:00"/>
    <s v="23:59"/>
    <d v="2023-09-08T00:00:00"/>
    <s v="08:30"/>
    <s v="09:30"/>
    <n v="24"/>
    <s v="ce"/>
    <n v="22268"/>
    <n v="24"/>
    <n v="42"/>
    <s v="Kuehne+Nagel Tiel 3 Standpl"/>
    <s v="De Diepert 5"/>
    <s v="Tiel"/>
    <s v="4004 MA"/>
    <s v="NL"/>
    <x v="1"/>
    <s v="Fahrenheitweg 1"/>
    <x v="1"/>
    <s v="6101WR"/>
    <s v="NL"/>
    <s v="2480089415"/>
    <s v="0138956_002"/>
    <s v="31V"/>
    <s v="NL001131849B01"/>
    <n v="2"/>
    <n v="0"/>
    <n v="317.52"/>
    <s v="N"/>
    <s v="Peter Appel Transport B.V."/>
    <n v="36622"/>
    <d v="2023-09-08T00:00:00"/>
    <s v="08:39:00"/>
    <n v="0"/>
    <x v="4"/>
    <x v="35"/>
    <n v="9"/>
    <x v="1"/>
    <n v="1"/>
    <n v="24"/>
    <x v="1"/>
    <n v="317.52"/>
    <n v="0"/>
    <n v="317.52"/>
  </r>
  <r>
    <s v="COLGATE 3800 DEB."/>
    <s v="Colgate-Palmolive Nederland BV"/>
    <s v="101t"/>
    <n v="101091024368"/>
    <n v="101030174091"/>
    <n v="980"/>
    <s v="Cancel No In"/>
    <s v="2480089420 NOT LOADED"/>
    <s v="Verkoop"/>
    <n v="170"/>
    <s v="Transport drops zone"/>
    <s v="0 - ingevoerd"/>
    <n v="0"/>
    <m/>
    <d v="2023-09-08T00:00:00"/>
    <s v="DROP"/>
    <s v="0001010910243680139093_002"/>
    <n v="116.52"/>
    <n v="12"/>
    <m/>
    <s v="EUR"/>
    <n v="116.52"/>
    <s v="EUR"/>
    <n v="0"/>
    <s v="EUR"/>
    <n v="116.52"/>
    <n v="0"/>
    <n v="-116.52"/>
    <s v="N"/>
    <m/>
    <m/>
    <m/>
    <d v="2023-09-08T00:00:00"/>
    <s v="00:00"/>
    <s v="23:59"/>
    <d v="2023-09-08T00:00:00"/>
    <s v="18:00"/>
    <s v="18:00"/>
    <n v="12"/>
    <s v="ce"/>
    <n v="10583"/>
    <n v="12"/>
    <n v="18"/>
    <s v="Kuehne+Nagel Tiel 3 Standpl"/>
    <s v="De Diepert 5"/>
    <s v="Tiel"/>
    <s v="4004 MA"/>
    <s v="NL"/>
    <x v="14"/>
    <s v="Rood 24"/>
    <x v="17"/>
    <s v="6666LT"/>
    <s v="NL"/>
    <s v="2480089420 NOT LOADED"/>
    <s v="0139093_002"/>
    <m/>
    <s v="NL001131849B01"/>
    <n v="2"/>
    <n v="0"/>
    <n v="0"/>
    <s v="N"/>
    <s v="Peter Appel Transport B.V."/>
    <n v="36622"/>
    <d v="2023-09-08T00:00:00"/>
    <s v="18:05:00"/>
    <n v="0"/>
    <x v="4"/>
    <x v="35"/>
    <n v="9"/>
    <x v="15"/>
    <n v="1"/>
    <n v="12"/>
    <x v="5"/>
    <n v="116.52"/>
    <n v="0"/>
    <n v="116.52"/>
  </r>
  <r>
    <s v="COLGATE 3800 DEB."/>
    <s v="Colgate-Palmolive Nederland BV"/>
    <s v="101t"/>
    <n v="101091024360"/>
    <n v="101030174092"/>
    <n v="930"/>
    <s v="Inv Booked"/>
    <s v="2480089419"/>
    <s v="Verkoop"/>
    <n v="170"/>
    <s v="Transport drops zone"/>
    <s v="9 - verwerkt"/>
    <n v="0"/>
    <m/>
    <d v="2023-09-08T00:00:00"/>
    <s v="DROP"/>
    <s v="0001010910243600139084_002"/>
    <m/>
    <m/>
    <m/>
    <s v="EUR"/>
    <n v="290.2"/>
    <s v="EUR"/>
    <n v="290.2"/>
    <s v="EUR"/>
    <n v="290.2"/>
    <n v="290.2"/>
    <n v="0"/>
    <s v="N"/>
    <n v="1223000916"/>
    <d v="2023-10-25T00:00:00"/>
    <m/>
    <d v="2023-09-08T00:00:00"/>
    <s v="00:00"/>
    <s v="23:59"/>
    <d v="2023-09-08T00:00:00"/>
    <s v="06:00"/>
    <s v="07:00"/>
    <n v="20"/>
    <s v="ce"/>
    <n v="22971"/>
    <n v="20"/>
    <n v="38"/>
    <s v="Kuehne+Nagel Tiel 3 Standpl"/>
    <s v="De Diepert 5"/>
    <s v="Tiel"/>
    <s v="4004 MA"/>
    <s v="NL"/>
    <x v="1"/>
    <s v="Fahrenheitweg 1"/>
    <x v="1"/>
    <s v="6101WR"/>
    <s v="NL"/>
    <s v="2480089419"/>
    <s v="0139084_002"/>
    <s v="31V"/>
    <s v="NL001131849B01"/>
    <n v="2"/>
    <n v="0"/>
    <n v="290.2"/>
    <s v="N"/>
    <s v="Peter Appel Transport B.V."/>
    <n v="36622"/>
    <d v="2023-09-08T00:00:00"/>
    <s v="06:48:00"/>
    <n v="0"/>
    <x v="4"/>
    <x v="35"/>
    <n v="9"/>
    <x v="1"/>
    <n v="1"/>
    <n v="20"/>
    <x v="1"/>
    <n v="290.2"/>
    <n v="0"/>
    <n v="290.2"/>
  </r>
  <r>
    <s v="COLGATE 3800 DEB."/>
    <s v="Colgate-Palmolive Nederland BV"/>
    <s v="101t"/>
    <n v="101091024103"/>
    <n v="101030174104"/>
    <n v="930"/>
    <s v="Inv Booked"/>
    <s v="2480089430"/>
    <s v="Verkoop"/>
    <n v="170"/>
    <s v="Transport drops zone"/>
    <s v="9 - verwerkt"/>
    <n v="0"/>
    <m/>
    <d v="2023-09-08T00:00:00"/>
    <s v="DROP"/>
    <s v="0001010910241030138959_003"/>
    <m/>
    <m/>
    <m/>
    <s v="EUR"/>
    <n v="195.57"/>
    <s v="EUR"/>
    <n v="195.57"/>
    <s v="EUR"/>
    <n v="195.57"/>
    <n v="195.57"/>
    <n v="0"/>
    <s v="N"/>
    <n v="1223000916"/>
    <d v="2023-10-25T00:00:00"/>
    <m/>
    <d v="2023-09-08T00:00:00"/>
    <s v="00:00"/>
    <s v="23:59"/>
    <d v="2023-09-08T00:00:00"/>
    <s v="12:00"/>
    <s v="13:00"/>
    <n v="13.6"/>
    <s v="ce"/>
    <n v="6969"/>
    <n v="13.6"/>
    <n v="9"/>
    <s v="Kuehne+Nagel Tiel 3 Standpl"/>
    <s v="De Diepert 5"/>
    <s v="Tiel"/>
    <s v="4004 MA"/>
    <s v="NL"/>
    <x v="16"/>
    <s v="Rijnland 4"/>
    <x v="19"/>
    <s v="1948RL"/>
    <s v="NL"/>
    <s v="2480089430"/>
    <s v="0138959_003"/>
    <s v="31V"/>
    <s v="NL001131849B01"/>
    <n v="2"/>
    <n v="0"/>
    <n v="195.57"/>
    <s v="N"/>
    <s v="Peter Appel Transport B.V."/>
    <n v="36622"/>
    <d v="2023-09-08T00:00:00"/>
    <s v="12:44:00"/>
    <n v="0"/>
    <x v="4"/>
    <x v="35"/>
    <n v="9"/>
    <x v="17"/>
    <n v="0"/>
    <s v=""/>
    <x v="0"/>
    <s v=""/>
    <n v="0"/>
    <s v=""/>
  </r>
  <r>
    <s v="COLGATE 3800 DEB."/>
    <s v="Colgate-Palmolive Nederland BV"/>
    <s v="101t"/>
    <n v="101091024598"/>
    <n v="101030174172"/>
    <n v="930"/>
    <s v="Inv Booked"/>
    <s v="2480090459"/>
    <s v="Verkoop"/>
    <n v="170"/>
    <s v="Transport drops zone"/>
    <s v="9 - verwerkt"/>
    <n v="0"/>
    <m/>
    <d v="2023-09-09T00:00:00"/>
    <s v="DROP"/>
    <s v="0001010910245980139251_002"/>
    <m/>
    <m/>
    <m/>
    <s v="EUR"/>
    <n v="5.54"/>
    <s v="EUR"/>
    <n v="5.54"/>
    <s v="EUR"/>
    <n v="5.54"/>
    <n v="5.54"/>
    <n v="0"/>
    <s v="Y"/>
    <n v="1223000916"/>
    <d v="2023-10-25T00:00:00"/>
    <m/>
    <d v="2023-09-09T00:00:00"/>
    <s v="00:00"/>
    <s v="23:59"/>
    <d v="2023-09-09T00:00:00"/>
    <s v="07:00"/>
    <s v="07:00"/>
    <n v="0.8"/>
    <s v="ce"/>
    <n v="110"/>
    <n v="0.8"/>
    <n v="0"/>
    <s v="Kuehne+Nagel Tiel 3 Standpl"/>
    <s v="De Diepert 5"/>
    <s v="Tiel"/>
    <s v="4004 MA"/>
    <s v="NL"/>
    <x v="14"/>
    <s v="Rood 24"/>
    <x v="17"/>
    <s v="6666LT"/>
    <s v="NL"/>
    <s v="2480090459"/>
    <s v="0139251_002"/>
    <s v="31V"/>
    <s v="NL001131849B01"/>
    <n v="2"/>
    <n v="0"/>
    <n v="5.54"/>
    <s v="N"/>
    <s v="Peter Appel Transport B.V."/>
    <n v="36622"/>
    <d v="2023-09-09T00:00:00"/>
    <s v="07:04:00"/>
    <n v="0"/>
    <x v="5"/>
    <x v="35"/>
    <n v="9"/>
    <x v="15"/>
    <n v="1"/>
    <n v="26.400000000000002"/>
    <x v="5"/>
    <n v="182.69"/>
    <n v="0"/>
    <n v="182.69"/>
  </r>
  <r>
    <s v="COLGATE 3800 DEB."/>
    <s v="Colgate-Palmolive Nederland BV"/>
    <s v="101t"/>
    <n v="101091024598"/>
    <n v="101030174184"/>
    <n v="930"/>
    <s v="Inv Booked"/>
    <s v="2480090468"/>
    <s v="Verkoop"/>
    <n v="170"/>
    <s v="Transport drops zone"/>
    <s v="9 - verwerkt"/>
    <n v="0"/>
    <m/>
    <d v="2023-09-09T00:00:00"/>
    <s v="DROP"/>
    <s v="0001010910245980139251_002"/>
    <m/>
    <m/>
    <m/>
    <s v="EUR"/>
    <n v="166.08"/>
    <s v="EUR"/>
    <n v="166.08"/>
    <s v="EUR"/>
    <n v="166.08"/>
    <n v="166.08"/>
    <n v="0"/>
    <s v="Y"/>
    <n v="1223000916"/>
    <d v="2023-10-25T00:00:00"/>
    <m/>
    <d v="2023-09-09T00:00:00"/>
    <s v="00:00"/>
    <s v="23:59"/>
    <d v="2023-09-09T00:00:00"/>
    <s v="07:00"/>
    <s v="07:00"/>
    <n v="24"/>
    <s v="ce"/>
    <n v="9519"/>
    <n v="24"/>
    <n v="20"/>
    <s v="Kuehne+Nagel Tiel 3 Standpl"/>
    <s v="De Diepert 5"/>
    <s v="Tiel"/>
    <s v="4004 MA"/>
    <s v="NL"/>
    <x v="14"/>
    <s v="Rood 24"/>
    <x v="17"/>
    <s v="6666LT"/>
    <s v="NL"/>
    <s v="2480090468"/>
    <s v="0139251_002"/>
    <s v="31V"/>
    <s v="NL001131849B01"/>
    <n v="2"/>
    <n v="0"/>
    <n v="166.08"/>
    <s v="N"/>
    <s v="Peter Appel Transport B.V."/>
    <n v="36622"/>
    <d v="2023-09-09T00:00:00"/>
    <s v="07:04:00"/>
    <n v="0"/>
    <x v="5"/>
    <x v="35"/>
    <n v="9"/>
    <x v="15"/>
    <n v="0"/>
    <s v=""/>
    <x v="5"/>
    <s v=""/>
    <n v="0"/>
    <s v=""/>
  </r>
  <r>
    <s v="COLGATE 3800 DEB."/>
    <s v="Colgate-Palmolive Nederland BV"/>
    <s v="101t"/>
    <n v="101091024600"/>
    <n v="101030174166"/>
    <n v="930"/>
    <s v="Inv Booked"/>
    <s v="2480090461"/>
    <s v="Verkoop"/>
    <n v="170"/>
    <s v="Transport drops zone"/>
    <s v="9 - verwerkt"/>
    <n v="0"/>
    <m/>
    <d v="2023-09-09T00:00:00"/>
    <s v="DROP"/>
    <s v="0001010910246000139254_002"/>
    <m/>
    <m/>
    <m/>
    <s v="EUR"/>
    <n v="12.94"/>
    <s v="EUR"/>
    <n v="12.94"/>
    <s v="EUR"/>
    <n v="12.94"/>
    <n v="12.94"/>
    <n v="0"/>
    <s v="Y"/>
    <n v="1223000916"/>
    <d v="2023-10-25T00:00:00"/>
    <m/>
    <d v="2023-09-09T00:00:00"/>
    <s v="00:00"/>
    <s v="23:59"/>
    <d v="2023-09-09T00:00:00"/>
    <s v="09:30"/>
    <s v="09:30"/>
    <n v="1.6"/>
    <s v="ce"/>
    <n v="863"/>
    <n v="1.6"/>
    <n v="1"/>
    <s v="Kuehne+Nagel Tiel 3 Standpl"/>
    <s v="De Diepert 5"/>
    <s v="Tiel"/>
    <s v="4004 MA"/>
    <s v="NL"/>
    <x v="24"/>
    <s v="Ravenswade 14"/>
    <x v="26"/>
    <s v="3439 LD"/>
    <s v="NL"/>
    <s v="2480090461"/>
    <s v="0139254_002"/>
    <s v="31V"/>
    <s v="NL001131849B01"/>
    <n v="2"/>
    <n v="0"/>
    <n v="12.94"/>
    <s v="N"/>
    <s v="Peter Appel Transport B.V."/>
    <n v="36622"/>
    <d v="2023-09-09T00:00:00"/>
    <s v="10:00:00"/>
    <n v="0"/>
    <x v="5"/>
    <x v="35"/>
    <n v="9"/>
    <x v="22"/>
    <n v="1"/>
    <n v="26.400000000000002"/>
    <x v="7"/>
    <n v="213.57"/>
    <n v="0"/>
    <n v="213.57"/>
  </r>
  <r>
    <s v="COLGATE 3800 DEB."/>
    <s v="Colgate-Palmolive Nederland BV"/>
    <s v="101t"/>
    <n v="101091024600"/>
    <n v="101030174169"/>
    <n v="930"/>
    <s v="Inv Booked"/>
    <s v="2480090463"/>
    <s v="Verkoop"/>
    <n v="170"/>
    <s v="Transport drops zone"/>
    <s v="9 - verwerkt"/>
    <n v="0"/>
    <m/>
    <d v="2023-09-09T00:00:00"/>
    <s v="DROP"/>
    <s v="0001010910246000139254_002"/>
    <m/>
    <m/>
    <m/>
    <s v="EUR"/>
    <n v="200.63"/>
    <s v="EUR"/>
    <n v="200.63"/>
    <s v="EUR"/>
    <n v="200.63"/>
    <n v="200.63"/>
    <n v="0"/>
    <s v="Y"/>
    <n v="1223000916"/>
    <d v="2023-10-25T00:00:00"/>
    <m/>
    <d v="2023-09-09T00:00:00"/>
    <s v="00:00"/>
    <s v="23:59"/>
    <d v="2023-09-09T00:00:00"/>
    <s v="09:30"/>
    <s v="09:30"/>
    <n v="24"/>
    <s v="ce"/>
    <n v="8943"/>
    <n v="24.8"/>
    <n v="18"/>
    <s v="Kuehne+Nagel Tiel 3 Standpl"/>
    <s v="De Diepert 5"/>
    <s v="Tiel"/>
    <s v="4004 MA"/>
    <s v="NL"/>
    <x v="24"/>
    <s v="Ravenswade 14"/>
    <x v="26"/>
    <s v="3439 LD"/>
    <s v="NL"/>
    <s v="2480090463"/>
    <s v="0139254_002"/>
    <s v="31V"/>
    <s v="NL001131849B01"/>
    <n v="2"/>
    <n v="0"/>
    <n v="200.63"/>
    <s v="N"/>
    <s v="Peter Appel Transport B.V."/>
    <n v="36622"/>
    <d v="2023-09-09T00:00:00"/>
    <s v="10:00:00"/>
    <n v="0"/>
    <x v="5"/>
    <x v="35"/>
    <n v="9"/>
    <x v="22"/>
    <n v="0"/>
    <s v=""/>
    <x v="7"/>
    <s v=""/>
    <n v="0"/>
    <s v=""/>
  </r>
  <r>
    <s v="COLGATE 3800 DEB."/>
    <s v="Colgate-Palmolive Nederland BV"/>
    <s v="101t"/>
    <n v="101091024595"/>
    <n v="101030174186"/>
    <n v="930"/>
    <s v="Inv Booked"/>
    <s v="2480090475"/>
    <s v="Verkoop"/>
    <n v="170"/>
    <s v="Transport drops zone"/>
    <s v="9 - verwerkt"/>
    <n v="0"/>
    <m/>
    <d v="2023-09-09T00:00:00"/>
    <s v="DROP"/>
    <s v="0001010910245950139250_002"/>
    <m/>
    <m/>
    <m/>
    <s v="EUR"/>
    <n v="149.41"/>
    <s v="EUR"/>
    <n v="149.41"/>
    <s v="EUR"/>
    <n v="149.41"/>
    <n v="149.41"/>
    <n v="0"/>
    <s v="Y"/>
    <n v="1223000916"/>
    <d v="2023-10-25T00:00:00"/>
    <m/>
    <d v="2023-09-09T00:00:00"/>
    <s v="00:00"/>
    <s v="23:59"/>
    <d v="2023-09-09T00:00:00"/>
    <s v="06:00"/>
    <s v="07:00"/>
    <n v="26"/>
    <s v="ce"/>
    <n v="9152"/>
    <n v="26.4"/>
    <n v="17"/>
    <s v="Kuehne+Nagel Tiel 3 Standpl"/>
    <s v="De Diepert 5"/>
    <s v="Tiel"/>
    <s v="4004 MA"/>
    <s v="NL"/>
    <x v="2"/>
    <s v="Randweg 2"/>
    <x v="6"/>
    <s v="4191 NN"/>
    <s v="NL"/>
    <s v="2480090475"/>
    <s v="0139250_002"/>
    <s v="31V"/>
    <s v="NL001131849B01"/>
    <n v="2"/>
    <n v="0"/>
    <n v="149.41"/>
    <s v="N"/>
    <s v="Peter Appel Transport B.V."/>
    <n v="36622"/>
    <d v="2023-09-09T00:00:00"/>
    <s v="06:40:00"/>
    <n v="0"/>
    <x v="5"/>
    <x v="35"/>
    <n v="9"/>
    <x v="6"/>
    <n v="1"/>
    <n v="26.4"/>
    <x v="2"/>
    <n v="149.41"/>
    <n v="0"/>
    <n v="149.41"/>
  </r>
  <r>
    <s v="COLGATE 3800 DEB."/>
    <s v="Colgate-Palmolive Nederland BV"/>
    <s v="101t"/>
    <n v="101091024598"/>
    <n v="101030174165"/>
    <n v="930"/>
    <s v="Inv Booked"/>
    <s v="2480090458"/>
    <s v="Verkoop"/>
    <n v="170"/>
    <s v="Transport drops zone"/>
    <s v="9 - verwerkt"/>
    <n v="0"/>
    <m/>
    <d v="2023-09-09T00:00:00"/>
    <s v="DROP"/>
    <s v="0001010910245980139251_002"/>
    <m/>
    <m/>
    <m/>
    <s v="EUR"/>
    <n v="11.07"/>
    <s v="EUR"/>
    <n v="11.07"/>
    <s v="EUR"/>
    <n v="11.07"/>
    <n v="11.07"/>
    <n v="0"/>
    <s v="Y"/>
    <n v="1223000916"/>
    <d v="2023-10-25T00:00:00"/>
    <m/>
    <d v="2023-09-09T00:00:00"/>
    <s v="00:00"/>
    <s v="23:59"/>
    <d v="2023-09-09T00:00:00"/>
    <s v="07:00"/>
    <s v="07:00"/>
    <n v="1.6"/>
    <s v="ce"/>
    <n v="927"/>
    <n v="1.6"/>
    <n v="1"/>
    <s v="Kuehne+Nagel Tiel 3 Standpl"/>
    <s v="De Diepert 5"/>
    <s v="Tiel"/>
    <s v="4004 MA"/>
    <s v="NL"/>
    <x v="14"/>
    <s v="Rood 24"/>
    <x v="17"/>
    <s v="6666LT"/>
    <s v="NL"/>
    <s v="2480090458"/>
    <s v="0139251_002"/>
    <s v="31V"/>
    <s v="NL001131849B01"/>
    <n v="2"/>
    <n v="0"/>
    <n v="11.07"/>
    <s v="N"/>
    <s v="Peter Appel Transport B.V."/>
    <n v="36622"/>
    <d v="2023-09-09T00:00:00"/>
    <s v="07:04:00"/>
    <n v="0"/>
    <x v="5"/>
    <x v="35"/>
    <n v="9"/>
    <x v="15"/>
    <n v="0"/>
    <s v=""/>
    <x v="5"/>
    <s v=""/>
    <n v="0"/>
    <s v=""/>
  </r>
  <r>
    <s v="COLGATE 3800 DEB."/>
    <s v="Colgate-Palmolive Nederland BV"/>
    <s v="101t"/>
    <n v="101091024602"/>
    <n v="101030174185"/>
    <n v="930"/>
    <s v="Inv Booked"/>
    <s v="2480090476"/>
    <s v="Verkoop"/>
    <n v="170"/>
    <s v="Transport drops zone"/>
    <s v="9 - verwerkt"/>
    <n v="0"/>
    <m/>
    <d v="2023-09-10T00:00:00"/>
    <s v="DROP"/>
    <s v="0001010910246020139256_002"/>
    <m/>
    <m/>
    <m/>
    <s v="EUR"/>
    <n v="149.41"/>
    <s v="EUR"/>
    <n v="149.41"/>
    <s v="EUR"/>
    <n v="149.41"/>
    <n v="149.41"/>
    <n v="0"/>
    <s v="Y"/>
    <n v="1223000916"/>
    <d v="2023-10-25T00:00:00"/>
    <m/>
    <d v="2023-09-10T00:00:00"/>
    <s v="00:00"/>
    <s v="23:59"/>
    <d v="2023-09-10T00:00:00"/>
    <s v="16:00"/>
    <s v="17:00"/>
    <n v="26"/>
    <s v="ce"/>
    <n v="11256"/>
    <n v="26.4"/>
    <n v="20"/>
    <s v="Kuehne+Nagel Tiel 3 Standpl"/>
    <s v="De Diepert 5"/>
    <s v="Tiel"/>
    <s v="4004 MA"/>
    <s v="NL"/>
    <x v="2"/>
    <s v="Randweg 2"/>
    <x v="6"/>
    <s v="4191 NN"/>
    <s v="NL"/>
    <s v="2480090476"/>
    <s v="0139256_002"/>
    <s v="31V"/>
    <s v="NL001131849B01"/>
    <n v="2"/>
    <n v="0"/>
    <n v="149.41"/>
    <s v="N"/>
    <s v="Peter Appel Transport B.V."/>
    <n v="36622"/>
    <d v="2023-09-10T00:00:00"/>
    <s v="16:02:00"/>
    <n v="0"/>
    <x v="6"/>
    <x v="36"/>
    <n v="9"/>
    <x v="6"/>
    <n v="1"/>
    <n v="26.4"/>
    <x v="2"/>
    <n v="149.41"/>
    <n v="0"/>
    <n v="149.41"/>
  </r>
  <r>
    <s v="COLGATE 3800 DEB."/>
    <s v="Colgate-Palmolive Nederland BV"/>
    <s v="101t"/>
    <n v="101091025056"/>
    <n v="101030174187"/>
    <n v="930"/>
    <s v="Inv Booked"/>
    <s v="2480090473"/>
    <s v="Verkoop"/>
    <n v="170"/>
    <s v="Transport drops zone"/>
    <s v="9 - verwerkt"/>
    <n v="0"/>
    <m/>
    <d v="2023-09-11T00:00:00"/>
    <s v="DROP"/>
    <s v="0001010910250560139551_002"/>
    <m/>
    <m/>
    <m/>
    <s v="EUR"/>
    <n v="167.55"/>
    <s v="EUR"/>
    <n v="167.55"/>
    <s v="EUR"/>
    <n v="167.55"/>
    <n v="167.55"/>
    <n v="0"/>
    <s v="N"/>
    <n v="1223000916"/>
    <d v="2023-10-25T00:00:00"/>
    <m/>
    <d v="2023-09-11T00:00:00"/>
    <s v="00:00"/>
    <s v="23:59"/>
    <d v="2023-09-11T00:00:00"/>
    <s v="14:00"/>
    <s v="14:00"/>
    <n v="22.4"/>
    <s v="ce"/>
    <n v="14167"/>
    <n v="22.4"/>
    <n v="28"/>
    <s v="Kuehne+Nagel Tiel 3 Standpl"/>
    <s v="De Diepert 5"/>
    <s v="Tiel"/>
    <s v="4004 MA"/>
    <s v="NL"/>
    <x v="14"/>
    <s v="Rood 24"/>
    <x v="17"/>
    <s v="6666LT"/>
    <s v="NL"/>
    <s v="2480090473"/>
    <s v="0139551_002"/>
    <s v="31V"/>
    <s v="NL001131849B01"/>
    <n v="2"/>
    <n v="0"/>
    <n v="167.55"/>
    <s v="N"/>
    <s v="Peter Appel Transport B.V."/>
    <n v="36622"/>
    <d v="2023-09-11T00:00:00"/>
    <s v="15:00:00"/>
    <n v="0"/>
    <x v="0"/>
    <x v="36"/>
    <n v="9"/>
    <x v="15"/>
    <n v="1"/>
    <n v="22.4"/>
    <x v="5"/>
    <n v="167.55"/>
    <n v="0"/>
    <n v="167.55"/>
  </r>
  <r>
    <s v="COLGATE 3800 DEB."/>
    <s v="Colgate-Palmolive Nederland BV"/>
    <s v="101t"/>
    <n v="101091024624"/>
    <n v="101030174159"/>
    <n v="930"/>
    <s v="Inv Booked"/>
    <s v="2480090448"/>
    <s v="Verkoop"/>
    <n v="170"/>
    <s v="Transport drops zone"/>
    <s v="9 - verwerkt"/>
    <n v="0"/>
    <m/>
    <d v="2023-09-11T00:00:00"/>
    <s v="DROP"/>
    <s v="0001010910246240139265_002"/>
    <m/>
    <m/>
    <m/>
    <s v="EUR"/>
    <n v="243.71"/>
    <s v="EUR"/>
    <n v="243.71"/>
    <s v="EUR"/>
    <n v="243.71"/>
    <n v="243.71"/>
    <n v="0"/>
    <s v="N"/>
    <n v="1223000916"/>
    <d v="2023-10-25T00:00:00"/>
    <m/>
    <d v="2023-09-11T00:00:00"/>
    <s v="00:00"/>
    <s v="23:59"/>
    <d v="2023-09-11T00:00:00"/>
    <s v="06:00"/>
    <s v="07:00"/>
    <n v="25.6"/>
    <s v="ce"/>
    <n v="22593"/>
    <n v="25.6"/>
    <n v="45"/>
    <s v="Kuehne+Nagel Tiel 3 Standpl"/>
    <s v="De Diepert 5"/>
    <s v="Tiel"/>
    <s v="4004 MA"/>
    <s v="NL"/>
    <x v="109"/>
    <s v="Rheastraat 10"/>
    <x v="3"/>
    <s v="5047 TL"/>
    <s v="NL"/>
    <s v="2480090448"/>
    <s v="0139265_002"/>
    <s v="31V"/>
    <s v="NL001131849B01"/>
    <n v="2"/>
    <n v="0"/>
    <n v="243.71"/>
    <s v="N"/>
    <s v="Peter Appel Transport B.V."/>
    <n v="36622"/>
    <d v="2023-09-11T00:00:00"/>
    <s v="07:48:00"/>
    <n v="18"/>
    <x v="0"/>
    <x v="36"/>
    <n v="9"/>
    <x v="3"/>
    <n v="1"/>
    <n v="25.6"/>
    <x v="1"/>
    <n v="243.71"/>
    <n v="0"/>
    <n v="243.71"/>
  </r>
  <r>
    <s v="COLGATE 3800 DEB."/>
    <s v="Colgate-Palmolive Nederland BV"/>
    <s v="101t"/>
    <n v="101091024948"/>
    <n v="101030174160"/>
    <n v="930"/>
    <s v="Inv Booked"/>
    <s v="2480090449"/>
    <s v="Verkoop"/>
    <n v="170"/>
    <s v="Transport drops zone"/>
    <s v="9 - verwerkt"/>
    <n v="0"/>
    <m/>
    <d v="2023-09-11T00:00:00"/>
    <s v="DROP"/>
    <s v="0001010910249480139416_006"/>
    <m/>
    <m/>
    <m/>
    <s v="EUR"/>
    <n v="90.05"/>
    <s v="EUR"/>
    <n v="90.05"/>
    <s v="EUR"/>
    <n v="90.05"/>
    <n v="90.05"/>
    <n v="0"/>
    <s v="N"/>
    <n v="1223000916"/>
    <d v="2023-10-25T00:00:00"/>
    <m/>
    <d v="2023-09-11T00:00:00"/>
    <s v="00:00"/>
    <s v="23:59"/>
    <d v="2023-09-11T00:00:00"/>
    <s v="06:30"/>
    <s v="14:00"/>
    <n v="4.8"/>
    <s v="ce"/>
    <n v="3960"/>
    <n v="4.8"/>
    <n v="5"/>
    <s v="Kuehne+Nagel Tiel 3 Standpl"/>
    <s v="De Diepert 5"/>
    <s v="Tiel"/>
    <s v="4004 MA"/>
    <s v="NL"/>
    <x v="33"/>
    <s v="Tussenriemer 40"/>
    <x v="35"/>
    <s v="4704SR"/>
    <s v="NL"/>
    <s v="2480090449"/>
    <s v="0139416_006"/>
    <s v="31V"/>
    <s v="NL001131849B01"/>
    <n v="2"/>
    <n v="0"/>
    <n v="90.05"/>
    <s v="N"/>
    <s v="Peter Appel Transport B.V."/>
    <n v="36622"/>
    <d v="2023-09-11T00:00:00"/>
    <s v="15:31:00"/>
    <n v="17"/>
    <x v="0"/>
    <x v="36"/>
    <n v="9"/>
    <x v="29"/>
    <n v="1"/>
    <n v="4.8"/>
    <x v="8"/>
    <n v="90.05"/>
    <n v="0"/>
    <n v="90.05"/>
  </r>
  <r>
    <s v="COLGATE 3800 DEB."/>
    <s v="Colgate-Palmolive Nederland BV"/>
    <s v="101t"/>
    <n v="101091025047"/>
    <n v="101030174161"/>
    <n v="930"/>
    <s v="Inv Booked"/>
    <s v="2480090444"/>
    <s v="Verkoop"/>
    <n v="170"/>
    <s v="Transport drops zone"/>
    <s v="9 - verwerkt"/>
    <n v="0"/>
    <m/>
    <d v="2023-09-11T00:00:00"/>
    <s v="DROP"/>
    <s v="0001010910250470139542_002"/>
    <m/>
    <m/>
    <m/>
    <s v="EUR"/>
    <n v="117.32"/>
    <s v="EUR"/>
    <n v="117.32"/>
    <s v="EUR"/>
    <n v="117.32"/>
    <n v="117.32"/>
    <n v="0"/>
    <s v="N"/>
    <n v="1223000916"/>
    <d v="2023-10-25T00:00:00"/>
    <m/>
    <d v="2023-09-11T00:00:00"/>
    <s v="00:00"/>
    <s v="23:59"/>
    <d v="2023-09-11T00:00:00"/>
    <s v="06:30"/>
    <s v="14:00"/>
    <n v="4"/>
    <s v="ce"/>
    <n v="3477"/>
    <n v="4"/>
    <n v="5"/>
    <s v="Kuehne+Nagel Tiel 3 Standpl"/>
    <s v="De Diepert 5"/>
    <s v="Tiel"/>
    <s v="4004 MA"/>
    <s v="NL"/>
    <x v="37"/>
    <s v="Dublinweg 3"/>
    <x v="39"/>
    <s v="9744 VB"/>
    <s v="NL"/>
    <s v="2480090444"/>
    <s v="0139542_002"/>
    <s v="31V"/>
    <s v="NL001131849B01"/>
    <n v="2"/>
    <n v="0"/>
    <n v="117.32"/>
    <s v="N"/>
    <s v="Peter Appel Transport B.V."/>
    <n v="36622"/>
    <d v="2023-09-11T00:00:00"/>
    <s v="15:03:00"/>
    <n v="34"/>
    <x v="0"/>
    <x v="36"/>
    <n v="9"/>
    <x v="32"/>
    <n v="1"/>
    <n v="4"/>
    <x v="8"/>
    <n v="117.32"/>
    <n v="0"/>
    <n v="117.32"/>
  </r>
  <r>
    <s v="COLGATE 3800 DEB."/>
    <s v="Colgate-Palmolive Nederland BV"/>
    <s v="101t"/>
    <n v="101091024630"/>
    <n v="101030174162"/>
    <n v="930"/>
    <s v="Inv Booked"/>
    <s v="2480090456"/>
    <s v="Verkoop"/>
    <n v="170"/>
    <s v="Transport drops zone"/>
    <s v="9 - verwerkt"/>
    <n v="0"/>
    <m/>
    <d v="2023-09-11T00:00:00"/>
    <s v="DROP"/>
    <s v="0001010910246300139272_003"/>
    <m/>
    <m/>
    <m/>
    <s v="EUR"/>
    <n v="10.4"/>
    <s v="EUR"/>
    <n v="10.4"/>
    <s v="EUR"/>
    <n v="10.4"/>
    <n v="10.4"/>
    <n v="0"/>
    <s v="N"/>
    <n v="1223000916"/>
    <d v="2023-10-25T00:00:00"/>
    <m/>
    <d v="2023-09-11T00:00:00"/>
    <s v="00:00"/>
    <s v="23:59"/>
    <d v="2023-09-11T00:00:00"/>
    <s v="14:30"/>
    <s v="14:30"/>
    <n v="0.8"/>
    <s v="ce"/>
    <n v="86"/>
    <n v="0.8"/>
    <n v="0"/>
    <s v="Kuehne+Nagel Tiel 3 Standpl"/>
    <s v="De Diepert 5"/>
    <s v="Tiel"/>
    <s v="4004 MA"/>
    <s v="NL"/>
    <x v="3"/>
    <s v="FACETLAAN 6"/>
    <x v="4"/>
    <s v="2665 NR"/>
    <s v="NL"/>
    <s v="2480090456"/>
    <s v="0139272_003"/>
    <s v="31V"/>
    <s v="NL001131849B01"/>
    <n v="2"/>
    <n v="0"/>
    <n v="10.4"/>
    <s v="N"/>
    <s v="Peter Appel Transport B.V."/>
    <n v="36622"/>
    <d v="2023-09-11T00:00:00"/>
    <s v="16:02:00"/>
    <n v="0"/>
    <x v="0"/>
    <x v="36"/>
    <n v="9"/>
    <x v="4"/>
    <n v="1"/>
    <n v="16.8"/>
    <x v="3"/>
    <n v="218.40000000000003"/>
    <n v="0"/>
    <n v="218.40000000000003"/>
  </r>
  <r>
    <s v="COLGATE 3800 DEB."/>
    <s v="Colgate-Palmolive Nederland BV"/>
    <s v="101t"/>
    <n v="101091024629"/>
    <n v="101030174163"/>
    <n v="930"/>
    <s v="Inv Booked"/>
    <s v="2480090452"/>
    <s v="Verkoop"/>
    <n v="170"/>
    <s v="Transport drops zone"/>
    <s v="9 - verwerkt"/>
    <n v="0"/>
    <m/>
    <d v="2023-09-11T00:00:00"/>
    <s v="DROP"/>
    <s v="0001010910246290139271_002"/>
    <m/>
    <m/>
    <m/>
    <s v="EUR"/>
    <n v="222.14"/>
    <s v="EUR"/>
    <n v="222.14"/>
    <s v="EUR"/>
    <n v="222.14"/>
    <n v="222.14"/>
    <n v="0"/>
    <s v="N"/>
    <n v="1223000916"/>
    <d v="2023-10-25T00:00:00"/>
    <m/>
    <d v="2023-09-11T00:00:00"/>
    <s v="00:00"/>
    <s v="23:59"/>
    <d v="2023-09-11T00:00:00"/>
    <s v="12:00"/>
    <s v="13:00"/>
    <n v="20.8"/>
    <s v="ce"/>
    <n v="21504"/>
    <n v="20.8"/>
    <n v="39"/>
    <s v="Kuehne+Nagel Tiel 3 Standpl"/>
    <s v="De Diepert 5"/>
    <s v="Tiel"/>
    <s v="4004 MA"/>
    <s v="NL"/>
    <x v="109"/>
    <s v="Rheastraat 10"/>
    <x v="3"/>
    <s v="5047 TL"/>
    <s v="NL"/>
    <s v="2480090452"/>
    <s v="0139271_002"/>
    <s v="31V"/>
    <s v="NL001131849B01"/>
    <n v="2"/>
    <n v="0"/>
    <n v="222.14"/>
    <s v="N"/>
    <s v="Peter Appel Transport B.V."/>
    <n v="36622"/>
    <d v="2023-09-11T00:00:00"/>
    <s v="14:16:00"/>
    <n v="29"/>
    <x v="0"/>
    <x v="36"/>
    <n v="9"/>
    <x v="3"/>
    <n v="1"/>
    <n v="20.8"/>
    <x v="1"/>
    <n v="222.14"/>
    <n v="0"/>
    <n v="222.14"/>
  </r>
  <r>
    <s v="COLGATE 3800 DEB."/>
    <s v="Colgate-Palmolive Nederland BV"/>
    <s v="101t"/>
    <n v="101091024630"/>
    <n v="101030174171"/>
    <n v="930"/>
    <s v="Inv Booked"/>
    <s v="2480090451"/>
    <s v="Verkoop"/>
    <n v="170"/>
    <s v="Transport drops zone"/>
    <s v="9 - verwerkt"/>
    <n v="0"/>
    <m/>
    <d v="2023-09-11T00:00:00"/>
    <s v="DROP"/>
    <s v="0001010910246300139272_002"/>
    <m/>
    <m/>
    <m/>
    <s v="EUR"/>
    <n v="91.01"/>
    <s v="EUR"/>
    <n v="91.01"/>
    <s v="EUR"/>
    <n v="91.01"/>
    <n v="91.01"/>
    <n v="0"/>
    <s v="N"/>
    <n v="1223000916"/>
    <d v="2023-10-25T00:00:00"/>
    <m/>
    <d v="2023-09-11T00:00:00"/>
    <s v="00:00"/>
    <s v="23:59"/>
    <d v="2023-09-11T00:00:00"/>
    <s v="06:30"/>
    <s v="14:00"/>
    <n v="4.8"/>
    <s v="ce"/>
    <n v="3863"/>
    <n v="4.8"/>
    <n v="5"/>
    <s v="Kuehne+Nagel Tiel 3 Standpl"/>
    <s v="De Diepert 5"/>
    <s v="Tiel"/>
    <s v="4004 MA"/>
    <s v="NL"/>
    <x v="30"/>
    <s v="Brandpuntlaan Zuid 1"/>
    <x v="4"/>
    <s v="2665NZ"/>
    <s v="NL"/>
    <s v="2480090451"/>
    <s v="0139272_002"/>
    <s v="31V"/>
    <s v="NL001131849B01"/>
    <n v="2"/>
    <n v="0"/>
    <n v="91.01"/>
    <s v="N"/>
    <s v="Peter Appel Transport B.V."/>
    <n v="36622"/>
    <d v="2023-09-11T00:00:00"/>
    <s v="15:07:00"/>
    <n v="13"/>
    <x v="0"/>
    <x v="36"/>
    <n v="9"/>
    <x v="4"/>
    <n v="1"/>
    <n v="4.8"/>
    <x v="8"/>
    <n v="91.01"/>
    <n v="0"/>
    <n v="91.01"/>
  </r>
  <r>
    <s v="COLGATE 3800 DEB."/>
    <s v="Colgate-Palmolive Nederland BV"/>
    <s v="101t"/>
    <n v="101091024623"/>
    <n v="101030174176"/>
    <n v="930"/>
    <s v="Inv Booked"/>
    <s v="2480090467"/>
    <s v="Verkoop"/>
    <n v="170"/>
    <s v="Transport drops zone"/>
    <s v="9 - verwerkt"/>
    <n v="0"/>
    <m/>
    <d v="2023-09-11T00:00:00"/>
    <s v="DROP"/>
    <s v="0001010910246230139266_002"/>
    <m/>
    <m/>
    <m/>
    <s v="EUR"/>
    <n v="44.37"/>
    <s v="EUR"/>
    <n v="44.37"/>
    <s v="EUR"/>
    <n v="44.37"/>
    <n v="44.37"/>
    <n v="0"/>
    <s v="N"/>
    <n v="1223000916"/>
    <d v="2023-10-25T00:00:00"/>
    <m/>
    <d v="2023-09-11T00:00:00"/>
    <s v="00:00"/>
    <s v="23:59"/>
    <d v="2023-09-11T00:00:00"/>
    <s v="06:00"/>
    <s v="07:00"/>
    <n v="1.6"/>
    <s v="ce"/>
    <n v="1630"/>
    <n v="1.6"/>
    <n v="2"/>
    <s v="Kuehne+Nagel Tiel 3 Standpl"/>
    <s v="De Diepert 5"/>
    <s v="Tiel"/>
    <s v="4004 MA"/>
    <s v="NL"/>
    <x v="2"/>
    <s v="Pegasusweg 1"/>
    <x v="3"/>
    <s v="5015BZ"/>
    <s v="NL"/>
    <s v="2480090467"/>
    <s v="0139266_002"/>
    <s v="31V"/>
    <s v="NL001131849B01"/>
    <n v="2"/>
    <n v="0"/>
    <n v="44.37"/>
    <s v="N"/>
    <s v="Peter Appel Transport B.V."/>
    <n v="36622"/>
    <d v="2023-09-11T00:00:00"/>
    <s v="07:21:00"/>
    <n v="0"/>
    <x v="0"/>
    <x v="36"/>
    <n v="9"/>
    <x v="3"/>
    <n v="1"/>
    <n v="1.6"/>
    <x v="2"/>
    <n v="44.37"/>
    <n v="0"/>
    <n v="44.37"/>
  </r>
  <r>
    <s v="COLGATE 3800 DEB."/>
    <s v="Colgate-Palmolive Nederland BV"/>
    <s v="101t"/>
    <n v="101091024630"/>
    <n v="101030174177"/>
    <n v="930"/>
    <s v="Inv Booked"/>
    <s v="2480090460"/>
    <s v="Verkoop"/>
    <n v="170"/>
    <s v="Transport drops zone"/>
    <s v="9 - verwerkt"/>
    <n v="0"/>
    <m/>
    <d v="2023-09-11T00:00:00"/>
    <s v="DROP"/>
    <s v="0001010910246300139272_003"/>
    <m/>
    <m/>
    <m/>
    <s v="EUR"/>
    <n v="83.2"/>
    <s v="EUR"/>
    <n v="83.2"/>
    <s v="EUR"/>
    <n v="83.2"/>
    <n v="83.2"/>
    <n v="0"/>
    <s v="N"/>
    <n v="1223000916"/>
    <d v="2023-10-25T00:00:00"/>
    <m/>
    <d v="2023-09-11T00:00:00"/>
    <s v="00:00"/>
    <s v="23:59"/>
    <d v="2023-09-11T00:00:00"/>
    <s v="14:30"/>
    <s v="14:30"/>
    <n v="6.4"/>
    <s v="ce"/>
    <n v="4314"/>
    <n v="6.4"/>
    <n v="6"/>
    <s v="Kuehne+Nagel Tiel 3 Standpl"/>
    <s v="De Diepert 5"/>
    <s v="Tiel"/>
    <s v="4004 MA"/>
    <s v="NL"/>
    <x v="3"/>
    <s v="FACETLAAN 6"/>
    <x v="4"/>
    <s v="2665 NR"/>
    <s v="NL"/>
    <s v="2480090460"/>
    <s v="0139272_003"/>
    <s v="31V"/>
    <s v="NL001131849B01"/>
    <n v="2"/>
    <n v="0"/>
    <n v="83.2"/>
    <s v="N"/>
    <s v="Peter Appel Transport B.V."/>
    <n v="36622"/>
    <d v="2023-09-11T00:00:00"/>
    <s v="16:02:00"/>
    <n v="0"/>
    <x v="0"/>
    <x v="36"/>
    <n v="9"/>
    <x v="4"/>
    <n v="0"/>
    <s v=""/>
    <x v="3"/>
    <s v=""/>
    <n v="0"/>
    <s v=""/>
  </r>
  <r>
    <s v="COLGATE 3800 DEB."/>
    <s v="Colgate-Palmolive Nederland BV"/>
    <s v="101t"/>
    <n v="101091024622"/>
    <n v="101030174178"/>
    <n v="930"/>
    <s v="Inv Booked"/>
    <s v="2480090453"/>
    <s v="Verkoop"/>
    <n v="170"/>
    <s v="Transport drops zone"/>
    <s v="9 - verwerkt"/>
    <n v="0"/>
    <m/>
    <d v="2023-09-11T00:00:00"/>
    <s v="DROP"/>
    <s v="0001010910246220139264_010"/>
    <m/>
    <m/>
    <m/>
    <s v="EUR"/>
    <n v="62.77"/>
    <s v="EUR"/>
    <n v="62.77"/>
    <s v="EUR"/>
    <n v="62.77"/>
    <n v="62.77"/>
    <n v="0"/>
    <s v="N"/>
    <n v="1223000916"/>
    <d v="2023-10-25T00:00:00"/>
    <m/>
    <d v="2023-09-11T00:00:00"/>
    <s v="00:00"/>
    <s v="23:59"/>
    <d v="2023-09-11T00:00:00"/>
    <s v="12:00"/>
    <s v="17:00"/>
    <n v="1.6"/>
    <s v="ce"/>
    <n v="686"/>
    <n v="1.6"/>
    <n v="0"/>
    <s v="Kuehne+Nagel Tiel 3 Standpl"/>
    <s v="De Diepert 5"/>
    <s v="Tiel"/>
    <s v="4004 MA"/>
    <s v="NL"/>
    <x v="21"/>
    <s v="Bloemakkers 4"/>
    <x v="22"/>
    <s v="9461GX"/>
    <s v="NL"/>
    <s v="2480090453"/>
    <s v="0139264_010"/>
    <s v="31V"/>
    <s v="NL001131849B01"/>
    <n v="2"/>
    <n v="0"/>
    <n v="62.77"/>
    <s v="N"/>
    <s v="Peter Appel Transport B.V."/>
    <n v="36622"/>
    <d v="2023-09-11T00:00:00"/>
    <s v="12:29:00"/>
    <n v="0"/>
    <x v="0"/>
    <x v="36"/>
    <n v="9"/>
    <x v="20"/>
    <n v="1"/>
    <n v="1.6"/>
    <x v="3"/>
    <n v="62.77"/>
    <n v="0"/>
    <n v="62.77"/>
  </r>
  <r>
    <s v="COLGATE 3800 DEB."/>
    <s v="Colgate-Palmolive Nederland BV"/>
    <s v="101t"/>
    <n v="101091025055"/>
    <n v="101030174179"/>
    <n v="930"/>
    <s v="Inv Booked"/>
    <s v="2480090457"/>
    <s v="Verkoop"/>
    <n v="170"/>
    <s v="Transport drops zone"/>
    <s v="9 - verwerkt"/>
    <n v="0"/>
    <m/>
    <d v="2023-09-11T00:00:00"/>
    <s v="DROP"/>
    <s v="0001010910250550139545_003"/>
    <m/>
    <m/>
    <m/>
    <s v="EUR"/>
    <n v="79.88"/>
    <s v="EUR"/>
    <n v="79.88"/>
    <s v="EUR"/>
    <n v="79.88"/>
    <n v="79.88"/>
    <n v="0"/>
    <s v="N"/>
    <n v="1223000916"/>
    <d v="2023-10-25T00:00:00"/>
    <m/>
    <d v="2023-09-11T00:00:00"/>
    <s v="00:00"/>
    <s v="23:59"/>
    <d v="2023-09-11T00:00:00"/>
    <s v="10:00"/>
    <s v="17:00"/>
    <n v="4"/>
    <s v="ce"/>
    <n v="2473"/>
    <n v="4"/>
    <n v="3"/>
    <s v="Kuehne+Nagel Tiel 3 Standpl"/>
    <s v="De Diepert 5"/>
    <s v="Tiel"/>
    <s v="4004 MA"/>
    <s v="NL"/>
    <x v="4"/>
    <s v="Watergoorweg 81"/>
    <x v="5"/>
    <s v="3861MA"/>
    <s v="NL"/>
    <s v="2480090457"/>
    <s v="0139545_003"/>
    <s v="31V"/>
    <s v="NL001131849B01"/>
    <n v="2"/>
    <n v="0"/>
    <n v="79.88"/>
    <s v="N"/>
    <s v="Peter Appel Transport B.V."/>
    <n v="36622"/>
    <d v="2023-09-11T00:00:00"/>
    <s v="15:05:00"/>
    <n v="0"/>
    <x v="0"/>
    <x v="36"/>
    <n v="9"/>
    <x v="5"/>
    <n v="1"/>
    <n v="4"/>
    <x v="3"/>
    <n v="79.88"/>
    <n v="0"/>
    <n v="79.88"/>
  </r>
  <r>
    <s v="COLGATE 3800 DEB."/>
    <s v="Colgate-Palmolive Nederland BV"/>
    <s v="101t"/>
    <n v="101091024622"/>
    <n v="101030174180"/>
    <n v="930"/>
    <s v="Inv Booked"/>
    <s v="2480090466"/>
    <s v="Verkoop"/>
    <n v="170"/>
    <s v="Transport drops zone"/>
    <s v="9 - verwerkt"/>
    <n v="0"/>
    <m/>
    <d v="2023-09-11T00:00:00"/>
    <s v="DROP"/>
    <s v="0001010910246220139264_014"/>
    <m/>
    <m/>
    <m/>
    <s v="EUR"/>
    <n v="52.45"/>
    <s v="EUR"/>
    <n v="52.45"/>
    <s v="EUR"/>
    <n v="52.45"/>
    <n v="52.45"/>
    <n v="0"/>
    <s v="N"/>
    <n v="1223000916"/>
    <d v="2023-10-25T00:00:00"/>
    <m/>
    <d v="2023-09-11T00:00:00"/>
    <s v="00:00"/>
    <s v="23:59"/>
    <d v="2023-09-11T00:00:00"/>
    <s v="14:00"/>
    <s v="15:00"/>
    <n v="1.6"/>
    <s v="ce"/>
    <n v="1630"/>
    <n v="1.6"/>
    <n v="2"/>
    <s v="Kuehne+Nagel Tiel 3 Standpl"/>
    <s v="De Diepert 5"/>
    <s v="Tiel"/>
    <s v="4004 MA"/>
    <s v="NL"/>
    <x v="13"/>
    <s v="GALVANIWEG 1"/>
    <x v="16"/>
    <s v="8013 RG"/>
    <s v="NL"/>
    <s v="2480090466"/>
    <s v="0139264_014"/>
    <s v="31V"/>
    <s v="NL001131849B01"/>
    <n v="2"/>
    <n v="0"/>
    <n v="52.45"/>
    <s v="N"/>
    <s v="Peter Appel Transport B.V."/>
    <n v="36622"/>
    <d v="2023-09-11T00:00:00"/>
    <s v="16:16:00"/>
    <n v="0"/>
    <x v="0"/>
    <x v="36"/>
    <n v="9"/>
    <x v="14"/>
    <n v="1"/>
    <n v="1.6"/>
    <x v="2"/>
    <n v="52.45"/>
    <n v="0"/>
    <n v="52.45"/>
  </r>
  <r>
    <s v="COLGATE 3800 DEB."/>
    <s v="Colgate-Palmolive Nederland BV"/>
    <s v="101t"/>
    <n v="101091024622"/>
    <n v="101030174181"/>
    <n v="930"/>
    <s v="Inv Booked"/>
    <s v="2480090464"/>
    <s v="Verkoop"/>
    <n v="170"/>
    <s v="Transport drops zone"/>
    <s v="9 - verwerkt"/>
    <n v="0"/>
    <m/>
    <d v="2023-09-11T00:00:00"/>
    <s v="DROP"/>
    <s v="0001010910246220139264_009"/>
    <m/>
    <m/>
    <m/>
    <s v="EUR"/>
    <n v="52.61"/>
    <s v="EUR"/>
    <n v="52.61"/>
    <s v="EUR"/>
    <n v="52.61"/>
    <n v="52.61"/>
    <n v="0"/>
    <s v="N"/>
    <n v="1223000916"/>
    <d v="2023-10-25T00:00:00"/>
    <m/>
    <d v="2023-09-11T00:00:00"/>
    <s v="00:00"/>
    <s v="23:59"/>
    <d v="2023-09-11T00:00:00"/>
    <s v="13:00"/>
    <s v="14:00"/>
    <n v="1.6"/>
    <s v="ce"/>
    <n v="1630"/>
    <n v="1.6"/>
    <n v="2"/>
    <s v="Kuehne+Nagel Tiel 3 Standpl"/>
    <s v="De Diepert 5"/>
    <s v="Tiel"/>
    <s v="4004 MA"/>
    <s v="NL"/>
    <x v="5"/>
    <s v="Kernweg 6"/>
    <x v="8"/>
    <s v="1627 LC"/>
    <s v="NL"/>
    <s v="2480090464"/>
    <s v="0139264_009"/>
    <s v="31V"/>
    <s v="NL001131849B01"/>
    <n v="2"/>
    <n v="0"/>
    <n v="52.61"/>
    <s v="N"/>
    <s v="Peter Appel Transport B.V."/>
    <n v="36622"/>
    <d v="2023-09-11T00:00:00"/>
    <s v="14:52:00"/>
    <n v="0"/>
    <x v="0"/>
    <x v="36"/>
    <n v="9"/>
    <x v="2"/>
    <n v="1"/>
    <n v="1.6"/>
    <x v="2"/>
    <n v="52.61"/>
    <n v="0"/>
    <n v="52.61"/>
  </r>
  <r>
    <s v="COLGATE 3800 DEB."/>
    <s v="Colgate-Palmolive Nederland BV"/>
    <s v="101t"/>
    <n v="101091024630"/>
    <n v="101030174182"/>
    <n v="930"/>
    <s v="Inv Booked"/>
    <s v="2480090454"/>
    <s v="Verkoop"/>
    <n v="170"/>
    <s v="Transport drops zone"/>
    <s v="9 - verwerkt"/>
    <n v="0"/>
    <m/>
    <d v="2023-09-11T00:00:00"/>
    <s v="DROP"/>
    <s v="0001010910246300139272_003"/>
    <m/>
    <m/>
    <m/>
    <s v="EUR"/>
    <n v="41.6"/>
    <s v="EUR"/>
    <n v="41.6"/>
    <s v="EUR"/>
    <n v="41.6"/>
    <n v="41.6"/>
    <n v="0"/>
    <s v="N"/>
    <n v="1223000916"/>
    <d v="2023-10-25T00:00:00"/>
    <m/>
    <d v="2023-09-11T00:00:00"/>
    <s v="00:00"/>
    <s v="23:59"/>
    <d v="2023-09-11T00:00:00"/>
    <s v="14:30"/>
    <s v="14:30"/>
    <n v="3.2"/>
    <s v="ce"/>
    <n v="2265"/>
    <n v="3.2"/>
    <n v="3"/>
    <s v="Kuehne+Nagel Tiel 3 Standpl"/>
    <s v="De Diepert 5"/>
    <s v="Tiel"/>
    <s v="4004 MA"/>
    <s v="NL"/>
    <x v="3"/>
    <s v="FACETLAAN 6"/>
    <x v="4"/>
    <s v="2665 NR"/>
    <s v="NL"/>
    <s v="2480090454"/>
    <s v="0139272_003"/>
    <s v="31V"/>
    <s v="NL001131849B01"/>
    <n v="2"/>
    <n v="0"/>
    <n v="41.6"/>
    <s v="N"/>
    <s v="Peter Appel Transport B.V."/>
    <n v="36622"/>
    <d v="2023-09-11T00:00:00"/>
    <s v="16:02:00"/>
    <n v="0"/>
    <x v="0"/>
    <x v="36"/>
    <n v="9"/>
    <x v="4"/>
    <n v="0"/>
    <s v=""/>
    <x v="3"/>
    <s v=""/>
    <n v="0"/>
    <s v=""/>
  </r>
  <r>
    <s v="COLGATE 3800 DEB."/>
    <s v="Colgate-Palmolive Nederland BV"/>
    <s v="101t"/>
    <n v="101091024622"/>
    <n v="101030174183"/>
    <n v="930"/>
    <s v="Inv Booked"/>
    <s v="2480090471"/>
    <s v="Verkoop"/>
    <n v="170"/>
    <s v="Transport drops zone"/>
    <s v="9 - verwerkt"/>
    <n v="0"/>
    <m/>
    <d v="2023-09-11T00:00:00"/>
    <s v="DROP"/>
    <s v="0001010910246220139264_013"/>
    <m/>
    <m/>
    <m/>
    <s v="EUR"/>
    <n v="52.92"/>
    <s v="EUR"/>
    <n v="52.92"/>
    <s v="EUR"/>
    <n v="52.92"/>
    <n v="52.92"/>
    <n v="0"/>
    <s v="N"/>
    <n v="1223000916"/>
    <d v="2023-10-25T00:00:00"/>
    <m/>
    <d v="2023-09-11T00:00:00"/>
    <s v="00:00"/>
    <s v="23:59"/>
    <d v="2023-09-11T00:00:00"/>
    <s v="07:00"/>
    <s v="08:00"/>
    <n v="5.6"/>
    <s v="ce"/>
    <n v="2665"/>
    <n v="5.6"/>
    <n v="5"/>
    <s v="Kuehne+Nagel Tiel 3 Standpl"/>
    <s v="De Diepert 5"/>
    <s v="Tiel"/>
    <s v="4004 MA"/>
    <s v="NL"/>
    <x v="2"/>
    <s v="Randweg 2"/>
    <x v="6"/>
    <s v="4191 NN"/>
    <s v="NL"/>
    <s v="2480090471"/>
    <s v="0139264_013"/>
    <s v="31V"/>
    <s v="NL001131849B01"/>
    <n v="2"/>
    <n v="0"/>
    <n v="52.92"/>
    <s v="N"/>
    <s v="Peter Appel Transport B.V."/>
    <n v="36622"/>
    <d v="2023-09-11T00:00:00"/>
    <s v="06:55:00"/>
    <n v="0"/>
    <x v="0"/>
    <x v="36"/>
    <n v="9"/>
    <x v="6"/>
    <n v="1"/>
    <n v="5.6"/>
    <x v="2"/>
    <n v="52.92"/>
    <n v="0"/>
    <n v="52.92"/>
  </r>
  <r>
    <s v="COLGATE 3800 DEB."/>
    <s v="Colgate-Palmolive Nederland BV"/>
    <s v="101t"/>
    <n v="101091025051"/>
    <n v="101030174156"/>
    <n v="930"/>
    <s v="Inv Booked"/>
    <s v="2480090443"/>
    <s v="Verkoop"/>
    <n v="170"/>
    <s v="Transport drops zone"/>
    <s v="9 - verwerkt"/>
    <n v="0"/>
    <m/>
    <d v="2023-09-11T00:00:00"/>
    <s v="DROP"/>
    <s v="0001010910250510139547_002"/>
    <m/>
    <m/>
    <m/>
    <s v="EUR"/>
    <n v="237.89"/>
    <s v="EUR"/>
    <n v="237.89"/>
    <s v="EUR"/>
    <n v="237.89"/>
    <n v="237.89"/>
    <n v="0"/>
    <s v="N"/>
    <n v="1223000916"/>
    <d v="2023-10-25T00:00:00"/>
    <m/>
    <d v="2023-09-11T00:00:00"/>
    <s v="00:00"/>
    <s v="23:59"/>
    <d v="2023-09-11T00:00:00"/>
    <s v="08:00"/>
    <s v="15:00"/>
    <n v="11.2"/>
    <s v="ce"/>
    <n v="13009"/>
    <n v="11.2"/>
    <n v="21"/>
    <s v="Kuehne+Nagel Tiel 3 Standpl"/>
    <s v="De Diepert 5"/>
    <s v="Tiel"/>
    <s v="4004 MA"/>
    <s v="NL"/>
    <x v="8"/>
    <s v="Orionweg 2"/>
    <x v="10"/>
    <s v="8938 AH"/>
    <s v="NL"/>
    <s v="2480090443"/>
    <s v="0139547_002"/>
    <s v="31V"/>
    <s v="NL001131849B01"/>
    <n v="2"/>
    <n v="0"/>
    <n v="237.89"/>
    <s v="N"/>
    <s v="Peter Appel Transport B.V."/>
    <n v="36622"/>
    <d v="2023-09-11T00:00:00"/>
    <s v="15:44:00"/>
    <n v="0"/>
    <x v="0"/>
    <x v="36"/>
    <n v="9"/>
    <x v="9"/>
    <n v="1"/>
    <n v="11.2"/>
    <x v="0"/>
    <n v="237.89"/>
    <n v="0"/>
    <n v="237.89"/>
  </r>
  <r>
    <s v="COLGATE 3800 DEB."/>
    <s v="Colgate-Palmolive Nederland BV"/>
    <s v="101t"/>
    <n v="101091025045"/>
    <n v="101030174157"/>
    <n v="930"/>
    <s v="Inv Booked"/>
    <s v="2480090445"/>
    <s v="Verkoop"/>
    <n v="170"/>
    <s v="Transport drops zone"/>
    <s v="9 - verwerkt"/>
    <n v="0"/>
    <m/>
    <d v="2023-09-11T00:00:00"/>
    <s v="DROP"/>
    <s v="0001010910250450139540_003"/>
    <m/>
    <m/>
    <m/>
    <s v="EUR"/>
    <n v="48.91"/>
    <s v="EUR"/>
    <n v="48.91"/>
    <s v="EUR"/>
    <n v="48.91"/>
    <n v="48.91"/>
    <n v="0"/>
    <s v="N"/>
    <n v="1223000916"/>
    <d v="2023-10-25T00:00:00"/>
    <m/>
    <d v="2023-09-11T00:00:00"/>
    <s v="00:00"/>
    <s v="23:59"/>
    <d v="2023-09-11T00:00:00"/>
    <s v="06:30"/>
    <s v="14:00"/>
    <n v="4.8"/>
    <s v="ce"/>
    <n v="3767"/>
    <n v="4.8"/>
    <n v="4"/>
    <s v="Kuehne+Nagel Tiel 3 Standpl"/>
    <s v="De Diepert 5"/>
    <s v="Tiel"/>
    <s v="4004 MA"/>
    <s v="NL"/>
    <x v="31"/>
    <s v="Ohmweg 3"/>
    <x v="33"/>
    <s v="4104BM"/>
    <s v="NL"/>
    <s v="2480090445"/>
    <s v="0139540_003"/>
    <s v="31V"/>
    <s v="NL001131849B01"/>
    <n v="2"/>
    <n v="0"/>
    <n v="48.91"/>
    <s v="N"/>
    <s v="Peter Appel Transport B.V."/>
    <n v="36622"/>
    <d v="2023-09-11T00:00:00"/>
    <s v="11:06:00"/>
    <n v="7"/>
    <x v="0"/>
    <x v="36"/>
    <n v="9"/>
    <x v="6"/>
    <n v="1"/>
    <n v="4.8"/>
    <x v="8"/>
    <n v="48.91"/>
    <n v="0"/>
    <n v="48.91"/>
  </r>
  <r>
    <s v="COLGATE 3800 DEB."/>
    <s v="Colgate-Palmolive Nederland BV"/>
    <s v="101t"/>
    <n v="101091024623"/>
    <n v="101030174158"/>
    <n v="930"/>
    <s v="Inv Booked"/>
    <s v="2480090447"/>
    <s v="Verkoop"/>
    <n v="170"/>
    <s v="Transport drops zone"/>
    <s v="9 - verwerkt"/>
    <n v="0"/>
    <m/>
    <d v="2023-09-11T00:00:00"/>
    <s v="DROP"/>
    <s v="0001010910246230139266_003"/>
    <m/>
    <m/>
    <m/>
    <s v="EUR"/>
    <n v="230.05"/>
    <s v="EUR"/>
    <n v="230.05"/>
    <s v="EUR"/>
    <n v="230.05"/>
    <n v="230.05"/>
    <n v="0"/>
    <s v="N"/>
    <n v="1223000916"/>
    <d v="2023-10-25T00:00:00"/>
    <m/>
    <d v="2023-09-11T00:00:00"/>
    <s v="00:00"/>
    <s v="23:59"/>
    <d v="2023-09-11T00:00:00"/>
    <s v="07:00"/>
    <s v="08:00"/>
    <n v="22.4"/>
    <s v="ce"/>
    <n v="17090"/>
    <n v="22.4"/>
    <n v="37"/>
    <s v="Kuehne+Nagel Tiel 3 Standpl"/>
    <s v="De Diepert 5"/>
    <s v="Tiel"/>
    <s v="4004 MA"/>
    <s v="NL"/>
    <x v="109"/>
    <s v="Rheastraat 10"/>
    <x v="3"/>
    <s v="5047 TL"/>
    <s v="NL"/>
    <s v="2480090447"/>
    <s v="0139266_003"/>
    <s v="31V"/>
    <s v="NL001131849B01"/>
    <n v="2"/>
    <n v="0"/>
    <n v="230.05"/>
    <s v="N"/>
    <s v="Peter Appel Transport B.V."/>
    <n v="36622"/>
    <d v="2023-09-11T00:00:00"/>
    <s v="09:46:00"/>
    <n v="33"/>
    <x v="0"/>
    <x v="36"/>
    <n v="9"/>
    <x v="3"/>
    <n v="1"/>
    <n v="22.4"/>
    <x v="1"/>
    <n v="230.05"/>
    <n v="0"/>
    <n v="230.05"/>
  </r>
  <r>
    <s v="COLGATE 3800 DEB."/>
    <s v="Colgate-Palmolive Nederland BV"/>
    <s v="101t"/>
    <n v="101091024629"/>
    <n v="101030174188"/>
    <n v="930"/>
    <s v="Inv Booked"/>
    <s v="2480090472"/>
    <s v="Verkoop"/>
    <n v="170"/>
    <s v="Transport drops zone"/>
    <s v="9 - verwerkt"/>
    <n v="0"/>
    <m/>
    <d v="2023-09-11T00:00:00"/>
    <s v="DROP"/>
    <s v="0001010910246290139271_003"/>
    <m/>
    <m/>
    <m/>
    <s v="EUR"/>
    <n v="55.85"/>
    <s v="EUR"/>
    <n v="55.85"/>
    <s v="EUR"/>
    <n v="55.85"/>
    <n v="55.85"/>
    <n v="0"/>
    <s v="N"/>
    <n v="1223000916"/>
    <d v="2023-10-25T00:00:00"/>
    <m/>
    <d v="2023-09-11T00:00:00"/>
    <s v="00:00"/>
    <s v="23:59"/>
    <d v="2023-09-11T00:00:00"/>
    <s v="14:00"/>
    <s v="14:00"/>
    <n v="2.4"/>
    <s v="ce"/>
    <n v="764"/>
    <n v="2.4"/>
    <n v="0"/>
    <s v="Kuehne+Nagel Tiel 3 Standpl"/>
    <s v="De Diepert 5"/>
    <s v="Tiel"/>
    <s v="4004 MA"/>
    <s v="NL"/>
    <x v="41"/>
    <s v="Asteriastraat 9"/>
    <x v="3"/>
    <s v="5047 RM"/>
    <s v="NL"/>
    <s v="2480090472"/>
    <s v="0139271_003"/>
    <s v="31V"/>
    <s v="NL001131849B01"/>
    <n v="2"/>
    <n v="0"/>
    <n v="55.85"/>
    <s v="N"/>
    <s v="Peter Appel Transport B.V."/>
    <n v="36622"/>
    <d v="2023-09-11T00:00:00"/>
    <s v="14:46:00"/>
    <n v="0"/>
    <x v="0"/>
    <x v="36"/>
    <n v="9"/>
    <x v="3"/>
    <n v="1"/>
    <n v="2.4"/>
    <x v="0"/>
    <n v="55.85"/>
    <n v="0"/>
    <n v="55.85"/>
  </r>
  <r>
    <s v="COLGATE 3800 DEB."/>
    <s v="Colgate-Palmolive Nederland BV"/>
    <s v="101t"/>
    <n v="101091024622"/>
    <n v="101030174189"/>
    <n v="930"/>
    <s v="Inv Booked"/>
    <s v="2480090474"/>
    <s v="Verkoop"/>
    <n v="170"/>
    <s v="Transport drops zone"/>
    <s v="9 - verwerkt"/>
    <n v="0"/>
    <m/>
    <d v="2023-09-11T00:00:00"/>
    <s v="DROP"/>
    <s v="0001010910246220139264_004"/>
    <m/>
    <m/>
    <m/>
    <s v="EUR"/>
    <n v="51.3"/>
    <s v="EUR"/>
    <n v="51.3"/>
    <s v="EUR"/>
    <n v="51.3"/>
    <n v="51.3"/>
    <n v="0"/>
    <s v="N"/>
    <n v="1223000916"/>
    <d v="2023-10-25T00:00:00"/>
    <m/>
    <d v="2023-09-11T00:00:00"/>
    <s v="00:00"/>
    <s v="23:59"/>
    <d v="2023-09-11T00:00:00"/>
    <s v="07:00"/>
    <s v="12:00"/>
    <n v="1.6"/>
    <s v="ce"/>
    <n v="1376"/>
    <n v="1.6"/>
    <n v="2"/>
    <s v="Kuehne+Nagel Tiel 3 Standpl"/>
    <s v="De Diepert 5"/>
    <s v="Tiel"/>
    <s v="4004 MA"/>
    <s v="NL"/>
    <x v="29"/>
    <s v="Opaalstraat 15"/>
    <x v="32"/>
    <s v="1812RH"/>
    <s v="NL"/>
    <s v="2480090474"/>
    <s v="0139264_004"/>
    <s v="31V"/>
    <s v="NL001131849B01"/>
    <n v="2"/>
    <n v="0"/>
    <n v="51.3"/>
    <s v="N"/>
    <s v="Peter Appel Transport B.V."/>
    <n v="36622"/>
    <d v="2023-09-11T00:00:00"/>
    <s v="07:22:00"/>
    <n v="0"/>
    <x v="0"/>
    <x v="36"/>
    <n v="9"/>
    <x v="28"/>
    <n v="1"/>
    <n v="1.6"/>
    <x v="3"/>
    <n v="51.3"/>
    <n v="0"/>
    <n v="51.3"/>
  </r>
  <r>
    <s v="COLGATE 3800 DEB."/>
    <s v="Colgate-Palmolive Nederland BV"/>
    <s v="101t"/>
    <n v="101091024630"/>
    <n v="101030174167"/>
    <n v="930"/>
    <s v="Inv Booked"/>
    <s v="2480090455"/>
    <s v="Verkoop"/>
    <n v="170"/>
    <s v="Transport drops zone"/>
    <s v="9 - verwerkt"/>
    <n v="0"/>
    <m/>
    <d v="2023-09-11T00:00:00"/>
    <s v="DROP"/>
    <s v="0001010910246300139272_003"/>
    <m/>
    <m/>
    <m/>
    <s v="EUR"/>
    <n v="83.2"/>
    <s v="EUR"/>
    <n v="83.2"/>
    <s v="EUR"/>
    <n v="83.2"/>
    <n v="83.2"/>
    <n v="0"/>
    <s v="N"/>
    <n v="1223000916"/>
    <d v="2023-10-25T00:00:00"/>
    <m/>
    <d v="2023-09-11T00:00:00"/>
    <s v="00:00"/>
    <s v="23:59"/>
    <d v="2023-09-11T00:00:00"/>
    <s v="14:30"/>
    <s v="14:30"/>
    <n v="6.4"/>
    <s v="ce"/>
    <n v="6195"/>
    <n v="6.4"/>
    <n v="8"/>
    <s v="Kuehne+Nagel Tiel 3 Standpl"/>
    <s v="De Diepert 5"/>
    <s v="Tiel"/>
    <s v="4004 MA"/>
    <s v="NL"/>
    <x v="3"/>
    <s v="FACETLAAN 6"/>
    <x v="4"/>
    <s v="2665 NR"/>
    <s v="NL"/>
    <s v="2480090455"/>
    <s v="0139272_003"/>
    <s v="31V"/>
    <s v="NL001131849B01"/>
    <n v="2"/>
    <n v="0"/>
    <n v="83.2"/>
    <s v="N"/>
    <s v="Peter Appel Transport B.V."/>
    <n v="36622"/>
    <d v="2023-09-11T00:00:00"/>
    <s v="16:02:00"/>
    <n v="0"/>
    <x v="0"/>
    <x v="36"/>
    <n v="9"/>
    <x v="4"/>
    <n v="0"/>
    <s v=""/>
    <x v="3"/>
    <s v=""/>
    <n v="0"/>
    <s v=""/>
  </r>
  <r>
    <s v="COLGATE 3800 DEB."/>
    <s v="Colgate-Palmolive Nederland BV"/>
    <s v="101t"/>
    <n v="101091024622"/>
    <n v="101030174168"/>
    <n v="930"/>
    <s v="Inv Booked"/>
    <s v="2480090470"/>
    <s v="Verkoop"/>
    <n v="170"/>
    <s v="Transport drops zone"/>
    <s v="9 - verwerkt"/>
    <n v="0"/>
    <m/>
    <d v="2023-09-11T00:00:00"/>
    <s v="DROP"/>
    <s v="0001010910246220139264_003"/>
    <m/>
    <m/>
    <m/>
    <s v="EUR"/>
    <n v="27.26"/>
    <s v="EUR"/>
    <n v="27.26"/>
    <s v="EUR"/>
    <n v="27.26"/>
    <n v="27.26"/>
    <n v="0"/>
    <s v="Y"/>
    <n v="1223000916"/>
    <d v="2023-10-25T00:00:00"/>
    <m/>
    <d v="2023-09-11T00:00:00"/>
    <s v="00:00"/>
    <s v="23:59"/>
    <d v="2023-09-11T00:00:00"/>
    <s v="07:00"/>
    <s v="10:00"/>
    <n v="0"/>
    <s v="ce"/>
    <n v="2"/>
    <n v="0.8"/>
    <n v="0"/>
    <s v="Kuehne+Nagel Tiel 3 Standpl"/>
    <s v="De Diepert 5"/>
    <s v="Tiel"/>
    <s v="4004 MA"/>
    <s v="NL"/>
    <x v="117"/>
    <s v="Slego 1a"/>
    <x v="13"/>
    <s v="1046BM"/>
    <s v="NL"/>
    <s v="2480090470"/>
    <s v="0139264_003"/>
    <s v="31V"/>
    <s v="NL001131849B01"/>
    <n v="2"/>
    <n v="0"/>
    <n v="27.26"/>
    <s v="N"/>
    <s v="Peter Appel Transport B.V."/>
    <n v="36622"/>
    <d v="2023-09-11T00:00:00"/>
    <s v="07:47:00"/>
    <n v="0"/>
    <x v="0"/>
    <x v="36"/>
    <n v="9"/>
    <x v="11"/>
    <n v="1"/>
    <n v="0.8"/>
    <x v="0"/>
    <n v="27.26"/>
    <n v="0"/>
    <n v="27.26"/>
  </r>
  <r>
    <s v="COLGATE 3800 DEB."/>
    <s v="Colgate-Palmolive Nederland BV"/>
    <s v="101t"/>
    <n v="101091025045"/>
    <n v="101030174174"/>
    <n v="930"/>
    <s v="Inv Booked"/>
    <s v="2480090469"/>
    <s v="Verkoop"/>
    <n v="170"/>
    <s v="Transport drops zone"/>
    <s v="9 - verwerkt"/>
    <n v="0"/>
    <m/>
    <d v="2023-09-11T00:00:00"/>
    <s v="DROP"/>
    <s v="0001010910250450139540_002"/>
    <m/>
    <m/>
    <m/>
    <s v="EUR"/>
    <n v="66.89"/>
    <s v="EUR"/>
    <n v="66.89"/>
    <s v="EUR"/>
    <n v="66.89"/>
    <n v="66.89"/>
    <n v="0"/>
    <s v="N"/>
    <n v="1223000916"/>
    <d v="2023-10-25T00:00:00"/>
    <m/>
    <d v="2023-09-11T00:00:00"/>
    <s v="00:00"/>
    <s v="23:59"/>
    <d v="2023-09-11T00:00:00"/>
    <s v="08:15"/>
    <s v="08:15"/>
    <n v="7.2"/>
    <s v="ce"/>
    <n v="5564"/>
    <n v="7.2"/>
    <n v="0"/>
    <s v="Kuehne+Nagel Tiel 3 Standpl"/>
    <s v="De Diepert 5"/>
    <s v="Tiel"/>
    <s v="4004 MA"/>
    <s v="NL"/>
    <x v="45"/>
    <s v="Poppenbouwing 30"/>
    <x v="6"/>
    <s v="4191NZ"/>
    <s v="NL"/>
    <s v="2480090469"/>
    <s v="0139540_002"/>
    <s v="31V"/>
    <s v="NL001131849B01"/>
    <n v="2"/>
    <n v="0"/>
    <n v="66.89"/>
    <s v="N"/>
    <s v="Peter Appel Transport B.V."/>
    <n v="36622"/>
    <d v="2023-09-11T00:00:00"/>
    <s v="08:59:00"/>
    <n v="0"/>
    <x v="0"/>
    <x v="36"/>
    <n v="9"/>
    <x v="6"/>
    <n v="1"/>
    <n v="7.2"/>
    <x v="0"/>
    <n v="66.89"/>
    <n v="0"/>
    <n v="66.89"/>
  </r>
  <r>
    <s v="COLGATE 3800 DEB."/>
    <s v="Colgate-Palmolive Nederland BV"/>
    <s v="101t"/>
    <n v="101091024622"/>
    <n v="101030174175"/>
    <n v="930"/>
    <s v="Inv Booked"/>
    <s v="2480090465"/>
    <s v="Verkoop"/>
    <n v="170"/>
    <s v="Transport drops zone"/>
    <s v="9 - verwerkt"/>
    <n v="0"/>
    <m/>
    <d v="2023-09-11T00:00:00"/>
    <s v="DROP"/>
    <s v="0001010910246220139264_011"/>
    <m/>
    <m/>
    <m/>
    <s v="EUR"/>
    <n v="48.74"/>
    <s v="EUR"/>
    <n v="48.74"/>
    <s v="EUR"/>
    <n v="48.74"/>
    <n v="48.74"/>
    <n v="0"/>
    <s v="N"/>
    <n v="1223000916"/>
    <d v="2023-10-25T00:00:00"/>
    <m/>
    <d v="2023-09-11T00:00:00"/>
    <s v="00:00"/>
    <s v="23:59"/>
    <d v="2023-09-11T00:00:00"/>
    <s v="09:00"/>
    <s v="10:00"/>
    <n v="1.6"/>
    <s v="ce"/>
    <n v="1630"/>
    <n v="1.6"/>
    <n v="2"/>
    <s v="Kuehne+Nagel Tiel 3 Standpl"/>
    <s v="De Diepert 5"/>
    <s v="Tiel"/>
    <s v="4004 MA"/>
    <s v="NL"/>
    <x v="7"/>
    <s v="HOOFDTOCHT 1"/>
    <x v="7"/>
    <s v="1507 CJ"/>
    <s v="NL"/>
    <s v="2480090465"/>
    <s v="0139264_011"/>
    <s v="31V"/>
    <s v="NL001131849B01"/>
    <n v="2"/>
    <n v="0"/>
    <n v="48.74"/>
    <s v="N"/>
    <s v="Peter Appel Transport B.V."/>
    <n v="36622"/>
    <d v="2023-09-11T00:00:00"/>
    <s v="09:50:00"/>
    <n v="0"/>
    <x v="0"/>
    <x v="36"/>
    <n v="9"/>
    <x v="7"/>
    <n v="1"/>
    <n v="1.6"/>
    <x v="2"/>
    <n v="48.74"/>
    <n v="0"/>
    <n v="48.74"/>
  </r>
  <r>
    <s v="COLGATE 3800 DEB."/>
    <s v="Colgate-Palmolive Nederland BV"/>
    <s v="101t"/>
    <n v="101091024622"/>
    <n v="101030174164"/>
    <n v="930"/>
    <s v="Inv Booked"/>
    <s v="2480090462"/>
    <s v="Verkoop"/>
    <n v="170"/>
    <s v="Transport drops zone"/>
    <s v="9 - verwerkt"/>
    <n v="0"/>
    <m/>
    <d v="2023-09-11T00:00:00"/>
    <s v="DROP"/>
    <s v="0001010910246220139264_002"/>
    <m/>
    <m/>
    <m/>
    <s v="EUR"/>
    <n v="49.33"/>
    <s v="EUR"/>
    <n v="49.33"/>
    <s v="EUR"/>
    <n v="49.33"/>
    <n v="49.33"/>
    <n v="0"/>
    <s v="N"/>
    <n v="1223000916"/>
    <d v="2023-10-25T00:00:00"/>
    <m/>
    <d v="2023-09-11T00:00:00"/>
    <s v="00:00"/>
    <s v="23:59"/>
    <d v="2023-09-11T00:00:00"/>
    <s v="06:00"/>
    <s v="07:00"/>
    <n v="1.6"/>
    <s v="ce"/>
    <n v="1630"/>
    <n v="1.6"/>
    <n v="2"/>
    <s v="Kuehne+Nagel Tiel 3 Standpl"/>
    <s v="De Diepert 5"/>
    <s v="Tiel"/>
    <s v="4004 MA"/>
    <s v="NL"/>
    <x v="2"/>
    <s v="Laan van Ruyven 1"/>
    <x v="11"/>
    <s v="2645EE"/>
    <s v="NL"/>
    <s v="2480090462"/>
    <s v="0139264_002"/>
    <s v="31V"/>
    <s v="NL001131849B01"/>
    <n v="2"/>
    <n v="0"/>
    <n v="49.33"/>
    <s v="N"/>
    <s v="Peter Appel Transport B.V."/>
    <n v="36622"/>
    <d v="2023-09-11T00:00:00"/>
    <s v="06:51:00"/>
    <n v="0"/>
    <x v="0"/>
    <x v="36"/>
    <n v="9"/>
    <x v="4"/>
    <n v="1"/>
    <n v="1.6"/>
    <x v="2"/>
    <n v="49.33"/>
    <n v="0"/>
    <n v="49.33"/>
  </r>
  <r>
    <s v="COLGATE 3800 DEB."/>
    <s v="Colgate-Palmolive Nederland BV"/>
    <s v="101t"/>
    <n v="101091026240"/>
    <n v="101030174170"/>
    <n v="930"/>
    <s v="Inv Booked"/>
    <s v="2480090446"/>
    <s v="Verkoop"/>
    <n v="170"/>
    <s v="Transport drops zone"/>
    <s v="9 - verwerkt"/>
    <n v="0"/>
    <m/>
    <d v="2023-09-11T00:00:00"/>
    <s v="DROP"/>
    <s v="0001010910262400139536_004"/>
    <m/>
    <m/>
    <m/>
    <s v="EUR"/>
    <n v="98.4"/>
    <s v="EUR"/>
    <n v="98.4"/>
    <s v="EUR"/>
    <n v="98.4"/>
    <n v="98.4"/>
    <n v="0"/>
    <s v="N"/>
    <n v="1223000916"/>
    <d v="2023-10-25T00:00:00"/>
    <m/>
    <d v="2023-09-11T00:00:00"/>
    <s v="00:00"/>
    <s v="23:59"/>
    <d v="2023-09-11T00:00:00"/>
    <s v="06:30"/>
    <s v="14:00"/>
    <n v="4.8"/>
    <s v="ce"/>
    <n v="4443"/>
    <n v="4.8"/>
    <n v="7"/>
    <s v="Kuehne+Nagel Tiel 3 Standpl"/>
    <s v="De Diepert 5"/>
    <s v="Tiel"/>
    <s v="4004 MA"/>
    <s v="NL"/>
    <x v="34"/>
    <s v="Birnieweg 13"/>
    <x v="36"/>
    <s v="7418 HH"/>
    <s v="NL"/>
    <s v="2480090446"/>
    <s v="0139536_004"/>
    <s v="31V"/>
    <s v="NL001131849B01"/>
    <n v="2"/>
    <n v="0"/>
    <n v="98.4"/>
    <s v="N"/>
    <s v="Peter Appel Transport B.V."/>
    <n v="36622"/>
    <d v="2023-09-11T00:00:00"/>
    <s v="10:03:00"/>
    <n v="0"/>
    <x v="0"/>
    <x v="36"/>
    <n v="9"/>
    <x v="30"/>
    <n v="1"/>
    <n v="4.8"/>
    <x v="8"/>
    <n v="98.4"/>
    <n v="0"/>
    <n v="98.4"/>
  </r>
  <r>
    <s v="COLGATE 3800 DEB."/>
    <s v="Colgate-Palmolive Nederland BV"/>
    <s v="101t"/>
    <n v="101091025052"/>
    <n v="101030174173"/>
    <n v="930"/>
    <s v="Inv Booked"/>
    <s v="2480090450"/>
    <s v="Verkoop"/>
    <n v="170"/>
    <s v="Transport drops zone"/>
    <s v="9 - verwerkt"/>
    <n v="0"/>
    <m/>
    <d v="2023-09-11T00:00:00"/>
    <s v="DROP"/>
    <s v="0001010910250520139546_003"/>
    <m/>
    <m/>
    <m/>
    <s v="EUR"/>
    <n v="77.760000000000005"/>
    <s v="EUR"/>
    <n v="77.760000000000005"/>
    <s v="EUR"/>
    <n v="77.760000000000005"/>
    <n v="77.760000000000005"/>
    <n v="0"/>
    <s v="N"/>
    <n v="1223000916"/>
    <d v="2023-10-25T00:00:00"/>
    <m/>
    <d v="2023-09-11T00:00:00"/>
    <s v="00:00"/>
    <s v="23:59"/>
    <d v="2023-09-11T00:00:00"/>
    <s v="06:30"/>
    <s v="14:00"/>
    <n v="3.2"/>
    <s v="ce"/>
    <n v="3187"/>
    <n v="3.2"/>
    <n v="4"/>
    <s v="Kuehne+Nagel Tiel 3 Standpl"/>
    <s v="De Diepert 5"/>
    <s v="Tiel"/>
    <s v="4004 MA"/>
    <s v="NL"/>
    <x v="36"/>
    <s v="Ada Byronweg 19"/>
    <x v="38"/>
    <s v="6045GM"/>
    <s v="NL"/>
    <s v="2480090450"/>
    <s v="0139546_003"/>
    <s v="31V"/>
    <s v="NL001131849B01"/>
    <n v="2"/>
    <n v="0"/>
    <n v="77.760000000000005"/>
    <s v="N"/>
    <s v="Peter Appel Transport B.V."/>
    <n v="36622"/>
    <d v="2023-09-11T00:00:00"/>
    <s v="13:22:00"/>
    <n v="0"/>
    <x v="0"/>
    <x v="36"/>
    <n v="9"/>
    <x v="23"/>
    <n v="1"/>
    <n v="3.2"/>
    <x v="8"/>
    <n v="77.760000000000005"/>
    <n v="0"/>
    <n v="77.760000000000005"/>
  </r>
  <r>
    <s v="COLGATE 3800 DEB."/>
    <s v="Colgate-Palmolive Nederland BV"/>
    <s v="101t"/>
    <n v="101091025653"/>
    <n v="101030174351"/>
    <n v="930"/>
    <s v="Inv Booked"/>
    <s v="2480092795/URGENT"/>
    <s v="Verkoop"/>
    <n v="180"/>
    <s v="Ritprijs vast"/>
    <s v="9 - verwerkt"/>
    <n v="0"/>
    <m/>
    <d v="2023-09-12T00:00:00"/>
    <m/>
    <m/>
    <m/>
    <m/>
    <m/>
    <s v="EUR"/>
    <n v="336.17"/>
    <s v="EUR"/>
    <n v="336.17"/>
    <s v="EUR"/>
    <n v="336.17"/>
    <n v="336.17"/>
    <n v="0"/>
    <s v="Y"/>
    <n v="1223000916"/>
    <d v="2023-10-25T00:00:00"/>
    <m/>
    <d v="2023-09-12T00:00:00"/>
    <s v="00:00"/>
    <s v="23:59"/>
    <d v="2023-09-12T00:00:00"/>
    <s v="16:00"/>
    <s v="17:00"/>
    <n v="8.8000000000000007"/>
    <s v="ce"/>
    <n v="5585"/>
    <n v="8.8000000000000007"/>
    <n v="11"/>
    <s v="Kuehne+Nagel Tiel 3 Standpl"/>
    <s v="De Diepert 5"/>
    <s v="Tiel"/>
    <s v="4004 MA"/>
    <s v="NL"/>
    <x v="2"/>
    <s v="Randweg 2"/>
    <x v="6"/>
    <s v="4191 NN"/>
    <s v="NL"/>
    <s v="2480092795/URGENT"/>
    <s v="0139916_002"/>
    <s v="31V"/>
    <s v="NL001131849B01"/>
    <n v="2"/>
    <n v="0"/>
    <n v="336.17"/>
    <s v="N"/>
    <s v="Peter Appel Transport B.V."/>
    <m/>
    <d v="2023-09-12T00:00:00"/>
    <s v="18:30:00"/>
    <n v="0"/>
    <x v="1"/>
    <x v="36"/>
    <n v="9"/>
    <x v="6"/>
    <n v="1"/>
    <n v="8.8000000000000007"/>
    <x v="2"/>
    <n v="336.17"/>
    <n v="0"/>
    <n v="336.17"/>
  </r>
  <r>
    <s v="COLGATE 3800 DEB."/>
    <s v="Colgate-Palmolive Nederland BV"/>
    <s v="101t"/>
    <n v="101091025247"/>
    <n v="101030174259"/>
    <n v="930"/>
    <s v="Inv Booked"/>
    <s v="2480091556"/>
    <s v="Verkoop"/>
    <n v="170"/>
    <s v="Transport drops zone"/>
    <s v="9 - verwerkt"/>
    <n v="0"/>
    <m/>
    <d v="2023-09-12T00:00:00"/>
    <s v="DROP"/>
    <s v="0001010910252470139631_004"/>
    <m/>
    <m/>
    <m/>
    <s v="EUR"/>
    <n v="16.23"/>
    <s v="EUR"/>
    <n v="16.23"/>
    <s v="EUR"/>
    <n v="16.23"/>
    <n v="16.23"/>
    <n v="0"/>
    <s v="N"/>
    <n v="1223000916"/>
    <d v="2023-10-25T00:00:00"/>
    <m/>
    <d v="2023-09-12T00:00:00"/>
    <s v="00:00"/>
    <s v="23:59"/>
    <d v="2023-09-12T00:00:00"/>
    <s v="07:00"/>
    <s v="15:00"/>
    <n v="0.8"/>
    <s v="ce"/>
    <n v="325"/>
    <n v="0.8"/>
    <n v="0"/>
    <s v="Kuehne+Nagel Tiel 3 Standpl"/>
    <s v="De Diepert 5"/>
    <s v="Tiel"/>
    <s v="4004 MA"/>
    <s v="NL"/>
    <x v="15"/>
    <s v="De Flammert 1211"/>
    <x v="18"/>
    <s v="5854 NE"/>
    <s v="NL"/>
    <s v="2480091556"/>
    <s v="0139631_004"/>
    <s v="31V"/>
    <s v="NL001131849B01"/>
    <n v="2"/>
    <n v="0"/>
    <n v="16.23"/>
    <s v="N"/>
    <s v="Peter Appel Transport B.V."/>
    <n v="36622"/>
    <d v="2023-09-12T00:00:00"/>
    <s v="10:22:00"/>
    <n v="0"/>
    <x v="1"/>
    <x v="36"/>
    <n v="9"/>
    <x v="16"/>
    <n v="1"/>
    <n v="3.2"/>
    <x v="3"/>
    <n v="64.91"/>
    <n v="0"/>
    <n v="64.91"/>
  </r>
  <r>
    <s v="COLGATE 3800 DEB."/>
    <s v="Colgate-Palmolive Nederland BV"/>
    <s v="101t"/>
    <n v="101091025623"/>
    <n v="101030174260"/>
    <n v="930"/>
    <s v="Inv Booked"/>
    <s v="2480091566"/>
    <s v="Verkoop"/>
    <n v="170"/>
    <s v="Transport drops zone"/>
    <s v="9 - verwerkt"/>
    <n v="0"/>
    <m/>
    <d v="2023-09-12T00:00:00"/>
    <s v="DROP"/>
    <s v="0001010910256230139874_002"/>
    <m/>
    <m/>
    <m/>
    <s v="EUR"/>
    <n v="17.600000000000001"/>
    <s v="EUR"/>
    <n v="17.600000000000001"/>
    <s v="EUR"/>
    <n v="17.600000000000001"/>
    <n v="17.600000000000001"/>
    <n v="0"/>
    <s v="Y"/>
    <n v="1223000916"/>
    <d v="2023-10-25T00:00:00"/>
    <m/>
    <d v="2023-09-12T00:00:00"/>
    <s v="00:00"/>
    <s v="23:59"/>
    <d v="2023-09-12T00:00:00"/>
    <s v="12:00"/>
    <s v="17:00"/>
    <n v="0.8"/>
    <s v="ce"/>
    <n v="184"/>
    <n v="0.8"/>
    <n v="0"/>
    <s v="Kuehne+Nagel Tiel 3 Standpl"/>
    <s v="De Diepert 5"/>
    <s v="Tiel"/>
    <s v="4004 MA"/>
    <s v="NL"/>
    <x v="21"/>
    <s v="Bloemakkers 4"/>
    <x v="22"/>
    <s v="9461GX"/>
    <s v="NL"/>
    <s v="2480091566"/>
    <s v="0139874_002"/>
    <s v="31V"/>
    <s v="NL001131849B01"/>
    <n v="2"/>
    <n v="0"/>
    <n v="17.600000000000001"/>
    <s v="N"/>
    <s v="Peter Appel Transport B.V."/>
    <n v="36622"/>
    <d v="2023-09-12T00:00:00"/>
    <s v="14:05:00"/>
    <n v="0"/>
    <x v="1"/>
    <x v="36"/>
    <n v="9"/>
    <x v="20"/>
    <n v="1"/>
    <n v="7.1999999999999993"/>
    <x v="3"/>
    <n v="158.39999999999998"/>
    <n v="0"/>
    <n v="158.39999999999998"/>
  </r>
  <r>
    <s v="COLGATE 3800 DEB."/>
    <s v="Colgate-Palmolive Nederland BV"/>
    <s v="101t"/>
    <n v="101091025257"/>
    <n v="101030174261"/>
    <n v="930"/>
    <s v="Inv Booked"/>
    <s v="2480091569"/>
    <s v="Verkoop"/>
    <n v="170"/>
    <s v="Transport drops zone"/>
    <s v="9 - verwerkt"/>
    <n v="0"/>
    <m/>
    <d v="2023-09-12T00:00:00"/>
    <s v="DROP"/>
    <s v="0001010910252570139640_005"/>
    <m/>
    <m/>
    <m/>
    <s v="EUR"/>
    <n v="104.22"/>
    <s v="EUR"/>
    <n v="104.22"/>
    <s v="EUR"/>
    <n v="104.22"/>
    <n v="104.22"/>
    <n v="0"/>
    <s v="N"/>
    <n v="1223000916"/>
    <d v="2023-10-25T00:00:00"/>
    <m/>
    <d v="2023-09-12T00:00:00"/>
    <s v="00:00"/>
    <s v="23:59"/>
    <d v="2023-09-12T00:00:00"/>
    <s v="07:00"/>
    <s v="16:00"/>
    <n v="5.6"/>
    <s v="ce"/>
    <n v="3719"/>
    <n v="5.6"/>
    <n v="5"/>
    <s v="Kuehne+Nagel Tiel 3 Standpl"/>
    <s v="De Diepert 5"/>
    <s v="Tiel"/>
    <s v="4004 MA"/>
    <s v="NL"/>
    <x v="61"/>
    <s v="Nijverheidsweg 14"/>
    <x v="48"/>
    <s v="3251 LP"/>
    <s v="NL"/>
    <s v="2480091569"/>
    <s v="0139640_005"/>
    <s v="31V"/>
    <s v="NL001131849B01"/>
    <n v="2"/>
    <n v="0"/>
    <n v="104.22"/>
    <s v="N"/>
    <s v="Peter Appel Transport B.V."/>
    <n v="36622"/>
    <d v="2023-09-12T00:00:00"/>
    <s v="12:37:00"/>
    <n v="0"/>
    <x v="1"/>
    <x v="36"/>
    <n v="9"/>
    <x v="37"/>
    <n v="1"/>
    <n v="5.6"/>
    <x v="0"/>
    <n v="104.22"/>
    <n v="0"/>
    <n v="104.22"/>
  </r>
  <r>
    <s v="COLGATE 3800 DEB."/>
    <s v="Colgate-Palmolive Nederland BV"/>
    <s v="101t"/>
    <n v="101091025627"/>
    <n v="101030174263"/>
    <n v="930"/>
    <s v="Inv Booked"/>
    <s v="2480091581"/>
    <s v="Verkoop"/>
    <n v="170"/>
    <s v="Transport drops zone"/>
    <s v="9 - verwerkt"/>
    <n v="0"/>
    <m/>
    <d v="2023-09-12T00:00:00"/>
    <s v="DROP"/>
    <s v="0001010910256270139878_004"/>
    <m/>
    <m/>
    <m/>
    <s v="EUR"/>
    <n v="75.709999999999994"/>
    <s v="EUR"/>
    <n v="75.709999999999994"/>
    <s v="EUR"/>
    <n v="75.709999999999994"/>
    <n v="75.709999999999994"/>
    <n v="0"/>
    <s v="N"/>
    <n v="1223000916"/>
    <d v="2023-10-25T00:00:00"/>
    <m/>
    <d v="2023-09-12T00:00:00"/>
    <s v="00:00"/>
    <s v="23:59"/>
    <d v="2023-09-12T00:00:00"/>
    <s v="10:00"/>
    <s v="11:00"/>
    <n v="3.2"/>
    <s v="ce"/>
    <n v="2618"/>
    <n v="3.2"/>
    <n v="5"/>
    <s v="Kuehne+Nagel Tiel 3 Standpl"/>
    <s v="De Diepert 5"/>
    <s v="Tiel"/>
    <s v="4004 MA"/>
    <s v="NL"/>
    <x v="5"/>
    <s v="Kernweg 6"/>
    <x v="8"/>
    <s v="1627 LC"/>
    <s v="NL"/>
    <s v="2480091581"/>
    <s v="0139878_004"/>
    <s v="31V"/>
    <s v="NL001131849B01"/>
    <n v="2"/>
    <n v="0"/>
    <n v="75.709999999999994"/>
    <s v="N"/>
    <s v="Peter Appel Transport B.V."/>
    <n v="36622"/>
    <d v="2023-09-12T00:00:00"/>
    <s v="10:37:00"/>
    <n v="0"/>
    <x v="1"/>
    <x v="36"/>
    <n v="9"/>
    <x v="2"/>
    <n v="1"/>
    <n v="3.2"/>
    <x v="2"/>
    <n v="75.709999999999994"/>
    <n v="0"/>
    <n v="75.709999999999994"/>
  </r>
  <r>
    <s v="COLGATE 3800 DEB."/>
    <s v="Colgate-Palmolive Nederland BV"/>
    <s v="101t"/>
    <n v="101091025249"/>
    <n v="101030174264"/>
    <n v="930"/>
    <s v="Inv Booked"/>
    <s v="2480091579"/>
    <s v="Verkoop"/>
    <n v="170"/>
    <s v="Transport drops zone"/>
    <s v="9 - verwerkt"/>
    <n v="0"/>
    <m/>
    <d v="2023-09-12T00:00:00"/>
    <s v="DROP"/>
    <s v="0001010910252490139633_002"/>
    <m/>
    <m/>
    <m/>
    <s v="EUR"/>
    <n v="28.84"/>
    <s v="EUR"/>
    <n v="28.84"/>
    <s v="EUR"/>
    <n v="28.84"/>
    <n v="28.84"/>
    <n v="0"/>
    <s v="N"/>
    <n v="1223000916"/>
    <d v="2023-10-25T00:00:00"/>
    <m/>
    <d v="2023-09-12T00:00:00"/>
    <s v="00:00"/>
    <s v="23:59"/>
    <d v="2023-09-12T00:00:00"/>
    <s v="06:00"/>
    <s v="07:00"/>
    <n v="0.8"/>
    <s v="ce"/>
    <n v="595"/>
    <n v="0.8"/>
    <n v="1"/>
    <s v="Kuehne+Nagel Tiel 3 Standpl"/>
    <s v="De Diepert 5"/>
    <s v="Tiel"/>
    <s v="4004 MA"/>
    <s v="NL"/>
    <x v="2"/>
    <s v="Laan van Ruyven 1"/>
    <x v="11"/>
    <s v="2645EE"/>
    <s v="NL"/>
    <s v="2480091579"/>
    <s v="0139633_002"/>
    <s v="31V"/>
    <s v="NL001131849B01"/>
    <n v="2"/>
    <n v="0"/>
    <n v="28.84"/>
    <s v="N"/>
    <s v="Peter Appel Transport B.V."/>
    <n v="36622"/>
    <d v="2023-09-12T00:00:00"/>
    <s v="07:15:00"/>
    <n v="0"/>
    <x v="1"/>
    <x v="36"/>
    <n v="9"/>
    <x v="4"/>
    <n v="1"/>
    <n v="0.8"/>
    <x v="2"/>
    <n v="28.84"/>
    <n v="0"/>
    <n v="28.84"/>
  </r>
  <r>
    <s v="COLGATE 3800 DEB."/>
    <s v="Colgate-Palmolive Nederland BV"/>
    <s v="101t"/>
    <n v="101091025247"/>
    <n v="101030174265"/>
    <n v="930"/>
    <s v="Inv Booked"/>
    <s v="2480091578"/>
    <s v="Verkoop"/>
    <n v="170"/>
    <s v="Transport drops zone"/>
    <s v="9 - verwerkt"/>
    <n v="0"/>
    <m/>
    <d v="2023-09-12T00:00:00"/>
    <s v="DROP"/>
    <s v="0001010910252470139631_010"/>
    <m/>
    <m/>
    <m/>
    <s v="EUR"/>
    <n v="27.26"/>
    <s v="EUR"/>
    <n v="27.26"/>
    <s v="EUR"/>
    <n v="27.26"/>
    <n v="27.26"/>
    <n v="0"/>
    <s v="N"/>
    <n v="1223000916"/>
    <d v="2023-10-25T00:00:00"/>
    <m/>
    <d v="2023-09-12T00:00:00"/>
    <s v="00:00"/>
    <s v="23:59"/>
    <d v="2023-09-12T00:00:00"/>
    <s v="12:00"/>
    <s v="13:00"/>
    <n v="0.8"/>
    <s v="ce"/>
    <n v="392"/>
    <n v="0.8"/>
    <n v="0"/>
    <s v="Kuehne+Nagel Tiel 3 Standpl"/>
    <s v="De Diepert 5"/>
    <s v="Tiel"/>
    <s v="4004 MA"/>
    <s v="NL"/>
    <x v="2"/>
    <s v="Pegasusweg 1"/>
    <x v="3"/>
    <s v="5015BZ"/>
    <s v="NL"/>
    <s v="2480091578"/>
    <s v="0139631_010"/>
    <s v="31V"/>
    <s v="NL001131849B01"/>
    <n v="2"/>
    <n v="0"/>
    <n v="27.26"/>
    <s v="N"/>
    <s v="Peter Appel Transport B.V."/>
    <n v="36622"/>
    <d v="2023-09-12T00:00:00"/>
    <s v="15:09:00"/>
    <n v="0"/>
    <x v="1"/>
    <x v="36"/>
    <n v="9"/>
    <x v="3"/>
    <n v="1"/>
    <n v="0.8"/>
    <x v="2"/>
    <n v="27.26"/>
    <n v="0"/>
    <n v="27.26"/>
  </r>
  <r>
    <s v="COLGATE 3800 DEB."/>
    <s v="Colgate-Palmolive Nederland BV"/>
    <s v="101t"/>
    <n v="101091025263"/>
    <n v="101030174266"/>
    <n v="930"/>
    <s v="Inv Booked"/>
    <s v="2480091582"/>
    <s v="Verkoop"/>
    <n v="170"/>
    <s v="Transport drops zone"/>
    <s v="9 - verwerkt"/>
    <n v="0"/>
    <m/>
    <d v="2023-09-12T00:00:00"/>
    <s v="DROP"/>
    <s v="0001010910252630139645_002"/>
    <m/>
    <m/>
    <m/>
    <s v="EUR"/>
    <n v="182.69"/>
    <s v="EUR"/>
    <n v="182.69"/>
    <s v="EUR"/>
    <n v="182.69"/>
    <n v="182.69"/>
    <n v="0"/>
    <s v="N"/>
    <n v="1223000916"/>
    <d v="2023-10-25T00:00:00"/>
    <m/>
    <d v="2023-09-12T00:00:00"/>
    <s v="00:00"/>
    <s v="23:59"/>
    <d v="2023-09-12T00:00:00"/>
    <s v="14:00"/>
    <s v="14:00"/>
    <n v="26.4"/>
    <s v="ce"/>
    <n v="15802"/>
    <n v="26.4"/>
    <n v="33"/>
    <s v="Kuehne+Nagel Tiel 3 Standpl"/>
    <s v="De Diepert 5"/>
    <s v="Tiel"/>
    <s v="4004 MA"/>
    <s v="NL"/>
    <x v="14"/>
    <s v="Rood 24"/>
    <x v="17"/>
    <s v="6666LT"/>
    <s v="NL"/>
    <s v="2480091582"/>
    <s v="0139645_002"/>
    <s v="31V"/>
    <s v="NL001131849B01"/>
    <n v="2"/>
    <n v="0"/>
    <n v="182.69"/>
    <s v="N"/>
    <s v="Peter Appel Transport B.V."/>
    <n v="36622"/>
    <d v="2023-09-12T00:00:00"/>
    <s v="13:36:00"/>
    <n v="0"/>
    <x v="1"/>
    <x v="36"/>
    <n v="9"/>
    <x v="15"/>
    <n v="1"/>
    <n v="26.4"/>
    <x v="5"/>
    <n v="182.69"/>
    <n v="0"/>
    <n v="182.69"/>
  </r>
  <r>
    <s v="COLGATE 3800 DEB."/>
    <s v="Colgate-Palmolive Nederland BV"/>
    <s v="101t"/>
    <n v="101091025620"/>
    <n v="101030174267"/>
    <n v="930"/>
    <s v="Inv Booked"/>
    <s v="2480091576"/>
    <s v="Verkoop"/>
    <n v="170"/>
    <s v="Transport drops zone"/>
    <s v="9 - verwerkt"/>
    <n v="0"/>
    <m/>
    <d v="2023-09-12T00:00:00"/>
    <s v="DROP"/>
    <s v="0001010910256200139871_002"/>
    <m/>
    <m/>
    <m/>
    <s v="EUR"/>
    <n v="37.11"/>
    <s v="EUR"/>
    <n v="37.11"/>
    <s v="EUR"/>
    <n v="37.11"/>
    <n v="37.11"/>
    <n v="0"/>
    <s v="N"/>
    <n v="1223000916"/>
    <d v="2023-10-25T00:00:00"/>
    <m/>
    <d v="2023-09-12T00:00:00"/>
    <s v="00:00"/>
    <s v="23:59"/>
    <d v="2023-09-12T00:00:00"/>
    <s v="05:00"/>
    <s v="06:00"/>
    <n v="1.6"/>
    <s v="ce"/>
    <n v="1098"/>
    <n v="1.6"/>
    <n v="1"/>
    <s v="Kuehne+Nagel Tiel 3 Standpl"/>
    <s v="De Diepert 5"/>
    <s v="Tiel"/>
    <s v="4004 MA"/>
    <s v="NL"/>
    <x v="19"/>
    <s v="SAFFIER  300"/>
    <x v="21"/>
    <s v="3316 LN"/>
    <s v="NL"/>
    <s v="2480091576"/>
    <s v="0139871_002"/>
    <s v="31V"/>
    <s v="NL001131849B01"/>
    <n v="2"/>
    <n v="0"/>
    <n v="37.11"/>
    <s v="N"/>
    <s v="Peter Appel Transport B.V."/>
    <n v="36622"/>
    <d v="2023-09-12T00:00:00"/>
    <s v="06:47:00"/>
    <n v="0"/>
    <x v="1"/>
    <x v="36"/>
    <n v="9"/>
    <x v="19"/>
    <n v="1"/>
    <n v="2.4000000000000004"/>
    <x v="3"/>
    <n v="55.66"/>
    <n v="0"/>
    <n v="55.66"/>
  </r>
  <r>
    <s v="COLGATE 3800 DEB."/>
    <s v="Colgate-Palmolive Nederland BV"/>
    <s v="101t"/>
    <n v="101091025247"/>
    <n v="101030174268"/>
    <n v="930"/>
    <s v="Inv Booked"/>
    <s v="2480091583"/>
    <s v="Verkoop"/>
    <n v="170"/>
    <s v="Transport drops zone"/>
    <s v="9 - verwerkt"/>
    <n v="0"/>
    <m/>
    <d v="2023-09-12T00:00:00"/>
    <s v="DROP"/>
    <s v="0001010910252470139631_009"/>
    <m/>
    <m/>
    <m/>
    <s v="EUR"/>
    <n v="45.6"/>
    <s v="EUR"/>
    <n v="45.6"/>
    <s v="EUR"/>
    <n v="45.6"/>
    <n v="45.6"/>
    <n v="0"/>
    <s v="N"/>
    <n v="1223000916"/>
    <d v="2023-10-25T00:00:00"/>
    <m/>
    <d v="2023-09-12T00:00:00"/>
    <s v="00:00"/>
    <s v="23:59"/>
    <d v="2023-09-12T00:00:00"/>
    <s v="06:30"/>
    <s v="08:30"/>
    <n v="2.4"/>
    <s v="ce"/>
    <n v="1109"/>
    <n v="2.4"/>
    <n v="0"/>
    <s v="Kuehne+Nagel Tiel 3 Standpl"/>
    <s v="De Diepert 5"/>
    <s v="Tiel"/>
    <s v="4004 MA"/>
    <s v="NL"/>
    <x v="79"/>
    <s v="Keltenweg 30"/>
    <x v="58"/>
    <s v="5342 LP"/>
    <s v="NL"/>
    <s v="2480091583"/>
    <s v="0139631_009"/>
    <s v="31V"/>
    <s v="NL001131849B01"/>
    <n v="2"/>
    <n v="0"/>
    <n v="45.6"/>
    <s v="N"/>
    <s v="Peter Appel Transport B.V."/>
    <n v="36622"/>
    <d v="2023-09-12T00:00:00"/>
    <s v="09:02:00"/>
    <n v="0"/>
    <x v="1"/>
    <x v="36"/>
    <n v="9"/>
    <x v="42"/>
    <n v="1"/>
    <n v="2.4"/>
    <x v="3"/>
    <n v="45.6"/>
    <n v="0"/>
    <n v="45.6"/>
  </r>
  <r>
    <s v="COLGATE 3800 DEB."/>
    <s v="Colgate-Palmolive Nederland BV"/>
    <s v="101t"/>
    <n v="101091025247"/>
    <n v="101030174269"/>
    <n v="930"/>
    <s v="Inv Booked"/>
    <s v="2480091572"/>
    <s v="Verkoop"/>
    <n v="170"/>
    <s v="Transport drops zone"/>
    <s v="9 - verwerkt"/>
    <n v="0"/>
    <m/>
    <d v="2023-09-12T00:00:00"/>
    <s v="DROP"/>
    <s v="0001010910252470139631_004"/>
    <m/>
    <m/>
    <m/>
    <s v="EUR"/>
    <n v="16.23"/>
    <s v="EUR"/>
    <n v="16.23"/>
    <s v="EUR"/>
    <n v="16.23"/>
    <n v="16.23"/>
    <n v="0"/>
    <s v="N"/>
    <n v="1223000916"/>
    <d v="2023-10-25T00:00:00"/>
    <m/>
    <d v="2023-09-12T00:00:00"/>
    <s v="00:00"/>
    <s v="23:59"/>
    <d v="2023-09-12T00:00:00"/>
    <s v="07:00"/>
    <s v="15:00"/>
    <n v="0.8"/>
    <s v="ce"/>
    <n v="435"/>
    <n v="0.8"/>
    <n v="0"/>
    <s v="Kuehne+Nagel Tiel 3 Standpl"/>
    <s v="De Diepert 5"/>
    <s v="Tiel"/>
    <s v="4004 MA"/>
    <s v="NL"/>
    <x v="15"/>
    <s v="De Flammert 1211"/>
    <x v="18"/>
    <s v="5854 NE"/>
    <s v="NL"/>
    <s v="2480091572"/>
    <s v="0139631_004"/>
    <s v="31V"/>
    <s v="NL001131849B01"/>
    <n v="2"/>
    <n v="0"/>
    <n v="16.23"/>
    <s v="N"/>
    <s v="Peter Appel Transport B.V."/>
    <n v="36622"/>
    <d v="2023-09-12T00:00:00"/>
    <s v="10:22:00"/>
    <n v="0"/>
    <x v="1"/>
    <x v="36"/>
    <n v="9"/>
    <x v="16"/>
    <n v="0"/>
    <s v=""/>
    <x v="3"/>
    <s v=""/>
    <n v="0"/>
    <s v=""/>
  </r>
  <r>
    <s v="COLGATE 3800 DEB."/>
    <s v="Colgate-Palmolive Nederland BV"/>
    <s v="101t"/>
    <n v="101091025627"/>
    <n v="101030174270"/>
    <n v="930"/>
    <s v="Inv Booked"/>
    <s v="2480091565"/>
    <s v="Verkoop"/>
    <n v="170"/>
    <s v="Transport drops zone"/>
    <s v="9 - verwerkt"/>
    <n v="0"/>
    <m/>
    <d v="2023-09-12T00:00:00"/>
    <s v="DROP"/>
    <s v="0001010910256270139878_006"/>
    <m/>
    <m/>
    <m/>
    <s v="EUR"/>
    <n v="29.99"/>
    <s v="EUR"/>
    <n v="29.99"/>
    <s v="EUR"/>
    <n v="29.99"/>
    <n v="29.99"/>
    <n v="0"/>
    <s v="N"/>
    <n v="1223000916"/>
    <d v="2023-10-25T00:00:00"/>
    <m/>
    <d v="2023-09-12T00:00:00"/>
    <s v="00:00"/>
    <s v="23:59"/>
    <d v="2023-09-12T00:00:00"/>
    <s v="08:00"/>
    <s v="16:00"/>
    <n v="0.8"/>
    <s v="ce"/>
    <n v="300"/>
    <n v="0.8"/>
    <n v="0"/>
    <s v="Kuehne+Nagel Tiel 3 Standpl"/>
    <s v="De Diepert 5"/>
    <s v="Tiel"/>
    <s v="4004 MA"/>
    <s v="NL"/>
    <x v="29"/>
    <s v="Opaalstraat 15"/>
    <x v="32"/>
    <s v="1812RH"/>
    <s v="NL"/>
    <s v="2480091565"/>
    <s v="0139878_006"/>
    <s v="31V"/>
    <s v="NL001131849B01"/>
    <n v="2"/>
    <n v="0"/>
    <n v="29.99"/>
    <s v="N"/>
    <s v="Peter Appel Transport B.V."/>
    <n v="36622"/>
    <d v="2023-09-12T00:00:00"/>
    <s v="12:39:00"/>
    <n v="0"/>
    <x v="1"/>
    <x v="36"/>
    <n v="9"/>
    <x v="28"/>
    <n v="1"/>
    <n v="0.8"/>
    <x v="3"/>
    <n v="29.99"/>
    <n v="0"/>
    <n v="29.99"/>
  </r>
  <r>
    <s v="COLGATE 3800 DEB."/>
    <s v="Colgate-Palmolive Nederland BV"/>
    <s v="101t"/>
    <n v="101091025627"/>
    <n v="101030174271"/>
    <n v="930"/>
    <s v="Inv Booked"/>
    <s v="2480091574"/>
    <s v="Verkoop"/>
    <n v="170"/>
    <s v="Transport drops zone"/>
    <s v="9 - verwerkt"/>
    <n v="0"/>
    <m/>
    <d v="2023-09-12T00:00:00"/>
    <s v="DROP"/>
    <s v="0001010910256270139878_002"/>
    <m/>
    <m/>
    <m/>
    <s v="EUR"/>
    <n v="151.41999999999999"/>
    <s v="EUR"/>
    <n v="151.41999999999999"/>
    <s v="EUR"/>
    <n v="151.41999999999999"/>
    <n v="151.41999999999999"/>
    <n v="0"/>
    <s v="N"/>
    <n v="1223000916"/>
    <d v="2023-10-25T00:00:00"/>
    <m/>
    <d v="2023-09-12T00:00:00"/>
    <s v="00:00"/>
    <s v="23:59"/>
    <d v="2023-09-12T00:00:00"/>
    <s v="07:00"/>
    <s v="10:00"/>
    <n v="11.2"/>
    <s v="ce"/>
    <n v="7658"/>
    <n v="11.2"/>
    <n v="17"/>
    <s v="Kuehne+Nagel Tiel 3 Standpl"/>
    <s v="De Diepert 5"/>
    <s v="Tiel"/>
    <s v="4004 MA"/>
    <s v="NL"/>
    <x v="117"/>
    <s v="Slego 1a"/>
    <x v="13"/>
    <s v="1046BM"/>
    <s v="NL"/>
    <s v="2480091574"/>
    <s v="0139878_002"/>
    <s v="31V"/>
    <s v="NL001131849B01"/>
    <n v="2"/>
    <n v="0"/>
    <n v="151.41999999999999"/>
    <s v="N"/>
    <s v="Peter Appel Transport B.V."/>
    <n v="36622"/>
    <d v="2023-09-12T00:00:00"/>
    <s v="09:18:00"/>
    <n v="0"/>
    <x v="1"/>
    <x v="36"/>
    <n v="9"/>
    <x v="11"/>
    <n v="1"/>
    <n v="11.2"/>
    <x v="0"/>
    <n v="151.41999999999999"/>
    <n v="0"/>
    <n v="151.41999999999999"/>
  </r>
  <r>
    <s v="COLGATE 3800 DEB."/>
    <s v="Colgate-Palmolive Nederland BV"/>
    <s v="101t"/>
    <n v="101091025622"/>
    <n v="101030174273"/>
    <n v="930"/>
    <s v="Inv Booked"/>
    <s v="2480091584"/>
    <s v="Verkoop"/>
    <n v="170"/>
    <s v="Transport drops zone"/>
    <s v="9 - verwerkt"/>
    <n v="0"/>
    <m/>
    <d v="2023-09-12T00:00:00"/>
    <s v="DROP"/>
    <s v="0001010910256220139872_002"/>
    <m/>
    <m/>
    <m/>
    <s v="EUR"/>
    <n v="100.74"/>
    <s v="EUR"/>
    <n v="100.74"/>
    <s v="EUR"/>
    <n v="100.74"/>
    <n v="100.74"/>
    <n v="0"/>
    <s v="N"/>
    <n v="1223000916"/>
    <d v="2023-10-25T00:00:00"/>
    <m/>
    <d v="2023-09-12T00:00:00"/>
    <s v="00:00"/>
    <s v="23:59"/>
    <d v="2023-09-12T00:00:00"/>
    <s v="06:00"/>
    <s v="07:00"/>
    <n v="12.8"/>
    <s v="ce"/>
    <n v="7564"/>
    <n v="12.8"/>
    <n v="15"/>
    <s v="Kuehne+Nagel Tiel 3 Standpl"/>
    <s v="De Diepert 5"/>
    <s v="Tiel"/>
    <s v="4004 MA"/>
    <s v="NL"/>
    <x v="2"/>
    <s v="Randweg 2"/>
    <x v="6"/>
    <s v="4191 NN"/>
    <s v="NL"/>
    <s v="2480091584"/>
    <s v="0139872_002"/>
    <s v="31V"/>
    <s v="NL001131849B01"/>
    <n v="2"/>
    <n v="0"/>
    <n v="100.74"/>
    <s v="N"/>
    <s v="Peter Appel Transport B.V."/>
    <n v="36622"/>
    <d v="2023-09-12T00:00:00"/>
    <s v="05:57:00"/>
    <n v="0"/>
    <x v="1"/>
    <x v="36"/>
    <n v="9"/>
    <x v="6"/>
    <n v="1"/>
    <n v="12.8"/>
    <x v="2"/>
    <n v="100.74"/>
    <n v="0"/>
    <n v="100.74"/>
  </r>
  <r>
    <s v="COLGATE 3800 DEB."/>
    <s v="Colgate-Palmolive Nederland BV"/>
    <s v="101t"/>
    <n v="101091025623"/>
    <n v="101030174272"/>
    <n v="930"/>
    <s v="Inv Booked"/>
    <s v="2480091580"/>
    <s v="Verkoop"/>
    <n v="170"/>
    <s v="Transport drops zone"/>
    <s v="9 - verwerkt"/>
    <n v="0"/>
    <m/>
    <d v="2023-09-12T00:00:00"/>
    <s v="DROP"/>
    <s v="0001010910256230139874_002"/>
    <m/>
    <m/>
    <m/>
    <s v="EUR"/>
    <n v="105.6"/>
    <s v="EUR"/>
    <n v="105.6"/>
    <s v="EUR"/>
    <n v="105.6"/>
    <n v="105.6"/>
    <n v="0"/>
    <s v="Y"/>
    <n v="1223000916"/>
    <d v="2023-10-25T00:00:00"/>
    <m/>
    <d v="2023-09-12T00:00:00"/>
    <s v="00:00"/>
    <s v="23:59"/>
    <d v="2023-09-12T00:00:00"/>
    <s v="12:00"/>
    <s v="17:00"/>
    <n v="4.8"/>
    <s v="ce"/>
    <n v="2677"/>
    <n v="4.8"/>
    <n v="3"/>
    <s v="Kuehne+Nagel Tiel 3 Standpl"/>
    <s v="De Diepert 5"/>
    <s v="Tiel"/>
    <s v="4004 MA"/>
    <s v="NL"/>
    <x v="21"/>
    <s v="Bloemakkers 4"/>
    <x v="22"/>
    <s v="9461GX"/>
    <s v="NL"/>
    <s v="2480091580"/>
    <s v="0139874_002"/>
    <s v="31V"/>
    <s v="NL001131849B01"/>
    <n v="2"/>
    <n v="0"/>
    <n v="105.6"/>
    <s v="N"/>
    <s v="Peter Appel Transport B.V."/>
    <n v="36622"/>
    <d v="2023-09-12T00:00:00"/>
    <s v="14:05:00"/>
    <n v="19"/>
    <x v="1"/>
    <x v="36"/>
    <n v="9"/>
    <x v="20"/>
    <n v="0"/>
    <s v=""/>
    <x v="3"/>
    <s v=""/>
    <n v="0"/>
    <s v=""/>
  </r>
  <r>
    <s v="COLGATE 3800 DEB."/>
    <s v="Colgate-Palmolive Nederland BV"/>
    <s v="101t"/>
    <n v="101091025260"/>
    <n v="101030174252"/>
    <n v="930"/>
    <s v="Inv Booked"/>
    <s v="2480091563"/>
    <s v="Verkoop"/>
    <n v="170"/>
    <s v="Transport drops zone"/>
    <s v="9 - verwerkt"/>
    <n v="0"/>
    <m/>
    <d v="2023-09-12T00:00:00"/>
    <s v="DROP"/>
    <s v="0001010910252600139643_002"/>
    <m/>
    <m/>
    <m/>
    <s v="EUR"/>
    <n v="87.94"/>
    <s v="EUR"/>
    <n v="87.94"/>
    <s v="EUR"/>
    <n v="87.94"/>
    <n v="87.94"/>
    <n v="0"/>
    <s v="N"/>
    <n v="1223000916"/>
    <d v="2023-10-25T00:00:00"/>
    <m/>
    <d v="2023-09-12T00:00:00"/>
    <s v="00:00"/>
    <s v="23:59"/>
    <d v="2023-09-12T00:00:00"/>
    <s v="12:00"/>
    <s v="13:00"/>
    <n v="6.4"/>
    <s v="ce"/>
    <n v="4869"/>
    <n v="6.4"/>
    <n v="6"/>
    <s v="Kuehne+Nagel Tiel 3 Standpl"/>
    <s v="De Diepert 5"/>
    <s v="Tiel"/>
    <s v="4004 MA"/>
    <s v="NL"/>
    <x v="16"/>
    <s v="Rijnland 4"/>
    <x v="19"/>
    <s v="1948RL"/>
    <s v="NL"/>
    <s v="2480091563"/>
    <s v="0139643_002"/>
    <s v="31V"/>
    <s v="NL001131849B01"/>
    <n v="2"/>
    <n v="0"/>
    <n v="87.94"/>
    <s v="N"/>
    <s v="Peter Appel Transport B.V."/>
    <n v="36622"/>
    <d v="2023-09-12T00:00:00"/>
    <s v="12:59:00"/>
    <n v="0"/>
    <x v="1"/>
    <x v="36"/>
    <n v="9"/>
    <x v="17"/>
    <n v="1"/>
    <n v="16"/>
    <x v="0"/>
    <n v="219.84"/>
    <n v="0"/>
    <n v="219.84"/>
  </r>
  <r>
    <s v="COLGATE 3800 DEB."/>
    <s v="Colgate-Palmolive Nederland BV"/>
    <s v="101t"/>
    <n v="0"/>
    <n v="101030174253"/>
    <n v="930"/>
    <s v="Inv Booked"/>
    <s v="2480091557"/>
    <s v="Verkoop"/>
    <n v="170"/>
    <s v="Transport drops zone"/>
    <s v="9 - verwerkt"/>
    <n v="0"/>
    <m/>
    <d v="2023-09-12T00:00:00"/>
    <m/>
    <m/>
    <m/>
    <m/>
    <m/>
    <s v="EUR"/>
    <n v="35.200000000000003"/>
    <s v="EUR"/>
    <n v="35.200000000000003"/>
    <s v="EUR"/>
    <n v="35.200000000000003"/>
    <n v="35.200000000000003"/>
    <n v="0"/>
    <s v="Y"/>
    <n v="1223000916"/>
    <d v="2023-10-25T00:00:00"/>
    <m/>
    <d v="2023-09-12T00:00:00"/>
    <s v="00:00"/>
    <s v="23:59"/>
    <d v="2023-09-12T00:00:00"/>
    <s v="12:00"/>
    <s v="17:00"/>
    <n v="1.6"/>
    <s v="ce"/>
    <n v="569"/>
    <n v="1.6"/>
    <n v="0"/>
    <s v="Kuehne+Nagel Tiel 3 Standpl"/>
    <s v="De Diepert 5"/>
    <s v="Tiel"/>
    <s v="4004 MA"/>
    <s v="NL"/>
    <x v="21"/>
    <s v="Bloemakkers 4"/>
    <x v="22"/>
    <s v="9461GX"/>
    <s v="NL"/>
    <s v="2480091557"/>
    <s v="0139874_002"/>
    <s v="31V"/>
    <s v="NL001131849B01"/>
    <n v="2"/>
    <n v="0"/>
    <n v="35.200000000000003"/>
    <s v="N"/>
    <m/>
    <n v="36622"/>
    <d v="2023-09-12T00:00:00"/>
    <s v="12:12:00"/>
    <n v="0"/>
    <x v="1"/>
    <x v="36"/>
    <n v="9"/>
    <x v="20"/>
    <n v="0"/>
    <s v=""/>
    <x v="3"/>
    <s v=""/>
    <n v="0"/>
    <s v=""/>
  </r>
  <r>
    <s v="COLGATE 3800 DEB."/>
    <s v="Colgate-Palmolive Nederland BV"/>
    <s v="101t"/>
    <n v="101091025250"/>
    <n v="101030174254"/>
    <n v="930"/>
    <s v="Inv Booked"/>
    <s v="2480091558"/>
    <s v="Verkoop"/>
    <n v="170"/>
    <s v="Transport drops zone"/>
    <s v="9 - verwerkt"/>
    <n v="0"/>
    <m/>
    <d v="2023-09-12T00:00:00"/>
    <s v="DROP"/>
    <s v="0001010910252500139634_002"/>
    <m/>
    <m/>
    <m/>
    <s v="EUR"/>
    <n v="249.74"/>
    <s v="EUR"/>
    <n v="249.74"/>
    <s v="EUR"/>
    <n v="249.74"/>
    <n v="249.74"/>
    <n v="0"/>
    <s v="N"/>
    <n v="1223000916"/>
    <d v="2023-10-25T00:00:00"/>
    <m/>
    <d v="2023-09-12T00:00:00"/>
    <s v="00:00"/>
    <s v="23:59"/>
    <d v="2023-09-12T00:00:00"/>
    <s v="06:00"/>
    <s v="07:00"/>
    <n v="26.4"/>
    <s v="ce"/>
    <n v="22063"/>
    <n v="26.4"/>
    <n v="44"/>
    <s v="Kuehne+Nagel Tiel 3 Standpl"/>
    <s v="De Diepert 5"/>
    <s v="Tiel"/>
    <s v="4004 MA"/>
    <s v="NL"/>
    <x v="109"/>
    <s v="Rheastraat 10"/>
    <x v="3"/>
    <s v="5047 TL"/>
    <s v="NL"/>
    <s v="2480091558"/>
    <s v="0139634_002"/>
    <s v="31V"/>
    <s v="NL001131849B01"/>
    <n v="2"/>
    <n v="0"/>
    <n v="249.74"/>
    <s v="N"/>
    <s v="Peter Appel Transport B.V."/>
    <n v="36622"/>
    <d v="2023-09-12T00:00:00"/>
    <s v="06:51:00"/>
    <n v="0"/>
    <x v="1"/>
    <x v="36"/>
    <n v="9"/>
    <x v="3"/>
    <n v="1"/>
    <n v="26.4"/>
    <x v="1"/>
    <n v="249.74"/>
    <n v="0"/>
    <n v="249.74"/>
  </r>
  <r>
    <s v="COLGATE 3800 DEB."/>
    <s v="Colgate-Palmolive Nederland BV"/>
    <s v="101t"/>
    <n v="101091025257"/>
    <n v="101030174255"/>
    <n v="930"/>
    <s v="Inv Booked"/>
    <s v="2480091561"/>
    <s v="Verkoop"/>
    <n v="170"/>
    <s v="Transport drops zone"/>
    <s v="9 - verwerkt"/>
    <n v="0"/>
    <m/>
    <d v="2023-09-12T00:00:00"/>
    <s v="DROP"/>
    <s v="0001010910252570139640_002"/>
    <m/>
    <m/>
    <m/>
    <s v="EUR"/>
    <n v="64.16"/>
    <s v="EUR"/>
    <n v="64.16"/>
    <s v="EUR"/>
    <n v="64.16"/>
    <n v="64.16"/>
    <n v="0"/>
    <s v="N"/>
    <n v="1223000916"/>
    <d v="2023-10-25T00:00:00"/>
    <m/>
    <d v="2023-09-12T00:00:00"/>
    <s v="00:00"/>
    <s v="23:59"/>
    <d v="2023-09-12T00:00:00"/>
    <s v="07:00"/>
    <s v="15:00"/>
    <n v="3.2"/>
    <s v="ce"/>
    <n v="1850"/>
    <n v="3.2"/>
    <n v="3"/>
    <s v="Kuehne+Nagel Tiel 3 Standpl"/>
    <s v="De Diepert 5"/>
    <s v="Tiel"/>
    <s v="4004 MA"/>
    <s v="NL"/>
    <x v="51"/>
    <s v="Wilhelminakanaal Zuid 120"/>
    <x v="23"/>
    <s v="4903RA"/>
    <s v="NL"/>
    <s v="2480091561"/>
    <s v="0139640_002"/>
    <s v="31V"/>
    <s v="NL001131849B01"/>
    <n v="2"/>
    <n v="0"/>
    <n v="64.16"/>
    <s v="N"/>
    <s v="Peter Appel Transport B.V."/>
    <n v="36622"/>
    <d v="2023-09-12T00:00:00"/>
    <s v="07:45:00"/>
    <n v="0"/>
    <x v="1"/>
    <x v="36"/>
    <n v="9"/>
    <x v="34"/>
    <n v="1"/>
    <n v="3.2"/>
    <x v="3"/>
    <n v="64.16"/>
    <n v="0"/>
    <n v="64.16"/>
  </r>
  <r>
    <s v="COLGATE 3800 DEB."/>
    <s v="Colgate-Palmolive Nederland BV"/>
    <s v="101t"/>
    <n v="101091025247"/>
    <n v="101030174256"/>
    <n v="930"/>
    <s v="Inv Booked"/>
    <s v="2480091564"/>
    <s v="Verkoop"/>
    <n v="170"/>
    <s v="Transport drops zone"/>
    <s v="9 - verwerkt"/>
    <n v="0"/>
    <m/>
    <d v="2023-09-12T00:00:00"/>
    <s v="DROP"/>
    <s v="0001010910252470139631_004"/>
    <m/>
    <m/>
    <m/>
    <s v="EUR"/>
    <n v="32.450000000000003"/>
    <s v="EUR"/>
    <n v="32.450000000000003"/>
    <s v="EUR"/>
    <n v="32.450000000000003"/>
    <n v="32.450000000000003"/>
    <n v="0"/>
    <s v="N"/>
    <n v="1223000916"/>
    <d v="2023-10-25T00:00:00"/>
    <m/>
    <d v="2023-09-12T00:00:00"/>
    <s v="00:00"/>
    <s v="23:59"/>
    <d v="2023-09-12T00:00:00"/>
    <s v="07:00"/>
    <s v="15:00"/>
    <n v="1.6"/>
    <s v="ce"/>
    <n v="718"/>
    <n v="1.6"/>
    <n v="0"/>
    <s v="Kuehne+Nagel Tiel 3 Standpl"/>
    <s v="De Diepert 5"/>
    <s v="Tiel"/>
    <s v="4004 MA"/>
    <s v="NL"/>
    <x v="15"/>
    <s v="De Flammert 1211"/>
    <x v="18"/>
    <s v="5854 NE"/>
    <s v="NL"/>
    <s v="2480091564"/>
    <s v="0139631_004"/>
    <s v="31V"/>
    <s v="NL001131849B01"/>
    <n v="2"/>
    <n v="0"/>
    <n v="32.450000000000003"/>
    <s v="N"/>
    <s v="Peter Appel Transport B.V."/>
    <n v="36622"/>
    <d v="2023-09-12T00:00:00"/>
    <s v="10:22:00"/>
    <n v="0"/>
    <x v="1"/>
    <x v="36"/>
    <n v="9"/>
    <x v="16"/>
    <n v="0"/>
    <s v=""/>
    <x v="3"/>
    <s v=""/>
    <n v="0"/>
    <s v=""/>
  </r>
  <r>
    <s v="COLGATE 3800 DEB."/>
    <s v="Colgate-Palmolive Nederland BV"/>
    <s v="101t"/>
    <n v="101091025620"/>
    <n v="101030174258"/>
    <n v="930"/>
    <s v="Inv Booked"/>
    <s v="2480091567"/>
    <s v="Verkoop"/>
    <n v="170"/>
    <s v="Transport drops zone"/>
    <s v="9 - verwerkt"/>
    <n v="0"/>
    <m/>
    <d v="2023-09-12T00:00:00"/>
    <s v="DROP"/>
    <s v="0001010910256200139871_002"/>
    <m/>
    <m/>
    <m/>
    <s v="EUR"/>
    <n v="18.55"/>
    <s v="EUR"/>
    <n v="18.55"/>
    <s v="EUR"/>
    <n v="18.55"/>
    <n v="18.55"/>
    <n v="0"/>
    <s v="N"/>
    <n v="1223000916"/>
    <d v="2023-10-25T00:00:00"/>
    <m/>
    <d v="2023-09-12T00:00:00"/>
    <s v="00:00"/>
    <s v="23:59"/>
    <d v="2023-09-12T00:00:00"/>
    <s v="05:00"/>
    <s v="06:00"/>
    <n v="0.8"/>
    <s v="ce"/>
    <n v="483"/>
    <n v="0.8"/>
    <n v="0"/>
    <s v="Kuehne+Nagel Tiel 3 Standpl"/>
    <s v="De Diepert 5"/>
    <s v="Tiel"/>
    <s v="4004 MA"/>
    <s v="NL"/>
    <x v="19"/>
    <s v="SAFFIER  300"/>
    <x v="21"/>
    <s v="3316 LN"/>
    <s v="NL"/>
    <s v="2480091567"/>
    <s v="0139871_002"/>
    <s v="31V"/>
    <s v="NL001131849B01"/>
    <n v="2"/>
    <n v="0"/>
    <n v="18.55"/>
    <s v="N"/>
    <s v="Peter Appel Transport B.V."/>
    <n v="36622"/>
    <d v="2023-09-12T00:00:00"/>
    <s v="06:47:00"/>
    <n v="0"/>
    <x v="1"/>
    <x v="36"/>
    <n v="9"/>
    <x v="19"/>
    <n v="0"/>
    <s v=""/>
    <x v="3"/>
    <s v=""/>
    <n v="0"/>
    <s v=""/>
  </r>
  <r>
    <s v="COLGATE 3800 DEB."/>
    <s v="Colgate-Palmolive Nederland BV"/>
    <s v="101t"/>
    <n v="101091025626"/>
    <n v="101030174257"/>
    <n v="930"/>
    <s v="Inv Booked"/>
    <s v="2480091562"/>
    <s v="Verkoop"/>
    <n v="170"/>
    <s v="Transport drops zone"/>
    <s v="9 - verwerkt"/>
    <n v="0"/>
    <m/>
    <d v="2023-09-12T00:00:00"/>
    <s v="DROP"/>
    <s v="0001010910256260139877_003"/>
    <m/>
    <m/>
    <m/>
    <s v="EUR"/>
    <n v="174.5"/>
    <s v="EUR"/>
    <n v="174.5"/>
    <s v="EUR"/>
    <n v="174.5"/>
    <n v="174.5"/>
    <n v="0"/>
    <s v="N"/>
    <n v="1223000916"/>
    <d v="2023-10-25T00:00:00"/>
    <m/>
    <d v="2023-09-12T00:00:00"/>
    <s v="00:00"/>
    <s v="23:59"/>
    <d v="2023-09-12T00:00:00"/>
    <s v="13:00"/>
    <s v="14:00"/>
    <n v="11.2"/>
    <s v="ce"/>
    <n v="10302"/>
    <n v="11.2"/>
    <n v="18"/>
    <s v="Kuehne+Nagel Tiel 3 Standpl"/>
    <s v="De Diepert 5"/>
    <s v="Tiel"/>
    <s v="4004 MA"/>
    <s v="NL"/>
    <x v="16"/>
    <s v="Rijnland 4"/>
    <x v="19"/>
    <s v="1948RL"/>
    <s v="NL"/>
    <s v="2480091562"/>
    <s v="0139877_003"/>
    <s v="31V"/>
    <s v="NL001131849B01"/>
    <n v="2"/>
    <n v="0"/>
    <n v="174.5"/>
    <s v="N"/>
    <s v="Peter Appel Transport B.V."/>
    <n v="36622"/>
    <d v="2023-09-12T00:00:00"/>
    <s v="13:13:00"/>
    <n v="0"/>
    <x v="1"/>
    <x v="36"/>
    <n v="9"/>
    <x v="17"/>
    <n v="1"/>
    <n v="11.2"/>
    <x v="0"/>
    <n v="174.5"/>
    <n v="0"/>
    <n v="174.5"/>
  </r>
  <r>
    <s v="COLGATE 3800 DEB."/>
    <s v="Colgate-Palmolive Nederland BV"/>
    <s v="101t"/>
    <n v="101091025260"/>
    <n v="101030174262"/>
    <n v="930"/>
    <s v="Inv Booked"/>
    <s v="2480091570"/>
    <s v="Verkoop"/>
    <n v="170"/>
    <s v="Transport drops zone"/>
    <s v="9 - verwerkt"/>
    <n v="0"/>
    <m/>
    <d v="2023-09-12T00:00:00"/>
    <s v="DROP"/>
    <s v="0001010910252600139643_002"/>
    <m/>
    <m/>
    <m/>
    <s v="EUR"/>
    <n v="131.9"/>
    <s v="EUR"/>
    <n v="131.9"/>
    <s v="EUR"/>
    <n v="131.9"/>
    <n v="131.9"/>
    <n v="0"/>
    <s v="N"/>
    <n v="1223000916"/>
    <d v="2023-10-25T00:00:00"/>
    <m/>
    <d v="2023-09-12T00:00:00"/>
    <s v="00:00"/>
    <s v="23:59"/>
    <d v="2023-09-12T00:00:00"/>
    <s v="12:00"/>
    <s v="13:00"/>
    <n v="9.6"/>
    <s v="ce"/>
    <n v="5080"/>
    <n v="9.6"/>
    <n v="6"/>
    <s v="Kuehne+Nagel Tiel 3 Standpl"/>
    <s v="De Diepert 5"/>
    <s v="Tiel"/>
    <s v="4004 MA"/>
    <s v="NL"/>
    <x v="16"/>
    <s v="Rijnland 4"/>
    <x v="19"/>
    <s v="1948RL"/>
    <s v="NL"/>
    <s v="2480091570"/>
    <s v="0139643_002"/>
    <s v="31V"/>
    <s v="NL001131849B01"/>
    <n v="2"/>
    <n v="0"/>
    <n v="131.9"/>
    <s v="N"/>
    <s v="Peter Appel Transport B.V."/>
    <n v="36622"/>
    <d v="2023-09-12T00:00:00"/>
    <s v="12:59:00"/>
    <n v="0"/>
    <x v="1"/>
    <x v="36"/>
    <n v="9"/>
    <x v="17"/>
    <n v="0"/>
    <s v=""/>
    <x v="0"/>
    <s v=""/>
    <n v="0"/>
    <s v=""/>
  </r>
  <r>
    <s v="COLGATE 3800 DEB."/>
    <s v="Colgate-Palmolive Nederland BV"/>
    <s v="101t"/>
    <n v="101091025585"/>
    <n v="101030174321"/>
    <n v="930"/>
    <s v="Inv Booked"/>
    <s v="2480089420"/>
    <s v="Verkoop"/>
    <n v="170"/>
    <s v="Transport drops zone"/>
    <s v="9 - verwerkt"/>
    <n v="0"/>
    <m/>
    <d v="2023-09-12T00:00:00"/>
    <s v="DROP"/>
    <s v="0001010910255850139903_002"/>
    <m/>
    <m/>
    <m/>
    <s v="EUR"/>
    <n v="116.52"/>
    <s v="EUR"/>
    <n v="116.52"/>
    <s v="EUR"/>
    <n v="116.52"/>
    <n v="116.52"/>
    <n v="0"/>
    <s v="N"/>
    <n v="1223000916"/>
    <d v="2023-10-25T00:00:00"/>
    <m/>
    <d v="2023-09-12T00:00:00"/>
    <s v="00:00"/>
    <s v="23:59"/>
    <d v="2023-09-12T00:00:00"/>
    <s v="13:00"/>
    <s v="13:00"/>
    <n v="12"/>
    <s v="ce"/>
    <n v="10583"/>
    <n v="12"/>
    <n v="18"/>
    <s v="Kuehne+Nagel Tiel 3 Standpl"/>
    <s v="De Diepert 5"/>
    <s v="Tiel"/>
    <s v="4004 MA"/>
    <s v="NL"/>
    <x v="14"/>
    <s v="Rood 24"/>
    <x v="17"/>
    <s v="6666LT"/>
    <s v="NL"/>
    <s v="2480089420"/>
    <s v="0139903_002"/>
    <s v="31V"/>
    <s v="NL001131849B01"/>
    <n v="2"/>
    <n v="0"/>
    <n v="116.52"/>
    <s v="N"/>
    <s v="Peter Appel Transport B.V."/>
    <n v="36622"/>
    <d v="2023-09-12T00:00:00"/>
    <s v="11:57:00"/>
    <n v="0"/>
    <x v="1"/>
    <x v="36"/>
    <n v="9"/>
    <x v="15"/>
    <n v="1"/>
    <n v="12"/>
    <x v="5"/>
    <n v="116.52"/>
    <n v="0"/>
    <n v="116.52"/>
  </r>
  <r>
    <s v="COLGATE 3800 DEB."/>
    <s v="Colgate-Palmolive Nederland BV"/>
    <s v="101t"/>
    <n v="101091025812"/>
    <n v="101030174345"/>
    <n v="930"/>
    <s v="Inv Booked"/>
    <s v="2480092789"/>
    <s v="Verkoop"/>
    <n v="170"/>
    <s v="Transport drops zone"/>
    <s v="9 - verwerkt"/>
    <n v="0"/>
    <m/>
    <d v="2023-09-13T00:00:00"/>
    <s v="DROP"/>
    <s v="0001010910258120139975_002"/>
    <m/>
    <m/>
    <m/>
    <s v="EUR"/>
    <n v="45.82"/>
    <s v="EUR"/>
    <n v="45.82"/>
    <s v="EUR"/>
    <n v="45.82"/>
    <n v="45.82"/>
    <n v="0"/>
    <s v="N"/>
    <n v="1223000916"/>
    <d v="2023-10-25T00:00:00"/>
    <m/>
    <d v="2023-09-13T00:00:00"/>
    <s v="00:00"/>
    <s v="23:59"/>
    <d v="2023-09-13T00:00:00"/>
    <s v="07:00"/>
    <s v="14:00"/>
    <n v="2.4"/>
    <s v="ce"/>
    <n v="1840"/>
    <n v="2.4"/>
    <n v="3"/>
    <s v="Kuehne+Nagel Tiel 3 Standpl"/>
    <s v="De Diepert 5"/>
    <s v="Tiel"/>
    <s v="4004 MA"/>
    <s v="NL"/>
    <x v="54"/>
    <s v="Zijlweg 18"/>
    <x v="45"/>
    <s v="5145NR"/>
    <s v="NL"/>
    <s v="2480092789"/>
    <s v="0139975_002"/>
    <s v="31V"/>
    <s v="NL001131849B01"/>
    <n v="2"/>
    <n v="0"/>
    <n v="45.82"/>
    <s v="N"/>
    <s v="Peter Appel Transport B.V."/>
    <n v="36622"/>
    <d v="2023-09-13T00:00:00"/>
    <s v="11:11:00"/>
    <n v="0"/>
    <x v="2"/>
    <x v="36"/>
    <n v="9"/>
    <x v="36"/>
    <n v="1"/>
    <n v="3.2"/>
    <x v="3"/>
    <n v="61.09"/>
    <n v="0"/>
    <n v="61.09"/>
  </r>
  <r>
    <s v="COLGATE 3800 DEB."/>
    <s v="Colgate-Palmolive Nederland BV"/>
    <s v="101t"/>
    <n v="101091025818"/>
    <n v="101030174352"/>
    <n v="930"/>
    <s v="Inv Booked"/>
    <s v="2480092784"/>
    <s v="Verkoop"/>
    <n v="170"/>
    <s v="Transport drops zone"/>
    <s v="9 - verwerkt"/>
    <n v="0"/>
    <m/>
    <d v="2023-09-13T00:00:00"/>
    <s v="DROP"/>
    <s v="0001010910258180139981_003"/>
    <m/>
    <m/>
    <m/>
    <s v="EUR"/>
    <n v="20.37"/>
    <s v="EUR"/>
    <n v="20.37"/>
    <s v="EUR"/>
    <n v="20.37"/>
    <n v="20.37"/>
    <n v="0"/>
    <s v="N"/>
    <n v="1223000916"/>
    <d v="2023-10-25T00:00:00"/>
    <m/>
    <d v="2023-09-13T00:00:00"/>
    <s v="00:00"/>
    <s v="23:59"/>
    <d v="2023-09-13T00:00:00"/>
    <s v="14:00"/>
    <s v="14:00"/>
    <n v="1.6"/>
    <s v="ce"/>
    <n v="432"/>
    <n v="1.6"/>
    <n v="0"/>
    <s v="Kuehne+Nagel Tiel 3 Standpl"/>
    <s v="De Diepert 5"/>
    <s v="Tiel"/>
    <s v="4004 MA"/>
    <s v="NL"/>
    <x v="114"/>
    <s v="Basisweg 7"/>
    <x v="25"/>
    <s v="1951NG"/>
    <s v="NL"/>
    <s v="2480092784"/>
    <s v="0139981_003"/>
    <s v="31V"/>
    <s v="NL001131849B01"/>
    <n v="2"/>
    <n v="0"/>
    <n v="20.37"/>
    <s v="N"/>
    <s v="Peter Appel Transport B.V."/>
    <n v="36622"/>
    <d v="2023-09-13T00:00:00"/>
    <s v="15:52:00"/>
    <n v="0"/>
    <x v="2"/>
    <x v="36"/>
    <n v="9"/>
    <x v="17"/>
    <n v="1"/>
    <n v="19.2"/>
    <x v="3"/>
    <n v="244.42000000000002"/>
    <n v="0"/>
    <n v="244.42000000000002"/>
  </r>
  <r>
    <s v="COLGATE 3800 DEB."/>
    <s v="Colgate-Palmolive Nederland BV"/>
    <s v="101t"/>
    <n v="101091026189"/>
    <n v="101030174358"/>
    <n v="930"/>
    <s v="Inv Booked"/>
    <s v="0240168164"/>
    <s v="Verkoop"/>
    <n v="170"/>
    <s v="Transport drops zone"/>
    <s v="9 - verwerkt"/>
    <n v="0"/>
    <m/>
    <d v="2023-09-13T00:00:00"/>
    <s v="DROP"/>
    <s v="0001010910261890140210_002"/>
    <m/>
    <m/>
    <m/>
    <s v="EUR"/>
    <n v="16.670000000000002"/>
    <s v="EUR"/>
    <n v="16.670000000000002"/>
    <s v="EUR"/>
    <n v="16.670000000000002"/>
    <n v="16.670000000000002"/>
    <n v="0"/>
    <s v="N"/>
    <n v="1223000916"/>
    <d v="2023-10-25T00:00:00"/>
    <m/>
    <d v="2023-09-13T00:00:00"/>
    <s v="00:00"/>
    <s v="23:59"/>
    <d v="2023-09-13T00:00:00"/>
    <s v="20:45"/>
    <s v="20:45"/>
    <n v="1.6"/>
    <s v="ce"/>
    <n v="1424"/>
    <n v="1.6"/>
    <n v="0"/>
    <s v="Kuehne+Nagel Tiel 3 Standpl"/>
    <s v="De Diepert 5"/>
    <s v="Tiel"/>
    <s v="4004 MA"/>
    <s v="NL"/>
    <x v="55"/>
    <s v="Ravenswade 14"/>
    <x v="26"/>
    <s v="3439 LD"/>
    <s v="NL"/>
    <s v="0240168164"/>
    <s v="0140210_002"/>
    <s v="31V"/>
    <s v="NL001131849B01"/>
    <n v="2"/>
    <n v="0"/>
    <n v="16.670000000000002"/>
    <s v="N"/>
    <s v="Peter Appel Transport B.V."/>
    <n v="36622"/>
    <d v="2023-09-13T00:00:00"/>
    <s v="22:15:00"/>
    <n v="28"/>
    <x v="2"/>
    <x v="36"/>
    <n v="9"/>
    <x v="22"/>
    <n v="1"/>
    <n v="15.2"/>
    <x v="7"/>
    <n v="158.38"/>
    <n v="0"/>
    <n v="158.38"/>
  </r>
  <r>
    <s v="COLGATE 3800 DEB."/>
    <s v="Colgate-Palmolive Nederland BV"/>
    <s v="101t"/>
    <n v="101091025818"/>
    <n v="101030174346"/>
    <n v="930"/>
    <s v="Inv Booked"/>
    <s v="2480092788"/>
    <s v="Verkoop"/>
    <n v="170"/>
    <s v="Transport drops zone"/>
    <s v="9 - verwerkt"/>
    <n v="0"/>
    <m/>
    <d v="2023-09-13T00:00:00"/>
    <s v="DROP"/>
    <s v="0001010910258180139981_003"/>
    <m/>
    <m/>
    <m/>
    <s v="EUR"/>
    <n v="152.76"/>
    <s v="EUR"/>
    <n v="152.76"/>
    <s v="EUR"/>
    <n v="152.76"/>
    <n v="152.76"/>
    <n v="0"/>
    <s v="N"/>
    <n v="1223000916"/>
    <d v="2023-10-25T00:00:00"/>
    <m/>
    <d v="2023-09-13T00:00:00"/>
    <s v="00:00"/>
    <s v="23:59"/>
    <d v="2023-09-13T00:00:00"/>
    <s v="14:00"/>
    <s v="14:00"/>
    <n v="12"/>
    <s v="ce"/>
    <n v="11575"/>
    <n v="12"/>
    <n v="19"/>
    <s v="Kuehne+Nagel Tiel 3 Standpl"/>
    <s v="De Diepert 5"/>
    <s v="Tiel"/>
    <s v="4004 MA"/>
    <s v="NL"/>
    <x v="116"/>
    <s v="Basisweg 7"/>
    <x v="25"/>
    <s v="1951NG"/>
    <s v="NL"/>
    <s v="2480092788"/>
    <s v="0139981_003"/>
    <s v="31V"/>
    <s v="NL001131849B01"/>
    <n v="2"/>
    <n v="0"/>
    <n v="152.76"/>
    <s v="N"/>
    <s v="Peter Appel Transport B.V."/>
    <n v="36622"/>
    <d v="2023-09-13T00:00:00"/>
    <s v="15:52:00"/>
    <n v="0"/>
    <x v="2"/>
    <x v="36"/>
    <n v="9"/>
    <x v="17"/>
    <n v="0"/>
    <s v=""/>
    <x v="3"/>
    <s v=""/>
    <n v="0"/>
    <s v=""/>
  </r>
  <r>
    <s v="COLGATE 3800 DEB."/>
    <s v="Colgate-Palmolive Nederland BV"/>
    <s v="101t"/>
    <n v="101091025807"/>
    <n v="101030174357"/>
    <n v="930"/>
    <s v="Inv Booked"/>
    <s v="2480092792"/>
    <s v="Verkoop"/>
    <n v="170"/>
    <s v="Transport drops zone"/>
    <s v="9 - verwerkt"/>
    <n v="0"/>
    <m/>
    <d v="2023-09-13T00:00:00"/>
    <s v="DROP"/>
    <s v="0001010910258070139971_005"/>
    <m/>
    <m/>
    <m/>
    <s v="EUR"/>
    <n v="27.26"/>
    <s v="EUR"/>
    <n v="27.26"/>
    <s v="EUR"/>
    <n v="27.26"/>
    <n v="27.26"/>
    <n v="0"/>
    <s v="N"/>
    <n v="1223000916"/>
    <d v="2023-10-25T00:00:00"/>
    <m/>
    <d v="2023-09-13T00:00:00"/>
    <s v="00:00"/>
    <s v="23:59"/>
    <d v="2023-09-13T00:00:00"/>
    <s v="08:00"/>
    <s v="16:00"/>
    <n v="0.8"/>
    <s v="ce"/>
    <n v="28"/>
    <n v="0.8"/>
    <n v="0"/>
    <s v="Kuehne+Nagel Tiel 3 Standpl"/>
    <s v="De Diepert 5"/>
    <s v="Tiel"/>
    <s v="4004 MA"/>
    <s v="NL"/>
    <x v="44"/>
    <s v="De Panoven 21"/>
    <x v="6"/>
    <s v="4191GW"/>
    <s v="NL"/>
    <s v="2480092792"/>
    <s v="0139971_005"/>
    <s v="31V"/>
    <s v="NL001131849B01"/>
    <n v="2"/>
    <n v="0"/>
    <n v="27.26"/>
    <s v="N"/>
    <s v="Peter Appel Transport B.V."/>
    <n v="36622"/>
    <d v="2023-09-13T00:00:00"/>
    <s v="08:09:00"/>
    <n v="0"/>
    <x v="2"/>
    <x v="36"/>
    <n v="9"/>
    <x v="6"/>
    <n v="1"/>
    <n v="0.8"/>
    <x v="6"/>
    <n v="27.26"/>
    <n v="0"/>
    <n v="27.26"/>
  </r>
  <r>
    <s v="COLGATE 3800 DEB."/>
    <s v="Colgate-Palmolive Nederland BV"/>
    <s v="101t"/>
    <n v="101091025816"/>
    <n v="101030174341"/>
    <n v="930"/>
    <s v="Inv Booked"/>
    <s v="0240167984"/>
    <s v="Verkoop"/>
    <n v="170"/>
    <s v="Transport drops zone"/>
    <s v="9 - verwerkt"/>
    <n v="0"/>
    <m/>
    <d v="2023-09-13T00:00:00"/>
    <s v="DROP"/>
    <s v="0001010910258160139982_002"/>
    <m/>
    <m/>
    <m/>
    <s v="EUR"/>
    <n v="11.38"/>
    <s v="EUR"/>
    <n v="11.38"/>
    <s v="EUR"/>
    <n v="11.38"/>
    <n v="11.38"/>
    <n v="0"/>
    <s v="N"/>
    <n v="1223000916"/>
    <d v="2023-10-25T00:00:00"/>
    <m/>
    <d v="2023-09-13T00:00:00"/>
    <s v="00:00"/>
    <s v="23:59"/>
    <d v="2023-09-13T00:00:00"/>
    <s v="14:00"/>
    <s v="14:00"/>
    <n v="1.6"/>
    <s v="ce"/>
    <n v="1187"/>
    <n v="1.6"/>
    <n v="1"/>
    <s v="Kuehne+Nagel Tiel 3 Standpl"/>
    <s v="De Diepert 5"/>
    <s v="Tiel"/>
    <s v="4004 MA"/>
    <s v="NL"/>
    <x v="23"/>
    <s v="Rood 24"/>
    <x v="17"/>
    <s v="6666 LT"/>
    <s v="NL"/>
    <s v="0240167984"/>
    <s v="0139982_002"/>
    <s v="31V"/>
    <s v="NL001131849B01"/>
    <n v="2"/>
    <n v="0"/>
    <n v="11.38"/>
    <s v="N"/>
    <s v="Peter Appel Transport B.V."/>
    <n v="36622"/>
    <d v="2023-09-13T00:00:00"/>
    <s v="15:26:00"/>
    <n v="0"/>
    <x v="2"/>
    <x v="36"/>
    <n v="9"/>
    <x v="15"/>
    <n v="1"/>
    <n v="24.8"/>
    <x v="5"/>
    <n v="176.32999999999998"/>
    <n v="0"/>
    <n v="176.32999999999998"/>
  </r>
  <r>
    <s v="COLGATE 3800 DEB."/>
    <s v="Colgate-Palmolive Nederland BV"/>
    <s v="101t"/>
    <n v="101091025816"/>
    <n v="101030174342"/>
    <n v="930"/>
    <s v="Inv Booked"/>
    <s v="0240167985"/>
    <s v="Verkoop"/>
    <n v="170"/>
    <s v="Transport drops zone"/>
    <s v="9 - verwerkt"/>
    <n v="0"/>
    <m/>
    <d v="2023-09-13T00:00:00"/>
    <s v="DROP"/>
    <s v="0001010910258160139982_002"/>
    <m/>
    <m/>
    <m/>
    <s v="EUR"/>
    <n v="17.059999999999999"/>
    <s v="EUR"/>
    <n v="17.059999999999999"/>
    <s v="EUR"/>
    <n v="17.059999999999999"/>
    <n v="17.059999999999999"/>
    <n v="0"/>
    <s v="N"/>
    <n v="1223000916"/>
    <d v="2023-10-25T00:00:00"/>
    <m/>
    <d v="2023-09-13T00:00:00"/>
    <s v="00:00"/>
    <s v="23:59"/>
    <d v="2023-09-13T00:00:00"/>
    <s v="14:00"/>
    <s v="14:00"/>
    <n v="2.4"/>
    <s v="ce"/>
    <n v="1737"/>
    <n v="2.4"/>
    <n v="2"/>
    <s v="Kuehne+Nagel Tiel 3 Standpl"/>
    <s v="De Diepert 5"/>
    <s v="Tiel"/>
    <s v="4004 MA"/>
    <s v="NL"/>
    <x v="23"/>
    <s v="Rood 24"/>
    <x v="17"/>
    <s v="6666 LT"/>
    <s v="NL"/>
    <s v="0240167985"/>
    <s v="0139982_002"/>
    <s v="31V"/>
    <s v="NL001131849B01"/>
    <n v="2"/>
    <n v="0"/>
    <n v="17.059999999999999"/>
    <s v="N"/>
    <s v="Peter Appel Transport B.V."/>
    <n v="36622"/>
    <d v="2023-09-13T00:00:00"/>
    <s v="15:26:00"/>
    <n v="0"/>
    <x v="2"/>
    <x v="36"/>
    <n v="9"/>
    <x v="15"/>
    <n v="0"/>
    <s v=""/>
    <x v="5"/>
    <s v=""/>
    <n v="0"/>
    <s v=""/>
  </r>
  <r>
    <s v="COLGATE 3800 DEB."/>
    <s v="Colgate-Palmolive Nederland BV"/>
    <s v="101t"/>
    <n v="101091025809"/>
    <n v="101030174343"/>
    <n v="930"/>
    <s v="Inv Booked"/>
    <s v="2480092783"/>
    <s v="Verkoop"/>
    <n v="170"/>
    <s v="Transport drops zone"/>
    <s v="9 - verwerkt"/>
    <n v="0"/>
    <m/>
    <d v="2023-09-13T00:00:00"/>
    <s v="DROP"/>
    <s v="0001010910258090139972_002"/>
    <m/>
    <m/>
    <m/>
    <s v="EUR"/>
    <n v="259.83999999999997"/>
    <s v="EUR"/>
    <n v="259.83999999999997"/>
    <s v="EUR"/>
    <n v="259.83999999999997"/>
    <n v="259.83999999999997"/>
    <n v="0"/>
    <s v="N"/>
    <n v="1223000916"/>
    <d v="2023-10-25T00:00:00"/>
    <m/>
    <d v="2023-09-13T00:00:00"/>
    <s v="00:00"/>
    <s v="23:59"/>
    <d v="2023-09-13T00:00:00"/>
    <s v="06:00"/>
    <s v="06:00"/>
    <n v="23.2"/>
    <s v="ce"/>
    <n v="23644"/>
    <n v="23.2"/>
    <n v="43"/>
    <s v="Kuehne+Nagel Tiel 3 Standpl"/>
    <s v="De Diepert 5"/>
    <s v="Tiel"/>
    <s v="4004 MA"/>
    <s v="NL"/>
    <x v="115"/>
    <s v="Hollandweg 32"/>
    <x v="4"/>
    <s v="2665 MT"/>
    <s v="NL"/>
    <s v="2480092783"/>
    <s v="0139972_002"/>
    <s v="31V"/>
    <s v="NL001131849B01"/>
    <n v="2"/>
    <n v="0"/>
    <n v="259.83999999999997"/>
    <s v="N"/>
    <s v="Peter Appel Transport B.V."/>
    <n v="36622"/>
    <d v="2023-09-13T00:00:00"/>
    <s v="06:43:00"/>
    <n v="0"/>
    <x v="2"/>
    <x v="36"/>
    <n v="9"/>
    <x v="4"/>
    <n v="1"/>
    <n v="23.2"/>
    <x v="3"/>
    <n v="259.83999999999997"/>
    <n v="0"/>
    <n v="259.83999999999997"/>
  </r>
  <r>
    <s v="COLGATE 3800 DEB."/>
    <s v="Colgate-Palmolive Nederland BV"/>
    <s v="101t"/>
    <n v="101091025817"/>
    <n v="101030174344"/>
    <n v="930"/>
    <s v="Inv Booked"/>
    <s v="2480092782"/>
    <s v="Verkoop"/>
    <n v="170"/>
    <s v="Transport drops zone"/>
    <s v="9 - verwerkt"/>
    <n v="0"/>
    <m/>
    <d v="2023-09-13T00:00:00"/>
    <s v="DROP"/>
    <s v="0001010910258170139980_002"/>
    <m/>
    <m/>
    <m/>
    <s v="EUR"/>
    <n v="22.24"/>
    <s v="EUR"/>
    <n v="22.24"/>
    <s v="EUR"/>
    <n v="22.24"/>
    <n v="22.24"/>
    <n v="0"/>
    <s v="N"/>
    <n v="1223000916"/>
    <d v="2023-10-25T00:00:00"/>
    <m/>
    <d v="2023-09-13T00:00:00"/>
    <s v="00:00"/>
    <s v="23:59"/>
    <d v="2023-09-13T00:00:00"/>
    <s v="12:00"/>
    <s v="13:00"/>
    <n v="1.6"/>
    <s v="ce"/>
    <n v="693"/>
    <n v="1.6"/>
    <n v="0"/>
    <s v="Kuehne+Nagel Tiel 3 Standpl"/>
    <s v="De Diepert 5"/>
    <s v="Tiel"/>
    <s v="4004 MA"/>
    <s v="NL"/>
    <x v="113"/>
    <s v="Hollandweg 30"/>
    <x v="4"/>
    <s v="2665 MT"/>
    <s v="NL"/>
    <s v="2480092782"/>
    <s v="0139980_002"/>
    <s v="31V"/>
    <s v="NL001131849B01"/>
    <n v="2"/>
    <n v="0"/>
    <n v="22.24"/>
    <s v="N"/>
    <s v="Peter Appel Transport B.V."/>
    <n v="36622"/>
    <d v="2023-09-13T00:00:00"/>
    <s v="14:53:00"/>
    <n v="40"/>
    <x v="2"/>
    <x v="36"/>
    <n v="9"/>
    <x v="4"/>
    <n v="1"/>
    <n v="14.4"/>
    <x v="3"/>
    <n v="200.16"/>
    <n v="0"/>
    <n v="200.16"/>
  </r>
  <r>
    <s v="COLGATE 3800 DEB."/>
    <s v="Colgate-Palmolive Nederland BV"/>
    <s v="101t"/>
    <n v="101091025818"/>
    <n v="101030174347"/>
    <n v="930"/>
    <s v="Inv Booked"/>
    <s v="2480092791"/>
    <s v="Verkoop"/>
    <n v="170"/>
    <s v="Transport drops zone"/>
    <s v="9 - verwerkt"/>
    <n v="0"/>
    <m/>
    <d v="2023-09-13T00:00:00"/>
    <s v="DROP"/>
    <s v="0001010910258180139981_003"/>
    <m/>
    <m/>
    <m/>
    <s v="EUR"/>
    <n v="61.11"/>
    <s v="EUR"/>
    <n v="61.11"/>
    <s v="EUR"/>
    <n v="61.11"/>
    <n v="61.11"/>
    <n v="0"/>
    <s v="N"/>
    <n v="1223000916"/>
    <d v="2023-10-25T00:00:00"/>
    <m/>
    <d v="2023-09-13T00:00:00"/>
    <s v="00:00"/>
    <s v="23:59"/>
    <d v="2023-09-13T00:00:00"/>
    <s v="14:00"/>
    <s v="14:00"/>
    <n v="4.8"/>
    <s v="ce"/>
    <n v="2070"/>
    <n v="4.8"/>
    <n v="1"/>
    <s v="Kuehne+Nagel Tiel 3 Standpl"/>
    <s v="De Diepert 5"/>
    <s v="Tiel"/>
    <s v="4004 MA"/>
    <s v="NL"/>
    <x v="114"/>
    <s v="Basisweg 7"/>
    <x v="25"/>
    <s v="1951NG"/>
    <s v="NL"/>
    <s v="2480092791"/>
    <s v="0139981_003"/>
    <s v="31V"/>
    <s v="NL001131849B01"/>
    <n v="2"/>
    <n v="0"/>
    <n v="61.11"/>
    <s v="N"/>
    <s v="Peter Appel Transport B.V."/>
    <n v="36622"/>
    <d v="2023-09-13T00:00:00"/>
    <s v="15:52:00"/>
    <n v="0"/>
    <x v="2"/>
    <x v="36"/>
    <n v="9"/>
    <x v="17"/>
    <n v="0"/>
    <s v=""/>
    <x v="3"/>
    <s v=""/>
    <n v="0"/>
    <s v=""/>
  </r>
  <r>
    <s v="COLGATE 3800 DEB."/>
    <s v="Colgate-Palmolive Nederland BV"/>
    <s v="101t"/>
    <n v="101091025817"/>
    <n v="101030174349"/>
    <n v="930"/>
    <s v="Inv Booked"/>
    <s v="2480092787"/>
    <s v="Verkoop"/>
    <n v="170"/>
    <s v="Transport drops zone"/>
    <s v="9 - verwerkt"/>
    <n v="0"/>
    <m/>
    <d v="2023-09-13T00:00:00"/>
    <s v="DROP"/>
    <s v="0001010910258170139980_002"/>
    <m/>
    <m/>
    <m/>
    <s v="EUR"/>
    <n v="177.92"/>
    <s v="EUR"/>
    <n v="177.92"/>
    <s v="EUR"/>
    <n v="177.92"/>
    <n v="177.92"/>
    <n v="0"/>
    <s v="N"/>
    <n v="1223000916"/>
    <d v="2023-10-25T00:00:00"/>
    <m/>
    <d v="2023-09-13T00:00:00"/>
    <s v="00:00"/>
    <s v="23:59"/>
    <d v="2023-09-13T00:00:00"/>
    <s v="12:00"/>
    <s v="13:00"/>
    <n v="12.8"/>
    <s v="ce"/>
    <n v="12392"/>
    <n v="12.8"/>
    <n v="23"/>
    <s v="Kuehne+Nagel Tiel 3 Standpl"/>
    <s v="De Diepert 5"/>
    <s v="Tiel"/>
    <s v="4004 MA"/>
    <s v="NL"/>
    <x v="115"/>
    <s v="Hollandweg 32"/>
    <x v="4"/>
    <s v="2665 MT"/>
    <s v="NL"/>
    <s v="2480092787"/>
    <s v="0139980_002"/>
    <s v="31V"/>
    <s v="NL001131849B01"/>
    <n v="2"/>
    <n v="0"/>
    <n v="177.92"/>
    <s v="N"/>
    <s v="Peter Appel Transport B.V."/>
    <n v="36622"/>
    <d v="2023-09-13T00:00:00"/>
    <s v="14:53:00"/>
    <n v="0"/>
    <x v="2"/>
    <x v="36"/>
    <n v="9"/>
    <x v="4"/>
    <n v="0"/>
    <s v=""/>
    <x v="3"/>
    <s v=""/>
    <n v="0"/>
    <s v=""/>
  </r>
  <r>
    <s v="COLGATE 3800 DEB."/>
    <s v="Colgate-Palmolive Nederland BV"/>
    <s v="101t"/>
    <n v="101091025812"/>
    <n v="101030174350"/>
    <n v="930"/>
    <s v="Inv Booked"/>
    <s v="2480092785"/>
    <s v="Verkoop"/>
    <n v="170"/>
    <s v="Transport drops zone"/>
    <s v="9 - verwerkt"/>
    <n v="0"/>
    <m/>
    <d v="2023-09-13T00:00:00"/>
    <s v="DROP"/>
    <s v="0001010910258120139975_002"/>
    <m/>
    <m/>
    <m/>
    <s v="EUR"/>
    <n v="15.27"/>
    <s v="EUR"/>
    <n v="15.27"/>
    <s v="EUR"/>
    <n v="15.27"/>
    <n v="15.27"/>
    <n v="0"/>
    <s v="N"/>
    <n v="1223000916"/>
    <d v="2023-10-25T00:00:00"/>
    <m/>
    <d v="2023-09-13T00:00:00"/>
    <s v="00:00"/>
    <s v="23:59"/>
    <d v="2023-09-13T00:00:00"/>
    <s v="07:00"/>
    <s v="14:00"/>
    <n v="0.8"/>
    <s v="ce"/>
    <n v="31"/>
    <n v="0.8"/>
    <n v="0"/>
    <s v="Kuehne+Nagel Tiel 3 Standpl"/>
    <s v="De Diepert 5"/>
    <s v="Tiel"/>
    <s v="4004 MA"/>
    <s v="NL"/>
    <x v="54"/>
    <s v="Zijlweg 18"/>
    <x v="45"/>
    <s v="5145NR"/>
    <s v="NL"/>
    <s v="2480092785"/>
    <s v="0139975_002"/>
    <s v="31V"/>
    <s v="NL001131849B01"/>
    <n v="2"/>
    <n v="0"/>
    <n v="15.27"/>
    <s v="N"/>
    <s v="Peter Appel Transport B.V."/>
    <n v="36622"/>
    <d v="2023-09-13T00:00:00"/>
    <s v="11:11:00"/>
    <n v="0"/>
    <x v="2"/>
    <x v="36"/>
    <n v="9"/>
    <x v="36"/>
    <n v="0"/>
    <s v=""/>
    <x v="3"/>
    <s v=""/>
    <n v="0"/>
    <s v=""/>
  </r>
  <r>
    <s v="COLGATE 3800 DEB."/>
    <s v="Colgate-Palmolive Nederland BV"/>
    <s v="101t"/>
    <n v="101091025816"/>
    <n v="101030174355"/>
    <n v="930"/>
    <s v="Inv Booked"/>
    <s v="2480092796"/>
    <s v="Verkoop"/>
    <n v="170"/>
    <s v="Transport drops zone"/>
    <s v="9 - verwerkt"/>
    <n v="0"/>
    <m/>
    <d v="2023-09-13T00:00:00"/>
    <s v="DROP"/>
    <s v="0001010910258160139982_002"/>
    <m/>
    <m/>
    <m/>
    <s v="EUR"/>
    <n v="147.88999999999999"/>
    <s v="EUR"/>
    <n v="147.88999999999999"/>
    <s v="EUR"/>
    <n v="147.88999999999999"/>
    <n v="147.88999999999999"/>
    <n v="0"/>
    <s v="N"/>
    <n v="1223000916"/>
    <d v="2023-10-25T00:00:00"/>
    <m/>
    <d v="2023-09-13T00:00:00"/>
    <s v="00:00"/>
    <s v="23:59"/>
    <d v="2023-09-13T00:00:00"/>
    <s v="14:00"/>
    <s v="14:00"/>
    <n v="20.8"/>
    <s v="ce"/>
    <n v="12454"/>
    <n v="20.8"/>
    <n v="26"/>
    <s v="Kuehne+Nagel Tiel 3 Standpl"/>
    <s v="De Diepert 5"/>
    <s v="Tiel"/>
    <s v="4004 MA"/>
    <s v="NL"/>
    <x v="14"/>
    <s v="Rood 24"/>
    <x v="17"/>
    <s v="6666LT"/>
    <s v="NL"/>
    <s v="2480092796"/>
    <s v="0139982_002"/>
    <s v="31V"/>
    <s v="NL001131849B01"/>
    <n v="2"/>
    <n v="0"/>
    <n v="147.88999999999999"/>
    <s v="N"/>
    <s v="Peter Appel Transport B.V."/>
    <n v="36622"/>
    <d v="2023-09-13T00:00:00"/>
    <s v="15:26:00"/>
    <n v="0"/>
    <x v="2"/>
    <x v="36"/>
    <n v="9"/>
    <x v="15"/>
    <n v="0"/>
    <s v=""/>
    <x v="5"/>
    <s v=""/>
    <n v="0"/>
    <s v=""/>
  </r>
  <r>
    <s v="COLGATE 3800 DEB."/>
    <s v="Colgate-Palmolive Nederland BV"/>
    <s v="101t"/>
    <n v="101091026189"/>
    <n v="101030174356"/>
    <n v="930"/>
    <s v="Inv Booked"/>
    <s v="2480092793"/>
    <s v="Verkoop"/>
    <n v="170"/>
    <s v="Transport drops zone"/>
    <s v="9 - verwerkt"/>
    <n v="0"/>
    <m/>
    <d v="2023-09-13T00:00:00"/>
    <s v="DROP"/>
    <s v="0001010910261890140210_002"/>
    <m/>
    <m/>
    <m/>
    <s v="EUR"/>
    <n v="141.71"/>
    <s v="EUR"/>
    <n v="141.71"/>
    <s v="EUR"/>
    <n v="141.71"/>
    <n v="141.71"/>
    <n v="0"/>
    <s v="N"/>
    <n v="1223000916"/>
    <d v="2023-10-25T00:00:00"/>
    <m/>
    <d v="2023-09-13T00:00:00"/>
    <s v="00:00"/>
    <s v="23:59"/>
    <d v="2023-09-13T00:00:00"/>
    <s v="20:45"/>
    <s v="20:45"/>
    <n v="13.6"/>
    <s v="ce"/>
    <n v="9818"/>
    <n v="13.6"/>
    <n v="19"/>
    <s v="Kuehne+Nagel Tiel 3 Standpl"/>
    <s v="De Diepert 5"/>
    <s v="Tiel"/>
    <s v="4004 MA"/>
    <s v="NL"/>
    <x v="24"/>
    <s v="Ravenswade 14"/>
    <x v="26"/>
    <s v="3439 LD"/>
    <s v="NL"/>
    <s v="2480092793"/>
    <s v="0140210_002"/>
    <s v="31V"/>
    <s v="NL001131849B01"/>
    <n v="2"/>
    <n v="0"/>
    <n v="141.71"/>
    <s v="N"/>
    <s v="Peter Appel Transport B.V."/>
    <n v="36622"/>
    <d v="2023-09-13T00:00:00"/>
    <s v="22:15:00"/>
    <n v="0"/>
    <x v="2"/>
    <x v="36"/>
    <n v="9"/>
    <x v="22"/>
    <n v="0"/>
    <s v=""/>
    <x v="7"/>
    <s v=""/>
    <n v="0"/>
    <s v=""/>
  </r>
  <r>
    <s v="COLGATE 3800 DEB."/>
    <s v="Colgate-Palmolive Nederland BV"/>
    <s v="101t"/>
    <n v="101091025818"/>
    <n v="101030174348"/>
    <n v="930"/>
    <s v="Inv Booked"/>
    <s v="2480092790"/>
    <s v="Verkoop"/>
    <n v="170"/>
    <s v="Transport drops zone"/>
    <s v="9 - verwerkt"/>
    <n v="0"/>
    <m/>
    <d v="2023-09-13T00:00:00"/>
    <s v="DROP"/>
    <s v="0001010910258180139981_003"/>
    <m/>
    <m/>
    <m/>
    <s v="EUR"/>
    <n v="10.18"/>
    <s v="EUR"/>
    <n v="10.18"/>
    <s v="EUR"/>
    <n v="10.18"/>
    <n v="10.18"/>
    <n v="0"/>
    <s v="N"/>
    <n v="1223000916"/>
    <d v="2023-10-25T00:00:00"/>
    <m/>
    <d v="2023-09-13T00:00:00"/>
    <s v="00:00"/>
    <s v="23:59"/>
    <d v="2023-09-13T00:00:00"/>
    <s v="14:00"/>
    <s v="14:00"/>
    <n v="0.8"/>
    <s v="ce"/>
    <n v="123"/>
    <n v="0.8"/>
    <n v="0"/>
    <s v="Kuehne+Nagel Tiel 3 Standpl"/>
    <s v="De Diepert 5"/>
    <s v="Tiel"/>
    <s v="4004 MA"/>
    <s v="NL"/>
    <x v="114"/>
    <s v="Basisweg 7"/>
    <x v="25"/>
    <s v="1951NG"/>
    <s v="NL"/>
    <s v="2480092790"/>
    <s v="0139981_003"/>
    <s v="31V"/>
    <s v="NL001131849B01"/>
    <n v="2"/>
    <n v="0"/>
    <n v="10.18"/>
    <s v="N"/>
    <s v="Peter Appel Transport B.V."/>
    <n v="36622"/>
    <d v="2023-09-13T00:00:00"/>
    <s v="15:52:00"/>
    <n v="0"/>
    <x v="2"/>
    <x v="36"/>
    <n v="9"/>
    <x v="17"/>
    <n v="0"/>
    <s v=""/>
    <x v="3"/>
    <s v=""/>
    <n v="0"/>
    <s v=""/>
  </r>
  <r>
    <s v="COLGATE 3800 DEB."/>
    <s v="Colgate-Palmolive Nederland BV"/>
    <s v="101t"/>
    <n v="101091025815"/>
    <n v="101030174353"/>
    <n v="930"/>
    <s v="Inv Booked"/>
    <s v="2480092786"/>
    <s v="Verkoop"/>
    <n v="170"/>
    <s v="Transport drops zone"/>
    <s v="9 - verwerkt"/>
    <n v="0"/>
    <m/>
    <d v="2023-09-13T00:00:00"/>
    <s v="DROP"/>
    <s v="0001010910258150139979_002"/>
    <m/>
    <m/>
    <m/>
    <s v="EUR"/>
    <n v="238.8"/>
    <s v="EUR"/>
    <n v="238.8"/>
    <s v="EUR"/>
    <n v="238.8"/>
    <n v="238.8"/>
    <n v="0"/>
    <s v="N"/>
    <n v="1223000916"/>
    <d v="2023-10-25T00:00:00"/>
    <m/>
    <d v="2023-09-13T00:00:00"/>
    <s v="00:00"/>
    <s v="23:59"/>
    <d v="2023-09-13T00:00:00"/>
    <s v="11:00"/>
    <s v="11:00"/>
    <n v="24"/>
    <s v="ce"/>
    <n v="3377"/>
    <n v="24"/>
    <n v="23"/>
    <s v="Kuehne+Nagel Tiel 3 Standpl"/>
    <s v="De Diepert 5"/>
    <s v="Tiel"/>
    <s v="4004 MA"/>
    <s v="NL"/>
    <x v="46"/>
    <s v="FLORIJNSTRAAT  4C"/>
    <x v="23"/>
    <s v="4903 RM"/>
    <s v="NL"/>
    <s v="2480092786"/>
    <s v="0139979_002"/>
    <s v="31V"/>
    <s v="NL001131849B01"/>
    <n v="2"/>
    <n v="0"/>
    <n v="238.8"/>
    <s v="N"/>
    <s v="Peter Appel Transport B.V."/>
    <n v="36622"/>
    <d v="2023-09-13T00:00:00"/>
    <s v="11:22:00"/>
    <n v="0"/>
    <x v="2"/>
    <x v="36"/>
    <n v="9"/>
    <x v="34"/>
    <n v="1"/>
    <n v="24"/>
    <x v="5"/>
    <n v="238.8"/>
    <n v="0"/>
    <n v="238.8"/>
  </r>
  <r>
    <s v="COLGATE 3800 DEB."/>
    <s v="Colgate-Palmolive Nederland BV"/>
    <s v="101t"/>
    <n v="101091025807"/>
    <n v="101030174354"/>
    <n v="930"/>
    <s v="Inv Booked"/>
    <s v="2480092794"/>
    <s v="Verkoop"/>
    <n v="170"/>
    <s v="Transport drops zone"/>
    <s v="9 - verwerkt"/>
    <n v="0"/>
    <m/>
    <d v="2023-09-13T00:00:00"/>
    <s v="DROP"/>
    <s v="0001010910258070139971_006"/>
    <m/>
    <m/>
    <m/>
    <s v="EUR"/>
    <n v="28.67"/>
    <s v="EUR"/>
    <n v="28.67"/>
    <s v="EUR"/>
    <n v="28.67"/>
    <n v="28.67"/>
    <n v="0"/>
    <s v="N"/>
    <n v="1223000916"/>
    <d v="2023-10-25T00:00:00"/>
    <m/>
    <d v="2023-09-13T00:00:00"/>
    <s v="00:00"/>
    <s v="23:59"/>
    <d v="2023-09-13T00:00:00"/>
    <s v="09:00"/>
    <s v="12:00"/>
    <n v="0.8"/>
    <s v="ce"/>
    <n v="43"/>
    <n v="0.8"/>
    <n v="0"/>
    <s v="Kuehne+Nagel Tiel 3 Standpl"/>
    <s v="De Diepert 5"/>
    <s v="Tiel"/>
    <s v="4004 MA"/>
    <s v="NL"/>
    <x v="111"/>
    <s v="Leeuwenveldse weg 3F"/>
    <x v="43"/>
    <s v="1382 LV"/>
    <s v="NL"/>
    <s v="2480092794"/>
    <s v="0139971_006"/>
    <s v="31V"/>
    <s v="NL001131849B01"/>
    <n v="2"/>
    <n v="0"/>
    <n v="28.67"/>
    <s v="N"/>
    <s v="Peter Appel Transport B.V."/>
    <n v="36622"/>
    <d v="2023-09-13T00:00:00"/>
    <s v="10:01:00"/>
    <n v="0"/>
    <x v="2"/>
    <x v="36"/>
    <n v="9"/>
    <x v="13"/>
    <n v="1"/>
    <n v="0.8"/>
    <x v="0"/>
    <n v="28.67"/>
    <n v="0"/>
    <n v="28.67"/>
  </r>
  <r>
    <s v="COLGATE 3800 DEB."/>
    <s v="Colgate-Palmolive Nederland BV"/>
    <s v="101t"/>
    <n v="101091026190"/>
    <n v="101030174422"/>
    <n v="930"/>
    <s v="Inv Booked"/>
    <s v="2480093893"/>
    <s v="Verkoop"/>
    <n v="200"/>
    <s v="Transport drops"/>
    <s v="9 - verwerkt"/>
    <n v="0"/>
    <m/>
    <d v="2023-09-14T00:00:00"/>
    <s v="DROP"/>
    <s v="0001010910261900140211_006"/>
    <m/>
    <m/>
    <m/>
    <s v="EUR"/>
    <n v="54.4"/>
    <s v="EUR"/>
    <n v="54.4"/>
    <s v="EUR"/>
    <n v="54.4"/>
    <n v="54.4"/>
    <n v="0"/>
    <s v="N"/>
    <n v="1223000916"/>
    <d v="2023-10-25T00:00:00"/>
    <m/>
    <d v="2023-09-14T00:00:00"/>
    <s v="00:00"/>
    <s v="23:59"/>
    <d v="2023-09-14T00:00:00"/>
    <s v="07:00"/>
    <s v="12:00"/>
    <n v="0.8"/>
    <s v="ce"/>
    <n v="71"/>
    <n v="0.8"/>
    <n v="0"/>
    <s v="Kuehne+Nagel Tiel 3 Standpl"/>
    <s v="De Diepert 5"/>
    <s v="Tiel"/>
    <s v="4004 MA"/>
    <s v="NL"/>
    <x v="26"/>
    <s v="Park Forum 1129"/>
    <x v="29"/>
    <s v="5657 HK"/>
    <s v="NL"/>
    <s v="2480093893"/>
    <s v="0140211_006"/>
    <s v="31V"/>
    <s v="NL001131849B01"/>
    <n v="2"/>
    <n v="0"/>
    <n v="54.4"/>
    <s v="N"/>
    <s v="Peter Appel Transport B.V."/>
    <n v="36744"/>
    <d v="2023-09-14T00:00:00"/>
    <s v="16:05:00"/>
    <n v="0"/>
    <x v="3"/>
    <x v="36"/>
    <n v="9"/>
    <x v="25"/>
    <n v="1"/>
    <n v="0.8"/>
    <x v="6"/>
    <n v="54.4"/>
    <n v="0"/>
    <n v="54.4"/>
  </r>
  <r>
    <s v="COLGATE 3800 DEB."/>
    <s v="Colgate-Palmolive Nederland BV"/>
    <s v="101t"/>
    <n v="101091026610"/>
    <n v="101030174437"/>
    <n v="930"/>
    <s v="Inv Booked"/>
    <s v="2480093932"/>
    <s v="Verkoop"/>
    <n v="170"/>
    <s v="Transport drops zone"/>
    <s v="9 - verwerkt"/>
    <n v="0"/>
    <m/>
    <d v="2023-09-14T00:00:00"/>
    <s v="DROP"/>
    <s v="0001010910266100140450_003"/>
    <m/>
    <m/>
    <m/>
    <s v="EUR"/>
    <n v="30.6"/>
    <s v="EUR"/>
    <n v="30.6"/>
    <s v="EUR"/>
    <n v="30.6"/>
    <n v="30.6"/>
    <n v="0"/>
    <s v="N"/>
    <n v="1223000916"/>
    <d v="2023-10-25T00:00:00"/>
    <m/>
    <d v="2023-09-14T00:00:00"/>
    <s v="00:00"/>
    <s v="23:59"/>
    <d v="2023-09-14T00:00:00"/>
    <s v="07:00"/>
    <s v="14:00"/>
    <n v="2.4"/>
    <s v="ce"/>
    <n v="2443"/>
    <n v="2.4"/>
    <n v="4"/>
    <s v="Kuehne+Nagel Tiel 3 Standpl"/>
    <s v="De Diepert 5"/>
    <s v="Tiel"/>
    <s v="4004 MA"/>
    <s v="NL"/>
    <x v="17"/>
    <s v="Doornhoek 4050"/>
    <x v="20"/>
    <s v="5465TD"/>
    <s v="NL"/>
    <s v="2480093932"/>
    <s v="0140450_003"/>
    <s v="31V"/>
    <s v="NL001131849B01"/>
    <n v="2"/>
    <n v="0"/>
    <n v="30.6"/>
    <s v="N"/>
    <s v="Peter Appel Transport B.V."/>
    <n v="36622"/>
    <d v="2023-09-14T00:00:00"/>
    <s v="12:46:00"/>
    <n v="0"/>
    <x v="3"/>
    <x v="36"/>
    <n v="9"/>
    <x v="18"/>
    <n v="1"/>
    <n v="7.1999999999999993"/>
    <x v="3"/>
    <n v="91.800000000000011"/>
    <n v="0"/>
    <n v="91.800000000000011"/>
  </r>
  <r>
    <s v="COLGATE 3800 DEB."/>
    <s v="Colgate-Palmolive Nederland BV"/>
    <s v="101t"/>
    <n v="101091026198"/>
    <n v="101030174431"/>
    <n v="930"/>
    <s v="Inv Booked"/>
    <s v="2480093927"/>
    <s v="Verkoop"/>
    <n v="170"/>
    <s v="Transport drops zone"/>
    <s v="9 - verwerkt"/>
    <n v="0"/>
    <m/>
    <d v="2023-09-14T00:00:00"/>
    <s v="DROP"/>
    <s v="0001010910261980140217_002"/>
    <m/>
    <m/>
    <m/>
    <s v="EUR"/>
    <n v="325.89"/>
    <s v="EUR"/>
    <n v="325.89"/>
    <s v="EUR"/>
    <n v="325.89"/>
    <n v="325.89"/>
    <n v="0"/>
    <s v="N"/>
    <n v="1223000916"/>
    <d v="2023-10-25T00:00:00"/>
    <m/>
    <d v="2023-09-14T00:00:00"/>
    <s v="00:00"/>
    <s v="23:59"/>
    <d v="2023-09-14T00:00:00"/>
    <s v="11:00"/>
    <s v="12:00"/>
    <n v="25.6"/>
    <s v="ce"/>
    <n v="23423"/>
    <n v="25.6"/>
    <n v="38"/>
    <s v="Kuehne+Nagel Tiel 3 Standpl"/>
    <s v="De Diepert 5"/>
    <s v="Tiel"/>
    <s v="4004 MA"/>
    <s v="NL"/>
    <x v="1"/>
    <s v="Fahrenheitweg 1"/>
    <x v="1"/>
    <s v="6101WR"/>
    <s v="NL"/>
    <s v="2480093927"/>
    <s v="0140217_002"/>
    <s v="31V"/>
    <s v="NL001131849B01"/>
    <n v="2"/>
    <n v="0"/>
    <n v="325.89"/>
    <s v="N"/>
    <s v="Peter Appel Transport B.V."/>
    <n v="36622"/>
    <d v="2023-09-14T00:00:00"/>
    <s v="11:59:00"/>
    <n v="0"/>
    <x v="3"/>
    <x v="36"/>
    <n v="9"/>
    <x v="1"/>
    <n v="1"/>
    <n v="25.6"/>
    <x v="1"/>
    <n v="325.89"/>
    <n v="0"/>
    <n v="325.89"/>
  </r>
  <r>
    <s v="COLGATE 3800 DEB."/>
    <s v="Colgate-Palmolive Nederland BV"/>
    <s v="101t"/>
    <n v="101091026610"/>
    <n v="101030174432"/>
    <n v="930"/>
    <s v="Inv Booked"/>
    <s v="2480093935"/>
    <s v="Verkoop"/>
    <n v="170"/>
    <s v="Transport drops zone"/>
    <s v="9 - verwerkt"/>
    <n v="0"/>
    <m/>
    <d v="2023-09-14T00:00:00"/>
    <s v="DROP"/>
    <s v="0001010910266100140450_003"/>
    <m/>
    <m/>
    <m/>
    <s v="EUR"/>
    <n v="30.6"/>
    <s v="EUR"/>
    <n v="30.6"/>
    <s v="EUR"/>
    <n v="30.6"/>
    <n v="30.6"/>
    <n v="0"/>
    <s v="N"/>
    <n v="1223000916"/>
    <d v="2023-10-25T00:00:00"/>
    <m/>
    <d v="2023-09-14T00:00:00"/>
    <s v="00:00"/>
    <s v="23:59"/>
    <d v="2023-09-14T00:00:00"/>
    <s v="07:00"/>
    <s v="14:00"/>
    <n v="2.4"/>
    <s v="ce"/>
    <n v="3079"/>
    <n v="2.4"/>
    <n v="4"/>
    <s v="Kuehne+Nagel Tiel 3 Standpl"/>
    <s v="De Diepert 5"/>
    <s v="Tiel"/>
    <s v="4004 MA"/>
    <s v="NL"/>
    <x v="17"/>
    <s v="Doornhoek 4050"/>
    <x v="20"/>
    <s v="5465TD"/>
    <s v="NL"/>
    <s v="2480093935"/>
    <s v="0140450_003"/>
    <s v="31V"/>
    <s v="NL001131849B01"/>
    <n v="2"/>
    <n v="0"/>
    <n v="30.6"/>
    <s v="N"/>
    <s v="Peter Appel Transport B.V."/>
    <n v="36622"/>
    <d v="2023-09-14T00:00:00"/>
    <s v="12:46:00"/>
    <n v="0"/>
    <x v="3"/>
    <x v="36"/>
    <n v="9"/>
    <x v="18"/>
    <n v="0"/>
    <s v=""/>
    <x v="3"/>
    <s v=""/>
    <n v="0"/>
    <s v=""/>
  </r>
  <r>
    <s v="COLGATE 3800 DEB."/>
    <s v="Colgate-Palmolive Nederland BV"/>
    <s v="101t"/>
    <n v="101091026196"/>
    <n v="101030174433"/>
    <n v="930"/>
    <s v="Inv Booked"/>
    <s v="2480093940"/>
    <s v="Verkoop"/>
    <n v="170"/>
    <s v="Transport drops zone"/>
    <s v="9 - verwerkt"/>
    <n v="0"/>
    <m/>
    <d v="2023-09-14T00:00:00"/>
    <s v="DROP"/>
    <s v="0001010910261960140213_002"/>
    <m/>
    <m/>
    <m/>
    <s v="EUR"/>
    <n v="162.03"/>
    <s v="EUR"/>
    <n v="162.03"/>
    <s v="EUR"/>
    <n v="162.03"/>
    <n v="162.03"/>
    <n v="0"/>
    <s v="N"/>
    <n v="1223000916"/>
    <d v="2023-10-25T00:00:00"/>
    <m/>
    <d v="2023-09-14T00:00:00"/>
    <s v="00:00"/>
    <s v="23:59"/>
    <d v="2023-09-14T00:00:00"/>
    <s v="06:00"/>
    <s v="07:00"/>
    <n v="10.4"/>
    <s v="ce"/>
    <n v="9926"/>
    <n v="10.4"/>
    <n v="18"/>
    <s v="Kuehne+Nagel Tiel 3 Standpl"/>
    <s v="De Diepert 5"/>
    <s v="Tiel"/>
    <s v="4004 MA"/>
    <s v="NL"/>
    <x v="2"/>
    <s v="Laan van Ruyven 1"/>
    <x v="11"/>
    <s v="2645EE"/>
    <s v="NL"/>
    <s v="2480093940"/>
    <s v="0140213_002"/>
    <s v="31V"/>
    <s v="NL001131849B01"/>
    <n v="2"/>
    <n v="0"/>
    <n v="162.03"/>
    <s v="N"/>
    <s v="Peter Appel Transport B.V."/>
    <n v="36622"/>
    <d v="2023-09-14T00:00:00"/>
    <s v="08:36:00"/>
    <n v="0"/>
    <x v="3"/>
    <x v="36"/>
    <n v="9"/>
    <x v="4"/>
    <n v="1"/>
    <n v="10.4"/>
    <x v="2"/>
    <n v="162.03"/>
    <n v="0"/>
    <n v="162.03"/>
  </r>
  <r>
    <s v="COLGATE 3800 DEB."/>
    <s v="Colgate-Palmolive Nederland BV"/>
    <s v="101t"/>
    <n v="101091026610"/>
    <n v="101030174434"/>
    <n v="930"/>
    <s v="Inv Booked"/>
    <s v="2480093934"/>
    <s v="Verkoop"/>
    <n v="170"/>
    <s v="Transport drops zone"/>
    <s v="9 - verwerkt"/>
    <n v="0"/>
    <m/>
    <d v="2023-09-14T00:00:00"/>
    <s v="DROP"/>
    <s v="0001010910266100140450_003"/>
    <m/>
    <m/>
    <m/>
    <s v="EUR"/>
    <n v="30.6"/>
    <s v="EUR"/>
    <n v="30.6"/>
    <s v="EUR"/>
    <n v="30.6"/>
    <n v="30.6"/>
    <n v="0"/>
    <s v="N"/>
    <n v="1223000916"/>
    <d v="2023-10-25T00:00:00"/>
    <m/>
    <d v="2023-09-14T00:00:00"/>
    <s v="00:00"/>
    <s v="23:59"/>
    <d v="2023-09-14T00:00:00"/>
    <s v="08:00"/>
    <s v="16:00"/>
    <n v="2.4"/>
    <s v="ce"/>
    <n v="1337"/>
    <n v="2.4"/>
    <n v="1"/>
    <s v="Kuehne+Nagel Tiel 3 Standpl"/>
    <s v="De Diepert 5"/>
    <s v="Tiel"/>
    <s v="4004 MA"/>
    <s v="NL"/>
    <x v="40"/>
    <s v="Doornhoek 4050"/>
    <x v="20"/>
    <s v="5465TD"/>
    <s v="NL"/>
    <s v="2480093934"/>
    <s v="0140450_003"/>
    <s v="31V"/>
    <s v="NL001131849B01"/>
    <n v="2"/>
    <n v="0"/>
    <n v="30.6"/>
    <s v="N"/>
    <s v="Peter Appel Transport B.V."/>
    <n v="36622"/>
    <d v="2023-09-14T00:00:00"/>
    <s v="12:46:00"/>
    <n v="0"/>
    <x v="3"/>
    <x v="36"/>
    <n v="9"/>
    <x v="18"/>
    <n v="0"/>
    <s v=""/>
    <x v="3"/>
    <s v=""/>
    <n v="0"/>
    <s v=""/>
  </r>
  <r>
    <s v="COLGATE 3800 DEB."/>
    <s v="Colgate-Palmolive Nederland BV"/>
    <s v="101t"/>
    <n v="101091026603"/>
    <n v="101030174435"/>
    <n v="930"/>
    <s v="Inv Booked"/>
    <s v="2480093943"/>
    <s v="Verkoop"/>
    <n v="170"/>
    <s v="Transport drops zone"/>
    <s v="9 - verwerkt"/>
    <n v="0"/>
    <m/>
    <d v="2023-09-14T00:00:00"/>
    <s v="DROP"/>
    <s v="0001010910266030140445_002"/>
    <m/>
    <m/>
    <m/>
    <s v="EUR"/>
    <n v="142.63999999999999"/>
    <s v="EUR"/>
    <n v="142.63999999999999"/>
    <s v="EUR"/>
    <n v="142.63999999999999"/>
    <n v="142.63999999999999"/>
    <n v="0"/>
    <s v="N"/>
    <n v="1223000916"/>
    <d v="2023-10-25T00:00:00"/>
    <m/>
    <d v="2023-09-14T00:00:00"/>
    <s v="00:00"/>
    <s v="23:59"/>
    <d v="2023-09-14T00:00:00"/>
    <s v="07:00"/>
    <s v="08:00"/>
    <n v="8"/>
    <s v="ce"/>
    <n v="7903"/>
    <n v="8"/>
    <n v="14"/>
    <s v="Kuehne+Nagel Tiel 3 Standpl"/>
    <s v="De Diepert 5"/>
    <s v="Tiel"/>
    <s v="4004 MA"/>
    <s v="NL"/>
    <x v="13"/>
    <s v="GALVANIWEG 1"/>
    <x v="16"/>
    <s v="8013 RG"/>
    <s v="NL"/>
    <s v="2480093943"/>
    <s v="0140445_002"/>
    <s v="31V"/>
    <s v="NL001131849B01"/>
    <n v="2"/>
    <n v="0"/>
    <n v="142.63999999999999"/>
    <s v="N"/>
    <s v="Peter Appel Transport B.V."/>
    <n v="36622"/>
    <d v="2023-09-14T00:00:00"/>
    <s v="07:57:00"/>
    <n v="0"/>
    <x v="3"/>
    <x v="36"/>
    <n v="9"/>
    <x v="14"/>
    <n v="1"/>
    <n v="8"/>
    <x v="2"/>
    <n v="142.63999999999999"/>
    <n v="0"/>
    <n v="142.63999999999999"/>
  </r>
  <r>
    <s v="COLGATE 3800 DEB."/>
    <s v="Colgate-Palmolive Nederland BV"/>
    <s v="101t"/>
    <n v="101091026609"/>
    <n v="101030174436"/>
    <n v="930"/>
    <s v="Inv Booked"/>
    <s v="2480093939"/>
    <s v="Verkoop"/>
    <n v="170"/>
    <s v="Transport drops zone"/>
    <s v="9 - verwerkt"/>
    <n v="0"/>
    <m/>
    <d v="2023-09-14T00:00:00"/>
    <s v="DROP"/>
    <s v="0001010910266090140448_003"/>
    <m/>
    <m/>
    <m/>
    <s v="EUR"/>
    <n v="129.36000000000001"/>
    <s v="EUR"/>
    <n v="129.36000000000001"/>
    <s v="EUR"/>
    <n v="129.36000000000001"/>
    <n v="129.36000000000001"/>
    <n v="0"/>
    <s v="N"/>
    <n v="1223000916"/>
    <d v="2023-10-25T00:00:00"/>
    <m/>
    <d v="2023-09-14T00:00:00"/>
    <s v="00:00"/>
    <s v="23:59"/>
    <d v="2023-09-14T00:00:00"/>
    <s v="09:00"/>
    <s v="10:00"/>
    <n v="8.8000000000000007"/>
    <s v="ce"/>
    <n v="8325"/>
    <n v="8.8000000000000007"/>
    <n v="15"/>
    <s v="Kuehne+Nagel Tiel 3 Standpl"/>
    <s v="De Diepert 5"/>
    <s v="Tiel"/>
    <s v="4004 MA"/>
    <s v="NL"/>
    <x v="2"/>
    <s v="Pegasusweg 1"/>
    <x v="3"/>
    <s v="5015BZ"/>
    <s v="NL"/>
    <s v="2480093939"/>
    <s v="0140448_003"/>
    <s v="31V"/>
    <s v="NL001131849B01"/>
    <n v="2"/>
    <n v="0"/>
    <n v="129.36000000000001"/>
    <s v="N"/>
    <s v="Peter Appel Transport B.V."/>
    <n v="36622"/>
    <d v="2023-09-14T00:00:00"/>
    <s v="11:00:00"/>
    <n v="0"/>
    <x v="3"/>
    <x v="36"/>
    <n v="9"/>
    <x v="3"/>
    <n v="1"/>
    <n v="8.8000000000000007"/>
    <x v="2"/>
    <n v="129.36000000000001"/>
    <n v="0"/>
    <n v="129.36000000000001"/>
  </r>
  <r>
    <s v="COLGATE 3800 DEB."/>
    <s v="Colgate-Palmolive Nederland BV"/>
    <s v="101t"/>
    <n v="101091026610"/>
    <n v="101030174438"/>
    <n v="930"/>
    <s v="Inv Booked"/>
    <s v="2480093941"/>
    <s v="Verkoop"/>
    <n v="170"/>
    <s v="Transport drops zone"/>
    <s v="9 - verwerkt"/>
    <n v="0"/>
    <m/>
    <d v="2023-09-14T00:00:00"/>
    <s v="DROP"/>
    <s v="0001010910266100140450_002"/>
    <m/>
    <m/>
    <m/>
    <s v="EUR"/>
    <n v="68.989999999999995"/>
    <s v="EUR"/>
    <n v="68.989999999999995"/>
    <s v="EUR"/>
    <n v="68.989999999999995"/>
    <n v="68.989999999999995"/>
    <n v="0"/>
    <s v="N"/>
    <n v="1223000916"/>
    <d v="2023-10-25T00:00:00"/>
    <m/>
    <d v="2023-09-14T00:00:00"/>
    <s v="00:00"/>
    <s v="23:59"/>
    <d v="2023-09-14T00:00:00"/>
    <s v="10:00"/>
    <s v="10:00"/>
    <n v="5.6"/>
    <s v="ce"/>
    <n v="3184"/>
    <n v="5.6"/>
    <n v="1"/>
    <s v="Kuehne+Nagel Tiel 3 Standpl"/>
    <s v="De Diepert 5"/>
    <s v="Tiel"/>
    <s v="4004 MA"/>
    <s v="NL"/>
    <x v="79"/>
    <s v="Keltenweg 30"/>
    <x v="58"/>
    <s v="5342 LP"/>
    <s v="NL"/>
    <s v="2480093941"/>
    <s v="0140450_002"/>
    <s v="31V"/>
    <s v="NL001131849B01"/>
    <n v="2"/>
    <n v="0"/>
    <n v="68.989999999999995"/>
    <s v="N"/>
    <s v="Peter Appel Transport B.V."/>
    <n v="36622"/>
    <d v="2023-09-14T00:00:00"/>
    <s v="11:37:00"/>
    <n v="35"/>
    <x v="3"/>
    <x v="36"/>
    <n v="9"/>
    <x v="42"/>
    <n v="1"/>
    <n v="8"/>
    <x v="3"/>
    <n v="98.56"/>
    <n v="0"/>
    <n v="98.56"/>
  </r>
  <r>
    <s v="COLGATE 3800 DEB."/>
    <s v="Colgate-Palmolive Nederland BV"/>
    <s v="101t"/>
    <n v="101091026194"/>
    <n v="101030174439"/>
    <n v="930"/>
    <s v="Inv Booked"/>
    <s v="2480093936"/>
    <s v="Verkoop"/>
    <n v="170"/>
    <s v="Transport drops zone"/>
    <s v="9 - verwerkt"/>
    <n v="0"/>
    <m/>
    <d v="2023-09-14T00:00:00"/>
    <s v="DROP"/>
    <s v="0001010910261940140214_002"/>
    <m/>
    <m/>
    <m/>
    <s v="EUR"/>
    <n v="158.56"/>
    <s v="EUR"/>
    <n v="158.56"/>
    <s v="EUR"/>
    <n v="158.56"/>
    <n v="158.56"/>
    <n v="0"/>
    <s v="N"/>
    <n v="1223000916"/>
    <d v="2023-10-25T00:00:00"/>
    <m/>
    <d v="2023-09-14T00:00:00"/>
    <s v="00:00"/>
    <s v="23:59"/>
    <d v="2023-09-14T00:00:00"/>
    <s v="07:00"/>
    <s v="10:00"/>
    <n v="16"/>
    <s v="ce"/>
    <n v="16698"/>
    <n v="16"/>
    <n v="27"/>
    <s v="Kuehne+Nagel Tiel 3 Standpl"/>
    <s v="De Diepert 5"/>
    <s v="Tiel"/>
    <s v="4004 MA"/>
    <s v="NL"/>
    <x v="118"/>
    <s v="Slego 1"/>
    <x v="13"/>
    <s v="1046 BM"/>
    <s v="NL"/>
    <s v="2480093936"/>
    <s v="0140214_002"/>
    <s v="31V"/>
    <s v="NL001131849B01"/>
    <n v="2"/>
    <n v="0"/>
    <n v="158.56"/>
    <s v="N"/>
    <s v="Peter Appel Transport B.V."/>
    <n v="36622"/>
    <d v="2023-09-14T00:00:00"/>
    <s v="11:56:00"/>
    <n v="0"/>
    <x v="3"/>
    <x v="36"/>
    <n v="9"/>
    <x v="11"/>
    <n v="1"/>
    <n v="24"/>
    <x v="0"/>
    <n v="237.84"/>
    <n v="0"/>
    <n v="237.84"/>
  </r>
  <r>
    <s v="COLGATE 3800 DEB."/>
    <s v="Colgate-Palmolive Nederland BV"/>
    <s v="101t"/>
    <n v="101091026197"/>
    <n v="101030174440"/>
    <n v="930"/>
    <s v="Inv Booked"/>
    <s v="2480093938"/>
    <s v="Verkoop"/>
    <n v="170"/>
    <s v="Transport drops zone"/>
    <s v="9 - verwerkt"/>
    <n v="0"/>
    <m/>
    <d v="2023-09-14T00:00:00"/>
    <s v="DROP"/>
    <s v="0001010910261970140216_003"/>
    <m/>
    <m/>
    <m/>
    <s v="EUR"/>
    <n v="54.02"/>
    <s v="EUR"/>
    <n v="54.02"/>
    <s v="EUR"/>
    <n v="54.02"/>
    <n v="54.02"/>
    <n v="0"/>
    <s v="N"/>
    <n v="1223000916"/>
    <d v="2023-10-25T00:00:00"/>
    <m/>
    <d v="2023-09-14T00:00:00"/>
    <s v="00:00"/>
    <s v="23:59"/>
    <d v="2023-09-14T00:00:00"/>
    <s v="12:30"/>
    <s v="12:30"/>
    <n v="1.6"/>
    <s v="ce"/>
    <n v="1075"/>
    <n v="1.6"/>
    <n v="1"/>
    <s v="Kuehne+Nagel Tiel 3 Standpl"/>
    <s v="De Diepert 5"/>
    <s v="Tiel"/>
    <s v="4004 MA"/>
    <s v="NL"/>
    <x v="32"/>
    <s v="Afrikastraat 10"/>
    <x v="34"/>
    <s v="6014CG"/>
    <s v="NL"/>
    <s v="2480093938"/>
    <s v="0140216_003"/>
    <s v="31V"/>
    <s v="NL001131849B01"/>
    <n v="2"/>
    <n v="0"/>
    <n v="54.02"/>
    <s v="N"/>
    <s v="Peter Appel Transport B.V."/>
    <n v="36622"/>
    <d v="2023-09-14T00:00:00"/>
    <s v="12:41:00"/>
    <n v="0"/>
    <x v="3"/>
    <x v="36"/>
    <n v="9"/>
    <x v="23"/>
    <n v="1"/>
    <n v="1.6"/>
    <x v="3"/>
    <n v="54.02"/>
    <n v="0"/>
    <n v="54.02"/>
  </r>
  <r>
    <s v="COLGATE 3800 DEB."/>
    <s v="Colgate-Palmolive Nederland BV"/>
    <s v="101t"/>
    <n v="101091026348"/>
    <n v="101030174441"/>
    <n v="930"/>
    <s v="Inv Booked"/>
    <s v="2480093937"/>
    <s v="Verkoop"/>
    <n v="170"/>
    <s v="Transport drops zone"/>
    <s v="9 - verwerkt"/>
    <n v="0"/>
    <m/>
    <d v="2023-09-14T00:00:00"/>
    <s v="DROP"/>
    <s v="0001010910263480140298_010"/>
    <m/>
    <m/>
    <m/>
    <s v="EUR"/>
    <n v="56.62"/>
    <s v="EUR"/>
    <n v="56.62"/>
    <s v="EUR"/>
    <n v="56.62"/>
    <n v="56.62"/>
    <n v="0"/>
    <s v="N"/>
    <n v="1223000916"/>
    <d v="2023-10-25T00:00:00"/>
    <m/>
    <d v="2023-09-14T00:00:00"/>
    <s v="00:00"/>
    <s v="23:59"/>
    <d v="2023-09-14T00:00:00"/>
    <s v="10:00"/>
    <s v="12:00"/>
    <n v="2.4"/>
    <s v="ce"/>
    <n v="1685"/>
    <n v="2.4"/>
    <n v="3"/>
    <s v="Kuehne+Nagel Tiel 3 Standpl"/>
    <s v="De Diepert 5"/>
    <s v="Tiel"/>
    <s v="4004 MA"/>
    <s v="NL"/>
    <x v="28"/>
    <s v="ECOFACTORIJ  20"/>
    <x v="31"/>
    <s v="7325 WC"/>
    <s v="NL"/>
    <s v="2480093937"/>
    <s v="0140298_010"/>
    <s v="31V"/>
    <s v="NL001131849B01"/>
    <n v="2"/>
    <n v="0"/>
    <n v="56.62"/>
    <s v="N"/>
    <s v="Peter Appel Transport B.V."/>
    <n v="36622"/>
    <d v="2023-09-14T00:00:00"/>
    <s v="12:08:00"/>
    <n v="0"/>
    <x v="3"/>
    <x v="36"/>
    <n v="9"/>
    <x v="27"/>
    <n v="1"/>
    <n v="2.4"/>
    <x v="0"/>
    <n v="56.62"/>
    <n v="0"/>
    <n v="56.62"/>
  </r>
  <r>
    <s v="COLGATE 3800 DEB."/>
    <s v="Colgate-Palmolive Nederland BV"/>
    <s v="101t"/>
    <n v="101091026605"/>
    <n v="101030174442"/>
    <n v="930"/>
    <s v="Inv Booked"/>
    <s v="2480093942"/>
    <s v="Verkoop"/>
    <n v="170"/>
    <s v="Transport drops zone"/>
    <s v="9 - verwerkt"/>
    <n v="0"/>
    <m/>
    <d v="2023-09-14T00:00:00"/>
    <s v="DROP"/>
    <s v="0001010910266050140447_002"/>
    <m/>
    <m/>
    <m/>
    <s v="EUR"/>
    <n v="203.68"/>
    <s v="EUR"/>
    <n v="203.68"/>
    <s v="EUR"/>
    <n v="203.68"/>
    <n v="203.68"/>
    <n v="0"/>
    <s v="N"/>
    <n v="1223000916"/>
    <d v="2023-10-25T00:00:00"/>
    <m/>
    <d v="2023-09-14T00:00:00"/>
    <s v="00:00"/>
    <s v="23:59"/>
    <d v="2023-09-14T00:00:00"/>
    <s v="08:00"/>
    <s v="09:00"/>
    <n v="15.2"/>
    <s v="ce"/>
    <n v="14769"/>
    <n v="15.2"/>
    <n v="27"/>
    <s v="Kuehne+Nagel Tiel 3 Standpl"/>
    <s v="De Diepert 5"/>
    <s v="Tiel"/>
    <s v="4004 MA"/>
    <s v="NL"/>
    <x v="7"/>
    <s v="HOOFDTOCHT 1"/>
    <x v="7"/>
    <s v="1507 CJ"/>
    <s v="NL"/>
    <s v="2480093942"/>
    <s v="0140447_002"/>
    <s v="31V"/>
    <s v="NL001131849B01"/>
    <n v="2"/>
    <n v="0"/>
    <n v="203.68"/>
    <s v="N"/>
    <s v="Peter Appel Transport B.V."/>
    <n v="36622"/>
    <d v="2023-09-14T00:00:00"/>
    <s v="09:32:00"/>
    <n v="0"/>
    <x v="3"/>
    <x v="36"/>
    <n v="9"/>
    <x v="7"/>
    <n v="1"/>
    <n v="15.2"/>
    <x v="2"/>
    <n v="203.68"/>
    <n v="0"/>
    <n v="203.68"/>
  </r>
  <r>
    <s v="COLGATE 3800 DEB."/>
    <s v="Colgate-Palmolive Nederland BV"/>
    <s v="101t"/>
    <n v="101091026194"/>
    <n v="101030174443"/>
    <n v="930"/>
    <s v="Inv Booked"/>
    <s v="2480093944"/>
    <s v="Verkoop"/>
    <n v="170"/>
    <s v="Transport drops zone"/>
    <s v="9 - verwerkt"/>
    <n v="0"/>
    <m/>
    <d v="2023-09-14T00:00:00"/>
    <s v="DROP"/>
    <s v="0001010910261940140214_002"/>
    <m/>
    <m/>
    <m/>
    <s v="EUR"/>
    <n v="79.28"/>
    <s v="EUR"/>
    <n v="79.28"/>
    <s v="EUR"/>
    <n v="79.28"/>
    <n v="79.28"/>
    <n v="0"/>
    <s v="N"/>
    <n v="1223000916"/>
    <d v="2023-10-25T00:00:00"/>
    <m/>
    <d v="2023-09-14T00:00:00"/>
    <s v="00:00"/>
    <s v="23:59"/>
    <d v="2023-09-14T00:00:00"/>
    <s v="07:00"/>
    <s v="10:00"/>
    <n v="8"/>
    <s v="ce"/>
    <n v="7534"/>
    <n v="8"/>
    <n v="12"/>
    <s v="Kuehne+Nagel Tiel 3 Standpl"/>
    <s v="De Diepert 5"/>
    <s v="Tiel"/>
    <s v="4004 MA"/>
    <s v="NL"/>
    <x v="117"/>
    <s v="Slego 1a"/>
    <x v="13"/>
    <s v="1046BM"/>
    <s v="NL"/>
    <s v="2480093944"/>
    <s v="0140214_002"/>
    <s v="31V"/>
    <s v="NL001131849B01"/>
    <n v="2"/>
    <n v="0"/>
    <n v="79.28"/>
    <s v="N"/>
    <s v="Peter Appel Transport B.V."/>
    <n v="36622"/>
    <d v="2023-09-14T00:00:00"/>
    <s v="11:56:00"/>
    <n v="0"/>
    <x v="3"/>
    <x v="36"/>
    <n v="9"/>
    <x v="11"/>
    <n v="0"/>
    <s v=""/>
    <x v="0"/>
    <s v=""/>
    <n v="0"/>
    <s v=""/>
  </r>
  <r>
    <s v="COLGATE 3800 DEB."/>
    <s v="Colgate-Palmolive Nederland BV"/>
    <s v="101t"/>
    <n v="101091026611"/>
    <n v="101030174444"/>
    <n v="930"/>
    <s v="Inv Booked"/>
    <s v="0240169101"/>
    <s v="Verkoop"/>
    <n v="170"/>
    <s v="Transport drops zone"/>
    <s v="9 - verwerkt"/>
    <n v="0"/>
    <m/>
    <d v="2023-09-14T00:00:00"/>
    <s v="DROP"/>
    <s v="0001010910266110140452_002"/>
    <m/>
    <m/>
    <m/>
    <s v="EUR"/>
    <n v="81.540000000000006"/>
    <s v="EUR"/>
    <n v="81.540000000000006"/>
    <s v="EUR"/>
    <n v="81.540000000000006"/>
    <n v="81.540000000000006"/>
    <n v="0"/>
    <s v="N"/>
    <n v="1223000916"/>
    <d v="2023-10-25T00:00:00"/>
    <m/>
    <d v="2023-09-14T00:00:00"/>
    <s v="00:00"/>
    <s v="23:59"/>
    <d v="2023-09-14T00:00:00"/>
    <s v="15:00"/>
    <s v="16:00"/>
    <n v="12.8"/>
    <s v="ce"/>
    <n v="14064"/>
    <n v="12.8"/>
    <n v="23"/>
    <s v="Kuehne+Nagel Tiel 3 Standpl"/>
    <s v="De Diepert 5"/>
    <s v="Tiel"/>
    <s v="4004 MA"/>
    <s v="NL"/>
    <x v="39"/>
    <s v="RANDWEG 2"/>
    <x v="6"/>
    <s v="4191 NN"/>
    <s v="NL"/>
    <s v="0240169101"/>
    <s v="0140452_002"/>
    <s v="31V"/>
    <s v="NL001131849B01"/>
    <n v="2"/>
    <n v="0"/>
    <n v="81.540000000000006"/>
    <s v="N"/>
    <s v="Peter Appel Transport B.V."/>
    <n v="36622"/>
    <d v="2023-09-14T00:00:00"/>
    <s v="15:55:00"/>
    <n v="0"/>
    <x v="3"/>
    <x v="36"/>
    <n v="9"/>
    <x v="6"/>
    <n v="1"/>
    <n v="20.800000000000004"/>
    <x v="2"/>
    <n v="132.5"/>
    <n v="0"/>
    <n v="132.5"/>
  </r>
  <r>
    <s v="COLGATE 3800 DEB."/>
    <s v="Colgate-Palmolive Nederland BV"/>
    <s v="101t"/>
    <n v="101091026611"/>
    <n v="101030174501"/>
    <n v="930"/>
    <s v="Inv Booked"/>
    <s v="2480095005"/>
    <s v="Verkoop"/>
    <n v="170"/>
    <s v="Transport drops zone"/>
    <s v="9 - verwerkt"/>
    <n v="0"/>
    <m/>
    <d v="2023-09-14T00:00:00"/>
    <s v="DROP"/>
    <s v="0001010910266110140452_002"/>
    <m/>
    <m/>
    <m/>
    <s v="EUR"/>
    <n v="40.770000000000003"/>
    <s v="EUR"/>
    <n v="40.770000000000003"/>
    <s v="EUR"/>
    <n v="40.770000000000003"/>
    <n v="40.770000000000003"/>
    <n v="0"/>
    <s v="N"/>
    <n v="1223000916"/>
    <d v="2023-10-25T00:00:00"/>
    <m/>
    <d v="2023-09-14T00:00:00"/>
    <s v="00:00"/>
    <s v="23:59"/>
    <d v="2023-09-14T00:00:00"/>
    <s v="15:00"/>
    <s v="16:00"/>
    <n v="6.4"/>
    <s v="ce"/>
    <n v="3130"/>
    <n v="6.4"/>
    <n v="5"/>
    <s v="Kuehne+Nagel Tiel 3 Standpl"/>
    <s v="De Diepert 5"/>
    <s v="Tiel"/>
    <s v="4004 MA"/>
    <s v="NL"/>
    <x v="2"/>
    <s v="Randweg 2"/>
    <x v="6"/>
    <s v="4191 NN"/>
    <s v="NL"/>
    <s v="2480095005"/>
    <s v="0140452_002"/>
    <s v="31V"/>
    <s v="NL001131849B01"/>
    <n v="2"/>
    <n v="0"/>
    <n v="40.770000000000003"/>
    <s v="N"/>
    <s v="Peter Appel Transport B.V."/>
    <n v="36622"/>
    <d v="2023-09-14T00:00:00"/>
    <s v="15:55:00"/>
    <n v="0"/>
    <x v="3"/>
    <x v="36"/>
    <n v="9"/>
    <x v="6"/>
    <n v="0"/>
    <s v=""/>
    <x v="2"/>
    <s v=""/>
    <n v="0"/>
    <s v=""/>
  </r>
  <r>
    <s v="COLGATE 3800 DEB."/>
    <s v="Colgate-Palmolive Nederland BV"/>
    <s v="101t"/>
    <n v="101091026611"/>
    <n v="101030174502"/>
    <n v="930"/>
    <s v="Inv Booked"/>
    <s v="2480095076"/>
    <s v="Verkoop"/>
    <n v="170"/>
    <s v="Transport drops zone"/>
    <s v="9 - verwerkt"/>
    <n v="0"/>
    <m/>
    <d v="2023-09-14T00:00:00"/>
    <s v="DROP"/>
    <s v="0001010910266110140452_002"/>
    <m/>
    <m/>
    <m/>
    <s v="EUR"/>
    <n v="10.19"/>
    <s v="EUR"/>
    <n v="10.19"/>
    <s v="EUR"/>
    <n v="10.19"/>
    <n v="10.19"/>
    <n v="0"/>
    <s v="N"/>
    <n v="1223000916"/>
    <d v="2023-10-25T00:00:00"/>
    <m/>
    <d v="2023-09-14T00:00:00"/>
    <s v="00:00"/>
    <s v="23:59"/>
    <d v="2023-09-14T00:00:00"/>
    <s v="15:00"/>
    <s v="16:00"/>
    <n v="1.6"/>
    <s v="ce"/>
    <n v="1503"/>
    <n v="1.6"/>
    <n v="2"/>
    <s v="Kuehne+Nagel Tiel 3 Standpl"/>
    <s v="De Diepert 5"/>
    <s v="Tiel"/>
    <s v="4004 MA"/>
    <s v="NL"/>
    <x v="2"/>
    <s v="Randweg 2"/>
    <x v="6"/>
    <s v="4191 NN"/>
    <s v="NL"/>
    <s v="2480095076"/>
    <s v="0140452_002"/>
    <s v="31V"/>
    <s v="NL001131849B01"/>
    <n v="2"/>
    <n v="0"/>
    <n v="10.19"/>
    <s v="N"/>
    <s v="Peter Appel Transport B.V."/>
    <n v="36622"/>
    <d v="2023-09-14T00:00:00"/>
    <s v="15:55:00"/>
    <n v="0"/>
    <x v="3"/>
    <x v="36"/>
    <n v="9"/>
    <x v="6"/>
    <n v="0"/>
    <s v=""/>
    <x v="2"/>
    <s v=""/>
    <n v="0"/>
    <s v=""/>
  </r>
  <r>
    <s v="COLGATE 3800 DEB."/>
    <s v="Colgate-Palmolive Nederland BV"/>
    <s v="101t"/>
    <n v="101091026603"/>
    <n v="101030174426"/>
    <n v="930"/>
    <s v="Inv Booked"/>
    <s v="2480093926"/>
    <s v="Verkoop"/>
    <n v="170"/>
    <s v="Transport drops zone"/>
    <s v="9 - verwerkt"/>
    <n v="0"/>
    <m/>
    <d v="2023-09-14T00:00:00"/>
    <s v="DROP"/>
    <s v="0001010910266030140445_003"/>
    <m/>
    <m/>
    <m/>
    <s v="EUR"/>
    <n v="88.44"/>
    <s v="EUR"/>
    <n v="88.44"/>
    <s v="EUR"/>
    <n v="88.44"/>
    <n v="88.44"/>
    <n v="0"/>
    <s v="N"/>
    <n v="1223000916"/>
    <d v="2023-10-25T00:00:00"/>
    <m/>
    <d v="2023-09-14T00:00:00"/>
    <s v="00:00"/>
    <s v="23:59"/>
    <d v="2023-09-14T00:00:00"/>
    <s v="09:00"/>
    <s v="09:00"/>
    <n v="4"/>
    <s v="ce"/>
    <n v="3856"/>
    <n v="4"/>
    <n v="7"/>
    <s v="Kuehne+Nagel Tiel 3 Standpl"/>
    <s v="De Diepert 5"/>
    <s v="Tiel"/>
    <s v="4004 MA"/>
    <s v="NL"/>
    <x v="0"/>
    <s v="Henri Fordlaan 6"/>
    <x v="0"/>
    <s v="9615TK"/>
    <s v="NL"/>
    <s v="2480093926"/>
    <s v="0140445_003"/>
    <s v="31V"/>
    <s v="NL001131849B01"/>
    <n v="2"/>
    <n v="0"/>
    <n v="88.44"/>
    <s v="N"/>
    <s v="Peter Appel Transport B.V."/>
    <n v="36622"/>
    <d v="2023-09-14T00:00:00"/>
    <s v="11:36:00"/>
    <n v="0"/>
    <x v="3"/>
    <x v="36"/>
    <n v="9"/>
    <x v="0"/>
    <n v="1"/>
    <n v="12.8"/>
    <x v="0"/>
    <n v="283.01"/>
    <n v="0"/>
    <n v="283.01"/>
  </r>
  <r>
    <s v="COLGATE 3800 DEB."/>
    <s v="Colgate-Palmolive Nederland BV"/>
    <s v="101t"/>
    <n v="101091026610"/>
    <n v="101030174427"/>
    <n v="930"/>
    <s v="Inv Booked"/>
    <s v="2480093930"/>
    <s v="Verkoop"/>
    <n v="170"/>
    <s v="Transport drops zone"/>
    <s v="9 - verwerkt"/>
    <n v="0"/>
    <m/>
    <d v="2023-09-14T00:00:00"/>
    <s v="DROP"/>
    <s v="0001010910266100140450_002"/>
    <m/>
    <m/>
    <m/>
    <s v="EUR"/>
    <n v="29.57"/>
    <s v="EUR"/>
    <n v="29.57"/>
    <s v="EUR"/>
    <n v="29.57"/>
    <n v="29.57"/>
    <n v="0"/>
    <s v="N"/>
    <n v="1223000916"/>
    <d v="2023-10-25T00:00:00"/>
    <m/>
    <d v="2023-09-14T00:00:00"/>
    <s v="00:00"/>
    <s v="23:59"/>
    <d v="2023-09-14T00:00:00"/>
    <s v="10:00"/>
    <s v="10:00"/>
    <n v="2.4"/>
    <s v="ce"/>
    <n v="805"/>
    <n v="2.4"/>
    <n v="0"/>
    <s v="Kuehne+Nagel Tiel 3 Standpl"/>
    <s v="De Diepert 5"/>
    <s v="Tiel"/>
    <s v="4004 MA"/>
    <s v="NL"/>
    <x v="79"/>
    <s v="Keltenweg 30"/>
    <x v="58"/>
    <s v="5342 LP"/>
    <s v="NL"/>
    <s v="2480093930"/>
    <s v="0140450_002"/>
    <s v="31V"/>
    <s v="NL001131849B01"/>
    <n v="2"/>
    <n v="0"/>
    <n v="29.57"/>
    <s v="N"/>
    <s v="Peter Appel Transport B.V."/>
    <n v="36622"/>
    <d v="2023-09-14T00:00:00"/>
    <s v="11:37:00"/>
    <n v="0"/>
    <x v="3"/>
    <x v="36"/>
    <n v="9"/>
    <x v="42"/>
    <n v="0"/>
    <s v=""/>
    <x v="3"/>
    <s v=""/>
    <n v="0"/>
    <s v=""/>
  </r>
  <r>
    <s v="COLGATE 3800 DEB."/>
    <s v="Colgate-Palmolive Nederland BV"/>
    <s v="101t"/>
    <n v="101091026603"/>
    <n v="101030174428"/>
    <n v="930"/>
    <s v="Inv Booked"/>
    <s v="2480093931"/>
    <s v="Verkoop"/>
    <n v="170"/>
    <s v="Transport drops zone"/>
    <s v="9 - verwerkt"/>
    <n v="0"/>
    <m/>
    <d v="2023-09-14T00:00:00"/>
    <s v="DROP"/>
    <s v="0001010910266030140445_003"/>
    <m/>
    <m/>
    <m/>
    <s v="EUR"/>
    <n v="194.57"/>
    <s v="EUR"/>
    <n v="194.57"/>
    <s v="EUR"/>
    <n v="194.57"/>
    <n v="194.57"/>
    <n v="0"/>
    <s v="N"/>
    <n v="1223000916"/>
    <d v="2023-10-25T00:00:00"/>
    <m/>
    <d v="2023-09-14T00:00:00"/>
    <s v="00:00"/>
    <s v="23:59"/>
    <d v="2023-09-14T00:00:00"/>
    <s v="09:00"/>
    <s v="09:00"/>
    <n v="8.8000000000000007"/>
    <s v="ce"/>
    <n v="8089"/>
    <n v="8.8000000000000007"/>
    <n v="14"/>
    <s v="Kuehne+Nagel Tiel 3 Standpl"/>
    <s v="De Diepert 5"/>
    <s v="Tiel"/>
    <s v="4004 MA"/>
    <s v="NL"/>
    <x v="0"/>
    <s v="Henri Fordlaan 6"/>
    <x v="0"/>
    <s v="9615TK"/>
    <s v="NL"/>
    <s v="2480093931"/>
    <s v="0140445_003"/>
    <s v="31V"/>
    <s v="NL001131849B01"/>
    <n v="2"/>
    <n v="0"/>
    <n v="194.57"/>
    <s v="N"/>
    <s v="Peter Appel Transport B.V."/>
    <n v="36622"/>
    <d v="2023-09-14T00:00:00"/>
    <s v="11:36:00"/>
    <n v="0"/>
    <x v="3"/>
    <x v="36"/>
    <n v="9"/>
    <x v="0"/>
    <n v="0"/>
    <s v=""/>
    <x v="0"/>
    <s v=""/>
    <n v="0"/>
    <s v=""/>
  </r>
  <r>
    <s v="COLGATE 3800 DEB."/>
    <s v="Colgate-Palmolive Nederland BV"/>
    <s v="101t"/>
    <n v="101091026195"/>
    <n v="101030174429"/>
    <n v="930"/>
    <s v="Inv Booked"/>
    <s v="2480093928"/>
    <s v="Verkoop"/>
    <n v="170"/>
    <s v="Transport drops zone"/>
    <s v="9 - verwerkt"/>
    <n v="0"/>
    <m/>
    <d v="2023-09-14T00:00:00"/>
    <s v="DROP"/>
    <s v="0001010910261950140215_002"/>
    <m/>
    <m/>
    <m/>
    <s v="EUR"/>
    <n v="36.700000000000003"/>
    <s v="EUR"/>
    <n v="36.700000000000003"/>
    <s v="EUR"/>
    <n v="36.700000000000003"/>
    <n v="36.700000000000003"/>
    <n v="0"/>
    <s v="N"/>
    <n v="1223000916"/>
    <d v="2023-10-25T00:00:00"/>
    <m/>
    <d v="2023-09-14T00:00:00"/>
    <s v="00:00"/>
    <s v="23:59"/>
    <d v="2023-09-14T00:00:00"/>
    <s v="12:00"/>
    <s v="12:00"/>
    <n v="0.8"/>
    <s v="ce"/>
    <n v="477"/>
    <n v="0.8"/>
    <n v="0"/>
    <s v="Kuehne+Nagel Tiel 3 Standpl"/>
    <s v="De Diepert 5"/>
    <s v="Tiel"/>
    <s v="4004 MA"/>
    <s v="NL"/>
    <x v="21"/>
    <s v="Bloemakkers 4"/>
    <x v="22"/>
    <s v="9461GX"/>
    <s v="NL"/>
    <s v="2480093928"/>
    <s v="0140215_002"/>
    <s v="31V"/>
    <s v="NL001131849B01"/>
    <n v="2"/>
    <n v="0"/>
    <n v="36.700000000000003"/>
    <s v="N"/>
    <s v="Peter Appel Transport B.V."/>
    <n v="36622"/>
    <d v="2023-09-14T00:00:00"/>
    <s v="11:44:00"/>
    <n v="0"/>
    <x v="3"/>
    <x v="36"/>
    <n v="9"/>
    <x v="20"/>
    <n v="1"/>
    <n v="0.8"/>
    <x v="3"/>
    <n v="36.700000000000003"/>
    <n v="0"/>
    <n v="36.700000000000003"/>
  </r>
  <r>
    <s v="COLGATE 3800 DEB."/>
    <s v="Colgate-Palmolive Nederland BV"/>
    <s v="101t"/>
    <n v="101091026673"/>
    <n v="101030174430"/>
    <n v="930"/>
    <s v="Inv Booked"/>
    <s v="2480093933 REFUSED"/>
    <s v="Verkoop"/>
    <n v="170"/>
    <s v="Transport drops zone"/>
    <s v="9 - verwerkt"/>
    <n v="0"/>
    <m/>
    <d v="2023-09-14T00:00:00"/>
    <s v="DROP"/>
    <s v="0001010910266730140531_002"/>
    <m/>
    <m/>
    <m/>
    <s v="EUR"/>
    <n v="157.82"/>
    <s v="EUR"/>
    <n v="157.82"/>
    <s v="EUR"/>
    <n v="157.82"/>
    <n v="157.82"/>
    <n v="0"/>
    <s v="N"/>
    <n v="1223000916"/>
    <d v="2023-10-25T00:00:00"/>
    <m/>
    <d v="2023-09-14T00:00:00"/>
    <s v="00:00"/>
    <s v="23:59"/>
    <d v="2023-09-14T00:00:00"/>
    <s v="08:00"/>
    <s v="16:00"/>
    <n v="9.6"/>
    <s v="ce"/>
    <n v="9730"/>
    <n v="9.6"/>
    <n v="17"/>
    <s v="Kuehne+Nagel Tiel 3 Standpl"/>
    <s v="De Diepert 5"/>
    <s v="Tiel"/>
    <s v="4004 MA"/>
    <s v="NL"/>
    <x v="71"/>
    <s v="Hammerstaat 9"/>
    <x v="54"/>
    <s v="8161 PH"/>
    <s v="NL"/>
    <s v="2480093933 REFUSED"/>
    <s v="0140531_002"/>
    <s v="31V"/>
    <s v="NL001131849B01"/>
    <n v="2"/>
    <n v="0"/>
    <n v="157.82"/>
    <s v="N"/>
    <s v="Peter Appel Transport B.V."/>
    <n v="36622"/>
    <d v="2023-09-14T00:00:00"/>
    <s v="10:26:00"/>
    <n v="0"/>
    <x v="3"/>
    <x v="36"/>
    <n v="9"/>
    <x v="38"/>
    <n v="1"/>
    <n v="9.6"/>
    <x v="0"/>
    <n v="157.82"/>
    <n v="0"/>
    <n v="157.82"/>
  </r>
  <r>
    <s v="COLGATE 3800 DEB."/>
    <s v="Colgate-Palmolive Nederland BV"/>
    <s v="101t"/>
    <n v="101091026190"/>
    <n v="101030174420"/>
    <n v="930"/>
    <s v="Inv Booked"/>
    <s v="2480093892"/>
    <s v="Verkoop"/>
    <n v="200"/>
    <s v="Transport drops"/>
    <s v="9 - verwerkt"/>
    <n v="0"/>
    <m/>
    <d v="2023-09-14T00:00:00"/>
    <s v="DROP"/>
    <s v="0001010910261900140211_008"/>
    <m/>
    <m/>
    <m/>
    <s v="EUR"/>
    <n v="54.4"/>
    <s v="EUR"/>
    <n v="54.4"/>
    <s v="EUR"/>
    <n v="54.4"/>
    <n v="54.4"/>
    <n v="0"/>
    <s v="N"/>
    <n v="1223000916"/>
    <d v="2023-10-25T00:00:00"/>
    <m/>
    <d v="2023-09-14T00:00:00"/>
    <s v="00:00"/>
    <s v="23:59"/>
    <d v="2023-09-14T00:00:00"/>
    <s v="09:00"/>
    <s v="16:00"/>
    <n v="0"/>
    <s v="ce"/>
    <n v="4"/>
    <n v="0.8"/>
    <n v="0"/>
    <s v="Kuehne+Nagel Tiel 3 Standpl"/>
    <s v="De Diepert 5"/>
    <s v="Tiel"/>
    <s v="4004 MA"/>
    <s v="NL"/>
    <x v="35"/>
    <s v="Oliemolenweg 8"/>
    <x v="70"/>
    <s v="7944 HX"/>
    <s v="NL"/>
    <s v="2480093892"/>
    <s v="0140211_008"/>
    <s v="31V"/>
    <s v="NL001131849B01"/>
    <n v="2"/>
    <n v="0"/>
    <n v="54.4"/>
    <s v="N"/>
    <s v="Peter Appel Transport B.V."/>
    <n v="36744"/>
    <d v="2023-09-14T00:00:00"/>
    <s v="17:57:00"/>
    <n v="0"/>
    <x v="3"/>
    <x v="36"/>
    <n v="9"/>
    <x v="48"/>
    <n v="1"/>
    <n v="1.6"/>
    <x v="6"/>
    <n v="108.8"/>
    <n v="0"/>
    <n v="108.8"/>
  </r>
  <r>
    <s v="COLGATE 3800 DEB."/>
    <s v="Colgate-Palmolive Nederland BV"/>
    <s v="101t"/>
    <n v="101091026190"/>
    <n v="101030174421"/>
    <n v="930"/>
    <s v="Inv Booked"/>
    <s v="2480093894"/>
    <s v="Verkoop"/>
    <n v="200"/>
    <s v="Transport drops"/>
    <s v="9 - verwerkt"/>
    <n v="0"/>
    <m/>
    <d v="2023-09-14T00:00:00"/>
    <s v="DROP"/>
    <s v="0001010910261900140211_005"/>
    <m/>
    <m/>
    <m/>
    <s v="EUR"/>
    <n v="54.4"/>
    <s v="EUR"/>
    <n v="54.4"/>
    <s v="EUR"/>
    <n v="54.4"/>
    <n v="54.4"/>
    <n v="0"/>
    <s v="N"/>
    <n v="1223000916"/>
    <d v="2023-10-25T00:00:00"/>
    <m/>
    <d v="2023-09-14T00:00:00"/>
    <s v="00:00"/>
    <s v="23:59"/>
    <d v="2023-09-14T00:00:00"/>
    <s v="07:00"/>
    <s v="12:00"/>
    <n v="0.8"/>
    <s v="ce"/>
    <n v="7"/>
    <n v="0.8"/>
    <n v="0"/>
    <s v="Kuehne+Nagel Tiel 3 Standpl"/>
    <s v="De Diepert 5"/>
    <s v="Tiel"/>
    <s v="4004 MA"/>
    <s v="NL"/>
    <x v="26"/>
    <s v="Maroastraat 43"/>
    <x v="13"/>
    <s v="1060 LG"/>
    <s v="NL"/>
    <s v="2480093894"/>
    <s v="0140211_005"/>
    <s v="31V"/>
    <s v="NL001131849B01"/>
    <n v="2"/>
    <n v="0"/>
    <n v="54.4"/>
    <s v="N"/>
    <s v="Peter Appel Transport B.V."/>
    <n v="36744"/>
    <d v="2023-09-14T00:00:00"/>
    <s v="13:45:00"/>
    <n v="0"/>
    <x v="3"/>
    <x v="36"/>
    <n v="9"/>
    <x v="11"/>
    <n v="1"/>
    <n v="0.8"/>
    <x v="6"/>
    <n v="54.4"/>
    <n v="0"/>
    <n v="54.4"/>
  </r>
  <r>
    <s v="COLGATE 3800 DEB."/>
    <s v="Colgate-Palmolive Nederland BV"/>
    <s v="101t"/>
    <n v="101091026190"/>
    <n v="101030174423"/>
    <n v="930"/>
    <s v="Inv Booked"/>
    <s v="2480093890"/>
    <s v="Verkoop"/>
    <n v="200"/>
    <s v="Transport drops"/>
    <s v="9 - verwerkt"/>
    <n v="0"/>
    <m/>
    <d v="2023-09-14T00:00:00"/>
    <s v="DROP"/>
    <s v="0001010910261900140211_007"/>
    <m/>
    <m/>
    <m/>
    <s v="EUR"/>
    <n v="54.4"/>
    <s v="EUR"/>
    <n v="54.4"/>
    <s v="EUR"/>
    <n v="54.4"/>
    <n v="54.4"/>
    <n v="0"/>
    <s v="N"/>
    <n v="1223000916"/>
    <d v="2023-10-25T00:00:00"/>
    <m/>
    <d v="2023-09-14T00:00:00"/>
    <s v="00:00"/>
    <s v="23:59"/>
    <d v="2023-09-14T00:00:00"/>
    <s v="08:00"/>
    <s v="16:00"/>
    <n v="0.8"/>
    <s v="ce"/>
    <n v="39"/>
    <n v="0.8"/>
    <n v="0"/>
    <s v="Kuehne+Nagel Tiel 3 Standpl"/>
    <s v="De Diepert 5"/>
    <s v="Tiel"/>
    <s v="4004 MA"/>
    <s v="NL"/>
    <x v="27"/>
    <s v="Nieuwehuizenweg 17"/>
    <x v="30"/>
    <s v="2314XP"/>
    <s v="NL"/>
    <s v="2480093890"/>
    <s v="0140211_007"/>
    <s v="31V"/>
    <s v="NL001131849B01"/>
    <n v="2"/>
    <n v="0"/>
    <n v="54.4"/>
    <s v="N"/>
    <s v="Peter Appel Transport B.V."/>
    <n v="36744"/>
    <d v="2023-09-14T00:00:00"/>
    <s v="17:57:00"/>
    <n v="0"/>
    <x v="3"/>
    <x v="36"/>
    <n v="9"/>
    <x v="26"/>
    <n v="1"/>
    <n v="0.8"/>
    <x v="0"/>
    <n v="54.4"/>
    <n v="0"/>
    <n v="54.4"/>
  </r>
  <r>
    <s v="COLGATE 3800 DEB."/>
    <s v="Colgate-Palmolive Nederland BV"/>
    <s v="101t"/>
    <n v="101091026190"/>
    <n v="101030174424"/>
    <n v="930"/>
    <s v="Inv Booked"/>
    <s v="2480093888"/>
    <s v="Verkoop"/>
    <n v="200"/>
    <s v="Transport drops"/>
    <s v="9 - verwerkt"/>
    <n v="0"/>
    <m/>
    <d v="2023-09-14T00:00:00"/>
    <s v="DROP"/>
    <s v="0001010910261900140211_008"/>
    <m/>
    <m/>
    <m/>
    <s v="EUR"/>
    <n v="54.4"/>
    <s v="EUR"/>
    <n v="54.4"/>
    <s v="EUR"/>
    <n v="54.4"/>
    <n v="54.4"/>
    <n v="0"/>
    <s v="N"/>
    <n v="1223000916"/>
    <d v="2023-10-25T00:00:00"/>
    <m/>
    <d v="2023-09-14T00:00:00"/>
    <s v="00:00"/>
    <s v="23:59"/>
    <d v="2023-09-14T00:00:00"/>
    <s v="09:00"/>
    <s v="16:00"/>
    <n v="0.8"/>
    <s v="ce"/>
    <n v="6"/>
    <n v="0.8"/>
    <n v="0"/>
    <s v="Kuehne+Nagel Tiel 3 Standpl"/>
    <s v="De Diepert 5"/>
    <s v="Tiel"/>
    <s v="4004 MA"/>
    <s v="NL"/>
    <x v="35"/>
    <s v="Oliemolenweg 8"/>
    <x v="70"/>
    <s v="7944 HX"/>
    <s v="NL"/>
    <s v="2480093888"/>
    <s v="0140211_008"/>
    <s v="31V"/>
    <s v="NL001131849B01"/>
    <n v="2"/>
    <n v="0"/>
    <n v="54.4"/>
    <s v="N"/>
    <s v="Peter Appel Transport B.V."/>
    <n v="36744"/>
    <d v="2023-09-14T00:00:00"/>
    <s v="17:57:00"/>
    <n v="0"/>
    <x v="3"/>
    <x v="36"/>
    <n v="9"/>
    <x v="48"/>
    <n v="0"/>
    <s v=""/>
    <x v="6"/>
    <s v=""/>
    <n v="0"/>
    <s v=""/>
  </r>
  <r>
    <s v="COLGATE 3800 DEB."/>
    <s v="Colgate-Palmolive Nederland BV"/>
    <s v="101t"/>
    <n v="101091026200"/>
    <n v="101030174425"/>
    <n v="930"/>
    <s v="Inv Booked"/>
    <s v="2480093929"/>
    <s v="Verkoop"/>
    <n v="170"/>
    <s v="Transport drops zone"/>
    <s v="9 - verwerkt"/>
    <n v="0"/>
    <m/>
    <d v="2023-09-14T00:00:00"/>
    <s v="DROP"/>
    <s v="0001010910262000140219_002"/>
    <m/>
    <m/>
    <m/>
    <s v="EUR"/>
    <n v="333.96"/>
    <s v="EUR"/>
    <n v="333.96"/>
    <s v="EUR"/>
    <n v="333.96"/>
    <n v="333.96"/>
    <n v="0"/>
    <s v="N"/>
    <n v="1223000916"/>
    <d v="2023-10-25T00:00:00"/>
    <m/>
    <d v="2023-09-14T00:00:00"/>
    <s v="00:00"/>
    <s v="23:59"/>
    <d v="2023-09-14T00:00:00"/>
    <s v="07:00"/>
    <s v="08:00"/>
    <n v="26.4"/>
    <s v="ce"/>
    <n v="19195"/>
    <n v="26.4"/>
    <n v="44"/>
    <s v="Kuehne+Nagel Tiel 3 Standpl"/>
    <s v="De Diepert 5"/>
    <s v="Tiel"/>
    <s v="4004 MA"/>
    <s v="NL"/>
    <x v="1"/>
    <s v="Fahrenheitweg 1"/>
    <x v="1"/>
    <s v="6101WR"/>
    <s v="NL"/>
    <s v="2480093929"/>
    <s v="0140219_002"/>
    <s v="31V"/>
    <s v="NL001131849B01"/>
    <n v="2"/>
    <n v="0"/>
    <n v="333.96"/>
    <s v="N"/>
    <s v="Peter Appel Transport B.V."/>
    <n v="36622"/>
    <d v="2023-09-14T00:00:00"/>
    <s v="08:00:00"/>
    <n v="0"/>
    <x v="3"/>
    <x v="36"/>
    <n v="9"/>
    <x v="1"/>
    <n v="1"/>
    <n v="26.4"/>
    <x v="1"/>
    <n v="333.96"/>
    <n v="0"/>
    <n v="333.96"/>
  </r>
  <r>
    <s v="COLGATE 3800 DEB."/>
    <s v="Colgate-Palmolive Nederland BV"/>
    <s v="101t"/>
    <n v="101091026190"/>
    <n v="101030174416"/>
    <n v="930"/>
    <s v="Inv Booked"/>
    <s v="2480093887"/>
    <s v="Verkoop"/>
    <n v="200"/>
    <s v="Transport drops"/>
    <s v="9 - verwerkt"/>
    <n v="0"/>
    <m/>
    <d v="2023-09-14T00:00:00"/>
    <s v="DROP"/>
    <s v="0001010910261900140211_009"/>
    <m/>
    <m/>
    <m/>
    <s v="EUR"/>
    <n v="54.4"/>
    <s v="EUR"/>
    <n v="54.4"/>
    <s v="EUR"/>
    <n v="54.4"/>
    <n v="54.4"/>
    <n v="0"/>
    <s v="N"/>
    <n v="1223000916"/>
    <d v="2023-10-25T00:00:00"/>
    <m/>
    <d v="2023-09-14T00:00:00"/>
    <s v="00:00"/>
    <s v="23:59"/>
    <d v="2023-09-14T00:00:00"/>
    <s v="08:00"/>
    <s v="16:00"/>
    <n v="0"/>
    <s v="ce"/>
    <n v="4"/>
    <n v="0.8"/>
    <n v="0"/>
    <s v="Kuehne+Nagel Tiel 3 Standpl"/>
    <s v="De Diepert 5"/>
    <s v="Tiel"/>
    <s v="4004 MA"/>
    <s v="NL"/>
    <x v="38"/>
    <s v="Andries Copierhof 2"/>
    <x v="40"/>
    <s v="3059 LM"/>
    <s v="NL"/>
    <s v="2480093887"/>
    <s v="0140211_009"/>
    <s v="31V"/>
    <s v="NL001131849B01"/>
    <n v="2"/>
    <n v="0"/>
    <n v="54.4"/>
    <s v="N"/>
    <s v="Peter Appel Transport B.V."/>
    <n v="36744"/>
    <d v="2023-09-14T00:00:00"/>
    <s v="17:57:00"/>
    <n v="0"/>
    <x v="3"/>
    <x v="36"/>
    <n v="9"/>
    <x v="33"/>
    <n v="1"/>
    <n v="0.8"/>
    <x v="6"/>
    <n v="54.4"/>
    <n v="0"/>
    <n v="54.4"/>
  </r>
  <r>
    <s v="COLGATE 3800 DEB."/>
    <s v="Colgate-Palmolive Nederland BV"/>
    <s v="101t"/>
    <n v="101091026190"/>
    <n v="101030174417"/>
    <n v="930"/>
    <s v="Inv Booked"/>
    <s v="2480093886"/>
    <s v="Verkoop"/>
    <n v="200"/>
    <s v="Transport drops"/>
    <s v="9 - verwerkt"/>
    <n v="0"/>
    <m/>
    <d v="2023-09-14T00:00:00"/>
    <s v="DROP"/>
    <s v="0001010910261900140211_002"/>
    <m/>
    <m/>
    <m/>
    <s v="EUR"/>
    <n v="54.4"/>
    <s v="EUR"/>
    <n v="54.4"/>
    <s v="EUR"/>
    <n v="54.4"/>
    <n v="54.4"/>
    <n v="0"/>
    <s v="N"/>
    <n v="1223000916"/>
    <d v="2023-10-25T00:00:00"/>
    <m/>
    <d v="2023-09-14T00:00:00"/>
    <s v="00:00"/>
    <s v="23:59"/>
    <d v="2023-09-14T00:00:00"/>
    <s v="07:00"/>
    <s v="13:00"/>
    <n v="0.8"/>
    <s v="ce"/>
    <n v="7"/>
    <n v="0.8"/>
    <n v="0"/>
    <s v="Kuehne+Nagel Tiel 3 Standpl"/>
    <s v="De Diepert 5"/>
    <s v="Tiel"/>
    <s v="4004 MA"/>
    <s v="NL"/>
    <x v="35"/>
    <s v="POMPHOEKWEG 1"/>
    <x v="37"/>
    <s v="5222 BE"/>
    <s v="NL"/>
    <s v="2480093886"/>
    <s v="0140211_002"/>
    <s v="31V"/>
    <s v="NL001131849B01"/>
    <n v="2"/>
    <n v="0"/>
    <n v="54.4"/>
    <s v="N"/>
    <s v="Peter Appel Transport B.V."/>
    <n v="36744"/>
    <d v="2023-09-14T00:00:00"/>
    <s v="07:40:00"/>
    <n v="0"/>
    <x v="3"/>
    <x v="36"/>
    <n v="9"/>
    <x v="31"/>
    <n v="1"/>
    <n v="0.8"/>
    <x v="6"/>
    <n v="54.4"/>
    <n v="0"/>
    <n v="54.4"/>
  </r>
  <r>
    <s v="COLGATE 3800 DEB."/>
    <s v="Colgate-Palmolive Nederland BV"/>
    <s v="101t"/>
    <n v="101091026190"/>
    <n v="101030174418"/>
    <n v="930"/>
    <s v="Inv Booked"/>
    <s v="2480093889"/>
    <s v="Verkoop"/>
    <n v="200"/>
    <s v="Transport drops"/>
    <s v="9 - verwerkt"/>
    <n v="0"/>
    <m/>
    <d v="2023-09-14T00:00:00"/>
    <s v="DROP"/>
    <s v="0001010910261900140211_004"/>
    <m/>
    <m/>
    <m/>
    <s v="EUR"/>
    <n v="54.4"/>
    <s v="EUR"/>
    <n v="54.4"/>
    <s v="EUR"/>
    <n v="54.4"/>
    <n v="54.4"/>
    <n v="0"/>
    <s v="N"/>
    <n v="1223000916"/>
    <d v="2023-10-25T00:00:00"/>
    <m/>
    <d v="2023-09-14T00:00:00"/>
    <s v="00:00"/>
    <s v="23:59"/>
    <d v="2023-09-14T00:00:00"/>
    <s v="08:00"/>
    <s v="16:00"/>
    <n v="0.8"/>
    <s v="ce"/>
    <n v="63"/>
    <n v="0.8"/>
    <n v="0"/>
    <s v="Kuehne+Nagel Tiel 3 Standpl"/>
    <s v="De Diepert 5"/>
    <s v="Tiel"/>
    <s v="4004 MA"/>
    <s v="NL"/>
    <x v="27"/>
    <s v="Business Park Stein 192"/>
    <x v="50"/>
    <s v="6181MA"/>
    <s v="NL"/>
    <s v="2480093889"/>
    <s v="0140211_004"/>
    <s v="31V"/>
    <s v="NL001131849B01"/>
    <n v="2"/>
    <n v="0"/>
    <n v="54.4"/>
    <s v="N"/>
    <s v="Peter Appel Transport B.V."/>
    <n v="36744"/>
    <d v="2023-09-14T00:00:00"/>
    <s v="10:23:00"/>
    <n v="0"/>
    <x v="3"/>
    <x v="36"/>
    <n v="9"/>
    <x v="1"/>
    <n v="1"/>
    <n v="0.8"/>
    <x v="0"/>
    <n v="54.4"/>
    <n v="0"/>
    <n v="54.4"/>
  </r>
  <r>
    <s v="COLGATE 3800 DEB."/>
    <s v="Colgate-Palmolive Nederland BV"/>
    <s v="101t"/>
    <n v="101091026190"/>
    <n v="101030174419"/>
    <n v="930"/>
    <s v="Inv Booked"/>
    <s v="2480093891"/>
    <s v="Verkoop"/>
    <n v="200"/>
    <s v="Transport drops"/>
    <s v="9 - verwerkt"/>
    <n v="0"/>
    <m/>
    <d v="2023-09-14T00:00:00"/>
    <s v="DROP"/>
    <s v="0001010910261900140211_003"/>
    <m/>
    <m/>
    <m/>
    <s v="EUR"/>
    <n v="54.4"/>
    <s v="EUR"/>
    <n v="54.4"/>
    <s v="EUR"/>
    <n v="54.4"/>
    <n v="54.4"/>
    <n v="0"/>
    <s v="N"/>
    <n v="1223000916"/>
    <d v="2023-10-25T00:00:00"/>
    <m/>
    <d v="2023-09-14T00:00:00"/>
    <s v="00:00"/>
    <s v="23:59"/>
    <d v="2023-09-14T00:00:00"/>
    <s v="08:30"/>
    <s v="17:00"/>
    <n v="0.8"/>
    <s v="ce"/>
    <n v="50"/>
    <n v="0.8"/>
    <n v="0"/>
    <s v="Kuehne+Nagel Tiel 3 Standpl"/>
    <s v="De Diepert 5"/>
    <s v="Tiel"/>
    <s v="4004 MA"/>
    <s v="NL"/>
    <x v="69"/>
    <s v="Avignonlaan 10"/>
    <x v="29"/>
    <s v="5627 GA"/>
    <s v="NL"/>
    <s v="2480093891"/>
    <s v="0140211_003"/>
    <s v="31V"/>
    <s v="NL001131849B01"/>
    <n v="2"/>
    <n v="0"/>
    <n v="54.4"/>
    <s v="N"/>
    <s v="Peter Appel Transport B.V."/>
    <n v="36744"/>
    <d v="2023-09-14T00:00:00"/>
    <s v="08:46:00"/>
    <n v="0"/>
    <x v="3"/>
    <x v="36"/>
    <n v="9"/>
    <x v="25"/>
    <n v="1"/>
    <n v="0.8"/>
    <x v="6"/>
    <n v="54.4"/>
    <n v="0"/>
    <n v="54.4"/>
  </r>
  <r>
    <s v="COLGATE 3800 DEB."/>
    <s v="Colgate-Palmolive Nederland BV"/>
    <s v="101t"/>
    <n v="101091026481"/>
    <n v="101030174500"/>
    <n v="930"/>
    <s v="Inv Booked"/>
    <s v="2480095004"/>
    <s v="Verkoop"/>
    <n v="170"/>
    <s v="Transport drops zone"/>
    <s v="9 - verwerkt"/>
    <n v="0"/>
    <m/>
    <d v="2023-09-14T00:00:00"/>
    <s v="DROP"/>
    <s v="0001010910264810140396_002"/>
    <m/>
    <m/>
    <m/>
    <s v="EUR"/>
    <n v="31.57"/>
    <s v="EUR"/>
    <n v="31.57"/>
    <s v="EUR"/>
    <n v="31.57"/>
    <n v="31.57"/>
    <n v="0"/>
    <s v="N"/>
    <n v="1223000916"/>
    <d v="2023-10-25T00:00:00"/>
    <m/>
    <d v="2023-09-14T00:00:00"/>
    <s v="00:00"/>
    <s v="23:59"/>
    <d v="2023-09-14T00:00:00"/>
    <s v="12:30"/>
    <s v="12:30"/>
    <n v="0.8"/>
    <s v="ce"/>
    <n v="47"/>
    <n v="0.8"/>
    <n v="0"/>
    <s v="Kuehne+Nagel Tiel 3 Standpl"/>
    <s v="De Diepert 5"/>
    <s v="Tiel"/>
    <s v="4004 MA"/>
    <s v="NL"/>
    <x v="32"/>
    <s v="Afrikastraat 10"/>
    <x v="34"/>
    <s v="6014CG"/>
    <s v="NL"/>
    <s v="2480095004"/>
    <s v="0140396_002"/>
    <s v="31V"/>
    <s v="NL001131849B01"/>
    <n v="2"/>
    <n v="0"/>
    <n v="31.57"/>
    <s v="N"/>
    <s v="Peter Appel Transport B.V."/>
    <n v="36622"/>
    <d v="2023-09-14T00:00:00"/>
    <s v="12:41:00"/>
    <n v="0"/>
    <x v="3"/>
    <x v="36"/>
    <n v="9"/>
    <x v="23"/>
    <n v="1"/>
    <n v="0.8"/>
    <x v="3"/>
    <n v="31.57"/>
    <n v="0"/>
    <n v="31.57"/>
  </r>
  <r>
    <s v="COLGATE 3800 DEB."/>
    <s v="Colgate-Palmolive Nederland BV"/>
    <s v="101t"/>
    <n v="101091026462"/>
    <n v="101030174504"/>
    <n v="930"/>
    <s v="Inv Booked"/>
    <s v="2480089420 2ND DEL"/>
    <s v="Verkoop"/>
    <n v="170"/>
    <s v="Transport drops zone"/>
    <s v="9 - verwerkt"/>
    <n v="0"/>
    <m/>
    <d v="2023-09-14T00:00:00"/>
    <s v="DROP"/>
    <s v="0001010910264620140431_002"/>
    <m/>
    <m/>
    <m/>
    <s v="EUR"/>
    <n v="116.52"/>
    <s v="EUR"/>
    <n v="116.52"/>
    <s v="EUR"/>
    <n v="116.52"/>
    <n v="116.52"/>
    <n v="0"/>
    <s v="N"/>
    <n v="1223000916"/>
    <d v="2023-10-25T00:00:00"/>
    <m/>
    <d v="2023-09-14T00:00:00"/>
    <s v="00:00"/>
    <s v="23:59"/>
    <d v="2023-09-14T00:00:00"/>
    <s v="13:01"/>
    <s v="13:01"/>
    <n v="12"/>
    <s v="ce"/>
    <n v="10583"/>
    <n v="12"/>
    <n v="18"/>
    <s v="Kuehne+Nagel Tiel 3 Standpl"/>
    <s v="De Diepert 5"/>
    <s v="Tiel"/>
    <s v="4004 MA"/>
    <s v="NL"/>
    <x v="14"/>
    <s v="Rood 24"/>
    <x v="17"/>
    <s v="6666LT"/>
    <s v="NL"/>
    <s v="2480089420 2ND DEL"/>
    <s v="0140431_002"/>
    <s v="31V"/>
    <s v="NL001131849B01"/>
    <n v="2"/>
    <n v="0"/>
    <n v="116.52"/>
    <s v="N"/>
    <s v="Peter Appel Transport B.V."/>
    <n v="36622"/>
    <d v="2023-09-14T00:00:00"/>
    <s v="14:10:00"/>
    <n v="9"/>
    <x v="3"/>
    <x v="36"/>
    <n v="9"/>
    <x v="15"/>
    <n v="1"/>
    <n v="12"/>
    <x v="5"/>
    <n v="116.52"/>
    <n v="0"/>
    <n v="116.52"/>
  </r>
  <r>
    <s v="COLGATE 3800 DEB."/>
    <s v="Colgate-Palmolive Nederland BV"/>
    <s v="101t"/>
    <n v="101091027018"/>
    <n v="101030174561"/>
    <n v="980"/>
    <s v="Cancel No In"/>
    <s v="2480096077"/>
    <s v="Verkoop"/>
    <n v="170"/>
    <s v="Transport drops zone"/>
    <s v="0 - ingevoerd"/>
    <n v="0"/>
    <m/>
    <d v="2023-09-15T00:00:00"/>
    <s v="DROP"/>
    <s v="0001010910270180140750_002"/>
    <n v="36.700000000000003"/>
    <n v="0.8"/>
    <m/>
    <s v="EUR"/>
    <n v="36.700000000000003"/>
    <s v="EUR"/>
    <n v="0"/>
    <s v="EUR"/>
    <n v="36.700000000000003"/>
    <n v="0"/>
    <n v="-36.700000000000003"/>
    <s v="N"/>
    <m/>
    <m/>
    <m/>
    <d v="2023-09-15T00:00:00"/>
    <s v="00:00"/>
    <s v="23:59"/>
    <d v="2023-09-15T00:00:00"/>
    <s v="13:00"/>
    <s v="14:00"/>
    <n v="0.8"/>
    <s v="ce"/>
    <n v="249"/>
    <n v="0.8"/>
    <n v="0"/>
    <s v="Kuehne+Nagel Tiel 3 Standpl"/>
    <s v="De Diepert 5"/>
    <s v="Tiel"/>
    <s v="4004 MA"/>
    <s v="NL"/>
    <x v="21"/>
    <s v="Bloemakkers 4"/>
    <x v="22"/>
    <s v="9461GX"/>
    <s v="NL"/>
    <s v="2480096077"/>
    <s v="0140750_002"/>
    <m/>
    <s v="NL001131849B01"/>
    <n v="2"/>
    <n v="0"/>
    <n v="0"/>
    <s v="N"/>
    <s v="Peter Appel Transport B.V."/>
    <n v="36622"/>
    <d v="2023-09-15T00:00:00"/>
    <s v="13:38:00"/>
    <n v="0"/>
    <x v="4"/>
    <x v="36"/>
    <n v="9"/>
    <x v="20"/>
    <n v="1"/>
    <n v="0.8"/>
    <x v="3"/>
    <n v="36.700000000000003"/>
    <n v="0"/>
    <n v="36.700000000000003"/>
  </r>
  <r>
    <s v="COLGATE 3800 DEB."/>
    <s v="Colgate-Palmolive Nederland BV"/>
    <s v="101t"/>
    <n v="101091027015"/>
    <n v="101030174563"/>
    <n v="930"/>
    <s v="Inv Booked"/>
    <s v="2480093933 2ND DEL"/>
    <s v="Verkoop"/>
    <n v="170"/>
    <s v="Transport drops zone"/>
    <s v="9 - verwerkt"/>
    <n v="0"/>
    <m/>
    <d v="2023-09-15T00:00:00"/>
    <s v="DROP"/>
    <s v="0001010910270150140842_002"/>
    <m/>
    <m/>
    <m/>
    <s v="EUR"/>
    <n v="157.82"/>
    <s v="EUR"/>
    <n v="157.82"/>
    <s v="EUR"/>
    <n v="157.82"/>
    <n v="157.82"/>
    <n v="0"/>
    <s v="N"/>
    <n v="1223000916"/>
    <d v="2023-10-25T00:00:00"/>
    <m/>
    <d v="2023-09-15T00:00:00"/>
    <s v="00:00"/>
    <s v="23:59"/>
    <d v="2023-09-15T00:00:00"/>
    <s v="10:00"/>
    <s v="10:00"/>
    <n v="9.6"/>
    <s v="ce"/>
    <n v="9730"/>
    <n v="9.6"/>
    <n v="17"/>
    <s v="Kuehne+Nagel Tiel 3 Standpl"/>
    <s v="De Diepert 5"/>
    <s v="Tiel"/>
    <s v="4004 MA"/>
    <s v="NL"/>
    <x v="71"/>
    <s v="Hammerstaat 9"/>
    <x v="54"/>
    <s v="8161 PH"/>
    <s v="NL"/>
    <s v="2480093933 2ND DEL"/>
    <s v="0140842_002"/>
    <s v="31V"/>
    <s v="NL001131849B01"/>
    <n v="2"/>
    <n v="0"/>
    <n v="157.82"/>
    <s v="N"/>
    <s v="Peter Appel Transport B.V."/>
    <n v="36622"/>
    <d v="2023-09-15T00:00:00"/>
    <s v="09:41:00"/>
    <n v="0"/>
    <x v="4"/>
    <x v="36"/>
    <n v="9"/>
    <x v="38"/>
    <n v="1"/>
    <n v="9.6"/>
    <x v="0"/>
    <n v="157.82"/>
    <n v="0"/>
    <n v="157.82"/>
  </r>
  <r>
    <s v="COLGATE 3800 DEB."/>
    <s v="Colgate-Palmolive Nederland BV"/>
    <s v="101t"/>
    <n v="101091026860"/>
    <n v="101030174527"/>
    <n v="930"/>
    <s v="Inv Booked"/>
    <s v="2480095193"/>
    <s v="Verkoop"/>
    <n v="170"/>
    <s v="Transport drops zone"/>
    <s v="9 - verwerkt"/>
    <n v="0"/>
    <m/>
    <d v="2023-09-15T00:00:00"/>
    <s v="DROP"/>
    <s v="0001010910268600140671_003"/>
    <m/>
    <m/>
    <m/>
    <s v="EUR"/>
    <n v="7.69"/>
    <s v="EUR"/>
    <n v="7.69"/>
    <s v="EUR"/>
    <n v="7.69"/>
    <n v="7.69"/>
    <n v="0"/>
    <s v="N"/>
    <n v="1223000916"/>
    <d v="2023-10-25T00:00:00"/>
    <m/>
    <d v="2023-09-15T00:00:00"/>
    <s v="00:00"/>
    <s v="23:59"/>
    <d v="2023-09-15T00:00:00"/>
    <s v="14:00"/>
    <s v="14:00"/>
    <n v="0.8"/>
    <s v="ce"/>
    <n v="276"/>
    <n v="0.8"/>
    <n v="0"/>
    <s v="Kuehne+Nagel Tiel 3 Standpl"/>
    <s v="De Diepert 5"/>
    <s v="Tiel"/>
    <s v="4004 MA"/>
    <s v="NL"/>
    <x v="14"/>
    <s v="Rood 24"/>
    <x v="17"/>
    <s v="6666LT"/>
    <s v="NL"/>
    <s v="2480095193"/>
    <s v="0140671_003"/>
    <s v="31V"/>
    <s v="NL001131849B01"/>
    <n v="2"/>
    <n v="0"/>
    <n v="7.69"/>
    <s v="N"/>
    <s v="Peter Appel Transport B.V."/>
    <n v="36622"/>
    <d v="2023-09-15T00:00:00"/>
    <s v="14:24:00"/>
    <n v="0"/>
    <x v="4"/>
    <x v="36"/>
    <n v="9"/>
    <x v="15"/>
    <n v="1"/>
    <n v="12.8"/>
    <x v="5"/>
    <n v="123.00999999999999"/>
    <n v="0"/>
    <n v="123.00999999999999"/>
  </r>
  <r>
    <s v="COLGATE 3800 DEB."/>
    <s v="Colgate-Palmolive Nederland BV"/>
    <s v="101t"/>
    <n v="101091027150"/>
    <n v="101030174528"/>
    <n v="930"/>
    <s v="Inv Booked"/>
    <s v="2480095196"/>
    <s v="Verkoop"/>
    <n v="170"/>
    <s v="Transport drops zone"/>
    <s v="9 - verwerkt"/>
    <n v="0"/>
    <m/>
    <d v="2023-09-15T00:00:00"/>
    <s v="DROP"/>
    <s v="0001010910271500140844_002"/>
    <m/>
    <m/>
    <m/>
    <s v="EUR"/>
    <n v="33.020000000000003"/>
    <s v="EUR"/>
    <n v="33.020000000000003"/>
    <s v="EUR"/>
    <n v="33.020000000000003"/>
    <n v="33.020000000000003"/>
    <n v="0"/>
    <s v="N"/>
    <n v="1223000916"/>
    <d v="2023-10-25T00:00:00"/>
    <m/>
    <d v="2023-09-15T00:00:00"/>
    <s v="00:00"/>
    <s v="23:59"/>
    <d v="2023-09-15T00:00:00"/>
    <s v="07:00"/>
    <s v="14:00"/>
    <n v="1.6"/>
    <s v="ce"/>
    <n v="1467"/>
    <n v="1.6"/>
    <n v="1"/>
    <s v="Kuehne+Nagel Tiel 3 Standpl"/>
    <s v="De Diepert 5"/>
    <s v="Tiel"/>
    <s v="4004 MA"/>
    <s v="NL"/>
    <x v="116"/>
    <s v="Basisweg 7"/>
    <x v="25"/>
    <s v="1951NG"/>
    <s v="NL"/>
    <s v="2480095196"/>
    <s v="0140844_002"/>
    <s v="31V"/>
    <s v="NL001131849B01"/>
    <n v="2"/>
    <n v="0"/>
    <n v="33.020000000000003"/>
    <s v="N"/>
    <s v="Peter Appel Transport B.V."/>
    <n v="36622"/>
    <d v="2023-09-15T00:00:00"/>
    <s v="12:31:00"/>
    <n v="0"/>
    <x v="4"/>
    <x v="36"/>
    <n v="9"/>
    <x v="17"/>
    <n v="1"/>
    <n v="4"/>
    <x v="3"/>
    <n v="82.56"/>
    <n v="0"/>
    <n v="82.56"/>
  </r>
  <r>
    <s v="COLGATE 3800 DEB."/>
    <s v="Colgate-Palmolive Nederland BV"/>
    <s v="101t"/>
    <n v="101091026680"/>
    <n v="101030174529"/>
    <n v="930"/>
    <s v="Inv Booked"/>
    <s v="2480095200"/>
    <s v="Verkoop"/>
    <n v="170"/>
    <s v="Transport drops zone"/>
    <s v="9 - verwerkt"/>
    <n v="0"/>
    <m/>
    <d v="2023-09-15T00:00:00"/>
    <s v="DROP"/>
    <s v="0001010910266800140538_002"/>
    <m/>
    <m/>
    <m/>
    <s v="EUR"/>
    <n v="86.94"/>
    <s v="EUR"/>
    <n v="86.94"/>
    <s v="EUR"/>
    <n v="86.94"/>
    <n v="86.94"/>
    <n v="0"/>
    <s v="N"/>
    <n v="1223000916"/>
    <d v="2023-10-25T00:00:00"/>
    <m/>
    <d v="2023-09-15T00:00:00"/>
    <s v="00:00"/>
    <s v="23:59"/>
    <d v="2023-09-15T00:00:00"/>
    <s v="05:00"/>
    <s v="06:00"/>
    <n v="10.4"/>
    <s v="ce"/>
    <n v="6959"/>
    <n v="10.4"/>
    <n v="13"/>
    <s v="Kuehne+Nagel Tiel 3 Standpl"/>
    <s v="De Diepert 5"/>
    <s v="Tiel"/>
    <s v="4004 MA"/>
    <s v="NL"/>
    <x v="2"/>
    <s v="Randweg 2"/>
    <x v="6"/>
    <s v="4191 NN"/>
    <s v="NL"/>
    <s v="2480095200"/>
    <s v="0140538_002"/>
    <s v="31V"/>
    <s v="NL001131849B01"/>
    <n v="2"/>
    <n v="0"/>
    <n v="86.94"/>
    <s v="N"/>
    <s v="Peter Appel Transport B.V."/>
    <n v="36622"/>
    <d v="2023-09-15T00:00:00"/>
    <s v="05:43:00"/>
    <n v="0"/>
    <x v="4"/>
    <x v="36"/>
    <n v="9"/>
    <x v="6"/>
    <n v="1"/>
    <n v="10.4"/>
    <x v="2"/>
    <n v="86.94"/>
    <n v="0"/>
    <n v="86.94"/>
  </r>
  <r>
    <s v="COLGATE 3800 DEB."/>
    <s v="Colgate-Palmolive Nederland BV"/>
    <s v="101t"/>
    <n v="101091027148"/>
    <n v="101030174530"/>
    <n v="930"/>
    <s v="Inv Booked"/>
    <s v="2480095201"/>
    <s v="Verkoop"/>
    <n v="170"/>
    <s v="Transport drops zone"/>
    <s v="9 - verwerkt"/>
    <n v="0"/>
    <m/>
    <d v="2023-09-15T00:00:00"/>
    <s v="DROP"/>
    <s v="0001010910271480140843_002"/>
    <m/>
    <m/>
    <m/>
    <s v="EUR"/>
    <n v="207.07"/>
    <s v="EUR"/>
    <n v="207.07"/>
    <s v="EUR"/>
    <n v="207.07"/>
    <n v="207.07"/>
    <n v="0"/>
    <s v="N"/>
    <n v="1223000916"/>
    <d v="2023-10-25T00:00:00"/>
    <m/>
    <d v="2023-09-15T00:00:00"/>
    <s v="00:00"/>
    <s v="23:59"/>
    <d v="2023-09-15T00:00:00"/>
    <s v="12:00"/>
    <s v="13:00"/>
    <n v="14.4"/>
    <s v="ce"/>
    <n v="7645"/>
    <n v="14.4"/>
    <n v="7"/>
    <s v="Kuehne+Nagel Tiel 3 Standpl"/>
    <s v="De Diepert 5"/>
    <s v="Tiel"/>
    <s v="4004 MA"/>
    <s v="NL"/>
    <x v="16"/>
    <s v="Rijnland 4"/>
    <x v="19"/>
    <s v="1948RL"/>
    <s v="NL"/>
    <s v="2480095201"/>
    <s v="0140843_002"/>
    <s v="31V"/>
    <s v="NL001131849B01"/>
    <n v="2"/>
    <n v="0"/>
    <n v="207.07"/>
    <s v="N"/>
    <s v="Peter Appel Transport B.V."/>
    <n v="36622"/>
    <d v="2023-09-15T00:00:00"/>
    <s v="14:55:00"/>
    <n v="0"/>
    <x v="4"/>
    <x v="36"/>
    <n v="9"/>
    <x v="17"/>
    <n v="1"/>
    <n v="14.4"/>
    <x v="0"/>
    <n v="207.07"/>
    <n v="0"/>
    <n v="207.07"/>
  </r>
  <r>
    <s v="COLGATE 3800 DEB."/>
    <s v="Colgate-Palmolive Nederland BV"/>
    <s v="101t"/>
    <n v="101091027150"/>
    <n v="101030174531"/>
    <n v="930"/>
    <s v="Inv Booked"/>
    <s v="2480095197"/>
    <s v="Verkoop"/>
    <n v="170"/>
    <s v="Transport drops zone"/>
    <s v="9 - verwerkt"/>
    <n v="0"/>
    <m/>
    <d v="2023-09-15T00:00:00"/>
    <s v="DROP"/>
    <s v="0001010910271500140844_002"/>
    <m/>
    <m/>
    <m/>
    <s v="EUR"/>
    <n v="49.54"/>
    <s v="EUR"/>
    <n v="49.54"/>
    <s v="EUR"/>
    <n v="49.54"/>
    <n v="49.54"/>
    <n v="0"/>
    <s v="N"/>
    <n v="1223000916"/>
    <d v="2023-10-25T00:00:00"/>
    <m/>
    <d v="2023-09-15T00:00:00"/>
    <s v="00:00"/>
    <s v="23:59"/>
    <d v="2023-09-15T00:00:00"/>
    <s v="07:00"/>
    <s v="14:00"/>
    <n v="2.4"/>
    <s v="ce"/>
    <n v="803"/>
    <n v="2.4"/>
    <n v="0"/>
    <s v="Kuehne+Nagel Tiel 3 Standpl"/>
    <s v="De Diepert 5"/>
    <s v="Tiel"/>
    <s v="4004 MA"/>
    <s v="NL"/>
    <x v="114"/>
    <s v="Basisweg 7"/>
    <x v="25"/>
    <s v="1951NG"/>
    <s v="NL"/>
    <s v="2480095197"/>
    <s v="0140844_002"/>
    <s v="31V"/>
    <s v="NL001131849B01"/>
    <n v="2"/>
    <n v="0"/>
    <n v="49.54"/>
    <s v="N"/>
    <s v="Peter Appel Transport B.V."/>
    <n v="36622"/>
    <d v="2023-09-15T00:00:00"/>
    <s v="12:31:00"/>
    <n v="0"/>
    <x v="4"/>
    <x v="36"/>
    <n v="9"/>
    <x v="17"/>
    <n v="0"/>
    <s v=""/>
    <x v="3"/>
    <s v=""/>
    <n v="0"/>
    <s v=""/>
  </r>
  <r>
    <s v="COLGATE 3800 DEB."/>
    <s v="Colgate-Palmolive Nederland BV"/>
    <s v="101t"/>
    <n v="101091026861"/>
    <n v="101030174532"/>
    <n v="930"/>
    <s v="Inv Booked"/>
    <s v="2480095195"/>
    <s v="Verkoop"/>
    <n v="170"/>
    <s v="Transport drops zone"/>
    <s v="9 - verwerkt"/>
    <n v="0"/>
    <m/>
    <d v="2023-09-15T00:00:00"/>
    <s v="DROP"/>
    <s v="0001010910268610140672_002"/>
    <m/>
    <m/>
    <m/>
    <s v="EUR"/>
    <n v="251.64"/>
    <s v="EUR"/>
    <n v="251.64"/>
    <s v="EUR"/>
    <n v="251.64"/>
    <n v="251.64"/>
    <n v="0"/>
    <s v="N"/>
    <n v="1223000916"/>
    <d v="2023-10-25T00:00:00"/>
    <m/>
    <d v="2023-09-15T00:00:00"/>
    <s v="00:00"/>
    <s v="23:59"/>
    <d v="2023-09-15T00:00:00"/>
    <s v="14:00"/>
    <s v="14:00"/>
    <n v="21.6"/>
    <s v="ce"/>
    <n v="18740"/>
    <n v="21.6"/>
    <n v="26"/>
    <s v="Kuehne+Nagel Tiel 3 Standpl"/>
    <s v="De Diepert 5"/>
    <s v="Tiel"/>
    <s v="4004 MA"/>
    <s v="NL"/>
    <x v="113"/>
    <s v="Hollandweg 30"/>
    <x v="4"/>
    <s v="2665 MT"/>
    <s v="NL"/>
    <s v="2480095195"/>
    <s v="0140672_002"/>
    <s v="31V"/>
    <s v="NL001131849B01"/>
    <n v="2"/>
    <n v="0"/>
    <n v="251.64"/>
    <s v="N"/>
    <s v="Peter Appel Transport B.V."/>
    <n v="36622"/>
    <d v="2023-09-15T00:00:00"/>
    <s v="13:04:00"/>
    <n v="0"/>
    <x v="4"/>
    <x v="36"/>
    <n v="9"/>
    <x v="4"/>
    <n v="1"/>
    <n v="21.6"/>
    <x v="3"/>
    <n v="251.64"/>
    <n v="0"/>
    <n v="251.64"/>
  </r>
  <r>
    <s v="COLGATE 3800 DEB."/>
    <s v="Colgate-Palmolive Nederland BV"/>
    <s v="101t"/>
    <n v="101091026840"/>
    <n v="101030174533"/>
    <n v="930"/>
    <s v="Inv Booked"/>
    <s v="2480095194"/>
    <s v="Verkoop"/>
    <n v="170"/>
    <s v="Transport drops zone"/>
    <s v="9 - verwerkt"/>
    <n v="0"/>
    <m/>
    <d v="2023-09-15T00:00:00"/>
    <s v="DROP"/>
    <s v="0001010910268400140648_006"/>
    <m/>
    <m/>
    <m/>
    <s v="EUR"/>
    <n v="84.36"/>
    <s v="EUR"/>
    <n v="84.36"/>
    <s v="EUR"/>
    <n v="84.36"/>
    <n v="84.36"/>
    <n v="0"/>
    <s v="N"/>
    <n v="1223000916"/>
    <d v="2023-10-25T00:00:00"/>
    <m/>
    <d v="2023-09-15T00:00:00"/>
    <s v="00:00"/>
    <s v="23:59"/>
    <d v="2023-09-15T00:00:00"/>
    <s v="09:00"/>
    <s v="17:00"/>
    <n v="4"/>
    <s v="ce"/>
    <n v="1773"/>
    <n v="4"/>
    <n v="0"/>
    <s v="Kuehne+Nagel Tiel 3 Standpl"/>
    <s v="De Diepert 5"/>
    <s v="Tiel"/>
    <s v="4004 MA"/>
    <s v="NL"/>
    <x v="61"/>
    <s v="Nijverheidsweg 14"/>
    <x v="48"/>
    <s v="3251 LP"/>
    <s v="NL"/>
    <s v="2480095194"/>
    <s v="0140648_006"/>
    <s v="31V"/>
    <s v="NL001131849B01"/>
    <n v="2"/>
    <n v="0"/>
    <n v="84.36"/>
    <s v="N"/>
    <s v="Peter Appel Transport B.V."/>
    <n v="36622"/>
    <d v="2023-09-15T00:00:00"/>
    <s v="08:43:00"/>
    <n v="0"/>
    <x v="4"/>
    <x v="36"/>
    <n v="9"/>
    <x v="37"/>
    <n v="1"/>
    <n v="4"/>
    <x v="0"/>
    <n v="84.36"/>
    <n v="0"/>
    <n v="84.36"/>
  </r>
  <r>
    <s v="COLGATE 3800 DEB."/>
    <s v="Colgate-Palmolive Nederland BV"/>
    <s v="101t"/>
    <n v="101091027145"/>
    <n v="101030174534"/>
    <n v="930"/>
    <s v="Inv Booked"/>
    <s v="2480095199"/>
    <s v="Verkoop"/>
    <n v="170"/>
    <s v="Transport drops zone"/>
    <s v="9 - verwerkt"/>
    <n v="0"/>
    <m/>
    <d v="2023-09-15T00:00:00"/>
    <s v="DROP"/>
    <s v="0001010910271450140838_002"/>
    <m/>
    <m/>
    <m/>
    <s v="EUR"/>
    <n v="94.61"/>
    <s v="EUR"/>
    <n v="94.61"/>
    <s v="EUR"/>
    <n v="94.61"/>
    <n v="94.61"/>
    <n v="0"/>
    <s v="N"/>
    <n v="1223000916"/>
    <d v="2023-10-25T00:00:00"/>
    <m/>
    <d v="2023-09-15T00:00:00"/>
    <s v="00:00"/>
    <s v="23:59"/>
    <d v="2023-09-15T00:00:00"/>
    <s v="08:00"/>
    <s v="08:00"/>
    <n v="4.8"/>
    <s v="ce"/>
    <n v="2308"/>
    <n v="4.8"/>
    <n v="1"/>
    <s v="Kuehne+Nagel Tiel 3 Standpl"/>
    <s v="De Diepert 5"/>
    <s v="Tiel"/>
    <s v="4004 MA"/>
    <s v="NL"/>
    <x v="29"/>
    <s v="Opaalstraat 15"/>
    <x v="32"/>
    <s v="1812RH"/>
    <s v="NL"/>
    <s v="2480095199"/>
    <s v="0140838_002"/>
    <s v="31V"/>
    <s v="NL001131849B01"/>
    <n v="2"/>
    <n v="0"/>
    <n v="94.61"/>
    <s v="N"/>
    <s v="Peter Appel Transport B.V."/>
    <n v="36622"/>
    <d v="2023-09-15T00:00:00"/>
    <s v="08:55:00"/>
    <n v="0"/>
    <x v="4"/>
    <x v="36"/>
    <n v="9"/>
    <x v="28"/>
    <n v="1"/>
    <n v="4.8"/>
    <x v="3"/>
    <n v="94.61"/>
    <n v="0"/>
    <n v="94.61"/>
  </r>
  <r>
    <s v="COLGATE 3800 DEB."/>
    <s v="Colgate-Palmolive Nederland BV"/>
    <s v="101t"/>
    <n v="101091026860"/>
    <n v="101030174535"/>
    <n v="930"/>
    <s v="Inv Booked"/>
    <s v="2480095198"/>
    <s v="Verkoop"/>
    <n v="170"/>
    <s v="Transport drops zone"/>
    <s v="9 - verwerkt"/>
    <n v="0"/>
    <m/>
    <d v="2023-09-15T00:00:00"/>
    <s v="DROP"/>
    <s v="0001010910268600140671_003"/>
    <m/>
    <m/>
    <m/>
    <s v="EUR"/>
    <n v="115.32"/>
    <s v="EUR"/>
    <n v="115.32"/>
    <s v="EUR"/>
    <n v="115.32"/>
    <n v="115.32"/>
    <n v="0"/>
    <s v="N"/>
    <n v="1223000916"/>
    <d v="2023-10-25T00:00:00"/>
    <m/>
    <d v="2023-09-15T00:00:00"/>
    <s v="00:00"/>
    <s v="23:59"/>
    <d v="2023-09-15T00:00:00"/>
    <s v="14:00"/>
    <s v="14:00"/>
    <n v="12"/>
    <s v="ce"/>
    <n v="7911"/>
    <n v="12"/>
    <n v="16"/>
    <s v="Kuehne+Nagel Tiel 3 Standpl"/>
    <s v="De Diepert 5"/>
    <s v="Tiel"/>
    <s v="4004 MA"/>
    <s v="NL"/>
    <x v="14"/>
    <s v="Rood 24"/>
    <x v="17"/>
    <s v="6666LT"/>
    <s v="NL"/>
    <s v="2480095198"/>
    <s v="0140671_003"/>
    <s v="31V"/>
    <s v="NL001131849B01"/>
    <n v="2"/>
    <n v="0"/>
    <n v="115.32"/>
    <s v="N"/>
    <s v="Peter Appel Transport B.V."/>
    <n v="36622"/>
    <d v="2023-09-15T00:00:00"/>
    <s v="14:24:00"/>
    <n v="0"/>
    <x v="4"/>
    <x v="36"/>
    <n v="9"/>
    <x v="15"/>
    <n v="0"/>
    <s v=""/>
    <x v="5"/>
    <s v=""/>
    <n v="0"/>
    <s v=""/>
  </r>
  <r>
    <s v="COLGATE 3800 DEB."/>
    <s v="Colgate-Palmolive Nederland BV"/>
    <s v="101t"/>
    <n v="101091026858"/>
    <n v="101030174525"/>
    <n v="930"/>
    <s v="Inv Booked"/>
    <s v="2480095190"/>
    <s v="Verkoop"/>
    <n v="170"/>
    <s v="Transport drops zone"/>
    <s v="9 - verwerkt"/>
    <n v="0"/>
    <m/>
    <d v="2023-09-15T00:00:00"/>
    <s v="DROP"/>
    <s v="0001010910268580140670_002"/>
    <m/>
    <m/>
    <m/>
    <s v="EUR"/>
    <n v="296.47000000000003"/>
    <s v="EUR"/>
    <n v="296.47000000000003"/>
    <s v="EUR"/>
    <n v="296.47000000000003"/>
    <n v="296.47000000000003"/>
    <n v="0"/>
    <s v="N"/>
    <n v="1223000916"/>
    <d v="2023-10-25T00:00:00"/>
    <m/>
    <d v="2023-09-15T00:00:00"/>
    <s v="00:00"/>
    <s v="23:59"/>
    <d v="2023-09-15T00:00:00"/>
    <s v="10:00"/>
    <s v="11:00"/>
    <n v="26"/>
    <s v="ce"/>
    <n v="20182"/>
    <n v="26.4"/>
    <n v="44"/>
    <s v="Kuehne+Nagel Tiel 3 Standpl"/>
    <s v="De Diepert 5"/>
    <s v="Tiel"/>
    <s v="4004 MA"/>
    <s v="NL"/>
    <x v="1"/>
    <s v="Perenmarkt 15"/>
    <x v="2"/>
    <s v="1681PG"/>
    <s v="NL"/>
    <s v="2480095190"/>
    <s v="0140670_002"/>
    <s v="31V"/>
    <s v="NL001131849B01"/>
    <n v="2"/>
    <n v="0"/>
    <n v="296.47000000000003"/>
    <s v="N"/>
    <s v="Peter Appel Transport B.V."/>
    <n v="36622"/>
    <d v="2023-09-15T00:00:00"/>
    <s v="11:00:00"/>
    <n v="0"/>
    <x v="4"/>
    <x v="36"/>
    <n v="9"/>
    <x v="2"/>
    <n v="1"/>
    <n v="26.4"/>
    <x v="1"/>
    <n v="296.47000000000003"/>
    <n v="0"/>
    <n v="296.47000000000003"/>
  </r>
  <r>
    <s v="COLGATE 3800 DEB."/>
    <s v="Colgate-Palmolive Nederland BV"/>
    <s v="101t"/>
    <n v="101091027145"/>
    <n v="101030174526"/>
    <n v="930"/>
    <s v="Inv Booked"/>
    <s v="2480095192"/>
    <s v="Verkoop"/>
    <n v="170"/>
    <s v="Transport drops zone"/>
    <s v="9 - verwerkt"/>
    <n v="0"/>
    <m/>
    <d v="2023-09-15T00:00:00"/>
    <s v="DROP"/>
    <s v="0001010910271450140838_003"/>
    <m/>
    <m/>
    <m/>
    <s v="EUR"/>
    <n v="159.74"/>
    <s v="EUR"/>
    <n v="159.74"/>
    <s v="EUR"/>
    <n v="159.74"/>
    <n v="159.74"/>
    <n v="0"/>
    <s v="N"/>
    <n v="1223000916"/>
    <d v="2023-10-25T00:00:00"/>
    <m/>
    <d v="2023-09-15T00:00:00"/>
    <s v="00:00"/>
    <s v="23:59"/>
    <d v="2023-09-15T00:00:00"/>
    <s v="09:00"/>
    <s v="16:00"/>
    <n v="9.6"/>
    <s v="ce"/>
    <n v="7093"/>
    <n v="9.6"/>
    <n v="14"/>
    <s v="Kuehne+Nagel Tiel 3 Standpl"/>
    <s v="De Diepert 5"/>
    <s v="Tiel"/>
    <s v="4004 MA"/>
    <s v="NL"/>
    <x v="66"/>
    <s v="Hazenkoog 20a"/>
    <x v="32"/>
    <s v="1822BS"/>
    <s v="NL"/>
    <s v="2480095192"/>
    <s v="0140838_003"/>
    <s v="31V"/>
    <s v="NL001131849B01"/>
    <n v="2"/>
    <n v="0"/>
    <n v="159.74"/>
    <s v="N"/>
    <s v="Peter Appel Transport B.V."/>
    <n v="36622"/>
    <d v="2023-09-15T00:00:00"/>
    <s v="09:35:00"/>
    <n v="0"/>
    <x v="4"/>
    <x v="36"/>
    <n v="9"/>
    <x v="28"/>
    <n v="1"/>
    <n v="9.6"/>
    <x v="0"/>
    <n v="159.74"/>
    <n v="0"/>
    <n v="159.74"/>
  </r>
  <r>
    <s v="COLGATE 3800 DEB."/>
    <s v="Colgate-Palmolive Nederland BV"/>
    <s v="101t"/>
    <n v="101091026855"/>
    <n v="101030174521"/>
    <n v="930"/>
    <s v="Inv Booked"/>
    <s v="2480095191"/>
    <s v="Verkoop"/>
    <n v="170"/>
    <s v="Transport drops zone"/>
    <s v="9 - verwerkt"/>
    <n v="0"/>
    <m/>
    <d v="2023-09-15T00:00:00"/>
    <s v="DROP"/>
    <s v="0001010910268550140666_002"/>
    <m/>
    <m/>
    <m/>
    <s v="EUR"/>
    <n v="323.39"/>
    <s v="EUR"/>
    <n v="323.39"/>
    <s v="EUR"/>
    <n v="323.39"/>
    <n v="323.39"/>
    <n v="0"/>
    <s v="N"/>
    <n v="1223000916"/>
    <d v="2023-10-25T00:00:00"/>
    <m/>
    <d v="2023-09-15T00:00:00"/>
    <s v="00:00"/>
    <s v="23:59"/>
    <d v="2023-09-15T00:00:00"/>
    <s v="07:00"/>
    <s v="08:00"/>
    <n v="24.8"/>
    <s v="ce"/>
    <n v="16261"/>
    <n v="24.8"/>
    <n v="39"/>
    <s v="Kuehne+Nagel Tiel 3 Standpl"/>
    <s v="De Diepert 5"/>
    <s v="Tiel"/>
    <s v="4004 MA"/>
    <s v="NL"/>
    <x v="1"/>
    <s v="Fahrenheitweg 1"/>
    <x v="1"/>
    <s v="6101WR"/>
    <s v="NL"/>
    <s v="2480095191"/>
    <s v="0140666_002"/>
    <s v="31V"/>
    <s v="NL001131849B01"/>
    <n v="2"/>
    <n v="0"/>
    <n v="323.39"/>
    <s v="N"/>
    <s v="Peter Appel Transport B.V."/>
    <n v="36622"/>
    <d v="2023-09-15T00:00:00"/>
    <s v="07:57:00"/>
    <n v="0"/>
    <x v="4"/>
    <x v="36"/>
    <n v="9"/>
    <x v="1"/>
    <n v="1"/>
    <n v="24.8"/>
    <x v="1"/>
    <n v="323.39"/>
    <n v="0"/>
    <n v="323.39"/>
  </r>
  <r>
    <s v="COLGATE 3800 DEB."/>
    <s v="Colgate-Palmolive Nederland BV"/>
    <s v="101t"/>
    <n v="101091026993"/>
    <n v="101030174522"/>
    <n v="930"/>
    <s v="Inv Booked"/>
    <s v="2480095187"/>
    <s v="Verkoop"/>
    <n v="170"/>
    <s v="Transport drops zone"/>
    <s v="9 - verwerkt"/>
    <n v="0"/>
    <m/>
    <d v="2023-09-15T00:00:00"/>
    <s v="DROP"/>
    <s v="0001010910269930140748_002"/>
    <m/>
    <m/>
    <m/>
    <s v="EUR"/>
    <n v="290.2"/>
    <s v="EUR"/>
    <n v="290.2"/>
    <s v="EUR"/>
    <n v="290.2"/>
    <n v="290.2"/>
    <n v="0"/>
    <s v="N"/>
    <n v="1223000916"/>
    <d v="2023-10-25T00:00:00"/>
    <m/>
    <d v="2023-09-15T00:00:00"/>
    <s v="00:00"/>
    <s v="23:59"/>
    <d v="2023-09-15T00:00:00"/>
    <s v="16:00"/>
    <s v="17:00"/>
    <n v="20"/>
    <s v="ce"/>
    <n v="23217"/>
    <n v="20"/>
    <n v="38"/>
    <s v="Kuehne+Nagel Tiel 3 Standpl"/>
    <s v="De Diepert 5"/>
    <s v="Tiel"/>
    <s v="4004 MA"/>
    <s v="NL"/>
    <x v="1"/>
    <s v="Fahrenheitweg 1"/>
    <x v="1"/>
    <s v="6101WR"/>
    <s v="NL"/>
    <s v="2480095187"/>
    <s v="0140748_002"/>
    <s v="31V"/>
    <s v="NL001131849B01"/>
    <n v="2"/>
    <n v="0"/>
    <n v="290.2"/>
    <s v="N"/>
    <s v="Peter Appel Transport B.V."/>
    <n v="36622"/>
    <d v="2023-09-15T00:00:00"/>
    <s v="16:49:00"/>
    <n v="0"/>
    <x v="4"/>
    <x v="36"/>
    <n v="9"/>
    <x v="1"/>
    <n v="1"/>
    <n v="20"/>
    <x v="1"/>
    <n v="290.2"/>
    <n v="0"/>
    <n v="290.2"/>
  </r>
  <r>
    <s v="COLGATE 3800 DEB."/>
    <s v="Colgate-Palmolive Nederland BV"/>
    <s v="101t"/>
    <n v="101091026840"/>
    <n v="101030174523"/>
    <n v="930"/>
    <s v="Inv Booked"/>
    <s v="2480095189"/>
    <s v="Verkoop"/>
    <n v="170"/>
    <s v="Transport drops zone"/>
    <s v="9 - verwerkt"/>
    <n v="0"/>
    <m/>
    <d v="2023-09-15T00:00:00"/>
    <s v="DROP"/>
    <s v="0001010910268400140648_003"/>
    <m/>
    <m/>
    <m/>
    <s v="EUR"/>
    <n v="62.16"/>
    <s v="EUR"/>
    <n v="62.16"/>
    <s v="EUR"/>
    <n v="62.16"/>
    <n v="62.16"/>
    <n v="0"/>
    <s v="N"/>
    <n v="1223000916"/>
    <d v="2023-10-25T00:00:00"/>
    <m/>
    <d v="2023-09-15T00:00:00"/>
    <s v="00:00"/>
    <s v="23:59"/>
    <d v="2023-09-15T00:00:00"/>
    <s v="07:00"/>
    <s v="16:00"/>
    <n v="2.4"/>
    <s v="ce"/>
    <n v="1666"/>
    <n v="2.4"/>
    <n v="2"/>
    <s v="Kuehne+Nagel Tiel 3 Standpl"/>
    <s v="De Diepert 5"/>
    <s v="Tiel"/>
    <s v="4004 MA"/>
    <s v="NL"/>
    <x v="3"/>
    <s v="FACETLAAN 6"/>
    <x v="4"/>
    <s v="2665 NR"/>
    <s v="NL"/>
    <s v="2480095189"/>
    <s v="0140648_003"/>
    <s v="31V"/>
    <s v="NL001131849B01"/>
    <n v="2"/>
    <n v="0"/>
    <n v="62.16"/>
    <s v="N"/>
    <s v="Peter Appel Transport B.V."/>
    <n v="36622"/>
    <d v="2023-09-15T00:00:00"/>
    <s v="12:58:00"/>
    <n v="0"/>
    <x v="4"/>
    <x v="36"/>
    <n v="9"/>
    <x v="4"/>
    <n v="1"/>
    <n v="2.4"/>
    <x v="3"/>
    <n v="62.16"/>
    <n v="0"/>
    <n v="62.16"/>
  </r>
  <r>
    <s v="COLGATE 3800 DEB."/>
    <s v="Colgate-Palmolive Nederland BV"/>
    <s v="101t"/>
    <n v="101091026859"/>
    <n v="101030174524"/>
    <n v="930"/>
    <s v="Inv Booked"/>
    <s v="2480095188"/>
    <s v="Verkoop"/>
    <n v="170"/>
    <s v="Transport drops zone"/>
    <s v="9 - verwerkt"/>
    <n v="0"/>
    <m/>
    <d v="2023-09-15T00:00:00"/>
    <s v="DROP"/>
    <s v="0001010910268590140669_002"/>
    <m/>
    <m/>
    <m/>
    <s v="EUR"/>
    <n v="287.18"/>
    <s v="EUR"/>
    <n v="287.18"/>
    <s v="EUR"/>
    <n v="287.18"/>
    <n v="287.18"/>
    <n v="0"/>
    <s v="N"/>
    <n v="1223000916"/>
    <d v="2023-10-25T00:00:00"/>
    <m/>
    <d v="2023-09-15T00:00:00"/>
    <s v="00:00"/>
    <s v="23:59"/>
    <d v="2023-09-15T00:00:00"/>
    <s v="08:00"/>
    <s v="09:00"/>
    <n v="24.8"/>
    <s v="ce"/>
    <n v="20460"/>
    <n v="24.8"/>
    <n v="43"/>
    <s v="Kuehne+Nagel Tiel 3 Standpl"/>
    <s v="De Diepert 5"/>
    <s v="Tiel"/>
    <s v="4004 MA"/>
    <s v="NL"/>
    <x v="1"/>
    <s v="Perenmarkt 15"/>
    <x v="2"/>
    <s v="1681PG"/>
    <s v="NL"/>
    <s v="2480095188"/>
    <s v="0140669_002"/>
    <s v="31V"/>
    <s v="NL001131849B01"/>
    <n v="2"/>
    <n v="0"/>
    <n v="287.18"/>
    <s v="N"/>
    <s v="Peter Appel Transport B.V."/>
    <n v="36622"/>
    <d v="2023-09-15T00:00:00"/>
    <s v="08:37:00"/>
    <n v="0"/>
    <x v="4"/>
    <x v="36"/>
    <n v="9"/>
    <x v="2"/>
    <n v="1"/>
    <n v="24.8"/>
    <x v="1"/>
    <n v="287.18"/>
    <n v="0"/>
    <n v="287.18"/>
  </r>
  <r>
    <s v="COLGATE 3800 DEB."/>
    <s v="Colgate-Palmolive Nederland BV"/>
    <s v="101t"/>
    <n v="101091027363"/>
    <n v="101030174597"/>
    <n v="930"/>
    <s v="Inv Booked"/>
    <s v="2480096182"/>
    <s v="Verkoop"/>
    <n v="170"/>
    <s v="Transport drops zone"/>
    <s v="9 - verwerkt"/>
    <n v="0"/>
    <m/>
    <d v="2023-09-16T00:00:00"/>
    <s v="DROP"/>
    <s v="0001010910273630141004_002"/>
    <m/>
    <m/>
    <m/>
    <s v="EUR"/>
    <n v="149.41999999999999"/>
    <s v="EUR"/>
    <n v="149.41999999999999"/>
    <s v="EUR"/>
    <n v="149.41999999999999"/>
    <n v="149.41999999999999"/>
    <n v="0"/>
    <s v="Y"/>
    <n v="1223000916"/>
    <d v="2023-10-25T00:00:00"/>
    <m/>
    <d v="2023-09-16T00:00:00"/>
    <s v="00:00"/>
    <s v="23:59"/>
    <d v="2023-09-16T00:00:00"/>
    <s v="09:00"/>
    <s v="10:00"/>
    <n v="26"/>
    <s v="ce"/>
    <n v="9926"/>
    <n v="26.4"/>
    <n v="20"/>
    <s v="Kuehne+Nagel Tiel 3 Standpl"/>
    <s v="De Diepert 5"/>
    <s v="Tiel"/>
    <s v="4004 MA"/>
    <s v="NL"/>
    <x v="2"/>
    <s v="Randweg 2"/>
    <x v="6"/>
    <s v="4191 NN"/>
    <s v="NL"/>
    <s v="2480096182"/>
    <s v="0141004_002"/>
    <s v="31V"/>
    <s v="NL001131849B01"/>
    <n v="2"/>
    <n v="0"/>
    <n v="149.41999999999999"/>
    <s v="N"/>
    <s v="Peter Appel Transport B.V."/>
    <n v="36622"/>
    <d v="2023-09-16T00:00:00"/>
    <s v="10:02:00"/>
    <n v="0"/>
    <x v="5"/>
    <x v="36"/>
    <n v="9"/>
    <x v="6"/>
    <n v="1"/>
    <n v="26.4"/>
    <x v="2"/>
    <n v="149.41999999999999"/>
    <n v="0"/>
    <n v="149.41999999999999"/>
  </r>
  <r>
    <s v="COLGATE 3800 DEB."/>
    <s v="Colgate-Palmolive Nederland BV"/>
    <s v="101t"/>
    <n v="101091027365"/>
    <n v="101030174598"/>
    <n v="930"/>
    <s v="Inv Booked"/>
    <s v="2480096177"/>
    <s v="Verkoop"/>
    <n v="170"/>
    <s v="Transport drops zone"/>
    <s v="9 - verwerkt"/>
    <n v="0"/>
    <m/>
    <d v="2023-09-16T00:00:00"/>
    <s v="DROP"/>
    <s v="0001010910273650141005_002"/>
    <m/>
    <m/>
    <m/>
    <s v="EUR"/>
    <n v="19.420000000000002"/>
    <s v="EUR"/>
    <n v="19.420000000000002"/>
    <s v="EUR"/>
    <n v="19.420000000000002"/>
    <n v="19.420000000000002"/>
    <n v="0"/>
    <s v="Y"/>
    <n v="1223000916"/>
    <d v="2023-10-25T00:00:00"/>
    <m/>
    <d v="2023-09-16T00:00:00"/>
    <s v="00:00"/>
    <s v="23:59"/>
    <d v="2023-09-16T00:00:00"/>
    <s v="10:30"/>
    <s v="10:30"/>
    <n v="2.4"/>
    <s v="ce"/>
    <n v="2374"/>
    <n v="2.4"/>
    <n v="4"/>
    <s v="Kuehne+Nagel Tiel 3 Standpl"/>
    <s v="De Diepert 5"/>
    <s v="Tiel"/>
    <s v="4004 MA"/>
    <s v="NL"/>
    <x v="24"/>
    <s v="Ravenswade 14"/>
    <x v="26"/>
    <s v="3439 LD"/>
    <s v="NL"/>
    <s v="2480096177"/>
    <s v="0141005_002"/>
    <s v="31V"/>
    <s v="NL001131849B01"/>
    <n v="2"/>
    <n v="0"/>
    <n v="19.420000000000002"/>
    <s v="N"/>
    <s v="Peter Appel Transport B.V."/>
    <n v="36622"/>
    <d v="2023-09-16T00:00:00"/>
    <s v="12:17:00"/>
    <n v="0"/>
    <x v="5"/>
    <x v="36"/>
    <n v="9"/>
    <x v="22"/>
    <n v="1"/>
    <n v="26.4"/>
    <x v="7"/>
    <n v="213.57999999999998"/>
    <n v="0"/>
    <n v="213.57999999999998"/>
  </r>
  <r>
    <s v="COLGATE 3800 DEB."/>
    <s v="Colgate-Palmolive Nederland BV"/>
    <s v="101t"/>
    <n v="101091027716"/>
    <n v="101030174602"/>
    <n v="930"/>
    <s v="Inv Booked"/>
    <s v="2480096185"/>
    <s v="Verkoop"/>
    <n v="170"/>
    <s v="Transport drops zone"/>
    <s v="9 - verwerkt"/>
    <n v="0"/>
    <m/>
    <d v="2023-09-16T00:00:00"/>
    <s v="DROP"/>
    <s v="0001010910277160141247_002"/>
    <m/>
    <m/>
    <m/>
    <s v="EUR"/>
    <n v="149.41999999999999"/>
    <s v="EUR"/>
    <n v="149.41999999999999"/>
    <s v="EUR"/>
    <n v="149.41999999999999"/>
    <n v="149.41999999999999"/>
    <n v="0"/>
    <s v="Y"/>
    <n v="1223000916"/>
    <d v="2023-10-25T00:00:00"/>
    <m/>
    <d v="2023-09-16T00:00:00"/>
    <s v="00:00"/>
    <s v="23:59"/>
    <d v="2023-09-16T00:00:00"/>
    <s v="06:00"/>
    <s v="07:00"/>
    <n v="26"/>
    <s v="ce"/>
    <n v="9884"/>
    <n v="26.4"/>
    <n v="18"/>
    <s v="Kuehne+Nagel Tiel 3 Standpl"/>
    <s v="De Diepert 5"/>
    <s v="Tiel"/>
    <s v="4004 MA"/>
    <s v="NL"/>
    <x v="2"/>
    <s v="Randweg 2"/>
    <x v="6"/>
    <s v="4191 NN"/>
    <s v="NL"/>
    <s v="2480096185"/>
    <s v="0141247_002"/>
    <s v="31V"/>
    <s v="NL001131849B01"/>
    <n v="2"/>
    <n v="0"/>
    <n v="149.41999999999999"/>
    <s v="N"/>
    <s v="Peter Appel Transport B.V."/>
    <n v="36622"/>
    <d v="2023-09-16T00:00:00"/>
    <s v="07:29:00"/>
    <n v="0"/>
    <x v="5"/>
    <x v="36"/>
    <n v="9"/>
    <x v="6"/>
    <n v="1"/>
    <n v="26.4"/>
    <x v="2"/>
    <n v="149.41999999999999"/>
    <n v="0"/>
    <n v="149.41999999999999"/>
  </r>
  <r>
    <s v="COLGATE 3800 DEB."/>
    <s v="Colgate-Palmolive Nederland BV"/>
    <s v="101t"/>
    <n v="101091027365"/>
    <n v="101030174592"/>
    <n v="930"/>
    <s v="Inv Booked"/>
    <s v="2480096174"/>
    <s v="Verkoop"/>
    <n v="170"/>
    <s v="Transport drops zone"/>
    <s v="9 - verwerkt"/>
    <n v="0"/>
    <m/>
    <d v="2023-09-16T00:00:00"/>
    <s v="DROP"/>
    <s v="0001010910273650141005_002"/>
    <m/>
    <m/>
    <m/>
    <s v="EUR"/>
    <n v="6.47"/>
    <s v="EUR"/>
    <n v="6.47"/>
    <s v="EUR"/>
    <n v="6.47"/>
    <n v="6.47"/>
    <n v="0"/>
    <s v="Y"/>
    <n v="1223000916"/>
    <d v="2023-10-25T00:00:00"/>
    <m/>
    <d v="2023-09-16T00:00:00"/>
    <s v="00:00"/>
    <s v="23:59"/>
    <d v="2023-09-16T00:00:00"/>
    <s v="10:30"/>
    <s v="10:30"/>
    <n v="0.8"/>
    <s v="ce"/>
    <n v="47"/>
    <n v="0.8"/>
    <n v="0"/>
    <s v="Kuehne+Nagel Tiel 3 Standpl"/>
    <s v="De Diepert 5"/>
    <s v="Tiel"/>
    <s v="4004 MA"/>
    <s v="NL"/>
    <x v="24"/>
    <s v="Ravenswade 14"/>
    <x v="26"/>
    <s v="3439 LD"/>
    <s v="NL"/>
    <s v="2480096174"/>
    <s v="0141005_002"/>
    <s v="31V"/>
    <s v="NL001131849B01"/>
    <n v="2"/>
    <n v="0"/>
    <n v="6.47"/>
    <s v="N"/>
    <s v="Peter Appel Transport B.V."/>
    <n v="36622"/>
    <d v="2023-09-16T00:00:00"/>
    <s v="12:17:00"/>
    <n v="0"/>
    <x v="5"/>
    <x v="36"/>
    <n v="9"/>
    <x v="22"/>
    <n v="0"/>
    <s v=""/>
    <x v="7"/>
    <s v=""/>
    <n v="0"/>
    <s v=""/>
  </r>
  <r>
    <s v="COLGATE 3800 DEB."/>
    <s v="Colgate-Palmolive Nederland BV"/>
    <s v="101t"/>
    <n v="101091027365"/>
    <n v="101030174595"/>
    <n v="930"/>
    <s v="Inv Booked"/>
    <s v="2480096176"/>
    <s v="Verkoop"/>
    <n v="170"/>
    <s v="Transport drops zone"/>
    <s v="9 - verwerkt"/>
    <n v="0"/>
    <m/>
    <d v="2023-09-16T00:00:00"/>
    <s v="DROP"/>
    <s v="0001010910273650141005_002"/>
    <m/>
    <m/>
    <m/>
    <s v="EUR"/>
    <n v="187.69"/>
    <s v="EUR"/>
    <n v="187.69"/>
    <s v="EUR"/>
    <n v="187.69"/>
    <n v="187.69"/>
    <n v="0"/>
    <s v="Y"/>
    <n v="1223000916"/>
    <d v="2023-10-25T00:00:00"/>
    <m/>
    <d v="2023-09-16T00:00:00"/>
    <s v="00:00"/>
    <s v="23:59"/>
    <d v="2023-09-16T00:00:00"/>
    <s v="10:30"/>
    <s v="10:30"/>
    <n v="23"/>
    <s v="ce"/>
    <n v="9391"/>
    <n v="23.2"/>
    <n v="18"/>
    <s v="Kuehne+Nagel Tiel 3 Standpl"/>
    <s v="De Diepert 5"/>
    <s v="Tiel"/>
    <s v="4004 MA"/>
    <s v="NL"/>
    <x v="24"/>
    <s v="Ravenswade 14"/>
    <x v="26"/>
    <s v="3439 LD"/>
    <s v="NL"/>
    <s v="2480096176"/>
    <s v="0141005_002"/>
    <s v="31V"/>
    <s v="NL001131849B01"/>
    <n v="2"/>
    <n v="0"/>
    <n v="187.69"/>
    <s v="N"/>
    <s v="Peter Appel Transport B.V."/>
    <n v="36622"/>
    <d v="2023-09-16T00:00:00"/>
    <s v="12:17:00"/>
    <n v="6"/>
    <x v="5"/>
    <x v="36"/>
    <n v="9"/>
    <x v="22"/>
    <n v="0"/>
    <s v=""/>
    <x v="7"/>
    <s v=""/>
    <n v="0"/>
    <s v=""/>
  </r>
  <r>
    <s v="COLGATE 3800 DEB."/>
    <s v="Colgate-Palmolive Nederland BV"/>
    <s v="101t"/>
    <n v="101091027724"/>
    <n v="101030174579"/>
    <n v="930"/>
    <s v="Inv Booked"/>
    <s v="2480096153"/>
    <s v="Verkoop"/>
    <n v="170"/>
    <s v="Transport drops zone"/>
    <s v="9 - verwerkt"/>
    <n v="0"/>
    <m/>
    <d v="2023-09-18T00:00:00"/>
    <s v="DROP"/>
    <s v="0001010910277240141251_002"/>
    <m/>
    <m/>
    <m/>
    <s v="EUR"/>
    <n v="152.15"/>
    <s v="EUR"/>
    <n v="152.15"/>
    <s v="EUR"/>
    <n v="152.15"/>
    <n v="152.15"/>
    <n v="0"/>
    <s v="N"/>
    <n v="1223000916"/>
    <d v="2023-10-25T00:00:00"/>
    <m/>
    <d v="2023-09-18T00:00:00"/>
    <s v="00:00"/>
    <s v="23:59"/>
    <d v="2023-09-18T00:00:00"/>
    <s v="07:00"/>
    <s v="07:00"/>
    <n v="15.2"/>
    <s v="ce"/>
    <n v="15476"/>
    <n v="15.2"/>
    <n v="25"/>
    <s v="Kuehne+Nagel Tiel 3 Standpl"/>
    <s v="De Diepert 5"/>
    <s v="Tiel"/>
    <s v="4004 MA"/>
    <s v="NL"/>
    <x v="17"/>
    <s v="Doornhoek 4050"/>
    <x v="20"/>
    <s v="5465TD"/>
    <s v="NL"/>
    <s v="2480096153"/>
    <s v="0141251_002"/>
    <s v="31V"/>
    <s v="NL001131849B01"/>
    <n v="2"/>
    <n v="0"/>
    <n v="152.15"/>
    <s v="N"/>
    <s v="Peter Appel Transport B.V."/>
    <n v="36622"/>
    <d v="2023-09-18T00:00:00"/>
    <s v="08:20:00"/>
    <n v="0"/>
    <x v="0"/>
    <x v="37"/>
    <n v="9"/>
    <x v="18"/>
    <n v="1"/>
    <n v="15.2"/>
    <x v="3"/>
    <n v="152.15"/>
    <n v="0"/>
    <n v="152.15"/>
  </r>
  <r>
    <s v="COLGATE 3800 DEB."/>
    <s v="Colgate-Palmolive Nederland BV"/>
    <s v="101t"/>
    <n v="101091027370"/>
    <n v="101030174580"/>
    <n v="930"/>
    <s v="Inv Booked"/>
    <s v="2480096155"/>
    <s v="Verkoop"/>
    <n v="170"/>
    <s v="Transport drops zone"/>
    <s v="9 - verwerkt"/>
    <n v="0"/>
    <m/>
    <d v="2023-09-18T00:00:00"/>
    <s v="DROP"/>
    <s v="0001010910273700141008_002"/>
    <m/>
    <m/>
    <m/>
    <s v="EUR"/>
    <n v="225.94"/>
    <s v="EUR"/>
    <n v="225.94"/>
    <s v="EUR"/>
    <n v="225.94"/>
    <n v="225.94"/>
    <n v="0"/>
    <s v="N"/>
    <n v="1223000916"/>
    <d v="2023-10-25T00:00:00"/>
    <m/>
    <d v="2023-09-18T00:00:00"/>
    <s v="00:00"/>
    <s v="23:59"/>
    <d v="2023-09-18T00:00:00"/>
    <s v="07:00"/>
    <s v="08:00"/>
    <n v="21.6"/>
    <s v="ce"/>
    <n v="21791"/>
    <n v="21.6"/>
    <n v="39"/>
    <s v="Kuehne+Nagel Tiel 3 Standpl"/>
    <s v="De Diepert 5"/>
    <s v="Tiel"/>
    <s v="4004 MA"/>
    <s v="NL"/>
    <x v="109"/>
    <s v="Rheastraat 10"/>
    <x v="3"/>
    <s v="5047 TL"/>
    <s v="NL"/>
    <s v="2480096155"/>
    <s v="0141008_002"/>
    <s v="31V"/>
    <s v="NL001131849B01"/>
    <n v="2"/>
    <n v="0"/>
    <n v="225.94"/>
    <s v="N"/>
    <s v="Peter Appel Transport B.V."/>
    <n v="36622"/>
    <d v="2023-09-18T00:00:00"/>
    <s v="07:52:00"/>
    <n v="0"/>
    <x v="0"/>
    <x v="37"/>
    <n v="9"/>
    <x v="3"/>
    <n v="1"/>
    <n v="21.6"/>
    <x v="1"/>
    <n v="225.94"/>
    <n v="0"/>
    <n v="225.94"/>
  </r>
  <r>
    <s v="COLGATE 3800 DEB."/>
    <s v="Colgate-Palmolive Nederland BV"/>
    <s v="101t"/>
    <n v="101091027369"/>
    <n v="101030174581"/>
    <n v="930"/>
    <s v="Inv Booked"/>
    <s v="2480096152"/>
    <s v="Verkoop"/>
    <n v="170"/>
    <s v="Transport drops zone"/>
    <s v="9 - verwerkt"/>
    <n v="0"/>
    <m/>
    <d v="2023-09-18T00:00:00"/>
    <s v="DROP"/>
    <s v="0001010910273690141007_003"/>
    <m/>
    <m/>
    <m/>
    <s v="EUR"/>
    <n v="216.8"/>
    <s v="EUR"/>
    <n v="216.8"/>
    <s v="EUR"/>
    <n v="216.8"/>
    <n v="216.8"/>
    <n v="0"/>
    <s v="N"/>
    <n v="1223000916"/>
    <d v="2023-10-25T00:00:00"/>
    <m/>
    <d v="2023-09-18T00:00:00"/>
    <s v="00:00"/>
    <s v="23:59"/>
    <d v="2023-09-18T00:00:00"/>
    <s v="07:00"/>
    <s v="08:00"/>
    <n v="20"/>
    <s v="ce"/>
    <n v="22088"/>
    <n v="20"/>
    <n v="38"/>
    <s v="Kuehne+Nagel Tiel 3 Standpl"/>
    <s v="De Diepert 5"/>
    <s v="Tiel"/>
    <s v="4004 MA"/>
    <s v="NL"/>
    <x v="109"/>
    <s v="Rheastraat 10"/>
    <x v="3"/>
    <s v="5047 TL"/>
    <s v="NL"/>
    <s v="2480096152"/>
    <s v="0141007_003"/>
    <s v="31V"/>
    <s v="NL001131849B01"/>
    <n v="2"/>
    <n v="0"/>
    <n v="216.8"/>
    <s v="N"/>
    <s v="Peter Appel Transport B.V."/>
    <n v="36622"/>
    <d v="2023-09-18T00:00:00"/>
    <s v="09:12:00"/>
    <n v="1"/>
    <x v="0"/>
    <x v="37"/>
    <n v="9"/>
    <x v="3"/>
    <n v="1"/>
    <n v="20"/>
    <x v="1"/>
    <n v="216.8"/>
    <n v="0"/>
    <n v="216.8"/>
  </r>
  <r>
    <s v="COLGATE 3800 DEB."/>
    <s v="Colgate-Palmolive Nederland BV"/>
    <s v="101t"/>
    <n v="101091027730"/>
    <n v="101030174582"/>
    <n v="930"/>
    <s v="Inv Booked"/>
    <s v="2480096165 REFUSED"/>
    <s v="Verkoop"/>
    <n v="170"/>
    <s v="Transport drops zone"/>
    <s v="9 - verwerkt"/>
    <n v="0"/>
    <m/>
    <d v="2023-09-18T00:00:00"/>
    <s v="DROP"/>
    <s v="0001010910277300141260_002"/>
    <m/>
    <m/>
    <m/>
    <s v="EUR"/>
    <n v="26.74"/>
    <s v="EUR"/>
    <n v="26.74"/>
    <s v="EUR"/>
    <n v="26.74"/>
    <n v="26.74"/>
    <n v="0"/>
    <s v="N"/>
    <n v="1223000916"/>
    <d v="2023-10-25T00:00:00"/>
    <m/>
    <d v="2023-09-18T00:00:00"/>
    <s v="00:00"/>
    <s v="23:59"/>
    <d v="2023-09-18T00:00:00"/>
    <s v="10:00"/>
    <s v="12:00"/>
    <n v="1.6"/>
    <s v="ce"/>
    <n v="928"/>
    <n v="1.6"/>
    <n v="0"/>
    <s v="Kuehne+Nagel Tiel 3 Standpl"/>
    <s v="De Diepert 5"/>
    <s v="Tiel"/>
    <s v="4004 MA"/>
    <s v="NL"/>
    <x v="70"/>
    <s v="Steenen Hoofd 50"/>
    <x v="53"/>
    <s v="4825 AK"/>
    <s v="NL"/>
    <s v="2480096165 REFUSED"/>
    <s v="0141260_002"/>
    <s v="31V"/>
    <s v="NL001131849B01"/>
    <n v="2"/>
    <n v="0"/>
    <n v="26.74"/>
    <s v="N"/>
    <s v="Peter Appel Transport B.V."/>
    <n v="36622"/>
    <d v="2023-09-18T00:00:00"/>
    <s v="11:20:00"/>
    <n v="0"/>
    <x v="0"/>
    <x v="37"/>
    <n v="9"/>
    <x v="24"/>
    <n v="1"/>
    <n v="7.1999999999999993"/>
    <x v="0"/>
    <n v="120.30999999999999"/>
    <n v="0"/>
    <n v="120.30999999999999"/>
  </r>
  <r>
    <s v="COLGATE 3800 DEB."/>
    <s v="Colgate-Palmolive Nederland BV"/>
    <s v="101t"/>
    <n v="101091027377"/>
    <n v="101030174583"/>
    <n v="930"/>
    <s v="Inv Booked"/>
    <s v="2480096157"/>
    <s v="Verkoop"/>
    <n v="170"/>
    <s v="Transport drops zone"/>
    <s v="9 - verwerkt"/>
    <n v="0"/>
    <m/>
    <d v="2023-09-18T00:00:00"/>
    <s v="DROP"/>
    <s v="0001010910273770141017_002"/>
    <m/>
    <m/>
    <m/>
    <s v="EUR"/>
    <n v="233.62"/>
    <s v="EUR"/>
    <n v="233.62"/>
    <s v="EUR"/>
    <n v="233.62"/>
    <n v="233.62"/>
    <n v="0"/>
    <s v="N"/>
    <n v="1223000916"/>
    <d v="2023-10-25T00:00:00"/>
    <m/>
    <d v="2023-09-18T00:00:00"/>
    <s v="00:00"/>
    <s v="23:59"/>
    <d v="2023-09-18T00:00:00"/>
    <s v="11:00"/>
    <s v="12:00"/>
    <n v="23.2"/>
    <s v="ce"/>
    <n v="21102"/>
    <n v="23.2"/>
    <n v="41"/>
    <s v="Kuehne+Nagel Tiel 3 Standpl"/>
    <s v="De Diepert 5"/>
    <s v="Tiel"/>
    <s v="4004 MA"/>
    <s v="NL"/>
    <x v="109"/>
    <s v="Rheastraat 10"/>
    <x v="3"/>
    <s v="5047 TL"/>
    <s v="NL"/>
    <s v="2480096157"/>
    <s v="0141017_002"/>
    <s v="31V"/>
    <s v="NL001131849B01"/>
    <n v="2"/>
    <n v="0"/>
    <n v="233.62"/>
    <s v="N"/>
    <s v="Peter Appel Transport B.V."/>
    <n v="36622"/>
    <d v="2023-09-18T00:00:00"/>
    <s v="12:42:00"/>
    <n v="12"/>
    <x v="0"/>
    <x v="37"/>
    <n v="9"/>
    <x v="3"/>
    <n v="1"/>
    <n v="23.2"/>
    <x v="1"/>
    <n v="233.62"/>
    <n v="0"/>
    <n v="233.62"/>
  </r>
  <r>
    <s v="COLGATE 3800 DEB."/>
    <s v="Colgate-Palmolive Nederland BV"/>
    <s v="101t"/>
    <n v="101091027362"/>
    <n v="101030174584"/>
    <n v="930"/>
    <s v="Inv Booked"/>
    <s v="2480096164"/>
    <s v="Verkoop"/>
    <n v="170"/>
    <s v="Transport drops zone"/>
    <s v="9 - verwerkt"/>
    <n v="0"/>
    <m/>
    <d v="2023-09-18T00:00:00"/>
    <s v="DROP"/>
    <s v="0001010910273620141002_006"/>
    <m/>
    <m/>
    <m/>
    <s v="EUR"/>
    <n v="28.56"/>
    <s v="EUR"/>
    <n v="28.56"/>
    <s v="EUR"/>
    <n v="28.56"/>
    <n v="28.56"/>
    <n v="0"/>
    <s v="N"/>
    <n v="1223000916"/>
    <d v="2023-10-25T00:00:00"/>
    <m/>
    <d v="2023-09-18T00:00:00"/>
    <s v="00:00"/>
    <s v="23:59"/>
    <d v="2023-09-18T00:00:00"/>
    <s v="08:00"/>
    <s v="15:00"/>
    <n v="0.8"/>
    <s v="ce"/>
    <n v="244"/>
    <n v="0.8"/>
    <n v="0"/>
    <s v="Kuehne+Nagel Tiel 3 Standpl"/>
    <s v="De Diepert 5"/>
    <s v="Tiel"/>
    <s v="4004 MA"/>
    <s v="NL"/>
    <x v="104"/>
    <s v="Tussenriemer 7"/>
    <x v="35"/>
    <s v="4704RT"/>
    <s v="NL"/>
    <s v="2480096164"/>
    <s v="0141002_006"/>
    <s v="31V"/>
    <s v="NL001131849B01"/>
    <n v="2"/>
    <n v="0"/>
    <n v="28.56"/>
    <s v="N"/>
    <s v="Peter Appel Transport B.V."/>
    <n v="36622"/>
    <d v="2023-09-18T00:00:00"/>
    <s v="12:30:00"/>
    <n v="0"/>
    <x v="0"/>
    <x v="37"/>
    <n v="9"/>
    <x v="29"/>
    <n v="1"/>
    <n v="0.8"/>
    <x v="3"/>
    <n v="28.56"/>
    <n v="0"/>
    <n v="28.56"/>
  </r>
  <r>
    <s v="COLGATE 3800 DEB."/>
    <s v="Colgate-Palmolive Nederland BV"/>
    <s v="101t"/>
    <n v="101091027816"/>
    <n v="101030174707"/>
    <n v="930"/>
    <s v="Inv Booked"/>
    <s v="2480096077"/>
    <s v="Verkoop"/>
    <n v="170"/>
    <s v="Transport drops zone"/>
    <s v="9 - verwerkt"/>
    <n v="0"/>
    <m/>
    <d v="2023-09-18T00:00:00"/>
    <s v="DROP"/>
    <s v="0001010910278160141455_002"/>
    <m/>
    <m/>
    <m/>
    <s v="EUR"/>
    <n v="36.700000000000003"/>
    <s v="EUR"/>
    <n v="36.700000000000003"/>
    <s v="EUR"/>
    <n v="36.700000000000003"/>
    <n v="36.700000000000003"/>
    <n v="0"/>
    <s v="N"/>
    <n v="1223000916"/>
    <d v="2023-10-25T00:00:00"/>
    <m/>
    <d v="2023-09-18T00:00:00"/>
    <s v="00:00"/>
    <s v="23:59"/>
    <d v="2023-09-18T00:00:00"/>
    <s v="12:00"/>
    <s v="12:00"/>
    <n v="0.8"/>
    <s v="ce"/>
    <n v="249"/>
    <n v="0.8"/>
    <n v="0"/>
    <s v="Kuehne+Nagel Tiel 3 Standpl"/>
    <s v="De Diepert 5"/>
    <s v="Tiel"/>
    <s v="4004 MA"/>
    <s v="NL"/>
    <x v="21"/>
    <s v="Bloemakkers 4"/>
    <x v="22"/>
    <s v="9461GX"/>
    <s v="NL"/>
    <s v="2480096077"/>
    <s v="0141455_002"/>
    <s v="31V"/>
    <s v="NL001131849B01"/>
    <n v="2"/>
    <n v="0"/>
    <n v="36.700000000000003"/>
    <s v="N"/>
    <s v="Peter Appel Transport B.V."/>
    <n v="36622"/>
    <d v="2023-09-18T00:00:00"/>
    <s v="11:09:00"/>
    <n v="0"/>
    <x v="0"/>
    <x v="37"/>
    <n v="9"/>
    <x v="20"/>
    <n v="1"/>
    <n v="0.8"/>
    <x v="3"/>
    <n v="36.700000000000003"/>
    <n v="0"/>
    <n v="36.700000000000003"/>
  </r>
  <r>
    <s v="COLGATE 3800 DEB."/>
    <s v="Colgate-Palmolive Nederland BV"/>
    <s v="101t"/>
    <n v="101091027468"/>
    <n v="101030174632"/>
    <n v="930"/>
    <s v="Inv Booked"/>
    <s v="2480097081"/>
    <s v="Verkoop"/>
    <n v="170"/>
    <s v="Transport drops zone"/>
    <s v="9 - verwerkt"/>
    <n v="0"/>
    <m/>
    <d v="2023-09-18T00:00:00"/>
    <s v="DROP"/>
    <s v="0001010910274680141104_002"/>
    <m/>
    <m/>
    <m/>
    <s v="EUR"/>
    <n v="62.16"/>
    <s v="EUR"/>
    <n v="62.16"/>
    <s v="EUR"/>
    <n v="62.16"/>
    <n v="62.16"/>
    <n v="0"/>
    <s v="N"/>
    <n v="1223000916"/>
    <d v="2023-10-25T00:00:00"/>
    <m/>
    <d v="2023-09-18T00:00:00"/>
    <s v="00:00"/>
    <s v="23:59"/>
    <d v="2023-09-18T00:00:00"/>
    <s v="07:00"/>
    <s v="16:00"/>
    <n v="2.4"/>
    <s v="ce"/>
    <n v="1122"/>
    <n v="2.4"/>
    <n v="0"/>
    <s v="Kuehne+Nagel Tiel 3 Standpl"/>
    <s v="De Diepert 5"/>
    <s v="Tiel"/>
    <s v="4004 MA"/>
    <s v="NL"/>
    <x v="113"/>
    <s v="Hollandweg 30"/>
    <x v="4"/>
    <s v="2665 MT"/>
    <s v="NL"/>
    <s v="2480097081"/>
    <s v="0141104_002"/>
    <s v="31V"/>
    <s v="NL001131849B01"/>
    <n v="2"/>
    <n v="0"/>
    <n v="62.16"/>
    <s v="N"/>
    <s v="Peter Appel Transport B.V."/>
    <n v="36622"/>
    <d v="2023-09-18T00:00:00"/>
    <s v="07:12:00"/>
    <n v="0"/>
    <x v="0"/>
    <x v="37"/>
    <n v="9"/>
    <x v="4"/>
    <n v="1"/>
    <n v="2.4"/>
    <x v="3"/>
    <n v="62.16"/>
    <n v="0"/>
    <n v="62.16"/>
  </r>
  <r>
    <s v="COLGATE 3800 DEB."/>
    <s v="Colgate-Palmolive Nederland BV"/>
    <s v="101t"/>
    <n v="101091027369"/>
    <n v="101030174596"/>
    <n v="930"/>
    <s v="Inv Booked"/>
    <s v="2480096179"/>
    <s v="Verkoop"/>
    <n v="170"/>
    <s v="Transport drops zone"/>
    <s v="9 - verwerkt"/>
    <n v="0"/>
    <m/>
    <d v="2023-09-18T00:00:00"/>
    <s v="DROP"/>
    <s v="0001010910273690141007_002"/>
    <m/>
    <m/>
    <m/>
    <s v="EUR"/>
    <n v="81.7"/>
    <s v="EUR"/>
    <n v="81.7"/>
    <s v="EUR"/>
    <n v="81.7"/>
    <n v="81.7"/>
    <n v="0"/>
    <s v="N"/>
    <n v="1223000916"/>
    <d v="2023-10-25T00:00:00"/>
    <m/>
    <d v="2023-09-18T00:00:00"/>
    <s v="00:00"/>
    <s v="23:59"/>
    <d v="2023-09-18T00:00:00"/>
    <s v="06:30"/>
    <s v="06:30"/>
    <n v="4.8"/>
    <s v="ce"/>
    <n v="4036"/>
    <n v="4.8"/>
    <n v="5"/>
    <s v="Kuehne+Nagel Tiel 3 Standpl"/>
    <s v="De Diepert 5"/>
    <s v="Tiel"/>
    <s v="4004 MA"/>
    <s v="NL"/>
    <x v="41"/>
    <s v="Asteriastraat 9"/>
    <x v="3"/>
    <s v="5047 RM"/>
    <s v="NL"/>
    <s v="2480096179"/>
    <s v="0141007_002"/>
    <s v="31V"/>
    <s v="NL001131849B01"/>
    <n v="2"/>
    <n v="0"/>
    <n v="81.7"/>
    <s v="N"/>
    <s v="Peter Appel Transport B.V."/>
    <n v="36622"/>
    <d v="2023-09-18T00:00:00"/>
    <s v="07:34:00"/>
    <n v="0"/>
    <x v="0"/>
    <x v="37"/>
    <n v="9"/>
    <x v="3"/>
    <n v="1"/>
    <n v="4.8"/>
    <x v="0"/>
    <n v="81.7"/>
    <n v="0"/>
    <n v="81.7"/>
  </r>
  <r>
    <s v="COLGATE 3800 DEB."/>
    <s v="Colgate-Palmolive Nederland BV"/>
    <s v="101t"/>
    <n v="101091027379"/>
    <n v="101030174599"/>
    <n v="930"/>
    <s v="Inv Booked"/>
    <s v="2480096192"/>
    <s v="Verkoop"/>
    <n v="170"/>
    <s v="Transport drops zone"/>
    <s v="9 - verwerkt"/>
    <n v="0"/>
    <m/>
    <d v="2023-09-18T00:00:00"/>
    <s v="DROP"/>
    <s v="0001010910273790141019_002"/>
    <m/>
    <m/>
    <m/>
    <s v="EUR"/>
    <n v="164.59"/>
    <s v="EUR"/>
    <n v="164.59"/>
    <s v="EUR"/>
    <n v="164.59"/>
    <n v="164.59"/>
    <n v="0"/>
    <s v="N"/>
    <n v="1223000916"/>
    <d v="2023-10-25T00:00:00"/>
    <m/>
    <d v="2023-09-18T00:00:00"/>
    <s v="00:00"/>
    <s v="23:59"/>
    <d v="2023-09-18T00:00:00"/>
    <s v="14:00"/>
    <s v="14:00"/>
    <n v="21.6"/>
    <s v="ce"/>
    <n v="13921"/>
    <n v="21.6"/>
    <n v="28"/>
    <s v="Kuehne+Nagel Tiel 3 Standpl"/>
    <s v="De Diepert 5"/>
    <s v="Tiel"/>
    <s v="4004 MA"/>
    <s v="NL"/>
    <x v="14"/>
    <s v="Rood 24"/>
    <x v="17"/>
    <s v="6666LT"/>
    <s v="NL"/>
    <s v="2480096192"/>
    <s v="0141019_002"/>
    <s v="31V"/>
    <s v="NL001131849B01"/>
    <n v="2"/>
    <n v="0"/>
    <n v="164.59"/>
    <s v="N"/>
    <s v="Peter Appel Transport B.V."/>
    <n v="36622"/>
    <d v="2023-09-18T00:00:00"/>
    <s v="14:24:00"/>
    <n v="0"/>
    <x v="0"/>
    <x v="37"/>
    <n v="9"/>
    <x v="15"/>
    <n v="1"/>
    <n v="21.6"/>
    <x v="5"/>
    <n v="164.59"/>
    <n v="0"/>
    <n v="164.59"/>
  </r>
  <r>
    <s v="COLGATE 3800 DEB."/>
    <s v="Colgate-Palmolive Nederland BV"/>
    <s v="101t"/>
    <n v="101091027374"/>
    <n v="101030174600"/>
    <n v="930"/>
    <s v="Inv Booked"/>
    <s v="2480096180"/>
    <s v="Verkoop"/>
    <n v="170"/>
    <s v="Transport drops zone"/>
    <s v="9 - verwerkt"/>
    <n v="0"/>
    <m/>
    <d v="2023-09-18T00:00:00"/>
    <s v="DROP"/>
    <s v="0001010910273740141011_002"/>
    <m/>
    <m/>
    <m/>
    <s v="EUR"/>
    <n v="32.450000000000003"/>
    <s v="EUR"/>
    <n v="32.450000000000003"/>
    <s v="EUR"/>
    <n v="32.450000000000003"/>
    <n v="32.450000000000003"/>
    <n v="0"/>
    <s v="N"/>
    <n v="1223000916"/>
    <d v="2023-10-25T00:00:00"/>
    <m/>
    <d v="2023-09-18T00:00:00"/>
    <s v="00:00"/>
    <s v="23:59"/>
    <d v="2023-09-18T00:00:00"/>
    <s v="07:00"/>
    <s v="10:00"/>
    <n v="2.4"/>
    <s v="ce"/>
    <n v="1209"/>
    <n v="2.4"/>
    <n v="2"/>
    <s v="Kuehne+Nagel Tiel 3 Standpl"/>
    <s v="De Diepert 5"/>
    <s v="Tiel"/>
    <s v="4004 MA"/>
    <s v="NL"/>
    <x v="117"/>
    <s v="Slego 1a"/>
    <x v="13"/>
    <s v="1046BM"/>
    <s v="NL"/>
    <s v="2480096180"/>
    <s v="0141011_002"/>
    <s v="31V"/>
    <s v="NL001131849B01"/>
    <n v="2"/>
    <n v="0"/>
    <n v="32.450000000000003"/>
    <s v="N"/>
    <s v="Peter Appel Transport B.V."/>
    <n v="36622"/>
    <d v="2023-09-18T00:00:00"/>
    <s v="10:34:00"/>
    <n v="0"/>
    <x v="0"/>
    <x v="37"/>
    <n v="9"/>
    <x v="11"/>
    <n v="1"/>
    <n v="11.200000000000001"/>
    <x v="0"/>
    <n v="151.43"/>
    <n v="0"/>
    <n v="151.43"/>
  </r>
  <r>
    <s v="COLGATE 3800 DEB."/>
    <s v="Colgate-Palmolive Nederland BV"/>
    <s v="101t"/>
    <n v="101091027374"/>
    <n v="101030174601"/>
    <n v="930"/>
    <s v="Inv Booked"/>
    <s v="2480096181"/>
    <s v="Verkoop"/>
    <n v="170"/>
    <s v="Transport drops zone"/>
    <s v="9 - verwerkt"/>
    <n v="0"/>
    <m/>
    <d v="2023-09-18T00:00:00"/>
    <s v="DROP"/>
    <s v="0001010910273740141011_002"/>
    <m/>
    <m/>
    <m/>
    <s v="EUR"/>
    <n v="108.16"/>
    <s v="EUR"/>
    <n v="108.16"/>
    <s v="EUR"/>
    <n v="108.16"/>
    <n v="108.16"/>
    <n v="0"/>
    <s v="N"/>
    <n v="1223000916"/>
    <d v="2023-10-25T00:00:00"/>
    <m/>
    <d v="2023-09-18T00:00:00"/>
    <s v="00:00"/>
    <s v="23:59"/>
    <d v="2023-09-18T00:00:00"/>
    <s v="07:00"/>
    <s v="10:00"/>
    <n v="8"/>
    <s v="ce"/>
    <n v="2340"/>
    <n v="8"/>
    <n v="8"/>
    <s v="Kuehne+Nagel Tiel 3 Standpl"/>
    <s v="De Diepert 5"/>
    <s v="Tiel"/>
    <s v="4004 MA"/>
    <s v="NL"/>
    <x v="117"/>
    <s v="Slego 1a"/>
    <x v="13"/>
    <s v="1046BM"/>
    <s v="NL"/>
    <s v="2480096181"/>
    <s v="0141011_002"/>
    <s v="31V"/>
    <s v="NL001131849B01"/>
    <n v="2"/>
    <n v="0"/>
    <n v="108.16"/>
    <s v="N"/>
    <s v="Peter Appel Transport B.V."/>
    <n v="36622"/>
    <d v="2023-09-18T00:00:00"/>
    <s v="10:34:00"/>
    <n v="0"/>
    <x v="0"/>
    <x v="37"/>
    <n v="9"/>
    <x v="11"/>
    <n v="0"/>
    <s v=""/>
    <x v="0"/>
    <s v=""/>
    <n v="0"/>
    <s v=""/>
  </r>
  <r>
    <s v="COLGATE 3800 DEB."/>
    <s v="Colgate-Palmolive Nederland BV"/>
    <s v="101t"/>
    <n v="101091027723"/>
    <n v="101030174603"/>
    <n v="930"/>
    <s v="Inv Booked"/>
    <s v="0240170367"/>
    <s v="Verkoop"/>
    <n v="170"/>
    <s v="Transport drops zone"/>
    <s v="9 - verwerkt"/>
    <n v="0"/>
    <m/>
    <d v="2023-09-18T00:00:00"/>
    <s v="DROP"/>
    <s v="0001010910277230141253_002"/>
    <m/>
    <m/>
    <m/>
    <s v="EUR"/>
    <n v="186.05"/>
    <s v="EUR"/>
    <n v="186.05"/>
    <s v="EUR"/>
    <n v="186.05"/>
    <n v="186.05"/>
    <n v="0"/>
    <s v="N"/>
    <n v="1223000916"/>
    <d v="2023-10-25T00:00:00"/>
    <m/>
    <d v="2023-09-18T00:00:00"/>
    <s v="00:00"/>
    <s v="23:59"/>
    <d v="2023-09-18T00:00:00"/>
    <s v="11:00"/>
    <s v="11:00"/>
    <n v="15.2"/>
    <s v="ce"/>
    <n v="14136"/>
    <n v="15.2"/>
    <n v="24"/>
    <s v="Kuehne+Nagel Tiel 3 Standpl"/>
    <s v="De Diepert 5"/>
    <s v="Tiel"/>
    <s v="4004 MA"/>
    <s v="NL"/>
    <x v="65"/>
    <s v="FLORIJNSTRAAT 4C"/>
    <x v="51"/>
    <s v="4903 RM"/>
    <s v="NL"/>
    <s v="0240170367"/>
    <s v="0141253_002"/>
    <s v="31V"/>
    <s v="NL001131849B01"/>
    <n v="2"/>
    <n v="0"/>
    <n v="186.05"/>
    <s v="N"/>
    <s v="Peter Appel Transport B.V."/>
    <n v="36622"/>
    <d v="2023-09-18T00:00:00"/>
    <s v="11:07:00"/>
    <n v="0"/>
    <x v="0"/>
    <x v="37"/>
    <n v="9"/>
    <x v="34"/>
    <n v="1"/>
    <n v="15.2"/>
    <x v="5"/>
    <n v="186.05"/>
    <n v="0"/>
    <n v="186.05"/>
  </r>
  <r>
    <s v="COLGATE 3800 DEB."/>
    <s v="Colgate-Palmolive Nederland BV"/>
    <s v="101t"/>
    <n v="101091027367"/>
    <n v="101030174585"/>
    <n v="930"/>
    <s v="Inv Booked"/>
    <s v="2480096160"/>
    <s v="Verkoop"/>
    <n v="170"/>
    <s v="Transport drops zone"/>
    <s v="9 - verwerkt"/>
    <n v="0"/>
    <m/>
    <d v="2023-09-18T00:00:00"/>
    <s v="DROP"/>
    <s v="0001010910273670141009_002"/>
    <m/>
    <m/>
    <m/>
    <s v="EUR"/>
    <n v="333.96"/>
    <s v="EUR"/>
    <n v="333.96"/>
    <s v="EUR"/>
    <n v="333.96"/>
    <n v="333.96"/>
    <n v="0"/>
    <s v="N"/>
    <n v="1223000916"/>
    <d v="2023-10-25T00:00:00"/>
    <m/>
    <d v="2023-09-18T00:00:00"/>
    <s v="00:00"/>
    <s v="23:59"/>
    <d v="2023-09-18T00:00:00"/>
    <s v="08:00"/>
    <s v="09:00"/>
    <n v="26.4"/>
    <s v="ce"/>
    <n v="23484"/>
    <n v="26.4"/>
    <n v="48"/>
    <s v="Kuehne+Nagel Tiel 3 Standpl"/>
    <s v="De Diepert 5"/>
    <s v="Tiel"/>
    <s v="4004 MA"/>
    <s v="NL"/>
    <x v="1"/>
    <s v="Fahrenheitweg 1"/>
    <x v="1"/>
    <s v="6101WR"/>
    <s v="NL"/>
    <s v="2480096160"/>
    <s v="0141009_002"/>
    <s v="31V"/>
    <s v="NL001131849B01"/>
    <n v="2"/>
    <n v="0"/>
    <n v="333.96"/>
    <s v="N"/>
    <s v="Peter Appel Transport B.V."/>
    <n v="36622"/>
    <d v="2023-09-18T00:00:00"/>
    <s v="09:00:00"/>
    <n v="0"/>
    <x v="0"/>
    <x v="37"/>
    <n v="9"/>
    <x v="1"/>
    <n v="1"/>
    <n v="26.4"/>
    <x v="1"/>
    <n v="333.96"/>
    <n v="0"/>
    <n v="333.96"/>
  </r>
  <r>
    <s v="COLGATE 3800 DEB."/>
    <s v="Colgate-Palmolive Nederland BV"/>
    <s v="101t"/>
    <n v="101091027378"/>
    <n v="101030174586"/>
    <n v="930"/>
    <s v="Inv Booked"/>
    <s v="2480096161"/>
    <s v="Verkoop"/>
    <n v="170"/>
    <s v="Transport drops zone"/>
    <s v="9 - verwerkt"/>
    <n v="0"/>
    <m/>
    <d v="2023-09-18T00:00:00"/>
    <s v="DROP"/>
    <s v="0001010910273780141015_002"/>
    <m/>
    <m/>
    <m/>
    <s v="EUR"/>
    <n v="312.27"/>
    <s v="EUR"/>
    <n v="312.27"/>
    <s v="EUR"/>
    <n v="312.27"/>
    <n v="312.27"/>
    <n v="0"/>
    <s v="N"/>
    <n v="1223000916"/>
    <d v="2023-10-25T00:00:00"/>
    <m/>
    <d v="2023-09-18T00:00:00"/>
    <s v="00:00"/>
    <s v="23:59"/>
    <d v="2023-09-18T00:00:00"/>
    <s v="11:00"/>
    <s v="12:00"/>
    <n v="23.2"/>
    <s v="ce"/>
    <n v="18923"/>
    <n v="23.2"/>
    <n v="35"/>
    <s v="Kuehne+Nagel Tiel 3 Standpl"/>
    <s v="De Diepert 5"/>
    <s v="Tiel"/>
    <s v="4004 MA"/>
    <s v="NL"/>
    <x v="1"/>
    <s v="Fahrenheitweg 1"/>
    <x v="1"/>
    <s v="6101WR"/>
    <s v="NL"/>
    <s v="2480096161"/>
    <s v="0141015_002"/>
    <s v="31V"/>
    <s v="NL001131849B01"/>
    <n v="2"/>
    <n v="0"/>
    <n v="312.27"/>
    <s v="N"/>
    <s v="Peter Appel Transport B.V."/>
    <n v="36622"/>
    <d v="2023-09-18T00:00:00"/>
    <s v="12:37:00"/>
    <n v="7"/>
    <x v="0"/>
    <x v="37"/>
    <n v="9"/>
    <x v="1"/>
    <n v="1"/>
    <n v="23.2"/>
    <x v="1"/>
    <n v="312.27"/>
    <n v="0"/>
    <n v="312.27"/>
  </r>
  <r>
    <s v="COLGATE 3800 DEB."/>
    <s v="Colgate-Palmolive Nederland BV"/>
    <s v="101t"/>
    <n v="101091027376"/>
    <n v="101030174587"/>
    <n v="930"/>
    <s v="Inv Booked"/>
    <s v="2480096166"/>
    <s v="Verkoop"/>
    <n v="170"/>
    <s v="Transport drops zone"/>
    <s v="9 - verwerkt"/>
    <n v="0"/>
    <m/>
    <d v="2023-09-18T00:00:00"/>
    <s v="DROP"/>
    <s v="0001010910273760141016_002"/>
    <m/>
    <m/>
    <m/>
    <s v="EUR"/>
    <n v="312.27"/>
    <s v="EUR"/>
    <n v="312.27"/>
    <s v="EUR"/>
    <n v="312.27"/>
    <n v="312.27"/>
    <n v="0"/>
    <s v="N"/>
    <n v="1223000916"/>
    <d v="2023-10-25T00:00:00"/>
    <m/>
    <d v="2023-09-18T00:00:00"/>
    <s v="00:00"/>
    <s v="23:59"/>
    <d v="2023-09-18T00:00:00"/>
    <s v="11:00"/>
    <s v="12:00"/>
    <n v="23.2"/>
    <s v="ce"/>
    <n v="23140"/>
    <n v="23.2"/>
    <n v="45"/>
    <s v="Kuehne+Nagel Tiel 3 Standpl"/>
    <s v="De Diepert 5"/>
    <s v="Tiel"/>
    <s v="4004 MA"/>
    <s v="NL"/>
    <x v="1"/>
    <s v="Fahrenheitweg 1"/>
    <x v="1"/>
    <s v="6101WR"/>
    <s v="NL"/>
    <s v="2480096166"/>
    <s v="0141016_002"/>
    <s v="31V"/>
    <s v="NL001131849B01"/>
    <n v="2"/>
    <n v="0"/>
    <n v="312.27"/>
    <s v="N"/>
    <s v="Peter Appel Transport B.V."/>
    <n v="36622"/>
    <d v="2023-09-18T00:00:00"/>
    <s v="11:46:00"/>
    <n v="0"/>
    <x v="0"/>
    <x v="37"/>
    <n v="9"/>
    <x v="1"/>
    <n v="1"/>
    <n v="23.2"/>
    <x v="1"/>
    <n v="312.27"/>
    <n v="0"/>
    <n v="312.27"/>
  </r>
  <r>
    <s v="COLGATE 3800 DEB."/>
    <s v="Colgate-Palmolive Nederland BV"/>
    <s v="101t"/>
    <n v="101091027372"/>
    <n v="101030174588"/>
    <n v="930"/>
    <s v="Inv Booked"/>
    <s v="2480096163"/>
    <s v="Verkoop"/>
    <n v="170"/>
    <s v="Transport drops zone"/>
    <s v="9 - verwerkt"/>
    <n v="0"/>
    <m/>
    <d v="2023-09-18T00:00:00"/>
    <s v="DROP"/>
    <s v="0001010910273720141014_002"/>
    <m/>
    <m/>
    <m/>
    <s v="EUR"/>
    <n v="296.47000000000003"/>
    <s v="EUR"/>
    <n v="296.47000000000003"/>
    <s v="EUR"/>
    <n v="296.47000000000003"/>
    <n v="296.47000000000003"/>
    <n v="0"/>
    <s v="N"/>
    <n v="1223000916"/>
    <d v="2023-10-25T00:00:00"/>
    <m/>
    <d v="2023-09-18T00:00:00"/>
    <s v="00:00"/>
    <s v="23:59"/>
    <d v="2023-09-18T00:00:00"/>
    <s v="11:00"/>
    <s v="12:00"/>
    <n v="26.4"/>
    <s v="ce"/>
    <n v="22406"/>
    <n v="26.4"/>
    <n v="48"/>
    <s v="Kuehne+Nagel Tiel 3 Standpl"/>
    <s v="De Diepert 5"/>
    <s v="Tiel"/>
    <s v="4004 MA"/>
    <s v="NL"/>
    <x v="1"/>
    <s v="Perenmarkt 15"/>
    <x v="2"/>
    <s v="1681PG"/>
    <s v="NL"/>
    <s v="2480096163"/>
    <s v="0141014_002"/>
    <s v="31V"/>
    <s v="NL001131849B01"/>
    <n v="2"/>
    <n v="0"/>
    <n v="296.47000000000003"/>
    <s v="N"/>
    <s v="Peter Appel Transport B.V."/>
    <n v="36622"/>
    <d v="2023-09-18T00:00:00"/>
    <s v="11:44:00"/>
    <n v="0"/>
    <x v="0"/>
    <x v="37"/>
    <n v="9"/>
    <x v="2"/>
    <n v="1"/>
    <n v="26.4"/>
    <x v="1"/>
    <n v="296.47000000000003"/>
    <n v="0"/>
    <n v="296.47000000000003"/>
  </r>
  <r>
    <s v="COLGATE 3800 DEB."/>
    <s v="Colgate-Palmolive Nederland BV"/>
    <s v="101t"/>
    <n v="101091027362"/>
    <n v="101030174589"/>
    <n v="930"/>
    <s v="Inv Booked"/>
    <s v="2480096170"/>
    <s v="Verkoop"/>
    <n v="170"/>
    <s v="Transport drops zone"/>
    <s v="9 - verwerkt"/>
    <n v="0"/>
    <m/>
    <d v="2023-09-18T00:00:00"/>
    <s v="DROP"/>
    <s v="0001010910273620141002_005"/>
    <m/>
    <m/>
    <m/>
    <s v="EUR"/>
    <n v="17.77"/>
    <s v="EUR"/>
    <n v="17.77"/>
    <s v="EUR"/>
    <n v="17.77"/>
    <n v="17.77"/>
    <n v="0"/>
    <s v="N"/>
    <n v="1223000916"/>
    <d v="2023-10-25T00:00:00"/>
    <m/>
    <d v="2023-09-18T00:00:00"/>
    <s v="00:00"/>
    <s v="23:59"/>
    <d v="2023-09-18T00:00:00"/>
    <s v="07:00"/>
    <s v="16:00"/>
    <n v="0.8"/>
    <s v="ce"/>
    <n v="172"/>
    <n v="0.8"/>
    <n v="0"/>
    <s v="Kuehne+Nagel Tiel 3 Standpl"/>
    <s v="De Diepert 5"/>
    <s v="Tiel"/>
    <s v="4004 MA"/>
    <s v="NL"/>
    <x v="3"/>
    <s v="FACETLAAN 6"/>
    <x v="4"/>
    <s v="2665 NR"/>
    <s v="NL"/>
    <s v="2480096170"/>
    <s v="0141002_005"/>
    <s v="31V"/>
    <s v="NL001131849B01"/>
    <n v="2"/>
    <n v="0"/>
    <n v="17.77"/>
    <s v="N"/>
    <s v="Peter Appel Transport B.V."/>
    <n v="36622"/>
    <d v="2023-09-18T00:00:00"/>
    <s v="09:52:00"/>
    <n v="0"/>
    <x v="0"/>
    <x v="37"/>
    <n v="9"/>
    <x v="4"/>
    <n v="1"/>
    <n v="3.2"/>
    <x v="3"/>
    <n v="71.069999999999993"/>
    <n v="0"/>
    <n v="71.069999999999993"/>
  </r>
  <r>
    <s v="COLGATE 3800 DEB."/>
    <s v="Colgate-Palmolive Nederland BV"/>
    <s v="101t"/>
    <n v="101091027731"/>
    <n v="101030174590"/>
    <n v="930"/>
    <s v="Inv Booked"/>
    <s v="2480096173"/>
    <s v="Verkoop"/>
    <n v="170"/>
    <s v="Transport drops zone"/>
    <s v="9 - verwerkt"/>
    <n v="0"/>
    <m/>
    <d v="2023-09-18T00:00:00"/>
    <s v="DROP"/>
    <s v="0001010910277310141259_003"/>
    <m/>
    <m/>
    <m/>
    <s v="EUR"/>
    <n v="28.86"/>
    <s v="EUR"/>
    <n v="28.86"/>
    <s v="EUR"/>
    <n v="28.86"/>
    <n v="28.86"/>
    <n v="0"/>
    <s v="N"/>
    <n v="1223000916"/>
    <d v="2023-10-25T00:00:00"/>
    <m/>
    <d v="2023-09-18T00:00:00"/>
    <s v="00:00"/>
    <s v="23:59"/>
    <d v="2023-09-18T00:00:00"/>
    <s v="10:00"/>
    <s v="17:00"/>
    <n v="0.8"/>
    <s v="ce"/>
    <n v="75"/>
    <n v="0.8"/>
    <n v="0"/>
    <s v="Kuehne+Nagel Tiel 3 Standpl"/>
    <s v="De Diepert 5"/>
    <s v="Tiel"/>
    <s v="4004 MA"/>
    <s v="NL"/>
    <x v="4"/>
    <s v="Watergoorweg 81"/>
    <x v="5"/>
    <s v="3861MA"/>
    <s v="NL"/>
    <s v="2480096173"/>
    <s v="0141259_003"/>
    <s v="31V"/>
    <s v="NL001131849B01"/>
    <n v="2"/>
    <n v="0"/>
    <n v="28.86"/>
    <s v="N"/>
    <s v="Peter Appel Transport B.V."/>
    <n v="36622"/>
    <d v="2023-09-18T00:00:00"/>
    <s v="13:30:00"/>
    <n v="0"/>
    <x v="0"/>
    <x v="37"/>
    <n v="9"/>
    <x v="5"/>
    <n v="1"/>
    <n v="0.8"/>
    <x v="3"/>
    <n v="28.86"/>
    <n v="0"/>
    <n v="28.86"/>
  </r>
  <r>
    <s v="COLGATE 3800 DEB."/>
    <s v="Colgate-Palmolive Nederland BV"/>
    <s v="101t"/>
    <n v="101091027362"/>
    <n v="101030174591"/>
    <n v="930"/>
    <s v="Inv Booked"/>
    <s v="2480096172"/>
    <s v="Verkoop"/>
    <n v="170"/>
    <s v="Transport drops zone"/>
    <s v="9 - verwerkt"/>
    <n v="0"/>
    <m/>
    <d v="2023-09-18T00:00:00"/>
    <s v="DROP"/>
    <s v="0001010910273620141002_005"/>
    <m/>
    <m/>
    <m/>
    <s v="EUR"/>
    <n v="53.3"/>
    <s v="EUR"/>
    <n v="53.3"/>
    <s v="EUR"/>
    <n v="53.3"/>
    <n v="53.3"/>
    <n v="0"/>
    <s v="N"/>
    <n v="1223000916"/>
    <d v="2023-10-25T00:00:00"/>
    <m/>
    <d v="2023-09-18T00:00:00"/>
    <s v="00:00"/>
    <s v="23:59"/>
    <d v="2023-09-18T00:00:00"/>
    <s v="07:00"/>
    <s v="16:00"/>
    <n v="2.4"/>
    <s v="ce"/>
    <n v="1176"/>
    <n v="2.4"/>
    <n v="1"/>
    <s v="Kuehne+Nagel Tiel 3 Standpl"/>
    <s v="De Diepert 5"/>
    <s v="Tiel"/>
    <s v="4004 MA"/>
    <s v="NL"/>
    <x v="3"/>
    <s v="FACETLAAN 6"/>
    <x v="4"/>
    <s v="2665 NR"/>
    <s v="NL"/>
    <s v="2480096172"/>
    <s v="0141002_005"/>
    <s v="31V"/>
    <s v="NL001131849B01"/>
    <n v="2"/>
    <n v="0"/>
    <n v="53.3"/>
    <s v="N"/>
    <s v="Peter Appel Transport B.V."/>
    <n v="36622"/>
    <d v="2023-09-18T00:00:00"/>
    <s v="09:52:00"/>
    <n v="0"/>
    <x v="0"/>
    <x v="37"/>
    <n v="9"/>
    <x v="4"/>
    <n v="0"/>
    <s v=""/>
    <x v="3"/>
    <s v=""/>
    <n v="0"/>
    <s v=""/>
  </r>
  <r>
    <s v="COLGATE 3800 DEB."/>
    <s v="Colgate-Palmolive Nederland BV"/>
    <s v="101t"/>
    <n v="101091027730"/>
    <n v="101030174593"/>
    <n v="930"/>
    <s v="Inv Booked"/>
    <s v="2480096169 REFUSED"/>
    <s v="Verkoop"/>
    <n v="170"/>
    <s v="Transport drops zone"/>
    <s v="9 - verwerkt"/>
    <n v="0"/>
    <m/>
    <d v="2023-09-18T00:00:00"/>
    <s v="DROP"/>
    <s v="0001010910277300141260_002"/>
    <m/>
    <m/>
    <m/>
    <s v="EUR"/>
    <n v="93.57"/>
    <s v="EUR"/>
    <n v="93.57"/>
    <s v="EUR"/>
    <n v="93.57"/>
    <n v="93.57"/>
    <n v="0"/>
    <s v="N"/>
    <n v="1223000916"/>
    <d v="2023-10-25T00:00:00"/>
    <m/>
    <d v="2023-09-18T00:00:00"/>
    <s v="00:00"/>
    <s v="23:59"/>
    <d v="2023-09-18T00:00:00"/>
    <s v="10:00"/>
    <s v="12:00"/>
    <n v="5.6"/>
    <s v="ce"/>
    <n v="4346"/>
    <n v="5.6"/>
    <n v="8"/>
    <s v="Kuehne+Nagel Tiel 3 Standpl"/>
    <s v="De Diepert 5"/>
    <s v="Tiel"/>
    <s v="4004 MA"/>
    <s v="NL"/>
    <x v="70"/>
    <s v="Steenen Hoofd 50"/>
    <x v="53"/>
    <s v="4825 AK"/>
    <s v="NL"/>
    <s v="2480096169 REFUSED"/>
    <s v="0141260_002"/>
    <s v="31V"/>
    <s v="NL001131849B01"/>
    <n v="2"/>
    <n v="0"/>
    <n v="93.57"/>
    <s v="N"/>
    <s v="Peter Appel Transport B.V."/>
    <n v="36622"/>
    <d v="2023-09-18T00:00:00"/>
    <s v="11:20:00"/>
    <n v="0"/>
    <x v="0"/>
    <x v="37"/>
    <n v="9"/>
    <x v="24"/>
    <n v="0"/>
    <s v=""/>
    <x v="0"/>
    <s v=""/>
    <n v="0"/>
    <s v=""/>
  </r>
  <r>
    <s v="COLGATE 3800 DEB."/>
    <s v="Colgate-Palmolive Nederland BV"/>
    <s v="101t"/>
    <n v="101091027374"/>
    <n v="101030174594"/>
    <n v="930"/>
    <s v="Inv Booked"/>
    <s v="2480096175"/>
    <s v="Verkoop"/>
    <n v="170"/>
    <s v="Transport drops zone"/>
    <s v="9 - verwerkt"/>
    <n v="0"/>
    <m/>
    <d v="2023-09-18T00:00:00"/>
    <s v="DROP"/>
    <s v="0001010910273740141011_002"/>
    <m/>
    <m/>
    <m/>
    <s v="EUR"/>
    <n v="10.82"/>
    <s v="EUR"/>
    <n v="10.82"/>
    <s v="EUR"/>
    <n v="10.82"/>
    <n v="10.82"/>
    <n v="0"/>
    <s v="N"/>
    <n v="1223000916"/>
    <d v="2023-10-25T00:00:00"/>
    <m/>
    <d v="2023-09-18T00:00:00"/>
    <s v="00:00"/>
    <s v="23:59"/>
    <d v="2023-09-18T00:00:00"/>
    <s v="07:00"/>
    <s v="10:00"/>
    <n v="0.8"/>
    <s v="ce"/>
    <n v="392"/>
    <n v="0.8"/>
    <n v="0"/>
    <s v="Kuehne+Nagel Tiel 3 Standpl"/>
    <s v="De Diepert 5"/>
    <s v="Tiel"/>
    <s v="4004 MA"/>
    <s v="NL"/>
    <x v="117"/>
    <s v="Slego 1a"/>
    <x v="13"/>
    <s v="1046BM"/>
    <s v="NL"/>
    <s v="2480096175"/>
    <s v="0141011_002"/>
    <s v="31V"/>
    <s v="NL001131849B01"/>
    <n v="2"/>
    <n v="0"/>
    <n v="10.82"/>
    <s v="N"/>
    <s v="Peter Appel Transport B.V."/>
    <n v="36622"/>
    <d v="2023-09-18T00:00:00"/>
    <s v="10:34:00"/>
    <n v="0"/>
    <x v="0"/>
    <x v="37"/>
    <n v="9"/>
    <x v="11"/>
    <n v="0"/>
    <s v=""/>
    <x v="0"/>
    <s v=""/>
    <n v="0"/>
    <s v=""/>
  </r>
  <r>
    <s v="COLGATE 3800 DEB."/>
    <s v="Colgate-Palmolive Nederland BV"/>
    <s v="101t"/>
    <n v="101091027729"/>
    <n v="101030174577"/>
    <n v="930"/>
    <s v="Inv Booked"/>
    <s v="2480096154"/>
    <s v="Verkoop"/>
    <n v="170"/>
    <s v="Transport drops zone"/>
    <s v="9 - verwerkt"/>
    <n v="0"/>
    <m/>
    <d v="2023-09-18T00:00:00"/>
    <s v="DROP"/>
    <s v="0001010910277290141257_002"/>
    <m/>
    <m/>
    <m/>
    <s v="EUR"/>
    <n v="239.18"/>
    <s v="EUR"/>
    <n v="239.18"/>
    <s v="EUR"/>
    <n v="239.18"/>
    <n v="239.18"/>
    <n v="0"/>
    <s v="N"/>
    <n v="1223000916"/>
    <d v="2023-10-25T00:00:00"/>
    <m/>
    <d v="2023-09-18T00:00:00"/>
    <s v="00:00"/>
    <s v="23:59"/>
    <d v="2023-09-18T00:00:00"/>
    <s v="11:00"/>
    <s v="12:00"/>
    <n v="17.600000000000001"/>
    <s v="ce"/>
    <n v="15568"/>
    <n v="17.600000000000001"/>
    <n v="29"/>
    <s v="Kuehne+Nagel Tiel 3 Standpl"/>
    <s v="De Diepert 5"/>
    <s v="Tiel"/>
    <s v="4004 MA"/>
    <s v="NL"/>
    <x v="1"/>
    <s v="Perenmarkt 15"/>
    <x v="2"/>
    <s v="1681PG"/>
    <s v="NL"/>
    <s v="2480096154"/>
    <s v="0141257_002"/>
    <s v="31V"/>
    <s v="NL001131849B01"/>
    <n v="2"/>
    <n v="0"/>
    <n v="239.18"/>
    <s v="N"/>
    <s v="Peter Appel Transport B.V."/>
    <n v="36622"/>
    <d v="2023-09-18T00:00:00"/>
    <s v="11:43:00"/>
    <n v="0"/>
    <x v="0"/>
    <x v="37"/>
    <n v="9"/>
    <x v="2"/>
    <n v="1"/>
    <n v="17.600000000000001"/>
    <x v="1"/>
    <n v="239.18"/>
    <n v="0"/>
    <n v="239.18"/>
  </r>
  <r>
    <s v="COLGATE 3800 DEB."/>
    <s v="Colgate-Palmolive Nederland BV"/>
    <s v="101t"/>
    <n v="101091027366"/>
    <n v="101030174578"/>
    <n v="930"/>
    <s v="Inv Booked"/>
    <s v="2480096151"/>
    <s v="Verkoop"/>
    <n v="170"/>
    <s v="Transport drops zone"/>
    <s v="9 - verwerkt"/>
    <n v="0"/>
    <m/>
    <d v="2023-09-18T00:00:00"/>
    <s v="DROP"/>
    <s v="0001010910273660141006_002"/>
    <m/>
    <m/>
    <m/>
    <s v="EUR"/>
    <n v="249.74"/>
    <s v="EUR"/>
    <n v="249.74"/>
    <s v="EUR"/>
    <n v="249.74"/>
    <n v="249.74"/>
    <n v="0"/>
    <s v="Y"/>
    <n v="1223000916"/>
    <d v="2023-10-25T00:00:00"/>
    <m/>
    <d v="2023-09-18T00:00:00"/>
    <s v="00:00"/>
    <s v="23:59"/>
    <d v="2023-09-18T00:00:00"/>
    <s v="06:00"/>
    <s v="07:00"/>
    <n v="26"/>
    <s v="ce"/>
    <n v="20688"/>
    <n v="26.4"/>
    <n v="47"/>
    <s v="Kuehne+Nagel Tiel 3 Standpl"/>
    <s v="De Diepert 5"/>
    <s v="Tiel"/>
    <s v="4004 MA"/>
    <s v="NL"/>
    <x v="109"/>
    <s v="Rheastraat 10"/>
    <x v="3"/>
    <s v="5047 TL"/>
    <s v="NL"/>
    <s v="2480096151"/>
    <s v="0141006_002"/>
    <s v="31V"/>
    <s v="NL001131849B01"/>
    <n v="2"/>
    <n v="0"/>
    <n v="249.74"/>
    <s v="N"/>
    <s v="Peter Appel Transport B.V."/>
    <n v="36622"/>
    <d v="2023-09-18T00:00:00"/>
    <s v="06:43:00"/>
    <n v="0"/>
    <x v="0"/>
    <x v="37"/>
    <n v="9"/>
    <x v="3"/>
    <n v="1"/>
    <n v="26.4"/>
    <x v="1"/>
    <n v="249.74"/>
    <n v="0"/>
    <n v="249.74"/>
  </r>
  <r>
    <s v="COLGATE 3800 DEB."/>
    <s v="Colgate-Palmolive Nederland BV"/>
    <s v="101t"/>
    <n v="101091027935"/>
    <n v="101030174660"/>
    <n v="930"/>
    <s v="Inv Booked"/>
    <s v="2480097223"/>
    <s v="Verkoop"/>
    <n v="170"/>
    <s v="Transport drops zone"/>
    <s v="9 - verwerkt"/>
    <n v="0"/>
    <m/>
    <d v="2023-09-19T00:00:00"/>
    <s v="DROP"/>
    <s v="0001010910279350141471_003"/>
    <m/>
    <m/>
    <m/>
    <s v="EUR"/>
    <n v="33.299999999999997"/>
    <s v="EUR"/>
    <n v="33.299999999999997"/>
    <s v="EUR"/>
    <n v="33.299999999999997"/>
    <n v="33.299999999999997"/>
    <n v="0"/>
    <s v="N"/>
    <n v="1223000916"/>
    <d v="2023-10-25T00:00:00"/>
    <m/>
    <d v="2023-09-19T00:00:00"/>
    <s v="00:00"/>
    <s v="23:59"/>
    <d v="2023-09-19T00:00:00"/>
    <s v="12:00"/>
    <s v="17:00"/>
    <n v="1.6"/>
    <s v="ce"/>
    <n v="402"/>
    <n v="1.6"/>
    <n v="0"/>
    <s v="Kuehne+Nagel Tiel 3 Standpl"/>
    <s v="De Diepert 5"/>
    <s v="Tiel"/>
    <s v="4004 MA"/>
    <s v="NL"/>
    <x v="21"/>
    <s v="Bloemakkers 4"/>
    <x v="22"/>
    <s v="9461GX"/>
    <s v="NL"/>
    <s v="2480097223"/>
    <s v="0141471_003"/>
    <s v="31V"/>
    <s v="NL001131849B01"/>
    <n v="2"/>
    <n v="0"/>
    <n v="33.299999999999997"/>
    <s v="N"/>
    <s v="Peter Appel Transport B.V."/>
    <n v="36622"/>
    <d v="2023-09-19T00:00:00"/>
    <s v="12:41:00"/>
    <n v="0"/>
    <x v="1"/>
    <x v="37"/>
    <n v="9"/>
    <x v="20"/>
    <n v="1"/>
    <n v="8.7999999999999989"/>
    <x v="3"/>
    <n v="183.14"/>
    <n v="0"/>
    <n v="183.14"/>
  </r>
  <r>
    <s v="COLGATE 3800 DEB."/>
    <s v="Colgate-Palmolive Nederland BV"/>
    <s v="101t"/>
    <n v="101091028272"/>
    <n v="101030174666"/>
    <n v="930"/>
    <s v="Inv Booked"/>
    <s v="2480097227"/>
    <s v="Verkoop"/>
    <n v="170"/>
    <s v="Transport drops zone"/>
    <s v="9 - verwerkt"/>
    <n v="0"/>
    <m/>
    <d v="2023-09-19T00:00:00"/>
    <s v="DROP"/>
    <s v="0001010910282720141721_002"/>
    <m/>
    <m/>
    <m/>
    <s v="EUR"/>
    <n v="44.19"/>
    <s v="EUR"/>
    <n v="44.19"/>
    <s v="EUR"/>
    <n v="44.19"/>
    <n v="44.19"/>
    <n v="0"/>
    <s v="N"/>
    <n v="1223000916"/>
    <d v="2023-10-25T00:00:00"/>
    <m/>
    <d v="2023-09-19T00:00:00"/>
    <s v="00:00"/>
    <s v="23:59"/>
    <d v="2023-09-19T00:00:00"/>
    <s v="05:00"/>
    <s v="05:00"/>
    <n v="1.6"/>
    <s v="ce"/>
    <n v="871"/>
    <n v="1.6"/>
    <n v="0"/>
    <s v="Kuehne+Nagel Tiel 3 Standpl"/>
    <s v="De Diepert 5"/>
    <s v="Tiel"/>
    <s v="4004 MA"/>
    <s v="NL"/>
    <x v="19"/>
    <s v="SAFFIER  300"/>
    <x v="21"/>
    <s v="3316 LN"/>
    <s v="NL"/>
    <s v="2480097227"/>
    <s v="0141721_002"/>
    <s v="31V"/>
    <s v="NL001131849B01"/>
    <n v="2"/>
    <n v="0"/>
    <n v="44.19"/>
    <s v="N"/>
    <s v="Peter Appel Transport B.V."/>
    <n v="36622"/>
    <d v="2023-09-19T00:00:00"/>
    <s v="05:34:00"/>
    <n v="0"/>
    <x v="1"/>
    <x v="37"/>
    <n v="9"/>
    <x v="19"/>
    <n v="1"/>
    <n v="1.6"/>
    <x v="3"/>
    <n v="44.19"/>
    <n v="0"/>
    <n v="44.19"/>
  </r>
  <r>
    <s v="COLGATE 3800 DEB."/>
    <s v="Colgate-Palmolive Nederland BV"/>
    <s v="101t"/>
    <n v="101091027941"/>
    <n v="101030174667"/>
    <n v="930"/>
    <s v="Inv Booked"/>
    <s v="2480097220"/>
    <s v="Verkoop"/>
    <n v="170"/>
    <s v="Transport drops zone"/>
    <s v="9 - verwerkt"/>
    <n v="0"/>
    <m/>
    <d v="2023-09-19T00:00:00"/>
    <s v="DROP"/>
    <s v="0001010910279410141477_002"/>
    <m/>
    <m/>
    <m/>
    <s v="EUR"/>
    <n v="230.05"/>
    <s v="EUR"/>
    <n v="230.05"/>
    <s v="EUR"/>
    <n v="230.05"/>
    <n v="230.05"/>
    <n v="0"/>
    <s v="N"/>
    <n v="1223000916"/>
    <d v="2023-10-25T00:00:00"/>
    <m/>
    <d v="2023-09-19T00:00:00"/>
    <s v="00:00"/>
    <s v="23:59"/>
    <d v="2023-09-19T00:00:00"/>
    <s v="11:00"/>
    <s v="12:00"/>
    <n v="22.4"/>
    <s v="ce"/>
    <n v="21804"/>
    <n v="22.4"/>
    <n v="43"/>
    <s v="Kuehne+Nagel Tiel 3 Standpl"/>
    <s v="De Diepert 5"/>
    <s v="Tiel"/>
    <s v="4004 MA"/>
    <s v="NL"/>
    <x v="109"/>
    <s v="Rheastraat 10"/>
    <x v="3"/>
    <s v="5047 TL"/>
    <s v="NL"/>
    <s v="2480097220"/>
    <s v="0141477_002"/>
    <s v="31V"/>
    <s v="NL001131849B01"/>
    <n v="2"/>
    <n v="0"/>
    <n v="230.05"/>
    <s v="N"/>
    <s v="Peter Appel Transport B.V."/>
    <n v="36622"/>
    <d v="2023-09-19T00:00:00"/>
    <s v="12:18:00"/>
    <n v="0"/>
    <x v="1"/>
    <x v="37"/>
    <n v="9"/>
    <x v="3"/>
    <n v="1"/>
    <n v="22.4"/>
    <x v="1"/>
    <n v="230.05"/>
    <n v="0"/>
    <n v="230.05"/>
  </r>
  <r>
    <s v="COLGATE 3800 DEB."/>
    <s v="Colgate-Palmolive Nederland BV"/>
    <s v="101t"/>
    <n v="101091028272"/>
    <n v="101030174672"/>
    <n v="930"/>
    <s v="Inv Booked"/>
    <s v="2480097232"/>
    <s v="Verkoop"/>
    <n v="170"/>
    <s v="Transport drops zone"/>
    <s v="9 - verwerkt"/>
    <n v="0"/>
    <m/>
    <d v="2023-09-19T00:00:00"/>
    <s v="DROP"/>
    <s v="0001010910282720141721_003"/>
    <m/>
    <m/>
    <m/>
    <s v="EUR"/>
    <n v="49.33"/>
    <s v="EUR"/>
    <n v="49.33"/>
    <s v="EUR"/>
    <n v="49.33"/>
    <n v="49.33"/>
    <n v="0"/>
    <s v="N"/>
    <n v="1223000916"/>
    <d v="2023-10-25T00:00:00"/>
    <m/>
    <d v="2023-09-19T00:00:00"/>
    <s v="00:00"/>
    <s v="23:59"/>
    <d v="2023-09-19T00:00:00"/>
    <s v="06:00"/>
    <s v="07:00"/>
    <n v="1.6"/>
    <s v="ce"/>
    <n v="1207"/>
    <n v="1.6"/>
    <n v="2"/>
    <s v="Kuehne+Nagel Tiel 3 Standpl"/>
    <s v="De Diepert 5"/>
    <s v="Tiel"/>
    <s v="4004 MA"/>
    <s v="NL"/>
    <x v="2"/>
    <s v="Laan van Ruyven 1"/>
    <x v="11"/>
    <s v="2645EE"/>
    <s v="NL"/>
    <s v="2480097232"/>
    <s v="0141721_003"/>
    <s v="31V"/>
    <s v="NL001131849B01"/>
    <n v="2"/>
    <n v="0"/>
    <n v="49.33"/>
    <s v="N"/>
    <s v="Peter Appel Transport B.V."/>
    <n v="36622"/>
    <d v="2023-09-19T00:00:00"/>
    <s v="06:57:00"/>
    <n v="0"/>
    <x v="1"/>
    <x v="37"/>
    <n v="9"/>
    <x v="4"/>
    <n v="1"/>
    <n v="1.6"/>
    <x v="2"/>
    <n v="49.33"/>
    <n v="0"/>
    <n v="49.33"/>
  </r>
  <r>
    <s v="COLGATE 3800 DEB."/>
    <s v="Colgate-Palmolive Nederland BV"/>
    <s v="101t"/>
    <n v="101091027935"/>
    <n v="101030174673"/>
    <n v="930"/>
    <s v="Inv Booked"/>
    <s v="2480097230"/>
    <s v="Verkoop"/>
    <n v="170"/>
    <s v="Transport drops zone"/>
    <s v="9 - verwerkt"/>
    <n v="0"/>
    <m/>
    <d v="2023-09-19T00:00:00"/>
    <s v="DROP"/>
    <s v="0001010910279350141471_003"/>
    <m/>
    <m/>
    <m/>
    <s v="EUR"/>
    <n v="116.54"/>
    <s v="EUR"/>
    <n v="116.54"/>
    <s v="EUR"/>
    <n v="116.54"/>
    <n v="116.54"/>
    <n v="0"/>
    <s v="N"/>
    <n v="1223000916"/>
    <d v="2023-10-25T00:00:00"/>
    <m/>
    <d v="2023-09-19T00:00:00"/>
    <s v="00:00"/>
    <s v="23:59"/>
    <d v="2023-09-19T00:00:00"/>
    <s v="12:00"/>
    <s v="17:00"/>
    <n v="5.6"/>
    <s v="ce"/>
    <n v="3724"/>
    <n v="5.6"/>
    <n v="3"/>
    <s v="Kuehne+Nagel Tiel 3 Standpl"/>
    <s v="De Diepert 5"/>
    <s v="Tiel"/>
    <s v="4004 MA"/>
    <s v="NL"/>
    <x v="21"/>
    <s v="Bloemakkers 4"/>
    <x v="22"/>
    <s v="9461GX"/>
    <s v="NL"/>
    <s v="2480097230"/>
    <s v="0141471_003"/>
    <s v="31V"/>
    <s v="NL001131849B01"/>
    <n v="2"/>
    <n v="0"/>
    <n v="116.54"/>
    <s v="N"/>
    <s v="Peter Appel Transport B.V."/>
    <n v="36622"/>
    <d v="2023-09-19T00:00:00"/>
    <s v="12:41:00"/>
    <n v="0"/>
    <x v="1"/>
    <x v="37"/>
    <n v="9"/>
    <x v="20"/>
    <n v="0"/>
    <s v=""/>
    <x v="3"/>
    <s v=""/>
    <n v="0"/>
    <s v=""/>
  </r>
  <r>
    <s v="COLGATE 3800 DEB."/>
    <s v="Colgate-Palmolive Nederland BV"/>
    <s v="101t"/>
    <n v="101091027939"/>
    <n v="101030174674"/>
    <n v="930"/>
    <s v="Inv Booked"/>
    <s v="2480097231"/>
    <s v="Verkoop"/>
    <n v="170"/>
    <s v="Transport drops zone"/>
    <s v="9 - verwerkt"/>
    <n v="0"/>
    <m/>
    <d v="2023-09-19T00:00:00"/>
    <s v="DROP"/>
    <s v="0001010910279390141472_003"/>
    <m/>
    <m/>
    <m/>
    <s v="EUR"/>
    <n v="167.75"/>
    <s v="EUR"/>
    <n v="167.75"/>
    <s v="EUR"/>
    <n v="167.75"/>
    <n v="167.75"/>
    <n v="0"/>
    <s v="N"/>
    <n v="1223000916"/>
    <d v="2023-10-25T00:00:00"/>
    <m/>
    <d v="2023-09-19T00:00:00"/>
    <s v="00:00"/>
    <s v="23:59"/>
    <d v="2023-09-19T00:00:00"/>
    <s v="12:00"/>
    <s v="13:00"/>
    <n v="10.4"/>
    <s v="ce"/>
    <n v="6563"/>
    <n v="10.4"/>
    <n v="8"/>
    <s v="Kuehne+Nagel Tiel 3 Standpl"/>
    <s v="De Diepert 5"/>
    <s v="Tiel"/>
    <s v="4004 MA"/>
    <s v="NL"/>
    <x v="16"/>
    <s v="Rijnland 4"/>
    <x v="19"/>
    <s v="1948RL"/>
    <s v="NL"/>
    <s v="2480097231"/>
    <s v="0141472_003"/>
    <s v="31V"/>
    <s v="NL001131849B01"/>
    <n v="2"/>
    <n v="0"/>
    <n v="167.75"/>
    <s v="N"/>
    <s v="Peter Appel Transport B.V."/>
    <n v="36622"/>
    <d v="2023-09-19T00:00:00"/>
    <s v="11:22:00"/>
    <n v="0"/>
    <x v="1"/>
    <x v="37"/>
    <n v="9"/>
    <x v="17"/>
    <n v="1"/>
    <n v="10.4"/>
    <x v="0"/>
    <n v="167.75"/>
    <n v="0"/>
    <n v="167.75"/>
  </r>
  <r>
    <s v="COLGATE 3800 DEB."/>
    <s v="Colgate-Palmolive Nederland BV"/>
    <s v="101t"/>
    <n v="101091028273"/>
    <n v="101030174675"/>
    <n v="930"/>
    <s v="Inv Booked"/>
    <s v="2480097235"/>
    <s v="Verkoop"/>
    <n v="170"/>
    <s v="Transport drops zone"/>
    <s v="9 - verwerkt"/>
    <n v="0"/>
    <m/>
    <d v="2023-09-19T00:00:00"/>
    <s v="DROP"/>
    <s v="0001010910282730141724_002"/>
    <m/>
    <m/>
    <m/>
    <s v="EUR"/>
    <n v="65.650000000000006"/>
    <s v="EUR"/>
    <n v="65.650000000000006"/>
    <s v="EUR"/>
    <n v="65.650000000000006"/>
    <n v="65.650000000000006"/>
    <n v="0"/>
    <s v="N"/>
    <n v="1223000916"/>
    <d v="2023-10-25T00:00:00"/>
    <m/>
    <d v="2023-09-19T00:00:00"/>
    <s v="00:00"/>
    <s v="23:59"/>
    <d v="2023-09-19T00:00:00"/>
    <s v="06:00"/>
    <s v="07:00"/>
    <n v="8.8000000000000007"/>
    <s v="ce"/>
    <n v="5408"/>
    <n v="8.8000000000000007"/>
    <n v="10"/>
    <s v="Kuehne+Nagel Tiel 3 Standpl"/>
    <s v="De Diepert 5"/>
    <s v="Tiel"/>
    <s v="4004 MA"/>
    <s v="NL"/>
    <x v="2"/>
    <s v="Randweg 2"/>
    <x v="6"/>
    <s v="4191 NN"/>
    <s v="NL"/>
    <s v="2480097235"/>
    <s v="0141724_002"/>
    <s v="31V"/>
    <s v="NL001131849B01"/>
    <n v="2"/>
    <n v="0"/>
    <n v="65.650000000000006"/>
    <s v="N"/>
    <s v="Peter Appel Transport B.V."/>
    <n v="36622"/>
    <d v="2023-09-19T00:00:00"/>
    <s v="06:49:00"/>
    <n v="0"/>
    <x v="1"/>
    <x v="37"/>
    <n v="9"/>
    <x v="6"/>
    <n v="1"/>
    <n v="14.4"/>
    <x v="2"/>
    <n v="107.42000000000002"/>
    <n v="0"/>
    <n v="107.42000000000002"/>
  </r>
  <r>
    <s v="COLGATE 3800 DEB."/>
    <s v="Colgate-Palmolive Nederland BV"/>
    <s v="101t"/>
    <n v="101091027931"/>
    <n v="101030174676"/>
    <n v="930"/>
    <s v="Inv Booked"/>
    <s v="2480097236"/>
    <s v="Verkoop"/>
    <n v="170"/>
    <s v="Transport drops zone"/>
    <s v="9 - verwerkt"/>
    <n v="0"/>
    <m/>
    <d v="2023-09-19T00:00:00"/>
    <s v="DROP"/>
    <s v="0001010910279310141466_002"/>
    <m/>
    <m/>
    <m/>
    <s v="EUR"/>
    <n v="36.22"/>
    <s v="EUR"/>
    <n v="36.22"/>
    <s v="EUR"/>
    <n v="36.22"/>
    <n v="36.22"/>
    <n v="0"/>
    <s v="N"/>
    <n v="1223000916"/>
    <d v="2023-10-25T00:00:00"/>
    <m/>
    <d v="2023-09-19T00:00:00"/>
    <s v="00:00"/>
    <s v="23:59"/>
    <d v="2023-09-19T00:00:00"/>
    <s v="10:30"/>
    <s v="10:30"/>
    <n v="1.6"/>
    <s v="ce"/>
    <n v="1005"/>
    <n v="1.6"/>
    <n v="1"/>
    <s v="Kuehne+Nagel Tiel 3 Standpl"/>
    <s v="De Diepert 5"/>
    <s v="Tiel"/>
    <s v="4004 MA"/>
    <s v="NL"/>
    <x v="79"/>
    <s v="Keltenweg 30"/>
    <x v="58"/>
    <s v="5342 LP"/>
    <s v="NL"/>
    <s v="2480097236"/>
    <s v="0141466_002"/>
    <s v="31V"/>
    <s v="NL001131849B01"/>
    <n v="2"/>
    <n v="0"/>
    <n v="36.22"/>
    <s v="N"/>
    <s v="Peter Appel Transport B.V."/>
    <n v="36622"/>
    <d v="2023-09-19T00:00:00"/>
    <s v="13:24:00"/>
    <n v="109"/>
    <x v="1"/>
    <x v="37"/>
    <n v="9"/>
    <x v="42"/>
    <n v="1"/>
    <n v="1.6"/>
    <x v="3"/>
    <n v="36.22"/>
    <n v="0"/>
    <n v="36.22"/>
  </r>
  <r>
    <s v="COLGATE 3800 DEB."/>
    <s v="Colgate-Palmolive Nederland BV"/>
    <s v="101t"/>
    <n v="101091027931"/>
    <n v="101030174677"/>
    <n v="930"/>
    <s v="Inv Booked"/>
    <s v="2480097234"/>
    <s v="Verkoop"/>
    <n v="170"/>
    <s v="Transport drops zone"/>
    <s v="9 - verwerkt"/>
    <n v="0"/>
    <m/>
    <d v="2023-09-19T00:00:00"/>
    <s v="DROP"/>
    <s v="0001010910279310141466_007"/>
    <m/>
    <m/>
    <m/>
    <s v="EUR"/>
    <n v="28.67"/>
    <s v="EUR"/>
    <n v="28.67"/>
    <s v="EUR"/>
    <n v="28.67"/>
    <n v="28.67"/>
    <n v="0"/>
    <s v="N"/>
    <n v="1223000916"/>
    <d v="2023-10-25T00:00:00"/>
    <m/>
    <d v="2023-09-19T00:00:00"/>
    <s v="00:00"/>
    <s v="23:59"/>
    <d v="2023-09-19T00:00:00"/>
    <s v="09:00"/>
    <s v="12:00"/>
    <n v="0.8"/>
    <s v="ce"/>
    <n v="181"/>
    <n v="0.8"/>
    <n v="0"/>
    <s v="Kuehne+Nagel Tiel 3 Standpl"/>
    <s v="De Diepert 5"/>
    <s v="Tiel"/>
    <s v="4004 MA"/>
    <s v="NL"/>
    <x v="111"/>
    <s v="Leeuwenveldse weg 3F"/>
    <x v="43"/>
    <s v="1382 LV"/>
    <s v="NL"/>
    <s v="2480097234"/>
    <s v="0141466_007"/>
    <s v="31V"/>
    <s v="NL001131849B01"/>
    <n v="2"/>
    <n v="0"/>
    <n v="28.67"/>
    <s v="N"/>
    <s v="Peter Appel Transport B.V."/>
    <n v="36622"/>
    <d v="2023-09-19T00:00:00"/>
    <s v="09:31:00"/>
    <n v="0"/>
    <x v="1"/>
    <x v="37"/>
    <n v="9"/>
    <x v="13"/>
    <n v="1"/>
    <n v="0.8"/>
    <x v="0"/>
    <n v="28.67"/>
    <n v="0"/>
    <n v="28.67"/>
  </r>
  <r>
    <s v="COLGATE 3800 DEB."/>
    <s v="Colgate-Palmolive Nederland BV"/>
    <s v="101t"/>
    <n v="101091027931"/>
    <n v="101030174678"/>
    <n v="930"/>
    <s v="Inv Booked"/>
    <s v="2480097224"/>
    <s v="Verkoop"/>
    <n v="170"/>
    <s v="Transport drops zone"/>
    <s v="9 - verwerkt"/>
    <n v="0"/>
    <m/>
    <d v="2023-09-19T00:00:00"/>
    <s v="DROP"/>
    <s v="0001010910279310141466_003"/>
    <m/>
    <m/>
    <m/>
    <s v="EUR"/>
    <n v="27.26"/>
    <s v="EUR"/>
    <n v="27.26"/>
    <s v="EUR"/>
    <n v="27.26"/>
    <n v="27.26"/>
    <n v="0"/>
    <s v="N"/>
    <n v="1223000916"/>
    <d v="2023-10-25T00:00:00"/>
    <m/>
    <d v="2023-09-19T00:00:00"/>
    <s v="00:00"/>
    <s v="23:59"/>
    <d v="2023-09-19T00:00:00"/>
    <s v="06:00"/>
    <s v="13:30"/>
    <n v="0.8"/>
    <s v="ce"/>
    <n v="458"/>
    <n v="0.8"/>
    <n v="0"/>
    <s v="Kuehne+Nagel Tiel 3 Standpl"/>
    <s v="De Diepert 5"/>
    <s v="Tiel"/>
    <s v="4004 MA"/>
    <s v="NL"/>
    <x v="15"/>
    <s v="De Flammert 1211"/>
    <x v="18"/>
    <s v="5854 NE"/>
    <s v="NL"/>
    <s v="2480097224"/>
    <s v="0141466_003"/>
    <s v="31V"/>
    <s v="NL001131849B01"/>
    <n v="2"/>
    <n v="0"/>
    <n v="27.26"/>
    <s v="N"/>
    <s v="Peter Appel Transport B.V."/>
    <n v="36622"/>
    <d v="2023-09-19T00:00:00"/>
    <s v="09:07:00"/>
    <n v="0"/>
    <x v="1"/>
    <x v="37"/>
    <n v="9"/>
    <x v="16"/>
    <n v="1"/>
    <n v="0.8"/>
    <x v="3"/>
    <n v="27.26"/>
    <n v="0"/>
    <n v="27.26"/>
  </r>
  <r>
    <s v="COLGATE 3800 DEB."/>
    <s v="Colgate-Palmolive Nederland BV"/>
    <s v="101t"/>
    <n v="101091028269"/>
    <n v="101030174657"/>
    <n v="930"/>
    <s v="Inv Booked"/>
    <s v="2480097219"/>
    <s v="Verkoop"/>
    <n v="170"/>
    <s v="Transport drops zone"/>
    <s v="9 - verwerkt"/>
    <n v="0"/>
    <m/>
    <d v="2023-09-19T00:00:00"/>
    <s v="DROP"/>
    <s v="0001010910282690141720_002"/>
    <m/>
    <m/>
    <m/>
    <s v="EUR"/>
    <n v="290.2"/>
    <s v="EUR"/>
    <n v="290.2"/>
    <s v="EUR"/>
    <n v="290.2"/>
    <n v="290.2"/>
    <n v="0"/>
    <s v="N"/>
    <n v="1223000916"/>
    <d v="2023-10-25T00:00:00"/>
    <m/>
    <d v="2023-09-19T00:00:00"/>
    <s v="00:00"/>
    <s v="23:59"/>
    <d v="2023-09-19T00:00:00"/>
    <s v="07:00"/>
    <s v="08:00"/>
    <n v="20"/>
    <s v="ce"/>
    <n v="23230"/>
    <n v="20"/>
    <n v="38"/>
    <s v="Kuehne+Nagel Tiel 3 Standpl"/>
    <s v="De Diepert 5"/>
    <s v="Tiel"/>
    <s v="4004 MA"/>
    <s v="NL"/>
    <x v="1"/>
    <s v="Fahrenheitweg 1"/>
    <x v="1"/>
    <s v="6101WR"/>
    <s v="NL"/>
    <s v="2480097219"/>
    <s v="0141720_002"/>
    <s v="31V"/>
    <s v="NL001131849B01"/>
    <n v="2"/>
    <n v="0"/>
    <n v="290.2"/>
    <s v="N"/>
    <s v="Peter Appel Transport B.V."/>
    <n v="36622"/>
    <d v="2023-09-19T00:00:00"/>
    <s v="07:33:00"/>
    <n v="0"/>
    <x v="1"/>
    <x v="37"/>
    <n v="9"/>
    <x v="1"/>
    <n v="1"/>
    <n v="20"/>
    <x v="1"/>
    <n v="290.2"/>
    <n v="0"/>
    <n v="290.2"/>
  </r>
  <r>
    <s v="COLGATE 3800 DEB."/>
    <s v="Colgate-Palmolive Nederland BV"/>
    <s v="101t"/>
    <n v="101091027932"/>
    <n v="101030174659"/>
    <n v="930"/>
    <s v="Inv Booked"/>
    <s v="2480097217"/>
    <s v="Verkoop"/>
    <n v="170"/>
    <s v="Transport drops zone"/>
    <s v="9 - verwerkt"/>
    <n v="0"/>
    <m/>
    <d v="2023-09-19T00:00:00"/>
    <s v="DROP"/>
    <s v="0001010910279320141468_002"/>
    <m/>
    <m/>
    <m/>
    <s v="EUR"/>
    <n v="233.62"/>
    <s v="EUR"/>
    <n v="233.62"/>
    <s v="EUR"/>
    <n v="233.62"/>
    <n v="233.62"/>
    <n v="0"/>
    <s v="N"/>
    <n v="1223000916"/>
    <d v="2023-10-25T00:00:00"/>
    <m/>
    <d v="2023-09-19T00:00:00"/>
    <s v="00:00"/>
    <s v="23:59"/>
    <d v="2023-09-19T00:00:00"/>
    <s v="07:00"/>
    <s v="08:00"/>
    <n v="23.2"/>
    <s v="ce"/>
    <n v="23244"/>
    <n v="23.2"/>
    <n v="43"/>
    <s v="Kuehne+Nagel Tiel 3 Standpl"/>
    <s v="De Diepert 5"/>
    <s v="Tiel"/>
    <s v="4004 MA"/>
    <s v="NL"/>
    <x v="109"/>
    <s v="Rheastraat 10"/>
    <x v="3"/>
    <s v="5047 TL"/>
    <s v="NL"/>
    <s v="2480097217"/>
    <s v="0141468_002"/>
    <s v="31V"/>
    <s v="NL001131849B01"/>
    <n v="2"/>
    <n v="0"/>
    <n v="233.62"/>
    <s v="N"/>
    <s v="Peter Appel Transport B.V."/>
    <n v="36622"/>
    <d v="2023-09-19T00:00:00"/>
    <s v="08:56:00"/>
    <n v="5"/>
    <x v="1"/>
    <x v="37"/>
    <n v="9"/>
    <x v="3"/>
    <n v="1"/>
    <n v="23.2"/>
    <x v="1"/>
    <n v="233.62"/>
    <n v="0"/>
    <n v="233.62"/>
  </r>
  <r>
    <s v="COLGATE 3800 DEB."/>
    <s v="Colgate-Palmolive Nederland BV"/>
    <s v="101t"/>
    <n v="101091028272"/>
    <n v="101030174669"/>
    <n v="930"/>
    <s v="Inv Booked"/>
    <s v="2480097226"/>
    <s v="Verkoop"/>
    <n v="170"/>
    <s v="Transport drops zone"/>
    <s v="9 - verwerkt"/>
    <n v="0"/>
    <m/>
    <d v="2023-09-19T00:00:00"/>
    <s v="DROP"/>
    <s v="0001010910282720141721_007"/>
    <m/>
    <m/>
    <m/>
    <s v="EUR"/>
    <n v="27.26"/>
    <s v="EUR"/>
    <n v="27.26"/>
    <s v="EUR"/>
    <n v="27.26"/>
    <n v="27.26"/>
    <n v="0"/>
    <s v="N"/>
    <n v="1223000916"/>
    <d v="2023-10-25T00:00:00"/>
    <m/>
    <d v="2023-09-19T00:00:00"/>
    <s v="00:00"/>
    <s v="23:59"/>
    <d v="2023-09-19T00:00:00"/>
    <s v="08:00"/>
    <s v="16:00"/>
    <n v="0.8"/>
    <s v="ce"/>
    <n v="31"/>
    <n v="0.8"/>
    <n v="0"/>
    <s v="Kuehne+Nagel Tiel 3 Standpl"/>
    <s v="De Diepert 5"/>
    <s v="Tiel"/>
    <s v="4004 MA"/>
    <s v="NL"/>
    <x v="20"/>
    <s v="Wieldrechtseweg 26"/>
    <x v="21"/>
    <s v="3316GB"/>
    <s v="NL"/>
    <s v="2480097226"/>
    <s v="0141721_007"/>
    <s v="31V"/>
    <s v="NL001131849B01"/>
    <n v="2"/>
    <n v="0"/>
    <n v="27.26"/>
    <s v="N"/>
    <s v="Peter Appel Transport B.V."/>
    <n v="36622"/>
    <d v="2023-09-19T00:00:00"/>
    <s v="11:09:00"/>
    <n v="0"/>
    <x v="1"/>
    <x v="37"/>
    <n v="9"/>
    <x v="19"/>
    <n v="1"/>
    <n v="0.8"/>
    <x v="6"/>
    <n v="27.26"/>
    <n v="0"/>
    <n v="27.26"/>
  </r>
  <r>
    <s v="COLGATE 3800 DEB."/>
    <s v="Colgate-Palmolive Nederland BV"/>
    <s v="101t"/>
    <n v="101091028292"/>
    <n v="101030174770"/>
    <n v="930"/>
    <s v="Inv Booked"/>
    <s v="2480096169 2ND DEL"/>
    <s v="Verkoop"/>
    <n v="170"/>
    <s v="Transport drops zone"/>
    <s v="9 - verwerkt"/>
    <n v="0"/>
    <m/>
    <d v="2023-09-19T00:00:00"/>
    <s v="DROP"/>
    <s v="0001010910282920141770_002"/>
    <m/>
    <m/>
    <m/>
    <s v="EUR"/>
    <n v="93.57"/>
    <s v="EUR"/>
    <n v="93.57"/>
    <s v="EUR"/>
    <n v="93.57"/>
    <n v="93.57"/>
    <n v="0"/>
    <s v="N"/>
    <n v="1223000916"/>
    <d v="2023-10-25T00:00:00"/>
    <m/>
    <d v="2023-09-19T00:00:00"/>
    <s v="00:00"/>
    <s v="23:59"/>
    <d v="2023-09-19T00:00:00"/>
    <s v="13:00"/>
    <s v="15:00"/>
    <n v="5.6"/>
    <s v="ce"/>
    <n v="4346"/>
    <n v="5.6"/>
    <n v="8"/>
    <s v="Kuehne+Nagel Tiel 3 Standpl"/>
    <s v="De Diepert 5"/>
    <s v="Tiel"/>
    <s v="4004 MA"/>
    <s v="NL"/>
    <x v="70"/>
    <s v="Steenen Hoofd 50"/>
    <x v="53"/>
    <s v="4825 AK"/>
    <s v="NL"/>
    <s v="2480096169 2ND DEL"/>
    <s v="0141770_002"/>
    <s v="31V"/>
    <s v="NL001131849B01"/>
    <n v="2"/>
    <n v="0"/>
    <n v="93.57"/>
    <s v="N"/>
    <s v="Peter Appel Transport B.V."/>
    <n v="36622"/>
    <d v="2023-09-19T00:00:00"/>
    <s v="14:43:00"/>
    <n v="0"/>
    <x v="1"/>
    <x v="37"/>
    <n v="9"/>
    <x v="24"/>
    <n v="1"/>
    <n v="7.1999999999999993"/>
    <x v="0"/>
    <n v="120.30999999999999"/>
    <n v="0"/>
    <n v="120.30999999999999"/>
  </r>
  <r>
    <s v="COLGATE 3800 DEB."/>
    <s v="Colgate-Palmolive Nederland BV"/>
    <s v="101t"/>
    <n v="101091028292"/>
    <n v="101030174771"/>
    <n v="930"/>
    <s v="Inv Booked"/>
    <s v="2480096165 2ND DEL"/>
    <s v="Verkoop"/>
    <n v="170"/>
    <s v="Transport drops zone"/>
    <s v="9 - verwerkt"/>
    <n v="0"/>
    <m/>
    <d v="2023-09-19T00:00:00"/>
    <s v="DROP"/>
    <s v="0001010910282920141770_002"/>
    <m/>
    <m/>
    <m/>
    <s v="EUR"/>
    <n v="26.74"/>
    <s v="EUR"/>
    <n v="26.74"/>
    <s v="EUR"/>
    <n v="26.74"/>
    <n v="26.74"/>
    <n v="0"/>
    <s v="N"/>
    <n v="1223000916"/>
    <d v="2023-10-25T00:00:00"/>
    <m/>
    <d v="2023-09-19T00:00:00"/>
    <s v="00:00"/>
    <s v="23:59"/>
    <d v="2023-09-19T00:00:00"/>
    <s v="13:00"/>
    <s v="15:00"/>
    <n v="1.6"/>
    <s v="ce"/>
    <n v="928"/>
    <n v="1.6"/>
    <n v="0"/>
    <s v="Kuehne+Nagel Tiel 3 Standpl"/>
    <s v="De Diepert 5"/>
    <s v="Tiel"/>
    <s v="4004 MA"/>
    <s v="NL"/>
    <x v="70"/>
    <s v="Steenen Hoofd 50"/>
    <x v="53"/>
    <s v="4825 AK"/>
    <s v="NL"/>
    <s v="2480096165 2ND DEL"/>
    <s v="0141770_002"/>
    <s v="31V"/>
    <s v="NL001131849B01"/>
    <n v="2"/>
    <n v="0"/>
    <n v="26.74"/>
    <s v="N"/>
    <s v="Peter Appel Transport B.V."/>
    <n v="36622"/>
    <d v="2023-09-19T00:00:00"/>
    <s v="14:43:00"/>
    <n v="0"/>
    <x v="1"/>
    <x v="37"/>
    <n v="9"/>
    <x v="24"/>
    <n v="0"/>
    <s v=""/>
    <x v="0"/>
    <s v=""/>
    <n v="0"/>
    <s v=""/>
  </r>
  <r>
    <s v="COLGATE 3800 DEB."/>
    <s v="Colgate-Palmolive Nederland BV"/>
    <s v="101t"/>
    <n v="101091027936"/>
    <n v="101030174664"/>
    <n v="930"/>
    <s v="Inv Booked"/>
    <s v="2480097218"/>
    <s v="Verkoop"/>
    <n v="170"/>
    <s v="Transport drops zone"/>
    <s v="9 - verwerkt"/>
    <n v="0"/>
    <m/>
    <d v="2023-09-19T00:00:00"/>
    <s v="DROP"/>
    <s v="0001010910279360141469_002"/>
    <m/>
    <m/>
    <m/>
    <s v="EUR"/>
    <n v="296.47000000000003"/>
    <s v="EUR"/>
    <n v="296.47000000000003"/>
    <s v="EUR"/>
    <n v="296.47000000000003"/>
    <n v="296.47000000000003"/>
    <n v="0"/>
    <s v="N"/>
    <n v="1223000916"/>
    <d v="2023-10-25T00:00:00"/>
    <m/>
    <d v="2023-09-19T00:00:00"/>
    <s v="00:00"/>
    <s v="23:59"/>
    <d v="2023-09-19T00:00:00"/>
    <s v="09:00"/>
    <s v="10:00"/>
    <n v="26.4"/>
    <s v="ce"/>
    <n v="23865"/>
    <n v="26.4"/>
    <n v="48"/>
    <s v="Kuehne+Nagel Tiel 3 Standpl"/>
    <s v="De Diepert 5"/>
    <s v="Tiel"/>
    <s v="4004 MA"/>
    <s v="NL"/>
    <x v="1"/>
    <s v="Perenmarkt 15"/>
    <x v="2"/>
    <s v="1681PG"/>
    <s v="NL"/>
    <s v="2480097218"/>
    <s v="0141469_002"/>
    <s v="31V"/>
    <s v="NL001131849B01"/>
    <n v="2"/>
    <n v="0"/>
    <n v="296.47000000000003"/>
    <s v="N"/>
    <s v="Peter Appel Transport B.V."/>
    <n v="36622"/>
    <d v="2023-09-19T00:00:00"/>
    <s v="10:41:00"/>
    <n v="0"/>
    <x v="1"/>
    <x v="37"/>
    <n v="9"/>
    <x v="2"/>
    <n v="1"/>
    <n v="26.4"/>
    <x v="1"/>
    <n v="296.47000000000003"/>
    <n v="0"/>
    <n v="296.47000000000003"/>
  </r>
  <r>
    <s v="COLGATE 3800 DEB."/>
    <s v="Colgate-Palmolive Nederland BV"/>
    <s v="101t"/>
    <n v="101091027939"/>
    <n v="101030174665"/>
    <n v="930"/>
    <s v="Inv Booked"/>
    <s v="2480097229"/>
    <s v="Verkoop"/>
    <n v="170"/>
    <s v="Transport drops zone"/>
    <s v="9 - verwerkt"/>
    <n v="0"/>
    <m/>
    <d v="2023-09-19T00:00:00"/>
    <s v="DROP"/>
    <s v="0001010910279390141472_002"/>
    <m/>
    <m/>
    <m/>
    <s v="EUR"/>
    <n v="185.14"/>
    <s v="EUR"/>
    <n v="185.14"/>
    <s v="EUR"/>
    <n v="185.14"/>
    <n v="185.14"/>
    <n v="0"/>
    <s v="N"/>
    <n v="1223000916"/>
    <d v="2023-10-25T00:00:00"/>
    <m/>
    <d v="2023-09-19T00:00:00"/>
    <s v="00:00"/>
    <s v="23:59"/>
    <d v="2023-09-19T00:00:00"/>
    <s v="07:00"/>
    <s v="10:00"/>
    <n v="15.2"/>
    <s v="ce"/>
    <n v="16853"/>
    <n v="15.2"/>
    <n v="24"/>
    <s v="Kuehne+Nagel Tiel 3 Standpl"/>
    <s v="De Diepert 5"/>
    <s v="Tiel"/>
    <s v="4004 MA"/>
    <s v="NL"/>
    <x v="117"/>
    <s v="Slego 1a"/>
    <x v="13"/>
    <s v="1046BM"/>
    <s v="NL"/>
    <s v="2480097229"/>
    <s v="0141472_002"/>
    <s v="31V"/>
    <s v="NL001131849B01"/>
    <n v="2"/>
    <n v="0"/>
    <n v="185.14"/>
    <s v="N"/>
    <s v="Peter Appel Transport B.V."/>
    <n v="36622"/>
    <d v="2023-09-19T00:00:00"/>
    <s v="09:57:00"/>
    <n v="0"/>
    <x v="1"/>
    <x v="37"/>
    <n v="9"/>
    <x v="11"/>
    <n v="1"/>
    <n v="15.2"/>
    <x v="0"/>
    <n v="185.14"/>
    <n v="0"/>
    <n v="185.14"/>
  </r>
  <r>
    <s v="COLGATE 3800 DEB."/>
    <s v="Colgate-Palmolive Nederland BV"/>
    <s v="101t"/>
    <n v="101091027935"/>
    <n v="101030174668"/>
    <n v="930"/>
    <s v="Inv Booked"/>
    <s v="2480097228"/>
    <s v="Verkoop"/>
    <n v="170"/>
    <s v="Transport drops zone"/>
    <s v="9 - verwerkt"/>
    <n v="0"/>
    <m/>
    <d v="2023-09-19T00:00:00"/>
    <s v="DROP"/>
    <s v="0001010910279350141471_003"/>
    <m/>
    <m/>
    <m/>
    <s v="EUR"/>
    <n v="33.299999999999997"/>
    <s v="EUR"/>
    <n v="33.299999999999997"/>
    <s v="EUR"/>
    <n v="33.299999999999997"/>
    <n v="33.299999999999997"/>
    <n v="0"/>
    <s v="N"/>
    <n v="1223000916"/>
    <d v="2023-10-25T00:00:00"/>
    <m/>
    <d v="2023-09-19T00:00:00"/>
    <s v="00:00"/>
    <s v="23:59"/>
    <d v="2023-09-19T00:00:00"/>
    <s v="12:00"/>
    <s v="17:00"/>
    <n v="1.6"/>
    <s v="ce"/>
    <n v="468"/>
    <n v="1.6"/>
    <n v="0"/>
    <s v="Kuehne+Nagel Tiel 3 Standpl"/>
    <s v="De Diepert 5"/>
    <s v="Tiel"/>
    <s v="4004 MA"/>
    <s v="NL"/>
    <x v="21"/>
    <s v="Bloemakkers 4"/>
    <x v="22"/>
    <s v="9461GX"/>
    <s v="NL"/>
    <s v="2480097228"/>
    <s v="0141471_003"/>
    <s v="31V"/>
    <s v="NL001131849B01"/>
    <n v="2"/>
    <n v="0"/>
    <n v="33.299999999999997"/>
    <s v="N"/>
    <s v="Peter Appel Transport B.V."/>
    <n v="36622"/>
    <d v="2023-09-19T00:00:00"/>
    <s v="12:41:00"/>
    <n v="0"/>
    <x v="1"/>
    <x v="37"/>
    <n v="9"/>
    <x v="20"/>
    <n v="0"/>
    <s v=""/>
    <x v="3"/>
    <s v=""/>
    <n v="0"/>
    <s v=""/>
  </r>
  <r>
    <s v="COLGATE 3800 DEB."/>
    <s v="Colgate-Palmolive Nederland BV"/>
    <s v="101t"/>
    <n v="101091028273"/>
    <n v="101030174679"/>
    <n v="930"/>
    <s v="Inv Booked"/>
    <s v="0240170909"/>
    <s v="Verkoop"/>
    <n v="170"/>
    <s v="Transport drops zone"/>
    <s v="9 - verwerkt"/>
    <n v="0"/>
    <m/>
    <d v="2023-09-19T00:00:00"/>
    <s v="DROP"/>
    <s v="0001010910282730141724_002"/>
    <m/>
    <m/>
    <m/>
    <s v="EUR"/>
    <n v="41.77"/>
    <s v="EUR"/>
    <n v="41.77"/>
    <s v="EUR"/>
    <n v="41.77"/>
    <n v="41.77"/>
    <n v="0"/>
    <s v="N"/>
    <n v="1223000916"/>
    <d v="2023-10-25T00:00:00"/>
    <m/>
    <d v="2023-09-19T00:00:00"/>
    <s v="00:00"/>
    <s v="23:59"/>
    <d v="2023-09-19T00:00:00"/>
    <s v="06:00"/>
    <s v="07:00"/>
    <n v="5.6"/>
    <s v="ce"/>
    <n v="6057"/>
    <n v="5.6"/>
    <n v="10"/>
    <s v="Kuehne+Nagel Tiel 3 Standpl"/>
    <s v="De Diepert 5"/>
    <s v="Tiel"/>
    <s v="4004 MA"/>
    <s v="NL"/>
    <x v="39"/>
    <s v="RANDWEG 2"/>
    <x v="6"/>
    <s v="4191 NN"/>
    <s v="NL"/>
    <s v="0240170909"/>
    <s v="0141724_002"/>
    <s v="31V"/>
    <s v="NL001131849B01"/>
    <n v="2"/>
    <n v="0"/>
    <n v="41.77"/>
    <s v="N"/>
    <s v="Peter Appel Transport B.V."/>
    <n v="36622"/>
    <d v="2023-09-19T00:00:00"/>
    <s v="06:49:00"/>
    <n v="0"/>
    <x v="1"/>
    <x v="37"/>
    <n v="9"/>
    <x v="6"/>
    <n v="0"/>
    <s v=""/>
    <x v="2"/>
    <s v=""/>
    <n v="0"/>
    <s v=""/>
  </r>
  <r>
    <s v="COLGATE 3800 DEB."/>
    <s v="Colgate-Palmolive Nederland BV"/>
    <s v="101t"/>
    <n v="101091028272"/>
    <n v="101030174670"/>
    <n v="930"/>
    <s v="Inv Booked"/>
    <s v="2480097225"/>
    <s v="Verkoop"/>
    <n v="170"/>
    <s v="Transport drops zone"/>
    <s v="9 - verwerkt"/>
    <n v="0"/>
    <m/>
    <d v="2023-09-19T00:00:00"/>
    <s v="DROP"/>
    <s v="0001010910282720141721_004"/>
    <m/>
    <m/>
    <m/>
    <s v="EUR"/>
    <n v="27.26"/>
    <s v="EUR"/>
    <n v="27.26"/>
    <s v="EUR"/>
    <n v="27.26"/>
    <n v="27.26"/>
    <n v="0"/>
    <s v="N"/>
    <n v="1223000916"/>
    <d v="2023-10-25T00:00:00"/>
    <m/>
    <d v="2023-09-19T00:00:00"/>
    <s v="00:00"/>
    <s v="23:59"/>
    <d v="2023-09-19T00:00:00"/>
    <s v="08:00"/>
    <s v="16:00"/>
    <n v="0.8"/>
    <s v="ce"/>
    <n v="47"/>
    <n v="0.8"/>
    <n v="0"/>
    <s v="Kuehne+Nagel Tiel 3 Standpl"/>
    <s v="De Diepert 5"/>
    <s v="Tiel"/>
    <s v="4004 MA"/>
    <s v="NL"/>
    <x v="76"/>
    <s v="Andries Copierhof 2"/>
    <x v="40"/>
    <s v="3059LM"/>
    <s v="NL"/>
    <s v="2480097225"/>
    <s v="0141721_004"/>
    <s v="31V"/>
    <s v="NL001131849B01"/>
    <n v="2"/>
    <n v="0"/>
    <n v="27.26"/>
    <s v="N"/>
    <s v="Peter Appel Transport B.V."/>
    <n v="36622"/>
    <d v="2023-09-19T00:00:00"/>
    <s v="07:50:00"/>
    <n v="0"/>
    <x v="1"/>
    <x v="37"/>
    <n v="9"/>
    <x v="33"/>
    <n v="1"/>
    <n v="0.8"/>
    <x v="6"/>
    <n v="27.26"/>
    <n v="0"/>
    <n v="27.26"/>
  </r>
  <r>
    <s v="COLGATE 3800 DEB."/>
    <s v="Colgate-Palmolive Nederland BV"/>
    <s v="101t"/>
    <n v="101091028270"/>
    <n v="101030174671"/>
    <n v="930"/>
    <s v="Inv Booked"/>
    <s v="2480097233"/>
    <s v="Verkoop"/>
    <n v="170"/>
    <s v="Transport drops zone"/>
    <s v="9 - verwerkt"/>
    <n v="0"/>
    <m/>
    <d v="2023-09-19T00:00:00"/>
    <s v="DROP"/>
    <s v="0001010910282700141722_003"/>
    <m/>
    <m/>
    <m/>
    <s v="EUR"/>
    <n v="63.87"/>
    <s v="EUR"/>
    <n v="63.87"/>
    <s v="EUR"/>
    <n v="63.87"/>
    <n v="63.87"/>
    <n v="0"/>
    <s v="N"/>
    <n v="1223000916"/>
    <d v="2023-10-25T00:00:00"/>
    <m/>
    <d v="2023-09-19T00:00:00"/>
    <s v="00:00"/>
    <s v="23:59"/>
    <d v="2023-09-19T00:00:00"/>
    <s v="07:00"/>
    <s v="08:00"/>
    <n v="3.2"/>
    <s v="ce"/>
    <n v="2618"/>
    <n v="3.2"/>
    <n v="5"/>
    <s v="Kuehne+Nagel Tiel 3 Standpl"/>
    <s v="De Diepert 5"/>
    <s v="Tiel"/>
    <s v="4004 MA"/>
    <s v="NL"/>
    <x v="2"/>
    <s v="Pegasusweg 1"/>
    <x v="3"/>
    <s v="5015BZ"/>
    <s v="NL"/>
    <s v="2480097233"/>
    <s v="0141722_003"/>
    <s v="31V"/>
    <s v="NL001131849B01"/>
    <n v="2"/>
    <n v="0"/>
    <n v="63.87"/>
    <s v="N"/>
    <s v="Peter Appel Transport B.V."/>
    <n v="36622"/>
    <d v="2023-09-19T00:00:00"/>
    <s v="09:02:00"/>
    <n v="0"/>
    <x v="1"/>
    <x v="37"/>
    <n v="9"/>
    <x v="3"/>
    <n v="1"/>
    <n v="3.2"/>
    <x v="2"/>
    <n v="63.87"/>
    <n v="0"/>
    <n v="63.87"/>
  </r>
  <r>
    <s v="COLGATE 3800 DEB."/>
    <s v="Colgate-Palmolive Nederland BV"/>
    <s v="101t"/>
    <n v="0"/>
    <n v="101030174969"/>
    <n v="980"/>
    <s v="Cancel No In"/>
    <s v="2480098212/test"/>
    <s v="Verkoop"/>
    <n v="170"/>
    <s v="Transport drops zone"/>
    <s v="0 - ingevoerd"/>
    <n v="0"/>
    <m/>
    <d v="2023-09-19T00:00:00"/>
    <m/>
    <m/>
    <n v="148.51"/>
    <n v="13.6"/>
    <m/>
    <s v="EUR"/>
    <n v="148.51"/>
    <s v="EUR"/>
    <n v="0"/>
    <s v="EUR"/>
    <n v="148.51"/>
    <n v="0"/>
    <n v="-148.51"/>
    <s v="N"/>
    <m/>
    <m/>
    <m/>
    <d v="2023-09-19T00:00:00"/>
    <s v="00:00"/>
    <s v="23:59"/>
    <d v="2023-09-19T00:00:00"/>
    <s v="15:45"/>
    <s v="15:45"/>
    <n v="13.6"/>
    <s v="ce"/>
    <n v="8729"/>
    <n v="13.6"/>
    <n v="15"/>
    <s v="Kuehne+Nagel Tiel 3 Standpl"/>
    <s v="De Diepert 5"/>
    <s v="Tiel"/>
    <s v="4004 MA"/>
    <s v="NL"/>
    <x v="24"/>
    <s v="Ravenswade 14"/>
    <x v="26"/>
    <s v="3439 LD"/>
    <s v="NL"/>
    <s v="2480098212/test"/>
    <m/>
    <m/>
    <s v="NL001131849B01"/>
    <n v="2"/>
    <n v="0"/>
    <n v="0"/>
    <s v="N"/>
    <s v="Peter Appel Transport B.V."/>
    <n v="36622"/>
    <d v="2023-09-19T00:00:00"/>
    <s v="15:45:00"/>
    <n v="0"/>
    <x v="1"/>
    <x v="37"/>
    <n v="9"/>
    <x v="22"/>
    <n v="0"/>
    <s v=""/>
    <x v="7"/>
    <s v=""/>
    <n v="0"/>
    <s v=""/>
  </r>
  <r>
    <s v="COLGATE 3800 DEB."/>
    <s v="Colgate-Palmolive Nederland BV"/>
    <s v="101t"/>
    <n v="101091027938"/>
    <n v="101030174658"/>
    <n v="930"/>
    <s v="Inv Booked"/>
    <s v="2480097216"/>
    <s v="Verkoop"/>
    <n v="170"/>
    <s v="Transport drops zone"/>
    <s v="9 - verwerkt"/>
    <n v="0"/>
    <m/>
    <d v="2023-09-19T00:00:00"/>
    <s v="DROP"/>
    <s v="0001010910279380141474_002"/>
    <m/>
    <m/>
    <m/>
    <s v="EUR"/>
    <n v="296.47000000000003"/>
    <s v="EUR"/>
    <n v="296.47000000000003"/>
    <s v="EUR"/>
    <n v="296.47000000000003"/>
    <n v="296.47000000000003"/>
    <n v="0"/>
    <s v="N"/>
    <n v="1223000916"/>
    <d v="2023-10-25T00:00:00"/>
    <m/>
    <d v="2023-09-19T00:00:00"/>
    <s v="00:00"/>
    <s v="23:59"/>
    <d v="2023-09-19T00:00:00"/>
    <s v="11:00"/>
    <s v="12:00"/>
    <n v="26.4"/>
    <s v="ce"/>
    <n v="19982"/>
    <n v="26.4"/>
    <n v="43"/>
    <s v="Kuehne+Nagel Tiel 3 Standpl"/>
    <s v="De Diepert 5"/>
    <s v="Tiel"/>
    <s v="4004 MA"/>
    <s v="NL"/>
    <x v="1"/>
    <s v="Perenmarkt 15"/>
    <x v="2"/>
    <s v="1681PG"/>
    <s v="NL"/>
    <s v="2480097216"/>
    <s v="0141474_002"/>
    <s v="31V"/>
    <s v="NL001131849B01"/>
    <n v="2"/>
    <n v="0"/>
    <n v="296.47000000000003"/>
    <s v="N"/>
    <s v="Peter Appel Transport B.V."/>
    <n v="36622"/>
    <d v="2023-09-19T00:00:00"/>
    <s v="12:33:00"/>
    <n v="0"/>
    <x v="1"/>
    <x v="37"/>
    <n v="9"/>
    <x v="2"/>
    <n v="1"/>
    <n v="26.4"/>
    <x v="1"/>
    <n v="296.47000000000003"/>
    <n v="0"/>
    <n v="296.47000000000003"/>
  </r>
  <r>
    <s v="COLGATE 3800 DEB."/>
    <s v="Colgate-Palmolive Nederland BV"/>
    <s v="101t"/>
    <n v="101091027931"/>
    <n v="101030174661"/>
    <n v="930"/>
    <s v="Inv Booked"/>
    <s v="2480097215"/>
    <s v="Verkoop"/>
    <n v="170"/>
    <s v="Transport drops zone"/>
    <s v="9 - verwerkt"/>
    <n v="0"/>
    <m/>
    <d v="2023-09-19T00:00:00"/>
    <s v="DROP"/>
    <s v="0001010910279310141466_008"/>
    <m/>
    <m/>
    <m/>
    <s v="EUR"/>
    <n v="87.84"/>
    <s v="EUR"/>
    <n v="87.84"/>
    <s v="EUR"/>
    <n v="87.84"/>
    <n v="87.84"/>
    <n v="0"/>
    <s v="N"/>
    <n v="1223000916"/>
    <d v="2023-10-25T00:00:00"/>
    <m/>
    <d v="2023-09-19T00:00:00"/>
    <s v="00:00"/>
    <s v="23:59"/>
    <d v="2023-09-19T00:00:00"/>
    <s v="11:00"/>
    <s v="11:00"/>
    <n v="8"/>
    <s v="ce"/>
    <n v="7234"/>
    <n v="8"/>
    <n v="13"/>
    <s v="Kuehne+Nagel Tiel 3 Standpl"/>
    <s v="De Diepert 5"/>
    <s v="Tiel"/>
    <s v="4004 MA"/>
    <s v="NL"/>
    <x v="14"/>
    <s v="Rood 24"/>
    <x v="17"/>
    <s v="6666LT"/>
    <s v="NL"/>
    <s v="2480097215"/>
    <s v="0141466_008"/>
    <s v="31V"/>
    <s v="NL001131849B01"/>
    <n v="2"/>
    <n v="0"/>
    <n v="87.84"/>
    <s v="N"/>
    <s v="Peter Appel Transport B.V."/>
    <n v="36622"/>
    <d v="2023-09-19T00:00:00"/>
    <s v="12:22:00"/>
    <n v="22"/>
    <x v="1"/>
    <x v="37"/>
    <n v="9"/>
    <x v="15"/>
    <n v="1"/>
    <n v="8"/>
    <x v="5"/>
    <n v="87.84"/>
    <n v="0"/>
    <n v="87.84"/>
  </r>
  <r>
    <s v="COLGATE 3800 DEB."/>
    <s v="Colgate-Palmolive Nederland BV"/>
    <s v="101t"/>
    <n v="101091027934"/>
    <n v="101030174662"/>
    <n v="930"/>
    <s v="Inv Booked"/>
    <s v="2480097221"/>
    <s v="Verkoop"/>
    <n v="170"/>
    <s v="Transport drops zone"/>
    <s v="9 - verwerkt"/>
    <n v="0"/>
    <m/>
    <d v="2023-09-19T00:00:00"/>
    <s v="DROP"/>
    <s v="0001010910279340141467_002"/>
    <m/>
    <m/>
    <m/>
    <s v="EUR"/>
    <n v="333.96"/>
    <s v="EUR"/>
    <n v="333.96"/>
    <s v="EUR"/>
    <n v="333.96"/>
    <n v="333.96"/>
    <n v="0"/>
    <s v="N"/>
    <n v="1223000916"/>
    <d v="2023-10-25T00:00:00"/>
    <m/>
    <d v="2023-09-19T00:00:00"/>
    <s v="00:00"/>
    <s v="23:59"/>
    <d v="2023-09-19T00:00:00"/>
    <s v="07:00"/>
    <s v="08:00"/>
    <n v="26.4"/>
    <s v="ce"/>
    <n v="16498"/>
    <n v="26.4"/>
    <n v="42"/>
    <s v="Kuehne+Nagel Tiel 3 Standpl"/>
    <s v="De Diepert 5"/>
    <s v="Tiel"/>
    <s v="4004 MA"/>
    <s v="NL"/>
    <x v="1"/>
    <s v="Fahrenheitweg 1"/>
    <x v="1"/>
    <s v="6101WR"/>
    <s v="NL"/>
    <s v="2480097221"/>
    <s v="0141467_002"/>
    <s v="31V"/>
    <s v="NL001131849B01"/>
    <n v="2"/>
    <n v="0"/>
    <n v="333.96"/>
    <s v="N"/>
    <s v="Peter Appel Transport B.V."/>
    <n v="36622"/>
    <d v="2023-09-19T00:00:00"/>
    <s v="08:00:00"/>
    <n v="0"/>
    <x v="1"/>
    <x v="37"/>
    <n v="9"/>
    <x v="1"/>
    <n v="1"/>
    <n v="26.4"/>
    <x v="1"/>
    <n v="333.96"/>
    <n v="0"/>
    <n v="333.96"/>
  </r>
  <r>
    <s v="COLGATE 3800 DEB."/>
    <s v="Colgate-Palmolive Nederland BV"/>
    <s v="101t"/>
    <n v="101091027937"/>
    <n v="101030174663"/>
    <n v="930"/>
    <s v="Inv Booked"/>
    <s v="2480097222"/>
    <s v="Verkoop"/>
    <n v="170"/>
    <s v="Transport drops zone"/>
    <s v="9 - verwerkt"/>
    <n v="0"/>
    <m/>
    <d v="2023-09-19T00:00:00"/>
    <s v="DROP"/>
    <s v="0001010910279370141470_002"/>
    <m/>
    <m/>
    <m/>
    <s v="EUR"/>
    <n v="56.11"/>
    <s v="EUR"/>
    <n v="56.11"/>
    <s v="EUR"/>
    <n v="56.11"/>
    <n v="56.11"/>
    <n v="0"/>
    <s v="N"/>
    <n v="1223000916"/>
    <d v="2023-10-25T00:00:00"/>
    <m/>
    <d v="2023-09-19T00:00:00"/>
    <s v="00:00"/>
    <s v="23:59"/>
    <d v="2023-09-19T00:00:00"/>
    <s v="09:00"/>
    <s v="09:00"/>
    <n v="2.4"/>
    <s v="ce"/>
    <n v="1872"/>
    <n v="2.4"/>
    <n v="3"/>
    <s v="Kuehne+Nagel Tiel 3 Standpl"/>
    <s v="De Diepert 5"/>
    <s v="Tiel"/>
    <s v="4004 MA"/>
    <s v="NL"/>
    <x v="51"/>
    <s v="Wilhelminakanaal Zuid 120"/>
    <x v="23"/>
    <s v="4903RA"/>
    <s v="NL"/>
    <s v="2480097222"/>
    <s v="0141470_002"/>
    <s v="31V"/>
    <s v="NL001131849B01"/>
    <n v="2"/>
    <n v="0"/>
    <n v="56.11"/>
    <s v="N"/>
    <s v="Peter Appel Transport B.V."/>
    <n v="36622"/>
    <d v="2023-09-19T00:00:00"/>
    <s v="09:22:00"/>
    <n v="0"/>
    <x v="1"/>
    <x v="37"/>
    <n v="9"/>
    <x v="34"/>
    <n v="1"/>
    <n v="2.4"/>
    <x v="3"/>
    <n v="56.11"/>
    <n v="0"/>
    <n v="56.11"/>
  </r>
  <r>
    <s v="COLGATE 3800 DEB."/>
    <s v="Colgate-Palmolive Nederland BV"/>
    <s v="101t"/>
    <n v="101091029449"/>
    <n v="101030174728"/>
    <n v="930"/>
    <s v="Inv Booked"/>
    <s v="0240171325"/>
    <s v="Verkoop"/>
    <n v="170"/>
    <s v="Transport drops zone"/>
    <s v="9 - verwerkt"/>
    <n v="0"/>
    <m/>
    <d v="2023-09-20T00:00:00"/>
    <s v="DROP"/>
    <s v="0001010910294490142056_002"/>
    <m/>
    <m/>
    <m/>
    <s v="EUR"/>
    <n v="17.059999999999999"/>
    <s v="EUR"/>
    <n v="17.059999999999999"/>
    <s v="EUR"/>
    <n v="17.059999999999999"/>
    <n v="17.059999999999999"/>
    <n v="0"/>
    <s v="N"/>
    <n v="1223000916"/>
    <d v="2023-10-25T00:00:00"/>
    <m/>
    <d v="2023-09-20T00:00:00"/>
    <s v="00:00"/>
    <s v="23:59"/>
    <d v="2023-09-20T00:00:00"/>
    <s v="14:00"/>
    <s v="14:00"/>
    <n v="2.4"/>
    <s v="ce"/>
    <n v="1775"/>
    <n v="2.4"/>
    <n v="2"/>
    <s v="Kuehne+Nagel Tiel 3 Standpl"/>
    <s v="De Diepert 5"/>
    <s v="Tiel"/>
    <s v="4004 MA"/>
    <s v="NL"/>
    <x v="23"/>
    <s v="Rood 24"/>
    <x v="17"/>
    <s v="6666 LT"/>
    <s v="NL"/>
    <s v="0240171325"/>
    <s v="0142056_002"/>
    <s v="31V"/>
    <s v="NL001131849B01"/>
    <n v="2"/>
    <n v="0"/>
    <n v="17.059999999999999"/>
    <s v="N"/>
    <s v="Peter Appel Transport B.V."/>
    <n v="36622"/>
    <d v="2023-09-20T00:00:00"/>
    <s v="14:45:00"/>
    <n v="0"/>
    <x v="2"/>
    <x v="37"/>
    <n v="9"/>
    <x v="15"/>
    <n v="1"/>
    <n v="24.799999999999997"/>
    <x v="5"/>
    <n v="176.33"/>
    <n v="0"/>
    <n v="176.33"/>
  </r>
  <r>
    <s v="COLGATE 3800 DEB."/>
    <s v="Colgate-Palmolive Nederland BV"/>
    <s v="101t"/>
    <n v="101091028462"/>
    <n v="101030174735"/>
    <n v="930"/>
    <s v="Inv Booked"/>
    <s v="2480098204"/>
    <s v="Verkoop"/>
    <n v="170"/>
    <s v="Transport drops zone"/>
    <s v="9 - verwerkt"/>
    <n v="0"/>
    <m/>
    <d v="2023-09-20T00:00:00"/>
    <s v="DROP"/>
    <s v="0001010910284620141836_002"/>
    <m/>
    <m/>
    <m/>
    <s v="EUR"/>
    <n v="18.38"/>
    <s v="EUR"/>
    <n v="18.38"/>
    <s v="EUR"/>
    <n v="18.38"/>
    <n v="18.38"/>
    <n v="0"/>
    <s v="N"/>
    <n v="1223000916"/>
    <d v="2023-10-25T00:00:00"/>
    <m/>
    <d v="2023-09-20T00:00:00"/>
    <s v="00:00"/>
    <s v="23:59"/>
    <d v="2023-09-20T00:00:00"/>
    <s v="07:00"/>
    <s v="14:00"/>
    <n v="0.8"/>
    <s v="ce"/>
    <n v="325"/>
    <n v="0.8"/>
    <n v="0"/>
    <s v="Kuehne+Nagel Tiel 3 Standpl"/>
    <s v="De Diepert 5"/>
    <s v="Tiel"/>
    <s v="4004 MA"/>
    <s v="NL"/>
    <x v="116"/>
    <s v="Basisweg 7"/>
    <x v="25"/>
    <s v="1951NG"/>
    <s v="NL"/>
    <s v="2480098204"/>
    <s v="0141836_002"/>
    <s v="31V"/>
    <s v="NL001131849B01"/>
    <n v="2"/>
    <n v="0"/>
    <n v="18.38"/>
    <s v="N"/>
    <s v="Peter Appel Transport B.V."/>
    <n v="36622"/>
    <d v="2023-09-20T00:00:00"/>
    <s v="12:55:00"/>
    <n v="0"/>
    <x v="2"/>
    <x v="37"/>
    <n v="9"/>
    <x v="17"/>
    <n v="1"/>
    <n v="3.2"/>
    <x v="3"/>
    <n v="73.510000000000005"/>
    <n v="0"/>
    <n v="73.510000000000005"/>
  </r>
  <r>
    <s v="COLGATE 3800 DEB."/>
    <s v="Colgate-Palmolive Nederland BV"/>
    <s v="101t"/>
    <n v="101091028468"/>
    <n v="101030174737"/>
    <n v="930"/>
    <s v="Inv Booked"/>
    <s v="2480098206"/>
    <s v="Verkoop"/>
    <n v="170"/>
    <s v="Transport drops zone"/>
    <s v="9 - verwerkt"/>
    <n v="0"/>
    <m/>
    <d v="2023-09-20T00:00:00"/>
    <s v="DROP"/>
    <s v="0001010910284680141840_002"/>
    <m/>
    <m/>
    <m/>
    <s v="EUR"/>
    <n v="53.47"/>
    <s v="EUR"/>
    <n v="53.47"/>
    <s v="EUR"/>
    <n v="53.47"/>
    <n v="53.47"/>
    <n v="0"/>
    <s v="N"/>
    <n v="1223000916"/>
    <d v="2023-10-25T00:00:00"/>
    <m/>
    <d v="2023-09-20T00:00:00"/>
    <s v="00:00"/>
    <s v="23:59"/>
    <d v="2023-09-20T00:00:00"/>
    <s v="07:00"/>
    <s v="14:00"/>
    <n v="2.4"/>
    <s v="ce"/>
    <n v="1184"/>
    <n v="2.4"/>
    <n v="0"/>
    <s v="Kuehne+Nagel Tiel 3 Standpl"/>
    <s v="De Diepert 5"/>
    <s v="Tiel"/>
    <s v="4004 MA"/>
    <s v="NL"/>
    <x v="54"/>
    <s v="Zijlweg 18"/>
    <x v="45"/>
    <s v="5145NR"/>
    <s v="NL"/>
    <s v="2480098206"/>
    <s v="0141840_002"/>
    <s v="31V"/>
    <s v="NL001131849B01"/>
    <n v="2"/>
    <n v="0"/>
    <n v="53.47"/>
    <s v="N"/>
    <s v="Peter Appel Transport B.V."/>
    <n v="36622"/>
    <d v="2023-09-20T00:00:00"/>
    <s v="10:49:00"/>
    <n v="0"/>
    <x v="2"/>
    <x v="37"/>
    <n v="9"/>
    <x v="36"/>
    <n v="1"/>
    <n v="2.4"/>
    <x v="3"/>
    <n v="53.47"/>
    <n v="0"/>
    <n v="53.47"/>
  </r>
  <r>
    <s v="COLGATE 3800 DEB."/>
    <s v="Colgate-Palmolive Nederland BV"/>
    <s v="101t"/>
    <n v="101091028784"/>
    <n v="101030174731"/>
    <n v="930"/>
    <s v="Inv Booked"/>
    <s v="2480098192"/>
    <s v="Verkoop"/>
    <n v="170"/>
    <s v="Transport drops zone"/>
    <s v="9 - verwerkt"/>
    <n v="0"/>
    <m/>
    <d v="2023-09-20T00:00:00"/>
    <s v="DROP"/>
    <s v="0001010910287840142052_002"/>
    <m/>
    <m/>
    <m/>
    <s v="EUR"/>
    <n v="173.94"/>
    <s v="EUR"/>
    <n v="173.94"/>
    <s v="EUR"/>
    <n v="173.94"/>
    <n v="173.94"/>
    <n v="0"/>
    <s v="N"/>
    <n v="1223000916"/>
    <d v="2023-10-25T00:00:00"/>
    <m/>
    <d v="2023-09-20T00:00:00"/>
    <s v="00:00"/>
    <s v="23:59"/>
    <d v="2023-09-20T00:00:00"/>
    <s v="07:00"/>
    <s v="10:00"/>
    <n v="13.6"/>
    <s v="ce"/>
    <n v="14995"/>
    <n v="13.6"/>
    <n v="23"/>
    <s v="Kuehne+Nagel Tiel 3 Standpl"/>
    <s v="De Diepert 5"/>
    <s v="Tiel"/>
    <s v="4004 MA"/>
    <s v="NL"/>
    <x v="117"/>
    <s v="Slego 1a"/>
    <x v="13"/>
    <s v="1046BM"/>
    <s v="NL"/>
    <s v="2480098192"/>
    <s v="0142052_002"/>
    <s v="31V"/>
    <s v="NL001131849B01"/>
    <n v="2"/>
    <n v="0"/>
    <n v="173.94"/>
    <s v="N"/>
    <s v="Peter Appel Transport B.V."/>
    <n v="36622"/>
    <d v="2023-09-20T00:00:00"/>
    <s v="10:43:00"/>
    <n v="0"/>
    <x v="2"/>
    <x v="37"/>
    <n v="9"/>
    <x v="11"/>
    <n v="1"/>
    <n v="13.6"/>
    <x v="0"/>
    <n v="173.94"/>
    <n v="0"/>
    <n v="173.94"/>
  </r>
  <r>
    <s v="COLGATE 3800 DEB."/>
    <s v="Colgate-Palmolive Nederland BV"/>
    <s v="101t"/>
    <n v="101091028453"/>
    <n v="101030174732"/>
    <n v="930"/>
    <s v="Inv Booked"/>
    <s v="2480098199"/>
    <s v="Verkoop"/>
    <n v="170"/>
    <s v="Transport drops zone"/>
    <s v="9 - verwerkt"/>
    <n v="0"/>
    <m/>
    <d v="2023-09-20T00:00:00"/>
    <s v="DROP"/>
    <s v="0001010910284530141830_002"/>
    <m/>
    <m/>
    <m/>
    <s v="EUR"/>
    <n v="281.76"/>
    <s v="EUR"/>
    <n v="281.76"/>
    <s v="EUR"/>
    <n v="281.76"/>
    <n v="281.76"/>
    <n v="0"/>
    <s v="N"/>
    <n v="1223000916"/>
    <d v="2023-10-25T00:00:00"/>
    <m/>
    <d v="2023-09-20T00:00:00"/>
    <s v="00:00"/>
    <s v="23:59"/>
    <d v="2023-09-20T00:00:00"/>
    <s v="09:00"/>
    <s v="10:00"/>
    <n v="24"/>
    <s v="ce"/>
    <n v="16688"/>
    <n v="24"/>
    <n v="39"/>
    <s v="Kuehne+Nagel Tiel 3 Standpl"/>
    <s v="De Diepert 5"/>
    <s v="Tiel"/>
    <s v="4004 MA"/>
    <s v="NL"/>
    <x v="1"/>
    <s v="Perenmarkt 15"/>
    <x v="2"/>
    <s v="1681PG"/>
    <s v="NL"/>
    <s v="2480098199"/>
    <s v="0141830_002"/>
    <s v="31V"/>
    <s v="NL001131849B01"/>
    <n v="2"/>
    <n v="0"/>
    <n v="281.76"/>
    <s v="N"/>
    <s v="Peter Appel Transport B.V."/>
    <n v="36622"/>
    <d v="2023-09-20T00:00:00"/>
    <s v="10:35:00"/>
    <n v="5"/>
    <x v="2"/>
    <x v="37"/>
    <n v="9"/>
    <x v="2"/>
    <n v="1"/>
    <n v="24"/>
    <x v="1"/>
    <n v="281.76"/>
    <n v="0"/>
    <n v="281.76"/>
  </r>
  <r>
    <s v="COLGATE 3800 DEB."/>
    <s v="Colgate-Palmolive Nederland BV"/>
    <s v="101t"/>
    <n v="101091028452"/>
    <n v="101030174733"/>
    <n v="930"/>
    <s v="Inv Booked"/>
    <s v="2480098202"/>
    <s v="Verkoop"/>
    <n v="170"/>
    <s v="Transport drops zone"/>
    <s v="9 - verwerkt"/>
    <n v="0"/>
    <m/>
    <d v="2023-09-20T00:00:00"/>
    <s v="DROP"/>
    <s v="0001010910284520141827_003"/>
    <m/>
    <m/>
    <m/>
    <s v="EUR"/>
    <n v="20.72"/>
    <s v="EUR"/>
    <n v="20.72"/>
    <s v="EUR"/>
    <n v="20.72"/>
    <n v="20.72"/>
    <n v="0"/>
    <s v="N"/>
    <n v="1223000916"/>
    <d v="2023-10-25T00:00:00"/>
    <m/>
    <d v="2023-09-20T00:00:00"/>
    <s v="00:00"/>
    <s v="23:59"/>
    <d v="2023-09-20T00:00:00"/>
    <s v="12:00"/>
    <s v="12:00"/>
    <n v="0.8"/>
    <s v="ce"/>
    <n v="355"/>
    <n v="0.8"/>
    <n v="0"/>
    <s v="Kuehne+Nagel Tiel 3 Standpl"/>
    <s v="De Diepert 5"/>
    <s v="Tiel"/>
    <s v="4004 MA"/>
    <s v="NL"/>
    <x v="113"/>
    <s v="Hollandweg 30"/>
    <x v="4"/>
    <s v="2665 MT"/>
    <s v="NL"/>
    <s v="2480098202"/>
    <s v="0141827_003"/>
    <s v="31V"/>
    <s v="NL001131849B01"/>
    <n v="2"/>
    <n v="0"/>
    <n v="20.72"/>
    <s v="N"/>
    <s v="Peter Appel Transport B.V."/>
    <n v="36622"/>
    <d v="2023-09-20T00:00:00"/>
    <s v="13:19:00"/>
    <n v="0"/>
    <x v="2"/>
    <x v="37"/>
    <n v="9"/>
    <x v="4"/>
    <n v="1"/>
    <n v="2.4000000000000004"/>
    <x v="3"/>
    <n v="62.16"/>
    <n v="0"/>
    <n v="62.16"/>
  </r>
  <r>
    <s v="COLGATE 3800 DEB."/>
    <s v="Colgate-Palmolive Nederland BV"/>
    <s v="101t"/>
    <n v="101091028462"/>
    <n v="101030174734"/>
    <n v="930"/>
    <s v="Inv Booked"/>
    <s v="2480098207"/>
    <s v="Verkoop"/>
    <n v="170"/>
    <s v="Transport drops zone"/>
    <s v="9 - verwerkt"/>
    <n v="0"/>
    <m/>
    <d v="2023-09-20T00:00:00"/>
    <s v="DROP"/>
    <s v="0001010910284620141836_002"/>
    <m/>
    <m/>
    <m/>
    <s v="EUR"/>
    <n v="55.13"/>
    <s v="EUR"/>
    <n v="55.13"/>
    <s v="EUR"/>
    <n v="55.13"/>
    <n v="55.13"/>
    <n v="0"/>
    <s v="N"/>
    <n v="1223000916"/>
    <d v="2023-10-25T00:00:00"/>
    <m/>
    <d v="2023-09-20T00:00:00"/>
    <s v="00:00"/>
    <s v="23:59"/>
    <d v="2023-09-20T00:00:00"/>
    <s v="07:00"/>
    <s v="14:00"/>
    <n v="2.4"/>
    <s v="ce"/>
    <n v="982"/>
    <n v="2.4"/>
    <n v="1"/>
    <s v="Kuehne+Nagel Tiel 3 Standpl"/>
    <s v="De Diepert 5"/>
    <s v="Tiel"/>
    <s v="4004 MA"/>
    <s v="NL"/>
    <x v="114"/>
    <s v="Basisweg 7"/>
    <x v="25"/>
    <s v="1951NG"/>
    <s v="NL"/>
    <s v="2480098207"/>
    <s v="0141836_002"/>
    <s v="31V"/>
    <s v="NL001131849B01"/>
    <n v="2"/>
    <n v="0"/>
    <n v="55.13"/>
    <s v="N"/>
    <s v="Peter Appel Transport B.V."/>
    <n v="36622"/>
    <d v="2023-09-20T00:00:00"/>
    <s v="12:55:00"/>
    <n v="0"/>
    <x v="2"/>
    <x v="37"/>
    <n v="9"/>
    <x v="17"/>
    <n v="0"/>
    <s v=""/>
    <x v="3"/>
    <s v=""/>
    <n v="0"/>
    <s v=""/>
  </r>
  <r>
    <s v="COLGATE 3800 DEB."/>
    <s v="Colgate-Palmolive Nederland BV"/>
    <s v="101t"/>
    <n v="101091028451"/>
    <n v="101030174736"/>
    <n v="930"/>
    <s v="Inv Booked"/>
    <s v="2480098200"/>
    <s v="Verkoop"/>
    <n v="170"/>
    <s v="Transport drops zone"/>
    <s v="9 - verwerkt"/>
    <n v="0"/>
    <m/>
    <d v="2023-09-20T00:00:00"/>
    <s v="DROP"/>
    <s v="0001010910284510141828_002"/>
    <m/>
    <m/>
    <m/>
    <s v="EUR"/>
    <n v="312.27"/>
    <s v="EUR"/>
    <n v="312.27"/>
    <s v="EUR"/>
    <n v="312.27"/>
    <n v="312.27"/>
    <n v="0"/>
    <s v="N"/>
    <n v="1223000916"/>
    <d v="2023-10-25T00:00:00"/>
    <m/>
    <d v="2023-09-20T00:00:00"/>
    <s v="00:00"/>
    <s v="23:59"/>
    <d v="2023-09-20T00:00:00"/>
    <s v="07:00"/>
    <s v="08:00"/>
    <n v="23.2"/>
    <s v="ce"/>
    <n v="17074"/>
    <n v="23.2"/>
    <n v="40"/>
    <s v="Kuehne+Nagel Tiel 3 Standpl"/>
    <s v="De Diepert 5"/>
    <s v="Tiel"/>
    <s v="4004 MA"/>
    <s v="NL"/>
    <x v="1"/>
    <s v="Fahrenheitweg 1"/>
    <x v="1"/>
    <s v="6101WR"/>
    <s v="NL"/>
    <s v="2480098200"/>
    <s v="0141828_002"/>
    <s v="31V"/>
    <s v="NL001131849B01"/>
    <n v="2"/>
    <n v="0"/>
    <n v="312.27"/>
    <s v="N"/>
    <s v="Peter Appel Transport B.V."/>
    <n v="36622"/>
    <d v="2023-09-20T00:00:00"/>
    <s v="08:07:00"/>
    <n v="0"/>
    <x v="2"/>
    <x v="37"/>
    <n v="9"/>
    <x v="1"/>
    <n v="1"/>
    <n v="23.2"/>
    <x v="1"/>
    <n v="312.27"/>
    <n v="0"/>
    <n v="312.27"/>
  </r>
  <r>
    <s v="COLGATE 3800 DEB."/>
    <s v="Colgate-Palmolive Nederland BV"/>
    <s v="101t"/>
    <n v="101091028790"/>
    <n v="101030174738"/>
    <n v="930"/>
    <s v="Inv Booked"/>
    <s v="2480098209"/>
    <s v="Verkoop"/>
    <n v="170"/>
    <s v="Transport drops zone"/>
    <s v="9 - verwerkt"/>
    <n v="0"/>
    <m/>
    <d v="2023-09-20T00:00:00"/>
    <s v="DROP"/>
    <s v="0001010910287900142057_002"/>
    <m/>
    <m/>
    <m/>
    <s v="EUR"/>
    <n v="84.65"/>
    <s v="EUR"/>
    <n v="84.65"/>
    <s v="EUR"/>
    <n v="84.65"/>
    <n v="84.65"/>
    <n v="0"/>
    <s v="N"/>
    <n v="1223000916"/>
    <d v="2023-10-25T00:00:00"/>
    <m/>
    <d v="2023-09-20T00:00:00"/>
    <s v="00:00"/>
    <s v="23:59"/>
    <d v="2023-09-20T00:00:00"/>
    <s v="15:45"/>
    <s v="15:45"/>
    <n v="10.4"/>
    <s v="ce"/>
    <n v="9813"/>
    <n v="10.4"/>
    <n v="19"/>
    <s v="Kuehne+Nagel Tiel 3 Standpl"/>
    <s v="De Diepert 5"/>
    <s v="Tiel"/>
    <s v="4004 MA"/>
    <s v="NL"/>
    <x v="24"/>
    <s v="Ravenswade 14"/>
    <x v="26"/>
    <s v="3439 LD"/>
    <s v="NL"/>
    <s v="2480098209"/>
    <s v="0142057_002"/>
    <s v="31V"/>
    <s v="NL001131849B01"/>
    <n v="2"/>
    <n v="0"/>
    <n v="84.65"/>
    <s v="N"/>
    <s v="Peter Appel Transport B.V."/>
    <n v="36622"/>
    <d v="2023-09-20T00:00:00"/>
    <s v="16:51:00"/>
    <n v="0"/>
    <x v="2"/>
    <x v="37"/>
    <n v="9"/>
    <x v="22"/>
    <n v="1"/>
    <n v="25.6"/>
    <x v="7"/>
    <n v="208.37000000000003"/>
    <n v="0"/>
    <n v="208.37000000000003"/>
  </r>
  <r>
    <s v="COLGATE 3800 DEB."/>
    <s v="Colgate-Palmolive Nederland BV"/>
    <s v="101t"/>
    <n v="101091028452"/>
    <n v="101030174739"/>
    <n v="930"/>
    <s v="Inv Booked"/>
    <s v="2480098213"/>
    <s v="Verkoop"/>
    <n v="170"/>
    <s v="Transport drops zone"/>
    <s v="9 - verwerkt"/>
    <n v="0"/>
    <m/>
    <d v="2023-09-20T00:00:00"/>
    <s v="DROP"/>
    <s v="0001010910284520141827_003"/>
    <m/>
    <m/>
    <m/>
    <s v="EUR"/>
    <n v="41.44"/>
    <s v="EUR"/>
    <n v="41.44"/>
    <s v="EUR"/>
    <n v="41.44"/>
    <n v="41.44"/>
    <n v="0"/>
    <s v="N"/>
    <n v="1223000916"/>
    <d v="2023-10-25T00:00:00"/>
    <m/>
    <d v="2023-09-20T00:00:00"/>
    <s v="00:00"/>
    <s v="23:59"/>
    <d v="2023-09-20T00:00:00"/>
    <s v="12:00"/>
    <s v="12:00"/>
    <n v="1.6"/>
    <s v="ce"/>
    <n v="616"/>
    <n v="1.6"/>
    <n v="0"/>
    <s v="Kuehne+Nagel Tiel 3 Standpl"/>
    <s v="De Diepert 5"/>
    <s v="Tiel"/>
    <s v="4004 MA"/>
    <s v="NL"/>
    <x v="113"/>
    <s v="Hollandweg 30"/>
    <x v="4"/>
    <s v="2665 MT"/>
    <s v="NL"/>
    <s v="2480098213"/>
    <s v="0141827_003"/>
    <s v="31V"/>
    <s v="NL001131849B01"/>
    <n v="2"/>
    <n v="0"/>
    <n v="41.44"/>
    <s v="N"/>
    <s v="Peter Appel Transport B.V."/>
    <n v="36622"/>
    <d v="2023-09-20T00:00:00"/>
    <s v="13:19:00"/>
    <n v="0"/>
    <x v="2"/>
    <x v="37"/>
    <n v="9"/>
    <x v="4"/>
    <n v="0"/>
    <s v=""/>
    <x v="3"/>
    <s v=""/>
    <n v="0"/>
    <s v=""/>
  </r>
  <r>
    <s v="COLGATE 3800 DEB."/>
    <s v="Colgate-Palmolive Nederland BV"/>
    <s v="101t"/>
    <n v="101091028769"/>
    <n v="101030174740"/>
    <n v="930"/>
    <s v="Inv Booked"/>
    <s v="2480098217"/>
    <s v="Verkoop"/>
    <n v="190"/>
    <s v="Transport Zone ritpr"/>
    <s v="9 - verwerkt"/>
    <n v="0"/>
    <m/>
    <d v="2023-09-20T00:00:00"/>
    <s v="DROP"/>
    <s v="0001010910287690142041_002"/>
    <m/>
    <m/>
    <m/>
    <s v="EUR"/>
    <n v="149.41999999999999"/>
    <s v="EUR"/>
    <n v="149.41999999999999"/>
    <s v="EUR"/>
    <n v="149.41999999999999"/>
    <n v="149.41999999999999"/>
    <n v="0"/>
    <s v="N"/>
    <n v="1223000916"/>
    <d v="2023-10-25T00:00:00"/>
    <m/>
    <d v="2023-09-20T00:00:00"/>
    <s v="00:00"/>
    <s v="23:59"/>
    <d v="2023-09-20T00:00:00"/>
    <s v="00:01"/>
    <s v="01:00"/>
    <n v="19.2"/>
    <s v="ce"/>
    <n v="11150"/>
    <n v="19.2"/>
    <n v="21"/>
    <s v="Kuehne+Nagel Tiel 3 Standpl"/>
    <s v="De Diepert 5"/>
    <s v="Tiel"/>
    <s v="4004 MA"/>
    <s v="NL"/>
    <x v="2"/>
    <s v="Randweg 2"/>
    <x v="6"/>
    <s v="4191 NN"/>
    <s v="NL"/>
    <s v="2480098217"/>
    <s v="0142041_002"/>
    <s v="31V"/>
    <s v="NL001131849B01"/>
    <n v="2"/>
    <n v="0"/>
    <n v="149.41999999999999"/>
    <s v="N"/>
    <s v="Peter Appel Transport B.V."/>
    <n v="36624"/>
    <d v="2023-09-20T00:00:00"/>
    <s v="01:02:00"/>
    <n v="0"/>
    <x v="2"/>
    <x v="37"/>
    <n v="9"/>
    <x v="6"/>
    <n v="1"/>
    <n v="19.2"/>
    <x v="2"/>
    <n v="149.41999999999999"/>
    <n v="0"/>
    <n v="149.41999999999999"/>
  </r>
  <r>
    <s v="COLGATE 3800 DEB."/>
    <s v="Colgate-Palmolive Nederland BV"/>
    <s v="101t"/>
    <n v="101091028790"/>
    <n v="101030174741"/>
    <n v="930"/>
    <s v="Inv Booked"/>
    <s v="2480098212"/>
    <s v="Verkoop"/>
    <n v="170"/>
    <s v="Transport drops zone"/>
    <s v="9 - verwerkt"/>
    <n v="0"/>
    <m/>
    <d v="2023-09-20T00:00:00"/>
    <s v="DROP"/>
    <s v="0001010910287900142057_002"/>
    <m/>
    <m/>
    <m/>
    <s v="EUR"/>
    <n v="110.7"/>
    <s v="EUR"/>
    <n v="110.7"/>
    <s v="EUR"/>
    <n v="110.7"/>
    <n v="110.7"/>
    <n v="0"/>
    <s v="N"/>
    <n v="1223000916"/>
    <d v="2023-10-25T00:00:00"/>
    <m/>
    <d v="2023-09-20T00:00:00"/>
    <s v="00:00"/>
    <s v="23:59"/>
    <d v="2023-09-20T00:00:00"/>
    <s v="15:45"/>
    <s v="15:45"/>
    <n v="13.6"/>
    <s v="ce"/>
    <n v="8729"/>
    <n v="13.6"/>
    <n v="15"/>
    <s v="Kuehne+Nagel Tiel 3 Standpl"/>
    <s v="De Diepert 5"/>
    <s v="Tiel"/>
    <s v="4004 MA"/>
    <s v="NL"/>
    <x v="24"/>
    <s v="Ravenswade 14"/>
    <x v="26"/>
    <s v="3439 LD"/>
    <s v="NL"/>
    <s v="2480098212"/>
    <s v="0142057_002"/>
    <s v="31V"/>
    <s v="NL001131849B01"/>
    <n v="2"/>
    <n v="0"/>
    <n v="110.7"/>
    <s v="N"/>
    <s v="Peter Appel Transport B.V."/>
    <n v="36622"/>
    <d v="2023-09-20T00:00:00"/>
    <s v="16:51:00"/>
    <n v="6"/>
    <x v="2"/>
    <x v="37"/>
    <n v="9"/>
    <x v="22"/>
    <n v="0"/>
    <s v=""/>
    <x v="7"/>
    <s v=""/>
    <n v="0"/>
    <s v=""/>
  </r>
  <r>
    <s v="COLGATE 3800 DEB."/>
    <s v="Colgate-Palmolive Nederland BV"/>
    <s v="101t"/>
    <n v="101091028793"/>
    <n v="101030174742"/>
    <n v="930"/>
    <s v="Inv Booked"/>
    <s v="2480098219"/>
    <s v="Verkoop"/>
    <n v="170"/>
    <s v="Transport drops zone"/>
    <s v="9 - verwerkt"/>
    <n v="0"/>
    <m/>
    <d v="2023-09-20T00:00:00"/>
    <s v="DROP"/>
    <s v="0001010910287930142055_002"/>
    <m/>
    <m/>
    <m/>
    <s v="EUR"/>
    <n v="164.59"/>
    <s v="EUR"/>
    <n v="164.59"/>
    <s v="EUR"/>
    <n v="164.59"/>
    <n v="164.59"/>
    <n v="0"/>
    <s v="N"/>
    <n v="1223000916"/>
    <d v="2023-10-25T00:00:00"/>
    <m/>
    <d v="2023-09-20T00:00:00"/>
    <s v="00:00"/>
    <s v="23:59"/>
    <d v="2023-09-20T00:00:00"/>
    <s v="16:00"/>
    <s v="16:00"/>
    <n v="21.6"/>
    <s v="ce"/>
    <n v="13803"/>
    <n v="21.6"/>
    <n v="32"/>
    <s v="Kuehne+Nagel Tiel 3 Standpl"/>
    <s v="De Diepert 5"/>
    <s v="Tiel"/>
    <s v="4004 MA"/>
    <s v="NL"/>
    <x v="14"/>
    <s v="Rood 24"/>
    <x v="17"/>
    <s v="6666LT"/>
    <s v="NL"/>
    <s v="2480098219"/>
    <s v="0142055_002"/>
    <s v="31V"/>
    <s v="NL001131849B01"/>
    <n v="2"/>
    <n v="0"/>
    <n v="164.59"/>
    <s v="N"/>
    <s v="Peter Appel Transport B.V."/>
    <n v="36622"/>
    <d v="2023-09-20T00:00:00"/>
    <s v="16:38:00"/>
    <n v="0"/>
    <x v="2"/>
    <x v="37"/>
    <n v="9"/>
    <x v="15"/>
    <n v="1"/>
    <n v="21.6"/>
    <x v="5"/>
    <n v="164.59"/>
    <n v="0"/>
    <n v="164.59"/>
  </r>
  <r>
    <s v="COLGATE 3800 DEB."/>
    <s v="Colgate-Palmolive Nederland BV"/>
    <s v="101t"/>
    <n v="101091029449"/>
    <n v="101030174743"/>
    <n v="930"/>
    <s v="Inv Booked"/>
    <s v="2480098218"/>
    <s v="Verkoop"/>
    <n v="170"/>
    <s v="Transport drops zone"/>
    <s v="9 - verwerkt"/>
    <n v="0"/>
    <m/>
    <d v="2023-09-20T00:00:00"/>
    <s v="DROP"/>
    <s v="0001010910294490142056_002"/>
    <m/>
    <m/>
    <m/>
    <s v="EUR"/>
    <n v="159.27000000000001"/>
    <s v="EUR"/>
    <n v="159.27000000000001"/>
    <s v="EUR"/>
    <n v="159.27000000000001"/>
    <n v="159.27000000000001"/>
    <n v="0"/>
    <s v="N"/>
    <n v="1223000916"/>
    <d v="2023-10-25T00:00:00"/>
    <m/>
    <d v="2023-09-20T00:00:00"/>
    <s v="00:00"/>
    <s v="23:59"/>
    <d v="2023-09-20T00:00:00"/>
    <s v="14:00"/>
    <s v="14:00"/>
    <n v="22.4"/>
    <s v="ce"/>
    <n v="12858"/>
    <n v="22.4"/>
    <n v="26"/>
    <s v="Kuehne+Nagel Tiel 3 Standpl"/>
    <s v="De Diepert 5"/>
    <s v="Tiel"/>
    <s v="4004 MA"/>
    <s v="NL"/>
    <x v="14"/>
    <s v="Rood 24"/>
    <x v="17"/>
    <s v="6666LT"/>
    <s v="NL"/>
    <s v="2480098218"/>
    <s v="0142056_002"/>
    <s v="31V"/>
    <s v="NL001131849B01"/>
    <n v="2"/>
    <n v="0"/>
    <n v="159.27000000000001"/>
    <s v="N"/>
    <s v="Peter Appel Transport B.V."/>
    <n v="36622"/>
    <d v="2023-09-20T00:00:00"/>
    <s v="14:45:00"/>
    <n v="0"/>
    <x v="2"/>
    <x v="37"/>
    <n v="9"/>
    <x v="15"/>
    <n v="0"/>
    <s v=""/>
    <x v="5"/>
    <s v=""/>
    <n v="0"/>
    <s v=""/>
  </r>
  <r>
    <s v="COLGATE 3800 DEB."/>
    <s v="Colgate-Palmolive Nederland BV"/>
    <s v="101t"/>
    <n v="101091028790"/>
    <n v="101030174729"/>
    <n v="930"/>
    <s v="Inv Booked"/>
    <s v="0240171326"/>
    <s v="Verkoop"/>
    <n v="170"/>
    <s v="Transport drops zone"/>
    <s v="9 - verwerkt"/>
    <n v="0"/>
    <m/>
    <d v="2023-09-20T00:00:00"/>
    <s v="DROP"/>
    <s v="0001010910287900142057_002"/>
    <m/>
    <m/>
    <m/>
    <s v="EUR"/>
    <n v="13.02"/>
    <s v="EUR"/>
    <n v="13.02"/>
    <s v="EUR"/>
    <n v="13.02"/>
    <n v="13.02"/>
    <n v="0"/>
    <s v="N"/>
    <n v="1223000916"/>
    <d v="2023-10-25T00:00:00"/>
    <m/>
    <d v="2023-09-20T00:00:00"/>
    <s v="00:00"/>
    <s v="23:59"/>
    <d v="2023-09-20T00:00:00"/>
    <s v="15:45"/>
    <s v="15:45"/>
    <n v="1.6"/>
    <s v="ce"/>
    <n v="710"/>
    <n v="1.6"/>
    <n v="0"/>
    <s v="Kuehne+Nagel Tiel 3 Standpl"/>
    <s v="De Diepert 5"/>
    <s v="Tiel"/>
    <s v="4004 MA"/>
    <s v="NL"/>
    <x v="55"/>
    <s v="Ravenswade 14"/>
    <x v="26"/>
    <s v="3439 LD"/>
    <s v="NL"/>
    <s v="0240171326"/>
    <s v="0142057_002"/>
    <s v="31V"/>
    <s v="NL001131849B01"/>
    <n v="2"/>
    <n v="0"/>
    <n v="13.02"/>
    <s v="N"/>
    <s v="Peter Appel Transport B.V."/>
    <n v="36622"/>
    <d v="2023-09-20T00:00:00"/>
    <s v="16:51:00"/>
    <n v="0"/>
    <x v="2"/>
    <x v="37"/>
    <n v="9"/>
    <x v="22"/>
    <n v="0"/>
    <s v=""/>
    <x v="7"/>
    <s v=""/>
    <n v="0"/>
    <s v=""/>
  </r>
  <r>
    <s v="COLGATE 3800 DEB."/>
    <s v="Colgate-Palmolive Nederland BV"/>
    <s v="101t"/>
    <n v="101091028787"/>
    <n v="101030174730"/>
    <n v="930"/>
    <s v="Inv Booked"/>
    <s v="2480098194"/>
    <s v="Verkoop"/>
    <n v="170"/>
    <s v="Transport drops zone"/>
    <s v="9 - verwerkt"/>
    <n v="0"/>
    <m/>
    <d v="2023-09-20T00:00:00"/>
    <s v="DROP"/>
    <s v="0001010910287870142053_002"/>
    <m/>
    <m/>
    <m/>
    <s v="EUR"/>
    <n v="116.52"/>
    <s v="EUR"/>
    <n v="116.52"/>
    <s v="EUR"/>
    <n v="116.52"/>
    <n v="116.52"/>
    <n v="0"/>
    <s v="N"/>
    <n v="1223000916"/>
    <d v="2023-10-25T00:00:00"/>
    <m/>
    <d v="2023-09-20T00:00:00"/>
    <s v="00:00"/>
    <s v="23:59"/>
    <d v="2023-09-20T00:00:00"/>
    <s v="09:00"/>
    <s v="09:00"/>
    <n v="12"/>
    <s v="ce"/>
    <n v="10497"/>
    <n v="12"/>
    <n v="17"/>
    <s v="Kuehne+Nagel Tiel 3 Standpl"/>
    <s v="De Diepert 5"/>
    <s v="Tiel"/>
    <s v="4004 MA"/>
    <s v="NL"/>
    <x v="14"/>
    <s v="Rood 24"/>
    <x v="17"/>
    <s v="6666LT"/>
    <s v="NL"/>
    <s v="2480098194"/>
    <s v="0142053_002"/>
    <s v="31V"/>
    <s v="NL001131849B01"/>
    <n v="2"/>
    <n v="0"/>
    <n v="116.52"/>
    <s v="N"/>
    <s v="Peter Appel Transport B.V."/>
    <n v="36622"/>
    <d v="2023-09-20T00:00:00"/>
    <s v="09:21:00"/>
    <n v="0"/>
    <x v="2"/>
    <x v="37"/>
    <n v="9"/>
    <x v="15"/>
    <n v="1"/>
    <n v="12"/>
    <x v="5"/>
    <n v="116.52"/>
    <n v="0"/>
    <n v="116.52"/>
  </r>
  <r>
    <s v="COLGATE 3800 DEB."/>
    <s v="Colgate-Palmolive Nederland BV"/>
    <s v="101t"/>
    <n v="101091028806"/>
    <n v="101030174805"/>
    <n v="930"/>
    <s v="Inv Booked"/>
    <s v="2480099156"/>
    <s v="Verkoop"/>
    <n v="200"/>
    <s v="Transport drops"/>
    <s v="9 - verwerkt"/>
    <n v="0"/>
    <m/>
    <d v="2023-09-21T00:00:00"/>
    <s v="DROP"/>
    <s v="0001010910288060142073_006"/>
    <m/>
    <m/>
    <m/>
    <s v="EUR"/>
    <n v="54.4"/>
    <s v="EUR"/>
    <n v="54.4"/>
    <s v="EUR"/>
    <n v="54.4"/>
    <n v="54.4"/>
    <n v="0"/>
    <s v="N"/>
    <n v="1223000916"/>
    <d v="2023-10-25T00:00:00"/>
    <m/>
    <d v="2023-09-21T00:00:00"/>
    <s v="00:00"/>
    <s v="23:59"/>
    <d v="2023-09-21T00:00:00"/>
    <s v="07:00"/>
    <s v="12:00"/>
    <n v="0.8"/>
    <s v="ce"/>
    <n v="63"/>
    <n v="0.8"/>
    <n v="0"/>
    <s v="Kuehne+Nagel Tiel 3 Standpl"/>
    <s v="De Diepert 5"/>
    <s v="Tiel"/>
    <s v="4004 MA"/>
    <s v="NL"/>
    <x v="26"/>
    <s v="Maroastraat 43"/>
    <x v="13"/>
    <s v="1060 LG"/>
    <s v="NL"/>
    <s v="2480099156"/>
    <s v="0142073_006"/>
    <s v="31V"/>
    <s v="NL001131849B01"/>
    <n v="2"/>
    <n v="0"/>
    <n v="54.4"/>
    <s v="N"/>
    <s v="Peter Appel Transport B.V."/>
    <n v="36744"/>
    <d v="2023-09-21T00:00:00"/>
    <s v="16:48:00"/>
    <n v="0"/>
    <x v="3"/>
    <x v="37"/>
    <n v="9"/>
    <x v="11"/>
    <n v="1"/>
    <n v="1.6"/>
    <x v="6"/>
    <n v="108.8"/>
    <n v="0"/>
    <n v="108.8"/>
  </r>
  <r>
    <s v="COLGATE 3800 DEB."/>
    <s v="Colgate-Palmolive Nederland BV"/>
    <s v="101t"/>
    <n v="101091028978"/>
    <n v="101030174822"/>
    <n v="930"/>
    <s v="Inv Booked"/>
    <s v="2480099179"/>
    <s v="Verkoop"/>
    <n v="170"/>
    <s v="Transport drops zone"/>
    <s v="9 - verwerkt"/>
    <n v="0"/>
    <m/>
    <d v="2023-09-21T00:00:00"/>
    <s v="DROP"/>
    <s v="0001010910289780142156_003"/>
    <m/>
    <m/>
    <m/>
    <s v="EUR"/>
    <n v="28.39"/>
    <s v="EUR"/>
    <n v="28.39"/>
    <s v="EUR"/>
    <n v="28.39"/>
    <n v="28.39"/>
    <n v="0"/>
    <s v="N"/>
    <n v="1223000916"/>
    <d v="2023-10-25T00:00:00"/>
    <m/>
    <d v="2023-09-21T00:00:00"/>
    <s v="00:00"/>
    <s v="23:59"/>
    <d v="2023-09-21T00:00:00"/>
    <s v="08:00"/>
    <s v="16:00"/>
    <n v="2.4"/>
    <s v="ce"/>
    <n v="1217"/>
    <n v="2.4"/>
    <n v="0"/>
    <s v="Kuehne+Nagel Tiel 3 Standpl"/>
    <s v="De Diepert 5"/>
    <s v="Tiel"/>
    <s v="4004 MA"/>
    <s v="NL"/>
    <x v="40"/>
    <s v="Doornhoek 4050"/>
    <x v="20"/>
    <s v="5465TD"/>
    <s v="NL"/>
    <s v="2480099179"/>
    <s v="0142156_003"/>
    <s v="31V"/>
    <s v="NL001131849B01"/>
    <n v="2"/>
    <n v="0"/>
    <n v="28.39"/>
    <s v="N"/>
    <s v="Peter Appel Transport B.V."/>
    <n v="36622"/>
    <d v="2023-09-21T00:00:00"/>
    <s v="13:06:00"/>
    <n v="0"/>
    <x v="3"/>
    <x v="37"/>
    <n v="9"/>
    <x v="18"/>
    <n v="1"/>
    <n v="9.6"/>
    <x v="3"/>
    <n v="113.56"/>
    <n v="0"/>
    <n v="113.56"/>
  </r>
  <r>
    <s v="COLGATE 3800 DEB."/>
    <s v="Colgate-Palmolive Nederland BV"/>
    <s v="101t"/>
    <n v="101091029299"/>
    <n v="101030174827"/>
    <n v="930"/>
    <s v="Inv Booked"/>
    <s v="2480099183"/>
    <s v="Verkoop"/>
    <n v="170"/>
    <s v="Transport drops zone"/>
    <s v="9 - verwerkt"/>
    <n v="0"/>
    <m/>
    <d v="2023-09-21T00:00:00"/>
    <s v="DROP"/>
    <s v="0001010910292990142331_003"/>
    <m/>
    <m/>
    <m/>
    <s v="EUR"/>
    <n v="28.84"/>
    <s v="EUR"/>
    <n v="28.84"/>
    <s v="EUR"/>
    <n v="28.84"/>
    <n v="28.84"/>
    <n v="0"/>
    <s v="N"/>
    <n v="1223000916"/>
    <d v="2023-10-25T00:00:00"/>
    <m/>
    <d v="2023-09-21T00:00:00"/>
    <s v="00:00"/>
    <s v="23:59"/>
    <d v="2023-09-21T00:00:00"/>
    <s v="07:00"/>
    <s v="08:00"/>
    <n v="0.8"/>
    <s v="ce"/>
    <n v="595"/>
    <n v="0.8"/>
    <n v="1"/>
    <s v="Kuehne+Nagel Tiel 3 Standpl"/>
    <s v="De Diepert 5"/>
    <s v="Tiel"/>
    <s v="4004 MA"/>
    <s v="NL"/>
    <x v="2"/>
    <s v="Laan van Ruyven 1"/>
    <x v="11"/>
    <s v="2645EE"/>
    <s v="NL"/>
    <s v="2480099183"/>
    <s v="0142331_003"/>
    <s v="31V"/>
    <s v="NL001131849B01"/>
    <n v="2"/>
    <n v="0"/>
    <n v="28.84"/>
    <s v="N"/>
    <s v="Peter Appel Transport B.V."/>
    <n v="36622"/>
    <d v="2023-09-21T00:00:00"/>
    <s v="08:36:00"/>
    <n v="0"/>
    <x v="3"/>
    <x v="37"/>
    <n v="9"/>
    <x v="4"/>
    <n v="1"/>
    <n v="0.8"/>
    <x v="2"/>
    <n v="28.84"/>
    <n v="0"/>
    <n v="28.84"/>
  </r>
  <r>
    <s v="COLGATE 3800 DEB."/>
    <s v="Colgate-Palmolive Nederland BV"/>
    <s v="101t"/>
    <n v="101091028983"/>
    <n v="101030174828"/>
    <n v="930"/>
    <s v="Inv Booked"/>
    <s v="2480099190"/>
    <s v="Verkoop"/>
    <n v="170"/>
    <s v="Transport drops zone"/>
    <s v="9 - verwerkt"/>
    <n v="0"/>
    <m/>
    <d v="2023-09-21T00:00:00"/>
    <s v="DROP"/>
    <s v="0001010910289830142162_002"/>
    <m/>
    <m/>
    <m/>
    <s v="EUR"/>
    <n v="19.59"/>
    <s v="EUR"/>
    <n v="19.59"/>
    <s v="EUR"/>
    <n v="19.59"/>
    <n v="19.59"/>
    <n v="0"/>
    <s v="N"/>
    <n v="1223000916"/>
    <d v="2023-10-25T00:00:00"/>
    <m/>
    <d v="2023-09-21T00:00:00"/>
    <s v="00:00"/>
    <s v="23:59"/>
    <d v="2023-09-21T00:00:00"/>
    <s v="10:00"/>
    <s v="10:00"/>
    <n v="1.6"/>
    <s v="ce"/>
    <n v="1156"/>
    <n v="1.6"/>
    <n v="1"/>
    <s v="Kuehne+Nagel Tiel 3 Standpl"/>
    <s v="De Diepert 5"/>
    <s v="Tiel"/>
    <s v="4004 MA"/>
    <s v="NL"/>
    <x v="79"/>
    <s v="Keltenweg 30"/>
    <x v="58"/>
    <s v="5342 LP"/>
    <s v="NL"/>
    <s v="2480099190"/>
    <s v="0142162_002"/>
    <s v="31V"/>
    <s v="NL001131849B01"/>
    <n v="2"/>
    <n v="0"/>
    <n v="19.59"/>
    <s v="N"/>
    <s v="Peter Appel Transport B.V."/>
    <n v="36622"/>
    <d v="2023-09-21T00:00:00"/>
    <s v="13:26:00"/>
    <n v="0"/>
    <x v="3"/>
    <x v="37"/>
    <n v="9"/>
    <x v="42"/>
    <n v="1"/>
    <n v="6.4"/>
    <x v="3"/>
    <n v="78.349999999999994"/>
    <n v="0"/>
    <n v="78.349999999999994"/>
  </r>
  <r>
    <s v="COLGATE 3800 DEB."/>
    <s v="Colgate-Palmolive Nederland BV"/>
    <s v="101t"/>
    <n v="101091028973"/>
    <n v="101030174829"/>
    <n v="930"/>
    <s v="Inv Booked"/>
    <s v="2480099187"/>
    <s v="Verkoop"/>
    <n v="170"/>
    <s v="Transport drops zone"/>
    <s v="9 - verwerkt"/>
    <n v="0"/>
    <m/>
    <d v="2023-09-21T00:00:00"/>
    <s v="DROP"/>
    <s v="0001010910289730142150_002"/>
    <m/>
    <m/>
    <m/>
    <s v="EUR"/>
    <n v="48.74"/>
    <s v="EUR"/>
    <n v="48.74"/>
    <s v="EUR"/>
    <n v="48.74"/>
    <n v="48.74"/>
    <n v="0"/>
    <s v="N"/>
    <n v="1223000916"/>
    <d v="2023-10-25T00:00:00"/>
    <m/>
    <d v="2023-09-21T00:00:00"/>
    <s v="00:00"/>
    <s v="23:59"/>
    <d v="2023-09-21T00:00:00"/>
    <s v="07:00"/>
    <s v="08:00"/>
    <n v="1.6"/>
    <s v="ce"/>
    <n v="987"/>
    <n v="1.6"/>
    <n v="2"/>
    <s v="Kuehne+Nagel Tiel 3 Standpl"/>
    <s v="De Diepert 5"/>
    <s v="Tiel"/>
    <s v="4004 MA"/>
    <s v="NL"/>
    <x v="7"/>
    <s v="HOOFDTOCHT 1"/>
    <x v="7"/>
    <s v="1507 CJ"/>
    <s v="NL"/>
    <s v="2480099187"/>
    <s v="0142150_002"/>
    <s v="31V"/>
    <s v="NL001131849B01"/>
    <n v="2"/>
    <n v="0"/>
    <n v="48.74"/>
    <s v="N"/>
    <s v="Peter Appel Transport B.V."/>
    <n v="36622"/>
    <d v="2023-09-21T00:00:00"/>
    <s v="07:47:00"/>
    <n v="0"/>
    <x v="3"/>
    <x v="37"/>
    <n v="9"/>
    <x v="7"/>
    <n v="1"/>
    <n v="1.6"/>
    <x v="2"/>
    <n v="48.74"/>
    <n v="0"/>
    <n v="48.74"/>
  </r>
  <r>
    <s v="COLGATE 3800 DEB."/>
    <s v="Colgate-Palmolive Nederland BV"/>
    <s v="101t"/>
    <n v="101091029301"/>
    <n v="101030174830"/>
    <n v="930"/>
    <s v="Inv Booked"/>
    <s v="2480099189"/>
    <s v="Verkoop"/>
    <n v="170"/>
    <s v="Transport drops zone"/>
    <s v="9 - verwerkt"/>
    <n v="0"/>
    <m/>
    <d v="2023-09-21T00:00:00"/>
    <s v="DROP"/>
    <s v="0001010910293010142332_002"/>
    <m/>
    <m/>
    <m/>
    <s v="EUR"/>
    <n v="9.5399999999999991"/>
    <s v="EUR"/>
    <n v="9.5399999999999991"/>
    <s v="EUR"/>
    <n v="9.5399999999999991"/>
    <n v="9.5399999999999991"/>
    <n v="0"/>
    <s v="N"/>
    <n v="1223000916"/>
    <d v="2023-10-25T00:00:00"/>
    <m/>
    <d v="2023-09-21T00:00:00"/>
    <s v="00:00"/>
    <s v="23:59"/>
    <d v="2023-09-21T00:00:00"/>
    <s v="07:00"/>
    <s v="10:00"/>
    <n v="0.8"/>
    <s v="ce"/>
    <n v="527"/>
    <n v="0.8"/>
    <n v="0"/>
    <s v="Kuehne+Nagel Tiel 3 Standpl"/>
    <s v="De Diepert 5"/>
    <s v="Tiel"/>
    <s v="4004 MA"/>
    <s v="NL"/>
    <x v="117"/>
    <s v="Slego 1a"/>
    <x v="13"/>
    <s v="1046BM"/>
    <s v="NL"/>
    <s v="2480099189"/>
    <s v="0142332_002"/>
    <s v="31V"/>
    <s v="NL001131849B01"/>
    <n v="2"/>
    <n v="0"/>
    <n v="9.5399999999999991"/>
    <s v="N"/>
    <s v="Peter Appel Transport B.V."/>
    <n v="36622"/>
    <d v="2023-09-21T00:00:00"/>
    <s v="08:40:00"/>
    <n v="0"/>
    <x v="3"/>
    <x v="37"/>
    <n v="9"/>
    <x v="11"/>
    <n v="1"/>
    <n v="16"/>
    <x v="0"/>
    <n v="190.88"/>
    <n v="0"/>
    <n v="190.88"/>
  </r>
  <r>
    <s v="COLGATE 3800 DEB."/>
    <s v="Colgate-Palmolive Nederland BV"/>
    <s v="101t"/>
    <n v="101091029297"/>
    <n v="101030174831"/>
    <n v="930"/>
    <s v="Inv Booked"/>
    <s v="2480099191 REFUSED"/>
    <s v="Verkoop"/>
    <n v="170"/>
    <s v="Transport drops zone"/>
    <s v="9 - verwerkt"/>
    <n v="0"/>
    <m/>
    <d v="2023-09-21T00:00:00"/>
    <s v="DROP"/>
    <s v="0001010910292970142329_002"/>
    <m/>
    <m/>
    <m/>
    <s v="EUR"/>
    <n v="142.56"/>
    <s v="EUR"/>
    <n v="142.56"/>
    <s v="EUR"/>
    <n v="142.56"/>
    <n v="142.56"/>
    <n v="0"/>
    <s v="N"/>
    <n v="1223000916"/>
    <d v="2023-10-25T00:00:00"/>
    <m/>
    <d v="2023-09-21T00:00:00"/>
    <s v="00:00"/>
    <s v="23:59"/>
    <d v="2023-09-21T00:00:00"/>
    <s v="08:30"/>
    <s v="17:00"/>
    <n v="8.8000000000000007"/>
    <s v="ce"/>
    <n v="6679"/>
    <n v="8.8000000000000007"/>
    <n v="6"/>
    <s v="Kuehne+Nagel Tiel 3 Standpl"/>
    <s v="De Diepert 5"/>
    <s v="Tiel"/>
    <s v="4004 MA"/>
    <s v="NL"/>
    <x v="60"/>
    <s v="Orionweg 6"/>
    <x v="47"/>
    <s v="4782 SC"/>
    <s v="NL"/>
    <s v="2480099191 REFUSED"/>
    <s v="0142329_002"/>
    <s v="31V"/>
    <s v="NL001131849B01"/>
    <n v="2"/>
    <n v="0"/>
    <n v="142.56"/>
    <s v="N"/>
    <s v="Peter Appel Transport B.V."/>
    <n v="36622"/>
    <d v="2023-09-22T00:00:00"/>
    <s v="09:15:00"/>
    <n v="0"/>
    <x v="3"/>
    <x v="37"/>
    <n v="9"/>
    <x v="29"/>
    <n v="1"/>
    <n v="8.8000000000000007"/>
    <x v="0"/>
    <n v="142.56"/>
    <n v="0"/>
    <n v="142.56"/>
  </r>
  <r>
    <s v="COLGATE 3800 DEB."/>
    <s v="Colgate-Palmolive Nederland BV"/>
    <s v="101t"/>
    <n v="101091028972"/>
    <n v="101030174817"/>
    <n v="930"/>
    <s v="Inv Booked"/>
    <s v="2480099171"/>
    <s v="Verkoop"/>
    <n v="170"/>
    <s v="Transport drops zone"/>
    <s v="9 - verwerkt"/>
    <n v="0"/>
    <m/>
    <d v="2023-09-21T00:00:00"/>
    <s v="DROP"/>
    <s v="0001010910289720142149_003"/>
    <m/>
    <m/>
    <m/>
    <s v="EUR"/>
    <n v="233.62"/>
    <s v="EUR"/>
    <n v="233.62"/>
    <s v="EUR"/>
    <n v="233.62"/>
    <n v="233.62"/>
    <n v="0"/>
    <s v="N"/>
    <n v="1223000916"/>
    <d v="2023-10-25T00:00:00"/>
    <m/>
    <d v="2023-09-21T00:00:00"/>
    <s v="00:00"/>
    <s v="23:59"/>
    <d v="2023-09-21T00:00:00"/>
    <s v="06:00"/>
    <s v="07:00"/>
    <n v="23.2"/>
    <s v="ce"/>
    <n v="22333"/>
    <n v="23.2"/>
    <n v="40"/>
    <s v="Kuehne+Nagel Tiel 3 Standpl"/>
    <s v="De Diepert 5"/>
    <s v="Tiel"/>
    <s v="4004 MA"/>
    <s v="NL"/>
    <x v="109"/>
    <s v="Rheastraat 10"/>
    <x v="3"/>
    <s v="5047 TL"/>
    <s v="NL"/>
    <s v="2480099171"/>
    <s v="0142149_003"/>
    <s v="31V"/>
    <s v="NL001131849B01"/>
    <n v="2"/>
    <n v="0"/>
    <n v="233.62"/>
    <s v="N"/>
    <s v="Peter Appel Transport B.V."/>
    <n v="36622"/>
    <d v="2023-09-21T00:00:00"/>
    <s v="07:50:00"/>
    <n v="0"/>
    <x v="3"/>
    <x v="37"/>
    <n v="9"/>
    <x v="3"/>
    <n v="1"/>
    <n v="23.2"/>
    <x v="1"/>
    <n v="233.62"/>
    <n v="0"/>
    <n v="233.62"/>
  </r>
  <r>
    <s v="COLGATE 3800 DEB."/>
    <s v="Colgate-Palmolive Nederland BV"/>
    <s v="101t"/>
    <n v="101091028978"/>
    <n v="101030174818"/>
    <n v="930"/>
    <s v="Inv Booked"/>
    <s v="2480099173"/>
    <s v="Verkoop"/>
    <n v="170"/>
    <s v="Transport drops zone"/>
    <s v="9 - verwerkt"/>
    <n v="0"/>
    <m/>
    <d v="2023-09-21T00:00:00"/>
    <s v="DROP"/>
    <s v="0001010910289780142156_003"/>
    <m/>
    <m/>
    <m/>
    <s v="EUR"/>
    <n v="9.4600000000000009"/>
    <s v="EUR"/>
    <n v="9.4600000000000009"/>
    <s v="EUR"/>
    <n v="9.4600000000000009"/>
    <n v="9.4600000000000009"/>
    <n v="0"/>
    <s v="N"/>
    <n v="1223000916"/>
    <d v="2023-10-25T00:00:00"/>
    <m/>
    <d v="2023-09-21T00:00:00"/>
    <s v="00:00"/>
    <s v="23:59"/>
    <d v="2023-09-21T00:00:00"/>
    <s v="08:00"/>
    <s v="16:00"/>
    <n v="0.8"/>
    <s v="ce"/>
    <n v="32"/>
    <n v="0.8"/>
    <n v="0"/>
    <s v="Kuehne+Nagel Tiel 3 Standpl"/>
    <s v="De Diepert 5"/>
    <s v="Tiel"/>
    <s v="4004 MA"/>
    <s v="NL"/>
    <x v="40"/>
    <s v="Doornhoek 4050"/>
    <x v="20"/>
    <s v="5465TD"/>
    <s v="NL"/>
    <s v="2480099173"/>
    <s v="0142156_003"/>
    <s v="31V"/>
    <s v="NL001131849B01"/>
    <n v="2"/>
    <n v="0"/>
    <n v="9.4600000000000009"/>
    <s v="N"/>
    <s v="Peter Appel Transport B.V."/>
    <n v="36622"/>
    <d v="2023-09-21T00:00:00"/>
    <s v="13:06:00"/>
    <n v="0"/>
    <x v="3"/>
    <x v="37"/>
    <n v="9"/>
    <x v="18"/>
    <n v="0"/>
    <s v=""/>
    <x v="3"/>
    <s v=""/>
    <n v="0"/>
    <s v=""/>
  </r>
  <r>
    <s v="COLGATE 3800 DEB."/>
    <s v="Colgate-Palmolive Nederland BV"/>
    <s v="101t"/>
    <n v="101091029304"/>
    <n v="101030174819"/>
    <n v="930"/>
    <s v="Inv Booked"/>
    <s v="2480099180"/>
    <s v="Verkoop"/>
    <n v="170"/>
    <s v="Transport drops zone"/>
    <s v="9 - verwerkt"/>
    <n v="0"/>
    <m/>
    <d v="2023-09-21T00:00:00"/>
    <s v="DROP"/>
    <s v="0001010910293040142336_003"/>
    <m/>
    <m/>
    <m/>
    <s v="EUR"/>
    <n v="27.26"/>
    <s v="EUR"/>
    <n v="27.26"/>
    <s v="EUR"/>
    <n v="27.26"/>
    <n v="27.26"/>
    <n v="0"/>
    <s v="N"/>
    <n v="1223000916"/>
    <d v="2023-10-25T00:00:00"/>
    <m/>
    <d v="2023-09-21T00:00:00"/>
    <s v="00:00"/>
    <s v="23:59"/>
    <d v="2023-09-21T00:00:00"/>
    <s v="07:00"/>
    <s v="14:00"/>
    <n v="0.8"/>
    <s v="ce"/>
    <n v="137"/>
    <n v="0.8"/>
    <n v="0"/>
    <s v="Kuehne+Nagel Tiel 3 Standpl"/>
    <s v="De Diepert 5"/>
    <s v="Tiel"/>
    <s v="4004 MA"/>
    <s v="NL"/>
    <x v="54"/>
    <s v="Zijlweg 18"/>
    <x v="45"/>
    <s v="5145NR"/>
    <s v="NL"/>
    <s v="2480099180"/>
    <s v="0142336_003"/>
    <s v="31V"/>
    <s v="NL001131849B01"/>
    <n v="2"/>
    <n v="0"/>
    <n v="27.26"/>
    <s v="N"/>
    <s v="Peter Appel Transport B.V."/>
    <n v="36622"/>
    <d v="2023-09-21T00:00:00"/>
    <s v="12:08:00"/>
    <n v="0"/>
    <x v="3"/>
    <x v="37"/>
    <n v="9"/>
    <x v="36"/>
    <n v="1"/>
    <n v="0.8"/>
    <x v="3"/>
    <n v="27.26"/>
    <n v="0"/>
    <n v="27.26"/>
  </r>
  <r>
    <s v="COLGATE 3800 DEB."/>
    <s v="Colgate-Palmolive Nederland BV"/>
    <s v="101t"/>
    <n v="101091029301"/>
    <n v="101030174820"/>
    <n v="930"/>
    <s v="Inv Booked"/>
    <s v="2480099182"/>
    <s v="Verkoop"/>
    <n v="200"/>
    <s v="Transport drops"/>
    <s v="9 - verwerkt"/>
    <n v="0"/>
    <m/>
    <d v="2023-09-21T00:00:00"/>
    <s v="DROP"/>
    <s v="0001010910293010142073_006"/>
    <m/>
    <m/>
    <m/>
    <s v="EUR"/>
    <n v="54.4"/>
    <s v="EUR"/>
    <n v="54.4"/>
    <s v="EUR"/>
    <n v="54.4"/>
    <n v="54.4"/>
    <n v="0"/>
    <s v="N"/>
    <n v="1223000916"/>
    <d v="2023-10-25T00:00:00"/>
    <m/>
    <d v="2023-09-21T00:00:00"/>
    <s v="00:00"/>
    <s v="23:59"/>
    <d v="2023-09-21T00:00:00"/>
    <s v="07:00"/>
    <s v="12:00"/>
    <n v="0.8"/>
    <s v="ce"/>
    <n v="23"/>
    <n v="0.8"/>
    <n v="0"/>
    <s v="Kuehne+Nagel Tiel 3 Standpl"/>
    <s v="De Diepert 5"/>
    <s v="Tiel"/>
    <s v="4004 MA"/>
    <s v="NL"/>
    <x v="26"/>
    <s v="Maroastraat 43"/>
    <x v="13"/>
    <s v="1060 LG"/>
    <s v="NL"/>
    <s v="2480099182"/>
    <s v="0142073_006"/>
    <s v="31V"/>
    <s v="NL001131849B01"/>
    <n v="2"/>
    <n v="0"/>
    <n v="54.4"/>
    <s v="N"/>
    <s v="Peter Appel Transport B.V."/>
    <n v="36744"/>
    <d v="2023-09-21T00:00:00"/>
    <s v="09:16:00"/>
    <n v="0"/>
    <x v="3"/>
    <x v="37"/>
    <n v="9"/>
    <x v="11"/>
    <n v="0"/>
    <s v=""/>
    <x v="6"/>
    <s v=""/>
    <n v="0"/>
    <s v=""/>
  </r>
  <r>
    <s v="COLGATE 3800 DEB."/>
    <s v="Colgate-Palmolive Nederland BV"/>
    <s v="101t"/>
    <n v="101091029228"/>
    <n v="101030174821"/>
    <n v="930"/>
    <s v="Inv Booked"/>
    <s v="2480099184"/>
    <s v="Verkoop"/>
    <n v="170"/>
    <s v="Transport drops zone"/>
    <s v="9 - verwerkt"/>
    <n v="0"/>
    <m/>
    <d v="2023-09-21T00:00:00"/>
    <s v="DROP"/>
    <s v="0001010910292280142271_002"/>
    <m/>
    <m/>
    <m/>
    <s v="EUR"/>
    <n v="82.99"/>
    <s v="EUR"/>
    <n v="82.99"/>
    <s v="EUR"/>
    <n v="82.99"/>
    <n v="82.99"/>
    <n v="0"/>
    <s v="N"/>
    <n v="1223000916"/>
    <d v="2023-10-25T00:00:00"/>
    <m/>
    <d v="2023-09-21T00:00:00"/>
    <s v="00:00"/>
    <s v="23:59"/>
    <d v="2023-09-21T00:00:00"/>
    <s v="10:00"/>
    <s v="12:00"/>
    <n v="4.8"/>
    <s v="ce"/>
    <n v="3260"/>
    <n v="4.8"/>
    <n v="5"/>
    <s v="Kuehne+Nagel Tiel 3 Standpl"/>
    <s v="De Diepert 5"/>
    <s v="Tiel"/>
    <s v="4004 MA"/>
    <s v="NL"/>
    <x v="28"/>
    <s v="ECOFACTORIJ  20"/>
    <x v="31"/>
    <s v="7325 WC"/>
    <s v="NL"/>
    <s v="2480099184"/>
    <s v="0142271_002"/>
    <s v="31V"/>
    <s v="NL001131849B01"/>
    <n v="2"/>
    <n v="0"/>
    <n v="82.99"/>
    <s v="N"/>
    <s v="Peter Appel Transport B.V."/>
    <n v="36622"/>
    <d v="2023-09-21T00:00:00"/>
    <s v="11:52:00"/>
    <n v="0"/>
    <x v="3"/>
    <x v="37"/>
    <n v="9"/>
    <x v="27"/>
    <n v="1"/>
    <n v="4.8"/>
    <x v="0"/>
    <n v="82.99"/>
    <n v="0"/>
    <n v="82.99"/>
  </r>
  <r>
    <s v="COLGATE 3800 DEB."/>
    <s v="Colgate-Palmolive Nederland BV"/>
    <s v="101t"/>
    <n v="101091028975"/>
    <n v="101030174825"/>
    <n v="930"/>
    <s v="Inv Booked"/>
    <s v="2480099185"/>
    <s v="Verkoop"/>
    <n v="170"/>
    <s v="Transport drops zone"/>
    <s v="9 - verwerkt"/>
    <n v="0"/>
    <m/>
    <d v="2023-09-21T00:00:00"/>
    <s v="DROP"/>
    <s v="0001010910289750142152_002"/>
    <m/>
    <m/>
    <m/>
    <s v="EUR"/>
    <n v="27.26"/>
    <s v="EUR"/>
    <n v="27.26"/>
    <s v="EUR"/>
    <n v="27.26"/>
    <n v="27.26"/>
    <n v="0"/>
    <s v="N"/>
    <n v="1223000916"/>
    <d v="2023-10-25T00:00:00"/>
    <m/>
    <d v="2023-09-21T00:00:00"/>
    <s v="00:00"/>
    <s v="23:59"/>
    <d v="2023-09-21T00:00:00"/>
    <s v="07:00"/>
    <s v="08:00"/>
    <n v="0.8"/>
    <s v="ce"/>
    <n v="392"/>
    <n v="0.8"/>
    <n v="0"/>
    <s v="Kuehne+Nagel Tiel 3 Standpl"/>
    <s v="De Diepert 5"/>
    <s v="Tiel"/>
    <s v="4004 MA"/>
    <s v="NL"/>
    <x v="2"/>
    <s v="Pegasusweg 1"/>
    <x v="3"/>
    <s v="5015BZ"/>
    <s v="NL"/>
    <s v="2480099185"/>
    <s v="0142152_002"/>
    <s v="31V"/>
    <s v="NL001131849B01"/>
    <n v="2"/>
    <n v="0"/>
    <n v="27.26"/>
    <s v="N"/>
    <s v="Peter Appel Transport B.V."/>
    <n v="36622"/>
    <d v="2023-09-21T00:00:00"/>
    <s v="07:59:00"/>
    <n v="0"/>
    <x v="3"/>
    <x v="37"/>
    <n v="9"/>
    <x v="3"/>
    <n v="1"/>
    <n v="0.8"/>
    <x v="2"/>
    <n v="27.26"/>
    <n v="0"/>
    <n v="27.26"/>
  </r>
  <r>
    <s v="COLGATE 3800 DEB."/>
    <s v="Colgate-Palmolive Nederland BV"/>
    <s v="101t"/>
    <n v="101091029303"/>
    <n v="101030174826"/>
    <n v="930"/>
    <s v="Inv Booked"/>
    <s v="2480099181"/>
    <s v="Verkoop"/>
    <n v="170"/>
    <s v="Transport drops zone"/>
    <s v="9 - verwerkt"/>
    <n v="0"/>
    <m/>
    <d v="2023-09-21T00:00:00"/>
    <s v="DROP"/>
    <s v="0001010910293030142333_002"/>
    <m/>
    <m/>
    <m/>
    <s v="EUR"/>
    <n v="107.42"/>
    <s v="EUR"/>
    <n v="107.42"/>
    <s v="EUR"/>
    <n v="107.42"/>
    <n v="107.42"/>
    <n v="0"/>
    <s v="N"/>
    <n v="1223000916"/>
    <d v="2023-10-25T00:00:00"/>
    <m/>
    <d v="2023-09-21T00:00:00"/>
    <s v="00:00"/>
    <s v="23:59"/>
    <d v="2023-09-21T00:00:00"/>
    <s v="06:00"/>
    <s v="07:00"/>
    <n v="14.4"/>
    <s v="ce"/>
    <n v="8426"/>
    <n v="14.4"/>
    <n v="16"/>
    <s v="Kuehne+Nagel Tiel 3 Standpl"/>
    <s v="De Diepert 5"/>
    <s v="Tiel"/>
    <s v="4004 MA"/>
    <s v="NL"/>
    <x v="2"/>
    <s v="Randweg 2"/>
    <x v="6"/>
    <s v="4191 NN"/>
    <s v="NL"/>
    <s v="2480099181"/>
    <s v="0142333_002"/>
    <s v="31V"/>
    <s v="NL001131849B01"/>
    <n v="2"/>
    <n v="0"/>
    <n v="107.42"/>
    <s v="N"/>
    <s v="Peter Appel Transport B.V."/>
    <n v="36622"/>
    <d v="2023-09-21T00:00:00"/>
    <s v="07:31:00"/>
    <n v="0"/>
    <x v="3"/>
    <x v="37"/>
    <n v="9"/>
    <x v="6"/>
    <n v="1"/>
    <n v="14.4"/>
    <x v="2"/>
    <n v="107.42"/>
    <n v="0"/>
    <n v="107.42"/>
  </r>
  <r>
    <s v="COLGATE 3800 DEB."/>
    <s v="Colgate-Palmolive Nederland BV"/>
    <s v="101t"/>
    <n v="101091028806"/>
    <n v="101030174802"/>
    <n v="930"/>
    <s v="Inv Booked"/>
    <s v="2480099157"/>
    <s v="Verkoop"/>
    <n v="200"/>
    <s v="Transport drops"/>
    <s v="9 - verwerkt"/>
    <n v="0"/>
    <m/>
    <d v="2023-09-21T00:00:00"/>
    <s v="DROP"/>
    <s v="0001010910288060142073_005"/>
    <m/>
    <m/>
    <m/>
    <s v="EUR"/>
    <n v="54.4"/>
    <s v="EUR"/>
    <n v="54.4"/>
    <s v="EUR"/>
    <n v="54.4"/>
    <n v="54.4"/>
    <n v="0"/>
    <s v="N"/>
    <n v="1223000916"/>
    <d v="2023-10-25T00:00:00"/>
    <m/>
    <d v="2023-09-21T00:00:00"/>
    <s v="00:00"/>
    <s v="23:59"/>
    <d v="2023-09-21T00:00:00"/>
    <s v="09:00"/>
    <s v="16:00"/>
    <n v="0"/>
    <s v="ce"/>
    <n v="5"/>
    <n v="0.8"/>
    <n v="0"/>
    <s v="Kuehne+Nagel Tiel 3 Standpl"/>
    <s v="De Diepert 5"/>
    <s v="Tiel"/>
    <s v="4004 MA"/>
    <s v="NL"/>
    <x v="35"/>
    <s v="Oliemolenweg 8"/>
    <x v="70"/>
    <s v="7944 HX"/>
    <s v="NL"/>
    <s v="2480099157"/>
    <s v="0142073_005"/>
    <s v="31V"/>
    <s v="NL001131849B01"/>
    <n v="2"/>
    <n v="0"/>
    <n v="54.4"/>
    <s v="N"/>
    <s v="Peter Appel Transport B.V."/>
    <n v="36744"/>
    <d v="2023-09-21T00:00:00"/>
    <s v="16:48:00"/>
    <n v="0"/>
    <x v="3"/>
    <x v="37"/>
    <n v="9"/>
    <x v="48"/>
    <n v="1"/>
    <n v="1.6"/>
    <x v="6"/>
    <n v="108.8"/>
    <n v="0"/>
    <n v="108.8"/>
  </r>
  <r>
    <s v="COLGATE 3800 DEB."/>
    <s v="Colgate-Palmolive Nederland BV"/>
    <s v="101t"/>
    <n v="101091028806"/>
    <n v="101030174803"/>
    <n v="930"/>
    <s v="Inv Booked"/>
    <s v="2480099161"/>
    <s v="Verkoop"/>
    <n v="200"/>
    <s v="Transport drops"/>
    <s v="9 - verwerkt"/>
    <n v="0"/>
    <m/>
    <d v="2023-09-21T00:00:00"/>
    <s v="DROP"/>
    <s v="0001010910288060142073_005"/>
    <m/>
    <m/>
    <m/>
    <s v="EUR"/>
    <n v="54.4"/>
    <s v="EUR"/>
    <n v="54.4"/>
    <s v="EUR"/>
    <n v="54.4"/>
    <n v="54.4"/>
    <n v="0"/>
    <s v="N"/>
    <n v="1223000916"/>
    <d v="2023-10-25T00:00:00"/>
    <m/>
    <d v="2023-09-21T00:00:00"/>
    <s v="00:00"/>
    <s v="23:59"/>
    <d v="2023-09-21T00:00:00"/>
    <s v="09:00"/>
    <s v="16:00"/>
    <n v="0.8"/>
    <s v="ce"/>
    <n v="7"/>
    <n v="0.8"/>
    <n v="0"/>
    <s v="Kuehne+Nagel Tiel 3 Standpl"/>
    <s v="De Diepert 5"/>
    <s v="Tiel"/>
    <s v="4004 MA"/>
    <s v="NL"/>
    <x v="35"/>
    <s v="Oliemolenweg 8"/>
    <x v="70"/>
    <s v="7944 HX"/>
    <s v="NL"/>
    <s v="2480099161"/>
    <s v="0142073_005"/>
    <s v="31V"/>
    <s v="NL001131849B01"/>
    <n v="2"/>
    <n v="0"/>
    <n v="54.4"/>
    <s v="N"/>
    <s v="Peter Appel Transport B.V."/>
    <n v="36744"/>
    <d v="2023-09-21T00:00:00"/>
    <s v="16:48:00"/>
    <n v="0"/>
    <x v="3"/>
    <x v="37"/>
    <n v="9"/>
    <x v="48"/>
    <n v="0"/>
    <s v=""/>
    <x v="6"/>
    <s v=""/>
    <n v="0"/>
    <s v=""/>
  </r>
  <r>
    <s v="COLGATE 3800 DEB."/>
    <s v="Colgate-Palmolive Nederland BV"/>
    <s v="101t"/>
    <n v="101091028806"/>
    <n v="101030174804"/>
    <n v="930"/>
    <s v="Inv Booked"/>
    <s v="2480099162"/>
    <s v="Verkoop"/>
    <n v="200"/>
    <s v="Transport drops"/>
    <s v="9 - verwerkt"/>
    <n v="0"/>
    <m/>
    <d v="2023-09-21T00:00:00"/>
    <s v="DROP"/>
    <s v="0001010910288060142073_002"/>
    <m/>
    <m/>
    <m/>
    <s v="EUR"/>
    <n v="54.4"/>
    <s v="EUR"/>
    <n v="54.4"/>
    <s v="EUR"/>
    <n v="54.4"/>
    <n v="54.4"/>
    <n v="0"/>
    <s v="N"/>
    <n v="1223000916"/>
    <d v="2023-10-25T00:00:00"/>
    <m/>
    <d v="2023-09-21T00:00:00"/>
    <s v="00:00"/>
    <s v="23:59"/>
    <d v="2023-09-21T00:00:00"/>
    <s v="07:00"/>
    <s v="13:00"/>
    <n v="0.8"/>
    <s v="ce"/>
    <n v="11"/>
    <n v="0.8"/>
    <n v="0"/>
    <s v="Kuehne+Nagel Tiel 3 Standpl"/>
    <s v="De Diepert 5"/>
    <s v="Tiel"/>
    <s v="4004 MA"/>
    <s v="NL"/>
    <x v="35"/>
    <s v="POMPHOEKWEG 1"/>
    <x v="37"/>
    <s v="5222 BE"/>
    <s v="NL"/>
    <s v="2480099162"/>
    <s v="0142073_002"/>
    <s v="31V"/>
    <s v="NL001131849B01"/>
    <n v="2"/>
    <n v="0"/>
    <n v="54.4"/>
    <s v="N"/>
    <s v="Peter Appel Transport B.V."/>
    <n v="36744"/>
    <d v="2023-09-21T00:00:00"/>
    <s v="10:01:00"/>
    <n v="0"/>
    <x v="3"/>
    <x v="37"/>
    <n v="9"/>
    <x v="31"/>
    <n v="1"/>
    <n v="1.6"/>
    <x v="6"/>
    <n v="108.8"/>
    <n v="0"/>
    <n v="108.8"/>
  </r>
  <r>
    <s v="COLGATE 3800 DEB."/>
    <s v="Colgate-Palmolive Nederland BV"/>
    <s v="101t"/>
    <n v="101091029100"/>
    <n v="101030174806"/>
    <n v="930"/>
    <s v="Inv Booked"/>
    <s v="2480099169"/>
    <s v="Verkoop"/>
    <n v="170"/>
    <s v="Transport drops zone"/>
    <s v="9 - verwerkt"/>
    <n v="0"/>
    <m/>
    <d v="2023-09-21T00:00:00"/>
    <s v="DROP"/>
    <s v="0001010910291000142264_002"/>
    <m/>
    <m/>
    <m/>
    <s v="EUR"/>
    <n v="290.2"/>
    <s v="EUR"/>
    <n v="290.2"/>
    <s v="EUR"/>
    <n v="290.2"/>
    <n v="290.2"/>
    <n v="0"/>
    <s v="N"/>
    <n v="1223000916"/>
    <d v="2023-10-25T00:00:00"/>
    <m/>
    <d v="2023-09-21T00:00:00"/>
    <s v="00:00"/>
    <s v="23:59"/>
    <d v="2023-09-21T00:00:00"/>
    <s v="11:00"/>
    <s v="12:00"/>
    <n v="20"/>
    <s v="ce"/>
    <n v="23230"/>
    <n v="20"/>
    <n v="38"/>
    <s v="Kuehne+Nagel Tiel 3 Standpl"/>
    <s v="De Diepert 5"/>
    <s v="Tiel"/>
    <s v="4004 MA"/>
    <s v="NL"/>
    <x v="1"/>
    <s v="Fahrenheitweg 1"/>
    <x v="1"/>
    <s v="6101WR"/>
    <s v="NL"/>
    <s v="2480099169"/>
    <s v="0142264_002"/>
    <s v="31V"/>
    <s v="NL001131849B01"/>
    <n v="2"/>
    <n v="0"/>
    <n v="290.2"/>
    <s v="N"/>
    <s v="Peter Appel Transport B.V."/>
    <n v="36622"/>
    <d v="2023-09-21T00:00:00"/>
    <s v="11:49:00"/>
    <n v="0"/>
    <x v="3"/>
    <x v="37"/>
    <n v="9"/>
    <x v="1"/>
    <n v="1"/>
    <n v="20"/>
    <x v="1"/>
    <n v="290.2"/>
    <n v="0"/>
    <n v="290.2"/>
  </r>
  <r>
    <s v="COLGATE 3800 DEB."/>
    <s v="Colgate-Palmolive Nederland BV"/>
    <s v="101t"/>
    <n v="101091029390"/>
    <n v="101030174807"/>
    <n v="930"/>
    <s v="Inv Booked"/>
    <s v="2480099167"/>
    <s v="Verkoop"/>
    <n v="170"/>
    <s v="Transport drops zone"/>
    <s v="9 - verwerkt"/>
    <n v="0"/>
    <m/>
    <d v="2023-09-21T00:00:00"/>
    <s v="DROP"/>
    <s v="0001010910293900142294_002"/>
    <m/>
    <m/>
    <m/>
    <s v="EUR"/>
    <n v="257.2"/>
    <s v="EUR"/>
    <n v="257.2"/>
    <s v="EUR"/>
    <n v="257.2"/>
    <n v="257.2"/>
    <n v="0"/>
    <s v="N"/>
    <n v="1223000916"/>
    <d v="2023-10-25T00:00:00"/>
    <m/>
    <d v="2023-09-21T00:00:00"/>
    <s v="00:00"/>
    <s v="23:59"/>
    <d v="2023-09-21T00:00:00"/>
    <s v="09:00"/>
    <s v="10:00"/>
    <n v="20"/>
    <s v="ce"/>
    <n v="23230"/>
    <n v="20"/>
    <n v="38"/>
    <s v="Kuehne+Nagel Tiel 3 Standpl"/>
    <s v="De Diepert 5"/>
    <s v="Tiel"/>
    <s v="4004 MA"/>
    <s v="NL"/>
    <x v="1"/>
    <s v="Perenmarkt 15"/>
    <x v="2"/>
    <s v="1681PG"/>
    <s v="NL"/>
    <s v="2480099167"/>
    <s v="0142294_002"/>
    <s v="31V"/>
    <s v="NL001131849B01"/>
    <n v="2"/>
    <n v="0"/>
    <n v="257.2"/>
    <s v="N"/>
    <s v="Peter Appel Transport B.V."/>
    <n v="36622"/>
    <d v="2023-09-21T00:00:00"/>
    <s v="09:32:00"/>
    <n v="0"/>
    <x v="3"/>
    <x v="37"/>
    <n v="9"/>
    <x v="2"/>
    <n v="1"/>
    <n v="20"/>
    <x v="1"/>
    <n v="257.2"/>
    <n v="0"/>
    <n v="257.2"/>
  </r>
  <r>
    <s v="COLGATE 3800 DEB."/>
    <s v="Colgate-Palmolive Nederland BV"/>
    <s v="101t"/>
    <n v="101091029301"/>
    <n v="101030174808"/>
    <n v="930"/>
    <s v="Inv Booked"/>
    <s v="2480099168"/>
    <s v="Verkoop"/>
    <n v="170"/>
    <s v="Transport drops zone"/>
    <s v="9 - verwerkt"/>
    <n v="0"/>
    <m/>
    <d v="2023-09-21T00:00:00"/>
    <s v="DROP"/>
    <s v="0001010910293010142332_002"/>
    <m/>
    <m/>
    <m/>
    <s v="EUR"/>
    <n v="181.34"/>
    <s v="EUR"/>
    <n v="181.34"/>
    <s v="EUR"/>
    <n v="181.34"/>
    <n v="181.34"/>
    <n v="0"/>
    <s v="N"/>
    <n v="1223000916"/>
    <d v="2023-10-25T00:00:00"/>
    <m/>
    <d v="2023-09-21T00:00:00"/>
    <s v="00:00"/>
    <s v="23:59"/>
    <d v="2023-09-21T00:00:00"/>
    <s v="07:00"/>
    <s v="10:00"/>
    <n v="15.2"/>
    <s v="ce"/>
    <n v="14463"/>
    <n v="15.2"/>
    <n v="24"/>
    <s v="Kuehne+Nagel Tiel 3 Standpl"/>
    <s v="De Diepert 5"/>
    <s v="Tiel"/>
    <s v="4004 MA"/>
    <s v="NL"/>
    <x v="117"/>
    <s v="Slego 1a"/>
    <x v="13"/>
    <s v="1046BM"/>
    <s v="NL"/>
    <s v="2480099168"/>
    <s v="0142332_002"/>
    <s v="31V"/>
    <s v="NL001131849B01"/>
    <n v="2"/>
    <n v="0"/>
    <n v="181.34"/>
    <s v="N"/>
    <s v="Peter Appel Transport B.V."/>
    <n v="36622"/>
    <d v="2023-09-21T00:00:00"/>
    <s v="08:40:00"/>
    <n v="0"/>
    <x v="3"/>
    <x v="37"/>
    <n v="9"/>
    <x v="11"/>
    <n v="0"/>
    <s v=""/>
    <x v="0"/>
    <s v=""/>
    <n v="0"/>
    <s v=""/>
  </r>
  <r>
    <s v="COLGATE 3800 DEB."/>
    <s v="Colgate-Palmolive Nederland BV"/>
    <s v="101t"/>
    <n v="101091028978"/>
    <n v="101030174809"/>
    <n v="930"/>
    <s v="Inv Booked"/>
    <s v="2480099172"/>
    <s v="Verkoop"/>
    <n v="170"/>
    <s v="Transport drops zone"/>
    <s v="9 - verwerkt"/>
    <n v="0"/>
    <m/>
    <d v="2023-09-21T00:00:00"/>
    <s v="DROP"/>
    <s v="0001010910289780142156_002"/>
    <m/>
    <m/>
    <m/>
    <s v="EUR"/>
    <n v="31.57"/>
    <s v="EUR"/>
    <n v="31.57"/>
    <s v="EUR"/>
    <n v="31.57"/>
    <n v="31.57"/>
    <n v="0"/>
    <s v="N"/>
    <n v="1223000916"/>
    <d v="2023-10-25T00:00:00"/>
    <m/>
    <d v="2023-09-21T00:00:00"/>
    <s v="00:00"/>
    <s v="23:59"/>
    <d v="2023-09-21T00:00:00"/>
    <s v="09:15"/>
    <s v="09:15"/>
    <n v="0.8"/>
    <s v="ce"/>
    <n v="133"/>
    <n v="0.8"/>
    <n v="0"/>
    <s v="Kuehne+Nagel Tiel 3 Standpl"/>
    <s v="De Diepert 5"/>
    <s v="Tiel"/>
    <s v="4004 MA"/>
    <s v="NL"/>
    <x v="32"/>
    <s v="Afrikastraat 10"/>
    <x v="34"/>
    <s v="6014CG"/>
    <s v="NL"/>
    <s v="2480099172"/>
    <s v="0142156_002"/>
    <s v="31V"/>
    <s v="NL001131849B01"/>
    <n v="2"/>
    <n v="0"/>
    <n v="31.57"/>
    <s v="N"/>
    <s v="Peter Appel Transport B.V."/>
    <n v="36622"/>
    <d v="2023-09-21T00:00:00"/>
    <s v="10:36:00"/>
    <n v="0"/>
    <x v="3"/>
    <x v="37"/>
    <n v="9"/>
    <x v="23"/>
    <n v="1"/>
    <n v="0.8"/>
    <x v="3"/>
    <n v="31.57"/>
    <n v="0"/>
    <n v="31.57"/>
  </r>
  <r>
    <s v="COLGATE 3800 DEB."/>
    <s v="Colgate-Palmolive Nederland BV"/>
    <s v="101t"/>
    <n v="101091028983"/>
    <n v="101030174810"/>
    <n v="930"/>
    <s v="Inv Booked"/>
    <s v="2480099175"/>
    <s v="Verkoop"/>
    <n v="170"/>
    <s v="Transport drops zone"/>
    <s v="9 - verwerkt"/>
    <n v="0"/>
    <m/>
    <d v="2023-09-21T00:00:00"/>
    <s v="DROP"/>
    <s v="0001010910289830142162_002"/>
    <m/>
    <m/>
    <m/>
    <s v="EUR"/>
    <n v="58.76"/>
    <s v="EUR"/>
    <n v="58.76"/>
    <s v="EUR"/>
    <n v="58.76"/>
    <n v="58.76"/>
    <n v="0"/>
    <s v="N"/>
    <n v="1223000916"/>
    <d v="2023-10-25T00:00:00"/>
    <m/>
    <d v="2023-09-21T00:00:00"/>
    <s v="00:00"/>
    <s v="23:59"/>
    <d v="2023-09-21T00:00:00"/>
    <s v="10:00"/>
    <s v="10:00"/>
    <n v="4.8"/>
    <s v="ce"/>
    <n v="2135"/>
    <n v="4.8"/>
    <n v="2"/>
    <s v="Kuehne+Nagel Tiel 3 Standpl"/>
    <s v="De Diepert 5"/>
    <s v="Tiel"/>
    <s v="4004 MA"/>
    <s v="NL"/>
    <x v="79"/>
    <s v="Keltenweg 30"/>
    <x v="58"/>
    <s v="5342 LP"/>
    <s v="NL"/>
    <s v="2480099175"/>
    <s v="0142162_002"/>
    <s v="31V"/>
    <s v="NL001131849B01"/>
    <n v="2"/>
    <n v="0"/>
    <n v="58.76"/>
    <s v="N"/>
    <s v="Peter Appel Transport B.V."/>
    <n v="36622"/>
    <d v="2023-09-21T00:00:00"/>
    <s v="13:26:00"/>
    <n v="146"/>
    <x v="3"/>
    <x v="37"/>
    <n v="9"/>
    <x v="42"/>
    <n v="0"/>
    <s v=""/>
    <x v="3"/>
    <s v=""/>
    <n v="0"/>
    <s v=""/>
  </r>
  <r>
    <s v="COLGATE 3800 DEB."/>
    <s v="Colgate-Palmolive Nederland BV"/>
    <s v="101t"/>
    <n v="101091028970"/>
    <n v="101030174811"/>
    <n v="930"/>
    <s v="Inv Booked"/>
    <s v="2480099174"/>
    <s v="Verkoop"/>
    <n v="170"/>
    <s v="Transport drops zone"/>
    <s v="9 - verwerkt"/>
    <n v="0"/>
    <m/>
    <d v="2023-09-21T00:00:00"/>
    <s v="DROP"/>
    <s v="0001010910289700142148_005"/>
    <m/>
    <m/>
    <m/>
    <s v="EUR"/>
    <n v="36.64"/>
    <s v="EUR"/>
    <n v="36.64"/>
    <s v="EUR"/>
    <n v="36.64"/>
    <n v="36.64"/>
    <n v="0"/>
    <s v="Y"/>
    <n v="1223000916"/>
    <d v="2023-10-25T00:00:00"/>
    <m/>
    <d v="2023-09-21T00:00:00"/>
    <s v="00:00"/>
    <s v="23:59"/>
    <d v="2023-09-21T00:00:00"/>
    <s v="09:00"/>
    <s v="15:00"/>
    <n v="0.8"/>
    <s v="ce"/>
    <n v="18"/>
    <n v="0.8"/>
    <n v="0"/>
    <s v="Kuehne+Nagel Tiel 3 Standpl"/>
    <s v="De Diepert 5"/>
    <s v="Tiel"/>
    <s v="4004 MA"/>
    <s v="NL"/>
    <x v="119"/>
    <s v="COPERNICUSSTRAAT 21"/>
    <x v="62"/>
    <s v="1704SV"/>
    <s v="NL"/>
    <s v="2480099174"/>
    <s v="0142148_005"/>
    <s v="31V"/>
    <s v="NL001131849B01"/>
    <n v="2"/>
    <n v="0"/>
    <n v="36.64"/>
    <s v="N"/>
    <s v="Peter Appel Transport B.V."/>
    <m/>
    <d v="2023-09-21T00:00:00"/>
    <s v="13:45:00"/>
    <n v="0"/>
    <x v="3"/>
    <x v="37"/>
    <n v="9"/>
    <x v="45"/>
    <n v="1"/>
    <n v="0.8"/>
    <x v="9"/>
    <n v="36.64"/>
    <n v="0"/>
    <n v="36.64"/>
  </r>
  <r>
    <s v="COLGATE 3800 DEB."/>
    <s v="Colgate-Palmolive Nederland BV"/>
    <s v="101t"/>
    <n v="101091028978"/>
    <n v="101030174812"/>
    <n v="930"/>
    <s v="Inv Booked"/>
    <s v="2480099176"/>
    <s v="Verkoop"/>
    <n v="170"/>
    <s v="Transport drops zone"/>
    <s v="9 - verwerkt"/>
    <n v="0"/>
    <m/>
    <d v="2023-09-21T00:00:00"/>
    <s v="DROP"/>
    <s v="0001010910289780142156_003"/>
    <m/>
    <m/>
    <m/>
    <s v="EUR"/>
    <n v="28.39"/>
    <s v="EUR"/>
    <n v="28.39"/>
    <s v="EUR"/>
    <n v="28.39"/>
    <n v="28.39"/>
    <n v="0"/>
    <s v="N"/>
    <n v="1223000916"/>
    <d v="2023-10-25T00:00:00"/>
    <m/>
    <d v="2023-09-21T00:00:00"/>
    <s v="00:00"/>
    <s v="23:59"/>
    <d v="2023-09-21T00:00:00"/>
    <s v="07:00"/>
    <s v="14:00"/>
    <n v="2.4"/>
    <s v="ce"/>
    <n v="2446"/>
    <n v="2.4"/>
    <n v="4"/>
    <s v="Kuehne+Nagel Tiel 3 Standpl"/>
    <s v="De Diepert 5"/>
    <s v="Tiel"/>
    <s v="4004 MA"/>
    <s v="NL"/>
    <x v="17"/>
    <s v="Doornhoek 4050"/>
    <x v="20"/>
    <s v="5465TD"/>
    <s v="NL"/>
    <s v="2480099176"/>
    <s v="0142156_003"/>
    <s v="31V"/>
    <s v="NL001131849B01"/>
    <n v="2"/>
    <n v="0"/>
    <n v="28.39"/>
    <s v="N"/>
    <s v="Peter Appel Transport B.V."/>
    <n v="36622"/>
    <d v="2023-09-21T00:00:00"/>
    <s v="13:06:00"/>
    <n v="0"/>
    <x v="3"/>
    <x v="37"/>
    <n v="9"/>
    <x v="18"/>
    <n v="0"/>
    <s v=""/>
    <x v="3"/>
    <s v=""/>
    <n v="0"/>
    <s v=""/>
  </r>
  <r>
    <s v="COLGATE 3800 DEB."/>
    <s v="Colgate-Palmolive Nederland BV"/>
    <s v="101t"/>
    <n v="101091028975"/>
    <n v="101030174813"/>
    <n v="930"/>
    <s v="Inv Booked"/>
    <s v="2480099166"/>
    <s v="Verkoop"/>
    <n v="170"/>
    <s v="Transport drops zone"/>
    <s v="9 - verwerkt"/>
    <n v="0"/>
    <m/>
    <d v="2023-09-21T00:00:00"/>
    <s v="DROP"/>
    <s v="0001010910289750142152_003"/>
    <m/>
    <m/>
    <m/>
    <s v="EUR"/>
    <n v="225.94"/>
    <s v="EUR"/>
    <n v="225.94"/>
    <s v="EUR"/>
    <n v="225.94"/>
    <n v="225.94"/>
    <n v="0"/>
    <s v="N"/>
    <n v="1223000916"/>
    <d v="2023-10-25T00:00:00"/>
    <m/>
    <d v="2023-09-21T00:00:00"/>
    <s v="00:00"/>
    <s v="23:59"/>
    <d v="2023-09-21T00:00:00"/>
    <s v="08:00"/>
    <s v="09:00"/>
    <n v="21.6"/>
    <s v="ce"/>
    <n v="22939"/>
    <n v="21.6"/>
    <n v="40"/>
    <s v="Kuehne+Nagel Tiel 3 Standpl"/>
    <s v="De Diepert 5"/>
    <s v="Tiel"/>
    <s v="4004 MA"/>
    <s v="NL"/>
    <x v="109"/>
    <s v="Rheastraat 10"/>
    <x v="3"/>
    <s v="5047 TL"/>
    <s v="NL"/>
    <s v="2480099166"/>
    <s v="0142152_003"/>
    <s v="31V"/>
    <s v="NL001131849B01"/>
    <n v="2"/>
    <n v="0"/>
    <n v="225.94"/>
    <s v="N"/>
    <s v="Peter Appel Transport B.V."/>
    <n v="36622"/>
    <d v="2023-09-21T00:00:00"/>
    <s v="09:44:00"/>
    <n v="0"/>
    <x v="3"/>
    <x v="37"/>
    <n v="9"/>
    <x v="3"/>
    <n v="1"/>
    <n v="21.6"/>
    <x v="1"/>
    <n v="225.94"/>
    <n v="0"/>
    <n v="225.94"/>
  </r>
  <r>
    <s v="COLGATE 3800 DEB."/>
    <s v="Colgate-Palmolive Nederland BV"/>
    <s v="101t"/>
    <n v="101091028980"/>
    <n v="101030174814"/>
    <n v="930"/>
    <s v="Inv Booked"/>
    <s v="2480099170"/>
    <s v="Verkoop"/>
    <n v="170"/>
    <s v="Transport drops zone"/>
    <s v="9 - verwerkt"/>
    <n v="0"/>
    <m/>
    <d v="2023-09-21T00:00:00"/>
    <s v="DROP"/>
    <s v="0001010910289800142155_002"/>
    <m/>
    <m/>
    <m/>
    <s v="EUR"/>
    <n v="242.05"/>
    <s v="EUR"/>
    <n v="242.05"/>
    <s v="EUR"/>
    <n v="242.05"/>
    <n v="242.05"/>
    <n v="0"/>
    <s v="N"/>
    <n v="1223000916"/>
    <d v="2023-10-25T00:00:00"/>
    <m/>
    <d v="2023-09-21T00:00:00"/>
    <s v="00:00"/>
    <s v="23:59"/>
    <d v="2023-09-21T00:00:00"/>
    <s v="08:00"/>
    <s v="09:00"/>
    <n v="24.8"/>
    <s v="ce"/>
    <n v="23067"/>
    <n v="24.8"/>
    <n v="45"/>
    <s v="Kuehne+Nagel Tiel 3 Standpl"/>
    <s v="De Diepert 5"/>
    <s v="Tiel"/>
    <s v="4004 MA"/>
    <s v="NL"/>
    <x v="109"/>
    <s v="Rheastraat 10"/>
    <x v="3"/>
    <s v="5047 TL"/>
    <s v="NL"/>
    <s v="2480099170"/>
    <s v="0142155_002"/>
    <s v="31V"/>
    <s v="NL001131849B01"/>
    <n v="2"/>
    <n v="0"/>
    <n v="242.05"/>
    <s v="N"/>
    <s v="Peter Appel Transport B.V."/>
    <n v="36622"/>
    <d v="2023-09-21T00:00:00"/>
    <s v="10:34:00"/>
    <n v="15"/>
    <x v="3"/>
    <x v="37"/>
    <n v="9"/>
    <x v="3"/>
    <n v="1"/>
    <n v="24.8"/>
    <x v="1"/>
    <n v="242.05"/>
    <n v="0"/>
    <n v="242.05"/>
  </r>
  <r>
    <s v="COLGATE 3800 DEB."/>
    <s v="Colgate-Palmolive Nederland BV"/>
    <s v="101t"/>
    <n v="101091029299"/>
    <n v="101030174815"/>
    <n v="930"/>
    <s v="Inv Booked"/>
    <s v="2480099178"/>
    <s v="Verkoop"/>
    <n v="170"/>
    <s v="Transport drops zone"/>
    <s v="9 - verwerkt"/>
    <n v="0"/>
    <m/>
    <d v="2023-09-21T00:00:00"/>
    <s v="DROP"/>
    <s v="0001010910292990142331_006"/>
    <m/>
    <m/>
    <m/>
    <s v="EUR"/>
    <n v="65.64"/>
    <s v="EUR"/>
    <n v="65.64"/>
    <s v="EUR"/>
    <n v="65.64"/>
    <n v="65.64"/>
    <n v="0"/>
    <s v="N"/>
    <n v="1223000916"/>
    <d v="2023-10-25T00:00:00"/>
    <m/>
    <d v="2023-09-21T00:00:00"/>
    <s v="00:00"/>
    <s v="23:59"/>
    <d v="2023-09-21T00:00:00"/>
    <s v="09:00"/>
    <s v="17:00"/>
    <n v="2.4"/>
    <s v="ce"/>
    <n v="914"/>
    <n v="2.4"/>
    <n v="0"/>
    <s v="Kuehne+Nagel Tiel 3 Standpl"/>
    <s v="De Diepert 5"/>
    <s v="Tiel"/>
    <s v="4004 MA"/>
    <s v="NL"/>
    <x v="61"/>
    <s v="Nijverheidsweg 14"/>
    <x v="48"/>
    <s v="3251 LP"/>
    <s v="NL"/>
    <s v="2480099178"/>
    <s v="0142331_006"/>
    <s v="31V"/>
    <s v="NL001131849B01"/>
    <n v="2"/>
    <n v="0"/>
    <n v="65.64"/>
    <s v="N"/>
    <s v="Peter Appel Transport B.V."/>
    <n v="36622"/>
    <d v="2023-09-21T00:00:00"/>
    <s v="10:47:00"/>
    <n v="0"/>
    <x v="3"/>
    <x v="37"/>
    <n v="9"/>
    <x v="37"/>
    <n v="1"/>
    <n v="2.4"/>
    <x v="0"/>
    <n v="65.64"/>
    <n v="0"/>
    <n v="65.64"/>
  </r>
  <r>
    <s v="COLGATE 3800 DEB."/>
    <s v="Colgate-Palmolive Nederland BV"/>
    <s v="101t"/>
    <n v="101091028978"/>
    <n v="101030174816"/>
    <n v="930"/>
    <s v="Inv Booked"/>
    <s v="2480099177"/>
    <s v="Verkoop"/>
    <n v="170"/>
    <s v="Transport drops zone"/>
    <s v="9 - verwerkt"/>
    <n v="0"/>
    <m/>
    <d v="2023-09-21T00:00:00"/>
    <s v="DROP"/>
    <s v="0001010910289780142156_003"/>
    <m/>
    <m/>
    <m/>
    <s v="EUR"/>
    <n v="47.32"/>
    <s v="EUR"/>
    <n v="47.32"/>
    <s v="EUR"/>
    <n v="47.32"/>
    <n v="47.32"/>
    <n v="0"/>
    <s v="N"/>
    <n v="1223000916"/>
    <d v="2023-10-25T00:00:00"/>
    <m/>
    <d v="2023-09-21T00:00:00"/>
    <s v="00:00"/>
    <s v="23:59"/>
    <d v="2023-09-21T00:00:00"/>
    <s v="07:00"/>
    <s v="14:00"/>
    <n v="4"/>
    <s v="ce"/>
    <n v="4661"/>
    <n v="4"/>
    <n v="7"/>
    <s v="Kuehne+Nagel Tiel 3 Standpl"/>
    <s v="De Diepert 5"/>
    <s v="Tiel"/>
    <s v="4004 MA"/>
    <s v="NL"/>
    <x v="17"/>
    <s v="Doornhoek 4050"/>
    <x v="20"/>
    <s v="5465TD"/>
    <s v="NL"/>
    <s v="2480099177"/>
    <s v="0142156_003"/>
    <s v="31V"/>
    <s v="NL001131849B01"/>
    <n v="2"/>
    <n v="0"/>
    <n v="47.32"/>
    <s v="N"/>
    <s v="Peter Appel Transport B.V."/>
    <n v="36622"/>
    <d v="2023-09-21T00:00:00"/>
    <s v="13:06:00"/>
    <n v="0"/>
    <x v="3"/>
    <x v="37"/>
    <n v="9"/>
    <x v="18"/>
    <n v="0"/>
    <s v=""/>
    <x v="3"/>
    <s v=""/>
    <n v="0"/>
    <s v=""/>
  </r>
  <r>
    <s v="COLGATE 3800 DEB."/>
    <s v="Colgate-Palmolive Nederland BV"/>
    <s v="101t"/>
    <n v="101091028806"/>
    <n v="101030174798"/>
    <n v="930"/>
    <s v="Inv Booked"/>
    <s v="2480099155"/>
    <s v="Verkoop"/>
    <n v="200"/>
    <s v="Transport drops"/>
    <s v="9 - verwerkt"/>
    <n v="0"/>
    <m/>
    <d v="2023-09-21T00:00:00"/>
    <s v="DROP"/>
    <s v="0001010910288060142073_002"/>
    <m/>
    <m/>
    <m/>
    <s v="EUR"/>
    <n v="54.4"/>
    <s v="EUR"/>
    <n v="54.4"/>
    <s v="EUR"/>
    <n v="54.4"/>
    <n v="54.4"/>
    <n v="0"/>
    <s v="N"/>
    <n v="1223000916"/>
    <d v="2023-10-25T00:00:00"/>
    <m/>
    <d v="2023-09-21T00:00:00"/>
    <s v="00:00"/>
    <s v="23:59"/>
    <d v="2023-09-21T00:00:00"/>
    <s v="07:00"/>
    <s v="13:00"/>
    <n v="0.8"/>
    <s v="ce"/>
    <n v="9"/>
    <n v="0.8"/>
    <n v="0"/>
    <s v="Kuehne+Nagel Tiel 3 Standpl"/>
    <s v="De Diepert 5"/>
    <s v="Tiel"/>
    <s v="4004 MA"/>
    <s v="NL"/>
    <x v="35"/>
    <s v="POMPHOEKWEG 1"/>
    <x v="37"/>
    <s v="5222 BE"/>
    <s v="NL"/>
    <s v="2480099155"/>
    <s v="0142073_002"/>
    <s v="31V"/>
    <s v="NL001131849B01"/>
    <n v="2"/>
    <n v="0"/>
    <n v="54.4"/>
    <s v="N"/>
    <s v="Peter Appel Transport B.V."/>
    <n v="36744"/>
    <d v="2023-09-21T00:00:00"/>
    <s v="10:01:00"/>
    <n v="0"/>
    <x v="3"/>
    <x v="37"/>
    <n v="9"/>
    <x v="31"/>
    <n v="0"/>
    <s v=""/>
    <x v="6"/>
    <s v=""/>
    <n v="0"/>
    <s v=""/>
  </r>
  <r>
    <s v="COLGATE 3800 DEB."/>
    <s v="Colgate-Palmolive Nederland BV"/>
    <s v="101t"/>
    <n v="101091028806"/>
    <n v="101030174799"/>
    <n v="930"/>
    <s v="Inv Booked"/>
    <s v="2480099160"/>
    <s v="Verkoop"/>
    <n v="200"/>
    <s v="Transport drops"/>
    <s v="9 - verwerkt"/>
    <n v="0"/>
    <m/>
    <d v="2023-09-21T00:00:00"/>
    <s v="DROP"/>
    <s v="0001010910288060142073_003"/>
    <m/>
    <m/>
    <m/>
    <s v="EUR"/>
    <n v="54.4"/>
    <s v="EUR"/>
    <n v="54.4"/>
    <s v="EUR"/>
    <n v="54.4"/>
    <n v="54.4"/>
    <n v="0"/>
    <s v="N"/>
    <n v="1223000916"/>
    <d v="2023-10-25T00:00:00"/>
    <m/>
    <d v="2023-09-21T00:00:00"/>
    <s v="00:00"/>
    <s v="23:59"/>
    <d v="2023-09-21T00:00:00"/>
    <s v="08:00"/>
    <s v="16:00"/>
    <n v="0.8"/>
    <s v="ce"/>
    <n v="27"/>
    <n v="0.8"/>
    <n v="0"/>
    <s v="Kuehne+Nagel Tiel 3 Standpl"/>
    <s v="De Diepert 5"/>
    <s v="Tiel"/>
    <s v="4004 MA"/>
    <s v="NL"/>
    <x v="58"/>
    <s v="Phoenixstraat 21"/>
    <x v="32"/>
    <s v="1812PP"/>
    <s v="NL"/>
    <s v="2480099160"/>
    <s v="0142073_003"/>
    <s v="31V"/>
    <s v="NL001131849B01"/>
    <n v="2"/>
    <n v="0"/>
    <n v="54.4"/>
    <s v="N"/>
    <s v="Peter Appel Transport B.V."/>
    <n v="36744"/>
    <d v="2023-09-21T00:00:00"/>
    <s v="12:16:00"/>
    <n v="0"/>
    <x v="3"/>
    <x v="37"/>
    <n v="9"/>
    <x v="28"/>
    <n v="1"/>
    <n v="0.8"/>
    <x v="6"/>
    <n v="54.4"/>
    <n v="0"/>
    <n v="54.4"/>
  </r>
  <r>
    <s v="COLGATE 3800 DEB."/>
    <s v="Colgate-Palmolive Nederland BV"/>
    <s v="101t"/>
    <n v="101091028808"/>
    <n v="101030174801"/>
    <n v="930"/>
    <s v="Inv Booked"/>
    <s v="2480099158"/>
    <s v="Verkoop"/>
    <n v="200"/>
    <s v="Transport drops"/>
    <s v="9 - verwerkt"/>
    <n v="0"/>
    <m/>
    <d v="2023-09-21T00:00:00"/>
    <s v="DROP"/>
    <s v="0001010910288080142077_002"/>
    <m/>
    <m/>
    <m/>
    <s v="EUR"/>
    <n v="54.4"/>
    <s v="EUR"/>
    <n v="54.4"/>
    <s v="EUR"/>
    <n v="54.4"/>
    <n v="54.4"/>
    <n v="0"/>
    <s v="N"/>
    <n v="1223000916"/>
    <d v="2023-10-25T00:00:00"/>
    <m/>
    <d v="2023-09-21T00:00:00"/>
    <s v="00:00"/>
    <s v="23:59"/>
    <d v="2023-09-21T00:00:00"/>
    <s v="08:00"/>
    <s v="16:00"/>
    <n v="0"/>
    <s v="ce"/>
    <n v="3"/>
    <n v="0.8"/>
    <n v="0"/>
    <s v="Kuehne+Nagel Tiel 3 Standpl"/>
    <s v="De Diepert 5"/>
    <s v="Tiel"/>
    <s v="4004 MA"/>
    <s v="NL"/>
    <x v="38"/>
    <s v="Andries Copierhof 2"/>
    <x v="40"/>
    <s v="3059 LM"/>
    <s v="NL"/>
    <s v="2480099158"/>
    <s v="0142077_002"/>
    <s v="31V"/>
    <s v="NL001131849B01"/>
    <n v="2"/>
    <n v="0"/>
    <n v="54.4"/>
    <s v="N"/>
    <s v="Peter Appel Transport B.V."/>
    <n v="36744"/>
    <d v="2023-09-21T00:00:00"/>
    <s v="08:16:00"/>
    <n v="0"/>
    <x v="3"/>
    <x v="37"/>
    <n v="9"/>
    <x v="33"/>
    <n v="1"/>
    <n v="0.8"/>
    <x v="6"/>
    <n v="54.4"/>
    <n v="0"/>
    <n v="54.4"/>
  </r>
  <r>
    <s v="COLGATE 3800 DEB."/>
    <s v="Colgate-Palmolive Nederland BV"/>
    <s v="101t"/>
    <n v="101091028806"/>
    <n v="101030174800"/>
    <n v="930"/>
    <s v="Inv Booked"/>
    <s v="2480099159"/>
    <s v="Verkoop"/>
    <n v="200"/>
    <s v="Transport drops"/>
    <s v="9 - verwerkt"/>
    <n v="0"/>
    <m/>
    <d v="2023-09-21T00:00:00"/>
    <s v="DROP"/>
    <s v="0001010910288060142073_004"/>
    <m/>
    <m/>
    <m/>
    <s v="EUR"/>
    <n v="54.4"/>
    <s v="EUR"/>
    <n v="54.4"/>
    <s v="EUR"/>
    <n v="54.4"/>
    <n v="54.4"/>
    <n v="0"/>
    <s v="N"/>
    <n v="1223000916"/>
    <d v="2023-10-25T00:00:00"/>
    <m/>
    <d v="2023-09-21T00:00:00"/>
    <s v="00:00"/>
    <s v="23:59"/>
    <d v="2023-09-21T00:00:00"/>
    <s v="08:00"/>
    <s v="16:00"/>
    <n v="0.8"/>
    <s v="ce"/>
    <n v="44"/>
    <n v="0.8"/>
    <n v="0"/>
    <s v="Kuehne+Nagel Tiel 3 Standpl"/>
    <s v="De Diepert 5"/>
    <s v="Tiel"/>
    <s v="4004 MA"/>
    <s v="NL"/>
    <x v="27"/>
    <s v="Business Park Stein 192"/>
    <x v="50"/>
    <s v="6181MA"/>
    <s v="NL"/>
    <s v="2480099159"/>
    <s v="0142073_004"/>
    <s v="31V"/>
    <s v="NL001131849B01"/>
    <n v="2"/>
    <n v="0"/>
    <n v="54.4"/>
    <s v="N"/>
    <s v="Peter Appel Transport B.V."/>
    <n v="36744"/>
    <d v="2023-09-21T00:00:00"/>
    <s v="16:07:00"/>
    <n v="0"/>
    <x v="3"/>
    <x v="37"/>
    <n v="9"/>
    <x v="1"/>
    <n v="1"/>
    <n v="0.8"/>
    <x v="0"/>
    <n v="54.4"/>
    <n v="0"/>
    <n v="54.4"/>
  </r>
  <r>
    <s v="COLGATE 3800 DEB."/>
    <s v="Colgate-Palmolive Nederland BV"/>
    <s v="101t"/>
    <n v="101091029293"/>
    <n v="101030174823"/>
    <n v="930"/>
    <s v="Inv Booked"/>
    <s v="2480099186"/>
    <s v="Verkoop"/>
    <n v="170"/>
    <s v="Transport drops zone"/>
    <s v="9 - verwerkt"/>
    <n v="0"/>
    <m/>
    <d v="2023-09-21T00:00:00"/>
    <s v="DROP"/>
    <s v="0001010910292930142330_002"/>
    <m/>
    <m/>
    <m/>
    <s v="EUR"/>
    <n v="159.84"/>
    <s v="EUR"/>
    <n v="159.84"/>
    <s v="EUR"/>
    <n v="159.84"/>
    <n v="159.84"/>
    <n v="0"/>
    <s v="N"/>
    <n v="1223000916"/>
    <d v="2023-10-25T00:00:00"/>
    <m/>
    <d v="2023-09-21T00:00:00"/>
    <s v="00:00"/>
    <s v="23:59"/>
    <d v="2023-09-21T00:00:00"/>
    <s v="07:00"/>
    <s v="10:00"/>
    <n v="12"/>
    <s v="ce"/>
    <n v="12069"/>
    <n v="12"/>
    <n v="19"/>
    <s v="Kuehne+Nagel Tiel 3 Standpl"/>
    <s v="De Diepert 5"/>
    <s v="Tiel"/>
    <s v="4004 MA"/>
    <s v="NL"/>
    <x v="118"/>
    <s v="Slego 1"/>
    <x v="13"/>
    <s v="1046 BM"/>
    <s v="NL"/>
    <s v="2480099186"/>
    <s v="0142330_002"/>
    <s v="31V"/>
    <s v="NL001131849B01"/>
    <n v="2"/>
    <n v="0"/>
    <n v="159.84"/>
    <s v="N"/>
    <s v="Peter Appel Transport B.V."/>
    <n v="36622"/>
    <d v="2023-09-21T00:00:00"/>
    <s v="07:38:00"/>
    <n v="0"/>
    <x v="3"/>
    <x v="37"/>
    <n v="9"/>
    <x v="11"/>
    <n v="1"/>
    <n v="12"/>
    <x v="0"/>
    <n v="159.84"/>
    <n v="0"/>
    <n v="159.84"/>
  </r>
  <r>
    <s v="COLGATE 3800 DEB."/>
    <s v="Colgate-Palmolive Nederland BV"/>
    <s v="101t"/>
    <n v="101091028993"/>
    <n v="101030174824"/>
    <n v="930"/>
    <s v="Inv Booked"/>
    <s v="2480099188"/>
    <s v="Verkoop"/>
    <n v="170"/>
    <s v="Transport drops zone"/>
    <s v="9 - verwerkt"/>
    <n v="0"/>
    <m/>
    <d v="2023-09-21T00:00:00"/>
    <s v="DROP"/>
    <s v="0001010910289930142170_002"/>
    <m/>
    <m/>
    <m/>
    <s v="EUR"/>
    <n v="52.45"/>
    <s v="EUR"/>
    <n v="52.45"/>
    <s v="EUR"/>
    <n v="52.45"/>
    <n v="52.45"/>
    <n v="0"/>
    <s v="N"/>
    <n v="1223000916"/>
    <d v="2023-10-25T00:00:00"/>
    <m/>
    <d v="2023-09-21T00:00:00"/>
    <s v="00:00"/>
    <s v="23:59"/>
    <d v="2023-09-21T00:00:00"/>
    <s v="19:00"/>
    <s v="20:00"/>
    <n v="1.6"/>
    <s v="ce"/>
    <n v="987"/>
    <n v="1.6"/>
    <n v="2"/>
    <s v="Kuehne+Nagel Tiel 3 Standpl"/>
    <s v="De Diepert 5"/>
    <s v="Tiel"/>
    <s v="4004 MA"/>
    <s v="NL"/>
    <x v="13"/>
    <s v="GALVANIWEG 1"/>
    <x v="16"/>
    <s v="8013 RG"/>
    <s v="NL"/>
    <s v="2480099188"/>
    <s v="0142170_002"/>
    <s v="31V"/>
    <s v="NL001131849B01"/>
    <n v="2"/>
    <n v="0"/>
    <n v="52.45"/>
    <s v="N"/>
    <s v="Peter Appel Transport B.V."/>
    <n v="36622"/>
    <d v="2023-09-21T00:00:00"/>
    <s v="18:15:00"/>
    <n v="0"/>
    <x v="3"/>
    <x v="37"/>
    <n v="9"/>
    <x v="14"/>
    <n v="1"/>
    <n v="1.6"/>
    <x v="2"/>
    <n v="52.45"/>
    <n v="0"/>
    <n v="52.45"/>
  </r>
  <r>
    <s v="COLGATE 3800 DEB."/>
    <s v="Colgate-Palmolive Nederland BV"/>
    <s v="101t"/>
    <n v="101091029726"/>
    <n v="101030174916"/>
    <n v="930"/>
    <s v="Inv Booked"/>
    <s v="2480100474"/>
    <s v="Verkoop"/>
    <n v="170"/>
    <s v="Transport drops zone"/>
    <s v="9 - verwerkt"/>
    <n v="0"/>
    <m/>
    <d v="2023-09-22T00:00:00"/>
    <s v="DROP"/>
    <s v="0001010910297260142714_005"/>
    <m/>
    <m/>
    <m/>
    <s v="EUR"/>
    <n v="62.16"/>
    <s v="EUR"/>
    <n v="62.16"/>
    <s v="EUR"/>
    <n v="62.16"/>
    <n v="62.16"/>
    <n v="0"/>
    <s v="N"/>
    <n v="1223000916"/>
    <d v="2023-10-25T00:00:00"/>
    <m/>
    <d v="2023-09-22T00:00:00"/>
    <s v="00:00"/>
    <s v="23:59"/>
    <d v="2023-09-22T00:00:00"/>
    <s v="07:00"/>
    <s v="15:00"/>
    <n v="2.4"/>
    <s v="ce"/>
    <n v="1174"/>
    <n v="2.4"/>
    <n v="0"/>
    <s v="Kuehne+Nagel Tiel 3 Standpl"/>
    <s v="De Diepert 5"/>
    <s v="Tiel"/>
    <s v="4004 MA"/>
    <s v="NL"/>
    <x v="113"/>
    <s v="Hollandweg 30"/>
    <x v="4"/>
    <s v="2665 MT"/>
    <s v="NL"/>
    <s v="2480100474"/>
    <s v="0142714_005"/>
    <s v="31V"/>
    <s v="NL001131849B01"/>
    <n v="2"/>
    <n v="0"/>
    <n v="62.16"/>
    <s v="N"/>
    <m/>
    <n v="36622"/>
    <d v="2023-09-22T00:00:00"/>
    <s v="11:07:00"/>
    <n v="0"/>
    <x v="4"/>
    <x v="37"/>
    <n v="9"/>
    <x v="4"/>
    <n v="1"/>
    <n v="2.4"/>
    <x v="3"/>
    <n v="62.16"/>
    <n v="0"/>
    <n v="62.16"/>
  </r>
  <r>
    <s v="COLGATE 3800 DEB."/>
    <s v="Colgate-Palmolive Nederland BV"/>
    <s v="101t"/>
    <n v="101091029510"/>
    <n v="101030174917"/>
    <n v="930"/>
    <s v="Inv Booked"/>
    <s v="2480100477"/>
    <s v="Verkoop"/>
    <n v="170"/>
    <s v="Transport drops zone"/>
    <s v="9 - verwerkt"/>
    <n v="0"/>
    <m/>
    <d v="2023-09-22T00:00:00"/>
    <s v="DROP"/>
    <s v="0001010910295100142487_005"/>
    <m/>
    <m/>
    <m/>
    <s v="EUR"/>
    <n v="27.26"/>
    <s v="EUR"/>
    <n v="27.26"/>
    <s v="EUR"/>
    <n v="27.26"/>
    <n v="27.26"/>
    <n v="0"/>
    <s v="N"/>
    <n v="1223000916"/>
    <d v="2023-10-25T00:00:00"/>
    <m/>
    <d v="2023-09-22T00:00:00"/>
    <s v="00:00"/>
    <s v="23:59"/>
    <d v="2023-09-22T00:00:00"/>
    <s v="08:00"/>
    <s v="16:00"/>
    <n v="0.8"/>
    <s v="ce"/>
    <n v="52"/>
    <n v="0.8"/>
    <n v="0"/>
    <s v="Kuehne+Nagel Tiel 3 Standpl"/>
    <s v="De Diepert 5"/>
    <s v="Tiel"/>
    <s v="4004 MA"/>
    <s v="NL"/>
    <x v="44"/>
    <s v="De Panoven 21"/>
    <x v="6"/>
    <s v="4191GW"/>
    <s v="NL"/>
    <s v="2480100477"/>
    <s v="0142487_005"/>
    <s v="31V"/>
    <s v="NL001131849B01"/>
    <n v="2"/>
    <n v="0"/>
    <n v="27.26"/>
    <s v="N"/>
    <s v="Peter Appel Transport B.V."/>
    <n v="36622"/>
    <d v="2023-09-22T00:00:00"/>
    <s v="09:06:00"/>
    <n v="0"/>
    <x v="4"/>
    <x v="37"/>
    <n v="9"/>
    <x v="6"/>
    <n v="1"/>
    <n v="0.8"/>
    <x v="6"/>
    <n v="27.26"/>
    <n v="0"/>
    <n v="27.26"/>
  </r>
  <r>
    <s v="COLGATE 3800 DEB."/>
    <s v="Colgate-Palmolive Nederland BV"/>
    <s v="101t"/>
    <n v="101091029516"/>
    <n v="101030174919"/>
    <n v="930"/>
    <s v="Inv Booked"/>
    <s v="2480100475"/>
    <s v="Verkoop"/>
    <n v="170"/>
    <s v="Transport drops zone"/>
    <s v="9 - verwerkt"/>
    <n v="0"/>
    <m/>
    <d v="2023-09-22T00:00:00"/>
    <s v="DROP"/>
    <s v="0001010910295160142495_003"/>
    <m/>
    <m/>
    <m/>
    <s v="EUR"/>
    <n v="110.53"/>
    <s v="EUR"/>
    <n v="110.53"/>
    <s v="EUR"/>
    <n v="110.53"/>
    <n v="110.53"/>
    <n v="0"/>
    <s v="N"/>
    <n v="1223000916"/>
    <d v="2023-10-25T00:00:00"/>
    <m/>
    <d v="2023-09-22T00:00:00"/>
    <s v="00:00"/>
    <s v="23:59"/>
    <d v="2023-09-22T00:00:00"/>
    <s v="12:00"/>
    <s v="13:00"/>
    <n v="6.4"/>
    <s v="ce"/>
    <n v="3201"/>
    <n v="6.4"/>
    <n v="3"/>
    <s v="Kuehne+Nagel Tiel 3 Standpl"/>
    <s v="De Diepert 5"/>
    <s v="Tiel"/>
    <s v="4004 MA"/>
    <s v="NL"/>
    <x v="16"/>
    <s v="Rijnland 4"/>
    <x v="19"/>
    <s v="1948RL"/>
    <s v="NL"/>
    <s v="2480100475"/>
    <s v="0142495_003"/>
    <s v="31V"/>
    <s v="NL001131849B01"/>
    <n v="2"/>
    <n v="0"/>
    <n v="110.53"/>
    <s v="N"/>
    <s v="Peter Appel Transport B.V."/>
    <n v="36622"/>
    <d v="2023-09-22T00:00:00"/>
    <s v="13:31:00"/>
    <n v="0"/>
    <x v="4"/>
    <x v="37"/>
    <n v="9"/>
    <x v="17"/>
    <n v="1"/>
    <n v="6.4"/>
    <x v="0"/>
    <n v="110.53"/>
    <n v="0"/>
    <n v="110.53"/>
  </r>
  <r>
    <s v="COLGATE 3800 DEB."/>
    <s v="Colgate-Palmolive Nederland BV"/>
    <s v="101t"/>
    <n v="101091029421"/>
    <n v="101030174920"/>
    <n v="930"/>
    <s v="Inv Booked"/>
    <s v="0240173372"/>
    <s v="Verkoop"/>
    <n v="170"/>
    <s v="Transport drops zone"/>
    <s v="9 - verwerkt"/>
    <n v="0"/>
    <m/>
    <d v="2023-09-22T00:00:00"/>
    <s v="DROP"/>
    <s v="0001010910294210142492_004"/>
    <m/>
    <m/>
    <m/>
    <s v="EUR"/>
    <n v="230.94"/>
    <s v="EUR"/>
    <n v="230.94"/>
    <s v="EUR"/>
    <n v="230.94"/>
    <n v="230.94"/>
    <n v="0"/>
    <s v="N"/>
    <n v="1223000916"/>
    <d v="2023-10-25T00:00:00"/>
    <m/>
    <d v="2023-09-22T00:00:00"/>
    <s v="00:00"/>
    <s v="23:59"/>
    <d v="2023-09-22T00:00:00"/>
    <s v="14:00"/>
    <s v="14:00"/>
    <n v="22.4"/>
    <s v="ce"/>
    <n v="21415"/>
    <n v="22.4"/>
    <n v="36"/>
    <s v="Kuehne+Nagel Tiel 3 Standpl"/>
    <s v="De Diepert 5"/>
    <s v="Tiel"/>
    <s v="4004 MA"/>
    <s v="NL"/>
    <x v="65"/>
    <s v="FLORIJNSTRAAT 4C"/>
    <x v="51"/>
    <s v="4903 RM"/>
    <s v="NL"/>
    <s v="0240173372"/>
    <s v="0142492_004"/>
    <s v="31V"/>
    <s v="NL001131849B01"/>
    <n v="2"/>
    <n v="0"/>
    <n v="230.94"/>
    <s v="N"/>
    <m/>
    <n v="36622"/>
    <d v="2023-09-22T00:00:00"/>
    <s v="08:58:00"/>
    <n v="0"/>
    <x v="4"/>
    <x v="37"/>
    <n v="9"/>
    <x v="34"/>
    <n v="1"/>
    <n v="22.4"/>
    <x v="5"/>
    <n v="230.94"/>
    <n v="0"/>
    <n v="230.94"/>
  </r>
  <r>
    <s v="COLGATE 3800 DEB."/>
    <s v="Colgate-Palmolive Nederland BV"/>
    <s v="101t"/>
    <n v="101091029515"/>
    <n v="101030174911"/>
    <n v="930"/>
    <s v="Inv Booked"/>
    <s v="2480100470"/>
    <s v="Verkoop"/>
    <n v="170"/>
    <s v="Transport drops zone"/>
    <s v="9 - verwerkt"/>
    <n v="0"/>
    <m/>
    <d v="2023-09-22T00:00:00"/>
    <s v="DROP"/>
    <s v="0001010910295150142496_002"/>
    <m/>
    <m/>
    <m/>
    <s v="EUR"/>
    <n v="21.43"/>
    <s v="EUR"/>
    <n v="21.43"/>
    <s v="EUR"/>
    <n v="21.43"/>
    <n v="21.43"/>
    <n v="0"/>
    <s v="N"/>
    <n v="1223000916"/>
    <d v="2023-10-25T00:00:00"/>
    <m/>
    <d v="2023-09-22T00:00:00"/>
    <s v="00:00"/>
    <s v="23:59"/>
    <d v="2023-09-22T00:00:00"/>
    <s v="07:00"/>
    <s v="14:00"/>
    <n v="0.8"/>
    <s v="ce"/>
    <n v="67"/>
    <n v="0.8"/>
    <n v="0"/>
    <s v="Kuehne+Nagel Tiel 3 Standpl"/>
    <s v="De Diepert 5"/>
    <s v="Tiel"/>
    <s v="4004 MA"/>
    <s v="NL"/>
    <x v="114"/>
    <s v="Basisweg 7"/>
    <x v="25"/>
    <s v="1951NG"/>
    <s v="NL"/>
    <s v="2480100470"/>
    <s v="0142496_002"/>
    <s v="31V"/>
    <s v="NL001131849B01"/>
    <n v="2"/>
    <n v="0"/>
    <n v="21.43"/>
    <s v="N"/>
    <s v="Peter Appel Transport B.V."/>
    <n v="36622"/>
    <d v="2023-09-22T00:00:00"/>
    <s v="12:28:00"/>
    <n v="0"/>
    <x v="4"/>
    <x v="37"/>
    <n v="9"/>
    <x v="17"/>
    <n v="1"/>
    <n v="2.4000000000000004"/>
    <x v="3"/>
    <n v="64.3"/>
    <n v="0"/>
    <n v="64.3"/>
  </r>
  <r>
    <s v="COLGATE 3800 DEB."/>
    <s v="Colgate-Palmolive Nederland BV"/>
    <s v="101t"/>
    <n v="101091029516"/>
    <n v="101030174912"/>
    <n v="930"/>
    <s v="Inv Booked"/>
    <s v="2480100472"/>
    <s v="Verkoop"/>
    <n v="170"/>
    <s v="Transport drops zone"/>
    <s v="9 - verwerkt"/>
    <n v="0"/>
    <m/>
    <d v="2023-09-22T00:00:00"/>
    <s v="DROP"/>
    <s v="0001010910295160142495_004"/>
    <m/>
    <m/>
    <m/>
    <s v="EUR"/>
    <n v="58.59"/>
    <s v="EUR"/>
    <n v="58.59"/>
    <s v="EUR"/>
    <n v="58.59"/>
    <n v="58.59"/>
    <n v="0"/>
    <s v="N"/>
    <n v="1223000916"/>
    <d v="2023-10-25T00:00:00"/>
    <m/>
    <d v="2023-09-22T00:00:00"/>
    <s v="00:00"/>
    <s v="23:59"/>
    <d v="2023-09-22T00:00:00"/>
    <s v="07:00"/>
    <s v="15:00"/>
    <n v="3.2"/>
    <s v="ce"/>
    <n v="1121"/>
    <n v="3.2"/>
    <n v="0"/>
    <s v="Kuehne+Nagel Tiel 3 Standpl"/>
    <s v="De Diepert 5"/>
    <s v="Tiel"/>
    <s v="4004 MA"/>
    <s v="NL"/>
    <x v="29"/>
    <s v="Opaalstraat 15"/>
    <x v="32"/>
    <s v="1812RH"/>
    <s v="NL"/>
    <s v="2480100472"/>
    <s v="0142495_004"/>
    <s v="31V"/>
    <s v="NL001131849B01"/>
    <n v="2"/>
    <n v="0"/>
    <n v="58.59"/>
    <s v="N"/>
    <s v="Peter Appel Transport B.V."/>
    <n v="36622"/>
    <d v="2023-09-22T00:00:00"/>
    <s v="14:24:00"/>
    <n v="0"/>
    <x v="4"/>
    <x v="37"/>
    <n v="9"/>
    <x v="28"/>
    <n v="1"/>
    <n v="5.6"/>
    <x v="3"/>
    <n v="102.54"/>
    <n v="0"/>
    <n v="102.54"/>
  </r>
  <r>
    <s v="COLGATE 3800 DEB."/>
    <s v="Colgate-Palmolive Nederland BV"/>
    <s v="101t"/>
    <n v="101091029515"/>
    <n v="101030174913"/>
    <n v="930"/>
    <s v="Inv Booked"/>
    <s v="2480100473"/>
    <s v="Verkoop"/>
    <n v="170"/>
    <s v="Transport drops zone"/>
    <s v="9 - verwerkt"/>
    <n v="0"/>
    <m/>
    <d v="2023-09-22T00:00:00"/>
    <s v="DROP"/>
    <s v="0001010910295150142496_002"/>
    <m/>
    <m/>
    <m/>
    <s v="EUR"/>
    <n v="42.87"/>
    <s v="EUR"/>
    <n v="42.87"/>
    <s v="EUR"/>
    <n v="42.87"/>
    <n v="42.87"/>
    <n v="0"/>
    <s v="N"/>
    <n v="1223000916"/>
    <d v="2023-10-25T00:00:00"/>
    <m/>
    <d v="2023-09-22T00:00:00"/>
    <s v="00:00"/>
    <s v="23:59"/>
    <d v="2023-09-22T00:00:00"/>
    <s v="07:00"/>
    <s v="14:00"/>
    <n v="1.6"/>
    <s v="ce"/>
    <n v="434"/>
    <n v="1.6"/>
    <n v="0"/>
    <s v="Kuehne+Nagel Tiel 3 Standpl"/>
    <s v="De Diepert 5"/>
    <s v="Tiel"/>
    <s v="4004 MA"/>
    <s v="NL"/>
    <x v="114"/>
    <s v="Basisweg 7"/>
    <x v="25"/>
    <s v="1951NG"/>
    <s v="NL"/>
    <s v="2480100473"/>
    <s v="0142496_002"/>
    <s v="31V"/>
    <s v="NL001131849B01"/>
    <n v="2"/>
    <n v="0"/>
    <n v="42.87"/>
    <s v="N"/>
    <s v="Peter Appel Transport B.V."/>
    <n v="36622"/>
    <d v="2023-09-22T00:00:00"/>
    <s v="12:28:00"/>
    <n v="0"/>
    <x v="4"/>
    <x v="37"/>
    <n v="9"/>
    <x v="17"/>
    <n v="0"/>
    <s v=""/>
    <x v="3"/>
    <s v=""/>
    <n v="0"/>
    <s v=""/>
  </r>
  <r>
    <s v="COLGATE 3800 DEB."/>
    <s v="Colgate-Palmolive Nederland BV"/>
    <s v="101t"/>
    <n v="101091029510"/>
    <n v="101030174914"/>
    <n v="930"/>
    <s v="Inv Booked"/>
    <s v="2480100476"/>
    <s v="Verkoop"/>
    <n v="170"/>
    <s v="Transport drops zone"/>
    <s v="9 - verwerkt"/>
    <n v="0"/>
    <m/>
    <d v="2023-09-22T00:00:00"/>
    <s v="DROP"/>
    <s v="0001010910295100142487_004"/>
    <m/>
    <m/>
    <m/>
    <s v="EUR"/>
    <n v="27.26"/>
    <s v="EUR"/>
    <n v="27.26"/>
    <s v="EUR"/>
    <n v="27.26"/>
    <n v="27.26"/>
    <n v="0"/>
    <s v="N"/>
    <n v="1223000916"/>
    <d v="2023-10-25T00:00:00"/>
    <m/>
    <d v="2023-09-22T00:00:00"/>
    <s v="00:00"/>
    <s v="23:59"/>
    <d v="2023-09-22T00:00:00"/>
    <s v="06:00"/>
    <s v="20:00"/>
    <n v="0.8"/>
    <s v="ce"/>
    <n v="201"/>
    <n v="0.8"/>
    <n v="0"/>
    <s v="Kuehne+Nagel Tiel 3 Standpl"/>
    <s v="De Diepert 5"/>
    <s v="Tiel"/>
    <s v="4004 MA"/>
    <s v="NL"/>
    <x v="79"/>
    <s v="Keltenweg 30"/>
    <x v="58"/>
    <s v="5342 LP"/>
    <s v="NL"/>
    <s v="2480100476"/>
    <s v="0142487_004"/>
    <s v="31V"/>
    <s v="NL001131849B01"/>
    <n v="2"/>
    <n v="0"/>
    <n v="27.26"/>
    <s v="N"/>
    <s v="Peter Appel Transport B.V."/>
    <n v="36622"/>
    <d v="2023-09-22T00:00:00"/>
    <s v="11:55:00"/>
    <n v="0"/>
    <x v="4"/>
    <x v="37"/>
    <n v="9"/>
    <x v="42"/>
    <n v="1"/>
    <n v="0.8"/>
    <x v="3"/>
    <n v="27.26"/>
    <n v="0"/>
    <n v="27.26"/>
  </r>
  <r>
    <s v="COLGATE 3800 DEB."/>
    <s v="Colgate-Palmolive Nederland BV"/>
    <s v="101t"/>
    <n v="101091029516"/>
    <n v="101030174915"/>
    <n v="930"/>
    <s v="Inv Booked"/>
    <s v="2480100471"/>
    <s v="Verkoop"/>
    <n v="170"/>
    <s v="Transport drops zone"/>
    <s v="9 - verwerkt"/>
    <n v="0"/>
    <m/>
    <d v="2023-09-22T00:00:00"/>
    <s v="DROP"/>
    <s v="0001010910295160142495_004"/>
    <m/>
    <m/>
    <m/>
    <s v="EUR"/>
    <n v="43.95"/>
    <s v="EUR"/>
    <n v="43.95"/>
    <s v="EUR"/>
    <n v="43.95"/>
    <n v="43.95"/>
    <n v="0"/>
    <s v="N"/>
    <n v="1223000916"/>
    <d v="2023-10-25T00:00:00"/>
    <m/>
    <d v="2023-09-22T00:00:00"/>
    <s v="00:00"/>
    <s v="23:59"/>
    <d v="2023-09-22T00:00:00"/>
    <s v="07:00"/>
    <s v="15:00"/>
    <n v="2.4"/>
    <s v="ce"/>
    <n v="733"/>
    <n v="2.4"/>
    <n v="0"/>
    <s v="Kuehne+Nagel Tiel 3 Standpl"/>
    <s v="De Diepert 5"/>
    <s v="Tiel"/>
    <s v="4004 MA"/>
    <s v="NL"/>
    <x v="29"/>
    <s v="Opaalstraat 15"/>
    <x v="32"/>
    <s v="1812RH"/>
    <s v="NL"/>
    <s v="2480100471"/>
    <s v="0142495_004"/>
    <s v="31V"/>
    <s v="NL001131849B01"/>
    <n v="2"/>
    <n v="0"/>
    <n v="43.95"/>
    <s v="N"/>
    <s v="Peter Appel Transport B.V."/>
    <n v="36622"/>
    <d v="2023-09-22T00:00:00"/>
    <s v="14:24:00"/>
    <n v="0"/>
    <x v="4"/>
    <x v="37"/>
    <n v="9"/>
    <x v="28"/>
    <n v="0"/>
    <s v=""/>
    <x v="3"/>
    <s v=""/>
    <n v="0"/>
    <s v=""/>
  </r>
  <r>
    <s v="COLGATE 3800 DEB."/>
    <s v="Colgate-Palmolive Nederland BV"/>
    <s v="101t"/>
    <n v="101091030086"/>
    <n v="101030175024"/>
    <n v="930"/>
    <s v="Inv Booked"/>
    <s v="2480099191 2ND DEL"/>
    <s v="Verkoop"/>
    <n v="170"/>
    <s v="Transport drops zone"/>
    <s v="9 - verwerkt"/>
    <n v="0"/>
    <m/>
    <d v="2023-09-22T00:00:00"/>
    <s v="DROP"/>
    <s v="0001010910300860142929_003"/>
    <m/>
    <m/>
    <m/>
    <s v="EUR"/>
    <n v="142.56"/>
    <s v="EUR"/>
    <n v="142.56"/>
    <s v="EUR"/>
    <n v="142.56"/>
    <n v="142.56"/>
    <n v="0"/>
    <s v="N"/>
    <n v="1223000916"/>
    <d v="2023-10-25T00:00:00"/>
    <m/>
    <d v="2023-09-22T00:00:00"/>
    <s v="00:00"/>
    <s v="23:59"/>
    <d v="2023-09-22T00:00:00"/>
    <s v="08:30"/>
    <s v="13:00"/>
    <n v="8.8000000000000007"/>
    <s v="ce"/>
    <n v="6679"/>
    <n v="8.8000000000000007"/>
    <n v="6"/>
    <s v="Kuehne+Nagel Tiel 3 Standpl"/>
    <s v="De Diepert 5"/>
    <s v="Tiel"/>
    <s v="4004 MA"/>
    <s v="NL"/>
    <x v="60"/>
    <s v="Orionweg 6"/>
    <x v="47"/>
    <s v="4782 SC"/>
    <s v="NL"/>
    <s v="2480099191 2ND DEL"/>
    <s v="0142929_003"/>
    <s v="31V"/>
    <s v="NL001131849B01"/>
    <n v="2"/>
    <n v="0"/>
    <n v="142.56"/>
    <s v="N"/>
    <s v="Peter Appel Transport B.V."/>
    <n v="36622"/>
    <d v="2023-09-22T00:00:00"/>
    <s v="13:27:00"/>
    <n v="35"/>
    <x v="4"/>
    <x v="37"/>
    <n v="9"/>
    <x v="29"/>
    <n v="1"/>
    <n v="8.8000000000000007"/>
    <x v="0"/>
    <n v="142.56"/>
    <n v="0"/>
    <n v="142.56"/>
  </r>
  <r>
    <s v="COLGATE 3800 DEB."/>
    <s v="Colgate-Palmolive Nederland BV"/>
    <s v="101t"/>
    <n v="101091030172"/>
    <n v="101030175028"/>
    <n v="930"/>
    <s v="Inv Booked"/>
    <s v="2480100478"/>
    <s v="Verkoop"/>
    <n v="170"/>
    <s v="Transport drops zone"/>
    <s v="9 - verwerkt"/>
    <n v="0"/>
    <m/>
    <d v="2023-09-22T00:00:00"/>
    <s v="DROP"/>
    <s v="0001010910301720142938_002"/>
    <m/>
    <m/>
    <m/>
    <s v="EUR"/>
    <n v="117.26"/>
    <s v="EUR"/>
    <n v="117.26"/>
    <s v="EUR"/>
    <n v="117.26"/>
    <n v="117.26"/>
    <n v="0"/>
    <s v="N"/>
    <n v="1223000916"/>
    <d v="2023-10-25T00:00:00"/>
    <m/>
    <d v="2023-09-22T00:00:00"/>
    <s v="00:00"/>
    <s v="23:59"/>
    <d v="2023-09-22T00:00:00"/>
    <s v="13:00"/>
    <s v="14:00"/>
    <n v="16.8"/>
    <s v="ce"/>
    <n v="10943"/>
    <n v="16.8"/>
    <n v="21"/>
    <s v="Kuehne+Nagel Tiel 3 Standpl"/>
    <s v="De Diepert 5"/>
    <s v="Tiel"/>
    <s v="4004 MA"/>
    <s v="NL"/>
    <x v="2"/>
    <s v="Randweg 2"/>
    <x v="6"/>
    <s v="4191 NN"/>
    <s v="NL"/>
    <s v="2480100478"/>
    <s v="0142938_002"/>
    <s v="31V"/>
    <s v="NL001131849B01"/>
    <n v="2"/>
    <n v="0"/>
    <n v="117.26"/>
    <s v="N"/>
    <s v="Peter Appel Transport B.V."/>
    <n v="36622"/>
    <d v="2023-09-22T00:00:00"/>
    <s v="14:02:00"/>
    <n v="40"/>
    <x v="4"/>
    <x v="37"/>
    <n v="9"/>
    <x v="6"/>
    <n v="1"/>
    <n v="16.8"/>
    <x v="2"/>
    <n v="117.26"/>
    <n v="0"/>
    <n v="117.26"/>
  </r>
  <r>
    <s v="COLGATE 3800 DEB."/>
    <s v="Colgate-Palmolive Nederland BV"/>
    <s v="101t"/>
    <n v="101091029511"/>
    <n v="101030174918"/>
    <n v="980"/>
    <s v="Cancel No In"/>
    <s v="2480100478"/>
    <s v="Verkoop"/>
    <n v="190"/>
    <s v="Transport Zone ritpr"/>
    <s v="0 - ingevoerd"/>
    <n v="0"/>
    <m/>
    <d v="2023-09-22T00:00:00"/>
    <s v="DROP"/>
    <s v="0001010910295110142488_002"/>
    <n v="149.41999999999999"/>
    <n v="16.8"/>
    <m/>
    <s v="EUR"/>
    <n v="149.41999999999999"/>
    <s v="EUR"/>
    <n v="0"/>
    <s v="EUR"/>
    <n v="149.41999999999999"/>
    <n v="0"/>
    <n v="-149.41999999999999"/>
    <s v="N"/>
    <m/>
    <m/>
    <m/>
    <d v="2023-09-22T00:00:00"/>
    <s v="00:00"/>
    <s v="23:59"/>
    <d v="2023-09-22T00:00:00"/>
    <s v="01:00"/>
    <s v="02:00"/>
    <n v="16.8"/>
    <s v="ce"/>
    <n v="10943"/>
    <n v="16.8"/>
    <n v="21"/>
    <s v="Kuehne+Nagel Tiel 3 Standpl"/>
    <s v="De Diepert 5"/>
    <s v="Tiel"/>
    <s v="4004 MA"/>
    <s v="NL"/>
    <x v="2"/>
    <s v="Randweg 2"/>
    <x v="6"/>
    <s v="4191 NN"/>
    <s v="NL"/>
    <s v="2480100478"/>
    <s v="0142488_002"/>
    <m/>
    <s v="NL001131849B01"/>
    <n v="2"/>
    <n v="0"/>
    <n v="0"/>
    <s v="N"/>
    <s v="Peter Appel Transport B.V."/>
    <n v="36624"/>
    <d v="2023-09-22T00:00:00"/>
    <s v="05:00:00"/>
    <n v="0"/>
    <x v="4"/>
    <x v="37"/>
    <n v="9"/>
    <x v="6"/>
    <n v="1"/>
    <n v="16.8"/>
    <x v="2"/>
    <n v="149.41999999999999"/>
    <n v="0"/>
    <n v="149.41999999999999"/>
  </r>
  <r>
    <s v="COLGATE 3800 DEB."/>
    <s v="Colgate-Palmolive Nederland BV"/>
    <s v="101t"/>
    <n v="101091030095"/>
    <n v="101030174991"/>
    <n v="930"/>
    <s v="Inv Booked"/>
    <s v="2480101517"/>
    <s v="Verkoop"/>
    <n v="170"/>
    <s v="Transport drops zone"/>
    <s v="9 - verwerkt"/>
    <n v="0"/>
    <m/>
    <d v="2023-09-23T00:00:00"/>
    <s v="DROP"/>
    <s v="0001010910300950142842_002"/>
    <m/>
    <m/>
    <m/>
    <s v="EUR"/>
    <n v="135.91"/>
    <s v="EUR"/>
    <n v="135.91"/>
    <s v="EUR"/>
    <n v="135.91"/>
    <n v="135.91"/>
    <n v="0"/>
    <s v="Y"/>
    <n v="1223000916"/>
    <d v="2023-10-25T00:00:00"/>
    <m/>
    <d v="2023-09-23T00:00:00"/>
    <s v="00:00"/>
    <s v="23:59"/>
    <d v="2023-09-23T00:00:00"/>
    <s v="08:30"/>
    <s v="08:30"/>
    <n v="16"/>
    <s v="ce"/>
    <n v="7083"/>
    <n v="16.8"/>
    <n v="13"/>
    <s v="Kuehne+Nagel Tiel 3 Standpl"/>
    <s v="De Diepert 5"/>
    <s v="Tiel"/>
    <s v="4004 MA"/>
    <s v="NL"/>
    <x v="24"/>
    <s v="Ravenswade 14"/>
    <x v="26"/>
    <s v="3439 LD"/>
    <s v="NL"/>
    <s v="2480101517"/>
    <s v="0142842_002"/>
    <s v="31V"/>
    <s v="NL001131849B01"/>
    <n v="2"/>
    <n v="0"/>
    <n v="135.91"/>
    <s v="N"/>
    <s v="Peter Appel Transport B.V."/>
    <n v="36622"/>
    <d v="2023-09-23T00:00:00"/>
    <s v="09:25:00"/>
    <n v="0"/>
    <x v="5"/>
    <x v="37"/>
    <n v="9"/>
    <x v="22"/>
    <n v="1"/>
    <n v="26.4"/>
    <x v="7"/>
    <n v="213.57"/>
    <n v="0"/>
    <n v="213.57"/>
  </r>
  <r>
    <s v="COLGATE 3800 DEB."/>
    <s v="Colgate-Palmolive Nederland BV"/>
    <s v="101t"/>
    <n v="101091030551"/>
    <n v="101030174996"/>
    <n v="930"/>
    <s v="Inv Booked"/>
    <s v="2480101526"/>
    <s v="Verkoop"/>
    <n v="170"/>
    <s v="Transport drops zone"/>
    <s v="9 - verwerkt"/>
    <n v="0"/>
    <m/>
    <d v="2023-09-23T00:00:00"/>
    <s v="DROP"/>
    <s v="0001010910305510143150_002"/>
    <m/>
    <m/>
    <m/>
    <s v="EUR"/>
    <n v="149.41"/>
    <s v="EUR"/>
    <n v="149.41"/>
    <s v="EUR"/>
    <n v="149.41"/>
    <n v="149.41"/>
    <n v="0"/>
    <s v="N"/>
    <n v="1223000916"/>
    <d v="2023-10-25T00:00:00"/>
    <m/>
    <d v="2023-09-23T00:00:00"/>
    <s v="00:00"/>
    <s v="23:59"/>
    <d v="2023-09-23T00:00:00"/>
    <s v="12:00"/>
    <s v="13:00"/>
    <n v="26"/>
    <s v="ce"/>
    <n v="10821"/>
    <n v="26.4"/>
    <n v="21"/>
    <s v="Kuehne+Nagel Tiel 3 Standpl"/>
    <s v="De Diepert 5"/>
    <s v="Tiel"/>
    <s v="4004 MA"/>
    <s v="NL"/>
    <x v="2"/>
    <s v="Randweg 2"/>
    <x v="6"/>
    <s v="4191 NN"/>
    <s v="NL"/>
    <s v="2480101526"/>
    <s v="0143150_002"/>
    <s v="31V"/>
    <s v="NL001131849B01"/>
    <n v="2"/>
    <n v="0"/>
    <n v="149.41"/>
    <s v="N"/>
    <s v="Peter Appel Transport B.V."/>
    <n v="36622"/>
    <d v="2023-09-23T00:00:00"/>
    <s v="13:35:00"/>
    <n v="0"/>
    <x v="5"/>
    <x v="37"/>
    <n v="9"/>
    <x v="6"/>
    <n v="1"/>
    <n v="26.4"/>
    <x v="2"/>
    <n v="149.41"/>
    <n v="0"/>
    <n v="149.41"/>
  </r>
  <r>
    <s v="COLGATE 3800 DEB."/>
    <s v="Colgate-Palmolive Nederland BV"/>
    <s v="101t"/>
    <n v="101091030102"/>
    <n v="101030174999"/>
    <n v="930"/>
    <s v="Inv Booked"/>
    <s v="2480101905"/>
    <s v="Verkoop"/>
    <n v="170"/>
    <s v="Transport drops zone"/>
    <s v="9 - verwerkt"/>
    <n v="0"/>
    <m/>
    <d v="2023-09-23T00:00:00"/>
    <s v="DROP"/>
    <s v="0001010910301020142849_002"/>
    <m/>
    <m/>
    <m/>
    <s v="EUR"/>
    <n v="6.47"/>
    <s v="EUR"/>
    <n v="6.47"/>
    <s v="EUR"/>
    <n v="6.47"/>
    <n v="6.47"/>
    <n v="0"/>
    <s v="Y"/>
    <n v="1223000916"/>
    <d v="2023-10-25T00:00:00"/>
    <m/>
    <d v="2023-09-23T00:00:00"/>
    <s v="00:00"/>
    <s v="23:59"/>
    <d v="2023-09-23T00:00:00"/>
    <s v="11:45"/>
    <s v="11:45"/>
    <n v="0.8"/>
    <s v="ce"/>
    <n v="203"/>
    <n v="0.8"/>
    <n v="0"/>
    <s v="Kuehne+Nagel Tiel 3 Standpl"/>
    <s v="De Diepert 5"/>
    <s v="Tiel"/>
    <s v="4004 MA"/>
    <s v="NL"/>
    <x v="24"/>
    <s v="Ravenswade 14"/>
    <x v="26"/>
    <s v="3439 LD"/>
    <s v="NL"/>
    <s v="2480101905"/>
    <s v="0142849_002"/>
    <s v="31V"/>
    <s v="NL001131849B01"/>
    <n v="2"/>
    <n v="0"/>
    <n v="6.47"/>
    <s v="N"/>
    <s v="Peter Appel Transport B.V."/>
    <n v="36622"/>
    <d v="2023-09-23T00:00:00"/>
    <s v="13:32:00"/>
    <n v="0"/>
    <x v="5"/>
    <x v="37"/>
    <n v="9"/>
    <x v="22"/>
    <n v="1"/>
    <n v="26.400000000000002"/>
    <x v="7"/>
    <n v="213.57"/>
    <n v="0"/>
    <n v="213.57"/>
  </r>
  <r>
    <s v="COLGATE 3800 DEB."/>
    <s v="Colgate-Palmolive Nederland BV"/>
    <s v="101t"/>
    <n v="101091030556"/>
    <n v="101030174980"/>
    <n v="930"/>
    <s v="Inv Booked"/>
    <s v="2480101512"/>
    <s v="Verkoop"/>
    <n v="170"/>
    <s v="Transport drops zone"/>
    <s v="9 - verwerkt"/>
    <n v="0"/>
    <m/>
    <d v="2023-09-23T00:00:00"/>
    <s v="DROP"/>
    <s v="0001010910305560143156_002"/>
    <m/>
    <m/>
    <m/>
    <s v="EUR"/>
    <n v="182.69"/>
    <s v="EUR"/>
    <n v="182.69"/>
    <s v="EUR"/>
    <n v="182.69"/>
    <n v="182.69"/>
    <n v="0"/>
    <s v="Y"/>
    <n v="1223000916"/>
    <d v="2023-10-25T00:00:00"/>
    <m/>
    <d v="2023-09-23T00:00:00"/>
    <s v="00:00"/>
    <s v="23:59"/>
    <d v="2023-09-23T00:00:00"/>
    <s v="07:00"/>
    <s v="07:00"/>
    <n v="26"/>
    <s v="ce"/>
    <n v="13579"/>
    <n v="26.4"/>
    <n v="29"/>
    <s v="Kuehne+Nagel Tiel 3 Standpl"/>
    <s v="De Diepert 5"/>
    <s v="Tiel"/>
    <s v="4004 MA"/>
    <s v="NL"/>
    <x v="14"/>
    <s v="Rood 24"/>
    <x v="17"/>
    <s v="6666LT"/>
    <s v="NL"/>
    <s v="2480101512"/>
    <s v="0143156_002"/>
    <s v="31V"/>
    <s v="NL001131849B01"/>
    <n v="2"/>
    <n v="0"/>
    <n v="182.69"/>
    <s v="N"/>
    <s v="Peter Appel Transport B.V."/>
    <n v="36622"/>
    <d v="2023-09-23T00:00:00"/>
    <s v="07:37:00"/>
    <n v="0"/>
    <x v="5"/>
    <x v="37"/>
    <n v="9"/>
    <x v="15"/>
    <n v="1"/>
    <n v="26.4"/>
    <x v="5"/>
    <n v="182.69"/>
    <n v="0"/>
    <n v="182.69"/>
  </r>
  <r>
    <s v="COLGATE 3800 DEB."/>
    <s v="Colgate-Palmolive Nederland BV"/>
    <s v="101t"/>
    <n v="101091030102"/>
    <n v="101030174982"/>
    <n v="930"/>
    <s v="Inv Booked"/>
    <s v="2480101514"/>
    <s v="Verkoop"/>
    <n v="170"/>
    <s v="Transport drops zone"/>
    <s v="9 - verwerkt"/>
    <n v="0"/>
    <m/>
    <d v="2023-09-23T00:00:00"/>
    <s v="DROP"/>
    <s v="0001010910301020142849_002"/>
    <m/>
    <m/>
    <m/>
    <s v="EUR"/>
    <n v="207.1"/>
    <s v="EUR"/>
    <n v="207.1"/>
    <s v="EUR"/>
    <n v="207.1"/>
    <n v="207.1"/>
    <n v="0"/>
    <s v="Y"/>
    <n v="1223000916"/>
    <d v="2023-10-25T00:00:00"/>
    <m/>
    <d v="2023-09-23T00:00:00"/>
    <s v="00:00"/>
    <s v="23:59"/>
    <d v="2023-09-23T00:00:00"/>
    <s v="11:45"/>
    <s v="11:45"/>
    <n v="25"/>
    <s v="ce"/>
    <n v="10692"/>
    <n v="25.6"/>
    <n v="23"/>
    <s v="Kuehne+Nagel Tiel 3 Standpl"/>
    <s v="De Diepert 5"/>
    <s v="Tiel"/>
    <s v="4004 MA"/>
    <s v="NL"/>
    <x v="24"/>
    <s v="Ravenswade 14"/>
    <x v="26"/>
    <s v="3439 LD"/>
    <s v="NL"/>
    <s v="2480101514"/>
    <s v="0142849_002"/>
    <s v="31V"/>
    <s v="NL001131849B01"/>
    <n v="2"/>
    <n v="0"/>
    <n v="207.1"/>
    <s v="N"/>
    <s v="Peter Appel Transport B.V."/>
    <n v="36622"/>
    <d v="2023-09-23T00:00:00"/>
    <s v="13:32:00"/>
    <n v="6"/>
    <x v="5"/>
    <x v="37"/>
    <n v="9"/>
    <x v="22"/>
    <n v="0"/>
    <s v=""/>
    <x v="7"/>
    <s v=""/>
    <n v="0"/>
    <s v=""/>
  </r>
  <r>
    <s v="COLGATE 3800 DEB."/>
    <s v="Colgate-Palmolive Nederland BV"/>
    <s v="101t"/>
    <n v="101091030095"/>
    <n v="101030174986"/>
    <n v="930"/>
    <s v="Inv Booked"/>
    <s v="2480101515"/>
    <s v="Verkoop"/>
    <n v="170"/>
    <s v="Transport drops zone"/>
    <s v="9 - verwerkt"/>
    <n v="0"/>
    <m/>
    <d v="2023-09-23T00:00:00"/>
    <s v="DROP"/>
    <s v="0001010910300950142842_002"/>
    <m/>
    <m/>
    <m/>
    <s v="EUR"/>
    <n v="77.66"/>
    <s v="EUR"/>
    <n v="77.66"/>
    <s v="EUR"/>
    <n v="77.66"/>
    <n v="77.66"/>
    <n v="0"/>
    <s v="Y"/>
    <n v="1223000916"/>
    <d v="2023-10-25T00:00:00"/>
    <m/>
    <d v="2023-09-23T00:00:00"/>
    <s v="00:00"/>
    <s v="23:59"/>
    <d v="2023-09-23T00:00:00"/>
    <s v="08:30"/>
    <s v="08:30"/>
    <n v="9.6"/>
    <s v="ce"/>
    <n v="9417"/>
    <n v="9.6"/>
    <n v="18"/>
    <s v="Kuehne+Nagel Tiel 3 Standpl"/>
    <s v="De Diepert 5"/>
    <s v="Tiel"/>
    <s v="4004 MA"/>
    <s v="NL"/>
    <x v="24"/>
    <s v="Ravenswade 14"/>
    <x v="26"/>
    <s v="3439 LD"/>
    <s v="NL"/>
    <s v="2480101515"/>
    <s v="0142842_002"/>
    <s v="31V"/>
    <s v="NL001131849B01"/>
    <n v="2"/>
    <n v="0"/>
    <n v="77.66"/>
    <s v="N"/>
    <s v="Peter Appel Transport B.V."/>
    <n v="36622"/>
    <d v="2023-09-23T00:00:00"/>
    <s v="09:25:00"/>
    <n v="0"/>
    <x v="5"/>
    <x v="37"/>
    <n v="9"/>
    <x v="22"/>
    <n v="0"/>
    <s v=""/>
    <x v="7"/>
    <s v=""/>
    <n v="0"/>
    <s v=""/>
  </r>
  <r>
    <s v="COLGATE 3800 DEB."/>
    <s v="Colgate-Palmolive Nederland BV"/>
    <s v="101t"/>
    <n v="101091030099"/>
    <n v="101030174990"/>
    <n v="930"/>
    <s v="Inv Booked"/>
    <s v="2480101516"/>
    <s v="Verkoop"/>
    <n v="170"/>
    <s v="Transport drops zone"/>
    <s v="9 - verwerkt"/>
    <n v="0"/>
    <m/>
    <d v="2023-09-23T00:00:00"/>
    <s v="DROP"/>
    <s v="0001010910300990142847_002"/>
    <m/>
    <m/>
    <m/>
    <s v="EUR"/>
    <n v="182.69"/>
    <s v="EUR"/>
    <n v="182.69"/>
    <s v="EUR"/>
    <n v="182.69"/>
    <n v="182.69"/>
    <n v="0"/>
    <s v="Y"/>
    <n v="1223000916"/>
    <d v="2023-10-25T00:00:00"/>
    <m/>
    <d v="2023-09-23T00:00:00"/>
    <s v="00:00"/>
    <s v="23:59"/>
    <d v="2023-09-23T00:00:00"/>
    <s v="10:00"/>
    <s v="10:00"/>
    <n v="26"/>
    <s v="ce"/>
    <n v="15295"/>
    <n v="26.4"/>
    <n v="30"/>
    <s v="Kuehne+Nagel Tiel 3 Standpl"/>
    <s v="De Diepert 5"/>
    <s v="Tiel"/>
    <s v="4004 MA"/>
    <s v="NL"/>
    <x v="14"/>
    <s v="Rood 24"/>
    <x v="17"/>
    <s v="6666LT"/>
    <s v="NL"/>
    <s v="2480101516"/>
    <s v="0142847_002"/>
    <s v="31V"/>
    <s v="NL001131849B01"/>
    <n v="2"/>
    <n v="0"/>
    <n v="182.69"/>
    <s v="N"/>
    <s v="Peter Appel Transport B.V."/>
    <n v="36622"/>
    <d v="2023-09-23T00:00:00"/>
    <s v="10:27:00"/>
    <n v="0"/>
    <x v="5"/>
    <x v="37"/>
    <n v="9"/>
    <x v="15"/>
    <n v="1"/>
    <n v="26.4"/>
    <x v="5"/>
    <n v="182.69"/>
    <n v="0"/>
    <n v="182.69"/>
  </r>
  <r>
    <s v="COLGATE 3800 DEB."/>
    <s v="Colgate-Palmolive Nederland BV"/>
    <s v="101t"/>
    <n v="101091030526"/>
    <n v="101030175000"/>
    <n v="930"/>
    <s v="Inv Booked"/>
    <s v="2480102092"/>
    <s v="Verkoop"/>
    <n v="170"/>
    <s v="Transport drops zone"/>
    <s v="9 - verwerkt"/>
    <n v="0"/>
    <m/>
    <d v="2023-09-25T00:00:00"/>
    <s v="DROP"/>
    <s v="0001010910305260143112_002"/>
    <m/>
    <m/>
    <m/>
    <s v="EUR"/>
    <n v="28.84"/>
    <s v="EUR"/>
    <n v="28.84"/>
    <s v="EUR"/>
    <n v="28.84"/>
    <n v="28.84"/>
    <n v="0"/>
    <s v="N"/>
    <n v="1223000916"/>
    <d v="2023-10-25T00:00:00"/>
    <m/>
    <d v="2023-09-25T00:00:00"/>
    <s v="00:00"/>
    <s v="23:59"/>
    <d v="2023-09-25T00:00:00"/>
    <s v="06:00"/>
    <s v="16:00"/>
    <n v="0.8"/>
    <s v="ce"/>
    <n v="289"/>
    <n v="0.8"/>
    <n v="0"/>
    <s v="Kuehne+Nagel Tiel 3 Standpl"/>
    <s v="De Diepert 5"/>
    <s v="Tiel"/>
    <s v="4004 MA"/>
    <s v="NL"/>
    <x v="113"/>
    <s v="Hollandweg 30"/>
    <x v="4"/>
    <s v="2665 MT"/>
    <s v="NL"/>
    <s v="2480102092"/>
    <s v="0143112_002"/>
    <s v="31V"/>
    <s v="NL001131849B01"/>
    <n v="2"/>
    <n v="0"/>
    <n v="28.84"/>
    <s v="N"/>
    <s v="Peter Appel Transport B.V."/>
    <n v="36622"/>
    <d v="2023-09-25T00:00:00"/>
    <s v="08:56:00"/>
    <n v="0"/>
    <x v="0"/>
    <x v="38"/>
    <n v="9"/>
    <x v="4"/>
    <n v="1"/>
    <n v="0.8"/>
    <x v="3"/>
    <n v="28.84"/>
    <n v="0"/>
    <n v="28.84"/>
  </r>
  <r>
    <s v="COLGATE 3800 DEB."/>
    <s v="Colgate-Palmolive Nederland BV"/>
    <s v="101t"/>
    <n v="101091030525"/>
    <n v="101030175001"/>
    <n v="930"/>
    <s v="Inv Booked"/>
    <s v="2480102093"/>
    <s v="Verkoop"/>
    <n v="170"/>
    <s v="Transport drops zone"/>
    <s v="9 - verwerkt"/>
    <n v="0"/>
    <m/>
    <d v="2023-09-25T00:00:00"/>
    <s v="DROP"/>
    <s v="0001010910305250143109_002"/>
    <m/>
    <m/>
    <m/>
    <s v="EUR"/>
    <n v="27.23"/>
    <s v="EUR"/>
    <n v="27.23"/>
    <s v="EUR"/>
    <n v="27.23"/>
    <n v="27.23"/>
    <n v="0"/>
    <s v="N"/>
    <n v="1223000916"/>
    <d v="2023-10-25T00:00:00"/>
    <m/>
    <d v="2023-09-25T00:00:00"/>
    <s v="00:00"/>
    <s v="23:59"/>
    <d v="2023-09-25T00:00:00"/>
    <s v="07:00"/>
    <s v="07:00"/>
    <n v="1.6"/>
    <s v="ce"/>
    <n v="1505"/>
    <n v="1.6"/>
    <n v="2"/>
    <s v="Kuehne+Nagel Tiel 3 Standpl"/>
    <s v="De Diepert 5"/>
    <s v="Tiel"/>
    <s v="4004 MA"/>
    <s v="NL"/>
    <x v="41"/>
    <s v="Asteriastraat 9"/>
    <x v="3"/>
    <s v="5047 RM"/>
    <s v="NL"/>
    <s v="2480102093"/>
    <s v="0143109_002"/>
    <s v="31V"/>
    <s v="NL001131849B01"/>
    <n v="2"/>
    <n v="0"/>
    <n v="27.23"/>
    <s v="N"/>
    <s v="Peter Appel Transport B.V."/>
    <n v="36622"/>
    <d v="2023-09-25T00:00:00"/>
    <s v="07:17:00"/>
    <n v="0"/>
    <x v="0"/>
    <x v="38"/>
    <n v="9"/>
    <x v="3"/>
    <n v="1"/>
    <n v="4.8000000000000007"/>
    <x v="0"/>
    <n v="81.7"/>
    <n v="0"/>
    <n v="81.7"/>
  </r>
  <r>
    <s v="COLGATE 3800 DEB."/>
    <s v="Colgate-Palmolive Nederland BV"/>
    <s v="101t"/>
    <n v="101091030522"/>
    <n v="101030174992"/>
    <n v="930"/>
    <s v="Inv Booked"/>
    <s v="2480101525"/>
    <s v="Verkoop"/>
    <n v="170"/>
    <s v="Transport drops zone"/>
    <s v="9 - verwerkt"/>
    <n v="0"/>
    <m/>
    <d v="2023-09-25T00:00:00"/>
    <s v="DROP"/>
    <s v="0001010910305220143108_002"/>
    <m/>
    <m/>
    <m/>
    <s v="EUR"/>
    <n v="113.92"/>
    <s v="EUR"/>
    <n v="113.92"/>
    <s v="EUR"/>
    <n v="113.92"/>
    <n v="113.92"/>
    <n v="0"/>
    <s v="N"/>
    <n v="1223000916"/>
    <d v="2023-10-25T00:00:00"/>
    <m/>
    <d v="2023-09-25T00:00:00"/>
    <s v="00:00"/>
    <s v="23:59"/>
    <d v="2023-09-25T00:00:00"/>
    <s v="04:00"/>
    <s v="05:00"/>
    <n v="16"/>
    <s v="ce"/>
    <n v="9861"/>
    <n v="16"/>
    <n v="19"/>
    <s v="Kuehne+Nagel Tiel 3 Standpl"/>
    <s v="De Diepert 5"/>
    <s v="Tiel"/>
    <s v="4004 MA"/>
    <s v="NL"/>
    <x v="2"/>
    <s v="Randweg 2"/>
    <x v="6"/>
    <s v="4191 NN"/>
    <s v="NL"/>
    <s v="2480101525"/>
    <s v="0143108_002"/>
    <s v="31V"/>
    <s v="NL001131849B01"/>
    <n v="2"/>
    <n v="0"/>
    <n v="113.92"/>
    <s v="N"/>
    <s v="Peter Appel Transport B.V."/>
    <n v="36622"/>
    <d v="2023-09-25T00:00:00"/>
    <s v="05:21:00"/>
    <n v="0"/>
    <x v="0"/>
    <x v="38"/>
    <n v="9"/>
    <x v="6"/>
    <n v="1"/>
    <n v="16"/>
    <x v="2"/>
    <n v="113.92"/>
    <n v="0"/>
    <n v="113.92"/>
  </r>
  <r>
    <s v="COLGATE 3800 DEB."/>
    <s v="Colgate-Palmolive Nederland BV"/>
    <s v="101t"/>
    <n v="101091030129"/>
    <n v="101030174993"/>
    <n v="930"/>
    <s v="Inv Booked"/>
    <s v="2480101520"/>
    <s v="Verkoop"/>
    <n v="170"/>
    <s v="Transport drops zone"/>
    <s v="9 - verwerkt"/>
    <n v="0"/>
    <m/>
    <d v="2023-09-25T00:00:00"/>
    <s v="DROP"/>
    <s v="0001010910301290142879_002"/>
    <m/>
    <m/>
    <m/>
    <s v="EUR"/>
    <n v="78.98"/>
    <s v="EUR"/>
    <n v="78.98"/>
    <s v="EUR"/>
    <n v="78.98"/>
    <n v="78.98"/>
    <n v="0"/>
    <s v="N"/>
    <n v="1223000916"/>
    <d v="2023-10-25T00:00:00"/>
    <m/>
    <d v="2023-09-25T00:00:00"/>
    <s v="00:00"/>
    <s v="23:59"/>
    <d v="2023-09-25T00:00:00"/>
    <s v="12:00"/>
    <s v="17:00"/>
    <n v="2.4"/>
    <s v="ce"/>
    <n v="1340"/>
    <n v="2.4"/>
    <n v="2"/>
    <s v="Kuehne+Nagel Tiel 3 Standpl"/>
    <s v="De Diepert 5"/>
    <s v="Tiel"/>
    <s v="4004 MA"/>
    <s v="NL"/>
    <x v="21"/>
    <s v="Bloemakkers 4"/>
    <x v="22"/>
    <s v="9461GX"/>
    <s v="NL"/>
    <s v="2480101520"/>
    <s v="0142879_002"/>
    <s v="31V"/>
    <s v="NL001131849B01"/>
    <n v="2"/>
    <n v="0"/>
    <n v="78.98"/>
    <s v="N"/>
    <s v="Peter Appel Transport B.V."/>
    <n v="36622"/>
    <d v="2023-09-25T00:00:00"/>
    <s v="12:19:00"/>
    <n v="0"/>
    <x v="0"/>
    <x v="38"/>
    <n v="9"/>
    <x v="20"/>
    <n v="1"/>
    <n v="2.4"/>
    <x v="3"/>
    <n v="78.98"/>
    <n v="0"/>
    <n v="78.98"/>
  </r>
  <r>
    <s v="COLGATE 3800 DEB."/>
    <s v="Colgate-Palmolive Nederland BV"/>
    <s v="101t"/>
    <n v="101091030122"/>
    <n v="101030174994"/>
    <n v="930"/>
    <s v="Inv Booked"/>
    <s v="2480101522"/>
    <s v="Verkoop"/>
    <n v="170"/>
    <s v="Transport drops zone"/>
    <s v="9 - verwerkt"/>
    <n v="0"/>
    <m/>
    <d v="2023-09-25T00:00:00"/>
    <s v="DROP"/>
    <s v="0001010910301220142872_002"/>
    <m/>
    <m/>
    <m/>
    <s v="EUR"/>
    <n v="55.78"/>
    <s v="EUR"/>
    <n v="55.78"/>
    <s v="EUR"/>
    <n v="55.78"/>
    <n v="55.78"/>
    <n v="0"/>
    <s v="N"/>
    <n v="1223000916"/>
    <d v="2023-10-25T00:00:00"/>
    <m/>
    <d v="2023-09-25T00:00:00"/>
    <s v="00:00"/>
    <s v="23:59"/>
    <d v="2023-09-25T00:00:00"/>
    <s v="07:00"/>
    <s v="10:00"/>
    <n v="2.4"/>
    <s v="ce"/>
    <n v="1313"/>
    <n v="2.4"/>
    <n v="2"/>
    <s v="Kuehne+Nagel Tiel 3 Standpl"/>
    <s v="De Diepert 5"/>
    <s v="Tiel"/>
    <s v="4004 MA"/>
    <s v="NL"/>
    <x v="117"/>
    <s v="Slego 1a"/>
    <x v="13"/>
    <s v="1046BM"/>
    <s v="NL"/>
    <s v="2480101522"/>
    <s v="0142872_002"/>
    <s v="31V"/>
    <s v="NL001131849B01"/>
    <n v="2"/>
    <n v="0"/>
    <n v="55.78"/>
    <s v="N"/>
    <s v="Peter Appel Transport B.V."/>
    <n v="36622"/>
    <d v="2023-09-25T00:00:00"/>
    <s v="09:29:00"/>
    <n v="0"/>
    <x v="0"/>
    <x v="38"/>
    <n v="9"/>
    <x v="11"/>
    <n v="1"/>
    <n v="2.4"/>
    <x v="0"/>
    <n v="55.78"/>
    <n v="0"/>
    <n v="55.78"/>
  </r>
  <r>
    <s v="COLGATE 3800 DEB."/>
    <s v="Colgate-Palmolive Nederland BV"/>
    <s v="101t"/>
    <n v="101091030533"/>
    <n v="101030174995"/>
    <n v="930"/>
    <s v="Inv Booked"/>
    <s v="2480101524"/>
    <s v="Verkoop"/>
    <n v="170"/>
    <s v="Transport drops zone"/>
    <s v="9 - verwerkt"/>
    <n v="0"/>
    <m/>
    <d v="2023-09-25T00:00:00"/>
    <s v="DROP"/>
    <s v="0001010910305330143131_002"/>
    <m/>
    <m/>
    <m/>
    <s v="EUR"/>
    <n v="98.62"/>
    <s v="EUR"/>
    <n v="98.62"/>
    <s v="EUR"/>
    <n v="98.62"/>
    <n v="98.62"/>
    <n v="0"/>
    <s v="N"/>
    <n v="1223000916"/>
    <d v="2023-10-25T00:00:00"/>
    <m/>
    <d v="2023-09-25T00:00:00"/>
    <s v="00:00"/>
    <s v="23:59"/>
    <d v="2023-09-25T00:00:00"/>
    <s v="06:00"/>
    <s v="16:00"/>
    <n v="5.6"/>
    <s v="ce"/>
    <n v="3906"/>
    <n v="5.6"/>
    <n v="6"/>
    <s v="Kuehne+Nagel Tiel 3 Standpl"/>
    <s v="De Diepert 5"/>
    <s v="Tiel"/>
    <s v="4004 MA"/>
    <s v="NL"/>
    <x v="113"/>
    <s v="Hollandweg 30"/>
    <x v="4"/>
    <s v="2665 MT"/>
    <s v="NL"/>
    <s v="2480101524"/>
    <s v="0143131_002"/>
    <s v="31V"/>
    <s v="NL001131849B01"/>
    <n v="2"/>
    <n v="0"/>
    <n v="98.62"/>
    <s v="N"/>
    <s v="Peter Appel Transport B.V."/>
    <n v="36622"/>
    <d v="2023-09-25T00:00:00"/>
    <s v="16:19:00"/>
    <n v="0"/>
    <x v="0"/>
    <x v="38"/>
    <n v="9"/>
    <x v="4"/>
    <n v="1"/>
    <n v="5.6"/>
    <x v="3"/>
    <n v="98.62"/>
    <n v="0"/>
    <n v="98.62"/>
  </r>
  <r>
    <s v="COLGATE 3800 DEB."/>
    <s v="Colgate-Palmolive Nederland BV"/>
    <s v="101t"/>
    <n v="101091030532"/>
    <n v="101030174997"/>
    <n v="930"/>
    <s v="Inv Booked"/>
    <s v="2480101527"/>
    <s v="Verkoop"/>
    <n v="170"/>
    <s v="Transport drops zone"/>
    <s v="9 - verwerkt"/>
    <n v="0"/>
    <m/>
    <d v="2023-09-25T00:00:00"/>
    <s v="DROP"/>
    <s v="0001010910305320143124_002"/>
    <m/>
    <m/>
    <m/>
    <s v="EUR"/>
    <n v="113.92"/>
    <s v="EUR"/>
    <n v="113.92"/>
    <s v="EUR"/>
    <n v="113.92"/>
    <n v="113.92"/>
    <n v="0"/>
    <s v="N"/>
    <n v="1223000916"/>
    <d v="2023-10-25T00:00:00"/>
    <m/>
    <d v="2023-09-25T00:00:00"/>
    <s v="00:00"/>
    <s v="23:59"/>
    <d v="2023-09-25T00:00:00"/>
    <s v="09:00"/>
    <s v="10:00"/>
    <n v="16"/>
    <s v="ce"/>
    <n v="9544"/>
    <n v="16"/>
    <n v="18"/>
    <s v="Kuehne+Nagel Tiel 3 Standpl"/>
    <s v="De Diepert 5"/>
    <s v="Tiel"/>
    <s v="4004 MA"/>
    <s v="NL"/>
    <x v="2"/>
    <s v="Randweg 2"/>
    <x v="6"/>
    <s v="4191 NN"/>
    <s v="NL"/>
    <s v="2480101527"/>
    <s v="0143124_002"/>
    <s v="31V"/>
    <s v="NL001131849B01"/>
    <n v="2"/>
    <n v="0"/>
    <n v="113.92"/>
    <s v="N"/>
    <s v="Peter Appel Transport B.V."/>
    <n v="36622"/>
    <d v="2023-09-25T00:00:00"/>
    <s v="10:10:00"/>
    <n v="0"/>
    <x v="0"/>
    <x v="38"/>
    <n v="9"/>
    <x v="6"/>
    <n v="1"/>
    <n v="16"/>
    <x v="2"/>
    <n v="113.92"/>
    <n v="0"/>
    <n v="113.92"/>
  </r>
  <r>
    <s v="COLGATE 3800 DEB."/>
    <s v="Colgate-Palmolive Nederland BV"/>
    <s v="101t"/>
    <n v="101091030120"/>
    <n v="101030174998"/>
    <n v="930"/>
    <s v="Inv Booked"/>
    <s v="2480101528"/>
    <s v="Verkoop"/>
    <n v="170"/>
    <s v="Transport drops zone"/>
    <s v="9 - verwerkt"/>
    <n v="0"/>
    <m/>
    <d v="2023-09-25T00:00:00"/>
    <s v="DROP"/>
    <s v="0001010910301200142870_002"/>
    <m/>
    <m/>
    <m/>
    <s v="EUR"/>
    <n v="275.27999999999997"/>
    <s v="EUR"/>
    <n v="275.27999999999997"/>
    <s v="EUR"/>
    <n v="275.27999999999997"/>
    <n v="275.27999999999997"/>
    <n v="0"/>
    <s v="N"/>
    <n v="1223000916"/>
    <d v="2023-10-25T00:00:00"/>
    <m/>
    <d v="2023-09-25T00:00:00"/>
    <s v="00:00"/>
    <s v="23:59"/>
    <d v="2023-09-25T00:00:00"/>
    <s v="09:00"/>
    <s v="16:00"/>
    <n v="24"/>
    <s v="ce"/>
    <n v="22898"/>
    <n v="24"/>
    <n v="43"/>
    <s v="Kuehne+Nagel Tiel 3 Standpl"/>
    <s v="De Diepert 5"/>
    <s v="Tiel"/>
    <s v="4004 MA"/>
    <s v="NL"/>
    <x v="66"/>
    <s v="Hazenkoog 20a"/>
    <x v="32"/>
    <s v="1822BS"/>
    <s v="NL"/>
    <s v="2480101528"/>
    <s v="0142870_002"/>
    <s v="31V"/>
    <s v="NL001131849B01"/>
    <n v="2"/>
    <n v="0"/>
    <n v="275.27999999999997"/>
    <s v="N"/>
    <s v="Peter Appel Transport B.V."/>
    <n v="36622"/>
    <d v="2023-09-25T00:00:00"/>
    <s v="16:08:00"/>
    <n v="0"/>
    <x v="0"/>
    <x v="38"/>
    <n v="9"/>
    <x v="28"/>
    <n v="1"/>
    <n v="24"/>
    <x v="0"/>
    <n v="275.27999999999997"/>
    <n v="0"/>
    <n v="275.27999999999997"/>
  </r>
  <r>
    <s v="COLGATE 3800 DEB."/>
    <s v="Colgate-Palmolive Nederland BV"/>
    <s v="101t"/>
    <n v="101091030107"/>
    <n v="101030174977"/>
    <n v="930"/>
    <s v="Inv Booked"/>
    <s v="2480101503"/>
    <s v="Verkoop"/>
    <n v="170"/>
    <s v="Transport drops zone"/>
    <s v="9 - verwerkt"/>
    <n v="0"/>
    <m/>
    <d v="2023-09-25T00:00:00"/>
    <s v="DROP"/>
    <s v="0001010910301070142855_002"/>
    <m/>
    <m/>
    <m/>
    <s v="EUR"/>
    <n v="392.31"/>
    <s v="EUR"/>
    <n v="392.31"/>
    <s v="EUR"/>
    <n v="392.31"/>
    <n v="392.31"/>
    <n v="0"/>
    <s v="N"/>
    <n v="1223000916"/>
    <d v="2023-10-25T00:00:00"/>
    <m/>
    <d v="2023-09-25T00:00:00"/>
    <s v="00:00"/>
    <s v="23:59"/>
    <d v="2023-09-25T00:00:00"/>
    <s v="09:00"/>
    <s v="09:00"/>
    <n v="23.2"/>
    <s v="ce"/>
    <n v="23649"/>
    <n v="23.2"/>
    <n v="43"/>
    <s v="Kuehne+Nagel Tiel 3 Standpl"/>
    <s v="De Diepert 5"/>
    <s v="Tiel"/>
    <s v="4004 MA"/>
    <s v="NL"/>
    <x v="0"/>
    <s v="Henri Fordlaan 6"/>
    <x v="0"/>
    <s v="9615TK"/>
    <s v="NL"/>
    <s v="2480101503"/>
    <s v="0142855_002"/>
    <s v="31V"/>
    <s v="NL001131849B01"/>
    <n v="2"/>
    <n v="0"/>
    <n v="392.31"/>
    <s v="N"/>
    <s v="Peter Appel Transport B.V."/>
    <n v="36622"/>
    <d v="2023-09-25T00:00:00"/>
    <s v="10:03:00"/>
    <n v="0"/>
    <x v="0"/>
    <x v="38"/>
    <n v="9"/>
    <x v="0"/>
    <n v="1"/>
    <n v="23.2"/>
    <x v="0"/>
    <n v="392.31"/>
    <n v="0"/>
    <n v="392.31"/>
  </r>
  <r>
    <s v="COLGATE 3800 DEB."/>
    <s v="Colgate-Palmolive Nederland BV"/>
    <s v="101t"/>
    <n v="101091030526"/>
    <n v="101030174978"/>
    <n v="930"/>
    <s v="Inv Booked"/>
    <s v="2480101511"/>
    <s v="Verkoop"/>
    <n v="170"/>
    <s v="Transport drops zone"/>
    <s v="9 - verwerkt"/>
    <n v="0"/>
    <m/>
    <d v="2023-09-25T00:00:00"/>
    <s v="DROP"/>
    <s v="0001010910305260143112_003"/>
    <m/>
    <m/>
    <m/>
    <s v="EUR"/>
    <n v="15.98"/>
    <s v="EUR"/>
    <n v="15.98"/>
    <s v="EUR"/>
    <n v="15.98"/>
    <n v="15.98"/>
    <n v="0"/>
    <s v="N"/>
    <n v="1223000916"/>
    <d v="2023-10-25T00:00:00"/>
    <m/>
    <d v="2023-09-25T00:00:00"/>
    <s v="00:00"/>
    <s v="23:59"/>
    <d v="2023-09-25T00:00:00"/>
    <s v="06:00"/>
    <s v="16:00"/>
    <n v="0.8"/>
    <s v="ce"/>
    <n v="173"/>
    <n v="0.8"/>
    <n v="0"/>
    <s v="Kuehne+Nagel Tiel 3 Standpl"/>
    <s v="De Diepert 5"/>
    <s v="Tiel"/>
    <s v="4004 MA"/>
    <s v="NL"/>
    <x v="3"/>
    <s v="FACETLAAN 6"/>
    <x v="4"/>
    <s v="2665 NR"/>
    <s v="NL"/>
    <s v="2480101511"/>
    <s v="0143112_003"/>
    <s v="31V"/>
    <s v="NL001131849B01"/>
    <n v="2"/>
    <n v="0"/>
    <n v="15.98"/>
    <s v="N"/>
    <s v="Peter Appel Transport B.V."/>
    <n v="36622"/>
    <d v="2023-09-25T00:00:00"/>
    <s v="09:44:00"/>
    <n v="0"/>
    <x v="0"/>
    <x v="38"/>
    <n v="9"/>
    <x v="4"/>
    <n v="1"/>
    <n v="4"/>
    <x v="3"/>
    <n v="79.88"/>
    <n v="0"/>
    <n v="79.88"/>
  </r>
  <r>
    <s v="COLGATE 3800 DEB."/>
    <s v="Colgate-Palmolive Nederland BV"/>
    <s v="101t"/>
    <n v="101091030122"/>
    <n v="101030174979"/>
    <n v="930"/>
    <s v="Inv Booked"/>
    <s v="2480101508"/>
    <s v="Verkoop"/>
    <n v="170"/>
    <s v="Transport drops zone"/>
    <s v="9 - verwerkt"/>
    <n v="0"/>
    <m/>
    <d v="2023-09-25T00:00:00"/>
    <s v="DROP"/>
    <s v="0001010910301220142872_004"/>
    <m/>
    <m/>
    <m/>
    <s v="EUR"/>
    <n v="238.46"/>
    <s v="EUR"/>
    <n v="238.46"/>
    <s v="EUR"/>
    <n v="238.46"/>
    <n v="238.46"/>
    <n v="0"/>
    <s v="N"/>
    <n v="1223000916"/>
    <d v="2023-10-25T00:00:00"/>
    <m/>
    <d v="2023-09-25T00:00:00"/>
    <s v="00:00"/>
    <s v="23:59"/>
    <d v="2023-09-25T00:00:00"/>
    <s v="12:00"/>
    <s v="13:00"/>
    <n v="18.399999999999999"/>
    <s v="ce"/>
    <n v="11033"/>
    <n v="18.399999999999999"/>
    <n v="21"/>
    <s v="Kuehne+Nagel Tiel 3 Standpl"/>
    <s v="De Diepert 5"/>
    <s v="Tiel"/>
    <s v="4004 MA"/>
    <s v="NL"/>
    <x v="16"/>
    <s v="Rijnland 4"/>
    <x v="19"/>
    <s v="1948RL"/>
    <s v="NL"/>
    <s v="2480101508"/>
    <s v="0142872_004"/>
    <s v="31V"/>
    <s v="NL001131849B01"/>
    <n v="2"/>
    <n v="0"/>
    <n v="238.46"/>
    <s v="N"/>
    <s v="Peter Appel Transport B.V."/>
    <n v="36622"/>
    <d v="2023-09-25T00:00:00"/>
    <s v="11:45:00"/>
    <n v="0"/>
    <x v="0"/>
    <x v="38"/>
    <n v="9"/>
    <x v="17"/>
    <n v="1"/>
    <n v="18.399999999999999"/>
    <x v="0"/>
    <n v="238.46"/>
    <n v="0"/>
    <n v="238.46"/>
  </r>
  <r>
    <s v="COLGATE 3800 DEB."/>
    <s v="Colgate-Palmolive Nederland BV"/>
    <s v="101t"/>
    <n v="101091030527"/>
    <n v="101030174981"/>
    <n v="930"/>
    <s v="Inv Booked"/>
    <s v="2480101510"/>
    <s v="Verkoop"/>
    <n v="170"/>
    <s v="Transport drops zone"/>
    <s v="9 - verwerkt"/>
    <n v="0"/>
    <m/>
    <d v="2023-09-25T00:00:00"/>
    <s v="DROP"/>
    <s v="0001010910305270143122_004"/>
    <m/>
    <m/>
    <m/>
    <s v="EUR"/>
    <n v="162.96"/>
    <s v="EUR"/>
    <n v="162.96"/>
    <s v="EUR"/>
    <n v="162.96"/>
    <n v="162.96"/>
    <n v="0"/>
    <s v="N"/>
    <n v="1223000916"/>
    <d v="2023-10-25T00:00:00"/>
    <m/>
    <d v="2023-09-25T00:00:00"/>
    <s v="00:00"/>
    <s v="23:59"/>
    <d v="2023-09-25T00:00:00"/>
    <s v="15:00"/>
    <s v="16:30"/>
    <n v="11.2"/>
    <s v="ce"/>
    <n v="9813"/>
    <n v="11.2"/>
    <n v="19"/>
    <s v="Kuehne+Nagel Tiel 3 Standpl"/>
    <s v="De Diepert 5"/>
    <s v="Tiel"/>
    <s v="4004 MA"/>
    <s v="NL"/>
    <x v="70"/>
    <s v="Steenen Hoofd 50"/>
    <x v="53"/>
    <s v="4825 AK"/>
    <s v="NL"/>
    <s v="2480101510"/>
    <s v="0143122_004"/>
    <s v="31V"/>
    <s v="NL001131849B01"/>
    <n v="2"/>
    <n v="0"/>
    <n v="162.96"/>
    <s v="N"/>
    <s v="Peter Appel Transport B.V."/>
    <n v="36622"/>
    <d v="2023-09-25T00:00:00"/>
    <s v="16:16:00"/>
    <n v="0"/>
    <x v="0"/>
    <x v="38"/>
    <n v="9"/>
    <x v="24"/>
    <n v="1"/>
    <n v="11.2"/>
    <x v="0"/>
    <n v="162.96"/>
    <n v="0"/>
    <n v="162.96"/>
  </r>
  <r>
    <s v="COLGATE 3800 DEB."/>
    <s v="Colgate-Palmolive Nederland BV"/>
    <s v="101t"/>
    <n v="101091030527"/>
    <n v="101030174983"/>
    <n v="930"/>
    <s v="Inv Booked"/>
    <s v="2480101507"/>
    <s v="Verkoop"/>
    <n v="170"/>
    <s v="Transport drops zone"/>
    <s v="9 - verwerkt"/>
    <n v="0"/>
    <m/>
    <d v="2023-09-25T00:00:00"/>
    <s v="DROP"/>
    <s v="0001010910305270143122_002"/>
    <m/>
    <m/>
    <m/>
    <s v="EUR"/>
    <n v="48.9"/>
    <s v="EUR"/>
    <n v="48.9"/>
    <s v="EUR"/>
    <n v="48.9"/>
    <n v="48.9"/>
    <n v="0"/>
    <s v="N"/>
    <n v="1223000916"/>
    <d v="2023-10-25T00:00:00"/>
    <m/>
    <d v="2023-09-25T00:00:00"/>
    <s v="00:00"/>
    <s v="23:59"/>
    <d v="2023-09-25T00:00:00"/>
    <s v="08:00"/>
    <s v="16:00"/>
    <n v="1.6"/>
    <s v="ce"/>
    <n v="737"/>
    <n v="1.6"/>
    <n v="2"/>
    <s v="Kuehne+Nagel Tiel 3 Standpl"/>
    <s v="De Diepert 5"/>
    <s v="Tiel"/>
    <s v="4004 MA"/>
    <s v="NL"/>
    <x v="104"/>
    <s v="Tussenriemer 7"/>
    <x v="35"/>
    <s v="4704RT"/>
    <s v="NL"/>
    <s v="2480101507"/>
    <s v="0143122_002"/>
    <s v="31V"/>
    <s v="NL001131849B01"/>
    <n v="2"/>
    <n v="0"/>
    <n v="48.9"/>
    <s v="N"/>
    <s v="Peter Appel Transport B.V."/>
    <n v="36622"/>
    <d v="2023-09-25T00:00:00"/>
    <s v="13:22:00"/>
    <n v="0"/>
    <x v="0"/>
    <x v="38"/>
    <n v="9"/>
    <x v="29"/>
    <n v="1"/>
    <n v="1.6"/>
    <x v="3"/>
    <n v="48.9"/>
    <n v="0"/>
    <n v="48.9"/>
  </r>
  <r>
    <s v="COLGATE 3800 DEB."/>
    <s v="Colgate-Palmolive Nederland BV"/>
    <s v="101t"/>
    <n v="101091030129"/>
    <n v="101030174984"/>
    <n v="930"/>
    <s v="Inv Booked"/>
    <s v="2480101509"/>
    <s v="Verkoop"/>
    <n v="170"/>
    <s v="Transport drops zone"/>
    <s v="9 - verwerkt"/>
    <n v="0"/>
    <m/>
    <d v="2023-09-25T00:00:00"/>
    <s v="DROP"/>
    <s v="0001010910301290142879_003"/>
    <m/>
    <m/>
    <m/>
    <s v="EUR"/>
    <n v="327.54000000000002"/>
    <s v="EUR"/>
    <n v="327.54000000000002"/>
    <s v="EUR"/>
    <n v="327.54000000000002"/>
    <n v="327.54000000000002"/>
    <n v="0"/>
    <s v="N"/>
    <n v="1223000916"/>
    <d v="2023-10-25T00:00:00"/>
    <m/>
    <d v="2023-09-25T00:00:00"/>
    <s v="00:00"/>
    <s v="23:59"/>
    <d v="2023-09-25T00:00:00"/>
    <s v="09:00"/>
    <s v="16:00"/>
    <n v="17.600000000000001"/>
    <s v="ce"/>
    <n v="15310"/>
    <n v="17.600000000000001"/>
    <n v="20"/>
    <s v="Kuehne+Nagel Tiel 3 Standpl"/>
    <s v="De Diepert 5"/>
    <s v="Tiel"/>
    <s v="4004 MA"/>
    <s v="NL"/>
    <x v="86"/>
    <s v="Drentse Poort 27"/>
    <x v="60"/>
    <s v="9521 JA"/>
    <s v="NL"/>
    <s v="2480101509"/>
    <s v="0142879_003"/>
    <s v="31V"/>
    <s v="NL001131849B01"/>
    <n v="2"/>
    <n v="0"/>
    <n v="327.54000000000002"/>
    <s v="N"/>
    <s v="Peter Appel Transport B.V."/>
    <n v="36622"/>
    <d v="2023-09-25T00:00:00"/>
    <s v="13:40:00"/>
    <n v="0"/>
    <x v="0"/>
    <x v="38"/>
    <n v="9"/>
    <x v="44"/>
    <n v="1"/>
    <n v="17.600000000000001"/>
    <x v="6"/>
    <n v="327.54000000000002"/>
    <n v="0"/>
    <n v="327.54000000000002"/>
  </r>
  <r>
    <s v="COLGATE 3800 DEB."/>
    <s v="Colgate-Palmolive Nederland BV"/>
    <s v="101t"/>
    <n v="101091030526"/>
    <n v="101030174985"/>
    <n v="930"/>
    <s v="Inv Booked"/>
    <s v="2480101513"/>
    <s v="Verkoop"/>
    <n v="170"/>
    <s v="Transport drops zone"/>
    <s v="9 - verwerkt"/>
    <n v="0"/>
    <m/>
    <d v="2023-09-25T00:00:00"/>
    <s v="DROP"/>
    <s v="0001010910305260143112_003"/>
    <m/>
    <m/>
    <m/>
    <s v="EUR"/>
    <n v="63.9"/>
    <s v="EUR"/>
    <n v="63.9"/>
    <s v="EUR"/>
    <n v="63.9"/>
    <n v="63.9"/>
    <n v="0"/>
    <s v="N"/>
    <n v="1223000916"/>
    <d v="2023-10-25T00:00:00"/>
    <m/>
    <d v="2023-09-25T00:00:00"/>
    <s v="00:00"/>
    <s v="23:59"/>
    <d v="2023-09-25T00:00:00"/>
    <s v="06:00"/>
    <s v="16:00"/>
    <n v="3.2"/>
    <s v="ce"/>
    <n v="1543"/>
    <n v="3.2"/>
    <n v="1"/>
    <s v="Kuehne+Nagel Tiel 3 Standpl"/>
    <s v="De Diepert 5"/>
    <s v="Tiel"/>
    <s v="4004 MA"/>
    <s v="NL"/>
    <x v="3"/>
    <s v="FACETLAAN 6"/>
    <x v="4"/>
    <s v="2665 NR"/>
    <s v="NL"/>
    <s v="2480101513"/>
    <s v="0143112_003"/>
    <s v="31V"/>
    <s v="NL001131849B01"/>
    <n v="2"/>
    <n v="0"/>
    <n v="63.9"/>
    <s v="N"/>
    <s v="Peter Appel Transport B.V."/>
    <n v="36622"/>
    <d v="2023-09-25T00:00:00"/>
    <s v="09:44:00"/>
    <n v="0"/>
    <x v="0"/>
    <x v="38"/>
    <n v="9"/>
    <x v="4"/>
    <n v="0"/>
    <s v=""/>
    <x v="3"/>
    <s v=""/>
    <n v="0"/>
    <s v=""/>
  </r>
  <r>
    <s v="COLGATE 3800 DEB."/>
    <s v="Colgate-Palmolive Nederland BV"/>
    <s v="101t"/>
    <n v="101091030526"/>
    <n v="101030174987"/>
    <n v="930"/>
    <s v="Inv Booked"/>
    <s v="2480101523"/>
    <s v="Verkoop"/>
    <n v="170"/>
    <s v="Transport drops zone"/>
    <s v="9 - verwerkt"/>
    <n v="0"/>
    <m/>
    <d v="2023-09-25T00:00:00"/>
    <s v="DROP"/>
    <s v="0001010910305260143112_004"/>
    <m/>
    <m/>
    <m/>
    <s v="EUR"/>
    <n v="27.26"/>
    <s v="EUR"/>
    <n v="27.26"/>
    <s v="EUR"/>
    <n v="27.26"/>
    <n v="27.26"/>
    <n v="0"/>
    <s v="N"/>
    <n v="1223000916"/>
    <d v="2023-10-25T00:00:00"/>
    <m/>
    <d v="2023-09-25T00:00:00"/>
    <s v="00:00"/>
    <s v="23:59"/>
    <d v="2023-09-25T00:00:00"/>
    <s v="08:00"/>
    <s v="16:00"/>
    <n v="0.8"/>
    <s v="ce"/>
    <n v="9"/>
    <n v="0.8"/>
    <n v="0"/>
    <s v="Kuehne+Nagel Tiel 3 Standpl"/>
    <s v="De Diepert 5"/>
    <s v="Tiel"/>
    <s v="4004 MA"/>
    <s v="NL"/>
    <x v="76"/>
    <s v="Andries Copierhof 2"/>
    <x v="40"/>
    <s v="3059LM"/>
    <s v="NL"/>
    <s v="2480101523"/>
    <s v="0143112_004"/>
    <s v="31V"/>
    <s v="NL001131849B01"/>
    <n v="2"/>
    <n v="0"/>
    <n v="27.26"/>
    <s v="N"/>
    <s v="Peter Appel Transport B.V."/>
    <n v="36622"/>
    <d v="2023-09-25T00:00:00"/>
    <s v="12:06:00"/>
    <n v="0"/>
    <x v="0"/>
    <x v="38"/>
    <n v="9"/>
    <x v="33"/>
    <n v="1"/>
    <n v="0.8"/>
    <x v="6"/>
    <n v="27.26"/>
    <n v="0"/>
    <n v="27.26"/>
  </r>
  <r>
    <s v="COLGATE 3800 DEB."/>
    <s v="Colgate-Palmolive Nederland BV"/>
    <s v="101t"/>
    <n v="101091030090"/>
    <n v="101030174988"/>
    <n v="930"/>
    <s v="Inv Booked"/>
    <s v="2480101518"/>
    <s v="Verkoop"/>
    <n v="170"/>
    <s v="Transport drops zone"/>
    <s v="9 - verwerkt"/>
    <n v="0"/>
    <m/>
    <d v="2023-09-25T00:00:00"/>
    <s v="DROP"/>
    <s v="0001010910300900142840_004"/>
    <m/>
    <m/>
    <m/>
    <s v="EUR"/>
    <n v="49.36"/>
    <s v="EUR"/>
    <n v="49.36"/>
    <s v="EUR"/>
    <n v="49.36"/>
    <n v="49.36"/>
    <n v="0"/>
    <s v="N"/>
    <n v="1223000916"/>
    <d v="2023-10-25T00:00:00"/>
    <m/>
    <d v="2023-09-25T00:00:00"/>
    <s v="00:00"/>
    <s v="23:59"/>
    <d v="2023-09-25T00:00:00"/>
    <s v="10:00"/>
    <s v="17:00"/>
    <n v="1.6"/>
    <s v="ce"/>
    <n v="698"/>
    <n v="1.6"/>
    <n v="0"/>
    <s v="Kuehne+Nagel Tiel 3 Standpl"/>
    <s v="De Diepert 5"/>
    <s v="Tiel"/>
    <s v="4004 MA"/>
    <s v="NL"/>
    <x v="4"/>
    <s v="Watergoorweg 81"/>
    <x v="5"/>
    <s v="3861MA"/>
    <s v="NL"/>
    <s v="2480101518"/>
    <s v="0142840_004"/>
    <s v="31V"/>
    <s v="NL001131849B01"/>
    <n v="2"/>
    <n v="0"/>
    <n v="49.36"/>
    <s v="N"/>
    <s v="Peter Appel Transport B.V."/>
    <n v="36622"/>
    <d v="2023-09-25T00:00:00"/>
    <s v="12:07:00"/>
    <n v="0"/>
    <x v="0"/>
    <x v="38"/>
    <n v="9"/>
    <x v="5"/>
    <n v="1"/>
    <n v="1.6"/>
    <x v="3"/>
    <n v="49.36"/>
    <n v="0"/>
    <n v="49.36"/>
  </r>
  <r>
    <s v="COLGATE 3800 DEB."/>
    <s v="Colgate-Palmolive Nederland BV"/>
    <s v="101t"/>
    <n v="101091030525"/>
    <n v="101030174989"/>
    <n v="930"/>
    <s v="Inv Booked"/>
    <s v="2480101521"/>
    <s v="Verkoop"/>
    <n v="170"/>
    <s v="Transport drops zone"/>
    <s v="9 - verwerkt"/>
    <n v="0"/>
    <m/>
    <d v="2023-09-25T00:00:00"/>
    <s v="DROP"/>
    <s v="0001010910305250143109_002"/>
    <m/>
    <m/>
    <m/>
    <s v="EUR"/>
    <n v="54.47"/>
    <s v="EUR"/>
    <n v="54.47"/>
    <s v="EUR"/>
    <n v="54.47"/>
    <n v="54.47"/>
    <n v="0"/>
    <s v="N"/>
    <n v="1223000916"/>
    <d v="2023-10-25T00:00:00"/>
    <m/>
    <d v="2023-09-25T00:00:00"/>
    <s v="00:00"/>
    <s v="23:59"/>
    <d v="2023-09-25T00:00:00"/>
    <s v="07:00"/>
    <s v="07:00"/>
    <n v="3.2"/>
    <s v="ce"/>
    <n v="2561"/>
    <n v="3.2"/>
    <n v="4"/>
    <s v="Kuehne+Nagel Tiel 3 Standpl"/>
    <s v="De Diepert 5"/>
    <s v="Tiel"/>
    <s v="4004 MA"/>
    <s v="NL"/>
    <x v="41"/>
    <s v="Asteriastraat 9"/>
    <x v="3"/>
    <s v="5047 RM"/>
    <s v="NL"/>
    <s v="2480101521"/>
    <s v="0143109_002"/>
    <s v="31V"/>
    <s v="NL001131849B01"/>
    <n v="2"/>
    <n v="0"/>
    <n v="54.47"/>
    <s v="N"/>
    <s v="Peter Appel Transport B.V."/>
    <n v="36622"/>
    <d v="2023-09-25T00:00:00"/>
    <s v="07:17:00"/>
    <n v="0"/>
    <x v="0"/>
    <x v="38"/>
    <n v="9"/>
    <x v="3"/>
    <n v="0"/>
    <s v=""/>
    <x v="0"/>
    <s v=""/>
    <n v="0"/>
    <s v=""/>
  </r>
  <r>
    <s v="COLGATE 3800 DEB."/>
    <s v="Colgate-Palmolive Nederland BV"/>
    <s v="101t"/>
    <n v="101091030122"/>
    <n v="101030174973"/>
    <n v="930"/>
    <s v="Inv Booked"/>
    <s v="2480101502"/>
    <s v="Verkoop"/>
    <n v="170"/>
    <s v="Transport drops zone"/>
    <s v="9 - verwerkt"/>
    <n v="0"/>
    <m/>
    <d v="2023-09-25T00:00:00"/>
    <s v="DROP"/>
    <s v="0001010910301220142872_003"/>
    <m/>
    <m/>
    <m/>
    <s v="EUR"/>
    <n v="27.26"/>
    <s v="EUR"/>
    <n v="27.26"/>
    <s v="EUR"/>
    <n v="27.26"/>
    <n v="27.26"/>
    <n v="0"/>
    <s v="N"/>
    <n v="1223000916"/>
    <d v="2023-10-25T00:00:00"/>
    <m/>
    <d v="2023-09-25T00:00:00"/>
    <s v="00:00"/>
    <s v="23:59"/>
    <d v="2023-09-25T00:00:00"/>
    <s v="09:00"/>
    <s v="13:00"/>
    <n v="0.8"/>
    <s v="ce"/>
    <n v="24"/>
    <n v="0.8"/>
    <n v="0"/>
    <s v="Kuehne+Nagel Tiel 3 Standpl"/>
    <s v="De Diepert 5"/>
    <s v="Tiel"/>
    <s v="4004 MA"/>
    <s v="NL"/>
    <x v="120"/>
    <s v="VAN WOUSTRAAT 59H"/>
    <x v="13"/>
    <s v="1074 AC"/>
    <s v="NL"/>
    <s v="2480101502"/>
    <s v="0142872_003"/>
    <s v="31V"/>
    <s v="NL001131849B01"/>
    <n v="2"/>
    <n v="0"/>
    <n v="27.26"/>
    <s v="N"/>
    <s v="Peter Appel Transport B.V."/>
    <n v="36622"/>
    <d v="2023-09-25T00:00:00"/>
    <s v="10:26:00"/>
    <n v="0"/>
    <x v="0"/>
    <x v="38"/>
    <n v="9"/>
    <x v="11"/>
    <n v="1"/>
    <n v="0.8"/>
    <x v="9"/>
    <n v="27.26"/>
    <n v="0"/>
    <n v="27.26"/>
  </r>
  <r>
    <s v="COLGATE 3800 DEB."/>
    <s v="Colgate-Palmolive Nederland BV"/>
    <s v="101t"/>
    <n v="101091030112"/>
    <n v="101030174974"/>
    <n v="930"/>
    <s v="Inv Booked"/>
    <s v="2480101506"/>
    <s v="Verkoop"/>
    <n v="170"/>
    <s v="Transport drops zone"/>
    <s v="9 - verwerkt"/>
    <n v="0"/>
    <m/>
    <d v="2023-09-25T00:00:00"/>
    <s v="DROP"/>
    <s v="0001010910301120142861_002"/>
    <m/>
    <m/>
    <m/>
    <s v="EUR"/>
    <n v="323.39"/>
    <s v="EUR"/>
    <n v="323.39"/>
    <s v="EUR"/>
    <n v="323.39"/>
    <n v="323.39"/>
    <n v="0"/>
    <s v="N"/>
    <n v="1223000916"/>
    <d v="2023-10-25T00:00:00"/>
    <m/>
    <d v="2023-09-25T00:00:00"/>
    <s v="00:00"/>
    <s v="23:59"/>
    <d v="2023-09-25T00:00:00"/>
    <s v="08:00"/>
    <s v="09:00"/>
    <n v="24.8"/>
    <s v="ce"/>
    <n v="23419"/>
    <n v="24.8"/>
    <n v="45"/>
    <s v="Kuehne+Nagel Tiel 3 Standpl"/>
    <s v="De Diepert 5"/>
    <s v="Tiel"/>
    <s v="4004 MA"/>
    <s v="NL"/>
    <x v="1"/>
    <s v="Fahrenheitweg 1"/>
    <x v="1"/>
    <s v="6101WR"/>
    <s v="NL"/>
    <s v="2480101506"/>
    <s v="0142861_002"/>
    <s v="31V"/>
    <s v="NL001131849B01"/>
    <n v="2"/>
    <n v="0"/>
    <n v="323.39"/>
    <s v="N"/>
    <s v="Peter Appel Transport B.V."/>
    <n v="36622"/>
    <d v="2023-09-25T00:00:00"/>
    <s v="08:57:00"/>
    <n v="0"/>
    <x v="0"/>
    <x v="38"/>
    <n v="9"/>
    <x v="1"/>
    <n v="1"/>
    <n v="24.8"/>
    <x v="1"/>
    <n v="323.39"/>
    <n v="0"/>
    <n v="323.39"/>
  </r>
  <r>
    <s v="COLGATE 3800 DEB."/>
    <s v="Colgate-Palmolive Nederland BV"/>
    <s v="101t"/>
    <n v="101091030435"/>
    <n v="101030174975"/>
    <n v="930"/>
    <s v="Inv Booked"/>
    <s v="2480101505"/>
    <s v="Verkoop"/>
    <n v="170"/>
    <s v="Transport drops zone"/>
    <s v="9 - verwerkt"/>
    <n v="0"/>
    <m/>
    <d v="2023-09-25T00:00:00"/>
    <s v="DROP"/>
    <s v="0001010910304350142997_002"/>
    <m/>
    <m/>
    <m/>
    <s v="EUR"/>
    <n v="320.64"/>
    <s v="EUR"/>
    <n v="320.64"/>
    <s v="EUR"/>
    <n v="320.64"/>
    <n v="320.64"/>
    <n v="0"/>
    <s v="N"/>
    <n v="1223000916"/>
    <d v="2023-10-25T00:00:00"/>
    <m/>
    <d v="2023-09-25T00:00:00"/>
    <s v="00:00"/>
    <s v="23:59"/>
    <d v="2023-09-25T00:00:00"/>
    <s v="08:00"/>
    <s v="08:00"/>
    <n v="16"/>
    <s v="ce"/>
    <n v="9074"/>
    <n v="16"/>
    <n v="24"/>
    <s v="Kuehne+Nagel Tiel 3 Standpl"/>
    <s v="De Diepert 5"/>
    <s v="Tiel"/>
    <s v="4004 MA"/>
    <s v="NL"/>
    <x v="0"/>
    <s v="Henri Fordlaan 6"/>
    <x v="0"/>
    <s v="9615TK"/>
    <s v="NL"/>
    <s v="2480101505"/>
    <s v="0142997_002"/>
    <s v="31V"/>
    <s v="NL001131849B01"/>
    <n v="2"/>
    <n v="0"/>
    <n v="320.64"/>
    <s v="N"/>
    <s v="Peter Appel Transport B.V."/>
    <n v="36622"/>
    <d v="2023-09-25T00:00:00"/>
    <s v="08:12:00"/>
    <n v="0"/>
    <x v="0"/>
    <x v="38"/>
    <n v="9"/>
    <x v="0"/>
    <n v="1"/>
    <n v="16"/>
    <x v="0"/>
    <n v="320.64"/>
    <n v="0"/>
    <n v="320.64"/>
  </r>
  <r>
    <s v="COLGATE 3800 DEB."/>
    <s v="Colgate-Palmolive Nederland BV"/>
    <s v="101t"/>
    <n v="101091030109"/>
    <n v="101030174976"/>
    <n v="930"/>
    <s v="Inv Booked"/>
    <s v="2480101504"/>
    <s v="Verkoop"/>
    <n v="170"/>
    <s v="Transport drops zone"/>
    <s v="9 - verwerkt"/>
    <n v="0"/>
    <m/>
    <d v="2023-09-25T00:00:00"/>
    <s v="DROP"/>
    <s v="0001010910301090142860_003"/>
    <m/>
    <m/>
    <m/>
    <s v="EUR"/>
    <n v="269.81"/>
    <s v="EUR"/>
    <n v="269.81"/>
    <s v="EUR"/>
    <n v="269.81"/>
    <n v="269.81"/>
    <n v="0"/>
    <s v="N"/>
    <n v="1223000916"/>
    <d v="2023-10-25T00:00:00"/>
    <m/>
    <d v="2023-09-25T00:00:00"/>
    <s v="00:00"/>
    <s v="23:59"/>
    <d v="2023-09-25T00:00:00"/>
    <s v="11:00"/>
    <s v="12:00"/>
    <n v="17.600000000000001"/>
    <s v="ce"/>
    <n v="16921"/>
    <n v="17.600000000000001"/>
    <n v="29"/>
    <s v="Kuehne+Nagel Tiel 3 Standpl"/>
    <s v="De Diepert 5"/>
    <s v="Tiel"/>
    <s v="4004 MA"/>
    <s v="NL"/>
    <x v="1"/>
    <s v="Fahrenheitweg 1"/>
    <x v="1"/>
    <s v="6101WR"/>
    <s v="NL"/>
    <s v="2480101504"/>
    <s v="0142860_003"/>
    <s v="31V"/>
    <s v="NL001131849B01"/>
    <n v="2"/>
    <n v="0"/>
    <n v="269.81"/>
    <s v="N"/>
    <s v="Peter Appel Transport B.V."/>
    <n v="36622"/>
    <d v="2023-09-25T00:00:00"/>
    <s v="13:09:00"/>
    <n v="32"/>
    <x v="0"/>
    <x v="38"/>
    <n v="9"/>
    <x v="1"/>
    <n v="1"/>
    <n v="17.600000000000001"/>
    <x v="1"/>
    <n v="269.81"/>
    <n v="0"/>
    <n v="269.81"/>
  </r>
  <r>
    <s v="COLGATE 3800 DEB."/>
    <s v="Colgate-Palmolive Nederland BV"/>
    <s v="101t"/>
    <n v="101091030749"/>
    <n v="101030175075"/>
    <n v="930"/>
    <s v="Inv Booked"/>
    <s v="2480102703"/>
    <s v="Verkoop"/>
    <n v="170"/>
    <s v="Transport drops zone"/>
    <s v="9 - verwerkt"/>
    <n v="0"/>
    <m/>
    <d v="2023-09-26T00:00:00"/>
    <s v="DROP"/>
    <s v="0001010910307490143242_002"/>
    <m/>
    <m/>
    <m/>
    <s v="EUR"/>
    <n v="5.87"/>
    <s v="EUR"/>
    <n v="5.87"/>
    <s v="EUR"/>
    <n v="5.87"/>
    <n v="5.87"/>
    <n v="0"/>
    <s v="N"/>
    <n v="1223000916"/>
    <d v="2023-10-25T00:00:00"/>
    <m/>
    <d v="2023-09-26T00:00:00"/>
    <s v="00:00"/>
    <s v="23:59"/>
    <d v="2023-09-26T00:00:00"/>
    <s v="14:00"/>
    <s v="14:00"/>
    <n v="0.8"/>
    <s v="ce"/>
    <n v="110"/>
    <n v="0.8"/>
    <n v="0"/>
    <s v="Kuehne+Nagel Tiel 3 Standpl"/>
    <s v="De Diepert 5"/>
    <s v="Tiel"/>
    <s v="4004 MA"/>
    <s v="NL"/>
    <x v="14"/>
    <s v="Rood 24"/>
    <x v="17"/>
    <s v="6666LT"/>
    <s v="NL"/>
    <s v="2480102703"/>
    <s v="0143242_002"/>
    <s v="31V"/>
    <s v="NL001131849B01"/>
    <n v="2"/>
    <n v="0"/>
    <n v="5.87"/>
    <s v="N"/>
    <s v="Peter Appel Transport B.V."/>
    <n v="36622"/>
    <d v="2023-09-26T00:00:00"/>
    <s v="15:20:00"/>
    <n v="0"/>
    <x v="1"/>
    <x v="38"/>
    <n v="9"/>
    <x v="15"/>
    <n v="1"/>
    <n v="23.2"/>
    <x v="5"/>
    <n v="170.29"/>
    <n v="0"/>
    <n v="170.29"/>
  </r>
  <r>
    <s v="COLGATE 3800 DEB."/>
    <s v="Colgate-Palmolive Nederland BV"/>
    <s v="101t"/>
    <n v="101091030744"/>
    <n v="101030175076"/>
    <n v="930"/>
    <s v="Inv Booked"/>
    <s v="2480102708"/>
    <s v="Verkoop"/>
    <n v="170"/>
    <s v="Transport drops zone"/>
    <s v="9 - verwerkt"/>
    <n v="0"/>
    <m/>
    <d v="2023-09-26T00:00:00"/>
    <s v="DROP"/>
    <s v="0001010910307440143238_002"/>
    <m/>
    <m/>
    <m/>
    <s v="EUR"/>
    <n v="28.67"/>
    <s v="EUR"/>
    <n v="28.67"/>
    <s v="EUR"/>
    <n v="28.67"/>
    <n v="28.67"/>
    <n v="0"/>
    <s v="N"/>
    <n v="1223000916"/>
    <d v="2023-10-25T00:00:00"/>
    <m/>
    <d v="2023-09-26T00:00:00"/>
    <s v="00:00"/>
    <s v="23:59"/>
    <d v="2023-09-26T00:00:00"/>
    <s v="09:00"/>
    <s v="12:00"/>
    <n v="0.8"/>
    <s v="ce"/>
    <n v="113"/>
    <n v="0.8"/>
    <n v="0"/>
    <s v="Kuehne+Nagel Tiel 3 Standpl"/>
    <s v="De Diepert 5"/>
    <s v="Tiel"/>
    <s v="4004 MA"/>
    <s v="NL"/>
    <x v="111"/>
    <s v="Leeuwenveldse weg 3F"/>
    <x v="43"/>
    <s v="1382 LV"/>
    <s v="NL"/>
    <s v="2480102708"/>
    <s v="0143238_002"/>
    <s v="31V"/>
    <s v="NL001131849B01"/>
    <n v="2"/>
    <n v="0"/>
    <n v="28.67"/>
    <s v="N"/>
    <s v="Peter Appel Transport B.V."/>
    <n v="36622"/>
    <d v="2023-09-26T00:00:00"/>
    <s v="10:12:00"/>
    <n v="0"/>
    <x v="1"/>
    <x v="38"/>
    <n v="9"/>
    <x v="13"/>
    <n v="1"/>
    <n v="0.8"/>
    <x v="0"/>
    <n v="28.67"/>
    <n v="0"/>
    <n v="28.67"/>
  </r>
  <r>
    <s v="COLGATE 3800 DEB."/>
    <s v="Colgate-Palmolive Nederland BV"/>
    <s v="101t"/>
    <n v="101091031124"/>
    <n v="101030175129"/>
    <n v="930"/>
    <s v="Inv Booked"/>
    <s v="2480103661"/>
    <s v="Verkoop"/>
    <n v="170"/>
    <s v="Transport drops zone"/>
    <s v="9 - verwerkt"/>
    <n v="0"/>
    <m/>
    <d v="2023-09-26T00:00:00"/>
    <s v="DROP"/>
    <s v="0001010910311240143485_002"/>
    <m/>
    <m/>
    <m/>
    <s v="EUR"/>
    <n v="31.97"/>
    <s v="EUR"/>
    <n v="31.97"/>
    <s v="EUR"/>
    <n v="31.97"/>
    <n v="31.97"/>
    <n v="0"/>
    <s v="N"/>
    <n v="1223000916"/>
    <d v="2023-10-25T00:00:00"/>
    <m/>
    <d v="2023-09-26T00:00:00"/>
    <s v="00:00"/>
    <s v="23:59"/>
    <d v="2023-09-26T00:00:00"/>
    <s v="06:00"/>
    <s v="07:00"/>
    <n v="1.6"/>
    <s v="ce"/>
    <n v="1610"/>
    <n v="1.6"/>
    <n v="2"/>
    <s v="Kuehne+Nagel Tiel 3 Standpl"/>
    <s v="De Diepert 5"/>
    <s v="Tiel"/>
    <s v="4004 MA"/>
    <s v="NL"/>
    <x v="2"/>
    <s v="Randweg 2"/>
    <x v="6"/>
    <s v="4191 NN"/>
    <s v="NL"/>
    <s v="2480103661"/>
    <s v="0143485_002"/>
    <s v="31V"/>
    <s v="NL001131849B01"/>
    <n v="2"/>
    <n v="0"/>
    <n v="31.97"/>
    <s v="N"/>
    <s v="Peter Appel Transport B.V."/>
    <n v="36622"/>
    <d v="2023-09-26T00:00:00"/>
    <s v="08:02:00"/>
    <n v="0"/>
    <x v="1"/>
    <x v="38"/>
    <n v="9"/>
    <x v="6"/>
    <n v="1"/>
    <n v="1.6"/>
    <x v="2"/>
    <n v="31.97"/>
    <n v="0"/>
    <n v="31.97"/>
  </r>
  <r>
    <s v="COLGATE 3800 DEB."/>
    <s v="Colgate-Palmolive Nederland BV"/>
    <s v="101t"/>
    <n v="101091031126"/>
    <n v="101030175070"/>
    <n v="930"/>
    <s v="Inv Booked"/>
    <s v="2480102701"/>
    <s v="Verkoop"/>
    <n v="170"/>
    <s v="Transport drops zone"/>
    <s v="9 - verwerkt"/>
    <n v="0"/>
    <m/>
    <d v="2023-09-26T00:00:00"/>
    <s v="DROP"/>
    <s v="0001010910311260143484_005"/>
    <m/>
    <m/>
    <m/>
    <s v="EUR"/>
    <n v="38.56"/>
    <s v="EUR"/>
    <n v="38.56"/>
    <s v="EUR"/>
    <n v="38.56"/>
    <n v="38.56"/>
    <n v="0"/>
    <s v="N"/>
    <n v="1223000916"/>
    <d v="2023-10-25T00:00:00"/>
    <m/>
    <d v="2023-09-26T00:00:00"/>
    <s v="00:00"/>
    <s v="23:59"/>
    <d v="2023-09-26T00:00:00"/>
    <s v="12:00"/>
    <s v="17:00"/>
    <n v="1.6"/>
    <s v="ce"/>
    <n v="583"/>
    <n v="1.6"/>
    <n v="0"/>
    <s v="Kuehne+Nagel Tiel 3 Standpl"/>
    <s v="De Diepert 5"/>
    <s v="Tiel"/>
    <s v="4004 MA"/>
    <s v="NL"/>
    <x v="21"/>
    <s v="Bloemakkers 4"/>
    <x v="22"/>
    <s v="9461GX"/>
    <s v="NL"/>
    <s v="2480102701"/>
    <s v="0143484_005"/>
    <s v="31V"/>
    <s v="NL001131849B01"/>
    <n v="2"/>
    <n v="0"/>
    <n v="38.56"/>
    <s v="N"/>
    <s v="Peter Appel Transport B.V."/>
    <n v="36622"/>
    <d v="2023-09-26T00:00:00"/>
    <s v="14:52:00"/>
    <n v="0"/>
    <x v="1"/>
    <x v="38"/>
    <n v="9"/>
    <x v="20"/>
    <n v="1"/>
    <n v="4.8000000000000007"/>
    <x v="3"/>
    <n v="115.68"/>
    <n v="0"/>
    <n v="115.68"/>
  </r>
  <r>
    <s v="COLGATE 3800 DEB."/>
    <s v="Colgate-Palmolive Nederland BV"/>
    <s v="101t"/>
    <n v="101091030740"/>
    <n v="101030175081"/>
    <n v="930"/>
    <s v="Inv Booked"/>
    <s v="2480102714"/>
    <s v="Verkoop"/>
    <n v="170"/>
    <s v="Transport drops zone"/>
    <s v="9 - verwerkt"/>
    <n v="0"/>
    <m/>
    <d v="2023-09-26T00:00:00"/>
    <s v="DROP"/>
    <s v="0001010910307400143234_002"/>
    <m/>
    <m/>
    <m/>
    <s v="EUR"/>
    <n v="63.87"/>
    <s v="EUR"/>
    <n v="63.87"/>
    <s v="EUR"/>
    <n v="63.87"/>
    <n v="63.87"/>
    <n v="0"/>
    <s v="N"/>
    <n v="1223000916"/>
    <d v="2023-10-25T00:00:00"/>
    <m/>
    <d v="2023-09-26T00:00:00"/>
    <s v="00:00"/>
    <s v="23:59"/>
    <d v="2023-09-26T00:00:00"/>
    <s v="07:00"/>
    <s v="08:00"/>
    <n v="3.2"/>
    <s v="ce"/>
    <n v="2618"/>
    <n v="3.2"/>
    <n v="5"/>
    <s v="Kuehne+Nagel Tiel 3 Standpl"/>
    <s v="De Diepert 5"/>
    <s v="Tiel"/>
    <s v="4004 MA"/>
    <s v="NL"/>
    <x v="2"/>
    <s v="Pegasusweg 1"/>
    <x v="3"/>
    <s v="5015BZ"/>
    <s v="NL"/>
    <s v="2480102714"/>
    <s v="0143234_002"/>
    <s v="31V"/>
    <s v="NL001131849B01"/>
    <n v="2"/>
    <n v="0"/>
    <n v="63.87"/>
    <s v="N"/>
    <s v="Peter Appel Transport B.V."/>
    <n v="36622"/>
    <d v="2023-09-26T00:00:00"/>
    <s v="08:28:00"/>
    <n v="0"/>
    <x v="1"/>
    <x v="38"/>
    <n v="9"/>
    <x v="3"/>
    <n v="1"/>
    <n v="3.2"/>
    <x v="2"/>
    <n v="63.87"/>
    <n v="0"/>
    <n v="63.87"/>
  </r>
  <r>
    <s v="COLGATE 3800 DEB."/>
    <s v="Colgate-Palmolive Nederland BV"/>
    <s v="101t"/>
    <n v="101091030736"/>
    <n v="101030175069"/>
    <n v="930"/>
    <s v="Inv Booked"/>
    <s v="2480102706"/>
    <s v="Verkoop"/>
    <n v="170"/>
    <s v="Transport drops zone"/>
    <s v="9 - verwerkt"/>
    <n v="0"/>
    <m/>
    <d v="2023-09-26T00:00:00"/>
    <s v="DROP"/>
    <s v="0001010910307360143230_003"/>
    <m/>
    <m/>
    <m/>
    <s v="EUR"/>
    <n v="59.2"/>
    <s v="EUR"/>
    <n v="59.2"/>
    <s v="EUR"/>
    <n v="59.2"/>
    <n v="59.2"/>
    <n v="0"/>
    <s v="N"/>
    <n v="1223000916"/>
    <d v="2023-10-25T00:00:00"/>
    <m/>
    <d v="2023-09-26T00:00:00"/>
    <s v="00:00"/>
    <s v="23:59"/>
    <d v="2023-09-26T00:00:00"/>
    <s v="08:00"/>
    <s v="08:00"/>
    <n v="4"/>
    <s v="ce"/>
    <n v="3178"/>
    <n v="4"/>
    <n v="1"/>
    <s v="Kuehne+Nagel Tiel 3 Standpl"/>
    <s v="De Diepert 5"/>
    <s v="Tiel"/>
    <s v="4004 MA"/>
    <s v="NL"/>
    <x v="29"/>
    <s v="Opaalstraat 15"/>
    <x v="32"/>
    <s v="1812RH"/>
    <s v="NL"/>
    <s v="2480102706"/>
    <s v="0143230_003"/>
    <s v="31V"/>
    <s v="NL001131849B01"/>
    <n v="2"/>
    <n v="0"/>
    <n v="59.2"/>
    <s v="N"/>
    <s v="Peter Appel Transport B.V."/>
    <n v="36622"/>
    <d v="2023-09-26T00:00:00"/>
    <s v="08:25:00"/>
    <n v="0"/>
    <x v="1"/>
    <x v="38"/>
    <n v="9"/>
    <x v="28"/>
    <n v="1"/>
    <n v="13.600000000000001"/>
    <x v="3"/>
    <n v="201.28000000000003"/>
    <n v="0"/>
    <n v="201.28000000000003"/>
  </r>
  <r>
    <s v="COLGATE 3800 DEB."/>
    <s v="Colgate-Palmolive Nederland BV"/>
    <s v="101t"/>
    <n v="101091031126"/>
    <n v="101030175071"/>
    <n v="930"/>
    <s v="Inv Booked"/>
    <s v="2480102709"/>
    <s v="Verkoop"/>
    <n v="170"/>
    <s v="Transport drops zone"/>
    <s v="9 - verwerkt"/>
    <n v="0"/>
    <m/>
    <d v="2023-09-26T00:00:00"/>
    <s v="DROP"/>
    <s v="0001010910311260143484_005"/>
    <m/>
    <m/>
    <m/>
    <s v="EUR"/>
    <n v="77.12"/>
    <s v="EUR"/>
    <n v="77.12"/>
    <s v="EUR"/>
    <n v="77.12"/>
    <n v="77.12"/>
    <n v="0"/>
    <s v="N"/>
    <n v="1223000916"/>
    <d v="2023-10-25T00:00:00"/>
    <m/>
    <d v="2023-09-26T00:00:00"/>
    <s v="00:00"/>
    <s v="23:59"/>
    <d v="2023-09-26T00:00:00"/>
    <s v="12:00"/>
    <s v="17:00"/>
    <n v="3.2"/>
    <s v="ce"/>
    <n v="1558"/>
    <n v="3.2"/>
    <n v="1"/>
    <s v="Kuehne+Nagel Tiel 3 Standpl"/>
    <s v="De Diepert 5"/>
    <s v="Tiel"/>
    <s v="4004 MA"/>
    <s v="NL"/>
    <x v="21"/>
    <s v="Bloemakkers 4"/>
    <x v="22"/>
    <s v="9461GX"/>
    <s v="NL"/>
    <s v="2480102709"/>
    <s v="0143484_005"/>
    <s v="31V"/>
    <s v="NL001131849B01"/>
    <n v="2"/>
    <n v="0"/>
    <n v="77.12"/>
    <s v="N"/>
    <s v="Peter Appel Transport B.V."/>
    <n v="36622"/>
    <d v="2023-09-26T00:00:00"/>
    <s v="14:52:00"/>
    <n v="0"/>
    <x v="1"/>
    <x v="38"/>
    <n v="9"/>
    <x v="20"/>
    <n v="0"/>
    <s v=""/>
    <x v="3"/>
    <s v=""/>
    <n v="0"/>
    <s v=""/>
  </r>
  <r>
    <s v="COLGATE 3800 DEB."/>
    <s v="Colgate-Palmolive Nederland BV"/>
    <s v="101t"/>
    <n v="101091030749"/>
    <n v="101030175072"/>
    <n v="930"/>
    <s v="Inv Booked"/>
    <s v="2480102707"/>
    <s v="Verkoop"/>
    <n v="170"/>
    <s v="Transport drops zone"/>
    <s v="9 - verwerkt"/>
    <n v="0"/>
    <m/>
    <d v="2023-09-26T00:00:00"/>
    <s v="DROP"/>
    <s v="0001010910307490143242_002"/>
    <m/>
    <m/>
    <m/>
    <s v="EUR"/>
    <n v="164.42"/>
    <s v="EUR"/>
    <n v="164.42"/>
    <s v="EUR"/>
    <n v="164.42"/>
    <n v="164.42"/>
    <n v="0"/>
    <s v="N"/>
    <n v="1223000916"/>
    <d v="2023-10-25T00:00:00"/>
    <m/>
    <d v="2023-09-26T00:00:00"/>
    <s v="00:00"/>
    <s v="23:59"/>
    <d v="2023-09-26T00:00:00"/>
    <s v="14:00"/>
    <s v="14:00"/>
    <n v="22.4"/>
    <s v="ce"/>
    <n v="16053"/>
    <n v="22.4"/>
    <n v="33"/>
    <s v="Kuehne+Nagel Tiel 3 Standpl"/>
    <s v="De Diepert 5"/>
    <s v="Tiel"/>
    <s v="4004 MA"/>
    <s v="NL"/>
    <x v="14"/>
    <s v="Rood 24"/>
    <x v="17"/>
    <s v="6666LT"/>
    <s v="NL"/>
    <s v="2480102707"/>
    <s v="0143242_002"/>
    <s v="31V"/>
    <s v="NL001131849B01"/>
    <n v="2"/>
    <n v="0"/>
    <n v="164.42"/>
    <s v="N"/>
    <s v="Peter Appel Transport B.V."/>
    <n v="36622"/>
    <d v="2023-09-26T00:00:00"/>
    <s v="15:20:00"/>
    <n v="0"/>
    <x v="1"/>
    <x v="38"/>
    <n v="9"/>
    <x v="15"/>
    <n v="0"/>
    <s v=""/>
    <x v="5"/>
    <s v=""/>
    <n v="0"/>
    <s v=""/>
  </r>
  <r>
    <s v="COLGATE 3800 DEB."/>
    <s v="Colgate-Palmolive Nederland BV"/>
    <s v="101t"/>
    <n v="101091030736"/>
    <n v="101030175073"/>
    <n v="930"/>
    <s v="Inv Booked"/>
    <s v="2480102700"/>
    <s v="Verkoop"/>
    <n v="170"/>
    <s v="Transport drops zone"/>
    <s v="9 - verwerkt"/>
    <n v="0"/>
    <m/>
    <d v="2023-09-26T00:00:00"/>
    <s v="DROP"/>
    <s v="0001010910307360143230_003"/>
    <m/>
    <m/>
    <m/>
    <s v="EUR"/>
    <n v="94.72"/>
    <s v="EUR"/>
    <n v="94.72"/>
    <s v="EUR"/>
    <n v="94.72"/>
    <n v="94.72"/>
    <n v="0"/>
    <s v="N"/>
    <n v="1223000916"/>
    <d v="2023-10-25T00:00:00"/>
    <m/>
    <d v="2023-09-26T00:00:00"/>
    <s v="00:00"/>
    <s v="23:59"/>
    <d v="2023-09-26T00:00:00"/>
    <s v="09:00"/>
    <s v="09:00"/>
    <n v="6.4"/>
    <s v="ce"/>
    <n v="3681"/>
    <n v="6.4"/>
    <n v="6"/>
    <s v="Kuehne+Nagel Tiel 3 Standpl"/>
    <s v="De Diepert 5"/>
    <s v="Tiel"/>
    <s v="4004 MA"/>
    <s v="NL"/>
    <x v="48"/>
    <s v="OPAALSTRAAT  2"/>
    <x v="32"/>
    <s v="1812 RH"/>
    <s v="NL"/>
    <s v="2480102700"/>
    <s v="0143230_003"/>
    <s v="31V"/>
    <s v="NL001131849B01"/>
    <n v="2"/>
    <n v="0"/>
    <n v="94.72"/>
    <s v="N"/>
    <s v="Peter Appel Transport B.V."/>
    <n v="36622"/>
    <d v="2023-09-26T00:00:00"/>
    <s v="09:02:00"/>
    <n v="0"/>
    <x v="1"/>
    <x v="38"/>
    <n v="9"/>
    <x v="28"/>
    <n v="0"/>
    <s v=""/>
    <x v="3"/>
    <s v=""/>
    <n v="0"/>
    <s v=""/>
  </r>
  <r>
    <s v="COLGATE 3800 DEB."/>
    <s v="Colgate-Palmolive Nederland BV"/>
    <s v="101t"/>
    <n v="101091030736"/>
    <n v="101030175074"/>
    <n v="930"/>
    <s v="Inv Booked"/>
    <s v="2480102702"/>
    <s v="Verkoop"/>
    <n v="170"/>
    <s v="Transport drops zone"/>
    <s v="9 - verwerkt"/>
    <n v="0"/>
    <m/>
    <d v="2023-09-26T00:00:00"/>
    <s v="DROP"/>
    <s v="0001010910307360143230_003"/>
    <m/>
    <m/>
    <m/>
    <s v="EUR"/>
    <n v="47.36"/>
    <s v="EUR"/>
    <n v="47.36"/>
    <s v="EUR"/>
    <n v="47.36"/>
    <n v="47.36"/>
    <n v="0"/>
    <s v="N"/>
    <n v="1223000916"/>
    <d v="2023-10-25T00:00:00"/>
    <m/>
    <d v="2023-09-26T00:00:00"/>
    <s v="00:00"/>
    <s v="23:59"/>
    <d v="2023-09-26T00:00:00"/>
    <s v="08:00"/>
    <s v="08:00"/>
    <n v="3.2"/>
    <s v="ce"/>
    <n v="1389"/>
    <n v="3.2"/>
    <n v="1"/>
    <s v="Kuehne+Nagel Tiel 3 Standpl"/>
    <s v="De Diepert 5"/>
    <s v="Tiel"/>
    <s v="4004 MA"/>
    <s v="NL"/>
    <x v="29"/>
    <s v="Opaalstraat 15"/>
    <x v="32"/>
    <s v="1812RH"/>
    <s v="NL"/>
    <s v="2480102702"/>
    <s v="0143230_003"/>
    <s v="31V"/>
    <s v="NL001131849B01"/>
    <n v="2"/>
    <n v="0"/>
    <n v="47.36"/>
    <s v="N"/>
    <s v="Peter Appel Transport B.V."/>
    <n v="36622"/>
    <d v="2023-09-26T00:00:00"/>
    <s v="08:25:00"/>
    <n v="0"/>
    <x v="1"/>
    <x v="38"/>
    <n v="9"/>
    <x v="28"/>
    <n v="0"/>
    <s v=""/>
    <x v="3"/>
    <s v=""/>
    <n v="0"/>
    <s v=""/>
  </r>
  <r>
    <s v="COLGATE 3800 DEB."/>
    <s v="Colgate-Palmolive Nederland BV"/>
    <s v="101t"/>
    <n v="101091031128"/>
    <n v="101030175077"/>
    <n v="930"/>
    <s v="Inv Booked"/>
    <s v="2480102710"/>
    <s v="Verkoop"/>
    <n v="170"/>
    <s v="Transport drops zone"/>
    <s v="9 - verwerkt"/>
    <n v="0"/>
    <m/>
    <d v="2023-09-26T00:00:00"/>
    <s v="DROP"/>
    <s v="0001010910311280143486_002"/>
    <m/>
    <m/>
    <m/>
    <s v="EUR"/>
    <n v="28.84"/>
    <s v="EUR"/>
    <n v="28.84"/>
    <s v="EUR"/>
    <n v="28.84"/>
    <n v="28.84"/>
    <n v="0"/>
    <s v="N"/>
    <n v="1223000916"/>
    <d v="2023-10-25T00:00:00"/>
    <m/>
    <d v="2023-09-26T00:00:00"/>
    <s v="00:00"/>
    <s v="23:59"/>
    <d v="2023-09-26T00:00:00"/>
    <s v="06:00"/>
    <s v="07:00"/>
    <n v="0.8"/>
    <s v="ce"/>
    <n v="392"/>
    <n v="0.8"/>
    <n v="0"/>
    <s v="Kuehne+Nagel Tiel 3 Standpl"/>
    <s v="De Diepert 5"/>
    <s v="Tiel"/>
    <s v="4004 MA"/>
    <s v="NL"/>
    <x v="2"/>
    <s v="Laan van Ruyven 1"/>
    <x v="11"/>
    <s v="2645EE"/>
    <s v="NL"/>
    <s v="2480102710"/>
    <s v="0143486_002"/>
    <s v="31V"/>
    <s v="NL001131849B01"/>
    <n v="2"/>
    <n v="0"/>
    <n v="28.84"/>
    <s v="N"/>
    <s v="Peter Appel Transport B.V."/>
    <n v="36622"/>
    <d v="2023-09-26T00:00:00"/>
    <s v="07:23:00"/>
    <n v="0"/>
    <x v="1"/>
    <x v="38"/>
    <n v="9"/>
    <x v="4"/>
    <n v="1"/>
    <n v="0.8"/>
    <x v="2"/>
    <n v="28.84"/>
    <n v="0"/>
    <n v="28.84"/>
  </r>
  <r>
    <s v="COLGATE 3800 DEB."/>
    <s v="Colgate-Palmolive Nederland BV"/>
    <s v="101t"/>
    <n v="101091030737"/>
    <n v="101030175063"/>
    <n v="980"/>
    <s v="Cancel No In"/>
    <s v="2480102697 NOT LOADED"/>
    <s v="Verkoop"/>
    <n v="170"/>
    <s v="Transport drops zone"/>
    <s v="0 - ingevoerd"/>
    <n v="0"/>
    <m/>
    <d v="2023-09-26T00:00:00"/>
    <s v="DROP"/>
    <s v="0001010910307370143232_002"/>
    <n v="290.2"/>
    <n v="20"/>
    <m/>
    <s v="EUR"/>
    <n v="290.2"/>
    <s v="EUR"/>
    <n v="0"/>
    <s v="EUR"/>
    <n v="290.2"/>
    <n v="0"/>
    <n v="-290.2"/>
    <s v="N"/>
    <m/>
    <m/>
    <m/>
    <d v="2023-09-26T00:00:00"/>
    <s v="00:00"/>
    <s v="23:59"/>
    <d v="2023-09-26T00:00:00"/>
    <s v="07:00"/>
    <s v="08:00"/>
    <n v="20"/>
    <s v="ce"/>
    <n v="23008"/>
    <n v="20"/>
    <n v="38"/>
    <s v="Kuehne+Nagel Tiel 3 Standpl"/>
    <s v="De Diepert 5"/>
    <s v="Tiel"/>
    <s v="4004 MA"/>
    <s v="NL"/>
    <x v="1"/>
    <s v="Fahrenheitweg 1"/>
    <x v="1"/>
    <s v="6101WR"/>
    <s v="NL"/>
    <s v="2480102697 NOT LOADED"/>
    <s v="0143232_002"/>
    <m/>
    <s v="NL001131849B01"/>
    <n v="2"/>
    <n v="0"/>
    <n v="0"/>
    <s v="N"/>
    <s v="Peter Appel Transport B.V."/>
    <n v="36622"/>
    <d v="2023-09-26T00:00:00"/>
    <s v="07:49:00"/>
    <n v="0"/>
    <x v="1"/>
    <x v="38"/>
    <n v="9"/>
    <x v="1"/>
    <n v="1"/>
    <n v="20"/>
    <x v="1"/>
    <n v="290.2"/>
    <n v="0"/>
    <n v="290.2"/>
  </r>
  <r>
    <s v="COLGATE 3800 DEB."/>
    <s v="Colgate-Palmolive Nederland BV"/>
    <s v="101t"/>
    <n v="101091030747"/>
    <n v="101030175064"/>
    <n v="930"/>
    <s v="Inv Booked"/>
    <s v="2480102695"/>
    <s v="Verkoop"/>
    <n v="170"/>
    <s v="Transport drops zone"/>
    <s v="9 - verwerkt"/>
    <n v="0"/>
    <m/>
    <d v="2023-09-26T00:00:00"/>
    <s v="DROP"/>
    <s v="0001010910307470143239_002"/>
    <m/>
    <m/>
    <m/>
    <s v="EUR"/>
    <n v="272.16000000000003"/>
    <s v="EUR"/>
    <n v="272.16000000000003"/>
    <s v="EUR"/>
    <n v="272.16000000000003"/>
    <n v="272.16000000000003"/>
    <n v="0"/>
    <s v="N"/>
    <n v="1223000916"/>
    <d v="2023-10-25T00:00:00"/>
    <m/>
    <d v="2023-09-26T00:00:00"/>
    <s v="00:00"/>
    <s v="23:59"/>
    <d v="2023-09-26T00:00:00"/>
    <s v="11:00"/>
    <s v="12:00"/>
    <n v="22.4"/>
    <s v="ce"/>
    <n v="23122"/>
    <n v="22.4"/>
    <n v="39"/>
    <s v="Kuehne+Nagel Tiel 3 Standpl"/>
    <s v="De Diepert 5"/>
    <s v="Tiel"/>
    <s v="4004 MA"/>
    <s v="NL"/>
    <x v="1"/>
    <s v="Perenmarkt 15"/>
    <x v="2"/>
    <s v="1681PG"/>
    <s v="NL"/>
    <s v="2480102695"/>
    <s v="0143239_002"/>
    <s v="31V"/>
    <s v="NL001131849B01"/>
    <n v="2"/>
    <n v="0"/>
    <n v="272.16000000000003"/>
    <s v="N"/>
    <s v="Peter Appel Transport B.V."/>
    <n v="36622"/>
    <d v="2023-09-26T00:00:00"/>
    <s v="12:11:00"/>
    <n v="0"/>
    <x v="1"/>
    <x v="38"/>
    <n v="9"/>
    <x v="2"/>
    <n v="1"/>
    <n v="22.4"/>
    <x v="1"/>
    <n v="272.16000000000003"/>
    <n v="0"/>
    <n v="272.16000000000003"/>
  </r>
  <r>
    <s v="COLGATE 3800 DEB."/>
    <s v="Colgate-Palmolive Nederland BV"/>
    <s v="101t"/>
    <n v="101091030744"/>
    <n v="101030175065"/>
    <n v="930"/>
    <s v="Inv Booked"/>
    <s v="2480102699"/>
    <s v="Verkoop"/>
    <n v="170"/>
    <s v="Transport drops zone"/>
    <s v="9 - verwerkt"/>
    <n v="0"/>
    <m/>
    <d v="2023-09-26T00:00:00"/>
    <s v="DROP"/>
    <s v="0001010910307440143238_004"/>
    <m/>
    <m/>
    <m/>
    <s v="EUR"/>
    <n v="52.8"/>
    <s v="EUR"/>
    <n v="52.8"/>
    <s v="EUR"/>
    <n v="52.8"/>
    <n v="52.8"/>
    <n v="0"/>
    <s v="N"/>
    <n v="1223000916"/>
    <d v="2023-10-25T00:00:00"/>
    <m/>
    <d v="2023-09-26T00:00:00"/>
    <s v="00:00"/>
    <s v="23:59"/>
    <d v="2023-09-26T00:00:00"/>
    <s v="12:00"/>
    <s v="13:00"/>
    <n v="4"/>
    <s v="ce"/>
    <n v="2378"/>
    <n v="4"/>
    <n v="3"/>
    <s v="Kuehne+Nagel Tiel 3 Standpl"/>
    <s v="De Diepert 5"/>
    <s v="Tiel"/>
    <s v="4004 MA"/>
    <s v="NL"/>
    <x v="16"/>
    <s v="Rijnland 4"/>
    <x v="19"/>
    <s v="1948RL"/>
    <s v="NL"/>
    <s v="2480102699"/>
    <s v="0143238_004"/>
    <s v="31V"/>
    <s v="NL001131849B01"/>
    <n v="2"/>
    <n v="0"/>
    <n v="52.8"/>
    <s v="N"/>
    <s v="Peter Appel Transport B.V."/>
    <n v="36622"/>
    <d v="2023-09-26T00:00:00"/>
    <s v="13:10:00"/>
    <n v="0"/>
    <x v="1"/>
    <x v="38"/>
    <n v="9"/>
    <x v="17"/>
    <n v="1"/>
    <n v="17.600000000000001"/>
    <x v="0"/>
    <n v="232.32"/>
    <n v="0"/>
    <n v="232.32"/>
  </r>
  <r>
    <s v="COLGATE 3800 DEB."/>
    <s v="Colgate-Palmolive Nederland BV"/>
    <s v="101t"/>
    <n v="101091030742"/>
    <n v="101030175066"/>
    <n v="930"/>
    <s v="Inv Booked"/>
    <s v="2480102696"/>
    <s v="Verkoop"/>
    <n v="170"/>
    <s v="Transport drops zone"/>
    <s v="9 - verwerkt"/>
    <n v="0"/>
    <m/>
    <d v="2023-09-26T00:00:00"/>
    <s v="DROP"/>
    <s v="0001010910307420143236_002"/>
    <m/>
    <m/>
    <m/>
    <s v="EUR"/>
    <n v="296.47000000000003"/>
    <s v="EUR"/>
    <n v="296.47000000000003"/>
    <s v="EUR"/>
    <n v="296.47000000000003"/>
    <n v="296.47000000000003"/>
    <n v="0"/>
    <s v="N"/>
    <n v="1223000916"/>
    <d v="2023-10-25T00:00:00"/>
    <m/>
    <d v="2023-09-26T00:00:00"/>
    <s v="00:00"/>
    <s v="23:59"/>
    <d v="2023-09-26T00:00:00"/>
    <s v="09:00"/>
    <s v="10:00"/>
    <n v="26.4"/>
    <s v="ce"/>
    <n v="21814"/>
    <n v="26.4"/>
    <n v="49"/>
    <s v="Kuehne+Nagel Tiel 3 Standpl"/>
    <s v="De Diepert 5"/>
    <s v="Tiel"/>
    <s v="4004 MA"/>
    <s v="NL"/>
    <x v="1"/>
    <s v="Perenmarkt 15"/>
    <x v="2"/>
    <s v="1681PG"/>
    <s v="NL"/>
    <s v="2480102696"/>
    <s v="0143236_002"/>
    <s v="31V"/>
    <s v="NL001131849B01"/>
    <n v="2"/>
    <n v="0"/>
    <n v="296.47000000000003"/>
    <s v="N"/>
    <s v="Peter Appel Transport B.V."/>
    <n v="36622"/>
    <d v="2023-09-26T00:00:00"/>
    <s v="09:27:00"/>
    <n v="0"/>
    <x v="1"/>
    <x v="38"/>
    <n v="9"/>
    <x v="2"/>
    <n v="1"/>
    <n v="26.4"/>
    <x v="1"/>
    <n v="296.47000000000003"/>
    <n v="0"/>
    <n v="296.47000000000003"/>
  </r>
  <r>
    <s v="COLGATE 3800 DEB."/>
    <s v="Colgate-Palmolive Nederland BV"/>
    <s v="101t"/>
    <n v="101091030756"/>
    <n v="101030175067"/>
    <n v="930"/>
    <s v="Inv Booked"/>
    <s v="2480102705"/>
    <s v="Verkoop"/>
    <n v="170"/>
    <s v="Transport drops zone"/>
    <s v="9 - verwerkt"/>
    <n v="0"/>
    <m/>
    <d v="2023-09-26T00:00:00"/>
    <s v="DROP"/>
    <s v="0001010910307560143250_003"/>
    <m/>
    <m/>
    <m/>
    <s v="EUR"/>
    <n v="27.26"/>
    <s v="EUR"/>
    <n v="27.26"/>
    <s v="EUR"/>
    <n v="27.26"/>
    <n v="27.26"/>
    <n v="0"/>
    <s v="N"/>
    <n v="1223000916"/>
    <d v="2023-10-25T00:00:00"/>
    <m/>
    <d v="2023-09-26T00:00:00"/>
    <s v="00:00"/>
    <s v="23:59"/>
    <d v="2023-09-26T00:00:00"/>
    <s v="06:00"/>
    <s v="14:00"/>
    <n v="0.8"/>
    <s v="ce"/>
    <n v="230"/>
    <n v="0.8"/>
    <n v="0"/>
    <s v="Kuehne+Nagel Tiel 3 Standpl"/>
    <s v="De Diepert 5"/>
    <s v="Tiel"/>
    <s v="4004 MA"/>
    <s v="NL"/>
    <x v="15"/>
    <s v="De Flammert 1211"/>
    <x v="18"/>
    <s v="5854 NE"/>
    <s v="NL"/>
    <s v="2480102705"/>
    <s v="0143250_003"/>
    <s v="31V"/>
    <s v="NL001131849B01"/>
    <n v="2"/>
    <n v="0"/>
    <n v="27.26"/>
    <s v="N"/>
    <s v="Peter Appel Transport B.V."/>
    <n v="36622"/>
    <d v="2023-09-26T00:00:00"/>
    <s v="10:37:00"/>
    <n v="0"/>
    <x v="1"/>
    <x v="38"/>
    <n v="9"/>
    <x v="16"/>
    <n v="1"/>
    <n v="0.8"/>
    <x v="3"/>
    <n v="27.26"/>
    <n v="0"/>
    <n v="27.26"/>
  </r>
  <r>
    <s v="COLGATE 3800 DEB."/>
    <s v="Colgate-Palmolive Nederland BV"/>
    <s v="101t"/>
    <n v="101091030740"/>
    <n v="101030175068"/>
    <n v="930"/>
    <s v="Inv Booked"/>
    <s v="2480102694"/>
    <s v="Verkoop"/>
    <n v="170"/>
    <s v="Transport drops zone"/>
    <s v="9 - verwerkt"/>
    <n v="0"/>
    <m/>
    <d v="2023-09-26T00:00:00"/>
    <s v="DROP"/>
    <s v="0001010910307400143234_003"/>
    <m/>
    <m/>
    <m/>
    <s v="EUR"/>
    <n v="44.59"/>
    <s v="EUR"/>
    <n v="44.59"/>
    <s v="EUR"/>
    <n v="44.59"/>
    <n v="44.59"/>
    <n v="0"/>
    <s v="N"/>
    <n v="1223000916"/>
    <d v="2023-10-25T00:00:00"/>
    <m/>
    <d v="2023-09-26T00:00:00"/>
    <s v="00:00"/>
    <s v="23:59"/>
    <d v="2023-09-26T00:00:00"/>
    <s v="09:00"/>
    <s v="09:00"/>
    <n v="1.6"/>
    <s v="ce"/>
    <n v="1172"/>
    <n v="1.6"/>
    <n v="1"/>
    <s v="Kuehne+Nagel Tiel 3 Standpl"/>
    <s v="De Diepert 5"/>
    <s v="Tiel"/>
    <s v="4004 MA"/>
    <s v="NL"/>
    <x v="51"/>
    <s v="Wilhelminakanaal Zuid 120"/>
    <x v="23"/>
    <s v="4903RA"/>
    <s v="NL"/>
    <s v="2480102694"/>
    <s v="0143234_003"/>
    <s v="31V"/>
    <s v="NL001131849B01"/>
    <n v="2"/>
    <n v="0"/>
    <n v="44.59"/>
    <s v="N"/>
    <s v="Peter Appel Transport B.V."/>
    <n v="36622"/>
    <d v="2023-09-26T00:00:00"/>
    <s v="09:56:00"/>
    <n v="0"/>
    <x v="1"/>
    <x v="38"/>
    <n v="9"/>
    <x v="34"/>
    <n v="1"/>
    <n v="1.6"/>
    <x v="3"/>
    <n v="44.59"/>
    <n v="0"/>
    <n v="44.59"/>
  </r>
  <r>
    <s v="COLGATE 3800 DEB."/>
    <s v="Colgate-Palmolive Nederland BV"/>
    <s v="101t"/>
    <n v="101091030743"/>
    <n v="101030175078"/>
    <n v="930"/>
    <s v="Inv Booked"/>
    <s v="2480102713"/>
    <s v="Verkoop"/>
    <n v="170"/>
    <s v="Transport drops zone"/>
    <s v="9 - verwerkt"/>
    <n v="0"/>
    <m/>
    <d v="2023-09-26T00:00:00"/>
    <s v="DROP"/>
    <s v="0001010910307430143237_002"/>
    <m/>
    <m/>
    <m/>
    <s v="EUR"/>
    <n v="52.45"/>
    <s v="EUR"/>
    <n v="52.45"/>
    <s v="EUR"/>
    <n v="52.45"/>
    <n v="52.45"/>
    <n v="0"/>
    <s v="N"/>
    <n v="1223000916"/>
    <d v="2023-10-25T00:00:00"/>
    <m/>
    <d v="2023-09-26T00:00:00"/>
    <s v="00:00"/>
    <s v="23:59"/>
    <d v="2023-09-26T00:00:00"/>
    <s v="10:00"/>
    <s v="11:00"/>
    <n v="1.6"/>
    <s v="ce"/>
    <n v="987"/>
    <n v="1.6"/>
    <n v="2"/>
    <s v="Kuehne+Nagel Tiel 3 Standpl"/>
    <s v="De Diepert 5"/>
    <s v="Tiel"/>
    <s v="4004 MA"/>
    <s v="NL"/>
    <x v="13"/>
    <s v="GALVANIWEG 1"/>
    <x v="16"/>
    <s v="8013 RG"/>
    <s v="NL"/>
    <s v="2480102713"/>
    <s v="0143237_002"/>
    <s v="31V"/>
    <s v="NL001131849B01"/>
    <n v="2"/>
    <n v="0"/>
    <n v="52.45"/>
    <s v="N"/>
    <s v="Peter Appel Transport B.V."/>
    <n v="36622"/>
    <d v="2023-09-26T00:00:00"/>
    <s v="11:03:00"/>
    <n v="0"/>
    <x v="1"/>
    <x v="38"/>
    <n v="9"/>
    <x v="14"/>
    <n v="1"/>
    <n v="1.6"/>
    <x v="2"/>
    <n v="52.45"/>
    <n v="0"/>
    <n v="52.45"/>
  </r>
  <r>
    <s v="COLGATE 3800 DEB."/>
    <s v="Colgate-Palmolive Nederland BV"/>
    <s v="101t"/>
    <n v="101091031176"/>
    <n v="101030175079"/>
    <n v="930"/>
    <s v="Inv Booked"/>
    <s v="2480102711"/>
    <s v="Verkoop"/>
    <n v="170"/>
    <s v="Transport drops zone"/>
    <s v="9 - verwerkt"/>
    <n v="0"/>
    <m/>
    <d v="2023-09-26T00:00:00"/>
    <s v="DROP"/>
    <s v="0001010910311760143505_002"/>
    <m/>
    <m/>
    <m/>
    <s v="EUR"/>
    <n v="71.52"/>
    <s v="EUR"/>
    <n v="71.52"/>
    <s v="EUR"/>
    <n v="71.52"/>
    <n v="71.52"/>
    <n v="0"/>
    <s v="N"/>
    <n v="1223000916"/>
    <d v="2023-10-25T00:00:00"/>
    <m/>
    <d v="2023-09-26T00:00:00"/>
    <s v="00:00"/>
    <s v="23:59"/>
    <d v="2023-09-26T00:00:00"/>
    <s v="05:00"/>
    <s v="12:00"/>
    <n v="4"/>
    <s v="ce"/>
    <n v="1932"/>
    <n v="4"/>
    <n v="2"/>
    <s v="Kuehne+Nagel Tiel 3 Standpl"/>
    <s v="De Diepert 5"/>
    <s v="Tiel"/>
    <s v="4004 MA"/>
    <s v="NL"/>
    <x v="19"/>
    <s v="SAFFIER  300"/>
    <x v="21"/>
    <s v="3316 LN"/>
    <s v="NL"/>
    <s v="2480102711"/>
    <s v="0143505_002"/>
    <s v="31V"/>
    <s v="NL001131849B01"/>
    <n v="2"/>
    <n v="0"/>
    <n v="71.52"/>
    <s v="N"/>
    <s v="Peter Appel Transport B.V."/>
    <n v="36622"/>
    <d v="2023-09-26T00:00:00"/>
    <s v="07:57:00"/>
    <n v="0"/>
    <x v="1"/>
    <x v="38"/>
    <n v="9"/>
    <x v="19"/>
    <n v="1"/>
    <n v="4"/>
    <x v="3"/>
    <n v="71.52"/>
    <n v="0"/>
    <n v="71.52"/>
  </r>
  <r>
    <s v="COLGATE 3800 DEB."/>
    <s v="Colgate-Palmolive Nederland BV"/>
    <s v="101t"/>
    <n v="101091030744"/>
    <n v="101030175080"/>
    <n v="930"/>
    <s v="Inv Booked"/>
    <s v="2480102712"/>
    <s v="Verkoop"/>
    <n v="170"/>
    <s v="Transport drops zone"/>
    <s v="9 - verwerkt"/>
    <n v="0"/>
    <m/>
    <d v="2023-09-26T00:00:00"/>
    <s v="DROP"/>
    <s v="0001010910307440143238_004"/>
    <m/>
    <m/>
    <m/>
    <s v="EUR"/>
    <n v="179.52"/>
    <s v="EUR"/>
    <n v="179.52"/>
    <s v="EUR"/>
    <n v="179.52"/>
    <n v="179.52"/>
    <n v="0"/>
    <s v="N"/>
    <n v="1223000916"/>
    <d v="2023-10-25T00:00:00"/>
    <m/>
    <d v="2023-09-26T00:00:00"/>
    <s v="00:00"/>
    <s v="23:59"/>
    <d v="2023-09-26T00:00:00"/>
    <s v="12:00"/>
    <s v="13:00"/>
    <n v="13.6"/>
    <s v="ce"/>
    <n v="7361"/>
    <n v="13.6"/>
    <n v="11"/>
    <s v="Kuehne+Nagel Tiel 3 Standpl"/>
    <s v="De Diepert 5"/>
    <s v="Tiel"/>
    <s v="4004 MA"/>
    <s v="NL"/>
    <x v="16"/>
    <s v="Rijnland 4"/>
    <x v="19"/>
    <s v="1948RL"/>
    <s v="NL"/>
    <s v="2480102712"/>
    <s v="0143238_004"/>
    <s v="31V"/>
    <s v="NL001131849B01"/>
    <n v="2"/>
    <n v="0"/>
    <n v="179.52"/>
    <s v="N"/>
    <s v="Peter Appel Transport B.V."/>
    <n v="36622"/>
    <d v="2023-09-26T00:00:00"/>
    <s v="13:10:00"/>
    <n v="0"/>
    <x v="1"/>
    <x v="38"/>
    <n v="9"/>
    <x v="17"/>
    <n v="0"/>
    <s v=""/>
    <x v="0"/>
    <s v=""/>
    <n v="0"/>
    <s v=""/>
  </r>
  <r>
    <s v="COLGATE 3800 DEB."/>
    <s v="Colgate-Palmolive Nederland BV"/>
    <s v="101t"/>
    <n v="101091030756"/>
    <n v="101030175082"/>
    <n v="930"/>
    <s v="Inv Booked"/>
    <s v="2480102715"/>
    <s v="Verkoop"/>
    <n v="170"/>
    <s v="Transport drops zone"/>
    <s v="9 - verwerkt"/>
    <n v="0"/>
    <m/>
    <d v="2023-09-26T00:00:00"/>
    <s v="DROP"/>
    <s v="0001010910307560143250_002"/>
    <m/>
    <m/>
    <m/>
    <s v="EUR"/>
    <n v="36.22"/>
    <s v="EUR"/>
    <n v="36.22"/>
    <s v="EUR"/>
    <n v="36.22"/>
    <n v="36.22"/>
    <n v="0"/>
    <s v="N"/>
    <n v="1223000916"/>
    <d v="2023-10-25T00:00:00"/>
    <m/>
    <d v="2023-09-26T00:00:00"/>
    <s v="00:00"/>
    <s v="23:59"/>
    <d v="2023-09-26T00:00:00"/>
    <s v="11:30"/>
    <s v="11:30"/>
    <n v="1.6"/>
    <s v="ce"/>
    <n v="1124"/>
    <n v="1.6"/>
    <n v="1"/>
    <s v="Kuehne+Nagel Tiel 3 Standpl"/>
    <s v="De Diepert 5"/>
    <s v="Tiel"/>
    <s v="4004 MA"/>
    <s v="NL"/>
    <x v="79"/>
    <s v="Keltenweg 30"/>
    <x v="58"/>
    <s v="5342 LP"/>
    <s v="NL"/>
    <s v="2480102715"/>
    <s v="0143250_002"/>
    <s v="31V"/>
    <s v="NL001131849B01"/>
    <n v="2"/>
    <n v="0"/>
    <n v="36.22"/>
    <s v="N"/>
    <s v="Peter Appel Transport B.V."/>
    <n v="36622"/>
    <d v="2023-09-26T00:00:00"/>
    <s v="12:45:00"/>
    <n v="0"/>
    <x v="1"/>
    <x v="38"/>
    <n v="9"/>
    <x v="42"/>
    <n v="1"/>
    <n v="1.6"/>
    <x v="3"/>
    <n v="36.22"/>
    <n v="0"/>
    <n v="36.22"/>
  </r>
  <r>
    <s v="COLGATE 3800 DEB."/>
    <s v="Colgate-Palmolive Nederland BV"/>
    <s v="101t"/>
    <n v="101091030739"/>
    <n v="101030175083"/>
    <n v="930"/>
    <s v="Inv Booked"/>
    <s v="2480102698"/>
    <s v="Verkoop"/>
    <n v="170"/>
    <s v="Transport drops zone"/>
    <s v="9 - verwerkt"/>
    <n v="0"/>
    <m/>
    <d v="2023-09-26T00:00:00"/>
    <s v="DROP"/>
    <s v="0001010910307390143231_002"/>
    <m/>
    <m/>
    <m/>
    <s v="EUR"/>
    <n v="333.96"/>
    <s v="EUR"/>
    <n v="333.96"/>
    <s v="EUR"/>
    <n v="333.96"/>
    <n v="333.96"/>
    <n v="0"/>
    <s v="N"/>
    <n v="1223000916"/>
    <d v="2023-10-25T00:00:00"/>
    <m/>
    <d v="2023-09-26T00:00:00"/>
    <s v="00:00"/>
    <s v="23:59"/>
    <d v="2023-09-26T00:00:00"/>
    <s v="07:00"/>
    <s v="08:00"/>
    <n v="26"/>
    <s v="ce"/>
    <n v="20564"/>
    <n v="26.4"/>
    <n v="52"/>
    <s v="Kuehne+Nagel Tiel 3 Standpl"/>
    <s v="De Diepert 5"/>
    <s v="Tiel"/>
    <s v="4004 MA"/>
    <s v="NL"/>
    <x v="1"/>
    <s v="Fahrenheitweg 1"/>
    <x v="1"/>
    <s v="6101WR"/>
    <s v="NL"/>
    <s v="2480102698"/>
    <s v="0143231_002"/>
    <s v="31V"/>
    <s v="NL001131849B01"/>
    <n v="2"/>
    <n v="0"/>
    <n v="333.96"/>
    <s v="N"/>
    <s v="Peter Appel Transport B.V."/>
    <n v="36622"/>
    <d v="2023-09-26T00:00:00"/>
    <s v="07:55:00"/>
    <n v="0"/>
    <x v="1"/>
    <x v="38"/>
    <n v="9"/>
    <x v="1"/>
    <n v="1"/>
    <n v="26.4"/>
    <x v="1"/>
    <n v="333.96"/>
    <n v="0"/>
    <n v="333.96"/>
  </r>
  <r>
    <s v="COLGATE 3800 DEB."/>
    <s v="Colgate-Palmolive Nederland BV"/>
    <s v="101t"/>
    <n v="101091031351"/>
    <n v="101030175166"/>
    <n v="930"/>
    <s v="Inv Booked"/>
    <s v="2480103792"/>
    <s v="Verkoop"/>
    <n v="170"/>
    <s v="Transport drops zone"/>
    <s v="9 - verwerkt"/>
    <n v="0"/>
    <m/>
    <d v="2023-09-27T00:00:00"/>
    <s v="DROP"/>
    <s v="0001010910313510143604_002"/>
    <m/>
    <m/>
    <m/>
    <s v="EUR"/>
    <n v="97.08"/>
    <s v="EUR"/>
    <n v="97.08"/>
    <s v="EUR"/>
    <n v="97.08"/>
    <n v="97.08"/>
    <n v="0"/>
    <s v="Y"/>
    <n v="1223000916"/>
    <d v="2023-10-25T00:00:00"/>
    <m/>
    <d v="2023-09-27T00:00:00"/>
    <s v="00:00"/>
    <s v="23:59"/>
    <d v="2023-09-27T00:00:00"/>
    <s v="18:45"/>
    <s v="18:45"/>
    <n v="12.8"/>
    <s v="ce"/>
    <n v="10067"/>
    <n v="12"/>
    <n v="20"/>
    <s v="Kuehne+Nagel Tiel 3 Standpl"/>
    <s v="De Diepert 5"/>
    <s v="Tiel"/>
    <s v="4004 MA"/>
    <s v="NL"/>
    <x v="24"/>
    <s v="Ravenswade 14"/>
    <x v="26"/>
    <s v="3439 LD"/>
    <s v="NL"/>
    <s v="2480103792"/>
    <s v="0143604_002"/>
    <s v="31V"/>
    <s v="NL001131849B01"/>
    <n v="2"/>
    <n v="0"/>
    <n v="97.08"/>
    <s v="N"/>
    <s v="Peter Appel Transport B.V."/>
    <n v="36622"/>
    <d v="2023-09-27T00:00:00"/>
    <s v="20:05:00"/>
    <n v="0"/>
    <x v="2"/>
    <x v="38"/>
    <n v="9"/>
    <x v="22"/>
    <n v="1"/>
    <n v="26.4"/>
    <x v="7"/>
    <n v="213.57999999999998"/>
    <n v="0"/>
    <n v="213.57999999999998"/>
  </r>
  <r>
    <s v="COLGATE 3800 DEB."/>
    <s v="Colgate-Palmolive Nederland BV"/>
    <s v="101t"/>
    <n v="101091031669"/>
    <n v="101030175167"/>
    <n v="930"/>
    <s v="Inv Booked"/>
    <s v="2480103794"/>
    <s v="Verkoop"/>
    <n v="170"/>
    <s v="Transport drops zone"/>
    <s v="9 - verwerkt"/>
    <n v="0"/>
    <m/>
    <d v="2023-09-27T00:00:00"/>
    <s v="DROP"/>
    <s v="0001010910316690143826_002"/>
    <m/>
    <m/>
    <m/>
    <s v="EUR"/>
    <n v="100.7"/>
    <s v="EUR"/>
    <n v="100.7"/>
    <s v="EUR"/>
    <n v="100.7"/>
    <n v="100.7"/>
    <n v="0"/>
    <s v="N"/>
    <n v="1223000916"/>
    <d v="2023-10-25T00:00:00"/>
    <m/>
    <d v="2023-09-27T00:00:00"/>
    <s v="00:00"/>
    <s v="23:59"/>
    <d v="2023-09-27T00:00:00"/>
    <s v="16:00"/>
    <s v="16:00"/>
    <n v="9.6"/>
    <s v="ce"/>
    <n v="8268"/>
    <n v="9.6"/>
    <n v="16"/>
    <s v="Kuehne+Nagel Tiel 3 Standpl"/>
    <s v="De Diepert 5"/>
    <s v="Tiel"/>
    <s v="4004 MA"/>
    <s v="NL"/>
    <x v="14"/>
    <s v="Rood 24"/>
    <x v="17"/>
    <s v="6666LT"/>
    <s v="NL"/>
    <s v="2480103794"/>
    <s v="0143826_002"/>
    <s v="31V"/>
    <s v="NL001131849B01"/>
    <n v="2"/>
    <n v="0"/>
    <n v="100.7"/>
    <s v="N"/>
    <s v="Peter Appel Transport B.V."/>
    <n v="36622"/>
    <d v="2023-09-27T00:00:00"/>
    <s v="15:21:00"/>
    <n v="0"/>
    <x v="2"/>
    <x v="38"/>
    <n v="9"/>
    <x v="15"/>
    <n v="1"/>
    <n v="9.6"/>
    <x v="5"/>
    <n v="100.7"/>
    <n v="0"/>
    <n v="100.7"/>
  </r>
  <r>
    <s v="COLGATE 3800 DEB."/>
    <s v="Colgate-Palmolive Nederland BV"/>
    <s v="101t"/>
    <n v="101091031351"/>
    <n v="101030175168"/>
    <n v="930"/>
    <s v="Inv Booked"/>
    <s v="2480103793"/>
    <s v="Verkoop"/>
    <n v="170"/>
    <s v="Transport drops zone"/>
    <s v="9 - verwerkt"/>
    <n v="0"/>
    <m/>
    <d v="2023-09-27T00:00:00"/>
    <s v="DROP"/>
    <s v="0001010910313510143604_002"/>
    <m/>
    <m/>
    <m/>
    <s v="EUR"/>
    <n v="97.08"/>
    <s v="EUR"/>
    <n v="97.08"/>
    <s v="EUR"/>
    <n v="97.08"/>
    <n v="97.08"/>
    <n v="0"/>
    <s v="Y"/>
    <n v="1223000916"/>
    <d v="2023-10-25T00:00:00"/>
    <m/>
    <d v="2023-09-27T00:00:00"/>
    <s v="00:00"/>
    <s v="23:59"/>
    <d v="2023-09-27T00:00:00"/>
    <s v="18:45"/>
    <s v="18:45"/>
    <n v="12"/>
    <s v="ce"/>
    <n v="10348"/>
    <n v="12"/>
    <n v="21"/>
    <s v="Kuehne+Nagel Tiel 3 Standpl"/>
    <s v="De Diepert 5"/>
    <s v="Tiel"/>
    <s v="4004 MA"/>
    <s v="NL"/>
    <x v="24"/>
    <s v="Ravenswade 14"/>
    <x v="26"/>
    <s v="3439 LD"/>
    <s v="NL"/>
    <s v="2480103793"/>
    <s v="0143604_002"/>
    <s v="31V"/>
    <s v="NL001131849B01"/>
    <n v="2"/>
    <n v="0"/>
    <n v="97.08"/>
    <s v="N"/>
    <s v="Peter Appel Transport B.V."/>
    <n v="36622"/>
    <d v="2023-09-27T00:00:00"/>
    <s v="20:05:00"/>
    <n v="20"/>
    <x v="2"/>
    <x v="38"/>
    <n v="9"/>
    <x v="22"/>
    <n v="0"/>
    <s v=""/>
    <x v="7"/>
    <s v=""/>
    <n v="0"/>
    <s v=""/>
  </r>
  <r>
    <s v="COLGATE 3800 DEB."/>
    <s v="Colgate-Palmolive Nederland BV"/>
    <s v="101t"/>
    <n v="101091031345"/>
    <n v="101030175170"/>
    <n v="930"/>
    <s v="Inv Booked"/>
    <s v="0240175723"/>
    <s v="Verkoop"/>
    <n v="170"/>
    <s v="Transport drops zone"/>
    <s v="9 - verwerkt"/>
    <n v="0"/>
    <m/>
    <d v="2023-09-27T00:00:00"/>
    <s v="DROP"/>
    <s v="0001010910313450143596_002"/>
    <m/>
    <m/>
    <m/>
    <s v="EUR"/>
    <n v="20.059999999999999"/>
    <s v="EUR"/>
    <n v="20.059999999999999"/>
    <s v="EUR"/>
    <n v="20.059999999999999"/>
    <n v="20.059999999999999"/>
    <n v="0"/>
    <s v="N"/>
    <n v="1223000916"/>
    <d v="2023-10-25T00:00:00"/>
    <m/>
    <d v="2023-09-27T00:00:00"/>
    <s v="00:00"/>
    <s v="23:59"/>
    <d v="2023-09-27T00:00:00"/>
    <s v="08:00"/>
    <s v="09:00"/>
    <n v="2.4"/>
    <s v="ce"/>
    <n v="1925"/>
    <n v="2.4"/>
    <n v="2"/>
    <s v="Kuehne+Nagel Tiel 3 Standpl"/>
    <s v="De Diepert 5"/>
    <s v="Tiel"/>
    <s v="4004 MA"/>
    <s v="NL"/>
    <x v="39"/>
    <s v="RANDWEG 2"/>
    <x v="6"/>
    <s v="4191 NN"/>
    <s v="NL"/>
    <s v="0240175723"/>
    <s v="0143596_002"/>
    <s v="31V"/>
    <s v="NL001131849B01"/>
    <n v="2"/>
    <n v="0"/>
    <n v="20.059999999999999"/>
    <s v="N"/>
    <s v="Peter Appel Transport B.V."/>
    <n v="36622"/>
    <d v="2023-09-27T00:00:00"/>
    <s v="09:09:00"/>
    <n v="0"/>
    <x v="2"/>
    <x v="38"/>
    <n v="9"/>
    <x v="6"/>
    <n v="1"/>
    <n v="10.4"/>
    <x v="2"/>
    <n v="86.94"/>
    <n v="0"/>
    <n v="86.94"/>
  </r>
  <r>
    <s v="COLGATE 3800 DEB."/>
    <s v="Colgate-Palmolive Nederland BV"/>
    <s v="101t"/>
    <n v="101091031336"/>
    <n v="101030175154"/>
    <n v="930"/>
    <s v="Inv Booked"/>
    <s v="2480103783"/>
    <s v="Verkoop"/>
    <n v="170"/>
    <s v="Transport drops zone"/>
    <s v="9 - verwerkt"/>
    <n v="0"/>
    <m/>
    <d v="2023-09-27T00:00:00"/>
    <s v="DROP"/>
    <s v="0001010910313360143587_002"/>
    <m/>
    <m/>
    <m/>
    <s v="EUR"/>
    <n v="26.04"/>
    <s v="EUR"/>
    <n v="26.04"/>
    <s v="EUR"/>
    <n v="26.04"/>
    <n v="26.04"/>
    <n v="0"/>
    <s v="N"/>
    <n v="1223000916"/>
    <d v="2023-10-25T00:00:00"/>
    <m/>
    <d v="2023-09-27T00:00:00"/>
    <s v="00:00"/>
    <s v="23:59"/>
    <d v="2023-09-27T00:00:00"/>
    <s v="06:00"/>
    <s v="06:00"/>
    <n v="2.4"/>
    <s v="ce"/>
    <n v="2075"/>
    <n v="2.4"/>
    <n v="3"/>
    <s v="Kuehne+Nagel Tiel 3 Standpl"/>
    <s v="De Diepert 5"/>
    <s v="Tiel"/>
    <s v="4004 MA"/>
    <s v="NL"/>
    <x v="115"/>
    <s v="Hollandweg 32"/>
    <x v="4"/>
    <s v="2665 MT"/>
    <s v="NL"/>
    <s v="2480103783"/>
    <s v="0143587_002"/>
    <s v="31V"/>
    <s v="NL001131849B01"/>
    <n v="2"/>
    <n v="0"/>
    <n v="26.04"/>
    <s v="N"/>
    <s v="Peter Appel Transport B.V."/>
    <n v="36622"/>
    <d v="2023-09-27T00:00:00"/>
    <s v="06:29:00"/>
    <n v="0"/>
    <x v="2"/>
    <x v="38"/>
    <n v="9"/>
    <x v="4"/>
    <n v="1"/>
    <n v="24.799999999999997"/>
    <x v="3"/>
    <n v="269.08"/>
    <n v="0"/>
    <n v="269.08"/>
  </r>
  <r>
    <s v="COLGATE 3800 DEB."/>
    <s v="Colgate-Palmolive Nederland BV"/>
    <s v="101t"/>
    <n v="101091031737"/>
    <n v="101030175158"/>
    <n v="930"/>
    <s v="Inv Booked"/>
    <s v="2480103788"/>
    <s v="Verkoop"/>
    <n v="170"/>
    <s v="Transport drops zone"/>
    <s v="9 - verwerkt"/>
    <n v="0"/>
    <m/>
    <d v="2023-09-27T00:00:00"/>
    <s v="DROP"/>
    <s v="0001010910317370143829_002"/>
    <m/>
    <m/>
    <m/>
    <s v="EUR"/>
    <n v="42.94"/>
    <s v="EUR"/>
    <n v="42.94"/>
    <s v="EUR"/>
    <n v="42.94"/>
    <n v="42.94"/>
    <n v="0"/>
    <s v="N"/>
    <n v="1223000916"/>
    <d v="2023-10-25T00:00:00"/>
    <m/>
    <d v="2023-09-27T00:00:00"/>
    <s v="00:00"/>
    <s v="23:59"/>
    <d v="2023-09-27T00:00:00"/>
    <s v="14:00"/>
    <s v="14:00"/>
    <n v="2.4"/>
    <s v="ce"/>
    <n v="964"/>
    <n v="2.4"/>
    <n v="0"/>
    <s v="Kuehne+Nagel Tiel 3 Standpl"/>
    <s v="De Diepert 5"/>
    <s v="Tiel"/>
    <s v="4004 MA"/>
    <s v="NL"/>
    <x v="114"/>
    <s v="Basisweg 7"/>
    <x v="25"/>
    <s v="1951NG"/>
    <s v="NL"/>
    <s v="2480103788"/>
    <s v="0143829_002"/>
    <s v="31V"/>
    <s v="NL001131849B01"/>
    <n v="2"/>
    <n v="0"/>
    <n v="42.94"/>
    <s v="N"/>
    <s v="Peter Appel Transport B.V."/>
    <n v="36622"/>
    <d v="2023-09-27T00:00:00"/>
    <s v="10:47:00"/>
    <n v="0"/>
    <x v="2"/>
    <x v="38"/>
    <n v="9"/>
    <x v="17"/>
    <n v="1"/>
    <n v="7.1999999999999993"/>
    <x v="3"/>
    <n v="128.81"/>
    <n v="0"/>
    <n v="128.81"/>
  </r>
  <r>
    <s v="COLGATE 3800 DEB."/>
    <s v="Colgate-Palmolive Nederland BV"/>
    <s v="101t"/>
    <n v="101091031338"/>
    <n v="101030175159"/>
    <n v="930"/>
    <s v="Inv Booked"/>
    <s v="2480103780"/>
    <s v="Verkoop"/>
    <n v="170"/>
    <s v="Transport drops zone"/>
    <s v="9 - verwerkt"/>
    <n v="0"/>
    <m/>
    <d v="2023-09-27T00:00:00"/>
    <s v="DROP"/>
    <s v="0001010910313380143589_002"/>
    <m/>
    <m/>
    <m/>
    <s v="EUR"/>
    <n v="216.8"/>
    <s v="EUR"/>
    <n v="216.8"/>
    <s v="EUR"/>
    <n v="216.8"/>
    <n v="216.8"/>
    <n v="0"/>
    <s v="N"/>
    <n v="1223000916"/>
    <d v="2023-10-25T00:00:00"/>
    <m/>
    <d v="2023-09-27T00:00:00"/>
    <s v="00:00"/>
    <s v="23:59"/>
    <d v="2023-09-27T00:00:00"/>
    <s v="06:00"/>
    <s v="07:00"/>
    <n v="20"/>
    <s v="ce"/>
    <n v="21040"/>
    <n v="20"/>
    <n v="37"/>
    <s v="Kuehne+Nagel Tiel 3 Standpl"/>
    <s v="De Diepert 5"/>
    <s v="Tiel"/>
    <s v="4004 MA"/>
    <s v="NL"/>
    <x v="109"/>
    <s v="Rheastraat 10"/>
    <x v="3"/>
    <s v="5047 TL"/>
    <s v="NL"/>
    <s v="2480103780"/>
    <s v="0143589_002"/>
    <s v="31V"/>
    <s v="NL001131849B01"/>
    <n v="2"/>
    <n v="0"/>
    <n v="216.8"/>
    <s v="N"/>
    <s v="Peter Appel Transport B.V."/>
    <n v="36622"/>
    <d v="2023-09-27T00:00:00"/>
    <s v="09:29:00"/>
    <n v="129"/>
    <x v="2"/>
    <x v="38"/>
    <n v="9"/>
    <x v="3"/>
    <n v="1"/>
    <n v="20"/>
    <x v="1"/>
    <n v="216.8"/>
    <n v="0"/>
    <n v="216.8"/>
  </r>
  <r>
    <s v="COLGATE 3800 DEB."/>
    <s v="Colgate-Palmolive Nederland BV"/>
    <s v="101t"/>
    <n v="101091031345"/>
    <n v="101030175160"/>
    <n v="930"/>
    <s v="Inv Booked"/>
    <s v="2480103791"/>
    <s v="Verkoop"/>
    <n v="170"/>
    <s v="Transport drops zone"/>
    <s v="9 - verwerkt"/>
    <n v="0"/>
    <m/>
    <d v="2023-09-27T00:00:00"/>
    <s v="DROP"/>
    <s v="0001010910313450143596_002"/>
    <m/>
    <m/>
    <m/>
    <s v="EUR"/>
    <n v="66.88"/>
    <s v="EUR"/>
    <n v="66.88"/>
    <s v="EUR"/>
    <n v="66.88"/>
    <n v="66.88"/>
    <n v="0"/>
    <s v="N"/>
    <n v="1223000916"/>
    <d v="2023-10-25T00:00:00"/>
    <m/>
    <d v="2023-09-27T00:00:00"/>
    <s v="00:00"/>
    <s v="23:59"/>
    <d v="2023-09-27T00:00:00"/>
    <s v="08:00"/>
    <s v="09:00"/>
    <n v="8"/>
    <s v="ce"/>
    <n v="5458"/>
    <n v="8"/>
    <n v="11"/>
    <s v="Kuehne+Nagel Tiel 3 Standpl"/>
    <s v="De Diepert 5"/>
    <s v="Tiel"/>
    <s v="4004 MA"/>
    <s v="NL"/>
    <x v="2"/>
    <s v="Randweg 2"/>
    <x v="6"/>
    <s v="4191 NN"/>
    <s v="NL"/>
    <s v="2480103791"/>
    <s v="0143596_002"/>
    <s v="31V"/>
    <s v="NL001131849B01"/>
    <n v="2"/>
    <n v="0"/>
    <n v="66.88"/>
    <s v="N"/>
    <s v="Peter Appel Transport B.V."/>
    <n v="36622"/>
    <d v="2023-09-27T00:00:00"/>
    <s v="09:09:00"/>
    <n v="0"/>
    <x v="2"/>
    <x v="38"/>
    <n v="9"/>
    <x v="6"/>
    <n v="0"/>
    <s v=""/>
    <x v="2"/>
    <s v=""/>
    <n v="0"/>
    <s v=""/>
  </r>
  <r>
    <s v="COLGATE 3800 DEB."/>
    <s v="Colgate-Palmolive Nederland BV"/>
    <s v="101t"/>
    <n v="101091031335"/>
    <n v="101030175161"/>
    <n v="930"/>
    <s v="Inv Booked"/>
    <s v="2480103786"/>
    <s v="Verkoop"/>
    <n v="170"/>
    <s v="Transport drops zone"/>
    <s v="9 - verwerkt"/>
    <n v="0"/>
    <m/>
    <d v="2023-09-27T00:00:00"/>
    <s v="DROP"/>
    <s v="0001010910313350143586_002"/>
    <m/>
    <m/>
    <m/>
    <s v="EUR"/>
    <n v="53.47"/>
    <s v="EUR"/>
    <n v="53.47"/>
    <s v="EUR"/>
    <n v="53.47"/>
    <n v="53.47"/>
    <n v="0"/>
    <s v="N"/>
    <n v="1223000916"/>
    <d v="2023-10-25T00:00:00"/>
    <m/>
    <d v="2023-09-27T00:00:00"/>
    <s v="00:00"/>
    <s v="23:59"/>
    <d v="2023-09-27T00:00:00"/>
    <s v="07:00"/>
    <s v="14:00"/>
    <n v="2.4"/>
    <s v="ce"/>
    <n v="1634"/>
    <n v="2.4"/>
    <n v="3"/>
    <s v="Kuehne+Nagel Tiel 3 Standpl"/>
    <s v="De Diepert 5"/>
    <s v="Tiel"/>
    <s v="4004 MA"/>
    <s v="NL"/>
    <x v="54"/>
    <s v="Zijlweg 18"/>
    <x v="45"/>
    <s v="5145NR"/>
    <s v="NL"/>
    <s v="2480103786"/>
    <s v="0143586_002"/>
    <s v="31V"/>
    <s v="NL001131849B01"/>
    <n v="2"/>
    <n v="0"/>
    <n v="53.47"/>
    <s v="N"/>
    <s v="Peter Appel Transport B.V."/>
    <n v="36622"/>
    <d v="2023-09-27T00:00:00"/>
    <s v="11:30:00"/>
    <n v="0"/>
    <x v="2"/>
    <x v="38"/>
    <n v="9"/>
    <x v="36"/>
    <n v="1"/>
    <n v="2.4"/>
    <x v="3"/>
    <n v="53.47"/>
    <n v="0"/>
    <n v="53.47"/>
  </r>
  <r>
    <s v="COLGATE 3800 DEB."/>
    <s v="Colgate-Palmolive Nederland BV"/>
    <s v="101t"/>
    <n v="101091031343"/>
    <n v="101030175163"/>
    <n v="930"/>
    <s v="Inv Booked"/>
    <s v="2480103790"/>
    <s v="Verkoop"/>
    <n v="170"/>
    <s v="Transport drops zone"/>
    <s v="9 - verwerkt"/>
    <n v="0"/>
    <m/>
    <d v="2023-09-27T00:00:00"/>
    <s v="DROP"/>
    <s v="0001010910313430143594_002"/>
    <m/>
    <m/>
    <m/>
    <s v="EUR"/>
    <n v="92.92"/>
    <s v="EUR"/>
    <n v="92.92"/>
    <s v="EUR"/>
    <n v="92.92"/>
    <n v="92.92"/>
    <n v="0"/>
    <s v="Y"/>
    <n v="1223000916"/>
    <d v="2023-10-25T00:00:00"/>
    <m/>
    <d v="2023-09-27T00:00:00"/>
    <s v="00:00"/>
    <s v="23:59"/>
    <d v="2023-09-27T00:00:00"/>
    <s v="08:00"/>
    <s v="08:00"/>
    <n v="18"/>
    <s v="ce"/>
    <n v="11476"/>
    <n v="18.399999999999999"/>
    <n v="20"/>
    <s v="Kuehne+Nagel Tiel 3 Standpl"/>
    <s v="De Diepert 5"/>
    <s v="Tiel"/>
    <s v="4004 MA"/>
    <s v="NL"/>
    <x v="78"/>
    <s v="De Passen 1"/>
    <x v="57"/>
    <s v="4004LV"/>
    <s v="NL"/>
    <s v="2480103790"/>
    <s v="0143594_002"/>
    <s v="31V"/>
    <s v="NL001131849B01"/>
    <n v="2"/>
    <n v="0"/>
    <n v="92.92"/>
    <s v="N"/>
    <s v="Peter Appel Transport B.V."/>
    <n v="36622"/>
    <d v="2023-09-27T00:00:00"/>
    <s v="07:44:00"/>
    <n v="0"/>
    <x v="2"/>
    <x v="38"/>
    <n v="9"/>
    <x v="41"/>
    <n v="1"/>
    <n v="26.4"/>
    <x v="0"/>
    <n v="133.32"/>
    <n v="0"/>
    <n v="133.32"/>
  </r>
  <r>
    <s v="COLGATE 3800 DEB."/>
    <s v="Colgate-Palmolive Nederland BV"/>
    <s v="101t"/>
    <n v="101091031670"/>
    <n v="101030175164"/>
    <n v="930"/>
    <s v="Inv Booked"/>
    <s v="2480103781"/>
    <s v="Verkoop"/>
    <n v="170"/>
    <s v="Transport drops zone"/>
    <s v="9 - verwerkt"/>
    <n v="0"/>
    <m/>
    <d v="2023-09-27T00:00:00"/>
    <s v="DROP"/>
    <s v="0001010910316700143827_002"/>
    <m/>
    <m/>
    <m/>
    <s v="EUR"/>
    <n v="290.2"/>
    <s v="EUR"/>
    <n v="290.2"/>
    <s v="EUR"/>
    <n v="290.2"/>
    <n v="290.2"/>
    <n v="0"/>
    <s v="N"/>
    <n v="1223000916"/>
    <d v="2023-10-25T00:00:00"/>
    <m/>
    <d v="2023-09-27T00:00:00"/>
    <s v="00:00"/>
    <s v="23:59"/>
    <d v="2023-09-27T00:00:00"/>
    <s v="19:00"/>
    <s v="20:00"/>
    <n v="20"/>
    <s v="ce"/>
    <n v="23230"/>
    <n v="20"/>
    <n v="38"/>
    <s v="Kuehne+Nagel Tiel 3 Standpl"/>
    <s v="De Diepert 5"/>
    <s v="Tiel"/>
    <s v="4004 MA"/>
    <s v="NL"/>
    <x v="1"/>
    <s v="Fahrenheitweg 1"/>
    <x v="1"/>
    <s v="6101WR"/>
    <s v="NL"/>
    <s v="2480103781"/>
    <s v="0143827_002"/>
    <s v="31V"/>
    <s v="NL001131849B01"/>
    <n v="2"/>
    <n v="0"/>
    <n v="290.2"/>
    <s v="N"/>
    <s v="Peter Appel Transport B.V."/>
    <n v="36622"/>
    <d v="2023-09-27T00:00:00"/>
    <s v="20:58:00"/>
    <n v="0"/>
    <x v="2"/>
    <x v="38"/>
    <n v="9"/>
    <x v="1"/>
    <n v="1"/>
    <n v="20"/>
    <x v="1"/>
    <n v="290.2"/>
    <n v="0"/>
    <n v="290.2"/>
  </r>
  <r>
    <s v="COLGATE 3800 DEB."/>
    <s v="Colgate-Palmolive Nederland BV"/>
    <s v="101t"/>
    <n v="101091031337"/>
    <n v="101030175151"/>
    <n v="930"/>
    <s v="Inv Booked"/>
    <s v="2480103776"/>
    <s v="Verkoop"/>
    <n v="170"/>
    <s v="Transport drops zone"/>
    <s v="9 - verwerkt"/>
    <n v="0"/>
    <m/>
    <d v="2023-09-27T00:00:00"/>
    <s v="DROP"/>
    <s v="0001010910313370143588_002"/>
    <m/>
    <m/>
    <m/>
    <s v="EUR"/>
    <n v="249.74"/>
    <s v="EUR"/>
    <n v="249.74"/>
    <s v="EUR"/>
    <n v="249.74"/>
    <n v="249.74"/>
    <n v="0"/>
    <s v="N"/>
    <n v="1223000916"/>
    <d v="2023-10-25T00:00:00"/>
    <m/>
    <d v="2023-09-27T00:00:00"/>
    <s v="00:00"/>
    <s v="23:59"/>
    <d v="2023-09-27T00:00:00"/>
    <s v="06:00"/>
    <s v="07:00"/>
    <n v="26.4"/>
    <s v="ce"/>
    <n v="21775"/>
    <n v="26.4"/>
    <n v="47"/>
    <s v="Kuehne+Nagel Tiel 3 Standpl"/>
    <s v="De Diepert 5"/>
    <s v="Tiel"/>
    <s v="4004 MA"/>
    <s v="NL"/>
    <x v="109"/>
    <s v="Rheastraat 10"/>
    <x v="3"/>
    <s v="5047 TL"/>
    <s v="NL"/>
    <s v="2480103776"/>
    <s v="0143588_002"/>
    <s v="31V"/>
    <s v="NL001131849B01"/>
    <n v="2"/>
    <n v="0"/>
    <n v="249.74"/>
    <s v="N"/>
    <s v="Peter Appel Transport B.V."/>
    <n v="36622"/>
    <d v="2023-09-27T00:00:00"/>
    <s v="07:47:00"/>
    <n v="17"/>
    <x v="2"/>
    <x v="38"/>
    <n v="9"/>
    <x v="3"/>
    <n v="1"/>
    <n v="26.4"/>
    <x v="1"/>
    <n v="249.74"/>
    <n v="0"/>
    <n v="249.74"/>
  </r>
  <r>
    <s v="COLGATE 3800 DEB."/>
    <s v="Colgate-Palmolive Nederland BV"/>
    <s v="101t"/>
    <n v="101091031340"/>
    <n v="101030175152"/>
    <n v="930"/>
    <s v="Inv Booked"/>
    <s v="2480103778"/>
    <s v="Verkoop"/>
    <n v="170"/>
    <s v="Transport drops zone"/>
    <s v="9 - verwerkt"/>
    <n v="0"/>
    <m/>
    <d v="2023-09-27T00:00:00"/>
    <s v="DROP"/>
    <s v="0001010910313400143591_002"/>
    <m/>
    <m/>
    <m/>
    <s v="EUR"/>
    <n v="225.94"/>
    <s v="EUR"/>
    <n v="225.94"/>
    <s v="EUR"/>
    <n v="225.94"/>
    <n v="225.94"/>
    <n v="0"/>
    <s v="N"/>
    <n v="1223000916"/>
    <d v="2023-10-25T00:00:00"/>
    <m/>
    <d v="2023-09-27T00:00:00"/>
    <s v="00:00"/>
    <s v="23:59"/>
    <d v="2023-09-27T00:00:00"/>
    <s v="07:00"/>
    <s v="08:00"/>
    <n v="21.6"/>
    <s v="ce"/>
    <n v="23078"/>
    <n v="21.6"/>
    <n v="41"/>
    <s v="Kuehne+Nagel Tiel 3 Standpl"/>
    <s v="De Diepert 5"/>
    <s v="Tiel"/>
    <s v="4004 MA"/>
    <s v="NL"/>
    <x v="109"/>
    <s v="Rheastraat 10"/>
    <x v="3"/>
    <s v="5047 TL"/>
    <s v="NL"/>
    <s v="2480103778"/>
    <s v="0143591_002"/>
    <s v="31V"/>
    <s v="NL001131849B01"/>
    <n v="2"/>
    <n v="0"/>
    <n v="225.94"/>
    <s v="N"/>
    <s v="Peter Appel Transport B.V."/>
    <n v="36622"/>
    <d v="2023-09-27T00:00:00"/>
    <s v="10:29:00"/>
    <n v="100"/>
    <x v="2"/>
    <x v="38"/>
    <n v="9"/>
    <x v="3"/>
    <n v="1"/>
    <n v="21.6"/>
    <x v="1"/>
    <n v="225.94"/>
    <n v="0"/>
    <n v="225.94"/>
  </r>
  <r>
    <s v="COLGATE 3800 DEB."/>
    <s v="Colgate-Palmolive Nederland BV"/>
    <s v="101t"/>
    <n v="101091031343"/>
    <n v="101030175153"/>
    <n v="930"/>
    <s v="Inv Booked"/>
    <s v="2480103789"/>
    <s v="Verkoop"/>
    <n v="170"/>
    <s v="Transport drops zone"/>
    <s v="9 - verwerkt"/>
    <n v="0"/>
    <m/>
    <d v="2023-09-27T00:00:00"/>
    <s v="DROP"/>
    <s v="0001010910313430143594_002"/>
    <m/>
    <m/>
    <m/>
    <s v="EUR"/>
    <n v="40.4"/>
    <s v="EUR"/>
    <n v="40.4"/>
    <s v="EUR"/>
    <n v="40.4"/>
    <n v="40.4"/>
    <n v="0"/>
    <s v="Y"/>
    <n v="1223000916"/>
    <d v="2023-10-25T00:00:00"/>
    <m/>
    <d v="2023-09-27T00:00:00"/>
    <s v="00:00"/>
    <s v="23:59"/>
    <d v="2023-09-27T00:00:00"/>
    <s v="08:00"/>
    <s v="08:00"/>
    <n v="8"/>
    <s v="ce"/>
    <n v="5896"/>
    <n v="8"/>
    <n v="10"/>
    <s v="Kuehne+Nagel Tiel 3 Standpl"/>
    <s v="De Diepert 5"/>
    <s v="Tiel"/>
    <s v="4004 MA"/>
    <s v="NL"/>
    <x v="78"/>
    <s v="De Passen 1"/>
    <x v="57"/>
    <s v="4004LV"/>
    <s v="NL"/>
    <s v="2480103789"/>
    <s v="0143594_002"/>
    <s v="31V"/>
    <s v="NL001131849B01"/>
    <n v="2"/>
    <n v="0"/>
    <n v="40.4"/>
    <s v="N"/>
    <s v="Peter Appel Transport B.V."/>
    <n v="36622"/>
    <d v="2023-09-27T00:00:00"/>
    <s v="07:44:00"/>
    <n v="0"/>
    <x v="2"/>
    <x v="38"/>
    <n v="9"/>
    <x v="41"/>
    <n v="0"/>
    <s v=""/>
    <x v="0"/>
    <s v=""/>
    <n v="0"/>
    <s v=""/>
  </r>
  <r>
    <s v="COLGATE 3800 DEB."/>
    <s v="Colgate-Palmolive Nederland BV"/>
    <s v="101t"/>
    <n v="101091031737"/>
    <n v="101030175162"/>
    <n v="930"/>
    <s v="Inv Booked"/>
    <s v="2480103787"/>
    <s v="Verkoop"/>
    <n v="170"/>
    <s v="Transport drops zone"/>
    <s v="9 - verwerkt"/>
    <n v="0"/>
    <m/>
    <d v="2023-09-27T00:00:00"/>
    <s v="DROP"/>
    <s v="0001010910317370143829_002"/>
    <m/>
    <m/>
    <m/>
    <s v="EUR"/>
    <n v="85.87"/>
    <s v="EUR"/>
    <n v="85.87"/>
    <s v="EUR"/>
    <n v="85.87"/>
    <n v="85.87"/>
    <n v="0"/>
    <s v="N"/>
    <n v="1223000916"/>
    <d v="2023-10-25T00:00:00"/>
    <m/>
    <d v="2023-09-27T00:00:00"/>
    <s v="00:00"/>
    <s v="23:59"/>
    <d v="2023-09-27T00:00:00"/>
    <s v="14:00"/>
    <s v="14:00"/>
    <n v="4.8"/>
    <s v="ce"/>
    <n v="3043"/>
    <n v="4.8"/>
    <n v="3"/>
    <s v="Kuehne+Nagel Tiel 3 Standpl"/>
    <s v="De Diepert 5"/>
    <s v="Tiel"/>
    <s v="4004 MA"/>
    <s v="NL"/>
    <x v="116"/>
    <s v="Basisweg 7"/>
    <x v="25"/>
    <s v="1951NG"/>
    <s v="NL"/>
    <s v="2480103787"/>
    <s v="0143829_002"/>
    <s v="31V"/>
    <s v="NL001131849B01"/>
    <n v="2"/>
    <n v="0"/>
    <n v="85.87"/>
    <s v="N"/>
    <s v="Peter Appel Transport B.V."/>
    <n v="36622"/>
    <d v="2023-09-27T00:00:00"/>
    <s v="10:47:00"/>
    <n v="0"/>
    <x v="2"/>
    <x v="38"/>
    <n v="9"/>
    <x v="17"/>
    <n v="0"/>
    <s v=""/>
    <x v="3"/>
    <s v=""/>
    <n v="0"/>
    <s v=""/>
  </r>
  <r>
    <s v="COLGATE 3800 DEB."/>
    <s v="Colgate-Palmolive Nederland BV"/>
    <s v="101t"/>
    <n v="101091031341"/>
    <n v="101030175165"/>
    <n v="930"/>
    <s v="Inv Booked"/>
    <s v="2480103782"/>
    <s v="Verkoop"/>
    <n v="170"/>
    <s v="Transport drops zone"/>
    <s v="9 - verwerkt"/>
    <n v="0"/>
    <m/>
    <d v="2023-09-27T00:00:00"/>
    <s v="DROP"/>
    <s v="0001010910313410143590_002"/>
    <m/>
    <m/>
    <m/>
    <s v="EUR"/>
    <n v="333.96"/>
    <s v="EUR"/>
    <n v="333.96"/>
    <s v="EUR"/>
    <n v="333.96"/>
    <n v="333.96"/>
    <n v="0"/>
    <s v="N"/>
    <n v="1223000916"/>
    <d v="2023-10-25T00:00:00"/>
    <m/>
    <d v="2023-09-27T00:00:00"/>
    <s v="00:00"/>
    <s v="23:59"/>
    <d v="2023-09-27T00:00:00"/>
    <s v="07:00"/>
    <s v="08:00"/>
    <n v="26.4"/>
    <s v="ce"/>
    <n v="18556"/>
    <n v="26.4"/>
    <n v="42"/>
    <s v="Kuehne+Nagel Tiel 3 Standpl"/>
    <s v="De Diepert 5"/>
    <s v="Tiel"/>
    <s v="4004 MA"/>
    <s v="NL"/>
    <x v="1"/>
    <s v="Fahrenheitweg 1"/>
    <x v="1"/>
    <s v="6101WR"/>
    <s v="NL"/>
    <s v="2480103782"/>
    <s v="0143590_002"/>
    <s v="31V"/>
    <s v="NL001131849B01"/>
    <n v="2"/>
    <n v="0"/>
    <n v="333.96"/>
    <s v="N"/>
    <s v="Peter Appel Transport B.V."/>
    <n v="36622"/>
    <d v="2023-09-27T00:00:00"/>
    <s v="07:16:00"/>
    <n v="0"/>
    <x v="2"/>
    <x v="38"/>
    <n v="9"/>
    <x v="1"/>
    <n v="1"/>
    <n v="26.4"/>
    <x v="1"/>
    <n v="333.96"/>
    <n v="0"/>
    <n v="333.96"/>
  </r>
  <r>
    <s v="COLGATE 3800 DEB."/>
    <s v="Colgate-Palmolive Nederland BV"/>
    <s v="101t"/>
    <n v="101091031351"/>
    <n v="101030175147"/>
    <n v="930"/>
    <s v="Inv Booked"/>
    <s v="0240175277"/>
    <s v="Verkoop"/>
    <n v="170"/>
    <s v="Transport drops zone"/>
    <s v="9 - verwerkt"/>
    <n v="0"/>
    <m/>
    <d v="2023-09-27T00:00:00"/>
    <s v="DROP"/>
    <s v="0001010910313510143604_002"/>
    <m/>
    <m/>
    <m/>
    <s v="EUR"/>
    <n v="19.420000000000002"/>
    <s v="EUR"/>
    <n v="19.420000000000002"/>
    <s v="EUR"/>
    <n v="19.420000000000002"/>
    <n v="19.420000000000002"/>
    <n v="0"/>
    <s v="Y"/>
    <n v="1223000916"/>
    <d v="2023-10-25T00:00:00"/>
    <m/>
    <d v="2023-09-27T00:00:00"/>
    <s v="00:00"/>
    <s v="23:59"/>
    <d v="2023-09-27T00:00:00"/>
    <s v="18:45"/>
    <s v="18:45"/>
    <n v="2.4"/>
    <s v="ce"/>
    <n v="1794"/>
    <n v="2.4"/>
    <n v="2"/>
    <s v="Kuehne+Nagel Tiel 3 Standpl"/>
    <s v="De Diepert 5"/>
    <s v="Tiel"/>
    <s v="4004 MA"/>
    <s v="NL"/>
    <x v="55"/>
    <s v="Ravenswade 14"/>
    <x v="26"/>
    <s v="3439 LD"/>
    <s v="NL"/>
    <s v="0240175277"/>
    <s v="0143604_002"/>
    <s v="31V"/>
    <s v="NL001131849B01"/>
    <n v="2"/>
    <n v="0"/>
    <n v="19.420000000000002"/>
    <s v="N"/>
    <s v="Peter Appel Transport B.V."/>
    <n v="36622"/>
    <d v="2023-09-27T00:00:00"/>
    <s v="20:05:00"/>
    <n v="0"/>
    <x v="2"/>
    <x v="38"/>
    <n v="9"/>
    <x v="22"/>
    <n v="0"/>
    <s v=""/>
    <x v="7"/>
    <s v=""/>
    <n v="0"/>
    <s v=""/>
  </r>
  <r>
    <s v="COLGATE 3800 DEB."/>
    <s v="Colgate-Palmolive Nederland BV"/>
    <s v="101t"/>
    <n v="101091031352"/>
    <n v="101030175148"/>
    <n v="930"/>
    <s v="Inv Booked"/>
    <s v="0240175276"/>
    <s v="Verkoop"/>
    <n v="170"/>
    <s v="Transport drops zone"/>
    <s v="9 - verwerkt"/>
    <n v="0"/>
    <m/>
    <d v="2023-09-27T00:00:00"/>
    <s v="DROP"/>
    <s v="0001010910313520143603_002"/>
    <m/>
    <m/>
    <m/>
    <s v="EUR"/>
    <n v="5.54"/>
    <s v="EUR"/>
    <n v="5.54"/>
    <s v="EUR"/>
    <n v="5.54"/>
    <n v="5.54"/>
    <n v="0"/>
    <s v="N"/>
    <n v="1223000916"/>
    <d v="2023-10-25T00:00:00"/>
    <m/>
    <d v="2023-09-27T00:00:00"/>
    <s v="00:00"/>
    <s v="23:59"/>
    <d v="2023-09-27T00:00:00"/>
    <s v="14:00"/>
    <s v="14:00"/>
    <n v="0.8"/>
    <s v="ce"/>
    <n v="397"/>
    <n v="0.8"/>
    <n v="0"/>
    <s v="Kuehne+Nagel Tiel 3 Standpl"/>
    <s v="De Diepert 5"/>
    <s v="Tiel"/>
    <s v="4004 MA"/>
    <s v="NL"/>
    <x v="23"/>
    <s v="Rood 24"/>
    <x v="17"/>
    <s v="6666 LT"/>
    <s v="NL"/>
    <s v="0240175276"/>
    <s v="0143603_002"/>
    <s v="31V"/>
    <s v="NL001131849B01"/>
    <n v="2"/>
    <n v="0"/>
    <n v="5.54"/>
    <s v="N"/>
    <s v="Peter Appel Transport B.V."/>
    <n v="36622"/>
    <d v="2023-09-27T00:00:00"/>
    <s v="13:33:00"/>
    <n v="0"/>
    <x v="2"/>
    <x v="38"/>
    <n v="9"/>
    <x v="15"/>
    <n v="1"/>
    <n v="26.400000000000002"/>
    <x v="5"/>
    <n v="182.69"/>
    <n v="0"/>
    <n v="182.69"/>
  </r>
  <r>
    <s v="COLGATE 3800 DEB."/>
    <s v="Colgate-Palmolive Nederland BV"/>
    <s v="101t"/>
    <n v="101091031338"/>
    <n v="101030175149"/>
    <n v="930"/>
    <s v="Inv Booked"/>
    <s v="2480103775"/>
    <s v="Verkoop"/>
    <n v="170"/>
    <s v="Transport drops zone"/>
    <s v="9 - verwerkt"/>
    <n v="0"/>
    <m/>
    <d v="2023-09-27T00:00:00"/>
    <s v="DROP"/>
    <s v="0001010910313380143589_003"/>
    <m/>
    <m/>
    <m/>
    <s v="EUR"/>
    <n v="96.58"/>
    <s v="EUR"/>
    <n v="96.58"/>
    <s v="EUR"/>
    <n v="96.58"/>
    <n v="96.58"/>
    <n v="0"/>
    <s v="N"/>
    <n v="1223000916"/>
    <d v="2023-10-25T00:00:00"/>
    <m/>
    <d v="2023-09-27T00:00:00"/>
    <s v="00:00"/>
    <s v="23:59"/>
    <d v="2023-09-27T00:00:00"/>
    <s v="07:00"/>
    <s v="07:00"/>
    <n v="6.4"/>
    <s v="ce"/>
    <n v="6913"/>
    <n v="6.4"/>
    <n v="11"/>
    <s v="Kuehne+Nagel Tiel 3 Standpl"/>
    <s v="De Diepert 5"/>
    <s v="Tiel"/>
    <s v="4004 MA"/>
    <s v="NL"/>
    <x v="46"/>
    <s v="FLORIJNSTRAAT  4C"/>
    <x v="23"/>
    <s v="4903 RM"/>
    <s v="NL"/>
    <s v="2480103775"/>
    <s v="0143589_003"/>
    <s v="31V"/>
    <s v="NL001131849B01"/>
    <n v="2"/>
    <n v="0"/>
    <n v="96.58"/>
    <s v="N"/>
    <s v="Peter Appel Transport B.V."/>
    <n v="36622"/>
    <d v="2023-09-27T00:00:00"/>
    <s v="11:24:00"/>
    <n v="0"/>
    <x v="2"/>
    <x v="38"/>
    <n v="9"/>
    <x v="34"/>
    <n v="1"/>
    <n v="6.4"/>
    <x v="5"/>
    <n v="96.58"/>
    <n v="0"/>
    <n v="96.58"/>
  </r>
  <r>
    <s v="COLGATE 3800 DEB."/>
    <s v="Colgate-Palmolive Nederland BV"/>
    <s v="101t"/>
    <n v="101091031342"/>
    <n v="101030175150"/>
    <n v="930"/>
    <s v="Inv Booked"/>
    <s v="2480103777"/>
    <s v="Verkoop"/>
    <n v="170"/>
    <s v="Transport drops zone"/>
    <s v="9 - verwerkt"/>
    <n v="0"/>
    <m/>
    <d v="2023-09-27T00:00:00"/>
    <s v="DROP"/>
    <s v="0001010910313420143593_002"/>
    <m/>
    <m/>
    <m/>
    <s v="EUR"/>
    <n v="267.62"/>
    <s v="EUR"/>
    <n v="267.62"/>
    <s v="EUR"/>
    <n v="267.62"/>
    <n v="267.62"/>
    <n v="0"/>
    <s v="N"/>
    <n v="1223000916"/>
    <d v="2023-10-25T00:00:00"/>
    <m/>
    <d v="2023-09-27T00:00:00"/>
    <s v="00:00"/>
    <s v="23:59"/>
    <d v="2023-09-27T00:00:00"/>
    <s v="09:00"/>
    <s v="10:00"/>
    <n v="21.6"/>
    <s v="ce"/>
    <n v="23496"/>
    <n v="21.6"/>
    <n v="40"/>
    <s v="Kuehne+Nagel Tiel 3 Standpl"/>
    <s v="De Diepert 5"/>
    <s v="Tiel"/>
    <s v="4004 MA"/>
    <s v="NL"/>
    <x v="1"/>
    <s v="Perenmarkt 15"/>
    <x v="2"/>
    <s v="1681PG"/>
    <s v="NL"/>
    <s v="2480103777"/>
    <s v="0143593_002"/>
    <s v="31V"/>
    <s v="NL001131849B01"/>
    <n v="2"/>
    <n v="0"/>
    <n v="267.62"/>
    <s v="N"/>
    <s v="Peter Appel Transport B.V."/>
    <n v="36622"/>
    <d v="2023-09-27T00:00:00"/>
    <s v="10:28:00"/>
    <n v="0"/>
    <x v="2"/>
    <x v="38"/>
    <n v="9"/>
    <x v="2"/>
    <n v="1"/>
    <n v="21.6"/>
    <x v="1"/>
    <n v="267.62"/>
    <n v="0"/>
    <n v="267.62"/>
  </r>
  <r>
    <s v="COLGATE 3800 DEB."/>
    <s v="Colgate-Palmolive Nederland BV"/>
    <s v="101t"/>
    <n v="101091031339"/>
    <n v="101030175155"/>
    <n v="930"/>
    <s v="Inv Booked"/>
    <s v="2480103779"/>
    <s v="Verkoop"/>
    <n v="170"/>
    <s v="Transport drops zone"/>
    <s v="9 - verwerkt"/>
    <n v="0"/>
    <m/>
    <d v="2023-09-27T00:00:00"/>
    <s v="DROP"/>
    <s v="0001010910313390143592_002"/>
    <m/>
    <m/>
    <m/>
    <s v="EUR"/>
    <n v="233.62"/>
    <s v="EUR"/>
    <n v="233.62"/>
    <s v="EUR"/>
    <n v="233.62"/>
    <n v="233.62"/>
    <n v="0"/>
    <s v="N"/>
    <n v="1223000916"/>
    <d v="2023-10-25T00:00:00"/>
    <m/>
    <d v="2023-09-27T00:00:00"/>
    <s v="00:00"/>
    <s v="23:59"/>
    <d v="2023-09-27T00:00:00"/>
    <s v="08:00"/>
    <s v="09:00"/>
    <n v="23.2"/>
    <s v="ce"/>
    <n v="18458"/>
    <n v="23.2"/>
    <n v="39"/>
    <s v="Kuehne+Nagel Tiel 3 Standpl"/>
    <s v="De Diepert 5"/>
    <s v="Tiel"/>
    <s v="4004 MA"/>
    <s v="NL"/>
    <x v="109"/>
    <s v="Rheastraat 10"/>
    <x v="3"/>
    <s v="5047 TL"/>
    <s v="NL"/>
    <s v="2480103779"/>
    <s v="0143592_002"/>
    <s v="31V"/>
    <s v="NL001131849B01"/>
    <n v="2"/>
    <n v="0"/>
    <n v="233.62"/>
    <s v="N"/>
    <s v="Peter Appel Transport B.V."/>
    <n v="36622"/>
    <d v="2023-09-27T00:00:00"/>
    <s v="13:21:00"/>
    <n v="231"/>
    <x v="2"/>
    <x v="38"/>
    <n v="9"/>
    <x v="3"/>
    <n v="1"/>
    <n v="23.2"/>
    <x v="1"/>
    <n v="233.62"/>
    <n v="0"/>
    <n v="233.62"/>
  </r>
  <r>
    <s v="COLGATE 3800 DEB."/>
    <s v="Colgate-Palmolive Nederland BV"/>
    <s v="101t"/>
    <n v="101091031336"/>
    <n v="101030175156"/>
    <n v="930"/>
    <s v="Inv Booked"/>
    <s v="2480103785"/>
    <s v="Verkoop"/>
    <n v="170"/>
    <s v="Transport drops zone"/>
    <s v="9 - verwerkt"/>
    <n v="0"/>
    <m/>
    <d v="2023-09-27T00:00:00"/>
    <s v="DROP"/>
    <s v="0001010910313360143587_002"/>
    <m/>
    <m/>
    <m/>
    <s v="EUR"/>
    <n v="199.64"/>
    <s v="EUR"/>
    <n v="199.64"/>
    <s v="EUR"/>
    <n v="199.64"/>
    <n v="199.64"/>
    <n v="0"/>
    <s v="N"/>
    <n v="1223000916"/>
    <d v="2023-10-25T00:00:00"/>
    <m/>
    <d v="2023-09-27T00:00:00"/>
    <s v="00:00"/>
    <s v="23:59"/>
    <d v="2023-09-27T00:00:00"/>
    <s v="06:00"/>
    <s v="06:00"/>
    <n v="18.399999999999999"/>
    <s v="ce"/>
    <n v="14579"/>
    <n v="18.399999999999999"/>
    <n v="29"/>
    <s v="Kuehne+Nagel Tiel 3 Standpl"/>
    <s v="De Diepert 5"/>
    <s v="Tiel"/>
    <s v="4004 MA"/>
    <s v="NL"/>
    <x v="115"/>
    <s v="Hollandweg 32"/>
    <x v="4"/>
    <s v="2665 MT"/>
    <s v="NL"/>
    <s v="2480103785"/>
    <s v="0143587_002"/>
    <s v="31V"/>
    <s v="NL001131849B01"/>
    <n v="2"/>
    <n v="0"/>
    <n v="199.64"/>
    <s v="N"/>
    <s v="Peter Appel Transport B.V."/>
    <n v="36622"/>
    <d v="2023-09-27T00:00:00"/>
    <s v="06:29:00"/>
    <n v="0"/>
    <x v="2"/>
    <x v="38"/>
    <n v="9"/>
    <x v="4"/>
    <n v="0"/>
    <s v=""/>
    <x v="3"/>
    <s v=""/>
    <n v="0"/>
    <s v=""/>
  </r>
  <r>
    <s v="COLGATE 3800 DEB."/>
    <s v="Colgate-Palmolive Nederland BV"/>
    <s v="101t"/>
    <n v="101091031336"/>
    <n v="101030175157"/>
    <n v="930"/>
    <s v="Inv Booked"/>
    <s v="2480103784"/>
    <s v="Verkoop"/>
    <n v="170"/>
    <s v="Transport drops zone"/>
    <s v="9 - verwerkt"/>
    <n v="0"/>
    <m/>
    <d v="2023-09-27T00:00:00"/>
    <s v="DROP"/>
    <s v="0001010910313360143587_002"/>
    <m/>
    <m/>
    <m/>
    <s v="EUR"/>
    <n v="43.4"/>
    <s v="EUR"/>
    <n v="43.4"/>
    <s v="EUR"/>
    <n v="43.4"/>
    <n v="43.4"/>
    <n v="0"/>
    <s v="N"/>
    <n v="1223000916"/>
    <d v="2023-10-25T00:00:00"/>
    <m/>
    <d v="2023-09-27T00:00:00"/>
    <s v="00:00"/>
    <s v="23:59"/>
    <d v="2023-09-27T00:00:00"/>
    <s v="06:00"/>
    <s v="06:00"/>
    <n v="4"/>
    <s v="ce"/>
    <n v="3291"/>
    <n v="4"/>
    <n v="5"/>
    <s v="Kuehne+Nagel Tiel 3 Standpl"/>
    <s v="De Diepert 5"/>
    <s v="Tiel"/>
    <s v="4004 MA"/>
    <s v="NL"/>
    <x v="115"/>
    <s v="Hollandweg 32"/>
    <x v="4"/>
    <s v="2665 MT"/>
    <s v="NL"/>
    <s v="2480103784"/>
    <s v="0143587_002"/>
    <s v="31V"/>
    <s v="NL001131849B01"/>
    <n v="2"/>
    <n v="0"/>
    <n v="43.4"/>
    <s v="N"/>
    <s v="Peter Appel Transport B.V."/>
    <n v="36622"/>
    <d v="2023-09-27T00:00:00"/>
    <s v="06:29:00"/>
    <n v="0"/>
    <x v="2"/>
    <x v="38"/>
    <n v="9"/>
    <x v="4"/>
    <n v="0"/>
    <s v=""/>
    <x v="3"/>
    <s v=""/>
    <n v="0"/>
    <s v=""/>
  </r>
  <r>
    <s v="COLGATE 3800 DEB."/>
    <s v="Colgate-Palmolive Nederland BV"/>
    <s v="101t"/>
    <n v="101091031515"/>
    <n v="101030175197"/>
    <n v="930"/>
    <s v="Inv Booked"/>
    <s v="2480105022"/>
    <s v="Verkoop"/>
    <n v="170"/>
    <s v="Transport drops zone"/>
    <s v="9 - verwerkt"/>
    <n v="0"/>
    <m/>
    <d v="2023-09-27T00:00:00"/>
    <s v="DROP"/>
    <s v="0001010910315150143708_002"/>
    <m/>
    <m/>
    <m/>
    <s v="EUR"/>
    <n v="42.88"/>
    <s v="EUR"/>
    <n v="42.88"/>
    <s v="EUR"/>
    <n v="42.88"/>
    <n v="42.88"/>
    <n v="0"/>
    <s v="N"/>
    <n v="1223000916"/>
    <d v="2023-10-25T00:00:00"/>
    <m/>
    <d v="2023-09-27T00:00:00"/>
    <s v="00:00"/>
    <s v="23:59"/>
    <d v="2023-09-27T00:00:00"/>
    <s v="08:00"/>
    <s v="09:00"/>
    <n v="4"/>
    <s v="ce"/>
    <n v="1963"/>
    <n v="4"/>
    <n v="4"/>
    <s v="Kuehne+Nagel Tiel 3 Standpl"/>
    <s v="De Diepert 5"/>
    <s v="Tiel"/>
    <s v="4004 MA"/>
    <s v="NL"/>
    <x v="2"/>
    <s v="Randweg 2"/>
    <x v="6"/>
    <s v="4191 NN"/>
    <s v="NL"/>
    <s v="2480105022"/>
    <s v="0143708_002"/>
    <s v="31V"/>
    <s v="NL001131849B01"/>
    <n v="2"/>
    <n v="0"/>
    <n v="42.88"/>
    <s v="N"/>
    <s v="Peter Appel Transport B.V."/>
    <n v="36622"/>
    <d v="2023-09-27T00:00:00"/>
    <s v="09:09:00"/>
    <n v="0"/>
    <x v="2"/>
    <x v="38"/>
    <n v="9"/>
    <x v="6"/>
    <n v="1"/>
    <n v="4"/>
    <x v="2"/>
    <n v="42.88"/>
    <n v="0"/>
    <n v="42.88"/>
  </r>
  <r>
    <s v="COLGATE 3800 DEB."/>
    <s v="Colgate-Palmolive Nederland BV"/>
    <s v="101t"/>
    <n v="101091031352"/>
    <n v="101030175169"/>
    <n v="930"/>
    <s v="Inv Booked"/>
    <s v="2480103795"/>
    <s v="Verkoop"/>
    <n v="170"/>
    <s v="Transport drops zone"/>
    <s v="9 - verwerkt"/>
    <n v="0"/>
    <m/>
    <d v="2023-09-27T00:00:00"/>
    <s v="DROP"/>
    <s v="0001010910313520143603_002"/>
    <m/>
    <m/>
    <m/>
    <s v="EUR"/>
    <n v="177.15"/>
    <s v="EUR"/>
    <n v="177.15"/>
    <s v="EUR"/>
    <n v="177.15"/>
    <n v="177.15"/>
    <n v="0"/>
    <s v="N"/>
    <n v="1223000916"/>
    <d v="2023-10-25T00:00:00"/>
    <m/>
    <d v="2023-09-27T00:00:00"/>
    <s v="00:00"/>
    <s v="23:59"/>
    <d v="2023-09-27T00:00:00"/>
    <s v="14:00"/>
    <s v="14:00"/>
    <n v="25.6"/>
    <s v="ce"/>
    <n v="14111"/>
    <n v="25.6"/>
    <n v="28"/>
    <s v="Kuehne+Nagel Tiel 3 Standpl"/>
    <s v="De Diepert 5"/>
    <s v="Tiel"/>
    <s v="4004 MA"/>
    <s v="NL"/>
    <x v="14"/>
    <s v="Rood 24"/>
    <x v="17"/>
    <s v="6666LT"/>
    <s v="NL"/>
    <s v="2480103795"/>
    <s v="0143603_002"/>
    <s v="31V"/>
    <s v="NL001131849B01"/>
    <n v="2"/>
    <n v="0"/>
    <n v="177.15"/>
    <s v="N"/>
    <s v="Peter Appel Transport B.V."/>
    <n v="36622"/>
    <d v="2023-09-27T00:00:00"/>
    <s v="13:33:00"/>
    <n v="0"/>
    <x v="2"/>
    <x v="38"/>
    <n v="9"/>
    <x v="15"/>
    <n v="0"/>
    <s v=""/>
    <x v="5"/>
    <s v=""/>
    <n v="0"/>
    <s v=""/>
  </r>
  <r>
    <s v="COLGATE 3800 DEB."/>
    <s v="Colgate-Palmolive Nederland BV"/>
    <s v="101t"/>
    <n v="101091031660"/>
    <n v="101030175198"/>
    <n v="930"/>
    <s v="Inv Booked"/>
    <s v="2480105051"/>
    <s v="Verkoop"/>
    <n v="170"/>
    <s v="Transport drops zone"/>
    <s v="9 - verwerkt"/>
    <n v="0"/>
    <m/>
    <d v="2023-09-27T00:00:00"/>
    <s v="DROP"/>
    <s v="0001010910316600143815_002"/>
    <m/>
    <m/>
    <m/>
    <s v="EUR"/>
    <n v="33.36"/>
    <s v="EUR"/>
    <n v="33.36"/>
    <s v="EUR"/>
    <n v="33.36"/>
    <n v="33.36"/>
    <n v="0"/>
    <s v="N"/>
    <n v="1223000916"/>
    <d v="2023-10-25T00:00:00"/>
    <m/>
    <d v="2023-09-27T00:00:00"/>
    <s v="00:00"/>
    <s v="23:59"/>
    <d v="2023-09-27T00:00:00"/>
    <s v="05:00"/>
    <s v="06:00"/>
    <n v="2.4"/>
    <s v="ce"/>
    <n v="1503"/>
    <n v="2.4"/>
    <n v="2"/>
    <s v="Kuehne+Nagel Tiel 3 Standpl"/>
    <s v="De Diepert 5"/>
    <s v="Tiel"/>
    <s v="4004 MA"/>
    <s v="NL"/>
    <x v="2"/>
    <s v="Randweg 2"/>
    <x v="6"/>
    <s v="4191 NN"/>
    <s v="NL"/>
    <s v="2480105051"/>
    <s v="0143815_002"/>
    <s v="31V"/>
    <s v="NL001131849B01"/>
    <n v="2"/>
    <n v="0"/>
    <n v="33.36"/>
    <s v="N"/>
    <s v="Peter Appel Transport B.V."/>
    <n v="36622"/>
    <d v="2023-09-27T00:00:00"/>
    <s v="05:32:00"/>
    <n v="0"/>
    <x v="2"/>
    <x v="38"/>
    <n v="9"/>
    <x v="6"/>
    <n v="1"/>
    <n v="2.4"/>
    <x v="2"/>
    <n v="33.36"/>
    <n v="0"/>
    <n v="33.36"/>
  </r>
  <r>
    <s v="COLGATE 3800 DEB."/>
    <s v="Colgate-Palmolive Nederland BV"/>
    <s v="101t"/>
    <n v="101091031862"/>
    <n v="101030175242"/>
    <n v="930"/>
    <s v="Inv Booked"/>
    <s v="2480105082"/>
    <s v="Verkoop"/>
    <n v="170"/>
    <s v="Transport drops zone"/>
    <s v="9 - verwerkt"/>
    <n v="0"/>
    <m/>
    <d v="2023-09-28T00:00:00"/>
    <s v="DROP"/>
    <s v="0001010910318620143910_003"/>
    <m/>
    <m/>
    <m/>
    <s v="EUR"/>
    <n v="130.15"/>
    <s v="EUR"/>
    <n v="130.15"/>
    <s v="EUR"/>
    <n v="130.15"/>
    <n v="130.15"/>
    <n v="0"/>
    <s v="N"/>
    <n v="1223000916"/>
    <d v="2023-10-25T00:00:00"/>
    <m/>
    <d v="2023-09-28T00:00:00"/>
    <s v="00:00"/>
    <s v="23:59"/>
    <d v="2023-09-28T00:00:00"/>
    <s v="10:00"/>
    <s v="10:00"/>
    <n v="8.8000000000000007"/>
    <s v="ce"/>
    <n v="4016"/>
    <n v="8.8000000000000007"/>
    <n v="5"/>
    <s v="Kuehne+Nagel Tiel 3 Standpl"/>
    <s v="De Diepert 5"/>
    <s v="Tiel"/>
    <s v="4004 MA"/>
    <s v="NL"/>
    <x v="46"/>
    <s v="FLORIJNSTRAAT  4C"/>
    <x v="23"/>
    <s v="4903 RM"/>
    <s v="NL"/>
    <s v="2480105082"/>
    <s v="0143910_003"/>
    <s v="31V"/>
    <s v="NL001131849B01"/>
    <n v="2"/>
    <n v="0"/>
    <n v="130.15"/>
    <s v="N"/>
    <s v="Peter Appel Transport B.V."/>
    <n v="36622"/>
    <d v="2023-09-28T00:00:00"/>
    <s v="10:44:00"/>
    <n v="0"/>
    <x v="3"/>
    <x v="38"/>
    <n v="9"/>
    <x v="34"/>
    <n v="1"/>
    <n v="8.8000000000000007"/>
    <x v="5"/>
    <n v="130.15"/>
    <n v="0"/>
    <n v="130.15"/>
  </r>
  <r>
    <s v="COLGATE 3800 DEB."/>
    <s v="Colgate-Palmolive Nederland BV"/>
    <s v="101t"/>
    <n v="101091032283"/>
    <n v="101030175226"/>
    <n v="930"/>
    <s v="Inv Booked"/>
    <s v="2480105057"/>
    <s v="Verkoop"/>
    <n v="200"/>
    <s v="Transport drops"/>
    <s v="9 - verwerkt"/>
    <n v="0"/>
    <m/>
    <d v="2023-09-28T00:00:00"/>
    <s v="DROP"/>
    <s v="0001010910322830143810_007"/>
    <m/>
    <m/>
    <m/>
    <s v="EUR"/>
    <n v="54.4"/>
    <s v="EUR"/>
    <n v="54.4"/>
    <s v="EUR"/>
    <n v="54.4"/>
    <n v="54.4"/>
    <n v="0"/>
    <s v="N"/>
    <n v="1223000916"/>
    <d v="2023-10-25T00:00:00"/>
    <m/>
    <d v="2023-09-28T00:00:00"/>
    <s v="00:00"/>
    <s v="23:59"/>
    <d v="2023-09-28T00:00:00"/>
    <s v="08:00"/>
    <s v="16:00"/>
    <n v="0"/>
    <s v="ce"/>
    <n v="2"/>
    <n v="0.8"/>
    <n v="0"/>
    <s v="Kuehne+Nagel Tiel 3 Standpl"/>
    <s v="De Diepert 5"/>
    <s v="Tiel"/>
    <s v="4004 MA"/>
    <s v="NL"/>
    <x v="63"/>
    <s v="Laarakkerweg 5"/>
    <x v="49"/>
    <s v="5061JR"/>
    <s v="NL"/>
    <s v="2480105057"/>
    <s v="0143810_007"/>
    <s v="31V"/>
    <s v="NL001131849B01"/>
    <n v="2"/>
    <n v="0"/>
    <n v="54.4"/>
    <s v="N"/>
    <s v="Peter Appel Transport B.V."/>
    <n v="36744"/>
    <d v="2023-09-28T00:00:00"/>
    <s v="14:31:00"/>
    <n v="0"/>
    <x v="3"/>
    <x v="38"/>
    <n v="9"/>
    <x v="3"/>
    <n v="1"/>
    <n v="1.6"/>
    <x v="6"/>
    <n v="108.8"/>
    <n v="0"/>
    <n v="108.8"/>
  </r>
  <r>
    <s v="COLGATE 3800 DEB."/>
    <s v="Colgate-Palmolive Nederland BV"/>
    <s v="101t"/>
    <n v="101091031870"/>
    <n v="101030175243"/>
    <n v="930"/>
    <s v="Inv Booked"/>
    <s v="2480105088"/>
    <s v="Verkoop"/>
    <n v="170"/>
    <s v="Transport drops zone"/>
    <s v="9 - verwerkt"/>
    <n v="0"/>
    <m/>
    <d v="2023-09-28T00:00:00"/>
    <s v="DROP"/>
    <s v="0001010910318700143921_002"/>
    <m/>
    <m/>
    <m/>
    <s v="EUR"/>
    <n v="166.56"/>
    <s v="EUR"/>
    <n v="166.56"/>
    <s v="EUR"/>
    <n v="166.56"/>
    <n v="166.56"/>
    <n v="0"/>
    <s v="N"/>
    <n v="1223000916"/>
    <d v="2023-10-25T00:00:00"/>
    <m/>
    <d v="2023-09-28T00:00:00"/>
    <s v="00:00"/>
    <s v="23:59"/>
    <d v="2023-09-28T00:00:00"/>
    <s v="19:00"/>
    <s v="19:00"/>
    <n v="24"/>
    <s v="ce"/>
    <n v="3464"/>
    <n v="24"/>
    <n v="23"/>
    <s v="Kuehne+Nagel Tiel 3 Standpl"/>
    <s v="De Diepert 5"/>
    <s v="Tiel"/>
    <s v="4004 MA"/>
    <s v="NL"/>
    <x v="14"/>
    <s v="Rood 24"/>
    <x v="17"/>
    <s v="6666LT"/>
    <s v="NL"/>
    <s v="2480105088"/>
    <s v="0143921_002"/>
    <s v="31V"/>
    <s v="NL001131849B01"/>
    <n v="2"/>
    <n v="0"/>
    <n v="166.56"/>
    <s v="N"/>
    <s v="Peter Appel Transport B.V."/>
    <n v="36622"/>
    <d v="2023-09-28T00:00:00"/>
    <s v="20:10:00"/>
    <n v="0"/>
    <x v="3"/>
    <x v="38"/>
    <n v="9"/>
    <x v="15"/>
    <n v="1"/>
    <n v="25.6"/>
    <x v="5"/>
    <n v="177.66"/>
    <n v="0"/>
    <n v="177.66"/>
  </r>
  <r>
    <s v="COLGATE 3800 DEB."/>
    <s v="Colgate-Palmolive Nederland BV"/>
    <s v="101t"/>
    <n v="101091032195"/>
    <n v="101030175248"/>
    <n v="930"/>
    <s v="Inv Booked"/>
    <s v="2480105087"/>
    <s v="Verkoop"/>
    <n v="170"/>
    <s v="Transport drops zone"/>
    <s v="9 - verwerkt"/>
    <n v="0"/>
    <m/>
    <d v="2023-09-28T00:00:00"/>
    <s v="DROP"/>
    <s v="0001010910321950144088_002"/>
    <m/>
    <m/>
    <m/>
    <s v="EUR"/>
    <n v="126.63"/>
    <s v="EUR"/>
    <n v="126.63"/>
    <s v="EUR"/>
    <n v="126.63"/>
    <n v="126.63"/>
    <n v="0"/>
    <s v="N"/>
    <n v="1223000916"/>
    <d v="2023-10-25T00:00:00"/>
    <m/>
    <d v="2023-09-28T00:00:00"/>
    <s v="00:00"/>
    <s v="23:59"/>
    <d v="2023-09-28T00:00:00"/>
    <s v="07:00"/>
    <s v="10:00"/>
    <n v="8.8000000000000007"/>
    <s v="ce"/>
    <n v="6316"/>
    <n v="8.8000000000000007"/>
    <n v="10"/>
    <s v="Kuehne+Nagel Tiel 3 Standpl"/>
    <s v="De Diepert 5"/>
    <s v="Tiel"/>
    <s v="4004 MA"/>
    <s v="NL"/>
    <x v="118"/>
    <s v="Slego 1"/>
    <x v="13"/>
    <s v="1046 BM"/>
    <s v="NL"/>
    <s v="2480105087"/>
    <s v="0144088_002"/>
    <s v="31V"/>
    <s v="NL001131849B01"/>
    <n v="2"/>
    <n v="0"/>
    <n v="126.63"/>
    <s v="N"/>
    <s v="Peter Appel Transport B.V."/>
    <n v="36622"/>
    <d v="2023-09-28T00:00:00"/>
    <s v="08:46:00"/>
    <n v="0"/>
    <x v="3"/>
    <x v="38"/>
    <n v="9"/>
    <x v="11"/>
    <n v="1"/>
    <n v="9.6000000000000014"/>
    <x v="0"/>
    <n v="138.13999999999999"/>
    <n v="0"/>
    <n v="138.13999999999999"/>
  </r>
  <r>
    <s v="COLGATE 3800 DEB."/>
    <s v="Colgate-Palmolive Nederland BV"/>
    <s v="101t"/>
    <n v="101091031864"/>
    <n v="101030175249"/>
    <n v="930"/>
    <s v="Inv Booked"/>
    <s v="2480105091"/>
    <s v="Verkoop"/>
    <n v="170"/>
    <s v="Transport drops zone"/>
    <s v="9 - verwerkt"/>
    <n v="0"/>
    <m/>
    <d v="2023-09-28T00:00:00"/>
    <s v="DROP"/>
    <s v="0001010910318640143914_004"/>
    <m/>
    <m/>
    <m/>
    <s v="EUR"/>
    <n v="38.880000000000003"/>
    <s v="EUR"/>
    <n v="38.880000000000003"/>
    <s v="EUR"/>
    <n v="38.880000000000003"/>
    <n v="38.880000000000003"/>
    <n v="0"/>
    <s v="N"/>
    <n v="1223000916"/>
    <d v="2023-10-25T00:00:00"/>
    <m/>
    <d v="2023-09-28T00:00:00"/>
    <s v="00:00"/>
    <s v="23:59"/>
    <d v="2023-09-28T00:00:00"/>
    <s v="13:00"/>
    <s v="13:00"/>
    <n v="1.6"/>
    <s v="ce"/>
    <n v="1522"/>
    <n v="1.6"/>
    <n v="3"/>
    <s v="Kuehne+Nagel Tiel 3 Standpl"/>
    <s v="De Diepert 5"/>
    <s v="Tiel"/>
    <s v="4004 MA"/>
    <s v="NL"/>
    <x v="32"/>
    <s v="Afrikastraat 10"/>
    <x v="34"/>
    <s v="6014CG"/>
    <s v="NL"/>
    <s v="2480105091"/>
    <s v="0143914_004"/>
    <s v="31V"/>
    <s v="NL001131849B01"/>
    <n v="2"/>
    <n v="0"/>
    <n v="38.880000000000003"/>
    <s v="N"/>
    <s v="Peter Appel Transport B.V."/>
    <n v="36622"/>
    <d v="2023-09-28T00:00:00"/>
    <s v="13:31:00"/>
    <n v="0"/>
    <x v="3"/>
    <x v="38"/>
    <n v="9"/>
    <x v="23"/>
    <n v="1"/>
    <n v="3.2"/>
    <x v="3"/>
    <n v="77.760000000000005"/>
    <n v="0"/>
    <n v="77.760000000000005"/>
  </r>
  <r>
    <s v="COLGATE 3800 DEB."/>
    <s v="Colgate-Palmolive Nederland BV"/>
    <s v="101t"/>
    <n v="101091031750"/>
    <n v="101030175295"/>
    <n v="930"/>
    <s v="Inv Booked"/>
    <s v="2480102697"/>
    <s v="Verkoop"/>
    <n v="170"/>
    <s v="Transport drops zone"/>
    <s v="9 - verwerkt"/>
    <n v="0"/>
    <m/>
    <d v="2023-09-28T00:00:00"/>
    <s v="DROP"/>
    <s v="0001010910317500143912_002"/>
    <m/>
    <m/>
    <m/>
    <s v="EUR"/>
    <n v="290.2"/>
    <s v="EUR"/>
    <n v="290.2"/>
    <s v="EUR"/>
    <n v="290.2"/>
    <n v="290.2"/>
    <n v="0"/>
    <s v="N"/>
    <n v="1223000916"/>
    <d v="2023-10-25T00:00:00"/>
    <m/>
    <d v="2023-09-28T00:00:00"/>
    <s v="00:00"/>
    <s v="23:59"/>
    <d v="2023-09-28T00:00:00"/>
    <s v="09:30"/>
    <s v="10:30"/>
    <n v="20"/>
    <s v="ce"/>
    <n v="23008"/>
    <n v="20"/>
    <n v="38"/>
    <s v="Kuehne+Nagel Tiel 3 Standpl"/>
    <s v="De Diepert 5"/>
    <s v="Tiel"/>
    <s v="4004 MA"/>
    <s v="NL"/>
    <x v="1"/>
    <s v="Fahrenheitweg 1"/>
    <x v="1"/>
    <s v="6101WR"/>
    <s v="NL"/>
    <s v="2480102697"/>
    <s v="0143912_002"/>
    <s v="31V"/>
    <s v="NL001131849B01"/>
    <n v="2"/>
    <n v="0"/>
    <n v="290.2"/>
    <s v="N"/>
    <s v="Peter Appel Transport B.V."/>
    <n v="36622"/>
    <d v="2023-09-28T00:00:00"/>
    <s v="13:09:00"/>
    <n v="72"/>
    <x v="3"/>
    <x v="38"/>
    <n v="9"/>
    <x v="1"/>
    <n v="1"/>
    <n v="20"/>
    <x v="1"/>
    <n v="290.2"/>
    <n v="0"/>
    <n v="290.2"/>
  </r>
  <r>
    <s v="COLGATE 3800 DEB."/>
    <s v="Colgate-Palmolive Nederland BV"/>
    <s v="101t"/>
    <n v="101091031947"/>
    <n v="101030175237"/>
    <n v="930"/>
    <s v="Inv Booked"/>
    <s v="2480105085"/>
    <s v="Verkoop"/>
    <n v="170"/>
    <s v="Transport drops zone"/>
    <s v="9 - verwerkt"/>
    <n v="0"/>
    <m/>
    <d v="2023-09-28T00:00:00"/>
    <s v="DROP"/>
    <s v="0001010910319470143998_002"/>
    <m/>
    <m/>
    <m/>
    <s v="EUR"/>
    <n v="28.84"/>
    <s v="EUR"/>
    <n v="28.84"/>
    <s v="EUR"/>
    <n v="28.84"/>
    <n v="28.84"/>
    <n v="0"/>
    <s v="N"/>
    <n v="1223000916"/>
    <d v="2023-10-25T00:00:00"/>
    <m/>
    <d v="2023-09-28T00:00:00"/>
    <s v="00:00"/>
    <s v="23:59"/>
    <d v="2023-09-28T00:00:00"/>
    <s v="06:00"/>
    <s v="18:00"/>
    <n v="0.8"/>
    <s v="ce"/>
    <n v="595"/>
    <n v="0.8"/>
    <n v="1"/>
    <s v="Kuehne+Nagel Tiel 3 Standpl"/>
    <s v="De Diepert 5"/>
    <s v="Tiel"/>
    <s v="4004 MA"/>
    <s v="NL"/>
    <x v="2"/>
    <s v="Laan van Ruyven 1"/>
    <x v="11"/>
    <s v="2645EE"/>
    <s v="NL"/>
    <s v="2480105085"/>
    <s v="0143998_002"/>
    <s v="31V"/>
    <s v="NL001131849B01"/>
    <n v="2"/>
    <n v="0"/>
    <n v="28.84"/>
    <s v="N"/>
    <s v="Peter Appel Transport B.V."/>
    <n v="36622"/>
    <d v="2023-09-28T00:00:00"/>
    <s v="10:23:00"/>
    <n v="0"/>
    <x v="3"/>
    <x v="38"/>
    <n v="9"/>
    <x v="4"/>
    <n v="1"/>
    <n v="0.8"/>
    <x v="2"/>
    <n v="28.84"/>
    <n v="0"/>
    <n v="28.84"/>
  </r>
  <r>
    <s v="COLGATE 3800 DEB."/>
    <s v="Colgate-Palmolive Nederland BV"/>
    <s v="101t"/>
    <n v="101091031870"/>
    <n v="101030175230"/>
    <n v="930"/>
    <s v="Inv Booked"/>
    <s v="2480105072"/>
    <s v="Verkoop"/>
    <n v="170"/>
    <s v="Transport drops zone"/>
    <s v="9 - verwerkt"/>
    <n v="0"/>
    <m/>
    <d v="2023-09-28T00:00:00"/>
    <s v="DROP"/>
    <s v="0001010910318700143921_002"/>
    <m/>
    <m/>
    <m/>
    <s v="EUR"/>
    <n v="11.1"/>
    <s v="EUR"/>
    <n v="11.1"/>
    <s v="EUR"/>
    <n v="11.1"/>
    <n v="11.1"/>
    <n v="0"/>
    <s v="N"/>
    <n v="1223000916"/>
    <d v="2023-10-25T00:00:00"/>
    <m/>
    <d v="2023-09-28T00:00:00"/>
    <s v="00:00"/>
    <s v="23:59"/>
    <d v="2023-09-28T00:00:00"/>
    <s v="19:00"/>
    <s v="19:00"/>
    <n v="1.6"/>
    <s v="ce"/>
    <n v="1346"/>
    <n v="1.6"/>
    <n v="2"/>
    <s v="Kuehne+Nagel Tiel 3 Standpl"/>
    <s v="De Diepert 5"/>
    <s v="Tiel"/>
    <s v="4004 MA"/>
    <s v="NL"/>
    <x v="14"/>
    <s v="Rood 24"/>
    <x v="17"/>
    <s v="6666LT"/>
    <s v="NL"/>
    <s v="2480105072"/>
    <s v="0143921_002"/>
    <s v="31V"/>
    <s v="NL001131849B01"/>
    <n v="2"/>
    <n v="0"/>
    <n v="11.1"/>
    <s v="N"/>
    <s v="Peter Appel Transport B.V."/>
    <n v="36622"/>
    <d v="2023-09-28T00:00:00"/>
    <s v="20:10:00"/>
    <n v="0"/>
    <x v="3"/>
    <x v="38"/>
    <n v="9"/>
    <x v="15"/>
    <n v="0"/>
    <s v=""/>
    <x v="5"/>
    <s v=""/>
    <n v="0"/>
    <s v=""/>
  </r>
  <r>
    <s v="COLGATE 3800 DEB."/>
    <s v="Colgate-Palmolive Nederland BV"/>
    <s v="101t"/>
    <n v="101091031864"/>
    <n v="101030175231"/>
    <n v="930"/>
    <s v="Inv Booked"/>
    <s v="2480105073"/>
    <s v="Verkoop"/>
    <n v="170"/>
    <s v="Transport drops zone"/>
    <s v="9 - verwerkt"/>
    <n v="0"/>
    <m/>
    <d v="2023-09-28T00:00:00"/>
    <s v="DROP"/>
    <s v="0001010910318640143914_004"/>
    <m/>
    <m/>
    <m/>
    <s v="EUR"/>
    <n v="38.880000000000003"/>
    <s v="EUR"/>
    <n v="38.880000000000003"/>
    <s v="EUR"/>
    <n v="38.880000000000003"/>
    <n v="38.880000000000003"/>
    <n v="0"/>
    <s v="N"/>
    <n v="1223000916"/>
    <d v="2023-10-25T00:00:00"/>
    <m/>
    <d v="2023-09-28T00:00:00"/>
    <s v="00:00"/>
    <s v="23:59"/>
    <d v="2023-09-28T00:00:00"/>
    <s v="13:00"/>
    <s v="13:00"/>
    <n v="1.6"/>
    <s v="ce"/>
    <n v="727"/>
    <n v="1.6"/>
    <n v="1"/>
    <s v="Kuehne+Nagel Tiel 3 Standpl"/>
    <s v="De Diepert 5"/>
    <s v="Tiel"/>
    <s v="4004 MA"/>
    <s v="NL"/>
    <x v="32"/>
    <s v="Afrikastraat 10"/>
    <x v="34"/>
    <s v="6014CG"/>
    <s v="NL"/>
    <s v="2480105073"/>
    <s v="0143914_004"/>
    <s v="31V"/>
    <s v="NL001131849B01"/>
    <n v="2"/>
    <n v="0"/>
    <n v="38.880000000000003"/>
    <s v="N"/>
    <s v="Peter Appel Transport B.V."/>
    <n v="36622"/>
    <d v="2023-09-28T00:00:00"/>
    <s v="13:31:00"/>
    <n v="0"/>
    <x v="3"/>
    <x v="38"/>
    <n v="9"/>
    <x v="23"/>
    <n v="0"/>
    <s v=""/>
    <x v="3"/>
    <s v=""/>
    <n v="0"/>
    <s v=""/>
  </r>
  <r>
    <s v="COLGATE 3800 DEB."/>
    <s v="Colgate-Palmolive Nederland BV"/>
    <s v="101t"/>
    <n v="101091031657"/>
    <n v="101030175232"/>
    <n v="930"/>
    <s v="Inv Booked"/>
    <s v="2480105077"/>
    <s v="Verkoop"/>
    <n v="200"/>
    <s v="Transport drops"/>
    <s v="9 - verwerkt"/>
    <n v="0"/>
    <m/>
    <d v="2023-09-28T00:00:00"/>
    <s v="DROP"/>
    <s v="0001010910316570143810_007"/>
    <m/>
    <m/>
    <m/>
    <s v="EUR"/>
    <n v="54.4"/>
    <s v="EUR"/>
    <n v="54.4"/>
    <s v="EUR"/>
    <n v="54.4"/>
    <n v="54.4"/>
    <n v="0"/>
    <s v="N"/>
    <n v="1223000916"/>
    <d v="2023-10-25T00:00:00"/>
    <m/>
    <d v="2023-09-28T00:00:00"/>
    <s v="00:00"/>
    <s v="23:59"/>
    <d v="2023-09-28T00:00:00"/>
    <s v="08:00"/>
    <s v="16:00"/>
    <n v="0.8"/>
    <s v="ce"/>
    <n v="41"/>
    <n v="0.8"/>
    <n v="0"/>
    <s v="Kuehne+Nagel Tiel 3 Standpl"/>
    <s v="De Diepert 5"/>
    <s v="Tiel"/>
    <s v="4004 MA"/>
    <s v="NL"/>
    <x v="63"/>
    <s v="Laarakkerweg 5"/>
    <x v="49"/>
    <s v="5061JR"/>
    <s v="NL"/>
    <s v="2480105077"/>
    <s v="0143810_007"/>
    <s v="31V"/>
    <s v="NL001131849B01"/>
    <n v="2"/>
    <n v="0"/>
    <n v="54.4"/>
    <s v="N"/>
    <s v="Peter Appel Transport B.V."/>
    <n v="36744"/>
    <d v="2023-09-28T00:00:00"/>
    <s v="14:46:00"/>
    <n v="0"/>
    <x v="3"/>
    <x v="38"/>
    <n v="9"/>
    <x v="3"/>
    <n v="0"/>
    <s v=""/>
    <x v="6"/>
    <s v=""/>
    <n v="0"/>
    <s v=""/>
  </r>
  <r>
    <s v="COLGATE 3800 DEB."/>
    <s v="Colgate-Palmolive Nederland BV"/>
    <s v="101t"/>
    <n v="101091031866"/>
    <n v="101030175233"/>
    <n v="930"/>
    <s v="Inv Booked"/>
    <s v="2480105074"/>
    <s v="Verkoop"/>
    <n v="170"/>
    <s v="Transport drops zone"/>
    <s v="9 - verwerkt"/>
    <n v="0"/>
    <m/>
    <d v="2023-09-28T00:00:00"/>
    <s v="DROP"/>
    <s v="0001010910318660143916_002"/>
    <m/>
    <m/>
    <m/>
    <s v="EUR"/>
    <n v="290.2"/>
    <s v="EUR"/>
    <n v="290.2"/>
    <s v="EUR"/>
    <n v="290.2"/>
    <n v="290.2"/>
    <n v="0"/>
    <s v="N"/>
    <n v="1223000916"/>
    <d v="2023-10-25T00:00:00"/>
    <m/>
    <d v="2023-09-28T00:00:00"/>
    <s v="00:00"/>
    <s v="23:59"/>
    <d v="2023-09-28T00:00:00"/>
    <s v="11:00"/>
    <s v="12:00"/>
    <n v="20"/>
    <s v="ce"/>
    <n v="23230"/>
    <n v="20"/>
    <n v="38"/>
    <s v="Kuehne+Nagel Tiel 3 Standpl"/>
    <s v="De Diepert 5"/>
    <s v="Tiel"/>
    <s v="4004 MA"/>
    <s v="NL"/>
    <x v="1"/>
    <s v="Fahrenheitweg 1"/>
    <x v="1"/>
    <s v="6101WR"/>
    <s v="NL"/>
    <s v="2480105074"/>
    <s v="0143916_002"/>
    <s v="31V"/>
    <s v="NL001131849B01"/>
    <n v="2"/>
    <n v="0"/>
    <n v="290.2"/>
    <s v="N"/>
    <s v="Peter Appel Transport B.V."/>
    <n v="36622"/>
    <d v="2023-09-28T00:00:00"/>
    <s v="11:49:00"/>
    <n v="0"/>
    <x v="3"/>
    <x v="38"/>
    <n v="9"/>
    <x v="1"/>
    <n v="1"/>
    <n v="20"/>
    <x v="1"/>
    <n v="290.2"/>
    <n v="0"/>
    <n v="290.2"/>
  </r>
  <r>
    <s v="COLGATE 3800 DEB."/>
    <s v="Colgate-Palmolive Nederland BV"/>
    <s v="101t"/>
    <n v="101091031864"/>
    <n v="101030175234"/>
    <n v="930"/>
    <s v="Inv Booked"/>
    <s v="2480105076"/>
    <s v="Verkoop"/>
    <n v="170"/>
    <s v="Transport drops zone"/>
    <s v="9 - verwerkt"/>
    <n v="0"/>
    <m/>
    <d v="2023-09-28T00:00:00"/>
    <s v="DROP"/>
    <s v="0001010910318640143914_002"/>
    <m/>
    <m/>
    <m/>
    <s v="EUR"/>
    <n v="18.829999999999998"/>
    <s v="EUR"/>
    <n v="18.829999999999998"/>
    <s v="EUR"/>
    <n v="18.829999999999998"/>
    <n v="18.829999999999998"/>
    <n v="0"/>
    <s v="N"/>
    <n v="1223000916"/>
    <d v="2023-10-25T00:00:00"/>
    <m/>
    <d v="2023-09-28T00:00:00"/>
    <s v="00:00"/>
    <s v="23:59"/>
    <d v="2023-09-28T00:00:00"/>
    <s v="10:00"/>
    <s v="10:00"/>
    <n v="1.6"/>
    <s v="ce"/>
    <n v="810"/>
    <n v="1.6"/>
    <n v="1"/>
    <s v="Kuehne+Nagel Tiel 3 Standpl"/>
    <s v="De Diepert 5"/>
    <s v="Tiel"/>
    <s v="4004 MA"/>
    <s v="NL"/>
    <x v="79"/>
    <s v="Keltenweg 30"/>
    <x v="58"/>
    <s v="5342 LP"/>
    <s v="NL"/>
    <s v="2480105076"/>
    <s v="0143914_002"/>
    <s v="31V"/>
    <s v="NL001131849B01"/>
    <n v="2"/>
    <n v="0"/>
    <n v="18.829999999999998"/>
    <s v="N"/>
    <s v="Peter Appel Transport B.V."/>
    <n v="36622"/>
    <d v="2023-09-28T00:00:00"/>
    <s v="10:51:00"/>
    <n v="0"/>
    <x v="3"/>
    <x v="38"/>
    <n v="9"/>
    <x v="42"/>
    <n v="1"/>
    <n v="9.6"/>
    <x v="3"/>
    <n v="112.99"/>
    <n v="0"/>
    <n v="112.99"/>
  </r>
  <r>
    <s v="COLGATE 3800 DEB."/>
    <s v="Colgate-Palmolive Nederland BV"/>
    <s v="101t"/>
    <n v="101091031861"/>
    <n v="101030175235"/>
    <n v="930"/>
    <s v="Inv Booked"/>
    <s v="2480105075"/>
    <s v="Verkoop"/>
    <n v="170"/>
    <s v="Transport drops zone"/>
    <s v="9 - verwerkt"/>
    <n v="0"/>
    <m/>
    <d v="2023-09-28T00:00:00"/>
    <s v="DROP"/>
    <s v="0001010910318610143909_002"/>
    <m/>
    <m/>
    <m/>
    <s v="EUR"/>
    <n v="296.47000000000003"/>
    <s v="EUR"/>
    <n v="296.47000000000003"/>
    <s v="EUR"/>
    <n v="296.47000000000003"/>
    <n v="296.47000000000003"/>
    <n v="0"/>
    <s v="N"/>
    <n v="1223000916"/>
    <d v="2023-10-25T00:00:00"/>
    <m/>
    <d v="2023-09-28T00:00:00"/>
    <s v="00:00"/>
    <s v="23:59"/>
    <d v="2023-09-28T00:00:00"/>
    <s v="09:00"/>
    <s v="10:00"/>
    <n v="26"/>
    <s v="ce"/>
    <n v="22173"/>
    <n v="26.4"/>
    <n v="51"/>
    <s v="Kuehne+Nagel Tiel 3 Standpl"/>
    <s v="De Diepert 5"/>
    <s v="Tiel"/>
    <s v="4004 MA"/>
    <s v="NL"/>
    <x v="1"/>
    <s v="Perenmarkt 15"/>
    <x v="2"/>
    <s v="1681PG"/>
    <s v="NL"/>
    <s v="2480105075"/>
    <s v="0143909_002"/>
    <s v="31V"/>
    <s v="NL001131849B01"/>
    <n v="2"/>
    <n v="0"/>
    <n v="296.47000000000003"/>
    <s v="N"/>
    <s v="Peter Appel Transport B.V."/>
    <n v="36622"/>
    <d v="2023-09-28T00:00:00"/>
    <s v="10:23:00"/>
    <n v="0"/>
    <x v="3"/>
    <x v="38"/>
    <n v="9"/>
    <x v="2"/>
    <n v="1"/>
    <n v="26.4"/>
    <x v="1"/>
    <n v="296.47000000000003"/>
    <n v="0"/>
    <n v="296.47000000000003"/>
  </r>
  <r>
    <s v="COLGATE 3800 DEB."/>
    <s v="Colgate-Palmolive Nederland BV"/>
    <s v="101t"/>
    <n v="101091031864"/>
    <n v="101030175236"/>
    <n v="930"/>
    <s v="Inv Booked"/>
    <s v="2480105079"/>
    <s v="Verkoop"/>
    <n v="170"/>
    <s v="Transport drops zone"/>
    <s v="9 - verwerkt"/>
    <n v="0"/>
    <m/>
    <d v="2023-09-28T00:00:00"/>
    <s v="DROP"/>
    <s v="0001010910318640143914_003"/>
    <m/>
    <m/>
    <m/>
    <s v="EUR"/>
    <n v="19.329999999999998"/>
    <s v="EUR"/>
    <n v="19.329999999999998"/>
    <s v="EUR"/>
    <n v="19.329999999999998"/>
    <n v="19.329999999999998"/>
    <n v="0"/>
    <s v="N"/>
    <n v="1223000916"/>
    <d v="2023-10-25T00:00:00"/>
    <m/>
    <d v="2023-09-28T00:00:00"/>
    <s v="00:00"/>
    <s v="23:59"/>
    <d v="2023-09-28T00:00:00"/>
    <s v="07:00"/>
    <s v="14:00"/>
    <n v="1.6"/>
    <s v="ce"/>
    <n v="1630"/>
    <n v="1.6"/>
    <n v="2"/>
    <s v="Kuehne+Nagel Tiel 3 Standpl"/>
    <s v="De Diepert 5"/>
    <s v="Tiel"/>
    <s v="4004 MA"/>
    <s v="NL"/>
    <x v="17"/>
    <s v="Doornhoek 4050"/>
    <x v="20"/>
    <s v="5465TD"/>
    <s v="NL"/>
    <s v="2480105079"/>
    <s v="0143914_003"/>
    <s v="31V"/>
    <s v="NL001131849B01"/>
    <n v="2"/>
    <n v="0"/>
    <n v="19.329999999999998"/>
    <s v="N"/>
    <s v="Peter Appel Transport B.V."/>
    <n v="36622"/>
    <d v="2023-09-28T00:00:00"/>
    <s v="11:59:00"/>
    <n v="0"/>
    <x v="3"/>
    <x v="38"/>
    <n v="9"/>
    <x v="18"/>
    <n v="1"/>
    <n v="8.8000000000000007"/>
    <x v="3"/>
    <n v="106.30000000000001"/>
    <n v="0"/>
    <n v="106.30000000000001"/>
  </r>
  <r>
    <s v="COLGATE 3800 DEB."/>
    <s v="Colgate-Palmolive Nederland BV"/>
    <s v="101t"/>
    <n v="101091031859"/>
    <n v="101030175238"/>
    <n v="930"/>
    <s v="Inv Booked"/>
    <s v="2480105081"/>
    <s v="Verkoop"/>
    <n v="170"/>
    <s v="Transport drops zone"/>
    <s v="9 - verwerkt"/>
    <n v="0"/>
    <m/>
    <d v="2023-09-28T00:00:00"/>
    <s v="DROP"/>
    <s v="0001010910318590143907_002"/>
    <m/>
    <m/>
    <m/>
    <s v="EUR"/>
    <n v="166.4"/>
    <s v="EUR"/>
    <n v="166.4"/>
    <s v="EUR"/>
    <n v="166.4"/>
    <n v="166.4"/>
    <n v="0"/>
    <s v="N"/>
    <n v="1223000916"/>
    <d v="2023-10-25T00:00:00"/>
    <m/>
    <d v="2023-09-28T00:00:00"/>
    <s v="00:00"/>
    <s v="23:59"/>
    <d v="2023-09-28T00:00:00"/>
    <s v="08:00"/>
    <s v="09:00"/>
    <n v="10.4"/>
    <s v="ce"/>
    <n v="10186"/>
    <n v="10.4"/>
    <n v="18"/>
    <s v="Kuehne+Nagel Tiel 3 Standpl"/>
    <s v="De Diepert 5"/>
    <s v="Tiel"/>
    <s v="4004 MA"/>
    <s v="NL"/>
    <x v="71"/>
    <s v="Hammerstaat 9"/>
    <x v="54"/>
    <s v="8161 PH"/>
    <s v="NL"/>
    <s v="2480105081"/>
    <s v="0143907_002"/>
    <s v="31V"/>
    <s v="NL001131849B01"/>
    <n v="2"/>
    <n v="0"/>
    <n v="166.4"/>
    <s v="N"/>
    <s v="Peter Appel Transport B.V."/>
    <n v="36622"/>
    <d v="2023-09-28T00:00:00"/>
    <s v="08:43:00"/>
    <n v="0"/>
    <x v="3"/>
    <x v="38"/>
    <n v="9"/>
    <x v="38"/>
    <n v="1"/>
    <n v="10.4"/>
    <x v="0"/>
    <n v="166.4"/>
    <n v="0"/>
    <n v="166.4"/>
  </r>
  <r>
    <s v="COLGATE 3800 DEB."/>
    <s v="Colgate-Palmolive Nederland BV"/>
    <s v="101t"/>
    <n v="101091032180"/>
    <n v="101030175239"/>
    <n v="930"/>
    <s v="Inv Booked"/>
    <s v="2480105084"/>
    <s v="Verkoop"/>
    <n v="170"/>
    <s v="Transport drops zone"/>
    <s v="9 - verwerkt"/>
    <n v="0"/>
    <m/>
    <d v="2023-09-28T00:00:00"/>
    <s v="DROP"/>
    <s v="0001010910321800144085_003"/>
    <m/>
    <m/>
    <m/>
    <s v="EUR"/>
    <n v="44.37"/>
    <s v="EUR"/>
    <n v="44.37"/>
    <s v="EUR"/>
    <n v="44.37"/>
    <n v="44.37"/>
    <n v="0"/>
    <s v="N"/>
    <n v="1223000916"/>
    <d v="2023-10-25T00:00:00"/>
    <m/>
    <d v="2023-09-28T00:00:00"/>
    <s v="00:00"/>
    <s v="23:59"/>
    <d v="2023-09-28T00:00:00"/>
    <s v="06:00"/>
    <s v="18:00"/>
    <n v="1.6"/>
    <s v="ce"/>
    <n v="1629"/>
    <n v="1.6"/>
    <n v="2"/>
    <s v="Kuehne+Nagel Tiel 3 Standpl"/>
    <s v="De Diepert 5"/>
    <s v="Tiel"/>
    <s v="4004 MA"/>
    <s v="NL"/>
    <x v="2"/>
    <s v="Pegasusweg 1"/>
    <x v="3"/>
    <s v="5015BZ"/>
    <s v="NL"/>
    <s v="2480105084"/>
    <s v="0144085_003"/>
    <s v="31V"/>
    <s v="NL001131849B01"/>
    <n v="2"/>
    <n v="0"/>
    <n v="44.37"/>
    <s v="N"/>
    <s v="Peter Appel Transport B.V."/>
    <n v="36622"/>
    <d v="2023-09-28T00:00:00"/>
    <s v="08:15:00"/>
    <n v="0"/>
    <x v="3"/>
    <x v="38"/>
    <n v="9"/>
    <x v="3"/>
    <n v="1"/>
    <n v="1.6"/>
    <x v="2"/>
    <n v="44.37"/>
    <n v="0"/>
    <n v="44.37"/>
  </r>
  <r>
    <s v="COLGATE 3800 DEB."/>
    <s v="Colgate-Palmolive Nederland BV"/>
    <s v="101t"/>
    <n v="101091031856"/>
    <n v="101030175240"/>
    <n v="930"/>
    <s v="Inv Booked"/>
    <s v="2480105078"/>
    <s v="Verkoop"/>
    <n v="170"/>
    <s v="Transport drops zone"/>
    <s v="9 - verwerkt"/>
    <n v="0"/>
    <m/>
    <d v="2023-09-28T00:00:00"/>
    <s v="DROP"/>
    <s v="0001010910318560143905_002"/>
    <m/>
    <m/>
    <m/>
    <s v="EUR"/>
    <n v="333.96"/>
    <s v="EUR"/>
    <n v="333.96"/>
    <s v="EUR"/>
    <n v="333.96"/>
    <n v="333.96"/>
    <n v="0"/>
    <s v="N"/>
    <n v="1223000916"/>
    <d v="2023-10-25T00:00:00"/>
    <m/>
    <d v="2023-09-28T00:00:00"/>
    <s v="00:00"/>
    <s v="23:59"/>
    <d v="2023-09-28T00:00:00"/>
    <s v="07:00"/>
    <s v="08:00"/>
    <n v="26.4"/>
    <s v="ce"/>
    <n v="23552"/>
    <n v="26.4"/>
    <n v="49"/>
    <s v="Kuehne+Nagel Tiel 3 Standpl"/>
    <s v="De Diepert 5"/>
    <s v="Tiel"/>
    <s v="4004 MA"/>
    <s v="NL"/>
    <x v="1"/>
    <s v="Fahrenheitweg 1"/>
    <x v="1"/>
    <s v="6101WR"/>
    <s v="NL"/>
    <s v="2480105078"/>
    <s v="0143905_002"/>
    <s v="31V"/>
    <s v="NL001131849B01"/>
    <n v="2"/>
    <n v="0"/>
    <n v="333.96"/>
    <s v="N"/>
    <s v="Peter Appel Transport B.V."/>
    <n v="36622"/>
    <d v="2023-09-28T00:00:00"/>
    <s v="09:55:00"/>
    <n v="62"/>
    <x v="3"/>
    <x v="38"/>
    <n v="9"/>
    <x v="1"/>
    <n v="1"/>
    <n v="26.4"/>
    <x v="1"/>
    <n v="333.96"/>
    <n v="0"/>
    <n v="333.96"/>
  </r>
  <r>
    <s v="COLGATE 3800 DEB."/>
    <s v="Colgate-Palmolive Nederland BV"/>
    <s v="101t"/>
    <n v="101091031864"/>
    <n v="101030175241"/>
    <n v="930"/>
    <s v="Inv Booked"/>
    <s v="2480105080"/>
    <s v="Verkoop"/>
    <n v="170"/>
    <s v="Transport drops zone"/>
    <s v="9 - verwerkt"/>
    <n v="0"/>
    <m/>
    <d v="2023-09-28T00:00:00"/>
    <s v="DROP"/>
    <s v="0001010910318640143914_003"/>
    <m/>
    <m/>
    <m/>
    <s v="EUR"/>
    <n v="48.32"/>
    <s v="EUR"/>
    <n v="48.32"/>
    <s v="EUR"/>
    <n v="48.32"/>
    <n v="48.32"/>
    <n v="0"/>
    <s v="N"/>
    <n v="1223000916"/>
    <d v="2023-10-25T00:00:00"/>
    <m/>
    <d v="2023-09-28T00:00:00"/>
    <s v="00:00"/>
    <s v="23:59"/>
    <d v="2023-09-28T00:00:00"/>
    <s v="07:00"/>
    <s v="14:00"/>
    <n v="4"/>
    <s v="ce"/>
    <n v="4661"/>
    <n v="4"/>
    <n v="7"/>
    <s v="Kuehne+Nagel Tiel 3 Standpl"/>
    <s v="De Diepert 5"/>
    <s v="Tiel"/>
    <s v="4004 MA"/>
    <s v="NL"/>
    <x v="17"/>
    <s v="Doornhoek 4050"/>
    <x v="20"/>
    <s v="5465TD"/>
    <s v="NL"/>
    <s v="2480105080"/>
    <s v="0143914_003"/>
    <s v="31V"/>
    <s v="NL001131849B01"/>
    <n v="2"/>
    <n v="0"/>
    <n v="48.32"/>
    <s v="N"/>
    <s v="Peter Appel Transport B.V."/>
    <n v="36622"/>
    <d v="2023-09-28T00:00:00"/>
    <s v="11:59:00"/>
    <n v="0"/>
    <x v="3"/>
    <x v="38"/>
    <n v="9"/>
    <x v="18"/>
    <n v="0"/>
    <s v=""/>
    <x v="3"/>
    <s v=""/>
    <n v="0"/>
    <s v=""/>
  </r>
  <r>
    <s v="COLGATE 3800 DEB."/>
    <s v="Colgate-Palmolive Nederland BV"/>
    <s v="101t"/>
    <n v="101091031864"/>
    <n v="101030175244"/>
    <n v="930"/>
    <s v="Inv Booked"/>
    <s v="2480105083"/>
    <s v="Verkoop"/>
    <n v="170"/>
    <s v="Transport drops zone"/>
    <s v="9 - verwerkt"/>
    <n v="0"/>
    <m/>
    <d v="2023-09-28T00:00:00"/>
    <s v="DROP"/>
    <s v="0001010910318640143914_003"/>
    <m/>
    <m/>
    <m/>
    <s v="EUR"/>
    <n v="38.65"/>
    <s v="EUR"/>
    <n v="38.65"/>
    <s v="EUR"/>
    <n v="38.65"/>
    <n v="38.65"/>
    <n v="0"/>
    <s v="N"/>
    <n v="1223000916"/>
    <d v="2023-10-25T00:00:00"/>
    <m/>
    <d v="2023-09-28T00:00:00"/>
    <s v="00:00"/>
    <s v="23:59"/>
    <d v="2023-09-28T00:00:00"/>
    <s v="08:00"/>
    <s v="16:00"/>
    <n v="3.2"/>
    <s v="ce"/>
    <n v="1522"/>
    <n v="3.2"/>
    <n v="1"/>
    <s v="Kuehne+Nagel Tiel 3 Standpl"/>
    <s v="De Diepert 5"/>
    <s v="Tiel"/>
    <s v="4004 MA"/>
    <s v="NL"/>
    <x v="40"/>
    <s v="Doornhoek 4050"/>
    <x v="20"/>
    <s v="5465TD"/>
    <s v="NL"/>
    <s v="2480105083"/>
    <s v="0143914_003"/>
    <s v="31V"/>
    <s v="NL001131849B01"/>
    <n v="2"/>
    <n v="0"/>
    <n v="38.65"/>
    <s v="N"/>
    <s v="Peter Appel Transport B.V."/>
    <n v="36622"/>
    <d v="2023-09-28T00:00:00"/>
    <s v="11:59:00"/>
    <n v="0"/>
    <x v="3"/>
    <x v="38"/>
    <n v="9"/>
    <x v="18"/>
    <n v="0"/>
    <s v=""/>
    <x v="3"/>
    <s v=""/>
    <n v="0"/>
    <s v=""/>
  </r>
  <r>
    <s v="COLGATE 3800 DEB."/>
    <s v="Colgate-Palmolive Nederland BV"/>
    <s v="101t"/>
    <n v="101091031864"/>
    <n v="101030175245"/>
    <n v="930"/>
    <s v="Inv Booked"/>
    <s v="2480105092"/>
    <s v="Verkoop"/>
    <n v="170"/>
    <s v="Transport drops zone"/>
    <s v="9 - verwerkt"/>
    <n v="0"/>
    <m/>
    <d v="2023-09-28T00:00:00"/>
    <s v="DROP"/>
    <s v="0001010910318640143914_002"/>
    <m/>
    <m/>
    <m/>
    <s v="EUR"/>
    <n v="94.16"/>
    <s v="EUR"/>
    <n v="94.16"/>
    <s v="EUR"/>
    <n v="94.16"/>
    <n v="94.16"/>
    <n v="0"/>
    <s v="N"/>
    <n v="1223000916"/>
    <d v="2023-10-25T00:00:00"/>
    <m/>
    <d v="2023-09-28T00:00:00"/>
    <s v="00:00"/>
    <s v="23:59"/>
    <d v="2023-09-28T00:00:00"/>
    <s v="10:00"/>
    <s v="10:00"/>
    <n v="8"/>
    <s v="ce"/>
    <n v="4097"/>
    <n v="8"/>
    <n v="4"/>
    <s v="Kuehne+Nagel Tiel 3 Standpl"/>
    <s v="De Diepert 5"/>
    <s v="Tiel"/>
    <s v="4004 MA"/>
    <s v="NL"/>
    <x v="79"/>
    <s v="Keltenweg 30"/>
    <x v="58"/>
    <s v="5342 LP"/>
    <s v="NL"/>
    <s v="2480105092"/>
    <s v="0143914_002"/>
    <s v="31V"/>
    <s v="NL001131849B01"/>
    <n v="2"/>
    <n v="0"/>
    <n v="94.16"/>
    <s v="N"/>
    <s v="Peter Appel Transport B.V."/>
    <n v="36622"/>
    <d v="2023-09-28T00:00:00"/>
    <s v="10:51:00"/>
    <n v="0"/>
    <x v="3"/>
    <x v="38"/>
    <n v="9"/>
    <x v="42"/>
    <n v="0"/>
    <s v=""/>
    <x v="3"/>
    <s v=""/>
    <n v="0"/>
    <s v=""/>
  </r>
  <r>
    <s v="COLGATE 3800 DEB."/>
    <s v="Colgate-Palmolive Nederland BV"/>
    <s v="101t"/>
    <n v="101091031859"/>
    <n v="101030175246"/>
    <n v="930"/>
    <s v="Inv Booked"/>
    <s v="2480105086"/>
    <s v="Verkoop"/>
    <n v="170"/>
    <s v="Transport drops zone"/>
    <s v="9 - verwerkt"/>
    <n v="0"/>
    <m/>
    <d v="2023-09-28T00:00:00"/>
    <s v="DROP"/>
    <s v="0001010910318590143907_003"/>
    <m/>
    <m/>
    <m/>
    <s v="EUR"/>
    <n v="162.24"/>
    <s v="EUR"/>
    <n v="162.24"/>
    <s v="EUR"/>
    <n v="162.24"/>
    <n v="162.24"/>
    <n v="0"/>
    <s v="N"/>
    <n v="1223000916"/>
    <d v="2023-10-25T00:00:00"/>
    <m/>
    <d v="2023-09-28T00:00:00"/>
    <s v="00:00"/>
    <s v="23:59"/>
    <d v="2023-09-28T00:00:00"/>
    <s v="10:00"/>
    <s v="12:00"/>
    <n v="12"/>
    <s v="ce"/>
    <n v="6918"/>
    <n v="12"/>
    <n v="11"/>
    <s v="Kuehne+Nagel Tiel 3 Standpl"/>
    <s v="De Diepert 5"/>
    <s v="Tiel"/>
    <s v="4004 MA"/>
    <s v="NL"/>
    <x v="28"/>
    <s v="ECOFACTORIJ  20"/>
    <x v="31"/>
    <s v="7325 WC"/>
    <s v="NL"/>
    <s v="2480105086"/>
    <s v="0143907_003"/>
    <s v="31V"/>
    <s v="NL001131849B01"/>
    <n v="2"/>
    <n v="0"/>
    <n v="162.24"/>
    <s v="N"/>
    <s v="Peter Appel Transport B.V."/>
    <n v="36622"/>
    <d v="2023-09-28T00:00:00"/>
    <s v="10:19:00"/>
    <n v="0"/>
    <x v="3"/>
    <x v="38"/>
    <n v="9"/>
    <x v="27"/>
    <n v="1"/>
    <n v="12"/>
    <x v="0"/>
    <n v="162.24"/>
    <n v="0"/>
    <n v="162.24"/>
  </r>
  <r>
    <s v="COLGATE 3800 DEB."/>
    <s v="Colgate-Palmolive Nederland BV"/>
    <s v="101t"/>
    <n v="101091032195"/>
    <n v="101030175247"/>
    <n v="930"/>
    <s v="Inv Booked"/>
    <s v="2480105089"/>
    <s v="Verkoop"/>
    <n v="170"/>
    <s v="Transport drops zone"/>
    <s v="9 - verwerkt"/>
    <n v="0"/>
    <m/>
    <d v="2023-09-28T00:00:00"/>
    <s v="DROP"/>
    <s v="0001010910321950144088_003"/>
    <m/>
    <m/>
    <m/>
    <s v="EUR"/>
    <n v="70.180000000000007"/>
    <s v="EUR"/>
    <n v="70.180000000000007"/>
    <s v="EUR"/>
    <n v="70.180000000000007"/>
    <n v="70.180000000000007"/>
    <n v="0"/>
    <s v="N"/>
    <n v="1223000916"/>
    <d v="2023-10-25T00:00:00"/>
    <m/>
    <d v="2023-09-28T00:00:00"/>
    <s v="00:00"/>
    <s v="23:59"/>
    <d v="2023-09-28T00:00:00"/>
    <s v="06:00"/>
    <s v="18:00"/>
    <n v="3.2"/>
    <s v="ce"/>
    <n v="2617"/>
    <n v="3.2"/>
    <n v="5"/>
    <s v="Kuehne+Nagel Tiel 3 Standpl"/>
    <s v="De Diepert 5"/>
    <s v="Tiel"/>
    <s v="4004 MA"/>
    <s v="NL"/>
    <x v="7"/>
    <s v="HOOFDTOCHT 1"/>
    <x v="7"/>
    <s v="1507 CJ"/>
    <s v="NL"/>
    <s v="2480105089"/>
    <s v="0144088_003"/>
    <s v="31V"/>
    <s v="NL001131849B01"/>
    <n v="2"/>
    <n v="0"/>
    <n v="70.180000000000007"/>
    <s v="N"/>
    <s v="Peter Appel Transport B.V."/>
    <n v="36622"/>
    <d v="2023-09-28T00:00:00"/>
    <s v="10:25:00"/>
    <n v="0"/>
    <x v="3"/>
    <x v="38"/>
    <n v="9"/>
    <x v="7"/>
    <n v="1"/>
    <n v="3.2"/>
    <x v="2"/>
    <n v="70.180000000000007"/>
    <n v="0"/>
    <n v="70.180000000000007"/>
  </r>
  <r>
    <s v="COLGATE 3800 DEB."/>
    <s v="Colgate-Palmolive Nederland BV"/>
    <s v="101t"/>
    <n v="101091032195"/>
    <n v="101030175250"/>
    <n v="930"/>
    <s v="Inv Booked"/>
    <s v="2480105090"/>
    <s v="Verkoop"/>
    <n v="170"/>
    <s v="Transport drops zone"/>
    <s v="9 - verwerkt"/>
    <n v="0"/>
    <m/>
    <d v="2023-09-28T00:00:00"/>
    <s v="DROP"/>
    <s v="0001010910321950144088_002"/>
    <m/>
    <m/>
    <m/>
    <s v="EUR"/>
    <n v="11.51"/>
    <s v="EUR"/>
    <n v="11.51"/>
    <s v="EUR"/>
    <n v="11.51"/>
    <n v="11.51"/>
    <n v="0"/>
    <s v="N"/>
    <n v="1223000916"/>
    <d v="2023-10-25T00:00:00"/>
    <m/>
    <d v="2023-09-28T00:00:00"/>
    <s v="00:00"/>
    <s v="23:59"/>
    <d v="2023-09-28T00:00:00"/>
    <s v="07:00"/>
    <s v="10:00"/>
    <n v="0.8"/>
    <s v="ce"/>
    <n v="466"/>
    <n v="0.8"/>
    <n v="0"/>
    <s v="Kuehne+Nagel Tiel 3 Standpl"/>
    <s v="De Diepert 5"/>
    <s v="Tiel"/>
    <s v="4004 MA"/>
    <s v="NL"/>
    <x v="117"/>
    <s v="Slego 1a"/>
    <x v="13"/>
    <s v="1046BM"/>
    <s v="NL"/>
    <s v="2480105090"/>
    <s v="0144088_002"/>
    <s v="31V"/>
    <s v="NL001131849B01"/>
    <n v="2"/>
    <n v="0"/>
    <n v="11.51"/>
    <s v="N"/>
    <s v="Peter Appel Transport B.V."/>
    <n v="36622"/>
    <d v="2023-09-28T00:00:00"/>
    <s v="08:47:00"/>
    <n v="0"/>
    <x v="3"/>
    <x v="38"/>
    <n v="9"/>
    <x v="11"/>
    <n v="0"/>
    <s v=""/>
    <x v="0"/>
    <s v=""/>
    <n v="0"/>
    <s v=""/>
  </r>
  <r>
    <s v="COLGATE 3800 DEB."/>
    <s v="Colgate-Palmolive Nederland BV"/>
    <s v="101t"/>
    <n v="0"/>
    <n v="101030175219"/>
    <n v="930"/>
    <s v="Inv Booked"/>
    <s v="2480105053"/>
    <s v="Verkoop"/>
    <n v="200"/>
    <s v="Transport drops"/>
    <s v="9 - verwerkt"/>
    <n v="0"/>
    <m/>
    <d v="2023-09-28T00:00:00"/>
    <m/>
    <m/>
    <m/>
    <m/>
    <m/>
    <s v="EUR"/>
    <n v="54.4"/>
    <s v="EUR"/>
    <n v="54.4"/>
    <s v="EUR"/>
    <n v="54.4"/>
    <n v="54.4"/>
    <n v="0"/>
    <s v="N"/>
    <n v="1223000916"/>
    <d v="2023-10-25T00:00:00"/>
    <m/>
    <d v="2023-09-28T00:00:00"/>
    <s v="00:00"/>
    <s v="23:59"/>
    <d v="2023-09-28T00:00:00"/>
    <s v="08:00"/>
    <s v="16:00"/>
    <n v="0.8"/>
    <s v="ce"/>
    <n v="39"/>
    <n v="0.8"/>
    <n v="0"/>
    <s v="Kuehne+Nagel Tiel 3 Standpl"/>
    <s v="De Diepert 5"/>
    <s v="Tiel"/>
    <s v="4004 MA"/>
    <s v="NL"/>
    <x v="27"/>
    <s v="Business Park Stein 192"/>
    <x v="50"/>
    <s v="6181MA"/>
    <s v="NL"/>
    <s v="2480105053"/>
    <s v="0143810_010"/>
    <s v="31V"/>
    <s v="NL001131849B01"/>
    <n v="2"/>
    <n v="0"/>
    <n v="54.4"/>
    <s v="N"/>
    <m/>
    <n v="36744"/>
    <d v="2023-09-28T00:00:00"/>
    <s v="15:12:00"/>
    <n v="0"/>
    <x v="3"/>
    <x v="38"/>
    <n v="9"/>
    <x v="1"/>
    <n v="1"/>
    <n v="0.8"/>
    <x v="0"/>
    <n v="54.4"/>
    <n v="0"/>
    <n v="54.4"/>
  </r>
  <r>
    <s v="COLGATE 3800 DEB."/>
    <s v="Colgate-Palmolive Nederland BV"/>
    <s v="101t"/>
    <n v="0"/>
    <n v="101030175220"/>
    <n v="930"/>
    <s v="Inv Booked"/>
    <s v="2480105058"/>
    <s v="Verkoop"/>
    <n v="200"/>
    <s v="Transport drops"/>
    <s v="9 - verwerkt"/>
    <n v="0"/>
    <m/>
    <d v="2023-09-28T00:00:00"/>
    <m/>
    <m/>
    <m/>
    <m/>
    <m/>
    <s v="EUR"/>
    <n v="54.4"/>
    <s v="EUR"/>
    <n v="54.4"/>
    <s v="EUR"/>
    <n v="54.4"/>
    <n v="54.4"/>
    <n v="0"/>
    <s v="N"/>
    <n v="1223000916"/>
    <d v="2023-10-25T00:00:00"/>
    <m/>
    <d v="2023-09-28T00:00:00"/>
    <s v="00:00"/>
    <s v="23:59"/>
    <d v="2023-09-28T00:00:00"/>
    <s v="08:00"/>
    <s v="16:00"/>
    <n v="0"/>
    <s v="ce"/>
    <n v="2"/>
    <n v="0.8"/>
    <n v="0"/>
    <s v="Kuehne+Nagel Tiel 3 Standpl"/>
    <s v="De Diepert 5"/>
    <s v="Tiel"/>
    <s v="4004 MA"/>
    <s v="NL"/>
    <x v="38"/>
    <s v="Andries Copierhof 2"/>
    <x v="40"/>
    <s v="3059 LM"/>
    <s v="NL"/>
    <s v="2480105058"/>
    <s v="0143810_005"/>
    <s v="31V"/>
    <s v="NL001131849B01"/>
    <n v="2"/>
    <n v="0"/>
    <n v="54.4"/>
    <s v="N"/>
    <m/>
    <n v="36744"/>
    <d v="2023-09-28T00:00:00"/>
    <s v="10:25:00"/>
    <n v="0"/>
    <x v="3"/>
    <x v="38"/>
    <n v="9"/>
    <x v="33"/>
    <n v="1"/>
    <n v="0.8"/>
    <x v="6"/>
    <n v="54.4"/>
    <n v="0"/>
    <n v="54.4"/>
  </r>
  <r>
    <s v="COLGATE 3800 DEB."/>
    <s v="Colgate-Palmolive Nederland BV"/>
    <s v="101t"/>
    <n v="0"/>
    <n v="101030175221"/>
    <n v="930"/>
    <s v="Inv Booked"/>
    <s v="2480105060"/>
    <s v="Verkoop"/>
    <n v="200"/>
    <s v="Transport drops"/>
    <s v="9 - verwerkt"/>
    <n v="0"/>
    <m/>
    <d v="2023-09-28T00:00:00"/>
    <m/>
    <m/>
    <m/>
    <m/>
    <m/>
    <s v="EUR"/>
    <n v="54.4"/>
    <s v="EUR"/>
    <n v="54.4"/>
    <s v="EUR"/>
    <n v="54.4"/>
    <n v="54.4"/>
    <n v="0"/>
    <s v="N"/>
    <n v="1223000916"/>
    <d v="2023-10-25T00:00:00"/>
    <m/>
    <d v="2023-09-28T00:00:00"/>
    <s v="00:00"/>
    <s v="23:59"/>
    <d v="2023-09-28T00:00:00"/>
    <s v="09:00"/>
    <s v="16:00"/>
    <n v="0.8"/>
    <s v="ce"/>
    <n v="10"/>
    <n v="0.8"/>
    <n v="0"/>
    <s v="Kuehne+Nagel Tiel 3 Standpl"/>
    <s v="De Diepert 5"/>
    <s v="Tiel"/>
    <s v="4004 MA"/>
    <s v="NL"/>
    <x v="35"/>
    <s v="Oliemolenweg 8"/>
    <x v="70"/>
    <s v="7944 HX"/>
    <s v="NL"/>
    <s v="2480105060"/>
    <s v="0143810_011"/>
    <s v="31V"/>
    <s v="NL001131849B01"/>
    <n v="2"/>
    <n v="0"/>
    <n v="54.4"/>
    <s v="N"/>
    <m/>
    <n v="36744"/>
    <d v="2023-09-28T00:00:00"/>
    <s v="19:12:00"/>
    <n v="0"/>
    <x v="3"/>
    <x v="38"/>
    <n v="9"/>
    <x v="48"/>
    <n v="1"/>
    <n v="1.6"/>
    <x v="6"/>
    <n v="108.8"/>
    <n v="0"/>
    <n v="108.8"/>
  </r>
  <r>
    <s v="COLGATE 3800 DEB."/>
    <s v="Colgate-Palmolive Nederland BV"/>
    <s v="101t"/>
    <n v="0"/>
    <n v="101030175222"/>
    <n v="930"/>
    <s v="Inv Booked"/>
    <s v="2480105056"/>
    <s v="Verkoop"/>
    <n v="200"/>
    <s v="Transport drops"/>
    <s v="9 - verwerkt"/>
    <n v="0"/>
    <m/>
    <d v="2023-09-28T00:00:00"/>
    <m/>
    <m/>
    <m/>
    <m/>
    <m/>
    <s v="EUR"/>
    <n v="54.4"/>
    <s v="EUR"/>
    <n v="54.4"/>
    <s v="EUR"/>
    <n v="54.4"/>
    <n v="54.4"/>
    <n v="0"/>
    <s v="N"/>
    <n v="1223000916"/>
    <d v="2023-10-25T00:00:00"/>
    <m/>
    <d v="2023-09-28T00:00:00"/>
    <s v="00:00"/>
    <s v="23:59"/>
    <d v="2023-09-28T00:00:00"/>
    <s v="09:00"/>
    <s v="16:00"/>
    <n v="0.8"/>
    <s v="ce"/>
    <n v="7"/>
    <n v="0.8"/>
    <n v="0"/>
    <s v="Kuehne+Nagel Tiel 3 Standpl"/>
    <s v="De Diepert 5"/>
    <s v="Tiel"/>
    <s v="4004 MA"/>
    <s v="NL"/>
    <x v="35"/>
    <s v="Oliemolenweg 8"/>
    <x v="70"/>
    <s v="7944 HX"/>
    <s v="NL"/>
    <s v="2480105056"/>
    <s v="0143810_011"/>
    <s v="31V"/>
    <s v="NL001131849B01"/>
    <n v="2"/>
    <n v="0"/>
    <n v="54.4"/>
    <s v="N"/>
    <m/>
    <n v="36744"/>
    <d v="2023-09-28T00:00:00"/>
    <s v="19:12:00"/>
    <n v="0"/>
    <x v="3"/>
    <x v="38"/>
    <n v="9"/>
    <x v="48"/>
    <n v="0"/>
    <s v=""/>
    <x v="6"/>
    <s v=""/>
    <n v="0"/>
    <s v=""/>
  </r>
  <r>
    <s v="COLGATE 3800 DEB."/>
    <s v="Colgate-Palmolive Nederland BV"/>
    <s v="101t"/>
    <n v="0"/>
    <n v="101030175223"/>
    <n v="930"/>
    <s v="Inv Booked"/>
    <s v="2480105054"/>
    <s v="Verkoop"/>
    <n v="200"/>
    <s v="Transport drops"/>
    <s v="9 - verwerkt"/>
    <n v="0"/>
    <m/>
    <d v="2023-09-28T00:00:00"/>
    <m/>
    <m/>
    <m/>
    <m/>
    <m/>
    <s v="EUR"/>
    <n v="54.4"/>
    <s v="EUR"/>
    <n v="54.4"/>
    <s v="EUR"/>
    <n v="54.4"/>
    <n v="54.4"/>
    <n v="0"/>
    <s v="N"/>
    <n v="1223000916"/>
    <d v="2023-10-25T00:00:00"/>
    <m/>
    <d v="2023-09-28T00:00:00"/>
    <s v="00:00"/>
    <s v="23:59"/>
    <d v="2023-09-28T00:00:00"/>
    <s v="08:00"/>
    <s v="16:00"/>
    <n v="0.8"/>
    <s v="ce"/>
    <n v="11"/>
    <n v="0.8"/>
    <n v="0"/>
    <s v="Kuehne+Nagel Tiel 3 Standpl"/>
    <s v="De Diepert 5"/>
    <s v="Tiel"/>
    <s v="4004 MA"/>
    <s v="NL"/>
    <x v="68"/>
    <s v="Admiraalsplein 15"/>
    <x v="21"/>
    <s v="3317BA"/>
    <s v="NL"/>
    <s v="2480105054"/>
    <s v="0143810_006"/>
    <s v="31V"/>
    <s v="NL001131849B01"/>
    <n v="2"/>
    <n v="0"/>
    <n v="54.4"/>
    <s v="N"/>
    <m/>
    <n v="36744"/>
    <d v="2023-09-28T00:00:00"/>
    <s v="11:17:00"/>
    <n v="0"/>
    <x v="3"/>
    <x v="38"/>
    <n v="9"/>
    <x v="19"/>
    <n v="1"/>
    <n v="0.8"/>
    <x v="6"/>
    <n v="54.4"/>
    <n v="0"/>
    <n v="54.4"/>
  </r>
  <r>
    <s v="COLGATE 3800 DEB."/>
    <s v="Colgate-Palmolive Nederland BV"/>
    <s v="101t"/>
    <n v="0"/>
    <n v="101030175224"/>
    <n v="930"/>
    <s v="Inv Booked"/>
    <s v="2480105061"/>
    <s v="Verkoop"/>
    <n v="200"/>
    <s v="Transport drops"/>
    <s v="9 - verwerkt"/>
    <n v="0"/>
    <m/>
    <d v="2023-09-28T00:00:00"/>
    <m/>
    <m/>
    <m/>
    <m/>
    <m/>
    <s v="EUR"/>
    <n v="54.4"/>
    <s v="EUR"/>
    <n v="54.4"/>
    <s v="EUR"/>
    <n v="54.4"/>
    <n v="54.4"/>
    <n v="0"/>
    <s v="N"/>
    <n v="1223000916"/>
    <d v="2023-10-25T00:00:00"/>
    <m/>
    <d v="2023-09-28T00:00:00"/>
    <s v="00:00"/>
    <s v="23:59"/>
    <d v="2023-09-28T00:00:00"/>
    <s v="07:00"/>
    <s v="12:00"/>
    <n v="0.8"/>
    <s v="ce"/>
    <n v="7"/>
    <n v="0.8"/>
    <n v="0"/>
    <s v="Kuehne+Nagel Tiel 3 Standpl"/>
    <s v="De Diepert 5"/>
    <s v="Tiel"/>
    <s v="4004 MA"/>
    <s v="NL"/>
    <x v="26"/>
    <s v="Maroastraat 43"/>
    <x v="13"/>
    <s v="1060 LG"/>
    <s v="NL"/>
    <s v="2480105061"/>
    <s v="0143810_002"/>
    <s v="31V"/>
    <s v="NL001131849B01"/>
    <n v="2"/>
    <n v="0"/>
    <n v="54.4"/>
    <s v="N"/>
    <m/>
    <n v="36744"/>
    <d v="2023-09-28T00:00:00"/>
    <s v="07:33:00"/>
    <n v="0"/>
    <x v="3"/>
    <x v="38"/>
    <n v="9"/>
    <x v="11"/>
    <n v="1"/>
    <n v="0.8"/>
    <x v="6"/>
    <n v="54.4"/>
    <n v="0"/>
    <n v="54.4"/>
  </r>
  <r>
    <s v="COLGATE 3800 DEB."/>
    <s v="Colgate-Palmolive Nederland BV"/>
    <s v="101t"/>
    <n v="0"/>
    <n v="101030175225"/>
    <n v="930"/>
    <s v="Inv Booked"/>
    <s v="2480105052"/>
    <s v="Verkoop"/>
    <n v="200"/>
    <s v="Transport drops"/>
    <s v="9 - verwerkt"/>
    <n v="0"/>
    <m/>
    <d v="2023-09-28T00:00:00"/>
    <m/>
    <m/>
    <m/>
    <m/>
    <m/>
    <s v="EUR"/>
    <n v="54.4"/>
    <s v="EUR"/>
    <n v="54.4"/>
    <s v="EUR"/>
    <n v="54.4"/>
    <n v="54.4"/>
    <n v="0"/>
    <s v="N"/>
    <n v="1223000916"/>
    <d v="2023-10-25T00:00:00"/>
    <m/>
    <d v="2023-09-28T00:00:00"/>
    <s v="00:00"/>
    <s v="23:59"/>
    <d v="2023-09-28T00:00:00"/>
    <s v="08:00"/>
    <s v="16:00"/>
    <n v="0.8"/>
    <s v="ce"/>
    <n v="43"/>
    <n v="0.8"/>
    <n v="0"/>
    <s v="Kuehne+Nagel Tiel 3 Standpl"/>
    <s v="De Diepert 5"/>
    <s v="Tiel"/>
    <s v="4004 MA"/>
    <s v="NL"/>
    <x v="27"/>
    <s v="Nieuwehuizenweg 17"/>
    <x v="30"/>
    <s v="2314XP"/>
    <s v="NL"/>
    <s v="2480105052"/>
    <s v="0143810_004"/>
    <s v="31V"/>
    <s v="NL001131849B01"/>
    <n v="2"/>
    <n v="0"/>
    <n v="54.4"/>
    <s v="N"/>
    <m/>
    <n v="36744"/>
    <d v="2023-09-28T00:00:00"/>
    <s v="09:21:00"/>
    <n v="0"/>
    <x v="3"/>
    <x v="38"/>
    <n v="9"/>
    <x v="26"/>
    <n v="1"/>
    <n v="0.8"/>
    <x v="0"/>
    <n v="54.4"/>
    <n v="0"/>
    <n v="54.4"/>
  </r>
  <r>
    <s v="COLGATE 3800 DEB."/>
    <s v="Colgate-Palmolive Nederland BV"/>
    <s v="101t"/>
    <n v="0"/>
    <n v="101030175227"/>
    <n v="930"/>
    <s v="Inv Booked"/>
    <s v="2480105055"/>
    <s v="Verkoop"/>
    <n v="200"/>
    <s v="Transport drops"/>
    <s v="9 - verwerkt"/>
    <n v="0"/>
    <m/>
    <d v="2023-09-28T00:00:00"/>
    <m/>
    <m/>
    <m/>
    <m/>
    <m/>
    <s v="EUR"/>
    <n v="54.4"/>
    <s v="EUR"/>
    <n v="54.4"/>
    <s v="EUR"/>
    <n v="54.4"/>
    <n v="54.4"/>
    <n v="0"/>
    <s v="N"/>
    <n v="1223000916"/>
    <d v="2023-10-25T00:00:00"/>
    <m/>
    <d v="2023-09-28T00:00:00"/>
    <s v="00:00"/>
    <s v="23:59"/>
    <d v="2023-09-28T00:00:00"/>
    <s v="08:00"/>
    <s v="16:00"/>
    <n v="0.8"/>
    <s v="ce"/>
    <n v="5"/>
    <n v="0.8"/>
    <n v="0"/>
    <s v="Kuehne+Nagel Tiel 3 Standpl"/>
    <s v="De Diepert 5"/>
    <s v="Tiel"/>
    <s v="4004 MA"/>
    <s v="NL"/>
    <x v="80"/>
    <s v="Biesland 7"/>
    <x v="19"/>
    <s v="1948RJ"/>
    <s v="NL"/>
    <s v="2480105055"/>
    <s v="0143810_003"/>
    <s v="31V"/>
    <s v="NL001131849B01"/>
    <n v="2"/>
    <n v="0"/>
    <n v="54.4"/>
    <s v="N"/>
    <m/>
    <n v="36744"/>
    <d v="2023-09-28T00:00:00"/>
    <s v="08:16:00"/>
    <n v="0"/>
    <x v="3"/>
    <x v="38"/>
    <n v="9"/>
    <x v="17"/>
    <n v="1"/>
    <n v="0.8"/>
    <x v="6"/>
    <n v="54.4"/>
    <n v="0"/>
    <n v="54.4"/>
  </r>
  <r>
    <s v="COLGATE 3800 DEB."/>
    <s v="Colgate-Palmolive Nederland BV"/>
    <s v="101t"/>
    <n v="0"/>
    <n v="101030175228"/>
    <n v="930"/>
    <s v="Inv Booked"/>
    <s v="2480105059"/>
    <s v="Verkoop"/>
    <n v="200"/>
    <s v="Transport drops"/>
    <s v="9 - verwerkt"/>
    <n v="0"/>
    <m/>
    <d v="2023-09-28T00:00:00"/>
    <m/>
    <m/>
    <m/>
    <m/>
    <m/>
    <s v="EUR"/>
    <n v="54.4"/>
    <s v="EUR"/>
    <n v="54.4"/>
    <s v="EUR"/>
    <n v="54.4"/>
    <n v="54.4"/>
    <n v="0"/>
    <s v="N"/>
    <n v="1223000916"/>
    <d v="2023-10-25T00:00:00"/>
    <m/>
    <d v="2023-09-28T00:00:00"/>
    <s v="00:00"/>
    <s v="23:59"/>
    <d v="2023-09-28T00:00:00"/>
    <s v="07:00"/>
    <s v="13:00"/>
    <n v="0.8"/>
    <s v="ce"/>
    <n v="6"/>
    <n v="0.8"/>
    <n v="0"/>
    <s v="Kuehne+Nagel Tiel 3 Standpl"/>
    <s v="De Diepert 5"/>
    <s v="Tiel"/>
    <s v="4004 MA"/>
    <s v="NL"/>
    <x v="35"/>
    <s v="POMPHOEKWEG 1"/>
    <x v="37"/>
    <s v="5222 BE"/>
    <s v="NL"/>
    <s v="2480105059"/>
    <s v="0143810_008"/>
    <s v="31V"/>
    <s v="NL001131849B01"/>
    <n v="2"/>
    <n v="0"/>
    <n v="54.4"/>
    <s v="N"/>
    <m/>
    <n v="36744"/>
    <d v="2023-09-28T00:00:00"/>
    <s v="12:34:00"/>
    <n v="0"/>
    <x v="3"/>
    <x v="38"/>
    <n v="9"/>
    <x v="31"/>
    <n v="1"/>
    <n v="0.8"/>
    <x v="6"/>
    <n v="54.4"/>
    <n v="0"/>
    <n v="54.4"/>
  </r>
  <r>
    <s v="COLGATE 3800 DEB."/>
    <s v="Colgate-Palmolive Nederland BV"/>
    <s v="101t"/>
    <n v="0"/>
    <n v="101030175229"/>
    <n v="930"/>
    <s v="Inv Booked"/>
    <s v="2480105062"/>
    <s v="Verkoop"/>
    <n v="200"/>
    <s v="Transport drops"/>
    <s v="9 - verwerkt"/>
    <n v="0"/>
    <m/>
    <d v="2023-09-28T00:00:00"/>
    <m/>
    <m/>
    <m/>
    <m/>
    <m/>
    <s v="EUR"/>
    <n v="54.4"/>
    <s v="EUR"/>
    <n v="54.4"/>
    <s v="EUR"/>
    <n v="54.4"/>
    <n v="54.4"/>
    <n v="0"/>
    <s v="N"/>
    <n v="1223000916"/>
    <d v="2023-10-25T00:00:00"/>
    <m/>
    <d v="2023-09-28T00:00:00"/>
    <s v="00:00"/>
    <s v="23:59"/>
    <d v="2023-09-28T00:00:00"/>
    <s v="07:00"/>
    <s v="14:00"/>
    <n v="0.8"/>
    <s v="ce"/>
    <n v="96"/>
    <n v="0.8"/>
    <n v="0"/>
    <s v="Kuehne+Nagel Tiel 3 Standpl"/>
    <s v="De Diepert 5"/>
    <s v="Tiel"/>
    <s v="4004 MA"/>
    <s v="NL"/>
    <x v="26"/>
    <s v="Park Forum 1129"/>
    <x v="29"/>
    <s v="5657 HK"/>
    <s v="NL"/>
    <s v="2480105062"/>
    <s v="0143810_009"/>
    <s v="31V"/>
    <s v="NL001131849B01"/>
    <n v="2"/>
    <n v="0"/>
    <n v="54.4"/>
    <s v="N"/>
    <m/>
    <n v="36744"/>
    <d v="2023-09-28T00:00:00"/>
    <s v="13:33:00"/>
    <n v="0"/>
    <x v="3"/>
    <x v="38"/>
    <n v="9"/>
    <x v="25"/>
    <n v="1"/>
    <n v="0.8"/>
    <x v="6"/>
    <n v="54.4"/>
    <n v="0"/>
    <n v="54.4"/>
  </r>
  <r>
    <s v="COLGATE 3800 DEB."/>
    <s v="Colgate-Palmolive Nederland BV"/>
    <s v="101t"/>
    <n v="101091032841"/>
    <n v="101030175359"/>
    <n v="930"/>
    <s v="Inv Booked"/>
    <s v="0240177489"/>
    <s v="Verkoop"/>
    <n v="170"/>
    <s v="Transport drops zone"/>
    <s v="9 - verwerkt"/>
    <n v="0"/>
    <m/>
    <d v="2023-09-29T00:00:00"/>
    <s v="DROP"/>
    <s v="0001010910328410144499_002"/>
    <m/>
    <m/>
    <m/>
    <s v="EUR"/>
    <n v="70.08"/>
    <s v="EUR"/>
    <n v="70.08"/>
    <s v="EUR"/>
    <n v="70.08"/>
    <n v="70.08"/>
    <n v="0"/>
    <s v="N"/>
    <n v="1223000916"/>
    <d v="2023-10-25T00:00:00"/>
    <m/>
    <d v="2023-09-29T00:00:00"/>
    <s v="00:00"/>
    <s v="23:59"/>
    <d v="2023-09-29T00:00:00"/>
    <s v="09:00"/>
    <s v="15:00"/>
    <n v="3.2"/>
    <s v="ce"/>
    <n v="1900"/>
    <n v="3.2"/>
    <n v="2"/>
    <s v="Kuehne+Nagel Tiel 3 Standpl"/>
    <s v="De Diepert 5"/>
    <s v="Tiel"/>
    <s v="4004 MA"/>
    <s v="NL"/>
    <x v="121"/>
    <s v="ERIK DE RODEWEG 11/13"/>
    <x v="73"/>
    <s v="5975 WD"/>
    <s v="NL"/>
    <s v="0240177489"/>
    <s v="0144499_002"/>
    <s v="31V"/>
    <s v="NL001131849B01"/>
    <n v="2"/>
    <n v="0"/>
    <n v="70.08"/>
    <s v="N"/>
    <s v="Peter Appel Transport B.V."/>
    <n v="36622"/>
    <d v="2023-09-29T00:00:00"/>
    <s v="12:40:00"/>
    <n v="0"/>
    <x v="4"/>
    <x v="38"/>
    <n v="9"/>
    <x v="50"/>
    <n v="1"/>
    <n v="3.2"/>
    <x v="9"/>
    <n v="70.08"/>
    <n v="0"/>
    <n v="70.08"/>
  </r>
  <r>
    <s v="COLGATE 3800 DEB."/>
    <s v="Colgate-Palmolive Nederland BV"/>
    <s v="101t"/>
    <n v="101091032669"/>
    <n v="101030175360"/>
    <n v="930"/>
    <s v="Inv Booked"/>
    <s v="2480107401"/>
    <s v="Verkoop"/>
    <n v="170"/>
    <s v="Transport drops zone"/>
    <s v="9 - verwerkt"/>
    <n v="0"/>
    <m/>
    <d v="2023-09-29T00:00:00"/>
    <s v="DROP"/>
    <s v="0001010910326690144374_002"/>
    <m/>
    <m/>
    <m/>
    <s v="EUR"/>
    <n v="27.26"/>
    <s v="EUR"/>
    <n v="27.26"/>
    <s v="EUR"/>
    <n v="27.26"/>
    <n v="27.26"/>
    <n v="0"/>
    <s v="N"/>
    <n v="1223000916"/>
    <d v="2023-10-25T00:00:00"/>
    <m/>
    <d v="2023-09-29T00:00:00"/>
    <s v="00:00"/>
    <s v="23:59"/>
    <d v="2023-09-29T00:00:00"/>
    <s v="15:00"/>
    <s v="15:00"/>
    <n v="0.8"/>
    <s v="ce"/>
    <n v="402"/>
    <n v="0.8"/>
    <n v="0"/>
    <s v="Kuehne+Nagel Tiel 3 Standpl"/>
    <s v="De Diepert 5"/>
    <s v="Tiel"/>
    <s v="4004 MA"/>
    <s v="NL"/>
    <x v="79"/>
    <s v="Keltenweg 30"/>
    <x v="58"/>
    <s v="5342 LP"/>
    <s v="NL"/>
    <s v="2480107401"/>
    <s v="0144374_002"/>
    <s v="31V"/>
    <s v="NL001131849B01"/>
    <n v="2"/>
    <n v="0"/>
    <n v="27.26"/>
    <s v="N"/>
    <s v="Peter Appel Transport B.V."/>
    <n v="36622"/>
    <d v="2023-09-29T00:00:00"/>
    <s v="14:53:00"/>
    <n v="0"/>
    <x v="4"/>
    <x v="38"/>
    <n v="9"/>
    <x v="42"/>
    <n v="1"/>
    <n v="0.8"/>
    <x v="3"/>
    <n v="27.26"/>
    <n v="0"/>
    <n v="27.26"/>
  </r>
  <r>
    <s v="COLGATE 3800 DEB."/>
    <s v="Colgate-Palmolive Nederland BV"/>
    <s v="101t"/>
    <n v="101091032442"/>
    <n v="101030175329"/>
    <n v="930"/>
    <s v="Inv Booked"/>
    <s v="2480106326"/>
    <s v="Verkoop"/>
    <n v="170"/>
    <s v="Transport drops zone"/>
    <s v="9 - verwerkt"/>
    <n v="0"/>
    <m/>
    <d v="2023-09-29T00:00:00"/>
    <s v="DROP"/>
    <s v="0001010910324420144260_002"/>
    <m/>
    <m/>
    <m/>
    <s v="EUR"/>
    <n v="183.96"/>
    <s v="EUR"/>
    <n v="183.96"/>
    <s v="EUR"/>
    <n v="183.96"/>
    <n v="183.96"/>
    <n v="0"/>
    <s v="N"/>
    <n v="1223000916"/>
    <d v="2023-10-25T00:00:00"/>
    <m/>
    <d v="2023-09-29T00:00:00"/>
    <s v="00:00"/>
    <s v="23:59"/>
    <d v="2023-09-29T00:00:00"/>
    <s v="12:00"/>
    <s v="13:00"/>
    <n v="12"/>
    <s v="ce"/>
    <n v="5784"/>
    <n v="12"/>
    <n v="4"/>
    <s v="Kuehne+Nagel Tiel 3 Standpl"/>
    <s v="De Diepert 5"/>
    <s v="Tiel"/>
    <s v="4004 MA"/>
    <s v="NL"/>
    <x v="16"/>
    <s v="Rijnland 4"/>
    <x v="19"/>
    <s v="1948RL"/>
    <s v="NL"/>
    <s v="2480106326"/>
    <s v="0144260_002"/>
    <s v="31V"/>
    <s v="NL001131849B01"/>
    <n v="2"/>
    <n v="0"/>
    <n v="183.96"/>
    <s v="N"/>
    <s v="Peter Appel Transport B.V."/>
    <n v="36622"/>
    <d v="2023-09-29T00:00:00"/>
    <s v="13:16:00"/>
    <n v="0"/>
    <x v="4"/>
    <x v="38"/>
    <n v="9"/>
    <x v="17"/>
    <n v="1"/>
    <n v="12"/>
    <x v="0"/>
    <n v="183.96"/>
    <n v="0"/>
    <n v="183.96"/>
  </r>
  <r>
    <s v="COLGATE 3800 DEB."/>
    <s v="Colgate-Palmolive Nederland BV"/>
    <s v="101t"/>
    <n v="101091032440"/>
    <n v="101030175330"/>
    <n v="930"/>
    <s v="Inv Booked"/>
    <s v="2480106328"/>
    <s v="Verkoop"/>
    <n v="170"/>
    <s v="Transport drops zone"/>
    <s v="9 - verwerkt"/>
    <n v="0"/>
    <m/>
    <d v="2023-09-29T00:00:00"/>
    <s v="DROP"/>
    <s v="0001010910324400144258_003"/>
    <m/>
    <m/>
    <m/>
    <s v="EUR"/>
    <n v="13.83"/>
    <s v="EUR"/>
    <n v="13.83"/>
    <s v="EUR"/>
    <n v="13.83"/>
    <n v="13.83"/>
    <n v="0"/>
    <s v="N"/>
    <n v="1223000916"/>
    <d v="2023-10-25T00:00:00"/>
    <m/>
    <d v="2023-09-29T00:00:00"/>
    <s v="00:00"/>
    <s v="23:59"/>
    <d v="2023-09-29T00:00:00"/>
    <s v="12:00"/>
    <s v="12:00"/>
    <n v="0.8"/>
    <s v="ce"/>
    <n v="355"/>
    <n v="0.8"/>
    <n v="0"/>
    <s v="Kuehne+Nagel Tiel 3 Standpl"/>
    <s v="De Diepert 5"/>
    <s v="Tiel"/>
    <s v="4004 MA"/>
    <s v="NL"/>
    <x v="113"/>
    <s v="Hollandweg 30"/>
    <x v="4"/>
    <s v="2665 MT"/>
    <s v="NL"/>
    <s v="2480106328"/>
    <s v="0144258_003"/>
    <s v="31V"/>
    <s v="NL001131849B01"/>
    <n v="2"/>
    <n v="0"/>
    <n v="13.83"/>
    <s v="N"/>
    <s v="Peter Appel Transport B.V."/>
    <n v="36622"/>
    <d v="2023-09-29T00:00:00"/>
    <s v="12:06:00"/>
    <n v="0"/>
    <x v="4"/>
    <x v="38"/>
    <n v="9"/>
    <x v="4"/>
    <n v="1"/>
    <n v="7.2"/>
    <x v="3"/>
    <n v="124.47999999999999"/>
    <n v="0"/>
    <n v="124.47999999999999"/>
  </r>
  <r>
    <s v="COLGATE 3800 DEB."/>
    <s v="Colgate-Palmolive Nederland BV"/>
    <s v="101t"/>
    <n v="101091032439"/>
    <n v="101030175331"/>
    <n v="930"/>
    <s v="Inv Booked"/>
    <s v="0240177440"/>
    <s v="Verkoop"/>
    <n v="170"/>
    <s v="Transport drops zone"/>
    <s v="9 - verwerkt"/>
    <n v="0"/>
    <m/>
    <d v="2023-09-29T00:00:00"/>
    <s v="DROP"/>
    <s v="0001010910324390144257_004"/>
    <m/>
    <m/>
    <m/>
    <s v="EUR"/>
    <n v="146.43"/>
    <s v="EUR"/>
    <n v="146.43"/>
    <s v="EUR"/>
    <n v="146.43"/>
    <n v="146.43"/>
    <n v="0"/>
    <s v="N"/>
    <n v="1223000916"/>
    <d v="2023-10-25T00:00:00"/>
    <m/>
    <d v="2023-09-29T00:00:00"/>
    <s v="00:00"/>
    <s v="23:59"/>
    <d v="2023-09-29T00:00:00"/>
    <s v="14:00"/>
    <s v="14:00"/>
    <n v="10.4"/>
    <s v="ce"/>
    <n v="11535"/>
    <n v="10.4"/>
    <n v="16"/>
    <s v="Kuehne+Nagel Tiel 3 Standpl"/>
    <s v="De Diepert 5"/>
    <s v="Tiel"/>
    <s v="4004 MA"/>
    <s v="NL"/>
    <x v="65"/>
    <s v="FLORIJNSTRAAT 4C"/>
    <x v="51"/>
    <s v="4903 RM"/>
    <s v="NL"/>
    <s v="0240177440"/>
    <s v="0144257_004"/>
    <s v="31V"/>
    <s v="NL001131849B01"/>
    <n v="2"/>
    <n v="0"/>
    <n v="146.43"/>
    <s v="N"/>
    <s v="Peter Appel Transport B.V."/>
    <n v="36622"/>
    <d v="2023-09-29T00:00:00"/>
    <s v="15:22:00"/>
    <n v="0"/>
    <x v="4"/>
    <x v="38"/>
    <n v="9"/>
    <x v="34"/>
    <n v="1"/>
    <n v="10.4"/>
    <x v="5"/>
    <n v="146.43"/>
    <n v="0"/>
    <n v="146.43"/>
  </r>
  <r>
    <s v="COLGATE 3800 DEB."/>
    <s v="Colgate-Palmolive Nederland BV"/>
    <s v="101t"/>
    <n v="101091032440"/>
    <n v="101030175322"/>
    <n v="930"/>
    <s v="Inv Booked"/>
    <s v="2480106323"/>
    <s v="Verkoop"/>
    <n v="170"/>
    <s v="Transport drops zone"/>
    <s v="9 - verwerkt"/>
    <n v="0"/>
    <m/>
    <d v="2023-09-29T00:00:00"/>
    <s v="DROP"/>
    <s v="0001010910324400144258_003"/>
    <m/>
    <m/>
    <m/>
    <s v="EUR"/>
    <n v="27.66"/>
    <s v="EUR"/>
    <n v="27.66"/>
    <s v="EUR"/>
    <n v="27.66"/>
    <n v="27.66"/>
    <n v="0"/>
    <s v="N"/>
    <n v="1223000916"/>
    <d v="2023-10-25T00:00:00"/>
    <m/>
    <d v="2023-09-29T00:00:00"/>
    <s v="00:00"/>
    <s v="23:59"/>
    <d v="2023-09-29T00:00:00"/>
    <s v="12:00"/>
    <s v="12:00"/>
    <n v="1.6"/>
    <s v="ce"/>
    <n v="1041"/>
    <n v="1.6"/>
    <n v="0"/>
    <s v="Kuehne+Nagel Tiel 3 Standpl"/>
    <s v="De Diepert 5"/>
    <s v="Tiel"/>
    <s v="4004 MA"/>
    <s v="NL"/>
    <x v="113"/>
    <s v="Hollandweg 30"/>
    <x v="4"/>
    <s v="2665 MT"/>
    <s v="NL"/>
    <s v="2480106323"/>
    <s v="0144258_003"/>
    <s v="31V"/>
    <s v="NL001131849B01"/>
    <n v="2"/>
    <n v="0"/>
    <n v="27.66"/>
    <s v="N"/>
    <s v="Peter Appel Transport B.V."/>
    <n v="36622"/>
    <d v="2023-09-29T00:00:00"/>
    <s v="12:06:00"/>
    <n v="0"/>
    <x v="4"/>
    <x v="38"/>
    <n v="9"/>
    <x v="4"/>
    <n v="0"/>
    <s v=""/>
    <x v="3"/>
    <s v=""/>
    <n v="0"/>
    <s v=""/>
  </r>
  <r>
    <s v="COLGATE 3800 DEB."/>
    <s v="Colgate-Palmolive Nederland BV"/>
    <s v="101t"/>
    <n v="0"/>
    <n v="101030175323"/>
    <n v="930"/>
    <s v="Inv Booked"/>
    <s v="2480106321"/>
    <s v="Verkoop"/>
    <n v="170"/>
    <s v="Transport drops zone"/>
    <s v="9 - verwerkt"/>
    <n v="0"/>
    <m/>
    <d v="2023-09-29T00:00:00"/>
    <m/>
    <m/>
    <m/>
    <m/>
    <m/>
    <s v="EUR"/>
    <n v="29.83"/>
    <s v="EUR"/>
    <n v="29.83"/>
    <s v="EUR"/>
    <n v="29.83"/>
    <n v="29.83"/>
    <n v="0"/>
    <s v="N"/>
    <n v="1223000916"/>
    <d v="2023-10-25T00:00:00"/>
    <m/>
    <d v="2023-09-29T00:00:00"/>
    <s v="00:00"/>
    <s v="23:59"/>
    <d v="2023-09-29T00:00:00"/>
    <s v="07:00"/>
    <s v="14:00"/>
    <n v="0.8"/>
    <s v="ce"/>
    <n v="298"/>
    <n v="0.8"/>
    <n v="0"/>
    <s v="Kuehne+Nagel Tiel 3 Standpl"/>
    <s v="De Diepert 5"/>
    <s v="Tiel"/>
    <s v="4004 MA"/>
    <s v="NL"/>
    <x v="114"/>
    <s v="Basisweg 7"/>
    <x v="25"/>
    <s v="1951NG"/>
    <s v="NL"/>
    <s v="2480106321"/>
    <s v="0144254_004"/>
    <s v="31V"/>
    <s v="NL001131849B01"/>
    <n v="2"/>
    <n v="0"/>
    <n v="29.83"/>
    <s v="N"/>
    <m/>
    <n v="36622"/>
    <d v="2023-09-29T00:00:00"/>
    <s v="14:00:00"/>
    <n v="0"/>
    <x v="4"/>
    <x v="38"/>
    <n v="9"/>
    <x v="17"/>
    <n v="1"/>
    <n v="0.8"/>
    <x v="3"/>
    <n v="29.83"/>
    <n v="0"/>
    <n v="29.83"/>
  </r>
  <r>
    <s v="COLGATE 3800 DEB."/>
    <s v="Colgate-Palmolive Nederland BV"/>
    <s v="101t"/>
    <n v="101091032441"/>
    <n v="101030175324"/>
    <n v="930"/>
    <s v="Inv Booked"/>
    <s v="2480106324"/>
    <s v="Verkoop"/>
    <n v="170"/>
    <s v="Transport drops zone"/>
    <s v="9 - verwerkt"/>
    <n v="0"/>
    <m/>
    <d v="2023-09-29T00:00:00"/>
    <s v="DROP"/>
    <s v="0001010910324410144259_005"/>
    <m/>
    <m/>
    <m/>
    <s v="EUR"/>
    <n v="159.74"/>
    <s v="EUR"/>
    <n v="159.74"/>
    <s v="EUR"/>
    <n v="159.74"/>
    <n v="159.74"/>
    <n v="0"/>
    <s v="N"/>
    <n v="1223000916"/>
    <d v="2023-10-25T00:00:00"/>
    <m/>
    <d v="2023-09-29T00:00:00"/>
    <s v="00:00"/>
    <s v="23:59"/>
    <d v="2023-09-29T00:00:00"/>
    <s v="09:00"/>
    <s v="16:00"/>
    <n v="9.6"/>
    <s v="ce"/>
    <n v="8337"/>
    <n v="9.6"/>
    <n v="16"/>
    <s v="Kuehne+Nagel Tiel 3 Standpl"/>
    <s v="De Diepert 5"/>
    <s v="Tiel"/>
    <s v="4004 MA"/>
    <s v="NL"/>
    <x v="66"/>
    <s v="Hazenkoog 20a"/>
    <x v="32"/>
    <s v="1822BS"/>
    <s v="NL"/>
    <s v="2480106324"/>
    <s v="0144259_005"/>
    <s v="31V"/>
    <s v="NL001131849B01"/>
    <n v="2"/>
    <n v="0"/>
    <n v="159.74"/>
    <s v="N"/>
    <s v="Peter Appel Transport B.V."/>
    <n v="36622"/>
    <d v="2023-09-29T00:00:00"/>
    <s v="16:53:00"/>
    <n v="0"/>
    <x v="4"/>
    <x v="38"/>
    <n v="9"/>
    <x v="28"/>
    <n v="1"/>
    <n v="9.6"/>
    <x v="0"/>
    <n v="159.74"/>
    <n v="0"/>
    <n v="159.74"/>
  </r>
  <r>
    <s v="COLGATE 3800 DEB."/>
    <s v="Colgate-Palmolive Nederland BV"/>
    <s v="101t"/>
    <n v="101091032864"/>
    <n v="101030175325"/>
    <n v="930"/>
    <s v="Inv Booked"/>
    <s v="2480106322"/>
    <s v="Verkoop"/>
    <n v="170"/>
    <s v="Transport drops zone"/>
    <s v="9 - verwerkt"/>
    <n v="0"/>
    <m/>
    <d v="2023-09-29T00:00:00"/>
    <s v="DROP"/>
    <s v="0001010910328640144504_002"/>
    <m/>
    <m/>
    <m/>
    <s v="EUR"/>
    <n v="123.01"/>
    <s v="EUR"/>
    <n v="123.01"/>
    <s v="EUR"/>
    <n v="123.01"/>
    <n v="123.01"/>
    <n v="0"/>
    <s v="N"/>
    <n v="1223000916"/>
    <d v="2023-10-25T00:00:00"/>
    <m/>
    <d v="2023-09-29T00:00:00"/>
    <s v="00:00"/>
    <s v="23:59"/>
    <d v="2023-09-29T00:00:00"/>
    <s v="19:00"/>
    <s v="19:00"/>
    <n v="12.8"/>
    <s v="ce"/>
    <n v="13776"/>
    <n v="12.8"/>
    <n v="25"/>
    <s v="Kuehne+Nagel Tiel 3 Standpl"/>
    <s v="De Diepert 5"/>
    <s v="Tiel"/>
    <s v="4004 MA"/>
    <s v="NL"/>
    <x v="14"/>
    <s v="Rood 24"/>
    <x v="17"/>
    <s v="6666LT"/>
    <s v="NL"/>
    <s v="2480106322"/>
    <s v="0144504_002"/>
    <s v="31V"/>
    <s v="NL001131849B01"/>
    <n v="2"/>
    <n v="0"/>
    <n v="123.01"/>
    <s v="N"/>
    <s v="Peter Appel Transport B.V."/>
    <n v="36622"/>
    <d v="2023-09-29T00:00:00"/>
    <s v="19:41:00"/>
    <n v="0"/>
    <x v="4"/>
    <x v="38"/>
    <n v="9"/>
    <x v="15"/>
    <n v="1"/>
    <n v="12.8"/>
    <x v="5"/>
    <n v="123.01"/>
    <n v="0"/>
    <n v="123.01"/>
  </r>
  <r>
    <s v="COLGATE 3800 DEB."/>
    <s v="Colgate-Palmolive Nederland BV"/>
    <s v="101t"/>
    <n v="101091032840"/>
    <n v="101030175327"/>
    <n v="930"/>
    <s v="Inv Booked"/>
    <s v="2480106329"/>
    <s v="Verkoop"/>
    <n v="170"/>
    <s v="Transport drops zone"/>
    <s v="9 - verwerkt"/>
    <n v="0"/>
    <m/>
    <d v="2023-09-29T00:00:00"/>
    <s v="DROP"/>
    <s v="0001010910328400144496_002"/>
    <m/>
    <m/>
    <m/>
    <s v="EUR"/>
    <n v="48.91"/>
    <s v="EUR"/>
    <n v="48.91"/>
    <s v="EUR"/>
    <n v="48.91"/>
    <n v="48.91"/>
    <n v="0"/>
    <s v="N"/>
    <n v="1223000916"/>
    <d v="2023-10-25T00:00:00"/>
    <m/>
    <d v="2023-09-29T00:00:00"/>
    <s v="00:00"/>
    <s v="23:59"/>
    <d v="2023-09-29T00:00:00"/>
    <s v="05:00"/>
    <s v="06:00"/>
    <n v="4.8"/>
    <s v="ce"/>
    <n v="3674"/>
    <n v="4.8"/>
    <n v="7"/>
    <s v="Kuehne+Nagel Tiel 3 Standpl"/>
    <s v="De Diepert 5"/>
    <s v="Tiel"/>
    <s v="4004 MA"/>
    <s v="NL"/>
    <x v="2"/>
    <s v="Randweg 2"/>
    <x v="6"/>
    <s v="4191 NN"/>
    <s v="NL"/>
    <s v="2480106329"/>
    <s v="0144496_002"/>
    <s v="31V"/>
    <s v="NL001131849B01"/>
    <n v="2"/>
    <n v="0"/>
    <n v="48.91"/>
    <s v="N"/>
    <s v="Peter Appel Transport B.V."/>
    <n v="36622"/>
    <d v="2023-09-29T00:00:00"/>
    <s v="07:45:00"/>
    <n v="0"/>
    <x v="4"/>
    <x v="38"/>
    <n v="9"/>
    <x v="6"/>
    <n v="1"/>
    <n v="4.8"/>
    <x v="2"/>
    <n v="48.91"/>
    <n v="0"/>
    <n v="48.91"/>
  </r>
  <r>
    <s v="COLGATE 3800 DEB."/>
    <s v="Colgate-Palmolive Nederland BV"/>
    <s v="101t"/>
    <n v="101091032440"/>
    <n v="101030175328"/>
    <n v="930"/>
    <s v="Inv Booked"/>
    <s v="2480106325"/>
    <s v="Verkoop"/>
    <n v="170"/>
    <s v="Transport drops zone"/>
    <s v="9 - verwerkt"/>
    <n v="0"/>
    <m/>
    <d v="2023-09-29T00:00:00"/>
    <s v="DROP"/>
    <s v="0001010910324400144258_003"/>
    <m/>
    <m/>
    <m/>
    <s v="EUR"/>
    <n v="82.99"/>
    <s v="EUR"/>
    <n v="82.99"/>
    <s v="EUR"/>
    <n v="82.99"/>
    <n v="82.99"/>
    <n v="0"/>
    <s v="N"/>
    <n v="1223000916"/>
    <d v="2023-10-25T00:00:00"/>
    <m/>
    <d v="2023-09-29T00:00:00"/>
    <s v="00:00"/>
    <s v="23:59"/>
    <d v="2023-09-29T00:00:00"/>
    <s v="12:00"/>
    <s v="12:00"/>
    <n v="4.8"/>
    <s v="ce"/>
    <n v="3243"/>
    <n v="4.8"/>
    <n v="6"/>
    <s v="Kuehne+Nagel Tiel 3 Standpl"/>
    <s v="De Diepert 5"/>
    <s v="Tiel"/>
    <s v="4004 MA"/>
    <s v="NL"/>
    <x v="113"/>
    <s v="Hollandweg 30"/>
    <x v="4"/>
    <s v="2665 MT"/>
    <s v="NL"/>
    <s v="2480106325"/>
    <s v="0144258_003"/>
    <s v="31V"/>
    <s v="NL001131849B01"/>
    <n v="2"/>
    <n v="0"/>
    <n v="82.99"/>
    <s v="N"/>
    <s v="Peter Appel Transport B.V."/>
    <n v="36622"/>
    <d v="2023-09-29T00:00:00"/>
    <s v="12:06:00"/>
    <n v="0"/>
    <x v="4"/>
    <x v="38"/>
    <n v="9"/>
    <x v="4"/>
    <n v="0"/>
    <s v=""/>
    <x v="3"/>
    <s v=""/>
    <n v="0"/>
    <s v=""/>
  </r>
  <r>
    <s v="COLGATE 3800 DEB."/>
    <s v="Colgate-Palmolive Nederland BV"/>
    <s v="101t"/>
    <n v="101091032441"/>
    <n v="101030175326"/>
    <n v="930"/>
    <s v="Inv Booked"/>
    <s v="2480106327"/>
    <s v="Verkoop"/>
    <n v="170"/>
    <s v="Transport drops zone"/>
    <s v="9 - verwerkt"/>
    <n v="0"/>
    <m/>
    <d v="2023-09-29T00:00:00"/>
    <s v="DROP"/>
    <s v="0001010910324410144259_003"/>
    <m/>
    <m/>
    <m/>
    <s v="EUR"/>
    <n v="27.26"/>
    <s v="EUR"/>
    <n v="27.26"/>
    <s v="EUR"/>
    <n v="27.26"/>
    <n v="27.26"/>
    <n v="0"/>
    <s v="N"/>
    <n v="1223000916"/>
    <d v="2023-10-25T00:00:00"/>
    <m/>
    <d v="2023-09-29T00:00:00"/>
    <s v="00:00"/>
    <s v="23:59"/>
    <d v="2023-09-29T00:00:00"/>
    <s v="09:00"/>
    <s v="15:00"/>
    <n v="0.8"/>
    <s v="ce"/>
    <n v="113"/>
    <n v="0.8"/>
    <n v="0"/>
    <s v="Kuehne+Nagel Tiel 3 Standpl"/>
    <s v="De Diepert 5"/>
    <s v="Tiel"/>
    <s v="4004 MA"/>
    <s v="NL"/>
    <x v="122"/>
    <s v="DIEMERMERE 1"/>
    <x v="74"/>
    <s v="1112 TA"/>
    <s v="NL"/>
    <s v="2480106327"/>
    <s v="0144259_003"/>
    <s v="31V"/>
    <s v="NL001131849B01"/>
    <n v="2"/>
    <n v="0"/>
    <n v="27.26"/>
    <s v="N"/>
    <s v="Peter Appel Transport B.V."/>
    <n v="36622"/>
    <d v="2023-09-29T00:00:00"/>
    <s v="12:48:00"/>
    <n v="0"/>
    <x v="4"/>
    <x v="38"/>
    <n v="9"/>
    <x v="51"/>
    <n v="1"/>
    <n v="0.8"/>
    <x v="9"/>
    <n v="27.26"/>
    <n v="0"/>
    <n v="27.26"/>
  </r>
  <r>
    <s v="COLGATE 3800 DEB."/>
    <s v="Colgate-Palmolive Nederland BV"/>
    <s v="101t"/>
    <n v="101091033025"/>
    <n v="101030175400"/>
    <n v="930"/>
    <s v="Inv Booked"/>
    <s v="2480107411"/>
    <s v="Verkoop"/>
    <n v="170"/>
    <s v="Transport drops zone"/>
    <s v="9 - verwerkt"/>
    <n v="0"/>
    <m/>
    <d v="2023-09-30T00:00:00"/>
    <s v="DROP"/>
    <s v="0001010910330250144617_002"/>
    <m/>
    <m/>
    <m/>
    <s v="EUR"/>
    <n v="182.69"/>
    <s v="EUR"/>
    <n v="182.69"/>
    <s v="EUR"/>
    <n v="182.69"/>
    <n v="182.69"/>
    <n v="0"/>
    <s v="N"/>
    <n v="1223000916"/>
    <d v="2023-10-25T00:00:00"/>
    <m/>
    <d v="2023-09-30T00:00:00"/>
    <s v="00:00"/>
    <s v="23:59"/>
    <d v="2023-09-30T00:00:00"/>
    <s v="07:00"/>
    <s v="07:00"/>
    <n v="26"/>
    <s v="ce"/>
    <n v="15147"/>
    <n v="26.4"/>
    <n v="31"/>
    <s v="Kuehne+Nagel Tiel 3 Standpl"/>
    <s v="De Diepert 5"/>
    <s v="Tiel"/>
    <s v="4004 MA"/>
    <s v="NL"/>
    <x v="14"/>
    <s v="Rood 24"/>
    <x v="17"/>
    <s v="6666LT"/>
    <s v="NL"/>
    <s v="2480107411"/>
    <s v="0144617_002"/>
    <s v="31V"/>
    <s v="NL001131849B01"/>
    <n v="2"/>
    <n v="0"/>
    <n v="182.69"/>
    <s v="N"/>
    <s v="Peter Appel Transport B.V."/>
    <n v="36622"/>
    <d v="2023-09-30T00:00:00"/>
    <s v="07:44:00"/>
    <n v="0"/>
    <x v="5"/>
    <x v="38"/>
    <n v="9"/>
    <x v="15"/>
    <n v="1"/>
    <n v="26.4"/>
    <x v="5"/>
    <n v="182.69"/>
    <n v="0"/>
    <n v="182.69"/>
  </r>
  <r>
    <s v="COLGATE 3800 DEB."/>
    <s v="Colgate-Palmolive Nederland BV"/>
    <s v="101t"/>
    <n v="101091033026"/>
    <n v="101030175395"/>
    <n v="930"/>
    <s v="Inv Booked"/>
    <s v="2480107410 REFUSED"/>
    <s v="Verkoop"/>
    <n v="170"/>
    <s v="Transport drops zone"/>
    <s v="9 - verwerkt"/>
    <n v="0"/>
    <m/>
    <d v="2023-09-30T00:00:00"/>
    <s v="DROP"/>
    <s v="0001010910330260144621_002"/>
    <m/>
    <m/>
    <m/>
    <s v="EUR"/>
    <n v="182.69"/>
    <s v="EUR"/>
    <n v="182.69"/>
    <s v="EUR"/>
    <n v="182.69"/>
    <n v="182.69"/>
    <n v="0"/>
    <s v="Y"/>
    <n v="1223000916"/>
    <d v="2023-10-25T00:00:00"/>
    <m/>
    <d v="2023-09-30T00:00:00"/>
    <s v="00:00"/>
    <s v="23:59"/>
    <d v="2023-09-30T00:00:00"/>
    <s v="10:00"/>
    <s v="10:00"/>
    <n v="26"/>
    <s v="ce"/>
    <n v="11397"/>
    <n v="26.4"/>
    <n v="25"/>
    <s v="Kuehne+Nagel Tiel 3 Standpl"/>
    <s v="De Diepert 5"/>
    <s v="Tiel"/>
    <s v="4004 MA"/>
    <s v="NL"/>
    <x v="14"/>
    <s v="Rood 24"/>
    <x v="17"/>
    <s v="6666LT"/>
    <s v="NL"/>
    <s v="2480107410 REFUSED"/>
    <s v="0144621_002"/>
    <s v="31V"/>
    <s v="NL001131849B01"/>
    <n v="2"/>
    <n v="0"/>
    <n v="182.69"/>
    <s v="N"/>
    <s v="Peter Appel Transport B.V."/>
    <n v="36622"/>
    <d v="2023-09-30T00:00:00"/>
    <s v="10:07:00"/>
    <n v="0"/>
    <x v="5"/>
    <x v="38"/>
    <n v="9"/>
    <x v="15"/>
    <n v="1"/>
    <n v="26.4"/>
    <x v="5"/>
    <n v="182.69"/>
    <n v="0"/>
    <n v="182.69"/>
  </r>
  <r>
    <s v="COLGATE 3800 DEB."/>
    <s v="Colgate-Palmolive Nederland BV"/>
    <s v="101t"/>
    <n v="101091033027"/>
    <n v="101030175402"/>
    <n v="930"/>
    <s v="Inv Booked"/>
    <s v="2480107415 REFUSED"/>
    <s v="Verkoop"/>
    <n v="170"/>
    <s v="Transport drops zone"/>
    <s v="9 - verwerkt"/>
    <n v="0"/>
    <m/>
    <d v="2023-09-30T00:00:00"/>
    <s v="DROP"/>
    <s v="0001010910330270144619_002"/>
    <m/>
    <m/>
    <m/>
    <s v="EUR"/>
    <n v="200.63"/>
    <s v="EUR"/>
    <n v="200.63"/>
    <s v="EUR"/>
    <n v="200.63"/>
    <n v="200.63"/>
    <n v="0"/>
    <s v="Y"/>
    <n v="1223000916"/>
    <d v="2023-10-25T00:00:00"/>
    <m/>
    <d v="2023-09-30T00:00:00"/>
    <s v="00:00"/>
    <s v="23:59"/>
    <d v="2023-09-30T00:00:00"/>
    <s v="10:00"/>
    <s v="10:00"/>
    <n v="24"/>
    <s v="ce"/>
    <n v="10088"/>
    <n v="24.8"/>
    <n v="19"/>
    <s v="Kuehne+Nagel Tiel 3 Standpl"/>
    <s v="De Diepert 5"/>
    <s v="Tiel"/>
    <s v="4004 MA"/>
    <s v="NL"/>
    <x v="24"/>
    <s v="Ravenswade 14"/>
    <x v="26"/>
    <s v="3439 LD"/>
    <s v="NL"/>
    <s v="2480107415 REFUSED"/>
    <s v="0144619_002"/>
    <s v="31V"/>
    <s v="NL001131849B01"/>
    <n v="2"/>
    <n v="0"/>
    <n v="200.63"/>
    <s v="N"/>
    <s v="Peter Appel Transport B.V."/>
    <n v="36622"/>
    <d v="2023-09-30T00:00:00"/>
    <s v="09:31:00"/>
    <n v="0"/>
    <x v="5"/>
    <x v="38"/>
    <n v="9"/>
    <x v="22"/>
    <n v="1"/>
    <n v="26.400000000000002"/>
    <x v="7"/>
    <n v="213.57"/>
    <n v="0"/>
    <n v="213.57"/>
  </r>
  <r>
    <s v="COLGATE 3800 DEB."/>
    <s v="Colgate-Palmolive Nederland BV"/>
    <s v="101t"/>
    <n v="101091033027"/>
    <n v="101030175409"/>
    <n v="930"/>
    <s v="Inv Booked"/>
    <s v="2480107414 REFUSED"/>
    <s v="Verkoop"/>
    <n v="170"/>
    <s v="Transport drops zone"/>
    <s v="9 - verwerkt"/>
    <n v="0"/>
    <m/>
    <d v="2023-09-30T00:00:00"/>
    <s v="DROP"/>
    <s v="0001010910330270144619_002"/>
    <m/>
    <m/>
    <m/>
    <s v="EUR"/>
    <n v="12.94"/>
    <s v="EUR"/>
    <n v="12.94"/>
    <s v="EUR"/>
    <n v="12.94"/>
    <n v="12.94"/>
    <n v="0"/>
    <s v="Y"/>
    <n v="1223000916"/>
    <d v="2023-10-25T00:00:00"/>
    <m/>
    <d v="2023-09-30T00:00:00"/>
    <s v="00:00"/>
    <s v="23:59"/>
    <d v="2023-09-30T00:00:00"/>
    <s v="10:00"/>
    <s v="10:00"/>
    <n v="1.6"/>
    <s v="ce"/>
    <n v="384"/>
    <n v="1.6"/>
    <n v="0"/>
    <s v="Kuehne+Nagel Tiel 3 Standpl"/>
    <s v="De Diepert 5"/>
    <s v="Tiel"/>
    <s v="4004 MA"/>
    <s v="NL"/>
    <x v="24"/>
    <s v="Ravenswade 14"/>
    <x v="26"/>
    <s v="3439 LD"/>
    <s v="NL"/>
    <s v="2480107414 REFUSED"/>
    <s v="0144619_002"/>
    <s v="31V"/>
    <s v="NL001131849B01"/>
    <n v="2"/>
    <n v="0"/>
    <n v="12.94"/>
    <s v="N"/>
    <s v="Peter Appel Transport B.V."/>
    <n v="36622"/>
    <d v="2023-09-30T00:00:00"/>
    <s v="09:31:00"/>
    <n v="0"/>
    <x v="5"/>
    <x v="38"/>
    <n v="9"/>
    <x v="22"/>
    <n v="0"/>
    <s v=""/>
    <x v="7"/>
    <s v=""/>
    <n v="0"/>
    <s v=""/>
  </r>
  <r>
    <s v="COLGATE 3800 DEB."/>
    <s v="Colgate-Palmolive Nederland BV"/>
    <s v="101t"/>
    <n v="101091033028"/>
    <n v="101030175412"/>
    <n v="930"/>
    <s v="Inv Booked"/>
    <s v="2480107420 REFUSED"/>
    <s v="Verkoop"/>
    <n v="170"/>
    <s v="Transport drops zone"/>
    <s v="9 - verwerkt"/>
    <n v="0"/>
    <m/>
    <d v="2023-09-30T00:00:00"/>
    <s v="DROP"/>
    <s v="0001010910330280144620_002"/>
    <m/>
    <m/>
    <m/>
    <s v="EUR"/>
    <n v="213.58"/>
    <s v="EUR"/>
    <n v="213.58"/>
    <s v="EUR"/>
    <n v="213.58"/>
    <n v="213.58"/>
    <n v="0"/>
    <s v="Y"/>
    <n v="1223000916"/>
    <d v="2023-10-25T00:00:00"/>
    <m/>
    <d v="2023-09-30T00:00:00"/>
    <s v="00:00"/>
    <s v="23:59"/>
    <d v="2023-09-30T00:00:00"/>
    <s v="10:00"/>
    <s v="10:00"/>
    <n v="26"/>
    <s v="ce"/>
    <n v="9019"/>
    <n v="26.4"/>
    <n v="18"/>
    <s v="Kuehne+Nagel Tiel 3 Standpl"/>
    <s v="De Diepert 5"/>
    <s v="Tiel"/>
    <s v="4004 MA"/>
    <s v="NL"/>
    <x v="24"/>
    <s v="Ravenswade 14"/>
    <x v="26"/>
    <s v="3439 LD"/>
    <s v="NL"/>
    <s v="2480107420 REFUSED"/>
    <s v="0144620_002"/>
    <s v="31V"/>
    <s v="NL001131849B01"/>
    <n v="2"/>
    <n v="0"/>
    <n v="213.58"/>
    <s v="N"/>
    <s v="Peter Appel Transport B.V."/>
    <n v="36622"/>
    <d v="2023-09-30T00:00:00"/>
    <s v="09:30:00"/>
    <n v="0"/>
    <x v="5"/>
    <x v="38"/>
    <n v="9"/>
    <x v="22"/>
    <n v="1"/>
    <n v="26.4"/>
    <x v="7"/>
    <n v="213.58"/>
    <n v="0"/>
    <n v="213.58"/>
  </r>
  <r>
    <s v="COLGATE 3800 DEB."/>
    <s v="Colgate-Palmolive Nederland BV"/>
    <s v="101t"/>
    <n v="101091033024"/>
    <n v="101030175410"/>
    <n v="930"/>
    <s v="Inv Booked"/>
    <s v="2480107423"/>
    <s v="Verkoop"/>
    <n v="170"/>
    <s v="Transport drops zone"/>
    <s v="9 - verwerkt"/>
    <n v="0"/>
    <m/>
    <d v="2023-09-30T00:00:00"/>
    <s v="DROP"/>
    <s v="0001010910330240144618_002"/>
    <m/>
    <m/>
    <m/>
    <s v="EUR"/>
    <n v="149.41"/>
    <s v="EUR"/>
    <n v="149.41"/>
    <s v="EUR"/>
    <n v="149.41"/>
    <n v="149.41"/>
    <n v="0"/>
    <s v="Y"/>
    <n v="1223000916"/>
    <d v="2023-10-25T00:00:00"/>
    <m/>
    <d v="2023-09-30T00:00:00"/>
    <s v="00:00"/>
    <s v="23:59"/>
    <d v="2023-09-30T00:00:00"/>
    <s v="06:00"/>
    <s v="07:00"/>
    <n v="26"/>
    <s v="ce"/>
    <n v="9146"/>
    <n v="26.4"/>
    <n v="18"/>
    <s v="Kuehne+Nagel Tiel 3 Standpl"/>
    <s v="De Diepert 5"/>
    <s v="Tiel"/>
    <s v="4004 MA"/>
    <s v="NL"/>
    <x v="2"/>
    <s v="Randweg 2"/>
    <x v="6"/>
    <s v="4191 NN"/>
    <s v="NL"/>
    <s v="2480107423"/>
    <s v="0144618_002"/>
    <s v="31V"/>
    <s v="NL001131849B01"/>
    <n v="2"/>
    <n v="0"/>
    <n v="149.41"/>
    <s v="N"/>
    <s v="Peter Appel Transport B.V."/>
    <n v="36622"/>
    <d v="2023-09-30T00:00:00"/>
    <s v="06:52:00"/>
    <n v="0"/>
    <x v="5"/>
    <x v="38"/>
    <n v="9"/>
    <x v="6"/>
    <n v="1"/>
    <n v="26.4"/>
    <x v="2"/>
    <n v="149.41"/>
    <n v="0"/>
    <n v="149.41"/>
  </r>
  <r>
    <s v="COLGATE 3800 DEB."/>
    <s v="Colgate-Palmolive Nederland BV"/>
    <s v="101t"/>
    <n v="101091033111"/>
    <n v="101030175405"/>
    <n v="930"/>
    <s v="Inv Booked"/>
    <s v="2480107413"/>
    <s v="Verkoop"/>
    <n v="170"/>
    <s v="Transport drops zone"/>
    <s v="9 - verwerkt"/>
    <n v="0"/>
    <m/>
    <d v="2023-10-02T00:00:00"/>
    <s v="DROP"/>
    <s v="0001010910331110144694_004"/>
    <m/>
    <m/>
    <m/>
    <s v="EUR"/>
    <n v="49.36"/>
    <s v="EUR"/>
    <n v="49.36"/>
    <s v="EUR"/>
    <n v="49.36"/>
    <n v="49.36"/>
    <n v="0"/>
    <s v="N"/>
    <n v="1223000983"/>
    <d v="2023-11-09T00:00:00"/>
    <m/>
    <d v="2023-10-02T00:00:00"/>
    <s v="00:00"/>
    <s v="23:59"/>
    <d v="2023-10-02T00:00:00"/>
    <s v="10:00"/>
    <s v="17:00"/>
    <n v="1.6"/>
    <s v="ce"/>
    <n v="542"/>
    <n v="1.6"/>
    <n v="0"/>
    <s v="Kuehne+Nagel Tiel 3 Standpl"/>
    <s v="De Diepert 5"/>
    <s v="Tiel"/>
    <s v="4004 MA"/>
    <s v="NL"/>
    <x v="4"/>
    <s v="Watergoorweg 81"/>
    <x v="5"/>
    <s v="3861MA"/>
    <s v="NL"/>
    <s v="2480107413"/>
    <s v="0144694_004"/>
    <s v="31V"/>
    <s v="NL001131849B01"/>
    <n v="2"/>
    <n v="0"/>
    <n v="49.36"/>
    <s v="N"/>
    <s v="Peter Appel Transport B.V."/>
    <n v="36622"/>
    <d v="2023-10-02T00:00:00"/>
    <s v="11:35:00"/>
    <n v="0"/>
    <x v="0"/>
    <x v="39"/>
    <n v="10"/>
    <x v="5"/>
    <n v="1"/>
    <n v="1.6"/>
    <x v="3"/>
    <n v="49.36"/>
    <n v="0"/>
    <n v="49.36"/>
  </r>
  <r>
    <s v="COLGATE 3800 DEB."/>
    <s v="Colgate-Palmolive Nederland BV"/>
    <s v="101t"/>
    <n v="101091033113"/>
    <n v="101030175399"/>
    <n v="930"/>
    <s v="Inv Booked"/>
    <s v="2480107412"/>
    <s v="Verkoop"/>
    <n v="170"/>
    <s v="Transport drops zone"/>
    <s v="9 - verwerkt"/>
    <n v="0"/>
    <m/>
    <d v="2023-10-02T00:00:00"/>
    <s v="DROP"/>
    <s v="0001010910331130144697_003"/>
    <m/>
    <m/>
    <m/>
    <s v="EUR"/>
    <n v="75.84"/>
    <s v="EUR"/>
    <n v="75.84"/>
    <s v="EUR"/>
    <n v="75.84"/>
    <n v="75.84"/>
    <n v="0"/>
    <s v="N"/>
    <n v="1223000983"/>
    <d v="2023-11-09T00:00:00"/>
    <m/>
    <d v="2023-10-02T00:00:00"/>
    <s v="00:00"/>
    <s v="23:59"/>
    <d v="2023-10-02T00:00:00"/>
    <s v="07:00"/>
    <s v="15:00"/>
    <n v="4"/>
    <s v="ce"/>
    <n v="1788"/>
    <n v="4"/>
    <n v="2"/>
    <s v="Kuehne+Nagel Tiel 3 Standpl"/>
    <s v="De Diepert 5"/>
    <s v="Tiel"/>
    <s v="4004 MA"/>
    <s v="NL"/>
    <x v="3"/>
    <s v="FACETLAAN 6"/>
    <x v="4"/>
    <s v="2665 NR"/>
    <s v="NL"/>
    <s v="2480107412"/>
    <s v="0144697_003"/>
    <s v="31V"/>
    <s v="NL001131849B01"/>
    <n v="2"/>
    <n v="0"/>
    <n v="75.84"/>
    <s v="N"/>
    <s v="Peter Appel Transport B.V."/>
    <n v="36622"/>
    <d v="2023-10-02T00:00:00"/>
    <s v="14:13:00"/>
    <n v="0"/>
    <x v="0"/>
    <x v="39"/>
    <n v="10"/>
    <x v="4"/>
    <n v="1"/>
    <n v="4.8"/>
    <x v="3"/>
    <n v="91.01"/>
    <n v="0"/>
    <n v="91.01"/>
  </r>
  <r>
    <s v="COLGATE 3800 DEB."/>
    <s v="Colgate-Palmolive Nederland BV"/>
    <s v="101t"/>
    <n v="101091033512"/>
    <n v="101030175543"/>
    <n v="930"/>
    <s v="Inv Booked"/>
    <s v="2480107410 2ND DELIVERY"/>
    <s v="Verkoop"/>
    <n v="170"/>
    <s v="Transport drops zone"/>
    <s v="9 - verwerkt"/>
    <n v="0"/>
    <m/>
    <d v="2023-10-02T00:00:00"/>
    <s v="DROP"/>
    <s v="0001010910335120144932_002"/>
    <m/>
    <m/>
    <m/>
    <s v="EUR"/>
    <n v="143.47"/>
    <s v="EUR"/>
    <n v="143.47"/>
    <s v="EUR"/>
    <n v="143.47"/>
    <n v="143.47"/>
    <n v="0"/>
    <s v="N"/>
    <n v="1223000983"/>
    <d v="2023-11-09T00:00:00"/>
    <m/>
    <d v="2023-10-02T00:00:00"/>
    <s v="00:00"/>
    <s v="23:59"/>
    <d v="2023-10-02T00:00:00"/>
    <s v="07:00"/>
    <s v="07:00"/>
    <n v="16.8"/>
    <s v="ce"/>
    <n v="11397"/>
    <n v="16.8"/>
    <n v="25"/>
    <s v="Kuehne+Nagel Tiel 3 Standpl"/>
    <s v="De Diepert 5"/>
    <s v="Tiel"/>
    <s v="4004 MA"/>
    <s v="NL"/>
    <x v="14"/>
    <s v="Rood 24"/>
    <x v="17"/>
    <s v="6666LT"/>
    <s v="NL"/>
    <s v="2480107410 2ND DELIVERY"/>
    <s v="0144932_002"/>
    <s v="31V"/>
    <s v="NL001131849B01"/>
    <n v="2"/>
    <n v="0"/>
    <n v="143.47"/>
    <s v="N"/>
    <s v="Peter Appel Transport B.V."/>
    <n v="36622"/>
    <d v="2023-10-02T00:00:00"/>
    <s v="08:28:00"/>
    <n v="0"/>
    <x v="0"/>
    <x v="39"/>
    <n v="10"/>
    <x v="15"/>
    <n v="1"/>
    <n v="16.8"/>
    <x v="5"/>
    <n v="143.47"/>
    <n v="0"/>
    <n v="143.47"/>
  </r>
  <r>
    <s v="COLGATE 3800 DEB."/>
    <s v="Colgate-Palmolive Nederland BV"/>
    <s v="101t"/>
    <n v="101091033113"/>
    <n v="101030175442"/>
    <n v="930"/>
    <s v="Inv Booked"/>
    <s v="2480108044"/>
    <s v="Verkoop"/>
    <n v="170"/>
    <s v="Transport drops zone"/>
    <s v="9 - verwerkt"/>
    <n v="0"/>
    <m/>
    <d v="2023-10-02T00:00:00"/>
    <s v="DROP"/>
    <s v="0001010910331130144697_006"/>
    <m/>
    <m/>
    <m/>
    <s v="EUR"/>
    <n v="141.76"/>
    <s v="EUR"/>
    <n v="141.76"/>
    <s v="EUR"/>
    <n v="141.76"/>
    <n v="141.76"/>
    <n v="0"/>
    <s v="N"/>
    <n v="1223000983"/>
    <d v="2023-11-09T00:00:00"/>
    <m/>
    <d v="2023-10-02T00:00:00"/>
    <s v="00:00"/>
    <s v="23:59"/>
    <d v="2023-10-02T00:00:00"/>
    <s v="09:00"/>
    <s v="17:00"/>
    <n v="8"/>
    <s v="ce"/>
    <n v="3332"/>
    <n v="8"/>
    <n v="7"/>
    <s v="Kuehne+Nagel Tiel 3 Standpl"/>
    <s v="De Diepert 5"/>
    <s v="Tiel"/>
    <s v="4004 MA"/>
    <s v="NL"/>
    <x v="61"/>
    <s v="Nijverheidsweg 14"/>
    <x v="48"/>
    <s v="3251 LP"/>
    <s v="NL"/>
    <s v="2480108044"/>
    <s v="0144697_006"/>
    <s v="31V"/>
    <s v="NL001131849B01"/>
    <n v="2"/>
    <n v="0"/>
    <n v="141.76"/>
    <s v="N"/>
    <s v="Peter Appel Transport B.V."/>
    <n v="36622"/>
    <d v="2023-10-02T00:00:00"/>
    <s v="16:08:00"/>
    <n v="0"/>
    <x v="0"/>
    <x v="39"/>
    <n v="10"/>
    <x v="37"/>
    <n v="1"/>
    <n v="8"/>
    <x v="0"/>
    <n v="141.76"/>
    <n v="0"/>
    <n v="141.76"/>
  </r>
  <r>
    <s v="COLGATE 3800 DEB."/>
    <s v="Colgate-Palmolive Nederland BV"/>
    <s v="101t"/>
    <n v="101091033440"/>
    <n v="101030175393"/>
    <n v="930"/>
    <s v="Inv Booked"/>
    <s v="2480107406"/>
    <s v="Verkoop"/>
    <n v="170"/>
    <s v="Transport drops zone"/>
    <s v="9 - verwerkt"/>
    <n v="0"/>
    <m/>
    <d v="2023-10-02T00:00:00"/>
    <s v="DROP"/>
    <s v="0001010910334400144867_004"/>
    <m/>
    <m/>
    <m/>
    <s v="EUR"/>
    <n v="48.9"/>
    <s v="EUR"/>
    <n v="48.9"/>
    <s v="EUR"/>
    <n v="48.9"/>
    <n v="48.9"/>
    <n v="0"/>
    <s v="N"/>
    <n v="1223000983"/>
    <d v="2023-11-09T00:00:00"/>
    <m/>
    <d v="2023-10-02T00:00:00"/>
    <s v="00:00"/>
    <s v="23:59"/>
    <d v="2023-10-02T00:00:00"/>
    <s v="08:00"/>
    <s v="14:00"/>
    <n v="1.6"/>
    <s v="ce"/>
    <n v="737"/>
    <n v="1.6"/>
    <n v="2"/>
    <s v="Kuehne+Nagel Tiel 3 Standpl"/>
    <s v="De Diepert 5"/>
    <s v="Tiel"/>
    <s v="4004 MA"/>
    <s v="NL"/>
    <x v="104"/>
    <s v="Tussenriemer 7"/>
    <x v="35"/>
    <s v="4704RT"/>
    <s v="NL"/>
    <s v="2480107406"/>
    <s v="0144867_004"/>
    <s v="31V"/>
    <s v="NL001131849B01"/>
    <n v="2"/>
    <n v="0"/>
    <n v="48.9"/>
    <s v="N"/>
    <s v="Peter Appel Transport B.V."/>
    <n v="36622"/>
    <d v="2023-10-02T00:00:00"/>
    <s v="13:28:00"/>
    <n v="0"/>
    <x v="0"/>
    <x v="39"/>
    <n v="10"/>
    <x v="29"/>
    <n v="1"/>
    <n v="1.6"/>
    <x v="3"/>
    <n v="48.9"/>
    <n v="0"/>
    <n v="48.9"/>
  </r>
  <r>
    <s v="COLGATE 3800 DEB."/>
    <s v="Colgate-Palmolive Nederland BV"/>
    <s v="101t"/>
    <n v="101091033113"/>
    <n v="101030175396"/>
    <n v="930"/>
    <s v="Inv Booked"/>
    <s v="2480107408"/>
    <s v="Verkoop"/>
    <n v="170"/>
    <s v="Transport drops zone"/>
    <s v="9 - verwerkt"/>
    <n v="0"/>
    <m/>
    <d v="2023-10-02T00:00:00"/>
    <s v="DROP"/>
    <s v="0001010910331130144697_003"/>
    <m/>
    <m/>
    <m/>
    <s v="EUR"/>
    <n v="15.17"/>
    <s v="EUR"/>
    <n v="15.17"/>
    <s v="EUR"/>
    <n v="15.17"/>
    <n v="15.17"/>
    <n v="0"/>
    <s v="N"/>
    <n v="1223000983"/>
    <d v="2023-11-09T00:00:00"/>
    <m/>
    <d v="2023-10-02T00:00:00"/>
    <s v="00:00"/>
    <s v="23:59"/>
    <d v="2023-10-02T00:00:00"/>
    <s v="07:00"/>
    <s v="15:00"/>
    <n v="0.8"/>
    <s v="ce"/>
    <n v="259"/>
    <n v="0.8"/>
    <n v="0"/>
    <s v="Kuehne+Nagel Tiel 3 Standpl"/>
    <s v="De Diepert 5"/>
    <s v="Tiel"/>
    <s v="4004 MA"/>
    <s v="NL"/>
    <x v="3"/>
    <s v="FACETLAAN 6"/>
    <x v="4"/>
    <s v="2665 NR"/>
    <s v="NL"/>
    <s v="2480107408"/>
    <s v="0144697_003"/>
    <s v="31V"/>
    <s v="NL001131849B01"/>
    <n v="2"/>
    <n v="0"/>
    <n v="15.17"/>
    <s v="N"/>
    <s v="Peter Appel Transport B.V."/>
    <n v="36622"/>
    <d v="2023-10-02T00:00:00"/>
    <s v="14:13:00"/>
    <n v="0"/>
    <x v="0"/>
    <x v="39"/>
    <n v="10"/>
    <x v="4"/>
    <n v="0"/>
    <s v=""/>
    <x v="3"/>
    <s v=""/>
    <n v="0"/>
    <s v=""/>
  </r>
  <r>
    <s v="COLGATE 3800 DEB."/>
    <s v="Colgate-Palmolive Nederland BV"/>
    <s v="101t"/>
    <n v="101091033115"/>
    <n v="101030175397"/>
    <n v="930"/>
    <s v="Inv Booked"/>
    <s v="2480107403"/>
    <s v="Verkoop"/>
    <n v="170"/>
    <s v="Transport drops zone"/>
    <s v="9 - verwerkt"/>
    <n v="0"/>
    <m/>
    <d v="2023-10-02T00:00:00"/>
    <s v="DROP"/>
    <s v="0001010910331150144698_002"/>
    <m/>
    <m/>
    <m/>
    <s v="EUR"/>
    <n v="307.33"/>
    <s v="EUR"/>
    <n v="307.33"/>
    <s v="EUR"/>
    <n v="307.33"/>
    <n v="307.33"/>
    <n v="0"/>
    <s v="N"/>
    <n v="1223000983"/>
    <d v="2023-11-09T00:00:00"/>
    <m/>
    <d v="2023-10-02T00:00:00"/>
    <s v="00:00"/>
    <s v="23:59"/>
    <d v="2023-10-02T00:00:00"/>
    <s v="08:00"/>
    <s v="09:00"/>
    <n v="22.4"/>
    <s v="ce"/>
    <n v="23146"/>
    <n v="22.4"/>
    <n v="42"/>
    <s v="Kuehne+Nagel Tiel 3 Standpl"/>
    <s v="De Diepert 5"/>
    <s v="Tiel"/>
    <s v="4004 MA"/>
    <s v="NL"/>
    <x v="1"/>
    <s v="Fahrenheitweg 1"/>
    <x v="1"/>
    <s v="6101WR"/>
    <s v="NL"/>
    <s v="2480107403"/>
    <s v="0144698_002"/>
    <s v="31V"/>
    <s v="NL001131849B01"/>
    <n v="2"/>
    <n v="0"/>
    <n v="307.33"/>
    <s v="N"/>
    <s v="Peter Appel Transport B.V."/>
    <n v="36622"/>
    <d v="2023-10-02T00:00:00"/>
    <s v="09:11:00"/>
    <n v="0"/>
    <x v="0"/>
    <x v="39"/>
    <n v="10"/>
    <x v="1"/>
    <n v="1"/>
    <n v="22.4"/>
    <x v="1"/>
    <n v="307.33"/>
    <n v="0"/>
    <n v="307.33"/>
  </r>
  <r>
    <s v="COLGATE 3800 DEB."/>
    <s v="Colgate-Palmolive Nederland BV"/>
    <s v="101t"/>
    <n v="101091033123"/>
    <n v="101030175398"/>
    <n v="930"/>
    <s v="Inv Booked"/>
    <s v="2480107404"/>
    <s v="Verkoop"/>
    <n v="170"/>
    <s v="Transport drops zone"/>
    <s v="9 - verwerkt"/>
    <n v="0"/>
    <m/>
    <d v="2023-10-02T00:00:00"/>
    <s v="DROP"/>
    <s v="0001010910331230144705_002"/>
    <m/>
    <m/>
    <m/>
    <s v="EUR"/>
    <n v="307.33"/>
    <s v="EUR"/>
    <n v="307.33"/>
    <s v="EUR"/>
    <n v="307.33"/>
    <n v="307.33"/>
    <n v="0"/>
    <s v="N"/>
    <n v="1223000983"/>
    <d v="2023-11-09T00:00:00"/>
    <m/>
    <d v="2023-10-02T00:00:00"/>
    <s v="00:00"/>
    <s v="23:59"/>
    <d v="2023-10-02T00:00:00"/>
    <s v="11:00"/>
    <s v="12:00"/>
    <n v="22.4"/>
    <s v="ce"/>
    <n v="23386"/>
    <n v="22.4"/>
    <n v="42"/>
    <s v="Kuehne+Nagel Tiel 3 Standpl"/>
    <s v="De Diepert 5"/>
    <s v="Tiel"/>
    <s v="4004 MA"/>
    <s v="NL"/>
    <x v="1"/>
    <s v="Fahrenheitweg 1"/>
    <x v="1"/>
    <s v="6101WR"/>
    <s v="NL"/>
    <s v="2480107404"/>
    <s v="0144705_002"/>
    <s v="31V"/>
    <s v="NL001131849B01"/>
    <n v="2"/>
    <n v="0"/>
    <n v="307.33"/>
    <s v="N"/>
    <s v="Peter Appel Transport B.V."/>
    <n v="36622"/>
    <d v="2023-10-02T00:00:00"/>
    <s v="12:06:00"/>
    <n v="0"/>
    <x v="0"/>
    <x v="39"/>
    <n v="10"/>
    <x v="1"/>
    <n v="1"/>
    <n v="22.4"/>
    <x v="1"/>
    <n v="307.33"/>
    <n v="0"/>
    <n v="307.33"/>
  </r>
  <r>
    <s v="COLGATE 3800 DEB."/>
    <s v="Colgate-Palmolive Nederland BV"/>
    <s v="101t"/>
    <n v="101091033111"/>
    <n v="101030175401"/>
    <n v="930"/>
    <s v="Inv Booked"/>
    <s v="2480107409"/>
    <s v="Verkoop"/>
    <n v="170"/>
    <s v="Transport drops zone"/>
    <s v="9 - verwerkt"/>
    <n v="0"/>
    <m/>
    <d v="2023-10-02T00:00:00"/>
    <s v="DROP"/>
    <s v="0001010910331110144694_005"/>
    <m/>
    <m/>
    <m/>
    <s v="EUR"/>
    <n v="28.86"/>
    <s v="EUR"/>
    <n v="28.86"/>
    <s v="EUR"/>
    <n v="28.86"/>
    <n v="28.86"/>
    <n v="0"/>
    <s v="N"/>
    <n v="1223000983"/>
    <d v="2023-11-09T00:00:00"/>
    <m/>
    <d v="2023-10-02T00:00:00"/>
    <s v="00:00"/>
    <s v="23:59"/>
    <d v="2023-10-02T00:00:00"/>
    <s v="10:00"/>
    <s v="17:00"/>
    <n v="0.8"/>
    <s v="ce"/>
    <n v="184"/>
    <n v="0.8"/>
    <n v="0"/>
    <s v="Kuehne+Nagel Tiel 3 Standpl"/>
    <s v="De Diepert 5"/>
    <s v="Tiel"/>
    <s v="4004 MA"/>
    <s v="NL"/>
    <x v="4"/>
    <s v="Edisonstraat 2"/>
    <x v="5"/>
    <s v="3861NE"/>
    <s v="NL"/>
    <s v="2480107409"/>
    <s v="0144694_005"/>
    <s v="31V"/>
    <s v="NL001131849B01"/>
    <n v="2"/>
    <n v="0"/>
    <n v="28.86"/>
    <s v="N"/>
    <s v="Peter Appel Transport B.V."/>
    <n v="36622"/>
    <d v="2023-10-02T00:00:00"/>
    <s v="11:48:00"/>
    <n v="0"/>
    <x v="0"/>
    <x v="39"/>
    <n v="10"/>
    <x v="5"/>
    <n v="1"/>
    <n v="0.8"/>
    <x v="3"/>
    <n v="28.86"/>
    <n v="0"/>
    <n v="28.86"/>
  </r>
  <r>
    <s v="COLGATE 3800 DEB."/>
    <s v="Colgate-Palmolive Nederland BV"/>
    <s v="101t"/>
    <n v="101091033438"/>
    <n v="101030175403"/>
    <n v="930"/>
    <s v="Inv Booked"/>
    <s v="2480107422"/>
    <s v="Verkoop"/>
    <n v="170"/>
    <s v="Transport drops zone"/>
    <s v="9 - verwerkt"/>
    <n v="0"/>
    <m/>
    <d v="2023-10-02T00:00:00"/>
    <s v="DROP"/>
    <s v="0001010910334380144865_004"/>
    <m/>
    <m/>
    <m/>
    <s v="EUR"/>
    <n v="28.67"/>
    <s v="EUR"/>
    <n v="28.67"/>
    <s v="EUR"/>
    <n v="28.67"/>
    <n v="28.67"/>
    <n v="0"/>
    <s v="N"/>
    <n v="1223000983"/>
    <d v="2023-11-09T00:00:00"/>
    <m/>
    <d v="2023-10-02T00:00:00"/>
    <s v="00:00"/>
    <s v="23:59"/>
    <d v="2023-10-02T00:00:00"/>
    <s v="09:00"/>
    <s v="12:00"/>
    <n v="0.8"/>
    <s v="ce"/>
    <n v="63"/>
    <n v="0.8"/>
    <n v="0"/>
    <s v="Kuehne+Nagel Tiel 3 Standpl"/>
    <s v="De Diepert 5"/>
    <s v="Tiel"/>
    <s v="4004 MA"/>
    <s v="NL"/>
    <x v="111"/>
    <s v="Leeuwenveldse weg 3F"/>
    <x v="43"/>
    <s v="1382 LV"/>
    <s v="NL"/>
    <s v="2480107422"/>
    <s v="0144865_004"/>
    <s v="31V"/>
    <s v="NL001131849B01"/>
    <n v="2"/>
    <n v="0"/>
    <n v="28.67"/>
    <s v="N"/>
    <s v="Peter Appel Transport B.V."/>
    <n v="36622"/>
    <d v="2023-10-02T00:00:00"/>
    <s v="11:40:00"/>
    <n v="0"/>
    <x v="0"/>
    <x v="39"/>
    <n v="10"/>
    <x v="13"/>
    <n v="1"/>
    <n v="0.8"/>
    <x v="0"/>
    <n v="28.67"/>
    <n v="0"/>
    <n v="28.67"/>
  </r>
  <r>
    <s v="COLGATE 3800 DEB."/>
    <s v="Colgate-Palmolive Nederland BV"/>
    <s v="101t"/>
    <n v="101091033119"/>
    <n v="101030175404"/>
    <n v="930"/>
    <s v="Inv Booked"/>
    <s v="2480107419"/>
    <s v="Verkoop"/>
    <n v="170"/>
    <s v="Transport drops zone"/>
    <s v="9 - verwerkt"/>
    <n v="0"/>
    <m/>
    <d v="2023-10-02T00:00:00"/>
    <s v="DROP"/>
    <s v="0001010910331190144703_002"/>
    <m/>
    <m/>
    <m/>
    <s v="EUR"/>
    <n v="10.35"/>
    <s v="EUR"/>
    <n v="10.35"/>
    <s v="EUR"/>
    <n v="10.35"/>
    <n v="10.35"/>
    <n v="0"/>
    <s v="N"/>
    <n v="1223000983"/>
    <d v="2023-11-09T00:00:00"/>
    <m/>
    <d v="2023-10-02T00:00:00"/>
    <s v="00:00"/>
    <s v="23:59"/>
    <d v="2023-10-02T00:00:00"/>
    <s v="08:00"/>
    <s v="09:00"/>
    <n v="1.6"/>
    <s v="ce"/>
    <n v="620"/>
    <n v="1.6"/>
    <n v="1"/>
    <s v="Kuehne+Nagel Tiel 3 Standpl"/>
    <s v="De Diepert 5"/>
    <s v="Tiel"/>
    <s v="4004 MA"/>
    <s v="NL"/>
    <x v="2"/>
    <s v="Randweg 2"/>
    <x v="6"/>
    <s v="4191 NN"/>
    <s v="NL"/>
    <s v="2480107419"/>
    <s v="0144703_002"/>
    <s v="31V"/>
    <s v="NL001131849B01"/>
    <n v="2"/>
    <n v="0"/>
    <n v="10.35"/>
    <s v="N"/>
    <s v="Peter Appel Transport B.V."/>
    <n v="36622"/>
    <d v="2023-10-02T00:00:00"/>
    <s v="09:00:00"/>
    <n v="0"/>
    <x v="0"/>
    <x v="39"/>
    <n v="10"/>
    <x v="6"/>
    <n v="1"/>
    <n v="20"/>
    <x v="2"/>
    <n v="129.4"/>
    <n v="0"/>
    <n v="129.4"/>
  </r>
  <r>
    <s v="COLGATE 3800 DEB."/>
    <s v="Colgate-Palmolive Nederland BV"/>
    <s v="101t"/>
    <n v="101091033122"/>
    <n v="101030175406"/>
    <n v="930"/>
    <s v="Inv Booked"/>
    <s v="2480107416"/>
    <s v="Verkoop"/>
    <n v="170"/>
    <s v="Transport drops zone"/>
    <s v="9 - verwerkt"/>
    <n v="0"/>
    <m/>
    <d v="2023-10-02T00:00:00"/>
    <s v="DROP"/>
    <s v="0001010910331220144706_002"/>
    <m/>
    <m/>
    <m/>
    <s v="EUR"/>
    <n v="220.2"/>
    <s v="EUR"/>
    <n v="220.2"/>
    <s v="EUR"/>
    <n v="220.2"/>
    <n v="220.2"/>
    <n v="0"/>
    <s v="N"/>
    <n v="1223000983"/>
    <d v="2023-11-09T00:00:00"/>
    <m/>
    <d v="2023-10-02T00:00:00"/>
    <s v="00:00"/>
    <s v="23:59"/>
    <d v="2023-10-02T00:00:00"/>
    <s v="08:30"/>
    <s v="16:00"/>
    <n v="20"/>
    <s v="ce"/>
    <n v="9923"/>
    <n v="20"/>
    <n v="15"/>
    <s v="Kuehne+Nagel Tiel 3 Standpl"/>
    <s v="De Diepert 5"/>
    <s v="Tiel"/>
    <s v="4004 MA"/>
    <s v="NL"/>
    <x v="49"/>
    <s v="Oude Berghuizerweg 30"/>
    <x v="31"/>
    <s v="7336 AW"/>
    <s v="NL"/>
    <s v="2480107416"/>
    <s v="0144706_002"/>
    <s v="31V"/>
    <s v="NL001131849B01"/>
    <n v="2"/>
    <n v="0"/>
    <n v="220.2"/>
    <s v="N"/>
    <s v="Peter Appel Transport B.V."/>
    <n v="36622"/>
    <d v="2023-10-02T00:00:00"/>
    <s v="13:13:00"/>
    <n v="0"/>
    <x v="0"/>
    <x v="39"/>
    <n v="10"/>
    <x v="27"/>
    <n v="1"/>
    <n v="20"/>
    <x v="0"/>
    <n v="220.2"/>
    <n v="0"/>
    <n v="220.2"/>
  </r>
  <r>
    <s v="COLGATE 3800 DEB."/>
    <s v="Colgate-Palmolive Nederland BV"/>
    <s v="101t"/>
    <n v="101091033436"/>
    <n v="101030175407"/>
    <n v="930"/>
    <s v="Inv Booked"/>
    <s v="2480107418"/>
    <s v="Verkoop"/>
    <n v="170"/>
    <s v="Transport drops zone"/>
    <s v="9 - verwerkt"/>
    <n v="0"/>
    <m/>
    <d v="2023-10-02T00:00:00"/>
    <s v="DROP"/>
    <s v="0001010910334360144862_003"/>
    <m/>
    <m/>
    <m/>
    <s v="EUR"/>
    <n v="83.04"/>
    <s v="EUR"/>
    <n v="83.04"/>
    <s v="EUR"/>
    <n v="83.04"/>
    <n v="83.04"/>
    <n v="0"/>
    <s v="N"/>
    <n v="1223000983"/>
    <d v="2023-11-09T00:00:00"/>
    <m/>
    <d v="2023-10-02T00:00:00"/>
    <s v="00:00"/>
    <s v="23:59"/>
    <d v="2023-10-02T00:00:00"/>
    <s v="08:15"/>
    <s v="14:00"/>
    <n v="4"/>
    <s v="ce"/>
    <n v="1613"/>
    <n v="4"/>
    <n v="3"/>
    <s v="Kuehne+Nagel Tiel 3 Standpl"/>
    <s v="De Diepert 5"/>
    <s v="Tiel"/>
    <s v="4004 MA"/>
    <s v="NL"/>
    <x v="98"/>
    <s v="Wolvenkoog 1"/>
    <x v="32"/>
    <s v="1822BE"/>
    <s v="NL"/>
    <s v="2480107418"/>
    <s v="0144862_003"/>
    <s v="31V"/>
    <s v="NL001131849B01"/>
    <n v="2"/>
    <n v="0"/>
    <n v="83.04"/>
    <s v="N"/>
    <s v="Peter Appel Transport B.V."/>
    <n v="36622"/>
    <d v="2023-10-02T00:00:00"/>
    <s v="10:45:00"/>
    <n v="0"/>
    <x v="0"/>
    <x v="39"/>
    <n v="10"/>
    <x v="28"/>
    <n v="1"/>
    <n v="4"/>
    <x v="0"/>
    <n v="83.04"/>
    <n v="0"/>
    <n v="83.04"/>
  </r>
  <r>
    <s v="COLGATE 3800 DEB."/>
    <s v="Colgate-Palmolive Nederland BV"/>
    <s v="101t"/>
    <n v="101091033124"/>
    <n v="101030175408"/>
    <n v="930"/>
    <s v="Inv Booked"/>
    <s v="2480107421"/>
    <s v="Verkoop"/>
    <n v="170"/>
    <s v="Transport drops zone"/>
    <s v="9 - verwerkt"/>
    <n v="0"/>
    <m/>
    <d v="2023-10-02T00:00:00"/>
    <s v="DROP"/>
    <s v="0001010910331240144709_002"/>
    <m/>
    <m/>
    <m/>
    <s v="EUR"/>
    <n v="129.36000000000001"/>
    <s v="EUR"/>
    <n v="129.36000000000001"/>
    <s v="EUR"/>
    <n v="129.36000000000001"/>
    <n v="129.36000000000001"/>
    <n v="0"/>
    <s v="N"/>
    <n v="1223000983"/>
    <d v="2023-11-09T00:00:00"/>
    <m/>
    <d v="2023-10-02T00:00:00"/>
    <s v="00:00"/>
    <s v="23:59"/>
    <d v="2023-10-02T00:00:00"/>
    <s v="16:30"/>
    <s v="16:30"/>
    <n v="8.8000000000000007"/>
    <s v="ce"/>
    <n v="7490"/>
    <n v="8.8000000000000007"/>
    <n v="12"/>
    <s v="Kuehne+Nagel Tiel 3 Standpl"/>
    <s v="De Diepert 5"/>
    <s v="Tiel"/>
    <s v="4004 MA"/>
    <s v="NL"/>
    <x v="41"/>
    <s v="Asteriastraat 9"/>
    <x v="3"/>
    <s v="5047 RM"/>
    <s v="NL"/>
    <s v="2480107421"/>
    <s v="0144709_002"/>
    <s v="31V"/>
    <s v="NL001131849B01"/>
    <n v="2"/>
    <n v="0"/>
    <n v="129.36000000000001"/>
    <s v="N"/>
    <s v="Peter Appel Transport B.V."/>
    <n v="36622"/>
    <d v="2023-10-02T00:00:00"/>
    <s v="18:50:00"/>
    <n v="0"/>
    <x v="0"/>
    <x v="39"/>
    <n v="10"/>
    <x v="3"/>
    <n v="1"/>
    <n v="8.8000000000000007"/>
    <x v="0"/>
    <n v="129.36000000000001"/>
    <n v="0"/>
    <n v="129.36000000000001"/>
  </r>
  <r>
    <s v="COLGATE 3800 DEB."/>
    <s v="Colgate-Palmolive Nederland BV"/>
    <s v="101t"/>
    <n v="101091033438"/>
    <n v="101030175413"/>
    <n v="930"/>
    <s v="Inv Booked"/>
    <s v="2480107425"/>
    <s v="Verkoop"/>
    <n v="170"/>
    <s v="Transport drops zone"/>
    <s v="9 - verwerkt"/>
    <n v="0"/>
    <m/>
    <d v="2023-10-02T00:00:00"/>
    <s v="DROP"/>
    <s v="0001010910334380144865_003"/>
    <m/>
    <m/>
    <m/>
    <s v="EUR"/>
    <n v="21.06"/>
    <s v="EUR"/>
    <n v="21.06"/>
    <s v="EUR"/>
    <n v="21.06"/>
    <n v="21.06"/>
    <n v="0"/>
    <s v="N"/>
    <n v="1223000983"/>
    <d v="2023-11-09T00:00:00"/>
    <m/>
    <d v="2023-10-02T00:00:00"/>
    <s v="00:00"/>
    <s v="23:59"/>
    <d v="2023-10-02T00:00:00"/>
    <s v="07:00"/>
    <s v="10:00"/>
    <n v="1.6"/>
    <s v="ce"/>
    <n v="593"/>
    <n v="1.6"/>
    <n v="0"/>
    <s v="Kuehne+Nagel Tiel 3 Standpl"/>
    <s v="De Diepert 5"/>
    <s v="Tiel"/>
    <s v="4004 MA"/>
    <s v="NL"/>
    <x v="117"/>
    <s v="Slego 1a"/>
    <x v="13"/>
    <s v="1046BM"/>
    <s v="NL"/>
    <s v="2480107425"/>
    <s v="0144865_003"/>
    <s v="31V"/>
    <s v="NL001131849B01"/>
    <n v="2"/>
    <n v="0"/>
    <n v="21.06"/>
    <s v="N"/>
    <s v="Peter Appel Transport B.V."/>
    <n v="36622"/>
    <d v="2023-10-02T00:00:00"/>
    <s v="10:50:00"/>
    <n v="0"/>
    <x v="0"/>
    <x v="39"/>
    <n v="10"/>
    <x v="11"/>
    <n v="1"/>
    <n v="12.799999999999999"/>
    <x v="0"/>
    <n v="168.45"/>
    <n v="0"/>
    <n v="168.45"/>
  </r>
  <r>
    <s v="COLGATE 3800 DEB."/>
    <s v="Colgate-Palmolive Nederland BV"/>
    <s v="101t"/>
    <n v="101091033119"/>
    <n v="101030175414"/>
    <n v="930"/>
    <s v="Inv Booked"/>
    <s v="2480107424"/>
    <s v="Verkoop"/>
    <n v="170"/>
    <s v="Transport drops zone"/>
    <s v="9 - verwerkt"/>
    <n v="0"/>
    <m/>
    <d v="2023-10-02T00:00:00"/>
    <s v="DROP"/>
    <s v="0001010910331190144703_002"/>
    <m/>
    <m/>
    <m/>
    <s v="EUR"/>
    <n v="119.05"/>
    <s v="EUR"/>
    <n v="119.05"/>
    <s v="EUR"/>
    <n v="119.05"/>
    <n v="119.05"/>
    <n v="0"/>
    <s v="N"/>
    <n v="1223000983"/>
    <d v="2023-11-09T00:00:00"/>
    <m/>
    <d v="2023-10-02T00:00:00"/>
    <s v="00:00"/>
    <s v="23:59"/>
    <d v="2023-10-02T00:00:00"/>
    <s v="08:00"/>
    <s v="09:00"/>
    <n v="18.399999999999999"/>
    <s v="ce"/>
    <n v="11676"/>
    <n v="18.399999999999999"/>
    <n v="23"/>
    <s v="Kuehne+Nagel Tiel 3 Standpl"/>
    <s v="De Diepert 5"/>
    <s v="Tiel"/>
    <s v="4004 MA"/>
    <s v="NL"/>
    <x v="2"/>
    <s v="Randweg 2"/>
    <x v="6"/>
    <s v="4191 NN"/>
    <s v="NL"/>
    <s v="2480107424"/>
    <s v="0144703_002"/>
    <s v="31V"/>
    <s v="NL001131849B01"/>
    <n v="2"/>
    <n v="0"/>
    <n v="119.05"/>
    <s v="N"/>
    <s v="Peter Appel Transport B.V."/>
    <n v="36622"/>
    <d v="2023-10-02T00:00:00"/>
    <s v="09:00:00"/>
    <n v="0"/>
    <x v="0"/>
    <x v="39"/>
    <n v="10"/>
    <x v="6"/>
    <n v="0"/>
    <s v=""/>
    <x v="2"/>
    <s v=""/>
    <n v="0"/>
    <s v=""/>
  </r>
  <r>
    <s v="COLGATE 3800 DEB."/>
    <s v="Colgate-Palmolive Nederland BV"/>
    <s v="101t"/>
    <n v="101091033117"/>
    <n v="101030175415"/>
    <n v="930"/>
    <s v="Inv Booked"/>
    <s v="2480107454"/>
    <s v="Verkoop"/>
    <n v="170"/>
    <s v="Transport drops zone"/>
    <s v="9 - verwerkt"/>
    <n v="0"/>
    <m/>
    <d v="2023-10-02T00:00:00"/>
    <s v="DROP"/>
    <s v="0001010910331170144700_003"/>
    <m/>
    <m/>
    <m/>
    <s v="EUR"/>
    <n v="97.15"/>
    <s v="EUR"/>
    <n v="97.15"/>
    <s v="EUR"/>
    <n v="97.15"/>
    <n v="97.15"/>
    <n v="0"/>
    <s v="N"/>
    <n v="1223000983"/>
    <d v="2023-11-09T00:00:00"/>
    <m/>
    <d v="2023-10-02T00:00:00"/>
    <s v="00:00"/>
    <s v="23:59"/>
    <d v="2023-10-02T00:00:00"/>
    <s v="13:30"/>
    <s v="13:30"/>
    <n v="3.2"/>
    <s v="ce"/>
    <n v="2024"/>
    <n v="3.2"/>
    <n v="2"/>
    <s v="Kuehne+Nagel Tiel 3 Standpl"/>
    <s v="De Diepert 5"/>
    <s v="Tiel"/>
    <s v="4004 MA"/>
    <s v="NL"/>
    <x v="9"/>
    <s v="Edisonstraat 3"/>
    <x v="12"/>
    <s v="8606JH"/>
    <s v="NL"/>
    <s v="2480107454"/>
    <s v="0144700_003"/>
    <s v="31V"/>
    <s v="NL001131849B01"/>
    <n v="2"/>
    <n v="0"/>
    <n v="97.15"/>
    <s v="N"/>
    <s v="Peter Appel Transport B.V."/>
    <n v="36622"/>
    <d v="2023-10-02T00:00:00"/>
    <s v="15:28:00"/>
    <n v="58"/>
    <x v="0"/>
    <x v="39"/>
    <n v="10"/>
    <x v="10"/>
    <n v="1"/>
    <n v="3.2"/>
    <x v="3"/>
    <n v="97.15"/>
    <n v="0"/>
    <n v="97.15"/>
  </r>
  <r>
    <s v="COLGATE 3800 DEB."/>
    <s v="Colgate-Palmolive Nederland BV"/>
    <s v="101t"/>
    <n v="101091033113"/>
    <n v="101030175394"/>
    <n v="930"/>
    <s v="Inv Booked"/>
    <s v="2480107400"/>
    <s v="Verkoop"/>
    <n v="170"/>
    <s v="Transport drops zone"/>
    <s v="9 - verwerkt"/>
    <n v="0"/>
    <m/>
    <d v="2023-10-02T00:00:00"/>
    <s v="DROP"/>
    <s v="0001010910331130144697_002"/>
    <m/>
    <m/>
    <m/>
    <s v="EUR"/>
    <n v="62.16"/>
    <s v="EUR"/>
    <n v="62.16"/>
    <s v="EUR"/>
    <n v="62.16"/>
    <n v="62.16"/>
    <n v="0"/>
    <s v="N"/>
    <n v="1223000983"/>
    <d v="2023-11-09T00:00:00"/>
    <m/>
    <d v="2023-10-02T00:00:00"/>
    <s v="00:00"/>
    <s v="23:59"/>
    <d v="2023-10-02T00:00:00"/>
    <s v="06:00"/>
    <s v="14:30"/>
    <n v="2.4"/>
    <s v="ce"/>
    <n v="1241"/>
    <n v="2.4"/>
    <n v="2"/>
    <s v="Kuehne+Nagel Tiel 3 Standpl"/>
    <s v="De Diepert 5"/>
    <s v="Tiel"/>
    <s v="4004 MA"/>
    <s v="NL"/>
    <x v="30"/>
    <s v="Brandpuntlaan Zuid 1"/>
    <x v="4"/>
    <s v="2665NZ"/>
    <s v="NL"/>
    <s v="2480107400"/>
    <s v="0144697_002"/>
    <s v="31V"/>
    <s v="NL001131849B01"/>
    <n v="2"/>
    <n v="0"/>
    <n v="62.16"/>
    <s v="N"/>
    <s v="Peter Appel Transport B.V."/>
    <n v="36622"/>
    <d v="2023-10-02T00:00:00"/>
    <s v="14:12:00"/>
    <n v="0"/>
    <x v="0"/>
    <x v="39"/>
    <n v="10"/>
    <x v="4"/>
    <n v="1"/>
    <n v="2.4"/>
    <x v="8"/>
    <n v="62.16"/>
    <n v="0"/>
    <n v="62.16"/>
  </r>
  <r>
    <s v="COLGATE 3800 DEB."/>
    <s v="Colgate-Palmolive Nederland BV"/>
    <s v="101t"/>
    <n v="101091033120"/>
    <n v="101030175391"/>
    <n v="930"/>
    <s v="Inv Booked"/>
    <s v="2480107402"/>
    <s v="Verkoop"/>
    <n v="170"/>
    <s v="Transport drops zone"/>
    <s v="9 - verwerkt"/>
    <n v="0"/>
    <m/>
    <d v="2023-10-02T00:00:00"/>
    <s v="DROP"/>
    <s v="0001010910331200144702_002"/>
    <m/>
    <m/>
    <m/>
    <s v="EUR"/>
    <n v="289.27999999999997"/>
    <s v="EUR"/>
    <n v="289.27999999999997"/>
    <s v="EUR"/>
    <n v="289.27999999999997"/>
    <n v="289.27999999999997"/>
    <n v="0"/>
    <s v="N"/>
    <n v="1223000983"/>
    <d v="2023-11-09T00:00:00"/>
    <m/>
    <d v="2023-10-02T00:00:00"/>
    <s v="00:00"/>
    <s v="23:59"/>
    <d v="2023-10-02T00:00:00"/>
    <s v="09:00"/>
    <s v="10:00"/>
    <n v="25.6"/>
    <s v="ce"/>
    <n v="23804"/>
    <n v="25.6"/>
    <n v="46"/>
    <s v="Kuehne+Nagel Tiel 3 Standpl"/>
    <s v="De Diepert 5"/>
    <s v="Tiel"/>
    <s v="4004 MA"/>
    <s v="NL"/>
    <x v="1"/>
    <s v="Perenmarkt 15"/>
    <x v="2"/>
    <s v="1681PG"/>
    <s v="NL"/>
    <s v="2480107402"/>
    <s v="0144702_002"/>
    <s v="31V"/>
    <s v="NL001131849B01"/>
    <n v="2"/>
    <n v="0"/>
    <n v="289.27999999999997"/>
    <s v="N"/>
    <s v="Peter Appel Transport B.V."/>
    <n v="36622"/>
    <d v="2023-10-02T00:00:00"/>
    <s v="09:41:00"/>
    <n v="0"/>
    <x v="0"/>
    <x v="39"/>
    <n v="10"/>
    <x v="2"/>
    <n v="1"/>
    <n v="25.6"/>
    <x v="1"/>
    <n v="289.27999999999997"/>
    <n v="0"/>
    <n v="289.27999999999997"/>
  </r>
  <r>
    <s v="COLGATE 3800 DEB."/>
    <s v="Colgate-Palmolive Nederland BV"/>
    <s v="101t"/>
    <n v="101091033112"/>
    <n v="101030175385"/>
    <n v="930"/>
    <s v="Inv Booked"/>
    <s v="2480107396"/>
    <s v="Verkoop"/>
    <n v="170"/>
    <s v="Transport drops zone"/>
    <s v="9 - verwerkt"/>
    <n v="0"/>
    <m/>
    <d v="2023-10-02T00:00:00"/>
    <s v="DROP"/>
    <s v="0001010910331120144696_002"/>
    <m/>
    <m/>
    <m/>
    <s v="EUR"/>
    <n v="364"/>
    <s v="EUR"/>
    <n v="364"/>
    <s v="EUR"/>
    <n v="364"/>
    <n v="364"/>
    <n v="0"/>
    <s v="N"/>
    <n v="1223000983"/>
    <d v="2023-11-09T00:00:00"/>
    <m/>
    <d v="2023-10-02T00:00:00"/>
    <s v="00:00"/>
    <s v="23:59"/>
    <d v="2023-10-02T00:00:00"/>
    <s v="09:00"/>
    <s v="09:00"/>
    <n v="20"/>
    <s v="ce"/>
    <n v="18179"/>
    <n v="20"/>
    <n v="31"/>
    <s v="Kuehne+Nagel Tiel 3 Standpl"/>
    <s v="De Diepert 5"/>
    <s v="Tiel"/>
    <s v="4004 MA"/>
    <s v="NL"/>
    <x v="0"/>
    <s v="Henri Fordlaan 6"/>
    <x v="0"/>
    <s v="9615TK"/>
    <s v="NL"/>
    <s v="2480107396"/>
    <s v="0144696_002"/>
    <s v="31V"/>
    <s v="NL001131849B01"/>
    <n v="2"/>
    <n v="0"/>
    <n v="364"/>
    <s v="N"/>
    <s v="Peter Appel Transport B.V."/>
    <n v="36622"/>
    <d v="2023-10-02T00:00:00"/>
    <s v="09:33:00"/>
    <n v="0"/>
    <x v="0"/>
    <x v="39"/>
    <n v="10"/>
    <x v="0"/>
    <n v="1"/>
    <n v="20"/>
    <x v="0"/>
    <n v="364"/>
    <n v="0"/>
    <n v="364"/>
  </r>
  <r>
    <s v="COLGATE 3800 DEB."/>
    <s v="Colgate-Palmolive Nederland BV"/>
    <s v="101t"/>
    <n v="101091033112"/>
    <n v="101030175386"/>
    <n v="930"/>
    <s v="Inv Booked"/>
    <s v="2480107394"/>
    <s v="Verkoop"/>
    <n v="170"/>
    <s v="Transport drops zone"/>
    <s v="9 - verwerkt"/>
    <n v="0"/>
    <m/>
    <d v="2023-10-02T00:00:00"/>
    <s v="DROP"/>
    <s v="0001010910331120144696_003"/>
    <m/>
    <m/>
    <m/>
    <s v="EUR"/>
    <n v="72.459999999999994"/>
    <s v="EUR"/>
    <n v="72.459999999999994"/>
    <s v="EUR"/>
    <n v="72.459999999999994"/>
    <n v="72.459999999999994"/>
    <n v="0"/>
    <s v="N"/>
    <n v="1223000983"/>
    <d v="2023-11-09T00:00:00"/>
    <m/>
    <d v="2023-10-02T00:00:00"/>
    <s v="00:00"/>
    <s v="23:59"/>
    <d v="2023-10-02T00:00:00"/>
    <s v="06:00"/>
    <s v="14:30"/>
    <n v="1.6"/>
    <s v="ce"/>
    <n v="1172"/>
    <n v="1.6"/>
    <n v="2"/>
    <s v="Kuehne+Nagel Tiel 3 Standpl"/>
    <s v="De Diepert 5"/>
    <s v="Tiel"/>
    <s v="4004 MA"/>
    <s v="NL"/>
    <x v="37"/>
    <s v="Dublinweg 3"/>
    <x v="39"/>
    <s v="9744 VB"/>
    <s v="NL"/>
    <s v="2480107394"/>
    <s v="0144696_003"/>
    <s v="31V"/>
    <s v="NL001131849B01"/>
    <n v="2"/>
    <n v="0"/>
    <n v="72.459999999999994"/>
    <s v="N"/>
    <s v="Peter Appel Transport B.V."/>
    <n v="36622"/>
    <d v="2023-10-02T00:00:00"/>
    <s v="12:16:00"/>
    <m/>
    <x v="0"/>
    <x v="39"/>
    <n v="10"/>
    <x v="32"/>
    <n v="1"/>
    <n v="1.6"/>
    <x v="8"/>
    <n v="72.459999999999994"/>
    <n v="0"/>
    <n v="72.459999999999994"/>
  </r>
  <r>
    <s v="COLGATE 3800 DEB."/>
    <s v="Colgate-Palmolive Nederland BV"/>
    <s v="101t"/>
    <n v="101091033115"/>
    <n v="101030175387"/>
    <n v="930"/>
    <s v="Inv Booked"/>
    <s v="2480107397 REFUSED"/>
    <s v="Verkoop"/>
    <n v="170"/>
    <s v="Transport drops zone"/>
    <s v="9 - verwerkt"/>
    <n v="0"/>
    <m/>
    <d v="2023-10-02T00:00:00"/>
    <s v="DROP"/>
    <s v="0001010910331150144698_003"/>
    <m/>
    <m/>
    <m/>
    <s v="EUR"/>
    <n v="67.989999999999995"/>
    <s v="EUR"/>
    <n v="67.989999999999995"/>
    <s v="EUR"/>
    <n v="67.989999999999995"/>
    <n v="67.989999999999995"/>
    <n v="0"/>
    <s v="N"/>
    <n v="1223000983"/>
    <d v="2023-11-09T00:00:00"/>
    <m/>
    <d v="2023-10-02T00:00:00"/>
    <s v="00:00"/>
    <s v="23:59"/>
    <d v="2023-10-02T00:00:00"/>
    <s v="06:00"/>
    <s v="14:30"/>
    <n v="2.4"/>
    <s v="ce"/>
    <n v="965"/>
    <n v="2.4"/>
    <n v="0"/>
    <s v="Kuehne+Nagel Tiel 3 Standpl"/>
    <s v="De Diepert 5"/>
    <s v="Tiel"/>
    <s v="4004 MA"/>
    <s v="NL"/>
    <x v="36"/>
    <s v="Ada Byronweg 19"/>
    <x v="38"/>
    <s v="6045GM"/>
    <s v="NL"/>
    <s v="2480107397 REFUSED"/>
    <s v="0144698_003"/>
    <s v="31V"/>
    <s v="NL001131849B01"/>
    <n v="2"/>
    <n v="0"/>
    <n v="67.989999999999995"/>
    <s v="N"/>
    <s v="Peter Appel Transport B.V."/>
    <n v="36622"/>
    <d v="2023-10-02T00:00:00"/>
    <s v="11:15:00"/>
    <n v="15"/>
    <x v="0"/>
    <x v="39"/>
    <n v="10"/>
    <x v="23"/>
    <n v="1"/>
    <n v="2.4"/>
    <x v="8"/>
    <n v="67.989999999999995"/>
    <n v="0"/>
    <n v="67.989999999999995"/>
  </r>
  <r>
    <s v="COLGATE 3800 DEB."/>
    <s v="Colgate-Palmolive Nederland BV"/>
    <s v="101t"/>
    <n v="101091033111"/>
    <n v="101030175388"/>
    <n v="930"/>
    <s v="Inv Booked"/>
    <s v="2480107399"/>
    <s v="Verkoop"/>
    <n v="170"/>
    <s v="Transport drops zone"/>
    <s v="9 - verwerkt"/>
    <n v="0"/>
    <m/>
    <d v="2023-10-02T00:00:00"/>
    <s v="DROP"/>
    <s v="0001010910331110144694_002"/>
    <m/>
    <m/>
    <m/>
    <s v="EUR"/>
    <n v="31.97"/>
    <s v="EUR"/>
    <n v="31.97"/>
    <s v="EUR"/>
    <n v="31.97"/>
    <n v="31.97"/>
    <n v="0"/>
    <s v="N"/>
    <n v="1223000983"/>
    <d v="2023-11-09T00:00:00"/>
    <m/>
    <d v="2023-10-02T00:00:00"/>
    <s v="00:00"/>
    <s v="23:59"/>
    <d v="2023-10-02T00:00:00"/>
    <s v="06:00"/>
    <s v="14:30"/>
    <n v="1.6"/>
    <s v="ce"/>
    <n v="1034"/>
    <n v="1.6"/>
    <n v="1"/>
    <s v="Kuehne+Nagel Tiel 3 Standpl"/>
    <s v="De Diepert 5"/>
    <s v="Tiel"/>
    <s v="4004 MA"/>
    <s v="NL"/>
    <x v="31"/>
    <s v="Ohmweg 3"/>
    <x v="33"/>
    <s v="4104BM"/>
    <s v="NL"/>
    <s v="2480107399"/>
    <s v="0144694_002"/>
    <s v="31V"/>
    <s v="NL001131849B01"/>
    <n v="2"/>
    <n v="0"/>
    <n v="31.97"/>
    <s v="N"/>
    <s v="Peter Appel Transport B.V."/>
    <n v="36622"/>
    <d v="2023-10-02T00:00:00"/>
    <s v="07:39:00"/>
    <n v="0"/>
    <x v="0"/>
    <x v="39"/>
    <n v="10"/>
    <x v="6"/>
    <n v="1"/>
    <n v="1.6"/>
    <x v="8"/>
    <n v="31.97"/>
    <n v="0"/>
    <n v="31.97"/>
  </r>
  <r>
    <s v="COLGATE 3800 DEB."/>
    <s v="Colgate-Palmolive Nederland BV"/>
    <s v="101t"/>
    <n v="101091033440"/>
    <n v="101030175389"/>
    <n v="930"/>
    <s v="Inv Booked"/>
    <s v="2480107398"/>
    <s v="Verkoop"/>
    <n v="170"/>
    <s v="Transport drops zone"/>
    <s v="9 - verwerkt"/>
    <n v="0"/>
    <m/>
    <d v="2023-10-02T00:00:00"/>
    <s v="DROP"/>
    <s v="0001010910334400144867_003"/>
    <m/>
    <m/>
    <m/>
    <s v="EUR"/>
    <n v="61.56"/>
    <s v="EUR"/>
    <n v="61.56"/>
    <s v="EUR"/>
    <n v="61.56"/>
    <n v="61.56"/>
    <n v="0"/>
    <s v="N"/>
    <n v="1223000983"/>
    <d v="2023-11-09T00:00:00"/>
    <m/>
    <d v="2023-10-02T00:00:00"/>
    <s v="00:00"/>
    <s v="23:59"/>
    <d v="2023-10-02T00:00:00"/>
    <s v="06:00"/>
    <s v="14:30"/>
    <n v="2.4"/>
    <s v="ce"/>
    <n v="1241"/>
    <n v="2.4"/>
    <n v="2"/>
    <s v="Kuehne+Nagel Tiel 3 Standpl"/>
    <s v="De Diepert 5"/>
    <s v="Tiel"/>
    <s v="4004 MA"/>
    <s v="NL"/>
    <x v="33"/>
    <s v="Tussenriemer 40"/>
    <x v="35"/>
    <s v="4704SR"/>
    <s v="NL"/>
    <s v="2480107398"/>
    <s v="0144867_003"/>
    <s v="31V"/>
    <s v="NL001131849B01"/>
    <n v="2"/>
    <n v="0"/>
    <n v="61.56"/>
    <s v="N"/>
    <s v="Peter Appel Transport B.V."/>
    <n v="36622"/>
    <d v="2023-10-02T00:00:00"/>
    <s v="13:13:00"/>
    <n v="0"/>
    <x v="0"/>
    <x v="39"/>
    <n v="10"/>
    <x v="29"/>
    <n v="1"/>
    <n v="2.4"/>
    <x v="8"/>
    <n v="61.56"/>
    <n v="0"/>
    <n v="61.56"/>
  </r>
  <r>
    <s v="COLGATE 3800 DEB."/>
    <s v="Colgate-Palmolive Nederland BV"/>
    <s v="101t"/>
    <n v="101091033111"/>
    <n v="101030175390"/>
    <n v="930"/>
    <s v="Inv Booked"/>
    <s v="2480107395"/>
    <s v="Verkoop"/>
    <n v="170"/>
    <s v="Transport drops zone"/>
    <s v="9 - verwerkt"/>
    <n v="0"/>
    <m/>
    <d v="2023-10-02T00:00:00"/>
    <s v="DROP"/>
    <s v="0001010910331110144694_003"/>
    <m/>
    <m/>
    <m/>
    <s v="EUR"/>
    <n v="67.22"/>
    <s v="EUR"/>
    <n v="67.22"/>
    <s v="EUR"/>
    <n v="67.22"/>
    <n v="67.22"/>
    <n v="0"/>
    <s v="N"/>
    <n v="1223000983"/>
    <d v="2023-11-09T00:00:00"/>
    <m/>
    <d v="2023-10-02T00:00:00"/>
    <s v="00:00"/>
    <s v="23:59"/>
    <d v="2023-10-02T00:00:00"/>
    <s v="06:00"/>
    <s v="14:30"/>
    <n v="2.4"/>
    <s v="ce"/>
    <n v="1448"/>
    <n v="2.4"/>
    <n v="2"/>
    <s v="Kuehne+Nagel Tiel 3 Standpl"/>
    <s v="De Diepert 5"/>
    <s v="Tiel"/>
    <s v="4004 MA"/>
    <s v="NL"/>
    <x v="34"/>
    <s v="Birnieweg 13"/>
    <x v="36"/>
    <s v="7418 HH"/>
    <s v="NL"/>
    <s v="2480107395"/>
    <s v="0144694_003"/>
    <s v="31V"/>
    <s v="NL001131849B01"/>
    <n v="2"/>
    <n v="0"/>
    <n v="67.22"/>
    <s v="N"/>
    <s v="Peter Appel Transport B.V."/>
    <n v="36622"/>
    <d v="2023-10-02T00:00:00"/>
    <s v="11:45:00"/>
    <n v="0"/>
    <x v="0"/>
    <x v="39"/>
    <n v="10"/>
    <x v="30"/>
    <n v="1"/>
    <n v="2.4"/>
    <x v="8"/>
    <n v="67.22"/>
    <n v="0"/>
    <n v="67.22"/>
  </r>
  <r>
    <s v="COLGATE 3800 DEB."/>
    <s v="Colgate-Palmolive Nederland BV"/>
    <s v="101t"/>
    <n v="101091033438"/>
    <n v="101030175392"/>
    <n v="930"/>
    <s v="Inv Booked"/>
    <s v="2480107405"/>
    <s v="Verkoop"/>
    <n v="170"/>
    <s v="Transport drops zone"/>
    <s v="9 - verwerkt"/>
    <n v="0"/>
    <m/>
    <d v="2023-10-02T00:00:00"/>
    <s v="DROP"/>
    <s v="0001010910334380144865_003"/>
    <m/>
    <m/>
    <m/>
    <s v="EUR"/>
    <n v="147.38999999999999"/>
    <s v="EUR"/>
    <n v="147.38999999999999"/>
    <s v="EUR"/>
    <n v="147.38999999999999"/>
    <n v="147.38999999999999"/>
    <n v="0"/>
    <s v="N"/>
    <n v="1223000983"/>
    <d v="2023-11-09T00:00:00"/>
    <m/>
    <d v="2023-10-02T00:00:00"/>
    <s v="00:00"/>
    <s v="23:59"/>
    <d v="2023-10-02T00:00:00"/>
    <s v="07:00"/>
    <s v="10:00"/>
    <n v="11.2"/>
    <s v="ce"/>
    <n v="12366"/>
    <n v="11.2"/>
    <n v="16"/>
    <s v="Kuehne+Nagel Tiel 3 Standpl"/>
    <s v="De Diepert 5"/>
    <s v="Tiel"/>
    <s v="4004 MA"/>
    <s v="NL"/>
    <x v="118"/>
    <s v="Slego 1"/>
    <x v="13"/>
    <s v="1046 BM"/>
    <s v="NL"/>
    <s v="2480107405"/>
    <s v="0144865_003"/>
    <s v="31V"/>
    <s v="NL001131849B01"/>
    <n v="2"/>
    <n v="0"/>
    <n v="147.38999999999999"/>
    <s v="N"/>
    <s v="Peter Appel Transport B.V."/>
    <n v="36622"/>
    <d v="2023-10-02T00:00:00"/>
    <s v="10:49:00"/>
    <n v="0"/>
    <x v="0"/>
    <x v="39"/>
    <n v="10"/>
    <x v="11"/>
    <n v="0"/>
    <s v=""/>
    <x v="0"/>
    <s v=""/>
    <n v="0"/>
    <s v=""/>
  </r>
  <r>
    <s v="COLGATE 3800 DEB."/>
    <s v="Colgate-Palmolive Nederland BV"/>
    <s v="101t"/>
    <n v="101091033113"/>
    <n v="101030175411"/>
    <n v="930"/>
    <s v="Inv Booked"/>
    <s v="2480107417"/>
    <s v="Verkoop"/>
    <n v="170"/>
    <s v="Transport drops zone"/>
    <s v="9 - verwerkt"/>
    <n v="0"/>
    <m/>
    <d v="2023-10-02T00:00:00"/>
    <s v="DROP"/>
    <s v="0001010910331130144697_005"/>
    <m/>
    <m/>
    <m/>
    <s v="EUR"/>
    <n v="27.26"/>
    <s v="EUR"/>
    <n v="27.26"/>
    <s v="EUR"/>
    <n v="27.26"/>
    <n v="27.26"/>
    <n v="0"/>
    <s v="N"/>
    <n v="1223000983"/>
    <d v="2023-11-09T00:00:00"/>
    <m/>
    <d v="2023-10-02T00:00:00"/>
    <s v="00:00"/>
    <s v="23:59"/>
    <d v="2023-10-02T00:00:00"/>
    <s v="08:00"/>
    <s v="16:00"/>
    <n v="0.8"/>
    <s v="ce"/>
    <n v="42"/>
    <n v="0.8"/>
    <n v="0"/>
    <s v="Kuehne+Nagel Tiel 3 Standpl"/>
    <s v="De Diepert 5"/>
    <s v="Tiel"/>
    <s v="4004 MA"/>
    <s v="NL"/>
    <x v="76"/>
    <s v="Andries Copierhof 2"/>
    <x v="40"/>
    <s v="3059LM"/>
    <s v="NL"/>
    <s v="2480107417"/>
    <s v="0144697_005"/>
    <s v="31V"/>
    <s v="NL001131849B01"/>
    <n v="2"/>
    <n v="0"/>
    <n v="27.26"/>
    <s v="N"/>
    <s v="Peter Appel Transport B.V."/>
    <n v="36622"/>
    <d v="2023-10-02T00:00:00"/>
    <s v="11:26:00"/>
    <n v="0"/>
    <x v="0"/>
    <x v="39"/>
    <n v="10"/>
    <x v="33"/>
    <n v="1"/>
    <n v="0.8"/>
    <x v="6"/>
    <n v="27.26"/>
    <n v="0"/>
    <n v="27.26"/>
  </r>
  <r>
    <s v="COLGATE 3800 DEB."/>
    <s v="Colgate-Palmolive Nederland BV"/>
    <s v="101t"/>
    <n v="101091033671"/>
    <n v="101030175491"/>
    <n v="930"/>
    <s v="Inv Booked"/>
    <s v="2480108357"/>
    <s v="Verkoop"/>
    <n v="170"/>
    <s v="Transport drops zone"/>
    <s v="9 - verwerkt"/>
    <n v="0"/>
    <m/>
    <d v="2023-10-03T00:00:00"/>
    <s v="DROP"/>
    <s v="0001010910336710144966_002"/>
    <m/>
    <m/>
    <m/>
    <s v="EUR"/>
    <n v="69.099999999999994"/>
    <s v="EUR"/>
    <n v="69.099999999999994"/>
    <s v="EUR"/>
    <n v="69.099999999999994"/>
    <n v="69.099999999999994"/>
    <n v="0"/>
    <s v="N"/>
    <n v="1223000983"/>
    <d v="2023-11-09T00:00:00"/>
    <m/>
    <d v="2023-10-03T00:00:00"/>
    <s v="00:00"/>
    <s v="23:59"/>
    <d v="2023-10-03T00:00:00"/>
    <s v="10:00"/>
    <s v="10:00"/>
    <n v="5.6"/>
    <s v="ce"/>
    <n v="4718"/>
    <n v="5.6"/>
    <n v="7"/>
    <s v="Kuehne+Nagel Tiel 3 Standpl"/>
    <s v="De Diepert 5"/>
    <s v="Tiel"/>
    <s v="4004 MA"/>
    <s v="NL"/>
    <x v="48"/>
    <s v="OPAALSTRAAT  2"/>
    <x v="32"/>
    <s v="1812 RH"/>
    <s v="NL"/>
    <s v="2480108357"/>
    <s v="0144966_002"/>
    <s v="31V"/>
    <s v="NL001131849B01"/>
    <n v="2"/>
    <n v="0"/>
    <n v="69.099999999999994"/>
    <s v="N"/>
    <s v="Peter Appel Transport B.V."/>
    <n v="36622"/>
    <d v="2023-10-03T00:00:00"/>
    <s v="12:09:00"/>
    <n v="0"/>
    <x v="1"/>
    <x v="39"/>
    <n v="10"/>
    <x v="28"/>
    <n v="1"/>
    <n v="20.8"/>
    <x v="3"/>
    <n v="256.67"/>
    <n v="0"/>
    <n v="256.67"/>
  </r>
  <r>
    <s v="COLGATE 3800 DEB."/>
    <s v="Colgate-Palmolive Nederland BV"/>
    <s v="101t"/>
    <n v="101091033676"/>
    <n v="101030175494"/>
    <n v="930"/>
    <s v="Inv Booked"/>
    <s v="2480108364"/>
    <s v="Verkoop"/>
    <n v="170"/>
    <s v="Transport drops zone"/>
    <s v="9 - verwerkt"/>
    <n v="0"/>
    <m/>
    <d v="2023-10-03T00:00:00"/>
    <s v="DROP"/>
    <s v="0001010910336760144970_002"/>
    <m/>
    <m/>
    <m/>
    <s v="EUR"/>
    <n v="336.96"/>
    <s v="EUR"/>
    <n v="336.96"/>
    <s v="EUR"/>
    <n v="336.96"/>
    <n v="336.96"/>
    <n v="0"/>
    <s v="N"/>
    <n v="1223000983"/>
    <d v="2023-11-09T00:00:00"/>
    <m/>
    <d v="2023-10-03T00:00:00"/>
    <s v="00:00"/>
    <s v="23:59"/>
    <d v="2023-10-03T00:00:00"/>
    <s v="12:00"/>
    <s v="17:00"/>
    <n v="24"/>
    <s v="ce"/>
    <n v="21222"/>
    <n v="24"/>
    <n v="31"/>
    <s v="Kuehne+Nagel Tiel 3 Standpl"/>
    <s v="De Diepert 5"/>
    <s v="Tiel"/>
    <s v="4004 MA"/>
    <s v="NL"/>
    <x v="21"/>
    <s v="Bloemakkers 4"/>
    <x v="22"/>
    <s v="9461GX"/>
    <s v="NL"/>
    <s v="2480108364"/>
    <s v="0144970_002"/>
    <s v="31V"/>
    <s v="NL001131849B01"/>
    <n v="2"/>
    <n v="0"/>
    <n v="336.96"/>
    <s v="N"/>
    <s v="Peter Appel Transport B.V."/>
    <n v="36622"/>
    <d v="2023-10-03T00:00:00"/>
    <s v="12:56:00"/>
    <n v="0"/>
    <x v="1"/>
    <x v="39"/>
    <n v="10"/>
    <x v="20"/>
    <n v="1"/>
    <n v="24"/>
    <x v="3"/>
    <n v="336.96"/>
    <n v="0"/>
    <n v="336.96"/>
  </r>
  <r>
    <s v="COLGATE 3800 DEB."/>
    <s v="Colgate-Palmolive Nederland BV"/>
    <s v="101t"/>
    <n v="101091033959"/>
    <n v="101030175495"/>
    <n v="930"/>
    <s v="Inv Booked"/>
    <s v="2480108365"/>
    <s v="Verkoop"/>
    <n v="170"/>
    <s v="Transport drops zone"/>
    <s v="9 - verwerkt"/>
    <n v="0"/>
    <m/>
    <d v="2023-10-03T00:00:00"/>
    <s v="DROP"/>
    <s v="0001010910339590145133_003"/>
    <m/>
    <m/>
    <m/>
    <s v="EUR"/>
    <n v="30.66"/>
    <s v="EUR"/>
    <n v="30.66"/>
    <s v="EUR"/>
    <n v="30.66"/>
    <n v="30.66"/>
    <n v="0"/>
    <s v="N"/>
    <n v="1223000983"/>
    <d v="2023-11-09T00:00:00"/>
    <m/>
    <d v="2023-10-03T00:00:00"/>
    <s v="00:00"/>
    <s v="23:59"/>
    <d v="2023-10-03T00:00:00"/>
    <s v="13:00"/>
    <s v="14:00"/>
    <n v="0.8"/>
    <s v="ce"/>
    <n v="814"/>
    <n v="0.8"/>
    <n v="1"/>
    <s v="Kuehne+Nagel Tiel 3 Standpl"/>
    <s v="De Diepert 5"/>
    <s v="Tiel"/>
    <s v="4004 MA"/>
    <s v="NL"/>
    <x v="13"/>
    <s v="GALVANIWEG 1"/>
    <x v="16"/>
    <s v="8013 RG"/>
    <s v="NL"/>
    <s v="2480108365"/>
    <s v="0145133_003"/>
    <s v="31V"/>
    <s v="NL001131849B01"/>
    <n v="2"/>
    <n v="0"/>
    <n v="30.66"/>
    <s v="N"/>
    <s v="Peter Appel Transport B.V."/>
    <n v="36622"/>
    <d v="2023-10-03T00:00:00"/>
    <s v="15:07:00"/>
    <n v="0"/>
    <x v="1"/>
    <x v="39"/>
    <n v="10"/>
    <x v="14"/>
    <n v="1"/>
    <n v="0.8"/>
    <x v="2"/>
    <n v="30.66"/>
    <n v="0"/>
    <n v="30.66"/>
  </r>
  <r>
    <s v="COLGATE 3800 DEB."/>
    <s v="Colgate-Palmolive Nederland BV"/>
    <s v="101t"/>
    <n v="101091033989"/>
    <n v="101030175496"/>
    <n v="930"/>
    <s v="Inv Booked"/>
    <s v="2480108366"/>
    <s v="Verkoop"/>
    <n v="170"/>
    <s v="Transport drops zone"/>
    <s v="9 - verwerkt"/>
    <n v="0"/>
    <m/>
    <d v="2023-10-03T00:00:00"/>
    <s v="DROP"/>
    <s v="0001010910339890145164_003"/>
    <m/>
    <m/>
    <m/>
    <s v="EUR"/>
    <n v="62.16"/>
    <s v="EUR"/>
    <n v="62.16"/>
    <s v="EUR"/>
    <n v="62.16"/>
    <n v="62.16"/>
    <n v="0"/>
    <s v="N"/>
    <n v="1223000983"/>
    <d v="2023-11-09T00:00:00"/>
    <m/>
    <d v="2023-10-03T00:00:00"/>
    <s v="00:00"/>
    <s v="23:59"/>
    <d v="2023-10-03T00:00:00"/>
    <s v="14:00"/>
    <s v="15:00"/>
    <n v="2.4"/>
    <s v="ce"/>
    <n v="1802"/>
    <n v="2.4"/>
    <n v="3"/>
    <s v="Kuehne+Nagel Tiel 3 Standpl"/>
    <s v="De Diepert 5"/>
    <s v="Tiel"/>
    <s v="4004 MA"/>
    <s v="NL"/>
    <x v="2"/>
    <s v="Laan van Ruyven 1"/>
    <x v="11"/>
    <s v="2645EE"/>
    <s v="NL"/>
    <s v="2480108366"/>
    <s v="0145164_003"/>
    <s v="31V"/>
    <s v="NL001131849B01"/>
    <n v="2"/>
    <n v="0"/>
    <n v="62.16"/>
    <s v="N"/>
    <s v="Peter Appel Transport B.V."/>
    <n v="36622"/>
    <d v="2023-10-03T00:00:00"/>
    <s v="15:19:00"/>
    <n v="0"/>
    <x v="1"/>
    <x v="39"/>
    <n v="10"/>
    <x v="4"/>
    <n v="1"/>
    <n v="2.4"/>
    <x v="2"/>
    <n v="62.16"/>
    <n v="0"/>
    <n v="62.16"/>
  </r>
  <r>
    <s v="COLGATE 3800 DEB."/>
    <s v="Colgate-Palmolive Nederland BV"/>
    <s v="101t"/>
    <n v="0"/>
    <n v="101030175497"/>
    <n v="930"/>
    <s v="Inv Booked"/>
    <s v="2480108368"/>
    <s v="Verkoop"/>
    <n v="170"/>
    <s v="Transport drops zone"/>
    <s v="9 - verwerkt"/>
    <n v="0"/>
    <m/>
    <d v="2023-10-03T00:00:00"/>
    <m/>
    <m/>
    <m/>
    <m/>
    <m/>
    <s v="EUR"/>
    <n v="45.6"/>
    <s v="EUR"/>
    <n v="45.6"/>
    <s v="EUR"/>
    <n v="45.6"/>
    <n v="45.6"/>
    <n v="0"/>
    <s v="N"/>
    <n v="1223000983"/>
    <d v="2023-11-09T00:00:00"/>
    <m/>
    <d v="2023-10-03T00:00:00"/>
    <s v="00:00"/>
    <s v="23:59"/>
    <d v="2023-10-03T00:00:00"/>
    <s v="10:00"/>
    <s v="10:00"/>
    <n v="2.4"/>
    <s v="ce"/>
    <n v="1648"/>
    <n v="2.4"/>
    <n v="3"/>
    <s v="Kuehne+Nagel Tiel 3 Standpl"/>
    <s v="De Diepert 5"/>
    <s v="Tiel"/>
    <s v="4004 MA"/>
    <s v="NL"/>
    <x v="79"/>
    <s v="Keltenweg 30"/>
    <x v="58"/>
    <s v="5342 LP"/>
    <s v="NL"/>
    <s v="2480108368"/>
    <s v="0144959_006"/>
    <s v="31V"/>
    <s v="NL001131849B01"/>
    <n v="2"/>
    <n v="0"/>
    <n v="45.6"/>
    <s v="N"/>
    <m/>
    <n v="36622"/>
    <d v="2023-10-03T00:00:00"/>
    <s v="10:30:00"/>
    <n v="0"/>
    <x v="1"/>
    <x v="39"/>
    <n v="10"/>
    <x v="42"/>
    <n v="1"/>
    <n v="2.4"/>
    <x v="3"/>
    <n v="45.6"/>
    <n v="0"/>
    <n v="45.6"/>
  </r>
  <r>
    <s v="COLGATE 3800 DEB."/>
    <s v="Colgate-Palmolive Nederland BV"/>
    <s v="101t"/>
    <n v="101091033982"/>
    <n v="101030175498"/>
    <n v="930"/>
    <s v="Inv Booked"/>
    <s v="2480108367"/>
    <s v="Verkoop"/>
    <n v="170"/>
    <s v="Transport drops zone"/>
    <s v="9 - verwerkt"/>
    <n v="0"/>
    <m/>
    <d v="2023-10-03T00:00:00"/>
    <s v="DROP"/>
    <s v="0001010910339820145157_002"/>
    <m/>
    <m/>
    <m/>
    <s v="EUR"/>
    <n v="207.07"/>
    <s v="EUR"/>
    <n v="207.07"/>
    <s v="EUR"/>
    <n v="207.07"/>
    <n v="207.07"/>
    <n v="0"/>
    <s v="N"/>
    <n v="1223000983"/>
    <d v="2023-11-09T00:00:00"/>
    <m/>
    <d v="2023-10-03T00:00:00"/>
    <s v="00:00"/>
    <s v="23:59"/>
    <d v="2023-10-03T00:00:00"/>
    <s v="12:00"/>
    <s v="13:00"/>
    <n v="14.4"/>
    <s v="ce"/>
    <n v="6612"/>
    <n v="14.4"/>
    <n v="10"/>
    <s v="Kuehne+Nagel Tiel 3 Standpl"/>
    <s v="De Diepert 5"/>
    <s v="Tiel"/>
    <s v="4004 MA"/>
    <s v="NL"/>
    <x v="16"/>
    <s v="Rijnland 4"/>
    <x v="19"/>
    <s v="1948RL"/>
    <s v="NL"/>
    <s v="2480108367"/>
    <s v="0145157_002"/>
    <s v="31V"/>
    <s v="NL001131849B01"/>
    <n v="2"/>
    <n v="0"/>
    <n v="207.07"/>
    <s v="N"/>
    <s v="Peter Appel Transport B.V."/>
    <n v="36622"/>
    <d v="2023-10-03T00:00:00"/>
    <s v="13:58:00"/>
    <n v="0"/>
    <x v="1"/>
    <x v="39"/>
    <n v="10"/>
    <x v="17"/>
    <n v="1"/>
    <n v="14.4"/>
    <x v="0"/>
    <n v="207.07"/>
    <n v="0"/>
    <n v="207.07"/>
  </r>
  <r>
    <s v="COLGATE 3800 DEB."/>
    <s v="Colgate-Palmolive Nederland BV"/>
    <s v="101t"/>
    <n v="101091033667"/>
    <n v="101030175499"/>
    <n v="930"/>
    <s v="Inv Booked"/>
    <s v="2480108369"/>
    <s v="Verkoop"/>
    <n v="170"/>
    <s v="Transport drops zone"/>
    <s v="9 - verwerkt"/>
    <n v="0"/>
    <m/>
    <d v="2023-10-03T00:00:00"/>
    <s v="DROP"/>
    <s v="0001010910336670144962_002"/>
    <m/>
    <m/>
    <m/>
    <s v="EUR"/>
    <n v="95.4"/>
    <s v="EUR"/>
    <n v="95.4"/>
    <s v="EUR"/>
    <n v="95.4"/>
    <n v="95.4"/>
    <n v="0"/>
    <s v="Y"/>
    <n v="1223000983"/>
    <d v="2023-11-09T00:00:00"/>
    <m/>
    <d v="2023-10-03T00:00:00"/>
    <s v="00:00"/>
    <s v="23:59"/>
    <d v="2023-10-03T00:00:00"/>
    <s v="05:00"/>
    <s v="06:00"/>
    <n v="12"/>
    <s v="ce"/>
    <n v="8592"/>
    <n v="12"/>
    <n v="17"/>
    <s v="Kuehne+Nagel Tiel 3 Standpl"/>
    <s v="De Diepert 5"/>
    <s v="Tiel"/>
    <s v="4004 MA"/>
    <s v="NL"/>
    <x v="2"/>
    <s v="Randweg 2"/>
    <x v="6"/>
    <s v="4191 NN"/>
    <s v="NL"/>
    <s v="2480108369"/>
    <s v="0144962_002"/>
    <s v="31V"/>
    <s v="NL001131849B01"/>
    <n v="2"/>
    <n v="0"/>
    <n v="95.4"/>
    <s v="N"/>
    <s v="Peter Appel Transport B.V."/>
    <n v="36622"/>
    <d v="2023-10-03T00:00:00"/>
    <s v="06:01:00"/>
    <n v="0"/>
    <x v="1"/>
    <x v="39"/>
    <n v="10"/>
    <x v="6"/>
    <n v="1"/>
    <n v="12"/>
    <x v="2"/>
    <n v="95.4"/>
    <n v="0"/>
    <n v="95.4"/>
  </r>
  <r>
    <s v="COLGATE 3800 DEB."/>
    <s v="Colgate-Palmolive Nederland BV"/>
    <s v="101t"/>
    <n v="101091033985"/>
    <n v="101030175568"/>
    <n v="930"/>
    <s v="Inv Booked"/>
    <s v="2480109284"/>
    <s v="Verkoop"/>
    <n v="170"/>
    <s v="Transport drops zone"/>
    <s v="9 - verwerkt"/>
    <n v="0"/>
    <m/>
    <d v="2023-10-03T00:00:00"/>
    <s v="DROP"/>
    <s v="0001010910339850145162_002"/>
    <m/>
    <m/>
    <m/>
    <s v="EUR"/>
    <n v="162.33000000000001"/>
    <s v="EUR"/>
    <n v="162.33000000000001"/>
    <s v="EUR"/>
    <n v="162.33000000000001"/>
    <n v="162.33000000000001"/>
    <n v="0"/>
    <s v="N"/>
    <n v="1223000983"/>
    <d v="2023-11-09T00:00:00"/>
    <m/>
    <d v="2023-10-03T00:00:00"/>
    <s v="00:00"/>
    <s v="23:59"/>
    <d v="2023-10-03T00:00:00"/>
    <s v="11:00"/>
    <s v="12:00"/>
    <n v="15.2"/>
    <s v="ce"/>
    <n v="12648"/>
    <n v="15.2"/>
    <n v="25"/>
    <s v="Kuehne+Nagel Tiel 3 Standpl"/>
    <s v="De Diepert 5"/>
    <s v="Tiel"/>
    <s v="4004 MA"/>
    <s v="NL"/>
    <x v="109"/>
    <s v="Rheastraat 10"/>
    <x v="3"/>
    <s v="5047 TL"/>
    <s v="NL"/>
    <s v="2480109284"/>
    <s v="0145162_002"/>
    <s v="31V"/>
    <s v="NL001131849B01"/>
    <n v="2"/>
    <n v="0"/>
    <n v="162.33000000000001"/>
    <s v="N"/>
    <s v="Peter Appel Transport B.V."/>
    <n v="36622"/>
    <d v="2023-10-03T00:00:00"/>
    <s v="15:58:00"/>
    <n v="269"/>
    <x v="1"/>
    <x v="39"/>
    <n v="10"/>
    <x v="3"/>
    <n v="1"/>
    <n v="20.799999999999997"/>
    <x v="1"/>
    <n v="222.14000000000001"/>
    <n v="0"/>
    <n v="222.14000000000001"/>
  </r>
  <r>
    <s v="COLGATE 3800 DEB."/>
    <s v="Colgate-Palmolive Nederland BV"/>
    <s v="101t"/>
    <n v="101091033988"/>
    <n v="101030175478"/>
    <n v="930"/>
    <s v="Inv Booked"/>
    <s v="2480108350"/>
    <s v="Verkoop"/>
    <n v="170"/>
    <s v="Transport drops zone"/>
    <s v="9 - verwerkt"/>
    <n v="0"/>
    <m/>
    <d v="2023-10-03T00:00:00"/>
    <s v="DROP"/>
    <s v="0001010910339880145166_002"/>
    <m/>
    <m/>
    <m/>
    <s v="EUR"/>
    <n v="49.96"/>
    <s v="EUR"/>
    <n v="49.96"/>
    <s v="EUR"/>
    <n v="49.96"/>
    <n v="49.96"/>
    <n v="0"/>
    <s v="N"/>
    <n v="1223000983"/>
    <d v="2023-11-09T00:00:00"/>
    <m/>
    <d v="2023-10-03T00:00:00"/>
    <s v="00:00"/>
    <s v="23:59"/>
    <d v="2023-10-03T00:00:00"/>
    <s v="15:00"/>
    <s v="16:00"/>
    <n v="4"/>
    <s v="ce"/>
    <n v="4191"/>
    <n v="4"/>
    <n v="7"/>
    <s v="Kuehne+Nagel Tiel 3 Standpl"/>
    <s v="De Diepert 5"/>
    <s v="Tiel"/>
    <s v="4004 MA"/>
    <s v="NL"/>
    <x v="109"/>
    <s v="Rheastraat 10"/>
    <x v="3"/>
    <s v="5047 TL"/>
    <s v="NL"/>
    <s v="2480108350"/>
    <s v="0145166_002"/>
    <s v="31V"/>
    <s v="NL001131849B01"/>
    <n v="2"/>
    <n v="0"/>
    <n v="49.96"/>
    <s v="N"/>
    <s v="Peter Appel Transport B.V."/>
    <n v="36622"/>
    <d v="2023-10-03T00:00:00"/>
    <s v="17:45:00"/>
    <n v="0"/>
    <x v="1"/>
    <x v="39"/>
    <n v="10"/>
    <x v="3"/>
    <n v="1"/>
    <n v="14.400000000000002"/>
    <x v="1"/>
    <n v="179.86"/>
    <n v="0"/>
    <n v="179.86"/>
  </r>
  <r>
    <s v="COLGATE 3800 DEB."/>
    <s v="Colgate-Palmolive Nederland BV"/>
    <s v="101t"/>
    <n v="101091033977"/>
    <n v="101030175479"/>
    <n v="930"/>
    <s v="Inv Booked"/>
    <s v="2480108348"/>
    <s v="Verkoop"/>
    <n v="170"/>
    <s v="Transport drops zone"/>
    <s v="9 - verwerkt"/>
    <n v="0"/>
    <m/>
    <d v="2023-10-03T00:00:00"/>
    <s v="DROP"/>
    <s v="0001010910339770145152_002"/>
    <m/>
    <m/>
    <m/>
    <s v="EUR"/>
    <n v="262.58"/>
    <s v="EUR"/>
    <n v="262.58"/>
    <s v="EUR"/>
    <n v="262.58"/>
    <n v="262.58"/>
    <n v="0"/>
    <s v="N"/>
    <n v="1223000983"/>
    <d v="2023-11-09T00:00:00"/>
    <m/>
    <d v="2023-10-03T00:00:00"/>
    <s v="00:00"/>
    <s v="23:59"/>
    <d v="2023-10-03T00:00:00"/>
    <s v="07:00"/>
    <s v="08:00"/>
    <n v="16.8"/>
    <s v="ce"/>
    <n v="17532"/>
    <n v="16.8"/>
    <n v="30"/>
    <s v="Kuehne+Nagel Tiel 3 Standpl"/>
    <s v="De Diepert 5"/>
    <s v="Tiel"/>
    <s v="4004 MA"/>
    <s v="NL"/>
    <x v="1"/>
    <s v="Fahrenheitweg 1"/>
    <x v="1"/>
    <s v="6101WR"/>
    <s v="NL"/>
    <s v="2480108348"/>
    <s v="0145152_002"/>
    <s v="31V"/>
    <s v="NL001131849B01"/>
    <n v="2"/>
    <n v="0"/>
    <n v="262.58"/>
    <s v="N"/>
    <s v="Peter Appel Transport B.V."/>
    <n v="36622"/>
    <d v="2023-10-03T00:00:00"/>
    <s v="07:15:00"/>
    <n v="0"/>
    <x v="1"/>
    <x v="39"/>
    <n v="10"/>
    <x v="1"/>
    <n v="1"/>
    <n v="16.8"/>
    <x v="1"/>
    <n v="262.58"/>
    <n v="0"/>
    <n v="262.58"/>
  </r>
  <r>
    <s v="COLGATE 3800 DEB."/>
    <s v="Colgate-Palmolive Nederland BV"/>
    <s v="101t"/>
    <n v="101091033988"/>
    <n v="101030175480"/>
    <n v="930"/>
    <s v="Inv Booked"/>
    <s v="2480108351"/>
    <s v="Verkoop"/>
    <n v="170"/>
    <s v="Transport drops zone"/>
    <s v="9 - verwerkt"/>
    <n v="0"/>
    <m/>
    <d v="2023-10-03T00:00:00"/>
    <s v="DROP"/>
    <s v="0001010910339880145166_002"/>
    <m/>
    <m/>
    <m/>
    <s v="EUR"/>
    <n v="79.94"/>
    <s v="EUR"/>
    <n v="79.94"/>
    <s v="EUR"/>
    <n v="79.94"/>
    <n v="79.94"/>
    <n v="0"/>
    <s v="N"/>
    <n v="1223000983"/>
    <d v="2023-11-09T00:00:00"/>
    <m/>
    <d v="2023-10-03T00:00:00"/>
    <s v="00:00"/>
    <s v="23:59"/>
    <d v="2023-10-03T00:00:00"/>
    <s v="15:00"/>
    <s v="16:00"/>
    <n v="6.4"/>
    <s v="ce"/>
    <n v="6704"/>
    <n v="6.4"/>
    <n v="12"/>
    <s v="Kuehne+Nagel Tiel 3 Standpl"/>
    <s v="De Diepert 5"/>
    <s v="Tiel"/>
    <s v="4004 MA"/>
    <s v="NL"/>
    <x v="109"/>
    <s v="Rheastraat 10"/>
    <x v="3"/>
    <s v="5047 TL"/>
    <s v="NL"/>
    <s v="2480108351"/>
    <s v="0145166_002"/>
    <s v="31V"/>
    <s v="NL001131849B01"/>
    <n v="2"/>
    <n v="0"/>
    <n v="79.94"/>
    <s v="N"/>
    <s v="Peter Appel Transport B.V."/>
    <n v="36622"/>
    <d v="2023-10-03T00:00:00"/>
    <s v="17:45:00"/>
    <n v="0"/>
    <x v="1"/>
    <x v="39"/>
    <n v="10"/>
    <x v="3"/>
    <n v="0"/>
    <s v=""/>
    <x v="1"/>
    <s v=""/>
    <n v="0"/>
    <s v=""/>
  </r>
  <r>
    <s v="COLGATE 3800 DEB."/>
    <s v="Colgate-Palmolive Nederland BV"/>
    <s v="101t"/>
    <n v="101091033988"/>
    <n v="101030175481"/>
    <n v="930"/>
    <s v="Inv Booked"/>
    <s v="2480108349"/>
    <s v="Verkoop"/>
    <n v="170"/>
    <s v="Transport drops zone"/>
    <s v="9 - verwerkt"/>
    <n v="0"/>
    <m/>
    <d v="2023-10-03T00:00:00"/>
    <s v="DROP"/>
    <s v="0001010910339880145166_002"/>
    <m/>
    <m/>
    <m/>
    <s v="EUR"/>
    <n v="9.99"/>
    <s v="EUR"/>
    <n v="9.99"/>
    <s v="EUR"/>
    <n v="9.99"/>
    <n v="9.99"/>
    <n v="0"/>
    <s v="N"/>
    <n v="1223000983"/>
    <d v="2023-11-09T00:00:00"/>
    <m/>
    <d v="2023-10-03T00:00:00"/>
    <s v="00:00"/>
    <s v="23:59"/>
    <d v="2023-10-03T00:00:00"/>
    <s v="15:00"/>
    <s v="16:00"/>
    <n v="0.8"/>
    <s v="ce"/>
    <n v="845"/>
    <n v="0.8"/>
    <n v="1"/>
    <s v="Kuehne+Nagel Tiel 3 Standpl"/>
    <s v="De Diepert 5"/>
    <s v="Tiel"/>
    <s v="4004 MA"/>
    <s v="NL"/>
    <x v="109"/>
    <s v="Rheastraat 10"/>
    <x v="3"/>
    <s v="5047 TL"/>
    <s v="NL"/>
    <s v="2480108349"/>
    <s v="0145166_002"/>
    <s v="31V"/>
    <s v="NL001131849B01"/>
    <n v="2"/>
    <n v="0"/>
    <n v="9.99"/>
    <s v="N"/>
    <s v="Peter Appel Transport B.V."/>
    <n v="36622"/>
    <d v="2023-10-03T00:00:00"/>
    <s v="17:45:00"/>
    <n v="0"/>
    <x v="1"/>
    <x v="39"/>
    <n v="10"/>
    <x v="3"/>
    <n v="0"/>
    <s v=""/>
    <x v="1"/>
    <s v=""/>
    <n v="0"/>
    <s v=""/>
  </r>
  <r>
    <s v="COLGATE 3800 DEB."/>
    <s v="Colgate-Palmolive Nederland BV"/>
    <s v="101t"/>
    <n v="101091033985"/>
    <n v="101030175482"/>
    <n v="930"/>
    <s v="Inv Booked"/>
    <s v="2480108352"/>
    <s v="Verkoop"/>
    <n v="170"/>
    <s v="Transport drops zone"/>
    <s v="9 - verwerkt"/>
    <n v="0"/>
    <m/>
    <d v="2023-10-03T00:00:00"/>
    <s v="DROP"/>
    <s v="0001010910339850145162_002"/>
    <m/>
    <m/>
    <m/>
    <s v="EUR"/>
    <n v="59.81"/>
    <s v="EUR"/>
    <n v="59.81"/>
    <s v="EUR"/>
    <n v="59.81"/>
    <n v="59.81"/>
    <n v="0"/>
    <s v="N"/>
    <n v="1223000983"/>
    <d v="2023-11-09T00:00:00"/>
    <m/>
    <d v="2023-10-03T00:00:00"/>
    <s v="00:00"/>
    <s v="23:59"/>
    <d v="2023-10-03T00:00:00"/>
    <s v="11:00"/>
    <s v="12:00"/>
    <n v="5.6"/>
    <s v="ce"/>
    <n v="4506"/>
    <n v="5.6"/>
    <n v="10"/>
    <s v="Kuehne+Nagel Tiel 3 Standpl"/>
    <s v="De Diepert 5"/>
    <s v="Tiel"/>
    <s v="4004 MA"/>
    <s v="NL"/>
    <x v="109"/>
    <s v="Rheastraat 10"/>
    <x v="3"/>
    <s v="5047 TL"/>
    <s v="NL"/>
    <s v="2480108352"/>
    <s v="0145162_002"/>
    <s v="31V"/>
    <s v="NL001131849B01"/>
    <n v="2"/>
    <n v="0"/>
    <n v="59.81"/>
    <s v="N"/>
    <s v="Peter Appel Transport B.V."/>
    <n v="36622"/>
    <d v="2023-10-03T00:00:00"/>
    <s v="15:58:00"/>
    <n v="0"/>
    <x v="1"/>
    <x v="39"/>
    <n v="10"/>
    <x v="3"/>
    <n v="0"/>
    <s v=""/>
    <x v="1"/>
    <s v=""/>
    <n v="0"/>
    <s v=""/>
  </r>
  <r>
    <s v="COLGATE 3800 DEB."/>
    <s v="Colgate-Palmolive Nederland BV"/>
    <s v="101t"/>
    <n v="101091033669"/>
    <n v="101030175483"/>
    <n v="930"/>
    <s v="Inv Booked"/>
    <s v="2480108343"/>
    <s v="Verkoop"/>
    <n v="170"/>
    <s v="Transport drops zone"/>
    <s v="9 - verwerkt"/>
    <n v="0"/>
    <m/>
    <d v="2023-10-03T00:00:00"/>
    <s v="DROP"/>
    <s v="0001010910336690144964_002"/>
    <m/>
    <m/>
    <m/>
    <s v="EUR"/>
    <n v="333.96"/>
    <s v="EUR"/>
    <n v="333.96"/>
    <s v="EUR"/>
    <n v="333.96"/>
    <n v="333.96"/>
    <n v="0"/>
    <s v="N"/>
    <n v="1223000983"/>
    <d v="2023-11-09T00:00:00"/>
    <m/>
    <d v="2023-10-03T00:00:00"/>
    <s v="00:00"/>
    <s v="23:59"/>
    <d v="2023-10-03T00:00:00"/>
    <s v="07:00"/>
    <s v="08:00"/>
    <n v="26.4"/>
    <s v="ce"/>
    <n v="21197"/>
    <n v="26.4"/>
    <n v="43"/>
    <s v="Kuehne+Nagel Tiel 3 Standpl"/>
    <s v="De Diepert 5"/>
    <s v="Tiel"/>
    <s v="4004 MA"/>
    <s v="NL"/>
    <x v="1"/>
    <s v="Fahrenheitweg 1"/>
    <x v="1"/>
    <s v="6101WR"/>
    <s v="NL"/>
    <s v="2480108343"/>
    <s v="0144964_002"/>
    <s v="31V"/>
    <s v="NL001131849B01"/>
    <n v="2"/>
    <n v="0"/>
    <n v="333.96"/>
    <s v="N"/>
    <s v="Peter Appel Transport B.V."/>
    <n v="36622"/>
    <d v="2023-10-03T00:00:00"/>
    <s v="08:00:00"/>
    <n v="0"/>
    <x v="1"/>
    <x v="39"/>
    <n v="10"/>
    <x v="1"/>
    <n v="1"/>
    <n v="26.4"/>
    <x v="1"/>
    <n v="333.96"/>
    <n v="0"/>
    <n v="333.96"/>
  </r>
  <r>
    <s v="COLGATE 3800 DEB."/>
    <s v="Colgate-Palmolive Nederland BV"/>
    <s v="101t"/>
    <n v="101091033673"/>
    <n v="101030175484"/>
    <n v="930"/>
    <s v="Inv Booked"/>
    <s v="2480108347"/>
    <s v="Verkoop"/>
    <n v="170"/>
    <s v="Transport drops zone"/>
    <s v="9 - verwerkt"/>
    <n v="0"/>
    <m/>
    <d v="2023-10-03T00:00:00"/>
    <s v="DROP"/>
    <s v="0001010910336730144968_002"/>
    <m/>
    <m/>
    <m/>
    <s v="EUR"/>
    <n v="296.47000000000003"/>
    <s v="EUR"/>
    <n v="296.47000000000003"/>
    <s v="EUR"/>
    <n v="296.47000000000003"/>
    <n v="296.47000000000003"/>
    <n v="0"/>
    <s v="N"/>
    <n v="1223000983"/>
    <d v="2023-11-09T00:00:00"/>
    <m/>
    <d v="2023-10-03T00:00:00"/>
    <s v="00:00"/>
    <s v="23:59"/>
    <d v="2023-10-03T00:00:00"/>
    <s v="11:00"/>
    <s v="12:00"/>
    <n v="26.4"/>
    <s v="ce"/>
    <n v="21181"/>
    <n v="26.4"/>
    <n v="47"/>
    <s v="Kuehne+Nagel Tiel 3 Standpl"/>
    <s v="De Diepert 5"/>
    <s v="Tiel"/>
    <s v="4004 MA"/>
    <s v="NL"/>
    <x v="1"/>
    <s v="Perenmarkt 15"/>
    <x v="2"/>
    <s v="1681PG"/>
    <s v="NL"/>
    <s v="2480108347"/>
    <s v="0144968_002"/>
    <s v="31V"/>
    <s v="NL001131849B01"/>
    <n v="2"/>
    <n v="0"/>
    <n v="296.47000000000003"/>
    <s v="N"/>
    <s v="Peter Appel Transport B.V."/>
    <n v="36622"/>
    <d v="2023-10-03T00:00:00"/>
    <s v="14:20:00"/>
    <n v="0"/>
    <x v="1"/>
    <x v="39"/>
    <n v="10"/>
    <x v="2"/>
    <n v="1"/>
    <n v="26.4"/>
    <x v="1"/>
    <n v="296.47000000000003"/>
    <n v="0"/>
    <n v="296.47000000000003"/>
  </r>
  <r>
    <s v="COLGATE 3800 DEB."/>
    <s v="Colgate-Palmolive Nederland BV"/>
    <s v="101t"/>
    <n v="101091033671"/>
    <n v="101030175485"/>
    <n v="930"/>
    <s v="Inv Booked"/>
    <s v="2480108358"/>
    <s v="Verkoop"/>
    <n v="170"/>
    <s v="Transport drops zone"/>
    <s v="9 - verwerkt"/>
    <n v="0"/>
    <m/>
    <d v="2023-10-03T00:00:00"/>
    <s v="DROP"/>
    <s v="0001010910336710144966_002"/>
    <m/>
    <m/>
    <m/>
    <s v="EUR"/>
    <n v="148.08000000000001"/>
    <s v="EUR"/>
    <n v="148.08000000000001"/>
    <s v="EUR"/>
    <n v="148.08000000000001"/>
    <n v="148.08000000000001"/>
    <n v="0"/>
    <s v="N"/>
    <n v="1223000983"/>
    <d v="2023-11-09T00:00:00"/>
    <m/>
    <d v="2023-10-03T00:00:00"/>
    <s v="00:00"/>
    <s v="23:59"/>
    <d v="2023-10-03T00:00:00"/>
    <s v="10:00"/>
    <s v="10:00"/>
    <n v="12"/>
    <s v="ce"/>
    <n v="12227"/>
    <n v="12"/>
    <n v="19"/>
    <s v="Kuehne+Nagel Tiel 3 Standpl"/>
    <s v="De Diepert 5"/>
    <s v="Tiel"/>
    <s v="4004 MA"/>
    <s v="NL"/>
    <x v="48"/>
    <s v="OPAALSTRAAT  2"/>
    <x v="32"/>
    <s v="1812 RH"/>
    <s v="NL"/>
    <s v="2480108358"/>
    <s v="0144966_002"/>
    <s v="31V"/>
    <s v="NL001131849B01"/>
    <n v="2"/>
    <n v="0"/>
    <n v="148.08000000000001"/>
    <s v="N"/>
    <s v="Peter Appel Transport B.V."/>
    <n v="36622"/>
    <d v="2023-10-03T00:00:00"/>
    <s v="12:09:00"/>
    <n v="40"/>
    <x v="1"/>
    <x v="39"/>
    <n v="10"/>
    <x v="28"/>
    <n v="0"/>
    <s v=""/>
    <x v="3"/>
    <s v=""/>
    <n v="0"/>
    <s v=""/>
  </r>
  <r>
    <s v="COLGATE 3800 DEB."/>
    <s v="Colgate-Palmolive Nederland BV"/>
    <s v="101t"/>
    <n v="101091033666"/>
    <n v="101030175486"/>
    <n v="930"/>
    <s v="Inv Booked"/>
    <s v="2480108360"/>
    <s v="Verkoop"/>
    <n v="170"/>
    <s v="Transport drops zone"/>
    <s v="9 - verwerkt"/>
    <n v="0"/>
    <m/>
    <d v="2023-10-03T00:00:00"/>
    <s v="DROP"/>
    <s v="0001010910336660144961_005"/>
    <m/>
    <m/>
    <m/>
    <s v="EUR"/>
    <n v="81.5"/>
    <s v="EUR"/>
    <n v="81.5"/>
    <s v="EUR"/>
    <n v="81.5"/>
    <n v="81.5"/>
    <n v="0"/>
    <s v="N"/>
    <n v="1223000983"/>
    <d v="2023-11-09T00:00:00"/>
    <m/>
    <d v="2023-10-03T00:00:00"/>
    <s v="00:00"/>
    <s v="23:59"/>
    <d v="2023-10-03T00:00:00"/>
    <s v="05:00"/>
    <s v="12:00"/>
    <n v="4.8"/>
    <s v="ce"/>
    <n v="3898"/>
    <n v="4.8"/>
    <n v="5"/>
    <s v="Kuehne+Nagel Tiel 3 Standpl"/>
    <s v="De Diepert 5"/>
    <s v="Tiel"/>
    <s v="4004 MA"/>
    <s v="NL"/>
    <x v="19"/>
    <s v="SAFFIER  300"/>
    <x v="21"/>
    <s v="3316 LN"/>
    <s v="NL"/>
    <s v="2480108360"/>
    <s v="0144961_005"/>
    <s v="31V"/>
    <s v="NL001131849B01"/>
    <n v="2"/>
    <n v="0"/>
    <n v="81.5"/>
    <s v="N"/>
    <s v="Peter Appel Transport B.V."/>
    <n v="36622"/>
    <d v="2023-10-03T00:00:00"/>
    <s v="10:37:00"/>
    <n v="0"/>
    <x v="1"/>
    <x v="39"/>
    <n v="10"/>
    <x v="19"/>
    <n v="1"/>
    <n v="4.8"/>
    <x v="3"/>
    <n v="81.5"/>
    <n v="0"/>
    <n v="81.5"/>
  </r>
  <r>
    <s v="COLGATE 3800 DEB."/>
    <s v="Colgate-Palmolive Nederland BV"/>
    <s v="101t"/>
    <n v="101091033678"/>
    <n v="101030175487"/>
    <n v="930"/>
    <s v="Inv Booked"/>
    <s v="2480108354"/>
    <s v="Verkoop"/>
    <n v="170"/>
    <s v="Transport drops zone"/>
    <s v="9 - verwerkt"/>
    <n v="0"/>
    <m/>
    <d v="2023-10-03T00:00:00"/>
    <s v="DROP"/>
    <s v="0001010910336780144972_003"/>
    <m/>
    <m/>
    <m/>
    <s v="EUR"/>
    <n v="187.39"/>
    <s v="EUR"/>
    <n v="187.39"/>
    <s v="EUR"/>
    <n v="187.39"/>
    <n v="187.39"/>
    <n v="0"/>
    <s v="N"/>
    <n v="1223000983"/>
    <d v="2023-11-09T00:00:00"/>
    <m/>
    <d v="2023-10-03T00:00:00"/>
    <s v="00:00"/>
    <s v="23:59"/>
    <d v="2023-10-03T00:00:00"/>
    <s v="12:00"/>
    <s v="13:00"/>
    <n v="19.2"/>
    <s v="ce"/>
    <n v="22301"/>
    <n v="19.2"/>
    <n v="36"/>
    <s v="Kuehne+Nagel Tiel 3 Standpl"/>
    <s v="De Diepert 5"/>
    <s v="Tiel"/>
    <s v="4004 MA"/>
    <s v="NL"/>
    <x v="109"/>
    <s v="Rheastraat 10"/>
    <x v="3"/>
    <s v="5047 TL"/>
    <s v="NL"/>
    <s v="2480108354"/>
    <s v="0144972_003"/>
    <s v="31V"/>
    <s v="NL001131849B01"/>
    <n v="2"/>
    <n v="0"/>
    <n v="187.39"/>
    <s v="N"/>
    <s v="Peter Appel Transport B.V."/>
    <n v="36622"/>
    <d v="2023-10-03T00:00:00"/>
    <s v="17:24:00"/>
    <n v="224"/>
    <x v="1"/>
    <x v="39"/>
    <n v="10"/>
    <x v="3"/>
    <n v="1"/>
    <n v="24.799999999999997"/>
    <x v="1"/>
    <n v="242.04999999999998"/>
    <n v="0"/>
    <n v="242.04999999999998"/>
  </r>
  <r>
    <s v="COLGATE 3800 DEB."/>
    <s v="Colgate-Palmolive Nederland BV"/>
    <s v="101t"/>
    <n v="101091033668"/>
    <n v="101030175488"/>
    <n v="930"/>
    <s v="Inv Booked"/>
    <s v="2480108356"/>
    <s v="Verkoop"/>
    <n v="170"/>
    <s v="Transport drops zone"/>
    <s v="9 - verwerkt"/>
    <n v="0"/>
    <m/>
    <d v="2023-10-03T00:00:00"/>
    <s v="DROP"/>
    <s v="0001010910336680144963_002"/>
    <m/>
    <m/>
    <m/>
    <s v="EUR"/>
    <n v="237.84"/>
    <s v="EUR"/>
    <n v="237.84"/>
    <s v="EUR"/>
    <n v="237.84"/>
    <n v="237.84"/>
    <n v="0"/>
    <s v="N"/>
    <n v="1223000983"/>
    <d v="2023-11-09T00:00:00"/>
    <m/>
    <d v="2023-10-03T00:00:00"/>
    <s v="00:00"/>
    <s v="23:59"/>
    <d v="2023-10-03T00:00:00"/>
    <s v="06:00"/>
    <s v="07:00"/>
    <n v="24"/>
    <s v="ce"/>
    <n v="22722"/>
    <n v="24"/>
    <n v="40"/>
    <s v="Kuehne+Nagel Tiel 3 Standpl"/>
    <s v="De Diepert 5"/>
    <s v="Tiel"/>
    <s v="4004 MA"/>
    <s v="NL"/>
    <x v="109"/>
    <s v="Rheastraat 10"/>
    <x v="3"/>
    <s v="5047 TL"/>
    <s v="NL"/>
    <s v="2480108356"/>
    <s v="0144963_002"/>
    <s v="31V"/>
    <s v="NL001131849B01"/>
    <n v="2"/>
    <n v="0"/>
    <n v="237.84"/>
    <s v="N"/>
    <s v="Peter Appel Transport B.V."/>
    <n v="36622"/>
    <d v="2023-10-03T00:00:00"/>
    <s v="09:32:00"/>
    <n v="93"/>
    <x v="1"/>
    <x v="39"/>
    <n v="10"/>
    <x v="3"/>
    <n v="1"/>
    <n v="24"/>
    <x v="1"/>
    <n v="237.84"/>
    <n v="0"/>
    <n v="237.84"/>
  </r>
  <r>
    <s v="COLGATE 3800 DEB."/>
    <s v="Colgate-Palmolive Nederland BV"/>
    <s v="101t"/>
    <n v="101091033980"/>
    <n v="101030175475"/>
    <n v="930"/>
    <s v="Inv Booked"/>
    <s v="2480108344"/>
    <s v="Verkoop"/>
    <n v="170"/>
    <s v="Transport drops zone"/>
    <s v="9 - verwerkt"/>
    <n v="0"/>
    <m/>
    <d v="2023-10-03T00:00:00"/>
    <s v="DROP"/>
    <s v="0001010910339800145159_002"/>
    <m/>
    <m/>
    <m/>
    <s v="EUR"/>
    <n v="257.2"/>
    <s v="EUR"/>
    <n v="257.2"/>
    <s v="EUR"/>
    <n v="257.2"/>
    <n v="257.2"/>
    <n v="0"/>
    <s v="N"/>
    <n v="1223000983"/>
    <d v="2023-11-09T00:00:00"/>
    <m/>
    <d v="2023-10-03T00:00:00"/>
    <s v="00:00"/>
    <s v="23:59"/>
    <d v="2023-10-03T00:00:00"/>
    <s v="09:00"/>
    <s v="10:00"/>
    <n v="20"/>
    <s v="ce"/>
    <n v="23175"/>
    <n v="20"/>
    <n v="38"/>
    <s v="Kuehne+Nagel Tiel 3 Standpl"/>
    <s v="De Diepert 5"/>
    <s v="Tiel"/>
    <s v="4004 MA"/>
    <s v="NL"/>
    <x v="1"/>
    <s v="Perenmarkt 15"/>
    <x v="2"/>
    <s v="1681PG"/>
    <s v="NL"/>
    <s v="2480108344"/>
    <s v="0145159_002"/>
    <s v="31V"/>
    <s v="NL001131849B01"/>
    <n v="2"/>
    <n v="0"/>
    <n v="257.2"/>
    <s v="N"/>
    <s v="Peter Appel Transport B.V."/>
    <n v="36622"/>
    <d v="2023-10-03T00:00:00"/>
    <s v="09:27:00"/>
    <n v="0"/>
    <x v="1"/>
    <x v="39"/>
    <n v="10"/>
    <x v="2"/>
    <n v="1"/>
    <n v="20"/>
    <x v="1"/>
    <n v="257.2"/>
    <n v="0"/>
    <n v="257.2"/>
  </r>
  <r>
    <s v="COLGATE 3800 DEB."/>
    <s v="Colgate-Palmolive Nederland BV"/>
    <s v="101t"/>
    <n v="101091033978"/>
    <n v="101030175476"/>
    <n v="930"/>
    <s v="Inv Booked"/>
    <s v="2480108345"/>
    <s v="Verkoop"/>
    <n v="170"/>
    <s v="Transport drops zone"/>
    <s v="9 - verwerkt"/>
    <n v="0"/>
    <m/>
    <d v="2023-10-03T00:00:00"/>
    <s v="DROP"/>
    <s v="0001010910339780145153_002"/>
    <m/>
    <m/>
    <m/>
    <s v="EUR"/>
    <n v="356.54"/>
    <s v="EUR"/>
    <n v="356.54"/>
    <s v="EUR"/>
    <n v="356.54"/>
    <n v="356.54"/>
    <n v="0"/>
    <s v="N"/>
    <n v="1223000983"/>
    <d v="2023-11-09T00:00:00"/>
    <m/>
    <d v="2023-10-03T00:00:00"/>
    <s v="00:00"/>
    <s v="23:59"/>
    <d v="2023-10-03T00:00:00"/>
    <s v="09:00"/>
    <s v="09:00"/>
    <n v="19.2"/>
    <s v="ce"/>
    <n v="16364"/>
    <n v="19.2"/>
    <n v="31"/>
    <s v="Kuehne+Nagel Tiel 3 Standpl"/>
    <s v="De Diepert 5"/>
    <s v="Tiel"/>
    <s v="4004 MA"/>
    <s v="NL"/>
    <x v="0"/>
    <s v="Henri Fordlaan 6"/>
    <x v="0"/>
    <s v="9615TK"/>
    <s v="NL"/>
    <s v="2480108345"/>
    <s v="0145153_002"/>
    <s v="31V"/>
    <s v="NL001131849B01"/>
    <n v="2"/>
    <n v="0"/>
    <n v="356.54"/>
    <s v="N"/>
    <s v="Peter Appel Transport B.V."/>
    <n v="36622"/>
    <d v="2023-10-03T00:00:00"/>
    <s v="09:23:00"/>
    <n v="0"/>
    <x v="1"/>
    <x v="39"/>
    <n v="10"/>
    <x v="0"/>
    <n v="1"/>
    <n v="19.2"/>
    <x v="0"/>
    <n v="356.54"/>
    <n v="0"/>
    <n v="356.54"/>
  </r>
  <r>
    <s v="COLGATE 3800 DEB."/>
    <s v="Colgate-Palmolive Nederland BV"/>
    <s v="101t"/>
    <n v="101091033988"/>
    <n v="101030175477"/>
    <n v="930"/>
    <s v="Inv Booked"/>
    <s v="2480108346"/>
    <s v="Verkoop"/>
    <n v="170"/>
    <s v="Transport drops zone"/>
    <s v="9 - verwerkt"/>
    <n v="0"/>
    <m/>
    <d v="2023-10-03T00:00:00"/>
    <s v="DROP"/>
    <s v="0001010910339880145166_002"/>
    <m/>
    <m/>
    <m/>
    <s v="EUR"/>
    <n v="39.97"/>
    <s v="EUR"/>
    <n v="39.97"/>
    <s v="EUR"/>
    <n v="39.97"/>
    <n v="39.97"/>
    <n v="0"/>
    <s v="N"/>
    <n v="1223000983"/>
    <d v="2023-11-09T00:00:00"/>
    <m/>
    <d v="2023-10-03T00:00:00"/>
    <s v="00:00"/>
    <s v="23:59"/>
    <d v="2023-10-03T00:00:00"/>
    <s v="15:00"/>
    <s v="16:00"/>
    <n v="3.2"/>
    <s v="ce"/>
    <n v="3340"/>
    <n v="3.2"/>
    <n v="6"/>
    <s v="Kuehne+Nagel Tiel 3 Standpl"/>
    <s v="De Diepert 5"/>
    <s v="Tiel"/>
    <s v="4004 MA"/>
    <s v="NL"/>
    <x v="109"/>
    <s v="Rheastraat 10"/>
    <x v="3"/>
    <s v="5047 TL"/>
    <s v="NL"/>
    <s v="2480108346"/>
    <s v="0145166_002"/>
    <s v="31V"/>
    <s v="NL001131849B01"/>
    <n v="2"/>
    <n v="0"/>
    <n v="39.97"/>
    <s v="N"/>
    <s v="Peter Appel Transport B.V."/>
    <n v="36622"/>
    <d v="2023-10-03T00:00:00"/>
    <s v="17:45:00"/>
    <n v="75"/>
    <x v="1"/>
    <x v="39"/>
    <n v="10"/>
    <x v="3"/>
    <n v="0"/>
    <s v=""/>
    <x v="1"/>
    <s v=""/>
    <n v="0"/>
    <s v=""/>
  </r>
  <r>
    <s v="COLGATE 3800 DEB."/>
    <s v="Colgate-Palmolive Nederland BV"/>
    <s v="101t"/>
    <n v="101091033852"/>
    <n v="101030175558"/>
    <n v="930"/>
    <s v="Inv Booked"/>
    <s v="2480107415 2ND DEL"/>
    <s v="Verkoop"/>
    <n v="170"/>
    <s v="Transport drops zone"/>
    <s v="9 - verwerkt"/>
    <n v="0"/>
    <m/>
    <d v="2023-10-03T00:00:00"/>
    <s v="DROP"/>
    <s v="0001010910338520145163_002"/>
    <m/>
    <m/>
    <m/>
    <s v="EUR"/>
    <n v="200.64"/>
    <s v="EUR"/>
    <n v="200.64"/>
    <s v="EUR"/>
    <n v="200.64"/>
    <n v="200.64"/>
    <n v="0"/>
    <s v="N"/>
    <n v="1223000983"/>
    <d v="2023-11-09T00:00:00"/>
    <m/>
    <d v="2023-10-03T00:00:00"/>
    <s v="00:00"/>
    <s v="23:59"/>
    <d v="2023-10-03T00:00:00"/>
    <s v="13:00"/>
    <s v="13:00"/>
    <n v="24"/>
    <s v="ce"/>
    <n v="10088"/>
    <n v="24.8"/>
    <n v="19"/>
    <s v="Kuehne+Nagel Tiel 3 Standpl"/>
    <s v="De Diepert 5"/>
    <s v="Tiel"/>
    <s v="4004 MA"/>
    <s v="NL"/>
    <x v="24"/>
    <s v="Ravenswade 14"/>
    <x v="26"/>
    <s v="3439 LD"/>
    <s v="NL"/>
    <s v="2480107415 2ND DEL"/>
    <s v="0145163_002"/>
    <s v="31V"/>
    <s v="NL001131849B01"/>
    <n v="2"/>
    <n v="0"/>
    <n v="200.64"/>
    <s v="N"/>
    <s v="Peter Appel Transport B.V."/>
    <n v="36622"/>
    <d v="2023-10-03T00:00:00"/>
    <s v="15:29:00"/>
    <n v="83"/>
    <x v="1"/>
    <x v="39"/>
    <n v="10"/>
    <x v="22"/>
    <n v="1"/>
    <n v="26.400000000000002"/>
    <x v="7"/>
    <n v="213.57999999999998"/>
    <n v="0"/>
    <n v="213.57999999999998"/>
  </r>
  <r>
    <s v="COLGATE 3800 DEB."/>
    <s v="Colgate-Palmolive Nederland BV"/>
    <s v="101t"/>
    <n v="101091033852"/>
    <n v="101030175559"/>
    <n v="930"/>
    <s v="Inv Booked"/>
    <s v="2480107414 2ND DEL"/>
    <s v="Verkoop"/>
    <n v="170"/>
    <s v="Transport drops zone"/>
    <s v="9 - verwerkt"/>
    <n v="0"/>
    <m/>
    <d v="2023-10-03T00:00:00"/>
    <s v="DROP"/>
    <s v="0001010910338520145163_002"/>
    <m/>
    <m/>
    <m/>
    <s v="EUR"/>
    <n v="12.94"/>
    <s v="EUR"/>
    <n v="12.94"/>
    <s v="EUR"/>
    <n v="12.94"/>
    <n v="12.94"/>
    <n v="0"/>
    <s v="N"/>
    <n v="1223000983"/>
    <d v="2023-11-09T00:00:00"/>
    <m/>
    <d v="2023-10-03T00:00:00"/>
    <s v="00:00"/>
    <s v="23:59"/>
    <d v="2023-10-03T00:00:00"/>
    <s v="13:00"/>
    <s v="13:00"/>
    <n v="1.6"/>
    <s v="ce"/>
    <n v="384"/>
    <n v="1.6"/>
    <n v="0"/>
    <s v="Kuehne+Nagel Tiel 3 Standpl"/>
    <s v="De Diepert 5"/>
    <s v="Tiel"/>
    <s v="4004 MA"/>
    <s v="NL"/>
    <x v="24"/>
    <s v="Ravenswade 14"/>
    <x v="26"/>
    <s v="3439 LD"/>
    <s v="NL"/>
    <s v="2480107414 2ND DEL"/>
    <s v="0145163_002"/>
    <s v="31V"/>
    <s v="NL001131849B01"/>
    <n v="2"/>
    <n v="0"/>
    <n v="12.94"/>
    <s v="N"/>
    <s v="Peter Appel Transport B.V."/>
    <n v="36622"/>
    <d v="2023-10-03T00:00:00"/>
    <s v="15:29:00"/>
    <n v="0"/>
    <x v="1"/>
    <x v="39"/>
    <n v="10"/>
    <x v="22"/>
    <n v="0"/>
    <s v=""/>
    <x v="7"/>
    <s v=""/>
    <n v="0"/>
    <s v=""/>
  </r>
  <r>
    <s v="COLGATE 3800 DEB."/>
    <s v="Colgate-Palmolive Nederland BV"/>
    <s v="101t"/>
    <n v="101091033837"/>
    <n v="101030175566"/>
    <n v="930"/>
    <s v="Inv Booked"/>
    <s v="2480107397 2ND DEL"/>
    <s v="Verkoop"/>
    <n v="170"/>
    <s v="Transport drops zone"/>
    <s v="9 - verwerkt"/>
    <n v="0"/>
    <m/>
    <d v="2023-10-03T00:00:00"/>
    <s v="DROP"/>
    <s v="0001010910338370145151_002"/>
    <m/>
    <m/>
    <m/>
    <s v="EUR"/>
    <n v="67.989999999999995"/>
    <s v="EUR"/>
    <n v="67.989999999999995"/>
    <s v="EUR"/>
    <n v="67.989999999999995"/>
    <n v="67.989999999999995"/>
    <n v="0"/>
    <s v="N"/>
    <n v="1223000983"/>
    <d v="2023-11-09T00:00:00"/>
    <m/>
    <d v="2023-10-03T00:00:00"/>
    <s v="00:00"/>
    <s v="23:59"/>
    <d v="2023-10-03T00:00:00"/>
    <s v="06:00"/>
    <s v="14:30"/>
    <n v="2.4"/>
    <s v="ce"/>
    <n v="965"/>
    <n v="2.4"/>
    <n v="0"/>
    <s v="Kuehne+Nagel Tiel 3 Standpl"/>
    <s v="De Diepert 5"/>
    <s v="Tiel"/>
    <s v="4004 MA"/>
    <s v="NL"/>
    <x v="36"/>
    <s v="Ada Byronweg 19"/>
    <x v="38"/>
    <s v="6045GM"/>
    <s v="NL"/>
    <s v="2480107397 2ND DEL"/>
    <s v="0145151_002"/>
    <s v="31V"/>
    <s v="NL001131849B01"/>
    <n v="2"/>
    <n v="0"/>
    <n v="67.989999999999995"/>
    <s v="N"/>
    <s v="Peter Appel Transport B.V."/>
    <n v="36622"/>
    <d v="2023-10-03T00:00:00"/>
    <s v="12:23:00"/>
    <n v="0"/>
    <x v="1"/>
    <x v="39"/>
    <n v="10"/>
    <x v="23"/>
    <n v="1"/>
    <n v="2.4"/>
    <x v="8"/>
    <n v="67.989999999999995"/>
    <n v="0"/>
    <n v="67.989999999999995"/>
  </r>
  <r>
    <s v="COLGATE 3800 DEB."/>
    <s v="Colgate-Palmolive Nederland BV"/>
    <s v="101t"/>
    <n v="101091033682"/>
    <n v="101030175542"/>
    <n v="930"/>
    <s v="Inv Booked"/>
    <s v="2480108772"/>
    <s v="Verkoop"/>
    <n v="170"/>
    <s v="Transport drops zone"/>
    <s v="9 - verwerkt"/>
    <n v="0"/>
    <m/>
    <d v="2023-10-03T00:00:00"/>
    <s v="DROP"/>
    <s v="0001010910336820144976_002"/>
    <m/>
    <m/>
    <m/>
    <s v="EUR"/>
    <n v="177.66"/>
    <s v="EUR"/>
    <n v="177.66"/>
    <s v="EUR"/>
    <n v="177.66"/>
    <n v="177.66"/>
    <n v="0"/>
    <s v="N"/>
    <n v="1223000983"/>
    <d v="2023-11-09T00:00:00"/>
    <m/>
    <d v="2023-10-03T00:00:00"/>
    <s v="00:00"/>
    <s v="23:59"/>
    <d v="2023-10-03T00:00:00"/>
    <s v="14:00"/>
    <s v="14:00"/>
    <n v="25.6"/>
    <s v="ce"/>
    <n v="16328"/>
    <n v="25.6"/>
    <n v="33"/>
    <s v="Kuehne+Nagel Tiel 3 Standpl"/>
    <s v="De Diepert 5"/>
    <s v="Tiel"/>
    <s v="4004 MA"/>
    <s v="NL"/>
    <x v="14"/>
    <s v="Rood 24"/>
    <x v="17"/>
    <s v="6666LT"/>
    <s v="NL"/>
    <s v="2480108772"/>
    <s v="0144976_002"/>
    <s v="31V"/>
    <s v="NL001131849B01"/>
    <n v="2"/>
    <n v="0"/>
    <n v="177.66"/>
    <s v="N"/>
    <s v="Peter Appel Transport B.V."/>
    <n v="36622"/>
    <d v="2023-10-03T00:00:00"/>
    <s v="13:47:00"/>
    <n v="0"/>
    <x v="1"/>
    <x v="39"/>
    <n v="10"/>
    <x v="15"/>
    <n v="1"/>
    <n v="25.6"/>
    <x v="5"/>
    <n v="177.66"/>
    <n v="0"/>
    <n v="177.66"/>
  </r>
  <r>
    <s v="COLGATE 3800 DEB."/>
    <s v="Colgate-Palmolive Nederland BV"/>
    <s v="101t"/>
    <n v="101091033666"/>
    <n v="101030175489"/>
    <n v="930"/>
    <s v="Inv Booked"/>
    <s v="2480108359"/>
    <s v="Verkoop"/>
    <n v="170"/>
    <s v="Transport drops zone"/>
    <s v="9 - verwerkt"/>
    <n v="0"/>
    <m/>
    <d v="2023-10-03T00:00:00"/>
    <s v="DROP"/>
    <s v="0001010910336660144961_004"/>
    <m/>
    <m/>
    <m/>
    <s v="EUR"/>
    <n v="96.58"/>
    <s v="EUR"/>
    <n v="96.58"/>
    <s v="EUR"/>
    <n v="96.58"/>
    <n v="96.58"/>
    <n v="0"/>
    <s v="N"/>
    <n v="1223000983"/>
    <d v="2023-11-09T00:00:00"/>
    <m/>
    <d v="2023-10-03T00:00:00"/>
    <s v="00:00"/>
    <s v="23:59"/>
    <d v="2023-10-03T00:00:00"/>
    <s v="09:00"/>
    <s v="09:00"/>
    <n v="6.4"/>
    <s v="ce"/>
    <n v="4496"/>
    <n v="6.4"/>
    <n v="8"/>
    <s v="Kuehne+Nagel Tiel 3 Standpl"/>
    <s v="De Diepert 5"/>
    <s v="Tiel"/>
    <s v="4004 MA"/>
    <s v="NL"/>
    <x v="51"/>
    <s v="Wilhelminakanaal Zuid 120"/>
    <x v="23"/>
    <s v="4903RA"/>
    <s v="NL"/>
    <s v="2480108359"/>
    <s v="0144961_004"/>
    <s v="31V"/>
    <s v="NL001131849B01"/>
    <n v="2"/>
    <n v="0"/>
    <n v="96.58"/>
    <s v="N"/>
    <s v="Peter Appel Transport B.V."/>
    <n v="36622"/>
    <d v="2023-10-03T00:00:00"/>
    <s v="09:25:00"/>
    <n v="0"/>
    <x v="1"/>
    <x v="39"/>
    <n v="10"/>
    <x v="34"/>
    <n v="1"/>
    <n v="6.4"/>
    <x v="3"/>
    <n v="96.58"/>
    <n v="0"/>
    <n v="96.58"/>
  </r>
  <r>
    <s v="COLGATE 3800 DEB."/>
    <s v="Colgate-Palmolive Nederland BV"/>
    <s v="101t"/>
    <n v="101091033678"/>
    <n v="101030175490"/>
    <n v="930"/>
    <s v="Inv Booked"/>
    <s v="2480108362"/>
    <s v="Verkoop"/>
    <n v="170"/>
    <s v="Transport drops zone"/>
    <s v="9 - verwerkt"/>
    <n v="0"/>
    <m/>
    <d v="2023-10-03T00:00:00"/>
    <s v="DROP"/>
    <s v="0001010910336780144972_002"/>
    <m/>
    <m/>
    <m/>
    <s v="EUR"/>
    <n v="27.26"/>
    <s v="EUR"/>
    <n v="27.26"/>
    <s v="EUR"/>
    <n v="27.26"/>
    <n v="27.26"/>
    <n v="0"/>
    <s v="N"/>
    <n v="1223000983"/>
    <d v="2023-11-09T00:00:00"/>
    <m/>
    <d v="2023-10-03T00:00:00"/>
    <s v="00:00"/>
    <s v="23:59"/>
    <d v="2023-10-03T00:00:00"/>
    <s v="12:00"/>
    <s v="13:00"/>
    <n v="0.8"/>
    <s v="ce"/>
    <n v="816"/>
    <n v="0.8"/>
    <n v="1"/>
    <s v="Kuehne+Nagel Tiel 3 Standpl"/>
    <s v="De Diepert 5"/>
    <s v="Tiel"/>
    <s v="4004 MA"/>
    <s v="NL"/>
    <x v="2"/>
    <s v="Pegasusweg 1"/>
    <x v="3"/>
    <s v="5015BZ"/>
    <s v="NL"/>
    <s v="2480108362"/>
    <s v="0144972_002"/>
    <s v="31V"/>
    <s v="NL001131849B01"/>
    <n v="2"/>
    <n v="0"/>
    <n v="27.26"/>
    <s v="N"/>
    <s v="Peter Appel Transport B.V."/>
    <n v="36622"/>
    <d v="2023-10-03T00:00:00"/>
    <s v="12:40:00"/>
    <n v="0"/>
    <x v="1"/>
    <x v="39"/>
    <n v="10"/>
    <x v="3"/>
    <n v="1"/>
    <n v="0.8"/>
    <x v="2"/>
    <n v="27.26"/>
    <n v="0"/>
    <n v="27.26"/>
  </r>
  <r>
    <s v="COLGATE 3800 DEB."/>
    <s v="Colgate-Palmolive Nederland BV"/>
    <s v="101t"/>
    <n v="101091033671"/>
    <n v="101030175492"/>
    <n v="930"/>
    <s v="Inv Booked"/>
    <s v="2480108361"/>
    <s v="Verkoop"/>
    <n v="170"/>
    <s v="Transport drops zone"/>
    <s v="9 - verwerkt"/>
    <n v="0"/>
    <m/>
    <d v="2023-10-03T00:00:00"/>
    <s v="DROP"/>
    <s v="0001010910336710144966_002"/>
    <m/>
    <m/>
    <m/>
    <s v="EUR"/>
    <n v="39.49"/>
    <s v="EUR"/>
    <n v="39.49"/>
    <s v="EUR"/>
    <n v="39.49"/>
    <n v="39.49"/>
    <n v="0"/>
    <s v="N"/>
    <n v="1223000983"/>
    <d v="2023-11-09T00:00:00"/>
    <m/>
    <d v="2023-10-03T00:00:00"/>
    <s v="00:00"/>
    <s v="23:59"/>
    <d v="2023-10-03T00:00:00"/>
    <s v="07:00"/>
    <s v="14:00"/>
    <n v="3.2"/>
    <s v="ce"/>
    <n v="1632"/>
    <n v="3.2"/>
    <n v="0"/>
    <s v="Kuehne+Nagel Tiel 3 Standpl"/>
    <s v="De Diepert 5"/>
    <s v="Tiel"/>
    <s v="4004 MA"/>
    <s v="NL"/>
    <x v="29"/>
    <s v="Opaalstraat 15"/>
    <x v="32"/>
    <s v="1812RH"/>
    <s v="NL"/>
    <s v="2480108361"/>
    <s v="0144966_002"/>
    <s v="31V"/>
    <s v="NL001131849B01"/>
    <n v="2"/>
    <n v="0"/>
    <n v="39.49"/>
    <s v="N"/>
    <s v="Peter Appel Transport B.V."/>
    <n v="36622"/>
    <d v="2023-10-03T00:00:00"/>
    <s v="12:43:00"/>
    <n v="0"/>
    <x v="1"/>
    <x v="39"/>
    <n v="10"/>
    <x v="28"/>
    <n v="0"/>
    <s v=""/>
    <x v="3"/>
    <s v=""/>
    <n v="0"/>
    <s v=""/>
  </r>
  <r>
    <s v="COLGATE 3800 DEB."/>
    <s v="Colgate-Palmolive Nederland BV"/>
    <s v="101t"/>
    <n v="101091033678"/>
    <n v="101030175493"/>
    <n v="930"/>
    <s v="Inv Booked"/>
    <s v="2480108355"/>
    <s v="Verkoop"/>
    <n v="170"/>
    <s v="Transport drops zone"/>
    <s v="9 - verwerkt"/>
    <n v="0"/>
    <m/>
    <d v="2023-10-03T00:00:00"/>
    <s v="DROP"/>
    <s v="0001010910336780144972_003"/>
    <m/>
    <m/>
    <m/>
    <s v="EUR"/>
    <n v="54.66"/>
    <s v="EUR"/>
    <n v="54.66"/>
    <s v="EUR"/>
    <n v="54.66"/>
    <n v="54.66"/>
    <n v="0"/>
    <s v="N"/>
    <n v="1223000983"/>
    <d v="2023-11-09T00:00:00"/>
    <m/>
    <d v="2023-10-03T00:00:00"/>
    <s v="00:00"/>
    <s v="23:59"/>
    <d v="2023-10-03T00:00:00"/>
    <s v="12:00"/>
    <s v="13:00"/>
    <n v="5.6"/>
    <s v="ce"/>
    <n v="6420"/>
    <n v="5.6"/>
    <n v="10"/>
    <s v="Kuehne+Nagel Tiel 3 Standpl"/>
    <s v="De Diepert 5"/>
    <s v="Tiel"/>
    <s v="4004 MA"/>
    <s v="NL"/>
    <x v="109"/>
    <s v="Rheastraat 10"/>
    <x v="3"/>
    <s v="5047 TL"/>
    <s v="NL"/>
    <s v="2480108355"/>
    <s v="0144972_003"/>
    <s v="31V"/>
    <s v="NL001131849B01"/>
    <n v="2"/>
    <n v="0"/>
    <n v="54.66"/>
    <s v="N"/>
    <s v="Peter Appel Transport B.V."/>
    <n v="36622"/>
    <d v="2023-10-03T00:00:00"/>
    <s v="17:24:00"/>
    <n v="0"/>
    <x v="1"/>
    <x v="39"/>
    <n v="10"/>
    <x v="3"/>
    <n v="0"/>
    <s v=""/>
    <x v="1"/>
    <s v=""/>
    <n v="0"/>
    <s v=""/>
  </r>
  <r>
    <s v="COLGATE 3800 DEB."/>
    <s v="Colgate-Palmolive Nederland BV"/>
    <s v="101t"/>
    <n v="0"/>
    <n v="101030175567"/>
    <n v="980"/>
    <s v="Cancel No In"/>
    <s v="2480108353"/>
    <s v="Verkoop"/>
    <n v="170"/>
    <s v="Transport drops zone"/>
    <s v="0 - ingevoerd"/>
    <n v="0"/>
    <m/>
    <d v="2023-10-03T00:00:00"/>
    <m/>
    <m/>
    <n v="196.73"/>
    <n v="16.8"/>
    <m/>
    <s v="EUR"/>
    <n v="196.73"/>
    <s v="EUR"/>
    <n v="0"/>
    <s v="EUR"/>
    <n v="196.73"/>
    <n v="0"/>
    <n v="-196.73"/>
    <s v="N"/>
    <m/>
    <m/>
    <m/>
    <d v="2023-10-03T00:00:00"/>
    <s v="00:00"/>
    <s v="23:59"/>
    <d v="2023-10-03T00:00:00"/>
    <s v="11:00"/>
    <s v="12:00"/>
    <n v="16.8"/>
    <s v="ce"/>
    <n v="14676"/>
    <n v="16.8"/>
    <n v="30"/>
    <s v="Kuehne+Nagel Tiel 3 Standpl"/>
    <s v="De Diepert 5"/>
    <s v="Tiel"/>
    <s v="4004 MA"/>
    <s v="NL"/>
    <x v="109"/>
    <s v="Rheastraat 10"/>
    <x v="3"/>
    <s v="5047 TL"/>
    <s v="NL"/>
    <s v="2480108353"/>
    <m/>
    <m/>
    <s v="NL001131849B01"/>
    <n v="2"/>
    <n v="0"/>
    <n v="0"/>
    <s v="N"/>
    <m/>
    <n v="36622"/>
    <d v="2023-10-03T00:00:00"/>
    <s v="12:00:00"/>
    <n v="0"/>
    <x v="1"/>
    <x v="39"/>
    <n v="10"/>
    <x v="3"/>
    <n v="0"/>
    <s v=""/>
    <x v="1"/>
    <s v=""/>
    <n v="0"/>
    <s v=""/>
  </r>
  <r>
    <s v="COLGATE 3800 DEB."/>
    <s v="Colgate-Palmolive Nederland BV"/>
    <s v="101t"/>
    <n v="101091033815"/>
    <n v="101030175560"/>
    <n v="930"/>
    <s v="Inv Booked"/>
    <s v="2480107420 2ND DEL"/>
    <s v="Verkoop"/>
    <n v="170"/>
    <s v="Transport drops zone"/>
    <s v="9 - verwerkt"/>
    <n v="0"/>
    <m/>
    <d v="2023-10-04T00:00:00"/>
    <s v="DROP"/>
    <s v="0001010910338150145128_002"/>
    <m/>
    <m/>
    <m/>
    <s v="EUR"/>
    <n v="136.56"/>
    <s v="EUR"/>
    <n v="136.56"/>
    <s v="EUR"/>
    <n v="136.56"/>
    <n v="136.56"/>
    <n v="0"/>
    <s v="N"/>
    <n v="1223000983"/>
    <d v="2023-11-09T00:00:00"/>
    <m/>
    <d v="2023-10-04T00:00:00"/>
    <s v="00:00"/>
    <s v="23:59"/>
    <d v="2023-10-04T00:00:00"/>
    <s v="20:15"/>
    <s v="20:15"/>
    <n v="12"/>
    <s v="ce"/>
    <n v="9019"/>
    <n v="12"/>
    <n v="18"/>
    <s v="Kuehne+Nagel Tiel 3 Standpl"/>
    <s v="De Diepert 5"/>
    <s v="Tiel"/>
    <s v="4004 MA"/>
    <s v="NL"/>
    <x v="24"/>
    <s v="Ravenswade 14"/>
    <x v="26"/>
    <s v="3439 LD"/>
    <s v="NL"/>
    <s v="2480107420 2ND DEL"/>
    <s v="0145128_002"/>
    <s v="31V"/>
    <s v="NL001131849B01"/>
    <n v="2"/>
    <n v="0"/>
    <n v="136.56"/>
    <s v="N"/>
    <s v="Peter Appel Transport B.V."/>
    <n v="36622"/>
    <d v="2023-10-04T00:00:00"/>
    <s v="21:42:00"/>
    <n v="27"/>
    <x v="2"/>
    <x v="39"/>
    <n v="10"/>
    <x v="22"/>
    <n v="1"/>
    <n v="12"/>
    <x v="7"/>
    <n v="136.56"/>
    <n v="0"/>
    <n v="136.56"/>
  </r>
  <r>
    <s v="COLGATE 3800 DEB."/>
    <s v="Colgate-Palmolive Nederland BV"/>
    <s v="101t"/>
    <n v="101091034033"/>
    <n v="101030175591"/>
    <n v="930"/>
    <s v="Inv Booked"/>
    <s v="2480109209"/>
    <s v="Verkoop"/>
    <n v="170"/>
    <s v="Transport drops zone"/>
    <s v="9 - verwerkt"/>
    <n v="0"/>
    <m/>
    <d v="2023-10-04T00:00:00"/>
    <s v="DROP"/>
    <s v="0001010910340330145234_002"/>
    <m/>
    <m/>
    <m/>
    <s v="EUR"/>
    <n v="211.97"/>
    <s v="EUR"/>
    <n v="211.97"/>
    <s v="EUR"/>
    <n v="211.97"/>
    <n v="211.97"/>
    <n v="0"/>
    <s v="N"/>
    <n v="1223000983"/>
    <d v="2023-11-09T00:00:00"/>
    <m/>
    <d v="2023-10-04T00:00:00"/>
    <s v="00:00"/>
    <s v="23:59"/>
    <d v="2023-10-04T00:00:00"/>
    <s v="07:00"/>
    <s v="10:00"/>
    <n v="19.2"/>
    <s v="ce"/>
    <n v="11944"/>
    <n v="19.2"/>
    <n v="24"/>
    <s v="Kuehne+Nagel Tiel 3 Standpl"/>
    <s v="De Diepert 5"/>
    <s v="Tiel"/>
    <s v="4004 MA"/>
    <s v="NL"/>
    <x v="117"/>
    <s v="Slego 1a"/>
    <x v="13"/>
    <s v="1046BM"/>
    <s v="NL"/>
    <s v="2480109209"/>
    <s v="0145234_002"/>
    <s v="31V"/>
    <s v="NL001131849B01"/>
    <n v="2"/>
    <n v="0"/>
    <n v="211.97"/>
    <s v="N"/>
    <s v="Peter Appel Transport B.V."/>
    <n v="36622"/>
    <d v="2023-10-04T00:00:00"/>
    <s v="09:15:00"/>
    <n v="0"/>
    <x v="2"/>
    <x v="39"/>
    <n v="10"/>
    <x v="11"/>
    <n v="1"/>
    <n v="19.2"/>
    <x v="0"/>
    <n v="211.97"/>
    <n v="0"/>
    <n v="211.97"/>
  </r>
  <r>
    <s v="COLGATE 3800 DEB."/>
    <s v="Colgate-Palmolive Nederland BV"/>
    <s v="101t"/>
    <n v="101091034494"/>
    <n v="101030175599"/>
    <n v="930"/>
    <s v="Inv Booked"/>
    <s v="2480109217"/>
    <s v="Verkoop"/>
    <n v="170"/>
    <s v="Transport drops zone"/>
    <s v="9 - verwerkt"/>
    <n v="0"/>
    <m/>
    <d v="2023-10-04T00:00:00"/>
    <s v="DROP"/>
    <s v="0001010910344940145512_002"/>
    <m/>
    <m/>
    <m/>
    <s v="EUR"/>
    <n v="86.94"/>
    <s v="EUR"/>
    <n v="86.94"/>
    <s v="EUR"/>
    <n v="86.94"/>
    <n v="86.94"/>
    <n v="0"/>
    <s v="N"/>
    <n v="1223000983"/>
    <d v="2023-11-09T00:00:00"/>
    <m/>
    <d v="2023-10-04T00:00:00"/>
    <s v="00:00"/>
    <s v="23:59"/>
    <d v="2023-10-04T00:00:00"/>
    <s v="06:00"/>
    <s v="07:00"/>
    <n v="10.4"/>
    <s v="ce"/>
    <n v="4986"/>
    <n v="10.4"/>
    <n v="9"/>
    <s v="Kuehne+Nagel Tiel 3 Standpl"/>
    <s v="De Diepert 5"/>
    <s v="Tiel"/>
    <s v="4004 MA"/>
    <s v="NL"/>
    <x v="2"/>
    <s v="Randweg 2"/>
    <x v="6"/>
    <s v="4191 NN"/>
    <s v="NL"/>
    <s v="2480109217"/>
    <s v="0145512_002"/>
    <s v="31V"/>
    <s v="NL001131849B01"/>
    <n v="2"/>
    <n v="0"/>
    <n v="86.94"/>
    <s v="N"/>
    <s v="Peter Appel Transport B.V."/>
    <n v="36622"/>
    <d v="2023-10-04T00:00:00"/>
    <s v="07:23:00"/>
    <n v="0"/>
    <x v="2"/>
    <x v="39"/>
    <n v="10"/>
    <x v="6"/>
    <n v="1"/>
    <n v="10.4"/>
    <x v="2"/>
    <n v="86.94"/>
    <n v="0"/>
    <n v="86.94"/>
  </r>
  <r>
    <s v="COLGATE 3800 DEB."/>
    <s v="Colgate-Palmolive Nederland BV"/>
    <s v="101t"/>
    <n v="101091034039"/>
    <n v="101030175600"/>
    <n v="930"/>
    <s v="Inv Booked"/>
    <s v="2480109235"/>
    <s v="Verkoop"/>
    <n v="170"/>
    <s v="Transport drops zone"/>
    <s v="9 - verwerkt"/>
    <n v="0"/>
    <m/>
    <d v="2023-10-04T00:00:00"/>
    <s v="DROP"/>
    <s v="0001010910340390145241_002"/>
    <m/>
    <m/>
    <m/>
    <s v="EUR"/>
    <n v="176.33"/>
    <s v="EUR"/>
    <n v="176.33"/>
    <s v="EUR"/>
    <n v="176.33"/>
    <n v="176.33"/>
    <n v="0"/>
    <s v="N"/>
    <n v="1223000983"/>
    <d v="2023-11-09T00:00:00"/>
    <m/>
    <d v="2023-10-04T00:00:00"/>
    <s v="00:00"/>
    <s v="23:59"/>
    <d v="2023-10-04T00:00:00"/>
    <s v="14:00"/>
    <s v="14:00"/>
    <n v="24.8"/>
    <s v="ce"/>
    <n v="18412"/>
    <n v="24.8"/>
    <n v="38"/>
    <s v="Kuehne+Nagel Tiel 3 Standpl"/>
    <s v="De Diepert 5"/>
    <s v="Tiel"/>
    <s v="4004 MA"/>
    <s v="NL"/>
    <x v="14"/>
    <s v="Rood 24"/>
    <x v="17"/>
    <s v="6666LT"/>
    <s v="NL"/>
    <s v="2480109235"/>
    <s v="0145241_002"/>
    <s v="31V"/>
    <s v="NL001131849B01"/>
    <n v="2"/>
    <n v="0"/>
    <n v="176.33"/>
    <s v="N"/>
    <s v="Peter Appel Transport B.V."/>
    <n v="36622"/>
    <d v="2023-10-04T00:00:00"/>
    <s v="14:45:00"/>
    <n v="0"/>
    <x v="2"/>
    <x v="39"/>
    <n v="10"/>
    <x v="15"/>
    <n v="1"/>
    <n v="24.8"/>
    <x v="5"/>
    <n v="176.33"/>
    <n v="0"/>
    <n v="176.33"/>
  </r>
  <r>
    <s v="COLGATE 3800 DEB."/>
    <s v="Colgate-Palmolive Nederland BV"/>
    <s v="101t"/>
    <n v="101091034036"/>
    <n v="101030175597"/>
    <n v="930"/>
    <s v="Inv Booked"/>
    <s v="2480109211"/>
    <s v="Verkoop"/>
    <n v="170"/>
    <s v="Transport drops zone"/>
    <s v="9 - verwerkt"/>
    <n v="0"/>
    <m/>
    <d v="2023-10-04T00:00:00"/>
    <s v="DROP"/>
    <s v="0001010910340360145238_002"/>
    <m/>
    <m/>
    <m/>
    <s v="EUR"/>
    <n v="49.33"/>
    <s v="EUR"/>
    <n v="49.33"/>
    <s v="EUR"/>
    <n v="49.33"/>
    <n v="49.33"/>
    <n v="0"/>
    <s v="N"/>
    <n v="1223000983"/>
    <d v="2023-11-09T00:00:00"/>
    <m/>
    <d v="2023-10-04T00:00:00"/>
    <s v="00:00"/>
    <s v="23:59"/>
    <d v="2023-10-04T00:00:00"/>
    <s v="12:00"/>
    <s v="12:00"/>
    <n v="1.6"/>
    <s v="ce"/>
    <n v="773"/>
    <n v="1.6"/>
    <n v="0"/>
    <s v="Kuehne+Nagel Tiel 3 Standpl"/>
    <s v="De Diepert 5"/>
    <s v="Tiel"/>
    <s v="4004 MA"/>
    <s v="NL"/>
    <x v="113"/>
    <s v="Hollandweg 30"/>
    <x v="4"/>
    <s v="2665 MT"/>
    <s v="NL"/>
    <s v="2480109211"/>
    <s v="0145238_002"/>
    <s v="31V"/>
    <s v="NL001131849B01"/>
    <n v="2"/>
    <n v="0"/>
    <n v="49.33"/>
    <s v="N"/>
    <s v="Peter Appel Transport B.V."/>
    <n v="36622"/>
    <d v="2023-10-04T00:00:00"/>
    <s v="11:25:00"/>
    <n v="0"/>
    <x v="2"/>
    <x v="39"/>
    <n v="10"/>
    <x v="4"/>
    <n v="1"/>
    <n v="1.6"/>
    <x v="3"/>
    <n v="49.33"/>
    <n v="0"/>
    <n v="49.33"/>
  </r>
  <r>
    <s v="COLGATE 3800 DEB."/>
    <s v="Colgate-Palmolive Nederland BV"/>
    <s v="101t"/>
    <n v="101091034030"/>
    <n v="101030175598"/>
    <n v="930"/>
    <s v="Inv Booked"/>
    <s v="2480109210"/>
    <s v="Verkoop"/>
    <n v="170"/>
    <s v="Transport drops zone"/>
    <s v="9 - verwerkt"/>
    <n v="0"/>
    <m/>
    <d v="2023-10-04T00:00:00"/>
    <s v="DROP"/>
    <s v="0001010910340300145232_002"/>
    <m/>
    <m/>
    <m/>
    <s v="EUR"/>
    <n v="333.96"/>
    <s v="EUR"/>
    <n v="333.96"/>
    <s v="EUR"/>
    <n v="333.96"/>
    <n v="333.96"/>
    <n v="0"/>
    <s v="N"/>
    <n v="1223000983"/>
    <d v="2023-11-09T00:00:00"/>
    <m/>
    <d v="2023-10-04T00:00:00"/>
    <s v="00:00"/>
    <s v="23:59"/>
    <d v="2023-10-04T00:00:00"/>
    <s v="07:00"/>
    <s v="08:00"/>
    <n v="26.4"/>
    <s v="ce"/>
    <n v="15881"/>
    <n v="26.4"/>
    <n v="43"/>
    <s v="Kuehne+Nagel Tiel 3 Standpl"/>
    <s v="De Diepert 5"/>
    <s v="Tiel"/>
    <s v="4004 MA"/>
    <s v="NL"/>
    <x v="1"/>
    <s v="Fahrenheitweg 1"/>
    <x v="1"/>
    <s v="6101WR"/>
    <s v="NL"/>
    <s v="2480109210"/>
    <s v="0145232_002"/>
    <s v="31V"/>
    <s v="NL001131849B01"/>
    <n v="2"/>
    <n v="0"/>
    <n v="333.96"/>
    <s v="N"/>
    <s v="Peter Appel Transport B.V."/>
    <n v="36622"/>
    <d v="2023-10-04T00:00:00"/>
    <s v="07:30:00"/>
    <n v="0"/>
    <x v="2"/>
    <x v="39"/>
    <n v="10"/>
    <x v="1"/>
    <n v="1"/>
    <n v="26.4"/>
    <x v="1"/>
    <n v="333.96"/>
    <n v="0"/>
    <n v="333.96"/>
  </r>
  <r>
    <s v="COLGATE 3800 DEB."/>
    <s v="Colgate-Palmolive Nederland BV"/>
    <s v="101t"/>
    <n v="101091034490"/>
    <n v="101030175596"/>
    <n v="930"/>
    <s v="Inv Booked"/>
    <s v="2480109208"/>
    <s v="Verkoop"/>
    <n v="170"/>
    <s v="Transport drops zone"/>
    <s v="9 - verwerkt"/>
    <n v="0"/>
    <m/>
    <d v="2023-10-04T00:00:00"/>
    <s v="DROP"/>
    <s v="0001010910344900145510_002"/>
    <m/>
    <m/>
    <m/>
    <s v="EUR"/>
    <n v="283.01"/>
    <s v="EUR"/>
    <n v="283.01"/>
    <s v="EUR"/>
    <n v="283.01"/>
    <n v="283.01"/>
    <n v="0"/>
    <s v="N"/>
    <n v="1223000983"/>
    <d v="2023-11-09T00:00:00"/>
    <m/>
    <d v="2023-10-04T00:00:00"/>
    <s v="00:00"/>
    <s v="23:59"/>
    <d v="2023-10-04T00:00:00"/>
    <s v="09:00"/>
    <s v="09:00"/>
    <n v="12.8"/>
    <s v="ce"/>
    <n v="11985"/>
    <n v="12.8"/>
    <n v="21"/>
    <s v="Kuehne+Nagel Tiel 3 Standpl"/>
    <s v="De Diepert 5"/>
    <s v="Tiel"/>
    <s v="4004 MA"/>
    <s v="NL"/>
    <x v="0"/>
    <s v="Henri Fordlaan 6"/>
    <x v="0"/>
    <s v="9615TK"/>
    <s v="NL"/>
    <s v="2480109208"/>
    <s v="0145510_002"/>
    <s v="31V"/>
    <s v="NL001131849B01"/>
    <n v="2"/>
    <n v="0"/>
    <n v="283.01"/>
    <s v="N"/>
    <s v="Peter Appel Transport B.V."/>
    <n v="36622"/>
    <d v="2023-10-04T00:00:00"/>
    <s v="09:31:00"/>
    <n v="0"/>
    <x v="2"/>
    <x v="39"/>
    <n v="10"/>
    <x v="0"/>
    <n v="1"/>
    <n v="12.8"/>
    <x v="0"/>
    <n v="283.01"/>
    <n v="0"/>
    <n v="283.01"/>
  </r>
  <r>
    <s v="COLGATE 3800 DEB."/>
    <s v="Colgate-Palmolive Nederland BV"/>
    <s v="101t"/>
    <n v="101091034038"/>
    <n v="101030175589"/>
    <n v="930"/>
    <s v="Inv Booked"/>
    <s v="0240179311"/>
    <s v="Verkoop"/>
    <n v="170"/>
    <s v="Transport drops zone"/>
    <s v="9 - verwerkt"/>
    <n v="0"/>
    <m/>
    <d v="2023-10-04T00:00:00"/>
    <s v="DROP"/>
    <s v="0001010910340380145242_002"/>
    <m/>
    <m/>
    <m/>
    <s v="EUR"/>
    <n v="11.07"/>
    <s v="EUR"/>
    <n v="11.07"/>
    <s v="EUR"/>
    <n v="11.07"/>
    <n v="11.07"/>
    <n v="0"/>
    <s v="N"/>
    <n v="1223000983"/>
    <d v="2023-11-09T00:00:00"/>
    <m/>
    <d v="2023-10-04T00:00:00"/>
    <s v="00:00"/>
    <s v="23:59"/>
    <d v="2023-10-04T00:00:00"/>
    <s v="17:00"/>
    <s v="17:00"/>
    <n v="1.6"/>
    <s v="ce"/>
    <n v="1389"/>
    <n v="1.6"/>
    <n v="2"/>
    <s v="Kuehne+Nagel Tiel 3 Standpl"/>
    <s v="De Diepert 5"/>
    <s v="Tiel"/>
    <s v="4004 MA"/>
    <s v="NL"/>
    <x v="23"/>
    <s v="Rood 24"/>
    <x v="17"/>
    <s v="6666 LT"/>
    <s v="NL"/>
    <s v="0240179311"/>
    <s v="0145242_002"/>
    <s v="31V"/>
    <s v="NL001131849B01"/>
    <n v="2"/>
    <n v="0"/>
    <n v="11.07"/>
    <s v="N"/>
    <s v="Peter Appel Transport B.V."/>
    <n v="36622"/>
    <d v="2023-10-04T00:00:00"/>
    <s v="15:37:00"/>
    <n v="0"/>
    <x v="2"/>
    <x v="39"/>
    <n v="10"/>
    <x v="15"/>
    <n v="1"/>
    <n v="26.4"/>
    <x v="5"/>
    <n v="182.69"/>
    <n v="0"/>
    <n v="182.69"/>
  </r>
  <r>
    <s v="COLGATE 3800 DEB."/>
    <s v="Colgate-Palmolive Nederland BV"/>
    <s v="101t"/>
    <n v="101091034032"/>
    <n v="101030175590"/>
    <n v="930"/>
    <s v="Inv Booked"/>
    <s v="2480109207"/>
    <s v="Verkoop"/>
    <n v="170"/>
    <s v="Transport drops zone"/>
    <s v="9 - verwerkt"/>
    <n v="0"/>
    <m/>
    <d v="2023-10-04T00:00:00"/>
    <s v="DROP"/>
    <s v="0001010910340320145237_002"/>
    <m/>
    <m/>
    <m/>
    <s v="EUR"/>
    <n v="257.2"/>
    <s v="EUR"/>
    <n v="257.2"/>
    <s v="EUR"/>
    <n v="257.2"/>
    <n v="257.2"/>
    <n v="0"/>
    <s v="N"/>
    <n v="1223000983"/>
    <d v="2023-11-09T00:00:00"/>
    <m/>
    <d v="2023-10-04T00:00:00"/>
    <s v="00:00"/>
    <s v="23:59"/>
    <d v="2023-10-04T00:00:00"/>
    <s v="09:00"/>
    <s v="10:00"/>
    <n v="20"/>
    <s v="ce"/>
    <n v="23064"/>
    <n v="20"/>
    <n v="38"/>
    <s v="Kuehne+Nagel Tiel 3 Standpl"/>
    <s v="De Diepert 5"/>
    <s v="Tiel"/>
    <s v="4004 MA"/>
    <s v="NL"/>
    <x v="1"/>
    <s v="Perenmarkt 15"/>
    <x v="2"/>
    <s v="1681PG"/>
    <s v="NL"/>
    <s v="2480109207"/>
    <s v="0145237_002"/>
    <s v="31V"/>
    <s v="NL001131849B01"/>
    <n v="2"/>
    <n v="0"/>
    <n v="257.2"/>
    <s v="N"/>
    <s v="Peter Appel Transport B.V."/>
    <n v="36622"/>
    <d v="2023-10-04T00:00:00"/>
    <s v="09:47:00"/>
    <n v="0"/>
    <x v="2"/>
    <x v="39"/>
    <n v="10"/>
    <x v="2"/>
    <n v="1"/>
    <n v="20"/>
    <x v="1"/>
    <n v="257.2"/>
    <n v="0"/>
    <n v="257.2"/>
  </r>
  <r>
    <s v="COLGATE 3800 DEB."/>
    <s v="Colgate-Palmolive Nederland BV"/>
    <s v="101t"/>
    <n v="101091033954"/>
    <n v="101030175569"/>
    <n v="930"/>
    <s v="Inv Booked"/>
    <s v="2480109216"/>
    <s v="Verkoop"/>
    <n v="170"/>
    <s v="Transport drops zone"/>
    <s v="9 - verwerkt"/>
    <n v="0"/>
    <m/>
    <d v="2023-10-04T00:00:00"/>
    <s v="DROP"/>
    <s v="0001010910339540145120_002"/>
    <m/>
    <m/>
    <m/>
    <s v="EUR"/>
    <n v="85.28"/>
    <s v="EUR"/>
    <n v="85.28"/>
    <s v="EUR"/>
    <n v="85.28"/>
    <n v="85.28"/>
    <n v="0"/>
    <s v="N"/>
    <n v="1223000983"/>
    <d v="2023-11-09T00:00:00"/>
    <m/>
    <d v="2023-10-04T00:00:00"/>
    <s v="00:00"/>
    <s v="23:59"/>
    <d v="2023-10-04T00:00:00"/>
    <s v="20:15"/>
    <s v="20:15"/>
    <n v="8"/>
    <s v="ce"/>
    <n v="5445"/>
    <n v="8"/>
    <n v="10"/>
    <s v="Kuehne+Nagel Tiel 3 Standpl"/>
    <s v="De Diepert 5"/>
    <s v="Tiel"/>
    <s v="4004 MA"/>
    <s v="NL"/>
    <x v="24"/>
    <s v="Ravenswade 14"/>
    <x v="26"/>
    <s v="3439 LD"/>
    <s v="NL"/>
    <s v="2480109216"/>
    <s v="0145120_002"/>
    <s v="31V"/>
    <s v="NL001131849B01"/>
    <n v="2"/>
    <n v="0"/>
    <n v="85.28"/>
    <s v="N"/>
    <s v="Peter Appel Transport B.V."/>
    <n v="36622"/>
    <d v="2023-10-04T00:00:00"/>
    <s v="21:42:00"/>
    <n v="27"/>
    <x v="2"/>
    <x v="39"/>
    <n v="10"/>
    <x v="22"/>
    <n v="1"/>
    <n v="14.4"/>
    <x v="7"/>
    <n v="153.5"/>
    <n v="0"/>
    <n v="153.5"/>
  </r>
  <r>
    <s v="COLGATE 3800 DEB."/>
    <s v="Colgate-Palmolive Nederland BV"/>
    <s v="101t"/>
    <n v="101091033954"/>
    <n v="101030175570"/>
    <n v="930"/>
    <s v="Inv Booked"/>
    <s v="2480109213"/>
    <s v="Verkoop"/>
    <n v="170"/>
    <s v="Transport drops zone"/>
    <s v="9 - verwerkt"/>
    <n v="0"/>
    <m/>
    <d v="2023-10-04T00:00:00"/>
    <s v="DROP"/>
    <s v="0001010910339540145120_002"/>
    <m/>
    <m/>
    <m/>
    <s v="EUR"/>
    <n v="68.22"/>
    <s v="EUR"/>
    <n v="68.22"/>
    <s v="EUR"/>
    <n v="68.22"/>
    <n v="68.22"/>
    <n v="0"/>
    <s v="N"/>
    <n v="1223000983"/>
    <d v="2023-11-09T00:00:00"/>
    <m/>
    <d v="2023-10-04T00:00:00"/>
    <s v="00:00"/>
    <s v="23:59"/>
    <d v="2023-10-04T00:00:00"/>
    <s v="20:15"/>
    <s v="20:15"/>
    <n v="6.4"/>
    <s v="ce"/>
    <n v="4638"/>
    <n v="6.4"/>
    <n v="9"/>
    <s v="Kuehne+Nagel Tiel 3 Standpl"/>
    <s v="De Diepert 5"/>
    <s v="Tiel"/>
    <s v="4004 MA"/>
    <s v="NL"/>
    <x v="24"/>
    <s v="Ravenswade 14"/>
    <x v="26"/>
    <s v="3439 LD"/>
    <s v="NL"/>
    <s v="2480109213"/>
    <s v="0145120_002"/>
    <s v="31V"/>
    <s v="NL001131849B01"/>
    <n v="2"/>
    <n v="0"/>
    <n v="68.22"/>
    <s v="N"/>
    <s v="Peter Appel Transport B.V."/>
    <n v="36622"/>
    <d v="2023-10-04T00:00:00"/>
    <s v="21:42:00"/>
    <n v="0"/>
    <x v="2"/>
    <x v="39"/>
    <n v="10"/>
    <x v="22"/>
    <n v="0"/>
    <s v=""/>
    <x v="7"/>
    <s v=""/>
    <n v="0"/>
    <s v=""/>
  </r>
  <r>
    <s v="COLGATE 3800 DEB."/>
    <s v="Colgate-Palmolive Nederland BV"/>
    <s v="101t"/>
    <n v="101091034035"/>
    <n v="101030175592"/>
    <n v="930"/>
    <s v="Inv Booked"/>
    <s v="2480109214"/>
    <s v="Verkoop"/>
    <n v="170"/>
    <s v="Transport drops zone"/>
    <s v="9 - verwerkt"/>
    <n v="0"/>
    <m/>
    <d v="2023-10-04T00:00:00"/>
    <s v="DROP"/>
    <s v="0001010910340350145240_002"/>
    <m/>
    <m/>
    <m/>
    <s v="EUR"/>
    <n v="67.5"/>
    <s v="EUR"/>
    <n v="67.5"/>
    <s v="EUR"/>
    <n v="67.5"/>
    <n v="67.5"/>
    <n v="0"/>
    <s v="N"/>
    <n v="1223000983"/>
    <d v="2023-11-09T00:00:00"/>
    <m/>
    <d v="2023-10-04T00:00:00"/>
    <s v="00:00"/>
    <s v="23:59"/>
    <d v="2023-10-04T00:00:00"/>
    <s v="13:30"/>
    <s v="18:30"/>
    <n v="1.6"/>
    <s v="ce"/>
    <n v="455"/>
    <n v="1.6"/>
    <n v="0"/>
    <s v="Kuehne+Nagel Tiel 3 Standpl"/>
    <s v="De Diepert 5"/>
    <s v="Tiel"/>
    <s v="4004 MA"/>
    <s v="NL"/>
    <x v="9"/>
    <s v="Edisonstraat 3"/>
    <x v="12"/>
    <s v="8606JH"/>
    <s v="NL"/>
    <s v="2480109214"/>
    <s v="0145240_002"/>
    <s v="31V"/>
    <s v="NL001131849B01"/>
    <n v="2"/>
    <n v="0"/>
    <n v="67.5"/>
    <s v="N"/>
    <s v="Peter Appel Transport B.V."/>
    <n v="36622"/>
    <d v="2023-10-04T00:00:00"/>
    <s v="15:59:00"/>
    <n v="9"/>
    <x v="2"/>
    <x v="39"/>
    <n v="10"/>
    <x v="10"/>
    <n v="1"/>
    <n v="1.6"/>
    <x v="3"/>
    <n v="67.5"/>
    <n v="0"/>
    <n v="67.5"/>
  </r>
  <r>
    <s v="COLGATE 3800 DEB."/>
    <s v="Colgate-Palmolive Nederland BV"/>
    <s v="101t"/>
    <n v="101091034037"/>
    <n v="101030175593"/>
    <n v="930"/>
    <s v="Inv Booked"/>
    <s v="2480109212"/>
    <s v="Verkoop"/>
    <n v="170"/>
    <s v="Transport drops zone"/>
    <s v="9 - verwerkt"/>
    <n v="0"/>
    <m/>
    <d v="2023-10-04T00:00:00"/>
    <s v="DROP"/>
    <s v="0001010910340370145239_002"/>
    <m/>
    <m/>
    <m/>
    <s v="EUR"/>
    <n v="87.45"/>
    <s v="EUR"/>
    <n v="87.45"/>
    <s v="EUR"/>
    <n v="87.45"/>
    <n v="87.45"/>
    <n v="0"/>
    <s v="N"/>
    <n v="1223000983"/>
    <d v="2023-11-09T00:00:00"/>
    <m/>
    <d v="2023-10-04T00:00:00"/>
    <s v="00:00"/>
    <s v="23:59"/>
    <d v="2023-10-04T00:00:00"/>
    <s v="07:00"/>
    <s v="14:00"/>
    <n v="4.8"/>
    <s v="ce"/>
    <n v="2438"/>
    <n v="4.8"/>
    <n v="3"/>
    <s v="Kuehne+Nagel Tiel 3 Standpl"/>
    <s v="De Diepert 5"/>
    <s v="Tiel"/>
    <s v="4004 MA"/>
    <s v="NL"/>
    <x v="114"/>
    <s v="Basisweg 7"/>
    <x v="25"/>
    <s v="1951NG"/>
    <s v="NL"/>
    <s v="2480109212"/>
    <s v="0145239_002"/>
    <s v="31V"/>
    <s v="NL001131849B01"/>
    <n v="2"/>
    <n v="0"/>
    <n v="87.45"/>
    <s v="N"/>
    <s v="Peter Appel Transport B.V."/>
    <n v="36622"/>
    <d v="2023-10-04T00:00:00"/>
    <s v="12:20:00"/>
    <n v="0"/>
    <x v="2"/>
    <x v="39"/>
    <n v="10"/>
    <x v="17"/>
    <n v="1"/>
    <n v="5.6"/>
    <x v="3"/>
    <n v="102.03"/>
    <n v="0"/>
    <n v="102.03"/>
  </r>
  <r>
    <s v="COLGATE 3800 DEB."/>
    <s v="Colgate-Palmolive Nederland BV"/>
    <s v="101t"/>
    <n v="101091034037"/>
    <n v="101030175594"/>
    <n v="930"/>
    <s v="Inv Booked"/>
    <s v="2480109206"/>
    <s v="Verkoop"/>
    <n v="170"/>
    <s v="Transport drops zone"/>
    <s v="9 - verwerkt"/>
    <n v="0"/>
    <m/>
    <d v="2023-10-04T00:00:00"/>
    <s v="DROP"/>
    <s v="0001010910340370145239_002"/>
    <m/>
    <m/>
    <m/>
    <s v="EUR"/>
    <n v="14.58"/>
    <s v="EUR"/>
    <n v="14.58"/>
    <s v="EUR"/>
    <n v="14.58"/>
    <n v="14.58"/>
    <n v="0"/>
    <s v="N"/>
    <n v="1223000983"/>
    <d v="2023-11-09T00:00:00"/>
    <m/>
    <d v="2023-10-04T00:00:00"/>
    <s v="00:00"/>
    <s v="23:59"/>
    <d v="2023-10-04T00:00:00"/>
    <s v="07:00"/>
    <s v="14:00"/>
    <n v="0.8"/>
    <s v="ce"/>
    <n v="355"/>
    <n v="0.8"/>
    <n v="0"/>
    <s v="Kuehne+Nagel Tiel 3 Standpl"/>
    <s v="De Diepert 5"/>
    <s v="Tiel"/>
    <s v="4004 MA"/>
    <s v="NL"/>
    <x v="114"/>
    <s v="Basisweg 7"/>
    <x v="25"/>
    <s v="1951NG"/>
    <s v="NL"/>
    <s v="2480109206"/>
    <s v="0145239_002"/>
    <s v="31V"/>
    <s v="NL001131849B01"/>
    <n v="2"/>
    <n v="0"/>
    <n v="14.58"/>
    <s v="N"/>
    <s v="Peter Appel Transport B.V."/>
    <n v="36622"/>
    <d v="2023-10-04T00:00:00"/>
    <s v="12:20:00"/>
    <n v="0"/>
    <x v="2"/>
    <x v="39"/>
    <n v="10"/>
    <x v="17"/>
    <n v="0"/>
    <s v=""/>
    <x v="3"/>
    <s v=""/>
    <n v="0"/>
    <s v=""/>
  </r>
  <r>
    <s v="COLGATE 3800 DEB."/>
    <s v="Colgate-Palmolive Nederland BV"/>
    <s v="101t"/>
    <n v="101091034038"/>
    <n v="101030175595"/>
    <n v="930"/>
    <s v="Inv Booked"/>
    <s v="2480109205"/>
    <s v="Verkoop"/>
    <n v="170"/>
    <s v="Transport drops zone"/>
    <s v="9 - verwerkt"/>
    <n v="0"/>
    <m/>
    <d v="2023-10-04T00:00:00"/>
    <s v="DROP"/>
    <s v="0001010910340380145242_002"/>
    <m/>
    <m/>
    <m/>
    <s v="EUR"/>
    <n v="16.61"/>
    <s v="EUR"/>
    <n v="16.61"/>
    <s v="EUR"/>
    <n v="16.61"/>
    <n v="16.61"/>
    <n v="0"/>
    <s v="N"/>
    <n v="1223000983"/>
    <d v="2023-11-09T00:00:00"/>
    <m/>
    <d v="2023-10-04T00:00:00"/>
    <s v="00:00"/>
    <s v="23:59"/>
    <d v="2023-10-04T00:00:00"/>
    <s v="17:00"/>
    <s v="17:00"/>
    <n v="2.4"/>
    <s v="ce"/>
    <n v="1627"/>
    <n v="2.4"/>
    <n v="2"/>
    <s v="Kuehne+Nagel Tiel 3 Standpl"/>
    <s v="De Diepert 5"/>
    <s v="Tiel"/>
    <s v="4004 MA"/>
    <s v="NL"/>
    <x v="14"/>
    <s v="Rood 24"/>
    <x v="17"/>
    <s v="6666LT"/>
    <s v="NL"/>
    <s v="2480109205"/>
    <s v="0145242_002"/>
    <s v="31V"/>
    <s v="NL001131849B01"/>
    <n v="2"/>
    <n v="0"/>
    <n v="16.61"/>
    <s v="N"/>
    <s v="Peter Appel Transport B.V."/>
    <n v="36622"/>
    <d v="2023-10-04T00:00:00"/>
    <s v="15:37:00"/>
    <n v="0"/>
    <x v="2"/>
    <x v="39"/>
    <n v="10"/>
    <x v="15"/>
    <n v="0"/>
    <s v=""/>
    <x v="5"/>
    <s v=""/>
    <n v="0"/>
    <s v=""/>
  </r>
  <r>
    <s v="COLGATE 3800 DEB."/>
    <s v="Colgate-Palmolive Nederland BV"/>
    <s v="101t"/>
    <n v="101091034038"/>
    <n v="101030175601"/>
    <n v="930"/>
    <s v="Inv Booked"/>
    <s v="2480109253"/>
    <s v="Verkoop"/>
    <n v="170"/>
    <s v="Transport drops zone"/>
    <s v="9 - verwerkt"/>
    <n v="0"/>
    <m/>
    <d v="2023-10-04T00:00:00"/>
    <s v="DROP"/>
    <s v="0001010910340380145242_002"/>
    <m/>
    <m/>
    <m/>
    <s v="EUR"/>
    <n v="155.01"/>
    <s v="EUR"/>
    <n v="155.01"/>
    <s v="EUR"/>
    <n v="155.01"/>
    <n v="155.01"/>
    <n v="0"/>
    <s v="N"/>
    <n v="1223000983"/>
    <d v="2023-11-09T00:00:00"/>
    <m/>
    <d v="2023-10-04T00:00:00"/>
    <s v="00:00"/>
    <s v="23:59"/>
    <d v="2023-10-04T00:00:00"/>
    <s v="17:00"/>
    <s v="17:00"/>
    <n v="22.4"/>
    <s v="ce"/>
    <n v="9969"/>
    <n v="22.4"/>
    <n v="19"/>
    <s v="Kuehne+Nagel Tiel 3 Standpl"/>
    <s v="De Diepert 5"/>
    <s v="Tiel"/>
    <s v="4004 MA"/>
    <s v="NL"/>
    <x v="14"/>
    <s v="Rood 24"/>
    <x v="17"/>
    <s v="6666LT"/>
    <s v="NL"/>
    <s v="2480109253"/>
    <s v="0145242_002"/>
    <s v="31V"/>
    <s v="NL001131849B01"/>
    <n v="2"/>
    <n v="0"/>
    <n v="155.01"/>
    <s v="N"/>
    <s v="Peter Appel Transport B.V."/>
    <n v="36622"/>
    <d v="2023-10-04T00:00:00"/>
    <s v="15:37:00"/>
    <n v="0"/>
    <x v="2"/>
    <x v="39"/>
    <n v="10"/>
    <x v="15"/>
    <n v="0"/>
    <s v=""/>
    <x v="5"/>
    <s v=""/>
    <n v="0"/>
    <s v=""/>
  </r>
  <r>
    <s v="COLGATE 3800 DEB."/>
    <s v="Colgate-Palmolive Nederland BV"/>
    <s v="101t"/>
    <n v="101091034536"/>
    <n v="101030175651"/>
    <n v="930"/>
    <s v="Inv Booked"/>
    <s v="2480110068"/>
    <s v="Verkoop"/>
    <n v="170"/>
    <s v="Transport drops zone"/>
    <s v="9 - verwerkt"/>
    <n v="0"/>
    <m/>
    <d v="2023-10-05T00:00:00"/>
    <s v="DROP"/>
    <s v="0001010910345360145529_004"/>
    <m/>
    <m/>
    <m/>
    <s v="EUR"/>
    <n v="225.94"/>
    <s v="EUR"/>
    <n v="225.94"/>
    <s v="EUR"/>
    <n v="225.94"/>
    <n v="225.94"/>
    <n v="0"/>
    <s v="N"/>
    <n v="1223000983"/>
    <d v="2023-11-09T00:00:00"/>
    <m/>
    <d v="2023-10-05T00:00:00"/>
    <s v="00:00"/>
    <s v="23:59"/>
    <d v="2023-10-05T00:00:00"/>
    <s v="11:30"/>
    <s v="12:30"/>
    <n v="21.6"/>
    <s v="ce"/>
    <n v="22213"/>
    <n v="21.6"/>
    <n v="40"/>
    <s v="Kuehne+Nagel Tiel 3 Standpl"/>
    <s v="De Diepert 5"/>
    <s v="Tiel"/>
    <s v="4004 MA"/>
    <s v="NL"/>
    <x v="109"/>
    <s v="Rheastraat 10"/>
    <x v="3"/>
    <s v="5047 TL"/>
    <s v="NL"/>
    <s v="2480110068"/>
    <s v="0145529_004"/>
    <s v="31V"/>
    <s v="NL001131849B01"/>
    <n v="2"/>
    <n v="0"/>
    <n v="225.94"/>
    <s v="N"/>
    <s v="Peter Appel Transport B.V."/>
    <n v="36622"/>
    <d v="2023-10-05T00:00:00"/>
    <s v="14:20:00"/>
    <n v="80"/>
    <x v="3"/>
    <x v="39"/>
    <n v="10"/>
    <x v="3"/>
    <n v="1"/>
    <n v="21.6"/>
    <x v="1"/>
    <n v="225.94"/>
    <n v="0"/>
    <n v="225.94"/>
  </r>
  <r>
    <s v="COLGATE 3800 DEB."/>
    <s v="Colgate-Palmolive Nederland BV"/>
    <s v="101t"/>
    <n v="101091034543"/>
    <n v="101030175674"/>
    <n v="930"/>
    <s v="Inv Booked"/>
    <s v="0240180070"/>
    <s v="Verkoop"/>
    <n v="170"/>
    <s v="Transport drops zone"/>
    <s v="9 - verwerkt"/>
    <n v="0"/>
    <m/>
    <d v="2023-10-05T00:00:00"/>
    <s v="DROP"/>
    <s v="0001010910345430145535_005"/>
    <m/>
    <m/>
    <m/>
    <s v="EUR"/>
    <n v="38.11"/>
    <s v="EUR"/>
    <n v="38.11"/>
    <s v="EUR"/>
    <n v="38.11"/>
    <n v="38.11"/>
    <n v="0"/>
    <s v="N"/>
    <n v="1223000983"/>
    <d v="2023-11-09T00:00:00"/>
    <m/>
    <d v="2023-10-05T00:00:00"/>
    <s v="00:00"/>
    <s v="23:59"/>
    <d v="2023-10-05T00:00:00"/>
    <s v="15:00"/>
    <s v="16:00"/>
    <n v="3.2"/>
    <s v="ce"/>
    <n v="2659"/>
    <n v="3.2"/>
    <n v="4"/>
    <s v="Kuehne+Nagel Tiel 3 Standpl"/>
    <s v="De Diepert 5"/>
    <s v="Tiel"/>
    <s v="4004 MA"/>
    <s v="NL"/>
    <x v="39"/>
    <s v="RANDWEG 2"/>
    <x v="6"/>
    <s v="4191 NN"/>
    <s v="NL"/>
    <s v="0240180070"/>
    <s v="0145535_005"/>
    <s v="31V"/>
    <s v="NL001131849B01"/>
    <n v="2"/>
    <n v="0"/>
    <n v="38.11"/>
    <s v="N"/>
    <s v="Peter Appel Transport B.V."/>
    <n v="36622"/>
    <d v="2023-10-05T00:00:00"/>
    <s v="18:15:00"/>
    <n v="0"/>
    <x v="3"/>
    <x v="39"/>
    <n v="10"/>
    <x v="6"/>
    <n v="1"/>
    <n v="3.2"/>
    <x v="2"/>
    <n v="38.11"/>
    <n v="0"/>
    <n v="38.11"/>
  </r>
  <r>
    <s v="COLGATE 3800 DEB."/>
    <s v="Colgate-Palmolive Nederland BV"/>
    <s v="101t"/>
    <n v="101091034534"/>
    <n v="101030175660"/>
    <n v="930"/>
    <s v="Inv Booked"/>
    <s v="2480110078"/>
    <s v="Verkoop"/>
    <n v="170"/>
    <s v="Transport drops zone"/>
    <s v="9 - verwerkt"/>
    <n v="0"/>
    <m/>
    <d v="2023-10-05T00:00:00"/>
    <s v="DROP"/>
    <s v="0001010910345340145527_002"/>
    <m/>
    <m/>
    <m/>
    <s v="EUR"/>
    <n v="49.48"/>
    <s v="EUR"/>
    <n v="49.48"/>
    <s v="EUR"/>
    <n v="49.48"/>
    <n v="49.48"/>
    <n v="0"/>
    <s v="N"/>
    <n v="1223000983"/>
    <d v="2023-11-09T00:00:00"/>
    <m/>
    <d v="2023-10-05T00:00:00"/>
    <s v="00:00"/>
    <s v="23:59"/>
    <d v="2023-10-05T00:00:00"/>
    <s v="07:00"/>
    <s v="14:00"/>
    <n v="4"/>
    <s v="ce"/>
    <n v="5172"/>
    <n v="4"/>
    <n v="8"/>
    <s v="Kuehne+Nagel Tiel 3 Standpl"/>
    <s v="De Diepert 5"/>
    <s v="Tiel"/>
    <s v="4004 MA"/>
    <s v="NL"/>
    <x v="17"/>
    <s v="Doornhoek 4050"/>
    <x v="20"/>
    <s v="5465TD"/>
    <s v="NL"/>
    <s v="2480110078"/>
    <s v="0145527_002"/>
    <s v="31V"/>
    <s v="NL001131849B01"/>
    <n v="2"/>
    <n v="0"/>
    <n v="49.48"/>
    <s v="N"/>
    <s v="Peter Appel Transport B.V."/>
    <n v="36622"/>
    <d v="2023-10-05T00:00:00"/>
    <s v="09:42:00"/>
    <n v="0"/>
    <x v="3"/>
    <x v="39"/>
    <n v="10"/>
    <x v="18"/>
    <n v="1"/>
    <n v="8"/>
    <x v="3"/>
    <n v="98.95999999999998"/>
    <n v="0"/>
    <n v="98.95999999999998"/>
  </r>
  <r>
    <s v="COLGATE 3800 DEB."/>
    <s v="Colgate-Palmolive Nederland BV"/>
    <s v="101t"/>
    <n v="101091034545"/>
    <n v="101030175652"/>
    <n v="930"/>
    <s v="Inv Booked"/>
    <s v="2480110070"/>
    <s v="Verkoop"/>
    <n v="170"/>
    <s v="Transport drops zone"/>
    <s v="9 - verwerkt"/>
    <n v="0"/>
    <m/>
    <d v="2023-10-05T00:00:00"/>
    <s v="DROP"/>
    <s v="0001010910345450145537_002"/>
    <m/>
    <m/>
    <m/>
    <s v="EUR"/>
    <n v="142.19999999999999"/>
    <s v="EUR"/>
    <n v="142.19999999999999"/>
    <s v="EUR"/>
    <n v="142.19999999999999"/>
    <n v="142.19999999999999"/>
    <n v="0"/>
    <s v="N"/>
    <n v="1223000983"/>
    <d v="2023-11-09T00:00:00"/>
    <m/>
    <d v="2023-10-05T00:00:00"/>
    <s v="00:00"/>
    <s v="23:59"/>
    <d v="2023-10-05T00:00:00"/>
    <s v="16:00"/>
    <s v="16:00"/>
    <n v="20"/>
    <s v="ce"/>
    <n v="22996"/>
    <n v="20"/>
    <n v="38"/>
    <s v="Kuehne+Nagel Tiel 3 Standpl"/>
    <s v="De Diepert 5"/>
    <s v="Tiel"/>
    <s v="4004 MA"/>
    <s v="NL"/>
    <x v="14"/>
    <s v="Rood 24"/>
    <x v="17"/>
    <s v="6666LT"/>
    <s v="NL"/>
    <s v="2480110070"/>
    <s v="0145537_002"/>
    <s v="31V"/>
    <s v="NL001131849B01"/>
    <n v="2"/>
    <n v="0"/>
    <n v="142.19999999999999"/>
    <s v="N"/>
    <s v="Peter Appel Transport B.V."/>
    <n v="36622"/>
    <d v="2023-10-05T00:00:00"/>
    <s v="16:54:00"/>
    <n v="0"/>
    <x v="3"/>
    <x v="39"/>
    <n v="10"/>
    <x v="15"/>
    <n v="1"/>
    <n v="24.8"/>
    <x v="5"/>
    <n v="176.32999999999998"/>
    <n v="0"/>
    <n v="176.32999999999998"/>
  </r>
  <r>
    <s v="COLGATE 3800 DEB."/>
    <s v="Colgate-Palmolive Nederland BV"/>
    <s v="101t"/>
    <n v="101091034925"/>
    <n v="101030175654"/>
    <n v="930"/>
    <s v="Inv Booked"/>
    <s v="2480110069"/>
    <s v="Verkoop"/>
    <n v="170"/>
    <s v="Transport drops zone"/>
    <s v="9 - verwerkt"/>
    <n v="0"/>
    <m/>
    <d v="2023-10-05T00:00:00"/>
    <s v="DROP"/>
    <s v="0001010910349250145745_002"/>
    <m/>
    <m/>
    <m/>
    <s v="EUR"/>
    <n v="139.04"/>
    <s v="EUR"/>
    <n v="139.04"/>
    <s v="EUR"/>
    <n v="139.04"/>
    <n v="139.04"/>
    <n v="0"/>
    <s v="N"/>
    <n v="1223000983"/>
    <d v="2023-11-09T00:00:00"/>
    <m/>
    <d v="2023-10-05T00:00:00"/>
    <s v="00:00"/>
    <s v="23:59"/>
    <d v="2023-10-05T00:00:00"/>
    <s v="18:00"/>
    <s v="18:00"/>
    <n v="16"/>
    <s v="ce"/>
    <n v="17383"/>
    <n v="16"/>
    <n v="28"/>
    <s v="Kuehne+Nagel Tiel 3 Standpl"/>
    <s v="De Diepert 5"/>
    <s v="Tiel"/>
    <s v="4004 MA"/>
    <s v="NL"/>
    <x v="14"/>
    <s v="Rood 24"/>
    <x v="17"/>
    <s v="6666LT"/>
    <s v="NL"/>
    <s v="2480110069"/>
    <s v="0145745_002"/>
    <s v="31V"/>
    <s v="NL001131849B01"/>
    <n v="2"/>
    <n v="0"/>
    <n v="139.04"/>
    <s v="N"/>
    <s v="Peter Appel Transport B.V."/>
    <n v="36622"/>
    <d v="2023-10-05T00:00:00"/>
    <s v="17:33:00"/>
    <n v="0"/>
    <x v="3"/>
    <x v="39"/>
    <n v="10"/>
    <x v="15"/>
    <n v="1"/>
    <n v="16"/>
    <x v="5"/>
    <n v="139.04"/>
    <n v="0"/>
    <n v="139.04"/>
  </r>
  <r>
    <s v="COLGATE 3800 DEB."/>
    <s v="Colgate-Palmolive Nederland BV"/>
    <s v="101t"/>
    <n v="101091034543"/>
    <n v="101030175656"/>
    <n v="930"/>
    <s v="Inv Booked"/>
    <s v="2480110082"/>
    <s v="Verkoop"/>
    <n v="170"/>
    <s v="Transport drops zone"/>
    <s v="9 - verwerkt"/>
    <n v="0"/>
    <m/>
    <d v="2023-10-05T00:00:00"/>
    <s v="DROP"/>
    <s v="0001010910345430145535_004"/>
    <m/>
    <m/>
    <m/>
    <s v="EUR"/>
    <n v="27.26"/>
    <s v="EUR"/>
    <n v="27.26"/>
    <s v="EUR"/>
    <n v="27.26"/>
    <n v="27.26"/>
    <n v="0"/>
    <s v="N"/>
    <n v="1223000983"/>
    <d v="2023-11-09T00:00:00"/>
    <m/>
    <d v="2023-10-05T00:00:00"/>
    <s v="00:00"/>
    <s v="23:59"/>
    <d v="2023-10-05T00:00:00"/>
    <s v="08:00"/>
    <s v="16:00"/>
    <n v="0.8"/>
    <s v="ce"/>
    <n v="46"/>
    <n v="0.8"/>
    <n v="0"/>
    <s v="Kuehne+Nagel Tiel 3 Standpl"/>
    <s v="De Diepert 5"/>
    <s v="Tiel"/>
    <s v="4004 MA"/>
    <s v="NL"/>
    <x v="44"/>
    <s v="De Panoven 21"/>
    <x v="6"/>
    <s v="4191GW"/>
    <s v="NL"/>
    <s v="2480110082"/>
    <s v="0145535_004"/>
    <s v="31V"/>
    <s v="NL001131849B01"/>
    <n v="2"/>
    <n v="0"/>
    <n v="27.26"/>
    <s v="N"/>
    <s v="Peter Appel Transport B.V."/>
    <n v="36622"/>
    <d v="2023-10-05T00:00:00"/>
    <s v="17:24:00"/>
    <n v="0"/>
    <x v="3"/>
    <x v="39"/>
    <n v="10"/>
    <x v="6"/>
    <n v="1"/>
    <n v="0.8"/>
    <x v="6"/>
    <n v="27.26"/>
    <n v="0"/>
    <n v="27.26"/>
  </r>
  <r>
    <s v="COLGATE 3800 DEB."/>
    <s v="Colgate-Palmolive Nederland BV"/>
    <s v="101t"/>
    <n v="101091034545"/>
    <n v="101030175657"/>
    <n v="930"/>
    <s v="Inv Booked"/>
    <s v="2480110071"/>
    <s v="Verkoop"/>
    <n v="170"/>
    <s v="Transport drops zone"/>
    <s v="9 - verwerkt"/>
    <n v="0"/>
    <m/>
    <d v="2023-10-05T00:00:00"/>
    <s v="DROP"/>
    <s v="0001010910345450145537_002"/>
    <m/>
    <m/>
    <m/>
    <s v="EUR"/>
    <n v="34.130000000000003"/>
    <s v="EUR"/>
    <n v="34.130000000000003"/>
    <s v="EUR"/>
    <n v="34.130000000000003"/>
    <n v="34.130000000000003"/>
    <n v="0"/>
    <s v="N"/>
    <n v="1223000983"/>
    <d v="2023-11-09T00:00:00"/>
    <m/>
    <d v="2023-10-05T00:00:00"/>
    <s v="00:00"/>
    <s v="23:59"/>
    <d v="2023-10-05T00:00:00"/>
    <s v="16:00"/>
    <s v="16:00"/>
    <n v="4.8"/>
    <s v="ce"/>
    <n v="2726"/>
    <n v="4.8"/>
    <n v="3"/>
    <s v="Kuehne+Nagel Tiel 3 Standpl"/>
    <s v="De Diepert 5"/>
    <s v="Tiel"/>
    <s v="4004 MA"/>
    <s v="NL"/>
    <x v="14"/>
    <s v="Rood 24"/>
    <x v="17"/>
    <s v="6666LT"/>
    <s v="NL"/>
    <s v="2480110071"/>
    <s v="0145537_002"/>
    <s v="31V"/>
    <s v="NL001131849B01"/>
    <n v="2"/>
    <n v="0"/>
    <n v="34.130000000000003"/>
    <s v="N"/>
    <s v="Peter Appel Transport B.V."/>
    <n v="36622"/>
    <d v="2023-10-05T00:00:00"/>
    <s v="16:54:00"/>
    <n v="0"/>
    <x v="3"/>
    <x v="39"/>
    <n v="10"/>
    <x v="15"/>
    <n v="0"/>
    <s v=""/>
    <x v="5"/>
    <s v=""/>
    <n v="0"/>
    <s v=""/>
  </r>
  <r>
    <s v="COLGATE 3800 DEB."/>
    <s v="Colgate-Palmolive Nederland BV"/>
    <s v="101t"/>
    <n v="101091034532"/>
    <n v="101030175658"/>
    <n v="930"/>
    <s v="Inv Booked"/>
    <s v="2480110073"/>
    <s v="Verkoop"/>
    <n v="170"/>
    <s v="Transport drops zone"/>
    <s v="9 - verwerkt"/>
    <n v="0"/>
    <m/>
    <d v="2023-10-05T00:00:00"/>
    <s v="DROP"/>
    <s v="0001010910345320145526_002"/>
    <m/>
    <m/>
    <m/>
    <s v="EUR"/>
    <n v="296.47000000000003"/>
    <s v="EUR"/>
    <n v="296.47000000000003"/>
    <s v="EUR"/>
    <n v="296.47000000000003"/>
    <n v="296.47000000000003"/>
    <n v="0"/>
    <s v="N"/>
    <n v="1223000983"/>
    <d v="2023-11-09T00:00:00"/>
    <m/>
    <d v="2023-10-05T00:00:00"/>
    <s v="00:00"/>
    <s v="23:59"/>
    <d v="2023-10-05T00:00:00"/>
    <s v="09:00"/>
    <s v="10:00"/>
    <n v="26"/>
    <s v="ce"/>
    <n v="16300"/>
    <n v="26.4"/>
    <n v="47"/>
    <s v="Kuehne+Nagel Tiel 3 Standpl"/>
    <s v="De Diepert 5"/>
    <s v="Tiel"/>
    <s v="4004 MA"/>
    <s v="NL"/>
    <x v="1"/>
    <s v="Perenmarkt 15"/>
    <x v="2"/>
    <s v="1681PG"/>
    <s v="NL"/>
    <s v="2480110073"/>
    <s v="0145526_002"/>
    <s v="31V"/>
    <s v="NL001131849B01"/>
    <n v="2"/>
    <n v="0"/>
    <n v="296.47000000000003"/>
    <s v="N"/>
    <s v="Peter Appel Transport B.V."/>
    <n v="36622"/>
    <d v="2023-10-05T00:00:00"/>
    <s v="15:55:00"/>
    <n v="0"/>
    <x v="3"/>
    <x v="39"/>
    <n v="10"/>
    <x v="2"/>
    <n v="1"/>
    <n v="26.4"/>
    <x v="1"/>
    <n v="296.47000000000003"/>
    <n v="0"/>
    <n v="296.47000000000003"/>
  </r>
  <r>
    <s v="COLGATE 3800 DEB."/>
    <s v="Colgate-Palmolive Nederland BV"/>
    <s v="101t"/>
    <n v="101091034536"/>
    <n v="101030175659"/>
    <n v="930"/>
    <s v="Inv Booked"/>
    <s v="2480110083"/>
    <s v="Verkoop"/>
    <n v="170"/>
    <s v="Transport drops zone"/>
    <s v="9 - verwerkt"/>
    <n v="0"/>
    <m/>
    <d v="2023-10-05T00:00:00"/>
    <s v="DROP"/>
    <s v="0001010910345360145529_002"/>
    <m/>
    <m/>
    <m/>
    <s v="EUR"/>
    <n v="27.26"/>
    <s v="EUR"/>
    <n v="27.26"/>
    <s v="EUR"/>
    <n v="27.26"/>
    <n v="27.26"/>
    <n v="0"/>
    <s v="N"/>
    <n v="1223000983"/>
    <d v="2023-11-09T00:00:00"/>
    <m/>
    <d v="2023-10-05T00:00:00"/>
    <s v="00:00"/>
    <s v="23:59"/>
    <d v="2023-10-05T00:00:00"/>
    <s v="08:00"/>
    <s v="16:00"/>
    <n v="0.8"/>
    <s v="ce"/>
    <n v="195"/>
    <n v="0.8"/>
    <n v="0"/>
    <s v="Kuehne+Nagel Tiel 3 Standpl"/>
    <s v="De Diepert 5"/>
    <s v="Tiel"/>
    <s v="4004 MA"/>
    <s v="NL"/>
    <x v="62"/>
    <s v="Veldweg 5"/>
    <x v="49"/>
    <s v="5061KJ"/>
    <s v="NL"/>
    <s v="2480110083"/>
    <s v="0145529_002"/>
    <s v="31V"/>
    <s v="NL001131849B01"/>
    <n v="2"/>
    <n v="0"/>
    <n v="27.26"/>
    <s v="N"/>
    <s v="Peter Appel Transport B.V."/>
    <n v="36622"/>
    <d v="2023-10-05T00:00:00"/>
    <s v="08:59:00"/>
    <n v="0"/>
    <x v="3"/>
    <x v="39"/>
    <n v="10"/>
    <x v="3"/>
    <n v="1"/>
    <n v="0.8"/>
    <x v="6"/>
    <n v="27.26"/>
    <n v="0"/>
    <n v="27.26"/>
  </r>
  <r>
    <s v="COLGATE 3800 DEB."/>
    <s v="Colgate-Palmolive Nederland BV"/>
    <s v="101t"/>
    <n v="101091034536"/>
    <n v="101030175661"/>
    <n v="930"/>
    <s v="Inv Booked"/>
    <s v="2480110085"/>
    <s v="Verkoop"/>
    <n v="170"/>
    <s v="Transport drops zone"/>
    <s v="9 - verwerkt"/>
    <n v="0"/>
    <m/>
    <d v="2023-10-05T00:00:00"/>
    <s v="DROP"/>
    <s v="0001010910345360145529_003"/>
    <m/>
    <m/>
    <m/>
    <s v="EUR"/>
    <n v="55.85"/>
    <s v="EUR"/>
    <n v="55.85"/>
    <s v="EUR"/>
    <n v="55.85"/>
    <n v="55.85"/>
    <n v="0"/>
    <s v="N"/>
    <n v="1223000983"/>
    <d v="2023-11-09T00:00:00"/>
    <m/>
    <d v="2023-10-05T00:00:00"/>
    <s v="00:00"/>
    <s v="23:59"/>
    <d v="2023-10-05T00:00:00"/>
    <s v="09:00"/>
    <s v="10:00"/>
    <n v="2.4"/>
    <s v="ce"/>
    <n v="1802"/>
    <n v="2.4"/>
    <n v="3"/>
    <s v="Kuehne+Nagel Tiel 3 Standpl"/>
    <s v="De Diepert 5"/>
    <s v="Tiel"/>
    <s v="4004 MA"/>
    <s v="NL"/>
    <x v="2"/>
    <s v="Pegasusweg 1"/>
    <x v="3"/>
    <s v="5015BZ"/>
    <s v="NL"/>
    <s v="2480110085"/>
    <s v="0145529_003"/>
    <s v="31V"/>
    <s v="NL001131849B01"/>
    <n v="2"/>
    <n v="0"/>
    <n v="55.85"/>
    <s v="N"/>
    <s v="Peter Appel Transport B.V."/>
    <n v="36622"/>
    <d v="2023-10-05T00:00:00"/>
    <s v="09:56:00"/>
    <n v="0"/>
    <x v="3"/>
    <x v="39"/>
    <n v="10"/>
    <x v="3"/>
    <n v="1"/>
    <n v="2.4"/>
    <x v="2"/>
    <n v="55.85"/>
    <n v="0"/>
    <n v="55.85"/>
  </r>
  <r>
    <s v="COLGATE 3800 DEB."/>
    <s v="Colgate-Palmolive Nederland BV"/>
    <s v="101t"/>
    <n v="101091034534"/>
    <n v="101030175662"/>
    <n v="930"/>
    <s v="Inv Booked"/>
    <s v="2480110074"/>
    <s v="Verkoop"/>
    <n v="170"/>
    <s v="Transport drops zone"/>
    <s v="9 - verwerkt"/>
    <n v="0"/>
    <m/>
    <d v="2023-10-05T00:00:00"/>
    <s v="DROP"/>
    <s v="0001010910345340145527_002"/>
    <m/>
    <m/>
    <m/>
    <s v="EUR"/>
    <n v="9.9"/>
    <s v="EUR"/>
    <n v="9.9"/>
    <s v="EUR"/>
    <n v="9.9"/>
    <n v="9.9"/>
    <n v="0"/>
    <s v="N"/>
    <n v="1223000983"/>
    <d v="2023-11-09T00:00:00"/>
    <m/>
    <d v="2023-10-05T00:00:00"/>
    <s v="00:00"/>
    <s v="23:59"/>
    <d v="2023-10-05T00:00:00"/>
    <s v="08:00"/>
    <s v="16:00"/>
    <n v="0.8"/>
    <s v="ce"/>
    <n v="160"/>
    <n v="0.8"/>
    <n v="0"/>
    <s v="Kuehne+Nagel Tiel 3 Standpl"/>
    <s v="De Diepert 5"/>
    <s v="Tiel"/>
    <s v="4004 MA"/>
    <s v="NL"/>
    <x v="40"/>
    <s v="Doornhoek 4050"/>
    <x v="20"/>
    <s v="5465TD"/>
    <s v="NL"/>
    <s v="2480110074"/>
    <s v="0145527_002"/>
    <s v="31V"/>
    <s v="NL001131849B01"/>
    <n v="2"/>
    <n v="0"/>
    <n v="9.9"/>
    <s v="N"/>
    <s v="Peter Appel Transport B.V."/>
    <n v="36622"/>
    <d v="2023-10-05T00:00:00"/>
    <s v="09:42:00"/>
    <n v="0"/>
    <x v="3"/>
    <x v="39"/>
    <n v="10"/>
    <x v="18"/>
    <n v="0"/>
    <s v=""/>
    <x v="3"/>
    <s v=""/>
    <n v="0"/>
    <s v=""/>
  </r>
  <r>
    <s v="COLGATE 3800 DEB."/>
    <s v="Colgate-Palmolive Nederland BV"/>
    <s v="101t"/>
    <n v="101091034534"/>
    <n v="101030175663"/>
    <n v="930"/>
    <s v="Inv Booked"/>
    <s v="2480110076"/>
    <s v="Verkoop"/>
    <n v="170"/>
    <s v="Transport drops zone"/>
    <s v="9 - verwerkt"/>
    <n v="0"/>
    <m/>
    <d v="2023-10-05T00:00:00"/>
    <s v="DROP"/>
    <s v="0001010910345340145527_002"/>
    <m/>
    <m/>
    <m/>
    <s v="EUR"/>
    <n v="19.79"/>
    <s v="EUR"/>
    <n v="19.79"/>
    <s v="EUR"/>
    <n v="19.79"/>
    <n v="19.79"/>
    <n v="0"/>
    <s v="N"/>
    <n v="1223000983"/>
    <d v="2023-11-09T00:00:00"/>
    <m/>
    <d v="2023-10-05T00:00:00"/>
    <s v="00:00"/>
    <s v="23:59"/>
    <d v="2023-10-05T00:00:00"/>
    <s v="07:00"/>
    <s v="14:00"/>
    <n v="1.6"/>
    <s v="ce"/>
    <n v="1629"/>
    <n v="1.6"/>
    <n v="2"/>
    <s v="Kuehne+Nagel Tiel 3 Standpl"/>
    <s v="De Diepert 5"/>
    <s v="Tiel"/>
    <s v="4004 MA"/>
    <s v="NL"/>
    <x v="17"/>
    <s v="Doornhoek 4050"/>
    <x v="20"/>
    <s v="5465TD"/>
    <s v="NL"/>
    <s v="2480110076"/>
    <s v="0145527_002"/>
    <s v="31V"/>
    <s v="NL001131849B01"/>
    <n v="2"/>
    <n v="0"/>
    <n v="19.79"/>
    <s v="N"/>
    <s v="Peter Appel Transport B.V."/>
    <n v="36622"/>
    <d v="2023-10-05T00:00:00"/>
    <s v="09:42:00"/>
    <n v="0"/>
    <x v="3"/>
    <x v="39"/>
    <n v="10"/>
    <x v="18"/>
    <n v="0"/>
    <s v=""/>
    <x v="3"/>
    <s v=""/>
    <n v="0"/>
    <s v=""/>
  </r>
  <r>
    <s v="COLGATE 3800 DEB."/>
    <s v="Colgate-Palmolive Nederland BV"/>
    <s v="101t"/>
    <n v="0"/>
    <n v="101030175667"/>
    <n v="930"/>
    <s v="Inv Booked"/>
    <s v="2480110084"/>
    <s v="Verkoop"/>
    <n v="170"/>
    <s v="Transport drops zone"/>
    <s v="9 - verwerkt"/>
    <n v="0"/>
    <m/>
    <d v="2023-10-05T00:00:00"/>
    <m/>
    <m/>
    <m/>
    <m/>
    <m/>
    <s v="EUR"/>
    <n v="52.45"/>
    <s v="EUR"/>
    <n v="52.45"/>
    <s v="EUR"/>
    <n v="52.45"/>
    <n v="52.45"/>
    <n v="0"/>
    <s v="N"/>
    <n v="1223000983"/>
    <d v="2023-11-09T00:00:00"/>
    <m/>
    <d v="2023-10-05T00:00:00"/>
    <s v="00:00"/>
    <s v="23:59"/>
    <d v="2023-10-05T00:00:00"/>
    <s v="07:00"/>
    <s v="08:00"/>
    <n v="1.6"/>
    <s v="ce"/>
    <n v="987"/>
    <n v="1.6"/>
    <n v="2"/>
    <s v="Kuehne+Nagel Tiel 3 Standpl"/>
    <s v="De Diepert 5"/>
    <s v="Tiel"/>
    <s v="4004 MA"/>
    <s v="NL"/>
    <x v="13"/>
    <s v="GALVANIWEG 1"/>
    <x v="16"/>
    <s v="8013 RG"/>
    <s v="NL"/>
    <s v="2480110084"/>
    <s v="0145521_002"/>
    <s v="31V"/>
    <s v="NL001131849B01"/>
    <n v="2"/>
    <n v="0"/>
    <n v="52.45"/>
    <s v="N"/>
    <m/>
    <n v="36622"/>
    <d v="2023-10-05T00:00:00"/>
    <s v="08:00:00"/>
    <n v="0"/>
    <x v="3"/>
    <x v="39"/>
    <n v="10"/>
    <x v="14"/>
    <n v="1"/>
    <n v="1.6"/>
    <x v="2"/>
    <n v="52.45"/>
    <n v="0"/>
    <n v="52.45"/>
  </r>
  <r>
    <s v="COLGATE 3800 DEB."/>
    <s v="Colgate-Palmolive Nederland BV"/>
    <s v="101t"/>
    <n v="0"/>
    <n v="101030175668"/>
    <n v="930"/>
    <s v="Inv Booked"/>
    <s v="2480110088"/>
    <s v="Verkoop"/>
    <n v="170"/>
    <s v="Transport drops zone"/>
    <s v="9 - verwerkt"/>
    <n v="0"/>
    <m/>
    <d v="2023-10-05T00:00:00"/>
    <m/>
    <m/>
    <m/>
    <m/>
    <m/>
    <s v="EUR"/>
    <n v="78.88"/>
    <s v="EUR"/>
    <n v="78.88"/>
    <s v="EUR"/>
    <n v="78.88"/>
    <n v="78.88"/>
    <n v="0"/>
    <s v="N"/>
    <n v="1223000983"/>
    <d v="2023-11-09T00:00:00"/>
    <m/>
    <d v="2023-10-05T00:00:00"/>
    <s v="00:00"/>
    <s v="23:59"/>
    <d v="2023-10-05T00:00:00"/>
    <s v="08:00"/>
    <s v="09:00"/>
    <n v="4"/>
    <s v="ce"/>
    <n v="3825"/>
    <n v="4"/>
    <n v="7"/>
    <s v="Kuehne+Nagel Tiel 3 Standpl"/>
    <s v="De Diepert 5"/>
    <s v="Tiel"/>
    <s v="4004 MA"/>
    <s v="NL"/>
    <x v="7"/>
    <s v="HOOFDTOCHT 1"/>
    <x v="7"/>
    <s v="1507 CJ"/>
    <s v="NL"/>
    <s v="2480110088"/>
    <s v="0145521_004"/>
    <s v="31V"/>
    <s v="NL001131849B01"/>
    <n v="2"/>
    <n v="0"/>
    <n v="78.88"/>
    <s v="N"/>
    <m/>
    <n v="36622"/>
    <d v="2023-10-05T00:00:00"/>
    <s v="09:00:00"/>
    <n v="0"/>
    <x v="3"/>
    <x v="39"/>
    <n v="10"/>
    <x v="7"/>
    <n v="1"/>
    <n v="4"/>
    <x v="2"/>
    <n v="78.88"/>
    <n v="0"/>
    <n v="78.88"/>
  </r>
  <r>
    <s v="COLGATE 3800 DEB."/>
    <s v="Colgate-Palmolive Nederland BV"/>
    <s v="101t"/>
    <n v="101091034535"/>
    <n v="101030175669"/>
    <n v="930"/>
    <s v="Inv Booked"/>
    <s v="2480110091"/>
    <s v="Verkoop"/>
    <n v="170"/>
    <s v="Transport drops zone"/>
    <s v="9 - verwerkt"/>
    <n v="0"/>
    <m/>
    <d v="2023-10-05T00:00:00"/>
    <s v="DROP"/>
    <s v="0001010910345350145524_002"/>
    <m/>
    <m/>
    <m/>
    <s v="EUR"/>
    <n v="34.54"/>
    <s v="EUR"/>
    <n v="34.54"/>
    <s v="EUR"/>
    <n v="34.54"/>
    <n v="34.54"/>
    <n v="0"/>
    <s v="N"/>
    <n v="1223000983"/>
    <d v="2023-11-09T00:00:00"/>
    <m/>
    <d v="2023-10-05T00:00:00"/>
    <s v="00:00"/>
    <s v="23:59"/>
    <d v="2023-10-05T00:00:00"/>
    <s v="07:00"/>
    <s v="10:00"/>
    <n v="2.4"/>
    <s v="ce"/>
    <n v="1733"/>
    <n v="2.4"/>
    <n v="3"/>
    <s v="Kuehne+Nagel Tiel 3 Standpl"/>
    <s v="De Diepert 5"/>
    <s v="Tiel"/>
    <s v="4004 MA"/>
    <s v="NL"/>
    <x v="117"/>
    <s v="Slego 1a"/>
    <x v="13"/>
    <s v="1046BM"/>
    <s v="NL"/>
    <s v="2480110091"/>
    <s v="0145524_002"/>
    <s v="31V"/>
    <s v="NL001131849B01"/>
    <n v="2"/>
    <n v="0"/>
    <n v="34.54"/>
    <s v="N"/>
    <s v="Peter Appel Transport B.V."/>
    <n v="36622"/>
    <d v="2023-10-05T00:00:00"/>
    <s v="09:11:00"/>
    <n v="0"/>
    <x v="3"/>
    <x v="39"/>
    <n v="10"/>
    <x v="11"/>
    <n v="1"/>
    <n v="9.6"/>
    <x v="0"/>
    <n v="138.15"/>
    <n v="0"/>
    <n v="138.15"/>
  </r>
  <r>
    <s v="COLGATE 3800 DEB."/>
    <s v="Colgate-Palmolive Nederland BV"/>
    <s v="101t"/>
    <n v="101091034539"/>
    <n v="101030175670"/>
    <n v="930"/>
    <s v="Inv Booked"/>
    <s v="2480110090"/>
    <s v="Verkoop"/>
    <n v="170"/>
    <s v="Transport drops zone"/>
    <s v="9 - verwerkt"/>
    <n v="0"/>
    <m/>
    <d v="2023-10-05T00:00:00"/>
    <s v="DROP"/>
    <s v="0001010910345390145532_002"/>
    <m/>
    <m/>
    <m/>
    <s v="EUR"/>
    <n v="31.17"/>
    <s v="EUR"/>
    <n v="31.17"/>
    <s v="EUR"/>
    <n v="31.17"/>
    <n v="31.17"/>
    <n v="0"/>
    <s v="N"/>
    <n v="1223000983"/>
    <d v="2023-11-09T00:00:00"/>
    <m/>
    <d v="2023-10-05T00:00:00"/>
    <s v="00:00"/>
    <s v="23:59"/>
    <d v="2023-10-05T00:00:00"/>
    <s v="10:00"/>
    <s v="10:00"/>
    <n v="3.2"/>
    <s v="ce"/>
    <n v="1596"/>
    <n v="3.2"/>
    <n v="1"/>
    <s v="Kuehne+Nagel Tiel 3 Standpl"/>
    <s v="De Diepert 5"/>
    <s v="Tiel"/>
    <s v="4004 MA"/>
    <s v="NL"/>
    <x v="79"/>
    <s v="Keltenweg 30"/>
    <x v="58"/>
    <s v="5342 LP"/>
    <s v="NL"/>
    <s v="2480110090"/>
    <s v="0145532_002"/>
    <s v="31V"/>
    <s v="NL001131849B01"/>
    <n v="2"/>
    <n v="0"/>
    <n v="31.17"/>
    <s v="N"/>
    <s v="Peter Appel Transport B.V."/>
    <n v="36622"/>
    <d v="2023-10-05T00:00:00"/>
    <s v="12:14:00"/>
    <n v="0"/>
    <x v="3"/>
    <x v="39"/>
    <n v="10"/>
    <x v="42"/>
    <n v="1"/>
    <n v="16"/>
    <x v="3"/>
    <n v="155.84"/>
    <n v="0"/>
    <n v="155.84"/>
  </r>
  <r>
    <s v="COLGATE 3800 DEB."/>
    <s v="Colgate-Palmolive Nederland BV"/>
    <s v="101t"/>
    <n v="101091034538"/>
    <n v="101030175671"/>
    <n v="930"/>
    <s v="Inv Booked"/>
    <s v="2480110089"/>
    <s v="Verkoop"/>
    <n v="170"/>
    <s v="Transport drops zone"/>
    <s v="9 - verwerkt"/>
    <n v="0"/>
    <m/>
    <d v="2023-10-05T00:00:00"/>
    <s v="DROP"/>
    <s v="0001010910345380145530_002"/>
    <m/>
    <m/>
    <m/>
    <s v="EUR"/>
    <n v="54.02"/>
    <s v="EUR"/>
    <n v="54.02"/>
    <s v="EUR"/>
    <n v="54.02"/>
    <n v="54.02"/>
    <n v="0"/>
    <s v="N"/>
    <n v="1223000983"/>
    <d v="2023-11-09T00:00:00"/>
    <m/>
    <d v="2023-10-05T00:00:00"/>
    <s v="00:00"/>
    <s v="23:59"/>
    <d v="2023-10-05T00:00:00"/>
    <s v="10:15"/>
    <s v="10:15"/>
    <n v="1.6"/>
    <s v="ce"/>
    <n v="1467"/>
    <n v="1.6"/>
    <n v="2"/>
    <s v="Kuehne+Nagel Tiel 3 Standpl"/>
    <s v="De Diepert 5"/>
    <s v="Tiel"/>
    <s v="4004 MA"/>
    <s v="NL"/>
    <x v="32"/>
    <s v="Afrikastraat 10"/>
    <x v="34"/>
    <s v="6014CG"/>
    <s v="NL"/>
    <s v="2480110089"/>
    <s v="0145530_002"/>
    <s v="31V"/>
    <s v="NL001131849B01"/>
    <n v="2"/>
    <n v="0"/>
    <n v="54.02"/>
    <s v="N"/>
    <s v="Peter Appel Transport B.V."/>
    <n v="36622"/>
    <d v="2023-10-05T00:00:00"/>
    <s v="10:44:00"/>
    <n v="0"/>
    <x v="3"/>
    <x v="39"/>
    <n v="10"/>
    <x v="23"/>
    <n v="1"/>
    <n v="1.6"/>
    <x v="3"/>
    <n v="54.02"/>
    <n v="0"/>
    <n v="54.02"/>
  </r>
  <r>
    <s v="COLGATE 3800 DEB."/>
    <s v="Colgate-Palmolive Nederland BV"/>
    <s v="101t"/>
    <n v="101091034535"/>
    <n v="101030175672"/>
    <n v="930"/>
    <s v="Inv Booked"/>
    <s v="2480110087"/>
    <s v="Verkoop"/>
    <n v="170"/>
    <s v="Transport drops zone"/>
    <s v="9 - verwerkt"/>
    <n v="0"/>
    <m/>
    <d v="2023-10-05T00:00:00"/>
    <s v="DROP"/>
    <s v="0001010910345350145524_002"/>
    <m/>
    <m/>
    <m/>
    <s v="EUR"/>
    <n v="103.61"/>
    <s v="EUR"/>
    <n v="103.61"/>
    <s v="EUR"/>
    <n v="103.61"/>
    <n v="103.61"/>
    <n v="0"/>
    <s v="N"/>
    <n v="1223000983"/>
    <d v="2023-11-09T00:00:00"/>
    <m/>
    <d v="2023-10-05T00:00:00"/>
    <s v="00:00"/>
    <s v="23:59"/>
    <d v="2023-10-05T00:00:00"/>
    <s v="07:00"/>
    <s v="10:00"/>
    <n v="7.2"/>
    <s v="ce"/>
    <n v="5724"/>
    <n v="7.2"/>
    <n v="9"/>
    <s v="Kuehne+Nagel Tiel 3 Standpl"/>
    <s v="De Diepert 5"/>
    <s v="Tiel"/>
    <s v="4004 MA"/>
    <s v="NL"/>
    <x v="118"/>
    <s v="Slego 1"/>
    <x v="13"/>
    <s v="1046 BM"/>
    <s v="NL"/>
    <s v="2480110087"/>
    <s v="0145524_002"/>
    <s v="31V"/>
    <s v="NL001131849B01"/>
    <n v="2"/>
    <n v="0"/>
    <n v="103.61"/>
    <s v="N"/>
    <s v="Peter Appel Transport B.V."/>
    <n v="36622"/>
    <d v="2023-10-05T00:00:00"/>
    <s v="09:12:00"/>
    <n v="0"/>
    <x v="3"/>
    <x v="39"/>
    <n v="10"/>
    <x v="11"/>
    <n v="0"/>
    <s v=""/>
    <x v="0"/>
    <s v=""/>
    <n v="0"/>
    <s v=""/>
  </r>
  <r>
    <s v="COLGATE 3800 DEB."/>
    <s v="Colgate-Palmolive Nederland BV"/>
    <s v="101t"/>
    <n v="101091034526"/>
    <n v="101030175647"/>
    <n v="930"/>
    <s v="Inv Booked"/>
    <s v="2480110018"/>
    <s v="Verkoop"/>
    <n v="200"/>
    <s v="Transport drops"/>
    <s v="9 - verwerkt"/>
    <n v="0"/>
    <m/>
    <d v="2023-10-05T00:00:00"/>
    <s v="DROP"/>
    <s v="0001010910345260145520_007"/>
    <m/>
    <m/>
    <m/>
    <s v="EUR"/>
    <n v="54.4"/>
    <s v="EUR"/>
    <n v="54.4"/>
    <s v="EUR"/>
    <n v="54.4"/>
    <n v="54.4"/>
    <n v="0"/>
    <s v="N"/>
    <n v="1223000983"/>
    <d v="2023-11-09T00:00:00"/>
    <m/>
    <d v="2023-10-05T00:00:00"/>
    <s v="00:00"/>
    <s v="23:59"/>
    <d v="2023-10-05T00:00:00"/>
    <s v="08:00"/>
    <s v="16:00"/>
    <n v="0"/>
    <s v="ce"/>
    <n v="2"/>
    <n v="0.8"/>
    <n v="0"/>
    <s v="Kuehne+Nagel Tiel 3 Standpl"/>
    <s v="De Diepert 5"/>
    <s v="Tiel"/>
    <s v="4004 MA"/>
    <s v="NL"/>
    <x v="62"/>
    <s v="Veldweg 5"/>
    <x v="49"/>
    <s v="5061KJ"/>
    <s v="NL"/>
    <s v="2480110018"/>
    <s v="0145520_007"/>
    <s v="31V"/>
    <s v="NL001131849B01"/>
    <n v="2"/>
    <n v="0"/>
    <n v="54.4"/>
    <s v="N"/>
    <s v="Peter Appel Transport B.V."/>
    <n v="36744"/>
    <d v="2023-10-05T00:00:00"/>
    <s v="18:20:00"/>
    <n v="0"/>
    <x v="3"/>
    <x v="39"/>
    <n v="10"/>
    <x v="3"/>
    <n v="1"/>
    <n v="0.8"/>
    <x v="6"/>
    <n v="54.4"/>
    <n v="0"/>
    <n v="54.4"/>
  </r>
  <r>
    <s v="COLGATE 3800 DEB."/>
    <s v="Colgate-Palmolive Nederland BV"/>
    <s v="101t"/>
    <n v="101091034526"/>
    <n v="101030175648"/>
    <n v="930"/>
    <s v="Inv Booked"/>
    <s v="2480110021"/>
    <s v="Verkoop"/>
    <n v="200"/>
    <s v="Transport drops"/>
    <s v="9 - verwerkt"/>
    <n v="0"/>
    <m/>
    <d v="2023-10-05T00:00:00"/>
    <s v="DROP"/>
    <s v="0001010910345260145520_008"/>
    <m/>
    <m/>
    <m/>
    <s v="EUR"/>
    <n v="54.4"/>
    <s v="EUR"/>
    <n v="54.4"/>
    <s v="EUR"/>
    <n v="54.4"/>
    <n v="54.4"/>
    <n v="0"/>
    <s v="N"/>
    <n v="1223000983"/>
    <d v="2023-11-09T00:00:00"/>
    <m/>
    <d v="2023-10-05T00:00:00"/>
    <s v="00:00"/>
    <s v="23:59"/>
    <d v="2023-10-05T00:00:00"/>
    <s v="08:00"/>
    <s v="16:00"/>
    <n v="0.8"/>
    <s v="ce"/>
    <n v="51"/>
    <n v="0.8"/>
    <n v="0"/>
    <s v="Kuehne+Nagel Tiel 3 Standpl"/>
    <s v="De Diepert 5"/>
    <s v="Tiel"/>
    <s v="4004 MA"/>
    <s v="NL"/>
    <x v="27"/>
    <s v="Business Park Stein 192"/>
    <x v="50"/>
    <s v="6181MA"/>
    <s v="NL"/>
    <s v="2480110021"/>
    <s v="0145520_008"/>
    <s v="31V"/>
    <s v="NL001131849B01"/>
    <n v="2"/>
    <n v="0"/>
    <n v="54.4"/>
    <s v="N"/>
    <s v="Peter Appel Transport B.V."/>
    <n v="36744"/>
    <d v="2023-10-05T00:00:00"/>
    <s v="20:20:00"/>
    <n v="0"/>
    <x v="3"/>
    <x v="39"/>
    <n v="10"/>
    <x v="1"/>
    <n v="1"/>
    <n v="0.8"/>
    <x v="0"/>
    <n v="54.4"/>
    <n v="0"/>
    <n v="54.4"/>
  </r>
  <r>
    <s v="COLGATE 3800 DEB."/>
    <s v="Colgate-Palmolive Nederland BV"/>
    <s v="101t"/>
    <n v="101091034526"/>
    <n v="101030175649"/>
    <n v="930"/>
    <s v="Inv Booked"/>
    <s v="2480110017"/>
    <s v="Verkoop"/>
    <n v="200"/>
    <s v="Transport drops"/>
    <s v="9 - verwerkt"/>
    <n v="0"/>
    <m/>
    <d v="2023-10-05T00:00:00"/>
    <s v="DROP"/>
    <s v="0001010910345260145520_009"/>
    <m/>
    <m/>
    <m/>
    <s v="EUR"/>
    <n v="54.4"/>
    <s v="EUR"/>
    <n v="54.4"/>
    <s v="EUR"/>
    <n v="54.4"/>
    <n v="54.4"/>
    <n v="0"/>
    <s v="N"/>
    <n v="1223000983"/>
    <d v="2023-11-09T00:00:00"/>
    <m/>
    <d v="2023-10-05T00:00:00"/>
    <s v="00:00"/>
    <s v="23:59"/>
    <d v="2023-10-05T00:00:00"/>
    <s v="08:00"/>
    <s v="16:00"/>
    <n v="0.8"/>
    <s v="ce"/>
    <n v="30"/>
    <n v="0.8"/>
    <n v="0"/>
    <s v="Kuehne+Nagel Tiel 3 Standpl"/>
    <s v="De Diepert 5"/>
    <s v="Tiel"/>
    <s v="4004 MA"/>
    <s v="NL"/>
    <x v="58"/>
    <s v="Phoenixstraat 21"/>
    <x v="32"/>
    <s v="1812PP"/>
    <s v="NL"/>
    <s v="2480110017"/>
    <s v="0145520_009"/>
    <s v="31V"/>
    <s v="NL001131849B01"/>
    <n v="2"/>
    <n v="0"/>
    <n v="54.4"/>
    <s v="N"/>
    <s v="Peter Appel Transport B.V."/>
    <n v="36744"/>
    <d v="2023-10-06T00:00:00"/>
    <s v="00:11:00"/>
    <n v="0"/>
    <x v="3"/>
    <x v="39"/>
    <n v="10"/>
    <x v="28"/>
    <n v="1"/>
    <n v="0.8"/>
    <x v="6"/>
    <n v="54.4"/>
    <n v="0"/>
    <n v="54.4"/>
  </r>
  <r>
    <s v="COLGATE 3800 DEB."/>
    <s v="Colgate-Palmolive Nederland BV"/>
    <s v="101t"/>
    <n v="101091034526"/>
    <n v="101030175650"/>
    <n v="930"/>
    <s v="Inv Booked"/>
    <s v="2480110022"/>
    <s v="Verkoop"/>
    <n v="200"/>
    <s v="Transport drops"/>
    <s v="9 - verwerkt"/>
    <n v="0"/>
    <m/>
    <d v="2023-10-05T00:00:00"/>
    <s v="DROP"/>
    <s v="0001010910345260145520_010"/>
    <m/>
    <m/>
    <m/>
    <s v="EUR"/>
    <n v="54.4"/>
    <s v="EUR"/>
    <n v="54.4"/>
    <s v="EUR"/>
    <n v="54.4"/>
    <n v="54.4"/>
    <n v="0"/>
    <s v="N"/>
    <n v="1223000983"/>
    <d v="2023-11-09T00:00:00"/>
    <m/>
    <d v="2023-10-05T00:00:00"/>
    <s v="00:00"/>
    <s v="23:59"/>
    <d v="2023-10-05T00:00:00"/>
    <s v="08:00"/>
    <s v="16:00"/>
    <n v="0.8"/>
    <s v="ce"/>
    <n v="7"/>
    <n v="0.8"/>
    <n v="0"/>
    <s v="Kuehne+Nagel Tiel 3 Standpl"/>
    <s v="De Diepert 5"/>
    <s v="Tiel"/>
    <s v="4004 MA"/>
    <s v="NL"/>
    <x v="80"/>
    <s v="Biesland 7"/>
    <x v="19"/>
    <s v="1948RJ"/>
    <s v="NL"/>
    <s v="2480110022"/>
    <s v="0145520_010"/>
    <s v="31V"/>
    <s v="NL001131849B01"/>
    <n v="2"/>
    <n v="0"/>
    <n v="54.4"/>
    <s v="N"/>
    <s v="Peter Appel Transport B.V."/>
    <n v="36744"/>
    <d v="2023-10-06T00:00:00"/>
    <s v="00:52:00"/>
    <n v="0"/>
    <x v="3"/>
    <x v="39"/>
    <n v="10"/>
    <x v="17"/>
    <n v="1"/>
    <n v="0.8"/>
    <x v="6"/>
    <n v="54.4"/>
    <n v="0"/>
    <n v="54.4"/>
  </r>
  <r>
    <s v="COLGATE 3800 DEB."/>
    <s v="Colgate-Palmolive Nederland BV"/>
    <s v="101t"/>
    <n v="101091034526"/>
    <n v="101030175643"/>
    <n v="930"/>
    <s v="Inv Booked"/>
    <s v="2480110016"/>
    <s v="Verkoop"/>
    <n v="200"/>
    <s v="Transport drops"/>
    <s v="9 - verwerkt"/>
    <n v="0"/>
    <m/>
    <d v="2023-10-05T00:00:00"/>
    <s v="DROP"/>
    <s v="0001010910345260145520_003"/>
    <m/>
    <m/>
    <m/>
    <s v="EUR"/>
    <n v="54.4"/>
    <s v="EUR"/>
    <n v="54.4"/>
    <s v="EUR"/>
    <n v="54.4"/>
    <n v="54.4"/>
    <n v="0"/>
    <s v="N"/>
    <n v="1223000983"/>
    <d v="2023-11-09T00:00:00"/>
    <m/>
    <d v="2023-10-05T00:00:00"/>
    <s v="00:00"/>
    <s v="23:59"/>
    <d v="2023-10-05T00:00:00"/>
    <s v="08:00"/>
    <s v="16:00"/>
    <n v="0"/>
    <s v="ce"/>
    <n v="1"/>
    <n v="0.8"/>
    <n v="0"/>
    <s v="Kuehne+Nagel Tiel 3 Standpl"/>
    <s v="De Diepert 5"/>
    <s v="Tiel"/>
    <s v="4004 MA"/>
    <s v="NL"/>
    <x v="38"/>
    <s v="Andries Copierhof 2"/>
    <x v="40"/>
    <s v="3059 LM"/>
    <s v="NL"/>
    <s v="2480110016"/>
    <s v="0145520_003"/>
    <s v="31V"/>
    <s v="NL001131849B01"/>
    <n v="2"/>
    <n v="0"/>
    <n v="54.4"/>
    <s v="N"/>
    <s v="Peter Appel Transport B.V."/>
    <n v="36744"/>
    <d v="2023-10-05T00:00:00"/>
    <s v="09:07:00"/>
    <n v="0"/>
    <x v="3"/>
    <x v="39"/>
    <n v="10"/>
    <x v="33"/>
    <n v="1"/>
    <n v="0.8"/>
    <x v="6"/>
    <n v="54.4"/>
    <n v="0"/>
    <n v="54.4"/>
  </r>
  <r>
    <s v="COLGATE 3800 DEB."/>
    <s v="Colgate-Palmolive Nederland BV"/>
    <s v="101t"/>
    <n v="101091034526"/>
    <n v="101030175644"/>
    <n v="930"/>
    <s v="Inv Booked"/>
    <s v="2480110023"/>
    <s v="Verkoop"/>
    <n v="200"/>
    <s v="Transport drops"/>
    <s v="9 - verwerkt"/>
    <n v="0"/>
    <m/>
    <d v="2023-10-05T00:00:00"/>
    <s v="DROP"/>
    <s v="0001010910345260145520_004"/>
    <m/>
    <m/>
    <m/>
    <s v="EUR"/>
    <n v="54.4"/>
    <s v="EUR"/>
    <n v="54.4"/>
    <s v="EUR"/>
    <n v="54.4"/>
    <n v="54.4"/>
    <n v="0"/>
    <s v="N"/>
    <n v="1223000983"/>
    <d v="2023-11-09T00:00:00"/>
    <m/>
    <d v="2023-10-05T00:00:00"/>
    <s v="00:00"/>
    <s v="23:59"/>
    <d v="2023-10-05T00:00:00"/>
    <s v="07:00"/>
    <s v="13:00"/>
    <n v="0.8"/>
    <s v="ce"/>
    <n v="15"/>
    <n v="0.8"/>
    <n v="0"/>
    <s v="Kuehne+Nagel Tiel 3 Standpl"/>
    <s v="De Diepert 5"/>
    <s v="Tiel"/>
    <s v="4004 MA"/>
    <s v="NL"/>
    <x v="35"/>
    <s v="POMPHOEKWEG 1"/>
    <x v="37"/>
    <s v="5222 BE"/>
    <s v="NL"/>
    <s v="2480110023"/>
    <s v="0145520_004"/>
    <s v="31V"/>
    <s v="NL001131849B01"/>
    <n v="2"/>
    <n v="0"/>
    <n v="54.4"/>
    <s v="N"/>
    <s v="Peter Appel Transport B.V."/>
    <n v="36744"/>
    <d v="2023-10-05T00:00:00"/>
    <s v="10:51:00"/>
    <n v="0"/>
    <x v="3"/>
    <x v="39"/>
    <n v="10"/>
    <x v="31"/>
    <n v="1"/>
    <n v="0.8"/>
    <x v="6"/>
    <n v="54.4"/>
    <n v="0"/>
    <n v="54.4"/>
  </r>
  <r>
    <s v="COLGATE 3800 DEB."/>
    <s v="Colgate-Palmolive Nederland BV"/>
    <s v="101t"/>
    <n v="101091034526"/>
    <n v="101030175645"/>
    <n v="930"/>
    <s v="Inv Booked"/>
    <s v="2480110019"/>
    <s v="Verkoop"/>
    <n v="200"/>
    <s v="Transport drops"/>
    <s v="9 - verwerkt"/>
    <n v="0"/>
    <m/>
    <d v="2023-10-05T00:00:00"/>
    <s v="DROP"/>
    <s v="0001010910345260145520_005"/>
    <m/>
    <m/>
    <m/>
    <s v="EUR"/>
    <n v="54.4"/>
    <s v="EUR"/>
    <n v="54.4"/>
    <s v="EUR"/>
    <n v="54.4"/>
    <n v="54.4"/>
    <n v="0"/>
    <s v="N"/>
    <n v="1223000983"/>
    <d v="2023-11-09T00:00:00"/>
    <m/>
    <d v="2023-10-05T00:00:00"/>
    <s v="00:00"/>
    <s v="23:59"/>
    <d v="2023-10-05T00:00:00"/>
    <s v="09:00"/>
    <s v="16:00"/>
    <n v="0"/>
    <s v="ce"/>
    <n v="3"/>
    <n v="0.8"/>
    <n v="0"/>
    <s v="Kuehne+Nagel Tiel 3 Standpl"/>
    <s v="De Diepert 5"/>
    <s v="Tiel"/>
    <s v="4004 MA"/>
    <s v="NL"/>
    <x v="35"/>
    <s v="Oliemolenweg 8"/>
    <x v="70"/>
    <s v="7944 HX"/>
    <s v="NL"/>
    <s v="2480110019"/>
    <s v="0145520_005"/>
    <s v="31V"/>
    <s v="NL001131849B01"/>
    <n v="2"/>
    <n v="0"/>
    <n v="54.4"/>
    <s v="N"/>
    <s v="Peter Appel Transport B.V."/>
    <n v="36744"/>
    <d v="2023-10-05T00:00:00"/>
    <s v="13:37:00"/>
    <n v="0"/>
    <x v="3"/>
    <x v="39"/>
    <n v="10"/>
    <x v="48"/>
    <n v="1"/>
    <n v="0.8"/>
    <x v="6"/>
    <n v="54.4"/>
    <n v="0"/>
    <n v="54.4"/>
  </r>
  <r>
    <s v="COLGATE 3800 DEB."/>
    <s v="Colgate-Palmolive Nederland BV"/>
    <s v="101t"/>
    <n v="101091034526"/>
    <n v="101030175646"/>
    <n v="930"/>
    <s v="Inv Booked"/>
    <s v="2480110024"/>
    <s v="Verkoop"/>
    <n v="200"/>
    <s v="Transport drops"/>
    <s v="9 - verwerkt"/>
    <n v="0"/>
    <m/>
    <d v="2023-10-05T00:00:00"/>
    <s v="DROP"/>
    <s v="0001010910345260145520_006"/>
    <m/>
    <m/>
    <m/>
    <s v="EUR"/>
    <n v="54.4"/>
    <s v="EUR"/>
    <n v="54.4"/>
    <s v="EUR"/>
    <n v="54.4"/>
    <n v="54.4"/>
    <n v="0"/>
    <s v="N"/>
    <n v="1223000983"/>
    <d v="2023-11-09T00:00:00"/>
    <m/>
    <d v="2023-10-05T00:00:00"/>
    <s v="00:00"/>
    <s v="23:59"/>
    <d v="2023-10-05T00:00:00"/>
    <s v="07:00"/>
    <s v="12:00"/>
    <n v="0.8"/>
    <s v="ce"/>
    <n v="50"/>
    <n v="0.8"/>
    <n v="0"/>
    <s v="Kuehne+Nagel Tiel 3 Standpl"/>
    <s v="De Diepert 5"/>
    <s v="Tiel"/>
    <s v="4004 MA"/>
    <s v="NL"/>
    <x v="26"/>
    <s v="Maroastraat 43"/>
    <x v="13"/>
    <s v="1060 LG"/>
    <s v="NL"/>
    <s v="2480110024"/>
    <s v="0145520_006"/>
    <s v="31V"/>
    <s v="NL001131849B01"/>
    <n v="2"/>
    <n v="0"/>
    <n v="54.4"/>
    <s v="N"/>
    <s v="Peter Appel Transport B.V."/>
    <n v="36744"/>
    <d v="2023-10-05T00:00:00"/>
    <s v="16:16:00"/>
    <n v="0"/>
    <x v="3"/>
    <x v="39"/>
    <n v="10"/>
    <x v="11"/>
    <n v="1"/>
    <n v="0.8"/>
    <x v="6"/>
    <n v="54.4"/>
    <n v="0"/>
    <n v="54.4"/>
  </r>
  <r>
    <s v="COLGATE 3800 DEB."/>
    <s v="Colgate-Palmolive Nederland BV"/>
    <s v="101t"/>
    <n v="101091034907"/>
    <n v="101030175653"/>
    <n v="930"/>
    <s v="Inv Booked"/>
    <s v="2480110072"/>
    <s v="Verkoop"/>
    <n v="170"/>
    <s v="Transport drops zone"/>
    <s v="9 - verwerkt"/>
    <n v="0"/>
    <m/>
    <d v="2023-10-05T00:00:00"/>
    <s v="DROP"/>
    <s v="0001010910349070145728_002"/>
    <m/>
    <m/>
    <m/>
    <s v="EUR"/>
    <n v="218.88"/>
    <s v="EUR"/>
    <n v="218.88"/>
    <s v="EUR"/>
    <n v="218.88"/>
    <n v="218.88"/>
    <n v="0"/>
    <s v="N"/>
    <n v="1223000983"/>
    <d v="2023-11-09T00:00:00"/>
    <m/>
    <d v="2023-10-05T00:00:00"/>
    <s v="00:00"/>
    <s v="23:59"/>
    <d v="2023-10-05T00:00:00"/>
    <s v="07:15"/>
    <s v="07:15"/>
    <n v="14.4"/>
    <s v="ce"/>
    <n v="13203"/>
    <n v="14.4"/>
    <n v="19"/>
    <s v="Kuehne+Nagel Tiel 3 Standpl"/>
    <s v="De Diepert 5"/>
    <s v="Tiel"/>
    <s v="4004 MA"/>
    <s v="NL"/>
    <x v="32"/>
    <s v="Afrikastraat 10"/>
    <x v="34"/>
    <s v="6014CG"/>
    <s v="NL"/>
    <s v="2480110072"/>
    <s v="0145728_002"/>
    <s v="31V"/>
    <s v="NL001131849B01"/>
    <n v="2"/>
    <n v="0"/>
    <n v="218.88"/>
    <s v="N"/>
    <s v="Peter Appel Transport B.V."/>
    <n v="36622"/>
    <d v="2023-10-05T00:00:00"/>
    <s v="06:20:00"/>
    <n v="0"/>
    <x v="3"/>
    <x v="39"/>
    <n v="10"/>
    <x v="23"/>
    <n v="1"/>
    <n v="14.4"/>
    <x v="3"/>
    <n v="218.88"/>
    <n v="0"/>
    <n v="218.88"/>
  </r>
  <r>
    <s v="COLGATE 3800 DEB."/>
    <s v="Colgate-Palmolive Nederland BV"/>
    <s v="101t"/>
    <n v="101091034534"/>
    <n v="101030175664"/>
    <n v="930"/>
    <s v="Inv Booked"/>
    <s v="2480110079"/>
    <s v="Verkoop"/>
    <n v="170"/>
    <s v="Transport drops zone"/>
    <s v="9 - verwerkt"/>
    <n v="0"/>
    <m/>
    <d v="2023-10-05T00:00:00"/>
    <s v="DROP"/>
    <s v="0001010910345340145527_002"/>
    <m/>
    <m/>
    <m/>
    <s v="EUR"/>
    <n v="19.79"/>
    <s v="EUR"/>
    <n v="19.79"/>
    <s v="EUR"/>
    <n v="19.79"/>
    <n v="19.79"/>
    <n v="0"/>
    <s v="N"/>
    <n v="1223000983"/>
    <d v="2023-11-09T00:00:00"/>
    <m/>
    <d v="2023-10-05T00:00:00"/>
    <s v="00:00"/>
    <s v="23:59"/>
    <d v="2023-10-05T00:00:00"/>
    <s v="08:00"/>
    <s v="16:00"/>
    <n v="1.6"/>
    <s v="ce"/>
    <n v="665"/>
    <n v="1.6"/>
    <n v="0"/>
    <s v="Kuehne+Nagel Tiel 3 Standpl"/>
    <s v="De Diepert 5"/>
    <s v="Tiel"/>
    <s v="4004 MA"/>
    <s v="NL"/>
    <x v="40"/>
    <s v="Doornhoek 4050"/>
    <x v="20"/>
    <s v="5465TD"/>
    <s v="NL"/>
    <s v="2480110079"/>
    <s v="0145527_002"/>
    <s v="31V"/>
    <s v="NL001131849B01"/>
    <n v="2"/>
    <n v="0"/>
    <n v="19.79"/>
    <s v="N"/>
    <s v="Peter Appel Transport B.V."/>
    <n v="36622"/>
    <d v="2023-10-05T00:00:00"/>
    <s v="09:42:00"/>
    <n v="0"/>
    <x v="3"/>
    <x v="39"/>
    <n v="10"/>
    <x v="18"/>
    <n v="0"/>
    <s v=""/>
    <x v="3"/>
    <s v=""/>
    <n v="0"/>
    <s v=""/>
  </r>
  <r>
    <s v="COLGATE 3800 DEB."/>
    <s v="Colgate-Palmolive Nederland BV"/>
    <s v="101t"/>
    <n v="0"/>
    <n v="101030175665"/>
    <n v="930"/>
    <s v="Inv Booked"/>
    <s v="2480110077"/>
    <s v="Verkoop"/>
    <n v="170"/>
    <s v="Transport drops zone"/>
    <s v="9 - verwerkt"/>
    <n v="0"/>
    <m/>
    <d v="2023-10-05T00:00:00"/>
    <m/>
    <m/>
    <m/>
    <m/>
    <m/>
    <s v="EUR"/>
    <n v="42.88"/>
    <s v="EUR"/>
    <n v="42.88"/>
    <s v="EUR"/>
    <n v="42.88"/>
    <n v="42.88"/>
    <n v="0"/>
    <s v="N"/>
    <n v="1223000983"/>
    <d v="2023-11-09T00:00:00"/>
    <m/>
    <d v="2023-10-05T00:00:00"/>
    <s v="00:00"/>
    <s v="23:59"/>
    <d v="2023-10-05T00:00:00"/>
    <s v="08:00"/>
    <s v="08:00"/>
    <n v="4"/>
    <s v="ce"/>
    <n v="1679"/>
    <n v="4"/>
    <n v="3"/>
    <s v="Kuehne+Nagel Tiel 3 Standpl"/>
    <s v="De Diepert 5"/>
    <s v="Tiel"/>
    <s v="4004 MA"/>
    <s v="NL"/>
    <x v="45"/>
    <s v="Poppenbouwing 30"/>
    <x v="6"/>
    <s v="4191NZ"/>
    <s v="NL"/>
    <s v="2480110077"/>
    <s v="0145521_003"/>
    <s v="31V"/>
    <s v="NL001131849B01"/>
    <n v="2"/>
    <n v="0"/>
    <n v="42.88"/>
    <s v="N"/>
    <m/>
    <n v="36622"/>
    <d v="2023-10-05T00:00:00"/>
    <s v="08:30:00"/>
    <n v="0"/>
    <x v="3"/>
    <x v="39"/>
    <n v="10"/>
    <x v="6"/>
    <n v="1"/>
    <n v="4"/>
    <x v="0"/>
    <n v="42.88"/>
    <n v="0"/>
    <n v="42.88"/>
  </r>
  <r>
    <s v="COLGATE 3800 DEB."/>
    <s v="Colgate-Palmolive Nederland BV"/>
    <s v="101t"/>
    <n v="0"/>
    <n v="101030175666"/>
    <n v="930"/>
    <s v="Inv Booked"/>
    <s v="2480110086"/>
    <s v="Verkoop"/>
    <n v="170"/>
    <s v="Transport drops zone"/>
    <s v="9 - verwerkt"/>
    <n v="0"/>
    <m/>
    <d v="2023-10-05T00:00:00"/>
    <m/>
    <m/>
    <m/>
    <m/>
    <m/>
    <s v="EUR"/>
    <n v="72.8"/>
    <s v="EUR"/>
    <n v="72.8"/>
    <s v="EUR"/>
    <n v="72.8"/>
    <n v="72.8"/>
    <n v="0"/>
    <s v="N"/>
    <n v="1223000983"/>
    <d v="2023-11-09T00:00:00"/>
    <m/>
    <d v="2023-10-05T00:00:00"/>
    <s v="00:00"/>
    <s v="23:59"/>
    <d v="2023-10-05T00:00:00"/>
    <s v="10:00"/>
    <s v="12:00"/>
    <n v="4"/>
    <s v="ce"/>
    <n v="1745"/>
    <n v="4"/>
    <n v="0"/>
    <s v="Kuehne+Nagel Tiel 3 Standpl"/>
    <s v="De Diepert 5"/>
    <s v="Tiel"/>
    <s v="4004 MA"/>
    <s v="NL"/>
    <x v="28"/>
    <s v="ECOFACTORIJ  20"/>
    <x v="31"/>
    <s v="7325 WC"/>
    <s v="NL"/>
    <s v="2480110086"/>
    <s v="0145521_008"/>
    <s v="31V"/>
    <s v="NL001131849B01"/>
    <n v="2"/>
    <n v="0"/>
    <n v="72.8"/>
    <s v="N"/>
    <m/>
    <n v="36622"/>
    <d v="2023-10-05T00:00:00"/>
    <s v="12:00:00"/>
    <n v="0"/>
    <x v="3"/>
    <x v="39"/>
    <n v="10"/>
    <x v="27"/>
    <n v="1"/>
    <n v="4"/>
    <x v="0"/>
    <n v="72.8"/>
    <n v="0"/>
    <n v="72.8"/>
  </r>
  <r>
    <s v="COLGATE 3800 DEB."/>
    <s v="Colgate-Palmolive Nederland BV"/>
    <s v="101t"/>
    <n v="101091034911"/>
    <n v="101030175673"/>
    <n v="930"/>
    <s v="Inv Booked"/>
    <s v="2480110092"/>
    <s v="Verkoop"/>
    <n v="170"/>
    <s v="Transport drops zone"/>
    <s v="9 - verwerkt"/>
    <n v="0"/>
    <m/>
    <d v="2023-10-05T00:00:00"/>
    <s v="DROP"/>
    <s v="0001010910349110145731_004"/>
    <m/>
    <m/>
    <m/>
    <s v="EUR"/>
    <n v="105.79"/>
    <s v="EUR"/>
    <n v="105.79"/>
    <s v="EUR"/>
    <n v="105.79"/>
    <n v="105.79"/>
    <n v="0"/>
    <s v="N"/>
    <n v="1223000983"/>
    <d v="2023-11-09T00:00:00"/>
    <m/>
    <d v="2023-10-05T00:00:00"/>
    <s v="00:00"/>
    <s v="23:59"/>
    <d v="2023-10-05T00:00:00"/>
    <s v="11:00"/>
    <s v="14:30"/>
    <n v="6.4"/>
    <s v="ce"/>
    <n v="4912"/>
    <n v="6.4"/>
    <n v="6"/>
    <s v="Kuehne+Nagel Tiel 3 Standpl"/>
    <s v="De Diepert 5"/>
    <s v="Tiel"/>
    <s v="4004 MA"/>
    <s v="NL"/>
    <x v="60"/>
    <s v="Orionweg 6"/>
    <x v="47"/>
    <s v="4782 SC"/>
    <s v="NL"/>
    <s v="2480110092"/>
    <s v="0145731_004"/>
    <s v="31V"/>
    <s v="NL001131849B01"/>
    <n v="2"/>
    <n v="0"/>
    <n v="105.79"/>
    <s v="N"/>
    <s v="Peter Appel Transport B.V."/>
    <n v="36622"/>
    <d v="2023-10-05T00:00:00"/>
    <s v="09:15:00"/>
    <n v="0"/>
    <x v="3"/>
    <x v="39"/>
    <n v="10"/>
    <x v="29"/>
    <n v="1"/>
    <n v="6.4"/>
    <x v="0"/>
    <n v="105.79"/>
    <n v="0"/>
    <n v="105.79"/>
  </r>
  <r>
    <s v="COLGATE 3800 DEB."/>
    <s v="Colgate-Palmolive Nederland BV"/>
    <s v="101t"/>
    <n v="101091034526"/>
    <n v="101030175642"/>
    <n v="930"/>
    <s v="Inv Booked"/>
    <s v="2480110020"/>
    <s v="Verkoop"/>
    <n v="200"/>
    <s v="Transport drops"/>
    <s v="9 - verwerkt"/>
    <n v="0"/>
    <m/>
    <d v="2023-10-05T00:00:00"/>
    <s v="DROP"/>
    <s v="0001010910345260145520_002"/>
    <m/>
    <m/>
    <m/>
    <s v="EUR"/>
    <n v="54.4"/>
    <s v="EUR"/>
    <n v="54.4"/>
    <s v="EUR"/>
    <n v="54.4"/>
    <n v="54.4"/>
    <n v="0"/>
    <s v="N"/>
    <n v="1223000983"/>
    <d v="2023-11-09T00:00:00"/>
    <m/>
    <d v="2023-10-05T00:00:00"/>
    <s v="00:00"/>
    <s v="23:59"/>
    <d v="2023-10-05T00:00:00"/>
    <s v="08:00"/>
    <s v="16:00"/>
    <n v="0.8"/>
    <s v="ce"/>
    <n v="11"/>
    <n v="0.8"/>
    <n v="0"/>
    <s v="Kuehne+Nagel Tiel 3 Standpl"/>
    <s v="De Diepert 5"/>
    <s v="Tiel"/>
    <s v="4004 MA"/>
    <s v="NL"/>
    <x v="68"/>
    <s v="Admiraalsplein 15"/>
    <x v="21"/>
    <s v="3317BA"/>
    <s v="NL"/>
    <s v="2480110020"/>
    <s v="0145520_002"/>
    <s v="31V"/>
    <s v="NL001131849B01"/>
    <n v="2"/>
    <n v="0"/>
    <n v="54.4"/>
    <s v="N"/>
    <s v="Peter Appel Transport B.V."/>
    <n v="36744"/>
    <d v="2023-10-05T00:00:00"/>
    <s v="08:16:00"/>
    <n v="0"/>
    <x v="3"/>
    <x v="39"/>
    <n v="10"/>
    <x v="19"/>
    <n v="1"/>
    <n v="0.8"/>
    <x v="6"/>
    <n v="54.4"/>
    <n v="0"/>
    <n v="54.4"/>
  </r>
  <r>
    <s v="COLGATE 3800 DEB."/>
    <s v="Colgate-Palmolive Nederland BV"/>
    <s v="101t"/>
    <n v="101091034539"/>
    <n v="101030175655"/>
    <n v="930"/>
    <s v="Inv Booked"/>
    <s v="2480110075"/>
    <s v="Verkoop"/>
    <n v="170"/>
    <s v="Transport drops zone"/>
    <s v="9 - verwerkt"/>
    <n v="0"/>
    <m/>
    <d v="2023-10-05T00:00:00"/>
    <s v="DROP"/>
    <s v="0001010910345390145532_002"/>
    <m/>
    <m/>
    <m/>
    <s v="EUR"/>
    <n v="124.67"/>
    <s v="EUR"/>
    <n v="124.67"/>
    <s v="EUR"/>
    <n v="124.67"/>
    <n v="124.67"/>
    <n v="0"/>
    <s v="N"/>
    <n v="1223000983"/>
    <d v="2023-11-09T00:00:00"/>
    <m/>
    <d v="2023-10-05T00:00:00"/>
    <s v="00:00"/>
    <s v="23:59"/>
    <d v="2023-10-05T00:00:00"/>
    <s v="10:00"/>
    <s v="10:00"/>
    <n v="12.8"/>
    <s v="ce"/>
    <n v="11080"/>
    <n v="12.8"/>
    <n v="16"/>
    <s v="Kuehne+Nagel Tiel 3 Standpl"/>
    <s v="De Diepert 5"/>
    <s v="Tiel"/>
    <s v="4004 MA"/>
    <s v="NL"/>
    <x v="79"/>
    <s v="Keltenweg 30"/>
    <x v="58"/>
    <s v="5342 LP"/>
    <s v="NL"/>
    <s v="2480110075"/>
    <s v="0145532_002"/>
    <s v="31V"/>
    <s v="NL001131849B01"/>
    <n v="2"/>
    <n v="0"/>
    <n v="124.67"/>
    <s v="N"/>
    <s v="Peter Appel Transport B.V."/>
    <n v="36622"/>
    <d v="2023-10-05T00:00:00"/>
    <s v="12:14:00"/>
    <n v="74"/>
    <x v="3"/>
    <x v="39"/>
    <n v="10"/>
    <x v="42"/>
    <n v="0"/>
    <s v=""/>
    <x v="3"/>
    <s v=""/>
    <n v="0"/>
    <s v=""/>
  </r>
  <r>
    <s v="COLGATE 3800 DEB."/>
    <s v="Colgate-Palmolive Nederland BV"/>
    <s v="101t"/>
    <n v="101091035028"/>
    <n v="101030175750"/>
    <n v="930"/>
    <s v="Inv Booked"/>
    <s v="2480110795"/>
    <s v="Verkoop"/>
    <n v="170"/>
    <s v="Transport drops zone"/>
    <s v="9 - verwerkt"/>
    <n v="0"/>
    <m/>
    <d v="2023-10-06T00:00:00"/>
    <s v="DROP"/>
    <s v="0001010910350280145841_003"/>
    <m/>
    <m/>
    <m/>
    <s v="EUR"/>
    <n v="226.13"/>
    <s v="EUR"/>
    <n v="226.13"/>
    <s v="EUR"/>
    <n v="226.13"/>
    <n v="226.13"/>
    <n v="0"/>
    <s v="N"/>
    <n v="1223000983"/>
    <d v="2023-11-09T00:00:00"/>
    <m/>
    <d v="2023-10-06T00:00:00"/>
    <s v="00:00"/>
    <s v="23:59"/>
    <d v="2023-10-06T00:00:00"/>
    <s v="12:00"/>
    <s v="13:00"/>
    <n v="16.8"/>
    <s v="ce"/>
    <n v="8506"/>
    <n v="16.8"/>
    <n v="11"/>
    <s v="Kuehne+Nagel Tiel 3 Standpl"/>
    <s v="De Diepert 5"/>
    <s v="Tiel"/>
    <s v="4004 MA"/>
    <s v="NL"/>
    <x v="16"/>
    <s v="Rijnland 4"/>
    <x v="19"/>
    <s v="1948RL"/>
    <s v="NL"/>
    <s v="2480110795"/>
    <s v="0145841_003"/>
    <s v="31V"/>
    <s v="NL001131849B01"/>
    <n v="2"/>
    <n v="0"/>
    <n v="226.13"/>
    <s v="N"/>
    <s v="Peter Appel Transport B.V."/>
    <n v="36622"/>
    <d v="2023-10-06T00:00:00"/>
    <s v="13:03:00"/>
    <n v="0"/>
    <x v="4"/>
    <x v="39"/>
    <n v="10"/>
    <x v="17"/>
    <n v="1"/>
    <n v="16.8"/>
    <x v="0"/>
    <n v="226.13"/>
    <n v="0"/>
    <n v="226.13"/>
  </r>
  <r>
    <s v="COLGATE 3800 DEB."/>
    <s v="Colgate-Palmolive Nederland BV"/>
    <s v="101t"/>
    <n v="101091035028"/>
    <n v="101030175751"/>
    <n v="930"/>
    <s v="Inv Booked"/>
    <s v="2480110790"/>
    <s v="Verkoop"/>
    <n v="170"/>
    <s v="Transport drops zone"/>
    <s v="9 - verwerkt"/>
    <n v="0"/>
    <m/>
    <d v="2023-10-06T00:00:00"/>
    <s v="DROP"/>
    <s v="0001010910350280145841_002"/>
    <m/>
    <m/>
    <m/>
    <s v="EUR"/>
    <n v="42.87"/>
    <s v="EUR"/>
    <n v="42.87"/>
    <s v="EUR"/>
    <n v="42.87"/>
    <n v="42.87"/>
    <n v="0"/>
    <s v="N"/>
    <n v="1223000983"/>
    <d v="2023-11-09T00:00:00"/>
    <m/>
    <d v="2023-10-06T00:00:00"/>
    <s v="00:00"/>
    <s v="23:59"/>
    <d v="2023-10-06T00:00:00"/>
    <s v="07:00"/>
    <s v="14:00"/>
    <n v="1.6"/>
    <s v="ce"/>
    <n v="388"/>
    <n v="1.6"/>
    <n v="0"/>
    <s v="Kuehne+Nagel Tiel 3 Standpl"/>
    <s v="De Diepert 5"/>
    <s v="Tiel"/>
    <s v="4004 MA"/>
    <s v="NL"/>
    <x v="114"/>
    <s v="Basisweg 7"/>
    <x v="25"/>
    <s v="1951NG"/>
    <s v="NL"/>
    <s v="2480110790"/>
    <s v="0145841_002"/>
    <s v="31V"/>
    <s v="NL001131849B01"/>
    <n v="2"/>
    <n v="0"/>
    <n v="42.87"/>
    <s v="N"/>
    <s v="Peter Appel Transport B.V."/>
    <n v="36622"/>
    <d v="2023-10-06T00:00:00"/>
    <s v="11:29:00"/>
    <n v="0"/>
    <x v="4"/>
    <x v="39"/>
    <n v="10"/>
    <x v="17"/>
    <n v="1"/>
    <n v="2.4000000000000004"/>
    <x v="3"/>
    <n v="64.3"/>
    <n v="0"/>
    <n v="64.3"/>
  </r>
  <r>
    <s v="COLGATE 3800 DEB."/>
    <s v="Colgate-Palmolive Nederland BV"/>
    <s v="101t"/>
    <n v="101091035029"/>
    <n v="101030175752"/>
    <n v="930"/>
    <s v="Inv Booked"/>
    <s v="2480110794"/>
    <s v="Verkoop"/>
    <n v="170"/>
    <s v="Transport drops zone"/>
    <s v="9 - verwerkt"/>
    <n v="0"/>
    <m/>
    <d v="2023-10-06T00:00:00"/>
    <s v="DROP"/>
    <s v="0001010910350290145840_004"/>
    <m/>
    <m/>
    <m/>
    <s v="EUR"/>
    <n v="55.52"/>
    <s v="EUR"/>
    <n v="55.52"/>
    <s v="EUR"/>
    <n v="55.52"/>
    <n v="55.52"/>
    <n v="0"/>
    <s v="N"/>
    <n v="1223000983"/>
    <d v="2023-11-09T00:00:00"/>
    <m/>
    <d v="2023-10-06T00:00:00"/>
    <s v="00:00"/>
    <s v="23:59"/>
    <d v="2023-10-06T00:00:00"/>
    <s v="07:00"/>
    <s v="15:00"/>
    <n v="3.2"/>
    <s v="ce"/>
    <n v="1861"/>
    <n v="3.2"/>
    <n v="2"/>
    <s v="Kuehne+Nagel Tiel 3 Standpl"/>
    <s v="De Diepert 5"/>
    <s v="Tiel"/>
    <s v="4004 MA"/>
    <s v="NL"/>
    <x v="48"/>
    <s v="OPAALSTRAAT  2"/>
    <x v="32"/>
    <s v="1812 RH"/>
    <s v="NL"/>
    <s v="2480110794"/>
    <s v="0145840_004"/>
    <s v="31V"/>
    <s v="NL001131849B01"/>
    <n v="2"/>
    <n v="0"/>
    <n v="55.52"/>
    <s v="N"/>
    <s v="Peter Appel Transport B.V."/>
    <n v="36622"/>
    <d v="2023-10-06T00:00:00"/>
    <s v="14:58:00"/>
    <n v="0"/>
    <x v="4"/>
    <x v="39"/>
    <n v="10"/>
    <x v="28"/>
    <n v="1"/>
    <n v="6.4"/>
    <x v="3"/>
    <n v="111.04"/>
    <n v="0"/>
    <n v="111.04"/>
  </r>
  <r>
    <s v="COLGATE 3800 DEB."/>
    <s v="Colgate-Palmolive Nederland BV"/>
    <s v="101t"/>
    <n v="101091035027"/>
    <n v="101030175748"/>
    <n v="930"/>
    <s v="Inv Booked"/>
    <s v="2480110792"/>
    <s v="Verkoop"/>
    <n v="170"/>
    <s v="Transport drops zone"/>
    <s v="9 - verwerkt"/>
    <n v="0"/>
    <m/>
    <d v="2023-10-06T00:00:00"/>
    <s v="DROP"/>
    <s v="0001010910350270145839_003"/>
    <m/>
    <m/>
    <m/>
    <s v="EUR"/>
    <n v="27.26"/>
    <s v="EUR"/>
    <n v="27.26"/>
    <s v="EUR"/>
    <n v="27.26"/>
    <n v="27.26"/>
    <n v="0"/>
    <s v="N"/>
    <n v="1223000983"/>
    <d v="2023-11-09T00:00:00"/>
    <m/>
    <d v="2023-10-06T00:00:00"/>
    <s v="00:00"/>
    <s v="23:59"/>
    <d v="2023-10-06T00:00:00"/>
    <s v="08:00"/>
    <s v="16:00"/>
    <n v="0.8"/>
    <s v="ce"/>
    <n v="46"/>
    <n v="0.8"/>
    <n v="0"/>
    <s v="Kuehne+Nagel Tiel 3 Standpl"/>
    <s v="De Diepert 5"/>
    <s v="Tiel"/>
    <s v="4004 MA"/>
    <s v="NL"/>
    <x v="20"/>
    <s v="Wieldrechtseweg 26"/>
    <x v="21"/>
    <s v="3316GB"/>
    <s v="NL"/>
    <s v="2480110792"/>
    <s v="0145839_003"/>
    <s v="31V"/>
    <s v="NL001131849B01"/>
    <n v="2"/>
    <n v="0"/>
    <n v="27.26"/>
    <s v="N"/>
    <s v="Peter Appel Transport B.V."/>
    <n v="36622"/>
    <d v="2023-10-06T00:00:00"/>
    <s v="09:25:00"/>
    <n v="0"/>
    <x v="4"/>
    <x v="39"/>
    <n v="10"/>
    <x v="19"/>
    <n v="1"/>
    <n v="0.8"/>
    <x v="6"/>
    <n v="27.26"/>
    <n v="0"/>
    <n v="27.26"/>
  </r>
  <r>
    <s v="COLGATE 3800 DEB."/>
    <s v="Colgate-Palmolive Nederland BV"/>
    <s v="101t"/>
    <n v="101091035025"/>
    <n v="101030175749"/>
    <n v="930"/>
    <s v="Inv Booked"/>
    <s v="2480110789"/>
    <s v="Verkoop"/>
    <n v="170"/>
    <s v="Transport drops zone"/>
    <s v="9 - verwerkt"/>
    <n v="0"/>
    <m/>
    <d v="2023-10-06T00:00:00"/>
    <s v="DROP"/>
    <s v="0001010910350250145838_002"/>
    <m/>
    <m/>
    <m/>
    <s v="EUR"/>
    <n v="38.11"/>
    <s v="EUR"/>
    <n v="38.11"/>
    <s v="EUR"/>
    <n v="38.11"/>
    <n v="38.11"/>
    <n v="0"/>
    <s v="N"/>
    <n v="1223000983"/>
    <d v="2023-11-09T00:00:00"/>
    <m/>
    <d v="2023-10-06T00:00:00"/>
    <s v="00:00"/>
    <s v="23:59"/>
    <d v="2023-10-06T00:00:00"/>
    <s v="05:00"/>
    <s v="06:00"/>
    <n v="3.2"/>
    <s v="ce"/>
    <n v="1483"/>
    <n v="3.2"/>
    <n v="2"/>
    <s v="Kuehne+Nagel Tiel 3 Standpl"/>
    <s v="De Diepert 5"/>
    <s v="Tiel"/>
    <s v="4004 MA"/>
    <s v="NL"/>
    <x v="2"/>
    <s v="Randweg 2"/>
    <x v="6"/>
    <s v="4191 NN"/>
    <s v="NL"/>
    <s v="2480110789"/>
    <s v="0145838_002"/>
    <s v="31V"/>
    <s v="NL001131849B01"/>
    <n v="2"/>
    <n v="0"/>
    <n v="38.11"/>
    <s v="N"/>
    <s v="Peter Appel Transport B.V."/>
    <n v="36622"/>
    <d v="2023-10-06T00:00:00"/>
    <s v="06:26:00"/>
    <n v="0"/>
    <x v="4"/>
    <x v="39"/>
    <n v="10"/>
    <x v="6"/>
    <n v="1"/>
    <n v="3.2"/>
    <x v="2"/>
    <n v="38.11"/>
    <n v="0"/>
    <n v="38.11"/>
  </r>
  <r>
    <s v="COLGATE 3800 DEB."/>
    <s v="Colgate-Palmolive Nederland BV"/>
    <s v="101t"/>
    <n v="101091035029"/>
    <n v="101030175745"/>
    <n v="930"/>
    <s v="Inv Booked"/>
    <s v="2480110793"/>
    <s v="Verkoop"/>
    <n v="170"/>
    <s v="Transport drops zone"/>
    <s v="9 - verwerkt"/>
    <n v="0"/>
    <m/>
    <d v="2023-10-06T00:00:00"/>
    <s v="DROP"/>
    <s v="0001010910350290145840_004"/>
    <m/>
    <m/>
    <m/>
    <s v="EUR"/>
    <n v="55.52"/>
    <s v="EUR"/>
    <n v="55.52"/>
    <s v="EUR"/>
    <n v="55.52"/>
    <n v="55.52"/>
    <n v="0"/>
    <s v="N"/>
    <n v="1223000983"/>
    <d v="2023-11-09T00:00:00"/>
    <m/>
    <d v="2023-10-06T00:00:00"/>
    <s v="00:00"/>
    <s v="23:59"/>
    <d v="2023-10-06T00:00:00"/>
    <s v="07:00"/>
    <s v="15:00"/>
    <n v="3.2"/>
    <s v="ce"/>
    <n v="1622"/>
    <n v="3.2"/>
    <n v="1"/>
    <s v="Kuehne+Nagel Tiel 3 Standpl"/>
    <s v="De Diepert 5"/>
    <s v="Tiel"/>
    <s v="4004 MA"/>
    <s v="NL"/>
    <x v="29"/>
    <s v="Opaalstraat 15"/>
    <x v="32"/>
    <s v="1812RH"/>
    <s v="NL"/>
    <s v="2480110793"/>
    <s v="0145840_004"/>
    <s v="31V"/>
    <s v="NL001131849B01"/>
    <n v="2"/>
    <n v="0"/>
    <n v="55.52"/>
    <s v="N"/>
    <s v="Peter Appel Transport B.V."/>
    <n v="36622"/>
    <d v="2023-10-06T00:00:00"/>
    <s v="14:31:00"/>
    <n v="0"/>
    <x v="4"/>
    <x v="39"/>
    <n v="10"/>
    <x v="28"/>
    <n v="0"/>
    <s v=""/>
    <x v="3"/>
    <s v=""/>
    <n v="0"/>
    <s v=""/>
  </r>
  <r>
    <s v="COLGATE 3800 DEB."/>
    <s v="Colgate-Palmolive Nederland BV"/>
    <s v="101t"/>
    <n v="101091035027"/>
    <n v="101030175746"/>
    <n v="930"/>
    <s v="Inv Booked"/>
    <s v="2480110791"/>
    <s v="Verkoop"/>
    <n v="170"/>
    <s v="Transport drops zone"/>
    <s v="9 - verwerkt"/>
    <n v="0"/>
    <m/>
    <d v="2023-10-06T00:00:00"/>
    <s v="DROP"/>
    <s v="0001010910350270145839_005"/>
    <m/>
    <m/>
    <m/>
    <s v="EUR"/>
    <n v="62.16"/>
    <s v="EUR"/>
    <n v="62.16"/>
    <s v="EUR"/>
    <n v="62.16"/>
    <n v="62.16"/>
    <n v="0"/>
    <s v="N"/>
    <n v="1223000983"/>
    <d v="2023-11-09T00:00:00"/>
    <m/>
    <d v="2023-10-06T00:00:00"/>
    <s v="00:00"/>
    <s v="23:59"/>
    <d v="2023-10-06T00:00:00"/>
    <s v="12:00"/>
    <s v="12:00"/>
    <n v="2.4"/>
    <s v="ce"/>
    <n v="1565"/>
    <n v="2.4"/>
    <n v="2"/>
    <s v="Kuehne+Nagel Tiel 3 Standpl"/>
    <s v="De Diepert 5"/>
    <s v="Tiel"/>
    <s v="4004 MA"/>
    <s v="NL"/>
    <x v="113"/>
    <s v="Hollandweg 30"/>
    <x v="4"/>
    <s v="2665 MT"/>
    <s v="NL"/>
    <s v="2480110791"/>
    <s v="0145839_005"/>
    <s v="31V"/>
    <s v="NL001131849B01"/>
    <n v="2"/>
    <n v="0"/>
    <n v="62.16"/>
    <s v="N"/>
    <s v="Peter Appel Transport B.V."/>
    <n v="36622"/>
    <d v="2023-10-06T00:00:00"/>
    <s v="12:10:00"/>
    <n v="0"/>
    <x v="4"/>
    <x v="39"/>
    <n v="10"/>
    <x v="4"/>
    <n v="1"/>
    <n v="2.4"/>
    <x v="3"/>
    <n v="62.16"/>
    <n v="0"/>
    <n v="62.16"/>
  </r>
  <r>
    <s v="COLGATE 3800 DEB."/>
    <s v="Colgate-Palmolive Nederland BV"/>
    <s v="101t"/>
    <n v="101091035028"/>
    <n v="101030175747"/>
    <n v="930"/>
    <s v="Inv Booked"/>
    <s v="2480110788"/>
    <s v="Verkoop"/>
    <n v="170"/>
    <s v="Transport drops zone"/>
    <s v="9 - verwerkt"/>
    <n v="0"/>
    <m/>
    <d v="2023-10-06T00:00:00"/>
    <s v="DROP"/>
    <s v="0001010910350280145841_002"/>
    <m/>
    <m/>
    <m/>
    <s v="EUR"/>
    <n v="21.43"/>
    <s v="EUR"/>
    <n v="21.43"/>
    <s v="EUR"/>
    <n v="21.43"/>
    <n v="21.43"/>
    <n v="0"/>
    <s v="N"/>
    <n v="1223000983"/>
    <d v="2023-11-09T00:00:00"/>
    <m/>
    <d v="2023-10-06T00:00:00"/>
    <s v="00:00"/>
    <s v="23:59"/>
    <d v="2023-10-06T00:00:00"/>
    <s v="07:00"/>
    <s v="14:00"/>
    <n v="0.8"/>
    <s v="ce"/>
    <n v="325"/>
    <n v="0.8"/>
    <n v="0"/>
    <s v="Kuehne+Nagel Tiel 3 Standpl"/>
    <s v="De Diepert 5"/>
    <s v="Tiel"/>
    <s v="4004 MA"/>
    <s v="NL"/>
    <x v="116"/>
    <s v="Basisweg 7"/>
    <x v="25"/>
    <s v="1951NG"/>
    <s v="NL"/>
    <s v="2480110788"/>
    <s v="0145841_002"/>
    <s v="31V"/>
    <s v="NL001131849B01"/>
    <n v="2"/>
    <n v="0"/>
    <n v="21.43"/>
    <s v="N"/>
    <s v="Peter Appel Transport B.V."/>
    <n v="36622"/>
    <d v="2023-10-06T00:00:00"/>
    <s v="11:29:00"/>
    <n v="0"/>
    <x v="4"/>
    <x v="39"/>
    <n v="10"/>
    <x v="17"/>
    <n v="0"/>
    <s v=""/>
    <x v="3"/>
    <s v=""/>
    <n v="0"/>
    <s v=""/>
  </r>
  <r>
    <s v="COLGATE 3800 DEB."/>
    <s v="Colgate-Palmolive Nederland BV"/>
    <s v="101t"/>
    <n v="101091035478"/>
    <n v="101030175772"/>
    <n v="930"/>
    <s v="Inv Booked"/>
    <s v="2480111658"/>
    <s v="Verkoop"/>
    <n v="170"/>
    <s v="Transport drops zone"/>
    <s v="9 - verwerkt"/>
    <n v="0"/>
    <m/>
    <d v="2023-10-06T00:00:00"/>
    <s v="DROP"/>
    <s v="0001010910354780146134_002"/>
    <m/>
    <m/>
    <m/>
    <s v="EUR"/>
    <n v="49.33"/>
    <s v="EUR"/>
    <n v="49.33"/>
    <s v="EUR"/>
    <n v="49.33"/>
    <n v="49.33"/>
    <n v="0"/>
    <s v="N"/>
    <n v="1223000983"/>
    <d v="2023-11-09T00:00:00"/>
    <m/>
    <d v="2023-10-06T00:00:00"/>
    <s v="00:00"/>
    <s v="23:59"/>
    <d v="2023-10-06T00:00:00"/>
    <s v="09:00"/>
    <s v="09:00"/>
    <n v="1.6"/>
    <s v="ce"/>
    <n v="1471"/>
    <n v="1.6"/>
    <n v="2"/>
    <s v="Kuehne+Nagel Tiel 3 Standpl"/>
    <s v="De Diepert 5"/>
    <s v="Tiel"/>
    <s v="4004 MA"/>
    <s v="NL"/>
    <x v="113"/>
    <s v="Hollandweg 30"/>
    <x v="4"/>
    <s v="2665 MT"/>
    <s v="NL"/>
    <s v="2480111658"/>
    <s v="0146134_002"/>
    <s v="31V"/>
    <s v="NL001131849B01"/>
    <n v="2"/>
    <n v="0"/>
    <n v="49.33"/>
    <s v="N"/>
    <s v="Peter Appel Transport B.V."/>
    <n v="36622"/>
    <d v="2023-10-06T00:00:00"/>
    <s v="08:58:00"/>
    <n v="0"/>
    <x v="4"/>
    <x v="39"/>
    <n v="10"/>
    <x v="4"/>
    <n v="1"/>
    <n v="1.6"/>
    <x v="3"/>
    <n v="49.33"/>
    <n v="0"/>
    <n v="49.33"/>
  </r>
  <r>
    <s v="COLGATE 3800 DEB."/>
    <s v="Colgate-Palmolive Nederland BV"/>
    <s v="101t"/>
    <n v="101091035513"/>
    <n v="101030175809"/>
    <n v="930"/>
    <s v="Inv Booked"/>
    <s v="2480111727"/>
    <s v="Verkoop"/>
    <n v="170"/>
    <s v="Transport drops zone"/>
    <s v="9 - verwerkt"/>
    <n v="0"/>
    <m/>
    <d v="2023-10-07T00:00:00"/>
    <s v="DROP"/>
    <s v="0001010910355130146143_002"/>
    <m/>
    <m/>
    <m/>
    <s v="EUR"/>
    <n v="149.41"/>
    <s v="EUR"/>
    <n v="149.41"/>
    <s v="EUR"/>
    <n v="149.41"/>
    <n v="149.41"/>
    <n v="0"/>
    <s v="Y"/>
    <n v="1223000983"/>
    <d v="2023-11-09T00:00:00"/>
    <m/>
    <d v="2023-10-07T00:00:00"/>
    <s v="00:00"/>
    <s v="23:59"/>
    <d v="2023-10-07T00:00:00"/>
    <s v="06:00"/>
    <s v="07:00"/>
    <n v="26"/>
    <s v="ce"/>
    <n v="6140"/>
    <n v="26.4"/>
    <n v="13"/>
    <s v="Kuehne+Nagel Tiel 3 Standpl"/>
    <s v="De Diepert 5"/>
    <s v="Tiel"/>
    <s v="4004 MA"/>
    <s v="NL"/>
    <x v="2"/>
    <s v="Randweg 2"/>
    <x v="6"/>
    <s v="4191 NN"/>
    <s v="NL"/>
    <s v="2480111727"/>
    <s v="0146143_002"/>
    <s v="31V"/>
    <s v="NL001131849B01"/>
    <n v="2"/>
    <n v="0"/>
    <n v="149.41"/>
    <s v="N"/>
    <s v="Peter Appel Transport B.V."/>
    <n v="36622"/>
    <d v="2023-10-07T00:00:00"/>
    <s v="07:31:00"/>
    <n v="0"/>
    <x v="5"/>
    <x v="39"/>
    <n v="10"/>
    <x v="6"/>
    <n v="1"/>
    <n v="26.4"/>
    <x v="2"/>
    <n v="149.41"/>
    <n v="0"/>
    <n v="149.41"/>
  </r>
  <r>
    <s v="COLGATE 3800 DEB."/>
    <s v="Colgate-Palmolive Nederland BV"/>
    <s v="101t"/>
    <n v="101091035512"/>
    <n v="101030175804"/>
    <n v="930"/>
    <s v="Inv Booked"/>
    <s v="2480111722"/>
    <s v="Verkoop"/>
    <n v="170"/>
    <s v="Transport drops zone"/>
    <s v="9 - verwerkt"/>
    <n v="0"/>
    <m/>
    <d v="2023-10-07T00:00:00"/>
    <s v="DROP"/>
    <s v="0001010910355120146144_002"/>
    <m/>
    <m/>
    <m/>
    <s v="EUR"/>
    <n v="182.69"/>
    <s v="EUR"/>
    <n v="182.69"/>
    <s v="EUR"/>
    <n v="182.69"/>
    <n v="182.69"/>
    <n v="0"/>
    <s v="Y"/>
    <n v="1223000983"/>
    <d v="2023-11-09T00:00:00"/>
    <m/>
    <d v="2023-10-07T00:00:00"/>
    <s v="00:00"/>
    <s v="23:59"/>
    <d v="2023-10-07T00:00:00"/>
    <s v="07:00"/>
    <s v="07:00"/>
    <n v="26"/>
    <s v="ce"/>
    <n v="16511"/>
    <n v="26.4"/>
    <n v="35"/>
    <s v="Kuehne+Nagel Tiel 3 Standpl"/>
    <s v="De Diepert 5"/>
    <s v="Tiel"/>
    <s v="4004 MA"/>
    <s v="NL"/>
    <x v="14"/>
    <s v="Rood 24"/>
    <x v="17"/>
    <s v="6666LT"/>
    <s v="NL"/>
    <s v="2480111722"/>
    <s v="0146144_002"/>
    <s v="31V"/>
    <s v="NL001131849B01"/>
    <n v="2"/>
    <n v="0"/>
    <n v="182.69"/>
    <s v="N"/>
    <s v="Peter Appel Transport B.V."/>
    <n v="36622"/>
    <d v="2023-10-07T00:00:00"/>
    <s v="07:42:00"/>
    <n v="0"/>
    <x v="5"/>
    <x v="39"/>
    <n v="10"/>
    <x v="15"/>
    <n v="1"/>
    <n v="26.4"/>
    <x v="5"/>
    <n v="182.69"/>
    <n v="0"/>
    <n v="182.69"/>
  </r>
  <r>
    <s v="COLGATE 3800 DEB."/>
    <s v="Colgate-Palmolive Nederland BV"/>
    <s v="101t"/>
    <n v="101091035516"/>
    <n v="101030175798"/>
    <n v="930"/>
    <s v="Inv Booked"/>
    <s v="2480111714"/>
    <s v="Verkoop"/>
    <n v="170"/>
    <s v="Transport drops zone"/>
    <s v="9 - verwerkt"/>
    <n v="0"/>
    <m/>
    <d v="2023-10-09T00:00:00"/>
    <s v="DROP"/>
    <s v="0001010910355160146147_002"/>
    <m/>
    <m/>
    <m/>
    <s v="EUR"/>
    <n v="156.16"/>
    <s v="EUR"/>
    <n v="156.16"/>
    <s v="EUR"/>
    <n v="156.16"/>
    <n v="156.16"/>
    <n v="0"/>
    <s v="N"/>
    <n v="1223000983"/>
    <d v="2023-11-09T00:00:00"/>
    <m/>
    <d v="2023-10-09T00:00:00"/>
    <s v="00:00"/>
    <s v="23:59"/>
    <d v="2023-10-09T00:00:00"/>
    <s v="07:00"/>
    <s v="08:00"/>
    <n v="16"/>
    <s v="ce"/>
    <n v="14240"/>
    <n v="16"/>
    <n v="28"/>
    <s v="Kuehne+Nagel Tiel 3 Standpl"/>
    <s v="De Diepert 5"/>
    <s v="Tiel"/>
    <s v="4004 MA"/>
    <s v="NL"/>
    <x v="109"/>
    <s v="Rheastraat 10"/>
    <x v="3"/>
    <s v="5047 TL"/>
    <s v="NL"/>
    <s v="2480111714"/>
    <s v="0146147_002"/>
    <s v="31V"/>
    <s v="NL001131849B01"/>
    <n v="2"/>
    <n v="0"/>
    <n v="156.16"/>
    <s v="N"/>
    <s v="Peter Appel Transport B.V."/>
    <n v="36622"/>
    <d v="2023-10-09T00:00:00"/>
    <s v="10:07:00"/>
    <n v="43"/>
    <x v="0"/>
    <x v="40"/>
    <n v="10"/>
    <x v="3"/>
    <n v="1"/>
    <n v="24.800000000000004"/>
    <x v="1"/>
    <n v="242.05"/>
    <n v="0"/>
    <n v="242.05"/>
  </r>
  <r>
    <s v="COLGATE 3800 DEB."/>
    <s v="Colgate-Palmolive Nederland BV"/>
    <s v="101t"/>
    <n v="101091036084"/>
    <n v="101030175802"/>
    <n v="930"/>
    <s v="Inv Booked"/>
    <s v="2480111719"/>
    <s v="Verkoop"/>
    <n v="170"/>
    <s v="Transport drops zone"/>
    <s v="9 - verwerkt"/>
    <n v="0"/>
    <m/>
    <d v="2023-10-09T00:00:00"/>
    <s v="DROP"/>
    <s v="0001010910360840146490_002"/>
    <m/>
    <m/>
    <m/>
    <s v="EUR"/>
    <n v="106.82"/>
    <s v="EUR"/>
    <n v="106.82"/>
    <s v="EUR"/>
    <n v="106.82"/>
    <n v="106.82"/>
    <n v="0"/>
    <s v="N"/>
    <n v="1223000983"/>
    <d v="2023-11-09T00:00:00"/>
    <m/>
    <d v="2023-10-09T00:00:00"/>
    <s v="00:00"/>
    <s v="23:59"/>
    <d v="2023-10-09T00:00:00"/>
    <s v="14:30"/>
    <s v="14:30"/>
    <n v="6.4"/>
    <s v="ce"/>
    <n v="4181"/>
    <n v="6.4"/>
    <n v="6"/>
    <s v="Kuehne+Nagel Tiel 3 Standpl"/>
    <s v="De Diepert 5"/>
    <s v="Tiel"/>
    <s v="4004 MA"/>
    <s v="NL"/>
    <x v="3"/>
    <s v="FACETLAAN 6"/>
    <x v="4"/>
    <s v="2665 NR"/>
    <s v="NL"/>
    <s v="2480111719"/>
    <s v="0146490_002"/>
    <s v="31V"/>
    <s v="NL001131849B01"/>
    <n v="2"/>
    <n v="0"/>
    <n v="106.82"/>
    <s v="N"/>
    <s v="Peter Appel Transport B.V."/>
    <n v="36622"/>
    <d v="2023-10-09T00:00:00"/>
    <s v="15:16:00"/>
    <n v="0"/>
    <x v="0"/>
    <x v="40"/>
    <n v="10"/>
    <x v="4"/>
    <n v="1"/>
    <n v="6.4"/>
    <x v="3"/>
    <n v="106.82"/>
    <n v="0"/>
    <n v="106.82"/>
  </r>
  <r>
    <s v="COLGATE 3800 DEB."/>
    <s v="Colgate-Palmolive Nederland BV"/>
    <s v="101t"/>
    <n v="101091036089"/>
    <n v="101030175803"/>
    <n v="930"/>
    <s v="Inv Booked"/>
    <s v="2480111721"/>
    <s v="Verkoop"/>
    <n v="170"/>
    <s v="Transport drops zone"/>
    <s v="9 - verwerkt"/>
    <n v="0"/>
    <m/>
    <d v="2023-10-09T00:00:00"/>
    <s v="DROP"/>
    <s v="0001010910360890146489_003"/>
    <m/>
    <m/>
    <m/>
    <s v="EUR"/>
    <n v="38.54"/>
    <s v="EUR"/>
    <n v="38.54"/>
    <s v="EUR"/>
    <n v="38.54"/>
    <n v="38.54"/>
    <n v="0"/>
    <s v="N"/>
    <n v="1223000983"/>
    <d v="2023-11-09T00:00:00"/>
    <m/>
    <d v="2023-10-09T00:00:00"/>
    <s v="00:00"/>
    <s v="23:59"/>
    <d v="2023-10-09T00:00:00"/>
    <s v="13:30"/>
    <s v="18:30"/>
    <n v="1.6"/>
    <s v="ce"/>
    <n v="714"/>
    <n v="1.6"/>
    <n v="0"/>
    <s v="Kuehne+Nagel Tiel 3 Standpl"/>
    <s v="De Diepert 5"/>
    <s v="Tiel"/>
    <s v="4004 MA"/>
    <s v="NL"/>
    <x v="9"/>
    <s v="Edisonstraat 3"/>
    <x v="12"/>
    <s v="8606JH"/>
    <s v="NL"/>
    <s v="2480111721"/>
    <s v="0146489_003"/>
    <s v="31V"/>
    <s v="NL001131849B01"/>
    <n v="2"/>
    <n v="0"/>
    <n v="38.54"/>
    <s v="N"/>
    <s v="Peter Appel Transport B.V."/>
    <n v="36622"/>
    <d v="2023-10-09T00:00:00"/>
    <s v="16:51:00"/>
    <n v="0"/>
    <x v="0"/>
    <x v="40"/>
    <n v="10"/>
    <x v="10"/>
    <n v="1"/>
    <n v="5.6"/>
    <x v="3"/>
    <n v="134.9"/>
    <n v="0"/>
    <n v="134.9"/>
  </r>
  <r>
    <s v="COLGATE 3800 DEB."/>
    <s v="Colgate-Palmolive Nederland BV"/>
    <s v="101t"/>
    <n v="101091035516"/>
    <n v="101030175796"/>
    <n v="930"/>
    <s v="Inv Booked"/>
    <s v="2480111715"/>
    <s v="Verkoop"/>
    <n v="170"/>
    <s v="Transport drops zone"/>
    <s v="9 - verwerkt"/>
    <n v="0"/>
    <m/>
    <d v="2023-10-09T00:00:00"/>
    <s v="DROP"/>
    <s v="0001010910355160146147_002"/>
    <m/>
    <m/>
    <m/>
    <s v="EUR"/>
    <n v="15.62"/>
    <s v="EUR"/>
    <n v="15.62"/>
    <s v="EUR"/>
    <n v="15.62"/>
    <n v="15.62"/>
    <n v="0"/>
    <s v="N"/>
    <n v="1223000983"/>
    <d v="2023-11-09T00:00:00"/>
    <m/>
    <d v="2023-10-09T00:00:00"/>
    <s v="00:00"/>
    <s v="23:59"/>
    <d v="2023-10-09T00:00:00"/>
    <s v="07:00"/>
    <s v="08:00"/>
    <n v="1.6"/>
    <s v="ce"/>
    <n v="1416"/>
    <n v="1.6"/>
    <n v="2"/>
    <s v="Kuehne+Nagel Tiel 3 Standpl"/>
    <s v="De Diepert 5"/>
    <s v="Tiel"/>
    <s v="4004 MA"/>
    <s v="NL"/>
    <x v="109"/>
    <s v="Rheastraat 10"/>
    <x v="3"/>
    <s v="5047 TL"/>
    <s v="NL"/>
    <s v="2480111715"/>
    <s v="0146147_002"/>
    <s v="31V"/>
    <s v="NL001131849B01"/>
    <n v="2"/>
    <n v="0"/>
    <n v="15.62"/>
    <s v="N"/>
    <s v="Peter Appel Transport B.V."/>
    <n v="36622"/>
    <d v="2023-10-09T00:00:00"/>
    <s v="10:07:00"/>
    <n v="0"/>
    <x v="0"/>
    <x v="40"/>
    <n v="10"/>
    <x v="3"/>
    <n v="0"/>
    <s v=""/>
    <x v="1"/>
    <s v=""/>
    <n v="0"/>
    <s v=""/>
  </r>
  <r>
    <s v="COLGATE 3800 DEB."/>
    <s v="Colgate-Palmolive Nederland BV"/>
    <s v="101t"/>
    <n v="101091036089"/>
    <n v="101030175797"/>
    <n v="930"/>
    <s v="Inv Booked"/>
    <s v="2480111711"/>
    <s v="Verkoop"/>
    <n v="170"/>
    <s v="Transport drops zone"/>
    <s v="9 - verwerkt"/>
    <n v="0"/>
    <m/>
    <d v="2023-10-09T00:00:00"/>
    <s v="DROP"/>
    <s v="0001010910360890146489_003"/>
    <m/>
    <m/>
    <m/>
    <s v="EUR"/>
    <n v="96.36"/>
    <s v="EUR"/>
    <n v="96.36"/>
    <s v="EUR"/>
    <n v="96.36"/>
    <n v="96.36"/>
    <n v="0"/>
    <s v="N"/>
    <n v="1223000983"/>
    <d v="2023-11-09T00:00:00"/>
    <m/>
    <d v="2023-10-09T00:00:00"/>
    <s v="00:00"/>
    <s v="23:59"/>
    <d v="2023-10-09T00:00:00"/>
    <s v="13:30"/>
    <s v="18:30"/>
    <n v="4"/>
    <s v="ce"/>
    <n v="2779"/>
    <n v="4"/>
    <n v="3"/>
    <s v="Kuehne+Nagel Tiel 3 Standpl"/>
    <s v="De Diepert 5"/>
    <s v="Tiel"/>
    <s v="4004 MA"/>
    <s v="NL"/>
    <x v="9"/>
    <s v="Edisonstraat 3"/>
    <x v="12"/>
    <s v="8606JH"/>
    <s v="NL"/>
    <s v="2480111711"/>
    <s v="0146489_003"/>
    <s v="31V"/>
    <s v="NL001131849B01"/>
    <n v="2"/>
    <n v="0"/>
    <n v="96.36"/>
    <s v="N"/>
    <s v="Peter Appel Transport B.V."/>
    <n v="36622"/>
    <d v="2023-10-09T00:00:00"/>
    <s v="16:51:00"/>
    <n v="0"/>
    <x v="0"/>
    <x v="40"/>
    <n v="10"/>
    <x v="10"/>
    <n v="0"/>
    <s v=""/>
    <x v="3"/>
    <s v=""/>
    <n v="0"/>
    <s v=""/>
  </r>
  <r>
    <s v="COLGATE 3800 DEB."/>
    <s v="Colgate-Palmolive Nederland BV"/>
    <s v="101t"/>
    <n v="101091035511"/>
    <n v="101030175805"/>
    <n v="930"/>
    <s v="Inv Booked"/>
    <s v="2480111723"/>
    <s v="Verkoop"/>
    <n v="170"/>
    <s v="Transport drops zone"/>
    <s v="9 - verwerkt"/>
    <n v="0"/>
    <m/>
    <d v="2023-10-09T00:00:00"/>
    <s v="DROP"/>
    <s v="0001010910355110146142_004"/>
    <m/>
    <m/>
    <m/>
    <s v="EUR"/>
    <n v="49.36"/>
    <s v="EUR"/>
    <n v="49.36"/>
    <s v="EUR"/>
    <n v="49.36"/>
    <n v="49.36"/>
    <n v="0"/>
    <s v="N"/>
    <n v="1223000983"/>
    <d v="2023-11-09T00:00:00"/>
    <m/>
    <d v="2023-10-09T00:00:00"/>
    <s v="00:00"/>
    <s v="23:59"/>
    <d v="2023-10-09T00:00:00"/>
    <s v="10:00"/>
    <s v="17:00"/>
    <n v="1.6"/>
    <s v="ce"/>
    <n v="683"/>
    <n v="1.6"/>
    <n v="0"/>
    <s v="Kuehne+Nagel Tiel 3 Standpl"/>
    <s v="De Diepert 5"/>
    <s v="Tiel"/>
    <s v="4004 MA"/>
    <s v="NL"/>
    <x v="4"/>
    <s v="Watergoorweg 81"/>
    <x v="5"/>
    <s v="3861MA"/>
    <s v="NL"/>
    <s v="2480111723"/>
    <s v="0146142_004"/>
    <s v="31V"/>
    <s v="NL001131849B01"/>
    <n v="2"/>
    <n v="0"/>
    <n v="49.36"/>
    <s v="N"/>
    <s v="Peter Appel Transport B.V."/>
    <n v="36622"/>
    <d v="2023-10-09T00:00:00"/>
    <s v="11:21:00"/>
    <n v="0"/>
    <x v="0"/>
    <x v="40"/>
    <n v="10"/>
    <x v="5"/>
    <n v="1"/>
    <n v="1.6"/>
    <x v="3"/>
    <n v="49.36"/>
    <n v="0"/>
    <n v="49.36"/>
  </r>
  <r>
    <s v="COLGATE 3800 DEB."/>
    <s v="Colgate-Palmolive Nederland BV"/>
    <s v="101t"/>
    <n v="101091036080"/>
    <n v="101030175808"/>
    <n v="930"/>
    <s v="Inv Booked"/>
    <s v="2480111724"/>
    <s v="Verkoop"/>
    <n v="170"/>
    <s v="Transport drops zone"/>
    <s v="9 - verwerkt"/>
    <n v="0"/>
    <m/>
    <d v="2023-10-09T00:00:00"/>
    <s v="DROP"/>
    <s v="0001010910360800146485_002"/>
    <m/>
    <m/>
    <m/>
    <s v="EUR"/>
    <n v="162.03"/>
    <s v="EUR"/>
    <n v="162.03"/>
    <s v="EUR"/>
    <n v="162.03"/>
    <n v="162.03"/>
    <n v="0"/>
    <s v="N"/>
    <n v="1223000983"/>
    <d v="2023-11-09T00:00:00"/>
    <m/>
    <d v="2023-10-09T00:00:00"/>
    <s v="00:00"/>
    <s v="23:59"/>
    <d v="2023-10-09T00:00:00"/>
    <s v="14:00"/>
    <s v="14:00"/>
    <n v="20.8"/>
    <s v="ce"/>
    <n v="9889"/>
    <n v="20.8"/>
    <n v="22"/>
    <s v="Kuehne+Nagel Tiel 3 Standpl"/>
    <s v="De Diepert 5"/>
    <s v="Tiel"/>
    <s v="4004 MA"/>
    <s v="NL"/>
    <x v="14"/>
    <s v="Rood 24"/>
    <x v="17"/>
    <s v="6666LT"/>
    <s v="NL"/>
    <s v="2480111724"/>
    <s v="0146485_002"/>
    <s v="31V"/>
    <s v="NL001131849B01"/>
    <n v="2"/>
    <n v="0"/>
    <n v="162.03"/>
    <s v="N"/>
    <s v="Peter Appel Transport B.V."/>
    <n v="36622"/>
    <d v="2023-10-09T00:00:00"/>
    <s v="15:04:00"/>
    <n v="0"/>
    <x v="0"/>
    <x v="40"/>
    <n v="10"/>
    <x v="15"/>
    <n v="1"/>
    <n v="20.8"/>
    <x v="5"/>
    <n v="162.03"/>
    <n v="0"/>
    <n v="162.03"/>
  </r>
  <r>
    <s v="COLGATE 3800 DEB."/>
    <s v="Colgate-Palmolive Nederland BV"/>
    <s v="101t"/>
    <n v="101091035516"/>
    <n v="101030175800"/>
    <n v="930"/>
    <s v="Inv Booked"/>
    <s v="2480111716"/>
    <s v="Verkoop"/>
    <n v="170"/>
    <s v="Transport drops zone"/>
    <s v="9 - verwerkt"/>
    <n v="0"/>
    <m/>
    <d v="2023-10-09T00:00:00"/>
    <s v="DROP"/>
    <s v="0001010910355160146147_002"/>
    <m/>
    <m/>
    <m/>
    <s v="EUR"/>
    <n v="7.81"/>
    <s v="EUR"/>
    <n v="7.81"/>
    <s v="EUR"/>
    <n v="7.81"/>
    <n v="7.81"/>
    <n v="0"/>
    <s v="N"/>
    <n v="1223000983"/>
    <d v="2023-11-09T00:00:00"/>
    <m/>
    <d v="2023-10-09T00:00:00"/>
    <s v="00:00"/>
    <s v="23:59"/>
    <d v="2023-10-09T00:00:00"/>
    <s v="07:00"/>
    <s v="08:00"/>
    <n v="0.8"/>
    <s v="ce"/>
    <n v="486"/>
    <n v="0.8"/>
    <n v="0"/>
    <s v="Kuehne+Nagel Tiel 3 Standpl"/>
    <s v="De Diepert 5"/>
    <s v="Tiel"/>
    <s v="4004 MA"/>
    <s v="NL"/>
    <x v="109"/>
    <s v="Rheastraat 10"/>
    <x v="3"/>
    <s v="5047 TL"/>
    <s v="NL"/>
    <s v="2480111716"/>
    <s v="0146147_002"/>
    <s v="31V"/>
    <s v="NL001131849B01"/>
    <n v="2"/>
    <n v="0"/>
    <n v="7.81"/>
    <s v="N"/>
    <s v="Peter Appel Transport B.V."/>
    <n v="36622"/>
    <d v="2023-10-09T00:00:00"/>
    <s v="10:07:00"/>
    <n v="0"/>
    <x v="0"/>
    <x v="40"/>
    <n v="10"/>
    <x v="3"/>
    <n v="0"/>
    <s v=""/>
    <x v="1"/>
    <s v=""/>
    <n v="0"/>
    <s v=""/>
  </r>
  <r>
    <s v="COLGATE 3800 DEB."/>
    <s v="Colgate-Palmolive Nederland BV"/>
    <s v="101t"/>
    <n v="101091036079"/>
    <n v="101030175793"/>
    <n v="930"/>
    <s v="Inv Booked"/>
    <s v="2480111710"/>
    <s v="Verkoop"/>
    <n v="170"/>
    <s v="Transport drops zone"/>
    <s v="9 - verwerkt"/>
    <n v="0"/>
    <m/>
    <d v="2023-10-09T00:00:00"/>
    <s v="DROP"/>
    <s v="0001010910360790146484_002"/>
    <m/>
    <m/>
    <m/>
    <s v="EUR"/>
    <n v="138.37"/>
    <s v="EUR"/>
    <n v="138.37"/>
    <s v="EUR"/>
    <n v="138.37"/>
    <n v="138.37"/>
    <n v="0"/>
    <s v="N"/>
    <n v="1223000983"/>
    <d v="2023-11-09T00:00:00"/>
    <m/>
    <d v="2023-10-09T00:00:00"/>
    <s v="00:00"/>
    <s v="23:59"/>
    <d v="2023-10-09T00:00:00"/>
    <s v="13:00"/>
    <s v="14:00"/>
    <n v="12.8"/>
    <s v="ce"/>
    <n v="16028"/>
    <n v="12.8"/>
    <n v="25"/>
    <s v="Kuehne+Nagel Tiel 3 Standpl"/>
    <s v="De Diepert 5"/>
    <s v="Tiel"/>
    <s v="4004 MA"/>
    <s v="NL"/>
    <x v="17"/>
    <s v="Doornhoek 4050"/>
    <x v="20"/>
    <s v="5465TD"/>
    <s v="NL"/>
    <s v="2480111710"/>
    <s v="0146484_002"/>
    <s v="31V"/>
    <s v="NL001131849B01"/>
    <n v="2"/>
    <n v="0"/>
    <n v="138.37"/>
    <s v="N"/>
    <s v="Peter Appel Transport B.V."/>
    <n v="36622"/>
    <d v="2023-10-09T00:00:00"/>
    <s v="14:00:00"/>
    <n v="0"/>
    <x v="0"/>
    <x v="40"/>
    <n v="10"/>
    <x v="18"/>
    <n v="1"/>
    <n v="12.8"/>
    <x v="3"/>
    <n v="138.37"/>
    <n v="0"/>
    <n v="138.37"/>
  </r>
  <r>
    <s v="COLGATE 3800 DEB."/>
    <s v="Colgate-Palmolive Nederland BV"/>
    <s v="101t"/>
    <n v="101091035517"/>
    <n v="101030175794"/>
    <n v="930"/>
    <s v="Inv Booked"/>
    <s v="2480111712"/>
    <s v="Verkoop"/>
    <n v="170"/>
    <s v="Transport drops zone"/>
    <s v="9 - verwerkt"/>
    <n v="0"/>
    <m/>
    <d v="2023-10-09T00:00:00"/>
    <s v="DROP"/>
    <s v="0001010910355170146148_002"/>
    <m/>
    <m/>
    <m/>
    <s v="EUR"/>
    <n v="325.89"/>
    <s v="EUR"/>
    <n v="325.89"/>
    <s v="EUR"/>
    <n v="325.89"/>
    <n v="325.89"/>
    <n v="0"/>
    <s v="N"/>
    <n v="1223000983"/>
    <d v="2023-11-09T00:00:00"/>
    <m/>
    <d v="2023-10-09T00:00:00"/>
    <s v="00:00"/>
    <s v="23:59"/>
    <d v="2023-10-09T00:00:00"/>
    <s v="08:00"/>
    <s v="09:00"/>
    <n v="25.6"/>
    <s v="ce"/>
    <n v="21690"/>
    <n v="25.6"/>
    <n v="44"/>
    <s v="Kuehne+Nagel Tiel 3 Standpl"/>
    <s v="De Diepert 5"/>
    <s v="Tiel"/>
    <s v="4004 MA"/>
    <s v="NL"/>
    <x v="1"/>
    <s v="Fahrenheitweg 1"/>
    <x v="1"/>
    <s v="6101WR"/>
    <s v="NL"/>
    <s v="2480111712"/>
    <s v="0146148_002"/>
    <s v="31V"/>
    <s v="NL001131849B01"/>
    <n v="2"/>
    <n v="0"/>
    <n v="325.89"/>
    <s v="N"/>
    <s v="Peter Appel Transport B.V."/>
    <n v="36622"/>
    <d v="2023-10-09T00:00:00"/>
    <s v="09:26:00"/>
    <n v="0"/>
    <x v="0"/>
    <x v="40"/>
    <n v="10"/>
    <x v="1"/>
    <n v="1"/>
    <n v="25.6"/>
    <x v="1"/>
    <n v="325.89"/>
    <n v="0"/>
    <n v="325.89"/>
  </r>
  <r>
    <s v="COLGATE 3800 DEB."/>
    <s v="Colgate-Palmolive Nederland BV"/>
    <s v="101t"/>
    <n v="101091035518"/>
    <n v="101030175795"/>
    <n v="930"/>
    <s v="Inv Booked"/>
    <s v="2480111713"/>
    <s v="Verkoop"/>
    <n v="170"/>
    <s v="Transport drops zone"/>
    <s v="9 - verwerkt"/>
    <n v="0"/>
    <m/>
    <d v="2023-10-09T00:00:00"/>
    <s v="DROP"/>
    <s v="0001010910355180146149_002"/>
    <m/>
    <m/>
    <m/>
    <s v="EUR"/>
    <n v="312.27"/>
    <s v="EUR"/>
    <n v="312.27"/>
    <s v="EUR"/>
    <n v="312.27"/>
    <n v="312.27"/>
    <n v="0"/>
    <s v="N"/>
    <n v="1223000983"/>
    <d v="2023-11-09T00:00:00"/>
    <m/>
    <d v="2023-10-09T00:00:00"/>
    <s v="00:00"/>
    <s v="23:59"/>
    <d v="2023-10-09T00:00:00"/>
    <s v="11:00"/>
    <s v="12:00"/>
    <n v="23.2"/>
    <s v="ce"/>
    <n v="17061"/>
    <n v="23.2"/>
    <n v="37"/>
    <s v="Kuehne+Nagel Tiel 3 Standpl"/>
    <s v="De Diepert 5"/>
    <s v="Tiel"/>
    <s v="4004 MA"/>
    <s v="NL"/>
    <x v="1"/>
    <s v="Fahrenheitweg 1"/>
    <x v="1"/>
    <s v="6101WR"/>
    <s v="NL"/>
    <s v="2480111713"/>
    <s v="0146149_002"/>
    <s v="31V"/>
    <s v="NL001131849B01"/>
    <n v="2"/>
    <n v="0"/>
    <n v="312.27"/>
    <s v="N"/>
    <s v="Peter Appel Transport B.V."/>
    <n v="36622"/>
    <d v="2023-10-09T00:00:00"/>
    <s v="10:55:00"/>
    <n v="0"/>
    <x v="0"/>
    <x v="40"/>
    <n v="10"/>
    <x v="1"/>
    <n v="1"/>
    <n v="23.2"/>
    <x v="1"/>
    <n v="312.27"/>
    <n v="0"/>
    <n v="312.27"/>
  </r>
  <r>
    <s v="COLGATE 3800 DEB."/>
    <s v="Colgate-Palmolive Nederland BV"/>
    <s v="101t"/>
    <n v="101091035516"/>
    <n v="101030175799"/>
    <n v="930"/>
    <s v="Inv Booked"/>
    <s v="2480111717"/>
    <s v="Verkoop"/>
    <n v="170"/>
    <s v="Transport drops zone"/>
    <s v="9 - verwerkt"/>
    <n v="0"/>
    <m/>
    <d v="2023-10-09T00:00:00"/>
    <s v="DROP"/>
    <s v="0001010910355160146147_002"/>
    <m/>
    <m/>
    <m/>
    <s v="EUR"/>
    <n v="62.46"/>
    <s v="EUR"/>
    <n v="62.46"/>
    <s v="EUR"/>
    <n v="62.46"/>
    <n v="62.46"/>
    <n v="0"/>
    <s v="N"/>
    <n v="1223000983"/>
    <d v="2023-11-09T00:00:00"/>
    <m/>
    <d v="2023-10-09T00:00:00"/>
    <s v="00:00"/>
    <s v="23:59"/>
    <d v="2023-10-09T00:00:00"/>
    <s v="07:00"/>
    <s v="08:00"/>
    <n v="6.4"/>
    <s v="ce"/>
    <n v="6348"/>
    <n v="6.4"/>
    <n v="11"/>
    <s v="Kuehne+Nagel Tiel 3 Standpl"/>
    <s v="De Diepert 5"/>
    <s v="Tiel"/>
    <s v="4004 MA"/>
    <s v="NL"/>
    <x v="109"/>
    <s v="Rheastraat 10"/>
    <x v="3"/>
    <s v="5047 TL"/>
    <s v="NL"/>
    <s v="2480111717"/>
    <s v="0146147_002"/>
    <s v="31V"/>
    <s v="NL001131849B01"/>
    <n v="2"/>
    <n v="0"/>
    <n v="62.46"/>
    <s v="N"/>
    <s v="Peter Appel Transport B.V."/>
    <n v="36622"/>
    <d v="2023-10-09T00:00:00"/>
    <s v="10:07:00"/>
    <n v="0"/>
    <x v="0"/>
    <x v="40"/>
    <n v="10"/>
    <x v="3"/>
    <n v="0"/>
    <s v=""/>
    <x v="1"/>
    <s v=""/>
    <n v="0"/>
    <s v=""/>
  </r>
  <r>
    <s v="COLGATE 3800 DEB."/>
    <s v="Colgate-Palmolive Nederland BV"/>
    <s v="101t"/>
    <n v="101091036083"/>
    <n v="101030175801"/>
    <n v="930"/>
    <s v="Inv Booked"/>
    <s v="2480111718"/>
    <s v="Verkoop"/>
    <n v="170"/>
    <s v="Transport drops zone"/>
    <s v="9 - verwerkt"/>
    <n v="0"/>
    <m/>
    <d v="2023-10-09T00:00:00"/>
    <s v="DROP"/>
    <s v="0001010910360830146487_002"/>
    <m/>
    <m/>
    <m/>
    <s v="EUR"/>
    <n v="225.94"/>
    <s v="EUR"/>
    <n v="225.94"/>
    <s v="EUR"/>
    <n v="225.94"/>
    <n v="225.94"/>
    <n v="0"/>
    <s v="N"/>
    <n v="1223000983"/>
    <d v="2023-11-09T00:00:00"/>
    <m/>
    <d v="2023-10-09T00:00:00"/>
    <s v="00:00"/>
    <s v="23:59"/>
    <d v="2023-10-09T00:00:00"/>
    <s v="06:00"/>
    <s v="07:00"/>
    <n v="21.6"/>
    <s v="ce"/>
    <n v="21050"/>
    <n v="21.6"/>
    <n v="36"/>
    <s v="Kuehne+Nagel Tiel 3 Standpl"/>
    <s v="De Diepert 5"/>
    <s v="Tiel"/>
    <s v="4004 MA"/>
    <s v="NL"/>
    <x v="109"/>
    <s v="Rheastraat 10"/>
    <x v="3"/>
    <s v="5047 TL"/>
    <s v="NL"/>
    <s v="2480111718"/>
    <s v="0146487_002"/>
    <s v="31V"/>
    <s v="NL001131849B01"/>
    <n v="2"/>
    <n v="0"/>
    <n v="225.94"/>
    <s v="N"/>
    <s v="Peter Appel Transport B.V."/>
    <n v="36622"/>
    <d v="2023-10-09T00:00:00"/>
    <s v="07:41:00"/>
    <n v="8"/>
    <x v="0"/>
    <x v="40"/>
    <n v="10"/>
    <x v="3"/>
    <n v="1"/>
    <n v="21.6"/>
    <x v="1"/>
    <n v="225.94"/>
    <n v="0"/>
    <n v="225.94"/>
  </r>
  <r>
    <s v="COLGATE 3800 DEB."/>
    <s v="Colgate-Palmolive Nederland BV"/>
    <s v="101t"/>
    <n v="101091035511"/>
    <n v="101030175806"/>
    <n v="930"/>
    <s v="Inv Booked"/>
    <s v="2480111726"/>
    <s v="Verkoop"/>
    <n v="170"/>
    <s v="Transport drops zone"/>
    <s v="9 - verwerkt"/>
    <n v="0"/>
    <m/>
    <d v="2023-10-09T00:00:00"/>
    <s v="DROP"/>
    <s v="0001010910355110146142_002"/>
    <m/>
    <m/>
    <m/>
    <s v="EUR"/>
    <n v="27.26"/>
    <s v="EUR"/>
    <n v="27.26"/>
    <s v="EUR"/>
    <n v="27.26"/>
    <n v="27.26"/>
    <n v="0"/>
    <s v="N"/>
    <n v="1223000983"/>
    <d v="2023-11-09T00:00:00"/>
    <m/>
    <d v="2023-10-09T00:00:00"/>
    <s v="00:00"/>
    <s v="23:59"/>
    <d v="2023-10-09T00:00:00"/>
    <s v="07:00"/>
    <s v="10:00"/>
    <n v="0.8"/>
    <s v="ce"/>
    <n v="344"/>
    <n v="0.8"/>
    <n v="0"/>
    <s v="Kuehne+Nagel Tiel 3 Standpl"/>
    <s v="De Diepert 5"/>
    <s v="Tiel"/>
    <s v="4004 MA"/>
    <s v="NL"/>
    <x v="117"/>
    <s v="Slego 1a"/>
    <x v="13"/>
    <s v="1046BM"/>
    <s v="NL"/>
    <s v="2480111726"/>
    <s v="0146142_002"/>
    <s v="31V"/>
    <s v="NL001131849B01"/>
    <n v="2"/>
    <n v="0"/>
    <n v="27.26"/>
    <s v="N"/>
    <s v="Peter Appel Transport B.V."/>
    <n v="36622"/>
    <d v="2023-10-09T00:00:00"/>
    <s v="08:44:00"/>
    <n v="0"/>
    <x v="0"/>
    <x v="40"/>
    <n v="10"/>
    <x v="11"/>
    <n v="1"/>
    <n v="0.8"/>
    <x v="0"/>
    <n v="27.26"/>
    <n v="0"/>
    <n v="27.26"/>
  </r>
  <r>
    <s v="COLGATE 3800 DEB."/>
    <s v="Colgate-Palmolive Nederland BV"/>
    <s v="101t"/>
    <n v="101091036085"/>
    <n v="101030175807"/>
    <n v="930"/>
    <s v="Inv Booked"/>
    <s v="2480111725"/>
    <s v="Verkoop"/>
    <n v="170"/>
    <s v="Transport drops zone"/>
    <s v="9 - verwerkt"/>
    <n v="0"/>
    <m/>
    <d v="2023-10-09T00:00:00"/>
    <s v="DROP"/>
    <s v="0001010910360850146491_002"/>
    <m/>
    <m/>
    <m/>
    <s v="EUR"/>
    <n v="66.89"/>
    <s v="EUR"/>
    <n v="66.89"/>
    <s v="EUR"/>
    <n v="66.89"/>
    <n v="66.89"/>
    <n v="0"/>
    <s v="N"/>
    <n v="1223000983"/>
    <d v="2023-11-09T00:00:00"/>
    <m/>
    <d v="2023-10-09T00:00:00"/>
    <s v="00:00"/>
    <s v="23:59"/>
    <d v="2023-10-09T00:00:00"/>
    <s v="14:00"/>
    <s v="15:00"/>
    <n v="7.2"/>
    <s v="ce"/>
    <n v="4515"/>
    <n v="7.2"/>
    <n v="9"/>
    <s v="Kuehne+Nagel Tiel 3 Standpl"/>
    <s v="De Diepert 5"/>
    <s v="Tiel"/>
    <s v="4004 MA"/>
    <s v="NL"/>
    <x v="2"/>
    <s v="Randweg 2"/>
    <x v="6"/>
    <s v="4191 NN"/>
    <s v="NL"/>
    <s v="2480111725"/>
    <s v="0146491_002"/>
    <s v="31V"/>
    <s v="NL001131849B01"/>
    <n v="2"/>
    <n v="0"/>
    <n v="66.89"/>
    <s v="N"/>
    <s v="Peter Appel Transport B.V."/>
    <n v="36622"/>
    <d v="2023-10-09T00:00:00"/>
    <s v="16:28:00"/>
    <n v="0"/>
    <x v="0"/>
    <x v="40"/>
    <n v="10"/>
    <x v="6"/>
    <n v="1"/>
    <n v="7.2"/>
    <x v="2"/>
    <n v="66.89"/>
    <n v="0"/>
    <n v="66.89"/>
  </r>
  <r>
    <s v="COLGATE 3800 DEB."/>
    <s v="Colgate-Palmolive Nederland BV"/>
    <s v="101t"/>
    <n v="101091036283"/>
    <n v="101030175861"/>
    <n v="930"/>
    <s v="Inv Booked"/>
    <s v="2480111720"/>
    <s v="Verkoop"/>
    <n v="170"/>
    <s v="Transport drops zone"/>
    <s v="9 - verwerkt"/>
    <n v="0"/>
    <m/>
    <d v="2023-10-10T00:00:00"/>
    <s v="DROP"/>
    <s v="0001010910362830146574_003"/>
    <m/>
    <m/>
    <m/>
    <s v="EUR"/>
    <n v="111.82"/>
    <s v="EUR"/>
    <n v="111.82"/>
    <s v="EUR"/>
    <n v="111.82"/>
    <n v="111.82"/>
    <n v="0"/>
    <s v="N"/>
    <n v="1223000983"/>
    <d v="2023-11-09T00:00:00"/>
    <m/>
    <d v="2023-10-10T00:00:00"/>
    <s v="00:00"/>
    <s v="23:59"/>
    <d v="2023-10-10T00:00:00"/>
    <s v="09:30"/>
    <s v="09:30"/>
    <n v="7.2"/>
    <s v="ce"/>
    <n v="5873"/>
    <n v="7.2"/>
    <n v="9"/>
    <s v="Kuehne+Nagel Tiel 3 Standpl"/>
    <s v="De Diepert 5"/>
    <s v="Tiel"/>
    <s v="4004 MA"/>
    <s v="NL"/>
    <x v="41"/>
    <s v="Asteriastraat 9"/>
    <x v="3"/>
    <s v="5047 RM"/>
    <s v="NL"/>
    <s v="2480111720"/>
    <s v="0146574_003"/>
    <s v="31V"/>
    <s v="NL001131849B01"/>
    <n v="2"/>
    <n v="0"/>
    <n v="111.82"/>
    <s v="N"/>
    <s v="Peter Appel Transport B.V."/>
    <n v="36622"/>
    <d v="2023-10-10T00:00:00"/>
    <s v="10:23:00"/>
    <n v="0"/>
    <x v="1"/>
    <x v="40"/>
    <n v="10"/>
    <x v="3"/>
    <n v="1"/>
    <n v="7.2"/>
    <x v="0"/>
    <n v="111.82"/>
    <n v="0"/>
    <n v="111.82"/>
  </r>
  <r>
    <s v="COLGATE 3800 DEB."/>
    <s v="Colgate-Palmolive Nederland BV"/>
    <s v="101t"/>
    <n v="101091036631"/>
    <n v="101030175862"/>
    <n v="930"/>
    <s v="Inv Booked"/>
    <s v="0240181336"/>
    <s v="Verkoop"/>
    <n v="170"/>
    <s v="Transport drops zone"/>
    <s v="9 - verwerkt"/>
    <n v="0"/>
    <m/>
    <d v="2023-10-10T00:00:00"/>
    <s v="DROP"/>
    <s v="0001010910366310146806_002"/>
    <m/>
    <m/>
    <m/>
    <s v="EUR"/>
    <n v="8.74"/>
    <s v="EUR"/>
    <n v="8.74"/>
    <s v="EUR"/>
    <n v="8.74"/>
    <n v="8.74"/>
    <n v="0"/>
    <s v="N"/>
    <n v="1223000983"/>
    <d v="2023-11-09T00:00:00"/>
    <m/>
    <d v="2023-10-10T00:00:00"/>
    <s v="00:00"/>
    <s v="23:59"/>
    <d v="2023-10-10T00:00:00"/>
    <s v="17:00"/>
    <s v="18:00"/>
    <n v="0.8"/>
    <s v="ce"/>
    <n v="344"/>
    <n v="0.8"/>
    <n v="0"/>
    <s v="Kuehne+Nagel Tiel 3 Standpl"/>
    <s v="De Diepert 5"/>
    <s v="Tiel"/>
    <s v="4004 MA"/>
    <s v="NL"/>
    <x v="55"/>
    <s v="Ravenswade 14"/>
    <x v="26"/>
    <s v="3439 LD"/>
    <s v="NL"/>
    <s v="0240181336"/>
    <s v="0146806_002"/>
    <s v="31V"/>
    <s v="NL001131849B01"/>
    <n v="2"/>
    <n v="0"/>
    <n v="8.74"/>
    <s v="N"/>
    <s v="Peter Appel Transport B.V."/>
    <n v="36622"/>
    <d v="2023-10-10T00:00:00"/>
    <s v="18:21:00"/>
    <n v="0"/>
    <x v="1"/>
    <x v="40"/>
    <n v="10"/>
    <x v="22"/>
    <n v="1"/>
    <n v="13.600000000000001"/>
    <x v="7"/>
    <n v="148.51999999999998"/>
    <n v="0"/>
    <n v="148.51999999999998"/>
  </r>
  <r>
    <s v="COLGATE 3800 DEB."/>
    <s v="Colgate-Palmolive Nederland BV"/>
    <s v="101t"/>
    <n v="101091036278"/>
    <n v="101030175863"/>
    <n v="930"/>
    <s v="Inv Booked"/>
    <s v="2480112865"/>
    <s v="Verkoop"/>
    <n v="170"/>
    <s v="Transport drops zone"/>
    <s v="9 - verwerkt"/>
    <n v="0"/>
    <m/>
    <d v="2023-10-10T00:00:00"/>
    <s v="DROP"/>
    <s v="0001010910362780146570_004"/>
    <m/>
    <m/>
    <m/>
    <s v="EUR"/>
    <n v="27.26"/>
    <s v="EUR"/>
    <n v="27.26"/>
    <s v="EUR"/>
    <n v="27.26"/>
    <n v="27.26"/>
    <n v="0"/>
    <s v="N"/>
    <n v="1223000983"/>
    <d v="2023-11-09T00:00:00"/>
    <m/>
    <d v="2023-10-10T00:00:00"/>
    <s v="00:00"/>
    <s v="23:59"/>
    <d v="2023-10-10T00:00:00"/>
    <s v="08:00"/>
    <s v="16:00"/>
    <n v="0.8"/>
    <s v="ce"/>
    <n v="7"/>
    <n v="0.8"/>
    <n v="0"/>
    <s v="Kuehne+Nagel Tiel 3 Standpl"/>
    <s v="De Diepert 5"/>
    <s v="Tiel"/>
    <s v="4004 MA"/>
    <s v="NL"/>
    <x v="106"/>
    <s v="Plantijnweg 27"/>
    <x v="33"/>
    <s v="4104BC"/>
    <s v="NL"/>
    <s v="2480112865"/>
    <s v="0146570_004"/>
    <s v="31V"/>
    <s v="NL001131849B01"/>
    <n v="2"/>
    <n v="0"/>
    <n v="27.26"/>
    <s v="N"/>
    <s v="Peter Appel Transport B.V."/>
    <n v="36622"/>
    <d v="2023-10-10T00:00:00"/>
    <s v="09:29:00"/>
    <n v="0"/>
    <x v="1"/>
    <x v="40"/>
    <n v="10"/>
    <x v="6"/>
    <n v="1"/>
    <n v="0.8"/>
    <x v="6"/>
    <n v="27.26"/>
    <n v="0"/>
    <n v="27.26"/>
  </r>
  <r>
    <s v="COLGATE 3800 DEB."/>
    <s v="Colgate-Palmolive Nederland BV"/>
    <s v="101t"/>
    <n v="101091036278"/>
    <n v="101030175864"/>
    <n v="930"/>
    <s v="Inv Booked"/>
    <s v="2480112868"/>
    <s v="Verkoop"/>
    <n v="170"/>
    <s v="Transport drops zone"/>
    <s v="9 - verwerkt"/>
    <n v="0"/>
    <m/>
    <d v="2023-10-10T00:00:00"/>
    <s v="DROP"/>
    <s v="0001010910362780146570_009"/>
    <m/>
    <m/>
    <m/>
    <s v="EUR"/>
    <n v="52.13"/>
    <s v="EUR"/>
    <n v="52.13"/>
    <s v="EUR"/>
    <n v="52.13"/>
    <n v="52.13"/>
    <n v="0"/>
    <s v="N"/>
    <n v="1223000983"/>
    <d v="2023-11-09T00:00:00"/>
    <m/>
    <d v="2023-10-10T00:00:00"/>
    <s v="00:00"/>
    <s v="23:59"/>
    <d v="2023-10-10T00:00:00"/>
    <s v="10:00"/>
    <s v="10:00"/>
    <n v="3.2"/>
    <s v="ce"/>
    <n v="1833"/>
    <n v="3.2"/>
    <n v="2"/>
    <s v="Kuehne+Nagel Tiel 3 Standpl"/>
    <s v="De Diepert 5"/>
    <s v="Tiel"/>
    <s v="4004 MA"/>
    <s v="NL"/>
    <x v="79"/>
    <s v="Keltenweg 30"/>
    <x v="58"/>
    <s v="5342 LP"/>
    <s v="NL"/>
    <s v="2480112868"/>
    <s v="0146570_009"/>
    <s v="31V"/>
    <s v="NL001131849B01"/>
    <n v="2"/>
    <n v="0"/>
    <n v="52.13"/>
    <s v="N"/>
    <s v="Peter Appel Transport B.V."/>
    <n v="36622"/>
    <d v="2023-10-10T00:00:00"/>
    <s v="13:53:00"/>
    <n v="0"/>
    <x v="1"/>
    <x v="40"/>
    <n v="10"/>
    <x v="42"/>
    <n v="1"/>
    <n v="3.2"/>
    <x v="3"/>
    <n v="52.13"/>
    <n v="0"/>
    <n v="52.13"/>
  </r>
  <r>
    <s v="COLGATE 3800 DEB."/>
    <s v="Colgate-Palmolive Nederland BV"/>
    <s v="101t"/>
    <n v="101091036278"/>
    <n v="101030175865"/>
    <n v="930"/>
    <s v="Inv Booked"/>
    <s v="2480112866"/>
    <s v="Verkoop"/>
    <n v="170"/>
    <s v="Transport drops zone"/>
    <s v="9 - verwerkt"/>
    <n v="0"/>
    <m/>
    <d v="2023-10-10T00:00:00"/>
    <s v="DROP"/>
    <s v="0001010910362780146570_006"/>
    <m/>
    <m/>
    <m/>
    <s v="EUR"/>
    <n v="28.67"/>
    <s v="EUR"/>
    <n v="28.67"/>
    <s v="EUR"/>
    <n v="28.67"/>
    <n v="28.67"/>
    <n v="0"/>
    <s v="N"/>
    <n v="1223000983"/>
    <d v="2023-11-09T00:00:00"/>
    <m/>
    <d v="2023-10-10T00:00:00"/>
    <s v="00:00"/>
    <s v="23:59"/>
    <d v="2023-10-10T00:00:00"/>
    <s v="09:00"/>
    <s v="12:00"/>
    <n v="0.8"/>
    <s v="ce"/>
    <n v="68"/>
    <n v="0.8"/>
    <n v="0"/>
    <s v="Kuehne+Nagel Tiel 3 Standpl"/>
    <s v="De Diepert 5"/>
    <s v="Tiel"/>
    <s v="4004 MA"/>
    <s v="NL"/>
    <x v="111"/>
    <s v="Leeuwenveldse weg 3F"/>
    <x v="43"/>
    <s v="1382 LV"/>
    <s v="NL"/>
    <s v="2480112866"/>
    <s v="0146570_006"/>
    <s v="31V"/>
    <s v="NL001131849B01"/>
    <n v="2"/>
    <n v="0"/>
    <n v="28.67"/>
    <s v="N"/>
    <s v="Peter Appel Transport B.V."/>
    <n v="36622"/>
    <d v="2023-10-10T00:00:00"/>
    <s v="10:30:00"/>
    <n v="0"/>
    <x v="1"/>
    <x v="40"/>
    <n v="10"/>
    <x v="13"/>
    <n v="1"/>
    <n v="0.8"/>
    <x v="0"/>
    <n v="28.67"/>
    <n v="0"/>
    <n v="28.67"/>
  </r>
  <r>
    <s v="COLGATE 3800 DEB."/>
    <s v="Colgate-Palmolive Nederland BV"/>
    <s v="101t"/>
    <n v="101091036281"/>
    <n v="101030175867"/>
    <n v="930"/>
    <s v="Inv Booked"/>
    <s v="2480112871"/>
    <s v="Verkoop"/>
    <n v="170"/>
    <s v="Transport drops zone"/>
    <s v="9 - verwerkt"/>
    <n v="0"/>
    <m/>
    <d v="2023-10-10T00:00:00"/>
    <s v="DROP"/>
    <s v="0001010910362810146572_002"/>
    <m/>
    <m/>
    <m/>
    <s v="EUR"/>
    <n v="28.49"/>
    <s v="EUR"/>
    <n v="28.49"/>
    <s v="EUR"/>
    <n v="28.49"/>
    <n v="28.49"/>
    <n v="0"/>
    <s v="N"/>
    <n v="1223000983"/>
    <d v="2023-11-09T00:00:00"/>
    <m/>
    <d v="2023-10-10T00:00:00"/>
    <s v="00:00"/>
    <s v="23:59"/>
    <d v="2023-10-10T00:00:00"/>
    <s v="06:00"/>
    <s v="06:00"/>
    <n v="2.4"/>
    <s v="ce"/>
    <n v="680"/>
    <n v="2.4"/>
    <n v="1"/>
    <s v="Kuehne+Nagel Tiel 3 Standpl"/>
    <s v="De Diepert 5"/>
    <s v="Tiel"/>
    <s v="4004 MA"/>
    <s v="NL"/>
    <x v="115"/>
    <s v="Hollandweg 32"/>
    <x v="4"/>
    <s v="2665 MT"/>
    <s v="NL"/>
    <s v="2480112871"/>
    <s v="0146572_002"/>
    <s v="31V"/>
    <s v="NL001131849B01"/>
    <n v="2"/>
    <n v="0"/>
    <n v="28.49"/>
    <s v="N"/>
    <s v="Peter Appel Transport B.V."/>
    <n v="36622"/>
    <d v="2023-10-10T00:00:00"/>
    <s v="06:33:00"/>
    <n v="0"/>
    <x v="1"/>
    <x v="40"/>
    <n v="10"/>
    <x v="4"/>
    <n v="1"/>
    <n v="20.8"/>
    <x v="3"/>
    <n v="246.9"/>
    <n v="0"/>
    <n v="246.9"/>
  </r>
  <r>
    <s v="COLGATE 3800 DEB."/>
    <s v="Colgate-Palmolive Nederland BV"/>
    <s v="101t"/>
    <n v="101091036559"/>
    <n v="101030175868"/>
    <n v="930"/>
    <s v="Inv Booked"/>
    <s v="2480112872"/>
    <s v="Verkoop"/>
    <n v="170"/>
    <s v="Transport drops zone"/>
    <s v="9 - verwerkt"/>
    <n v="0"/>
    <m/>
    <d v="2023-10-10T00:00:00"/>
    <s v="DROP"/>
    <s v="0001010910365590146721_002"/>
    <m/>
    <m/>
    <m/>
    <s v="EUR"/>
    <n v="44.19"/>
    <s v="EUR"/>
    <n v="44.19"/>
    <s v="EUR"/>
    <n v="44.19"/>
    <n v="44.19"/>
    <n v="0"/>
    <s v="N"/>
    <n v="1223000983"/>
    <d v="2023-11-09T00:00:00"/>
    <m/>
    <d v="2023-10-10T00:00:00"/>
    <s v="00:00"/>
    <s v="23:59"/>
    <d v="2023-10-10T00:00:00"/>
    <s v="05:00"/>
    <s v="05:00"/>
    <n v="1.6"/>
    <s v="ce"/>
    <n v="1028"/>
    <n v="1.6"/>
    <n v="1"/>
    <s v="Kuehne+Nagel Tiel 3 Standpl"/>
    <s v="De Diepert 5"/>
    <s v="Tiel"/>
    <s v="4004 MA"/>
    <s v="NL"/>
    <x v="19"/>
    <s v="SAFFIER  300"/>
    <x v="21"/>
    <s v="3316 LN"/>
    <s v="NL"/>
    <s v="2480112872"/>
    <s v="0146721_002"/>
    <s v="31V"/>
    <s v="NL001131849B01"/>
    <n v="2"/>
    <n v="0"/>
    <n v="44.19"/>
    <s v="N"/>
    <s v="Peter Appel Transport B.V."/>
    <n v="36622"/>
    <d v="2023-10-10T00:00:00"/>
    <s v="06:25:00"/>
    <n v="25"/>
    <x v="1"/>
    <x v="40"/>
    <n v="10"/>
    <x v="19"/>
    <n v="1"/>
    <n v="1.6"/>
    <x v="3"/>
    <n v="44.19"/>
    <n v="0"/>
    <n v="44.19"/>
  </r>
  <r>
    <s v="COLGATE 3800 DEB."/>
    <s v="Colgate-Palmolive Nederland BV"/>
    <s v="101t"/>
    <n v="101091036278"/>
    <n v="101030175869"/>
    <n v="930"/>
    <s v="Inv Booked"/>
    <s v="2480112869"/>
    <s v="Verkoop"/>
    <n v="170"/>
    <s v="Transport drops zone"/>
    <s v="9 - verwerkt"/>
    <n v="0"/>
    <m/>
    <d v="2023-10-10T00:00:00"/>
    <s v="DROP"/>
    <s v="0001010910362780146570_010"/>
    <m/>
    <m/>
    <m/>
    <s v="EUR"/>
    <n v="44.37"/>
    <s v="EUR"/>
    <n v="44.37"/>
    <s v="EUR"/>
    <n v="44.37"/>
    <n v="44.37"/>
    <n v="0"/>
    <s v="N"/>
    <n v="1223000983"/>
    <d v="2023-11-09T00:00:00"/>
    <m/>
    <d v="2023-10-10T00:00:00"/>
    <s v="00:00"/>
    <s v="23:59"/>
    <d v="2023-10-10T00:00:00"/>
    <s v="07:00"/>
    <s v="08:00"/>
    <n v="1.6"/>
    <s v="ce"/>
    <n v="1208"/>
    <n v="1.6"/>
    <n v="2"/>
    <s v="Kuehne+Nagel Tiel 3 Standpl"/>
    <s v="De Diepert 5"/>
    <s v="Tiel"/>
    <s v="4004 MA"/>
    <s v="NL"/>
    <x v="2"/>
    <s v="Pegasusweg 1"/>
    <x v="3"/>
    <s v="5015BZ"/>
    <s v="NL"/>
    <s v="2480112869"/>
    <s v="0146570_010"/>
    <s v="31V"/>
    <s v="NL001131849B01"/>
    <n v="2"/>
    <n v="0"/>
    <n v="44.37"/>
    <s v="N"/>
    <s v="Peter Appel Transport B.V."/>
    <n v="36622"/>
    <d v="2023-10-10T00:00:00"/>
    <s v="08:02:00"/>
    <n v="0"/>
    <x v="1"/>
    <x v="40"/>
    <n v="10"/>
    <x v="3"/>
    <n v="1"/>
    <n v="1.6"/>
    <x v="2"/>
    <n v="44.37"/>
    <n v="0"/>
    <n v="44.37"/>
  </r>
  <r>
    <s v="COLGATE 3800 DEB."/>
    <s v="Colgate-Palmolive Nederland BV"/>
    <s v="101t"/>
    <n v="101091036559"/>
    <n v="101030175870"/>
    <n v="930"/>
    <s v="Inv Booked"/>
    <s v="2480112873"/>
    <s v="Verkoop"/>
    <n v="170"/>
    <s v="Transport drops zone"/>
    <s v="9 - verwerkt"/>
    <n v="0"/>
    <m/>
    <d v="2023-10-10T00:00:00"/>
    <s v="DROP"/>
    <s v="0001010910365590146721_004"/>
    <m/>
    <m/>
    <m/>
    <s v="EUR"/>
    <n v="26.07"/>
    <s v="EUR"/>
    <n v="26.07"/>
    <s v="EUR"/>
    <n v="26.07"/>
    <n v="26.07"/>
    <n v="0"/>
    <s v="N"/>
    <n v="1223000983"/>
    <d v="2023-11-09T00:00:00"/>
    <m/>
    <d v="2023-10-10T00:00:00"/>
    <s v="00:00"/>
    <s v="23:59"/>
    <d v="2023-10-10T00:00:00"/>
    <s v="09:00"/>
    <s v="17:00"/>
    <n v="0.8"/>
    <s v="ce"/>
    <n v="357"/>
    <n v="0.8"/>
    <n v="0"/>
    <s v="Kuehne+Nagel Tiel 3 Standpl"/>
    <s v="De Diepert 5"/>
    <s v="Tiel"/>
    <s v="4004 MA"/>
    <s v="NL"/>
    <x v="61"/>
    <s v="Nijverheidsweg 14"/>
    <x v="48"/>
    <s v="3251 LP"/>
    <s v="NL"/>
    <s v="2480112873"/>
    <s v="0146721_004"/>
    <s v="31V"/>
    <s v="NL001131849B01"/>
    <n v="2"/>
    <n v="0"/>
    <n v="26.07"/>
    <s v="N"/>
    <s v="Peter Appel Transport B.V."/>
    <n v="36622"/>
    <d v="2023-10-10T00:00:00"/>
    <s v="09:05:00"/>
    <n v="0"/>
    <x v="1"/>
    <x v="40"/>
    <n v="10"/>
    <x v="37"/>
    <n v="1"/>
    <n v="1.6"/>
    <x v="0"/>
    <n v="52.14"/>
    <n v="0"/>
    <n v="52.14"/>
  </r>
  <r>
    <s v="COLGATE 3800 DEB."/>
    <s v="Colgate-Palmolive Nederland BV"/>
    <s v="101t"/>
    <n v="101091036281"/>
    <n v="101030175871"/>
    <n v="930"/>
    <s v="Inv Booked"/>
    <s v="2480112867"/>
    <s v="Verkoop"/>
    <n v="170"/>
    <s v="Transport drops zone"/>
    <s v="9 - verwerkt"/>
    <n v="0"/>
    <m/>
    <d v="2023-10-10T00:00:00"/>
    <s v="DROP"/>
    <s v="0001010910362810146572_003"/>
    <m/>
    <m/>
    <m/>
    <s v="EUR"/>
    <n v="71.069999999999993"/>
    <s v="EUR"/>
    <n v="71.069999999999993"/>
    <s v="EUR"/>
    <n v="71.069999999999993"/>
    <n v="71.069999999999993"/>
    <n v="0"/>
    <s v="N"/>
    <n v="1223000983"/>
    <d v="2023-11-09T00:00:00"/>
    <m/>
    <d v="2023-10-10T00:00:00"/>
    <s v="00:00"/>
    <s v="23:59"/>
    <d v="2023-10-10T00:00:00"/>
    <s v="06:00"/>
    <s v="07:00"/>
    <n v="3.2"/>
    <s v="ce"/>
    <n v="3010"/>
    <n v="3.2"/>
    <n v="5"/>
    <s v="Kuehne+Nagel Tiel 3 Standpl"/>
    <s v="De Diepert 5"/>
    <s v="Tiel"/>
    <s v="4004 MA"/>
    <s v="NL"/>
    <x v="2"/>
    <s v="Laan van Ruyven 1"/>
    <x v="11"/>
    <s v="2645EE"/>
    <s v="NL"/>
    <s v="2480112867"/>
    <s v="0146572_003"/>
    <s v="31V"/>
    <s v="NL001131849B01"/>
    <n v="2"/>
    <n v="0"/>
    <n v="71.069999999999993"/>
    <s v="N"/>
    <s v="Peter Appel Transport B.V."/>
    <n v="36622"/>
    <d v="2023-10-10T00:00:00"/>
    <s v="08:58:00"/>
    <n v="32"/>
    <x v="1"/>
    <x v="40"/>
    <n v="10"/>
    <x v="4"/>
    <n v="1"/>
    <n v="3.2"/>
    <x v="2"/>
    <n v="71.069999999999993"/>
    <n v="0"/>
    <n v="71.069999999999993"/>
  </r>
  <r>
    <s v="COLGATE 3800 DEB."/>
    <s v="Colgate-Palmolive Nederland BV"/>
    <s v="101t"/>
    <n v="101091036289"/>
    <n v="101030175872"/>
    <n v="930"/>
    <s v="Inv Booked"/>
    <s v="2480112874"/>
    <s v="Verkoop"/>
    <n v="170"/>
    <s v="Transport drops zone"/>
    <s v="9 - verwerkt"/>
    <n v="0"/>
    <m/>
    <d v="2023-10-10T00:00:00"/>
    <s v="DROP"/>
    <s v="0001010910362890146580_002"/>
    <m/>
    <m/>
    <m/>
    <s v="EUR"/>
    <n v="177.66"/>
    <s v="EUR"/>
    <n v="177.66"/>
    <s v="EUR"/>
    <n v="177.66"/>
    <n v="177.66"/>
    <n v="0"/>
    <s v="N"/>
    <n v="1223000983"/>
    <d v="2023-11-09T00:00:00"/>
    <m/>
    <d v="2023-10-10T00:00:00"/>
    <s v="00:00"/>
    <s v="23:59"/>
    <d v="2023-10-10T00:00:00"/>
    <s v="14:00"/>
    <s v="14:00"/>
    <n v="25.6"/>
    <s v="ce"/>
    <n v="15591"/>
    <n v="25.6"/>
    <n v="30"/>
    <s v="Kuehne+Nagel Tiel 3 Standpl"/>
    <s v="De Diepert 5"/>
    <s v="Tiel"/>
    <s v="4004 MA"/>
    <s v="NL"/>
    <x v="14"/>
    <s v="Rood 24"/>
    <x v="17"/>
    <s v="6666LT"/>
    <s v="NL"/>
    <s v="2480112874"/>
    <s v="0146580_002"/>
    <s v="31V"/>
    <s v="NL001131849B01"/>
    <n v="2"/>
    <n v="0"/>
    <n v="177.66"/>
    <s v="N"/>
    <s v="Peter Appel Transport B.V."/>
    <n v="36622"/>
    <d v="2023-10-10T00:00:00"/>
    <s v="18:51:00"/>
    <n v="0"/>
    <x v="1"/>
    <x v="40"/>
    <n v="10"/>
    <x v="15"/>
    <n v="1"/>
    <n v="25.6"/>
    <x v="5"/>
    <n v="177.66"/>
    <n v="0"/>
    <n v="177.66"/>
  </r>
  <r>
    <s v="COLGATE 3800 DEB."/>
    <s v="Colgate-Palmolive Nederland BV"/>
    <s v="101t"/>
    <n v="101091036555"/>
    <n v="101030175873"/>
    <n v="930"/>
    <s v="Inv Booked"/>
    <s v="2480112875"/>
    <s v="Verkoop"/>
    <n v="170"/>
    <s v="Transport drops zone"/>
    <s v="9 - verwerkt"/>
    <n v="0"/>
    <m/>
    <d v="2023-10-10T00:00:00"/>
    <s v="DROP"/>
    <s v="0001010910365550146723_002"/>
    <m/>
    <m/>
    <m/>
    <s v="EUR"/>
    <n v="125.2"/>
    <s v="EUR"/>
    <n v="125.2"/>
    <s v="EUR"/>
    <n v="125.2"/>
    <n v="125.2"/>
    <n v="0"/>
    <s v="N"/>
    <n v="1223000983"/>
    <d v="2023-11-09T00:00:00"/>
    <m/>
    <d v="2023-10-10T00:00:00"/>
    <s v="00:00"/>
    <s v="23:59"/>
    <d v="2023-10-10T00:00:00"/>
    <s v="08:00"/>
    <s v="12:00"/>
    <n v="8"/>
    <s v="ce"/>
    <n v="5161"/>
    <n v="8"/>
    <n v="6"/>
    <s v="Kuehne+Nagel Tiel 3 Standpl"/>
    <s v="De Diepert 5"/>
    <s v="Tiel"/>
    <s v="4004 MA"/>
    <s v="NL"/>
    <x v="21"/>
    <s v="Bloemakkers 4"/>
    <x v="22"/>
    <s v="9461GX"/>
    <s v="NL"/>
    <s v="2480112875"/>
    <s v="0146723_002"/>
    <s v="31V"/>
    <s v="NL001131849B01"/>
    <n v="2"/>
    <n v="0"/>
    <n v="125.2"/>
    <s v="N"/>
    <s v="Peter Appel Transport B.V."/>
    <n v="36622"/>
    <d v="2023-10-10T00:00:00"/>
    <s v="08:43:00"/>
    <n v="0"/>
    <x v="1"/>
    <x v="40"/>
    <n v="10"/>
    <x v="20"/>
    <n v="1"/>
    <n v="19.2"/>
    <x v="3"/>
    <n v="300.48"/>
    <n v="0"/>
    <n v="300.48"/>
  </r>
  <r>
    <s v="COLGATE 3800 DEB."/>
    <s v="Colgate-Palmolive Nederland BV"/>
    <s v="101t"/>
    <n v="101091036631"/>
    <n v="101030175874"/>
    <n v="930"/>
    <s v="Inv Booked"/>
    <s v="2480112877"/>
    <s v="Verkoop"/>
    <n v="170"/>
    <s v="Transport drops zone"/>
    <s v="9 - verwerkt"/>
    <n v="0"/>
    <m/>
    <d v="2023-10-10T00:00:00"/>
    <s v="DROP"/>
    <s v="0001010910366310146806_002"/>
    <m/>
    <m/>
    <m/>
    <s v="EUR"/>
    <n v="87.36"/>
    <s v="EUR"/>
    <n v="87.36"/>
    <s v="EUR"/>
    <n v="87.36"/>
    <n v="87.36"/>
    <n v="0"/>
    <s v="N"/>
    <n v="1223000983"/>
    <d v="2023-11-09T00:00:00"/>
    <m/>
    <d v="2023-10-10T00:00:00"/>
    <s v="00:00"/>
    <s v="23:59"/>
    <d v="2023-10-10T00:00:00"/>
    <s v="17:00"/>
    <s v="18:00"/>
    <n v="8"/>
    <s v="ce"/>
    <n v="6408"/>
    <n v="8"/>
    <n v="14"/>
    <s v="Kuehne+Nagel Tiel 3 Standpl"/>
    <s v="De Diepert 5"/>
    <s v="Tiel"/>
    <s v="4004 MA"/>
    <s v="NL"/>
    <x v="24"/>
    <s v="Ravenswade 14"/>
    <x v="26"/>
    <s v="3439 LD"/>
    <s v="NL"/>
    <s v="2480112877"/>
    <s v="0146806_002"/>
    <s v="31V"/>
    <s v="NL001131849B01"/>
    <n v="2"/>
    <n v="0"/>
    <n v="87.36"/>
    <s v="N"/>
    <s v="Peter Appel Transport B.V."/>
    <n v="36622"/>
    <d v="2023-10-10T00:00:00"/>
    <s v="18:21:00"/>
    <n v="0"/>
    <x v="1"/>
    <x v="40"/>
    <n v="10"/>
    <x v="22"/>
    <n v="0"/>
    <s v=""/>
    <x v="7"/>
    <s v=""/>
    <n v="0"/>
    <s v=""/>
  </r>
  <r>
    <s v="COLGATE 3800 DEB."/>
    <s v="Colgate-Palmolive Nederland BV"/>
    <s v="101t"/>
    <n v="101091036559"/>
    <n v="101030175875"/>
    <n v="930"/>
    <s v="Inv Booked"/>
    <s v="2480112879"/>
    <s v="Verkoop"/>
    <n v="170"/>
    <s v="Transport drops zone"/>
    <s v="9 - verwerkt"/>
    <n v="0"/>
    <m/>
    <d v="2023-10-10T00:00:00"/>
    <s v="DROP"/>
    <s v="0001010910365590146721_004"/>
    <m/>
    <m/>
    <m/>
    <s v="EUR"/>
    <n v="26.07"/>
    <s v="EUR"/>
    <n v="26.07"/>
    <s v="EUR"/>
    <n v="26.07"/>
    <n v="26.07"/>
    <n v="0"/>
    <s v="N"/>
    <n v="1223000983"/>
    <d v="2023-11-09T00:00:00"/>
    <m/>
    <d v="2023-10-10T00:00:00"/>
    <s v="00:00"/>
    <s v="23:59"/>
    <d v="2023-10-10T00:00:00"/>
    <s v="09:00"/>
    <s v="17:00"/>
    <n v="0.8"/>
    <s v="ce"/>
    <n v="529"/>
    <n v="0.8"/>
    <n v="0"/>
    <s v="Kuehne+Nagel Tiel 3 Standpl"/>
    <s v="De Diepert 5"/>
    <s v="Tiel"/>
    <s v="4004 MA"/>
    <s v="NL"/>
    <x v="61"/>
    <s v="Nijverheidsweg 14"/>
    <x v="48"/>
    <s v="3251 LP"/>
    <s v="NL"/>
    <s v="2480112879"/>
    <s v="0146721_004"/>
    <s v="31V"/>
    <s v="NL001131849B01"/>
    <n v="2"/>
    <n v="0"/>
    <n v="26.07"/>
    <s v="N"/>
    <s v="Peter Appel Transport B.V."/>
    <n v="36622"/>
    <d v="2023-10-10T00:00:00"/>
    <s v="09:05:00"/>
    <n v="0"/>
    <x v="1"/>
    <x v="40"/>
    <n v="10"/>
    <x v="37"/>
    <n v="0"/>
    <s v=""/>
    <x v="0"/>
    <s v=""/>
    <n v="0"/>
    <s v=""/>
  </r>
  <r>
    <s v="COLGATE 3800 DEB."/>
    <s v="Colgate-Palmolive Nederland BV"/>
    <s v="101t"/>
    <n v="101091036631"/>
    <n v="101030175876"/>
    <n v="930"/>
    <s v="Inv Booked"/>
    <s v="2480112878"/>
    <s v="Verkoop"/>
    <n v="170"/>
    <s v="Transport drops zone"/>
    <s v="9 - verwerkt"/>
    <n v="0"/>
    <m/>
    <d v="2023-10-10T00:00:00"/>
    <s v="DROP"/>
    <s v="0001010910366310146806_002"/>
    <m/>
    <m/>
    <m/>
    <s v="EUR"/>
    <n v="52.42"/>
    <s v="EUR"/>
    <n v="52.42"/>
    <s v="EUR"/>
    <n v="52.42"/>
    <n v="52.42"/>
    <n v="0"/>
    <s v="N"/>
    <n v="1223000983"/>
    <d v="2023-11-09T00:00:00"/>
    <m/>
    <d v="2023-10-10T00:00:00"/>
    <s v="00:00"/>
    <s v="23:59"/>
    <d v="2023-10-10T00:00:00"/>
    <s v="17:00"/>
    <s v="18:00"/>
    <n v="4.8"/>
    <s v="ce"/>
    <n v="3012"/>
    <n v="4.8"/>
    <n v="6"/>
    <s v="Kuehne+Nagel Tiel 3 Standpl"/>
    <s v="De Diepert 5"/>
    <s v="Tiel"/>
    <s v="4004 MA"/>
    <s v="NL"/>
    <x v="24"/>
    <s v="Ravenswade 14"/>
    <x v="26"/>
    <s v="3439 LD"/>
    <s v="NL"/>
    <s v="2480112878"/>
    <s v="0146806_002"/>
    <s v="31V"/>
    <s v="NL001131849B01"/>
    <n v="2"/>
    <n v="0"/>
    <n v="52.42"/>
    <s v="N"/>
    <s v="Peter Appel Transport B.V."/>
    <n v="36622"/>
    <d v="2023-10-10T00:00:00"/>
    <s v="18:21:00"/>
    <n v="0"/>
    <x v="1"/>
    <x v="40"/>
    <n v="10"/>
    <x v="22"/>
    <n v="0"/>
    <s v=""/>
    <x v="7"/>
    <s v=""/>
    <n v="0"/>
    <s v=""/>
  </r>
  <r>
    <s v="COLGATE 3800 DEB."/>
    <s v="Colgate-Palmolive Nederland BV"/>
    <s v="101t"/>
    <n v="101091036281"/>
    <n v="101030175877"/>
    <n v="930"/>
    <s v="Inv Booked"/>
    <s v="2480112880"/>
    <s v="Verkoop"/>
    <n v="170"/>
    <s v="Transport drops zone"/>
    <s v="9 - verwerkt"/>
    <n v="0"/>
    <m/>
    <d v="2023-10-10T00:00:00"/>
    <s v="DROP"/>
    <s v="0001010910362810146572_002"/>
    <m/>
    <m/>
    <m/>
    <s v="EUR"/>
    <n v="47.48"/>
    <s v="EUR"/>
    <n v="47.48"/>
    <s v="EUR"/>
    <n v="47.48"/>
    <n v="47.48"/>
    <n v="0"/>
    <s v="N"/>
    <n v="1223000983"/>
    <d v="2023-11-09T00:00:00"/>
    <m/>
    <d v="2023-10-10T00:00:00"/>
    <s v="00:00"/>
    <s v="23:59"/>
    <d v="2023-10-10T00:00:00"/>
    <s v="06:00"/>
    <s v="06:00"/>
    <n v="4"/>
    <s v="ce"/>
    <n v="3903"/>
    <n v="4"/>
    <n v="7"/>
    <s v="Kuehne+Nagel Tiel 3 Standpl"/>
    <s v="De Diepert 5"/>
    <s v="Tiel"/>
    <s v="4004 MA"/>
    <s v="NL"/>
    <x v="115"/>
    <s v="Hollandweg 32"/>
    <x v="4"/>
    <s v="2665 MT"/>
    <s v="NL"/>
    <s v="2480112880"/>
    <s v="0146572_002"/>
    <s v="31V"/>
    <s v="NL001131849B01"/>
    <n v="2"/>
    <n v="0"/>
    <n v="47.48"/>
    <s v="N"/>
    <s v="Peter Appel Transport B.V."/>
    <n v="36622"/>
    <d v="2023-10-10T00:00:00"/>
    <s v="06:33:00"/>
    <n v="0"/>
    <x v="1"/>
    <x v="40"/>
    <n v="10"/>
    <x v="4"/>
    <n v="0"/>
    <s v=""/>
    <x v="3"/>
    <s v=""/>
    <n v="0"/>
    <s v=""/>
  </r>
  <r>
    <s v="COLGATE 3800 DEB."/>
    <s v="Colgate-Palmolive Nederland BV"/>
    <s v="101t"/>
    <n v="101091036537"/>
    <n v="101030175878"/>
    <n v="930"/>
    <s v="Inv Booked"/>
    <s v="2480112881"/>
    <s v="Verkoop"/>
    <n v="170"/>
    <s v="Transport drops zone"/>
    <s v="9 - verwerkt"/>
    <n v="0"/>
    <m/>
    <d v="2023-10-10T00:00:00"/>
    <s v="DROP"/>
    <s v="0001010910365370146713_004"/>
    <m/>
    <m/>
    <m/>
    <s v="EUR"/>
    <n v="157.25"/>
    <s v="EUR"/>
    <n v="157.25"/>
    <s v="EUR"/>
    <n v="157.25"/>
    <n v="157.25"/>
    <n v="0"/>
    <s v="N"/>
    <n v="1223000983"/>
    <d v="2023-11-09T00:00:00"/>
    <m/>
    <d v="2023-10-10T00:00:00"/>
    <s v="00:00"/>
    <s v="23:59"/>
    <d v="2023-10-10T00:00:00"/>
    <s v="12:00"/>
    <s v="13:00"/>
    <n v="11.2"/>
    <s v="ce"/>
    <n v="5730"/>
    <n v="11.2"/>
    <n v="7"/>
    <s v="Kuehne+Nagel Tiel 3 Standpl"/>
    <s v="De Diepert 5"/>
    <s v="Tiel"/>
    <s v="4004 MA"/>
    <s v="NL"/>
    <x v="16"/>
    <s v="Rijnland 4"/>
    <x v="19"/>
    <s v="1948RL"/>
    <s v="NL"/>
    <s v="2480112881"/>
    <s v="0146713_004"/>
    <s v="31V"/>
    <s v="NL001131849B01"/>
    <n v="2"/>
    <n v="0"/>
    <n v="157.25"/>
    <s v="N"/>
    <s v="Peter Appel Transport B.V."/>
    <n v="36622"/>
    <d v="2023-10-10T00:00:00"/>
    <s v="12:41:00"/>
    <n v="0"/>
    <x v="1"/>
    <x v="40"/>
    <n v="10"/>
    <x v="17"/>
    <n v="1"/>
    <n v="15.2"/>
    <x v="0"/>
    <n v="213.41"/>
    <n v="0"/>
    <n v="213.41"/>
  </r>
  <r>
    <s v="COLGATE 3800 DEB."/>
    <s v="Colgate-Palmolive Nederland BV"/>
    <s v="101t"/>
    <n v="101091036555"/>
    <n v="101030175879"/>
    <n v="930"/>
    <s v="Inv Booked"/>
    <s v="2480112876"/>
    <s v="Verkoop"/>
    <n v="170"/>
    <s v="Transport drops zone"/>
    <s v="9 - verwerkt"/>
    <n v="0"/>
    <m/>
    <d v="2023-10-10T00:00:00"/>
    <s v="DROP"/>
    <s v="0001010910365550146723_002"/>
    <m/>
    <m/>
    <m/>
    <s v="EUR"/>
    <n v="175.28"/>
    <s v="EUR"/>
    <n v="175.28"/>
    <s v="EUR"/>
    <n v="175.28"/>
    <n v="175.28"/>
    <n v="0"/>
    <s v="N"/>
    <n v="1223000983"/>
    <d v="2023-11-09T00:00:00"/>
    <m/>
    <d v="2023-10-10T00:00:00"/>
    <s v="00:00"/>
    <s v="23:59"/>
    <d v="2023-10-10T00:00:00"/>
    <s v="08:00"/>
    <s v="12:00"/>
    <n v="11.2"/>
    <s v="ce"/>
    <n v="10351"/>
    <n v="11.2"/>
    <n v="11"/>
    <s v="Kuehne+Nagel Tiel 3 Standpl"/>
    <s v="De Diepert 5"/>
    <s v="Tiel"/>
    <s v="4004 MA"/>
    <s v="NL"/>
    <x v="21"/>
    <s v="Bloemakkers 4"/>
    <x v="22"/>
    <s v="9461GX"/>
    <s v="NL"/>
    <s v="2480112876"/>
    <s v="0146723_002"/>
    <s v="31V"/>
    <s v="NL001131849B01"/>
    <n v="2"/>
    <n v="0"/>
    <n v="175.28"/>
    <s v="N"/>
    <s v="Peter Appel Transport B.V."/>
    <n v="36622"/>
    <d v="2023-10-10T00:00:00"/>
    <s v="08:43:00"/>
    <n v="0"/>
    <x v="1"/>
    <x v="40"/>
    <n v="10"/>
    <x v="20"/>
    <n v="0"/>
    <s v=""/>
    <x v="3"/>
    <s v=""/>
    <n v="0"/>
    <s v=""/>
  </r>
  <r>
    <s v="COLGATE 3800 DEB."/>
    <s v="Colgate-Palmolive Nederland BV"/>
    <s v="101t"/>
    <n v="101091036282"/>
    <n v="101030175880"/>
    <n v="930"/>
    <s v="Inv Booked"/>
    <s v="2480112888"/>
    <s v="Verkoop"/>
    <n v="170"/>
    <s v="Transport drops zone"/>
    <s v="9 - verwerkt"/>
    <n v="0"/>
    <m/>
    <d v="2023-10-10T00:00:00"/>
    <s v="DROP"/>
    <s v="0001010910362820146573_002"/>
    <m/>
    <m/>
    <m/>
    <s v="EUR"/>
    <n v="272.16000000000003"/>
    <s v="EUR"/>
    <n v="272.16000000000003"/>
    <s v="EUR"/>
    <n v="272.16000000000003"/>
    <n v="272.16000000000003"/>
    <n v="0"/>
    <s v="N"/>
    <n v="1223000983"/>
    <d v="2023-11-09T00:00:00"/>
    <m/>
    <d v="2023-10-10T00:00:00"/>
    <s v="00:00"/>
    <s v="23:59"/>
    <d v="2023-10-10T00:00:00"/>
    <s v="09:00"/>
    <s v="10:00"/>
    <n v="22.4"/>
    <s v="ce"/>
    <n v="23500"/>
    <n v="22.4"/>
    <n v="40"/>
    <s v="Kuehne+Nagel Tiel 3 Standpl"/>
    <s v="De Diepert 5"/>
    <s v="Tiel"/>
    <s v="4004 MA"/>
    <s v="NL"/>
    <x v="1"/>
    <s v="Perenmarkt 15"/>
    <x v="2"/>
    <s v="1681PG"/>
    <s v="NL"/>
    <s v="2480112888"/>
    <s v="0146573_002"/>
    <s v="31V"/>
    <s v="NL001131849B01"/>
    <n v="2"/>
    <n v="0"/>
    <n v="272.16000000000003"/>
    <s v="N"/>
    <s v="Peter Appel Transport B.V."/>
    <n v="36622"/>
    <d v="2023-10-10T00:00:00"/>
    <s v="09:42:00"/>
    <n v="0"/>
    <x v="1"/>
    <x v="40"/>
    <n v="10"/>
    <x v="2"/>
    <n v="1"/>
    <n v="22.4"/>
    <x v="1"/>
    <n v="272.16000000000003"/>
    <n v="0"/>
    <n v="272.16000000000003"/>
  </r>
  <r>
    <s v="COLGATE 3800 DEB."/>
    <s v="Colgate-Palmolive Nederland BV"/>
    <s v="101t"/>
    <n v="101091036281"/>
    <n v="101030175881"/>
    <n v="930"/>
    <s v="Inv Booked"/>
    <s v="2480112887"/>
    <s v="Verkoop"/>
    <n v="170"/>
    <s v="Transport drops zone"/>
    <s v="9 - verwerkt"/>
    <n v="0"/>
    <m/>
    <d v="2023-10-10T00:00:00"/>
    <s v="DROP"/>
    <s v="0001010910362810146572_002"/>
    <m/>
    <m/>
    <m/>
    <s v="EUR"/>
    <n v="170.93"/>
    <s v="EUR"/>
    <n v="170.93"/>
    <s v="EUR"/>
    <n v="170.93"/>
    <n v="170.93"/>
    <n v="0"/>
    <s v="N"/>
    <n v="1223000983"/>
    <d v="2023-11-09T00:00:00"/>
    <m/>
    <d v="2023-10-10T00:00:00"/>
    <s v="00:00"/>
    <s v="23:59"/>
    <d v="2023-10-10T00:00:00"/>
    <s v="06:00"/>
    <s v="06:00"/>
    <n v="14.4"/>
    <s v="ce"/>
    <n v="8836"/>
    <n v="14.4"/>
    <n v="15"/>
    <s v="Kuehne+Nagel Tiel 3 Standpl"/>
    <s v="De Diepert 5"/>
    <s v="Tiel"/>
    <s v="4004 MA"/>
    <s v="NL"/>
    <x v="115"/>
    <s v="Hollandweg 32"/>
    <x v="4"/>
    <s v="2665 MT"/>
    <s v="NL"/>
    <s v="2480112887"/>
    <s v="0146572_002"/>
    <s v="31V"/>
    <s v="NL001131849B01"/>
    <n v="2"/>
    <n v="0"/>
    <n v="170.93"/>
    <s v="N"/>
    <s v="Peter Appel Transport B.V."/>
    <n v="36622"/>
    <d v="2023-10-10T00:00:00"/>
    <s v="06:33:00"/>
    <n v="0"/>
    <x v="1"/>
    <x v="40"/>
    <n v="10"/>
    <x v="4"/>
    <n v="0"/>
    <s v=""/>
    <x v="3"/>
    <s v=""/>
    <n v="0"/>
    <s v=""/>
  </r>
  <r>
    <s v="COLGATE 3800 DEB."/>
    <s v="Colgate-Palmolive Nederland BV"/>
    <s v="101t"/>
    <n v="101091036537"/>
    <n v="101030175884"/>
    <n v="930"/>
    <s v="Inv Booked"/>
    <s v="2480112883"/>
    <s v="Verkoop"/>
    <n v="170"/>
    <s v="Transport drops zone"/>
    <s v="9 - verwerkt"/>
    <n v="0"/>
    <m/>
    <d v="2023-10-10T00:00:00"/>
    <s v="DROP"/>
    <s v="0001010910365370146713_004"/>
    <m/>
    <m/>
    <m/>
    <s v="EUR"/>
    <n v="56.16"/>
    <s v="EUR"/>
    <n v="56.16"/>
    <s v="EUR"/>
    <n v="56.16"/>
    <n v="56.16"/>
    <n v="0"/>
    <s v="N"/>
    <n v="1223000983"/>
    <d v="2023-11-09T00:00:00"/>
    <m/>
    <d v="2023-10-10T00:00:00"/>
    <s v="00:00"/>
    <s v="23:59"/>
    <d v="2023-10-10T00:00:00"/>
    <s v="12:00"/>
    <s v="13:00"/>
    <n v="4"/>
    <s v="ce"/>
    <n v="2615"/>
    <n v="4"/>
    <n v="4"/>
    <s v="Kuehne+Nagel Tiel 3 Standpl"/>
    <s v="De Diepert 5"/>
    <s v="Tiel"/>
    <s v="4004 MA"/>
    <s v="NL"/>
    <x v="16"/>
    <s v="Rijnland 4"/>
    <x v="19"/>
    <s v="1948RL"/>
    <s v="NL"/>
    <s v="2480112883"/>
    <s v="0146713_004"/>
    <s v="31V"/>
    <s v="NL001131849B01"/>
    <n v="2"/>
    <n v="0"/>
    <n v="56.16"/>
    <s v="N"/>
    <s v="Peter Appel Transport B.V."/>
    <n v="36622"/>
    <d v="2023-10-10T00:00:00"/>
    <s v="12:41:00"/>
    <n v="0"/>
    <x v="1"/>
    <x v="40"/>
    <n v="10"/>
    <x v="17"/>
    <n v="0"/>
    <s v=""/>
    <x v="0"/>
    <s v=""/>
    <n v="0"/>
    <s v=""/>
  </r>
  <r>
    <s v="COLGATE 3800 DEB."/>
    <s v="Colgate-Palmolive Nederland BV"/>
    <s v="101t"/>
    <n v="101091036285"/>
    <n v="101030175885"/>
    <n v="930"/>
    <s v="Inv Booked"/>
    <s v="2480112886"/>
    <s v="Verkoop"/>
    <n v="170"/>
    <s v="Transport drops zone"/>
    <s v="9 - verwerkt"/>
    <n v="0"/>
    <m/>
    <d v="2023-10-10T00:00:00"/>
    <s v="DROP"/>
    <s v="0001010910362850146576_002"/>
    <m/>
    <m/>
    <m/>
    <s v="EUR"/>
    <n v="296.47000000000003"/>
    <s v="EUR"/>
    <n v="296.47000000000003"/>
    <s v="EUR"/>
    <n v="296.47000000000003"/>
    <n v="296.47000000000003"/>
    <n v="0"/>
    <s v="N"/>
    <n v="1223000983"/>
    <d v="2023-11-09T00:00:00"/>
    <m/>
    <d v="2023-10-10T00:00:00"/>
    <s v="00:00"/>
    <s v="23:59"/>
    <d v="2023-10-10T00:00:00"/>
    <s v="11:00"/>
    <s v="12:00"/>
    <n v="26.4"/>
    <s v="ce"/>
    <n v="17578"/>
    <n v="26.4"/>
    <n v="43"/>
    <s v="Kuehne+Nagel Tiel 3 Standpl"/>
    <s v="De Diepert 5"/>
    <s v="Tiel"/>
    <s v="4004 MA"/>
    <s v="NL"/>
    <x v="1"/>
    <s v="Perenmarkt 15"/>
    <x v="2"/>
    <s v="1681PG"/>
    <s v="NL"/>
    <s v="2480112886"/>
    <s v="0146576_002"/>
    <s v="31V"/>
    <s v="NL001131849B01"/>
    <n v="2"/>
    <n v="0"/>
    <n v="296.47000000000003"/>
    <s v="N"/>
    <s v="Peter Appel Transport B.V."/>
    <n v="36622"/>
    <d v="2023-10-10T00:00:00"/>
    <s v="12:45:00"/>
    <n v="15"/>
    <x v="1"/>
    <x v="40"/>
    <n v="10"/>
    <x v="2"/>
    <n v="1"/>
    <n v="26.4"/>
    <x v="1"/>
    <n v="296.47000000000003"/>
    <n v="0"/>
    <n v="296.47000000000003"/>
  </r>
  <r>
    <s v="COLGATE 3800 DEB."/>
    <s v="Colgate-Palmolive Nederland BV"/>
    <s v="101t"/>
    <n v="101091036283"/>
    <n v="101030175886"/>
    <n v="930"/>
    <s v="Inv Booked"/>
    <s v="2480112885"/>
    <s v="Verkoop"/>
    <n v="170"/>
    <s v="Transport drops zone"/>
    <s v="9 - verwerkt"/>
    <n v="0"/>
    <m/>
    <d v="2023-10-10T00:00:00"/>
    <s v="DROP"/>
    <s v="0001010910362830146574_002"/>
    <m/>
    <m/>
    <m/>
    <s v="EUR"/>
    <n v="121.2"/>
    <s v="EUR"/>
    <n v="121.2"/>
    <s v="EUR"/>
    <n v="121.2"/>
    <n v="121.2"/>
    <n v="0"/>
    <s v="N"/>
    <n v="1223000983"/>
    <d v="2023-11-09T00:00:00"/>
    <m/>
    <d v="2023-10-10T00:00:00"/>
    <s v="00:00"/>
    <s v="23:59"/>
    <d v="2023-10-10T00:00:00"/>
    <s v="09:00"/>
    <s v="09:00"/>
    <n v="8"/>
    <s v="ce"/>
    <n v="6613"/>
    <n v="8"/>
    <n v="11"/>
    <s v="Kuehne+Nagel Tiel 3 Standpl"/>
    <s v="De Diepert 5"/>
    <s v="Tiel"/>
    <s v="4004 MA"/>
    <s v="NL"/>
    <x v="51"/>
    <s v="Wilhelminakanaal Zuid 120"/>
    <x v="23"/>
    <s v="4903RA"/>
    <s v="NL"/>
    <s v="2480112885"/>
    <s v="0146574_002"/>
    <s v="31V"/>
    <s v="NL001131849B01"/>
    <n v="2"/>
    <n v="0"/>
    <n v="121.2"/>
    <s v="N"/>
    <s v="Peter Appel Transport B.V."/>
    <n v="36622"/>
    <d v="2023-10-10T00:00:00"/>
    <s v="09:17:00"/>
    <n v="0"/>
    <x v="1"/>
    <x v="40"/>
    <n v="10"/>
    <x v="34"/>
    <n v="1"/>
    <n v="8"/>
    <x v="3"/>
    <n v="121.2"/>
    <n v="0"/>
    <n v="121.2"/>
  </r>
  <r>
    <s v="COLGATE 3800 DEB."/>
    <s v="Colgate-Palmolive Nederland BV"/>
    <s v="101t"/>
    <n v="101091036507"/>
    <n v="101030175887"/>
    <n v="930"/>
    <s v="Inv Booked"/>
    <s v="2480112882"/>
    <s v="Verkoop"/>
    <n v="170"/>
    <s v="Transport drops zone"/>
    <s v="9 - verwerkt"/>
    <n v="0"/>
    <m/>
    <d v="2023-10-10T00:00:00"/>
    <s v="DROP"/>
    <s v="0001010910365070146685_002"/>
    <m/>
    <m/>
    <m/>
    <s v="EUR"/>
    <n v="296.82"/>
    <s v="EUR"/>
    <n v="296.82"/>
    <s v="EUR"/>
    <n v="296.82"/>
    <n v="296.82"/>
    <n v="0"/>
    <s v="N"/>
    <n v="1223000983"/>
    <d v="2023-11-09T00:00:00"/>
    <m/>
    <d v="2023-10-10T00:00:00"/>
    <s v="00:00"/>
    <s v="23:59"/>
    <d v="2023-10-10T00:00:00"/>
    <s v="07:00"/>
    <s v="08:00"/>
    <n v="20.8"/>
    <s v="ce"/>
    <n v="23702"/>
    <n v="20.8"/>
    <n v="40"/>
    <s v="Kuehne+Nagel Tiel 3 Standpl"/>
    <s v="De Diepert 5"/>
    <s v="Tiel"/>
    <s v="4004 MA"/>
    <s v="NL"/>
    <x v="1"/>
    <s v="Fahrenheitweg 1"/>
    <x v="1"/>
    <s v="6101WR"/>
    <s v="NL"/>
    <s v="2480112882"/>
    <s v="0146685_002"/>
    <s v="31V"/>
    <s v="NL001131849B01"/>
    <n v="2"/>
    <n v="0"/>
    <n v="296.82"/>
    <s v="N"/>
    <s v="Peter Appel Transport B.V."/>
    <n v="36622"/>
    <d v="2023-10-10T00:00:00"/>
    <s v="07:51:00"/>
    <n v="0"/>
    <x v="1"/>
    <x v="40"/>
    <n v="10"/>
    <x v="1"/>
    <n v="1"/>
    <n v="20.8"/>
    <x v="1"/>
    <n v="296.82"/>
    <n v="0"/>
    <n v="296.82"/>
  </r>
  <r>
    <s v="COLGATE 3800 DEB."/>
    <s v="Colgate-Palmolive Nederland BV"/>
    <s v="101t"/>
    <n v="101091036280"/>
    <n v="101030175866"/>
    <n v="930"/>
    <s v="Inv Booked"/>
    <s v="2480112870"/>
    <s v="Verkoop"/>
    <n v="170"/>
    <s v="Transport drops zone"/>
    <s v="9 - verwerkt"/>
    <n v="0"/>
    <m/>
    <d v="2023-10-10T00:00:00"/>
    <s v="DROP"/>
    <s v="0001010910362800146571_002"/>
    <m/>
    <m/>
    <m/>
    <s v="EUR"/>
    <n v="77.180000000000007"/>
    <s v="EUR"/>
    <n v="77.180000000000007"/>
    <s v="EUR"/>
    <n v="77.180000000000007"/>
    <n v="77.180000000000007"/>
    <n v="0"/>
    <s v="N"/>
    <n v="1223000983"/>
    <d v="2023-11-09T00:00:00"/>
    <m/>
    <d v="2023-10-10T00:00:00"/>
    <s v="00:00"/>
    <s v="23:59"/>
    <d v="2023-10-10T00:00:00"/>
    <s v="12:00"/>
    <s v="13:00"/>
    <n v="8.8000000000000007"/>
    <s v="ce"/>
    <n v="5853"/>
    <n v="8.8000000000000007"/>
    <n v="12"/>
    <s v="Kuehne+Nagel Tiel 3 Standpl"/>
    <s v="De Diepert 5"/>
    <s v="Tiel"/>
    <s v="4004 MA"/>
    <s v="NL"/>
    <x v="2"/>
    <s v="Randweg 2"/>
    <x v="6"/>
    <s v="4191 NN"/>
    <s v="NL"/>
    <s v="2480112870"/>
    <s v="0146571_002"/>
    <s v="31V"/>
    <s v="NL001131849B01"/>
    <n v="2"/>
    <n v="0"/>
    <n v="77.180000000000007"/>
    <s v="N"/>
    <s v="Peter Appel Transport B.V."/>
    <n v="36622"/>
    <d v="2023-10-10T00:00:00"/>
    <s v="13:00:00"/>
    <n v="0"/>
    <x v="1"/>
    <x v="40"/>
    <n v="10"/>
    <x v="6"/>
    <n v="1"/>
    <n v="8.8000000000000007"/>
    <x v="2"/>
    <n v="77.180000000000007"/>
    <n v="0"/>
    <n v="77.180000000000007"/>
  </r>
  <r>
    <s v="COLGATE 3800 DEB."/>
    <s v="Colgate-Palmolive Nederland BV"/>
    <s v="101t"/>
    <n v="101091036558"/>
    <n v="101030175883"/>
    <n v="930"/>
    <s v="Inv Booked"/>
    <s v="2480112884"/>
    <s v="Verkoop"/>
    <n v="170"/>
    <s v="Transport drops zone"/>
    <s v="9 - verwerkt"/>
    <n v="0"/>
    <m/>
    <d v="2023-10-10T00:00:00"/>
    <s v="DROP"/>
    <s v="0001010910365580146722_002"/>
    <m/>
    <m/>
    <m/>
    <s v="EUR"/>
    <n v="302.18"/>
    <s v="EUR"/>
    <n v="302.18"/>
    <s v="EUR"/>
    <n v="302.18"/>
    <n v="302.18"/>
    <n v="0"/>
    <s v="N"/>
    <n v="1223000983"/>
    <d v="2023-11-09T00:00:00"/>
    <m/>
    <d v="2023-10-10T00:00:00"/>
    <s v="00:00"/>
    <s v="23:59"/>
    <d v="2023-10-10T00:00:00"/>
    <s v="07:00"/>
    <s v="08:00"/>
    <n v="21.6"/>
    <s v="ce"/>
    <n v="21201"/>
    <n v="21.6"/>
    <n v="40"/>
    <s v="Kuehne+Nagel Tiel 3 Standpl"/>
    <s v="De Diepert 5"/>
    <s v="Tiel"/>
    <s v="4004 MA"/>
    <s v="NL"/>
    <x v="1"/>
    <s v="Fahrenheitweg 1"/>
    <x v="1"/>
    <s v="6101WR"/>
    <s v="NL"/>
    <s v="2480112884"/>
    <s v="0146722_002"/>
    <s v="31V"/>
    <s v="NL001131849B01"/>
    <n v="2"/>
    <n v="0"/>
    <n v="302.18"/>
    <s v="N"/>
    <s v="Peter Appel Transport B.V."/>
    <n v="36622"/>
    <d v="2023-10-10T00:00:00"/>
    <s v="08:32:00"/>
    <n v="0"/>
    <x v="1"/>
    <x v="40"/>
    <n v="10"/>
    <x v="1"/>
    <n v="1"/>
    <n v="21.6"/>
    <x v="1"/>
    <n v="302.18"/>
    <n v="0"/>
    <n v="302.18"/>
  </r>
  <r>
    <s v="COLGATE 3800 DEB."/>
    <s v="Colgate-Palmolive Nederland BV"/>
    <s v="101t"/>
    <n v="101091036535"/>
    <n v="101030175882"/>
    <n v="930"/>
    <s v="Inv Booked"/>
    <s v="2480112889"/>
    <s v="Verkoop"/>
    <n v="170"/>
    <s v="Transport drops zone"/>
    <s v="9 - verwerkt"/>
    <n v="0"/>
    <m/>
    <d v="2023-10-10T00:00:00"/>
    <s v="DROP"/>
    <s v="0001010910365350146708_003"/>
    <m/>
    <m/>
    <m/>
    <s v="EUR"/>
    <n v="196.39"/>
    <s v="EUR"/>
    <n v="196.39"/>
    <s v="EUR"/>
    <n v="196.39"/>
    <n v="196.39"/>
    <n v="0"/>
    <s v="N"/>
    <n v="1223000983"/>
    <d v="2023-11-09T00:00:00"/>
    <m/>
    <d v="2023-10-10T00:00:00"/>
    <s v="00:00"/>
    <s v="23:59"/>
    <d v="2023-10-10T00:00:00"/>
    <s v="07:00"/>
    <s v="10:00"/>
    <n v="16.8"/>
    <s v="ce"/>
    <n v="12697"/>
    <n v="16.8"/>
    <n v="26"/>
    <s v="Kuehne+Nagel Tiel 3 Standpl"/>
    <s v="De Diepert 5"/>
    <s v="Tiel"/>
    <s v="4004 MA"/>
    <s v="NL"/>
    <x v="117"/>
    <s v="Slego 1a"/>
    <x v="13"/>
    <s v="1046BM"/>
    <s v="NL"/>
    <s v="2480112889"/>
    <s v="0146708_003"/>
    <s v="31V"/>
    <s v="NL001131849B01"/>
    <n v="2"/>
    <n v="0"/>
    <n v="196.39"/>
    <s v="N"/>
    <s v="Peter Appel Transport B.V."/>
    <n v="36622"/>
    <d v="2023-10-10T00:00:00"/>
    <s v="10:15:00"/>
    <n v="0"/>
    <x v="1"/>
    <x v="40"/>
    <n v="10"/>
    <x v="11"/>
    <n v="1"/>
    <n v="16.8"/>
    <x v="0"/>
    <n v="196.39"/>
    <n v="0"/>
    <n v="196.39"/>
  </r>
  <r>
    <s v="COLGATE 3800 DEB."/>
    <s v="Colgate-Palmolive Nederland BV"/>
    <s v="101t"/>
    <n v="101091037082"/>
    <n v="101030175952"/>
    <n v="930"/>
    <s v="Inv Booked"/>
    <s v="2480113881"/>
    <s v="Verkoop"/>
    <n v="190"/>
    <s v="Transport Zone ritpr"/>
    <s v="9 - verwerkt"/>
    <n v="0"/>
    <m/>
    <d v="2023-10-11T00:00:00"/>
    <s v="DROP"/>
    <s v="0001010910370820147083_002"/>
    <m/>
    <m/>
    <m/>
    <s v="EUR"/>
    <n v="53.4"/>
    <s v="EUR"/>
    <n v="53.4"/>
    <s v="EUR"/>
    <n v="53.4"/>
    <n v="53.4"/>
    <n v="0"/>
    <s v="N"/>
    <n v="1223000983"/>
    <d v="2023-11-09T00:00:00"/>
    <m/>
    <d v="2023-10-11T00:00:00"/>
    <s v="00:00"/>
    <s v="23:59"/>
    <d v="2023-10-11T00:00:00"/>
    <s v="01:00"/>
    <s v="01:00"/>
    <n v="6.4"/>
    <s v="ce"/>
    <n v="5473"/>
    <n v="6.4"/>
    <n v="10"/>
    <s v="Kuehne+Nagel Tiel 3 Standpl"/>
    <s v="De Diepert 5"/>
    <s v="Tiel"/>
    <s v="4004 MA"/>
    <s v="NL"/>
    <x v="24"/>
    <s v="Ravenswade 14"/>
    <x v="26"/>
    <s v="3439 LD"/>
    <s v="NL"/>
    <s v="2480113881"/>
    <s v="0147083_002"/>
    <s v="31V"/>
    <s v="NL001131849B01"/>
    <n v="2"/>
    <n v="0"/>
    <n v="53.4"/>
    <s v="N"/>
    <s v="Peter Appel Transport B.V."/>
    <n v="36624"/>
    <d v="2023-10-11T00:00:00"/>
    <s v="02:30:00"/>
    <n v="0"/>
    <x v="2"/>
    <x v="40"/>
    <n v="10"/>
    <x v="22"/>
    <n v="1"/>
    <n v="25.599999999999998"/>
    <x v="7"/>
    <n v="213.58999999999997"/>
    <n v="0"/>
    <n v="213.58999999999997"/>
  </r>
  <r>
    <s v="COLGATE 3800 DEB."/>
    <s v="Colgate-Palmolive Nederland BV"/>
    <s v="101t"/>
    <n v="101091036665"/>
    <n v="101030175953"/>
    <n v="930"/>
    <s v="Inv Booked"/>
    <s v="2480113885"/>
    <s v="Verkoop"/>
    <n v="170"/>
    <s v="Transport drops zone"/>
    <s v="9 - verwerkt"/>
    <n v="0"/>
    <m/>
    <d v="2023-10-11T00:00:00"/>
    <s v="DROP"/>
    <s v="0001010910366650146820_002"/>
    <m/>
    <m/>
    <m/>
    <s v="EUR"/>
    <n v="155.01"/>
    <s v="EUR"/>
    <n v="155.01"/>
    <s v="EUR"/>
    <n v="155.01"/>
    <n v="155.01"/>
    <n v="0"/>
    <s v="N"/>
    <n v="1223000983"/>
    <d v="2023-11-09T00:00:00"/>
    <m/>
    <d v="2023-10-11T00:00:00"/>
    <s v="00:00"/>
    <s v="23:59"/>
    <d v="2023-10-11T00:00:00"/>
    <s v="14:00"/>
    <s v="14:00"/>
    <n v="22.4"/>
    <s v="ce"/>
    <n v="16935"/>
    <n v="22.4"/>
    <n v="34"/>
    <s v="Kuehne+Nagel Tiel 3 Standpl"/>
    <s v="De Diepert 5"/>
    <s v="Tiel"/>
    <s v="4004 MA"/>
    <s v="NL"/>
    <x v="14"/>
    <s v="Rood 24"/>
    <x v="17"/>
    <s v="6666LT"/>
    <s v="NL"/>
    <s v="2480113885"/>
    <s v="0146820_002"/>
    <s v="31V"/>
    <s v="NL001131849B01"/>
    <n v="2"/>
    <n v="0"/>
    <n v="155.01"/>
    <s v="N"/>
    <s v="Peter Appel Transport B.V."/>
    <n v="36622"/>
    <d v="2023-10-11T00:00:00"/>
    <s v="14:42:00"/>
    <n v="0"/>
    <x v="2"/>
    <x v="40"/>
    <n v="10"/>
    <x v="15"/>
    <n v="1"/>
    <n v="26.4"/>
    <x v="5"/>
    <n v="182.69"/>
    <n v="0"/>
    <n v="182.69"/>
  </r>
  <r>
    <s v="COLGATE 3800 DEB."/>
    <s v="Colgate-Palmolive Nederland BV"/>
    <s v="101t"/>
    <n v="101091037085"/>
    <n v="101030175939"/>
    <n v="930"/>
    <s v="Inv Booked"/>
    <s v="2480113869"/>
    <s v="Verkoop"/>
    <n v="170"/>
    <s v="Transport drops zone"/>
    <s v="9 - verwerkt"/>
    <n v="0"/>
    <m/>
    <d v="2023-10-11T00:00:00"/>
    <s v="DROP"/>
    <s v="0001010910370850147089_002"/>
    <m/>
    <m/>
    <m/>
    <s v="EUR"/>
    <n v="197.23"/>
    <s v="EUR"/>
    <n v="197.23"/>
    <s v="EUR"/>
    <n v="197.23"/>
    <n v="197.23"/>
    <n v="0"/>
    <s v="N"/>
    <n v="1223000983"/>
    <d v="2023-11-09T00:00:00"/>
    <m/>
    <d v="2023-10-11T00:00:00"/>
    <s v="00:00"/>
    <s v="23:59"/>
    <d v="2023-10-11T00:00:00"/>
    <s v="07:00"/>
    <s v="07:00"/>
    <n v="16.8"/>
    <s v="ce"/>
    <n v="15992"/>
    <n v="16.8"/>
    <n v="30"/>
    <s v="Kuehne+Nagel Tiel 3 Standpl"/>
    <s v="De Diepert 5"/>
    <s v="Tiel"/>
    <s v="4004 MA"/>
    <s v="NL"/>
    <x v="46"/>
    <s v="FLORIJNSTRAAT  4C"/>
    <x v="23"/>
    <s v="4903 RM"/>
    <s v="NL"/>
    <s v="2480113869"/>
    <s v="0147089_002"/>
    <s v="31V"/>
    <s v="NL001131849B01"/>
    <n v="2"/>
    <n v="0"/>
    <n v="197.23"/>
    <s v="N"/>
    <s v="Peter Appel Transport B.V."/>
    <n v="36622"/>
    <d v="2023-10-11T00:00:00"/>
    <s v="06:48:00"/>
    <n v="0"/>
    <x v="2"/>
    <x v="40"/>
    <n v="10"/>
    <x v="34"/>
    <n v="1"/>
    <n v="16.8"/>
    <x v="5"/>
    <n v="197.23"/>
    <n v="0"/>
    <n v="197.23"/>
  </r>
  <r>
    <s v="COLGATE 3800 DEB."/>
    <s v="Colgate-Palmolive Nederland BV"/>
    <s v="101t"/>
    <n v="101091037086"/>
    <n v="101030175940"/>
    <n v="930"/>
    <s v="Inv Booked"/>
    <s v="2480113871"/>
    <s v="Verkoop"/>
    <n v="170"/>
    <s v="Transport drops zone"/>
    <s v="9 - verwerkt"/>
    <n v="0"/>
    <m/>
    <d v="2023-10-11T00:00:00"/>
    <s v="DROP"/>
    <s v="0001010910370860147086_002"/>
    <m/>
    <m/>
    <m/>
    <s v="EUR"/>
    <n v="53.09"/>
    <s v="EUR"/>
    <n v="53.09"/>
    <s v="EUR"/>
    <n v="53.09"/>
    <n v="53.09"/>
    <n v="0"/>
    <s v="N"/>
    <n v="1223000983"/>
    <d v="2023-11-09T00:00:00"/>
    <m/>
    <d v="2023-10-11T00:00:00"/>
    <s v="00:00"/>
    <s v="23:59"/>
    <d v="2023-10-11T00:00:00"/>
    <s v="06:00"/>
    <s v="07:00"/>
    <n v="4.8"/>
    <s v="ce"/>
    <n v="4398"/>
    <n v="4.8"/>
    <n v="8"/>
    <s v="Kuehne+Nagel Tiel 3 Standpl"/>
    <s v="De Diepert 5"/>
    <s v="Tiel"/>
    <s v="4004 MA"/>
    <s v="NL"/>
    <x v="109"/>
    <s v="Rheastraat 10"/>
    <x v="3"/>
    <s v="5047 TL"/>
    <s v="NL"/>
    <s v="2480113871"/>
    <s v="0147086_002"/>
    <s v="31V"/>
    <s v="NL001131849B01"/>
    <n v="2"/>
    <n v="0"/>
    <n v="53.09"/>
    <s v="N"/>
    <s v="Peter Appel Transport B.V."/>
    <n v="36622"/>
    <d v="2023-10-11T00:00:00"/>
    <s v="07:21:00"/>
    <n v="0"/>
    <x v="2"/>
    <x v="40"/>
    <n v="10"/>
    <x v="3"/>
    <n v="1"/>
    <n v="19.2"/>
    <x v="1"/>
    <n v="212.35"/>
    <n v="0"/>
    <n v="212.35"/>
  </r>
  <r>
    <s v="COLGATE 3800 DEB."/>
    <s v="Colgate-Palmolive Nederland BV"/>
    <s v="101t"/>
    <n v="101091036656"/>
    <n v="101030175941"/>
    <n v="930"/>
    <s v="Inv Booked"/>
    <s v="2480113875"/>
    <s v="Verkoop"/>
    <n v="170"/>
    <s v="Transport drops zone"/>
    <s v="9 - verwerkt"/>
    <n v="0"/>
    <m/>
    <d v="2023-10-11T00:00:00"/>
    <s v="DROP"/>
    <s v="0001010910366560146810_003"/>
    <m/>
    <m/>
    <m/>
    <s v="EUR"/>
    <n v="29.83"/>
    <s v="EUR"/>
    <n v="29.83"/>
    <s v="EUR"/>
    <n v="29.83"/>
    <n v="29.83"/>
    <n v="0"/>
    <s v="N"/>
    <n v="1223000983"/>
    <d v="2023-11-09T00:00:00"/>
    <m/>
    <d v="2023-10-11T00:00:00"/>
    <s v="00:00"/>
    <s v="23:59"/>
    <d v="2023-10-11T00:00:00"/>
    <s v="07:00"/>
    <s v="14:00"/>
    <n v="0.8"/>
    <s v="ce"/>
    <n v="87"/>
    <n v="0.8"/>
    <n v="0"/>
    <s v="Kuehne+Nagel Tiel 3 Standpl"/>
    <s v="De Diepert 5"/>
    <s v="Tiel"/>
    <s v="4004 MA"/>
    <s v="NL"/>
    <x v="114"/>
    <s v="Basisweg 7"/>
    <x v="25"/>
    <s v="1951NG"/>
    <s v="NL"/>
    <s v="2480113875"/>
    <s v="0146810_003"/>
    <s v="31V"/>
    <s v="NL001131849B01"/>
    <n v="2"/>
    <n v="0"/>
    <n v="29.83"/>
    <s v="N"/>
    <s v="Peter Appel Transport B.V."/>
    <n v="36622"/>
    <d v="2023-10-11T00:00:00"/>
    <s v="10:55:00"/>
    <n v="0"/>
    <x v="2"/>
    <x v="40"/>
    <n v="10"/>
    <x v="17"/>
    <n v="1"/>
    <n v="0.8"/>
    <x v="3"/>
    <n v="29.83"/>
    <n v="0"/>
    <n v="29.83"/>
  </r>
  <r>
    <s v="COLGATE 3800 DEB."/>
    <s v="Colgate-Palmolive Nederland BV"/>
    <s v="101t"/>
    <n v="101091037086"/>
    <n v="101030175942"/>
    <n v="930"/>
    <s v="Inv Booked"/>
    <s v="2480113870"/>
    <s v="Verkoop"/>
    <n v="170"/>
    <s v="Transport drops zone"/>
    <s v="9 - verwerkt"/>
    <n v="0"/>
    <m/>
    <d v="2023-10-11T00:00:00"/>
    <s v="DROP"/>
    <s v="0001010910370860147086_002"/>
    <m/>
    <m/>
    <m/>
    <s v="EUR"/>
    <n v="79.63"/>
    <s v="EUR"/>
    <n v="79.63"/>
    <s v="EUR"/>
    <n v="79.63"/>
    <n v="79.63"/>
    <n v="0"/>
    <s v="N"/>
    <n v="1223000983"/>
    <d v="2023-11-09T00:00:00"/>
    <m/>
    <d v="2023-10-11T00:00:00"/>
    <s v="00:00"/>
    <s v="23:59"/>
    <d v="2023-10-11T00:00:00"/>
    <s v="06:00"/>
    <s v="07:00"/>
    <n v="7.2"/>
    <s v="ce"/>
    <n v="7560"/>
    <n v="7.2"/>
    <n v="13"/>
    <s v="Kuehne+Nagel Tiel 3 Standpl"/>
    <s v="De Diepert 5"/>
    <s v="Tiel"/>
    <s v="4004 MA"/>
    <s v="NL"/>
    <x v="109"/>
    <s v="Rheastraat 10"/>
    <x v="3"/>
    <s v="5047 TL"/>
    <s v="NL"/>
    <s v="2480113870"/>
    <s v="0147086_002"/>
    <s v="31V"/>
    <s v="NL001131849B01"/>
    <n v="2"/>
    <n v="0"/>
    <n v="79.63"/>
    <s v="N"/>
    <s v="Peter Appel Transport B.V."/>
    <n v="36622"/>
    <d v="2023-10-11T00:00:00"/>
    <s v="07:21:00"/>
    <n v="0"/>
    <x v="2"/>
    <x v="40"/>
    <n v="10"/>
    <x v="3"/>
    <n v="0"/>
    <s v=""/>
    <x v="1"/>
    <s v=""/>
    <n v="0"/>
    <s v=""/>
  </r>
  <r>
    <s v="COLGATE 3800 DEB."/>
    <s v="Colgate-Palmolive Nederland BV"/>
    <s v="101t"/>
    <n v="101091037087"/>
    <n v="101030175943"/>
    <n v="930"/>
    <s v="Inv Booked"/>
    <s v="2480113874"/>
    <s v="Verkoop"/>
    <n v="170"/>
    <s v="Transport drops zone"/>
    <s v="9 - verwerkt"/>
    <n v="0"/>
    <m/>
    <d v="2023-10-11T00:00:00"/>
    <s v="DROP"/>
    <s v="0001010910370870147088_002"/>
    <m/>
    <m/>
    <m/>
    <s v="EUR"/>
    <n v="139.88999999999999"/>
    <s v="EUR"/>
    <n v="139.88999999999999"/>
    <s v="EUR"/>
    <n v="139.88999999999999"/>
    <n v="139.88999999999999"/>
    <n v="0"/>
    <s v="N"/>
    <n v="1223000983"/>
    <d v="2023-11-09T00:00:00"/>
    <m/>
    <d v="2023-10-11T00:00:00"/>
    <s v="00:00"/>
    <s v="23:59"/>
    <d v="2023-10-11T00:00:00"/>
    <s v="07:00"/>
    <s v="08:00"/>
    <n v="11.2"/>
    <s v="ce"/>
    <n v="13009"/>
    <n v="11.2"/>
    <n v="21"/>
    <s v="Kuehne+Nagel Tiel 3 Standpl"/>
    <s v="De Diepert 5"/>
    <s v="Tiel"/>
    <s v="4004 MA"/>
    <s v="NL"/>
    <x v="109"/>
    <s v="Rheastraat 10"/>
    <x v="3"/>
    <s v="5047 TL"/>
    <s v="NL"/>
    <s v="2480113874"/>
    <s v="0147088_002"/>
    <s v="31V"/>
    <s v="NL001131849B01"/>
    <n v="2"/>
    <n v="0"/>
    <n v="139.88999999999999"/>
    <s v="N"/>
    <s v="Peter Appel Transport B.V."/>
    <n v="36622"/>
    <d v="2023-10-11T00:00:00"/>
    <s v="07:38:00"/>
    <n v="0"/>
    <x v="2"/>
    <x v="40"/>
    <n v="10"/>
    <x v="3"/>
    <n v="1"/>
    <n v="14.399999999999999"/>
    <x v="1"/>
    <n v="179.85999999999999"/>
    <n v="0"/>
    <n v="179.85999999999999"/>
  </r>
  <r>
    <s v="COLGATE 3800 DEB."/>
    <s v="Colgate-Palmolive Nederland BV"/>
    <s v="101t"/>
    <n v="101091037086"/>
    <n v="101030175944"/>
    <n v="930"/>
    <s v="Inv Booked"/>
    <s v="2480113878"/>
    <s v="Verkoop"/>
    <n v="170"/>
    <s v="Transport drops zone"/>
    <s v="9 - verwerkt"/>
    <n v="0"/>
    <m/>
    <d v="2023-10-11T00:00:00"/>
    <s v="DROP"/>
    <s v="0001010910370860147086_003"/>
    <m/>
    <m/>
    <m/>
    <s v="EUR"/>
    <n v="78.239999999999995"/>
    <s v="EUR"/>
    <n v="78.239999999999995"/>
    <s v="EUR"/>
    <n v="78.239999999999995"/>
    <n v="78.239999999999995"/>
    <n v="0"/>
    <s v="N"/>
    <n v="1223000983"/>
    <d v="2023-11-09T00:00:00"/>
    <m/>
    <d v="2023-10-11T00:00:00"/>
    <s v="00:00"/>
    <s v="23:59"/>
    <d v="2023-10-11T00:00:00"/>
    <s v="07:00"/>
    <s v="14:00"/>
    <n v="4.8"/>
    <s v="ce"/>
    <n v="3233"/>
    <n v="4.8"/>
    <n v="5"/>
    <s v="Kuehne+Nagel Tiel 3 Standpl"/>
    <s v="De Diepert 5"/>
    <s v="Tiel"/>
    <s v="4004 MA"/>
    <s v="NL"/>
    <x v="54"/>
    <s v="Zijlweg 18"/>
    <x v="45"/>
    <s v="5145NR"/>
    <s v="NL"/>
    <s v="2480113878"/>
    <s v="0147086_003"/>
    <s v="31V"/>
    <s v="NL001131849B01"/>
    <n v="2"/>
    <n v="0"/>
    <n v="78.239999999999995"/>
    <s v="N"/>
    <s v="Peter Appel Transport B.V."/>
    <n v="36622"/>
    <d v="2023-10-11T00:00:00"/>
    <s v="08:04:00"/>
    <n v="0"/>
    <x v="2"/>
    <x v="40"/>
    <n v="10"/>
    <x v="36"/>
    <n v="1"/>
    <n v="4.8"/>
    <x v="3"/>
    <n v="78.239999999999995"/>
    <n v="0"/>
    <n v="78.239999999999995"/>
  </r>
  <r>
    <s v="COLGATE 3800 DEB."/>
    <s v="Colgate-Palmolive Nederland BV"/>
    <s v="101t"/>
    <n v="101091037034"/>
    <n v="101030175945"/>
    <n v="930"/>
    <s v="Inv Booked"/>
    <s v="2480113876"/>
    <s v="Verkoop"/>
    <n v="170"/>
    <s v="Transport drops zone"/>
    <s v="9 - verwerkt"/>
    <n v="0"/>
    <m/>
    <d v="2023-10-11T00:00:00"/>
    <s v="DROP"/>
    <s v="0001010910370340147034_004"/>
    <m/>
    <m/>
    <m/>
    <s v="EUR"/>
    <n v="28.84"/>
    <s v="EUR"/>
    <n v="28.84"/>
    <s v="EUR"/>
    <n v="28.84"/>
    <n v="28.84"/>
    <n v="0"/>
    <s v="N"/>
    <n v="1223000983"/>
    <d v="2023-11-09T00:00:00"/>
    <m/>
    <d v="2023-10-11T00:00:00"/>
    <s v="00:00"/>
    <s v="23:59"/>
    <d v="2023-10-11T00:00:00"/>
    <s v="11:00"/>
    <s v="11:00"/>
    <n v="0.8"/>
    <s v="ce"/>
    <n v="356"/>
    <n v="0.8"/>
    <n v="0"/>
    <s v="Kuehne+Nagel Tiel 3 Standpl"/>
    <s v="De Diepert 5"/>
    <s v="Tiel"/>
    <s v="4004 MA"/>
    <s v="NL"/>
    <x v="113"/>
    <s v="Hollandweg 30"/>
    <x v="4"/>
    <s v="2665 MT"/>
    <s v="NL"/>
    <s v="2480113876"/>
    <s v="0147034_004"/>
    <s v="31V"/>
    <s v="NL001131849B01"/>
    <n v="2"/>
    <n v="0"/>
    <n v="28.84"/>
    <s v="N"/>
    <s v="Peter Appel Transport B.V."/>
    <n v="36622"/>
    <d v="2023-10-11T00:00:00"/>
    <s v="12:33:00"/>
    <n v="0"/>
    <x v="2"/>
    <x v="40"/>
    <n v="10"/>
    <x v="4"/>
    <n v="1"/>
    <n v="0.8"/>
    <x v="3"/>
    <n v="28.84"/>
    <n v="0"/>
    <n v="28.84"/>
  </r>
  <r>
    <s v="COLGATE 3800 DEB."/>
    <s v="Colgate-Palmolive Nederland BV"/>
    <s v="101t"/>
    <n v="101091037086"/>
    <n v="101030175946"/>
    <n v="930"/>
    <s v="Inv Booked"/>
    <s v="2480113868"/>
    <s v="Verkoop"/>
    <n v="170"/>
    <s v="Transport drops zone"/>
    <s v="9 - verwerkt"/>
    <n v="0"/>
    <m/>
    <d v="2023-10-11T00:00:00"/>
    <s v="DROP"/>
    <s v="0001010910370860147086_002"/>
    <m/>
    <m/>
    <m/>
    <s v="EUR"/>
    <n v="79.63"/>
    <s v="EUR"/>
    <n v="79.63"/>
    <s v="EUR"/>
    <n v="79.63"/>
    <n v="79.63"/>
    <n v="0"/>
    <s v="N"/>
    <n v="1223000983"/>
    <d v="2023-11-09T00:00:00"/>
    <m/>
    <d v="2023-10-11T00:00:00"/>
    <s v="00:00"/>
    <s v="23:59"/>
    <d v="2023-10-11T00:00:00"/>
    <s v="06:00"/>
    <s v="07:00"/>
    <n v="7.2"/>
    <s v="ce"/>
    <n v="8363"/>
    <n v="7.2"/>
    <n v="13"/>
    <s v="Kuehne+Nagel Tiel 3 Standpl"/>
    <s v="De Diepert 5"/>
    <s v="Tiel"/>
    <s v="4004 MA"/>
    <s v="NL"/>
    <x v="109"/>
    <s v="Rheastraat 10"/>
    <x v="3"/>
    <s v="5047 TL"/>
    <s v="NL"/>
    <s v="2480113868"/>
    <s v="0147086_002"/>
    <s v="31V"/>
    <s v="NL001131849B01"/>
    <n v="2"/>
    <n v="0"/>
    <n v="79.63"/>
    <s v="N"/>
    <s v="Peter Appel Transport B.V."/>
    <n v="36622"/>
    <d v="2023-10-11T00:00:00"/>
    <s v="07:21:00"/>
    <n v="0"/>
    <x v="2"/>
    <x v="40"/>
    <n v="10"/>
    <x v="3"/>
    <n v="0"/>
    <s v=""/>
    <x v="1"/>
    <s v=""/>
    <n v="0"/>
    <s v=""/>
  </r>
  <r>
    <s v="COLGATE 3800 DEB."/>
    <s v="Colgate-Palmolive Nederland BV"/>
    <s v="101t"/>
    <n v="101091037087"/>
    <n v="101030175947"/>
    <n v="930"/>
    <s v="Inv Booked"/>
    <s v="2480113877"/>
    <s v="Verkoop"/>
    <n v="170"/>
    <s v="Transport drops zone"/>
    <s v="9 - verwerkt"/>
    <n v="0"/>
    <m/>
    <d v="2023-10-11T00:00:00"/>
    <s v="DROP"/>
    <s v="0001010910370870147088_002"/>
    <m/>
    <m/>
    <m/>
    <s v="EUR"/>
    <n v="39.97"/>
    <s v="EUR"/>
    <n v="39.97"/>
    <s v="EUR"/>
    <n v="39.97"/>
    <n v="39.97"/>
    <n v="0"/>
    <s v="N"/>
    <n v="1223000983"/>
    <d v="2023-11-09T00:00:00"/>
    <m/>
    <d v="2023-10-11T00:00:00"/>
    <s v="00:00"/>
    <s v="23:59"/>
    <d v="2023-10-11T00:00:00"/>
    <s v="07:00"/>
    <s v="08:00"/>
    <n v="3.2"/>
    <s v="ce"/>
    <n v="2104"/>
    <n v="3.2"/>
    <n v="4"/>
    <s v="Kuehne+Nagel Tiel 3 Standpl"/>
    <s v="De Diepert 5"/>
    <s v="Tiel"/>
    <s v="4004 MA"/>
    <s v="NL"/>
    <x v="109"/>
    <s v="Rheastraat 10"/>
    <x v="3"/>
    <s v="5047 TL"/>
    <s v="NL"/>
    <s v="2480113877"/>
    <s v="0147088_002"/>
    <s v="31V"/>
    <s v="NL001131849B01"/>
    <n v="2"/>
    <n v="0"/>
    <n v="39.97"/>
    <s v="N"/>
    <s v="Peter Appel Transport B.V."/>
    <n v="36622"/>
    <d v="2023-10-11T00:00:00"/>
    <s v="07:38:00"/>
    <n v="0"/>
    <x v="2"/>
    <x v="40"/>
    <n v="10"/>
    <x v="3"/>
    <n v="0"/>
    <s v=""/>
    <x v="1"/>
    <s v=""/>
    <n v="0"/>
    <s v=""/>
  </r>
  <r>
    <s v="COLGATE 3800 DEB."/>
    <s v="Colgate-Palmolive Nederland BV"/>
    <s v="101t"/>
    <n v="101091037082"/>
    <n v="101030175948"/>
    <n v="930"/>
    <s v="Inv Booked"/>
    <s v="2480113883"/>
    <s v="Verkoop"/>
    <n v="190"/>
    <s v="Transport Zone ritpr"/>
    <s v="9 - verwerkt"/>
    <n v="0"/>
    <m/>
    <d v="2023-10-11T00:00:00"/>
    <s v="DROP"/>
    <s v="0001010910370820147083_002"/>
    <m/>
    <m/>
    <m/>
    <s v="EUR"/>
    <n v="40.049999999999997"/>
    <s v="EUR"/>
    <n v="40.049999999999997"/>
    <s v="EUR"/>
    <n v="40.049999999999997"/>
    <n v="40.049999999999997"/>
    <n v="0"/>
    <s v="N"/>
    <n v="1223000983"/>
    <d v="2023-11-09T00:00:00"/>
    <m/>
    <d v="2023-10-11T00:00:00"/>
    <s v="00:00"/>
    <s v="23:59"/>
    <d v="2023-10-11T00:00:00"/>
    <s v="01:00"/>
    <s v="01:00"/>
    <n v="4.8"/>
    <s v="ce"/>
    <n v="4441"/>
    <n v="4.8"/>
    <n v="8"/>
    <s v="Kuehne+Nagel Tiel 3 Standpl"/>
    <s v="De Diepert 5"/>
    <s v="Tiel"/>
    <s v="4004 MA"/>
    <s v="NL"/>
    <x v="24"/>
    <s v="Ravenswade 14"/>
    <x v="26"/>
    <s v="3439 LD"/>
    <s v="NL"/>
    <s v="2480113883"/>
    <s v="0147083_002"/>
    <s v="31V"/>
    <s v="NL001131849B01"/>
    <n v="2"/>
    <n v="0"/>
    <n v="40.049999999999997"/>
    <s v="N"/>
    <s v="Peter Appel Transport B.V."/>
    <n v="36624"/>
    <d v="2023-10-11T00:00:00"/>
    <s v="02:30:00"/>
    <n v="0"/>
    <x v="2"/>
    <x v="40"/>
    <n v="10"/>
    <x v="22"/>
    <n v="0"/>
    <s v=""/>
    <x v="7"/>
    <s v=""/>
    <n v="0"/>
    <s v=""/>
  </r>
  <r>
    <s v="COLGATE 3800 DEB."/>
    <s v="Colgate-Palmolive Nederland BV"/>
    <s v="101t"/>
    <n v="101091037082"/>
    <n v="101030175949"/>
    <n v="930"/>
    <s v="Inv Booked"/>
    <s v="2480113880"/>
    <s v="Verkoop"/>
    <n v="190"/>
    <s v="Transport Zone ritpr"/>
    <s v="9 - verwerkt"/>
    <n v="0"/>
    <m/>
    <d v="2023-10-11T00:00:00"/>
    <s v="DROP"/>
    <s v="0001010910370820147083_002"/>
    <m/>
    <m/>
    <m/>
    <s v="EUR"/>
    <n v="80.09"/>
    <s v="EUR"/>
    <n v="80.09"/>
    <s v="EUR"/>
    <n v="80.09"/>
    <n v="80.09"/>
    <n v="0"/>
    <s v="N"/>
    <n v="1223000983"/>
    <d v="2023-11-09T00:00:00"/>
    <m/>
    <d v="2023-10-11T00:00:00"/>
    <s v="00:00"/>
    <s v="23:59"/>
    <d v="2023-10-11T00:00:00"/>
    <s v="01:00"/>
    <s v="01:00"/>
    <n v="9.6"/>
    <s v="ce"/>
    <n v="5439"/>
    <n v="9.6"/>
    <n v="11"/>
    <s v="Kuehne+Nagel Tiel 3 Standpl"/>
    <s v="De Diepert 5"/>
    <s v="Tiel"/>
    <s v="4004 MA"/>
    <s v="NL"/>
    <x v="24"/>
    <s v="Ravenswade 14"/>
    <x v="26"/>
    <s v="3439 LD"/>
    <s v="NL"/>
    <s v="2480113880"/>
    <s v="0147083_002"/>
    <s v="31V"/>
    <s v="NL001131849B01"/>
    <n v="2"/>
    <n v="0"/>
    <n v="80.09"/>
    <s v="N"/>
    <s v="Peter Appel Transport B.V."/>
    <n v="36624"/>
    <d v="2023-10-11T00:00:00"/>
    <s v="02:30:00"/>
    <n v="30"/>
    <x v="2"/>
    <x v="40"/>
    <n v="10"/>
    <x v="22"/>
    <n v="0"/>
    <s v=""/>
    <x v="7"/>
    <s v=""/>
    <n v="0"/>
    <s v=""/>
  </r>
  <r>
    <s v="COLGATE 3800 DEB."/>
    <s v="Colgate-Palmolive Nederland BV"/>
    <s v="101t"/>
    <n v="101091037082"/>
    <n v="101030175950"/>
    <n v="930"/>
    <s v="Inv Booked"/>
    <s v="2480113879"/>
    <s v="Verkoop"/>
    <n v="190"/>
    <s v="Transport Zone ritpr"/>
    <s v="9 - verwerkt"/>
    <n v="0"/>
    <m/>
    <d v="2023-10-11T00:00:00"/>
    <s v="DROP"/>
    <s v="0001010910370820147083_002"/>
    <m/>
    <m/>
    <m/>
    <s v="EUR"/>
    <n v="40.049999999999997"/>
    <s v="EUR"/>
    <n v="40.049999999999997"/>
    <s v="EUR"/>
    <n v="40.049999999999997"/>
    <n v="40.049999999999997"/>
    <n v="0"/>
    <s v="N"/>
    <n v="1223000983"/>
    <d v="2023-11-09T00:00:00"/>
    <m/>
    <d v="2023-10-11T00:00:00"/>
    <s v="00:00"/>
    <s v="23:59"/>
    <d v="2023-10-11T00:00:00"/>
    <s v="01:00"/>
    <s v="01:00"/>
    <n v="4.8"/>
    <s v="ce"/>
    <n v="3711"/>
    <n v="4.8"/>
    <n v="7"/>
    <s v="Kuehne+Nagel Tiel 3 Standpl"/>
    <s v="De Diepert 5"/>
    <s v="Tiel"/>
    <s v="4004 MA"/>
    <s v="NL"/>
    <x v="24"/>
    <s v="Ravenswade 14"/>
    <x v="26"/>
    <s v="3439 LD"/>
    <s v="NL"/>
    <s v="2480113879"/>
    <s v="0147083_002"/>
    <s v="31V"/>
    <s v="NL001131849B01"/>
    <n v="2"/>
    <n v="0"/>
    <n v="40.049999999999997"/>
    <s v="N"/>
    <s v="Peter Appel Transport B.V."/>
    <n v="36624"/>
    <d v="2023-10-11T00:00:00"/>
    <s v="02:30:00"/>
    <n v="0"/>
    <x v="2"/>
    <x v="40"/>
    <n v="10"/>
    <x v="22"/>
    <n v="0"/>
    <s v=""/>
    <x v="7"/>
    <s v=""/>
    <n v="0"/>
    <s v=""/>
  </r>
  <r>
    <s v="COLGATE 3800 DEB."/>
    <s v="Colgate-Palmolive Nederland BV"/>
    <s v="101t"/>
    <n v="101091037089"/>
    <n v="101030175951"/>
    <n v="930"/>
    <s v="Inv Booked"/>
    <s v="2480113884"/>
    <s v="Verkoop"/>
    <n v="170"/>
    <s v="Transport drops zone"/>
    <s v="9 - verwerkt"/>
    <n v="0"/>
    <m/>
    <d v="2023-10-11T00:00:00"/>
    <s v="DROP"/>
    <s v="0001010910370890147090_002"/>
    <m/>
    <m/>
    <m/>
    <s v="EUR"/>
    <n v="213.31"/>
    <s v="EUR"/>
    <n v="213.31"/>
    <s v="EUR"/>
    <n v="213.31"/>
    <n v="213.31"/>
    <n v="0"/>
    <s v="N"/>
    <n v="1223000983"/>
    <d v="2023-11-09T00:00:00"/>
    <m/>
    <d v="2023-10-11T00:00:00"/>
    <s v="00:00"/>
    <s v="23:59"/>
    <d v="2023-10-11T00:00:00"/>
    <s v="07:00"/>
    <s v="07:00"/>
    <n v="19.2"/>
    <s v="ce"/>
    <n v="9947"/>
    <n v="19.2"/>
    <n v="17"/>
    <s v="Kuehne+Nagel Tiel 3 Standpl"/>
    <s v="De Diepert 5"/>
    <s v="Tiel"/>
    <s v="4004 MA"/>
    <s v="NL"/>
    <x v="46"/>
    <s v="FLORIJNSTRAAT  4C"/>
    <x v="23"/>
    <s v="4903 RM"/>
    <s v="NL"/>
    <s v="2480113884"/>
    <s v="0147090_002"/>
    <s v="31V"/>
    <s v="NL001131849B01"/>
    <n v="2"/>
    <n v="0"/>
    <n v="213.31"/>
    <s v="N"/>
    <s v="Peter Appel Transport B.V."/>
    <n v="36622"/>
    <d v="2023-10-11T00:00:00"/>
    <s v="07:30:00"/>
    <n v="0"/>
    <x v="2"/>
    <x v="40"/>
    <n v="10"/>
    <x v="34"/>
    <n v="1"/>
    <n v="19.2"/>
    <x v="5"/>
    <n v="213.31"/>
    <n v="0"/>
    <n v="213.31"/>
  </r>
  <r>
    <s v="COLGATE 3800 DEB."/>
    <s v="Colgate-Palmolive Nederland BV"/>
    <s v="101t"/>
    <n v="101091036657"/>
    <n v="101030175954"/>
    <n v="930"/>
    <s v="Inv Booked"/>
    <s v="2480113873"/>
    <s v="Verkoop"/>
    <n v="170"/>
    <s v="Transport drops zone"/>
    <s v="9 - verwerkt"/>
    <n v="0"/>
    <m/>
    <d v="2023-10-11T00:00:00"/>
    <s v="DROP"/>
    <s v="0001010910366570146813_002"/>
    <m/>
    <m/>
    <m/>
    <s v="EUR"/>
    <n v="333.96"/>
    <s v="EUR"/>
    <n v="333.96"/>
    <s v="EUR"/>
    <n v="333.96"/>
    <n v="333.96"/>
    <n v="0"/>
    <s v="N"/>
    <n v="1223000983"/>
    <d v="2023-11-09T00:00:00"/>
    <m/>
    <d v="2023-10-11T00:00:00"/>
    <s v="00:00"/>
    <s v="23:59"/>
    <d v="2023-10-11T00:00:00"/>
    <s v="07:00"/>
    <s v="08:00"/>
    <n v="26.4"/>
    <s v="ce"/>
    <n v="20933"/>
    <n v="26.4"/>
    <n v="45"/>
    <s v="Kuehne+Nagel Tiel 3 Standpl"/>
    <s v="De Diepert 5"/>
    <s v="Tiel"/>
    <s v="4004 MA"/>
    <s v="NL"/>
    <x v="1"/>
    <s v="Fahrenheitweg 1"/>
    <x v="1"/>
    <s v="6101WR"/>
    <s v="NL"/>
    <s v="2480113873"/>
    <s v="0146813_002"/>
    <s v="31V"/>
    <s v="NL001131849B01"/>
    <n v="2"/>
    <n v="0"/>
    <n v="333.96"/>
    <s v="N"/>
    <s v="Peter Appel Transport B.V."/>
    <n v="36622"/>
    <d v="2023-10-11T00:00:00"/>
    <s v="08:00:00"/>
    <n v="0"/>
    <x v="2"/>
    <x v="40"/>
    <n v="10"/>
    <x v="1"/>
    <n v="1"/>
    <n v="26.4"/>
    <x v="1"/>
    <n v="333.96"/>
    <n v="0"/>
    <n v="333.96"/>
  </r>
  <r>
    <s v="COLGATE 3800 DEB."/>
    <s v="Colgate-Palmolive Nederland BV"/>
    <s v="101t"/>
    <n v="101091036665"/>
    <n v="101030175955"/>
    <n v="930"/>
    <s v="Inv Booked"/>
    <s v="2480113882"/>
    <s v="Verkoop"/>
    <n v="170"/>
    <s v="Transport drops zone"/>
    <s v="9 - verwerkt"/>
    <n v="0"/>
    <m/>
    <d v="2023-10-11T00:00:00"/>
    <s v="DROP"/>
    <s v="0001010910366650146820_002"/>
    <m/>
    <m/>
    <m/>
    <s v="EUR"/>
    <n v="5.54"/>
    <s v="EUR"/>
    <n v="5.54"/>
    <s v="EUR"/>
    <n v="5.54"/>
    <n v="5.54"/>
    <n v="0"/>
    <s v="N"/>
    <n v="1223000983"/>
    <d v="2023-11-09T00:00:00"/>
    <m/>
    <d v="2023-10-11T00:00:00"/>
    <s v="00:00"/>
    <s v="23:59"/>
    <d v="2023-10-11T00:00:00"/>
    <s v="14:00"/>
    <s v="14:00"/>
    <n v="0.8"/>
    <s v="ce"/>
    <n v="55"/>
    <n v="0.8"/>
    <n v="0"/>
    <s v="Kuehne+Nagel Tiel 3 Standpl"/>
    <s v="De Diepert 5"/>
    <s v="Tiel"/>
    <s v="4004 MA"/>
    <s v="NL"/>
    <x v="14"/>
    <s v="Rood 24"/>
    <x v="17"/>
    <s v="6666LT"/>
    <s v="NL"/>
    <s v="2480113882"/>
    <s v="0146820_002"/>
    <s v="31V"/>
    <s v="NL001131849B01"/>
    <n v="2"/>
    <n v="0"/>
    <n v="5.54"/>
    <s v="N"/>
    <s v="Peter Appel Transport B.V."/>
    <n v="36622"/>
    <d v="2023-10-11T00:00:00"/>
    <s v="14:42:00"/>
    <n v="0"/>
    <x v="2"/>
    <x v="40"/>
    <n v="10"/>
    <x v="15"/>
    <n v="0"/>
    <s v=""/>
    <x v="5"/>
    <s v=""/>
    <n v="0"/>
    <s v=""/>
  </r>
  <r>
    <s v="COLGATE 3800 DEB."/>
    <s v="Colgate-Palmolive Nederland BV"/>
    <s v="101t"/>
    <n v="101091037080"/>
    <n v="101030175956"/>
    <n v="930"/>
    <s v="Inv Booked"/>
    <s v="2480113886"/>
    <s v="Verkoop"/>
    <n v="170"/>
    <s v="Transport drops zone"/>
    <s v="9 - verwerkt"/>
    <n v="0"/>
    <m/>
    <d v="2023-10-11T00:00:00"/>
    <s v="DROP"/>
    <s v="0001010910370800147085_002"/>
    <m/>
    <m/>
    <m/>
    <s v="EUR"/>
    <n v="90.61"/>
    <s v="EUR"/>
    <n v="90.61"/>
    <s v="EUR"/>
    <n v="90.61"/>
    <n v="90.61"/>
    <n v="0"/>
    <s v="N"/>
    <n v="1223000983"/>
    <d v="2023-11-09T00:00:00"/>
    <m/>
    <d v="2023-10-11T00:00:00"/>
    <s v="00:00"/>
    <s v="23:59"/>
    <d v="2023-10-11T00:00:00"/>
    <s v="06:00"/>
    <s v="07:00"/>
    <n v="11.2"/>
    <s v="ce"/>
    <n v="7649"/>
    <n v="11.2"/>
    <n v="15"/>
    <s v="Kuehne+Nagel Tiel 3 Standpl"/>
    <s v="De Diepert 5"/>
    <s v="Tiel"/>
    <s v="4004 MA"/>
    <s v="NL"/>
    <x v="2"/>
    <s v="Randweg 2"/>
    <x v="6"/>
    <s v="4191 NN"/>
    <s v="NL"/>
    <s v="2480113886"/>
    <s v="0147085_002"/>
    <s v="31V"/>
    <s v="NL001131849B01"/>
    <n v="2"/>
    <n v="0"/>
    <n v="90.61"/>
    <s v="N"/>
    <s v="Peter Appel Transport B.V."/>
    <n v="36622"/>
    <d v="2023-10-11T00:00:00"/>
    <s v="07:02:00"/>
    <n v="0"/>
    <x v="2"/>
    <x v="40"/>
    <n v="10"/>
    <x v="6"/>
    <n v="1"/>
    <n v="11.2"/>
    <x v="2"/>
    <n v="90.61"/>
    <n v="0"/>
    <n v="90.61"/>
  </r>
  <r>
    <s v="COLGATE 3800 DEB."/>
    <s v="Colgate-Palmolive Nederland BV"/>
    <s v="101t"/>
    <n v="101091036661"/>
    <n v="101030175957"/>
    <n v="930"/>
    <s v="Inv Booked"/>
    <s v="2480113887"/>
    <s v="Verkoop"/>
    <n v="170"/>
    <s v="Transport drops zone"/>
    <s v="9 - verwerkt"/>
    <n v="0"/>
    <m/>
    <d v="2023-10-11T00:00:00"/>
    <s v="DROP"/>
    <s v="0001010910366610146816_002"/>
    <m/>
    <m/>
    <m/>
    <s v="EUR"/>
    <n v="182.69"/>
    <s v="EUR"/>
    <n v="182.69"/>
    <s v="EUR"/>
    <n v="182.69"/>
    <n v="182.69"/>
    <n v="0"/>
    <s v="N"/>
    <n v="1223000983"/>
    <d v="2023-11-09T00:00:00"/>
    <m/>
    <d v="2023-10-11T00:00:00"/>
    <s v="00:00"/>
    <s v="23:59"/>
    <d v="2023-10-11T00:00:00"/>
    <s v="10:00"/>
    <s v="10:00"/>
    <n v="26"/>
    <s v="ce"/>
    <n v="17654"/>
    <n v="26.4"/>
    <n v="34"/>
    <s v="Kuehne+Nagel Tiel 3 Standpl"/>
    <s v="De Diepert 5"/>
    <s v="Tiel"/>
    <s v="4004 MA"/>
    <s v="NL"/>
    <x v="14"/>
    <s v="Rood 24"/>
    <x v="17"/>
    <s v="6666LT"/>
    <s v="NL"/>
    <s v="2480113887"/>
    <s v="0146816_002"/>
    <s v="31V"/>
    <s v="NL001131849B01"/>
    <n v="2"/>
    <n v="0"/>
    <n v="182.69"/>
    <s v="N"/>
    <s v="Peter Appel Transport B.V."/>
    <n v="36622"/>
    <d v="2023-10-11T00:00:00"/>
    <s v="11:59:00"/>
    <n v="16"/>
    <x v="2"/>
    <x v="40"/>
    <n v="10"/>
    <x v="15"/>
    <n v="1"/>
    <n v="26.4"/>
    <x v="5"/>
    <n v="182.69"/>
    <n v="0"/>
    <n v="182.69"/>
  </r>
  <r>
    <s v="COLGATE 3800 DEB."/>
    <s v="Colgate-Palmolive Nederland BV"/>
    <s v="101t"/>
    <n v="101091037076"/>
    <n v="101030175958"/>
    <n v="930"/>
    <s v="Inv Booked"/>
    <s v="2480113928"/>
    <s v="Verkoop"/>
    <n v="170"/>
    <s v="Transport drops zone"/>
    <s v="9 - verwerkt"/>
    <n v="0"/>
    <m/>
    <d v="2023-10-11T00:00:00"/>
    <s v="DROP"/>
    <s v="0001010910370760147079_002"/>
    <m/>
    <m/>
    <m/>
    <s v="EUR"/>
    <n v="267.62"/>
    <s v="EUR"/>
    <n v="267.62"/>
    <s v="EUR"/>
    <n v="267.62"/>
    <n v="267.62"/>
    <n v="0"/>
    <s v="N"/>
    <n v="1223000983"/>
    <d v="2023-11-09T00:00:00"/>
    <m/>
    <d v="2023-10-11T00:00:00"/>
    <s v="00:00"/>
    <s v="23:59"/>
    <d v="2023-10-11T00:00:00"/>
    <s v="09:00"/>
    <s v="10:00"/>
    <n v="21.6"/>
    <s v="ce"/>
    <n v="22843"/>
    <n v="21.6"/>
    <n v="42"/>
    <s v="Kuehne+Nagel Tiel 3 Standpl"/>
    <s v="De Diepert 5"/>
    <s v="Tiel"/>
    <s v="4004 MA"/>
    <s v="NL"/>
    <x v="1"/>
    <s v="Perenmarkt 15"/>
    <x v="2"/>
    <s v="1681PG"/>
    <s v="NL"/>
    <s v="2480113928"/>
    <s v="0147079_002"/>
    <s v="31V"/>
    <s v="NL001131849B01"/>
    <n v="2"/>
    <n v="0"/>
    <n v="267.62"/>
    <s v="N"/>
    <s v="Peter Appel Transport B.V."/>
    <n v="36622"/>
    <d v="2023-10-11T00:00:00"/>
    <s v="10:26:00"/>
    <n v="0"/>
    <x v="2"/>
    <x v="40"/>
    <n v="10"/>
    <x v="2"/>
    <n v="1"/>
    <n v="21.6"/>
    <x v="1"/>
    <n v="267.62"/>
    <n v="0"/>
    <n v="267.62"/>
  </r>
  <r>
    <s v="COLGATE 3800 DEB."/>
    <s v="Colgate-Palmolive Nederland BV"/>
    <s v="101t"/>
    <n v="101091036665"/>
    <n v="101030175959"/>
    <n v="930"/>
    <s v="Inv Booked"/>
    <s v="0240183343"/>
    <s v="Verkoop"/>
    <n v="170"/>
    <s v="Transport drops zone"/>
    <s v="9 - verwerkt"/>
    <n v="0"/>
    <m/>
    <d v="2023-10-11T00:00:00"/>
    <s v="DROP"/>
    <s v="0001010910366650146820_002"/>
    <m/>
    <m/>
    <m/>
    <s v="EUR"/>
    <n v="22.14"/>
    <s v="EUR"/>
    <n v="22.14"/>
    <s v="EUR"/>
    <n v="22.14"/>
    <n v="22.14"/>
    <n v="0"/>
    <s v="N"/>
    <n v="1223000983"/>
    <d v="2023-11-09T00:00:00"/>
    <m/>
    <d v="2023-10-11T00:00:00"/>
    <s v="00:00"/>
    <s v="23:59"/>
    <d v="2023-10-11T00:00:00"/>
    <s v="14:00"/>
    <s v="14:00"/>
    <n v="3.2"/>
    <s v="ce"/>
    <n v="2308"/>
    <n v="3.2"/>
    <n v="2"/>
    <s v="Kuehne+Nagel Tiel 3 Standpl"/>
    <s v="De Diepert 5"/>
    <s v="Tiel"/>
    <s v="4004 MA"/>
    <s v="NL"/>
    <x v="23"/>
    <s v="Rood 24"/>
    <x v="17"/>
    <s v="6666 LT"/>
    <s v="NL"/>
    <s v="0240183343"/>
    <s v="0146820_002"/>
    <s v="31V"/>
    <s v="NL001131849B01"/>
    <n v="2"/>
    <n v="0"/>
    <n v="22.14"/>
    <s v="N"/>
    <s v="Peter Appel Transport B.V."/>
    <n v="36622"/>
    <d v="2023-10-11T00:00:00"/>
    <s v="14:42:00"/>
    <n v="0"/>
    <x v="2"/>
    <x v="40"/>
    <n v="10"/>
    <x v="15"/>
    <n v="0"/>
    <s v=""/>
    <x v="5"/>
    <s v=""/>
    <n v="0"/>
    <s v=""/>
  </r>
  <r>
    <s v="COLGATE 3800 DEB."/>
    <s v="Colgate-Palmolive Nederland BV"/>
    <s v="101t"/>
    <n v="101091037122"/>
    <n v="101030176014"/>
    <n v="930"/>
    <s v="Inv Booked"/>
    <s v="2480114865"/>
    <s v="Verkoop"/>
    <n v="200"/>
    <s v="Transport drops"/>
    <s v="9 - verwerkt"/>
    <n v="0"/>
    <m/>
    <d v="2023-10-12T00:00:00"/>
    <s v="DROP"/>
    <s v="0001010910371220147101_008"/>
    <m/>
    <m/>
    <m/>
    <s v="EUR"/>
    <n v="54.4"/>
    <s v="EUR"/>
    <n v="54.4"/>
    <s v="EUR"/>
    <n v="54.4"/>
    <n v="54.4"/>
    <n v="0"/>
    <s v="N"/>
    <n v="1223000983"/>
    <d v="2023-11-09T00:00:00"/>
    <m/>
    <d v="2023-10-12T00:00:00"/>
    <s v="00:00"/>
    <s v="23:59"/>
    <d v="2023-10-12T00:00:00"/>
    <s v="09:00"/>
    <s v="16:00"/>
    <n v="0.8"/>
    <s v="ce"/>
    <n v="6"/>
    <n v="0.8"/>
    <n v="0"/>
    <s v="Kuehne+Nagel Tiel 3 Standpl"/>
    <s v="De Diepert 5"/>
    <s v="Tiel"/>
    <s v="4004 MA"/>
    <s v="NL"/>
    <x v="35"/>
    <s v="Oliemolenweg 8"/>
    <x v="70"/>
    <s v="7944 HX"/>
    <s v="NL"/>
    <s v="2480114865"/>
    <s v="0147101_008"/>
    <s v="31V"/>
    <s v="NL001131849B01"/>
    <n v="2"/>
    <n v="0"/>
    <n v="54.4"/>
    <s v="N"/>
    <s v="Peter Appel Transport B.V."/>
    <n v="36744"/>
    <d v="2023-10-12T00:00:00"/>
    <s v="16:34:00"/>
    <n v="0"/>
    <x v="3"/>
    <x v="40"/>
    <n v="10"/>
    <x v="48"/>
    <n v="1"/>
    <n v="1.6"/>
    <x v="6"/>
    <n v="108.8"/>
    <n v="0"/>
    <n v="108.8"/>
  </r>
  <r>
    <s v="COLGATE 3800 DEB."/>
    <s v="Colgate-Palmolive Nederland BV"/>
    <s v="101t"/>
    <n v="101091037122"/>
    <n v="101030176015"/>
    <n v="930"/>
    <s v="Inv Booked"/>
    <s v="2480114866"/>
    <s v="Verkoop"/>
    <n v="200"/>
    <s v="Transport drops"/>
    <s v="9 - verwerkt"/>
    <n v="0"/>
    <m/>
    <d v="2023-10-12T00:00:00"/>
    <s v="DROP"/>
    <s v="0001010910371220147101_007"/>
    <m/>
    <m/>
    <m/>
    <s v="EUR"/>
    <n v="54.4"/>
    <s v="EUR"/>
    <n v="54.4"/>
    <s v="EUR"/>
    <n v="54.4"/>
    <n v="54.4"/>
    <n v="0"/>
    <s v="N"/>
    <n v="1223000983"/>
    <d v="2023-11-09T00:00:00"/>
    <m/>
    <d v="2023-10-12T00:00:00"/>
    <s v="00:00"/>
    <s v="23:59"/>
    <d v="2023-10-12T00:00:00"/>
    <s v="07:00"/>
    <s v="12:00"/>
    <n v="0.8"/>
    <s v="ce"/>
    <n v="96"/>
    <n v="0.8"/>
    <n v="0"/>
    <s v="Kuehne+Nagel Tiel 3 Standpl"/>
    <s v="De Diepert 5"/>
    <s v="Tiel"/>
    <s v="4004 MA"/>
    <s v="NL"/>
    <x v="26"/>
    <s v="Park Forum 1129"/>
    <x v="29"/>
    <s v="5657 HK"/>
    <s v="NL"/>
    <s v="2480114866"/>
    <s v="0147101_007"/>
    <s v="31V"/>
    <s v="NL001131849B01"/>
    <n v="2"/>
    <n v="0"/>
    <n v="54.4"/>
    <s v="N"/>
    <s v="Peter Appel Transport B.V."/>
    <n v="36744"/>
    <d v="2023-10-12T00:00:00"/>
    <s v="13:26:00"/>
    <n v="0"/>
    <x v="3"/>
    <x v="40"/>
    <n v="10"/>
    <x v="25"/>
    <n v="1"/>
    <n v="0.8"/>
    <x v="6"/>
    <n v="54.4"/>
    <n v="0"/>
    <n v="54.4"/>
  </r>
  <r>
    <s v="COLGATE 3800 DEB."/>
    <s v="Colgate-Palmolive Nederland BV"/>
    <s v="101t"/>
    <n v="101091037122"/>
    <n v="101030176016"/>
    <n v="930"/>
    <s v="Inv Booked"/>
    <s v="2480114864"/>
    <s v="Verkoop"/>
    <n v="200"/>
    <s v="Transport drops"/>
    <s v="9 - verwerkt"/>
    <n v="0"/>
    <m/>
    <d v="2023-10-12T00:00:00"/>
    <s v="DROP"/>
    <s v="0001010910371220147101_005"/>
    <m/>
    <m/>
    <m/>
    <s v="EUR"/>
    <n v="54.4"/>
    <s v="EUR"/>
    <n v="54.4"/>
    <s v="EUR"/>
    <n v="54.4"/>
    <n v="54.4"/>
    <n v="0"/>
    <s v="N"/>
    <n v="1223000983"/>
    <d v="2023-11-09T00:00:00"/>
    <m/>
    <d v="2023-10-12T00:00:00"/>
    <s v="00:00"/>
    <s v="23:59"/>
    <d v="2023-10-12T00:00:00"/>
    <s v="08:00"/>
    <s v="16:00"/>
    <n v="0"/>
    <s v="ce"/>
    <n v="2"/>
    <n v="0.8"/>
    <n v="0"/>
    <s v="Kuehne+Nagel Tiel 3 Standpl"/>
    <s v="De Diepert 5"/>
    <s v="Tiel"/>
    <s v="4004 MA"/>
    <s v="NL"/>
    <x v="63"/>
    <s v="Laarakkerweg 5"/>
    <x v="49"/>
    <s v="5061JR"/>
    <s v="NL"/>
    <s v="2480114864"/>
    <s v="0147101_005"/>
    <s v="31V"/>
    <s v="NL001131849B01"/>
    <n v="2"/>
    <n v="0"/>
    <n v="54.4"/>
    <s v="N"/>
    <s v="Peter Appel Transport B.V."/>
    <n v="36744"/>
    <d v="2023-10-12T00:00:00"/>
    <s v="11:58:00"/>
    <n v="0"/>
    <x v="3"/>
    <x v="40"/>
    <n v="10"/>
    <x v="3"/>
    <n v="1"/>
    <n v="0.8"/>
    <x v="6"/>
    <n v="54.4"/>
    <n v="0"/>
    <n v="54.4"/>
  </r>
  <r>
    <s v="COLGATE 3800 DEB."/>
    <s v="Colgate-Palmolive Nederland BV"/>
    <s v="101t"/>
    <n v="101091037122"/>
    <n v="101030176017"/>
    <n v="930"/>
    <s v="Inv Booked"/>
    <s v="2480114861"/>
    <s v="Verkoop"/>
    <n v="200"/>
    <s v="Transport drops"/>
    <s v="9 - verwerkt"/>
    <n v="0"/>
    <m/>
    <d v="2023-10-12T00:00:00"/>
    <s v="DROP"/>
    <s v="0001010910371220147101_004"/>
    <m/>
    <m/>
    <m/>
    <s v="EUR"/>
    <n v="54.4"/>
    <s v="EUR"/>
    <n v="54.4"/>
    <s v="EUR"/>
    <n v="54.4"/>
    <n v="54.4"/>
    <n v="0"/>
    <s v="N"/>
    <n v="1223000983"/>
    <d v="2023-11-09T00:00:00"/>
    <m/>
    <d v="2023-10-12T00:00:00"/>
    <s v="00:00"/>
    <s v="23:59"/>
    <d v="2023-10-12T00:00:00"/>
    <s v="08:00"/>
    <s v="16:00"/>
    <n v="0.8"/>
    <s v="ce"/>
    <n v="18"/>
    <n v="0.8"/>
    <n v="0"/>
    <s v="Kuehne+Nagel Tiel 3 Standpl"/>
    <s v="De Diepert 5"/>
    <s v="Tiel"/>
    <s v="4004 MA"/>
    <s v="NL"/>
    <x v="57"/>
    <s v="Herman Kuijkstraat17"/>
    <x v="6"/>
    <s v="4191 AH"/>
    <s v="NL"/>
    <s v="2480114861"/>
    <s v="0147101_004"/>
    <s v="31V"/>
    <s v="NL001131849B01"/>
    <n v="2"/>
    <n v="0"/>
    <n v="54.4"/>
    <s v="N"/>
    <s v="Peter Appel Transport B.V."/>
    <n v="36744"/>
    <d v="2023-10-12T00:00:00"/>
    <s v="10:48:00"/>
    <n v="0"/>
    <x v="3"/>
    <x v="40"/>
    <n v="10"/>
    <x v="6"/>
    <n v="1"/>
    <n v="0.8"/>
    <x v="6"/>
    <n v="54.4"/>
    <n v="0"/>
    <n v="54.4"/>
  </r>
  <r>
    <s v="COLGATE 3800 DEB."/>
    <s v="Colgate-Palmolive Nederland BV"/>
    <s v="101t"/>
    <n v="101091037613"/>
    <n v="101030176018"/>
    <n v="930"/>
    <s v="Inv Booked"/>
    <s v="2480114858"/>
    <s v="Verkoop"/>
    <n v="170"/>
    <s v="Transport drops zone"/>
    <s v="9 - verwerkt"/>
    <n v="0"/>
    <m/>
    <d v="2023-10-12T00:00:00"/>
    <s v="DROP"/>
    <s v="0001010910376130147400_002"/>
    <m/>
    <m/>
    <m/>
    <s v="EUR"/>
    <n v="50.8"/>
    <s v="EUR"/>
    <n v="50.8"/>
    <s v="EUR"/>
    <n v="50.8"/>
    <n v="50.8"/>
    <n v="0"/>
    <s v="N"/>
    <n v="1223000983"/>
    <d v="2023-11-09T00:00:00"/>
    <m/>
    <d v="2023-10-12T00:00:00"/>
    <s v="00:00"/>
    <s v="23:59"/>
    <d v="2023-10-12T00:00:00"/>
    <s v="18:00"/>
    <s v="18:00"/>
    <n v="4"/>
    <s v="ce"/>
    <n v="2400"/>
    <n v="4"/>
    <n v="2"/>
    <s v="Kuehne+Nagel Tiel 3 Standpl"/>
    <s v="De Diepert 5"/>
    <s v="Tiel"/>
    <s v="4004 MA"/>
    <s v="NL"/>
    <x v="79"/>
    <s v="Keltenweg 30"/>
    <x v="58"/>
    <s v="5342 LP"/>
    <s v="NL"/>
    <s v="2480114858"/>
    <s v="0147400_002"/>
    <s v="31V"/>
    <s v="NL001131849B01"/>
    <n v="2"/>
    <n v="0"/>
    <n v="50.8"/>
    <s v="N"/>
    <s v="Peter Appel Transport B.V."/>
    <n v="36622"/>
    <d v="2023-10-12T00:00:00"/>
    <s v="20:09:00"/>
    <n v="11"/>
    <x v="3"/>
    <x v="40"/>
    <n v="10"/>
    <x v="42"/>
    <n v="1"/>
    <n v="7.2"/>
    <x v="3"/>
    <n v="91.44"/>
    <n v="0"/>
    <n v="91.44"/>
  </r>
  <r>
    <s v="COLGATE 3800 DEB."/>
    <s v="Colgate-Palmolive Nederland BV"/>
    <s v="101t"/>
    <n v="101091037122"/>
    <n v="101030176019"/>
    <n v="930"/>
    <s v="Inv Booked"/>
    <s v="2480114863"/>
    <s v="Verkoop"/>
    <n v="200"/>
    <s v="Transport drops"/>
    <s v="9 - verwerkt"/>
    <n v="0"/>
    <m/>
    <d v="2023-10-12T00:00:00"/>
    <s v="DROP"/>
    <s v="0001010910371220147101_008"/>
    <m/>
    <m/>
    <m/>
    <s v="EUR"/>
    <n v="54.4"/>
    <s v="EUR"/>
    <n v="54.4"/>
    <s v="EUR"/>
    <n v="54.4"/>
    <n v="54.4"/>
    <n v="0"/>
    <s v="N"/>
    <n v="1223000983"/>
    <d v="2023-11-09T00:00:00"/>
    <m/>
    <d v="2023-10-12T00:00:00"/>
    <s v="00:00"/>
    <s v="23:59"/>
    <d v="2023-10-12T00:00:00"/>
    <s v="09:00"/>
    <s v="16:00"/>
    <n v="0.8"/>
    <s v="ce"/>
    <n v="9"/>
    <n v="0.8"/>
    <n v="0"/>
    <s v="Kuehne+Nagel Tiel 3 Standpl"/>
    <s v="De Diepert 5"/>
    <s v="Tiel"/>
    <s v="4004 MA"/>
    <s v="NL"/>
    <x v="35"/>
    <s v="Oliemolenweg 8"/>
    <x v="70"/>
    <s v="7944 HX"/>
    <s v="NL"/>
    <s v="2480114863"/>
    <s v="0147101_008"/>
    <s v="31V"/>
    <s v="NL001131849B01"/>
    <n v="2"/>
    <n v="0"/>
    <n v="54.4"/>
    <s v="N"/>
    <s v="Peter Appel Transport B.V."/>
    <n v="36744"/>
    <d v="2023-10-12T00:00:00"/>
    <s v="16:34:00"/>
    <n v="0"/>
    <x v="3"/>
    <x v="40"/>
    <n v="10"/>
    <x v="48"/>
    <n v="0"/>
    <s v=""/>
    <x v="6"/>
    <s v=""/>
    <n v="0"/>
    <s v=""/>
  </r>
  <r>
    <s v="COLGATE 3800 DEB."/>
    <s v="Colgate-Palmolive Nederland BV"/>
    <s v="101t"/>
    <n v="101091037122"/>
    <n v="101030176020"/>
    <n v="930"/>
    <s v="Inv Booked"/>
    <s v="2480114862"/>
    <s v="Verkoop"/>
    <n v="200"/>
    <s v="Transport drops"/>
    <s v="9 - verwerkt"/>
    <n v="0"/>
    <m/>
    <d v="2023-10-12T00:00:00"/>
    <s v="DROP"/>
    <s v="0001010910371220147101_003"/>
    <m/>
    <m/>
    <m/>
    <s v="EUR"/>
    <n v="54.4"/>
    <s v="EUR"/>
    <n v="54.4"/>
    <s v="EUR"/>
    <n v="54.4"/>
    <n v="54.4"/>
    <n v="0"/>
    <s v="N"/>
    <n v="1223000983"/>
    <d v="2023-11-09T00:00:00"/>
    <m/>
    <d v="2023-10-12T00:00:00"/>
    <s v="00:00"/>
    <s v="23:59"/>
    <d v="2023-10-12T00:00:00"/>
    <s v="08:00"/>
    <s v="16:00"/>
    <n v="0"/>
    <s v="ce"/>
    <n v="4"/>
    <n v="0.8"/>
    <n v="0"/>
    <s v="Kuehne+Nagel Tiel 3 Standpl"/>
    <s v="De Diepert 5"/>
    <s v="Tiel"/>
    <s v="4004 MA"/>
    <s v="NL"/>
    <x v="38"/>
    <s v="Andries Copierhof 2"/>
    <x v="40"/>
    <s v="3059 LM"/>
    <s v="NL"/>
    <s v="2480114862"/>
    <s v="0147101_003"/>
    <s v="31V"/>
    <s v="NL001131849B01"/>
    <n v="2"/>
    <n v="0"/>
    <n v="54.4"/>
    <s v="N"/>
    <s v="Peter Appel Transport B.V."/>
    <n v="36744"/>
    <d v="2023-10-12T00:00:00"/>
    <s v="09:19:00"/>
    <n v="0"/>
    <x v="3"/>
    <x v="40"/>
    <n v="10"/>
    <x v="33"/>
    <n v="1"/>
    <n v="0.8"/>
    <x v="6"/>
    <n v="54.4"/>
    <n v="0"/>
    <n v="54.4"/>
  </r>
  <r>
    <s v="COLGATE 3800 DEB."/>
    <s v="Colgate-Palmolive Nederland BV"/>
    <s v="101t"/>
    <n v="101091037122"/>
    <n v="101030176021"/>
    <n v="930"/>
    <s v="Inv Booked"/>
    <s v="2480114860"/>
    <s v="Verkoop"/>
    <n v="200"/>
    <s v="Transport drops"/>
    <s v="9 - verwerkt"/>
    <n v="0"/>
    <m/>
    <d v="2023-10-12T00:00:00"/>
    <s v="DROP"/>
    <s v="0001010910371220147101_006"/>
    <m/>
    <m/>
    <m/>
    <s v="EUR"/>
    <n v="54.4"/>
    <s v="EUR"/>
    <n v="54.4"/>
    <s v="EUR"/>
    <n v="54.4"/>
    <n v="54.4"/>
    <n v="0"/>
    <s v="N"/>
    <n v="1223000983"/>
    <d v="2023-11-09T00:00:00"/>
    <m/>
    <d v="2023-10-12T00:00:00"/>
    <s v="00:00"/>
    <s v="23:59"/>
    <d v="2023-10-12T00:00:00"/>
    <s v="08:30"/>
    <s v="17:00"/>
    <n v="0.8"/>
    <s v="ce"/>
    <n v="79"/>
    <n v="0.8"/>
    <n v="0"/>
    <s v="Kuehne+Nagel Tiel 3 Standpl"/>
    <s v="De Diepert 5"/>
    <s v="Tiel"/>
    <s v="4004 MA"/>
    <s v="NL"/>
    <x v="69"/>
    <s v="Avignonlaan 10"/>
    <x v="29"/>
    <s v="5627 GA"/>
    <s v="NL"/>
    <s v="2480114860"/>
    <s v="0147101_006"/>
    <s v="31V"/>
    <s v="NL001131849B01"/>
    <n v="2"/>
    <n v="0"/>
    <n v="54.4"/>
    <s v="N"/>
    <s v="Peter Appel Transport B.V."/>
    <n v="36744"/>
    <d v="2023-10-12T00:00:00"/>
    <s v="12:54:00"/>
    <n v="0"/>
    <x v="3"/>
    <x v="40"/>
    <n v="10"/>
    <x v="25"/>
    <n v="1"/>
    <n v="0.8"/>
    <x v="6"/>
    <n v="54.4"/>
    <n v="0"/>
    <n v="54.4"/>
  </r>
  <r>
    <s v="COLGATE 3800 DEB."/>
    <s v="Colgate-Palmolive Nederland BV"/>
    <s v="101t"/>
    <n v="101091037122"/>
    <n v="101030176022"/>
    <n v="930"/>
    <s v="Inv Booked"/>
    <s v="2480114859"/>
    <s v="Verkoop"/>
    <n v="200"/>
    <s v="Transport drops"/>
    <s v="9 - verwerkt"/>
    <n v="0"/>
    <m/>
    <d v="2023-10-12T00:00:00"/>
    <s v="DROP"/>
    <s v="0001010910371220147101_002"/>
    <m/>
    <m/>
    <m/>
    <s v="EUR"/>
    <n v="54.4"/>
    <s v="EUR"/>
    <n v="54.4"/>
    <s v="EUR"/>
    <n v="54.4"/>
    <n v="54.4"/>
    <n v="0"/>
    <s v="N"/>
    <n v="1223000983"/>
    <d v="2023-11-09T00:00:00"/>
    <m/>
    <d v="2023-10-12T00:00:00"/>
    <s v="00:00"/>
    <s v="23:59"/>
    <d v="2023-10-12T00:00:00"/>
    <s v="08:00"/>
    <s v="16:00"/>
    <n v="0.8"/>
    <s v="ce"/>
    <n v="35"/>
    <n v="0.8"/>
    <n v="0"/>
    <s v="Kuehne+Nagel Tiel 3 Standpl"/>
    <s v="De Diepert 5"/>
    <s v="Tiel"/>
    <s v="4004 MA"/>
    <s v="NL"/>
    <x v="27"/>
    <s v="Nieuwehuizenweg 17"/>
    <x v="30"/>
    <s v="2314XP"/>
    <s v="NL"/>
    <s v="2480114859"/>
    <s v="0147101_002"/>
    <s v="31V"/>
    <s v="NL001131849B01"/>
    <n v="2"/>
    <n v="0"/>
    <n v="54.4"/>
    <s v="N"/>
    <s v="Peter Appel Transport B.V."/>
    <n v="36744"/>
    <d v="2023-10-12T00:00:00"/>
    <s v="08:16:00"/>
    <n v="0"/>
    <x v="3"/>
    <x v="40"/>
    <n v="10"/>
    <x v="26"/>
    <n v="1"/>
    <n v="0.8"/>
    <x v="0"/>
    <n v="54.4"/>
    <n v="0"/>
    <n v="54.4"/>
  </r>
  <r>
    <s v="COLGATE 3800 DEB."/>
    <s v="Colgate-Palmolive Nederland BV"/>
    <s v="101t"/>
    <n v="101091037257"/>
    <n v="101030176023"/>
    <n v="930"/>
    <s v="Inv Booked"/>
    <s v="2480114856"/>
    <s v="Verkoop"/>
    <n v="170"/>
    <s v="Transport drops zone"/>
    <s v="9 - verwerkt"/>
    <n v="0"/>
    <m/>
    <d v="2023-10-12T00:00:00"/>
    <s v="DROP"/>
    <s v="0001010910372570147177_002"/>
    <m/>
    <m/>
    <m/>
    <s v="EUR"/>
    <n v="74.59"/>
    <s v="EUR"/>
    <n v="74.59"/>
    <s v="EUR"/>
    <n v="74.59"/>
    <n v="74.59"/>
    <n v="0"/>
    <s v="N"/>
    <n v="1223000983"/>
    <d v="2023-11-09T00:00:00"/>
    <m/>
    <d v="2023-10-12T00:00:00"/>
    <s v="00:00"/>
    <s v="23:59"/>
    <d v="2023-10-12T00:00:00"/>
    <s v="07:00"/>
    <s v="10:00"/>
    <n v="5.6"/>
    <s v="ce"/>
    <n v="3759"/>
    <n v="5.6"/>
    <n v="4"/>
    <s v="Kuehne+Nagel Tiel 3 Standpl"/>
    <s v="De Diepert 5"/>
    <s v="Tiel"/>
    <s v="4004 MA"/>
    <s v="NL"/>
    <x v="117"/>
    <s v="Slego 1a"/>
    <x v="13"/>
    <s v="1046BM"/>
    <s v="NL"/>
    <s v="2480114856"/>
    <s v="0147177_002"/>
    <s v="31V"/>
    <s v="NL001131849B01"/>
    <n v="2"/>
    <n v="0"/>
    <n v="74.59"/>
    <s v="N"/>
    <s v="Peter Appel Transport B.V."/>
    <n v="36622"/>
    <d v="2023-10-12T00:00:00"/>
    <s v="10:42:00"/>
    <n v="0"/>
    <x v="3"/>
    <x v="40"/>
    <n v="10"/>
    <x v="11"/>
    <n v="1"/>
    <n v="12"/>
    <x v="0"/>
    <n v="159.84"/>
    <n v="0"/>
    <n v="159.84"/>
  </r>
  <r>
    <s v="COLGATE 3800 DEB."/>
    <s v="Colgate-Palmolive Nederland BV"/>
    <s v="101t"/>
    <n v="101091037607"/>
    <n v="101030176024"/>
    <n v="930"/>
    <s v="Inv Booked"/>
    <s v="0240184230"/>
    <s v="Verkoop"/>
    <n v="170"/>
    <s v="Transport drops zone"/>
    <s v="9 - verwerkt"/>
    <n v="0"/>
    <m/>
    <d v="2023-10-12T00:00:00"/>
    <s v="DROP"/>
    <s v="0001010910376070147392_002"/>
    <m/>
    <m/>
    <m/>
    <s v="EUR"/>
    <n v="38.11"/>
    <s v="EUR"/>
    <n v="38.11"/>
    <s v="EUR"/>
    <n v="38.11"/>
    <n v="38.11"/>
    <n v="0"/>
    <s v="N"/>
    <n v="1223000983"/>
    <d v="2023-11-09T00:00:00"/>
    <m/>
    <d v="2023-10-12T00:00:00"/>
    <s v="00:00"/>
    <s v="23:59"/>
    <d v="2023-10-12T00:00:00"/>
    <s v="09:00"/>
    <s v="10:00"/>
    <n v="3.2"/>
    <s v="ce"/>
    <n v="2655"/>
    <n v="3.2"/>
    <n v="3"/>
    <s v="Kuehne+Nagel Tiel 3 Standpl"/>
    <s v="De Diepert 5"/>
    <s v="Tiel"/>
    <s v="4004 MA"/>
    <s v="NL"/>
    <x v="39"/>
    <s v="RANDWEG 2"/>
    <x v="6"/>
    <s v="4191 NN"/>
    <s v="NL"/>
    <s v="0240184230"/>
    <s v="0147392_002"/>
    <s v="31V"/>
    <s v="NL001131849B01"/>
    <n v="2"/>
    <n v="0"/>
    <n v="38.11"/>
    <s v="N"/>
    <s v="Peter Appel Transport B.V."/>
    <n v="36622"/>
    <d v="2023-10-12T00:00:00"/>
    <s v="10:32:00"/>
    <n v="0"/>
    <x v="3"/>
    <x v="40"/>
    <n v="10"/>
    <x v="6"/>
    <n v="1"/>
    <n v="3.2"/>
    <x v="2"/>
    <n v="38.11"/>
    <n v="0"/>
    <n v="38.11"/>
  </r>
  <r>
    <s v="COLGATE 3800 DEB."/>
    <s v="Colgate-Palmolive Nederland BV"/>
    <s v="101t"/>
    <n v="101091037260"/>
    <n v="101030176009"/>
    <n v="930"/>
    <s v="Inv Booked"/>
    <s v="2480114846"/>
    <s v="Verkoop"/>
    <n v="170"/>
    <s v="Transport drops zone"/>
    <s v="9 - verwerkt"/>
    <n v="0"/>
    <m/>
    <d v="2023-10-12T00:00:00"/>
    <s v="DROP"/>
    <s v="0001010910372600147178_003"/>
    <m/>
    <m/>
    <m/>
    <s v="EUR"/>
    <n v="64.8"/>
    <s v="EUR"/>
    <n v="64.8"/>
    <s v="EUR"/>
    <n v="64.8"/>
    <n v="64.8"/>
    <n v="0"/>
    <s v="N"/>
    <n v="1223000983"/>
    <d v="2023-11-09T00:00:00"/>
    <m/>
    <d v="2023-10-12T00:00:00"/>
    <s v="00:00"/>
    <s v="23:59"/>
    <d v="2023-10-12T00:00:00"/>
    <s v="10:00"/>
    <s v="12:00"/>
    <n v="3.2"/>
    <s v="ce"/>
    <n v="2049"/>
    <n v="3.2"/>
    <n v="1"/>
    <s v="Kuehne+Nagel Tiel 3 Standpl"/>
    <s v="De Diepert 5"/>
    <s v="Tiel"/>
    <s v="4004 MA"/>
    <s v="NL"/>
    <x v="28"/>
    <s v="ECOFACTORIJ  20"/>
    <x v="31"/>
    <s v="7325 WC"/>
    <s v="NL"/>
    <s v="2480114846"/>
    <s v="0147178_003"/>
    <s v="31V"/>
    <s v="NL001131849B01"/>
    <n v="2"/>
    <n v="0"/>
    <n v="64.8"/>
    <s v="N"/>
    <s v="Peter Appel Transport B.V."/>
    <n v="36622"/>
    <d v="2023-10-12T00:00:00"/>
    <s v="10:25:00"/>
    <n v="0"/>
    <x v="3"/>
    <x v="40"/>
    <n v="10"/>
    <x v="27"/>
    <n v="1"/>
    <n v="3.2"/>
    <x v="0"/>
    <n v="64.8"/>
    <n v="0"/>
    <n v="64.8"/>
  </r>
  <r>
    <s v="COLGATE 3800 DEB."/>
    <s v="Colgate-Palmolive Nederland BV"/>
    <s v="101t"/>
    <n v="101091037561"/>
    <n v="101030176010"/>
    <n v="930"/>
    <s v="Inv Booked"/>
    <s v="2480114850"/>
    <s v="Verkoop"/>
    <n v="170"/>
    <s v="Transport drops zone"/>
    <s v="9 - verwerkt"/>
    <n v="0"/>
    <m/>
    <d v="2023-10-12T00:00:00"/>
    <s v="DROP"/>
    <s v="0001010910375610147339_002"/>
    <m/>
    <m/>
    <m/>
    <s v="EUR"/>
    <n v="31.57"/>
    <s v="EUR"/>
    <n v="31.57"/>
    <s v="EUR"/>
    <n v="31.57"/>
    <n v="31.57"/>
    <n v="0"/>
    <s v="N"/>
    <n v="1223000983"/>
    <d v="2023-11-09T00:00:00"/>
    <m/>
    <d v="2023-10-12T00:00:00"/>
    <s v="00:00"/>
    <s v="23:59"/>
    <d v="2023-10-12T00:00:00"/>
    <s v="10:45"/>
    <s v="10:45"/>
    <n v="0.8"/>
    <s v="ce"/>
    <n v="785"/>
    <n v="0.8"/>
    <n v="1"/>
    <s v="Kuehne+Nagel Tiel 3 Standpl"/>
    <s v="De Diepert 5"/>
    <s v="Tiel"/>
    <s v="4004 MA"/>
    <s v="NL"/>
    <x v="32"/>
    <s v="Afrikastraat 10"/>
    <x v="34"/>
    <s v="6014CG"/>
    <s v="NL"/>
    <s v="2480114850"/>
    <s v="0147339_002"/>
    <s v="31V"/>
    <s v="NL001131849B01"/>
    <n v="2"/>
    <n v="0"/>
    <n v="31.57"/>
    <s v="N"/>
    <s v="Peter Appel Transport B.V."/>
    <n v="36622"/>
    <d v="2023-10-12T00:00:00"/>
    <s v="11:47:00"/>
    <n v="0"/>
    <x v="3"/>
    <x v="40"/>
    <n v="10"/>
    <x v="23"/>
    <n v="1"/>
    <n v="0.8"/>
    <x v="3"/>
    <n v="31.57"/>
    <n v="0"/>
    <n v="31.57"/>
  </r>
  <r>
    <s v="COLGATE 3800 DEB."/>
    <s v="Colgate-Palmolive Nederland BV"/>
    <s v="101t"/>
    <n v="101091037603"/>
    <n v="101030176011"/>
    <n v="930"/>
    <s v="Inv Booked"/>
    <s v="2480114843"/>
    <s v="Verkoop"/>
    <n v="170"/>
    <s v="Transport drops zone"/>
    <s v="9 - verwerkt"/>
    <n v="0"/>
    <m/>
    <d v="2023-10-12T00:00:00"/>
    <s v="DROP"/>
    <s v="0001010910376030147386_004"/>
    <m/>
    <m/>
    <m/>
    <s v="EUR"/>
    <n v="72"/>
    <s v="EUR"/>
    <n v="72"/>
    <s v="EUR"/>
    <n v="72"/>
    <n v="72"/>
    <n v="0"/>
    <s v="N"/>
    <n v="1223000983"/>
    <d v="2023-11-09T00:00:00"/>
    <m/>
    <d v="2023-10-12T00:00:00"/>
    <s v="00:00"/>
    <s v="23:59"/>
    <d v="2023-10-12T00:00:00"/>
    <s v="09:00"/>
    <s v="16:00"/>
    <n v="3.2"/>
    <s v="ce"/>
    <n v="3012"/>
    <n v="3.2"/>
    <n v="4"/>
    <s v="Kuehne+Nagel Tiel 3 Standpl"/>
    <s v="De Diepert 5"/>
    <s v="Tiel"/>
    <s v="4004 MA"/>
    <s v="NL"/>
    <x v="123"/>
    <s v="LUCHTERWEG 36"/>
    <x v="75"/>
    <s v="2211 SZ"/>
    <s v="NL"/>
    <s v="2480114843"/>
    <s v="0147386_004"/>
    <s v="31V"/>
    <s v="NL001131849B01"/>
    <n v="2"/>
    <n v="0"/>
    <n v="72"/>
    <s v="N"/>
    <s v="Peter Appel Transport B.V."/>
    <n v="36622"/>
    <d v="2023-10-12T00:00:00"/>
    <s v="11:19:00"/>
    <n v="0"/>
    <x v="3"/>
    <x v="40"/>
    <n v="10"/>
    <x v="52"/>
    <n v="1"/>
    <n v="3.2"/>
    <x v="9"/>
    <n v="72"/>
    <n v="0"/>
    <n v="72"/>
  </r>
  <r>
    <s v="COLGATE 3800 DEB."/>
    <s v="Colgate-Palmolive Nederland BV"/>
    <s v="101t"/>
    <n v="101091037260"/>
    <n v="101030176012"/>
    <n v="930"/>
    <s v="Inv Booked"/>
    <s v="2480114824"/>
    <s v="Verkoop"/>
    <n v="170"/>
    <s v="Transport drops zone"/>
    <s v="9 - verwerkt"/>
    <n v="0"/>
    <m/>
    <d v="2023-10-12T00:00:00"/>
    <s v="DROP"/>
    <s v="0001010910372600147178_002"/>
    <m/>
    <m/>
    <m/>
    <s v="EUR"/>
    <n v="110.66"/>
    <s v="EUR"/>
    <n v="110.66"/>
    <s v="EUR"/>
    <n v="110.66"/>
    <n v="110.66"/>
    <n v="0"/>
    <s v="N"/>
    <n v="1223000983"/>
    <d v="2023-11-09T00:00:00"/>
    <m/>
    <d v="2023-10-12T00:00:00"/>
    <s v="00:00"/>
    <s v="23:59"/>
    <d v="2023-10-12T00:00:00"/>
    <s v="09:00"/>
    <s v="09:00"/>
    <n v="11.2"/>
    <s v="ce"/>
    <n v="6830"/>
    <n v="11.2"/>
    <n v="11"/>
    <s v="Kuehne+Nagel Tiel 3 Standpl"/>
    <s v="De Diepert 5"/>
    <s v="Tiel"/>
    <s v="4004 MA"/>
    <s v="NL"/>
    <x v="14"/>
    <s v="Rood 24"/>
    <x v="17"/>
    <s v="6666LT"/>
    <s v="NL"/>
    <s v="2480114824"/>
    <s v="0147178_002"/>
    <s v="31V"/>
    <s v="NL001131849B01"/>
    <n v="2"/>
    <n v="0"/>
    <n v="110.66"/>
    <s v="N"/>
    <s v="Peter Appel Transport B.V."/>
    <n v="36622"/>
    <d v="2023-10-12T00:00:00"/>
    <s v="09:04:00"/>
    <n v="0"/>
    <x v="3"/>
    <x v="40"/>
    <n v="10"/>
    <x v="15"/>
    <n v="1"/>
    <n v="11.2"/>
    <x v="5"/>
    <n v="110.66"/>
    <n v="0"/>
    <n v="110.66"/>
  </r>
  <r>
    <s v="COLGATE 3800 DEB."/>
    <s v="Colgate-Palmolive Nederland BV"/>
    <s v="101t"/>
    <n v="101091037257"/>
    <n v="101030176013"/>
    <n v="930"/>
    <s v="Inv Booked"/>
    <s v="2480114854"/>
    <s v="Verkoop"/>
    <n v="170"/>
    <s v="Transport drops zone"/>
    <s v="9 - verwerkt"/>
    <n v="0"/>
    <m/>
    <d v="2023-10-12T00:00:00"/>
    <s v="DROP"/>
    <s v="0001010910372570147177_002"/>
    <m/>
    <m/>
    <m/>
    <s v="EUR"/>
    <n v="85.25"/>
    <s v="EUR"/>
    <n v="85.25"/>
    <s v="EUR"/>
    <n v="85.25"/>
    <n v="85.25"/>
    <n v="0"/>
    <s v="N"/>
    <n v="1223000983"/>
    <d v="2023-11-09T00:00:00"/>
    <m/>
    <d v="2023-10-12T00:00:00"/>
    <s v="00:00"/>
    <s v="23:59"/>
    <d v="2023-10-12T00:00:00"/>
    <s v="07:00"/>
    <s v="10:00"/>
    <n v="6.4"/>
    <s v="ce"/>
    <n v="4983"/>
    <n v="6.4"/>
    <n v="8"/>
    <s v="Kuehne+Nagel Tiel 3 Standpl"/>
    <s v="De Diepert 5"/>
    <s v="Tiel"/>
    <s v="4004 MA"/>
    <s v="NL"/>
    <x v="118"/>
    <s v="Slego 1"/>
    <x v="13"/>
    <s v="1046 BM"/>
    <s v="NL"/>
    <s v="2480114854"/>
    <s v="0147177_002"/>
    <s v="31V"/>
    <s v="NL001131849B01"/>
    <n v="2"/>
    <n v="0"/>
    <n v="85.25"/>
    <s v="N"/>
    <s v="Peter Appel Transport B.V."/>
    <n v="36622"/>
    <d v="2023-10-12T00:00:00"/>
    <s v="10:34:00"/>
    <n v="0"/>
    <x v="3"/>
    <x v="40"/>
    <n v="10"/>
    <x v="11"/>
    <n v="0"/>
    <s v=""/>
    <x v="0"/>
    <s v=""/>
    <n v="0"/>
    <s v=""/>
  </r>
  <r>
    <s v="COLGATE 3800 DEB."/>
    <s v="Colgate-Palmolive Nederland BV"/>
    <s v="101t"/>
    <n v="101091037256"/>
    <n v="101030175995"/>
    <n v="930"/>
    <s v="Inv Booked"/>
    <s v="2480114829"/>
    <s v="Verkoop"/>
    <n v="170"/>
    <s v="Transport drops zone"/>
    <s v="9 - verwerkt"/>
    <n v="0"/>
    <m/>
    <d v="2023-10-12T00:00:00"/>
    <s v="DROP"/>
    <s v="0001010910372560147175_002"/>
    <m/>
    <m/>
    <m/>
    <s v="EUR"/>
    <n v="167.55"/>
    <s v="EUR"/>
    <n v="167.55"/>
    <s v="EUR"/>
    <n v="167.55"/>
    <n v="167.55"/>
    <n v="0"/>
    <s v="N"/>
    <n v="1223000983"/>
    <d v="2023-11-09T00:00:00"/>
    <m/>
    <d v="2023-10-12T00:00:00"/>
    <s v="00:00"/>
    <s v="23:59"/>
    <d v="2023-10-12T00:00:00"/>
    <s v="06:00"/>
    <s v="06:00"/>
    <n v="22.4"/>
    <s v="ce"/>
    <n v="13417"/>
    <n v="22.4"/>
    <n v="22"/>
    <s v="Kuehne+Nagel Tiel 3 Standpl"/>
    <s v="De Diepert 5"/>
    <s v="Tiel"/>
    <s v="4004 MA"/>
    <s v="NL"/>
    <x v="14"/>
    <s v="Rood 24"/>
    <x v="17"/>
    <s v="6666LT"/>
    <s v="NL"/>
    <s v="2480114829"/>
    <s v="0147175_002"/>
    <s v="31V"/>
    <s v="NL001131849B01"/>
    <n v="2"/>
    <n v="0"/>
    <n v="167.55"/>
    <s v="N"/>
    <s v="Peter Appel Transport B.V."/>
    <n v="36622"/>
    <d v="2023-10-12T00:00:00"/>
    <s v="07:13:00"/>
    <n v="0"/>
    <x v="3"/>
    <x v="40"/>
    <n v="10"/>
    <x v="15"/>
    <n v="1"/>
    <n v="22.4"/>
    <x v="5"/>
    <n v="167.55"/>
    <n v="0"/>
    <n v="167.55"/>
  </r>
  <r>
    <s v="COLGATE 3800 DEB."/>
    <s v="Colgate-Palmolive Nederland BV"/>
    <s v="101t"/>
    <n v="101091037608"/>
    <n v="101030175998"/>
    <n v="930"/>
    <s v="Inv Booked"/>
    <s v="2480114826"/>
    <s v="Verkoop"/>
    <n v="170"/>
    <s v="Transport drops zone"/>
    <s v="9 - verwerkt"/>
    <n v="0"/>
    <m/>
    <d v="2023-10-12T00:00:00"/>
    <s v="DROP"/>
    <s v="0001010910376080147397_002"/>
    <m/>
    <m/>
    <m/>
    <s v="EUR"/>
    <n v="153.94999999999999"/>
    <s v="EUR"/>
    <n v="153.94999999999999"/>
    <s v="EUR"/>
    <n v="153.94999999999999"/>
    <n v="153.94999999999999"/>
    <n v="0"/>
    <s v="N"/>
    <n v="1223000983"/>
    <d v="2023-11-09T00:00:00"/>
    <m/>
    <d v="2023-10-12T00:00:00"/>
    <s v="00:00"/>
    <s v="23:59"/>
    <d v="2023-10-12T00:00:00"/>
    <s v="16:00"/>
    <s v="16:00"/>
    <n v="13.6"/>
    <s v="ce"/>
    <n v="9852"/>
    <n v="13.6"/>
    <n v="23"/>
    <s v="Kuehne+Nagel Tiel 3 Standpl"/>
    <s v="De Diepert 5"/>
    <s v="Tiel"/>
    <s v="4004 MA"/>
    <s v="NL"/>
    <x v="46"/>
    <s v="FLORIJNSTRAAT  4C"/>
    <x v="23"/>
    <s v="4903 RM"/>
    <s v="NL"/>
    <s v="2480114826"/>
    <s v="0147397_002"/>
    <s v="31V"/>
    <s v="NL001131849B01"/>
    <n v="2"/>
    <n v="0"/>
    <n v="153.94999999999999"/>
    <s v="N"/>
    <s v="Peter Appel Transport B.V."/>
    <n v="36622"/>
    <d v="2023-10-12T00:00:00"/>
    <s v="18:15:00"/>
    <n v="0"/>
    <x v="3"/>
    <x v="40"/>
    <n v="10"/>
    <x v="34"/>
    <n v="1"/>
    <n v="18.399999999999999"/>
    <x v="5"/>
    <n v="208.29"/>
    <n v="0"/>
    <n v="208.29"/>
  </r>
  <r>
    <s v="COLGATE 3800 DEB."/>
    <s v="Colgate-Palmolive Nederland BV"/>
    <s v="101t"/>
    <n v="101091037598"/>
    <n v="101030175999"/>
    <n v="930"/>
    <s v="Inv Booked"/>
    <s v="2480114832"/>
    <s v="Verkoop"/>
    <n v="170"/>
    <s v="Transport drops zone"/>
    <s v="9 - verwerkt"/>
    <n v="0"/>
    <m/>
    <d v="2023-10-12T00:00:00"/>
    <s v="DROP"/>
    <s v="0001010910375980147387_002"/>
    <m/>
    <m/>
    <m/>
    <s v="EUR"/>
    <n v="37.86"/>
    <s v="EUR"/>
    <n v="37.86"/>
    <s v="EUR"/>
    <n v="37.86"/>
    <n v="37.86"/>
    <n v="0"/>
    <s v="N"/>
    <n v="1223000983"/>
    <d v="2023-11-09T00:00:00"/>
    <m/>
    <d v="2023-10-12T00:00:00"/>
    <s v="00:00"/>
    <s v="23:59"/>
    <d v="2023-10-12T00:00:00"/>
    <s v="07:00"/>
    <s v="14:00"/>
    <n v="3.2"/>
    <s v="ce"/>
    <n v="3096"/>
    <n v="3.2"/>
    <n v="4"/>
    <s v="Kuehne+Nagel Tiel 3 Standpl"/>
    <s v="De Diepert 5"/>
    <s v="Tiel"/>
    <s v="4004 MA"/>
    <s v="NL"/>
    <x v="17"/>
    <s v="Doornhoek 4050"/>
    <x v="20"/>
    <s v="5465TD"/>
    <s v="NL"/>
    <s v="2480114832"/>
    <s v="0147387_002"/>
    <s v="31V"/>
    <s v="NL001131849B01"/>
    <n v="2"/>
    <n v="0"/>
    <n v="37.86"/>
    <s v="N"/>
    <s v="Peter Appel Transport B.V."/>
    <n v="36622"/>
    <d v="2023-10-12T00:00:00"/>
    <s v="08:21:00"/>
    <n v="0"/>
    <x v="3"/>
    <x v="40"/>
    <n v="10"/>
    <x v="18"/>
    <n v="1"/>
    <n v="9.6"/>
    <x v="3"/>
    <n v="113.58000000000001"/>
    <n v="0"/>
    <n v="113.58000000000001"/>
  </r>
  <r>
    <s v="COLGATE 3800 DEB."/>
    <s v="Colgate-Palmolive Nederland BV"/>
    <s v="101t"/>
    <n v="101091037608"/>
    <n v="101030176000"/>
    <n v="930"/>
    <s v="Inv Booked"/>
    <s v="2480114827"/>
    <s v="Verkoop"/>
    <n v="170"/>
    <s v="Transport drops zone"/>
    <s v="9 - verwerkt"/>
    <n v="0"/>
    <m/>
    <d v="2023-10-12T00:00:00"/>
    <s v="DROP"/>
    <s v="0001010910376080147397_002"/>
    <m/>
    <m/>
    <m/>
    <s v="EUR"/>
    <n v="54.34"/>
    <s v="EUR"/>
    <n v="54.34"/>
    <s v="EUR"/>
    <n v="54.34"/>
    <n v="54.34"/>
    <n v="0"/>
    <s v="N"/>
    <n v="1223000983"/>
    <d v="2023-11-09T00:00:00"/>
    <m/>
    <d v="2023-10-12T00:00:00"/>
    <s v="00:00"/>
    <s v="23:59"/>
    <d v="2023-10-12T00:00:00"/>
    <s v="16:00"/>
    <s v="16:00"/>
    <n v="4.8"/>
    <s v="ce"/>
    <n v="4945"/>
    <n v="4.8"/>
    <n v="8"/>
    <s v="Kuehne+Nagel Tiel 3 Standpl"/>
    <s v="De Diepert 5"/>
    <s v="Tiel"/>
    <s v="4004 MA"/>
    <s v="NL"/>
    <x v="46"/>
    <s v="FLORIJNSTRAAT  4C"/>
    <x v="23"/>
    <s v="4903 RM"/>
    <s v="NL"/>
    <s v="2480114827"/>
    <s v="0147397_002"/>
    <s v="31V"/>
    <s v="NL001131849B01"/>
    <n v="2"/>
    <n v="0"/>
    <n v="54.34"/>
    <s v="N"/>
    <s v="Peter Appel Transport B.V."/>
    <n v="36622"/>
    <d v="2023-10-12T00:00:00"/>
    <s v="18:15:00"/>
    <n v="0"/>
    <x v="3"/>
    <x v="40"/>
    <n v="10"/>
    <x v="34"/>
    <n v="0"/>
    <s v=""/>
    <x v="5"/>
    <s v=""/>
    <n v="0"/>
    <s v=""/>
  </r>
  <r>
    <s v="COLGATE 3800 DEB."/>
    <s v="Colgate-Palmolive Nederland BV"/>
    <s v="101t"/>
    <n v="101091037598"/>
    <n v="101030176001"/>
    <n v="930"/>
    <s v="Inv Booked"/>
    <s v="2480114834"/>
    <s v="Verkoop"/>
    <n v="170"/>
    <s v="Transport drops zone"/>
    <s v="9 - verwerkt"/>
    <n v="0"/>
    <m/>
    <d v="2023-10-12T00:00:00"/>
    <s v="DROP"/>
    <s v="0001010910375980147387_002"/>
    <m/>
    <m/>
    <m/>
    <s v="EUR"/>
    <n v="56.79"/>
    <s v="EUR"/>
    <n v="56.79"/>
    <s v="EUR"/>
    <n v="56.79"/>
    <n v="56.79"/>
    <n v="0"/>
    <s v="N"/>
    <n v="1223000983"/>
    <d v="2023-11-09T00:00:00"/>
    <m/>
    <d v="2023-10-12T00:00:00"/>
    <s v="00:00"/>
    <s v="23:59"/>
    <d v="2023-10-12T00:00:00"/>
    <s v="07:00"/>
    <s v="14:00"/>
    <n v="4.8"/>
    <s v="ce"/>
    <n v="5683"/>
    <n v="4.8"/>
    <n v="9"/>
    <s v="Kuehne+Nagel Tiel 3 Standpl"/>
    <s v="De Diepert 5"/>
    <s v="Tiel"/>
    <s v="4004 MA"/>
    <s v="NL"/>
    <x v="17"/>
    <s v="Doornhoek 4050"/>
    <x v="20"/>
    <s v="5465TD"/>
    <s v="NL"/>
    <s v="2480114834"/>
    <s v="0147387_002"/>
    <s v="31V"/>
    <s v="NL001131849B01"/>
    <n v="2"/>
    <n v="0"/>
    <n v="56.79"/>
    <s v="N"/>
    <s v="Peter Appel Transport B.V."/>
    <n v="36622"/>
    <d v="2023-10-12T00:00:00"/>
    <s v="08:21:00"/>
    <n v="0"/>
    <x v="3"/>
    <x v="40"/>
    <n v="10"/>
    <x v="18"/>
    <n v="0"/>
    <s v=""/>
    <x v="3"/>
    <s v=""/>
    <n v="0"/>
    <s v=""/>
  </r>
  <r>
    <s v="COLGATE 3800 DEB."/>
    <s v="Colgate-Palmolive Nederland BV"/>
    <s v="101t"/>
    <n v="101091037598"/>
    <n v="101030176002"/>
    <n v="930"/>
    <s v="Inv Booked"/>
    <s v="2480114833"/>
    <s v="Verkoop"/>
    <n v="170"/>
    <s v="Transport drops zone"/>
    <s v="9 - verwerkt"/>
    <n v="0"/>
    <m/>
    <d v="2023-10-12T00:00:00"/>
    <s v="DROP"/>
    <s v="0001010910375980147387_002"/>
    <m/>
    <m/>
    <m/>
    <s v="EUR"/>
    <n v="18.93"/>
    <s v="EUR"/>
    <n v="18.93"/>
    <s v="EUR"/>
    <n v="18.93"/>
    <n v="18.93"/>
    <n v="0"/>
    <s v="N"/>
    <n v="1223000983"/>
    <d v="2023-11-09T00:00:00"/>
    <m/>
    <d v="2023-10-12T00:00:00"/>
    <s v="00:00"/>
    <s v="23:59"/>
    <d v="2023-10-12T00:00:00"/>
    <s v="08:00"/>
    <s v="16:00"/>
    <n v="1.6"/>
    <s v="ce"/>
    <n v="801"/>
    <n v="1.6"/>
    <n v="0"/>
    <s v="Kuehne+Nagel Tiel 3 Standpl"/>
    <s v="De Diepert 5"/>
    <s v="Tiel"/>
    <s v="4004 MA"/>
    <s v="NL"/>
    <x v="40"/>
    <s v="Doornhoek 4050"/>
    <x v="20"/>
    <s v="5465TD"/>
    <s v="NL"/>
    <s v="2480114833"/>
    <s v="0147387_002"/>
    <s v="31V"/>
    <s v="NL001131849B01"/>
    <n v="2"/>
    <n v="0"/>
    <n v="18.93"/>
    <s v="N"/>
    <s v="Peter Appel Transport B.V."/>
    <n v="36622"/>
    <d v="2023-10-12T00:00:00"/>
    <s v="08:21:00"/>
    <n v="0"/>
    <x v="3"/>
    <x v="40"/>
    <n v="10"/>
    <x v="18"/>
    <n v="0"/>
    <s v=""/>
    <x v="3"/>
    <s v=""/>
    <n v="0"/>
    <s v=""/>
  </r>
  <r>
    <s v="COLGATE 3800 DEB."/>
    <s v="Colgate-Palmolive Nederland BV"/>
    <s v="101t"/>
    <n v="0"/>
    <n v="101030176003"/>
    <n v="930"/>
    <s v="Inv Booked"/>
    <s v="2480114841"/>
    <s v="Verkoop"/>
    <n v="170"/>
    <s v="Transport drops zone"/>
    <s v="9 - verwerkt"/>
    <n v="0"/>
    <m/>
    <d v="2023-10-12T00:00:00"/>
    <m/>
    <m/>
    <m/>
    <m/>
    <m/>
    <s v="EUR"/>
    <n v="66.02"/>
    <s v="EUR"/>
    <n v="66.02"/>
    <s v="EUR"/>
    <n v="66.02"/>
    <n v="66.02"/>
    <n v="0"/>
    <s v="N"/>
    <n v="1223000983"/>
    <d v="2023-11-09T00:00:00"/>
    <m/>
    <d v="2023-10-12T00:00:00"/>
    <s v="00:00"/>
    <s v="23:59"/>
    <d v="2023-10-12T00:00:00"/>
    <s v="07:00"/>
    <s v="08:00"/>
    <n v="2.4"/>
    <s v="ce"/>
    <n v="2415"/>
    <n v="2.4"/>
    <n v="4"/>
    <s v="Kuehne+Nagel Tiel 3 Standpl"/>
    <s v="De Diepert 5"/>
    <s v="Tiel"/>
    <s v="4004 MA"/>
    <s v="NL"/>
    <x v="13"/>
    <s v="GALVANIWEG 1"/>
    <x v="16"/>
    <s v="8013 RG"/>
    <s v="NL"/>
    <s v="2480114841"/>
    <s v="0147172_005"/>
    <s v="31V"/>
    <s v="NL001131849B01"/>
    <n v="2"/>
    <n v="0"/>
    <n v="66.02"/>
    <s v="N"/>
    <m/>
    <n v="36622"/>
    <d v="2023-10-12T00:00:00"/>
    <s v="07:19:00"/>
    <n v="0"/>
    <x v="3"/>
    <x v="40"/>
    <n v="10"/>
    <x v="14"/>
    <n v="1"/>
    <n v="2.4"/>
    <x v="2"/>
    <n v="66.02"/>
    <n v="0"/>
    <n v="66.02"/>
  </r>
  <r>
    <s v="COLGATE 3800 DEB."/>
    <s v="Colgate-Palmolive Nederland BV"/>
    <s v="101t"/>
    <n v="0"/>
    <n v="101030176004"/>
    <n v="930"/>
    <s v="Inv Booked"/>
    <s v="2480114842"/>
    <s v="Verkoop"/>
    <n v="170"/>
    <s v="Transport drops zone"/>
    <s v="9 - verwerkt"/>
    <n v="0"/>
    <m/>
    <d v="2023-10-12T00:00:00"/>
    <m/>
    <m/>
    <m/>
    <m/>
    <m/>
    <s v="EUR"/>
    <n v="55.85"/>
    <s v="EUR"/>
    <n v="55.85"/>
    <s v="EUR"/>
    <n v="55.85"/>
    <n v="55.85"/>
    <n v="0"/>
    <s v="N"/>
    <n v="1223000983"/>
    <d v="2023-11-09T00:00:00"/>
    <m/>
    <d v="2023-10-12T00:00:00"/>
    <s v="00:00"/>
    <s v="23:59"/>
    <d v="2023-10-12T00:00:00"/>
    <s v="12:30"/>
    <s v="13:30"/>
    <n v="2.4"/>
    <s v="ce"/>
    <n v="2445"/>
    <n v="2.4"/>
    <n v="4"/>
    <s v="Kuehne+Nagel Tiel 3 Standpl"/>
    <s v="De Diepert 5"/>
    <s v="Tiel"/>
    <s v="4004 MA"/>
    <s v="NL"/>
    <x v="2"/>
    <s v="Pegasusweg 1"/>
    <x v="3"/>
    <s v="5015BZ"/>
    <s v="NL"/>
    <s v="2480114842"/>
    <s v="0147172_011"/>
    <s v="31V"/>
    <s v="NL001131849B01"/>
    <n v="2"/>
    <n v="0"/>
    <n v="55.85"/>
    <s v="N"/>
    <m/>
    <n v="36622"/>
    <d v="2023-10-12T00:00:00"/>
    <s v="09:19:00"/>
    <n v="0"/>
    <x v="3"/>
    <x v="40"/>
    <n v="10"/>
    <x v="3"/>
    <n v="1"/>
    <n v="2.4"/>
    <x v="2"/>
    <n v="55.85"/>
    <n v="0"/>
    <n v="55.85"/>
  </r>
  <r>
    <s v="COLGATE 3800 DEB."/>
    <s v="Colgate-Palmolive Nederland BV"/>
    <s v="101t"/>
    <n v="101091037253"/>
    <n v="101030176005"/>
    <n v="930"/>
    <s v="Inv Booked"/>
    <s v="2480114825"/>
    <s v="Verkoop"/>
    <n v="170"/>
    <s v="Transport drops zone"/>
    <s v="9 - verwerkt"/>
    <n v="0"/>
    <m/>
    <d v="2023-10-12T00:00:00"/>
    <s v="DROP"/>
    <s v="0001010910372530147173_003"/>
    <m/>
    <m/>
    <m/>
    <s v="EUR"/>
    <n v="186.05"/>
    <s v="EUR"/>
    <n v="186.05"/>
    <s v="EUR"/>
    <n v="186.05"/>
    <n v="186.05"/>
    <n v="0"/>
    <s v="N"/>
    <n v="1223000983"/>
    <d v="2023-11-09T00:00:00"/>
    <m/>
    <d v="2023-10-12T00:00:00"/>
    <s v="00:00"/>
    <s v="23:59"/>
    <d v="2023-10-12T00:00:00"/>
    <s v="07:00"/>
    <s v="07:00"/>
    <n v="15.2"/>
    <s v="ce"/>
    <n v="11878"/>
    <n v="15.2"/>
    <n v="25"/>
    <s v="Kuehne+Nagel Tiel 3 Standpl"/>
    <s v="De Diepert 5"/>
    <s v="Tiel"/>
    <s v="4004 MA"/>
    <s v="NL"/>
    <x v="46"/>
    <s v="FLORIJNSTRAAT  4C"/>
    <x v="23"/>
    <s v="4903 RM"/>
    <s v="NL"/>
    <s v="2480114825"/>
    <s v="0147173_003"/>
    <s v="31V"/>
    <s v="NL001131849B01"/>
    <n v="2"/>
    <n v="0"/>
    <n v="186.05"/>
    <s v="N"/>
    <s v="Peter Appel Transport B.V."/>
    <n v="36622"/>
    <d v="2023-10-12T00:00:00"/>
    <s v="07:50:00"/>
    <n v="0"/>
    <x v="3"/>
    <x v="40"/>
    <n v="10"/>
    <x v="34"/>
    <n v="1"/>
    <n v="15.2"/>
    <x v="5"/>
    <n v="186.05"/>
    <n v="0"/>
    <n v="186.05"/>
  </r>
  <r>
    <s v="COLGATE 3800 DEB."/>
    <s v="Colgate-Palmolive Nederland BV"/>
    <s v="101t"/>
    <n v="101091037258"/>
    <n v="101030176006"/>
    <n v="930"/>
    <s v="Inv Booked"/>
    <s v="2480114844"/>
    <s v="Verkoop"/>
    <n v="170"/>
    <s v="Transport drops zone"/>
    <s v="9 - verwerkt"/>
    <n v="0"/>
    <m/>
    <d v="2023-10-12T00:00:00"/>
    <s v="DROP"/>
    <s v="0001010910372580147180_002"/>
    <m/>
    <m/>
    <m/>
    <s v="EUR"/>
    <n v="78.88"/>
    <s v="EUR"/>
    <n v="78.88"/>
    <s v="EUR"/>
    <n v="78.88"/>
    <n v="78.88"/>
    <n v="0"/>
    <s v="N"/>
    <n v="1223000983"/>
    <d v="2023-11-09T00:00:00"/>
    <m/>
    <d v="2023-10-12T00:00:00"/>
    <s v="00:00"/>
    <s v="23:59"/>
    <d v="2023-10-12T00:00:00"/>
    <s v="11:00"/>
    <s v="12:00"/>
    <n v="4"/>
    <s v="ce"/>
    <n v="3825"/>
    <n v="4"/>
    <n v="7"/>
    <s v="Kuehne+Nagel Tiel 3 Standpl"/>
    <s v="De Diepert 5"/>
    <s v="Tiel"/>
    <s v="4004 MA"/>
    <s v="NL"/>
    <x v="7"/>
    <s v="HOOFDTOCHT 1"/>
    <x v="7"/>
    <s v="1507 CJ"/>
    <s v="NL"/>
    <s v="2480114844"/>
    <s v="0147180_002"/>
    <s v="31V"/>
    <s v="NL001131849B01"/>
    <n v="2"/>
    <n v="0"/>
    <n v="78.88"/>
    <s v="N"/>
    <s v="Peter Appel Transport B.V."/>
    <n v="36622"/>
    <d v="2023-10-12T00:00:00"/>
    <s v="12:40:00"/>
    <n v="0"/>
    <x v="3"/>
    <x v="40"/>
    <n v="10"/>
    <x v="7"/>
    <n v="1"/>
    <n v="4"/>
    <x v="2"/>
    <n v="78.88"/>
    <n v="0"/>
    <n v="78.88"/>
  </r>
  <r>
    <s v="COLGATE 3800 DEB."/>
    <s v="Colgate-Palmolive Nederland BV"/>
    <s v="101t"/>
    <n v="101091037613"/>
    <n v="101030176007"/>
    <n v="930"/>
    <s v="Inv Booked"/>
    <s v="2480114828"/>
    <s v="Verkoop"/>
    <n v="170"/>
    <s v="Transport drops zone"/>
    <s v="9 - verwerkt"/>
    <n v="0"/>
    <m/>
    <d v="2023-10-12T00:00:00"/>
    <s v="DROP"/>
    <s v="0001010910376130147400_002"/>
    <m/>
    <m/>
    <m/>
    <s v="EUR"/>
    <n v="40.64"/>
    <s v="EUR"/>
    <n v="40.64"/>
    <s v="EUR"/>
    <n v="40.64"/>
    <n v="40.64"/>
    <n v="0"/>
    <s v="N"/>
    <n v="1223000983"/>
    <d v="2023-11-09T00:00:00"/>
    <m/>
    <d v="2023-10-12T00:00:00"/>
    <s v="00:00"/>
    <s v="23:59"/>
    <d v="2023-10-12T00:00:00"/>
    <s v="18:00"/>
    <s v="18:00"/>
    <n v="3.2"/>
    <s v="ce"/>
    <n v="2292"/>
    <n v="3.2"/>
    <n v="2"/>
    <s v="Kuehne+Nagel Tiel 3 Standpl"/>
    <s v="De Diepert 5"/>
    <s v="Tiel"/>
    <s v="4004 MA"/>
    <s v="NL"/>
    <x v="79"/>
    <s v="Keltenweg 30"/>
    <x v="58"/>
    <s v="5342 LP"/>
    <s v="NL"/>
    <s v="2480114828"/>
    <s v="0147400_002"/>
    <s v="31V"/>
    <s v="NL001131849B01"/>
    <n v="2"/>
    <n v="0"/>
    <n v="40.64"/>
    <s v="N"/>
    <s v="Peter Appel Transport B.V."/>
    <n v="36622"/>
    <d v="2023-10-12T00:00:00"/>
    <s v="20:09:00"/>
    <n v="0"/>
    <x v="3"/>
    <x v="40"/>
    <n v="10"/>
    <x v="42"/>
    <n v="0"/>
    <s v=""/>
    <x v="3"/>
    <s v=""/>
    <n v="0"/>
    <s v=""/>
  </r>
  <r>
    <s v="COLGATE 3800 DEB."/>
    <s v="Colgate-Palmolive Nederland BV"/>
    <s v="101t"/>
    <n v="101091037610"/>
    <n v="101030176008"/>
    <n v="930"/>
    <s v="Inv Booked"/>
    <s v="2480114830"/>
    <s v="Verkoop"/>
    <n v="170"/>
    <s v="Transport drops zone"/>
    <s v="9 - verwerkt"/>
    <n v="0"/>
    <m/>
    <d v="2023-10-12T00:00:00"/>
    <s v="DROP"/>
    <s v="0001010910376100147395_002"/>
    <m/>
    <m/>
    <m/>
    <s v="EUR"/>
    <n v="78.239999999999995"/>
    <s v="EUR"/>
    <n v="78.239999999999995"/>
    <s v="EUR"/>
    <n v="78.239999999999995"/>
    <n v="78.239999999999995"/>
    <n v="0"/>
    <s v="N"/>
    <n v="1223000983"/>
    <d v="2023-11-09T00:00:00"/>
    <m/>
    <d v="2023-10-12T00:00:00"/>
    <s v="00:00"/>
    <s v="23:59"/>
    <d v="2023-10-12T00:00:00"/>
    <s v="09:00"/>
    <s v="16:00"/>
    <n v="4.8"/>
    <s v="ce"/>
    <n v="3119"/>
    <n v="4.8"/>
    <n v="8"/>
    <s v="Kuehne+Nagel Tiel 3 Standpl"/>
    <s v="De Diepert 5"/>
    <s v="Tiel"/>
    <s v="4004 MA"/>
    <s v="NL"/>
    <x v="124"/>
    <s v="VAN SCHIJNDELSTRAAT 8"/>
    <x v="45"/>
    <s v="5145 RG"/>
    <s v="NL"/>
    <s v="2480114830"/>
    <s v="0147395_002"/>
    <s v="31V"/>
    <s v="NL001131849B01"/>
    <n v="2"/>
    <n v="0"/>
    <n v="78.239999999999995"/>
    <s v="N"/>
    <s v="Peter Appel Transport B.V."/>
    <n v="36622"/>
    <d v="2023-10-12T00:00:00"/>
    <s v="12:21:00"/>
    <n v="0"/>
    <x v="3"/>
    <x v="40"/>
    <n v="10"/>
    <x v="36"/>
    <n v="1"/>
    <n v="4.8"/>
    <x v="9"/>
    <n v="78.239999999999995"/>
    <n v="0"/>
    <n v="78.239999999999995"/>
  </r>
  <r>
    <s v="COLGATE 3800 DEB."/>
    <s v="Colgate-Palmolive Nederland BV"/>
    <s v="101t"/>
    <n v="101091038118"/>
    <n v="101030176107"/>
    <n v="930"/>
    <s v="Inv Booked"/>
    <s v="2480115863"/>
    <s v="Verkoop"/>
    <n v="170"/>
    <s v="Transport drops zone"/>
    <s v="9 - verwerkt"/>
    <n v="0"/>
    <m/>
    <d v="2023-10-13T00:00:00"/>
    <s v="DROP"/>
    <s v="0001010910381180147676_002"/>
    <m/>
    <m/>
    <m/>
    <s v="EUR"/>
    <n v="29.3"/>
    <s v="EUR"/>
    <n v="29.3"/>
    <s v="EUR"/>
    <n v="29.3"/>
    <n v="29.3"/>
    <n v="0"/>
    <s v="N"/>
    <n v="1223000983"/>
    <d v="2023-11-09T00:00:00"/>
    <m/>
    <d v="2023-10-13T00:00:00"/>
    <s v="00:00"/>
    <s v="23:59"/>
    <d v="2023-10-13T00:00:00"/>
    <s v="09:30"/>
    <s v="10:30"/>
    <n v="1.6"/>
    <s v="ce"/>
    <n v="698"/>
    <n v="1.6"/>
    <n v="0"/>
    <s v="Kuehne+Nagel Tiel 3 Standpl"/>
    <s v="De Diepert 5"/>
    <s v="Tiel"/>
    <s v="4004 MA"/>
    <s v="NL"/>
    <x v="29"/>
    <s v="Opaalstraat 15"/>
    <x v="32"/>
    <s v="1812RH"/>
    <s v="NL"/>
    <s v="2480115863"/>
    <s v="0147676_002"/>
    <s v="31V"/>
    <s v="NL001131849B01"/>
    <n v="2"/>
    <n v="0"/>
    <n v="29.3"/>
    <s v="N"/>
    <s v="Peter Appel Transport B.V."/>
    <n v="36622"/>
    <d v="2023-10-13T00:00:00"/>
    <s v="10:48:00"/>
    <n v="0"/>
    <x v="4"/>
    <x v="40"/>
    <n v="10"/>
    <x v="28"/>
    <n v="1"/>
    <n v="5.6"/>
    <x v="3"/>
    <n v="102.53999999999999"/>
    <n v="0"/>
    <n v="102.53999999999999"/>
  </r>
  <r>
    <s v="COLGATE 3800 DEB."/>
    <s v="Colgate-Palmolive Nederland BV"/>
    <s v="101t"/>
    <n v="101091038118"/>
    <n v="101030176108"/>
    <n v="930"/>
    <s v="Inv Booked"/>
    <s v="2480115865"/>
    <s v="Verkoop"/>
    <n v="170"/>
    <s v="Transport drops zone"/>
    <s v="9 - verwerkt"/>
    <n v="0"/>
    <m/>
    <d v="2023-10-13T00:00:00"/>
    <s v="DROP"/>
    <s v="0001010910381180147676_002"/>
    <m/>
    <m/>
    <m/>
    <s v="EUR"/>
    <n v="73.239999999999995"/>
    <s v="EUR"/>
    <n v="73.239999999999995"/>
    <s v="EUR"/>
    <n v="73.239999999999995"/>
    <n v="73.239999999999995"/>
    <n v="0"/>
    <s v="N"/>
    <n v="1223000983"/>
    <d v="2023-11-09T00:00:00"/>
    <m/>
    <d v="2023-10-13T00:00:00"/>
    <s v="00:00"/>
    <s v="23:59"/>
    <d v="2023-10-13T00:00:00"/>
    <s v="09:30"/>
    <s v="10:30"/>
    <n v="4"/>
    <s v="ce"/>
    <n v="2296"/>
    <n v="4"/>
    <n v="2"/>
    <s v="Kuehne+Nagel Tiel 3 Standpl"/>
    <s v="De Diepert 5"/>
    <s v="Tiel"/>
    <s v="4004 MA"/>
    <s v="NL"/>
    <x v="29"/>
    <s v="Opaalstraat 15"/>
    <x v="32"/>
    <s v="1812RH"/>
    <s v="NL"/>
    <s v="2480115865"/>
    <s v="0147676_002"/>
    <s v="31V"/>
    <s v="NL001131849B01"/>
    <n v="2"/>
    <n v="0"/>
    <n v="73.239999999999995"/>
    <s v="N"/>
    <s v="Peter Appel Transport B.V."/>
    <n v="36622"/>
    <d v="2023-10-13T00:00:00"/>
    <s v="10:48:00"/>
    <n v="0"/>
    <x v="4"/>
    <x v="40"/>
    <n v="10"/>
    <x v="28"/>
    <n v="0"/>
    <s v=""/>
    <x v="3"/>
    <s v=""/>
    <n v="0"/>
    <s v=""/>
  </r>
  <r>
    <s v="COLGATE 3800 DEB."/>
    <s v="Colgate-Palmolive Nederland BV"/>
    <s v="101t"/>
    <n v="101091037824"/>
    <n v="101030176112"/>
    <n v="930"/>
    <s v="Inv Booked"/>
    <s v="2480115866"/>
    <s v="Verkoop"/>
    <n v="170"/>
    <s v="Transport drops zone"/>
    <s v="9 - verwerkt"/>
    <n v="0"/>
    <m/>
    <d v="2023-10-13T00:00:00"/>
    <s v="DROP"/>
    <s v="0001010910378240147537_002"/>
    <m/>
    <m/>
    <m/>
    <s v="EUR"/>
    <n v="110.53"/>
    <s v="EUR"/>
    <n v="110.53"/>
    <s v="EUR"/>
    <n v="110.53"/>
    <n v="110.53"/>
    <n v="0"/>
    <s v="N"/>
    <n v="1223000983"/>
    <d v="2023-11-09T00:00:00"/>
    <m/>
    <d v="2023-10-13T00:00:00"/>
    <s v="00:00"/>
    <s v="23:59"/>
    <d v="2023-10-13T00:00:00"/>
    <s v="12:00"/>
    <s v="13:00"/>
    <n v="6.4"/>
    <s v="ce"/>
    <n v="3333"/>
    <n v="6.4"/>
    <n v="2"/>
    <s v="Kuehne+Nagel Tiel 3 Standpl"/>
    <s v="De Diepert 5"/>
    <s v="Tiel"/>
    <s v="4004 MA"/>
    <s v="NL"/>
    <x v="16"/>
    <s v="Rijnland 4"/>
    <x v="19"/>
    <s v="1948RL"/>
    <s v="NL"/>
    <s v="2480115866"/>
    <s v="0147537_002"/>
    <s v="31V"/>
    <s v="NL001131849B01"/>
    <n v="2"/>
    <n v="0"/>
    <n v="110.53"/>
    <s v="N"/>
    <s v="Peter Appel Transport B.V."/>
    <n v="36622"/>
    <d v="2023-10-13T00:00:00"/>
    <s v="13:24:00"/>
    <n v="0"/>
    <x v="4"/>
    <x v="40"/>
    <n v="10"/>
    <x v="17"/>
    <n v="1"/>
    <n v="6.4"/>
    <x v="0"/>
    <n v="110.53"/>
    <n v="0"/>
    <n v="110.53"/>
  </r>
  <r>
    <s v="COLGATE 3800 DEB."/>
    <s v="Colgate-Palmolive Nederland BV"/>
    <s v="101t"/>
    <n v="101091037775"/>
    <n v="101030176113"/>
    <n v="930"/>
    <s v="Inv Booked"/>
    <s v="2480115867"/>
    <s v="Verkoop"/>
    <n v="170"/>
    <s v="Transport drops zone"/>
    <s v="9 - verwerkt"/>
    <n v="0"/>
    <m/>
    <d v="2023-10-13T00:00:00"/>
    <s v="DROP"/>
    <s v="0001010910377750147485_002"/>
    <m/>
    <m/>
    <m/>
    <s v="EUR"/>
    <n v="126.91"/>
    <s v="EUR"/>
    <n v="126.91"/>
    <s v="EUR"/>
    <n v="126.91"/>
    <n v="126.91"/>
    <n v="0"/>
    <s v="N"/>
    <n v="1223000983"/>
    <d v="2023-11-09T00:00:00"/>
    <m/>
    <d v="2023-10-13T00:00:00"/>
    <s v="00:00"/>
    <s v="23:59"/>
    <d v="2023-10-13T00:00:00"/>
    <s v="05:00"/>
    <s v="06:00"/>
    <n v="19.2"/>
    <s v="ce"/>
    <n v="12280"/>
    <n v="19.2"/>
    <n v="22"/>
    <s v="Kuehne+Nagel Tiel 3 Standpl"/>
    <s v="De Diepert 5"/>
    <s v="Tiel"/>
    <s v="4004 MA"/>
    <s v="NL"/>
    <x v="2"/>
    <s v="Randweg 2"/>
    <x v="6"/>
    <s v="4191 NN"/>
    <s v="NL"/>
    <s v="2480115867"/>
    <s v="0147485_002"/>
    <s v="31V"/>
    <s v="NL001131849B01"/>
    <n v="2"/>
    <n v="0"/>
    <n v="126.91"/>
    <s v="N"/>
    <s v="Peter Appel Transport B.V."/>
    <n v="36622"/>
    <d v="2023-10-13T00:00:00"/>
    <s v="05:50:00"/>
    <n v="0"/>
    <x v="4"/>
    <x v="40"/>
    <n v="10"/>
    <x v="6"/>
    <n v="1"/>
    <n v="19.2"/>
    <x v="2"/>
    <n v="126.91"/>
    <n v="0"/>
    <n v="126.91"/>
  </r>
  <r>
    <s v="COLGATE 3800 DEB."/>
    <s v="Colgate-Palmolive Nederland BV"/>
    <s v="101t"/>
    <n v="101091038119"/>
    <n v="101030176109"/>
    <n v="930"/>
    <s v="Inv Booked"/>
    <s v="2480115862"/>
    <s v="Verkoop"/>
    <n v="170"/>
    <s v="Transport drops zone"/>
    <s v="9 - verwerkt"/>
    <n v="0"/>
    <m/>
    <d v="2023-10-13T00:00:00"/>
    <s v="DROP"/>
    <s v="0001010910381190147678_002"/>
    <m/>
    <m/>
    <m/>
    <s v="EUR"/>
    <n v="28.18"/>
    <s v="EUR"/>
    <n v="28.18"/>
    <s v="EUR"/>
    <n v="28.18"/>
    <n v="28.18"/>
    <n v="0"/>
    <s v="N"/>
    <n v="1223000983"/>
    <d v="2023-11-09T00:00:00"/>
    <m/>
    <d v="2023-10-13T00:00:00"/>
    <s v="00:00"/>
    <s v="23:59"/>
    <d v="2023-10-13T00:00:00"/>
    <s v="14:00"/>
    <s v="14:00"/>
    <n v="1.6"/>
    <s v="ce"/>
    <n v="595"/>
    <n v="1.6"/>
    <n v="1"/>
    <s v="Kuehne+Nagel Tiel 3 Standpl"/>
    <s v="De Diepert 5"/>
    <s v="Tiel"/>
    <s v="4004 MA"/>
    <s v="NL"/>
    <x v="115"/>
    <s v="Hollandweg 32"/>
    <x v="4"/>
    <s v="2665 MT"/>
    <s v="NL"/>
    <s v="2480115862"/>
    <s v="0147678_002"/>
    <s v="31V"/>
    <s v="NL001131849B01"/>
    <n v="2"/>
    <n v="0"/>
    <n v="28.18"/>
    <s v="N"/>
    <s v="Peter Appel Transport B.V."/>
    <n v="36622"/>
    <d v="2023-10-13T00:00:00"/>
    <s v="14:21:00"/>
    <n v="0"/>
    <x v="4"/>
    <x v="40"/>
    <n v="10"/>
    <x v="4"/>
    <n v="1"/>
    <n v="5.6"/>
    <x v="3"/>
    <n v="98.62"/>
    <n v="0"/>
    <n v="98.62"/>
  </r>
  <r>
    <s v="COLGATE 3800 DEB."/>
    <s v="Colgate-Palmolive Nederland BV"/>
    <s v="101t"/>
    <n v="101091038117"/>
    <n v="101030176110"/>
    <n v="930"/>
    <s v="Inv Booked"/>
    <s v="2480115861"/>
    <s v="Verkoop"/>
    <n v="170"/>
    <s v="Transport drops zone"/>
    <s v="9 - verwerkt"/>
    <n v="0"/>
    <m/>
    <d v="2023-10-13T00:00:00"/>
    <s v="DROP"/>
    <s v="0001010910381170147672_003"/>
    <m/>
    <m/>
    <m/>
    <s v="EUR"/>
    <n v="101.19"/>
    <s v="EUR"/>
    <n v="101.19"/>
    <s v="EUR"/>
    <n v="101.19"/>
    <n v="101.19"/>
    <n v="0"/>
    <s v="N"/>
    <n v="1223000983"/>
    <d v="2023-11-09T00:00:00"/>
    <m/>
    <d v="2023-10-13T00:00:00"/>
    <s v="00:00"/>
    <s v="23:59"/>
    <d v="2023-10-13T00:00:00"/>
    <s v="09:00"/>
    <s v="12:00"/>
    <n v="5.6"/>
    <s v="ce"/>
    <n v="4619"/>
    <n v="5.6"/>
    <n v="8"/>
    <s v="Kuehne+Nagel Tiel 3 Standpl"/>
    <s v="De Diepert 5"/>
    <s v="Tiel"/>
    <s v="4004 MA"/>
    <s v="NL"/>
    <x v="71"/>
    <s v="Hammerstaat 9"/>
    <x v="54"/>
    <s v="8161 PH"/>
    <s v="NL"/>
    <s v="2480115861"/>
    <s v="0147672_003"/>
    <s v="31V"/>
    <s v="NL001131849B01"/>
    <n v="2"/>
    <n v="0"/>
    <n v="101.19"/>
    <s v="N"/>
    <s v="Peter Appel Transport B.V."/>
    <n v="36622"/>
    <d v="2023-10-13T00:00:00"/>
    <s v="10:19:00"/>
    <n v="0"/>
    <x v="4"/>
    <x v="40"/>
    <n v="10"/>
    <x v="38"/>
    <n v="1"/>
    <n v="5.6"/>
    <x v="0"/>
    <n v="101.19"/>
    <n v="0"/>
    <n v="101.19"/>
  </r>
  <r>
    <s v="COLGATE 3800 DEB."/>
    <s v="Colgate-Palmolive Nederland BV"/>
    <s v="101t"/>
    <n v="101091038119"/>
    <n v="101030176111"/>
    <n v="930"/>
    <s v="Inv Booked"/>
    <s v="2480115864"/>
    <s v="Verkoop"/>
    <n v="170"/>
    <s v="Transport drops zone"/>
    <s v="9 - verwerkt"/>
    <n v="0"/>
    <m/>
    <d v="2023-10-13T00:00:00"/>
    <s v="DROP"/>
    <s v="0001010910381190147678_002"/>
    <m/>
    <m/>
    <m/>
    <s v="EUR"/>
    <n v="70.44"/>
    <s v="EUR"/>
    <n v="70.44"/>
    <s v="EUR"/>
    <n v="70.44"/>
    <n v="70.44"/>
    <n v="0"/>
    <s v="N"/>
    <n v="1223000983"/>
    <d v="2023-11-09T00:00:00"/>
    <m/>
    <d v="2023-10-13T00:00:00"/>
    <s v="00:00"/>
    <s v="23:59"/>
    <d v="2023-10-13T00:00:00"/>
    <s v="14:00"/>
    <s v="14:00"/>
    <n v="4"/>
    <s v="ce"/>
    <n v="1966"/>
    <n v="4"/>
    <n v="2"/>
    <s v="Kuehne+Nagel Tiel 3 Standpl"/>
    <s v="De Diepert 5"/>
    <s v="Tiel"/>
    <s v="4004 MA"/>
    <s v="NL"/>
    <x v="113"/>
    <s v="Hollandweg 30"/>
    <x v="4"/>
    <s v="2665 MT"/>
    <s v="NL"/>
    <s v="2480115864"/>
    <s v="0147678_002"/>
    <s v="31V"/>
    <s v="NL001131849B01"/>
    <n v="2"/>
    <n v="0"/>
    <n v="70.44"/>
    <s v="N"/>
    <s v="Peter Appel Transport B.V."/>
    <n v="36622"/>
    <d v="2023-10-13T00:00:00"/>
    <s v="14:21:00"/>
    <n v="0"/>
    <x v="4"/>
    <x v="40"/>
    <n v="10"/>
    <x v="4"/>
    <n v="0"/>
    <s v=""/>
    <x v="3"/>
    <s v=""/>
    <n v="0"/>
    <s v=""/>
  </r>
  <r>
    <s v="COLGATE 3800 DEB."/>
    <s v="Colgate-Palmolive Nederland BV"/>
    <s v="101t"/>
    <n v="0"/>
    <n v="101030175996"/>
    <n v="930"/>
    <s v="Inv Booked"/>
    <s v="2480114835"/>
    <s v="Verkoop"/>
    <n v="170"/>
    <s v="Transport drops zone"/>
    <s v="9 - verwerkt"/>
    <n v="0"/>
    <m/>
    <d v="2023-10-13T00:00:00"/>
    <m/>
    <m/>
    <m/>
    <m/>
    <m/>
    <s v="EUR"/>
    <n v="51.3"/>
    <s v="EUR"/>
    <n v="51.3"/>
    <s v="EUR"/>
    <n v="51.3"/>
    <n v="51.3"/>
    <n v="0"/>
    <s v="N"/>
    <n v="1223000983"/>
    <d v="2023-11-09T00:00:00"/>
    <m/>
    <d v="2023-10-13T00:00:00"/>
    <s v="00:00"/>
    <s v="23:59"/>
    <d v="2023-10-13T00:00:00"/>
    <s v="08:15"/>
    <s v="14:00"/>
    <n v="1.6"/>
    <s v="ce"/>
    <n v="996"/>
    <n v="1.6"/>
    <n v="1"/>
    <s v="Kuehne+Nagel Tiel 3 Standpl"/>
    <s v="De Diepert 5"/>
    <s v="Tiel"/>
    <s v="4004 MA"/>
    <s v="NL"/>
    <x v="98"/>
    <s v="Wolvenkoog 1"/>
    <x v="32"/>
    <s v="1822BE"/>
    <s v="NL"/>
    <s v="2480114835"/>
    <s v="0147172_007"/>
    <s v="31V"/>
    <s v="NL001131849B01"/>
    <n v="2"/>
    <n v="0"/>
    <n v="51.3"/>
    <s v="N"/>
    <m/>
    <n v="36622"/>
    <d v="2023-10-11T00:00:00"/>
    <s v="23:34:00"/>
    <n v="0"/>
    <x v="4"/>
    <x v="40"/>
    <n v="10"/>
    <x v="28"/>
    <n v="1"/>
    <n v="1.6"/>
    <x v="0"/>
    <n v="51.3"/>
    <n v="0"/>
    <n v="51.3"/>
  </r>
  <r>
    <s v="COLGATE 3800 DEB."/>
    <s v="Colgate-Palmolive Nederland BV"/>
    <s v="101t"/>
    <n v="0"/>
    <n v="101030175997"/>
    <n v="930"/>
    <s v="Inv Booked"/>
    <s v="2480114831"/>
    <s v="Verkoop"/>
    <n v="170"/>
    <s v="Transport drops zone"/>
    <s v="9 - verwerkt"/>
    <n v="0"/>
    <m/>
    <d v="2023-10-13T00:00:00"/>
    <m/>
    <m/>
    <m/>
    <m/>
    <m/>
    <s v="EUR"/>
    <n v="27.26"/>
    <s v="EUR"/>
    <n v="27.26"/>
    <s v="EUR"/>
    <n v="27.26"/>
    <n v="27.26"/>
    <n v="0"/>
    <s v="N"/>
    <n v="1223000983"/>
    <d v="2023-11-09T00:00:00"/>
    <m/>
    <d v="2023-10-13T00:00:00"/>
    <s v="00:00"/>
    <s v="23:59"/>
    <d v="2023-10-13T00:00:00"/>
    <s v="09:00"/>
    <s v="16:00"/>
    <n v="0.8"/>
    <s v="ce"/>
    <n v="41"/>
    <n v="0.8"/>
    <n v="0"/>
    <s v="Kuehne+Nagel Tiel 3 Standpl"/>
    <s v="De Diepert 5"/>
    <s v="Tiel"/>
    <s v="4004 MA"/>
    <s v="NL"/>
    <x v="125"/>
    <s v="ARCHANGELKADE 43"/>
    <x v="13"/>
    <s v="1013 BE"/>
    <s v="NL"/>
    <s v="2480114831"/>
    <s v="0147172_009"/>
    <s v="31V"/>
    <s v="NL001131849B01"/>
    <n v="2"/>
    <n v="0"/>
    <n v="27.26"/>
    <s v="N"/>
    <m/>
    <n v="36622"/>
    <d v="2023-10-11T00:00:00"/>
    <s v="23:12:00"/>
    <n v="0"/>
    <x v="4"/>
    <x v="40"/>
    <n v="10"/>
    <x v="11"/>
    <n v="1"/>
    <n v="0.8"/>
    <x v="9"/>
    <n v="27.26"/>
    <n v="0"/>
    <n v="27.26"/>
  </r>
  <r>
    <s v="COLGATE 3800 DEB."/>
    <s v="Colgate-Palmolive Nederland BV"/>
    <s v="101t"/>
    <n v="101091038437"/>
    <n v="101030176181"/>
    <n v="930"/>
    <s v="Inv Booked"/>
    <s v="2480116993"/>
    <s v="Verkoop"/>
    <n v="190"/>
    <s v="Transport Zone ritpr"/>
    <s v="9 - verwerkt"/>
    <n v="0"/>
    <m/>
    <d v="2023-10-13T00:00:00"/>
    <s v="DROP"/>
    <s v="0001010910384370147912_002"/>
    <m/>
    <m/>
    <m/>
    <s v="EUR"/>
    <n v="149.41999999999999"/>
    <s v="EUR"/>
    <n v="149.41999999999999"/>
    <s v="EUR"/>
    <n v="149.41999999999999"/>
    <n v="149.41999999999999"/>
    <n v="0"/>
    <s v="N"/>
    <n v="1223000983"/>
    <d v="2023-11-09T00:00:00"/>
    <m/>
    <d v="2023-10-13T00:00:00"/>
    <s v="00:00"/>
    <s v="23:59"/>
    <d v="2023-10-13T00:00:00"/>
    <s v="23:00"/>
    <s v="23:59"/>
    <n v="20"/>
    <s v="ce"/>
    <n v="12753"/>
    <n v="20"/>
    <n v="25"/>
    <s v="Kuehne+Nagel Tiel 3 Standpl"/>
    <s v="De Diepert 5"/>
    <s v="Tiel"/>
    <s v="4004 MA"/>
    <s v="NL"/>
    <x v="2"/>
    <s v="Randweg 2"/>
    <x v="6"/>
    <s v="4191 NN"/>
    <s v="NL"/>
    <s v="2480116993"/>
    <s v="0147912_002"/>
    <s v="31V"/>
    <s v="NL001131849B01"/>
    <n v="2"/>
    <n v="0"/>
    <n v="149.41999999999999"/>
    <s v="N"/>
    <s v="Peter Appel Transport B.V."/>
    <n v="36623"/>
    <d v="2023-10-13T00:00:00"/>
    <s v="23:22:00"/>
    <n v="0"/>
    <x v="4"/>
    <x v="40"/>
    <n v="10"/>
    <x v="6"/>
    <n v="1"/>
    <n v="20"/>
    <x v="2"/>
    <n v="149.41999999999999"/>
    <n v="0"/>
    <n v="149.41999999999999"/>
  </r>
  <r>
    <s v="COLGATE 3800 DEB."/>
    <s v="Colgate-Palmolive Nederland BV"/>
    <s v="101t"/>
    <n v="101091038359"/>
    <n v="101030176172"/>
    <n v="930"/>
    <s v="Inv Booked"/>
    <s v="2480116977"/>
    <s v="Verkoop"/>
    <n v="170"/>
    <s v="Transport drops zone"/>
    <s v="9 - verwerkt"/>
    <n v="0"/>
    <m/>
    <d v="2023-10-14T00:00:00"/>
    <s v="DROP"/>
    <s v="0001010910383590147831_002"/>
    <m/>
    <m/>
    <m/>
    <s v="EUR"/>
    <n v="12.94"/>
    <s v="EUR"/>
    <n v="12.94"/>
    <s v="EUR"/>
    <n v="12.94"/>
    <n v="12.94"/>
    <n v="0"/>
    <s v="Y"/>
    <n v="1223000983"/>
    <d v="2023-11-09T00:00:00"/>
    <m/>
    <d v="2023-10-14T00:00:00"/>
    <s v="00:00"/>
    <s v="23:59"/>
    <d v="2023-10-14T00:00:00"/>
    <s v="10:00"/>
    <s v="10:00"/>
    <n v="1.6"/>
    <s v="ce"/>
    <n v="488"/>
    <n v="1.6"/>
    <n v="0"/>
    <s v="Kuehne+Nagel Tiel 3 Standpl"/>
    <s v="De Diepert 5"/>
    <s v="Tiel"/>
    <s v="4004 MA"/>
    <s v="NL"/>
    <x v="24"/>
    <s v="Ravenswade 14"/>
    <x v="26"/>
    <s v="3439 LD"/>
    <s v="NL"/>
    <s v="2480116977"/>
    <s v="0147831_002"/>
    <s v="31V"/>
    <s v="NL001131849B01"/>
    <n v="2"/>
    <n v="0"/>
    <n v="12.94"/>
    <s v="N"/>
    <s v="Peter Appel Transport B.V."/>
    <n v="36622"/>
    <d v="2023-10-14T00:00:00"/>
    <s v="12:44:00"/>
    <n v="0"/>
    <x v="5"/>
    <x v="40"/>
    <n v="10"/>
    <x v="22"/>
    <n v="1"/>
    <n v="26.4"/>
    <x v="7"/>
    <n v="213.57999999999998"/>
    <n v="0"/>
    <n v="213.57999999999998"/>
  </r>
  <r>
    <s v="COLGATE 3800 DEB."/>
    <s v="Colgate-Palmolive Nederland BV"/>
    <s v="101t"/>
    <n v="101091038356"/>
    <n v="101030176187"/>
    <n v="930"/>
    <s v="Inv Booked"/>
    <s v="2480116985"/>
    <s v="Verkoop"/>
    <n v="170"/>
    <s v="Transport drops zone"/>
    <s v="9 - verwerkt"/>
    <n v="0"/>
    <m/>
    <d v="2023-10-14T00:00:00"/>
    <s v="DROP"/>
    <s v="0001010910383560147830_002"/>
    <m/>
    <m/>
    <m/>
    <s v="EUR"/>
    <n v="182.69"/>
    <s v="EUR"/>
    <n v="182.69"/>
    <s v="EUR"/>
    <n v="182.69"/>
    <n v="182.69"/>
    <n v="0"/>
    <s v="Y"/>
    <n v="1223000983"/>
    <d v="2023-11-09T00:00:00"/>
    <m/>
    <d v="2023-10-14T00:00:00"/>
    <s v="00:00"/>
    <s v="23:59"/>
    <d v="2023-10-14T00:00:00"/>
    <s v="07:00"/>
    <s v="07:00"/>
    <n v="25.6"/>
    <s v="ce"/>
    <n v="16301"/>
    <n v="26.4"/>
    <n v="32"/>
    <s v="Kuehne+Nagel Tiel 3 Standpl"/>
    <s v="De Diepert 5"/>
    <s v="Tiel"/>
    <s v="4004 MA"/>
    <s v="NL"/>
    <x v="14"/>
    <s v="Rood 24"/>
    <x v="17"/>
    <s v="6666LT"/>
    <s v="NL"/>
    <s v="2480116985"/>
    <s v="0147830_002"/>
    <s v="31V"/>
    <s v="NL001131849B01"/>
    <n v="2"/>
    <n v="0"/>
    <n v="182.69"/>
    <s v="N"/>
    <s v="Peter Appel Transport B.V."/>
    <n v="36622"/>
    <d v="2023-10-14T00:00:00"/>
    <s v="09:29:00"/>
    <n v="0"/>
    <x v="5"/>
    <x v="40"/>
    <n v="10"/>
    <x v="15"/>
    <n v="1"/>
    <n v="26.4"/>
    <x v="5"/>
    <n v="182.69"/>
    <n v="0"/>
    <n v="182.69"/>
  </r>
  <r>
    <s v="COLGATE 3800 DEB."/>
    <s v="Colgate-Palmolive Nederland BV"/>
    <s v="101t"/>
    <n v="101091038358"/>
    <n v="101030176189"/>
    <n v="930"/>
    <s v="Inv Booked"/>
    <s v="2480116994"/>
    <s v="Verkoop"/>
    <n v="170"/>
    <s v="Transport drops zone"/>
    <s v="9 - verwerkt"/>
    <n v="0"/>
    <m/>
    <d v="2023-10-14T00:00:00"/>
    <s v="DROP"/>
    <s v="0001010910383580147833_002"/>
    <m/>
    <m/>
    <m/>
    <s v="EUR"/>
    <n v="149.41"/>
    <s v="EUR"/>
    <n v="149.41"/>
    <s v="EUR"/>
    <n v="149.41"/>
    <n v="149.41"/>
    <n v="0"/>
    <s v="Y"/>
    <n v="1223000983"/>
    <d v="2023-11-09T00:00:00"/>
    <m/>
    <d v="2023-10-14T00:00:00"/>
    <s v="00:00"/>
    <s v="23:59"/>
    <d v="2023-10-14T00:00:00"/>
    <s v="11:00"/>
    <s v="12:00"/>
    <n v="26"/>
    <s v="ce"/>
    <n v="14065"/>
    <n v="26.4"/>
    <n v="26"/>
    <s v="Kuehne+Nagel Tiel 3 Standpl"/>
    <s v="De Diepert 5"/>
    <s v="Tiel"/>
    <s v="4004 MA"/>
    <s v="NL"/>
    <x v="2"/>
    <s v="Randweg 2"/>
    <x v="6"/>
    <s v="4191 NN"/>
    <s v="NL"/>
    <s v="2480116994"/>
    <s v="0147833_002"/>
    <s v="31V"/>
    <s v="NL001131849B01"/>
    <n v="2"/>
    <n v="0"/>
    <n v="149.41"/>
    <s v="N"/>
    <s v="Peter Appel Transport B.V."/>
    <n v="36622"/>
    <d v="2023-10-14T00:00:00"/>
    <s v="11:33:00"/>
    <n v="0"/>
    <x v="5"/>
    <x v="40"/>
    <n v="10"/>
    <x v="6"/>
    <n v="1"/>
    <n v="26.4"/>
    <x v="2"/>
    <n v="149.41"/>
    <n v="0"/>
    <n v="149.41"/>
  </r>
  <r>
    <s v="COLGATE 3800 DEB."/>
    <s v="Colgate-Palmolive Nederland BV"/>
    <s v="101t"/>
    <n v="101091038359"/>
    <n v="101030176170"/>
    <n v="930"/>
    <s v="Inv Booked"/>
    <s v="2480116979"/>
    <s v="Verkoop"/>
    <n v="170"/>
    <s v="Transport drops zone"/>
    <s v="9 - verwerkt"/>
    <n v="0"/>
    <m/>
    <d v="2023-10-14T00:00:00"/>
    <s v="DROP"/>
    <s v="0001010910383590147831_002"/>
    <m/>
    <m/>
    <m/>
    <s v="EUR"/>
    <n v="19.420000000000002"/>
    <s v="EUR"/>
    <n v="19.420000000000002"/>
    <s v="EUR"/>
    <n v="19.420000000000002"/>
    <n v="19.420000000000002"/>
    <n v="0"/>
    <s v="Y"/>
    <n v="1223000983"/>
    <d v="2023-11-09T00:00:00"/>
    <m/>
    <d v="2023-10-14T00:00:00"/>
    <s v="00:00"/>
    <s v="23:59"/>
    <d v="2023-10-14T00:00:00"/>
    <s v="10:00"/>
    <s v="10:00"/>
    <n v="2.4"/>
    <s v="ce"/>
    <n v="1209"/>
    <n v="2.4"/>
    <n v="2"/>
    <s v="Kuehne+Nagel Tiel 3 Standpl"/>
    <s v="De Diepert 5"/>
    <s v="Tiel"/>
    <s v="4004 MA"/>
    <s v="NL"/>
    <x v="24"/>
    <s v="Ravenswade 14"/>
    <x v="26"/>
    <s v="3439 LD"/>
    <s v="NL"/>
    <s v="2480116979"/>
    <s v="0147831_002"/>
    <s v="31V"/>
    <s v="NL001131849B01"/>
    <n v="2"/>
    <n v="0"/>
    <n v="19.420000000000002"/>
    <s v="N"/>
    <s v="Peter Appel Transport B.V."/>
    <n v="36622"/>
    <d v="2023-10-14T00:00:00"/>
    <s v="12:44:00"/>
    <n v="0"/>
    <x v="5"/>
    <x v="40"/>
    <n v="10"/>
    <x v="22"/>
    <n v="0"/>
    <s v=""/>
    <x v="7"/>
    <s v=""/>
    <n v="0"/>
    <s v=""/>
  </r>
  <r>
    <s v="COLGATE 3800 DEB."/>
    <s v="Colgate-Palmolive Nederland BV"/>
    <s v="101t"/>
    <n v="101091038359"/>
    <n v="101030176176"/>
    <n v="930"/>
    <s v="Inv Booked"/>
    <s v="2480116982"/>
    <s v="Verkoop"/>
    <n v="170"/>
    <s v="Transport drops zone"/>
    <s v="9 - verwerkt"/>
    <n v="0"/>
    <m/>
    <d v="2023-10-14T00:00:00"/>
    <s v="DROP"/>
    <s v="0001010910383590147831_002"/>
    <m/>
    <m/>
    <m/>
    <s v="EUR"/>
    <n v="84.14"/>
    <s v="EUR"/>
    <n v="84.14"/>
    <s v="EUR"/>
    <n v="84.14"/>
    <n v="84.14"/>
    <n v="0"/>
    <s v="Y"/>
    <n v="1223000983"/>
    <d v="2023-11-09T00:00:00"/>
    <m/>
    <d v="2023-10-14T00:00:00"/>
    <s v="00:00"/>
    <s v="23:59"/>
    <d v="2023-10-14T00:00:00"/>
    <s v="10:00"/>
    <s v="10:00"/>
    <n v="10.4"/>
    <s v="ce"/>
    <n v="8833"/>
    <n v="10.4"/>
    <n v="17"/>
    <s v="Kuehne+Nagel Tiel 3 Standpl"/>
    <s v="De Diepert 5"/>
    <s v="Tiel"/>
    <s v="4004 MA"/>
    <s v="NL"/>
    <x v="24"/>
    <s v="Ravenswade 14"/>
    <x v="26"/>
    <s v="3439 LD"/>
    <s v="NL"/>
    <s v="2480116982"/>
    <s v="0147831_002"/>
    <s v="31V"/>
    <s v="NL001131849B01"/>
    <n v="2"/>
    <n v="0"/>
    <n v="84.14"/>
    <s v="N"/>
    <s v="Peter Appel Transport B.V."/>
    <n v="36622"/>
    <d v="2023-10-14T00:00:00"/>
    <s v="12:44:00"/>
    <n v="0"/>
    <x v="5"/>
    <x v="40"/>
    <n v="10"/>
    <x v="22"/>
    <n v="0"/>
    <s v=""/>
    <x v="7"/>
    <s v=""/>
    <n v="0"/>
    <s v=""/>
  </r>
  <r>
    <s v="COLGATE 3800 DEB."/>
    <s v="Colgate-Palmolive Nederland BV"/>
    <s v="101t"/>
    <n v="101091038359"/>
    <n v="101030176177"/>
    <n v="930"/>
    <s v="Inv Booked"/>
    <s v="2480116984"/>
    <s v="Verkoop"/>
    <n v="170"/>
    <s v="Transport drops zone"/>
    <s v="9 - verwerkt"/>
    <n v="0"/>
    <m/>
    <d v="2023-10-14T00:00:00"/>
    <s v="DROP"/>
    <s v="0001010910383590147831_002"/>
    <m/>
    <m/>
    <m/>
    <s v="EUR"/>
    <n v="97.08"/>
    <s v="EUR"/>
    <n v="97.08"/>
    <s v="EUR"/>
    <n v="97.08"/>
    <n v="97.08"/>
    <n v="0"/>
    <s v="Y"/>
    <n v="1223000983"/>
    <d v="2023-11-09T00:00:00"/>
    <m/>
    <d v="2023-10-14T00:00:00"/>
    <s v="00:00"/>
    <s v="23:59"/>
    <d v="2023-10-14T00:00:00"/>
    <s v="10:00"/>
    <s v="10:00"/>
    <n v="11.2"/>
    <s v="ce"/>
    <n v="9349"/>
    <n v="12"/>
    <n v="18"/>
    <s v="Kuehne+Nagel Tiel 3 Standpl"/>
    <s v="De Diepert 5"/>
    <s v="Tiel"/>
    <s v="4004 MA"/>
    <s v="NL"/>
    <x v="24"/>
    <s v="Ravenswade 14"/>
    <x v="26"/>
    <s v="3439 LD"/>
    <s v="NL"/>
    <s v="2480116984"/>
    <s v="0147831_002"/>
    <s v="31V"/>
    <s v="NL001131849B01"/>
    <n v="2"/>
    <n v="0"/>
    <n v="97.08"/>
    <s v="N"/>
    <s v="Peter Appel Transport B.V."/>
    <n v="36622"/>
    <d v="2023-10-14T00:00:00"/>
    <s v="12:44:00"/>
    <n v="55"/>
    <x v="5"/>
    <x v="40"/>
    <n v="10"/>
    <x v="22"/>
    <n v="0"/>
    <s v=""/>
    <x v="7"/>
    <s v=""/>
    <n v="0"/>
    <s v=""/>
  </r>
  <r>
    <s v="COLGATE 3800 DEB."/>
    <s v="Colgate-Palmolive Nederland BV"/>
    <s v="101t"/>
    <n v="101091038691"/>
    <n v="101030176155"/>
    <n v="930"/>
    <s v="Inv Booked"/>
    <s v="2480116965"/>
    <s v="Verkoop"/>
    <n v="170"/>
    <s v="Transport drops zone"/>
    <s v="9 - verwerkt"/>
    <n v="0"/>
    <m/>
    <d v="2023-10-16T00:00:00"/>
    <s v="DROP"/>
    <s v="0001010910386910148010_002"/>
    <m/>
    <m/>
    <m/>
    <s v="EUR"/>
    <n v="120.31"/>
    <s v="EUR"/>
    <n v="120.31"/>
    <s v="EUR"/>
    <n v="120.31"/>
    <n v="120.31"/>
    <n v="0"/>
    <s v="N"/>
    <n v="1223000983"/>
    <d v="2023-11-09T00:00:00"/>
    <m/>
    <d v="2023-10-16T00:00:00"/>
    <s v="00:00"/>
    <s v="23:59"/>
    <d v="2023-10-16T00:00:00"/>
    <s v="10:00"/>
    <s v="12:00"/>
    <n v="7.2"/>
    <s v="ce"/>
    <n v="6841"/>
    <n v="7.2"/>
    <n v="12"/>
    <s v="Kuehne+Nagel Tiel 3 Standpl"/>
    <s v="De Diepert 5"/>
    <s v="Tiel"/>
    <s v="4004 MA"/>
    <s v="NL"/>
    <x v="70"/>
    <s v="Steenen Hoofd 50"/>
    <x v="53"/>
    <s v="4825 AK"/>
    <s v="NL"/>
    <s v="2480116965"/>
    <s v="0148010_002"/>
    <s v="31V"/>
    <s v="NL001131849B01"/>
    <n v="2"/>
    <n v="0"/>
    <n v="120.31"/>
    <s v="N"/>
    <s v="Peter Appel Transport B.V."/>
    <n v="36622"/>
    <d v="2023-10-16T00:00:00"/>
    <s v="11:28:00"/>
    <n v="0"/>
    <x v="0"/>
    <x v="41"/>
    <n v="10"/>
    <x v="24"/>
    <n v="1"/>
    <n v="7.2"/>
    <x v="0"/>
    <n v="120.31"/>
    <n v="0"/>
    <n v="120.31"/>
  </r>
  <r>
    <s v="COLGATE 3800 DEB."/>
    <s v="Colgate-Palmolive Nederland BV"/>
    <s v="101t"/>
    <n v="101091038380"/>
    <n v="101030176162"/>
    <n v="930"/>
    <s v="Inv Booked"/>
    <s v="2480116969"/>
    <s v="Verkoop"/>
    <n v="170"/>
    <s v="Transport drops zone"/>
    <s v="9 - verwerkt"/>
    <n v="0"/>
    <m/>
    <d v="2023-10-16T00:00:00"/>
    <s v="DROP"/>
    <s v="0001010910383800147855_002"/>
    <m/>
    <m/>
    <m/>
    <s v="EUR"/>
    <n v="209.2"/>
    <s v="EUR"/>
    <n v="209.2"/>
    <s v="EUR"/>
    <n v="209.2"/>
    <n v="209.2"/>
    <n v="0"/>
    <s v="N"/>
    <n v="1223000983"/>
    <d v="2023-11-09T00:00:00"/>
    <m/>
    <d v="2023-10-16T00:00:00"/>
    <s v="00:00"/>
    <s v="23:59"/>
    <d v="2023-10-16T00:00:00"/>
    <s v="07:00"/>
    <s v="08:00"/>
    <n v="20"/>
    <s v="ce"/>
    <n v="19533"/>
    <n v="20"/>
    <n v="36"/>
    <s v="Kuehne+Nagel Tiel 3 Standpl"/>
    <s v="De Diepert 5"/>
    <s v="Tiel"/>
    <s v="4004 MA"/>
    <s v="NL"/>
    <x v="109"/>
    <s v="Rheastraat 10"/>
    <x v="3"/>
    <s v="5047 TL"/>
    <s v="NL"/>
    <s v="2480116969"/>
    <s v="0147855_002"/>
    <s v="31V"/>
    <s v="NL001131849B01"/>
    <n v="2"/>
    <n v="0"/>
    <n v="209.2"/>
    <s v="N"/>
    <s v="Peter Appel Transport B.V."/>
    <n v="36622"/>
    <d v="2023-10-16T00:00:00"/>
    <s v="09:58:00"/>
    <n v="42"/>
    <x v="0"/>
    <x v="41"/>
    <n v="10"/>
    <x v="3"/>
    <n v="1"/>
    <n v="21.6"/>
    <x v="1"/>
    <n v="225.94"/>
    <n v="0"/>
    <n v="225.94"/>
  </r>
  <r>
    <s v="COLGATE 3800 DEB."/>
    <s v="Colgate-Palmolive Nederland BV"/>
    <s v="101t"/>
    <n v="101091038371"/>
    <n v="101030176161"/>
    <n v="930"/>
    <s v="Inv Booked"/>
    <s v="2480116967"/>
    <s v="Verkoop"/>
    <n v="170"/>
    <s v="Transport drops zone"/>
    <s v="9 - verwerkt"/>
    <n v="0"/>
    <m/>
    <d v="2023-10-16T00:00:00"/>
    <s v="DROP"/>
    <s v="0001010910383710147847_003"/>
    <m/>
    <m/>
    <m/>
    <s v="EUR"/>
    <n v="104.06"/>
    <s v="EUR"/>
    <n v="104.06"/>
    <s v="EUR"/>
    <n v="104.06"/>
    <n v="104.06"/>
    <n v="0"/>
    <s v="N"/>
    <n v="1223000983"/>
    <d v="2023-11-09T00:00:00"/>
    <m/>
    <d v="2023-10-16T00:00:00"/>
    <s v="00:00"/>
    <s v="23:59"/>
    <d v="2023-10-16T00:00:00"/>
    <s v="08:00"/>
    <s v="09:00"/>
    <n v="9.6"/>
    <s v="ce"/>
    <n v="10019"/>
    <n v="9.6"/>
    <n v="18"/>
    <s v="Kuehne+Nagel Tiel 3 Standpl"/>
    <s v="De Diepert 5"/>
    <s v="Tiel"/>
    <s v="4004 MA"/>
    <s v="NL"/>
    <x v="109"/>
    <s v="Rheastraat 10"/>
    <x v="3"/>
    <s v="5047 TL"/>
    <s v="NL"/>
    <s v="2480116967"/>
    <s v="0147847_003"/>
    <s v="31V"/>
    <s v="NL001131849B01"/>
    <n v="2"/>
    <n v="0"/>
    <n v="104.06"/>
    <s v="N"/>
    <s v="Peter Appel Transport B.V."/>
    <n v="36622"/>
    <d v="2023-10-16T00:00:00"/>
    <s v="11:32:00"/>
    <n v="0"/>
    <x v="0"/>
    <x v="41"/>
    <n v="10"/>
    <x v="3"/>
    <n v="1"/>
    <n v="20"/>
    <x v="1"/>
    <n v="216.8"/>
    <n v="0"/>
    <n v="216.8"/>
  </r>
  <r>
    <s v="COLGATE 3800 DEB."/>
    <s v="Colgate-Palmolive Nederland BV"/>
    <s v="101t"/>
    <n v="101091038584"/>
    <n v="101030176216"/>
    <n v="930"/>
    <s v="Inv Booked"/>
    <s v="2480118089"/>
    <s v="Verkoop"/>
    <n v="170"/>
    <s v="Transport drops zone"/>
    <s v="9 - verwerkt"/>
    <n v="0"/>
    <m/>
    <d v="2023-10-16T00:00:00"/>
    <s v="DROP"/>
    <s v="0001010910385840147918_002"/>
    <m/>
    <m/>
    <m/>
    <s v="EUR"/>
    <n v="51.3"/>
    <s v="EUR"/>
    <n v="51.3"/>
    <s v="EUR"/>
    <n v="51.3"/>
    <n v="51.3"/>
    <n v="0"/>
    <s v="N"/>
    <n v="1223000983"/>
    <d v="2023-11-09T00:00:00"/>
    <m/>
    <d v="2023-10-16T00:00:00"/>
    <s v="00:00"/>
    <s v="23:59"/>
    <d v="2023-10-16T00:00:00"/>
    <s v="09:00"/>
    <s v="10:00"/>
    <n v="1.6"/>
    <s v="ce"/>
    <n v="965"/>
    <n v="1.6"/>
    <n v="1"/>
    <s v="Kuehne+Nagel Tiel 3 Standpl"/>
    <s v="De Diepert 5"/>
    <s v="Tiel"/>
    <s v="4004 MA"/>
    <s v="NL"/>
    <x v="29"/>
    <s v="Opaalstraat 15"/>
    <x v="32"/>
    <s v="1812RH"/>
    <s v="NL"/>
    <s v="2480118089"/>
    <s v="0147918_002"/>
    <s v="31V"/>
    <s v="NL001131849B01"/>
    <n v="2"/>
    <n v="0"/>
    <n v="51.3"/>
    <s v="N"/>
    <s v="Peter Appel Transport B.V."/>
    <n v="36622"/>
    <d v="2023-10-16T00:00:00"/>
    <s v="10:29:00"/>
    <n v="0"/>
    <x v="0"/>
    <x v="41"/>
    <n v="10"/>
    <x v="28"/>
    <n v="1"/>
    <n v="1.6"/>
    <x v="3"/>
    <n v="51.3"/>
    <n v="0"/>
    <n v="51.3"/>
  </r>
  <r>
    <s v="COLGATE 3800 DEB."/>
    <s v="Colgate-Palmolive Nederland BV"/>
    <s v="101t"/>
    <n v="101091038661"/>
    <n v="101030176217"/>
    <n v="930"/>
    <s v="Inv Booked"/>
    <s v="2480118090"/>
    <s v="Verkoop"/>
    <n v="170"/>
    <s v="Transport drops zone"/>
    <s v="9 - verwerkt"/>
    <n v="0"/>
    <m/>
    <d v="2023-10-16T00:00:00"/>
    <s v="DROP"/>
    <s v="0001010910386610147981_002"/>
    <m/>
    <m/>
    <m/>
    <s v="EUR"/>
    <n v="237.89"/>
    <s v="EUR"/>
    <n v="237.89"/>
    <s v="EUR"/>
    <n v="237.89"/>
    <n v="237.89"/>
    <n v="0"/>
    <s v="N"/>
    <n v="1223000983"/>
    <d v="2023-11-09T00:00:00"/>
    <m/>
    <d v="2023-10-16T00:00:00"/>
    <s v="00:00"/>
    <s v="23:59"/>
    <d v="2023-10-16T00:00:00"/>
    <s v="08:00"/>
    <s v="15:00"/>
    <n v="11.2"/>
    <s v="ce"/>
    <n v="13009"/>
    <n v="11.2"/>
    <n v="21"/>
    <s v="Kuehne+Nagel Tiel 3 Standpl"/>
    <s v="De Diepert 5"/>
    <s v="Tiel"/>
    <s v="4004 MA"/>
    <s v="NL"/>
    <x v="8"/>
    <s v="Orionweg 2"/>
    <x v="10"/>
    <s v="8938 AH"/>
    <s v="NL"/>
    <s v="2480118090"/>
    <s v="0147981_002"/>
    <s v="31V"/>
    <s v="NL001131849B01"/>
    <n v="2"/>
    <n v="0"/>
    <n v="237.89"/>
    <s v="N"/>
    <s v="Peter Appel Transport B.V."/>
    <n v="36622"/>
    <d v="2023-10-16T00:00:00"/>
    <s v="08:39:00"/>
    <n v="0"/>
    <x v="0"/>
    <x v="41"/>
    <n v="10"/>
    <x v="9"/>
    <n v="1"/>
    <n v="11.2"/>
    <x v="0"/>
    <n v="237.89"/>
    <n v="0"/>
    <n v="237.89"/>
  </r>
  <r>
    <s v="COLGATE 3800 DEB."/>
    <s v="Colgate-Palmolive Nederland BV"/>
    <s v="101t"/>
    <n v="101091038400"/>
    <n v="101030176188"/>
    <n v="930"/>
    <s v="Inv Booked"/>
    <s v="2480116995"/>
    <s v="Verkoop"/>
    <n v="170"/>
    <s v="Transport drops zone"/>
    <s v="9 - verwerkt"/>
    <n v="0"/>
    <m/>
    <d v="2023-10-16T00:00:00"/>
    <s v="DROP"/>
    <s v="0001010910384000147872_004"/>
    <m/>
    <m/>
    <m/>
    <s v="EUR"/>
    <n v="212.69"/>
    <s v="EUR"/>
    <n v="212.69"/>
    <s v="EUR"/>
    <n v="212.69"/>
    <n v="212.69"/>
    <n v="0"/>
    <s v="N"/>
    <n v="1223000983"/>
    <d v="2023-11-09T00:00:00"/>
    <m/>
    <d v="2023-10-16T00:00:00"/>
    <s v="00:00"/>
    <s v="23:59"/>
    <d v="2023-10-16T00:00:00"/>
    <s v="07:30"/>
    <s v="12:30"/>
    <n v="14.4"/>
    <s v="ce"/>
    <n v="7249"/>
    <n v="14.4"/>
    <n v="6"/>
    <s v="Kuehne+Nagel Tiel 3 Standpl"/>
    <s v="De Diepert 5"/>
    <s v="Tiel"/>
    <s v="4004 MA"/>
    <s v="NL"/>
    <x v="74"/>
    <s v="BENJAMIN FRANKLINSTRAAT 2"/>
    <x v="16"/>
    <s v="8013 NC"/>
    <s v="NL"/>
    <s v="2480116995"/>
    <s v="0147872_004"/>
    <s v="31V"/>
    <s v="NL001131849B01"/>
    <n v="2"/>
    <n v="0"/>
    <n v="212.69"/>
    <s v="N"/>
    <s v="Peter Appel Transport B.V."/>
    <n v="36622"/>
    <d v="2023-10-16T00:00:00"/>
    <s v="12:00:00"/>
    <n v="0"/>
    <x v="0"/>
    <x v="41"/>
    <n v="10"/>
    <x v="14"/>
    <n v="1"/>
    <n v="14.4"/>
    <x v="6"/>
    <n v="212.69"/>
    <n v="0"/>
    <n v="212.69"/>
  </r>
  <r>
    <s v="COLGATE 3800 DEB."/>
    <s v="Colgate-Palmolive Nederland BV"/>
    <s v="101t"/>
    <n v="101091038400"/>
    <n v="101030176190"/>
    <n v="930"/>
    <s v="Inv Booked"/>
    <s v="0240185603"/>
    <s v="Verkoop"/>
    <n v="170"/>
    <s v="Transport drops zone"/>
    <s v="9 - verwerkt"/>
    <n v="0"/>
    <m/>
    <d v="2023-10-16T00:00:00"/>
    <s v="DROP"/>
    <s v="0001010910384000147872_002"/>
    <m/>
    <m/>
    <m/>
    <s v="EUR"/>
    <n v="27.26"/>
    <s v="EUR"/>
    <n v="27.26"/>
    <s v="EUR"/>
    <n v="27.26"/>
    <n v="27.26"/>
    <n v="0"/>
    <s v="N"/>
    <n v="1223000983"/>
    <d v="2023-11-09T00:00:00"/>
    <m/>
    <d v="2023-10-16T00:00:00"/>
    <s v="00:00"/>
    <s v="23:59"/>
    <d v="2023-10-16T00:00:00"/>
    <s v="09:00"/>
    <s v="16:00"/>
    <n v="0.8"/>
    <s v="ce"/>
    <n v="441"/>
    <n v="0.8"/>
    <n v="0"/>
    <s v="Kuehne+Nagel Tiel 3 Standpl"/>
    <s v="De Diepert 5"/>
    <s v="Tiel"/>
    <s v="4004 MA"/>
    <s v="NL"/>
    <x v="126"/>
    <s v="TRANSFORMATORSTRAAT 1"/>
    <x v="76"/>
    <s v="3903LT"/>
    <s v="NL"/>
    <s v="0240185603"/>
    <s v="0147872_002"/>
    <s v="31V"/>
    <s v="NL001131849B01"/>
    <n v="2"/>
    <n v="0"/>
    <n v="27.26"/>
    <s v="N"/>
    <s v="Peter Appel Transport B.V."/>
    <n v="36622"/>
    <d v="2023-10-16T00:00:00"/>
    <s v="10:00:00"/>
    <n v="0"/>
    <x v="0"/>
    <x v="41"/>
    <n v="10"/>
    <x v="46"/>
    <n v="1"/>
    <n v="0.8"/>
    <x v="9"/>
    <n v="27.26"/>
    <n v="0"/>
    <n v="27.26"/>
  </r>
  <r>
    <s v="COLGATE 3800 DEB."/>
    <s v="Colgate-Palmolive Nederland BV"/>
    <s v="101t"/>
    <n v="101091038380"/>
    <n v="101030176163"/>
    <n v="930"/>
    <s v="Inv Booked"/>
    <s v="2480116970"/>
    <s v="Verkoop"/>
    <n v="170"/>
    <s v="Transport drops zone"/>
    <s v="9 - verwerkt"/>
    <n v="0"/>
    <m/>
    <d v="2023-10-16T00:00:00"/>
    <s v="DROP"/>
    <s v="0001010910383800147855_002"/>
    <m/>
    <m/>
    <m/>
    <s v="EUR"/>
    <n v="16.739999999999998"/>
    <s v="EUR"/>
    <n v="16.739999999999998"/>
    <s v="EUR"/>
    <n v="16.739999999999998"/>
    <n v="16.739999999999998"/>
    <n v="0"/>
    <s v="N"/>
    <n v="1223000983"/>
    <d v="2023-11-09T00:00:00"/>
    <m/>
    <d v="2023-10-16T00:00:00"/>
    <s v="00:00"/>
    <s v="23:59"/>
    <d v="2023-10-16T00:00:00"/>
    <s v="07:00"/>
    <s v="08:00"/>
    <n v="1.6"/>
    <s v="ce"/>
    <n v="1858"/>
    <n v="1.6"/>
    <n v="3"/>
    <s v="Kuehne+Nagel Tiel 3 Standpl"/>
    <s v="De Diepert 5"/>
    <s v="Tiel"/>
    <s v="4004 MA"/>
    <s v="NL"/>
    <x v="109"/>
    <s v="Rheastraat 10"/>
    <x v="3"/>
    <s v="5047 TL"/>
    <s v="NL"/>
    <s v="2480116970"/>
    <s v="0147855_002"/>
    <s v="31V"/>
    <s v="NL001131849B01"/>
    <n v="2"/>
    <n v="0"/>
    <n v="16.739999999999998"/>
    <s v="N"/>
    <s v="Peter Appel Transport B.V."/>
    <n v="36622"/>
    <d v="2023-10-16T00:00:00"/>
    <s v="09:58:00"/>
    <n v="0"/>
    <x v="0"/>
    <x v="41"/>
    <n v="10"/>
    <x v="3"/>
    <n v="0"/>
    <s v=""/>
    <x v="1"/>
    <s v=""/>
    <n v="0"/>
    <s v=""/>
  </r>
  <r>
    <s v="COLGATE 3800 DEB."/>
    <s v="Colgate-Palmolive Nederland BV"/>
    <s v="101t"/>
    <n v="101091038613"/>
    <n v="101030176164"/>
    <n v="930"/>
    <s v="Inv Booked"/>
    <s v="2480116971"/>
    <s v="Verkoop"/>
    <n v="170"/>
    <s v="Transport drops zone"/>
    <s v="9 - verwerkt"/>
    <n v="0"/>
    <m/>
    <d v="2023-10-16T00:00:00"/>
    <s v="DROP"/>
    <s v="0001010910386130147928_002"/>
    <m/>
    <m/>
    <m/>
    <s v="EUR"/>
    <n v="283.97000000000003"/>
    <s v="EUR"/>
    <n v="283.97000000000003"/>
    <s v="EUR"/>
    <n v="283.97000000000003"/>
    <n v="283.97000000000003"/>
    <n v="0"/>
    <s v="N"/>
    <n v="1223000983"/>
    <d v="2023-11-09T00:00:00"/>
    <m/>
    <d v="2023-10-16T00:00:00"/>
    <s v="00:00"/>
    <s v="23:59"/>
    <d v="2023-10-16T00:00:00"/>
    <s v="11:00"/>
    <s v="12:00"/>
    <n v="19.2"/>
    <s v="ce"/>
    <n v="21542"/>
    <n v="19.2"/>
    <n v="36"/>
    <s v="Kuehne+Nagel Tiel 3 Standpl"/>
    <s v="De Diepert 5"/>
    <s v="Tiel"/>
    <s v="4004 MA"/>
    <s v="NL"/>
    <x v="1"/>
    <s v="Fahrenheitweg 1"/>
    <x v="1"/>
    <s v="6101WR"/>
    <s v="NL"/>
    <s v="2480116971"/>
    <s v="0147928_002"/>
    <s v="31V"/>
    <s v="NL001131849B01"/>
    <n v="2"/>
    <n v="0"/>
    <n v="283.97000000000003"/>
    <s v="N"/>
    <s v="Peter Appel Transport B.V."/>
    <n v="36622"/>
    <d v="2023-10-16T00:00:00"/>
    <s v="11:30:00"/>
    <n v="0"/>
    <x v="0"/>
    <x v="41"/>
    <n v="10"/>
    <x v="1"/>
    <n v="1"/>
    <n v="19.2"/>
    <x v="1"/>
    <n v="283.97000000000003"/>
    <n v="0"/>
    <n v="283.97000000000003"/>
  </r>
  <r>
    <s v="COLGATE 3800 DEB."/>
    <s v="Colgate-Palmolive Nederland BV"/>
    <s v="101t"/>
    <n v="101091038670"/>
    <n v="101030176165"/>
    <n v="930"/>
    <s v="Inv Booked"/>
    <s v="2480116961"/>
    <s v="Verkoop"/>
    <n v="170"/>
    <s v="Transport drops zone"/>
    <s v="9 - verwerkt"/>
    <n v="0"/>
    <m/>
    <d v="2023-10-16T00:00:00"/>
    <s v="DROP"/>
    <s v="0001010910386700148011_002"/>
    <m/>
    <m/>
    <m/>
    <s v="EUR"/>
    <n v="38.11"/>
    <s v="EUR"/>
    <n v="38.11"/>
    <s v="EUR"/>
    <n v="38.11"/>
    <n v="38.11"/>
    <n v="0"/>
    <s v="N"/>
    <n v="1223000983"/>
    <d v="2023-11-09T00:00:00"/>
    <m/>
    <d v="2023-10-16T00:00:00"/>
    <s v="00:00"/>
    <s v="23:59"/>
    <d v="2023-10-16T00:00:00"/>
    <s v="06:00"/>
    <s v="14:30"/>
    <n v="3.2"/>
    <s v="ce"/>
    <n v="1309"/>
    <n v="3.2"/>
    <n v="0"/>
    <s v="Kuehne+Nagel Tiel 3 Standpl"/>
    <s v="De Diepert 5"/>
    <s v="Tiel"/>
    <s v="4004 MA"/>
    <s v="NL"/>
    <x v="31"/>
    <s v="Ohmweg 3"/>
    <x v="33"/>
    <s v="4104BM"/>
    <s v="NL"/>
    <s v="2480116961"/>
    <s v="0148011_002"/>
    <s v="31V"/>
    <s v="NL001131849B01"/>
    <n v="2"/>
    <n v="0"/>
    <n v="38.11"/>
    <s v="N"/>
    <s v="Peter Appel Transport B.V."/>
    <n v="36622"/>
    <d v="2023-10-16T00:00:00"/>
    <s v="10:00:00"/>
    <n v="0"/>
    <x v="0"/>
    <x v="41"/>
    <n v="10"/>
    <x v="6"/>
    <n v="1"/>
    <n v="3.2"/>
    <x v="8"/>
    <n v="38.11"/>
    <n v="0"/>
    <n v="38.11"/>
  </r>
  <r>
    <s v="COLGATE 3800 DEB."/>
    <s v="Colgate-Palmolive Nederland BV"/>
    <s v="101t"/>
    <n v="101091038377"/>
    <n v="101030176166"/>
    <n v="930"/>
    <s v="Inv Booked"/>
    <s v="2480116973"/>
    <s v="Verkoop"/>
    <n v="170"/>
    <s v="Transport drops zone"/>
    <s v="9 - verwerkt"/>
    <n v="0"/>
    <m/>
    <d v="2023-10-16T00:00:00"/>
    <s v="DROP"/>
    <s v="0001010910383770147850_003"/>
    <m/>
    <m/>
    <m/>
    <s v="EUR"/>
    <n v="146.69"/>
    <s v="EUR"/>
    <n v="146.69"/>
    <s v="EUR"/>
    <n v="146.69"/>
    <n v="146.69"/>
    <n v="0"/>
    <s v="N"/>
    <n v="1223000983"/>
    <d v="2023-11-09T00:00:00"/>
    <m/>
    <d v="2023-10-16T00:00:00"/>
    <s v="00:00"/>
    <s v="23:59"/>
    <d v="2023-10-16T00:00:00"/>
    <s v="13:00"/>
    <s v="19:00"/>
    <n v="6.4"/>
    <s v="ce"/>
    <n v="5866"/>
    <n v="6.4"/>
    <n v="7"/>
    <s v="Kuehne+Nagel Tiel 3 Standpl"/>
    <s v="De Diepert 5"/>
    <s v="Tiel"/>
    <s v="4004 MA"/>
    <s v="NL"/>
    <x v="9"/>
    <s v="Edisonstraat 3"/>
    <x v="12"/>
    <s v="8606JH"/>
    <s v="NL"/>
    <s v="2480116973"/>
    <s v="0147850_003"/>
    <s v="31V"/>
    <s v="NL001131849B01"/>
    <n v="2"/>
    <n v="0"/>
    <n v="146.69"/>
    <s v="N"/>
    <s v="Peter Appel Transport B.V."/>
    <n v="36622"/>
    <d v="2023-10-16T00:00:00"/>
    <s v="14:09:00"/>
    <n v="0"/>
    <x v="0"/>
    <x v="41"/>
    <n v="10"/>
    <x v="10"/>
    <n v="1"/>
    <n v="8"/>
    <x v="3"/>
    <n v="183.36"/>
    <n v="0"/>
    <n v="183.36"/>
  </r>
  <r>
    <s v="COLGATE 3800 DEB."/>
    <s v="Colgate-Palmolive Nederland BV"/>
    <s v="101t"/>
    <n v="101091038664"/>
    <n v="101030176167"/>
    <n v="930"/>
    <s v="Inv Booked"/>
    <s v="2480116972"/>
    <s v="Verkoop"/>
    <n v="170"/>
    <s v="Transport drops zone"/>
    <s v="9 - verwerkt"/>
    <n v="0"/>
    <m/>
    <d v="2023-10-16T00:00:00"/>
    <s v="DROP"/>
    <s v="0001010910386640147986_002"/>
    <m/>
    <m/>
    <m/>
    <s v="EUR"/>
    <n v="290.2"/>
    <s v="EUR"/>
    <n v="290.2"/>
    <s v="EUR"/>
    <n v="290.2"/>
    <n v="290.2"/>
    <n v="0"/>
    <s v="N"/>
    <n v="1223000983"/>
    <d v="2023-11-09T00:00:00"/>
    <m/>
    <d v="2023-10-16T00:00:00"/>
    <s v="00:00"/>
    <s v="23:59"/>
    <d v="2023-10-16T00:00:00"/>
    <s v="08:00"/>
    <s v="09:00"/>
    <n v="20"/>
    <s v="ce"/>
    <n v="23230"/>
    <n v="20"/>
    <n v="38"/>
    <s v="Kuehne+Nagel Tiel 3 Standpl"/>
    <s v="De Diepert 5"/>
    <s v="Tiel"/>
    <s v="4004 MA"/>
    <s v="NL"/>
    <x v="1"/>
    <s v="Fahrenheitweg 1"/>
    <x v="1"/>
    <s v="6101WR"/>
    <s v="NL"/>
    <s v="2480116972"/>
    <s v="0147986_002"/>
    <s v="31V"/>
    <s v="NL001131849B01"/>
    <n v="2"/>
    <n v="0"/>
    <n v="290.2"/>
    <s v="N"/>
    <s v="Peter Appel Transport B.V."/>
    <n v="36622"/>
    <d v="2023-10-16T00:00:00"/>
    <s v="09:35:00"/>
    <n v="0"/>
    <x v="0"/>
    <x v="41"/>
    <n v="10"/>
    <x v="1"/>
    <n v="1"/>
    <n v="20"/>
    <x v="1"/>
    <n v="290.2"/>
    <n v="0"/>
    <n v="290.2"/>
  </r>
  <r>
    <s v="COLGATE 3800 DEB."/>
    <s v="Colgate-Palmolive Nederland BV"/>
    <s v="101t"/>
    <n v="101091038357"/>
    <n v="101030176168"/>
    <n v="930"/>
    <s v="Inv Booked"/>
    <s v="2480116978"/>
    <s v="Verkoop"/>
    <n v="170"/>
    <s v="Transport drops zone"/>
    <s v="9 - verwerkt"/>
    <n v="0"/>
    <m/>
    <d v="2023-10-16T00:00:00"/>
    <s v="DROP"/>
    <s v="0001010910383570147829_008"/>
    <m/>
    <m/>
    <m/>
    <s v="EUR"/>
    <n v="28.86"/>
    <s v="EUR"/>
    <n v="28.86"/>
    <s v="EUR"/>
    <n v="28.86"/>
    <n v="28.86"/>
    <n v="0"/>
    <s v="N"/>
    <n v="1223000983"/>
    <d v="2023-11-09T00:00:00"/>
    <m/>
    <d v="2023-10-16T00:00:00"/>
    <s v="00:00"/>
    <s v="23:59"/>
    <d v="2023-10-16T00:00:00"/>
    <s v="10:00"/>
    <s v="17:00"/>
    <n v="0.8"/>
    <s v="ce"/>
    <n v="214"/>
    <n v="0.8"/>
    <n v="0"/>
    <s v="Kuehne+Nagel Tiel 3 Standpl"/>
    <s v="De Diepert 5"/>
    <s v="Tiel"/>
    <s v="4004 MA"/>
    <s v="NL"/>
    <x v="4"/>
    <s v="Watergoorweg 81"/>
    <x v="5"/>
    <s v="3861MA"/>
    <s v="NL"/>
    <s v="2480116978"/>
    <s v="0147829_008"/>
    <s v="31V"/>
    <s v="NL001131849B01"/>
    <n v="2"/>
    <n v="0"/>
    <n v="28.86"/>
    <s v="N"/>
    <s v="Peter Appel Transport B.V."/>
    <n v="36622"/>
    <d v="2023-10-16T00:00:00"/>
    <s v="10:10:00"/>
    <n v="0"/>
    <x v="0"/>
    <x v="41"/>
    <n v="10"/>
    <x v="5"/>
    <n v="1"/>
    <n v="0.8"/>
    <x v="3"/>
    <n v="28.86"/>
    <n v="0"/>
    <n v="28.86"/>
  </r>
  <r>
    <s v="COLGATE 3800 DEB."/>
    <s v="Colgate-Palmolive Nederland BV"/>
    <s v="101t"/>
    <n v="101091038422"/>
    <n v="101030176169"/>
    <n v="930"/>
    <s v="Inv Booked"/>
    <s v="2480116974"/>
    <s v="Verkoop"/>
    <n v="170"/>
    <s v="Transport drops zone"/>
    <s v="9 - verwerkt"/>
    <n v="0"/>
    <m/>
    <d v="2023-10-16T00:00:00"/>
    <s v="DROP"/>
    <s v="0001010910384220147897_002"/>
    <m/>
    <m/>
    <m/>
    <s v="EUR"/>
    <n v="185.14"/>
    <s v="EUR"/>
    <n v="185.14"/>
    <s v="EUR"/>
    <n v="185.14"/>
    <n v="185.14"/>
    <n v="0"/>
    <s v="N"/>
    <n v="1223000983"/>
    <d v="2023-11-09T00:00:00"/>
    <m/>
    <d v="2023-10-16T00:00:00"/>
    <s v="00:00"/>
    <s v="23:59"/>
    <d v="2023-10-16T00:00:00"/>
    <s v="14:30"/>
    <s v="14:30"/>
    <n v="16.8"/>
    <s v="ce"/>
    <n v="15573"/>
    <n v="16.8"/>
    <n v="26"/>
    <s v="Kuehne+Nagel Tiel 3 Standpl"/>
    <s v="De Diepert 5"/>
    <s v="Tiel"/>
    <s v="4004 MA"/>
    <s v="NL"/>
    <x v="3"/>
    <s v="FACETLAAN 6"/>
    <x v="4"/>
    <s v="2665 NR"/>
    <s v="NL"/>
    <s v="2480116974"/>
    <s v="0147897_002"/>
    <s v="31V"/>
    <s v="NL001131849B01"/>
    <n v="2"/>
    <n v="0"/>
    <n v="185.14"/>
    <s v="N"/>
    <s v="Peter Appel Transport B.V."/>
    <n v="36622"/>
    <d v="2023-10-16T00:00:00"/>
    <s v="15:40:00"/>
    <n v="0"/>
    <x v="0"/>
    <x v="41"/>
    <n v="10"/>
    <x v="4"/>
    <n v="1"/>
    <n v="24"/>
    <x v="3"/>
    <n v="264.47999999999996"/>
    <n v="0"/>
    <n v="264.47999999999996"/>
  </r>
  <r>
    <s v="COLGATE 3800 DEB."/>
    <s v="Colgate-Palmolive Nederland BV"/>
    <s v="101t"/>
    <n v="101091038422"/>
    <n v="101030176171"/>
    <n v="930"/>
    <s v="Inv Booked"/>
    <s v="2480116975"/>
    <s v="Verkoop"/>
    <n v="170"/>
    <s v="Transport drops zone"/>
    <s v="9 - verwerkt"/>
    <n v="0"/>
    <m/>
    <d v="2023-10-16T00:00:00"/>
    <s v="DROP"/>
    <s v="0001010910384220147897_002"/>
    <m/>
    <m/>
    <m/>
    <s v="EUR"/>
    <n v="17.63"/>
    <s v="EUR"/>
    <n v="17.63"/>
    <s v="EUR"/>
    <n v="17.63"/>
    <n v="17.63"/>
    <n v="0"/>
    <s v="N"/>
    <n v="1223000983"/>
    <d v="2023-11-09T00:00:00"/>
    <m/>
    <d v="2023-10-16T00:00:00"/>
    <s v="00:00"/>
    <s v="23:59"/>
    <d v="2023-10-16T00:00:00"/>
    <s v="14:30"/>
    <s v="14:30"/>
    <n v="1.6"/>
    <s v="ce"/>
    <n v="519"/>
    <n v="1.6"/>
    <n v="0"/>
    <s v="Kuehne+Nagel Tiel 3 Standpl"/>
    <s v="De Diepert 5"/>
    <s v="Tiel"/>
    <s v="4004 MA"/>
    <s v="NL"/>
    <x v="3"/>
    <s v="FACETLAAN 6"/>
    <x v="4"/>
    <s v="2665 NR"/>
    <s v="NL"/>
    <s v="2480116975"/>
    <s v="0147897_002"/>
    <s v="31V"/>
    <s v="NL001131849B01"/>
    <n v="2"/>
    <n v="0"/>
    <n v="17.63"/>
    <s v="N"/>
    <s v="Peter Appel Transport B.V."/>
    <n v="36622"/>
    <d v="2023-10-16T00:00:00"/>
    <s v="15:40:00"/>
    <n v="0"/>
    <x v="0"/>
    <x v="41"/>
    <n v="10"/>
    <x v="4"/>
    <n v="0"/>
    <s v=""/>
    <x v="3"/>
    <s v=""/>
    <n v="0"/>
    <s v=""/>
  </r>
  <r>
    <s v="COLGATE 3800 DEB."/>
    <s v="Colgate-Palmolive Nederland BV"/>
    <s v="101t"/>
    <n v="101091038422"/>
    <n v="101030176173"/>
    <n v="930"/>
    <s v="Inv Booked"/>
    <s v="2480116976"/>
    <s v="Verkoop"/>
    <n v="170"/>
    <s v="Transport drops zone"/>
    <s v="9 - verwerkt"/>
    <n v="0"/>
    <m/>
    <d v="2023-10-16T00:00:00"/>
    <s v="DROP"/>
    <s v="0001010910384220147897_002"/>
    <m/>
    <m/>
    <m/>
    <s v="EUR"/>
    <n v="61.71"/>
    <s v="EUR"/>
    <n v="61.71"/>
    <s v="EUR"/>
    <n v="61.71"/>
    <n v="61.71"/>
    <n v="0"/>
    <s v="N"/>
    <n v="1223000983"/>
    <d v="2023-11-09T00:00:00"/>
    <m/>
    <d v="2023-10-16T00:00:00"/>
    <s v="00:00"/>
    <s v="23:59"/>
    <d v="2023-10-16T00:00:00"/>
    <s v="14:30"/>
    <s v="14:30"/>
    <n v="5.6"/>
    <s v="ce"/>
    <n v="3975"/>
    <n v="5.6"/>
    <n v="6"/>
    <s v="Kuehne+Nagel Tiel 3 Standpl"/>
    <s v="De Diepert 5"/>
    <s v="Tiel"/>
    <s v="4004 MA"/>
    <s v="NL"/>
    <x v="3"/>
    <s v="FACETLAAN 6"/>
    <x v="4"/>
    <s v="2665 NR"/>
    <s v="NL"/>
    <s v="2480116976"/>
    <s v="0147897_002"/>
    <s v="31V"/>
    <s v="NL001131849B01"/>
    <n v="2"/>
    <n v="0"/>
    <n v="61.71"/>
    <s v="N"/>
    <s v="Peter Appel Transport B.V."/>
    <n v="36622"/>
    <d v="2023-10-16T00:00:00"/>
    <s v="15:40:00"/>
    <n v="0"/>
    <x v="0"/>
    <x v="41"/>
    <n v="10"/>
    <x v="4"/>
    <n v="0"/>
    <s v=""/>
    <x v="3"/>
    <s v=""/>
    <n v="0"/>
    <s v=""/>
  </r>
  <r>
    <s v="COLGATE 3800 DEB."/>
    <s v="Colgate-Palmolive Nederland BV"/>
    <s v="101t"/>
    <n v="101091038377"/>
    <n v="101030176174"/>
    <n v="930"/>
    <s v="Inv Booked"/>
    <s v="2480116980"/>
    <s v="Verkoop"/>
    <n v="170"/>
    <s v="Transport drops zone"/>
    <s v="9 - verwerkt"/>
    <n v="0"/>
    <m/>
    <d v="2023-10-16T00:00:00"/>
    <s v="DROP"/>
    <s v="0001010910383770147850_003"/>
    <m/>
    <m/>
    <m/>
    <s v="EUR"/>
    <n v="36.67"/>
    <s v="EUR"/>
    <n v="36.67"/>
    <s v="EUR"/>
    <n v="36.67"/>
    <n v="36.67"/>
    <n v="0"/>
    <s v="N"/>
    <n v="1223000983"/>
    <d v="2023-11-09T00:00:00"/>
    <m/>
    <d v="2023-10-16T00:00:00"/>
    <s v="00:00"/>
    <s v="23:59"/>
    <d v="2023-10-16T00:00:00"/>
    <s v="13:00"/>
    <s v="19:00"/>
    <n v="1.6"/>
    <s v="ce"/>
    <n v="510"/>
    <n v="1.6"/>
    <n v="0"/>
    <s v="Kuehne+Nagel Tiel 3 Standpl"/>
    <s v="De Diepert 5"/>
    <s v="Tiel"/>
    <s v="4004 MA"/>
    <s v="NL"/>
    <x v="9"/>
    <s v="Edisonstraat 3"/>
    <x v="12"/>
    <s v="8606JH"/>
    <s v="NL"/>
    <s v="2480116980"/>
    <s v="0147850_003"/>
    <s v="31V"/>
    <s v="NL001131849B01"/>
    <n v="2"/>
    <n v="0"/>
    <n v="36.67"/>
    <s v="N"/>
    <s v="Peter Appel Transport B.V."/>
    <n v="36622"/>
    <d v="2023-10-16T00:00:00"/>
    <s v="14:09:00"/>
    <n v="0"/>
    <x v="0"/>
    <x v="41"/>
    <n v="10"/>
    <x v="10"/>
    <n v="0"/>
    <s v=""/>
    <x v="3"/>
    <s v=""/>
    <n v="0"/>
    <s v=""/>
  </r>
  <r>
    <s v="COLGATE 3800 DEB."/>
    <s v="Colgate-Palmolive Nederland BV"/>
    <s v="101t"/>
    <n v="101091038728"/>
    <n v="101030176175"/>
    <n v="930"/>
    <s v="Inv Booked"/>
    <s v="2480116981"/>
    <s v="Verkoop"/>
    <n v="170"/>
    <s v="Transport drops zone"/>
    <s v="9 - verwerkt"/>
    <n v="0"/>
    <m/>
    <d v="2023-10-16T00:00:00"/>
    <s v="DROP"/>
    <s v="0001010910387280148075_002"/>
    <m/>
    <m/>
    <m/>
    <s v="EUR"/>
    <n v="33.36"/>
    <s v="EUR"/>
    <n v="33.36"/>
    <s v="EUR"/>
    <n v="33.36"/>
    <n v="33.36"/>
    <n v="0"/>
    <s v="N"/>
    <n v="1223000983"/>
    <d v="2023-11-09T00:00:00"/>
    <m/>
    <d v="2023-10-16T00:00:00"/>
    <s v="00:00"/>
    <s v="23:59"/>
    <d v="2023-10-16T00:00:00"/>
    <s v="05:00"/>
    <s v="06:00"/>
    <n v="2.4"/>
    <s v="ce"/>
    <n v="846"/>
    <n v="2.4"/>
    <n v="2"/>
    <s v="Kuehne+Nagel Tiel 3 Standpl"/>
    <s v="De Diepert 5"/>
    <s v="Tiel"/>
    <s v="4004 MA"/>
    <s v="NL"/>
    <x v="2"/>
    <s v="Randweg 2"/>
    <x v="6"/>
    <s v="4191 NN"/>
    <s v="NL"/>
    <s v="2480116981"/>
    <s v="0148075_002"/>
    <s v="31V"/>
    <s v="NL001131849B01"/>
    <n v="2"/>
    <n v="0"/>
    <n v="33.36"/>
    <s v="N"/>
    <s v="Peter Appel Transport B.V."/>
    <n v="36622"/>
    <d v="2023-10-16T00:00:00"/>
    <s v="05:59:00"/>
    <n v="0"/>
    <x v="0"/>
    <x v="41"/>
    <n v="10"/>
    <x v="6"/>
    <n v="1"/>
    <n v="2.4"/>
    <x v="2"/>
    <n v="33.36"/>
    <n v="0"/>
    <n v="33.36"/>
  </r>
  <r>
    <s v="COLGATE 3800 DEB."/>
    <s v="Colgate-Palmolive Nederland BV"/>
    <s v="101t"/>
    <n v="0"/>
    <n v="101030176178"/>
    <n v="980"/>
    <s v="Cancel No In"/>
    <s v="2480116983 NOT LOADED"/>
    <s v="Verkoop"/>
    <n v="170"/>
    <s v="Transport drops zone"/>
    <s v="0 - ingevoerd"/>
    <n v="0"/>
    <m/>
    <d v="2023-10-16T00:00:00"/>
    <m/>
    <m/>
    <n v="55.85"/>
    <n v="2.4"/>
    <m/>
    <s v="EUR"/>
    <n v="55.85"/>
    <s v="EUR"/>
    <n v="0"/>
    <s v="EUR"/>
    <n v="55.85"/>
    <n v="0"/>
    <n v="-55.85"/>
    <s v="N"/>
    <m/>
    <m/>
    <m/>
    <d v="2023-10-16T00:00:00"/>
    <s v="00:00"/>
    <s v="23:59"/>
    <d v="2023-10-16T00:00:00"/>
    <s v="09:00"/>
    <s v="09:00"/>
    <n v="2.4"/>
    <s v="ce"/>
    <n v="1685"/>
    <n v="2.4"/>
    <n v="1"/>
    <s v="Kuehne+Nagel Tiel 3 Standpl"/>
    <s v="De Diepert 5"/>
    <s v="Tiel"/>
    <s v="4004 MA"/>
    <s v="NL"/>
    <x v="41"/>
    <s v="Asteriastraat 9"/>
    <x v="3"/>
    <s v="5047 RM"/>
    <s v="NL"/>
    <s v="2480116983 NOT LOADED"/>
    <s v="0147855_003"/>
    <m/>
    <s v="NL001131849B01"/>
    <n v="2"/>
    <n v="0"/>
    <n v="0"/>
    <s v="N"/>
    <m/>
    <n v="36622"/>
    <d v="2023-10-16T00:00:00"/>
    <s v="08:49:00"/>
    <n v="0"/>
    <x v="0"/>
    <x v="41"/>
    <n v="10"/>
    <x v="3"/>
    <n v="1"/>
    <n v="2.4"/>
    <x v="0"/>
    <n v="55.85"/>
    <n v="0"/>
    <n v="55.85"/>
  </r>
  <r>
    <s v="COLGATE 3800 DEB."/>
    <s v="Colgate-Palmolive Nederland BV"/>
    <s v="101t"/>
    <n v="101091038411"/>
    <n v="101030176179"/>
    <n v="930"/>
    <s v="Inv Booked"/>
    <s v="2480116990 REFUSED"/>
    <s v="Verkoop"/>
    <n v="170"/>
    <s v="Transport drops zone"/>
    <s v="9 - verwerkt"/>
    <n v="0"/>
    <m/>
    <d v="2023-10-16T00:00:00"/>
    <s v="DROP"/>
    <s v="0001010910384110147885_003"/>
    <m/>
    <m/>
    <m/>
    <s v="EUR"/>
    <n v="105.54"/>
    <s v="EUR"/>
    <n v="105.54"/>
    <s v="EUR"/>
    <n v="105.54"/>
    <n v="105.54"/>
    <n v="0"/>
    <s v="N"/>
    <n v="1223000983"/>
    <d v="2023-11-09T00:00:00"/>
    <m/>
    <d v="2023-10-16T00:00:00"/>
    <s v="00:00"/>
    <s v="23:59"/>
    <d v="2023-10-16T00:00:00"/>
    <s v="13:00"/>
    <s v="14:00"/>
    <n v="6.4"/>
    <s v="ce"/>
    <n v="6462"/>
    <n v="6.4"/>
    <n v="12"/>
    <s v="Kuehne+Nagel Tiel 3 Standpl"/>
    <s v="De Diepert 5"/>
    <s v="Tiel"/>
    <s v="4004 MA"/>
    <s v="NL"/>
    <x v="7"/>
    <s v="HOOFDTOCHT 1"/>
    <x v="7"/>
    <s v="1507 CJ"/>
    <s v="NL"/>
    <s v="2480116990 REFUSED"/>
    <s v="0147885_003"/>
    <s v="31V"/>
    <s v="NL001131849B01"/>
    <n v="2"/>
    <n v="0"/>
    <n v="105.54"/>
    <s v="N"/>
    <s v="Peter Appel Transport B.V."/>
    <n v="36622"/>
    <d v="2023-10-16T00:00:00"/>
    <s v="20:49:00"/>
    <n v="0"/>
    <x v="0"/>
    <x v="41"/>
    <n v="10"/>
    <x v="7"/>
    <n v="1"/>
    <n v="6.4"/>
    <x v="2"/>
    <n v="105.54"/>
    <n v="0"/>
    <n v="105.54"/>
  </r>
  <r>
    <s v="COLGATE 3800 DEB."/>
    <s v="Colgate-Palmolive Nederland BV"/>
    <s v="101t"/>
    <n v="101091038357"/>
    <n v="101030176180"/>
    <n v="930"/>
    <s v="Inv Booked"/>
    <s v="2480116991"/>
    <s v="Verkoop"/>
    <n v="170"/>
    <s v="Transport drops zone"/>
    <s v="9 - verwerkt"/>
    <n v="0"/>
    <m/>
    <d v="2023-10-16T00:00:00"/>
    <s v="DROP"/>
    <s v="0001010910383570147829_004"/>
    <m/>
    <m/>
    <m/>
    <s v="EUR"/>
    <n v="63.84"/>
    <s v="EUR"/>
    <n v="63.84"/>
    <s v="EUR"/>
    <n v="63.84"/>
    <n v="63.84"/>
    <n v="0"/>
    <s v="N"/>
    <n v="1223000983"/>
    <d v="2023-11-09T00:00:00"/>
    <m/>
    <d v="2023-10-16T00:00:00"/>
    <s v="00:00"/>
    <s v="23:59"/>
    <d v="2023-10-16T00:00:00"/>
    <s v="07:00"/>
    <s v="10:00"/>
    <n v="3.2"/>
    <s v="ce"/>
    <n v="2129"/>
    <n v="3.2"/>
    <n v="2"/>
    <s v="Kuehne+Nagel Tiel 3 Standpl"/>
    <s v="De Diepert 5"/>
    <s v="Tiel"/>
    <s v="4004 MA"/>
    <s v="NL"/>
    <x v="117"/>
    <s v="Slego 1a"/>
    <x v="13"/>
    <s v="1046BM"/>
    <s v="NL"/>
    <s v="2480116991"/>
    <s v="0147829_004"/>
    <s v="31V"/>
    <s v="NL001131849B01"/>
    <n v="2"/>
    <n v="0"/>
    <n v="63.84"/>
    <s v="N"/>
    <s v="Peter Appel Transport B.V."/>
    <n v="36622"/>
    <d v="2023-10-16T00:00:00"/>
    <s v="09:55:00"/>
    <n v="0"/>
    <x v="0"/>
    <x v="41"/>
    <n v="10"/>
    <x v="11"/>
    <n v="1"/>
    <n v="3.2"/>
    <x v="0"/>
    <n v="63.84"/>
    <n v="0"/>
    <n v="63.84"/>
  </r>
  <r>
    <s v="COLGATE 3800 DEB."/>
    <s v="Colgate-Palmolive Nederland BV"/>
    <s v="101t"/>
    <n v="101091038666"/>
    <n v="101030176182"/>
    <n v="930"/>
    <s v="Inv Booked"/>
    <s v="2480116992"/>
    <s v="Verkoop"/>
    <n v="170"/>
    <s v="Transport drops zone"/>
    <s v="9 - verwerkt"/>
    <n v="0"/>
    <m/>
    <d v="2023-10-16T00:00:00"/>
    <s v="DROP"/>
    <s v="0001010910386660147983_003"/>
    <m/>
    <m/>
    <m/>
    <s v="EUR"/>
    <n v="40.11"/>
    <s v="EUR"/>
    <n v="40.11"/>
    <s v="EUR"/>
    <n v="40.11"/>
    <n v="40.11"/>
    <n v="0"/>
    <s v="N"/>
    <n v="1223000983"/>
    <d v="2023-11-09T00:00:00"/>
    <m/>
    <d v="2023-10-16T00:00:00"/>
    <s v="00:00"/>
    <s v="23:59"/>
    <d v="2023-10-16T00:00:00"/>
    <s v="09:00"/>
    <s v="16:00"/>
    <n v="1.6"/>
    <s v="ce"/>
    <n v="223"/>
    <n v="1.6"/>
    <n v="0"/>
    <s v="Kuehne+Nagel Tiel 3 Standpl"/>
    <s v="De Diepert 5"/>
    <s v="Tiel"/>
    <s v="4004 MA"/>
    <s v="NL"/>
    <x v="127"/>
    <s v="FUUTLAAN 12"/>
    <x v="29"/>
    <s v="5613AB"/>
    <s v="NL"/>
    <s v="2480116992"/>
    <s v="0147983_003"/>
    <s v="31V"/>
    <s v="NL001131849B01"/>
    <n v="2"/>
    <n v="0"/>
    <n v="40.11"/>
    <s v="N"/>
    <s v="Peter Appel Transport B.V."/>
    <n v="36622"/>
    <d v="2023-10-16T00:00:00"/>
    <s v="10:35:00"/>
    <n v="0"/>
    <x v="0"/>
    <x v="41"/>
    <n v="10"/>
    <x v="25"/>
    <n v="1"/>
    <n v="1.6"/>
    <x v="9"/>
    <n v="40.11"/>
    <n v="0"/>
    <n v="40.11"/>
  </r>
  <r>
    <s v="COLGATE 3800 DEB."/>
    <s v="Colgate-Palmolive Nederland BV"/>
    <s v="101t"/>
    <n v="101091038371"/>
    <n v="101030176183"/>
    <n v="930"/>
    <s v="Inv Booked"/>
    <s v="2480116988"/>
    <s v="Verkoop"/>
    <n v="170"/>
    <s v="Transport drops zone"/>
    <s v="9 - verwerkt"/>
    <n v="0"/>
    <m/>
    <d v="2023-10-16T00:00:00"/>
    <s v="DROP"/>
    <s v="0001010910383710147847_002"/>
    <m/>
    <m/>
    <m/>
    <s v="EUR"/>
    <n v="111.82"/>
    <s v="EUR"/>
    <n v="111.82"/>
    <s v="EUR"/>
    <n v="111.82"/>
    <n v="111.82"/>
    <n v="0"/>
    <s v="N"/>
    <n v="1223000983"/>
    <d v="2023-11-09T00:00:00"/>
    <m/>
    <d v="2023-10-16T00:00:00"/>
    <s v="00:00"/>
    <s v="23:59"/>
    <d v="2023-10-16T00:00:00"/>
    <s v="06:00"/>
    <s v="07:00"/>
    <n v="7.2"/>
    <s v="ce"/>
    <n v="6854"/>
    <n v="7.2"/>
    <n v="12"/>
    <s v="Kuehne+Nagel Tiel 3 Standpl"/>
    <s v="De Diepert 5"/>
    <s v="Tiel"/>
    <s v="4004 MA"/>
    <s v="NL"/>
    <x v="2"/>
    <s v="Pegasusweg 1"/>
    <x v="3"/>
    <s v="5015BZ"/>
    <s v="NL"/>
    <s v="2480116988"/>
    <s v="0147847_002"/>
    <s v="31V"/>
    <s v="NL001131849B01"/>
    <n v="2"/>
    <n v="0"/>
    <n v="111.82"/>
    <s v="N"/>
    <s v="Peter Appel Transport B.V."/>
    <n v="36622"/>
    <d v="2023-10-16T00:00:00"/>
    <s v="08:40:00"/>
    <n v="0"/>
    <x v="0"/>
    <x v="41"/>
    <n v="10"/>
    <x v="3"/>
    <n v="1"/>
    <n v="7.2"/>
    <x v="2"/>
    <n v="111.82"/>
    <n v="0"/>
    <n v="111.82"/>
  </r>
  <r>
    <s v="COLGATE 3800 DEB."/>
    <s v="Colgate-Palmolive Nederland BV"/>
    <s v="101t"/>
    <n v="101091038357"/>
    <n v="101030176184"/>
    <n v="930"/>
    <s v="Inv Booked"/>
    <s v="2480116986"/>
    <s v="Verkoop"/>
    <n v="170"/>
    <s v="Transport drops zone"/>
    <s v="9 - verwerkt"/>
    <n v="0"/>
    <m/>
    <d v="2023-10-16T00:00:00"/>
    <s v="DROP"/>
    <s v="0001010910383570147829_005"/>
    <m/>
    <m/>
    <m/>
    <s v="EUR"/>
    <n v="66.19"/>
    <s v="EUR"/>
    <n v="66.19"/>
    <s v="EUR"/>
    <n v="66.19"/>
    <n v="66.19"/>
    <n v="0"/>
    <s v="N"/>
    <n v="1223000983"/>
    <d v="2023-11-09T00:00:00"/>
    <m/>
    <d v="2023-10-16T00:00:00"/>
    <s v="00:00"/>
    <s v="23:59"/>
    <d v="2023-10-16T00:00:00"/>
    <s v="07:00"/>
    <s v="15:00"/>
    <n v="2.4"/>
    <s v="ce"/>
    <n v="2023"/>
    <n v="2.4"/>
    <n v="3"/>
    <s v="Kuehne+Nagel Tiel 3 Standpl"/>
    <s v="De Diepert 5"/>
    <s v="Tiel"/>
    <s v="4004 MA"/>
    <s v="NL"/>
    <x v="5"/>
    <s v="Kernweg 6"/>
    <x v="8"/>
    <s v="1627 LC"/>
    <s v="NL"/>
    <s v="2480116986"/>
    <s v="0147829_005"/>
    <s v="31V"/>
    <s v="NL001131849B01"/>
    <n v="2"/>
    <n v="0"/>
    <n v="66.19"/>
    <s v="N"/>
    <s v="Peter Appel Transport B.V."/>
    <n v="36622"/>
    <d v="2023-10-16T00:00:00"/>
    <s v="07:19:00"/>
    <n v="0"/>
    <x v="0"/>
    <x v="41"/>
    <n v="10"/>
    <x v="2"/>
    <n v="1"/>
    <n v="2.4"/>
    <x v="2"/>
    <n v="66.19"/>
    <n v="0"/>
    <n v="66.19"/>
  </r>
  <r>
    <s v="COLGATE 3800 DEB."/>
    <s v="Colgate-Palmolive Nederland BV"/>
    <s v="101t"/>
    <n v="101091038400"/>
    <n v="101030176185"/>
    <n v="930"/>
    <s v="Inv Booked"/>
    <s v="2480116987"/>
    <s v="Verkoop"/>
    <n v="170"/>
    <s v="Transport drops zone"/>
    <s v="9 - verwerkt"/>
    <n v="0"/>
    <m/>
    <d v="2023-10-16T00:00:00"/>
    <s v="DROP"/>
    <s v="0001010910384000147872_005"/>
    <m/>
    <m/>
    <m/>
    <s v="EUR"/>
    <n v="132.34"/>
    <s v="EUR"/>
    <n v="132.34"/>
    <s v="EUR"/>
    <n v="132.34"/>
    <n v="132.34"/>
    <n v="0"/>
    <s v="N"/>
    <n v="1223000983"/>
    <d v="2023-11-09T00:00:00"/>
    <m/>
    <d v="2023-10-16T00:00:00"/>
    <s v="00:00"/>
    <s v="23:59"/>
    <d v="2023-10-16T00:00:00"/>
    <s v="12:00"/>
    <s v="13:00"/>
    <n v="7.2"/>
    <s v="ce"/>
    <n v="6854"/>
    <n v="7.2"/>
    <n v="12"/>
    <s v="Kuehne+Nagel Tiel 3 Standpl"/>
    <s v="De Diepert 5"/>
    <s v="Tiel"/>
    <s v="4004 MA"/>
    <s v="NL"/>
    <x v="13"/>
    <s v="GALVANIWEG 1"/>
    <x v="16"/>
    <s v="8013 RG"/>
    <s v="NL"/>
    <s v="2480116987"/>
    <s v="0147872_005"/>
    <s v="31V"/>
    <s v="NL001131849B01"/>
    <n v="2"/>
    <n v="0"/>
    <n v="132.34"/>
    <s v="N"/>
    <s v="Peter Appel Transport B.V."/>
    <n v="36622"/>
    <d v="2023-10-16T00:00:00"/>
    <s v="13:04:00"/>
    <n v="0"/>
    <x v="0"/>
    <x v="41"/>
    <n v="10"/>
    <x v="14"/>
    <n v="1"/>
    <n v="7.2"/>
    <x v="2"/>
    <n v="132.34"/>
    <n v="0"/>
    <n v="132.34"/>
  </r>
  <r>
    <s v="COLGATE 3800 DEB."/>
    <s v="Colgate-Palmolive Nederland BV"/>
    <s v="101t"/>
    <n v="0"/>
    <n v="101030176186"/>
    <n v="930"/>
    <s v="Inv Booked"/>
    <s v="2480116989"/>
    <s v="Verkoop"/>
    <n v="170"/>
    <s v="Transport drops zone"/>
    <s v="9 - verwerkt"/>
    <n v="0"/>
    <m/>
    <d v="2023-10-16T00:00:00"/>
    <m/>
    <m/>
    <m/>
    <m/>
    <m/>
    <s v="EUR"/>
    <n v="106.82"/>
    <s v="EUR"/>
    <n v="106.82"/>
    <s v="EUR"/>
    <n v="106.82"/>
    <n v="106.82"/>
    <n v="0"/>
    <s v="N"/>
    <n v="1223000983"/>
    <d v="2023-11-09T00:00:00"/>
    <m/>
    <d v="2023-10-16T00:00:00"/>
    <s v="00:00"/>
    <s v="23:59"/>
    <d v="2023-10-16T00:00:00"/>
    <s v="07:00"/>
    <s v="08:00"/>
    <n v="6.4"/>
    <s v="ce"/>
    <n v="6462"/>
    <n v="6.4"/>
    <n v="12"/>
    <s v="Kuehne+Nagel Tiel 3 Standpl"/>
    <s v="De Diepert 5"/>
    <s v="Tiel"/>
    <s v="4004 MA"/>
    <s v="NL"/>
    <x v="2"/>
    <s v="Laan van Ruyven 1"/>
    <x v="11"/>
    <s v="2645EE"/>
    <s v="NL"/>
    <s v="2480116989"/>
    <s v="0147982_003"/>
    <s v="31V"/>
    <s v="NL001131849B01"/>
    <n v="2"/>
    <n v="0"/>
    <n v="106.82"/>
    <s v="N"/>
    <m/>
    <n v="36622"/>
    <d v="2023-10-16T00:00:00"/>
    <s v="08:24:00"/>
    <n v="0"/>
    <x v="0"/>
    <x v="41"/>
    <n v="10"/>
    <x v="4"/>
    <n v="1"/>
    <n v="6.4"/>
    <x v="2"/>
    <n v="106.82"/>
    <n v="0"/>
    <n v="106.82"/>
  </r>
  <r>
    <s v="COLGATE 3800 DEB."/>
    <s v="Colgate-Palmolive Nederland BV"/>
    <s v="101t"/>
    <n v="101091038663"/>
    <n v="101030176151"/>
    <n v="930"/>
    <s v="Inv Booked"/>
    <s v="2480116959"/>
    <s v="Verkoop"/>
    <n v="170"/>
    <s v="Transport drops zone"/>
    <s v="9 - verwerkt"/>
    <n v="0"/>
    <m/>
    <d v="2023-10-16T00:00:00"/>
    <s v="DROP"/>
    <s v="0001010910386630147979_002"/>
    <m/>
    <m/>
    <m/>
    <s v="EUR"/>
    <n v="67.989999999999995"/>
    <s v="EUR"/>
    <n v="67.989999999999995"/>
    <s v="EUR"/>
    <n v="67.989999999999995"/>
    <n v="67.989999999999995"/>
    <n v="0"/>
    <s v="N"/>
    <n v="1223000983"/>
    <d v="2023-11-09T00:00:00"/>
    <m/>
    <d v="2023-10-16T00:00:00"/>
    <s v="00:00"/>
    <s v="23:59"/>
    <d v="2023-10-16T00:00:00"/>
    <s v="06:00"/>
    <s v="14:30"/>
    <n v="2.4"/>
    <s v="ce"/>
    <n v="1080"/>
    <n v="2.4"/>
    <n v="0"/>
    <s v="Kuehne+Nagel Tiel 3 Standpl"/>
    <s v="De Diepert 5"/>
    <s v="Tiel"/>
    <s v="4004 MA"/>
    <s v="NL"/>
    <x v="36"/>
    <s v="Ada Byronweg 19"/>
    <x v="38"/>
    <s v="6045GM"/>
    <s v="NL"/>
    <s v="2480116959"/>
    <s v="0147979_002"/>
    <s v="31V"/>
    <s v="NL001131849B01"/>
    <n v="2"/>
    <n v="0"/>
    <n v="67.989999999999995"/>
    <s v="N"/>
    <s v="Peter Appel Transport B.V."/>
    <n v="36622"/>
    <d v="2023-10-16T00:00:00"/>
    <s v="12:26:00"/>
    <n v="35"/>
    <x v="0"/>
    <x v="41"/>
    <n v="10"/>
    <x v="23"/>
    <n v="1"/>
    <n v="2.4"/>
    <x v="8"/>
    <n v="67.989999999999995"/>
    <n v="0"/>
    <n v="67.989999999999995"/>
  </r>
  <r>
    <s v="COLGATE 3800 DEB."/>
    <s v="Colgate-Palmolive Nederland BV"/>
    <s v="101t"/>
    <n v="101091038377"/>
    <n v="101030176152"/>
    <n v="930"/>
    <s v="Inv Booked"/>
    <s v="2480116957"/>
    <s v="Verkoop"/>
    <n v="170"/>
    <s v="Transport drops zone"/>
    <s v="9 - verwerkt"/>
    <n v="0"/>
    <m/>
    <d v="2023-10-16T00:00:00"/>
    <s v="DROP"/>
    <s v="0001010910383770147850_004"/>
    <m/>
    <m/>
    <m/>
    <s v="EUR"/>
    <n v="175.61"/>
    <s v="EUR"/>
    <n v="175.61"/>
    <s v="EUR"/>
    <n v="175.61"/>
    <n v="175.61"/>
    <n v="0"/>
    <s v="N"/>
    <n v="1223000983"/>
    <d v="2023-11-09T00:00:00"/>
    <m/>
    <d v="2023-10-16T00:00:00"/>
    <s v="00:00"/>
    <s v="23:59"/>
    <d v="2023-10-16T00:00:00"/>
    <s v="08:00"/>
    <s v="15:00"/>
    <n v="7.2"/>
    <s v="ce"/>
    <n v="7936"/>
    <n v="7.2"/>
    <n v="13"/>
    <s v="Kuehne+Nagel Tiel 3 Standpl"/>
    <s v="De Diepert 5"/>
    <s v="Tiel"/>
    <s v="4004 MA"/>
    <s v="NL"/>
    <x v="8"/>
    <s v="Orionweg 2"/>
    <x v="10"/>
    <s v="8938 AH"/>
    <s v="NL"/>
    <s v="2480116957"/>
    <s v="0147850_004"/>
    <s v="31V"/>
    <s v="NL001131849B01"/>
    <n v="2"/>
    <n v="0"/>
    <n v="175.61"/>
    <s v="N"/>
    <s v="Peter Appel Transport B.V."/>
    <n v="36622"/>
    <d v="2023-10-16T00:00:00"/>
    <s v="10:34:00"/>
    <n v="0"/>
    <x v="0"/>
    <x v="41"/>
    <n v="10"/>
    <x v="9"/>
    <n v="1"/>
    <n v="7.2"/>
    <x v="0"/>
    <n v="175.61"/>
    <n v="0"/>
    <n v="175.61"/>
  </r>
  <r>
    <s v="COLGATE 3800 DEB."/>
    <s v="Colgate-Palmolive Nederland BV"/>
    <s v="101t"/>
    <n v="101091038691"/>
    <n v="101030176153"/>
    <n v="930"/>
    <s v="Inv Booked"/>
    <s v="2480116958"/>
    <s v="Verkoop"/>
    <n v="170"/>
    <s v="Transport drops zone"/>
    <s v="9 - verwerkt"/>
    <n v="0"/>
    <m/>
    <d v="2023-10-16T00:00:00"/>
    <s v="DROP"/>
    <s v="0001010910386910148010_003"/>
    <m/>
    <m/>
    <m/>
    <s v="EUR"/>
    <n v="70.37"/>
    <s v="EUR"/>
    <n v="70.37"/>
    <s v="EUR"/>
    <n v="70.37"/>
    <n v="70.37"/>
    <n v="0"/>
    <s v="N"/>
    <n v="1223000983"/>
    <d v="2023-11-09T00:00:00"/>
    <m/>
    <d v="2023-10-16T00:00:00"/>
    <s v="00:00"/>
    <s v="23:59"/>
    <d v="2023-10-16T00:00:00"/>
    <s v="06:00"/>
    <s v="14:30"/>
    <n v="3.2"/>
    <s v="ce"/>
    <n v="1388"/>
    <n v="3.2"/>
    <n v="1"/>
    <s v="Kuehne+Nagel Tiel 3 Standpl"/>
    <s v="De Diepert 5"/>
    <s v="Tiel"/>
    <s v="4004 MA"/>
    <s v="NL"/>
    <x v="33"/>
    <s v="Tussenriemer 40"/>
    <x v="35"/>
    <s v="4704SR"/>
    <s v="NL"/>
    <s v="2480116958"/>
    <s v="0148010_003"/>
    <s v="31V"/>
    <s v="NL001131849B01"/>
    <n v="2"/>
    <n v="0"/>
    <n v="70.37"/>
    <s v="N"/>
    <s v="Peter Appel Transport B.V."/>
    <n v="36622"/>
    <d v="2023-10-16T00:00:00"/>
    <s v="13:56:00"/>
    <n v="23"/>
    <x v="0"/>
    <x v="41"/>
    <n v="10"/>
    <x v="29"/>
    <n v="1"/>
    <n v="3.2"/>
    <x v="8"/>
    <n v="70.37"/>
    <n v="0"/>
    <n v="70.37"/>
  </r>
  <r>
    <s v="COLGATE 3800 DEB."/>
    <s v="Colgate-Palmolive Nederland BV"/>
    <s v="101t"/>
    <n v="101091038357"/>
    <n v="101030176154"/>
    <n v="930"/>
    <s v="Inv Booked"/>
    <s v="2480116960"/>
    <s v="Verkoop"/>
    <n v="170"/>
    <s v="Transport drops zone"/>
    <s v="9 - verwerkt"/>
    <n v="0"/>
    <m/>
    <d v="2023-10-16T00:00:00"/>
    <s v="DROP"/>
    <s v="0001010910383570147829_003"/>
    <m/>
    <m/>
    <m/>
    <s v="EUR"/>
    <n v="104.35"/>
    <s v="EUR"/>
    <n v="104.35"/>
    <s v="EUR"/>
    <n v="104.35"/>
    <n v="104.35"/>
    <n v="0"/>
    <s v="N"/>
    <n v="1223000983"/>
    <d v="2023-11-09T00:00:00"/>
    <m/>
    <d v="2023-10-16T00:00:00"/>
    <s v="00:00"/>
    <s v="23:59"/>
    <d v="2023-10-16T00:00:00"/>
    <s v="06:00"/>
    <s v="14:30"/>
    <n v="3.2"/>
    <s v="ce"/>
    <n v="1155"/>
    <n v="3.2"/>
    <n v="0"/>
    <s v="Kuehne+Nagel Tiel 3 Standpl"/>
    <s v="De Diepert 5"/>
    <s v="Tiel"/>
    <s v="4004 MA"/>
    <s v="NL"/>
    <x v="37"/>
    <s v="Dublinweg 3"/>
    <x v="39"/>
    <s v="9744 VB"/>
    <s v="NL"/>
    <s v="2480116960"/>
    <s v="0147829_003"/>
    <s v="31V"/>
    <s v="NL001131849B01"/>
    <n v="2"/>
    <n v="0"/>
    <n v="104.35"/>
    <s v="N"/>
    <s v="Peter Appel Transport B.V."/>
    <n v="36622"/>
    <d v="2023-10-16T00:00:00"/>
    <s v="09:20:00"/>
    <n v="0"/>
    <x v="0"/>
    <x v="41"/>
    <n v="10"/>
    <x v="32"/>
    <n v="1"/>
    <n v="3.2"/>
    <x v="8"/>
    <n v="104.35"/>
    <n v="0"/>
    <n v="104.35"/>
  </r>
  <r>
    <s v="COLGATE 3800 DEB."/>
    <s v="Colgate-Palmolive Nederland BV"/>
    <s v="101t"/>
    <n v="0"/>
    <n v="101030176156"/>
    <n v="930"/>
    <s v="Inv Booked"/>
    <s v="2480116963"/>
    <s v="Verkoop"/>
    <n v="170"/>
    <s v="Transport drops zone"/>
    <s v="9 - verwerkt"/>
    <n v="0"/>
    <m/>
    <d v="2023-10-16T00:00:00"/>
    <m/>
    <m/>
    <m/>
    <m/>
    <m/>
    <s v="EUR"/>
    <n v="71.069999999999993"/>
    <s v="EUR"/>
    <n v="71.069999999999993"/>
    <s v="EUR"/>
    <n v="71.069999999999993"/>
    <n v="71.069999999999993"/>
    <n v="0"/>
    <s v="N"/>
    <n v="1223000983"/>
    <d v="2023-11-09T00:00:00"/>
    <m/>
    <d v="2023-10-16T00:00:00"/>
    <s v="00:00"/>
    <s v="23:59"/>
    <d v="2023-10-16T00:00:00"/>
    <s v="06:00"/>
    <s v="14:30"/>
    <n v="3.2"/>
    <s v="ce"/>
    <n v="1370"/>
    <n v="3.2"/>
    <n v="0"/>
    <s v="Kuehne+Nagel Tiel 3 Standpl"/>
    <s v="De Diepert 5"/>
    <s v="Tiel"/>
    <s v="4004 MA"/>
    <s v="NL"/>
    <x v="30"/>
    <s v="Brandpuntlaan Zuid 1"/>
    <x v="4"/>
    <s v="2665NZ"/>
    <s v="NL"/>
    <s v="2480116963"/>
    <s v="0147982_004"/>
    <s v="31V"/>
    <s v="NL001131849B01"/>
    <n v="2"/>
    <n v="0"/>
    <n v="71.069999999999993"/>
    <s v="N"/>
    <m/>
    <n v="36622"/>
    <d v="2023-10-16T00:00:00"/>
    <s v="09:38:00"/>
    <n v="0"/>
    <x v="0"/>
    <x v="41"/>
    <n v="10"/>
    <x v="4"/>
    <n v="1"/>
    <n v="3.2"/>
    <x v="8"/>
    <n v="71.069999999999993"/>
    <n v="0"/>
    <n v="71.069999999999993"/>
  </r>
  <r>
    <s v="COLGATE 3800 DEB."/>
    <s v="Colgate-Palmolive Nederland BV"/>
    <s v="101t"/>
    <n v="101091038691"/>
    <n v="101030176157"/>
    <n v="930"/>
    <s v="Inv Booked"/>
    <s v="2480116964"/>
    <s v="Verkoop"/>
    <n v="170"/>
    <s v="Transport drops zone"/>
    <s v="9 - verwerkt"/>
    <n v="0"/>
    <m/>
    <d v="2023-10-16T00:00:00"/>
    <s v="DROP"/>
    <s v="0001010910386910148010_004"/>
    <m/>
    <m/>
    <m/>
    <s v="EUR"/>
    <n v="130.15"/>
    <s v="EUR"/>
    <n v="130.15"/>
    <s v="EUR"/>
    <n v="130.15"/>
    <n v="130.15"/>
    <n v="0"/>
    <s v="N"/>
    <n v="1223000983"/>
    <d v="2023-11-09T00:00:00"/>
    <m/>
    <d v="2023-10-16T00:00:00"/>
    <s v="00:00"/>
    <s v="23:59"/>
    <d v="2023-10-16T00:00:00"/>
    <s v="15:00"/>
    <s v="15:00"/>
    <n v="8.8000000000000007"/>
    <s v="ce"/>
    <n v="6329"/>
    <n v="8.8000000000000007"/>
    <n v="14"/>
    <s v="Kuehne+Nagel Tiel 3 Standpl"/>
    <s v="De Diepert 5"/>
    <s v="Tiel"/>
    <s v="4004 MA"/>
    <s v="NL"/>
    <x v="46"/>
    <s v="FLORIJNSTRAAT  4C"/>
    <x v="23"/>
    <s v="4903 RM"/>
    <s v="NL"/>
    <s v="2480116964"/>
    <s v="0148010_004"/>
    <s v="31V"/>
    <s v="NL001131849B01"/>
    <n v="2"/>
    <n v="0"/>
    <n v="130.15"/>
    <s v="N"/>
    <s v="Peter Appel Transport B.V."/>
    <n v="36622"/>
    <d v="2023-10-16T00:00:00"/>
    <s v="15:20:00"/>
    <n v="0"/>
    <x v="0"/>
    <x v="41"/>
    <n v="10"/>
    <x v="34"/>
    <n v="1"/>
    <n v="8.8000000000000007"/>
    <x v="5"/>
    <n v="130.15"/>
    <n v="0"/>
    <n v="130.15"/>
  </r>
  <r>
    <s v="COLGATE 3800 DEB."/>
    <s v="Colgate-Palmolive Nederland BV"/>
    <s v="101t"/>
    <n v="101091038371"/>
    <n v="101030176158"/>
    <n v="930"/>
    <s v="Inv Booked"/>
    <s v="2480116968"/>
    <s v="Verkoop"/>
    <n v="170"/>
    <s v="Transport drops zone"/>
    <s v="9 - verwerkt"/>
    <n v="0"/>
    <m/>
    <d v="2023-10-16T00:00:00"/>
    <s v="DROP"/>
    <s v="0001010910383710147847_003"/>
    <m/>
    <m/>
    <m/>
    <s v="EUR"/>
    <n v="112.74"/>
    <s v="EUR"/>
    <n v="112.74"/>
    <s v="EUR"/>
    <n v="112.74"/>
    <n v="112.74"/>
    <n v="0"/>
    <s v="N"/>
    <n v="1223000983"/>
    <d v="2023-11-09T00:00:00"/>
    <m/>
    <d v="2023-10-16T00:00:00"/>
    <s v="00:00"/>
    <s v="23:59"/>
    <d v="2023-10-16T00:00:00"/>
    <s v="08:00"/>
    <s v="09:00"/>
    <n v="10.4"/>
    <s v="ce"/>
    <n v="10184"/>
    <n v="10.4"/>
    <n v="19"/>
    <s v="Kuehne+Nagel Tiel 3 Standpl"/>
    <s v="De Diepert 5"/>
    <s v="Tiel"/>
    <s v="4004 MA"/>
    <s v="NL"/>
    <x v="109"/>
    <s v="Rheastraat 10"/>
    <x v="3"/>
    <s v="5047 TL"/>
    <s v="NL"/>
    <s v="2480116968"/>
    <s v="0147847_003"/>
    <s v="31V"/>
    <s v="NL001131849B01"/>
    <n v="2"/>
    <n v="0"/>
    <n v="112.74"/>
    <s v="N"/>
    <s v="Peter Appel Transport B.V."/>
    <n v="36622"/>
    <d v="2023-10-16T00:00:00"/>
    <s v="11:32:00"/>
    <n v="63"/>
    <x v="0"/>
    <x v="41"/>
    <n v="10"/>
    <x v="3"/>
    <n v="0"/>
    <s v=""/>
    <x v="1"/>
    <s v=""/>
    <n v="0"/>
    <s v=""/>
  </r>
  <r>
    <s v="COLGATE 3800 DEB."/>
    <s v="Colgate-Palmolive Nederland BV"/>
    <s v="101t"/>
    <n v="101091038377"/>
    <n v="101030176159"/>
    <n v="930"/>
    <s v="Inv Booked"/>
    <s v="2480116966"/>
    <s v="Verkoop"/>
    <n v="170"/>
    <s v="Transport drops zone"/>
    <s v="9 - verwerkt"/>
    <n v="0"/>
    <m/>
    <d v="2023-10-16T00:00:00"/>
    <s v="DROP"/>
    <s v="0001010910383770147850_002"/>
    <m/>
    <m/>
    <m/>
    <s v="EUR"/>
    <n v="202.4"/>
    <s v="EUR"/>
    <n v="202.4"/>
    <s v="EUR"/>
    <n v="202.4"/>
    <n v="202.4"/>
    <n v="0"/>
    <s v="N"/>
    <n v="1223000983"/>
    <d v="2023-11-09T00:00:00"/>
    <m/>
    <d v="2023-10-16T00:00:00"/>
    <s v="00:00"/>
    <s v="23:59"/>
    <d v="2023-10-16T00:00:00"/>
    <s v="09:00"/>
    <s v="09:00"/>
    <n v="8"/>
    <s v="ce"/>
    <n v="7205"/>
    <n v="8"/>
    <n v="13"/>
    <s v="Kuehne+Nagel Tiel 3 Standpl"/>
    <s v="De Diepert 5"/>
    <s v="Tiel"/>
    <s v="4004 MA"/>
    <s v="NL"/>
    <x v="0"/>
    <s v="Henri Fordlaan 6"/>
    <x v="0"/>
    <s v="9615TK"/>
    <s v="NL"/>
    <s v="2480116966"/>
    <s v="0147850_002"/>
    <s v="31V"/>
    <s v="NL001131849B01"/>
    <n v="2"/>
    <n v="0"/>
    <n v="202.4"/>
    <s v="N"/>
    <s v="Peter Appel Transport B.V."/>
    <n v="36622"/>
    <d v="2023-10-16T00:00:00"/>
    <s v="09:08:00"/>
    <n v="0"/>
    <x v="0"/>
    <x v="41"/>
    <n v="10"/>
    <x v="0"/>
    <n v="1"/>
    <n v="8"/>
    <x v="0"/>
    <n v="202.4"/>
    <n v="0"/>
    <n v="202.4"/>
  </r>
  <r>
    <s v="COLGATE 3800 DEB."/>
    <s v="Colgate-Palmolive Nederland BV"/>
    <s v="101t"/>
    <n v="101091038357"/>
    <n v="101030176160"/>
    <n v="930"/>
    <s v="Inv Booked"/>
    <s v="2480116962"/>
    <s v="Verkoop"/>
    <n v="170"/>
    <s v="Transport drops zone"/>
    <s v="9 - verwerkt"/>
    <n v="0"/>
    <m/>
    <d v="2023-10-16T00:00:00"/>
    <s v="DROP"/>
    <s v="0001010910383570147829_002"/>
    <m/>
    <m/>
    <m/>
    <s v="EUR"/>
    <n v="76.83"/>
    <s v="EUR"/>
    <n v="76.83"/>
    <s v="EUR"/>
    <n v="76.83"/>
    <n v="76.83"/>
    <n v="0"/>
    <s v="N"/>
    <n v="1223000983"/>
    <d v="2023-11-09T00:00:00"/>
    <m/>
    <d v="2023-10-16T00:00:00"/>
    <s v="00:00"/>
    <s v="23:59"/>
    <d v="2023-10-16T00:00:00"/>
    <s v="06:00"/>
    <s v="14:30"/>
    <n v="3.2"/>
    <s v="ce"/>
    <n v="1484"/>
    <n v="3.2"/>
    <n v="2"/>
    <s v="Kuehne+Nagel Tiel 3 Standpl"/>
    <s v="De Diepert 5"/>
    <s v="Tiel"/>
    <s v="4004 MA"/>
    <s v="NL"/>
    <x v="34"/>
    <s v="Birnieweg 13"/>
    <x v="36"/>
    <s v="7418 HH"/>
    <s v="NL"/>
    <s v="2480116962"/>
    <s v="0147829_002"/>
    <s v="31V"/>
    <s v="NL001131849B01"/>
    <n v="2"/>
    <n v="0"/>
    <n v="76.83"/>
    <s v="N"/>
    <s v="Peter Appel Transport B.V."/>
    <n v="36622"/>
    <d v="2023-10-16T00:00:00"/>
    <s v="09:52:00"/>
    <n v="0"/>
    <x v="0"/>
    <x v="41"/>
    <n v="10"/>
    <x v="30"/>
    <n v="1"/>
    <n v="3.2"/>
    <x v="8"/>
    <n v="76.83"/>
    <n v="0"/>
    <n v="76.83"/>
  </r>
  <r>
    <s v="COLGATE 3800 DEB."/>
    <s v="Colgate-Palmolive Nederland BV"/>
    <s v="101t"/>
    <n v="101091038939"/>
    <n v="101030176257"/>
    <n v="930"/>
    <s v="Inv Booked"/>
    <s v="2480118205"/>
    <s v="Verkoop"/>
    <n v="170"/>
    <s v="Transport drops zone"/>
    <s v="9 - verwerkt"/>
    <n v="0"/>
    <m/>
    <d v="2023-10-17T00:00:00"/>
    <s v="DROP"/>
    <s v="0001010910389390148255_002"/>
    <m/>
    <m/>
    <m/>
    <s v="EUR"/>
    <n v="158.88"/>
    <s v="EUR"/>
    <n v="158.88"/>
    <s v="EUR"/>
    <n v="158.88"/>
    <n v="158.88"/>
    <n v="0"/>
    <s v="N"/>
    <n v="1223000983"/>
    <d v="2023-11-09T00:00:00"/>
    <m/>
    <d v="2023-10-17T00:00:00"/>
    <s v="00:00"/>
    <s v="23:59"/>
    <d v="2023-10-17T00:00:00"/>
    <s v="14:00"/>
    <s v="15:00"/>
    <n v="9.6"/>
    <s v="ce"/>
    <n v="5003"/>
    <n v="9.6"/>
    <n v="5"/>
    <s v="Kuehne+Nagel Tiel 3 Standpl"/>
    <s v="De Diepert 5"/>
    <s v="Tiel"/>
    <s v="4004 MA"/>
    <s v="NL"/>
    <x v="16"/>
    <s v="Rijnland 4"/>
    <x v="19"/>
    <s v="1948RL"/>
    <s v="NL"/>
    <s v="2480118205"/>
    <s v="0148255_002"/>
    <s v="31V"/>
    <s v="NL001131849B01"/>
    <n v="2"/>
    <n v="0"/>
    <n v="158.88"/>
    <s v="N"/>
    <s v="Peter Appel Transport B.V."/>
    <n v="36622"/>
    <d v="2023-10-17T00:00:00"/>
    <s v="16:19:00"/>
    <n v="0"/>
    <x v="1"/>
    <x v="41"/>
    <n v="10"/>
    <x v="17"/>
    <n v="1"/>
    <n v="9.6"/>
    <x v="0"/>
    <n v="158.88"/>
    <n v="0"/>
    <n v="158.88"/>
  </r>
  <r>
    <s v="COLGATE 3800 DEB."/>
    <s v="Colgate-Palmolive Nederland BV"/>
    <s v="101t"/>
    <n v="101091039277"/>
    <n v="101030176258"/>
    <n v="930"/>
    <s v="Inv Booked"/>
    <s v="2480118212"/>
    <s v="Verkoop"/>
    <n v="170"/>
    <s v="Transport drops zone"/>
    <s v="9 - verwerkt"/>
    <n v="0"/>
    <m/>
    <d v="2023-10-17T00:00:00"/>
    <s v="DROP"/>
    <s v="0001010910392770148490_002"/>
    <m/>
    <m/>
    <m/>
    <s v="EUR"/>
    <n v="45.6"/>
    <s v="EUR"/>
    <n v="45.6"/>
    <s v="EUR"/>
    <n v="45.6"/>
    <n v="45.6"/>
    <n v="0"/>
    <s v="N"/>
    <n v="1223000983"/>
    <d v="2023-11-09T00:00:00"/>
    <m/>
    <d v="2023-10-17T00:00:00"/>
    <s v="00:00"/>
    <s v="23:59"/>
    <d v="2023-10-17T00:00:00"/>
    <s v="09:30"/>
    <s v="09:30"/>
    <n v="2.4"/>
    <s v="ce"/>
    <n v="1681"/>
    <n v="2.4"/>
    <n v="2"/>
    <s v="Kuehne+Nagel Tiel 3 Standpl"/>
    <s v="De Diepert 5"/>
    <s v="Tiel"/>
    <s v="4004 MA"/>
    <s v="NL"/>
    <x v="79"/>
    <s v="Keltenweg 30"/>
    <x v="58"/>
    <s v="5342 LP"/>
    <s v="NL"/>
    <s v="2480118212"/>
    <s v="0148490_002"/>
    <s v="31V"/>
    <s v="NL001131849B01"/>
    <n v="2"/>
    <n v="0"/>
    <n v="45.6"/>
    <s v="N"/>
    <s v="Peter Appel Transport B.V."/>
    <n v="36622"/>
    <d v="2023-10-17T00:00:00"/>
    <s v="12:31:00"/>
    <n v="0"/>
    <x v="1"/>
    <x v="41"/>
    <n v="10"/>
    <x v="42"/>
    <n v="1"/>
    <n v="2.4"/>
    <x v="3"/>
    <n v="45.6"/>
    <n v="0"/>
    <n v="45.6"/>
  </r>
  <r>
    <s v="COLGATE 3800 DEB."/>
    <s v="Colgate-Palmolive Nederland BV"/>
    <s v="101t"/>
    <n v="101091038926"/>
    <n v="101030176259"/>
    <n v="930"/>
    <s v="Inv Booked"/>
    <s v="2480118213"/>
    <s v="Verkoop"/>
    <n v="170"/>
    <s v="Transport drops zone"/>
    <s v="9 - verwerkt"/>
    <n v="0"/>
    <m/>
    <d v="2023-10-17T00:00:00"/>
    <s v="DROP"/>
    <s v="0001010910389260148241_002"/>
    <m/>
    <m/>
    <m/>
    <s v="EUR"/>
    <n v="100.74"/>
    <s v="EUR"/>
    <n v="100.74"/>
    <s v="EUR"/>
    <n v="100.74"/>
    <n v="100.74"/>
    <n v="0"/>
    <s v="N"/>
    <n v="1223000983"/>
    <d v="2023-11-09T00:00:00"/>
    <m/>
    <d v="2023-10-17T00:00:00"/>
    <s v="00:00"/>
    <s v="23:59"/>
    <d v="2023-10-17T00:00:00"/>
    <s v="11:00"/>
    <s v="12:00"/>
    <n v="12.8"/>
    <s v="ce"/>
    <n v="7296"/>
    <n v="12.8"/>
    <n v="13"/>
    <s v="Kuehne+Nagel Tiel 3 Standpl"/>
    <s v="De Diepert 5"/>
    <s v="Tiel"/>
    <s v="4004 MA"/>
    <s v="NL"/>
    <x v="2"/>
    <s v="Randweg 2"/>
    <x v="6"/>
    <s v="4191 NN"/>
    <s v="NL"/>
    <s v="2480118213"/>
    <s v="0148241_002"/>
    <s v="31V"/>
    <s v="NL001131849B01"/>
    <n v="2"/>
    <n v="0"/>
    <n v="100.74"/>
    <s v="N"/>
    <s v="Peter Appel Transport B.V."/>
    <n v="36622"/>
    <d v="2023-10-17T00:00:00"/>
    <s v="11:02:00"/>
    <n v="0"/>
    <x v="1"/>
    <x v="41"/>
    <n v="10"/>
    <x v="6"/>
    <n v="1"/>
    <n v="12.8"/>
    <x v="2"/>
    <n v="100.74"/>
    <n v="0"/>
    <n v="100.74"/>
  </r>
  <r>
    <s v="COLGATE 3800 DEB."/>
    <s v="Colgate-Palmolive Nederland BV"/>
    <s v="101t"/>
    <n v="101091038920"/>
    <n v="101030176260"/>
    <n v="930"/>
    <s v="Inv Booked"/>
    <s v="2480118209"/>
    <s v="Verkoop"/>
    <n v="170"/>
    <s v="Transport drops zone"/>
    <s v="9 - verwerkt"/>
    <n v="0"/>
    <m/>
    <d v="2023-10-17T00:00:00"/>
    <s v="DROP"/>
    <s v="0001010910389200148236_002"/>
    <m/>
    <m/>
    <m/>
    <s v="EUR"/>
    <n v="212.16"/>
    <s v="EUR"/>
    <n v="212.16"/>
    <s v="EUR"/>
    <n v="212.16"/>
    <n v="212.16"/>
    <n v="0"/>
    <s v="N"/>
    <n v="1223000983"/>
    <d v="2023-11-09T00:00:00"/>
    <m/>
    <d v="2023-10-17T00:00:00"/>
    <s v="00:00"/>
    <s v="23:59"/>
    <d v="2023-10-17T00:00:00"/>
    <s v="06:00"/>
    <s v="07:00"/>
    <n v="16"/>
    <s v="ce"/>
    <n v="15303"/>
    <n v="16"/>
    <n v="29"/>
    <s v="Kuehne+Nagel Tiel 3 Standpl"/>
    <s v="De Diepert 5"/>
    <s v="Tiel"/>
    <s v="4004 MA"/>
    <s v="NL"/>
    <x v="2"/>
    <s v="Laan van Ruyven 1"/>
    <x v="11"/>
    <s v="2645EE"/>
    <s v="NL"/>
    <s v="2480118209"/>
    <s v="0148236_002"/>
    <s v="31V"/>
    <s v="NL001131849B01"/>
    <n v="2"/>
    <n v="0"/>
    <n v="212.16"/>
    <s v="N"/>
    <s v="Peter Appel Transport B.V."/>
    <n v="36622"/>
    <d v="2023-10-17T00:00:00"/>
    <s v="09:11:00"/>
    <n v="0"/>
    <x v="1"/>
    <x v="41"/>
    <n v="10"/>
    <x v="4"/>
    <n v="1"/>
    <n v="16"/>
    <x v="2"/>
    <n v="212.16"/>
    <n v="0"/>
    <n v="212.16"/>
  </r>
  <r>
    <s v="COLGATE 3800 DEB."/>
    <s v="Colgate-Palmolive Nederland BV"/>
    <s v="101t"/>
    <n v="101091038980"/>
    <n v="101030176261"/>
    <n v="930"/>
    <s v="Inv Booked"/>
    <s v="2480118208"/>
    <s v="Verkoop"/>
    <n v="170"/>
    <s v="Transport drops zone"/>
    <s v="9 - verwerkt"/>
    <n v="0"/>
    <m/>
    <d v="2023-10-17T00:00:00"/>
    <s v="DROP"/>
    <s v="0001010910389800148299_008"/>
    <m/>
    <m/>
    <m/>
    <s v="EUR"/>
    <n v="27.26"/>
    <s v="EUR"/>
    <n v="27.26"/>
    <s v="EUR"/>
    <n v="27.26"/>
    <n v="27.26"/>
    <n v="0"/>
    <s v="N"/>
    <n v="1223000983"/>
    <d v="2023-11-09T00:00:00"/>
    <m/>
    <d v="2023-10-17T00:00:00"/>
    <s v="00:00"/>
    <s v="23:59"/>
    <d v="2023-10-17T00:00:00"/>
    <s v="06:00"/>
    <s v="07:00"/>
    <n v="0.8"/>
    <s v="ce"/>
    <n v="784"/>
    <n v="0.8"/>
    <n v="1"/>
    <s v="Kuehne+Nagel Tiel 3 Standpl"/>
    <s v="De Diepert 5"/>
    <s v="Tiel"/>
    <s v="4004 MA"/>
    <s v="NL"/>
    <x v="2"/>
    <s v="Pegasusweg 1"/>
    <x v="3"/>
    <s v="5015BZ"/>
    <s v="NL"/>
    <s v="2480118208"/>
    <s v="0148299_008"/>
    <s v="31V"/>
    <s v="NL001131849B01"/>
    <n v="2"/>
    <n v="0"/>
    <n v="27.26"/>
    <s v="N"/>
    <s v="Peter Appel Transport B.V."/>
    <n v="36622"/>
    <d v="2023-10-17T00:00:00"/>
    <s v="07:42:00"/>
    <n v="0"/>
    <x v="1"/>
    <x v="41"/>
    <n v="10"/>
    <x v="3"/>
    <n v="1"/>
    <n v="0.8"/>
    <x v="2"/>
    <n v="27.26"/>
    <n v="0"/>
    <n v="27.26"/>
  </r>
  <r>
    <s v="COLGATE 3800 DEB."/>
    <s v="Colgate-Palmolive Nederland BV"/>
    <s v="101t"/>
    <n v="101091038928"/>
    <n v="101030176262"/>
    <n v="930"/>
    <s v="Inv Booked"/>
    <s v="2480118210"/>
    <s v="Verkoop"/>
    <n v="170"/>
    <s v="Transport drops zone"/>
    <s v="9 - verwerkt"/>
    <n v="0"/>
    <m/>
    <d v="2023-10-17T00:00:00"/>
    <s v="DROP"/>
    <s v="0001010910389280148244_003"/>
    <m/>
    <m/>
    <m/>
    <s v="EUR"/>
    <n v="75.709999999999994"/>
    <s v="EUR"/>
    <n v="75.709999999999994"/>
    <s v="EUR"/>
    <n v="75.709999999999994"/>
    <n v="75.709999999999994"/>
    <n v="0"/>
    <s v="N"/>
    <n v="1223000983"/>
    <d v="2023-11-09T00:00:00"/>
    <m/>
    <d v="2023-10-17T00:00:00"/>
    <s v="00:00"/>
    <s v="23:59"/>
    <d v="2023-10-17T00:00:00"/>
    <s v="10:00"/>
    <s v="11:00"/>
    <n v="3.2"/>
    <s v="ce"/>
    <n v="3010"/>
    <n v="3.2"/>
    <n v="5"/>
    <s v="Kuehne+Nagel Tiel 3 Standpl"/>
    <s v="De Diepert 5"/>
    <s v="Tiel"/>
    <s v="4004 MA"/>
    <s v="NL"/>
    <x v="5"/>
    <s v="Kernweg 6"/>
    <x v="8"/>
    <s v="1627 LC"/>
    <s v="NL"/>
    <s v="2480118210"/>
    <s v="0148244_003"/>
    <s v="31V"/>
    <s v="NL001131849B01"/>
    <n v="2"/>
    <n v="0"/>
    <n v="75.709999999999994"/>
    <s v="N"/>
    <s v="Peter Appel Transport B.V."/>
    <n v="36622"/>
    <d v="2023-10-17T00:00:00"/>
    <s v="09:50:00"/>
    <n v="0"/>
    <x v="1"/>
    <x v="41"/>
    <n v="10"/>
    <x v="2"/>
    <n v="1"/>
    <n v="3.2"/>
    <x v="2"/>
    <n v="75.709999999999994"/>
    <n v="0"/>
    <n v="75.709999999999994"/>
  </r>
  <r>
    <s v="COLGATE 3800 DEB."/>
    <s v="Colgate-Palmolive Nederland BV"/>
    <s v="101t"/>
    <n v="101091038923"/>
    <n v="101030176238"/>
    <n v="930"/>
    <s v="Inv Booked"/>
    <s v="2480118193"/>
    <s v="Verkoop"/>
    <n v="170"/>
    <s v="Transport drops zone"/>
    <s v="9 - verwerkt"/>
    <n v="0"/>
    <m/>
    <d v="2023-10-17T00:00:00"/>
    <s v="DROP"/>
    <s v="0001010910389230148238_002"/>
    <m/>
    <m/>
    <m/>
    <s v="EUR"/>
    <n v="317.52"/>
    <s v="EUR"/>
    <n v="317.52"/>
    <s v="EUR"/>
    <n v="317.52"/>
    <n v="317.52"/>
    <n v="0"/>
    <s v="N"/>
    <n v="1223000983"/>
    <d v="2023-11-09T00:00:00"/>
    <m/>
    <d v="2023-10-17T00:00:00"/>
    <s v="00:00"/>
    <s v="23:59"/>
    <d v="2023-10-17T00:00:00"/>
    <s v="07:00"/>
    <s v="08:00"/>
    <n v="24"/>
    <s v="ce"/>
    <n v="19525"/>
    <n v="24"/>
    <n v="41"/>
    <s v="Kuehne+Nagel Tiel 3 Standpl"/>
    <s v="De Diepert 5"/>
    <s v="Tiel"/>
    <s v="4004 MA"/>
    <s v="NL"/>
    <x v="1"/>
    <s v="Fahrenheitweg 1"/>
    <x v="1"/>
    <s v="6101WR"/>
    <s v="NL"/>
    <s v="2480118193"/>
    <s v="0148238_002"/>
    <s v="31V"/>
    <s v="NL001131849B01"/>
    <n v="2"/>
    <n v="0"/>
    <n v="317.52"/>
    <s v="N"/>
    <s v="Peter Appel Transport B.V."/>
    <n v="36622"/>
    <d v="2023-10-17T00:00:00"/>
    <s v="07:56:00"/>
    <n v="0"/>
    <x v="1"/>
    <x v="41"/>
    <n v="10"/>
    <x v="1"/>
    <n v="1"/>
    <n v="24"/>
    <x v="1"/>
    <n v="317.52"/>
    <n v="0"/>
    <n v="317.52"/>
  </r>
  <r>
    <s v="COLGATE 3800 DEB."/>
    <s v="Colgate-Palmolive Nederland BV"/>
    <s v="101t"/>
    <n v="101091038927"/>
    <n v="101030176239"/>
    <n v="930"/>
    <s v="Inv Booked"/>
    <s v="2480118192 REFUSED"/>
    <s v="Verkoop"/>
    <n v="170"/>
    <s v="Transport drops zone"/>
    <s v="9 - verwerkt"/>
    <n v="0"/>
    <m/>
    <d v="2023-10-17T00:00:00"/>
    <s v="DROP"/>
    <s v="0001010910389270148242_003"/>
    <m/>
    <m/>
    <m/>
    <s v="EUR"/>
    <n v="8.06"/>
    <s v="EUR"/>
    <n v="8.06"/>
    <s v="EUR"/>
    <n v="8.06"/>
    <n v="8.06"/>
    <n v="0"/>
    <s v="N"/>
    <n v="1223000983"/>
    <d v="2023-11-09T00:00:00"/>
    <m/>
    <d v="2023-10-17T00:00:00"/>
    <s v="00:00"/>
    <s v="23:59"/>
    <d v="2023-10-17T00:00:00"/>
    <s v="08:00"/>
    <s v="09:00"/>
    <n v="0.8"/>
    <s v="ce"/>
    <n v="929"/>
    <n v="0.8"/>
    <n v="1"/>
    <s v="Kuehne+Nagel Tiel 3 Standpl"/>
    <s v="De Diepert 5"/>
    <s v="Tiel"/>
    <s v="4004 MA"/>
    <s v="NL"/>
    <x v="109"/>
    <s v="Rheastraat 10"/>
    <x v="3"/>
    <s v="5047 TL"/>
    <s v="NL"/>
    <s v="2480118192 REFUSED"/>
    <s v="0148242_003"/>
    <s v="31V"/>
    <s v="NL001131849B01"/>
    <n v="2"/>
    <n v="0"/>
    <n v="8.06"/>
    <s v="N"/>
    <s v="Peter Appel Transport B.V."/>
    <n v="36622"/>
    <d v="2023-10-17T00:00:00"/>
    <s v="10:01:00"/>
    <n v="0"/>
    <x v="1"/>
    <x v="41"/>
    <n v="10"/>
    <x v="3"/>
    <n v="1"/>
    <n v="23.200000000000003"/>
    <x v="1"/>
    <n v="233.63"/>
    <n v="0"/>
    <n v="233.63"/>
  </r>
  <r>
    <s v="COLGATE 3800 DEB."/>
    <s v="Colgate-Palmolive Nederland BV"/>
    <s v="101t"/>
    <n v="101091038924"/>
    <n v="101030176240"/>
    <n v="930"/>
    <s v="Inv Booked"/>
    <s v="2480118188"/>
    <s v="Verkoop"/>
    <n v="170"/>
    <s v="Transport drops zone"/>
    <s v="9 - verwerkt"/>
    <n v="0"/>
    <m/>
    <d v="2023-10-17T00:00:00"/>
    <s v="DROP"/>
    <s v="0001010910389240148239_002"/>
    <m/>
    <m/>
    <m/>
    <s v="EUR"/>
    <n v="8.68"/>
    <s v="EUR"/>
    <n v="8.68"/>
    <s v="EUR"/>
    <n v="8.68"/>
    <n v="8.68"/>
    <n v="0"/>
    <s v="N"/>
    <n v="1223000983"/>
    <d v="2023-11-09T00:00:00"/>
    <m/>
    <d v="2023-10-17T00:00:00"/>
    <s v="00:00"/>
    <s v="23:59"/>
    <d v="2023-10-17T00:00:00"/>
    <s v="07:00"/>
    <s v="07:00"/>
    <n v="0.8"/>
    <s v="ce"/>
    <n v="355"/>
    <n v="0.8"/>
    <n v="0"/>
    <s v="Kuehne+Nagel Tiel 3 Standpl"/>
    <s v="De Diepert 5"/>
    <s v="Tiel"/>
    <s v="4004 MA"/>
    <s v="NL"/>
    <x v="115"/>
    <s v="Hollandweg 32"/>
    <x v="4"/>
    <s v="2665 MT"/>
    <s v="NL"/>
    <s v="2480118188"/>
    <s v="0148239_002"/>
    <s v="31V"/>
    <s v="NL001131849B01"/>
    <n v="2"/>
    <n v="0"/>
    <n v="8.68"/>
    <s v="N"/>
    <s v="Peter Appel Transport B.V."/>
    <n v="36622"/>
    <d v="2023-10-17T00:00:00"/>
    <s v="07:37:00"/>
    <n v="0"/>
    <x v="1"/>
    <x v="41"/>
    <n v="10"/>
    <x v="4"/>
    <n v="1"/>
    <n v="24.8"/>
    <x v="3"/>
    <n v="269.08"/>
    <n v="0"/>
    <n v="269.08"/>
  </r>
  <r>
    <s v="COLGATE 3800 DEB."/>
    <s v="Colgate-Palmolive Nederland BV"/>
    <s v="101t"/>
    <n v="101091038927"/>
    <n v="101030176241"/>
    <n v="930"/>
    <s v="Inv Booked"/>
    <s v="2480118191 REFUSED"/>
    <s v="Verkoop"/>
    <n v="170"/>
    <s v="Transport drops zone"/>
    <s v="9 - verwerkt"/>
    <n v="0"/>
    <m/>
    <d v="2023-10-17T00:00:00"/>
    <s v="DROP"/>
    <s v="0001010910389270148242_003"/>
    <m/>
    <m/>
    <m/>
    <s v="EUR"/>
    <n v="104.73"/>
    <s v="EUR"/>
    <n v="104.73"/>
    <s v="EUR"/>
    <n v="104.73"/>
    <n v="104.73"/>
    <n v="0"/>
    <s v="N"/>
    <n v="1223000983"/>
    <d v="2023-11-09T00:00:00"/>
    <m/>
    <d v="2023-10-17T00:00:00"/>
    <s v="00:00"/>
    <s v="23:59"/>
    <d v="2023-10-17T00:00:00"/>
    <s v="08:00"/>
    <s v="09:00"/>
    <n v="10.4"/>
    <s v="ce"/>
    <n v="8625"/>
    <n v="10.4"/>
    <n v="18"/>
    <s v="Kuehne+Nagel Tiel 3 Standpl"/>
    <s v="De Diepert 5"/>
    <s v="Tiel"/>
    <s v="4004 MA"/>
    <s v="NL"/>
    <x v="109"/>
    <s v="Rheastraat 10"/>
    <x v="3"/>
    <s v="5047 TL"/>
    <s v="NL"/>
    <s v="2480118191 REFUSED"/>
    <s v="0148242_003"/>
    <s v="31V"/>
    <s v="NL001131849B01"/>
    <n v="2"/>
    <n v="0"/>
    <n v="104.73"/>
    <s v="N"/>
    <s v="Peter Appel Transport B.V."/>
    <n v="36622"/>
    <d v="2023-10-17T00:00:00"/>
    <s v="10:01:00"/>
    <n v="0"/>
    <x v="1"/>
    <x v="41"/>
    <n v="10"/>
    <x v="3"/>
    <n v="0"/>
    <s v=""/>
    <x v="1"/>
    <s v=""/>
    <n v="0"/>
    <s v=""/>
  </r>
  <r>
    <s v="COLGATE 3800 DEB."/>
    <s v="Colgate-Palmolive Nederland BV"/>
    <s v="101t"/>
    <n v="101091038933"/>
    <n v="101030176242"/>
    <n v="930"/>
    <s v="Inv Booked"/>
    <s v="2480118189"/>
    <s v="Verkoop"/>
    <n v="170"/>
    <s v="Transport drops zone"/>
    <s v="9 - verwerkt"/>
    <n v="0"/>
    <m/>
    <d v="2023-10-17T00:00:00"/>
    <s v="DROP"/>
    <s v="0001010910389330148248_002"/>
    <m/>
    <m/>
    <m/>
    <s v="EUR"/>
    <n v="79.88"/>
    <s v="EUR"/>
    <n v="79.88"/>
    <s v="EUR"/>
    <n v="79.88"/>
    <n v="79.88"/>
    <n v="0"/>
    <s v="N"/>
    <n v="1223000983"/>
    <d v="2023-11-09T00:00:00"/>
    <m/>
    <d v="2023-10-17T00:00:00"/>
    <s v="00:00"/>
    <s v="23:59"/>
    <d v="2023-10-17T00:00:00"/>
    <s v="11:00"/>
    <s v="11:00"/>
    <n v="4"/>
    <s v="ce"/>
    <n v="3010"/>
    <n v="4"/>
    <n v="4"/>
    <s v="Kuehne+Nagel Tiel 3 Standpl"/>
    <s v="De Diepert 5"/>
    <s v="Tiel"/>
    <s v="4004 MA"/>
    <s v="NL"/>
    <x v="115"/>
    <s v="Hollandweg 32"/>
    <x v="4"/>
    <s v="2665 MT"/>
    <s v="NL"/>
    <s v="2480118189"/>
    <s v="0148248_002"/>
    <s v="31V"/>
    <s v="NL001131849B01"/>
    <n v="2"/>
    <n v="0"/>
    <n v="79.88"/>
    <s v="N"/>
    <s v="Peter Appel Transport B.V."/>
    <n v="36622"/>
    <d v="2023-10-17T00:00:00"/>
    <s v="12:41:00"/>
    <n v="37"/>
    <x v="1"/>
    <x v="41"/>
    <n v="10"/>
    <x v="4"/>
    <n v="1"/>
    <n v="4"/>
    <x v="3"/>
    <n v="79.88"/>
    <n v="0"/>
    <n v="79.88"/>
  </r>
  <r>
    <s v="COLGATE 3800 DEB."/>
    <s v="Colgate-Palmolive Nederland BV"/>
    <s v="101t"/>
    <n v="101091038928"/>
    <n v="101030176243"/>
    <n v="930"/>
    <s v="Inv Booked"/>
    <s v="2480118194"/>
    <s v="Verkoop"/>
    <n v="170"/>
    <s v="Transport drops zone"/>
    <s v="9 - verwerkt"/>
    <n v="0"/>
    <m/>
    <d v="2023-10-17T00:00:00"/>
    <s v="DROP"/>
    <s v="0001010910389280148244_002"/>
    <m/>
    <m/>
    <m/>
    <s v="EUR"/>
    <n v="257.2"/>
    <s v="EUR"/>
    <n v="257.2"/>
    <s v="EUR"/>
    <n v="257.2"/>
    <n v="257.2"/>
    <n v="0"/>
    <s v="N"/>
    <n v="1223000983"/>
    <d v="2023-11-09T00:00:00"/>
    <m/>
    <d v="2023-10-17T00:00:00"/>
    <s v="00:00"/>
    <s v="23:59"/>
    <d v="2023-10-17T00:00:00"/>
    <s v="09:00"/>
    <s v="10:00"/>
    <n v="20"/>
    <s v="ce"/>
    <n v="23230"/>
    <n v="20"/>
    <n v="38"/>
    <s v="Kuehne+Nagel Tiel 3 Standpl"/>
    <s v="De Diepert 5"/>
    <s v="Tiel"/>
    <s v="4004 MA"/>
    <s v="NL"/>
    <x v="1"/>
    <s v="Perenmarkt 15"/>
    <x v="2"/>
    <s v="1681PG"/>
    <s v="NL"/>
    <s v="2480118194"/>
    <s v="0148244_002"/>
    <s v="31V"/>
    <s v="NL001131849B01"/>
    <n v="2"/>
    <n v="0"/>
    <n v="257.2"/>
    <s v="N"/>
    <s v="Peter Appel Transport B.V."/>
    <n v="36622"/>
    <d v="2023-10-17T00:00:00"/>
    <s v="09:09:00"/>
    <n v="0"/>
    <x v="1"/>
    <x v="41"/>
    <n v="10"/>
    <x v="2"/>
    <n v="1"/>
    <n v="20"/>
    <x v="1"/>
    <n v="257.2"/>
    <n v="0"/>
    <n v="257.2"/>
  </r>
  <r>
    <s v="COLGATE 3800 DEB."/>
    <s v="Colgate-Palmolive Nederland BV"/>
    <s v="101t"/>
    <n v="0"/>
    <n v="101030176246"/>
    <n v="930"/>
    <s v="Inv Booked"/>
    <s v="2480118197"/>
    <s v="Verkoop"/>
    <n v="170"/>
    <s v="Transport drops zone"/>
    <s v="9 - verwerkt"/>
    <n v="0"/>
    <m/>
    <d v="2023-10-17T00:00:00"/>
    <m/>
    <m/>
    <m/>
    <m/>
    <m/>
    <s v="EUR"/>
    <n v="49.04"/>
    <s v="EUR"/>
    <n v="49.04"/>
    <s v="EUR"/>
    <n v="49.04"/>
    <n v="49.04"/>
    <n v="0"/>
    <s v="N"/>
    <n v="1223000983"/>
    <d v="2023-11-09T00:00:00"/>
    <m/>
    <d v="2023-10-17T00:00:00"/>
    <s v="00:00"/>
    <s v="23:59"/>
    <d v="2023-10-17T00:00:00"/>
    <s v="08:00"/>
    <s v="16:00"/>
    <n v="1.6"/>
    <s v="ce"/>
    <n v="126"/>
    <n v="1.6"/>
    <n v="0"/>
    <s v="Kuehne+Nagel Tiel 3 Standpl"/>
    <s v="De Diepert 5"/>
    <s v="Tiel"/>
    <s v="4004 MA"/>
    <s v="NL"/>
    <x v="72"/>
    <s v="Veluwezoom 16"/>
    <x v="15"/>
    <s v="1327AG"/>
    <s v="NL"/>
    <s v="2480118197"/>
    <s v="0148243_004"/>
    <s v="31V"/>
    <s v="NL001131849B01"/>
    <n v="2"/>
    <n v="0"/>
    <n v="49.04"/>
    <s v="N"/>
    <m/>
    <n v="36622"/>
    <d v="2023-10-17T00:00:00"/>
    <s v="10:31:00"/>
    <n v="0"/>
    <x v="1"/>
    <x v="41"/>
    <n v="10"/>
    <x v="13"/>
    <n v="1"/>
    <n v="1.6"/>
    <x v="0"/>
    <n v="49.04"/>
    <n v="0"/>
    <n v="49.04"/>
  </r>
  <r>
    <s v="COLGATE 3800 DEB."/>
    <s v="Colgate-Palmolive Nederland BV"/>
    <s v="101t"/>
    <n v="101091038927"/>
    <n v="101030176247"/>
    <n v="930"/>
    <s v="Inv Booked"/>
    <s v="2480118195 REFUSED"/>
    <s v="Verkoop"/>
    <n v="170"/>
    <s v="Transport drops zone"/>
    <s v="9 - verwerkt"/>
    <n v="0"/>
    <m/>
    <d v="2023-10-17T00:00:00"/>
    <s v="DROP"/>
    <s v="0001010910389270148242_003"/>
    <m/>
    <m/>
    <m/>
    <s v="EUR"/>
    <n v="120.84"/>
    <s v="EUR"/>
    <n v="120.84"/>
    <s v="EUR"/>
    <n v="120.84"/>
    <n v="120.84"/>
    <n v="0"/>
    <s v="N"/>
    <n v="1223000983"/>
    <d v="2023-11-09T00:00:00"/>
    <m/>
    <d v="2023-10-17T00:00:00"/>
    <s v="00:00"/>
    <s v="23:59"/>
    <d v="2023-10-17T00:00:00"/>
    <s v="08:00"/>
    <s v="09:00"/>
    <n v="12"/>
    <s v="ce"/>
    <n v="11000"/>
    <n v="12"/>
    <n v="21"/>
    <s v="Kuehne+Nagel Tiel 3 Standpl"/>
    <s v="De Diepert 5"/>
    <s v="Tiel"/>
    <s v="4004 MA"/>
    <s v="NL"/>
    <x v="109"/>
    <s v="Rheastraat 10"/>
    <x v="3"/>
    <s v="5047 TL"/>
    <s v="NL"/>
    <s v="2480118195 REFUSED"/>
    <s v="0148242_003"/>
    <s v="31V"/>
    <s v="NL001131849B01"/>
    <n v="2"/>
    <n v="0"/>
    <n v="120.84"/>
    <s v="N"/>
    <s v="Peter Appel Transport B.V."/>
    <n v="36622"/>
    <d v="2023-10-17T00:00:00"/>
    <s v="10:01:00"/>
    <n v="31"/>
    <x v="1"/>
    <x v="41"/>
    <n v="10"/>
    <x v="3"/>
    <n v="0"/>
    <s v=""/>
    <x v="1"/>
    <s v=""/>
    <n v="0"/>
    <s v=""/>
  </r>
  <r>
    <s v="COLGATE 3800 DEB."/>
    <s v="Colgate-Palmolive Nederland BV"/>
    <s v="101t"/>
    <n v="101091038936"/>
    <n v="101030176248"/>
    <n v="930"/>
    <s v="Inv Booked"/>
    <s v="2480118198"/>
    <s v="Verkoop"/>
    <n v="170"/>
    <s v="Transport drops zone"/>
    <s v="9 - verwerkt"/>
    <n v="0"/>
    <m/>
    <d v="2023-10-17T00:00:00"/>
    <s v="DROP"/>
    <s v="0001010910389360148251_004"/>
    <m/>
    <m/>
    <m/>
    <s v="EUR"/>
    <n v="184.92"/>
    <s v="EUR"/>
    <n v="184.92"/>
    <s v="EUR"/>
    <n v="184.92"/>
    <n v="184.92"/>
    <n v="0"/>
    <s v="N"/>
    <n v="1223000983"/>
    <d v="2023-11-09T00:00:00"/>
    <m/>
    <d v="2023-10-17T00:00:00"/>
    <s v="00:00"/>
    <s v="23:59"/>
    <d v="2023-10-17T00:00:00"/>
    <s v="13:00"/>
    <s v="13:00"/>
    <n v="12"/>
    <s v="ce"/>
    <n v="5884"/>
    <n v="12"/>
    <n v="13"/>
    <s v="Kuehne+Nagel Tiel 3 Standpl"/>
    <s v="De Diepert 5"/>
    <s v="Tiel"/>
    <s v="4004 MA"/>
    <s v="NL"/>
    <x v="48"/>
    <s v="OPAALSTRAAT  2"/>
    <x v="32"/>
    <s v="1812 RH"/>
    <s v="NL"/>
    <s v="2480118198"/>
    <s v="0148251_004"/>
    <s v="31V"/>
    <s v="NL001131849B01"/>
    <n v="2"/>
    <n v="0"/>
    <n v="184.92"/>
    <s v="N"/>
    <s v="Peter Appel Transport B.V."/>
    <n v="36622"/>
    <d v="2023-10-17T00:00:00"/>
    <s v="13:26:00"/>
    <n v="0"/>
    <x v="1"/>
    <x v="41"/>
    <n v="10"/>
    <x v="28"/>
    <n v="1"/>
    <n v="12"/>
    <x v="3"/>
    <n v="184.92"/>
    <n v="0"/>
    <n v="184.92"/>
  </r>
  <r>
    <s v="COLGATE 3800 DEB."/>
    <s v="Colgate-Palmolive Nederland BV"/>
    <s v="101t"/>
    <n v="101091039298"/>
    <n v="101030176249"/>
    <n v="930"/>
    <s v="Inv Booked"/>
    <s v="2480118201"/>
    <s v="Verkoop"/>
    <n v="170"/>
    <s v="Transport drops zone"/>
    <s v="9 - verwerkt"/>
    <n v="0"/>
    <m/>
    <d v="2023-10-17T00:00:00"/>
    <s v="DROP"/>
    <s v="0001010910392980148503_003"/>
    <m/>
    <m/>
    <m/>
    <s v="EUR"/>
    <n v="37.11"/>
    <s v="EUR"/>
    <n v="37.11"/>
    <s v="EUR"/>
    <n v="37.11"/>
    <n v="37.11"/>
    <n v="0"/>
    <s v="N"/>
    <n v="1223000983"/>
    <d v="2023-11-09T00:00:00"/>
    <m/>
    <d v="2023-10-17T00:00:00"/>
    <s v="00:00"/>
    <s v="23:59"/>
    <d v="2023-10-17T00:00:00"/>
    <s v="05:00"/>
    <s v="12:00"/>
    <n v="1.6"/>
    <s v="ce"/>
    <n v="707"/>
    <n v="1.6"/>
    <n v="0"/>
    <s v="Kuehne+Nagel Tiel 3 Standpl"/>
    <s v="De Diepert 5"/>
    <s v="Tiel"/>
    <s v="4004 MA"/>
    <s v="NL"/>
    <x v="19"/>
    <s v="SAFFIER  300"/>
    <x v="21"/>
    <s v="3316 LN"/>
    <s v="NL"/>
    <s v="2480118201"/>
    <s v="0148503_003"/>
    <s v="31V"/>
    <s v="NL001131849B01"/>
    <n v="2"/>
    <n v="0"/>
    <n v="37.11"/>
    <s v="N"/>
    <s v="Peter Appel Transport B.V."/>
    <n v="36622"/>
    <d v="2023-10-17T00:00:00"/>
    <s v="07:54:00"/>
    <n v="0"/>
    <x v="1"/>
    <x v="41"/>
    <n v="10"/>
    <x v="19"/>
    <n v="1"/>
    <n v="2.4000000000000004"/>
    <x v="3"/>
    <n v="55.66"/>
    <n v="0"/>
    <n v="55.66"/>
  </r>
  <r>
    <s v="COLGATE 3800 DEB."/>
    <s v="Colgate-Palmolive Nederland BV"/>
    <s v="101t"/>
    <n v="101091038929"/>
    <n v="101030176251"/>
    <n v="930"/>
    <s v="Inv Booked"/>
    <s v="2480118204"/>
    <s v="Verkoop"/>
    <n v="170"/>
    <s v="Transport drops zone"/>
    <s v="9 - verwerkt"/>
    <n v="0"/>
    <m/>
    <d v="2023-10-17T00:00:00"/>
    <s v="DROP"/>
    <s v="0001010910389290148243_003"/>
    <m/>
    <m/>
    <m/>
    <s v="EUR"/>
    <n v="28.67"/>
    <s v="EUR"/>
    <n v="28.67"/>
    <s v="EUR"/>
    <n v="28.67"/>
    <n v="28.67"/>
    <n v="0"/>
    <s v="N"/>
    <n v="1223000983"/>
    <d v="2023-11-09T00:00:00"/>
    <m/>
    <d v="2023-10-17T00:00:00"/>
    <s v="00:00"/>
    <s v="23:59"/>
    <d v="2023-10-17T00:00:00"/>
    <s v="08:00"/>
    <s v="12:00"/>
    <n v="0.8"/>
    <s v="ce"/>
    <n v="90"/>
    <n v="0.8"/>
    <n v="0"/>
    <s v="Kuehne+Nagel Tiel 3 Standpl"/>
    <s v="De Diepert 5"/>
    <s v="Tiel"/>
    <s v="4004 MA"/>
    <s v="NL"/>
    <x v="111"/>
    <s v="Leeuwenveldse weg 3F"/>
    <x v="43"/>
    <s v="1382 LV"/>
    <s v="NL"/>
    <s v="2480118204"/>
    <s v="0148243_003"/>
    <s v="31V"/>
    <s v="NL001131849B01"/>
    <n v="2"/>
    <n v="0"/>
    <n v="28.67"/>
    <s v="N"/>
    <s v="Peter Appel Transport B.V."/>
    <n v="36622"/>
    <d v="2023-10-17T00:00:00"/>
    <s v="08:47:00"/>
    <n v="0"/>
    <x v="1"/>
    <x v="41"/>
    <n v="10"/>
    <x v="13"/>
    <n v="1"/>
    <n v="0.8"/>
    <x v="0"/>
    <n v="28.67"/>
    <n v="0"/>
    <n v="28.67"/>
  </r>
  <r>
    <s v="COLGATE 3800 DEB."/>
    <s v="Colgate-Palmolive Nederland BV"/>
    <s v="101t"/>
    <n v="101091038934"/>
    <n v="101030176252"/>
    <n v="930"/>
    <s v="Inv Booked"/>
    <s v="2480118200"/>
    <s v="Verkoop"/>
    <n v="170"/>
    <s v="Transport drops zone"/>
    <s v="9 - verwerkt"/>
    <n v="0"/>
    <m/>
    <d v="2023-10-17T00:00:00"/>
    <s v="DROP"/>
    <s v="0001010910389340148247_002"/>
    <m/>
    <m/>
    <m/>
    <s v="EUR"/>
    <n v="60.36"/>
    <s v="EUR"/>
    <n v="60.36"/>
    <s v="EUR"/>
    <n v="60.36"/>
    <n v="60.36"/>
    <n v="0"/>
    <s v="N"/>
    <n v="1223000983"/>
    <d v="2023-11-09T00:00:00"/>
    <m/>
    <d v="2023-10-17T00:00:00"/>
    <s v="00:00"/>
    <s v="23:59"/>
    <d v="2023-10-17T00:00:00"/>
    <s v="09:00"/>
    <s v="09:00"/>
    <n v="4"/>
    <s v="ce"/>
    <n v="2778"/>
    <n v="4"/>
    <n v="4"/>
    <s v="Kuehne+Nagel Tiel 3 Standpl"/>
    <s v="De Diepert 5"/>
    <s v="Tiel"/>
    <s v="4004 MA"/>
    <s v="NL"/>
    <x v="51"/>
    <s v="Wilhelminakanaal Zuid 120"/>
    <x v="23"/>
    <s v="4903RA"/>
    <s v="NL"/>
    <s v="2480118200"/>
    <s v="0148247_002"/>
    <s v="31V"/>
    <s v="NL001131849B01"/>
    <n v="2"/>
    <n v="0"/>
    <n v="60.36"/>
    <s v="N"/>
    <s v="Peter Appel Transport B.V."/>
    <n v="36622"/>
    <d v="2023-10-17T00:00:00"/>
    <s v="11:09:00"/>
    <n v="0"/>
    <x v="1"/>
    <x v="41"/>
    <n v="10"/>
    <x v="34"/>
    <n v="1"/>
    <n v="6.4"/>
    <x v="3"/>
    <n v="96.58"/>
    <n v="0"/>
    <n v="96.58"/>
  </r>
  <r>
    <s v="COLGATE 3800 DEB."/>
    <s v="Colgate-Palmolive Nederland BV"/>
    <s v="101t"/>
    <n v="101091039298"/>
    <n v="101030176253"/>
    <n v="930"/>
    <s v="Inv Booked"/>
    <s v="2480118203"/>
    <s v="Verkoop"/>
    <n v="170"/>
    <s v="Transport drops zone"/>
    <s v="9 - verwerkt"/>
    <n v="0"/>
    <m/>
    <d v="2023-10-17T00:00:00"/>
    <s v="DROP"/>
    <s v="0001010910392980148503_003"/>
    <m/>
    <m/>
    <m/>
    <s v="EUR"/>
    <n v="18.55"/>
    <s v="EUR"/>
    <n v="18.55"/>
    <s v="EUR"/>
    <n v="18.55"/>
    <n v="18.55"/>
    <n v="0"/>
    <s v="N"/>
    <n v="1223000983"/>
    <d v="2023-11-09T00:00:00"/>
    <m/>
    <d v="2023-10-17T00:00:00"/>
    <s v="00:00"/>
    <s v="23:59"/>
    <d v="2023-10-17T00:00:00"/>
    <s v="05:00"/>
    <s v="12:00"/>
    <n v="0.8"/>
    <s v="ce"/>
    <n v="86"/>
    <n v="0.8"/>
    <n v="0"/>
    <s v="Kuehne+Nagel Tiel 3 Standpl"/>
    <s v="De Diepert 5"/>
    <s v="Tiel"/>
    <s v="4004 MA"/>
    <s v="NL"/>
    <x v="19"/>
    <s v="SAFFIER  300"/>
    <x v="21"/>
    <s v="3316 LN"/>
    <s v="NL"/>
    <s v="2480118203"/>
    <s v="0148503_003"/>
    <s v="31V"/>
    <s v="NL001131849B01"/>
    <n v="2"/>
    <n v="0"/>
    <n v="18.55"/>
    <s v="N"/>
    <s v="Peter Appel Transport B.V."/>
    <n v="36622"/>
    <d v="2023-10-17T00:00:00"/>
    <s v="07:54:00"/>
    <n v="0"/>
    <x v="1"/>
    <x v="41"/>
    <n v="10"/>
    <x v="19"/>
    <n v="0"/>
    <s v=""/>
    <x v="3"/>
    <s v=""/>
    <n v="0"/>
    <s v=""/>
  </r>
  <r>
    <s v="COLGATE 3800 DEB."/>
    <s v="Colgate-Palmolive Nederland BV"/>
    <s v="101t"/>
    <n v="101091038940"/>
    <n v="101030176254"/>
    <n v="930"/>
    <s v="Inv Booked"/>
    <s v="2480118211"/>
    <s v="Verkoop"/>
    <n v="170"/>
    <s v="Transport drops zone"/>
    <s v="9 - verwerkt"/>
    <n v="0"/>
    <m/>
    <d v="2023-10-17T00:00:00"/>
    <s v="DROP"/>
    <s v="0001010910389400148257_002"/>
    <m/>
    <m/>
    <m/>
    <s v="EUR"/>
    <n v="182.69"/>
    <s v="EUR"/>
    <n v="182.69"/>
    <s v="EUR"/>
    <n v="182.69"/>
    <n v="182.69"/>
    <n v="0"/>
    <s v="N"/>
    <n v="1223000983"/>
    <d v="2023-11-09T00:00:00"/>
    <m/>
    <d v="2023-10-17T00:00:00"/>
    <s v="00:00"/>
    <s v="23:59"/>
    <d v="2023-10-17T00:00:00"/>
    <s v="14:00"/>
    <s v="14:00"/>
    <n v="26"/>
    <s v="ce"/>
    <n v="16245"/>
    <n v="26.4"/>
    <n v="38"/>
    <s v="Kuehne+Nagel Tiel 3 Standpl"/>
    <s v="De Diepert 5"/>
    <s v="Tiel"/>
    <s v="4004 MA"/>
    <s v="NL"/>
    <x v="14"/>
    <s v="Rood 24"/>
    <x v="17"/>
    <s v="6666LT"/>
    <s v="NL"/>
    <s v="2480118211"/>
    <s v="0148257_002"/>
    <s v="31V"/>
    <s v="NL001131849B01"/>
    <n v="2"/>
    <n v="0"/>
    <n v="182.69"/>
    <s v="N"/>
    <s v="Peter Appel Transport B.V."/>
    <n v="36622"/>
    <d v="2023-10-17T00:00:00"/>
    <s v="13:39:00"/>
    <n v="0"/>
    <x v="1"/>
    <x v="41"/>
    <n v="10"/>
    <x v="15"/>
    <n v="1"/>
    <n v="26.4"/>
    <x v="5"/>
    <n v="182.69"/>
    <n v="0"/>
    <n v="182.69"/>
  </r>
  <r>
    <s v="COLGATE 3800 DEB."/>
    <s v="Colgate-Palmolive Nederland BV"/>
    <s v="101t"/>
    <n v="101091039896"/>
    <n v="101030176371"/>
    <n v="930"/>
    <s v="Inv Booked"/>
    <s v="2480116990 2ND DEL"/>
    <s v="Verkoop"/>
    <n v="190"/>
    <s v="Transport Zone ritpr"/>
    <s v="9 - verwerkt"/>
    <n v="0"/>
    <m/>
    <d v="2023-10-17T00:00:00"/>
    <s v="DROP"/>
    <s v="0001010910398960148938_005"/>
    <m/>
    <m/>
    <m/>
    <s v="EUR"/>
    <n v="274.3"/>
    <s v="EUR"/>
    <n v="274.3"/>
    <s v="EUR"/>
    <n v="274.3"/>
    <n v="274.3"/>
    <n v="0"/>
    <s v="N"/>
    <n v="1223000983"/>
    <d v="2023-11-09T00:00:00"/>
    <m/>
    <d v="2023-10-17T00:00:00"/>
    <s v="00:00"/>
    <s v="23:59"/>
    <d v="2023-10-17T00:00:00"/>
    <s v="03:00"/>
    <s v="04:00"/>
    <n v="6.4"/>
    <s v="ce"/>
    <n v="6462"/>
    <n v="6.4"/>
    <n v="12"/>
    <s v="Kuehne+Nagel Tiel 3 Standpl"/>
    <s v="De Diepert 5"/>
    <s v="Tiel"/>
    <s v="4004 MA"/>
    <s v="NL"/>
    <x v="7"/>
    <s v="HOOFDTOCHT 1"/>
    <x v="7"/>
    <s v="1507 CJ"/>
    <s v="NL"/>
    <s v="2480116990 2ND DEL"/>
    <s v="0148938_005"/>
    <s v="31V"/>
    <s v="NL001131849B01"/>
    <n v="2"/>
    <n v="0"/>
    <n v="274.3"/>
    <s v="N"/>
    <s v="Peter Appel Transport B.V."/>
    <n v="36624"/>
    <d v="2023-10-17T00:00:00"/>
    <s v="03:26:00"/>
    <n v="0"/>
    <x v="1"/>
    <x v="41"/>
    <n v="10"/>
    <x v="7"/>
    <n v="1"/>
    <n v="6.4"/>
    <x v="2"/>
    <n v="274.3"/>
    <n v="0"/>
    <n v="274.3"/>
  </r>
  <r>
    <s v="COLGATE 3800 DEB."/>
    <s v="Colgate-Palmolive Nederland BV"/>
    <s v="101t"/>
    <n v="101091038924"/>
    <n v="101030176236"/>
    <n v="930"/>
    <s v="Inv Booked"/>
    <s v="2480118187"/>
    <s v="Verkoop"/>
    <n v="170"/>
    <s v="Transport drops zone"/>
    <s v="9 - verwerkt"/>
    <n v="0"/>
    <m/>
    <d v="2023-10-17T00:00:00"/>
    <s v="DROP"/>
    <s v="0001010910389240148239_002"/>
    <m/>
    <m/>
    <m/>
    <s v="EUR"/>
    <n v="260.39999999999998"/>
    <s v="EUR"/>
    <n v="260.39999999999998"/>
    <s v="EUR"/>
    <n v="260.39999999999998"/>
    <n v="260.39999999999998"/>
    <n v="0"/>
    <s v="N"/>
    <n v="1223000983"/>
    <d v="2023-11-09T00:00:00"/>
    <m/>
    <d v="2023-10-17T00:00:00"/>
    <s v="00:00"/>
    <s v="23:59"/>
    <d v="2023-10-17T00:00:00"/>
    <s v="06:00"/>
    <s v="06:00"/>
    <n v="24"/>
    <s v="ce"/>
    <n v="24456"/>
    <n v="24"/>
    <n v="44"/>
    <s v="Kuehne+Nagel Tiel 3 Standpl"/>
    <s v="De Diepert 5"/>
    <s v="Tiel"/>
    <s v="4004 MA"/>
    <s v="NL"/>
    <x v="115"/>
    <s v="Hollandweg 32"/>
    <x v="4"/>
    <s v="2665 MT"/>
    <s v="NL"/>
    <s v="2480118187"/>
    <s v="0148239_002"/>
    <s v="31V"/>
    <s v="NL001131849B01"/>
    <n v="2"/>
    <n v="0"/>
    <n v="260.39999999999998"/>
    <s v="N"/>
    <s v="Peter Appel Transport B.V."/>
    <n v="36622"/>
    <d v="2023-10-17T00:00:00"/>
    <s v="07:37:00"/>
    <n v="0"/>
    <x v="1"/>
    <x v="41"/>
    <n v="10"/>
    <x v="4"/>
    <n v="0"/>
    <s v=""/>
    <x v="3"/>
    <s v=""/>
    <n v="0"/>
    <s v=""/>
  </r>
  <r>
    <s v="COLGATE 3800 DEB."/>
    <s v="Colgate-Palmolive Nederland BV"/>
    <s v="101t"/>
    <n v="101091038934"/>
    <n v="101030176237"/>
    <n v="930"/>
    <s v="Inv Booked"/>
    <s v="2480118186"/>
    <s v="Verkoop"/>
    <n v="170"/>
    <s v="Transport drops zone"/>
    <s v="9 - verwerkt"/>
    <n v="0"/>
    <m/>
    <d v="2023-10-17T00:00:00"/>
    <s v="DROP"/>
    <s v="0001010910389340148247_002"/>
    <m/>
    <m/>
    <m/>
    <s v="EUR"/>
    <n v="36.22"/>
    <s v="EUR"/>
    <n v="36.22"/>
    <s v="EUR"/>
    <n v="36.22"/>
    <n v="36.22"/>
    <n v="0"/>
    <s v="N"/>
    <n v="1223000983"/>
    <d v="2023-11-09T00:00:00"/>
    <m/>
    <d v="2023-10-17T00:00:00"/>
    <s v="00:00"/>
    <s v="23:59"/>
    <d v="2023-10-17T00:00:00"/>
    <s v="09:00"/>
    <s v="09:00"/>
    <n v="2.4"/>
    <s v="ce"/>
    <n v="2444"/>
    <n v="2.4"/>
    <n v="4"/>
    <s v="Kuehne+Nagel Tiel 3 Standpl"/>
    <s v="De Diepert 5"/>
    <s v="Tiel"/>
    <s v="4004 MA"/>
    <s v="NL"/>
    <x v="51"/>
    <s v="Wilhelminakanaal Zuid 120"/>
    <x v="23"/>
    <s v="4903RA"/>
    <s v="NL"/>
    <s v="2480118186"/>
    <s v="0148247_002"/>
    <s v="31V"/>
    <s v="NL001131849B01"/>
    <n v="2"/>
    <n v="0"/>
    <n v="36.22"/>
    <s v="N"/>
    <s v="Peter Appel Transport B.V."/>
    <n v="36622"/>
    <d v="2023-10-17T00:00:00"/>
    <s v="11:09:00"/>
    <n v="0"/>
    <x v="1"/>
    <x v="41"/>
    <n v="10"/>
    <x v="34"/>
    <n v="0"/>
    <s v=""/>
    <x v="3"/>
    <s v=""/>
    <n v="0"/>
    <s v=""/>
  </r>
  <r>
    <s v="COLGATE 3800 DEB."/>
    <s v="Colgate-Palmolive Nederland BV"/>
    <s v="101t"/>
    <n v="101091039301"/>
    <n v="101030176315"/>
    <n v="930"/>
    <s v="Inv Booked"/>
    <s v="2480119389"/>
    <s v="Verkoop"/>
    <n v="170"/>
    <s v="Transport drops zone"/>
    <s v="9 - verwerkt"/>
    <n v="0"/>
    <m/>
    <d v="2023-10-17T00:00:00"/>
    <s v="DROP"/>
    <s v="0001010910393010148504_002"/>
    <m/>
    <m/>
    <m/>
    <s v="EUR"/>
    <n v="45.17"/>
    <s v="EUR"/>
    <n v="45.17"/>
    <s v="EUR"/>
    <n v="45.17"/>
    <n v="45.17"/>
    <n v="0"/>
    <s v="N"/>
    <n v="1223000983"/>
    <d v="2023-11-09T00:00:00"/>
    <m/>
    <d v="2023-10-17T00:00:00"/>
    <s v="00:00"/>
    <s v="23:59"/>
    <d v="2023-10-17T00:00:00"/>
    <s v="08:00"/>
    <s v="12:00"/>
    <n v="1.6"/>
    <s v="ce"/>
    <n v="465"/>
    <n v="1.6"/>
    <n v="0"/>
    <s v="Kuehne+Nagel Tiel 3 Standpl"/>
    <s v="De Diepert 5"/>
    <s v="Tiel"/>
    <s v="4004 MA"/>
    <s v="NL"/>
    <x v="21"/>
    <s v="Bloemakkers 4"/>
    <x v="22"/>
    <s v="9461GX"/>
    <s v="NL"/>
    <s v="2480119389"/>
    <s v="0148504_002"/>
    <s v="31V"/>
    <s v="NL001131849B01"/>
    <n v="2"/>
    <n v="0"/>
    <n v="45.17"/>
    <s v="N"/>
    <s v="Peter Appel Transport B.V."/>
    <n v="36622"/>
    <d v="2023-10-17T00:00:00"/>
    <s v="09:55:00"/>
    <n v="0"/>
    <x v="1"/>
    <x v="41"/>
    <n v="10"/>
    <x v="20"/>
    <n v="1"/>
    <n v="3.2"/>
    <x v="3"/>
    <n v="90.34"/>
    <n v="0"/>
    <n v="90.34"/>
  </r>
  <r>
    <s v="COLGATE 3800 DEB."/>
    <s v="Colgate-Palmolive Nederland BV"/>
    <s v="101t"/>
    <n v="101091039301"/>
    <n v="101030176316"/>
    <n v="930"/>
    <s v="Inv Booked"/>
    <s v="2480119386"/>
    <s v="Verkoop"/>
    <n v="170"/>
    <s v="Transport drops zone"/>
    <s v="9 - verwerkt"/>
    <n v="0"/>
    <m/>
    <d v="2023-10-17T00:00:00"/>
    <s v="DROP"/>
    <s v="0001010910393010148504_002"/>
    <m/>
    <m/>
    <m/>
    <s v="EUR"/>
    <n v="45.17"/>
    <s v="EUR"/>
    <n v="45.17"/>
    <s v="EUR"/>
    <n v="45.17"/>
    <n v="45.17"/>
    <n v="0"/>
    <s v="N"/>
    <n v="1223000983"/>
    <d v="2023-11-09T00:00:00"/>
    <m/>
    <d v="2023-10-17T00:00:00"/>
    <s v="00:00"/>
    <s v="23:59"/>
    <d v="2023-10-17T00:00:00"/>
    <s v="08:00"/>
    <s v="12:00"/>
    <n v="1.6"/>
    <s v="ce"/>
    <n v="476"/>
    <n v="1.6"/>
    <n v="0"/>
    <s v="Kuehne+Nagel Tiel 3 Standpl"/>
    <s v="De Diepert 5"/>
    <s v="Tiel"/>
    <s v="4004 MA"/>
    <s v="NL"/>
    <x v="21"/>
    <s v="Bloemakkers 4"/>
    <x v="22"/>
    <s v="9461GX"/>
    <s v="NL"/>
    <s v="2480119386"/>
    <s v="0148504_002"/>
    <s v="31V"/>
    <s v="NL001131849B01"/>
    <n v="2"/>
    <n v="0"/>
    <n v="45.17"/>
    <s v="N"/>
    <s v="Peter Appel Transport B.V."/>
    <n v="36622"/>
    <d v="2023-10-17T00:00:00"/>
    <s v="09:55:00"/>
    <n v="0"/>
    <x v="1"/>
    <x v="41"/>
    <n v="10"/>
    <x v="20"/>
    <n v="0"/>
    <s v=""/>
    <x v="3"/>
    <s v=""/>
    <n v="0"/>
    <s v=""/>
  </r>
  <r>
    <s v="COLGATE 3800 DEB."/>
    <s v="Colgate-Palmolive Nederland BV"/>
    <s v="101t"/>
    <n v="101091038932"/>
    <n v="101030176244"/>
    <n v="930"/>
    <s v="Inv Booked"/>
    <s v="2480118196"/>
    <s v="Verkoop"/>
    <n v="170"/>
    <s v="Transport drops zone"/>
    <s v="9 - verwerkt"/>
    <n v="0"/>
    <m/>
    <d v="2023-10-17T00:00:00"/>
    <s v="DROP"/>
    <s v="0001010910389320148249_002"/>
    <m/>
    <m/>
    <m/>
    <s v="EUR"/>
    <n v="296.47000000000003"/>
    <s v="EUR"/>
    <n v="296.47000000000003"/>
    <s v="EUR"/>
    <n v="296.47000000000003"/>
    <n v="296.47000000000003"/>
    <n v="0"/>
    <s v="N"/>
    <n v="1223000983"/>
    <d v="2023-11-09T00:00:00"/>
    <m/>
    <d v="2023-10-17T00:00:00"/>
    <s v="00:00"/>
    <s v="23:59"/>
    <d v="2023-10-17T00:00:00"/>
    <s v="11:00"/>
    <s v="12:00"/>
    <n v="26.4"/>
    <s v="ce"/>
    <n v="17615"/>
    <n v="26.4"/>
    <n v="42"/>
    <s v="Kuehne+Nagel Tiel 3 Standpl"/>
    <s v="De Diepert 5"/>
    <s v="Tiel"/>
    <s v="4004 MA"/>
    <s v="NL"/>
    <x v="1"/>
    <s v="Perenmarkt 15"/>
    <x v="2"/>
    <s v="1681PG"/>
    <s v="NL"/>
    <s v="2480118196"/>
    <s v="0148249_002"/>
    <s v="31V"/>
    <s v="NL001131849B01"/>
    <n v="2"/>
    <n v="0"/>
    <n v="296.47000000000003"/>
    <s v="N"/>
    <s v="Peter Appel Transport B.V."/>
    <n v="36622"/>
    <d v="2023-10-17T00:00:00"/>
    <s v="11:44:00"/>
    <n v="0"/>
    <x v="1"/>
    <x v="41"/>
    <n v="10"/>
    <x v="2"/>
    <n v="1"/>
    <n v="26.4"/>
    <x v="1"/>
    <n v="296.47000000000003"/>
    <n v="0"/>
    <n v="296.47000000000003"/>
  </r>
  <r>
    <s v="COLGATE 3800 DEB."/>
    <s v="Colgate-Palmolive Nederland BV"/>
    <s v="101t"/>
    <n v="101091038925"/>
    <n v="101030176245"/>
    <n v="930"/>
    <s v="Inv Booked"/>
    <s v="2480118199"/>
    <s v="Verkoop"/>
    <n v="170"/>
    <s v="Transport drops zone"/>
    <s v="9 - verwerkt"/>
    <n v="0"/>
    <m/>
    <d v="2023-10-17T00:00:00"/>
    <s v="DROP"/>
    <s v="0001010910389250148240_002"/>
    <m/>
    <m/>
    <m/>
    <s v="EUR"/>
    <n v="312.27"/>
    <s v="EUR"/>
    <n v="312.27"/>
    <s v="EUR"/>
    <n v="312.27"/>
    <n v="312.27"/>
    <n v="0"/>
    <s v="N"/>
    <n v="1223000983"/>
    <d v="2023-11-09T00:00:00"/>
    <m/>
    <d v="2023-10-17T00:00:00"/>
    <s v="00:00"/>
    <s v="23:59"/>
    <d v="2023-10-17T00:00:00"/>
    <s v="07:00"/>
    <s v="08:00"/>
    <n v="23.2"/>
    <s v="ce"/>
    <n v="23199"/>
    <n v="23.2"/>
    <n v="44"/>
    <s v="Kuehne+Nagel Tiel 3 Standpl"/>
    <s v="De Diepert 5"/>
    <s v="Tiel"/>
    <s v="4004 MA"/>
    <s v="NL"/>
    <x v="1"/>
    <s v="Fahrenheitweg 1"/>
    <x v="1"/>
    <s v="6101WR"/>
    <s v="NL"/>
    <s v="2480118199"/>
    <s v="0148240_002"/>
    <s v="31V"/>
    <s v="NL001131849B01"/>
    <n v="2"/>
    <n v="0"/>
    <n v="312.27"/>
    <s v="N"/>
    <s v="Peter Appel Transport B.V."/>
    <n v="36622"/>
    <d v="2023-10-17T00:00:00"/>
    <s v="07:55:00"/>
    <n v="0"/>
    <x v="1"/>
    <x v="41"/>
    <n v="10"/>
    <x v="1"/>
    <n v="1"/>
    <n v="23.2"/>
    <x v="1"/>
    <n v="312.27"/>
    <n v="0"/>
    <n v="312.27"/>
  </r>
  <r>
    <s v="COLGATE 3800 DEB."/>
    <s v="Colgate-Palmolive Nederland BV"/>
    <s v="101t"/>
    <n v="101091038920"/>
    <n v="101030176250"/>
    <n v="930"/>
    <s v="Inv Booked"/>
    <s v="2480118202"/>
    <s v="Verkoop"/>
    <n v="170"/>
    <s v="Transport drops zone"/>
    <s v="9 - verwerkt"/>
    <n v="0"/>
    <m/>
    <d v="2023-10-17T00:00:00"/>
    <s v="DROP"/>
    <s v="0001010910389200148236_004"/>
    <m/>
    <m/>
    <m/>
    <s v="EUR"/>
    <n v="75.069999999999993"/>
    <s v="EUR"/>
    <n v="75.069999999999993"/>
    <s v="EUR"/>
    <n v="75.069999999999993"/>
    <n v="75.069999999999993"/>
    <n v="0"/>
    <s v="N"/>
    <n v="1223000983"/>
    <d v="2023-11-09T00:00:00"/>
    <m/>
    <d v="2023-10-17T00:00:00"/>
    <s v="00:00"/>
    <s v="23:59"/>
    <d v="2023-10-17T00:00:00"/>
    <s v="09:00"/>
    <s v="17:00"/>
    <n v="3.2"/>
    <s v="ce"/>
    <n v="1122"/>
    <n v="3.2"/>
    <n v="0"/>
    <s v="Kuehne+Nagel Tiel 3 Standpl"/>
    <s v="De Diepert 5"/>
    <s v="Tiel"/>
    <s v="4004 MA"/>
    <s v="NL"/>
    <x v="61"/>
    <s v="Nijverheidsweg 14"/>
    <x v="48"/>
    <s v="3251 LP"/>
    <s v="NL"/>
    <s v="2480118202"/>
    <s v="0148236_004"/>
    <s v="31V"/>
    <s v="NL001131849B01"/>
    <n v="2"/>
    <n v="0"/>
    <n v="75.069999999999993"/>
    <s v="N"/>
    <s v="Peter Appel Transport B.V."/>
    <n v="36622"/>
    <d v="2023-10-17T00:00:00"/>
    <s v="11:53:00"/>
    <n v="0"/>
    <x v="1"/>
    <x v="41"/>
    <n v="10"/>
    <x v="37"/>
    <n v="1"/>
    <n v="3.2"/>
    <x v="0"/>
    <n v="75.069999999999993"/>
    <n v="0"/>
    <n v="75.069999999999993"/>
  </r>
  <r>
    <s v="COLGATE 3800 DEB."/>
    <s v="Colgate-Palmolive Nederland BV"/>
    <s v="101t"/>
    <n v="101091038922"/>
    <n v="101030176235"/>
    <n v="930"/>
    <s v="Inv Booked"/>
    <s v="2480118190"/>
    <s v="Verkoop"/>
    <n v="170"/>
    <s v="Transport drops zone"/>
    <s v="9 - verwerkt"/>
    <n v="0"/>
    <m/>
    <d v="2023-10-17T00:00:00"/>
    <s v="DROP"/>
    <s v="0001010910389220148237_002"/>
    <m/>
    <m/>
    <m/>
    <s v="EUR"/>
    <n v="278.26"/>
    <s v="EUR"/>
    <n v="278.26"/>
    <s v="EUR"/>
    <n v="278.26"/>
    <n v="278.26"/>
    <n v="0"/>
    <s v="N"/>
    <n v="1223000983"/>
    <d v="2023-11-09T00:00:00"/>
    <m/>
    <d v="2023-10-17T00:00:00"/>
    <s v="00:00"/>
    <s v="23:59"/>
    <d v="2023-10-17T00:00:00"/>
    <s v="07:00"/>
    <s v="07:00"/>
    <n v="26.4"/>
    <s v="ce"/>
    <n v="21747"/>
    <n v="26.4"/>
    <n v="41"/>
    <s v="Kuehne+Nagel Tiel 3 Standpl"/>
    <s v="De Diepert 5"/>
    <s v="Tiel"/>
    <s v="4004 MA"/>
    <s v="NL"/>
    <x v="115"/>
    <s v="Hollandweg 32"/>
    <x v="4"/>
    <s v="2665 MT"/>
    <s v="NL"/>
    <s v="2480118190"/>
    <s v="0148237_002"/>
    <s v="31V"/>
    <s v="NL001131849B01"/>
    <n v="2"/>
    <n v="0"/>
    <n v="278.26"/>
    <s v="N"/>
    <s v="Peter Appel Transport B.V."/>
    <n v="36622"/>
    <d v="2023-10-17T00:00:00"/>
    <s v="07:29:00"/>
    <n v="0"/>
    <x v="1"/>
    <x v="41"/>
    <n v="10"/>
    <x v="4"/>
    <n v="1"/>
    <n v="26.4"/>
    <x v="3"/>
    <n v="278.26"/>
    <n v="0"/>
    <n v="278.26"/>
  </r>
  <r>
    <s v="COLGATE 3800 DEB."/>
    <s v="Colgate-Palmolive Nederland BV"/>
    <s v="101t"/>
    <n v="101091039201"/>
    <n v="101030176255"/>
    <n v="930"/>
    <s v="Inv Booked"/>
    <s v="2480118207"/>
    <s v="Verkoop"/>
    <n v="170"/>
    <s v="Transport drops zone"/>
    <s v="9 - verwerkt"/>
    <n v="0"/>
    <m/>
    <d v="2023-10-17T00:00:00"/>
    <s v="DROP"/>
    <s v="0001010910392010148404_002"/>
    <m/>
    <m/>
    <m/>
    <s v="EUR"/>
    <n v="125.44"/>
    <s v="EUR"/>
    <n v="125.44"/>
    <s v="EUR"/>
    <n v="125.44"/>
    <n v="125.44"/>
    <n v="0"/>
    <s v="N"/>
    <n v="1223000983"/>
    <d v="2023-11-09T00:00:00"/>
    <m/>
    <d v="2023-10-17T00:00:00"/>
    <s v="00:00"/>
    <s v="23:59"/>
    <d v="2023-10-17T00:00:00"/>
    <s v="08:00"/>
    <s v="12:00"/>
    <n v="5.6"/>
    <s v="ce"/>
    <n v="3717"/>
    <n v="5.6"/>
    <n v="5"/>
    <s v="Kuehne+Nagel Tiel 3 Standpl"/>
    <s v="De Diepert 5"/>
    <s v="Tiel"/>
    <s v="4004 MA"/>
    <s v="NL"/>
    <x v="21"/>
    <s v="Bloemakkers 4"/>
    <x v="22"/>
    <s v="9461GX"/>
    <s v="NL"/>
    <s v="2480118207"/>
    <s v="0148404_002"/>
    <s v="31V"/>
    <s v="NL001131849B01"/>
    <n v="2"/>
    <n v="0"/>
    <n v="125.44"/>
    <s v="N"/>
    <s v="Peter Appel Transport B.V."/>
    <n v="36622"/>
    <d v="2023-10-17T00:00:00"/>
    <s v="12:09:00"/>
    <n v="0"/>
    <x v="1"/>
    <x v="41"/>
    <n v="10"/>
    <x v="20"/>
    <n v="1"/>
    <n v="5.6"/>
    <x v="3"/>
    <n v="125.44"/>
    <n v="0"/>
    <n v="125.44"/>
  </r>
  <r>
    <s v="COLGATE 3800 DEB."/>
    <s v="Colgate-Palmolive Nederland BV"/>
    <s v="101t"/>
    <n v="101091039197"/>
    <n v="101030176256"/>
    <n v="930"/>
    <s v="Inv Booked"/>
    <s v="2480118206"/>
    <s v="Verkoop"/>
    <n v="170"/>
    <s v="Transport drops zone"/>
    <s v="9 - verwerkt"/>
    <n v="0"/>
    <m/>
    <d v="2023-10-17T00:00:00"/>
    <s v="DROP"/>
    <s v="0001010910391970148401_003"/>
    <m/>
    <m/>
    <m/>
    <s v="EUR"/>
    <n v="30.66"/>
    <s v="EUR"/>
    <n v="30.66"/>
    <s v="EUR"/>
    <n v="30.66"/>
    <n v="30.66"/>
    <n v="0"/>
    <s v="N"/>
    <n v="1223000983"/>
    <d v="2023-11-09T00:00:00"/>
    <m/>
    <d v="2023-10-17T00:00:00"/>
    <s v="00:00"/>
    <s v="23:59"/>
    <d v="2023-10-17T00:00:00"/>
    <s v="06:00"/>
    <s v="07:00"/>
    <n v="0.8"/>
    <s v="ce"/>
    <n v="392"/>
    <n v="0.8"/>
    <n v="0"/>
    <s v="Kuehne+Nagel Tiel 3 Standpl"/>
    <s v="De Diepert 5"/>
    <s v="Tiel"/>
    <s v="4004 MA"/>
    <s v="NL"/>
    <x v="13"/>
    <s v="GALVANIWEG 1"/>
    <x v="16"/>
    <s v="8013 RG"/>
    <s v="NL"/>
    <s v="2480118206"/>
    <s v="0148401_003"/>
    <s v="31V"/>
    <s v="NL001131849B01"/>
    <n v="2"/>
    <n v="0"/>
    <n v="30.66"/>
    <s v="N"/>
    <s v="Peter Appel Transport B.V."/>
    <n v="36622"/>
    <d v="2023-10-17T00:00:00"/>
    <s v="08:13:00"/>
    <n v="0"/>
    <x v="1"/>
    <x v="41"/>
    <n v="10"/>
    <x v="14"/>
    <n v="1"/>
    <n v="0.8"/>
    <x v="2"/>
    <n v="30.66"/>
    <n v="0"/>
    <n v="30.66"/>
  </r>
  <r>
    <s v="COLGATE 3800 DEB."/>
    <s v="Colgate-Palmolive Nederland BV"/>
    <s v="101t"/>
    <n v="101091039330"/>
    <n v="101030176313"/>
    <n v="930"/>
    <s v="Inv Booked"/>
    <s v="2480116983"/>
    <s v="Verkoop"/>
    <n v="170"/>
    <s v="Transport drops zone"/>
    <s v="9 - verwerkt"/>
    <n v="0"/>
    <m/>
    <d v="2023-10-18T00:00:00"/>
    <s v="DROP"/>
    <s v="0001010910393300148513_006"/>
    <m/>
    <m/>
    <m/>
    <s v="EUR"/>
    <n v="55.85"/>
    <s v="EUR"/>
    <n v="55.85"/>
    <s v="EUR"/>
    <n v="55.85"/>
    <n v="55.85"/>
    <n v="0"/>
    <s v="N"/>
    <n v="1223000983"/>
    <d v="2023-11-09T00:00:00"/>
    <m/>
    <d v="2023-10-18T00:00:00"/>
    <s v="00:00"/>
    <s v="23:59"/>
    <d v="2023-10-18T00:00:00"/>
    <s v="14:00"/>
    <s v="15:00"/>
    <n v="2.4"/>
    <s v="ce"/>
    <n v="1685"/>
    <n v="2.4"/>
    <n v="1"/>
    <s v="Kuehne+Nagel Tiel 3 Standpl"/>
    <s v="De Diepert 5"/>
    <s v="Tiel"/>
    <s v="4004 MA"/>
    <s v="NL"/>
    <x v="41"/>
    <s v="Asteriastraat 9"/>
    <x v="3"/>
    <s v="5047 RM"/>
    <s v="NL"/>
    <s v="2480116983"/>
    <s v="0148513_006"/>
    <s v="31V"/>
    <s v="NL001131849B01"/>
    <n v="2"/>
    <n v="0"/>
    <n v="55.85"/>
    <s v="N"/>
    <s v="Peter Appel Transport B.V."/>
    <n v="36622"/>
    <d v="2023-10-18T00:00:00"/>
    <s v="14:52:00"/>
    <n v="0"/>
    <x v="2"/>
    <x v="41"/>
    <n v="10"/>
    <x v="3"/>
    <n v="1"/>
    <n v="2.4"/>
    <x v="0"/>
    <n v="55.85"/>
    <n v="0"/>
    <n v="55.85"/>
  </r>
  <r>
    <s v="COLGATE 3800 DEB."/>
    <s v="Colgate-Palmolive Nederland BV"/>
    <s v="101t"/>
    <n v="101091039328"/>
    <n v="101030176335"/>
    <n v="930"/>
    <s v="Inv Booked"/>
    <s v="2480119380"/>
    <s v="Verkoop"/>
    <n v="170"/>
    <s v="Transport drops zone"/>
    <s v="9 - verwerkt"/>
    <n v="0"/>
    <m/>
    <d v="2023-10-18T00:00:00"/>
    <s v="DROP"/>
    <s v="0001010910393280148514_002"/>
    <m/>
    <m/>
    <m/>
    <s v="EUR"/>
    <n v="323.39"/>
    <s v="EUR"/>
    <n v="323.39"/>
    <s v="EUR"/>
    <n v="323.39"/>
    <n v="323.39"/>
    <n v="0"/>
    <s v="N"/>
    <n v="1223000983"/>
    <d v="2023-11-09T00:00:00"/>
    <m/>
    <d v="2023-10-18T00:00:00"/>
    <s v="00:00"/>
    <s v="23:59"/>
    <d v="2023-10-18T00:00:00"/>
    <s v="07:00"/>
    <s v="08:00"/>
    <n v="24.8"/>
    <s v="ce"/>
    <n v="16638"/>
    <n v="24.8"/>
    <n v="41"/>
    <s v="Kuehne+Nagel Tiel 3 Standpl"/>
    <s v="De Diepert 5"/>
    <s v="Tiel"/>
    <s v="4004 MA"/>
    <s v="NL"/>
    <x v="1"/>
    <s v="Fahrenheitweg 1"/>
    <x v="1"/>
    <s v="6101WR"/>
    <s v="NL"/>
    <s v="2480119380"/>
    <s v="0148514_002"/>
    <s v="31V"/>
    <s v="NL001131849B01"/>
    <n v="2"/>
    <n v="0"/>
    <n v="323.39"/>
    <s v="N"/>
    <s v="Peter Appel Transport B.V."/>
    <n v="36622"/>
    <d v="2023-10-18T00:00:00"/>
    <s v="07:24:00"/>
    <n v="0"/>
    <x v="2"/>
    <x v="41"/>
    <n v="10"/>
    <x v="1"/>
    <n v="1"/>
    <n v="24.8"/>
    <x v="1"/>
    <n v="323.39"/>
    <n v="0"/>
    <n v="323.39"/>
  </r>
  <r>
    <s v="COLGATE 3800 DEB."/>
    <s v="Colgate-Palmolive Nederland BV"/>
    <s v="101t"/>
    <n v="101091039793"/>
    <n v="101030176337"/>
    <n v="930"/>
    <s v="Inv Booked"/>
    <s v="2480119375"/>
    <s v="Verkoop"/>
    <n v="170"/>
    <s v="Transport drops zone"/>
    <s v="9 - verwerkt"/>
    <n v="0"/>
    <m/>
    <d v="2023-10-18T00:00:00"/>
    <s v="DROP"/>
    <s v="0001010910397930148842_002"/>
    <m/>
    <m/>
    <m/>
    <s v="EUR"/>
    <n v="212.35"/>
    <s v="EUR"/>
    <n v="212.35"/>
    <s v="EUR"/>
    <n v="212.35"/>
    <n v="212.35"/>
    <n v="0"/>
    <s v="N"/>
    <n v="1223000983"/>
    <d v="2023-11-09T00:00:00"/>
    <m/>
    <d v="2023-10-18T00:00:00"/>
    <s v="00:00"/>
    <s v="23:59"/>
    <d v="2023-10-18T00:00:00"/>
    <s v="06:00"/>
    <s v="07:00"/>
    <n v="19.2"/>
    <s v="ce"/>
    <n v="22301"/>
    <n v="19.2"/>
    <n v="36"/>
    <s v="Kuehne+Nagel Tiel 3 Standpl"/>
    <s v="De Diepert 5"/>
    <s v="Tiel"/>
    <s v="4004 MA"/>
    <s v="NL"/>
    <x v="109"/>
    <s v="Rheastraat 10"/>
    <x v="3"/>
    <s v="5047 TL"/>
    <s v="NL"/>
    <s v="2480119375"/>
    <s v="0148842_002"/>
    <s v="31V"/>
    <s v="NL001131849B01"/>
    <n v="2"/>
    <n v="0"/>
    <n v="212.35"/>
    <s v="N"/>
    <s v="Peter Appel Transport B.V."/>
    <n v="36622"/>
    <d v="2023-10-18T00:00:00"/>
    <s v="08:45:00"/>
    <n v="45"/>
    <x v="2"/>
    <x v="41"/>
    <n v="10"/>
    <x v="3"/>
    <n v="1"/>
    <n v="19.2"/>
    <x v="1"/>
    <n v="212.35"/>
    <n v="0"/>
    <n v="212.35"/>
  </r>
  <r>
    <s v="COLGATE 3800 DEB."/>
    <s v="Colgate-Palmolive Nederland BV"/>
    <s v="101t"/>
    <n v="101091039800"/>
    <n v="101030176338"/>
    <n v="930"/>
    <s v="Inv Booked"/>
    <s v="2480119383"/>
    <s v="Verkoop"/>
    <n v="170"/>
    <s v="Transport drops zone"/>
    <s v="9 - verwerkt"/>
    <n v="0"/>
    <m/>
    <d v="2023-10-18T00:00:00"/>
    <s v="DROP"/>
    <s v="0001010910398000148844_003"/>
    <m/>
    <m/>
    <m/>
    <s v="EUR"/>
    <n v="27.26"/>
    <s v="EUR"/>
    <n v="27.26"/>
    <s v="EUR"/>
    <n v="27.26"/>
    <n v="27.26"/>
    <n v="0"/>
    <s v="N"/>
    <n v="1223000983"/>
    <d v="2023-11-09T00:00:00"/>
    <m/>
    <d v="2023-10-18T00:00:00"/>
    <s v="00:00"/>
    <s v="23:59"/>
    <d v="2023-10-18T00:00:00"/>
    <s v="08:00"/>
    <s v="16:00"/>
    <n v="0.8"/>
    <s v="ce"/>
    <n v="70"/>
    <n v="0.8"/>
    <n v="0"/>
    <s v="Kuehne+Nagel Tiel 3 Standpl"/>
    <s v="De Diepert 5"/>
    <s v="Tiel"/>
    <s v="4004 MA"/>
    <s v="NL"/>
    <x v="44"/>
    <s v="De Panoven 21"/>
    <x v="6"/>
    <s v="4191GW"/>
    <s v="NL"/>
    <s v="2480119383"/>
    <s v="0148844_003"/>
    <s v="31V"/>
    <s v="NL001131849B01"/>
    <n v="2"/>
    <n v="0"/>
    <n v="27.26"/>
    <s v="N"/>
    <s v="Peter Appel Transport B.V."/>
    <n v="36622"/>
    <d v="2023-10-18T00:00:00"/>
    <s v="07:57:00"/>
    <n v="0"/>
    <x v="2"/>
    <x v="41"/>
    <n v="10"/>
    <x v="6"/>
    <n v="1"/>
    <n v="0.8"/>
    <x v="6"/>
    <n v="27.26"/>
    <n v="0"/>
    <n v="27.26"/>
  </r>
  <r>
    <s v="COLGATE 3800 DEB."/>
    <s v="Colgate-Palmolive Nederland BV"/>
    <s v="101t"/>
    <n v="101091039340"/>
    <n v="101030176339"/>
    <n v="930"/>
    <s v="Inv Booked"/>
    <s v="2480119381"/>
    <s v="Verkoop"/>
    <n v="170"/>
    <s v="Transport drops zone"/>
    <s v="9 - verwerkt"/>
    <n v="0"/>
    <m/>
    <d v="2023-10-18T00:00:00"/>
    <s v="DROP"/>
    <s v="0001010910393400148525_002"/>
    <m/>
    <m/>
    <m/>
    <s v="EUR"/>
    <n v="14.3"/>
    <s v="EUR"/>
    <n v="14.3"/>
    <s v="EUR"/>
    <n v="14.3"/>
    <n v="14.3"/>
    <n v="0"/>
    <s v="N"/>
    <n v="1223000983"/>
    <d v="2023-11-09T00:00:00"/>
    <m/>
    <d v="2023-10-18T00:00:00"/>
    <s v="00:00"/>
    <s v="23:59"/>
    <d v="2023-10-18T00:00:00"/>
    <s v="16:15"/>
    <s v="16:15"/>
    <n v="1.6"/>
    <s v="ce"/>
    <n v="1378"/>
    <n v="1.6"/>
    <n v="2"/>
    <s v="Kuehne+Nagel Tiel 3 Standpl"/>
    <s v="De Diepert 5"/>
    <s v="Tiel"/>
    <s v="4004 MA"/>
    <s v="NL"/>
    <x v="24"/>
    <s v="Ravenswade 14"/>
    <x v="26"/>
    <s v="3439 LD"/>
    <s v="NL"/>
    <s v="2480119381"/>
    <s v="0148525_002"/>
    <s v="31V"/>
    <s v="NL001131849B01"/>
    <n v="2"/>
    <n v="0"/>
    <n v="14.3"/>
    <s v="N"/>
    <s v="Peter Appel Transport B.V."/>
    <n v="36622"/>
    <d v="2023-10-18T00:00:00"/>
    <s v="17:19:00"/>
    <n v="0"/>
    <x v="2"/>
    <x v="41"/>
    <n v="10"/>
    <x v="22"/>
    <n v="1"/>
    <n v="21.6"/>
    <x v="7"/>
    <n v="193.09"/>
    <n v="0"/>
    <n v="193.09"/>
  </r>
  <r>
    <s v="COLGATE 3800 DEB."/>
    <s v="Colgate-Palmolive Nederland BV"/>
    <s v="101t"/>
    <n v="101091039325"/>
    <n v="101030176327"/>
    <n v="930"/>
    <s v="Inv Booked"/>
    <s v="2480119358"/>
    <s v="Verkoop"/>
    <n v="200"/>
    <s v="Transport drops"/>
    <s v="9 - verwerkt"/>
    <n v="0"/>
    <m/>
    <d v="2023-10-18T00:00:00"/>
    <s v="DROP"/>
    <s v="0001010910393250148512_002"/>
    <m/>
    <m/>
    <m/>
    <s v="EUR"/>
    <n v="54.4"/>
    <s v="EUR"/>
    <n v="54.4"/>
    <s v="EUR"/>
    <n v="54.4"/>
    <n v="54.4"/>
    <n v="0"/>
    <s v="N"/>
    <n v="1223000983"/>
    <d v="2023-11-09T00:00:00"/>
    <m/>
    <d v="2023-10-18T00:00:00"/>
    <s v="00:00"/>
    <s v="23:59"/>
    <d v="2023-10-18T00:00:00"/>
    <s v="07:00"/>
    <s v="13:00"/>
    <n v="0.8"/>
    <s v="ce"/>
    <n v="20"/>
    <n v="0.8"/>
    <n v="0"/>
    <s v="Kuehne+Nagel Tiel 3 Standpl"/>
    <s v="De Diepert 5"/>
    <s v="Tiel"/>
    <s v="4004 MA"/>
    <s v="NL"/>
    <x v="35"/>
    <s v="POMPHOEKWEG 1"/>
    <x v="37"/>
    <s v="5222 BE"/>
    <s v="NL"/>
    <s v="2480119358"/>
    <s v="0148512_002"/>
    <s v="31V"/>
    <s v="NL001131849B01"/>
    <n v="2"/>
    <n v="0"/>
    <n v="54.4"/>
    <s v="N"/>
    <s v="Peter Appel Transport B.V."/>
    <n v="36744"/>
    <d v="2023-10-18T00:00:00"/>
    <s v="07:16:00"/>
    <n v="0"/>
    <x v="2"/>
    <x v="41"/>
    <n v="10"/>
    <x v="31"/>
    <n v="1"/>
    <n v="0.8"/>
    <x v="6"/>
    <n v="54.4"/>
    <n v="0"/>
    <n v="54.4"/>
  </r>
  <r>
    <s v="COLGATE 3800 DEB."/>
    <s v="Colgate-Palmolive Nederland BV"/>
    <s v="101t"/>
    <n v="101091039325"/>
    <n v="101030176328"/>
    <n v="930"/>
    <s v="Inv Booked"/>
    <s v="2480119360"/>
    <s v="Verkoop"/>
    <n v="200"/>
    <s v="Transport drops"/>
    <s v="9 - verwerkt"/>
    <n v="0"/>
    <m/>
    <d v="2023-10-18T00:00:00"/>
    <s v="DROP"/>
    <s v="0001010910393250148512_003"/>
    <m/>
    <m/>
    <m/>
    <s v="EUR"/>
    <n v="54.4"/>
    <s v="EUR"/>
    <n v="54.4"/>
    <s v="EUR"/>
    <n v="54.4"/>
    <n v="54.4"/>
    <n v="0"/>
    <s v="N"/>
    <n v="1223000983"/>
    <d v="2023-11-09T00:00:00"/>
    <m/>
    <d v="2023-10-18T00:00:00"/>
    <s v="00:00"/>
    <s v="23:59"/>
    <d v="2023-10-18T00:00:00"/>
    <s v="08:00"/>
    <s v="16:00"/>
    <n v="0.8"/>
    <s v="ce"/>
    <n v="95"/>
    <n v="0.8"/>
    <n v="0"/>
    <s v="Kuehne+Nagel Tiel 3 Standpl"/>
    <s v="De Diepert 5"/>
    <s v="Tiel"/>
    <s v="4004 MA"/>
    <s v="NL"/>
    <x v="27"/>
    <s v="Business Park Stein 192"/>
    <x v="50"/>
    <s v="6181MA"/>
    <s v="NL"/>
    <s v="2480119360"/>
    <s v="0148512_003"/>
    <s v="31V"/>
    <s v="NL001131849B01"/>
    <n v="2"/>
    <n v="0"/>
    <n v="54.4"/>
    <s v="N"/>
    <s v="Peter Appel Transport B.V."/>
    <n v="36744"/>
    <d v="2023-10-18T00:00:00"/>
    <s v="09:17:00"/>
    <n v="0"/>
    <x v="2"/>
    <x v="41"/>
    <n v="10"/>
    <x v="1"/>
    <n v="1"/>
    <n v="0.8"/>
    <x v="0"/>
    <n v="54.4"/>
    <n v="0"/>
    <n v="54.4"/>
  </r>
  <r>
    <s v="COLGATE 3800 DEB."/>
    <s v="Colgate-Palmolive Nederland BV"/>
    <s v="101t"/>
    <n v="101091039325"/>
    <n v="101030176329"/>
    <n v="930"/>
    <s v="Inv Booked"/>
    <s v="2480119357"/>
    <s v="Verkoop"/>
    <n v="200"/>
    <s v="Transport drops"/>
    <s v="9 - verwerkt"/>
    <n v="0"/>
    <m/>
    <d v="2023-10-18T00:00:00"/>
    <s v="DROP"/>
    <s v="0001010910393250148512_004"/>
    <m/>
    <m/>
    <m/>
    <s v="EUR"/>
    <n v="54.4"/>
    <s v="EUR"/>
    <n v="54.4"/>
    <s v="EUR"/>
    <n v="54.4"/>
    <n v="54.4"/>
    <n v="0"/>
    <s v="N"/>
    <n v="1223000983"/>
    <d v="2023-11-09T00:00:00"/>
    <m/>
    <d v="2023-10-18T00:00:00"/>
    <s v="00:00"/>
    <s v="23:59"/>
    <d v="2023-10-18T00:00:00"/>
    <s v="08:00"/>
    <s v="16:00"/>
    <n v="0.8"/>
    <s v="ce"/>
    <n v="7"/>
    <n v="0.8"/>
    <n v="0"/>
    <s v="Kuehne+Nagel Tiel 3 Standpl"/>
    <s v="De Diepert 5"/>
    <s v="Tiel"/>
    <s v="4004 MA"/>
    <s v="NL"/>
    <x v="27"/>
    <s v="Nieuwehuizenweg 17"/>
    <x v="30"/>
    <s v="2314XP"/>
    <s v="NL"/>
    <s v="2480119357"/>
    <s v="0148512_004"/>
    <s v="31V"/>
    <s v="NL001131849B01"/>
    <n v="2"/>
    <n v="0"/>
    <n v="54.4"/>
    <s v="N"/>
    <s v="Peter Appel Transport B.V."/>
    <n v="36744"/>
    <d v="2023-10-18T00:00:00"/>
    <s v="12:40:00"/>
    <n v="0"/>
    <x v="2"/>
    <x v="41"/>
    <n v="10"/>
    <x v="26"/>
    <n v="1"/>
    <n v="0.8"/>
    <x v="0"/>
    <n v="54.4"/>
    <n v="0"/>
    <n v="54.4"/>
  </r>
  <r>
    <s v="COLGATE 3800 DEB."/>
    <s v="Colgate-Palmolive Nederland BV"/>
    <s v="101t"/>
    <n v="101091039325"/>
    <n v="101030176330"/>
    <n v="930"/>
    <s v="Inv Booked"/>
    <s v="2480119359"/>
    <s v="Verkoop"/>
    <n v="200"/>
    <s v="Transport drops"/>
    <s v="9 - verwerkt"/>
    <n v="0"/>
    <m/>
    <d v="2023-10-18T00:00:00"/>
    <s v="DROP"/>
    <s v="0001010910393250148512_005"/>
    <m/>
    <m/>
    <m/>
    <s v="EUR"/>
    <n v="54.4"/>
    <s v="EUR"/>
    <n v="54.4"/>
    <s v="EUR"/>
    <n v="54.4"/>
    <n v="54.4"/>
    <n v="0"/>
    <s v="N"/>
    <n v="1223000983"/>
    <d v="2023-11-09T00:00:00"/>
    <m/>
    <d v="2023-10-18T00:00:00"/>
    <s v="00:00"/>
    <s v="23:59"/>
    <d v="2023-10-18T00:00:00"/>
    <s v="08:00"/>
    <s v="16:00"/>
    <n v="0.8"/>
    <s v="ce"/>
    <n v="13"/>
    <n v="0.8"/>
    <n v="0"/>
    <s v="Kuehne+Nagel Tiel 3 Standpl"/>
    <s v="De Diepert 5"/>
    <s v="Tiel"/>
    <s v="4004 MA"/>
    <s v="NL"/>
    <x v="58"/>
    <s v="Phoenixstraat 21"/>
    <x v="32"/>
    <s v="1812PP"/>
    <s v="NL"/>
    <s v="2480119359"/>
    <s v="0148512_005"/>
    <s v="31V"/>
    <s v="NL001131849B01"/>
    <n v="2"/>
    <n v="0"/>
    <n v="54.4"/>
    <s v="N"/>
    <s v="Peter Appel Transport B.V."/>
    <n v="36744"/>
    <d v="2023-10-18T00:00:00"/>
    <s v="14:00:00"/>
    <n v="0"/>
    <x v="2"/>
    <x v="41"/>
    <n v="10"/>
    <x v="28"/>
    <n v="1"/>
    <n v="0.8"/>
    <x v="6"/>
    <n v="54.4"/>
    <n v="0"/>
    <n v="54.4"/>
  </r>
  <r>
    <s v="COLGATE 3800 DEB."/>
    <s v="Colgate-Palmolive Nederland BV"/>
    <s v="101t"/>
    <n v="101091039799"/>
    <n v="101030176340"/>
    <n v="930"/>
    <s v="Inv Booked"/>
    <s v="2480119388"/>
    <s v="Verkoop"/>
    <n v="170"/>
    <s v="Transport drops zone"/>
    <s v="9 - verwerkt"/>
    <n v="0"/>
    <m/>
    <d v="2023-10-18T00:00:00"/>
    <s v="DROP"/>
    <s v="0001010910397990148848_004"/>
    <m/>
    <m/>
    <m/>
    <s v="EUR"/>
    <n v="64.8"/>
    <s v="EUR"/>
    <n v="64.8"/>
    <s v="EUR"/>
    <n v="64.8"/>
    <n v="64.8"/>
    <n v="0"/>
    <s v="N"/>
    <n v="1223000983"/>
    <d v="2023-11-09T00:00:00"/>
    <m/>
    <d v="2023-10-18T00:00:00"/>
    <s v="00:00"/>
    <s v="23:59"/>
    <d v="2023-10-18T00:00:00"/>
    <s v="08:30"/>
    <s v="16:00"/>
    <n v="3.2"/>
    <s v="ce"/>
    <n v="1722"/>
    <n v="3.2"/>
    <n v="2"/>
    <s v="Kuehne+Nagel Tiel 3 Standpl"/>
    <s v="De Diepert 5"/>
    <s v="Tiel"/>
    <s v="4004 MA"/>
    <s v="NL"/>
    <x v="49"/>
    <s v="Oude Berghuizerweg 30"/>
    <x v="31"/>
    <s v="7336 AW"/>
    <s v="NL"/>
    <s v="2480119388"/>
    <s v="0148848_004"/>
    <s v="31V"/>
    <s v="NL001131849B01"/>
    <n v="2"/>
    <n v="0"/>
    <n v="64.8"/>
    <s v="N"/>
    <s v="Peter Appel Transport B.V."/>
    <n v="36622"/>
    <d v="2023-10-18T00:00:00"/>
    <s v="12:01:00"/>
    <n v="0"/>
    <x v="2"/>
    <x v="41"/>
    <n v="10"/>
    <x v="27"/>
    <n v="1"/>
    <n v="3.2"/>
    <x v="0"/>
    <n v="64.8"/>
    <n v="0"/>
    <n v="64.8"/>
  </r>
  <r>
    <s v="COLGATE 3800 DEB."/>
    <s v="Colgate-Palmolive Nederland BV"/>
    <s v="101t"/>
    <n v="101091039340"/>
    <n v="101030176343"/>
    <n v="930"/>
    <s v="Inv Booked"/>
    <s v="2480119385"/>
    <s v="Verkoop"/>
    <n v="170"/>
    <s v="Transport drops zone"/>
    <s v="9 - verwerkt"/>
    <n v="0"/>
    <m/>
    <d v="2023-10-18T00:00:00"/>
    <s v="DROP"/>
    <s v="0001010910393400148525_002"/>
    <m/>
    <m/>
    <m/>
    <s v="EUR"/>
    <n v="14.3"/>
    <s v="EUR"/>
    <n v="14.3"/>
    <s v="EUR"/>
    <n v="14.3"/>
    <n v="14.3"/>
    <n v="0"/>
    <s v="N"/>
    <n v="1223000983"/>
    <d v="2023-11-09T00:00:00"/>
    <m/>
    <d v="2023-10-18T00:00:00"/>
    <s v="00:00"/>
    <s v="23:59"/>
    <d v="2023-10-18T00:00:00"/>
    <s v="16:15"/>
    <s v="16:15"/>
    <n v="1.6"/>
    <s v="ce"/>
    <n v="1153"/>
    <n v="1.6"/>
    <n v="2"/>
    <s v="Kuehne+Nagel Tiel 3 Standpl"/>
    <s v="De Diepert 5"/>
    <s v="Tiel"/>
    <s v="4004 MA"/>
    <s v="NL"/>
    <x v="24"/>
    <s v="Ravenswade 14"/>
    <x v="26"/>
    <s v="3439 LD"/>
    <s v="NL"/>
    <s v="2480119385"/>
    <s v="0148525_002"/>
    <s v="31V"/>
    <s v="NL001131849B01"/>
    <n v="2"/>
    <n v="0"/>
    <n v="14.3"/>
    <s v="N"/>
    <s v="Peter Appel Transport B.V."/>
    <n v="36622"/>
    <d v="2023-10-18T00:00:00"/>
    <s v="17:19:00"/>
    <n v="0"/>
    <x v="2"/>
    <x v="41"/>
    <n v="10"/>
    <x v="22"/>
    <n v="0"/>
    <s v=""/>
    <x v="7"/>
    <s v=""/>
    <n v="0"/>
    <s v=""/>
  </r>
  <r>
    <s v="COLGATE 3800 DEB."/>
    <s v="Colgate-Palmolive Nederland BV"/>
    <s v="101t"/>
    <n v="101091039804"/>
    <n v="101030176344"/>
    <n v="930"/>
    <s v="Inv Booked"/>
    <s v="2480119379"/>
    <s v="Verkoop"/>
    <n v="170"/>
    <s v="Transport drops zone"/>
    <s v="9 - verwerkt"/>
    <n v="0"/>
    <m/>
    <d v="2023-10-18T00:00:00"/>
    <s v="DROP"/>
    <s v="0001010910398040148850_002"/>
    <m/>
    <m/>
    <m/>
    <s v="EUR"/>
    <n v="78.48"/>
    <s v="EUR"/>
    <n v="78.48"/>
    <s v="EUR"/>
    <n v="78.48"/>
    <n v="78.48"/>
    <n v="0"/>
    <s v="N"/>
    <n v="1223000983"/>
    <d v="2023-11-09T00:00:00"/>
    <m/>
    <d v="2023-10-18T00:00:00"/>
    <s v="00:00"/>
    <s v="23:59"/>
    <d v="2023-10-18T00:00:00"/>
    <s v="07:00"/>
    <s v="14:00"/>
    <n v="4"/>
    <s v="ce"/>
    <n v="1322"/>
    <n v="4"/>
    <n v="1"/>
    <s v="Kuehne+Nagel Tiel 3 Standpl"/>
    <s v="De Diepert 5"/>
    <s v="Tiel"/>
    <s v="4004 MA"/>
    <s v="NL"/>
    <x v="114"/>
    <s v="Basisweg 7"/>
    <x v="25"/>
    <s v="1951NG"/>
    <s v="NL"/>
    <s v="2480119379"/>
    <s v="0148850_002"/>
    <s v="31V"/>
    <s v="NL001131849B01"/>
    <n v="2"/>
    <n v="0"/>
    <n v="78.48"/>
    <s v="N"/>
    <s v="Peter Appel Transport B.V."/>
    <n v="36622"/>
    <d v="2023-10-18T00:00:00"/>
    <s v="12:51:00"/>
    <n v="0"/>
    <x v="2"/>
    <x v="41"/>
    <n v="10"/>
    <x v="17"/>
    <n v="1"/>
    <n v="4.8"/>
    <x v="3"/>
    <n v="94.18"/>
    <n v="0"/>
    <n v="94.18"/>
  </r>
  <r>
    <s v="COLGATE 3800 DEB."/>
    <s v="Colgate-Palmolive Nederland BV"/>
    <s v="101t"/>
    <n v="101091039340"/>
    <n v="101030176345"/>
    <n v="930"/>
    <s v="Inv Booked"/>
    <s v="2480119387"/>
    <s v="Verkoop"/>
    <n v="170"/>
    <s v="Transport drops zone"/>
    <s v="9 - verwerkt"/>
    <n v="0"/>
    <m/>
    <d v="2023-10-18T00:00:00"/>
    <s v="DROP"/>
    <s v="0001010910393400148525_002"/>
    <m/>
    <m/>
    <m/>
    <s v="EUR"/>
    <n v="78.67"/>
    <s v="EUR"/>
    <n v="78.67"/>
    <s v="EUR"/>
    <n v="78.67"/>
    <n v="78.67"/>
    <n v="0"/>
    <s v="N"/>
    <n v="1223000983"/>
    <d v="2023-11-09T00:00:00"/>
    <m/>
    <d v="2023-10-18T00:00:00"/>
    <s v="00:00"/>
    <s v="23:59"/>
    <d v="2023-10-18T00:00:00"/>
    <s v="16:15"/>
    <s v="16:15"/>
    <n v="8.8000000000000007"/>
    <s v="ce"/>
    <n v="6870"/>
    <n v="8.8000000000000007"/>
    <n v="15"/>
    <s v="Kuehne+Nagel Tiel 3 Standpl"/>
    <s v="De Diepert 5"/>
    <s v="Tiel"/>
    <s v="4004 MA"/>
    <s v="NL"/>
    <x v="24"/>
    <s v="Ravenswade 14"/>
    <x v="26"/>
    <s v="3439 LD"/>
    <s v="NL"/>
    <s v="2480119387"/>
    <s v="0148525_002"/>
    <s v="31V"/>
    <s v="NL001131849B01"/>
    <n v="2"/>
    <n v="0"/>
    <n v="78.67"/>
    <s v="N"/>
    <s v="Peter Appel Transport B.V."/>
    <n v="36622"/>
    <d v="2023-10-18T00:00:00"/>
    <s v="17:19:00"/>
    <n v="0"/>
    <x v="2"/>
    <x v="41"/>
    <n v="10"/>
    <x v="22"/>
    <n v="0"/>
    <s v=""/>
    <x v="7"/>
    <s v=""/>
    <n v="0"/>
    <s v=""/>
  </r>
  <r>
    <s v="COLGATE 3800 DEB."/>
    <s v="Colgate-Palmolive Nederland BV"/>
    <s v="101t"/>
    <n v="101091039805"/>
    <n v="101030176346"/>
    <n v="930"/>
    <s v="Inv Booked"/>
    <s v="2480119392"/>
    <s v="Verkoop"/>
    <n v="170"/>
    <s v="Transport drops zone"/>
    <s v="9 - verwerkt"/>
    <n v="0"/>
    <m/>
    <d v="2023-10-18T00:00:00"/>
    <s v="DROP"/>
    <s v="0001010910398050148851_002"/>
    <m/>
    <m/>
    <m/>
    <s v="EUR"/>
    <n v="131.36000000000001"/>
    <s v="EUR"/>
    <n v="131.36000000000001"/>
    <s v="EUR"/>
    <n v="131.36000000000001"/>
    <n v="131.36000000000001"/>
    <n v="0"/>
    <s v="N"/>
    <n v="1223000983"/>
    <d v="2023-11-09T00:00:00"/>
    <m/>
    <d v="2023-10-18T00:00:00"/>
    <s v="00:00"/>
    <s v="23:59"/>
    <d v="2023-10-18T00:00:00"/>
    <s v="16:00"/>
    <s v="16:00"/>
    <n v="16"/>
    <s v="ce"/>
    <n v="12285"/>
    <n v="16"/>
    <n v="26"/>
    <s v="Kuehne+Nagel Tiel 3 Standpl"/>
    <s v="De Diepert 5"/>
    <s v="Tiel"/>
    <s v="4004 MA"/>
    <s v="NL"/>
    <x v="14"/>
    <s v="Rood 24"/>
    <x v="17"/>
    <s v="6666LT"/>
    <s v="NL"/>
    <s v="2480119392"/>
    <s v="0148851_002"/>
    <s v="31V"/>
    <s v="NL001131849B01"/>
    <n v="2"/>
    <n v="0"/>
    <n v="131.36000000000001"/>
    <s v="N"/>
    <s v="Peter Appel Transport B.V."/>
    <n v="36622"/>
    <d v="2023-10-18T00:00:00"/>
    <s v="17:31:00"/>
    <n v="0"/>
    <x v="2"/>
    <x v="41"/>
    <n v="10"/>
    <x v="15"/>
    <n v="1"/>
    <n v="18.399999999999999"/>
    <x v="5"/>
    <n v="151.06"/>
    <n v="0"/>
    <n v="151.06"/>
  </r>
  <r>
    <s v="COLGATE 3800 DEB."/>
    <s v="Colgate-Palmolive Nederland BV"/>
    <s v="101t"/>
    <n v="101091039339"/>
    <n v="101030176347"/>
    <n v="930"/>
    <s v="Inv Booked"/>
    <s v="2480119394"/>
    <s v="Verkoop"/>
    <n v="170"/>
    <s v="Transport drops zone"/>
    <s v="9 - verwerkt"/>
    <n v="0"/>
    <m/>
    <d v="2023-10-18T00:00:00"/>
    <s v="DROP"/>
    <s v="0001010910393390148523_002"/>
    <m/>
    <m/>
    <m/>
    <s v="EUR"/>
    <n v="177.66"/>
    <s v="EUR"/>
    <n v="177.66"/>
    <s v="EUR"/>
    <n v="177.66"/>
    <n v="177.66"/>
    <n v="0"/>
    <s v="N"/>
    <n v="1223000983"/>
    <d v="2023-11-09T00:00:00"/>
    <m/>
    <d v="2023-10-18T00:00:00"/>
    <s v="00:00"/>
    <s v="23:59"/>
    <d v="2023-10-18T00:00:00"/>
    <s v="14:00"/>
    <s v="14:00"/>
    <n v="25.6"/>
    <s v="ce"/>
    <n v="11931"/>
    <n v="25.6"/>
    <n v="26"/>
    <s v="Kuehne+Nagel Tiel 3 Standpl"/>
    <s v="De Diepert 5"/>
    <s v="Tiel"/>
    <s v="4004 MA"/>
    <s v="NL"/>
    <x v="14"/>
    <s v="Rood 24"/>
    <x v="17"/>
    <s v="6666LT"/>
    <s v="NL"/>
    <s v="2480119394"/>
    <s v="0148523_002"/>
    <s v="31V"/>
    <s v="NL001131849B01"/>
    <n v="2"/>
    <n v="0"/>
    <n v="177.66"/>
    <s v="N"/>
    <s v="Peter Appel Transport B.V."/>
    <n v="36622"/>
    <d v="2023-10-18T00:00:00"/>
    <s v="15:17:00"/>
    <n v="0"/>
    <x v="2"/>
    <x v="41"/>
    <n v="10"/>
    <x v="15"/>
    <n v="1"/>
    <n v="25.6"/>
    <x v="5"/>
    <n v="177.66"/>
    <n v="0"/>
    <n v="177.66"/>
  </r>
  <r>
    <s v="COLGATE 3800 DEB."/>
    <s v="Colgate-Palmolive Nederland BV"/>
    <s v="101t"/>
    <n v="101091039340"/>
    <n v="101030176348"/>
    <n v="930"/>
    <s v="Inv Booked"/>
    <s v="2480119390"/>
    <s v="Verkoop"/>
    <n v="170"/>
    <s v="Transport drops zone"/>
    <s v="9 - verwerkt"/>
    <n v="0"/>
    <m/>
    <d v="2023-10-18T00:00:00"/>
    <s v="DROP"/>
    <s v="0001010910393400148525_002"/>
    <m/>
    <m/>
    <m/>
    <s v="EUR"/>
    <n v="85.82"/>
    <s v="EUR"/>
    <n v="85.82"/>
    <s v="EUR"/>
    <n v="85.82"/>
    <n v="85.82"/>
    <n v="0"/>
    <s v="N"/>
    <n v="1223000983"/>
    <d v="2023-11-09T00:00:00"/>
    <m/>
    <d v="2023-10-18T00:00:00"/>
    <s v="00:00"/>
    <s v="23:59"/>
    <d v="2023-10-18T00:00:00"/>
    <s v="16:15"/>
    <s v="16:15"/>
    <n v="9.6"/>
    <s v="ce"/>
    <n v="8568"/>
    <n v="9.6"/>
    <n v="18"/>
    <s v="Kuehne+Nagel Tiel 3 Standpl"/>
    <s v="De Diepert 5"/>
    <s v="Tiel"/>
    <s v="4004 MA"/>
    <s v="NL"/>
    <x v="24"/>
    <s v="Ravenswade 14"/>
    <x v="26"/>
    <s v="3439 LD"/>
    <s v="NL"/>
    <s v="2480119390"/>
    <s v="0148525_002"/>
    <s v="31V"/>
    <s v="NL001131849B01"/>
    <n v="2"/>
    <n v="0"/>
    <n v="85.82"/>
    <s v="N"/>
    <s v="Peter Appel Transport B.V."/>
    <n v="36622"/>
    <d v="2023-10-18T00:00:00"/>
    <s v="17:19:00"/>
    <n v="4"/>
    <x v="2"/>
    <x v="41"/>
    <n v="10"/>
    <x v="22"/>
    <n v="0"/>
    <s v=""/>
    <x v="7"/>
    <s v=""/>
    <n v="0"/>
    <s v=""/>
  </r>
  <r>
    <s v="COLGATE 3800 DEB."/>
    <s v="Colgate-Palmolive Nederland BV"/>
    <s v="101t"/>
    <n v="101091039800"/>
    <n v="101030176349"/>
    <n v="930"/>
    <s v="Inv Booked"/>
    <s v="2480119437"/>
    <s v="Verkoop"/>
    <n v="170"/>
    <s v="Transport drops zone"/>
    <s v="9 - verwerkt"/>
    <n v="0"/>
    <m/>
    <d v="2023-10-18T00:00:00"/>
    <s v="DROP"/>
    <s v="0001010910398000148844_002"/>
    <m/>
    <m/>
    <m/>
    <s v="EUR"/>
    <n v="86.94"/>
    <s v="EUR"/>
    <n v="86.94"/>
    <s v="EUR"/>
    <n v="86.94"/>
    <n v="86.94"/>
    <n v="0"/>
    <s v="N"/>
    <n v="1223000983"/>
    <d v="2023-11-09T00:00:00"/>
    <m/>
    <d v="2023-10-18T00:00:00"/>
    <s v="00:00"/>
    <s v="23:59"/>
    <d v="2023-10-18T00:00:00"/>
    <s v="06:00"/>
    <s v="07:00"/>
    <n v="10.4"/>
    <s v="ce"/>
    <n v="7240"/>
    <n v="10.4"/>
    <n v="14"/>
    <s v="Kuehne+Nagel Tiel 3 Standpl"/>
    <s v="De Diepert 5"/>
    <s v="Tiel"/>
    <s v="4004 MA"/>
    <s v="NL"/>
    <x v="2"/>
    <s v="Randweg 2"/>
    <x v="6"/>
    <s v="4191 NN"/>
    <s v="NL"/>
    <s v="2480119437"/>
    <s v="0148844_002"/>
    <s v="31V"/>
    <s v="NL001131849B01"/>
    <n v="2"/>
    <n v="0"/>
    <n v="86.94"/>
    <s v="N"/>
    <s v="Peter Appel Transport B.V."/>
    <n v="36622"/>
    <d v="2023-10-18T00:00:00"/>
    <s v="07:30:00"/>
    <n v="0"/>
    <x v="2"/>
    <x v="41"/>
    <n v="10"/>
    <x v="6"/>
    <n v="1"/>
    <n v="10.4"/>
    <x v="2"/>
    <n v="86.94"/>
    <n v="0"/>
    <n v="86.94"/>
  </r>
  <r>
    <s v="COLGATE 3800 DEB."/>
    <s v="Colgate-Palmolive Nederland BV"/>
    <s v="101t"/>
    <n v="101091039805"/>
    <n v="101030176350"/>
    <n v="930"/>
    <s v="Inv Booked"/>
    <s v="0240186880"/>
    <s v="Verkoop"/>
    <n v="170"/>
    <s v="Transport drops zone"/>
    <s v="9 - verwerkt"/>
    <n v="0"/>
    <m/>
    <d v="2023-10-18T00:00:00"/>
    <s v="DROP"/>
    <s v="0001010910398050148851_002"/>
    <m/>
    <m/>
    <m/>
    <s v="EUR"/>
    <n v="19.7"/>
    <s v="EUR"/>
    <n v="19.7"/>
    <s v="EUR"/>
    <n v="19.7"/>
    <n v="19.7"/>
    <n v="0"/>
    <s v="N"/>
    <n v="1223000983"/>
    <d v="2023-11-09T00:00:00"/>
    <m/>
    <d v="2023-10-18T00:00:00"/>
    <s v="00:00"/>
    <s v="23:59"/>
    <d v="2023-10-18T00:00:00"/>
    <s v="16:00"/>
    <s v="16:00"/>
    <n v="2.4"/>
    <s v="ce"/>
    <n v="2136"/>
    <n v="2.4"/>
    <n v="3"/>
    <s v="Kuehne+Nagel Tiel 3 Standpl"/>
    <s v="De Diepert 5"/>
    <s v="Tiel"/>
    <s v="4004 MA"/>
    <s v="NL"/>
    <x v="23"/>
    <s v="Rood 24"/>
    <x v="17"/>
    <s v="6666 LT"/>
    <s v="NL"/>
    <s v="0240186880"/>
    <s v="0148851_002"/>
    <s v="31V"/>
    <s v="NL001131849B01"/>
    <n v="2"/>
    <n v="0"/>
    <n v="19.7"/>
    <s v="N"/>
    <s v="Peter Appel Transport B.V."/>
    <n v="36622"/>
    <d v="2023-10-18T00:00:00"/>
    <s v="17:31:00"/>
    <n v="0"/>
    <x v="2"/>
    <x v="41"/>
    <n v="10"/>
    <x v="15"/>
    <n v="0"/>
    <s v=""/>
    <x v="5"/>
    <s v=""/>
    <n v="0"/>
    <s v=""/>
  </r>
  <r>
    <s v="COLGATE 3800 DEB."/>
    <s v="Colgate-Palmolive Nederland BV"/>
    <s v="101t"/>
    <n v="101091039825"/>
    <n v="101030176331"/>
    <n v="930"/>
    <s v="Inv Booked"/>
    <s v="2480119374"/>
    <s v="Verkoop"/>
    <n v="170"/>
    <s v="Transport drops zone"/>
    <s v="9 - verwerkt"/>
    <n v="0"/>
    <m/>
    <d v="2023-10-18T00:00:00"/>
    <s v="DROP"/>
    <s v="0001010910398250148845_002"/>
    <m/>
    <m/>
    <m/>
    <s v="EUR"/>
    <n v="168.45"/>
    <s v="EUR"/>
    <n v="168.45"/>
    <s v="EUR"/>
    <n v="168.45"/>
    <n v="168.45"/>
    <n v="0"/>
    <s v="N"/>
    <n v="1223000983"/>
    <d v="2023-11-09T00:00:00"/>
    <m/>
    <d v="2023-10-18T00:00:00"/>
    <s v="00:00"/>
    <s v="23:59"/>
    <d v="2023-10-18T00:00:00"/>
    <s v="07:00"/>
    <s v="10:00"/>
    <n v="12.8"/>
    <s v="ce"/>
    <n v="13599"/>
    <n v="12.8"/>
    <n v="21"/>
    <s v="Kuehne+Nagel Tiel 3 Standpl"/>
    <s v="De Diepert 5"/>
    <s v="Tiel"/>
    <s v="4004 MA"/>
    <s v="NL"/>
    <x v="117"/>
    <s v="Slego 1a"/>
    <x v="13"/>
    <s v="1046BM"/>
    <s v="NL"/>
    <s v="2480119374"/>
    <s v="0148845_002"/>
    <s v="31V"/>
    <s v="NL001131849B01"/>
    <n v="2"/>
    <n v="0"/>
    <n v="168.45"/>
    <s v="N"/>
    <s v="Peter Appel Transport B.V."/>
    <n v="36622"/>
    <d v="2023-10-18T00:00:00"/>
    <s v="08:26:00"/>
    <n v="0"/>
    <x v="2"/>
    <x v="41"/>
    <n v="10"/>
    <x v="11"/>
    <n v="1"/>
    <n v="12.8"/>
    <x v="0"/>
    <n v="168.45"/>
    <n v="0"/>
    <n v="168.45"/>
  </r>
  <r>
    <s v="COLGATE 3800 DEB."/>
    <s v="Colgate-Palmolive Nederland BV"/>
    <s v="101t"/>
    <n v="101091039334"/>
    <n v="101030176332"/>
    <n v="930"/>
    <s v="Inv Booked"/>
    <s v="2480119377"/>
    <s v="Verkoop"/>
    <n v="170"/>
    <s v="Transport drops zone"/>
    <s v="9 - verwerkt"/>
    <n v="0"/>
    <m/>
    <d v="2023-10-18T00:00:00"/>
    <s v="DROP"/>
    <s v="0001010910393340148518_005"/>
    <m/>
    <m/>
    <m/>
    <s v="EUR"/>
    <n v="49.33"/>
    <s v="EUR"/>
    <n v="49.33"/>
    <s v="EUR"/>
    <n v="49.33"/>
    <n v="49.33"/>
    <n v="0"/>
    <s v="N"/>
    <n v="1223000983"/>
    <d v="2023-11-09T00:00:00"/>
    <m/>
    <d v="2023-10-18T00:00:00"/>
    <s v="00:00"/>
    <s v="23:59"/>
    <d v="2023-10-18T00:00:00"/>
    <s v="13:00"/>
    <s v="14:00"/>
    <n v="1.6"/>
    <s v="ce"/>
    <n v="1577"/>
    <n v="1.6"/>
    <n v="2"/>
    <s v="Kuehne+Nagel Tiel 3 Standpl"/>
    <s v="De Diepert 5"/>
    <s v="Tiel"/>
    <s v="4004 MA"/>
    <s v="NL"/>
    <x v="113"/>
    <s v="Hollandweg 30"/>
    <x v="4"/>
    <s v="2665 MT"/>
    <s v="NL"/>
    <s v="2480119377"/>
    <s v="0148518_005"/>
    <s v="31V"/>
    <s v="NL001131849B01"/>
    <n v="2"/>
    <n v="0"/>
    <n v="49.33"/>
    <s v="N"/>
    <s v="Peter Appel Transport B.V."/>
    <n v="36622"/>
    <d v="2023-10-18T00:00:00"/>
    <s v="14:06:00"/>
    <n v="0"/>
    <x v="2"/>
    <x v="41"/>
    <n v="10"/>
    <x v="4"/>
    <n v="1"/>
    <n v="1.6"/>
    <x v="3"/>
    <n v="49.33"/>
    <n v="0"/>
    <n v="49.33"/>
  </r>
  <r>
    <s v="COLGATE 3800 DEB."/>
    <s v="Colgate-Palmolive Nederland BV"/>
    <s v="101t"/>
    <n v="101091039331"/>
    <n v="101030176333"/>
    <n v="930"/>
    <s v="Inv Booked"/>
    <s v="2480119376"/>
    <s v="Verkoop"/>
    <n v="170"/>
    <s v="Transport drops zone"/>
    <s v="9 - verwerkt"/>
    <n v="0"/>
    <m/>
    <d v="2023-10-18T00:00:00"/>
    <s v="DROP"/>
    <s v="0001010910393310148516_002"/>
    <m/>
    <m/>
    <m/>
    <s v="EUR"/>
    <n v="249.74"/>
    <s v="EUR"/>
    <n v="249.74"/>
    <s v="EUR"/>
    <n v="249.74"/>
    <n v="249.74"/>
    <n v="0"/>
    <s v="N"/>
    <n v="1223000983"/>
    <d v="2023-11-09T00:00:00"/>
    <m/>
    <d v="2023-10-18T00:00:00"/>
    <s v="00:00"/>
    <s v="23:59"/>
    <d v="2023-10-18T00:00:00"/>
    <s v="08:00"/>
    <s v="09:00"/>
    <n v="26.4"/>
    <s v="ce"/>
    <n v="23032"/>
    <n v="26.4"/>
    <n v="43"/>
    <s v="Kuehne+Nagel Tiel 3 Standpl"/>
    <s v="De Diepert 5"/>
    <s v="Tiel"/>
    <s v="4004 MA"/>
    <s v="NL"/>
    <x v="109"/>
    <s v="Rheastraat 10"/>
    <x v="3"/>
    <s v="5047 TL"/>
    <s v="NL"/>
    <s v="2480119376"/>
    <s v="0148516_002"/>
    <s v="31V"/>
    <s v="NL001131849B01"/>
    <n v="2"/>
    <n v="0"/>
    <n v="249.74"/>
    <s v="N"/>
    <s v="Peter Appel Transport B.V."/>
    <n v="36622"/>
    <d v="2023-10-18T00:00:00"/>
    <s v="10:53:00"/>
    <n v="83"/>
    <x v="2"/>
    <x v="41"/>
    <n v="10"/>
    <x v="3"/>
    <n v="1"/>
    <n v="26.4"/>
    <x v="1"/>
    <n v="249.74"/>
    <n v="0"/>
    <n v="249.74"/>
  </r>
  <r>
    <s v="COLGATE 3800 DEB."/>
    <s v="Colgate-Palmolive Nederland BV"/>
    <s v="101t"/>
    <n v="101091039332"/>
    <n v="101030176334"/>
    <n v="930"/>
    <s v="Inv Booked"/>
    <s v="2480119378"/>
    <s v="Verkoop"/>
    <n v="170"/>
    <s v="Transport drops zone"/>
    <s v="9 - verwerkt"/>
    <n v="0"/>
    <m/>
    <d v="2023-10-18T00:00:00"/>
    <s v="DROP"/>
    <s v="0001010910393320148517_002"/>
    <m/>
    <m/>
    <m/>
    <s v="EUR"/>
    <n v="267.62"/>
    <s v="EUR"/>
    <n v="267.62"/>
    <s v="EUR"/>
    <n v="267.62"/>
    <n v="267.62"/>
    <n v="0"/>
    <s v="N"/>
    <n v="1223000983"/>
    <d v="2023-11-09T00:00:00"/>
    <m/>
    <d v="2023-10-18T00:00:00"/>
    <s v="00:00"/>
    <s v="23:59"/>
    <d v="2023-10-18T00:00:00"/>
    <s v="09:00"/>
    <s v="10:00"/>
    <n v="21.6"/>
    <s v="ce"/>
    <n v="23583"/>
    <n v="21.6"/>
    <n v="41"/>
    <s v="Kuehne+Nagel Tiel 3 Standpl"/>
    <s v="De Diepert 5"/>
    <s v="Tiel"/>
    <s v="4004 MA"/>
    <s v="NL"/>
    <x v="1"/>
    <s v="Perenmarkt 15"/>
    <x v="2"/>
    <s v="1681PG"/>
    <s v="NL"/>
    <s v="2480119378"/>
    <s v="0148517_002"/>
    <s v="31V"/>
    <s v="NL001131849B01"/>
    <n v="2"/>
    <n v="0"/>
    <n v="267.62"/>
    <s v="N"/>
    <s v="Peter Appel Transport B.V."/>
    <n v="36622"/>
    <d v="2023-10-18T00:00:00"/>
    <s v="09:12:00"/>
    <n v="0"/>
    <x v="2"/>
    <x v="41"/>
    <n v="10"/>
    <x v="2"/>
    <n v="1"/>
    <n v="21.6"/>
    <x v="1"/>
    <n v="267.62"/>
    <n v="0"/>
    <n v="267.62"/>
  </r>
  <r>
    <s v="COLGATE 3800 DEB."/>
    <s v="Colgate-Palmolive Nederland BV"/>
    <s v="101t"/>
    <n v="101091039330"/>
    <n v="101030176341"/>
    <n v="930"/>
    <s v="Inv Booked"/>
    <s v="2480119382"/>
    <s v="Verkoop"/>
    <n v="170"/>
    <s v="Transport drops zone"/>
    <s v="9 - verwerkt"/>
    <n v="0"/>
    <m/>
    <d v="2023-10-18T00:00:00"/>
    <s v="DROP"/>
    <s v="0001010910393300148513_004"/>
    <m/>
    <m/>
    <m/>
    <s v="EUR"/>
    <n v="42.46"/>
    <s v="EUR"/>
    <n v="42.46"/>
    <s v="EUR"/>
    <n v="42.46"/>
    <n v="42.46"/>
    <n v="0"/>
    <s v="N"/>
    <n v="1223000983"/>
    <d v="2023-11-09T00:00:00"/>
    <m/>
    <d v="2023-10-18T00:00:00"/>
    <s v="00:00"/>
    <s v="23:59"/>
    <d v="2023-10-18T00:00:00"/>
    <s v="07:00"/>
    <s v="14:00"/>
    <n v="1.6"/>
    <s v="ce"/>
    <n v="780"/>
    <n v="1.6"/>
    <n v="0"/>
    <s v="Kuehne+Nagel Tiel 3 Standpl"/>
    <s v="De Diepert 5"/>
    <s v="Tiel"/>
    <s v="4004 MA"/>
    <s v="NL"/>
    <x v="54"/>
    <s v="Zijlweg 18"/>
    <x v="45"/>
    <s v="5145NR"/>
    <s v="NL"/>
    <s v="2480119382"/>
    <s v="0148513_004"/>
    <s v="31V"/>
    <s v="NL001131849B01"/>
    <n v="2"/>
    <n v="0"/>
    <n v="42.46"/>
    <s v="N"/>
    <s v="Peter Appel Transport B.V."/>
    <n v="36622"/>
    <d v="2023-10-18T00:00:00"/>
    <s v="13:22:00"/>
    <n v="0"/>
    <x v="2"/>
    <x v="41"/>
    <n v="10"/>
    <x v="36"/>
    <n v="1"/>
    <n v="1.6"/>
    <x v="3"/>
    <n v="42.46"/>
    <n v="0"/>
    <n v="42.46"/>
  </r>
  <r>
    <s v="COLGATE 3800 DEB."/>
    <s v="Colgate-Palmolive Nederland BV"/>
    <s v="101t"/>
    <n v="101091039804"/>
    <n v="101030176342"/>
    <n v="930"/>
    <s v="Inv Booked"/>
    <s v="2480119391"/>
    <s v="Verkoop"/>
    <n v="170"/>
    <s v="Transport drops zone"/>
    <s v="9 - verwerkt"/>
    <n v="0"/>
    <m/>
    <d v="2023-10-18T00:00:00"/>
    <s v="DROP"/>
    <s v="0001010910398040148850_002"/>
    <m/>
    <m/>
    <m/>
    <s v="EUR"/>
    <n v="15.7"/>
    <s v="EUR"/>
    <n v="15.7"/>
    <s v="EUR"/>
    <n v="15.7"/>
    <n v="15.7"/>
    <n v="0"/>
    <s v="N"/>
    <n v="1223000983"/>
    <d v="2023-11-09T00:00:00"/>
    <m/>
    <d v="2023-10-18T00:00:00"/>
    <s v="00:00"/>
    <s v="23:59"/>
    <d v="2023-10-18T00:00:00"/>
    <s v="07:00"/>
    <s v="14:00"/>
    <n v="0.8"/>
    <s v="ce"/>
    <n v="123"/>
    <n v="0.8"/>
    <n v="0"/>
    <s v="Kuehne+Nagel Tiel 3 Standpl"/>
    <s v="De Diepert 5"/>
    <s v="Tiel"/>
    <s v="4004 MA"/>
    <s v="NL"/>
    <x v="114"/>
    <s v="Basisweg 7"/>
    <x v="25"/>
    <s v="1951NG"/>
    <s v="NL"/>
    <s v="2480119391"/>
    <s v="0148850_002"/>
    <s v="31V"/>
    <s v="NL001131849B01"/>
    <n v="2"/>
    <n v="0"/>
    <n v="15.7"/>
    <s v="N"/>
    <s v="Peter Appel Transport B.V."/>
    <n v="36622"/>
    <d v="2023-10-18T00:00:00"/>
    <s v="12:51:00"/>
    <n v="0"/>
    <x v="2"/>
    <x v="41"/>
    <n v="10"/>
    <x v="17"/>
    <n v="0"/>
    <s v=""/>
    <x v="3"/>
    <s v=""/>
    <n v="0"/>
    <s v=""/>
  </r>
  <r>
    <s v="COLGATE 3800 DEB."/>
    <s v="Colgate-Palmolive Nederland BV"/>
    <s v="101t"/>
    <n v="101091039334"/>
    <n v="101030176336"/>
    <n v="930"/>
    <s v="Inv Booked"/>
    <s v="2480119384"/>
    <s v="Verkoop"/>
    <n v="170"/>
    <s v="Transport drops zone"/>
    <s v="9 - verwerkt"/>
    <n v="0"/>
    <m/>
    <d v="2023-10-18T00:00:00"/>
    <s v="DROP"/>
    <s v="0001010910393340148518_003"/>
    <m/>
    <m/>
    <m/>
    <s v="EUR"/>
    <n v="27.26"/>
    <s v="EUR"/>
    <n v="27.26"/>
    <s v="EUR"/>
    <n v="27.26"/>
    <n v="27.26"/>
    <n v="0"/>
    <s v="N"/>
    <n v="1223000983"/>
    <d v="2023-11-09T00:00:00"/>
    <m/>
    <d v="2023-10-18T00:00:00"/>
    <s v="00:00"/>
    <s v="23:59"/>
    <d v="2023-10-18T00:00:00"/>
    <s v="08:00"/>
    <s v="16:00"/>
    <n v="0.8"/>
    <s v="ce"/>
    <n v="14"/>
    <n v="0.8"/>
    <n v="0"/>
    <s v="Kuehne+Nagel Tiel 3 Standpl"/>
    <s v="De Diepert 5"/>
    <s v="Tiel"/>
    <s v="4004 MA"/>
    <s v="NL"/>
    <x v="20"/>
    <s v="Wieldrechtseweg 26"/>
    <x v="21"/>
    <s v="3316GB"/>
    <s v="NL"/>
    <s v="2480119384"/>
    <s v="0148518_003"/>
    <s v="31V"/>
    <s v="NL001131849B01"/>
    <n v="2"/>
    <n v="0"/>
    <n v="27.26"/>
    <s v="N"/>
    <s v="Peter Appel Transport B.V."/>
    <n v="36622"/>
    <d v="2023-10-18T00:00:00"/>
    <s v="10:06:00"/>
    <n v="0"/>
    <x v="2"/>
    <x v="41"/>
    <n v="10"/>
    <x v="19"/>
    <n v="1"/>
    <n v="0.8"/>
    <x v="6"/>
    <n v="27.26"/>
    <n v="0"/>
    <n v="27.26"/>
  </r>
  <r>
    <s v="COLGATE 3800 DEB."/>
    <s v="Colgate-Palmolive Nederland BV"/>
    <s v="101t"/>
    <n v="101091039863"/>
    <n v="101030176401"/>
    <n v="930"/>
    <s v="Inv Booked"/>
    <s v="2480121007"/>
    <s v="Verkoop"/>
    <n v="170"/>
    <s v="Transport drops zone"/>
    <s v="9 - verwerkt"/>
    <n v="0"/>
    <m/>
    <d v="2023-10-19T00:00:00"/>
    <s v="DROP"/>
    <s v="0001010910398630148887_002"/>
    <m/>
    <m/>
    <m/>
    <s v="EUR"/>
    <n v="21.06"/>
    <s v="EUR"/>
    <n v="21.06"/>
    <s v="EUR"/>
    <n v="21.06"/>
    <n v="21.06"/>
    <n v="0"/>
    <s v="N"/>
    <n v="1223000983"/>
    <d v="2023-11-09T00:00:00"/>
    <m/>
    <d v="2023-10-19T00:00:00"/>
    <s v="00:00"/>
    <s v="23:59"/>
    <d v="2023-10-19T00:00:00"/>
    <s v="07:00"/>
    <s v="10:00"/>
    <n v="1.6"/>
    <s v="ce"/>
    <n v="1044"/>
    <n v="1.6"/>
    <n v="1"/>
    <s v="Kuehne+Nagel Tiel 3 Standpl"/>
    <s v="De Diepert 5"/>
    <s v="Tiel"/>
    <s v="4004 MA"/>
    <s v="NL"/>
    <x v="117"/>
    <s v="Slego 1a"/>
    <x v="13"/>
    <s v="1046BM"/>
    <s v="NL"/>
    <s v="2480121007"/>
    <s v="0148887_002"/>
    <s v="31V"/>
    <s v="NL001131849B01"/>
    <n v="2"/>
    <n v="0"/>
    <n v="21.06"/>
    <s v="N"/>
    <s v="Peter Appel Transport B.V."/>
    <n v="36622"/>
    <d v="2023-10-19T00:00:00"/>
    <s v="07:48:00"/>
    <n v="0"/>
    <x v="3"/>
    <x v="41"/>
    <n v="10"/>
    <x v="11"/>
    <n v="1"/>
    <n v="12.8"/>
    <x v="0"/>
    <n v="168.45"/>
    <n v="0"/>
    <n v="168.45"/>
  </r>
  <r>
    <s v="COLGATE 3800 DEB."/>
    <s v="Colgate-Palmolive Nederland BV"/>
    <s v="101t"/>
    <n v="101091039863"/>
    <n v="101030176402"/>
    <n v="930"/>
    <s v="Inv Booked"/>
    <s v="2480121001"/>
    <s v="Verkoop"/>
    <n v="170"/>
    <s v="Transport drops zone"/>
    <s v="9 - verwerkt"/>
    <n v="0"/>
    <m/>
    <d v="2023-10-19T00:00:00"/>
    <s v="DROP"/>
    <s v="0001010910398630148887_002"/>
    <m/>
    <m/>
    <m/>
    <s v="EUR"/>
    <n v="52.64"/>
    <s v="EUR"/>
    <n v="52.64"/>
    <s v="EUR"/>
    <n v="52.64"/>
    <n v="52.64"/>
    <n v="0"/>
    <s v="N"/>
    <n v="1223000983"/>
    <d v="2023-11-09T00:00:00"/>
    <m/>
    <d v="2023-10-19T00:00:00"/>
    <s v="00:00"/>
    <s v="23:59"/>
    <d v="2023-10-19T00:00:00"/>
    <s v="07:00"/>
    <s v="10:00"/>
    <n v="4"/>
    <s v="ce"/>
    <n v="2909"/>
    <n v="4"/>
    <n v="5"/>
    <s v="Kuehne+Nagel Tiel 3 Standpl"/>
    <s v="De Diepert 5"/>
    <s v="Tiel"/>
    <s v="4004 MA"/>
    <s v="NL"/>
    <x v="118"/>
    <s v="Slego 1"/>
    <x v="13"/>
    <s v="1046 BM"/>
    <s v="NL"/>
    <s v="2480121001"/>
    <s v="0148887_002"/>
    <s v="31V"/>
    <s v="NL001131849B01"/>
    <n v="2"/>
    <n v="0"/>
    <n v="52.64"/>
    <s v="N"/>
    <s v="Peter Appel Transport B.V."/>
    <n v="36622"/>
    <d v="2023-10-19T00:00:00"/>
    <s v="07:49:00"/>
    <n v="0"/>
    <x v="3"/>
    <x v="41"/>
    <n v="10"/>
    <x v="11"/>
    <n v="0"/>
    <s v=""/>
    <x v="0"/>
    <s v=""/>
    <n v="0"/>
    <s v=""/>
  </r>
  <r>
    <s v="COLGATE 3800 DEB."/>
    <s v="Colgate-Palmolive Nederland BV"/>
    <s v="101t"/>
    <n v="101091039871"/>
    <n v="101030176404"/>
    <n v="930"/>
    <s v="Inv Booked"/>
    <s v="2480121006"/>
    <s v="Verkoop"/>
    <n v="170"/>
    <s v="Transport drops zone"/>
    <s v="9 - verwerkt"/>
    <n v="0"/>
    <m/>
    <d v="2023-10-19T00:00:00"/>
    <s v="DROP"/>
    <s v="0001010910398710148899_002"/>
    <m/>
    <m/>
    <m/>
    <s v="EUR"/>
    <n v="39.17"/>
    <s v="EUR"/>
    <n v="39.17"/>
    <s v="EUR"/>
    <n v="39.17"/>
    <n v="39.17"/>
    <n v="0"/>
    <s v="N"/>
    <n v="1223000983"/>
    <d v="2023-11-09T00:00:00"/>
    <m/>
    <d v="2023-10-19T00:00:00"/>
    <s v="00:00"/>
    <s v="23:59"/>
    <d v="2023-10-19T00:00:00"/>
    <s v="16:00"/>
    <s v="16:00"/>
    <n v="3.2"/>
    <s v="ce"/>
    <n v="2350"/>
    <n v="3.2"/>
    <n v="3"/>
    <s v="Kuehne+Nagel Tiel 3 Standpl"/>
    <s v="De Diepert 5"/>
    <s v="Tiel"/>
    <s v="4004 MA"/>
    <s v="NL"/>
    <x v="79"/>
    <s v="Keltenweg 30"/>
    <x v="58"/>
    <s v="5342 LP"/>
    <s v="NL"/>
    <s v="2480121006"/>
    <s v="0148899_002"/>
    <s v="31V"/>
    <s v="NL001131849B01"/>
    <n v="2"/>
    <n v="0"/>
    <n v="39.17"/>
    <s v="N"/>
    <s v="Peter Appel Transport B.V."/>
    <n v="36622"/>
    <d v="2023-10-19T00:00:00"/>
    <s v="21:09:00"/>
    <n v="205"/>
    <x v="3"/>
    <x v="41"/>
    <n v="10"/>
    <x v="42"/>
    <n v="1"/>
    <n v="6.3999999999999995"/>
    <x v="3"/>
    <n v="78.34"/>
    <n v="0"/>
    <n v="78.34"/>
  </r>
  <r>
    <s v="COLGATE 3800 DEB."/>
    <s v="Colgate-Palmolive Nederland BV"/>
    <s v="101t"/>
    <n v="101091039870"/>
    <n v="101030176407"/>
    <n v="930"/>
    <s v="Inv Booked"/>
    <s v="2480121085"/>
    <s v="Verkoop"/>
    <n v="170"/>
    <s v="Transport drops zone"/>
    <s v="9 - verwerkt"/>
    <n v="0"/>
    <m/>
    <d v="2023-10-19T00:00:00"/>
    <s v="DROP"/>
    <s v="0001010910398700148895_002"/>
    <m/>
    <m/>
    <m/>
    <s v="EUR"/>
    <n v="97.72"/>
    <s v="EUR"/>
    <n v="97.72"/>
    <s v="EUR"/>
    <n v="97.72"/>
    <n v="97.72"/>
    <n v="0"/>
    <s v="N"/>
    <n v="1223000983"/>
    <d v="2023-11-09T00:00:00"/>
    <m/>
    <d v="2023-10-19T00:00:00"/>
    <s v="00:00"/>
    <s v="23:59"/>
    <d v="2023-10-19T00:00:00"/>
    <s v="08:00"/>
    <s v="15:00"/>
    <n v="5.6"/>
    <s v="ce"/>
    <n v="3200"/>
    <n v="5.6"/>
    <n v="2"/>
    <s v="Kuehne+Nagel Tiel 3 Standpl"/>
    <s v="De Diepert 5"/>
    <s v="Tiel"/>
    <s v="4004 MA"/>
    <s v="NL"/>
    <x v="60"/>
    <s v="Orionweg 6"/>
    <x v="47"/>
    <s v="4782 SC"/>
    <s v="NL"/>
    <s v="2480121085"/>
    <s v="0148895_002"/>
    <s v="31V"/>
    <s v="NL001131849B01"/>
    <n v="2"/>
    <n v="0"/>
    <n v="97.72"/>
    <s v="N"/>
    <s v="Peter Appel Transport B.V."/>
    <n v="36622"/>
    <d v="2023-10-19T00:00:00"/>
    <s v="14:02:00"/>
    <n v="0"/>
    <x v="3"/>
    <x v="41"/>
    <n v="10"/>
    <x v="29"/>
    <n v="1"/>
    <n v="5.6"/>
    <x v="0"/>
    <n v="97.72"/>
    <n v="0"/>
    <n v="97.72"/>
  </r>
  <r>
    <s v="COLGATE 3800 DEB."/>
    <s v="Colgate-Palmolive Nederland BV"/>
    <s v="101t"/>
    <n v="101091039870"/>
    <n v="101030176408"/>
    <n v="930"/>
    <s v="Inv Booked"/>
    <s v="0240188451"/>
    <s v="Verkoop"/>
    <n v="170"/>
    <s v="Transport drops zone"/>
    <s v="9 - verwerkt"/>
    <n v="0"/>
    <m/>
    <d v="2023-10-19T00:00:00"/>
    <s v="DROP"/>
    <s v="0001010910398700148895_003"/>
    <m/>
    <m/>
    <m/>
    <s v="EUR"/>
    <n v="208.29"/>
    <s v="EUR"/>
    <n v="208.29"/>
    <s v="EUR"/>
    <n v="208.29"/>
    <n v="208.29"/>
    <n v="0"/>
    <s v="N"/>
    <n v="1223000983"/>
    <d v="2023-11-09T00:00:00"/>
    <m/>
    <d v="2023-10-19T00:00:00"/>
    <s v="00:00"/>
    <s v="23:59"/>
    <d v="2023-10-19T00:00:00"/>
    <s v="14:00"/>
    <s v="14:00"/>
    <n v="18.399999999999999"/>
    <s v="ce"/>
    <n v="15693"/>
    <n v="18.399999999999999"/>
    <n v="29"/>
    <s v="Kuehne+Nagel Tiel 3 Standpl"/>
    <s v="De Diepert 5"/>
    <s v="Tiel"/>
    <s v="4004 MA"/>
    <s v="NL"/>
    <x v="65"/>
    <s v="FLORIJNSTRAAT 4C"/>
    <x v="51"/>
    <s v="4903 RM"/>
    <s v="NL"/>
    <s v="0240188451"/>
    <s v="0148895_003"/>
    <s v="31V"/>
    <s v="NL001131849B01"/>
    <n v="2"/>
    <n v="0"/>
    <n v="208.29"/>
    <s v="N"/>
    <s v="Peter Appel Transport B.V."/>
    <n v="36622"/>
    <d v="2023-10-19T00:00:00"/>
    <s v="13:03:00"/>
    <n v="0"/>
    <x v="3"/>
    <x v="41"/>
    <n v="10"/>
    <x v="34"/>
    <n v="1"/>
    <n v="18.399999999999999"/>
    <x v="5"/>
    <n v="208.29"/>
    <n v="0"/>
    <n v="208.29"/>
  </r>
  <r>
    <s v="COLGATE 3800 DEB."/>
    <s v="Colgate-Palmolive Nederland BV"/>
    <s v="101t"/>
    <n v="101091039871"/>
    <n v="101030176398"/>
    <n v="930"/>
    <s v="Inv Booked"/>
    <s v="2480120995"/>
    <s v="Verkoop"/>
    <n v="170"/>
    <s v="Transport drops zone"/>
    <s v="9 - verwerkt"/>
    <n v="0"/>
    <m/>
    <d v="2023-10-19T00:00:00"/>
    <s v="DROP"/>
    <s v="0001010910398710148899_002"/>
    <m/>
    <m/>
    <m/>
    <s v="EUR"/>
    <n v="29.38"/>
    <s v="EUR"/>
    <n v="29.38"/>
    <s v="EUR"/>
    <n v="29.38"/>
    <n v="29.38"/>
    <n v="0"/>
    <s v="N"/>
    <n v="1223000983"/>
    <d v="2023-11-09T00:00:00"/>
    <m/>
    <d v="2023-10-19T00:00:00"/>
    <s v="00:00"/>
    <s v="23:59"/>
    <d v="2023-10-19T00:00:00"/>
    <s v="16:00"/>
    <s v="16:00"/>
    <n v="2.4"/>
    <s v="ce"/>
    <n v="1962"/>
    <n v="2.4"/>
    <n v="3"/>
    <s v="Kuehne+Nagel Tiel 3 Standpl"/>
    <s v="De Diepert 5"/>
    <s v="Tiel"/>
    <s v="4004 MA"/>
    <s v="NL"/>
    <x v="79"/>
    <s v="Keltenweg 30"/>
    <x v="58"/>
    <s v="5342 LP"/>
    <s v="NL"/>
    <s v="2480120995"/>
    <s v="0148899_002"/>
    <s v="31V"/>
    <s v="NL001131849B01"/>
    <n v="2"/>
    <n v="0"/>
    <n v="29.38"/>
    <s v="N"/>
    <s v="Peter Appel Transport B.V."/>
    <n v="36622"/>
    <d v="2023-10-19T00:00:00"/>
    <s v="21:09:00"/>
    <n v="0"/>
    <x v="3"/>
    <x v="41"/>
    <n v="10"/>
    <x v="42"/>
    <n v="0"/>
    <s v=""/>
    <x v="3"/>
    <s v=""/>
    <n v="0"/>
    <s v=""/>
  </r>
  <r>
    <s v="COLGATE 3800 DEB."/>
    <s v="Colgate-Palmolive Nederland BV"/>
    <s v="101t"/>
    <n v="101091040403"/>
    <n v="101030176399"/>
    <n v="930"/>
    <s v="Inv Booked"/>
    <s v="2480120998"/>
    <s v="Verkoop"/>
    <n v="170"/>
    <s v="Transport drops zone"/>
    <s v="9 - verwerkt"/>
    <n v="0"/>
    <m/>
    <d v="2023-10-19T00:00:00"/>
    <s v="DROP"/>
    <s v="0001010910404030149188_002"/>
    <m/>
    <m/>
    <m/>
    <s v="EUR"/>
    <n v="91.14"/>
    <s v="EUR"/>
    <n v="91.14"/>
    <s v="EUR"/>
    <n v="91.14"/>
    <n v="91.14"/>
    <n v="0"/>
    <s v="N"/>
    <n v="1223000983"/>
    <d v="2023-11-09T00:00:00"/>
    <m/>
    <d v="2023-10-19T00:00:00"/>
    <s v="00:00"/>
    <s v="23:59"/>
    <d v="2023-10-19T00:00:00"/>
    <s v="06:00"/>
    <s v="07:00"/>
    <n v="12.8"/>
    <s v="ce"/>
    <n v="8129"/>
    <n v="12.8"/>
    <n v="17"/>
    <s v="Kuehne+Nagel Tiel 3 Standpl"/>
    <s v="De Diepert 5"/>
    <s v="Tiel"/>
    <s v="4004 MA"/>
    <s v="NL"/>
    <x v="2"/>
    <s v="Randweg 2"/>
    <x v="6"/>
    <s v="4191 NN"/>
    <s v="NL"/>
    <s v="2480120998"/>
    <s v="0149188_002"/>
    <s v="31V"/>
    <s v="NL001131849B01"/>
    <n v="2"/>
    <n v="0"/>
    <n v="91.14"/>
    <s v="N"/>
    <s v="Peter Appel Transport B.V."/>
    <n v="36622"/>
    <d v="2023-10-19T00:00:00"/>
    <s v="07:36:00"/>
    <n v="0"/>
    <x v="3"/>
    <x v="41"/>
    <n v="10"/>
    <x v="6"/>
    <n v="1"/>
    <n v="16"/>
    <x v="2"/>
    <n v="113.92"/>
    <n v="0"/>
    <n v="113.92"/>
  </r>
  <r>
    <s v="COLGATE 3800 DEB."/>
    <s v="Colgate-Palmolive Nederland BV"/>
    <s v="101t"/>
    <n v="101091039863"/>
    <n v="101030176400"/>
    <n v="930"/>
    <s v="Inv Booked"/>
    <s v="2480121005"/>
    <s v="Verkoop"/>
    <n v="170"/>
    <s v="Transport drops zone"/>
    <s v="9 - verwerkt"/>
    <n v="0"/>
    <m/>
    <d v="2023-10-19T00:00:00"/>
    <s v="DROP"/>
    <s v="0001010910398630148887_002"/>
    <m/>
    <m/>
    <m/>
    <s v="EUR"/>
    <n v="94.75"/>
    <s v="EUR"/>
    <n v="94.75"/>
    <s v="EUR"/>
    <n v="94.75"/>
    <n v="94.75"/>
    <n v="0"/>
    <s v="N"/>
    <n v="1223000983"/>
    <d v="2023-11-09T00:00:00"/>
    <m/>
    <d v="2023-10-19T00:00:00"/>
    <s v="00:00"/>
    <s v="23:59"/>
    <d v="2023-10-19T00:00:00"/>
    <s v="07:00"/>
    <s v="10:00"/>
    <n v="7.2"/>
    <s v="ce"/>
    <n v="4914"/>
    <n v="7.2"/>
    <n v="7"/>
    <s v="Kuehne+Nagel Tiel 3 Standpl"/>
    <s v="De Diepert 5"/>
    <s v="Tiel"/>
    <s v="4004 MA"/>
    <s v="NL"/>
    <x v="117"/>
    <s v="Slego 1a"/>
    <x v="13"/>
    <s v="1046BM"/>
    <s v="NL"/>
    <s v="2480121005"/>
    <s v="0148887_002"/>
    <s v="31V"/>
    <s v="NL001131849B01"/>
    <n v="2"/>
    <n v="0"/>
    <n v="94.75"/>
    <s v="N"/>
    <s v="Peter Appel Transport B.V."/>
    <n v="36622"/>
    <d v="2023-10-19T00:00:00"/>
    <s v="07:48:00"/>
    <n v="0"/>
    <x v="3"/>
    <x v="41"/>
    <n v="10"/>
    <x v="11"/>
    <n v="0"/>
    <s v=""/>
    <x v="0"/>
    <s v=""/>
    <n v="0"/>
    <s v=""/>
  </r>
  <r>
    <s v="COLGATE 3800 DEB."/>
    <s v="Colgate-Palmolive Nederland BV"/>
    <s v="101t"/>
    <n v="101091039869"/>
    <n v="101030176385"/>
    <n v="930"/>
    <s v="Inv Booked"/>
    <s v="2480120987"/>
    <s v="Verkoop"/>
    <n v="170"/>
    <s v="Transport drops zone"/>
    <s v="9 - verwerkt"/>
    <n v="0"/>
    <m/>
    <d v="2023-10-19T00:00:00"/>
    <s v="DROP"/>
    <s v="0001010910398690148892_003"/>
    <m/>
    <m/>
    <m/>
    <s v="EUR"/>
    <n v="34.96"/>
    <s v="EUR"/>
    <n v="34.96"/>
    <s v="EUR"/>
    <n v="34.96"/>
    <n v="34.96"/>
    <n v="0"/>
    <s v="N"/>
    <n v="1223000983"/>
    <d v="2023-11-09T00:00:00"/>
    <m/>
    <d v="2023-10-19T00:00:00"/>
    <s v="00:00"/>
    <s v="23:59"/>
    <d v="2023-10-19T00:00:00"/>
    <s v="11:15"/>
    <s v="11:15"/>
    <n v="1.6"/>
    <s v="ce"/>
    <n v="534"/>
    <n v="1.6"/>
    <n v="0"/>
    <s v="Kuehne+Nagel Tiel 3 Standpl"/>
    <s v="De Diepert 5"/>
    <s v="Tiel"/>
    <s v="4004 MA"/>
    <s v="NL"/>
    <x v="32"/>
    <s v="Afrikastraat 10"/>
    <x v="34"/>
    <s v="6014CG"/>
    <s v="NL"/>
    <s v="2480120987"/>
    <s v="0148892_003"/>
    <s v="31V"/>
    <s v="NL001131849B01"/>
    <n v="2"/>
    <n v="0"/>
    <n v="34.96"/>
    <s v="N"/>
    <s v="Peter Appel Transport B.V."/>
    <n v="36622"/>
    <d v="2023-10-19T00:00:00"/>
    <s v="11:56:00"/>
    <n v="0"/>
    <x v="3"/>
    <x v="41"/>
    <n v="10"/>
    <x v="23"/>
    <n v="1"/>
    <n v="4"/>
    <x v="3"/>
    <n v="87.4"/>
    <n v="0"/>
    <n v="87.4"/>
  </r>
  <r>
    <s v="COLGATE 3800 DEB."/>
    <s v="Colgate-Palmolive Nederland BV"/>
    <s v="101t"/>
    <n v="101091040452"/>
    <n v="101030176410"/>
    <n v="930"/>
    <s v="Inv Booked"/>
    <s v="2480121388"/>
    <s v="Verkoop"/>
    <n v="170"/>
    <s v="Transport drops zone"/>
    <s v="9 - verwerkt"/>
    <n v="0"/>
    <m/>
    <d v="2023-10-19T00:00:00"/>
    <s v="DROP"/>
    <s v="0001010910404520149245_004"/>
    <m/>
    <m/>
    <m/>
    <s v="EUR"/>
    <n v="49.33"/>
    <s v="EUR"/>
    <n v="49.33"/>
    <s v="EUR"/>
    <n v="49.33"/>
    <n v="49.33"/>
    <n v="0"/>
    <s v="N"/>
    <n v="1223000983"/>
    <d v="2023-11-09T00:00:00"/>
    <m/>
    <d v="2023-10-19T00:00:00"/>
    <s v="00:00"/>
    <s v="23:59"/>
    <d v="2023-10-19T00:00:00"/>
    <s v="14:00"/>
    <s v="14:00"/>
    <n v="1.6"/>
    <s v="ce"/>
    <n v="609"/>
    <n v="1.6"/>
    <n v="0"/>
    <s v="Kuehne+Nagel Tiel 3 Standpl"/>
    <s v="De Diepert 5"/>
    <s v="Tiel"/>
    <s v="4004 MA"/>
    <s v="NL"/>
    <x v="113"/>
    <s v="Hollandweg 30"/>
    <x v="4"/>
    <s v="2665 MT"/>
    <s v="NL"/>
    <s v="2480121388"/>
    <s v="0149245_004"/>
    <s v="31V"/>
    <s v="NL001131849B01"/>
    <n v="2"/>
    <n v="0"/>
    <n v="49.33"/>
    <s v="N"/>
    <s v="Peter Appel Transport B.V."/>
    <n v="36622"/>
    <d v="2023-10-19T00:00:00"/>
    <s v="11:15:00"/>
    <n v="0"/>
    <x v="3"/>
    <x v="41"/>
    <n v="10"/>
    <x v="4"/>
    <n v="1"/>
    <n v="1.6"/>
    <x v="3"/>
    <n v="49.33"/>
    <n v="0"/>
    <n v="49.33"/>
  </r>
  <r>
    <s v="COLGATE 3800 DEB."/>
    <s v="Colgate-Palmolive Nederland BV"/>
    <s v="101t"/>
    <n v="101091039869"/>
    <n v="101030176386"/>
    <n v="930"/>
    <s v="Inv Booked"/>
    <s v="2480120989"/>
    <s v="Verkoop"/>
    <n v="170"/>
    <s v="Transport drops zone"/>
    <s v="9 - verwerkt"/>
    <n v="0"/>
    <m/>
    <d v="2023-10-19T00:00:00"/>
    <s v="DROP"/>
    <s v="0001010910398690148892_002"/>
    <m/>
    <m/>
    <m/>
    <s v="EUR"/>
    <n v="19.79"/>
    <s v="EUR"/>
    <n v="19.79"/>
    <s v="EUR"/>
    <n v="19.79"/>
    <n v="19.79"/>
    <n v="0"/>
    <s v="N"/>
    <n v="1223000983"/>
    <d v="2023-11-09T00:00:00"/>
    <m/>
    <d v="2023-10-19T00:00:00"/>
    <s v="00:00"/>
    <s v="23:59"/>
    <d v="2023-10-19T00:00:00"/>
    <s v="07:00"/>
    <s v="14:00"/>
    <n v="1.6"/>
    <s v="ce"/>
    <n v="1629"/>
    <n v="1.6"/>
    <n v="2"/>
    <s v="Kuehne+Nagel Tiel 3 Standpl"/>
    <s v="De Diepert 5"/>
    <s v="Tiel"/>
    <s v="4004 MA"/>
    <s v="NL"/>
    <x v="17"/>
    <s v="Doornhoek 4050"/>
    <x v="20"/>
    <s v="5465TD"/>
    <s v="NL"/>
    <s v="2480120989"/>
    <s v="0148892_002"/>
    <s v="31V"/>
    <s v="NL001131849B01"/>
    <n v="2"/>
    <n v="0"/>
    <n v="19.79"/>
    <s v="N"/>
    <s v="Peter Appel Transport B.V."/>
    <n v="36622"/>
    <d v="2023-10-19T00:00:00"/>
    <s v="09:49:00"/>
    <n v="0"/>
    <x v="3"/>
    <x v="41"/>
    <n v="10"/>
    <x v="18"/>
    <n v="1"/>
    <n v="8"/>
    <x v="3"/>
    <n v="98.960000000000008"/>
    <n v="0"/>
    <n v="98.960000000000008"/>
  </r>
  <r>
    <s v="COLGATE 3800 DEB."/>
    <s v="Colgate-Palmolive Nederland BV"/>
    <s v="101t"/>
    <n v="101091040307"/>
    <n v="101030176387"/>
    <n v="930"/>
    <s v="Inv Booked"/>
    <s v="2480120991"/>
    <s v="Verkoop"/>
    <n v="170"/>
    <s v="Transport drops zone"/>
    <s v="9 - verwerkt"/>
    <n v="0"/>
    <m/>
    <d v="2023-10-19T00:00:00"/>
    <s v="DROP"/>
    <s v="0001010910403070149081_002"/>
    <m/>
    <m/>
    <m/>
    <s v="EUR"/>
    <n v="87.84"/>
    <s v="EUR"/>
    <n v="87.84"/>
    <s v="EUR"/>
    <n v="87.84"/>
    <n v="87.84"/>
    <n v="0"/>
    <s v="N"/>
    <n v="1223000983"/>
    <d v="2023-11-09T00:00:00"/>
    <m/>
    <d v="2023-10-19T00:00:00"/>
    <s v="00:00"/>
    <s v="23:59"/>
    <d v="2023-10-19T00:00:00"/>
    <s v="10:00"/>
    <s v="10:00"/>
    <n v="8"/>
    <s v="ce"/>
    <n v="6493"/>
    <n v="8"/>
    <n v="10"/>
    <s v="Kuehne+Nagel Tiel 3 Standpl"/>
    <s v="De Diepert 5"/>
    <s v="Tiel"/>
    <s v="4004 MA"/>
    <s v="NL"/>
    <x v="14"/>
    <s v="Rood 24"/>
    <x v="17"/>
    <s v="6666LT"/>
    <s v="NL"/>
    <s v="2480120991"/>
    <s v="0149081_002"/>
    <s v="31V"/>
    <s v="NL001131849B01"/>
    <n v="2"/>
    <n v="0"/>
    <n v="87.84"/>
    <s v="N"/>
    <s v="Peter Appel Transport B.V."/>
    <n v="36622"/>
    <d v="2023-10-19T00:00:00"/>
    <s v="11:44:00"/>
    <n v="2"/>
    <x v="3"/>
    <x v="41"/>
    <n v="10"/>
    <x v="15"/>
    <n v="1"/>
    <n v="8"/>
    <x v="5"/>
    <n v="87.84"/>
    <n v="0"/>
    <n v="87.84"/>
  </r>
  <r>
    <s v="COLGATE 3800 DEB."/>
    <s v="Colgate-Palmolive Nederland BV"/>
    <s v="101t"/>
    <n v="101091039863"/>
    <n v="101030176388"/>
    <n v="930"/>
    <s v="Inv Booked"/>
    <s v="2480120996"/>
    <s v="Verkoop"/>
    <n v="170"/>
    <s v="Transport drops zone"/>
    <s v="9 - verwerkt"/>
    <n v="0"/>
    <m/>
    <d v="2023-10-19T00:00:00"/>
    <s v="DROP"/>
    <s v="0001010910398630148887_003"/>
    <m/>
    <m/>
    <m/>
    <s v="EUR"/>
    <n v="64.58"/>
    <s v="EUR"/>
    <n v="64.58"/>
    <s v="EUR"/>
    <n v="64.58"/>
    <n v="64.58"/>
    <n v="0"/>
    <s v="N"/>
    <n v="1223000983"/>
    <d v="2023-11-09T00:00:00"/>
    <m/>
    <d v="2023-10-19T00:00:00"/>
    <s v="00:00"/>
    <s v="23:59"/>
    <d v="2023-10-19T00:00:00"/>
    <s v="08:00"/>
    <s v="14:00"/>
    <n v="2.4"/>
    <s v="ce"/>
    <n v="2069"/>
    <n v="2.4"/>
    <n v="3"/>
    <s v="Kuehne+Nagel Tiel 3 Standpl"/>
    <s v="De Diepert 5"/>
    <s v="Tiel"/>
    <s v="4004 MA"/>
    <s v="NL"/>
    <x v="48"/>
    <s v="OPAALSTRAAT  2"/>
    <x v="32"/>
    <s v="1812 RH"/>
    <s v="NL"/>
    <s v="2480120996"/>
    <s v="0148887_003"/>
    <s v="31V"/>
    <s v="NL001131849B01"/>
    <n v="2"/>
    <n v="0"/>
    <n v="64.58"/>
    <s v="N"/>
    <s v="Peter Appel Transport B.V."/>
    <n v="36622"/>
    <d v="2023-10-19T00:00:00"/>
    <s v="08:49:00"/>
    <n v="0"/>
    <x v="3"/>
    <x v="41"/>
    <n v="10"/>
    <x v="28"/>
    <n v="1"/>
    <n v="2.4"/>
    <x v="3"/>
    <n v="64.58"/>
    <n v="0"/>
    <n v="64.58"/>
  </r>
  <r>
    <s v="COLGATE 3800 DEB."/>
    <s v="Colgate-Palmolive Nederland BV"/>
    <s v="101t"/>
    <n v="101091039869"/>
    <n v="101030176391"/>
    <n v="930"/>
    <s v="Inv Booked"/>
    <s v="2480120993"/>
    <s v="Verkoop"/>
    <n v="170"/>
    <s v="Transport drops zone"/>
    <s v="9 - verwerkt"/>
    <n v="0"/>
    <m/>
    <d v="2023-10-19T00:00:00"/>
    <s v="DROP"/>
    <s v="0001010910398690148892_002"/>
    <m/>
    <m/>
    <m/>
    <s v="EUR"/>
    <n v="29.69"/>
    <s v="EUR"/>
    <n v="29.69"/>
    <s v="EUR"/>
    <n v="29.69"/>
    <n v="29.69"/>
    <n v="0"/>
    <s v="N"/>
    <n v="1223000983"/>
    <d v="2023-11-09T00:00:00"/>
    <m/>
    <d v="2023-10-19T00:00:00"/>
    <s v="00:00"/>
    <s v="23:59"/>
    <d v="2023-10-19T00:00:00"/>
    <s v="08:00"/>
    <s v="16:00"/>
    <n v="2.4"/>
    <s v="ce"/>
    <n v="1317"/>
    <n v="2.4"/>
    <n v="1"/>
    <s v="Kuehne+Nagel Tiel 3 Standpl"/>
    <s v="De Diepert 5"/>
    <s v="Tiel"/>
    <s v="4004 MA"/>
    <s v="NL"/>
    <x v="40"/>
    <s v="Doornhoek 4050"/>
    <x v="20"/>
    <s v="5465TD"/>
    <s v="NL"/>
    <s v="2480120993"/>
    <s v="0148892_002"/>
    <s v="31V"/>
    <s v="NL001131849B01"/>
    <n v="2"/>
    <n v="0"/>
    <n v="29.69"/>
    <s v="N"/>
    <s v="Peter Appel Transport B.V."/>
    <n v="36622"/>
    <d v="2023-10-19T00:00:00"/>
    <s v="09:49:00"/>
    <n v="0"/>
    <x v="3"/>
    <x v="41"/>
    <n v="10"/>
    <x v="18"/>
    <n v="0"/>
    <s v=""/>
    <x v="3"/>
    <s v=""/>
    <n v="0"/>
    <s v=""/>
  </r>
  <r>
    <s v="COLGATE 3800 DEB."/>
    <s v="Colgate-Palmolive Nederland BV"/>
    <s v="101t"/>
    <n v="101091039862"/>
    <n v="101030176392"/>
    <n v="980"/>
    <s v="Cancel No In"/>
    <s v="2480120997"/>
    <s v="Verkoop"/>
    <n v="170"/>
    <s v="Transport drops zone"/>
    <s v="0 - ingevoerd"/>
    <n v="0"/>
    <m/>
    <d v="2023-10-19T00:00:00"/>
    <s v="DROP"/>
    <s v="0001010910398620148889_002"/>
    <n v="289.33"/>
    <n v="26.4"/>
    <m/>
    <s v="EUR"/>
    <n v="289.33"/>
    <s v="EUR"/>
    <n v="0"/>
    <s v="EUR"/>
    <n v="289.33"/>
    <n v="0"/>
    <n v="-289.33"/>
    <s v="N"/>
    <m/>
    <m/>
    <m/>
    <d v="2023-10-19T00:00:00"/>
    <s v="00:00"/>
    <s v="23:59"/>
    <d v="2023-10-19T00:00:00"/>
    <s v="09:00"/>
    <s v="16:00"/>
    <n v="26"/>
    <s v="ce"/>
    <n v="23024"/>
    <n v="26.4"/>
    <n v="40"/>
    <s v="Kuehne+Nagel Tiel 3 Standpl"/>
    <s v="De Diepert 5"/>
    <s v="Tiel"/>
    <s v="4004 MA"/>
    <s v="NL"/>
    <x v="66"/>
    <s v="Hazenkoog 20a"/>
    <x v="32"/>
    <s v="1822BS"/>
    <s v="NL"/>
    <s v="2480120997"/>
    <s v="0148889_002"/>
    <m/>
    <s v="NL001131849B01"/>
    <n v="2"/>
    <n v="0"/>
    <n v="0"/>
    <s v="N"/>
    <s v="Peter Appel Transport B.V."/>
    <n v="36622"/>
    <d v="2023-10-19T00:00:00"/>
    <s v="07:02:00"/>
    <n v="0"/>
    <x v="3"/>
    <x v="41"/>
    <n v="10"/>
    <x v="28"/>
    <n v="1"/>
    <n v="26.4"/>
    <x v="0"/>
    <n v="289.33"/>
    <n v="0"/>
    <n v="289.33"/>
  </r>
  <r>
    <s v="COLGATE 3800 DEB."/>
    <s v="Colgate-Palmolive Nederland BV"/>
    <s v="101t"/>
    <n v="101091039864"/>
    <n v="101030176393"/>
    <n v="930"/>
    <s v="Inv Booked"/>
    <s v="2480120990"/>
    <s v="Verkoop"/>
    <n v="170"/>
    <s v="Transport drops zone"/>
    <s v="9 - verwerkt"/>
    <n v="0"/>
    <m/>
    <d v="2023-10-19T00:00:00"/>
    <s v="DROP"/>
    <s v="0001010910398640148888_002"/>
    <m/>
    <m/>
    <m/>
    <s v="EUR"/>
    <n v="296.47000000000003"/>
    <s v="EUR"/>
    <n v="296.47000000000003"/>
    <s v="EUR"/>
    <n v="296.47000000000003"/>
    <n v="296.47000000000003"/>
    <n v="0"/>
    <s v="N"/>
    <n v="1223000983"/>
    <d v="2023-11-09T00:00:00"/>
    <m/>
    <d v="2023-10-19T00:00:00"/>
    <s v="00:00"/>
    <s v="23:59"/>
    <d v="2023-10-19T00:00:00"/>
    <s v="09:00"/>
    <s v="10:00"/>
    <n v="26.4"/>
    <s v="ce"/>
    <n v="21162"/>
    <n v="26.4"/>
    <n v="48"/>
    <s v="Kuehne+Nagel Tiel 3 Standpl"/>
    <s v="De Diepert 5"/>
    <s v="Tiel"/>
    <s v="4004 MA"/>
    <s v="NL"/>
    <x v="1"/>
    <s v="Perenmarkt 15"/>
    <x v="2"/>
    <s v="1681PG"/>
    <s v="NL"/>
    <s v="2480120990"/>
    <s v="0148888_002"/>
    <s v="31V"/>
    <s v="NL001131849B01"/>
    <n v="2"/>
    <n v="0"/>
    <n v="296.47000000000003"/>
    <s v="N"/>
    <s v="Peter Appel Transport B.V."/>
    <n v="36622"/>
    <d v="2023-10-19T00:00:00"/>
    <s v="10:01:00"/>
    <n v="0"/>
    <x v="3"/>
    <x v="41"/>
    <n v="10"/>
    <x v="2"/>
    <n v="1"/>
    <n v="26.4"/>
    <x v="1"/>
    <n v="296.47000000000003"/>
    <n v="0"/>
    <n v="296.47000000000003"/>
  </r>
  <r>
    <s v="COLGATE 3800 DEB."/>
    <s v="Colgate-Palmolive Nederland BV"/>
    <s v="101t"/>
    <n v="101091039869"/>
    <n v="101030176394"/>
    <n v="930"/>
    <s v="Inv Booked"/>
    <s v="2480120992"/>
    <s v="Verkoop"/>
    <n v="170"/>
    <s v="Transport drops zone"/>
    <s v="9 - verwerkt"/>
    <n v="0"/>
    <m/>
    <d v="2023-10-19T00:00:00"/>
    <s v="DROP"/>
    <s v="0001010910398690148892_002"/>
    <m/>
    <m/>
    <m/>
    <s v="EUR"/>
    <n v="49.48"/>
    <s v="EUR"/>
    <n v="49.48"/>
    <s v="EUR"/>
    <n v="49.48"/>
    <n v="49.48"/>
    <n v="0"/>
    <s v="N"/>
    <n v="1223000983"/>
    <d v="2023-11-09T00:00:00"/>
    <m/>
    <d v="2023-10-19T00:00:00"/>
    <s v="00:00"/>
    <s v="23:59"/>
    <d v="2023-10-19T00:00:00"/>
    <s v="07:00"/>
    <s v="14:00"/>
    <n v="4"/>
    <s v="ce"/>
    <n v="4661"/>
    <n v="4"/>
    <n v="7"/>
    <s v="Kuehne+Nagel Tiel 3 Standpl"/>
    <s v="De Diepert 5"/>
    <s v="Tiel"/>
    <s v="4004 MA"/>
    <s v="NL"/>
    <x v="17"/>
    <s v="Doornhoek 4050"/>
    <x v="20"/>
    <s v="5465TD"/>
    <s v="NL"/>
    <s v="2480120992"/>
    <s v="0148892_002"/>
    <s v="31V"/>
    <s v="NL001131849B01"/>
    <n v="2"/>
    <n v="0"/>
    <n v="49.48"/>
    <s v="N"/>
    <s v="Peter Appel Transport B.V."/>
    <n v="36622"/>
    <d v="2023-10-19T00:00:00"/>
    <s v="09:49:00"/>
    <n v="0"/>
    <x v="3"/>
    <x v="41"/>
    <n v="10"/>
    <x v="18"/>
    <n v="0"/>
    <s v=""/>
    <x v="3"/>
    <s v=""/>
    <n v="0"/>
    <s v=""/>
  </r>
  <r>
    <s v="COLGATE 3800 DEB."/>
    <s v="Colgate-Palmolive Nederland BV"/>
    <s v="101t"/>
    <n v="101091039863"/>
    <n v="101030176396"/>
    <n v="930"/>
    <s v="Inv Booked"/>
    <s v="2480120994"/>
    <s v="Verkoop"/>
    <n v="170"/>
    <s v="Transport drops zone"/>
    <s v="9 - verwerkt"/>
    <n v="0"/>
    <m/>
    <d v="2023-10-19T00:00:00"/>
    <s v="DROP"/>
    <s v="0001010910398630148887_004"/>
    <m/>
    <m/>
    <m/>
    <s v="EUR"/>
    <n v="159.74"/>
    <s v="EUR"/>
    <n v="159.74"/>
    <s v="EUR"/>
    <n v="159.74"/>
    <n v="159.74"/>
    <n v="0"/>
    <s v="N"/>
    <n v="1223000983"/>
    <d v="2023-11-09T00:00:00"/>
    <m/>
    <d v="2023-10-19T00:00:00"/>
    <s v="00:00"/>
    <s v="23:59"/>
    <d v="2023-10-19T00:00:00"/>
    <s v="09:00"/>
    <s v="16:00"/>
    <n v="9.6"/>
    <s v="ce"/>
    <n v="7850"/>
    <n v="9.6"/>
    <n v="13"/>
    <s v="Kuehne+Nagel Tiel 3 Standpl"/>
    <s v="De Diepert 5"/>
    <s v="Tiel"/>
    <s v="4004 MA"/>
    <s v="NL"/>
    <x v="66"/>
    <s v="Hazenkoog 20a"/>
    <x v="32"/>
    <s v="1822BS"/>
    <s v="NL"/>
    <s v="2480120994"/>
    <s v="0148887_004"/>
    <s v="31V"/>
    <s v="NL001131849B01"/>
    <n v="2"/>
    <n v="0"/>
    <n v="159.74"/>
    <s v="N"/>
    <s v="Peter Appel Transport B.V."/>
    <n v="36622"/>
    <d v="2023-10-19T00:00:00"/>
    <s v="09:28:00"/>
    <n v="0"/>
    <x v="3"/>
    <x v="41"/>
    <n v="10"/>
    <x v="28"/>
    <n v="1"/>
    <n v="9.6"/>
    <x v="0"/>
    <n v="159.74"/>
    <n v="0"/>
    <n v="159.74"/>
  </r>
  <r>
    <s v="COLGATE 3800 DEB."/>
    <s v="Colgate-Palmolive Nederland BV"/>
    <s v="101t"/>
    <n v="101091039885"/>
    <n v="101030176397"/>
    <n v="930"/>
    <s v="Inv Booked"/>
    <s v="2480121000"/>
    <s v="Verkoop"/>
    <n v="170"/>
    <s v="Transport drops zone"/>
    <s v="9 - verwerkt"/>
    <n v="0"/>
    <m/>
    <d v="2023-10-19T00:00:00"/>
    <s v="DROP"/>
    <s v="0001010910398850148915_003"/>
    <m/>
    <m/>
    <m/>
    <s v="EUR"/>
    <n v="203.68"/>
    <s v="EUR"/>
    <n v="203.68"/>
    <s v="EUR"/>
    <n v="203.68"/>
    <n v="203.68"/>
    <n v="0"/>
    <s v="N"/>
    <n v="1223000983"/>
    <d v="2023-11-09T00:00:00"/>
    <m/>
    <d v="2023-10-19T00:00:00"/>
    <s v="00:00"/>
    <s v="23:59"/>
    <d v="2023-10-19T00:00:00"/>
    <s v="12:00"/>
    <s v="13:00"/>
    <n v="15.2"/>
    <s v="ce"/>
    <n v="14315"/>
    <n v="15.2"/>
    <n v="27"/>
    <s v="Kuehne+Nagel Tiel 3 Standpl"/>
    <s v="De Diepert 5"/>
    <s v="Tiel"/>
    <s v="4004 MA"/>
    <s v="NL"/>
    <x v="7"/>
    <s v="HOOFDTOCHT 1"/>
    <x v="7"/>
    <s v="1507 CJ"/>
    <s v="NL"/>
    <s v="2480121000"/>
    <s v="0148915_003"/>
    <s v="31V"/>
    <s v="NL001131849B01"/>
    <n v="2"/>
    <n v="0"/>
    <n v="203.68"/>
    <s v="N"/>
    <s v="Peter Appel Transport B.V."/>
    <n v="36622"/>
    <d v="2023-10-19T00:00:00"/>
    <s v="13:01:00"/>
    <n v="0"/>
    <x v="3"/>
    <x v="41"/>
    <n v="10"/>
    <x v="7"/>
    <n v="1"/>
    <n v="15.2"/>
    <x v="2"/>
    <n v="203.68"/>
    <n v="0"/>
    <n v="203.68"/>
  </r>
  <r>
    <s v="COLGATE 3800 DEB."/>
    <s v="Colgate-Palmolive Nederland BV"/>
    <s v="101t"/>
    <n v="101091040403"/>
    <n v="101030176409"/>
    <n v="930"/>
    <s v="Inv Booked"/>
    <s v="0240188457"/>
    <s v="Verkoop"/>
    <n v="170"/>
    <s v="Transport drops zone"/>
    <s v="9 - verwerkt"/>
    <n v="0"/>
    <m/>
    <d v="2023-10-19T00:00:00"/>
    <s v="DROP"/>
    <s v="0001010910404030149188_002"/>
    <m/>
    <m/>
    <m/>
    <s v="EUR"/>
    <n v="22.78"/>
    <s v="EUR"/>
    <n v="22.78"/>
    <s v="EUR"/>
    <n v="22.78"/>
    <n v="22.78"/>
    <n v="0"/>
    <s v="N"/>
    <n v="1223000983"/>
    <d v="2023-11-09T00:00:00"/>
    <m/>
    <d v="2023-10-19T00:00:00"/>
    <s v="00:00"/>
    <s v="23:59"/>
    <d v="2023-10-19T00:00:00"/>
    <s v="06:00"/>
    <s v="07:00"/>
    <n v="3.2"/>
    <s v="ce"/>
    <n v="2714"/>
    <n v="3.2"/>
    <n v="3"/>
    <s v="Kuehne+Nagel Tiel 3 Standpl"/>
    <s v="De Diepert 5"/>
    <s v="Tiel"/>
    <s v="4004 MA"/>
    <s v="NL"/>
    <x v="39"/>
    <s v="RANDWEG 2"/>
    <x v="6"/>
    <s v="4191 NN"/>
    <s v="NL"/>
    <s v="0240188457"/>
    <s v="0149188_002"/>
    <s v="31V"/>
    <s v="NL001131849B01"/>
    <n v="2"/>
    <n v="0"/>
    <n v="22.78"/>
    <s v="N"/>
    <s v="Peter Appel Transport B.V."/>
    <n v="36622"/>
    <d v="2023-10-19T00:00:00"/>
    <s v="07:36:00"/>
    <n v="0"/>
    <x v="3"/>
    <x v="41"/>
    <n v="10"/>
    <x v="6"/>
    <n v="0"/>
    <s v=""/>
    <x v="2"/>
    <s v=""/>
    <n v="0"/>
    <s v=""/>
  </r>
  <r>
    <s v="COLGATE 3800 DEB."/>
    <s v="Colgate-Palmolive Nederland BV"/>
    <s v="101t"/>
    <n v="101091039866"/>
    <n v="101030176389"/>
    <n v="930"/>
    <s v="Inv Booked"/>
    <s v="2480120988"/>
    <s v="Verkoop"/>
    <n v="170"/>
    <s v="Transport drops zone"/>
    <s v="9 - verwerkt"/>
    <n v="0"/>
    <m/>
    <d v="2023-10-19T00:00:00"/>
    <s v="DROP"/>
    <s v="0001010910398660148890_002"/>
    <m/>
    <m/>
    <m/>
    <s v="EUR"/>
    <n v="235.25"/>
    <s v="EUR"/>
    <n v="235.25"/>
    <s v="EUR"/>
    <n v="235.25"/>
    <n v="235.25"/>
    <n v="0"/>
    <s v="N"/>
    <n v="1223000983"/>
    <d v="2023-11-09T00:00:00"/>
    <m/>
    <d v="2023-10-19T00:00:00"/>
    <s v="00:00"/>
    <s v="23:59"/>
    <d v="2023-10-19T00:00:00"/>
    <s v="09:00"/>
    <s v="09:00"/>
    <n v="23.2"/>
    <s v="ce"/>
    <n v="23639"/>
    <n v="23.2"/>
    <n v="43"/>
    <s v="Kuehne+Nagel Tiel 3 Standpl"/>
    <s v="De Diepert 5"/>
    <s v="Tiel"/>
    <s v="4004 MA"/>
    <s v="NL"/>
    <x v="51"/>
    <s v="Wilhelminakanaal Zuid 120"/>
    <x v="23"/>
    <s v="4903RA"/>
    <s v="NL"/>
    <s v="2480120988"/>
    <s v="0148890_002"/>
    <s v="31V"/>
    <s v="NL001131849B01"/>
    <n v="2"/>
    <n v="0"/>
    <n v="235.25"/>
    <s v="N"/>
    <s v="Peter Appel Transport B.V."/>
    <n v="36622"/>
    <d v="2023-10-19T00:00:00"/>
    <s v="09:47:00"/>
    <n v="0"/>
    <x v="3"/>
    <x v="41"/>
    <n v="10"/>
    <x v="34"/>
    <n v="1"/>
    <n v="23.2"/>
    <x v="3"/>
    <n v="235.25"/>
    <n v="0"/>
    <n v="235.25"/>
  </r>
  <r>
    <s v="COLGATE 3800 DEB."/>
    <s v="Colgate-Palmolive Nederland BV"/>
    <s v="101t"/>
    <n v="101091039871"/>
    <n v="101030176390"/>
    <n v="930"/>
    <s v="Inv Booked"/>
    <s v="2480120986"/>
    <s v="Verkoop"/>
    <n v="170"/>
    <s v="Transport drops zone"/>
    <s v="9 - verwerkt"/>
    <n v="0"/>
    <m/>
    <d v="2023-10-19T00:00:00"/>
    <s v="DROP"/>
    <s v="0001010910398710148899_002"/>
    <m/>
    <m/>
    <m/>
    <s v="EUR"/>
    <n v="9.7899999999999991"/>
    <s v="EUR"/>
    <n v="9.7899999999999991"/>
    <s v="EUR"/>
    <n v="9.7899999999999991"/>
    <n v="9.7899999999999991"/>
    <n v="0"/>
    <s v="N"/>
    <n v="1223000983"/>
    <d v="2023-11-09T00:00:00"/>
    <m/>
    <d v="2023-10-19T00:00:00"/>
    <s v="00:00"/>
    <s v="23:59"/>
    <d v="2023-10-19T00:00:00"/>
    <s v="16:00"/>
    <s v="16:00"/>
    <n v="0.8"/>
    <s v="ce"/>
    <n v="133"/>
    <n v="0.8"/>
    <n v="0"/>
    <s v="Kuehne+Nagel Tiel 3 Standpl"/>
    <s v="De Diepert 5"/>
    <s v="Tiel"/>
    <s v="4004 MA"/>
    <s v="NL"/>
    <x v="79"/>
    <s v="Keltenweg 30"/>
    <x v="58"/>
    <s v="5342 LP"/>
    <s v="NL"/>
    <s v="2480120986"/>
    <s v="0148899_002"/>
    <s v="31V"/>
    <s v="NL001131849B01"/>
    <n v="2"/>
    <n v="0"/>
    <n v="9.7899999999999991"/>
    <s v="N"/>
    <s v="Peter Appel Transport B.V."/>
    <n v="36622"/>
    <d v="2023-10-19T00:00:00"/>
    <s v="21:09:00"/>
    <n v="0"/>
    <x v="3"/>
    <x v="41"/>
    <n v="10"/>
    <x v="42"/>
    <n v="0"/>
    <s v=""/>
    <x v="3"/>
    <s v=""/>
    <n v="0"/>
    <s v=""/>
  </r>
  <r>
    <s v="COLGATE 3800 DEB."/>
    <s v="Colgate-Palmolive Nederland BV"/>
    <s v="101t"/>
    <n v="101091040410"/>
    <n v="101030176395"/>
    <n v="930"/>
    <s v="Inv Booked"/>
    <s v="2480120999"/>
    <s v="Verkoop"/>
    <n v="170"/>
    <s v="Transport drops zone"/>
    <s v="9 - verwerkt"/>
    <n v="0"/>
    <m/>
    <d v="2023-10-19T00:00:00"/>
    <s v="DROP"/>
    <s v="0001010910404100149199_002"/>
    <m/>
    <m/>
    <m/>
    <s v="EUR"/>
    <n v="196.73"/>
    <s v="EUR"/>
    <n v="196.73"/>
    <s v="EUR"/>
    <n v="196.73"/>
    <n v="196.73"/>
    <n v="0"/>
    <s v="N"/>
    <n v="1223000983"/>
    <d v="2023-11-09T00:00:00"/>
    <m/>
    <d v="2023-10-19T00:00:00"/>
    <s v="00:00"/>
    <s v="23:59"/>
    <d v="2023-10-19T00:00:00"/>
    <s v="09:00"/>
    <s v="10:00"/>
    <n v="16.8"/>
    <s v="ce"/>
    <n v="15916"/>
    <n v="16.8"/>
    <n v="30"/>
    <s v="Kuehne+Nagel Tiel 3 Standpl"/>
    <s v="De Diepert 5"/>
    <s v="Tiel"/>
    <s v="4004 MA"/>
    <s v="NL"/>
    <x v="2"/>
    <s v="Pegasusweg 1"/>
    <x v="3"/>
    <s v="5015BZ"/>
    <s v="NL"/>
    <s v="2480120999"/>
    <s v="0149199_002"/>
    <s v="31V"/>
    <s v="NL001131849B01"/>
    <n v="2"/>
    <n v="0"/>
    <n v="196.73"/>
    <s v="N"/>
    <s v="Peter Appel Transport B.V."/>
    <n v="36622"/>
    <d v="2023-10-19T00:00:00"/>
    <s v="11:31:00"/>
    <n v="0"/>
    <x v="3"/>
    <x v="41"/>
    <n v="10"/>
    <x v="3"/>
    <n v="1"/>
    <n v="16.8"/>
    <x v="2"/>
    <n v="196.73"/>
    <n v="0"/>
    <n v="196.73"/>
  </r>
  <r>
    <s v="COLGATE 3800 DEB."/>
    <s v="Colgate-Palmolive Nederland BV"/>
    <s v="101t"/>
    <n v="101091040255"/>
    <n v="101030176462"/>
    <n v="930"/>
    <s v="Inv Booked"/>
    <s v="2480118192 2ND DEL"/>
    <s v="Verkoop"/>
    <n v="170"/>
    <s v="Transport drops zone"/>
    <s v="9 - verwerkt"/>
    <n v="0"/>
    <m/>
    <d v="2023-10-19T00:00:00"/>
    <s v="DROP"/>
    <s v="0001010910402550149197_002"/>
    <m/>
    <m/>
    <m/>
    <s v="EUR"/>
    <n v="8.06"/>
    <s v="EUR"/>
    <n v="8.06"/>
    <s v="EUR"/>
    <n v="8.06"/>
    <n v="8.06"/>
    <n v="0"/>
    <s v="N"/>
    <n v="1223000983"/>
    <d v="2023-11-09T00:00:00"/>
    <m/>
    <d v="2023-10-19T00:00:00"/>
    <s v="00:00"/>
    <s v="23:59"/>
    <d v="2023-10-19T00:00:00"/>
    <s v="12:00"/>
    <s v="12:00"/>
    <n v="0.8"/>
    <s v="ce"/>
    <n v="929"/>
    <n v="0.8"/>
    <n v="1"/>
    <s v="Kuehne+Nagel Tiel 3 Standpl"/>
    <s v="De Diepert 5"/>
    <s v="Tiel"/>
    <s v="4004 MA"/>
    <s v="NL"/>
    <x v="109"/>
    <s v="Rheastraat 10"/>
    <x v="3"/>
    <s v="5047 TL"/>
    <s v="NL"/>
    <s v="2480118192 2ND DEL"/>
    <s v="0149197_002"/>
    <s v="31V"/>
    <s v="NL001131849B01"/>
    <n v="2"/>
    <n v="0"/>
    <n v="8.06"/>
    <s v="N"/>
    <s v="Peter Appel Transport B.V."/>
    <n v="36622"/>
    <d v="2023-10-19T00:00:00"/>
    <s v="15:04:00"/>
    <n v="0"/>
    <x v="3"/>
    <x v="41"/>
    <n v="10"/>
    <x v="3"/>
    <n v="1"/>
    <n v="23.200000000000003"/>
    <x v="1"/>
    <n v="233.63"/>
    <n v="0"/>
    <n v="233.63"/>
  </r>
  <r>
    <s v="COLGATE 3800 DEB."/>
    <s v="Colgate-Palmolive Nederland BV"/>
    <s v="101t"/>
    <n v="101091040255"/>
    <n v="101030176463"/>
    <n v="930"/>
    <s v="Inv Booked"/>
    <s v="2480118191 2ND DEL"/>
    <s v="Verkoop"/>
    <n v="170"/>
    <s v="Transport drops zone"/>
    <s v="9 - verwerkt"/>
    <n v="0"/>
    <m/>
    <d v="2023-10-19T00:00:00"/>
    <s v="DROP"/>
    <s v="0001010910402550149197_002"/>
    <m/>
    <m/>
    <m/>
    <s v="EUR"/>
    <n v="104.73"/>
    <s v="EUR"/>
    <n v="104.73"/>
    <s v="EUR"/>
    <n v="104.73"/>
    <n v="104.73"/>
    <n v="0"/>
    <s v="N"/>
    <n v="1223000983"/>
    <d v="2023-11-09T00:00:00"/>
    <m/>
    <d v="2023-10-19T00:00:00"/>
    <s v="00:00"/>
    <s v="23:59"/>
    <d v="2023-10-19T00:00:00"/>
    <s v="12:00"/>
    <s v="12:00"/>
    <n v="10.4"/>
    <s v="ce"/>
    <n v="8625"/>
    <n v="10.4"/>
    <n v="18"/>
    <s v="Kuehne+Nagel Tiel 3 Standpl"/>
    <s v="De Diepert 5"/>
    <s v="Tiel"/>
    <s v="4004 MA"/>
    <s v="NL"/>
    <x v="109"/>
    <s v="Rheastraat 10"/>
    <x v="3"/>
    <s v="5047 TL"/>
    <s v="NL"/>
    <s v="2480118191 2ND DEL"/>
    <s v="0149197_002"/>
    <s v="31V"/>
    <s v="NL001131849B01"/>
    <n v="2"/>
    <n v="0"/>
    <n v="104.73"/>
    <s v="N"/>
    <s v="Peter Appel Transport B.V."/>
    <n v="36622"/>
    <d v="2023-10-19T00:00:00"/>
    <s v="15:04:00"/>
    <n v="0"/>
    <x v="3"/>
    <x v="41"/>
    <n v="10"/>
    <x v="3"/>
    <n v="0"/>
    <s v=""/>
    <x v="1"/>
    <s v=""/>
    <n v="0"/>
    <s v=""/>
  </r>
  <r>
    <s v="COLGATE 3800 DEB."/>
    <s v="Colgate-Palmolive Nederland BV"/>
    <s v="101t"/>
    <n v="101091040255"/>
    <n v="101030176464"/>
    <n v="930"/>
    <s v="Inv Booked"/>
    <s v="2480118195 2ND DEL"/>
    <s v="Verkoop"/>
    <n v="170"/>
    <s v="Transport drops zone"/>
    <s v="9 - verwerkt"/>
    <n v="0"/>
    <m/>
    <d v="2023-10-19T00:00:00"/>
    <s v="DROP"/>
    <s v="0001010910402550149197_002"/>
    <m/>
    <m/>
    <m/>
    <s v="EUR"/>
    <n v="120.84"/>
    <s v="EUR"/>
    <n v="120.84"/>
    <s v="EUR"/>
    <n v="120.84"/>
    <n v="120.84"/>
    <n v="0"/>
    <s v="N"/>
    <n v="1223000983"/>
    <d v="2023-11-09T00:00:00"/>
    <m/>
    <d v="2023-10-19T00:00:00"/>
    <s v="00:00"/>
    <s v="23:59"/>
    <d v="2023-10-19T00:00:00"/>
    <s v="12:00"/>
    <s v="12:00"/>
    <n v="12"/>
    <s v="ce"/>
    <n v="11000"/>
    <n v="12"/>
    <n v="21"/>
    <s v="Kuehne+Nagel Tiel 3 Standpl"/>
    <s v="De Diepert 5"/>
    <s v="Tiel"/>
    <s v="4004 MA"/>
    <s v="NL"/>
    <x v="109"/>
    <s v="Rheastraat 10"/>
    <x v="3"/>
    <s v="5047 TL"/>
    <s v="NL"/>
    <s v="2480118195 2ND DEL"/>
    <s v="0149197_002"/>
    <s v="31V"/>
    <s v="NL001131849B01"/>
    <n v="2"/>
    <n v="0"/>
    <n v="120.84"/>
    <s v="N"/>
    <s v="Peter Appel Transport B.V."/>
    <n v="36622"/>
    <d v="2023-10-19T00:00:00"/>
    <s v="15:04:00"/>
    <n v="90"/>
    <x v="3"/>
    <x v="41"/>
    <n v="10"/>
    <x v="3"/>
    <n v="0"/>
    <s v=""/>
    <x v="1"/>
    <s v=""/>
    <n v="0"/>
    <s v=""/>
  </r>
  <r>
    <s v="COLGATE 3800 DEB."/>
    <s v="Colgate-Palmolive Nederland BV"/>
    <s v="101t"/>
    <n v="101091039869"/>
    <n v="101030176405"/>
    <n v="930"/>
    <s v="Inv Booked"/>
    <s v="2480121004"/>
    <s v="Verkoop"/>
    <n v="170"/>
    <s v="Transport drops zone"/>
    <s v="9 - verwerkt"/>
    <n v="0"/>
    <m/>
    <d v="2023-10-19T00:00:00"/>
    <s v="DROP"/>
    <s v="0001010910398690148892_003"/>
    <m/>
    <m/>
    <m/>
    <s v="EUR"/>
    <n v="52.44"/>
    <s v="EUR"/>
    <n v="52.44"/>
    <s v="EUR"/>
    <n v="52.44"/>
    <n v="52.44"/>
    <n v="0"/>
    <s v="N"/>
    <n v="1223000983"/>
    <d v="2023-11-09T00:00:00"/>
    <m/>
    <d v="2023-10-19T00:00:00"/>
    <s v="00:00"/>
    <s v="23:59"/>
    <d v="2023-10-19T00:00:00"/>
    <s v="11:15"/>
    <s v="11:15"/>
    <n v="2.4"/>
    <s v="ce"/>
    <n v="1963"/>
    <n v="2.4"/>
    <n v="3"/>
    <s v="Kuehne+Nagel Tiel 3 Standpl"/>
    <s v="De Diepert 5"/>
    <s v="Tiel"/>
    <s v="4004 MA"/>
    <s v="NL"/>
    <x v="32"/>
    <s v="Afrikastraat 10"/>
    <x v="34"/>
    <s v="6014CG"/>
    <s v="NL"/>
    <s v="2480121004"/>
    <s v="0148892_003"/>
    <s v="31V"/>
    <s v="NL001131849B01"/>
    <n v="2"/>
    <n v="0"/>
    <n v="52.44"/>
    <s v="N"/>
    <s v="Peter Appel Transport B.V."/>
    <n v="36622"/>
    <d v="2023-10-19T00:00:00"/>
    <s v="11:56:00"/>
    <n v="0"/>
    <x v="3"/>
    <x v="41"/>
    <n v="10"/>
    <x v="23"/>
    <n v="0"/>
    <s v=""/>
    <x v="3"/>
    <s v=""/>
    <n v="0"/>
    <s v=""/>
  </r>
  <r>
    <s v="COLGATE 3800 DEB."/>
    <s v="Colgate-Palmolive Nederland BV"/>
    <s v="101t"/>
    <n v="101091039868"/>
    <n v="101030176406"/>
    <n v="930"/>
    <s v="Inv Booked"/>
    <s v="2480121003"/>
    <s v="Verkoop"/>
    <n v="170"/>
    <s v="Transport drops zone"/>
    <s v="9 - verwerkt"/>
    <n v="0"/>
    <m/>
    <d v="2023-10-19T00:00:00"/>
    <s v="DROP"/>
    <s v="0001010910398680148896_002"/>
    <m/>
    <m/>
    <m/>
    <s v="EUR"/>
    <n v="225.76"/>
    <s v="EUR"/>
    <n v="225.76"/>
    <s v="EUR"/>
    <n v="225.76"/>
    <n v="225.76"/>
    <n v="0"/>
    <s v="N"/>
    <n v="1223000983"/>
    <d v="2023-11-09T00:00:00"/>
    <m/>
    <d v="2023-10-19T00:00:00"/>
    <s v="00:00"/>
    <s v="23:59"/>
    <d v="2023-10-19T00:00:00"/>
    <s v="15:00"/>
    <s v="16:00"/>
    <n v="16"/>
    <s v="ce"/>
    <n v="14910"/>
    <n v="16"/>
    <n v="28"/>
    <s v="Kuehne+Nagel Tiel 3 Standpl"/>
    <s v="De Diepert 5"/>
    <s v="Tiel"/>
    <s v="4004 MA"/>
    <s v="NL"/>
    <x v="13"/>
    <s v="GALVANIWEG 1"/>
    <x v="16"/>
    <s v="8013 RG"/>
    <s v="NL"/>
    <s v="2480121003"/>
    <s v="0148896_002"/>
    <s v="31V"/>
    <s v="NL001131849B01"/>
    <n v="2"/>
    <n v="0"/>
    <n v="225.76"/>
    <s v="N"/>
    <s v="Peter Appel Transport B.V."/>
    <n v="36622"/>
    <d v="2023-10-19T00:00:00"/>
    <s v="16:40:00"/>
    <n v="0"/>
    <x v="3"/>
    <x v="41"/>
    <n v="10"/>
    <x v="14"/>
    <n v="1"/>
    <n v="16"/>
    <x v="2"/>
    <n v="225.76"/>
    <n v="0"/>
    <n v="225.76"/>
  </r>
  <r>
    <s v="COLGATE 3800 DEB."/>
    <s v="Colgate-Palmolive Nederland BV"/>
    <s v="101t"/>
    <n v="0"/>
    <n v="101030176403"/>
    <n v="930"/>
    <s v="Inv Booked"/>
    <s v="2480121002"/>
    <s v="Verkoop"/>
    <n v="170"/>
    <s v="Transport drops zone"/>
    <s v="9 - verwerkt"/>
    <n v="0"/>
    <m/>
    <d v="2023-10-20T00:00:00"/>
    <m/>
    <m/>
    <m/>
    <m/>
    <m/>
    <s v="EUR"/>
    <n v="82.99"/>
    <s v="EUR"/>
    <n v="82.99"/>
    <s v="EUR"/>
    <n v="82.99"/>
    <n v="82.99"/>
    <n v="0"/>
    <s v="N"/>
    <n v="1223000983"/>
    <d v="2023-11-09T00:00:00"/>
    <m/>
    <d v="2023-10-20T00:00:00"/>
    <s v="00:00"/>
    <s v="23:59"/>
    <d v="2023-10-20T00:00:00"/>
    <s v="10:00"/>
    <s v="12:00"/>
    <n v="4.8"/>
    <s v="ce"/>
    <n v="2457"/>
    <n v="4.8"/>
    <n v="2"/>
    <s v="Kuehne+Nagel Tiel 3 Standpl"/>
    <s v="De Diepert 5"/>
    <s v="Tiel"/>
    <s v="4004 MA"/>
    <s v="NL"/>
    <x v="28"/>
    <s v="ECOFACTORIJ  20"/>
    <x v="31"/>
    <s v="7325 WC"/>
    <s v="NL"/>
    <s v="2480121002"/>
    <s v="0149247_002"/>
    <s v="31V"/>
    <s v="NL001131849B01"/>
    <n v="2"/>
    <n v="0"/>
    <n v="82.99"/>
    <s v="N"/>
    <m/>
    <n v="36622"/>
    <d v="2023-10-19T00:00:00"/>
    <s v="11:23:00"/>
    <n v="0"/>
    <x v="4"/>
    <x v="41"/>
    <n v="10"/>
    <x v="27"/>
    <n v="1"/>
    <n v="4.8"/>
    <x v="0"/>
    <n v="82.99"/>
    <n v="0"/>
    <n v="82.99"/>
  </r>
  <r>
    <s v="COLGATE 3800 DEB."/>
    <s v="Colgate-Palmolive Nederland BV"/>
    <s v="101t"/>
    <n v="101091041020"/>
    <n v="101030176493"/>
    <n v="930"/>
    <s v="Inv Booked"/>
    <s v="2480122142"/>
    <s v="Verkoop"/>
    <n v="170"/>
    <s v="Transport drops zone"/>
    <s v="9 - verwerkt"/>
    <n v="0"/>
    <m/>
    <d v="2023-10-20T00:00:00"/>
    <s v="DROP"/>
    <s v="0001010910410200149516_002"/>
    <m/>
    <m/>
    <m/>
    <s v="EUR"/>
    <n v="200.33"/>
    <s v="EUR"/>
    <n v="200.33"/>
    <s v="EUR"/>
    <n v="200.33"/>
    <n v="200.33"/>
    <n v="0"/>
    <s v="N"/>
    <n v="1223000983"/>
    <d v="2023-11-09T00:00:00"/>
    <m/>
    <d v="2023-10-20T00:00:00"/>
    <s v="00:00"/>
    <s v="23:59"/>
    <d v="2023-10-20T00:00:00"/>
    <s v="12:00"/>
    <s v="13:00"/>
    <n v="13.6"/>
    <s v="ce"/>
    <n v="6967"/>
    <n v="13.6"/>
    <n v="7"/>
    <s v="Kuehne+Nagel Tiel 3 Standpl"/>
    <s v="De Diepert 5"/>
    <s v="Tiel"/>
    <s v="4004 MA"/>
    <s v="NL"/>
    <x v="16"/>
    <s v="Rijnland 4"/>
    <x v="19"/>
    <s v="1948RL"/>
    <s v="NL"/>
    <s v="2480122142"/>
    <s v="0149516_002"/>
    <s v="31V"/>
    <s v="NL001131849B01"/>
    <n v="2"/>
    <n v="0"/>
    <n v="200.33"/>
    <s v="N"/>
    <s v="Peter Appel Transport B.V."/>
    <n v="36622"/>
    <d v="2023-10-20T00:00:00"/>
    <s v="15:16:00"/>
    <n v="0"/>
    <x v="4"/>
    <x v="41"/>
    <n v="10"/>
    <x v="17"/>
    <n v="1"/>
    <n v="13.6"/>
    <x v="0"/>
    <n v="200.33"/>
    <n v="0"/>
    <n v="200.33"/>
  </r>
  <r>
    <s v="COLGATE 3800 DEB."/>
    <s v="Colgate-Palmolive Nederland BV"/>
    <s v="101t"/>
    <n v="101091041011"/>
    <n v="101030176486"/>
    <n v="930"/>
    <s v="Inv Booked"/>
    <s v="2480122134"/>
    <s v="Verkoop"/>
    <n v="170"/>
    <s v="Transport drops zone"/>
    <s v="9 - verwerkt"/>
    <n v="0"/>
    <m/>
    <d v="2023-10-20T00:00:00"/>
    <s v="DROP"/>
    <s v="0001010910410110149511_002"/>
    <m/>
    <m/>
    <m/>
    <s v="EUR"/>
    <n v="185.14"/>
    <s v="EUR"/>
    <n v="185.14"/>
    <s v="EUR"/>
    <n v="185.14"/>
    <n v="185.14"/>
    <n v="0"/>
    <s v="N"/>
    <n v="1223000983"/>
    <d v="2023-11-09T00:00:00"/>
    <m/>
    <d v="2023-10-20T00:00:00"/>
    <s v="00:00"/>
    <s v="23:59"/>
    <d v="2023-10-20T00:00:00"/>
    <s v="07:00"/>
    <s v="10:00"/>
    <n v="15.2"/>
    <s v="ce"/>
    <n v="16306"/>
    <n v="15.2"/>
    <n v="27"/>
    <s v="Kuehne+Nagel Tiel 3 Standpl"/>
    <s v="De Diepert 5"/>
    <s v="Tiel"/>
    <s v="4004 MA"/>
    <s v="NL"/>
    <x v="117"/>
    <s v="Slego 1a"/>
    <x v="13"/>
    <s v="1046BM"/>
    <s v="NL"/>
    <s v="2480122134"/>
    <s v="0149511_002"/>
    <s v="31V"/>
    <s v="NL001131849B01"/>
    <n v="2"/>
    <n v="0"/>
    <n v="185.14"/>
    <s v="N"/>
    <s v="Peter Appel Transport B.V."/>
    <n v="36622"/>
    <d v="2023-10-20T00:00:00"/>
    <s v="09:14:00"/>
    <n v="0"/>
    <x v="4"/>
    <x v="41"/>
    <n v="10"/>
    <x v="11"/>
    <n v="1"/>
    <n v="15.2"/>
    <x v="0"/>
    <n v="185.14"/>
    <n v="0"/>
    <n v="185.14"/>
  </r>
  <r>
    <s v="COLGATE 3800 DEB."/>
    <s v="Colgate-Palmolive Nederland BV"/>
    <s v="101t"/>
    <n v="101091041045"/>
    <n v="101030176487"/>
    <n v="930"/>
    <s v="Inv Booked"/>
    <s v="2480122135"/>
    <s v="Verkoop"/>
    <n v="170"/>
    <s v="Transport drops zone"/>
    <s v="9 - verwerkt"/>
    <n v="0"/>
    <m/>
    <d v="2023-10-20T00:00:00"/>
    <s v="DROP"/>
    <s v="0001010910410450149583_003"/>
    <m/>
    <m/>
    <m/>
    <s v="EUR"/>
    <n v="51.04"/>
    <s v="EUR"/>
    <n v="51.04"/>
    <s v="EUR"/>
    <n v="51.04"/>
    <n v="51.04"/>
    <n v="0"/>
    <s v="N"/>
    <n v="1223000983"/>
    <d v="2023-11-09T00:00:00"/>
    <m/>
    <d v="2023-10-20T00:00:00"/>
    <s v="00:00"/>
    <s v="23:59"/>
    <d v="2023-10-20T00:00:00"/>
    <s v="07:00"/>
    <s v="14:00"/>
    <n v="1.6"/>
    <s v="ce"/>
    <n v="603"/>
    <n v="1.6"/>
    <n v="0"/>
    <s v="Kuehne+Nagel Tiel 3 Standpl"/>
    <s v="De Diepert 5"/>
    <s v="Tiel"/>
    <s v="4004 MA"/>
    <s v="NL"/>
    <x v="114"/>
    <s v="Basisweg 7"/>
    <x v="25"/>
    <s v="1951NG"/>
    <s v="NL"/>
    <s v="2480122135"/>
    <s v="0149583_003"/>
    <s v="31V"/>
    <s v="NL001131849B01"/>
    <n v="2"/>
    <n v="0"/>
    <n v="51.04"/>
    <s v="N"/>
    <s v="Peter Appel Transport B.V."/>
    <n v="36622"/>
    <d v="2023-10-20T00:00:00"/>
    <s v="14:02:00"/>
    <n v="0"/>
    <x v="4"/>
    <x v="41"/>
    <n v="10"/>
    <x v="17"/>
    <n v="1"/>
    <n v="1.6"/>
    <x v="3"/>
    <n v="51.04"/>
    <n v="0"/>
    <n v="51.04"/>
  </r>
  <r>
    <s v="COLGATE 3800 DEB."/>
    <s v="Colgate-Palmolive Nederland BV"/>
    <s v="101t"/>
    <n v="101091040446"/>
    <n v="101030176488"/>
    <n v="930"/>
    <s v="Inv Booked"/>
    <s v="2480122136"/>
    <s v="Verkoop"/>
    <n v="170"/>
    <s v="Transport drops zone"/>
    <s v="9 - verwerkt"/>
    <n v="0"/>
    <m/>
    <d v="2023-10-20T00:00:00"/>
    <s v="DROP"/>
    <s v="0001010910404460149242_002"/>
    <m/>
    <m/>
    <m/>
    <s v="EUR"/>
    <n v="164.59"/>
    <s v="EUR"/>
    <n v="164.59"/>
    <s v="EUR"/>
    <n v="164.59"/>
    <n v="164.59"/>
    <n v="0"/>
    <s v="N"/>
    <n v="1223000983"/>
    <d v="2023-11-09T00:00:00"/>
    <m/>
    <d v="2023-10-20T00:00:00"/>
    <s v="00:00"/>
    <s v="23:59"/>
    <d v="2023-10-20T00:00:00"/>
    <s v="17:00"/>
    <s v="17:00"/>
    <n v="21.6"/>
    <s v="ce"/>
    <n v="22458"/>
    <n v="21.6"/>
    <n v="44"/>
    <s v="Kuehne+Nagel Tiel 3 Standpl"/>
    <s v="De Diepert 5"/>
    <s v="Tiel"/>
    <s v="4004 MA"/>
    <s v="NL"/>
    <x v="14"/>
    <s v="Rood 24"/>
    <x v="17"/>
    <s v="6666LT"/>
    <s v="NL"/>
    <s v="2480122136"/>
    <s v="0149242_002"/>
    <s v="31V"/>
    <s v="NL001131849B01"/>
    <n v="2"/>
    <n v="0"/>
    <n v="164.59"/>
    <s v="N"/>
    <s v="Peter Appel Transport B.V."/>
    <n v="36622"/>
    <d v="2023-10-20T00:00:00"/>
    <s v="16:56:00"/>
    <n v="0"/>
    <x v="4"/>
    <x v="41"/>
    <n v="10"/>
    <x v="15"/>
    <n v="1"/>
    <n v="21.6"/>
    <x v="5"/>
    <n v="164.59"/>
    <n v="0"/>
    <n v="164.59"/>
  </r>
  <r>
    <s v="COLGATE 3800 DEB."/>
    <s v="Colgate-Palmolive Nederland BV"/>
    <s v="101t"/>
    <n v="101091041011"/>
    <n v="101030176489"/>
    <n v="930"/>
    <s v="Inv Booked"/>
    <s v="2480122139"/>
    <s v="Verkoop"/>
    <n v="170"/>
    <s v="Transport drops zone"/>
    <s v="9 - verwerkt"/>
    <n v="0"/>
    <m/>
    <d v="2023-10-20T00:00:00"/>
    <s v="DROP"/>
    <s v="0001010910410110149511_003"/>
    <m/>
    <m/>
    <m/>
    <s v="EUR"/>
    <n v="16.61"/>
    <s v="EUR"/>
    <n v="16.61"/>
    <s v="EUR"/>
    <n v="16.61"/>
    <n v="16.61"/>
    <n v="0"/>
    <s v="N"/>
    <n v="1223000983"/>
    <d v="2023-11-09T00:00:00"/>
    <m/>
    <d v="2023-10-20T00:00:00"/>
    <s v="00:00"/>
    <s v="23:59"/>
    <d v="2023-10-20T00:00:00"/>
    <s v="08:00"/>
    <s v="14:00"/>
    <n v="0.8"/>
    <s v="ce"/>
    <n v="327"/>
    <n v="0.8"/>
    <n v="0"/>
    <s v="Kuehne+Nagel Tiel 3 Standpl"/>
    <s v="De Diepert 5"/>
    <s v="Tiel"/>
    <s v="4004 MA"/>
    <s v="NL"/>
    <x v="48"/>
    <s v="OPAALSTRAAT  2"/>
    <x v="32"/>
    <s v="1812 RH"/>
    <s v="NL"/>
    <s v="2480122139"/>
    <s v="0149511_003"/>
    <s v="31V"/>
    <s v="NL001131849B01"/>
    <n v="2"/>
    <n v="0"/>
    <n v="16.61"/>
    <s v="N"/>
    <s v="Peter Appel Transport B.V."/>
    <n v="36622"/>
    <d v="2023-10-20T00:00:00"/>
    <s v="10:17:00"/>
    <n v="0"/>
    <x v="4"/>
    <x v="41"/>
    <n v="10"/>
    <x v="28"/>
    <n v="1"/>
    <n v="4"/>
    <x v="3"/>
    <n v="83.04"/>
    <n v="0"/>
    <n v="83.04"/>
  </r>
  <r>
    <s v="COLGATE 3800 DEB."/>
    <s v="Colgate-Palmolive Nederland BV"/>
    <s v="101t"/>
    <n v="101091040445"/>
    <n v="101030176490"/>
    <n v="930"/>
    <s v="Inv Booked"/>
    <s v="2480122141"/>
    <s v="Verkoop"/>
    <n v="170"/>
    <s v="Transport drops zone"/>
    <s v="9 - verwerkt"/>
    <n v="0"/>
    <m/>
    <d v="2023-10-20T00:00:00"/>
    <s v="DROP"/>
    <s v="0001010910404450149240_002"/>
    <m/>
    <m/>
    <m/>
    <s v="EUR"/>
    <n v="144.58000000000001"/>
    <s v="EUR"/>
    <n v="144.58000000000001"/>
    <s v="EUR"/>
    <n v="144.58000000000001"/>
    <n v="144.58000000000001"/>
    <n v="0"/>
    <s v="N"/>
    <n v="1223000983"/>
    <d v="2023-11-09T00:00:00"/>
    <m/>
    <d v="2023-10-20T00:00:00"/>
    <s v="00:00"/>
    <s v="23:59"/>
    <d v="2023-10-20T00:00:00"/>
    <s v="13:00"/>
    <s v="14:00"/>
    <n v="24.8"/>
    <s v="ce"/>
    <n v="14579"/>
    <n v="24.8"/>
    <n v="27"/>
    <s v="Kuehne+Nagel Tiel 3 Standpl"/>
    <s v="De Diepert 5"/>
    <s v="Tiel"/>
    <s v="4004 MA"/>
    <s v="NL"/>
    <x v="2"/>
    <s v="Randweg 2"/>
    <x v="6"/>
    <s v="4191 NN"/>
    <s v="NL"/>
    <s v="2480122141"/>
    <s v="0149240_002"/>
    <s v="31V"/>
    <s v="NL001131849B01"/>
    <n v="2"/>
    <n v="0"/>
    <n v="144.58000000000001"/>
    <s v="N"/>
    <s v="Peter Appel Transport B.V."/>
    <n v="36622"/>
    <d v="2023-10-20T00:00:00"/>
    <s v="14:33:00"/>
    <n v="0"/>
    <x v="4"/>
    <x v="41"/>
    <n v="10"/>
    <x v="6"/>
    <n v="1"/>
    <n v="24.8"/>
    <x v="2"/>
    <n v="144.58000000000001"/>
    <n v="0"/>
    <n v="144.58000000000001"/>
  </r>
  <r>
    <s v="COLGATE 3800 DEB."/>
    <s v="Colgate-Palmolive Nederland BV"/>
    <s v="101t"/>
    <n v="101091041030"/>
    <n v="101030176491"/>
    <n v="930"/>
    <s v="Inv Booked"/>
    <s v="2480122138"/>
    <s v="Verkoop"/>
    <n v="170"/>
    <s v="Transport drops zone"/>
    <s v="9 - verwerkt"/>
    <n v="0"/>
    <m/>
    <d v="2023-10-20T00:00:00"/>
    <s v="DROP"/>
    <s v="0001010910410300149524_002"/>
    <m/>
    <m/>
    <m/>
    <s v="EUR"/>
    <n v="216.8"/>
    <s v="EUR"/>
    <n v="216.8"/>
    <s v="EUR"/>
    <n v="216.8"/>
    <n v="216.8"/>
    <n v="0"/>
    <s v="N"/>
    <n v="1223000983"/>
    <d v="2023-11-09T00:00:00"/>
    <m/>
    <d v="2023-10-20T00:00:00"/>
    <s v="00:00"/>
    <s v="23:59"/>
    <d v="2023-10-20T00:00:00"/>
    <s v="11:00"/>
    <s v="12:00"/>
    <n v="20"/>
    <s v="ce"/>
    <n v="22462"/>
    <n v="20"/>
    <n v="38"/>
    <s v="Kuehne+Nagel Tiel 3 Standpl"/>
    <s v="De Diepert 5"/>
    <s v="Tiel"/>
    <s v="4004 MA"/>
    <s v="NL"/>
    <x v="109"/>
    <s v="Rheastraat 10"/>
    <x v="3"/>
    <s v="5047 TL"/>
    <s v="NL"/>
    <s v="2480122138"/>
    <s v="0149524_002"/>
    <s v="31V"/>
    <s v="NL001131849B01"/>
    <n v="2"/>
    <n v="0"/>
    <n v="216.8"/>
    <s v="N"/>
    <s v="Peter Appel Transport B.V."/>
    <n v="36622"/>
    <d v="2023-10-20T00:00:00"/>
    <s v="12:39:00"/>
    <n v="0"/>
    <x v="4"/>
    <x v="41"/>
    <n v="10"/>
    <x v="3"/>
    <n v="1"/>
    <n v="20"/>
    <x v="1"/>
    <n v="216.8"/>
    <n v="0"/>
    <n v="216.8"/>
  </r>
  <r>
    <s v="COLGATE 3800 DEB."/>
    <s v="Colgate-Palmolive Nederland BV"/>
    <s v="101t"/>
    <n v="101091040443"/>
    <n v="101030176492"/>
    <n v="930"/>
    <s v="Inv Booked"/>
    <s v="2480122137"/>
    <s v="Verkoop"/>
    <n v="170"/>
    <s v="Transport drops zone"/>
    <s v="9 - verwerkt"/>
    <n v="0"/>
    <m/>
    <d v="2023-10-20T00:00:00"/>
    <s v="DROP"/>
    <s v="0001010910404430149239_004"/>
    <m/>
    <m/>
    <m/>
    <s v="EUR"/>
    <n v="200.16"/>
    <s v="EUR"/>
    <n v="200.16"/>
    <s v="EUR"/>
    <n v="200.16"/>
    <n v="200.16"/>
    <n v="0"/>
    <s v="N"/>
    <n v="1223000983"/>
    <d v="2023-11-09T00:00:00"/>
    <m/>
    <d v="2023-10-20T00:00:00"/>
    <s v="00:00"/>
    <s v="23:59"/>
    <d v="2023-10-20T00:00:00"/>
    <s v="14:00"/>
    <s v="14:00"/>
    <n v="14.4"/>
    <s v="ce"/>
    <n v="11657"/>
    <n v="14.4"/>
    <n v="18"/>
    <s v="Kuehne+Nagel Tiel 3 Standpl"/>
    <s v="De Diepert 5"/>
    <s v="Tiel"/>
    <s v="4004 MA"/>
    <s v="NL"/>
    <x v="113"/>
    <s v="Hollandweg 30"/>
    <x v="4"/>
    <s v="2665 MT"/>
    <s v="NL"/>
    <s v="2480122137"/>
    <s v="0149239_004"/>
    <s v="31V"/>
    <s v="NL001131849B01"/>
    <n v="2"/>
    <n v="0"/>
    <n v="200.16"/>
    <s v="N"/>
    <s v="Peter Appel Transport B.V."/>
    <n v="36622"/>
    <d v="2023-10-20T00:00:00"/>
    <s v="13:39:00"/>
    <n v="0"/>
    <x v="4"/>
    <x v="41"/>
    <n v="10"/>
    <x v="4"/>
    <n v="1"/>
    <n v="14.4"/>
    <x v="3"/>
    <n v="200.16"/>
    <n v="0"/>
    <n v="200.16"/>
  </r>
  <r>
    <s v="COLGATE 3800 DEB."/>
    <s v="Colgate-Palmolive Nederland BV"/>
    <s v="101t"/>
    <n v="101091040441"/>
    <n v="101030176494"/>
    <n v="930"/>
    <s v="Inv Booked"/>
    <s v="2480122219"/>
    <s v="Verkoop"/>
    <n v="170"/>
    <s v="Transport drops zone"/>
    <s v="9 - verwerkt"/>
    <n v="0"/>
    <m/>
    <d v="2023-10-20T00:00:00"/>
    <s v="DROP"/>
    <s v="0001010910404410149236_007"/>
    <m/>
    <m/>
    <m/>
    <s v="EUR"/>
    <n v="31.57"/>
    <s v="EUR"/>
    <n v="31.57"/>
    <s v="EUR"/>
    <n v="31.57"/>
    <n v="31.57"/>
    <n v="0"/>
    <s v="N"/>
    <n v="1223000983"/>
    <d v="2023-11-09T00:00:00"/>
    <m/>
    <d v="2023-10-20T00:00:00"/>
    <s v="00:00"/>
    <s v="23:59"/>
    <d v="2023-10-20T00:00:00"/>
    <s v="06:00"/>
    <s v="14:00"/>
    <n v="0.8"/>
    <s v="ce"/>
    <n v="689"/>
    <n v="0.8"/>
    <n v="1"/>
    <s v="Kuehne+Nagel Tiel 3 Standpl"/>
    <s v="De Diepert 5"/>
    <s v="Tiel"/>
    <s v="4004 MA"/>
    <s v="NL"/>
    <x v="32"/>
    <s v="Afrikastraat 10"/>
    <x v="34"/>
    <s v="6014CG"/>
    <s v="NL"/>
    <s v="2480122219"/>
    <s v="0149236_007"/>
    <s v="31V"/>
    <s v="NL001131849B01"/>
    <n v="2"/>
    <n v="0"/>
    <n v="31.57"/>
    <s v="N"/>
    <s v="Peter Appel Transport B.V."/>
    <n v="36622"/>
    <d v="2023-10-20T00:00:00"/>
    <s v="08:45:00"/>
    <n v="11"/>
    <x v="4"/>
    <x v="41"/>
    <n v="10"/>
    <x v="23"/>
    <n v="1"/>
    <n v="0.8"/>
    <x v="3"/>
    <n v="31.57"/>
    <n v="0"/>
    <n v="31.57"/>
  </r>
  <r>
    <s v="COLGATE 3800 DEB."/>
    <s v="Colgate-Palmolive Nederland BV"/>
    <s v="101t"/>
    <n v="101091040442"/>
    <n v="101030176495"/>
    <n v="930"/>
    <s v="Inv Booked"/>
    <s v="2480122143"/>
    <s v="Verkoop"/>
    <n v="170"/>
    <s v="Transport drops zone"/>
    <s v="9 - verwerkt"/>
    <n v="0"/>
    <m/>
    <d v="2023-10-20T00:00:00"/>
    <s v="DROP"/>
    <s v="0001010910404420149237_002"/>
    <m/>
    <m/>
    <m/>
    <s v="EUR"/>
    <n v="129.4"/>
    <s v="EUR"/>
    <n v="129.4"/>
    <s v="EUR"/>
    <n v="129.4"/>
    <n v="129.4"/>
    <n v="0"/>
    <s v="N"/>
    <n v="1223000983"/>
    <d v="2023-11-09T00:00:00"/>
    <m/>
    <d v="2023-10-20T00:00:00"/>
    <s v="00:00"/>
    <s v="23:59"/>
    <d v="2023-10-20T00:00:00"/>
    <s v="05:00"/>
    <s v="06:00"/>
    <n v="20"/>
    <s v="ce"/>
    <n v="13205"/>
    <n v="20"/>
    <n v="25"/>
    <s v="Kuehne+Nagel Tiel 3 Standpl"/>
    <s v="De Diepert 5"/>
    <s v="Tiel"/>
    <s v="4004 MA"/>
    <s v="NL"/>
    <x v="2"/>
    <s v="Randweg 2"/>
    <x v="6"/>
    <s v="4191 NN"/>
    <s v="NL"/>
    <s v="2480122143"/>
    <s v="0149237_002"/>
    <s v="31V"/>
    <s v="NL001131849B01"/>
    <n v="2"/>
    <n v="0"/>
    <n v="129.4"/>
    <s v="N"/>
    <s v="Peter Appel Transport B.V."/>
    <n v="36622"/>
    <d v="2023-10-20T00:00:00"/>
    <s v="06:50:00"/>
    <n v="0"/>
    <x v="4"/>
    <x v="41"/>
    <n v="10"/>
    <x v="6"/>
    <n v="1"/>
    <n v="20"/>
    <x v="2"/>
    <n v="129.4"/>
    <n v="0"/>
    <n v="129.4"/>
  </r>
  <r>
    <s v="COLGATE 3800 DEB."/>
    <s v="Colgate-Palmolive Nederland BV"/>
    <s v="101t"/>
    <n v="101091041011"/>
    <n v="101030176496"/>
    <n v="930"/>
    <s v="Inv Booked"/>
    <s v="2480122140"/>
    <s v="Verkoop"/>
    <n v="170"/>
    <s v="Transport drops zone"/>
    <s v="9 - verwerkt"/>
    <n v="0"/>
    <m/>
    <d v="2023-10-20T00:00:00"/>
    <s v="DROP"/>
    <s v="0001010910410110149511_003"/>
    <m/>
    <m/>
    <m/>
    <s v="EUR"/>
    <n v="66.430000000000007"/>
    <s v="EUR"/>
    <n v="66.430000000000007"/>
    <s v="EUR"/>
    <n v="66.430000000000007"/>
    <n v="66.430000000000007"/>
    <n v="0"/>
    <s v="N"/>
    <n v="1223000983"/>
    <d v="2023-11-09T00:00:00"/>
    <m/>
    <d v="2023-10-20T00:00:00"/>
    <s v="00:00"/>
    <s v="23:59"/>
    <d v="2023-10-20T00:00:00"/>
    <s v="08:00"/>
    <s v="14:00"/>
    <n v="3.2"/>
    <s v="ce"/>
    <n v="1745"/>
    <n v="3.2"/>
    <n v="1"/>
    <s v="Kuehne+Nagel Tiel 3 Standpl"/>
    <s v="De Diepert 5"/>
    <s v="Tiel"/>
    <s v="4004 MA"/>
    <s v="NL"/>
    <x v="29"/>
    <s v="Opaalstraat 15"/>
    <x v="32"/>
    <s v="1812RH"/>
    <s v="NL"/>
    <s v="2480122140"/>
    <s v="0149511_003"/>
    <s v="31V"/>
    <s v="NL001131849B01"/>
    <n v="2"/>
    <n v="0"/>
    <n v="66.430000000000007"/>
    <s v="N"/>
    <s v="Peter Appel Transport B.V."/>
    <n v="36622"/>
    <d v="2023-10-20T00:00:00"/>
    <s v="12:28:00"/>
    <n v="40"/>
    <x v="4"/>
    <x v="41"/>
    <n v="10"/>
    <x v="28"/>
    <n v="0"/>
    <s v=""/>
    <x v="3"/>
    <s v=""/>
    <n v="0"/>
    <s v=""/>
  </r>
  <r>
    <s v="COLGATE 3800 DEB."/>
    <s v="Colgate-Palmolive Nederland BV"/>
    <s v="101t"/>
    <n v="101091040441"/>
    <n v="101030176497"/>
    <n v="930"/>
    <s v="Inv Booked"/>
    <s v="2480122222"/>
    <s v="Verkoop"/>
    <n v="170"/>
    <s v="Transport drops zone"/>
    <s v="9 - verwerkt"/>
    <n v="0"/>
    <m/>
    <d v="2023-10-20T00:00:00"/>
    <s v="DROP"/>
    <s v="0001010910404410149236_006"/>
    <m/>
    <m/>
    <m/>
    <s v="EUR"/>
    <n v="27.26"/>
    <s v="EUR"/>
    <n v="27.26"/>
    <s v="EUR"/>
    <n v="27.26"/>
    <n v="27.26"/>
    <n v="0"/>
    <s v="N"/>
    <n v="1223000983"/>
    <d v="2023-11-09T00:00:00"/>
    <m/>
    <d v="2023-10-20T00:00:00"/>
    <s v="00:00"/>
    <s v="23:59"/>
    <d v="2023-10-20T00:00:00"/>
    <s v="06:00"/>
    <s v="20:00"/>
    <n v="0.8"/>
    <s v="ce"/>
    <n v="689"/>
    <n v="0.8"/>
    <n v="1"/>
    <s v="Kuehne+Nagel Tiel 3 Standpl"/>
    <s v="De Diepert 5"/>
    <s v="Tiel"/>
    <s v="4004 MA"/>
    <s v="NL"/>
    <x v="79"/>
    <s v="Keltenweg 30"/>
    <x v="58"/>
    <s v="5342 LP"/>
    <s v="NL"/>
    <s v="2480122222"/>
    <s v="0149236_006"/>
    <s v="31V"/>
    <s v="NL001131849B01"/>
    <n v="2"/>
    <n v="0"/>
    <n v="27.26"/>
    <s v="N"/>
    <s v="Peter Appel Transport B.V."/>
    <n v="36622"/>
    <d v="2023-10-20T00:00:00"/>
    <s v="09:57:00"/>
    <n v="20"/>
    <x v="4"/>
    <x v="41"/>
    <n v="10"/>
    <x v="42"/>
    <n v="1"/>
    <n v="0.8"/>
    <x v="3"/>
    <n v="27.26"/>
    <n v="0"/>
    <n v="27.26"/>
  </r>
  <r>
    <s v="COLGATE 3800 DEB."/>
    <s v="Colgate-Palmolive Nederland BV"/>
    <s v="101t"/>
    <n v="101091041326"/>
    <n v="101030176617"/>
    <n v="930"/>
    <s v="Inv Booked"/>
    <s v="2480120997"/>
    <s v="Verkoop"/>
    <n v="170"/>
    <s v="Transport drops zone"/>
    <s v="9 - verwerkt"/>
    <n v="0"/>
    <m/>
    <d v="2023-10-20T00:00:00"/>
    <s v="DROP"/>
    <s v="0001010910413260149787_002"/>
    <m/>
    <m/>
    <m/>
    <s v="EUR"/>
    <n v="289.33"/>
    <s v="EUR"/>
    <n v="289.33"/>
    <s v="EUR"/>
    <n v="289.33"/>
    <n v="289.33"/>
    <n v="0"/>
    <s v="N"/>
    <n v="1223000983"/>
    <d v="2023-11-09T00:00:00"/>
    <m/>
    <d v="2023-10-20T00:00:00"/>
    <s v="00:00"/>
    <s v="23:59"/>
    <d v="2023-10-20T00:00:00"/>
    <s v="09:00"/>
    <s v="15:00"/>
    <n v="26"/>
    <s v="ce"/>
    <n v="23024"/>
    <n v="26.4"/>
    <n v="40"/>
    <s v="Kuehne+Nagel Tiel 3 Standpl"/>
    <s v="De Diepert 5"/>
    <s v="Tiel"/>
    <s v="4004 MA"/>
    <s v="NL"/>
    <x v="66"/>
    <s v="Hazenkoog 20a"/>
    <x v="32"/>
    <s v="1822BS"/>
    <s v="NL"/>
    <s v="2480120997"/>
    <s v="0149787_002"/>
    <s v="31V"/>
    <s v="NL001131849B01"/>
    <n v="2"/>
    <n v="0"/>
    <n v="289.33"/>
    <s v="N"/>
    <s v="Peter Appel Transport B.V."/>
    <n v="36622"/>
    <d v="2023-10-20T00:00:00"/>
    <s v="14:46:00"/>
    <n v="0"/>
    <x v="4"/>
    <x v="41"/>
    <n v="10"/>
    <x v="28"/>
    <n v="1"/>
    <n v="26.4"/>
    <x v="0"/>
    <n v="289.33"/>
    <n v="0"/>
    <n v="289.33"/>
  </r>
  <r>
    <s v="COLGATE 3800 DEB."/>
    <s v="Colgate-Palmolive Nederland BV"/>
    <s v="101t"/>
    <n v="101091041042"/>
    <n v="101030176562"/>
    <n v="930"/>
    <s v="Inv Booked"/>
    <s v="2480123307"/>
    <s v="Verkoop"/>
    <n v="170"/>
    <s v="Transport drops zone"/>
    <s v="9 - verwerkt"/>
    <n v="0"/>
    <m/>
    <d v="2023-10-21T00:00:00"/>
    <s v="DROP"/>
    <s v="0001010910410420149580_002"/>
    <m/>
    <m/>
    <m/>
    <s v="EUR"/>
    <n v="32.35"/>
    <s v="EUR"/>
    <n v="32.35"/>
    <s v="EUR"/>
    <n v="32.35"/>
    <n v="32.35"/>
    <n v="0"/>
    <s v="N"/>
    <n v="1223000983"/>
    <d v="2023-11-09T00:00:00"/>
    <m/>
    <d v="2023-10-21T00:00:00"/>
    <s v="00:00"/>
    <s v="23:59"/>
    <d v="2023-10-21T00:00:00"/>
    <s v="10:00"/>
    <s v="10:00"/>
    <n v="1.6"/>
    <s v="ce"/>
    <n v="587"/>
    <n v="1.6"/>
    <n v="1"/>
    <s v="Kuehne+Nagel Tiel 3 Standpl"/>
    <s v="De Diepert 5"/>
    <s v="Tiel"/>
    <s v="4004 MA"/>
    <s v="NL"/>
    <x v="14"/>
    <s v="Rood 24"/>
    <x v="17"/>
    <s v="6666LT"/>
    <s v="NL"/>
    <s v="2480123307"/>
    <s v="0149580_002"/>
    <s v="31V"/>
    <s v="NL001131849B01"/>
    <n v="2"/>
    <n v="0"/>
    <n v="32.35"/>
    <s v="N"/>
    <s v="Peter Appel Transport B.V."/>
    <n v="36622"/>
    <d v="2023-10-21T00:00:00"/>
    <s v="11:43:00"/>
    <n v="43"/>
    <x v="5"/>
    <x v="41"/>
    <n v="10"/>
    <x v="15"/>
    <n v="1"/>
    <n v="1.6"/>
    <x v="5"/>
    <n v="32.35"/>
    <n v="0"/>
    <n v="32.35"/>
  </r>
  <r>
    <s v="COLGATE 3800 DEB."/>
    <s v="Colgate-Palmolive Nederland BV"/>
    <s v="101t"/>
    <n v="101091041041"/>
    <n v="101030176551"/>
    <n v="930"/>
    <s v="Inv Booked"/>
    <s v="2480123295"/>
    <s v="Verkoop"/>
    <n v="170"/>
    <s v="Transport drops zone"/>
    <s v="9 - verwerkt"/>
    <n v="0"/>
    <m/>
    <d v="2023-10-21T00:00:00"/>
    <s v="DROP"/>
    <s v="0001010910410410149577_002"/>
    <m/>
    <m/>
    <m/>
    <s v="EUR"/>
    <n v="5.54"/>
    <s v="EUR"/>
    <n v="5.54"/>
    <s v="EUR"/>
    <n v="5.54"/>
    <n v="5.54"/>
    <n v="0"/>
    <s v="N"/>
    <n v="1223000983"/>
    <d v="2023-11-09T00:00:00"/>
    <m/>
    <d v="2023-10-21T00:00:00"/>
    <s v="00:00"/>
    <s v="23:59"/>
    <d v="2023-10-21T00:00:00"/>
    <s v="09:00"/>
    <s v="09:00"/>
    <n v="0.8"/>
    <s v="ce"/>
    <n v="359"/>
    <n v="0.8"/>
    <n v="0"/>
    <s v="Kuehne+Nagel Tiel 3 Standpl"/>
    <s v="De Diepert 5"/>
    <s v="Tiel"/>
    <s v="4004 MA"/>
    <s v="NL"/>
    <x v="14"/>
    <s v="Rood 24"/>
    <x v="17"/>
    <s v="6666LT"/>
    <s v="NL"/>
    <s v="2480123295"/>
    <s v="0149577_002"/>
    <s v="31V"/>
    <s v="NL001131849B01"/>
    <n v="2"/>
    <n v="0"/>
    <n v="5.54"/>
    <s v="N"/>
    <s v="Peter Appel Transport B.V."/>
    <n v="36622"/>
    <d v="2023-10-21T00:00:00"/>
    <s v="10:49:00"/>
    <n v="0"/>
    <x v="5"/>
    <x v="41"/>
    <n v="10"/>
    <x v="15"/>
    <n v="1"/>
    <n v="26.400000000000002"/>
    <x v="5"/>
    <n v="182.69"/>
    <n v="0"/>
    <n v="182.69"/>
  </r>
  <r>
    <s v="COLGATE 3800 DEB."/>
    <s v="Colgate-Palmolive Nederland BV"/>
    <s v="101t"/>
    <n v="101091041038"/>
    <n v="101030176552"/>
    <n v="930"/>
    <s v="Inv Booked"/>
    <s v="2480123298"/>
    <s v="Verkoop"/>
    <n v="170"/>
    <s v="Transport drops zone"/>
    <s v="9 - verwerkt"/>
    <n v="0"/>
    <m/>
    <d v="2023-10-21T00:00:00"/>
    <s v="DROP"/>
    <s v="0001010910410380149578_002"/>
    <m/>
    <m/>
    <m/>
    <s v="EUR"/>
    <n v="129.44"/>
    <s v="EUR"/>
    <n v="129.44"/>
    <s v="EUR"/>
    <n v="129.44"/>
    <n v="129.44"/>
    <n v="0"/>
    <s v="Y"/>
    <n v="1223000983"/>
    <d v="2023-11-09T00:00:00"/>
    <m/>
    <d v="2023-10-21T00:00:00"/>
    <s v="00:00"/>
    <s v="23:59"/>
    <d v="2023-10-21T00:00:00"/>
    <s v="09:00"/>
    <s v="09:00"/>
    <n v="16"/>
    <s v="ce"/>
    <n v="1609"/>
    <n v="16"/>
    <n v="2"/>
    <s v="Kuehne+Nagel Tiel 3 Standpl"/>
    <s v="De Diepert 5"/>
    <s v="Tiel"/>
    <s v="4004 MA"/>
    <s v="NL"/>
    <x v="24"/>
    <s v="Ravenswade 14"/>
    <x v="26"/>
    <s v="3439 LD"/>
    <s v="NL"/>
    <s v="2480123298"/>
    <s v="0149578_002"/>
    <s v="31V"/>
    <s v="NL001131849B01"/>
    <n v="2"/>
    <n v="0"/>
    <n v="129.44"/>
    <s v="N"/>
    <s v="Peter Appel Transport B.V."/>
    <n v="36622"/>
    <d v="2023-10-21T00:00:00"/>
    <s v="10:23:00"/>
    <n v="0"/>
    <x v="5"/>
    <x v="41"/>
    <n v="10"/>
    <x v="22"/>
    <n v="1"/>
    <n v="26.4"/>
    <x v="7"/>
    <n v="213.57999999999998"/>
    <n v="0"/>
    <n v="213.57999999999998"/>
  </r>
  <r>
    <s v="COLGATE 3800 DEB."/>
    <s v="Colgate-Palmolive Nederland BV"/>
    <s v="101t"/>
    <n v="101091041039"/>
    <n v="101030176559"/>
    <n v="930"/>
    <s v="Inv Booked"/>
    <s v="2480123299"/>
    <s v="Verkoop"/>
    <n v="170"/>
    <s v="Transport drops zone"/>
    <s v="9 - verwerkt"/>
    <n v="0"/>
    <m/>
    <d v="2023-10-21T00:00:00"/>
    <s v="DROP"/>
    <s v="0001010910410390149579_002"/>
    <m/>
    <m/>
    <m/>
    <s v="EUR"/>
    <n v="176.33"/>
    <s v="EUR"/>
    <n v="176.33"/>
    <s v="EUR"/>
    <n v="176.33"/>
    <n v="176.33"/>
    <n v="0"/>
    <s v="Y"/>
    <n v="1223000983"/>
    <d v="2023-11-09T00:00:00"/>
    <m/>
    <d v="2023-10-21T00:00:00"/>
    <s v="00:00"/>
    <s v="23:59"/>
    <d v="2023-10-21T00:00:00"/>
    <s v="10:00"/>
    <s v="10:00"/>
    <n v="24"/>
    <s v="ce"/>
    <n v="16468"/>
    <n v="24.8"/>
    <n v="24"/>
    <s v="Kuehne+Nagel Tiel 3 Standpl"/>
    <s v="De Diepert 5"/>
    <s v="Tiel"/>
    <s v="4004 MA"/>
    <s v="NL"/>
    <x v="14"/>
    <s v="Rood 24"/>
    <x v="17"/>
    <s v="6666LT"/>
    <s v="NL"/>
    <s v="2480123299"/>
    <s v="0149579_002"/>
    <s v="31V"/>
    <s v="NL001131849B01"/>
    <n v="2"/>
    <n v="0"/>
    <n v="176.33"/>
    <s v="N"/>
    <s v="Peter Appel Transport B.V."/>
    <n v="36622"/>
    <d v="2023-10-21T00:00:00"/>
    <s v="11:02:00"/>
    <n v="2"/>
    <x v="5"/>
    <x v="41"/>
    <n v="10"/>
    <x v="15"/>
    <n v="1"/>
    <n v="24.8"/>
    <x v="5"/>
    <n v="176.33"/>
    <n v="0"/>
    <n v="176.33"/>
  </r>
  <r>
    <s v="COLGATE 3800 DEB."/>
    <s v="Colgate-Palmolive Nederland BV"/>
    <s v="101t"/>
    <n v="101091041043"/>
    <n v="101030176572"/>
    <n v="930"/>
    <s v="Inv Booked"/>
    <s v="2480123315"/>
    <s v="Verkoop"/>
    <n v="170"/>
    <s v="Transport drops zone"/>
    <s v="9 - verwerkt"/>
    <n v="0"/>
    <m/>
    <d v="2023-10-21T00:00:00"/>
    <s v="DROP"/>
    <s v="0001010910410430149582_002"/>
    <m/>
    <m/>
    <m/>
    <s v="EUR"/>
    <n v="149.41"/>
    <s v="EUR"/>
    <n v="149.41"/>
    <s v="EUR"/>
    <n v="149.41"/>
    <n v="149.41"/>
    <n v="0"/>
    <s v="N"/>
    <n v="1223000983"/>
    <d v="2023-11-09T00:00:00"/>
    <m/>
    <d v="2023-10-21T00:00:00"/>
    <s v="00:00"/>
    <s v="23:59"/>
    <d v="2023-10-21T00:00:00"/>
    <s v="12:00"/>
    <s v="13:00"/>
    <n v="26.4"/>
    <s v="ce"/>
    <n v="17027"/>
    <n v="26.4"/>
    <n v="32"/>
    <s v="Kuehne+Nagel Tiel 3 Standpl"/>
    <s v="De Diepert 5"/>
    <s v="Tiel"/>
    <s v="4004 MA"/>
    <s v="NL"/>
    <x v="2"/>
    <s v="Randweg 2"/>
    <x v="6"/>
    <s v="4191 NN"/>
    <s v="NL"/>
    <s v="2480123315"/>
    <s v="0149582_002"/>
    <s v="31V"/>
    <s v="NL001131849B01"/>
    <n v="2"/>
    <n v="0"/>
    <n v="149.41"/>
    <s v="N"/>
    <s v="Peter Appel Transport B.V."/>
    <n v="36622"/>
    <d v="2023-10-21T00:00:00"/>
    <s v="11:54:00"/>
    <n v="0"/>
    <x v="5"/>
    <x v="41"/>
    <n v="10"/>
    <x v="6"/>
    <n v="1"/>
    <n v="26.4"/>
    <x v="2"/>
    <n v="149.41"/>
    <n v="0"/>
    <n v="149.41"/>
  </r>
  <r>
    <s v="COLGATE 3800 DEB."/>
    <s v="Colgate-Palmolive Nederland BV"/>
    <s v="101t"/>
    <n v="101091041038"/>
    <n v="101030176573"/>
    <n v="930"/>
    <s v="Inv Booked"/>
    <s v="2480123302"/>
    <s v="Verkoop"/>
    <n v="170"/>
    <s v="Transport drops zone"/>
    <s v="9 - verwerkt"/>
    <n v="0"/>
    <m/>
    <d v="2023-10-21T00:00:00"/>
    <s v="DROP"/>
    <s v="0001010910410380149578_002"/>
    <m/>
    <m/>
    <m/>
    <s v="EUR"/>
    <n v="84.14"/>
    <s v="EUR"/>
    <n v="84.14"/>
    <s v="EUR"/>
    <n v="84.14"/>
    <n v="84.14"/>
    <n v="0"/>
    <s v="Y"/>
    <n v="1223000983"/>
    <d v="2023-11-09T00:00:00"/>
    <m/>
    <d v="2023-10-21T00:00:00"/>
    <s v="00:00"/>
    <s v="23:59"/>
    <d v="2023-10-21T00:00:00"/>
    <s v="09:00"/>
    <s v="09:00"/>
    <n v="10.4"/>
    <s v="ce"/>
    <n v="8646"/>
    <n v="10.4"/>
    <n v="16"/>
    <s v="Kuehne+Nagel Tiel 3 Standpl"/>
    <s v="De Diepert 5"/>
    <s v="Tiel"/>
    <s v="4004 MA"/>
    <s v="NL"/>
    <x v="24"/>
    <s v="Ravenswade 14"/>
    <x v="26"/>
    <s v="3439 LD"/>
    <s v="NL"/>
    <s v="2480123302"/>
    <s v="0149578_002"/>
    <s v="31V"/>
    <s v="NL001131849B01"/>
    <n v="2"/>
    <n v="0"/>
    <n v="84.14"/>
    <s v="N"/>
    <s v="Peter Appel Transport B.V."/>
    <n v="36622"/>
    <d v="2023-10-21T00:00:00"/>
    <s v="10:23:00"/>
    <n v="0"/>
    <x v="5"/>
    <x v="41"/>
    <n v="10"/>
    <x v="22"/>
    <n v="0"/>
    <s v=""/>
    <x v="7"/>
    <s v=""/>
    <n v="0"/>
    <s v=""/>
  </r>
  <r>
    <s v="COLGATE 3800 DEB."/>
    <s v="Colgate-Palmolive Nederland BV"/>
    <s v="101t"/>
    <n v="101091041041"/>
    <n v="101030176574"/>
    <n v="930"/>
    <s v="Inv Booked"/>
    <s v="2480123321"/>
    <s v="Verkoop"/>
    <n v="170"/>
    <s v="Transport drops zone"/>
    <s v="9 - verwerkt"/>
    <n v="0"/>
    <m/>
    <d v="2023-10-21T00:00:00"/>
    <s v="DROP"/>
    <s v="0001010910410410149577_002"/>
    <m/>
    <m/>
    <m/>
    <s v="EUR"/>
    <n v="177.15"/>
    <s v="EUR"/>
    <n v="177.15"/>
    <s v="EUR"/>
    <n v="177.15"/>
    <n v="177.15"/>
    <n v="0"/>
    <s v="N"/>
    <n v="1223000983"/>
    <d v="2023-11-09T00:00:00"/>
    <m/>
    <d v="2023-10-21T00:00:00"/>
    <s v="00:00"/>
    <s v="23:59"/>
    <d v="2023-10-21T00:00:00"/>
    <s v="09:00"/>
    <s v="09:00"/>
    <n v="25.6"/>
    <s v="ce"/>
    <n v="12763"/>
    <n v="25.6"/>
    <n v="28"/>
    <s v="Kuehne+Nagel Tiel 3 Standpl"/>
    <s v="De Diepert 5"/>
    <s v="Tiel"/>
    <s v="4004 MA"/>
    <s v="NL"/>
    <x v="14"/>
    <s v="Rood 24"/>
    <x v="17"/>
    <s v="6666LT"/>
    <s v="NL"/>
    <s v="2480123321"/>
    <s v="0149577_002"/>
    <s v="31V"/>
    <s v="NL001131849B01"/>
    <n v="2"/>
    <n v="0"/>
    <n v="177.15"/>
    <s v="N"/>
    <s v="Peter Appel Transport B.V."/>
    <n v="36622"/>
    <d v="2023-10-21T00:00:00"/>
    <s v="10:49:00"/>
    <n v="10"/>
    <x v="5"/>
    <x v="41"/>
    <n v="10"/>
    <x v="15"/>
    <n v="0"/>
    <s v=""/>
    <x v="5"/>
    <s v=""/>
    <n v="0"/>
    <s v=""/>
  </r>
  <r>
    <s v="COLGATE 3800 DEB."/>
    <s v="Colgate-Palmolive Nederland BV"/>
    <s v="101t"/>
    <n v="101091041064"/>
    <n v="101030176575"/>
    <n v="930"/>
    <s v="Inv Booked"/>
    <s v="2480123308"/>
    <s v="Verkoop"/>
    <n v="170"/>
    <s v="Transport drops zone"/>
    <s v="9 - verwerkt"/>
    <n v="0"/>
    <m/>
    <d v="2023-10-21T00:00:00"/>
    <s v="DROP"/>
    <s v="0001010910410640149605_002"/>
    <m/>
    <m/>
    <m/>
    <s v="EUR"/>
    <n v="31.97"/>
    <s v="EUR"/>
    <n v="31.97"/>
    <s v="EUR"/>
    <n v="31.97"/>
    <n v="31.97"/>
    <n v="0"/>
    <s v="N"/>
    <n v="1223000983"/>
    <d v="2023-11-09T00:00:00"/>
    <m/>
    <d v="2023-10-21T00:00:00"/>
    <s v="00:00"/>
    <s v="23:59"/>
    <d v="2023-10-21T00:00:00"/>
    <s v="06:00"/>
    <s v="07:00"/>
    <n v="1.6"/>
    <s v="ce"/>
    <n v="1090"/>
    <n v="1.6"/>
    <n v="2"/>
    <s v="Kuehne+Nagel Tiel 3 Standpl"/>
    <s v="De Diepert 5"/>
    <s v="Tiel"/>
    <s v="4004 MA"/>
    <s v="NL"/>
    <x v="2"/>
    <s v="Randweg 2"/>
    <x v="6"/>
    <s v="4191 NN"/>
    <s v="NL"/>
    <s v="2480123308"/>
    <s v="0149605_002"/>
    <s v="31V"/>
    <s v="NL001131849B01"/>
    <n v="2"/>
    <n v="0"/>
    <n v="31.97"/>
    <s v="N"/>
    <s v="Peter Appel Transport B.V."/>
    <n v="36622"/>
    <d v="2023-10-21T00:00:00"/>
    <s v="06:57:00"/>
    <n v="0"/>
    <x v="5"/>
    <x v="41"/>
    <n v="10"/>
    <x v="6"/>
    <n v="1"/>
    <n v="1.6"/>
    <x v="2"/>
    <n v="31.97"/>
    <n v="0"/>
    <n v="31.97"/>
  </r>
  <r>
    <s v="COLGATE 3800 DEB."/>
    <s v="Colgate-Palmolive Nederland BV"/>
    <s v="101t"/>
    <n v="101091041040"/>
    <n v="101030176571"/>
    <n v="930"/>
    <s v="Inv Booked"/>
    <s v="2480123313"/>
    <s v="Verkoop"/>
    <n v="170"/>
    <s v="Transport drops zone"/>
    <s v="9 - verwerkt"/>
    <n v="0"/>
    <m/>
    <d v="2023-10-21T00:00:00"/>
    <s v="DROP"/>
    <s v="0001010910410400149576_002"/>
    <m/>
    <m/>
    <m/>
    <s v="EUR"/>
    <n v="144.58000000000001"/>
    <s v="EUR"/>
    <n v="144.58000000000001"/>
    <s v="EUR"/>
    <n v="144.58000000000001"/>
    <n v="144.58000000000001"/>
    <n v="0"/>
    <s v="Y"/>
    <n v="1223000983"/>
    <d v="2023-11-09T00:00:00"/>
    <m/>
    <d v="2023-10-21T00:00:00"/>
    <s v="00:00"/>
    <s v="23:59"/>
    <d v="2023-10-21T00:00:00"/>
    <s v="06:00"/>
    <s v="07:00"/>
    <n v="24"/>
    <s v="ce"/>
    <n v="14867"/>
    <n v="24.8"/>
    <n v="28"/>
    <s v="Kuehne+Nagel Tiel 3 Standpl"/>
    <s v="De Diepert 5"/>
    <s v="Tiel"/>
    <s v="4004 MA"/>
    <s v="NL"/>
    <x v="2"/>
    <s v="Randweg 2"/>
    <x v="6"/>
    <s v="4191 NN"/>
    <s v="NL"/>
    <s v="2480123313"/>
    <s v="0149576_002"/>
    <s v="31V"/>
    <s v="NL001131849B01"/>
    <n v="2"/>
    <n v="0"/>
    <n v="144.58000000000001"/>
    <s v="N"/>
    <s v="Peter Appel Transport B.V."/>
    <n v="36622"/>
    <d v="2023-10-21T00:00:00"/>
    <s v="06:57:00"/>
    <n v="0"/>
    <x v="5"/>
    <x v="41"/>
    <n v="10"/>
    <x v="6"/>
    <n v="1"/>
    <n v="24.8"/>
    <x v="2"/>
    <n v="144.58000000000001"/>
    <n v="0"/>
    <n v="144.58000000000001"/>
  </r>
  <r>
    <s v="COLGATE 3800 DEB."/>
    <s v="Colgate-Palmolive Nederland BV"/>
    <s v="101t"/>
    <n v="101091041110"/>
    <n v="101030176568"/>
    <n v="930"/>
    <s v="Inv Booked"/>
    <s v="2480123309"/>
    <s v="Verkoop"/>
    <n v="170"/>
    <s v="Transport drops zone"/>
    <s v="9 - verwerkt"/>
    <n v="0"/>
    <m/>
    <d v="2023-10-23T00:00:00"/>
    <s v="DROP"/>
    <s v="0001010910411100149648_004"/>
    <m/>
    <m/>
    <m/>
    <s v="EUR"/>
    <n v="13.42"/>
    <s v="EUR"/>
    <n v="13.42"/>
    <s v="EUR"/>
    <n v="13.42"/>
    <n v="13.42"/>
    <n v="0"/>
    <s v="N"/>
    <n v="1223000983"/>
    <d v="2023-11-09T00:00:00"/>
    <m/>
    <d v="2023-10-23T00:00:00"/>
    <s v="00:00"/>
    <s v="23:59"/>
    <d v="2023-10-23T00:00:00"/>
    <s v="14:30"/>
    <s v="14:30"/>
    <n v="0.8"/>
    <s v="ce"/>
    <n v="306"/>
    <n v="0.8"/>
    <n v="0"/>
    <s v="Kuehne+Nagel Tiel 3 Standpl"/>
    <s v="De Diepert 5"/>
    <s v="Tiel"/>
    <s v="4004 MA"/>
    <s v="NL"/>
    <x v="3"/>
    <s v="FACETLAAN 6"/>
    <x v="4"/>
    <s v="2665 NR"/>
    <s v="NL"/>
    <s v="2480123309"/>
    <s v="0149648_004"/>
    <s v="31V"/>
    <s v="NL001131849B01"/>
    <n v="2"/>
    <n v="0"/>
    <n v="13.42"/>
    <s v="N"/>
    <s v="Peter Appel Transport B.V."/>
    <n v="36622"/>
    <d v="2023-10-23T00:00:00"/>
    <s v="16:54:00"/>
    <n v="0"/>
    <x v="0"/>
    <x v="42"/>
    <n v="10"/>
    <x v="4"/>
    <n v="1"/>
    <n v="8"/>
    <x v="3"/>
    <n v="134.17000000000002"/>
    <n v="0"/>
    <n v="134.17000000000002"/>
  </r>
  <r>
    <s v="COLGATE 3800 DEB."/>
    <s v="Colgate-Palmolive Nederland BV"/>
    <s v="101t"/>
    <n v="101091041119"/>
    <n v="101030176569"/>
    <n v="930"/>
    <s v="Inv Booked"/>
    <s v="2480123304"/>
    <s v="Verkoop"/>
    <n v="170"/>
    <s v="Transport drops zone"/>
    <s v="9 - verwerkt"/>
    <n v="0"/>
    <m/>
    <d v="2023-10-23T00:00:00"/>
    <s v="DROP"/>
    <s v="0001010910411190149657_002"/>
    <m/>
    <m/>
    <m/>
    <s v="EUR"/>
    <n v="153.69999999999999"/>
    <s v="EUR"/>
    <n v="153.69999999999999"/>
    <s v="EUR"/>
    <n v="153.69999999999999"/>
    <n v="153.69999999999999"/>
    <n v="0"/>
    <s v="N"/>
    <n v="1223000983"/>
    <d v="2023-11-09T00:00:00"/>
    <m/>
    <d v="2023-10-23T00:00:00"/>
    <s v="00:00"/>
    <s v="23:59"/>
    <d v="2023-10-23T00:00:00"/>
    <s v="21:00"/>
    <s v="21:00"/>
    <n v="9.6"/>
    <s v="ce"/>
    <n v="8356"/>
    <n v="9.6"/>
    <n v="15"/>
    <s v="Kuehne+Nagel Tiel 3 Standpl"/>
    <s v="De Diepert 5"/>
    <s v="Tiel"/>
    <s v="4004 MA"/>
    <s v="NL"/>
    <x v="4"/>
    <s v="Watergoorweg 81"/>
    <x v="5"/>
    <s v="3861MA"/>
    <s v="NL"/>
    <s v="2480123304"/>
    <s v="0149657_002"/>
    <s v="31V"/>
    <s v="NL001131849B01"/>
    <n v="2"/>
    <n v="0"/>
    <n v="153.69999999999999"/>
    <s v="N"/>
    <s v="Peter Appel Transport B.V."/>
    <n v="36622"/>
    <d v="2023-10-23T00:00:00"/>
    <s v="21:19:00"/>
    <n v="0"/>
    <x v="0"/>
    <x v="42"/>
    <n v="10"/>
    <x v="5"/>
    <n v="1"/>
    <n v="9.6"/>
    <x v="3"/>
    <n v="153.69999999999999"/>
    <n v="0"/>
    <n v="153.69999999999999"/>
  </r>
  <r>
    <s v="COLGATE 3800 DEB."/>
    <s v="Colgate-Palmolive Nederland BV"/>
    <s v="101t"/>
    <n v="101091041113"/>
    <n v="101030176545"/>
    <n v="930"/>
    <s v="Inv Booked"/>
    <s v="2480123284"/>
    <s v="Verkoop"/>
    <n v="170"/>
    <s v="Transport drops zone"/>
    <s v="9 - verwerkt"/>
    <n v="0"/>
    <m/>
    <d v="2023-10-23T00:00:00"/>
    <s v="DROP"/>
    <s v="0001010910411130149652_002"/>
    <m/>
    <m/>
    <m/>
    <s v="EUR"/>
    <n v="272.16000000000003"/>
    <s v="EUR"/>
    <n v="272.16000000000003"/>
    <s v="EUR"/>
    <n v="272.16000000000003"/>
    <n v="272.16000000000003"/>
    <n v="0"/>
    <s v="N"/>
    <n v="1223000983"/>
    <d v="2023-11-09T00:00:00"/>
    <m/>
    <d v="2023-10-23T00:00:00"/>
    <s v="00:00"/>
    <s v="23:59"/>
    <d v="2023-10-23T00:00:00"/>
    <s v="15:00"/>
    <s v="16:00"/>
    <n v="22.4"/>
    <s v="ce"/>
    <n v="23333"/>
    <n v="22.4"/>
    <n v="39"/>
    <s v="Kuehne+Nagel Tiel 3 Standpl"/>
    <s v="De Diepert 5"/>
    <s v="Tiel"/>
    <s v="4004 MA"/>
    <s v="NL"/>
    <x v="1"/>
    <s v="Perenmarkt 15"/>
    <x v="2"/>
    <s v="1681PG"/>
    <s v="NL"/>
    <s v="2480123284"/>
    <s v="0149652_002"/>
    <s v="31V"/>
    <s v="NL001131849B01"/>
    <n v="2"/>
    <n v="0"/>
    <n v="272.16000000000003"/>
    <s v="N"/>
    <s v="Peter Appel Transport B.V."/>
    <n v="36622"/>
    <d v="2023-10-23T00:00:00"/>
    <s v="15:03:00"/>
    <n v="0"/>
    <x v="0"/>
    <x v="42"/>
    <n v="10"/>
    <x v="2"/>
    <n v="1"/>
    <n v="22.4"/>
    <x v="1"/>
    <n v="272.16000000000003"/>
    <n v="0"/>
    <n v="272.16000000000003"/>
  </r>
  <r>
    <s v="COLGATE 3800 DEB."/>
    <s v="Colgate-Palmolive Nederland BV"/>
    <s v="101t"/>
    <n v="101091041112"/>
    <n v="101030176546"/>
    <n v="930"/>
    <s v="Inv Booked"/>
    <s v="2480123283"/>
    <s v="Verkoop"/>
    <n v="170"/>
    <s v="Transport drops zone"/>
    <s v="9 - verwerkt"/>
    <n v="0"/>
    <m/>
    <d v="2023-10-23T00:00:00"/>
    <s v="DROP"/>
    <s v="0001010910411120149649_002"/>
    <m/>
    <m/>
    <m/>
    <s v="EUR"/>
    <n v="50.21"/>
    <s v="EUR"/>
    <n v="50.21"/>
    <s v="EUR"/>
    <n v="50.21"/>
    <n v="50.21"/>
    <n v="0"/>
    <s v="N"/>
    <n v="1223000983"/>
    <d v="2023-11-09T00:00:00"/>
    <m/>
    <d v="2023-10-23T00:00:00"/>
    <s v="00:00"/>
    <s v="23:59"/>
    <d v="2023-10-23T00:00:00"/>
    <s v="11:00"/>
    <s v="12:00"/>
    <n v="4.8"/>
    <s v="ce"/>
    <n v="5042"/>
    <n v="4.8"/>
    <n v="8"/>
    <s v="Kuehne+Nagel Tiel 3 Standpl"/>
    <s v="De Diepert 5"/>
    <s v="Tiel"/>
    <s v="4004 MA"/>
    <s v="NL"/>
    <x v="109"/>
    <s v="Rheastraat 10"/>
    <x v="3"/>
    <s v="5047 TL"/>
    <s v="NL"/>
    <s v="2480123283"/>
    <s v="0149649_002"/>
    <s v="31V"/>
    <s v="NL001131849B01"/>
    <n v="2"/>
    <n v="0"/>
    <n v="50.21"/>
    <s v="N"/>
    <s v="Peter Appel Transport B.V."/>
    <n v="36622"/>
    <d v="2023-10-23T00:00:00"/>
    <s v="12:22:00"/>
    <n v="0"/>
    <x v="0"/>
    <x v="42"/>
    <n v="10"/>
    <x v="3"/>
    <n v="1"/>
    <n v="21.6"/>
    <x v="1"/>
    <n v="225.94000000000003"/>
    <n v="0"/>
    <n v="225.94000000000003"/>
  </r>
  <r>
    <s v="COLGATE 3800 DEB."/>
    <s v="Colgate-Palmolive Nederland BV"/>
    <s v="101t"/>
    <n v="101091041096"/>
    <n v="101030176547"/>
    <n v="930"/>
    <s v="Inv Booked"/>
    <s v="2480123289"/>
    <s v="Verkoop"/>
    <n v="170"/>
    <s v="Transport drops zone"/>
    <s v="9 - verwerkt"/>
    <n v="0"/>
    <m/>
    <d v="2023-10-23T00:00:00"/>
    <s v="DROP"/>
    <s v="0001010910410960149635_003"/>
    <m/>
    <m/>
    <m/>
    <s v="EUR"/>
    <n v="164.32"/>
    <s v="EUR"/>
    <n v="164.32"/>
    <s v="EUR"/>
    <n v="164.32"/>
    <n v="164.32"/>
    <n v="0"/>
    <s v="N"/>
    <n v="1223000983"/>
    <d v="2023-11-09T00:00:00"/>
    <m/>
    <d v="2023-10-23T00:00:00"/>
    <s v="00:00"/>
    <s v="23:59"/>
    <d v="2023-10-23T00:00:00"/>
    <s v="08:00"/>
    <s v="09:00"/>
    <n v="16"/>
    <s v="ce"/>
    <n v="14324"/>
    <n v="16"/>
    <n v="27"/>
    <s v="Kuehne+Nagel Tiel 3 Standpl"/>
    <s v="De Diepert 5"/>
    <s v="Tiel"/>
    <s v="4004 MA"/>
    <s v="NL"/>
    <x v="109"/>
    <s v="Rheastraat 10"/>
    <x v="3"/>
    <s v="5047 TL"/>
    <s v="NL"/>
    <s v="2480123289"/>
    <s v="0149635_003"/>
    <s v="31V"/>
    <s v="NL001131849B01"/>
    <n v="2"/>
    <n v="0"/>
    <n v="164.32"/>
    <s v="N"/>
    <s v="Peter Appel Transport B.V."/>
    <n v="36622"/>
    <d v="2023-10-23T00:00:00"/>
    <s v="09:55:00"/>
    <n v="25"/>
    <x v="0"/>
    <x v="42"/>
    <n v="10"/>
    <x v="3"/>
    <n v="1"/>
    <n v="22.4"/>
    <x v="1"/>
    <n v="230.05"/>
    <n v="0"/>
    <n v="230.05"/>
  </r>
  <r>
    <s v="COLGATE 3800 DEB."/>
    <s v="Colgate-Palmolive Nederland BV"/>
    <s v="101t"/>
    <n v="101091041112"/>
    <n v="101030176548"/>
    <n v="930"/>
    <s v="Inv Booked"/>
    <s v="2480123290"/>
    <s v="Verkoop"/>
    <n v="170"/>
    <s v="Transport drops zone"/>
    <s v="9 - verwerkt"/>
    <n v="0"/>
    <m/>
    <d v="2023-10-23T00:00:00"/>
    <s v="DROP"/>
    <s v="0001010910411120149649_002"/>
    <m/>
    <m/>
    <m/>
    <s v="EUR"/>
    <n v="167.36"/>
    <s v="EUR"/>
    <n v="167.36"/>
    <s v="EUR"/>
    <n v="167.36"/>
    <n v="167.36"/>
    <n v="0"/>
    <s v="N"/>
    <n v="1223000983"/>
    <d v="2023-11-09T00:00:00"/>
    <m/>
    <d v="2023-10-23T00:00:00"/>
    <s v="00:00"/>
    <s v="23:59"/>
    <d v="2023-10-23T00:00:00"/>
    <s v="11:00"/>
    <s v="12:00"/>
    <n v="16"/>
    <s v="ce"/>
    <n v="16112"/>
    <n v="16"/>
    <n v="29"/>
    <s v="Kuehne+Nagel Tiel 3 Standpl"/>
    <s v="De Diepert 5"/>
    <s v="Tiel"/>
    <s v="4004 MA"/>
    <s v="NL"/>
    <x v="109"/>
    <s v="Rheastraat 10"/>
    <x v="3"/>
    <s v="5047 TL"/>
    <s v="NL"/>
    <s v="2480123290"/>
    <s v="0149649_002"/>
    <s v="31V"/>
    <s v="NL001131849B01"/>
    <n v="2"/>
    <n v="0"/>
    <n v="167.36"/>
    <s v="N"/>
    <s v="Peter Appel Transport B.V."/>
    <n v="36622"/>
    <d v="2023-10-23T00:00:00"/>
    <s v="12:22:00"/>
    <n v="0"/>
    <x v="0"/>
    <x v="42"/>
    <n v="10"/>
    <x v="3"/>
    <n v="0"/>
    <s v=""/>
    <x v="1"/>
    <s v=""/>
    <n v="0"/>
    <s v=""/>
  </r>
  <r>
    <s v="COLGATE 3800 DEB."/>
    <s v="Colgate-Palmolive Nederland BV"/>
    <s v="101t"/>
    <n v="101091041112"/>
    <n v="101030176549"/>
    <n v="930"/>
    <s v="Inv Booked"/>
    <s v="2480123293"/>
    <s v="Verkoop"/>
    <n v="170"/>
    <s v="Transport drops zone"/>
    <s v="9 - verwerkt"/>
    <n v="0"/>
    <m/>
    <d v="2023-10-23T00:00:00"/>
    <s v="DROP"/>
    <s v="0001010910411120149649_002"/>
    <m/>
    <m/>
    <m/>
    <s v="EUR"/>
    <n v="8.3699999999999992"/>
    <s v="EUR"/>
    <n v="8.3699999999999992"/>
    <s v="EUR"/>
    <n v="8.3699999999999992"/>
    <n v="8.3699999999999992"/>
    <n v="0"/>
    <s v="N"/>
    <n v="1223000983"/>
    <d v="2023-11-09T00:00:00"/>
    <m/>
    <d v="2023-10-23T00:00:00"/>
    <s v="00:00"/>
    <s v="23:59"/>
    <d v="2023-10-23T00:00:00"/>
    <s v="11:00"/>
    <s v="12:00"/>
    <n v="0.8"/>
    <s v="ce"/>
    <n v="555"/>
    <n v="0.8"/>
    <n v="1"/>
    <s v="Kuehne+Nagel Tiel 3 Standpl"/>
    <s v="De Diepert 5"/>
    <s v="Tiel"/>
    <s v="4004 MA"/>
    <s v="NL"/>
    <x v="109"/>
    <s v="Rheastraat 10"/>
    <x v="3"/>
    <s v="5047 TL"/>
    <s v="NL"/>
    <s v="2480123293"/>
    <s v="0149649_002"/>
    <s v="31V"/>
    <s v="NL001131849B01"/>
    <n v="2"/>
    <n v="0"/>
    <n v="8.3699999999999992"/>
    <s v="N"/>
    <s v="Peter Appel Transport B.V."/>
    <n v="36622"/>
    <d v="2023-10-23T00:00:00"/>
    <s v="12:22:00"/>
    <n v="0"/>
    <x v="0"/>
    <x v="42"/>
    <n v="10"/>
    <x v="3"/>
    <n v="0"/>
    <s v=""/>
    <x v="1"/>
    <s v=""/>
    <n v="0"/>
    <s v=""/>
  </r>
  <r>
    <s v="COLGATE 3800 DEB."/>
    <s v="Colgate-Palmolive Nederland BV"/>
    <s v="101t"/>
    <n v="101091041101"/>
    <n v="101030176553"/>
    <n v="930"/>
    <s v="Inv Booked"/>
    <s v="2480123288"/>
    <s v="Verkoop"/>
    <n v="170"/>
    <s v="Transport drops zone"/>
    <s v="9 - verwerkt"/>
    <n v="0"/>
    <m/>
    <d v="2023-10-23T00:00:00"/>
    <s v="DROP"/>
    <s v="0001010910411010149639_002"/>
    <m/>
    <m/>
    <m/>
    <s v="EUR"/>
    <n v="325.89"/>
    <s v="EUR"/>
    <n v="325.89"/>
    <s v="EUR"/>
    <n v="325.89"/>
    <n v="325.89"/>
    <n v="0"/>
    <s v="N"/>
    <n v="1223000983"/>
    <d v="2023-11-09T00:00:00"/>
    <m/>
    <d v="2023-10-23T00:00:00"/>
    <s v="00:00"/>
    <s v="23:59"/>
    <d v="2023-10-23T00:00:00"/>
    <s v="08:00"/>
    <s v="09:00"/>
    <n v="25.6"/>
    <s v="ce"/>
    <n v="18647"/>
    <n v="25.6"/>
    <n v="43"/>
    <s v="Kuehne+Nagel Tiel 3 Standpl"/>
    <s v="De Diepert 5"/>
    <s v="Tiel"/>
    <s v="4004 MA"/>
    <s v="NL"/>
    <x v="1"/>
    <s v="Fahrenheitweg 1"/>
    <x v="1"/>
    <s v="6101WR"/>
    <s v="NL"/>
    <s v="2480123288"/>
    <s v="0149639_002"/>
    <s v="31V"/>
    <s v="NL001131849B01"/>
    <n v="2"/>
    <n v="0"/>
    <n v="325.89"/>
    <s v="N"/>
    <s v="Peter Appel Transport B.V."/>
    <n v="36622"/>
    <d v="2023-10-23T00:00:00"/>
    <s v="08:59:00"/>
    <n v="0"/>
    <x v="0"/>
    <x v="42"/>
    <n v="10"/>
    <x v="1"/>
    <n v="1"/>
    <n v="25.6"/>
    <x v="1"/>
    <n v="325.89"/>
    <n v="0"/>
    <n v="325.89"/>
  </r>
  <r>
    <s v="COLGATE 3800 DEB."/>
    <s v="Colgate-Palmolive Nederland BV"/>
    <s v="101t"/>
    <n v="101091041100"/>
    <n v="101030176554"/>
    <n v="930"/>
    <s v="Inv Booked"/>
    <s v="2480123292"/>
    <s v="Verkoop"/>
    <n v="170"/>
    <s v="Transport drops zone"/>
    <s v="9 - verwerkt"/>
    <n v="0"/>
    <m/>
    <d v="2023-10-23T00:00:00"/>
    <s v="DROP"/>
    <s v="0001010910411000149638_002"/>
    <m/>
    <m/>
    <m/>
    <s v="EUR"/>
    <n v="111.07"/>
    <s v="EUR"/>
    <n v="111.07"/>
    <s v="EUR"/>
    <n v="111.07"/>
    <n v="111.07"/>
    <n v="0"/>
    <s v="N"/>
    <n v="1223000983"/>
    <d v="2023-11-09T00:00:00"/>
    <m/>
    <d v="2023-10-23T00:00:00"/>
    <s v="00:00"/>
    <s v="23:59"/>
    <d v="2023-10-23T00:00:00"/>
    <s v="07:00"/>
    <s v="08:00"/>
    <n v="10.4"/>
    <s v="ce"/>
    <n v="12080"/>
    <n v="10.4"/>
    <n v="19"/>
    <s v="Kuehne+Nagel Tiel 3 Standpl"/>
    <s v="De Diepert 5"/>
    <s v="Tiel"/>
    <s v="4004 MA"/>
    <s v="NL"/>
    <x v="109"/>
    <s v="Rheastraat 10"/>
    <x v="3"/>
    <s v="5047 TL"/>
    <s v="NL"/>
    <s v="2480123292"/>
    <s v="0149638_002"/>
    <s v="31V"/>
    <s v="NL001131849B01"/>
    <n v="2"/>
    <n v="0"/>
    <n v="111.07"/>
    <s v="N"/>
    <s v="Peter Appel Transport B.V."/>
    <n v="36622"/>
    <d v="2023-10-23T00:00:00"/>
    <s v="11:22:00"/>
    <n v="143"/>
    <x v="0"/>
    <x v="42"/>
    <n v="10"/>
    <x v="3"/>
    <n v="1"/>
    <n v="20.8"/>
    <x v="1"/>
    <n v="222.14"/>
    <n v="0"/>
    <n v="222.14"/>
  </r>
  <r>
    <s v="COLGATE 3800 DEB."/>
    <s v="Colgate-Palmolive Nederland BV"/>
    <s v="101t"/>
    <n v="101091041538"/>
    <n v="101030176557"/>
    <n v="930"/>
    <s v="Inv Booked"/>
    <s v="2480123296"/>
    <s v="Verkoop"/>
    <n v="170"/>
    <s v="Transport drops zone"/>
    <s v="9 - verwerkt"/>
    <n v="0"/>
    <m/>
    <d v="2023-10-23T00:00:00"/>
    <s v="DROP"/>
    <s v="0001010910415380149828_002"/>
    <m/>
    <m/>
    <m/>
    <s v="EUR"/>
    <n v="197.57"/>
    <s v="EUR"/>
    <n v="197.57"/>
    <s v="EUR"/>
    <n v="197.57"/>
    <n v="197.57"/>
    <n v="0"/>
    <s v="N"/>
    <n v="1223000983"/>
    <d v="2023-11-09T00:00:00"/>
    <m/>
    <d v="2023-10-23T00:00:00"/>
    <s v="00:00"/>
    <s v="23:59"/>
    <d v="2023-10-23T00:00:00"/>
    <s v="08:00"/>
    <s v="09:00"/>
    <n v="14.4"/>
    <s v="ce"/>
    <n v="13482"/>
    <n v="14.4"/>
    <n v="26"/>
    <s v="Kuehne+Nagel Tiel 3 Standpl"/>
    <s v="De Diepert 5"/>
    <s v="Tiel"/>
    <s v="4004 MA"/>
    <s v="NL"/>
    <x v="7"/>
    <s v="HOOFDTOCHT 1"/>
    <x v="7"/>
    <s v="1507 CJ"/>
    <s v="NL"/>
    <s v="2480123296"/>
    <s v="0149828_002"/>
    <s v="31V"/>
    <s v="NL001131849B01"/>
    <n v="2"/>
    <n v="0"/>
    <n v="197.57"/>
    <s v="N"/>
    <s v="Peter Appel Transport B.V."/>
    <n v="36622"/>
    <d v="2023-10-23T00:00:00"/>
    <s v="09:17:00"/>
    <n v="0"/>
    <x v="0"/>
    <x v="42"/>
    <n v="10"/>
    <x v="7"/>
    <n v="1"/>
    <n v="14.4"/>
    <x v="2"/>
    <n v="197.57"/>
    <n v="0"/>
    <n v="197.57"/>
  </r>
  <r>
    <s v="COLGATE 3800 DEB."/>
    <s v="Colgate-Palmolive Nederland BV"/>
    <s v="101t"/>
    <n v="101091041110"/>
    <n v="101030176558"/>
    <n v="930"/>
    <s v="Inv Booked"/>
    <s v="2480123300"/>
    <s v="Verkoop"/>
    <n v="170"/>
    <s v="Transport drops zone"/>
    <s v="9 - verwerkt"/>
    <n v="0"/>
    <m/>
    <d v="2023-10-23T00:00:00"/>
    <s v="DROP"/>
    <s v="0001010910411100149648_004"/>
    <m/>
    <m/>
    <m/>
    <s v="EUR"/>
    <n v="13.42"/>
    <s v="EUR"/>
    <n v="13.42"/>
    <s v="EUR"/>
    <n v="13.42"/>
    <n v="13.42"/>
    <n v="0"/>
    <s v="N"/>
    <n v="1223000983"/>
    <d v="2023-11-09T00:00:00"/>
    <m/>
    <d v="2023-10-23T00:00:00"/>
    <s v="00:00"/>
    <s v="23:59"/>
    <d v="2023-10-23T00:00:00"/>
    <s v="14:30"/>
    <s v="14:30"/>
    <n v="0.8"/>
    <s v="ce"/>
    <n v="259"/>
    <n v="0.8"/>
    <n v="0"/>
    <s v="Kuehne+Nagel Tiel 3 Standpl"/>
    <s v="De Diepert 5"/>
    <s v="Tiel"/>
    <s v="4004 MA"/>
    <s v="NL"/>
    <x v="3"/>
    <s v="FACETLAAN 6"/>
    <x v="4"/>
    <s v="2665 NR"/>
    <s v="NL"/>
    <s v="2480123300"/>
    <s v="0149648_004"/>
    <s v="31V"/>
    <s v="NL001131849B01"/>
    <n v="2"/>
    <n v="0"/>
    <n v="13.42"/>
    <s v="N"/>
    <s v="Peter Appel Transport B.V."/>
    <n v="36622"/>
    <d v="2023-10-23T00:00:00"/>
    <s v="16:54:00"/>
    <n v="0"/>
    <x v="0"/>
    <x v="42"/>
    <n v="10"/>
    <x v="4"/>
    <n v="0"/>
    <s v=""/>
    <x v="3"/>
    <s v=""/>
    <n v="0"/>
    <s v=""/>
  </r>
  <r>
    <s v="COLGATE 3800 DEB."/>
    <s v="Colgate-Palmolive Nederland BV"/>
    <s v="101t"/>
    <n v="101091041102"/>
    <n v="101030176560"/>
    <n v="930"/>
    <s v="Inv Booked"/>
    <s v="2480123301"/>
    <s v="Verkoop"/>
    <n v="170"/>
    <s v="Transport drops zone"/>
    <s v="9 - verwerkt"/>
    <n v="0"/>
    <m/>
    <d v="2023-10-23T00:00:00"/>
    <s v="DROP"/>
    <s v="0001010910411020149637_002"/>
    <m/>
    <m/>
    <m/>
    <s v="EUR"/>
    <n v="318.52999999999997"/>
    <s v="EUR"/>
    <n v="318.52999999999997"/>
    <s v="EUR"/>
    <n v="318.52999999999997"/>
    <n v="318.52999999999997"/>
    <n v="0"/>
    <s v="N"/>
    <n v="1223000983"/>
    <d v="2023-11-09T00:00:00"/>
    <m/>
    <d v="2023-10-23T00:00:00"/>
    <s v="00:00"/>
    <s v="23:59"/>
    <d v="2023-10-23T00:00:00"/>
    <s v="09:00"/>
    <s v="17:00"/>
    <n v="16.8"/>
    <s v="ce"/>
    <n v="14900"/>
    <n v="16.8"/>
    <n v="20"/>
    <s v="Kuehne+Nagel Tiel 3 Standpl"/>
    <s v="De Diepert 5"/>
    <s v="Tiel"/>
    <s v="4004 MA"/>
    <s v="NL"/>
    <x v="86"/>
    <s v="Drentse Poort 27"/>
    <x v="60"/>
    <s v="9521 JA"/>
    <s v="NL"/>
    <s v="2480123301"/>
    <s v="0149637_002"/>
    <s v="31V"/>
    <s v="NL001131849B01"/>
    <n v="2"/>
    <n v="0"/>
    <n v="318.52999999999997"/>
    <s v="N"/>
    <s v="Peter Appel Transport B.V."/>
    <n v="36622"/>
    <d v="2023-10-23T00:00:00"/>
    <s v="15:20:00"/>
    <n v="0"/>
    <x v="0"/>
    <x v="42"/>
    <n v="10"/>
    <x v="44"/>
    <n v="1"/>
    <n v="16.8"/>
    <x v="6"/>
    <n v="318.52999999999997"/>
    <n v="0"/>
    <n v="318.52999999999997"/>
  </r>
  <r>
    <s v="COLGATE 3800 DEB."/>
    <s v="Colgate-Palmolive Nederland BV"/>
    <s v="101t"/>
    <n v="101091041540"/>
    <n v="101030176561"/>
    <n v="930"/>
    <s v="Inv Booked"/>
    <s v="2480123311"/>
    <s v="Verkoop"/>
    <n v="170"/>
    <s v="Transport drops zone"/>
    <s v="9 - verwerkt"/>
    <n v="0"/>
    <m/>
    <d v="2023-10-23T00:00:00"/>
    <s v="DROP"/>
    <s v="0001010910415400149829_002"/>
    <m/>
    <m/>
    <m/>
    <s v="EUR"/>
    <n v="31.39"/>
    <s v="EUR"/>
    <n v="31.39"/>
    <s v="EUR"/>
    <n v="31.39"/>
    <n v="31.39"/>
    <n v="0"/>
    <s v="N"/>
    <n v="1223000983"/>
    <d v="2023-11-09T00:00:00"/>
    <m/>
    <d v="2023-10-23T00:00:00"/>
    <s v="00:00"/>
    <s v="23:59"/>
    <d v="2023-10-23T00:00:00"/>
    <s v="08:00"/>
    <s v="12:00"/>
    <n v="0.8"/>
    <s v="ce"/>
    <n v="275"/>
    <n v="0.8"/>
    <n v="0"/>
    <s v="Kuehne+Nagel Tiel 3 Standpl"/>
    <s v="De Diepert 5"/>
    <s v="Tiel"/>
    <s v="4004 MA"/>
    <s v="NL"/>
    <x v="21"/>
    <s v="Bloemakkers 4"/>
    <x v="22"/>
    <s v="9461GX"/>
    <s v="NL"/>
    <s v="2480123311"/>
    <s v="0149829_002"/>
    <s v="31V"/>
    <s v="NL001131849B01"/>
    <n v="2"/>
    <n v="0"/>
    <n v="31.39"/>
    <s v="N"/>
    <s v="Peter Appel Transport B.V."/>
    <n v="36622"/>
    <d v="2023-10-23T00:00:00"/>
    <s v="12:57:00"/>
    <n v="0"/>
    <x v="0"/>
    <x v="42"/>
    <n v="10"/>
    <x v="20"/>
    <n v="1"/>
    <n v="1.6"/>
    <x v="3"/>
    <n v="62.78"/>
    <n v="0"/>
    <n v="62.78"/>
  </r>
  <r>
    <s v="COLGATE 3800 DEB."/>
    <s v="Colgate-Palmolive Nederland BV"/>
    <s v="101t"/>
    <n v="101091041107"/>
    <n v="101030176544"/>
    <n v="930"/>
    <s v="Inv Booked"/>
    <s v="2480123286"/>
    <s v="Verkoop"/>
    <n v="170"/>
    <s v="Transport drops zone"/>
    <s v="9 - verwerkt"/>
    <n v="0"/>
    <m/>
    <d v="2023-10-23T00:00:00"/>
    <s v="DROP"/>
    <s v="0001010910411070149646_002"/>
    <m/>
    <m/>
    <m/>
    <s v="EUR"/>
    <n v="317.52"/>
    <s v="EUR"/>
    <n v="317.52"/>
    <s v="EUR"/>
    <n v="317.52"/>
    <n v="317.52"/>
    <n v="0"/>
    <s v="N"/>
    <n v="1223000983"/>
    <d v="2023-11-09T00:00:00"/>
    <m/>
    <d v="2023-10-23T00:00:00"/>
    <s v="00:00"/>
    <s v="23:59"/>
    <d v="2023-10-23T00:00:00"/>
    <s v="11:00"/>
    <s v="12:00"/>
    <n v="24"/>
    <s v="ce"/>
    <n v="23058"/>
    <n v="24"/>
    <n v="45"/>
    <s v="Kuehne+Nagel Tiel 3 Standpl"/>
    <s v="De Diepert 5"/>
    <s v="Tiel"/>
    <s v="4004 MA"/>
    <s v="NL"/>
    <x v="1"/>
    <s v="Fahrenheitweg 1"/>
    <x v="1"/>
    <s v="6101WR"/>
    <s v="NL"/>
    <s v="2480123286"/>
    <s v="0149646_002"/>
    <s v="31V"/>
    <s v="NL001131849B01"/>
    <n v="2"/>
    <n v="0"/>
    <n v="317.52"/>
    <s v="N"/>
    <s v="Peter Appel Transport B.V."/>
    <n v="36622"/>
    <d v="2023-10-23T00:00:00"/>
    <s v="11:56:00"/>
    <n v="0"/>
    <x v="0"/>
    <x v="42"/>
    <n v="10"/>
    <x v="1"/>
    <n v="1"/>
    <n v="24"/>
    <x v="1"/>
    <n v="317.52"/>
    <n v="0"/>
    <n v="317.52"/>
  </r>
  <r>
    <s v="COLGATE 3800 DEB."/>
    <s v="Colgate-Palmolive Nederland BV"/>
    <s v="101t"/>
    <n v="101091041110"/>
    <n v="101030176556"/>
    <n v="930"/>
    <s v="Inv Booked"/>
    <s v="2480123297"/>
    <s v="Verkoop"/>
    <n v="170"/>
    <s v="Transport drops zone"/>
    <s v="9 - verwerkt"/>
    <n v="0"/>
    <m/>
    <d v="2023-10-23T00:00:00"/>
    <s v="DROP"/>
    <s v="0001010910411100149648_004"/>
    <m/>
    <m/>
    <m/>
    <s v="EUR"/>
    <n v="67.08"/>
    <s v="EUR"/>
    <n v="67.08"/>
    <s v="EUR"/>
    <n v="67.08"/>
    <n v="67.08"/>
    <n v="0"/>
    <s v="N"/>
    <n v="1223000983"/>
    <d v="2023-11-09T00:00:00"/>
    <m/>
    <d v="2023-10-23T00:00:00"/>
    <s v="00:00"/>
    <s v="23:59"/>
    <d v="2023-10-23T00:00:00"/>
    <s v="14:30"/>
    <s v="14:30"/>
    <n v="4"/>
    <s v="ce"/>
    <n v="2116"/>
    <n v="4"/>
    <n v="2"/>
    <s v="Kuehne+Nagel Tiel 3 Standpl"/>
    <s v="De Diepert 5"/>
    <s v="Tiel"/>
    <s v="4004 MA"/>
    <s v="NL"/>
    <x v="3"/>
    <s v="FACETLAAN 6"/>
    <x v="4"/>
    <s v="2665 NR"/>
    <s v="NL"/>
    <s v="2480123297"/>
    <s v="0149648_004"/>
    <s v="31V"/>
    <s v="NL001131849B01"/>
    <n v="2"/>
    <n v="0"/>
    <n v="67.08"/>
    <s v="N"/>
    <s v="Peter Appel Transport B.V."/>
    <n v="36622"/>
    <d v="2023-10-23T00:00:00"/>
    <s v="16:54:00"/>
    <n v="0"/>
    <x v="0"/>
    <x v="42"/>
    <n v="10"/>
    <x v="4"/>
    <n v="0"/>
    <s v=""/>
    <x v="3"/>
    <s v=""/>
    <n v="0"/>
    <s v=""/>
  </r>
  <r>
    <s v="COLGATE 3800 DEB."/>
    <s v="Colgate-Palmolive Nederland BV"/>
    <s v="101t"/>
    <n v="101091041110"/>
    <n v="101030176542"/>
    <n v="930"/>
    <s v="Inv Booked"/>
    <s v="2480123285"/>
    <s v="Verkoop"/>
    <n v="170"/>
    <s v="Transport drops zone"/>
    <s v="9 - verwerkt"/>
    <n v="0"/>
    <m/>
    <d v="2023-10-23T00:00:00"/>
    <s v="DROP"/>
    <s v="0001010910411100149648_002"/>
    <m/>
    <m/>
    <m/>
    <s v="EUR"/>
    <n v="178.19"/>
    <s v="EUR"/>
    <n v="178.19"/>
    <s v="EUR"/>
    <n v="178.19"/>
    <n v="178.19"/>
    <n v="0"/>
    <s v="N"/>
    <n v="1223000983"/>
    <d v="2023-11-09T00:00:00"/>
    <m/>
    <d v="2023-10-23T00:00:00"/>
    <s v="00:00"/>
    <s v="23:59"/>
    <d v="2023-10-23T00:00:00"/>
    <s v="09:00"/>
    <s v="17:00"/>
    <n v="11.2"/>
    <s v="ce"/>
    <n v="4485"/>
    <n v="11.2"/>
    <n v="13"/>
    <s v="Kuehne+Nagel Tiel 3 Standpl"/>
    <s v="De Diepert 5"/>
    <s v="Tiel"/>
    <s v="4004 MA"/>
    <s v="NL"/>
    <x v="61"/>
    <s v="Nijverheidsweg 14"/>
    <x v="48"/>
    <s v="3251 LP"/>
    <s v="NL"/>
    <s v="2480123285"/>
    <s v="0149648_002"/>
    <s v="31V"/>
    <s v="NL001131849B01"/>
    <n v="2"/>
    <n v="0"/>
    <n v="178.19"/>
    <s v="N"/>
    <s v="Peter Appel Transport B.V."/>
    <n v="36622"/>
    <d v="2023-10-23T00:00:00"/>
    <s v="13:39:00"/>
    <n v="0"/>
    <x v="0"/>
    <x v="42"/>
    <n v="10"/>
    <x v="37"/>
    <n v="1"/>
    <n v="11.2"/>
    <x v="0"/>
    <n v="178.19"/>
    <n v="0"/>
    <n v="178.19"/>
  </r>
  <r>
    <s v="COLGATE 3800 DEB."/>
    <s v="Colgate-Palmolive Nederland BV"/>
    <s v="101t"/>
    <n v="101091041096"/>
    <n v="101030176543"/>
    <n v="930"/>
    <s v="Inv Booked"/>
    <s v="2480123287"/>
    <s v="Verkoop"/>
    <n v="170"/>
    <s v="Transport drops zone"/>
    <s v="9 - verwerkt"/>
    <n v="0"/>
    <m/>
    <d v="2023-10-23T00:00:00"/>
    <s v="DROP"/>
    <s v="0001010910410960149635_003"/>
    <m/>
    <m/>
    <m/>
    <s v="EUR"/>
    <n v="65.73"/>
    <s v="EUR"/>
    <n v="65.73"/>
    <s v="EUR"/>
    <n v="65.73"/>
    <n v="65.73"/>
    <n v="0"/>
    <s v="N"/>
    <n v="1223000983"/>
    <d v="2023-11-09T00:00:00"/>
    <m/>
    <d v="2023-10-23T00:00:00"/>
    <s v="00:00"/>
    <s v="23:59"/>
    <d v="2023-10-23T00:00:00"/>
    <s v="08:00"/>
    <s v="09:00"/>
    <n v="6.4"/>
    <s v="ce"/>
    <n v="5969"/>
    <n v="6.4"/>
    <n v="11"/>
    <s v="Kuehne+Nagel Tiel 3 Standpl"/>
    <s v="De Diepert 5"/>
    <s v="Tiel"/>
    <s v="4004 MA"/>
    <s v="NL"/>
    <x v="109"/>
    <s v="Rheastraat 10"/>
    <x v="3"/>
    <s v="5047 TL"/>
    <s v="NL"/>
    <s v="2480123287"/>
    <s v="0149635_003"/>
    <s v="31V"/>
    <s v="NL001131849B01"/>
    <n v="2"/>
    <n v="0"/>
    <n v="65.73"/>
    <s v="N"/>
    <s v="Peter Appel Transport B.V."/>
    <n v="36622"/>
    <d v="2023-10-23T00:00:00"/>
    <s v="09:55:00"/>
    <n v="0"/>
    <x v="0"/>
    <x v="42"/>
    <n v="10"/>
    <x v="3"/>
    <n v="0"/>
    <s v=""/>
    <x v="1"/>
    <s v=""/>
    <n v="0"/>
    <s v=""/>
  </r>
  <r>
    <s v="COLGATE 3800 DEB."/>
    <s v="Colgate-Palmolive Nederland BV"/>
    <s v="101t"/>
    <n v="101091041110"/>
    <n v="101030176555"/>
    <n v="930"/>
    <s v="Inv Booked"/>
    <s v="2480123294"/>
    <s v="Verkoop"/>
    <n v="170"/>
    <s v="Transport drops zone"/>
    <s v="9 - verwerkt"/>
    <n v="0"/>
    <m/>
    <d v="2023-10-23T00:00:00"/>
    <s v="DROP"/>
    <s v="0001010910411100149648_004"/>
    <m/>
    <m/>
    <m/>
    <s v="EUR"/>
    <n v="40.25"/>
    <s v="EUR"/>
    <n v="40.25"/>
    <s v="EUR"/>
    <n v="40.25"/>
    <n v="40.25"/>
    <n v="0"/>
    <s v="N"/>
    <n v="1223000983"/>
    <d v="2023-11-09T00:00:00"/>
    <m/>
    <d v="2023-10-23T00:00:00"/>
    <s v="00:00"/>
    <s v="23:59"/>
    <d v="2023-10-23T00:00:00"/>
    <s v="14:30"/>
    <s v="14:30"/>
    <n v="2.4"/>
    <s v="ce"/>
    <n v="907"/>
    <n v="2.4"/>
    <n v="1"/>
    <s v="Kuehne+Nagel Tiel 3 Standpl"/>
    <s v="De Diepert 5"/>
    <s v="Tiel"/>
    <s v="4004 MA"/>
    <s v="NL"/>
    <x v="3"/>
    <s v="FACETLAAN 6"/>
    <x v="4"/>
    <s v="2665 NR"/>
    <s v="NL"/>
    <s v="2480123294"/>
    <s v="0149648_004"/>
    <s v="31V"/>
    <s v="NL001131849B01"/>
    <n v="2"/>
    <n v="0"/>
    <n v="40.25"/>
    <s v="N"/>
    <s v="Peter Appel Transport B.V."/>
    <n v="36622"/>
    <d v="2023-10-23T00:00:00"/>
    <s v="16:54:00"/>
    <n v="0"/>
    <x v="0"/>
    <x v="42"/>
    <n v="10"/>
    <x v="4"/>
    <n v="0"/>
    <s v=""/>
    <x v="3"/>
    <s v=""/>
    <n v="0"/>
    <s v=""/>
  </r>
  <r>
    <s v="COLGATE 3800 DEB."/>
    <s v="Colgate-Palmolive Nederland BV"/>
    <s v="101t"/>
    <n v="101091041100"/>
    <n v="101030176550"/>
    <n v="930"/>
    <s v="Inv Booked"/>
    <s v="2480123291"/>
    <s v="Verkoop"/>
    <n v="170"/>
    <s v="Transport drops zone"/>
    <s v="9 - verwerkt"/>
    <n v="0"/>
    <m/>
    <d v="2023-10-23T00:00:00"/>
    <s v="DROP"/>
    <s v="0001010910411000149638_002"/>
    <m/>
    <m/>
    <m/>
    <s v="EUR"/>
    <n v="111.07"/>
    <s v="EUR"/>
    <n v="111.07"/>
    <s v="EUR"/>
    <n v="111.07"/>
    <n v="111.07"/>
    <n v="0"/>
    <s v="N"/>
    <n v="1223000983"/>
    <d v="2023-11-09T00:00:00"/>
    <m/>
    <d v="2023-10-23T00:00:00"/>
    <s v="00:00"/>
    <s v="23:59"/>
    <d v="2023-10-23T00:00:00"/>
    <s v="07:00"/>
    <s v="08:00"/>
    <n v="10.4"/>
    <s v="ce"/>
    <n v="9682"/>
    <n v="10.4"/>
    <n v="19"/>
    <s v="Kuehne+Nagel Tiel 3 Standpl"/>
    <s v="De Diepert 5"/>
    <s v="Tiel"/>
    <s v="4004 MA"/>
    <s v="NL"/>
    <x v="109"/>
    <s v="Rheastraat 10"/>
    <x v="3"/>
    <s v="5047 TL"/>
    <s v="NL"/>
    <s v="2480123291"/>
    <s v="0149638_002"/>
    <s v="31V"/>
    <s v="NL001131849B01"/>
    <n v="2"/>
    <n v="0"/>
    <n v="111.07"/>
    <s v="N"/>
    <s v="Peter Appel Transport B.V."/>
    <n v="36622"/>
    <d v="2023-10-23T00:00:00"/>
    <s v="11:22:00"/>
    <n v="0"/>
    <x v="0"/>
    <x v="42"/>
    <n v="10"/>
    <x v="3"/>
    <n v="0"/>
    <s v=""/>
    <x v="1"/>
    <s v=""/>
    <n v="0"/>
    <s v=""/>
  </r>
  <r>
    <s v="COLGATE 3800 DEB."/>
    <s v="Colgate-Palmolive Nederland BV"/>
    <s v="101t"/>
    <n v="101091041116"/>
    <n v="101030176563"/>
    <n v="930"/>
    <s v="Inv Booked"/>
    <s v="2480123310"/>
    <s v="Verkoop"/>
    <n v="170"/>
    <s v="Transport drops zone"/>
    <s v="9 - verwerkt"/>
    <n v="0"/>
    <m/>
    <d v="2023-10-23T00:00:00"/>
    <s v="DROP"/>
    <s v="0001010910411160149653_002"/>
    <m/>
    <m/>
    <m/>
    <s v="EUR"/>
    <n v="28.84"/>
    <s v="EUR"/>
    <n v="28.84"/>
    <s v="EUR"/>
    <n v="28.84"/>
    <n v="28.84"/>
    <n v="0"/>
    <s v="N"/>
    <n v="1223000983"/>
    <d v="2023-11-09T00:00:00"/>
    <m/>
    <d v="2023-10-23T00:00:00"/>
    <s v="00:00"/>
    <s v="23:59"/>
    <d v="2023-10-23T00:00:00"/>
    <s v="15:00"/>
    <s v="15:00"/>
    <n v="0.8"/>
    <s v="ce"/>
    <n v="344"/>
    <n v="0.8"/>
    <n v="0"/>
    <s v="Kuehne+Nagel Tiel 3 Standpl"/>
    <s v="De Diepert 5"/>
    <s v="Tiel"/>
    <s v="4004 MA"/>
    <s v="NL"/>
    <x v="113"/>
    <s v="Hollandweg 30"/>
    <x v="4"/>
    <s v="2665 MT"/>
    <s v="NL"/>
    <s v="2480123310"/>
    <s v="0149653_002"/>
    <s v="31V"/>
    <s v="NL001131849B01"/>
    <n v="2"/>
    <n v="0"/>
    <n v="28.84"/>
    <s v="N"/>
    <s v="Peter Appel Transport B.V."/>
    <n v="36622"/>
    <d v="2023-10-23T00:00:00"/>
    <s v="17:09:00"/>
    <n v="0"/>
    <x v="0"/>
    <x v="42"/>
    <n v="10"/>
    <x v="4"/>
    <n v="1"/>
    <n v="0.8"/>
    <x v="3"/>
    <n v="28.84"/>
    <n v="0"/>
    <n v="28.84"/>
  </r>
  <r>
    <s v="COLGATE 3800 DEB."/>
    <s v="Colgate-Palmolive Nederland BV"/>
    <s v="101t"/>
    <n v="101091041539"/>
    <n v="101030176564"/>
    <n v="930"/>
    <s v="Inv Booked"/>
    <s v="2480123305"/>
    <s v="Verkoop"/>
    <n v="170"/>
    <s v="Transport drops zone"/>
    <s v="9 - verwerkt"/>
    <n v="0"/>
    <m/>
    <d v="2023-10-23T00:00:00"/>
    <s v="DROP"/>
    <s v="0001010910415390149830_002"/>
    <m/>
    <m/>
    <m/>
    <s v="EUR"/>
    <n v="39.46"/>
    <s v="EUR"/>
    <n v="39.46"/>
    <s v="EUR"/>
    <n v="39.46"/>
    <n v="39.46"/>
    <n v="0"/>
    <s v="N"/>
    <n v="1223000983"/>
    <d v="2023-11-09T00:00:00"/>
    <m/>
    <d v="2023-10-23T00:00:00"/>
    <s v="00:00"/>
    <s v="23:59"/>
    <d v="2023-10-23T00:00:00"/>
    <s v="13:00"/>
    <s v="19:00"/>
    <n v="0.8"/>
    <s v="ce"/>
    <n v="315"/>
    <n v="0.8"/>
    <n v="0"/>
    <s v="Kuehne+Nagel Tiel 3 Standpl"/>
    <s v="De Diepert 5"/>
    <s v="Tiel"/>
    <s v="4004 MA"/>
    <s v="NL"/>
    <x v="9"/>
    <s v="Edisonstraat 3"/>
    <x v="12"/>
    <s v="8606JH"/>
    <s v="NL"/>
    <s v="2480123305"/>
    <s v="0149830_002"/>
    <s v="31V"/>
    <s v="NL001131849B01"/>
    <n v="2"/>
    <n v="0"/>
    <n v="39.46"/>
    <s v="N"/>
    <s v="Peter Appel Transport B.V."/>
    <n v="36622"/>
    <d v="2023-10-23T00:00:00"/>
    <s v="10:14:00"/>
    <n v="0"/>
    <x v="0"/>
    <x v="42"/>
    <n v="10"/>
    <x v="10"/>
    <n v="1"/>
    <n v="0.8"/>
    <x v="3"/>
    <n v="39.46"/>
    <n v="0"/>
    <n v="39.46"/>
  </r>
  <r>
    <s v="COLGATE 3800 DEB."/>
    <s v="Colgate-Palmolive Nederland BV"/>
    <s v="101t"/>
    <n v="101091041096"/>
    <n v="101030176565"/>
    <n v="930"/>
    <s v="Inv Booked"/>
    <s v="2480123306"/>
    <s v="Verkoop"/>
    <n v="170"/>
    <s v="Transport drops zone"/>
    <s v="9 - verwerkt"/>
    <n v="0"/>
    <m/>
    <d v="2023-10-23T00:00:00"/>
    <s v="DROP"/>
    <s v="0001010910410960149635_002"/>
    <m/>
    <m/>
    <m/>
    <s v="EUR"/>
    <n v="44.37"/>
    <s v="EUR"/>
    <n v="44.37"/>
    <s v="EUR"/>
    <n v="44.37"/>
    <n v="44.37"/>
    <n v="0"/>
    <s v="N"/>
    <n v="1223000983"/>
    <d v="2023-11-09T00:00:00"/>
    <m/>
    <d v="2023-10-23T00:00:00"/>
    <s v="00:00"/>
    <s v="23:59"/>
    <d v="2023-10-23T00:00:00"/>
    <s v="07:00"/>
    <s v="07:00"/>
    <n v="1.6"/>
    <s v="ce"/>
    <n v="1422"/>
    <n v="1.6"/>
    <n v="2"/>
    <s v="Kuehne+Nagel Tiel 3 Standpl"/>
    <s v="De Diepert 5"/>
    <s v="Tiel"/>
    <s v="4004 MA"/>
    <s v="NL"/>
    <x v="41"/>
    <s v="Asteriastraat 9"/>
    <x v="3"/>
    <s v="5047 RM"/>
    <s v="NL"/>
    <s v="2480123306"/>
    <s v="0149635_002"/>
    <s v="31V"/>
    <s v="NL001131849B01"/>
    <n v="2"/>
    <n v="0"/>
    <n v="44.37"/>
    <s v="N"/>
    <s v="Peter Appel Transport B.V."/>
    <n v="36622"/>
    <d v="2023-10-23T00:00:00"/>
    <s v="07:30:00"/>
    <n v="0"/>
    <x v="0"/>
    <x v="42"/>
    <n v="10"/>
    <x v="3"/>
    <n v="1"/>
    <n v="1.6"/>
    <x v="0"/>
    <n v="44.37"/>
    <n v="0"/>
    <n v="44.37"/>
  </r>
  <r>
    <s v="COLGATE 3800 DEB."/>
    <s v="Colgate-Palmolive Nederland BV"/>
    <s v="101t"/>
    <n v="101091041104"/>
    <n v="101030176566"/>
    <n v="930"/>
    <s v="Inv Booked"/>
    <s v="2480123314"/>
    <s v="Verkoop"/>
    <n v="170"/>
    <s v="Transport drops zone"/>
    <s v="9 - verwerkt"/>
    <n v="0"/>
    <m/>
    <d v="2023-10-23T00:00:00"/>
    <s v="DROP"/>
    <s v="0001010910411040149643_002"/>
    <m/>
    <m/>
    <m/>
    <s v="EUR"/>
    <n v="145.69999999999999"/>
    <s v="EUR"/>
    <n v="145.69999999999999"/>
    <s v="EUR"/>
    <n v="145.69999999999999"/>
    <n v="145.69999999999999"/>
    <n v="0"/>
    <s v="N"/>
    <n v="1223000983"/>
    <d v="2023-11-09T00:00:00"/>
    <m/>
    <d v="2023-10-23T00:00:00"/>
    <s v="00:00"/>
    <s v="23:59"/>
    <d v="2023-10-23T00:00:00"/>
    <s v="07:00"/>
    <s v="10:00"/>
    <n v="10.4"/>
    <s v="ce"/>
    <n v="10230"/>
    <n v="10.4"/>
    <n v="14"/>
    <s v="Kuehne+Nagel Tiel 3 Standpl"/>
    <s v="De Diepert 5"/>
    <s v="Tiel"/>
    <s v="4004 MA"/>
    <s v="NL"/>
    <x v="117"/>
    <s v="Slego 1a"/>
    <x v="13"/>
    <s v="1046BM"/>
    <s v="NL"/>
    <s v="2480123314"/>
    <s v="0149643_002"/>
    <s v="31V"/>
    <s v="NL001131849B01"/>
    <n v="2"/>
    <n v="0"/>
    <n v="145.69999999999999"/>
    <s v="N"/>
    <s v="Peter Appel Transport B.V."/>
    <n v="36622"/>
    <d v="2023-10-23T00:00:00"/>
    <s v="09:43:00"/>
    <n v="0"/>
    <x v="0"/>
    <x v="42"/>
    <n v="10"/>
    <x v="11"/>
    <n v="1"/>
    <n v="10.4"/>
    <x v="0"/>
    <n v="145.69999999999999"/>
    <n v="0"/>
    <n v="145.69999999999999"/>
  </r>
  <r>
    <s v="COLGATE 3800 DEB."/>
    <s v="Colgate-Palmolive Nederland BV"/>
    <s v="101t"/>
    <n v="101091041119"/>
    <n v="101030176567"/>
    <n v="930"/>
    <s v="Inv Booked"/>
    <s v="2480123303"/>
    <s v="Verkoop"/>
    <n v="170"/>
    <s v="Transport drops zone"/>
    <s v="9 - verwerkt"/>
    <n v="0"/>
    <m/>
    <d v="2023-10-23T00:00:00"/>
    <s v="DROP"/>
    <s v="0001010910411190149657_003"/>
    <m/>
    <m/>
    <m/>
    <s v="EUR"/>
    <n v="28.86"/>
    <s v="EUR"/>
    <n v="28.86"/>
    <s v="EUR"/>
    <n v="28.86"/>
    <n v="28.86"/>
    <n v="0"/>
    <s v="N"/>
    <n v="1223000983"/>
    <d v="2023-11-09T00:00:00"/>
    <m/>
    <d v="2023-10-23T00:00:00"/>
    <s v="00:00"/>
    <s v="23:59"/>
    <d v="2023-10-23T00:00:00"/>
    <s v="21:00"/>
    <s v="21:00"/>
    <n v="0.8"/>
    <s v="ce"/>
    <n v="184"/>
    <n v="0.8"/>
    <n v="0"/>
    <s v="Kuehne+Nagel Tiel 3 Standpl"/>
    <s v="De Diepert 5"/>
    <s v="Tiel"/>
    <s v="4004 MA"/>
    <s v="NL"/>
    <x v="4"/>
    <s v="Edisonstraat 2"/>
    <x v="5"/>
    <s v="3861NE"/>
    <s v="NL"/>
    <s v="2480123303"/>
    <s v="0149657_003"/>
    <s v="31V"/>
    <s v="NL001131849B01"/>
    <n v="2"/>
    <n v="0"/>
    <n v="28.86"/>
    <s v="N"/>
    <s v="Peter Appel Transport B.V."/>
    <n v="36622"/>
    <d v="2023-10-23T00:00:00"/>
    <s v="21:19:00"/>
    <n v="0"/>
    <x v="0"/>
    <x v="42"/>
    <n v="10"/>
    <x v="5"/>
    <n v="1"/>
    <n v="0.8"/>
    <x v="3"/>
    <n v="28.86"/>
    <n v="0"/>
    <n v="28.86"/>
  </r>
  <r>
    <s v="COLGATE 3800 DEB."/>
    <s v="Colgate-Palmolive Nederland BV"/>
    <s v="101t"/>
    <n v="101091041540"/>
    <n v="101030176570"/>
    <n v="930"/>
    <s v="Inv Booked"/>
    <s v="2480123312"/>
    <s v="Verkoop"/>
    <n v="170"/>
    <s v="Transport drops zone"/>
    <s v="9 - verwerkt"/>
    <n v="0"/>
    <m/>
    <d v="2023-10-23T00:00:00"/>
    <s v="DROP"/>
    <s v="0001010910415400149829_002"/>
    <m/>
    <m/>
    <m/>
    <s v="EUR"/>
    <n v="31.39"/>
    <s v="EUR"/>
    <n v="31.39"/>
    <s v="EUR"/>
    <n v="31.39"/>
    <n v="31.39"/>
    <n v="0"/>
    <s v="N"/>
    <n v="1223000983"/>
    <d v="2023-11-09T00:00:00"/>
    <m/>
    <d v="2023-10-23T00:00:00"/>
    <s v="00:00"/>
    <s v="23:59"/>
    <d v="2023-10-23T00:00:00"/>
    <s v="08:00"/>
    <s v="12:00"/>
    <n v="0.8"/>
    <s v="ce"/>
    <n v="482"/>
    <n v="0.8"/>
    <n v="0"/>
    <s v="Kuehne+Nagel Tiel 3 Standpl"/>
    <s v="De Diepert 5"/>
    <s v="Tiel"/>
    <s v="4004 MA"/>
    <s v="NL"/>
    <x v="21"/>
    <s v="Bloemakkers 4"/>
    <x v="22"/>
    <s v="9461GX"/>
    <s v="NL"/>
    <s v="2480123312"/>
    <s v="0149829_002"/>
    <s v="31V"/>
    <s v="NL001131849B01"/>
    <n v="2"/>
    <n v="0"/>
    <n v="31.39"/>
    <s v="N"/>
    <s v="Peter Appel Transport B.V."/>
    <n v="36622"/>
    <d v="2023-10-23T00:00:00"/>
    <s v="12:57:00"/>
    <n v="0"/>
    <x v="0"/>
    <x v="42"/>
    <n v="10"/>
    <x v="20"/>
    <n v="0"/>
    <s v=""/>
    <x v="3"/>
    <s v=""/>
    <n v="0"/>
    <s v=""/>
  </r>
  <r>
    <s v="COLGATE 3800 DEB."/>
    <s v="Colgate-Palmolive Nederland BV"/>
    <s v="101t"/>
    <n v="101091042266"/>
    <n v="101030176652"/>
    <n v="930"/>
    <s v="Inv Booked"/>
    <s v="2480124577"/>
    <s v="Verkoop"/>
    <n v="170"/>
    <s v="Transport drops zone"/>
    <s v="9 - verwerkt"/>
    <n v="0"/>
    <m/>
    <d v="2023-10-24T00:00:00"/>
    <s v="DROP"/>
    <s v="0001010910422660150308_003"/>
    <m/>
    <m/>
    <m/>
    <s v="EUR"/>
    <n v="31.57"/>
    <s v="EUR"/>
    <n v="31.57"/>
    <s v="EUR"/>
    <n v="31.57"/>
    <n v="31.57"/>
    <n v="0"/>
    <s v="N"/>
    <n v="1223000983"/>
    <d v="2023-11-09T00:00:00"/>
    <m/>
    <d v="2023-10-24T00:00:00"/>
    <s v="00:00"/>
    <s v="23:59"/>
    <d v="2023-10-24T00:00:00"/>
    <s v="13:00"/>
    <s v="13:00"/>
    <n v="0.8"/>
    <s v="ce"/>
    <n v="344"/>
    <n v="0.8"/>
    <n v="0"/>
    <s v="Kuehne+Nagel Tiel 3 Standpl"/>
    <s v="De Diepert 5"/>
    <s v="Tiel"/>
    <s v="4004 MA"/>
    <s v="NL"/>
    <x v="32"/>
    <s v="Afrikastraat 10"/>
    <x v="34"/>
    <s v="6014CG"/>
    <s v="NL"/>
    <s v="2480124577"/>
    <s v="0150308_003"/>
    <s v="31V"/>
    <s v="NL001131849B01"/>
    <n v="2"/>
    <n v="0"/>
    <n v="31.57"/>
    <s v="N"/>
    <s v="Peter Appel Transport B.V."/>
    <n v="36622"/>
    <d v="2023-10-24T00:00:00"/>
    <s v="13:20:00"/>
    <n v="0"/>
    <x v="1"/>
    <x v="42"/>
    <n v="10"/>
    <x v="23"/>
    <n v="1"/>
    <n v="0.8"/>
    <x v="3"/>
    <n v="31.57"/>
    <n v="0"/>
    <n v="31.57"/>
  </r>
  <r>
    <s v="COLGATE 3800 DEB."/>
    <s v="Colgate-Palmolive Nederland BV"/>
    <s v="101t"/>
    <n v="101091041712"/>
    <n v="101030176653"/>
    <n v="930"/>
    <s v="Inv Booked"/>
    <s v="2480124568"/>
    <s v="Verkoop"/>
    <n v="170"/>
    <s v="Transport drops zone"/>
    <s v="9 - verwerkt"/>
    <n v="0"/>
    <m/>
    <d v="2023-10-24T00:00:00"/>
    <s v="DROP"/>
    <s v="0001010910417120149973_002"/>
    <m/>
    <m/>
    <m/>
    <s v="EUR"/>
    <n v="143.79"/>
    <s v="EUR"/>
    <n v="143.79"/>
    <s v="EUR"/>
    <n v="143.79"/>
    <n v="143.79"/>
    <n v="0"/>
    <s v="N"/>
    <n v="1223000983"/>
    <d v="2023-11-09T00:00:00"/>
    <m/>
    <d v="2023-10-24T00:00:00"/>
    <s v="00:00"/>
    <s v="23:59"/>
    <d v="2023-10-24T00:00:00"/>
    <s v="08:00"/>
    <s v="09:00"/>
    <n v="15.2"/>
    <s v="ce"/>
    <n v="12989"/>
    <n v="15.2"/>
    <n v="23"/>
    <s v="Kuehne+Nagel Tiel 3 Standpl"/>
    <s v="De Diepert 5"/>
    <s v="Tiel"/>
    <s v="4004 MA"/>
    <s v="NL"/>
    <x v="109"/>
    <s v="Rheastraat 10"/>
    <x v="3"/>
    <s v="5047 TL"/>
    <s v="NL"/>
    <s v="2480124568"/>
    <s v="0149973_002"/>
    <s v="31V"/>
    <s v="NL001131849B01"/>
    <n v="2"/>
    <n v="0"/>
    <n v="143.79"/>
    <s v="N"/>
    <s v="Peter Appel Transport B.V."/>
    <n v="36622"/>
    <d v="2023-10-24T00:00:00"/>
    <s v="11:09:00"/>
    <n v="58"/>
    <x v="1"/>
    <x v="42"/>
    <n v="10"/>
    <x v="3"/>
    <n v="1"/>
    <n v="26.4"/>
    <x v="1"/>
    <n v="249.74"/>
    <n v="0"/>
    <n v="249.74"/>
  </r>
  <r>
    <s v="COLGATE 3800 DEB."/>
    <s v="Colgate-Palmolive Nederland BV"/>
    <s v="101t"/>
    <n v="101091041703"/>
    <n v="101030176658"/>
    <n v="930"/>
    <s v="Inv Booked"/>
    <s v="2480124580"/>
    <s v="Verkoop"/>
    <n v="170"/>
    <s v="Transport drops zone"/>
    <s v="9 - verwerkt"/>
    <n v="0"/>
    <m/>
    <d v="2023-10-24T00:00:00"/>
    <s v="DROP"/>
    <s v="0001010910417030149969_002"/>
    <m/>
    <m/>
    <m/>
    <s v="EUR"/>
    <n v="218.4"/>
    <s v="EUR"/>
    <n v="218.4"/>
    <s v="EUR"/>
    <n v="218.4"/>
    <n v="218.4"/>
    <n v="0"/>
    <s v="N"/>
    <n v="1223000983"/>
    <d v="2023-11-09T00:00:00"/>
    <m/>
    <d v="2023-10-24T00:00:00"/>
    <s v="00:00"/>
    <s v="23:59"/>
    <d v="2023-10-24T00:00:00"/>
    <s v="06:00"/>
    <s v="07:00"/>
    <n v="16.8"/>
    <s v="ce"/>
    <n v="15286"/>
    <n v="16.8"/>
    <n v="29"/>
    <s v="Kuehne+Nagel Tiel 3 Standpl"/>
    <s v="De Diepert 5"/>
    <s v="Tiel"/>
    <s v="4004 MA"/>
    <s v="NL"/>
    <x v="2"/>
    <s v="Laan van Ruyven 1"/>
    <x v="11"/>
    <s v="2645EE"/>
    <s v="NL"/>
    <s v="2480124580"/>
    <s v="0149969_002"/>
    <s v="31V"/>
    <s v="NL001131849B01"/>
    <n v="2"/>
    <n v="0"/>
    <n v="218.4"/>
    <s v="N"/>
    <s v="Peter Appel Transport B.V."/>
    <n v="36622"/>
    <d v="2023-10-24T00:00:00"/>
    <s v="06:44:00"/>
    <n v="0"/>
    <x v="1"/>
    <x v="42"/>
    <n v="10"/>
    <x v="4"/>
    <n v="1"/>
    <n v="16.8"/>
    <x v="2"/>
    <n v="218.4"/>
    <n v="0"/>
    <n v="218.4"/>
  </r>
  <r>
    <s v="COLGATE 3800 DEB."/>
    <s v="Colgate-Palmolive Nederland BV"/>
    <s v="101t"/>
    <n v="101091041705"/>
    <n v="101030176657"/>
    <n v="930"/>
    <s v="Inv Booked"/>
    <s v="2480124581"/>
    <s v="Verkoop"/>
    <n v="170"/>
    <s v="Transport drops zone"/>
    <s v="9 - verwerkt"/>
    <n v="0"/>
    <m/>
    <d v="2023-10-24T00:00:00"/>
    <s v="DROP"/>
    <s v="0001010910417050149971_002"/>
    <m/>
    <m/>
    <m/>
    <s v="EUR"/>
    <n v="120.56"/>
    <s v="EUR"/>
    <n v="120.56"/>
    <s v="EUR"/>
    <n v="120.56"/>
    <n v="120.56"/>
    <n v="0"/>
    <s v="N"/>
    <n v="1223000983"/>
    <d v="2023-11-09T00:00:00"/>
    <m/>
    <d v="2023-10-24T00:00:00"/>
    <s v="00:00"/>
    <s v="23:59"/>
    <d v="2023-10-24T00:00:00"/>
    <s v="09:00"/>
    <s v="10:00"/>
    <n v="8"/>
    <s v="ce"/>
    <n v="7258"/>
    <n v="8"/>
    <n v="13"/>
    <s v="Kuehne+Nagel Tiel 3 Standpl"/>
    <s v="De Diepert 5"/>
    <s v="Tiel"/>
    <s v="4004 MA"/>
    <s v="NL"/>
    <x v="2"/>
    <s v="Pegasusweg 1"/>
    <x v="3"/>
    <s v="5015BZ"/>
    <s v="NL"/>
    <s v="2480124581"/>
    <s v="0149971_002"/>
    <s v="31V"/>
    <s v="NL001131849B01"/>
    <n v="2"/>
    <n v="0"/>
    <n v="120.56"/>
    <s v="N"/>
    <s v="Peter Appel Transport B.V."/>
    <n v="36622"/>
    <d v="2023-10-24T00:00:00"/>
    <s v="11:12:00"/>
    <n v="42"/>
    <x v="1"/>
    <x v="42"/>
    <n v="10"/>
    <x v="3"/>
    <n v="1"/>
    <n v="8"/>
    <x v="2"/>
    <n v="120.56"/>
    <n v="0"/>
    <n v="120.56"/>
  </r>
  <r>
    <s v="COLGATE 3800 DEB."/>
    <s v="Colgate-Palmolive Nederland BV"/>
    <s v="101t"/>
    <n v="101091041717"/>
    <n v="101030176660"/>
    <n v="930"/>
    <s v="Inv Booked"/>
    <s v="2480124584"/>
    <s v="Verkoop"/>
    <n v="170"/>
    <s v="Transport drops zone"/>
    <s v="9 - verwerkt"/>
    <n v="0"/>
    <m/>
    <d v="2023-10-24T00:00:00"/>
    <s v="DROP"/>
    <s v="0001010910417170149984_002"/>
    <m/>
    <m/>
    <m/>
    <s v="EUR"/>
    <n v="167.55"/>
    <s v="EUR"/>
    <n v="167.55"/>
    <s v="EUR"/>
    <n v="167.55"/>
    <n v="167.55"/>
    <n v="0"/>
    <s v="N"/>
    <n v="1223000983"/>
    <d v="2023-11-09T00:00:00"/>
    <m/>
    <d v="2023-10-24T00:00:00"/>
    <s v="00:00"/>
    <s v="23:59"/>
    <d v="2023-10-24T00:00:00"/>
    <s v="14:00"/>
    <s v="14:00"/>
    <n v="22.4"/>
    <s v="ce"/>
    <n v="12781"/>
    <n v="22.4"/>
    <n v="28"/>
    <s v="Kuehne+Nagel Tiel 3 Standpl"/>
    <s v="De Diepert 5"/>
    <s v="Tiel"/>
    <s v="4004 MA"/>
    <s v="NL"/>
    <x v="14"/>
    <s v="Rood 24"/>
    <x v="17"/>
    <s v="6666LT"/>
    <s v="NL"/>
    <s v="2480124584"/>
    <s v="0149984_002"/>
    <s v="31V"/>
    <s v="NL001131849B01"/>
    <n v="2"/>
    <n v="0"/>
    <n v="167.55"/>
    <s v="N"/>
    <s v="Peter Appel Transport B.V."/>
    <n v="36622"/>
    <d v="2023-10-24T00:00:00"/>
    <s v="15:26:00"/>
    <n v="0"/>
    <x v="1"/>
    <x v="42"/>
    <n v="10"/>
    <x v="15"/>
    <n v="1"/>
    <n v="22.4"/>
    <x v="5"/>
    <n v="167.55"/>
    <n v="0"/>
    <n v="167.55"/>
  </r>
  <r>
    <s v="COLGATE 3800 DEB."/>
    <s v="Colgate-Palmolive Nederland BV"/>
    <s v="101t"/>
    <n v="101091042172"/>
    <n v="101030176661"/>
    <n v="930"/>
    <s v="Inv Booked"/>
    <s v="2480124585"/>
    <s v="Verkoop"/>
    <n v="170"/>
    <s v="Transport drops zone"/>
    <s v="9 - verwerkt"/>
    <n v="0"/>
    <m/>
    <d v="2023-10-24T00:00:00"/>
    <s v="DROP"/>
    <s v="0001010910421720150211_005"/>
    <m/>
    <m/>
    <m/>
    <s v="EUR"/>
    <n v="142.63999999999999"/>
    <s v="EUR"/>
    <n v="142.63999999999999"/>
    <s v="EUR"/>
    <n v="142.63999999999999"/>
    <n v="142.63999999999999"/>
    <n v="0"/>
    <s v="N"/>
    <n v="1223000983"/>
    <d v="2023-11-09T00:00:00"/>
    <m/>
    <d v="2023-10-24T00:00:00"/>
    <s v="00:00"/>
    <s v="23:59"/>
    <d v="2023-10-24T00:00:00"/>
    <s v="15:00"/>
    <s v="16:00"/>
    <n v="8"/>
    <s v="ce"/>
    <n v="7040"/>
    <n v="8"/>
    <n v="13"/>
    <s v="Kuehne+Nagel Tiel 3 Standpl"/>
    <s v="De Diepert 5"/>
    <s v="Tiel"/>
    <s v="4004 MA"/>
    <s v="NL"/>
    <x v="13"/>
    <s v="GALVANIWEG 1"/>
    <x v="16"/>
    <s v="8013 RG"/>
    <s v="NL"/>
    <s v="2480124585"/>
    <s v="0150211_005"/>
    <s v="31V"/>
    <s v="NL001131849B01"/>
    <n v="2"/>
    <n v="0"/>
    <n v="142.63999999999999"/>
    <s v="N"/>
    <s v="Peter Appel Transport B.V."/>
    <n v="36622"/>
    <d v="2023-10-24T00:00:00"/>
    <s v="16:28:00"/>
    <n v="0"/>
    <x v="1"/>
    <x v="42"/>
    <n v="10"/>
    <x v="14"/>
    <n v="1"/>
    <n v="8"/>
    <x v="2"/>
    <n v="142.63999999999999"/>
    <n v="0"/>
    <n v="142.63999999999999"/>
  </r>
  <r>
    <s v="COLGATE 3800 DEB."/>
    <s v="Colgate-Palmolive Nederland BV"/>
    <s v="101t"/>
    <n v="101091041702"/>
    <n v="101030176662"/>
    <n v="930"/>
    <s v="Inv Booked"/>
    <s v="2480124582"/>
    <s v="Verkoop"/>
    <n v="170"/>
    <s v="Transport drops zone"/>
    <s v="9 - verwerkt"/>
    <n v="0"/>
    <m/>
    <d v="2023-10-24T00:00:00"/>
    <s v="DROP"/>
    <s v="0001010910417020149968_002"/>
    <m/>
    <m/>
    <m/>
    <s v="EUR"/>
    <n v="55.66"/>
    <s v="EUR"/>
    <n v="55.66"/>
    <s v="EUR"/>
    <n v="55.66"/>
    <n v="55.66"/>
    <n v="0"/>
    <s v="N"/>
    <n v="1223000983"/>
    <d v="2023-11-09T00:00:00"/>
    <m/>
    <d v="2023-10-24T00:00:00"/>
    <s v="00:00"/>
    <s v="23:59"/>
    <d v="2023-10-24T00:00:00"/>
    <s v="05:00"/>
    <s v="05:00"/>
    <n v="2.4"/>
    <s v="ce"/>
    <n v="786"/>
    <n v="2.4"/>
    <n v="0"/>
    <s v="Kuehne+Nagel Tiel 3 Standpl"/>
    <s v="De Diepert 5"/>
    <s v="Tiel"/>
    <s v="4004 MA"/>
    <s v="NL"/>
    <x v="19"/>
    <s v="SAFFIER  300"/>
    <x v="21"/>
    <s v="3316 LN"/>
    <s v="NL"/>
    <s v="2480124582"/>
    <s v="0149968_002"/>
    <s v="31V"/>
    <s v="NL001131849B01"/>
    <n v="2"/>
    <n v="0"/>
    <n v="55.66"/>
    <s v="N"/>
    <s v="Peter Appel Transport B.V."/>
    <n v="36622"/>
    <d v="2023-10-24T00:00:00"/>
    <s v="05:58:00"/>
    <n v="0"/>
    <x v="1"/>
    <x v="42"/>
    <n v="10"/>
    <x v="19"/>
    <n v="1"/>
    <n v="2.4"/>
    <x v="3"/>
    <n v="55.66"/>
    <n v="0"/>
    <n v="55.66"/>
  </r>
  <r>
    <s v="COLGATE 3800 DEB."/>
    <s v="Colgate-Palmolive Nederland BV"/>
    <s v="101t"/>
    <n v="0"/>
    <n v="101030176663"/>
    <n v="930"/>
    <s v="Inv Booked"/>
    <s v="2480124589"/>
    <s v="Verkoop"/>
    <n v="170"/>
    <s v="Transport drops zone"/>
    <s v="9 - verwerkt"/>
    <n v="0"/>
    <m/>
    <d v="2023-10-24T00:00:00"/>
    <m/>
    <m/>
    <m/>
    <m/>
    <m/>
    <s v="EUR"/>
    <n v="135.94"/>
    <s v="EUR"/>
    <n v="135.94"/>
    <s v="EUR"/>
    <n v="135.94"/>
    <n v="135.94"/>
    <n v="0"/>
    <s v="N"/>
    <n v="1223000983"/>
    <d v="2023-11-09T00:00:00"/>
    <m/>
    <d v="2023-10-24T00:00:00"/>
    <s v="00:00"/>
    <s v="23:59"/>
    <d v="2023-10-24T00:00:00"/>
    <s v="08:00"/>
    <s v="12:00"/>
    <n v="6.4"/>
    <s v="ce"/>
    <n v="4091"/>
    <n v="6.4"/>
    <n v="5"/>
    <s v="Kuehne+Nagel Tiel 3 Standpl"/>
    <s v="De Diepert 5"/>
    <s v="Tiel"/>
    <s v="4004 MA"/>
    <s v="NL"/>
    <x v="21"/>
    <s v="Bloemakkers 4"/>
    <x v="22"/>
    <s v="9461GX"/>
    <s v="NL"/>
    <s v="2480124589"/>
    <s v="0149967_005"/>
    <s v="31V"/>
    <s v="NL001131849B01"/>
    <n v="2"/>
    <n v="0"/>
    <n v="135.94"/>
    <s v="N"/>
    <m/>
    <n v="36622"/>
    <d v="2023-10-24T00:00:00"/>
    <s v="12:00:00"/>
    <n v="0"/>
    <x v="1"/>
    <x v="42"/>
    <n v="10"/>
    <x v="20"/>
    <n v="1"/>
    <n v="6.4"/>
    <x v="3"/>
    <n v="135.94"/>
    <n v="0"/>
    <n v="135.94"/>
  </r>
  <r>
    <s v="COLGATE 3800 DEB."/>
    <s v="Colgate-Palmolive Nederland BV"/>
    <s v="101t"/>
    <n v="0"/>
    <n v="101030176664"/>
    <n v="930"/>
    <s v="Inv Booked"/>
    <s v="2480124579"/>
    <s v="Verkoop"/>
    <n v="170"/>
    <s v="Transport drops zone"/>
    <s v="9 - verwerkt"/>
    <n v="0"/>
    <m/>
    <d v="2023-10-24T00:00:00"/>
    <m/>
    <m/>
    <m/>
    <m/>
    <m/>
    <s v="EUR"/>
    <n v="28.67"/>
    <s v="EUR"/>
    <n v="28.67"/>
    <s v="EUR"/>
    <n v="28.67"/>
    <n v="28.67"/>
    <n v="0"/>
    <s v="N"/>
    <n v="1223000983"/>
    <d v="2023-11-09T00:00:00"/>
    <m/>
    <d v="2023-10-24T00:00:00"/>
    <s v="00:00"/>
    <s v="23:59"/>
    <d v="2023-10-24T00:00:00"/>
    <s v="09:00"/>
    <s v="12:00"/>
    <n v="0.8"/>
    <s v="ce"/>
    <n v="48"/>
    <n v="0.8"/>
    <n v="0"/>
    <s v="Kuehne+Nagel Tiel 3 Standpl"/>
    <s v="De Diepert 5"/>
    <s v="Tiel"/>
    <s v="4004 MA"/>
    <s v="NL"/>
    <x v="111"/>
    <s v="Leeuwenveldse weg 3F"/>
    <x v="43"/>
    <s v="1382 LV"/>
    <s v="NL"/>
    <s v="2480124579"/>
    <s v="0149967_007"/>
    <s v="31V"/>
    <s v="NL001131849B01"/>
    <n v="2"/>
    <n v="0"/>
    <n v="28.67"/>
    <s v="N"/>
    <m/>
    <n v="36622"/>
    <d v="2023-10-24T00:00:00"/>
    <s v="12:00:00"/>
    <n v="0"/>
    <x v="1"/>
    <x v="42"/>
    <n v="10"/>
    <x v="13"/>
    <n v="1"/>
    <n v="0.8"/>
    <x v="0"/>
    <n v="28.67"/>
    <n v="0"/>
    <n v="28.67"/>
  </r>
  <r>
    <s v="COLGATE 3800 DEB."/>
    <s v="Colgate-Palmolive Nederland BV"/>
    <s v="101t"/>
    <n v="101091042171"/>
    <n v="101030176665"/>
    <n v="930"/>
    <s v="Inv Booked"/>
    <s v="2480124586"/>
    <s v="Verkoop"/>
    <n v="170"/>
    <s v="Transport drops zone"/>
    <s v="9 - verwerkt"/>
    <n v="0"/>
    <m/>
    <d v="2023-10-24T00:00:00"/>
    <s v="DROP"/>
    <s v="0001010910421710150208_004"/>
    <m/>
    <m/>
    <m/>
    <s v="EUR"/>
    <n v="39.1"/>
    <s v="EUR"/>
    <n v="39.1"/>
    <s v="EUR"/>
    <n v="39.1"/>
    <n v="39.1"/>
    <n v="0"/>
    <s v="N"/>
    <n v="1223000983"/>
    <d v="2023-11-09T00:00:00"/>
    <m/>
    <d v="2023-10-24T00:00:00"/>
    <s v="00:00"/>
    <s v="23:59"/>
    <d v="2023-10-24T00:00:00"/>
    <s v="12:00"/>
    <s v="12:00"/>
    <n v="2.4"/>
    <s v="ce"/>
    <n v="1251"/>
    <n v="2.4"/>
    <n v="0"/>
    <s v="Kuehne+Nagel Tiel 3 Standpl"/>
    <s v="De Diepert 5"/>
    <s v="Tiel"/>
    <s v="4004 MA"/>
    <s v="NL"/>
    <x v="79"/>
    <s v="Keltenweg 30"/>
    <x v="58"/>
    <s v="5342 LP"/>
    <s v="NL"/>
    <s v="2480124586"/>
    <s v="0150208_004"/>
    <s v="31V"/>
    <s v="NL001131849B01"/>
    <n v="2"/>
    <n v="0"/>
    <n v="39.1"/>
    <s v="N"/>
    <s v="Peter Appel Transport B.V."/>
    <n v="36622"/>
    <d v="2023-10-24T00:00:00"/>
    <s v="13:13:00"/>
    <n v="2"/>
    <x v="1"/>
    <x v="42"/>
    <n v="10"/>
    <x v="42"/>
    <n v="1"/>
    <n v="3.2"/>
    <x v="3"/>
    <n v="52.13"/>
    <n v="0"/>
    <n v="52.13"/>
  </r>
  <r>
    <s v="COLGATE 3800 DEB."/>
    <s v="Colgate-Palmolive Nederland BV"/>
    <s v="101t"/>
    <n v="101091042263"/>
    <n v="101030176666"/>
    <n v="930"/>
    <s v="Inv Booked"/>
    <s v="2480124587 REFUSED"/>
    <s v="Verkoop"/>
    <n v="170"/>
    <s v="Transport drops zone"/>
    <s v="9 - verwerkt"/>
    <n v="0"/>
    <m/>
    <d v="2023-10-24T00:00:00"/>
    <s v="DROP"/>
    <s v="0001010910422630150312_002"/>
    <m/>
    <m/>
    <m/>
    <s v="EUR"/>
    <n v="126.91"/>
    <s v="EUR"/>
    <n v="126.91"/>
    <s v="EUR"/>
    <n v="126.91"/>
    <n v="126.91"/>
    <n v="0"/>
    <s v="N"/>
    <n v="1223000983"/>
    <d v="2023-11-09T00:00:00"/>
    <m/>
    <d v="2023-10-24T00:00:00"/>
    <s v="00:00"/>
    <s v="23:59"/>
    <d v="2023-10-24T00:00:00"/>
    <s v="06:00"/>
    <s v="07:00"/>
    <n v="19.2"/>
    <s v="ce"/>
    <n v="13217"/>
    <n v="19.2"/>
    <n v="25"/>
    <s v="Kuehne+Nagel Tiel 3 Standpl"/>
    <s v="De Diepert 5"/>
    <s v="Tiel"/>
    <s v="4004 MA"/>
    <s v="NL"/>
    <x v="2"/>
    <s v="Randweg 2"/>
    <x v="6"/>
    <s v="4191 NN"/>
    <s v="NL"/>
    <s v="2480124587 REFUSED"/>
    <s v="0150312_002"/>
    <s v="31V"/>
    <s v="NL001131849B01"/>
    <n v="2"/>
    <n v="0"/>
    <n v="126.91"/>
    <s v="N"/>
    <s v="Peter Appel Transport B.V."/>
    <n v="36622"/>
    <d v="2023-10-24T00:00:00"/>
    <s v="07:58:00"/>
    <n v="0"/>
    <x v="1"/>
    <x v="42"/>
    <n v="10"/>
    <x v="6"/>
    <n v="1"/>
    <n v="19.2"/>
    <x v="2"/>
    <n v="126.91"/>
    <n v="0"/>
    <n v="126.91"/>
  </r>
  <r>
    <s v="COLGATE 3800 DEB."/>
    <s v="Colgate-Palmolive Nederland BV"/>
    <s v="101t"/>
    <n v="101091041709"/>
    <n v="101030176647"/>
    <n v="930"/>
    <s v="Inv Booked"/>
    <s v="2480124571"/>
    <s v="Verkoop"/>
    <n v="170"/>
    <s v="Transport drops zone"/>
    <s v="9 - verwerkt"/>
    <n v="0"/>
    <m/>
    <d v="2023-10-24T00:00:00"/>
    <s v="DROP"/>
    <s v="0001010910417090149974_002"/>
    <m/>
    <m/>
    <m/>
    <s v="EUR"/>
    <n v="281.76"/>
    <s v="EUR"/>
    <n v="281.76"/>
    <s v="EUR"/>
    <n v="281.76"/>
    <n v="281.76"/>
    <n v="0"/>
    <s v="N"/>
    <n v="1223000983"/>
    <d v="2023-11-09T00:00:00"/>
    <m/>
    <d v="2023-10-24T00:00:00"/>
    <s v="00:00"/>
    <s v="23:59"/>
    <d v="2023-10-24T00:00:00"/>
    <s v="09:00"/>
    <s v="10:00"/>
    <n v="24"/>
    <s v="ce"/>
    <n v="14564"/>
    <n v="24"/>
    <n v="37"/>
    <s v="Kuehne+Nagel Tiel 3 Standpl"/>
    <s v="De Diepert 5"/>
    <s v="Tiel"/>
    <s v="4004 MA"/>
    <s v="NL"/>
    <x v="1"/>
    <s v="Perenmarkt 15"/>
    <x v="2"/>
    <s v="1681PG"/>
    <s v="NL"/>
    <s v="2480124571"/>
    <s v="0149974_002"/>
    <s v="31V"/>
    <s v="NL001131849B01"/>
    <n v="2"/>
    <n v="0"/>
    <n v="281.76"/>
    <s v="N"/>
    <s v="Peter Appel Transport B.V."/>
    <n v="36622"/>
    <d v="2023-10-24T00:00:00"/>
    <s v="12:33:00"/>
    <n v="0"/>
    <x v="1"/>
    <x v="42"/>
    <n v="10"/>
    <x v="2"/>
    <n v="1"/>
    <n v="24"/>
    <x v="1"/>
    <n v="281.76"/>
    <n v="0"/>
    <n v="281.76"/>
  </r>
  <r>
    <s v="COLGATE 3800 DEB."/>
    <s v="Colgate-Palmolive Nederland BV"/>
    <s v="101t"/>
    <n v="101091041707"/>
    <n v="101030176659"/>
    <n v="930"/>
    <s v="Inv Booked"/>
    <s v="2480124583"/>
    <s v="Verkoop"/>
    <n v="170"/>
    <s v="Transport drops zone"/>
    <s v="9 - verwerkt"/>
    <n v="0"/>
    <m/>
    <d v="2023-10-24T00:00:00"/>
    <s v="DROP"/>
    <s v="0001010910417070149972_003"/>
    <m/>
    <m/>
    <m/>
    <s v="EUR"/>
    <n v="75.709999999999994"/>
    <s v="EUR"/>
    <n v="75.709999999999994"/>
    <s v="EUR"/>
    <n v="75.709999999999994"/>
    <n v="75.709999999999994"/>
    <n v="0"/>
    <s v="N"/>
    <n v="1223000983"/>
    <d v="2023-11-09T00:00:00"/>
    <m/>
    <d v="2023-10-24T00:00:00"/>
    <s v="00:00"/>
    <s v="23:59"/>
    <d v="2023-10-24T00:00:00"/>
    <s v="12:00"/>
    <s v="13:00"/>
    <n v="3.2"/>
    <s v="ce"/>
    <n v="2618"/>
    <n v="3.2"/>
    <n v="5"/>
    <s v="Kuehne+Nagel Tiel 3 Standpl"/>
    <s v="De Diepert 5"/>
    <s v="Tiel"/>
    <s v="4004 MA"/>
    <s v="NL"/>
    <x v="5"/>
    <s v="Kernweg 6"/>
    <x v="8"/>
    <s v="1627 LC"/>
    <s v="NL"/>
    <s v="2480124583"/>
    <s v="0149972_003"/>
    <s v="31V"/>
    <s v="NL001131849B01"/>
    <n v="2"/>
    <n v="0"/>
    <n v="75.709999999999994"/>
    <s v="N"/>
    <s v="Peter Appel Transport B.V."/>
    <n v="36622"/>
    <d v="2023-10-24T00:00:00"/>
    <s v="13:09:00"/>
    <n v="0"/>
    <x v="1"/>
    <x v="42"/>
    <n v="10"/>
    <x v="2"/>
    <n v="1"/>
    <n v="3.2"/>
    <x v="2"/>
    <n v="75.709999999999994"/>
    <n v="0"/>
    <n v="75.709999999999994"/>
  </r>
  <r>
    <s v="COLGATE 3800 DEB."/>
    <s v="Colgate-Palmolive Nederland BV"/>
    <s v="101t"/>
    <n v="101091041719"/>
    <n v="101030176667"/>
    <n v="930"/>
    <s v="Inv Booked"/>
    <s v="2480124588"/>
    <s v="Verkoop"/>
    <n v="170"/>
    <s v="Transport drops zone"/>
    <s v="9 - verwerkt"/>
    <n v="0"/>
    <m/>
    <d v="2023-10-24T00:00:00"/>
    <s v="DROP"/>
    <s v="0001010910417190149980_002"/>
    <m/>
    <m/>
    <m/>
    <s v="EUR"/>
    <n v="209.28"/>
    <s v="EUR"/>
    <n v="209.28"/>
    <s v="EUR"/>
    <n v="209.28"/>
    <n v="209.28"/>
    <n v="0"/>
    <s v="N"/>
    <n v="1223000983"/>
    <d v="2023-11-09T00:00:00"/>
    <m/>
    <d v="2023-10-24T00:00:00"/>
    <s v="00:00"/>
    <s v="23:59"/>
    <d v="2023-10-24T00:00:00"/>
    <s v="12:00"/>
    <s v="13:00"/>
    <n v="19.2"/>
    <s v="ce"/>
    <n v="10008"/>
    <n v="19.2"/>
    <n v="10"/>
    <s v="Kuehne+Nagel Tiel 3 Standpl"/>
    <s v="De Diepert 5"/>
    <s v="Tiel"/>
    <s v="4004 MA"/>
    <s v="NL"/>
    <x v="16"/>
    <s v="Rijnland 4"/>
    <x v="19"/>
    <s v="1948RL"/>
    <s v="NL"/>
    <s v="2480124588"/>
    <s v="0149980_002"/>
    <s v="31V"/>
    <s v="NL001131849B01"/>
    <n v="2"/>
    <n v="0"/>
    <n v="209.28"/>
    <s v="N"/>
    <s v="Peter Appel Transport B.V."/>
    <n v="36622"/>
    <d v="2023-10-24T00:00:00"/>
    <s v="15:05:00"/>
    <n v="0"/>
    <x v="1"/>
    <x v="42"/>
    <n v="10"/>
    <x v="17"/>
    <n v="1"/>
    <n v="26.4"/>
    <x v="0"/>
    <n v="287.76"/>
    <n v="0"/>
    <n v="287.76"/>
  </r>
  <r>
    <s v="COLGATE 3800 DEB."/>
    <s v="Colgate-Palmolive Nederland BV"/>
    <s v="101t"/>
    <n v="101091042171"/>
    <n v="101030176649"/>
    <n v="930"/>
    <s v="Inv Booked"/>
    <s v="2480124578"/>
    <s v="Verkoop"/>
    <n v="170"/>
    <s v="Transport drops zone"/>
    <s v="9 - verwerkt"/>
    <n v="0"/>
    <m/>
    <d v="2023-10-24T00:00:00"/>
    <s v="DROP"/>
    <s v="0001010910421710150208_004"/>
    <m/>
    <m/>
    <m/>
    <s v="EUR"/>
    <n v="13.03"/>
    <s v="EUR"/>
    <n v="13.03"/>
    <s v="EUR"/>
    <n v="13.03"/>
    <n v="13.03"/>
    <n v="0"/>
    <s v="N"/>
    <n v="1223000983"/>
    <d v="2023-11-09T00:00:00"/>
    <m/>
    <d v="2023-10-24T00:00:00"/>
    <s v="00:00"/>
    <s v="23:59"/>
    <d v="2023-10-24T00:00:00"/>
    <s v="12:00"/>
    <s v="12:00"/>
    <n v="0.8"/>
    <s v="ce"/>
    <n v="344"/>
    <n v="0.8"/>
    <n v="0"/>
    <s v="Kuehne+Nagel Tiel 3 Standpl"/>
    <s v="De Diepert 5"/>
    <s v="Tiel"/>
    <s v="4004 MA"/>
    <s v="NL"/>
    <x v="79"/>
    <s v="Keltenweg 30"/>
    <x v="58"/>
    <s v="5342 LP"/>
    <s v="NL"/>
    <s v="2480124578"/>
    <s v="0150208_004"/>
    <s v="31V"/>
    <s v="NL001131849B01"/>
    <n v="2"/>
    <n v="0"/>
    <n v="13.03"/>
    <s v="N"/>
    <s v="Peter Appel Transport B.V."/>
    <n v="36622"/>
    <d v="2023-10-24T00:00:00"/>
    <s v="13:13:00"/>
    <n v="0"/>
    <x v="1"/>
    <x v="42"/>
    <n v="10"/>
    <x v="42"/>
    <n v="0"/>
    <s v=""/>
    <x v="3"/>
    <s v=""/>
    <n v="0"/>
    <s v=""/>
  </r>
  <r>
    <s v="COLGATE 3800 DEB."/>
    <s v="Colgate-Palmolive Nederland BV"/>
    <s v="101t"/>
    <n v="101091041706"/>
    <n v="101030176650"/>
    <n v="930"/>
    <s v="Inv Booked"/>
    <s v="2480124573"/>
    <s v="Verkoop"/>
    <n v="170"/>
    <s v="Transport drops zone"/>
    <s v="9 - verwerkt"/>
    <n v="0"/>
    <m/>
    <d v="2023-10-24T00:00:00"/>
    <s v="DROP"/>
    <s v="0001010910417060149970_002"/>
    <m/>
    <m/>
    <m/>
    <s v="EUR"/>
    <n v="333.96"/>
    <s v="EUR"/>
    <n v="333.96"/>
    <s v="EUR"/>
    <n v="333.96"/>
    <n v="333.96"/>
    <n v="0"/>
    <s v="N"/>
    <n v="1223000983"/>
    <d v="2023-11-09T00:00:00"/>
    <m/>
    <d v="2023-10-24T00:00:00"/>
    <s v="00:00"/>
    <s v="23:59"/>
    <d v="2023-10-24T00:00:00"/>
    <s v="07:00"/>
    <s v="08:00"/>
    <n v="26.4"/>
    <s v="ce"/>
    <n v="17744"/>
    <n v="26.4"/>
    <n v="42"/>
    <s v="Kuehne+Nagel Tiel 3 Standpl"/>
    <s v="De Diepert 5"/>
    <s v="Tiel"/>
    <s v="4004 MA"/>
    <s v="NL"/>
    <x v="1"/>
    <s v="Fahrenheitweg 1"/>
    <x v="1"/>
    <s v="6101WR"/>
    <s v="NL"/>
    <s v="2480124573"/>
    <s v="0149970_002"/>
    <s v="31V"/>
    <s v="NL001131849B01"/>
    <n v="2"/>
    <n v="0"/>
    <n v="333.96"/>
    <s v="N"/>
    <s v="Peter Appel Transport B.V."/>
    <n v="36622"/>
    <d v="2023-10-24T00:00:00"/>
    <s v="08:48:00"/>
    <n v="0"/>
    <x v="1"/>
    <x v="42"/>
    <n v="10"/>
    <x v="1"/>
    <n v="1"/>
    <n v="26.4"/>
    <x v="1"/>
    <n v="333.96"/>
    <n v="0"/>
    <n v="333.96"/>
  </r>
  <r>
    <s v="COLGATE 3800 DEB."/>
    <s v="Colgate-Palmolive Nederland BV"/>
    <s v="101t"/>
    <n v="101091042261"/>
    <n v="101030176651"/>
    <n v="930"/>
    <s v="Inv Booked"/>
    <s v="2480124576"/>
    <s v="Verkoop"/>
    <n v="170"/>
    <s v="Transport drops zone"/>
    <s v="9 - verwerkt"/>
    <n v="0"/>
    <m/>
    <d v="2023-10-24T00:00:00"/>
    <s v="DROP"/>
    <s v="0001010910422610150310_002"/>
    <m/>
    <m/>
    <m/>
    <s v="EUR"/>
    <n v="56.11"/>
    <s v="EUR"/>
    <n v="56.11"/>
    <s v="EUR"/>
    <n v="56.11"/>
    <n v="56.11"/>
    <n v="0"/>
    <s v="N"/>
    <n v="1223000983"/>
    <d v="2023-11-09T00:00:00"/>
    <m/>
    <d v="2023-10-24T00:00:00"/>
    <s v="00:00"/>
    <s v="23:59"/>
    <d v="2023-10-24T00:00:00"/>
    <s v="09:00"/>
    <s v="09:00"/>
    <n v="2.4"/>
    <s v="ce"/>
    <n v="893"/>
    <n v="2.4"/>
    <n v="0"/>
    <s v="Kuehne+Nagel Tiel 3 Standpl"/>
    <s v="De Diepert 5"/>
    <s v="Tiel"/>
    <s v="4004 MA"/>
    <s v="NL"/>
    <x v="51"/>
    <s v="Wilhelminakanaal Zuid 120"/>
    <x v="23"/>
    <s v="4903RA"/>
    <s v="NL"/>
    <s v="2480124576"/>
    <s v="0150310_002"/>
    <s v="31V"/>
    <s v="NL001131849B01"/>
    <n v="2"/>
    <n v="0"/>
    <n v="56.11"/>
    <s v="N"/>
    <s v="Peter Appel Transport B.V."/>
    <n v="36622"/>
    <d v="2023-10-24T00:00:00"/>
    <s v="09:37:00"/>
    <n v="0"/>
    <x v="1"/>
    <x v="42"/>
    <n v="10"/>
    <x v="34"/>
    <n v="1"/>
    <n v="2.4"/>
    <x v="3"/>
    <n v="56.11"/>
    <n v="0"/>
    <n v="56.11"/>
  </r>
  <r>
    <s v="COLGATE 3800 DEB."/>
    <s v="Colgate-Palmolive Nederland BV"/>
    <s v="101t"/>
    <n v="0"/>
    <n v="101030176654"/>
    <n v="930"/>
    <s v="Inv Booked"/>
    <s v="2480124574"/>
    <s v="Verkoop"/>
    <n v="170"/>
    <s v="Transport drops zone"/>
    <s v="9 - verwerkt"/>
    <n v="0"/>
    <m/>
    <d v="2023-10-24T00:00:00"/>
    <m/>
    <m/>
    <m/>
    <m/>
    <m/>
    <s v="EUR"/>
    <n v="202.4"/>
    <s v="EUR"/>
    <n v="202.4"/>
    <s v="EUR"/>
    <n v="202.4"/>
    <n v="202.4"/>
    <n v="0"/>
    <s v="N"/>
    <n v="1223000983"/>
    <d v="2023-11-09T00:00:00"/>
    <m/>
    <d v="2023-10-24T00:00:00"/>
    <s v="00:00"/>
    <s v="23:59"/>
    <d v="2023-10-24T00:00:00"/>
    <s v="09:00"/>
    <s v="09:00"/>
    <n v="8"/>
    <s v="ce"/>
    <n v="8148"/>
    <n v="8"/>
    <n v="14"/>
    <s v="Kuehne+Nagel Tiel 3 Standpl"/>
    <s v="De Diepert 5"/>
    <s v="Tiel"/>
    <s v="4004 MA"/>
    <s v="NL"/>
    <x v="0"/>
    <s v="Henri Fordlaan 6"/>
    <x v="0"/>
    <s v="9615TK"/>
    <s v="NL"/>
    <s v="2480124574"/>
    <s v="0149967_006"/>
    <s v="31V"/>
    <s v="NL001131849B01"/>
    <n v="2"/>
    <n v="0"/>
    <n v="202.4"/>
    <s v="N"/>
    <m/>
    <n v="36622"/>
    <d v="2023-10-24T00:00:00"/>
    <s v="09:30:00"/>
    <n v="0"/>
    <x v="1"/>
    <x v="42"/>
    <n v="10"/>
    <x v="0"/>
    <n v="1"/>
    <n v="8"/>
    <x v="0"/>
    <n v="202.4"/>
    <n v="0"/>
    <n v="202.4"/>
  </r>
  <r>
    <s v="COLGATE 3800 DEB."/>
    <s v="Colgate-Palmolive Nederland BV"/>
    <s v="101t"/>
    <n v="101091041713"/>
    <n v="101030176655"/>
    <n v="930"/>
    <s v="Inv Booked"/>
    <s v="2480124572"/>
    <s v="Verkoop"/>
    <n v="170"/>
    <s v="Transport drops zone"/>
    <s v="9 - verwerkt"/>
    <n v="0"/>
    <m/>
    <d v="2023-10-24T00:00:00"/>
    <s v="DROP"/>
    <s v="0001010910417130149978_002"/>
    <m/>
    <m/>
    <m/>
    <s v="EUR"/>
    <n v="296.47000000000003"/>
    <s v="EUR"/>
    <n v="296.47000000000003"/>
    <s v="EUR"/>
    <n v="296.47000000000003"/>
    <n v="296.47000000000003"/>
    <n v="0"/>
    <s v="N"/>
    <n v="1223000983"/>
    <d v="2023-11-09T00:00:00"/>
    <m/>
    <d v="2023-10-24T00:00:00"/>
    <s v="00:00"/>
    <s v="23:59"/>
    <d v="2023-10-24T00:00:00"/>
    <s v="11:00"/>
    <s v="12:00"/>
    <n v="26.4"/>
    <s v="ce"/>
    <n v="17461"/>
    <n v="26.4"/>
    <n v="44"/>
    <s v="Kuehne+Nagel Tiel 3 Standpl"/>
    <s v="De Diepert 5"/>
    <s v="Tiel"/>
    <s v="4004 MA"/>
    <s v="NL"/>
    <x v="1"/>
    <s v="Perenmarkt 15"/>
    <x v="2"/>
    <s v="1681PG"/>
    <s v="NL"/>
    <s v="2480124572"/>
    <s v="0149978_002"/>
    <s v="31V"/>
    <s v="NL001131849B01"/>
    <n v="2"/>
    <n v="0"/>
    <n v="296.47000000000003"/>
    <s v="N"/>
    <s v="Peter Appel Transport B.V."/>
    <n v="36622"/>
    <d v="2023-10-24T00:00:00"/>
    <s v="12:32:00"/>
    <n v="0"/>
    <x v="1"/>
    <x v="42"/>
    <n v="10"/>
    <x v="2"/>
    <n v="1"/>
    <n v="26.4"/>
    <x v="1"/>
    <n v="296.47000000000003"/>
    <n v="0"/>
    <n v="296.47000000000003"/>
  </r>
  <r>
    <s v="COLGATE 3800 DEB."/>
    <s v="Colgate-Palmolive Nederland BV"/>
    <s v="101t"/>
    <n v="101091041721"/>
    <n v="101030176656"/>
    <n v="930"/>
    <s v="Inv Booked"/>
    <s v="2480124575"/>
    <s v="Verkoop"/>
    <n v="170"/>
    <s v="Transport drops zone"/>
    <s v="9 - verwerkt"/>
    <n v="0"/>
    <m/>
    <d v="2023-10-24T00:00:00"/>
    <s v="DROP"/>
    <s v="0001010910417210149987_002"/>
    <m/>
    <m/>
    <m/>
    <s v="EUR"/>
    <n v="325.89"/>
    <s v="EUR"/>
    <n v="325.89"/>
    <s v="EUR"/>
    <n v="325.89"/>
    <n v="325.89"/>
    <n v="0"/>
    <s v="N"/>
    <n v="1223000983"/>
    <d v="2023-11-09T00:00:00"/>
    <m/>
    <d v="2023-10-24T00:00:00"/>
    <s v="00:00"/>
    <s v="23:59"/>
    <d v="2023-10-24T00:00:00"/>
    <s v="20:00"/>
    <s v="21:00"/>
    <n v="25.6"/>
    <s v="ce"/>
    <n v="23383"/>
    <n v="25.6"/>
    <n v="46"/>
    <s v="Kuehne+Nagel Tiel 3 Standpl"/>
    <s v="De Diepert 5"/>
    <s v="Tiel"/>
    <s v="4004 MA"/>
    <s v="NL"/>
    <x v="1"/>
    <s v="Fahrenheitweg 1"/>
    <x v="1"/>
    <s v="6101WR"/>
    <s v="NL"/>
    <s v="2480124575"/>
    <s v="0149987_002"/>
    <s v="31V"/>
    <s v="NL001131849B01"/>
    <n v="2"/>
    <n v="0"/>
    <n v="325.89"/>
    <s v="N"/>
    <s v="Peter Appel Transport B.V."/>
    <n v="36622"/>
    <d v="2023-10-24T00:00:00"/>
    <s v="20:59:00"/>
    <n v="0"/>
    <x v="1"/>
    <x v="42"/>
    <n v="10"/>
    <x v="1"/>
    <n v="1"/>
    <n v="25.6"/>
    <x v="1"/>
    <n v="325.89"/>
    <n v="0"/>
    <n v="325.89"/>
  </r>
  <r>
    <s v="COLGATE 3800 DEB."/>
    <s v="Colgate-Palmolive Nederland BV"/>
    <s v="101t"/>
    <n v="101091041712"/>
    <n v="101030176646"/>
    <n v="930"/>
    <s v="Inv Booked"/>
    <s v="2480124569"/>
    <s v="Verkoop"/>
    <n v="170"/>
    <s v="Transport drops zone"/>
    <s v="9 - verwerkt"/>
    <n v="0"/>
    <m/>
    <d v="2023-10-24T00:00:00"/>
    <s v="DROP"/>
    <s v="0001010910417120149973_002"/>
    <m/>
    <m/>
    <m/>
    <s v="EUR"/>
    <n v="105.95"/>
    <s v="EUR"/>
    <n v="105.95"/>
    <s v="EUR"/>
    <n v="105.95"/>
    <n v="105.95"/>
    <n v="0"/>
    <s v="N"/>
    <n v="1223000983"/>
    <d v="2023-11-09T00:00:00"/>
    <m/>
    <d v="2023-10-24T00:00:00"/>
    <s v="00:00"/>
    <s v="23:59"/>
    <d v="2023-10-24T00:00:00"/>
    <s v="08:00"/>
    <s v="09:00"/>
    <n v="11.2"/>
    <s v="ce"/>
    <n v="8243"/>
    <n v="11.2"/>
    <n v="18"/>
    <s v="Kuehne+Nagel Tiel 3 Standpl"/>
    <s v="De Diepert 5"/>
    <s v="Tiel"/>
    <s v="4004 MA"/>
    <s v="NL"/>
    <x v="109"/>
    <s v="Rheastraat 10"/>
    <x v="3"/>
    <s v="5047 TL"/>
    <s v="NL"/>
    <s v="2480124569"/>
    <s v="0149973_002"/>
    <s v="31V"/>
    <s v="NL001131849B01"/>
    <n v="2"/>
    <n v="0"/>
    <n v="105.95"/>
    <s v="N"/>
    <s v="Peter Appel Transport B.V."/>
    <n v="36622"/>
    <d v="2023-10-24T00:00:00"/>
    <s v="11:09:00"/>
    <n v="0"/>
    <x v="1"/>
    <x v="42"/>
    <n v="10"/>
    <x v="3"/>
    <n v="0"/>
    <s v=""/>
    <x v="1"/>
    <s v=""/>
    <n v="0"/>
    <s v=""/>
  </r>
  <r>
    <s v="COLGATE 3800 DEB."/>
    <s v="Colgate-Palmolive Nederland BV"/>
    <s v="101t"/>
    <n v="101091041719"/>
    <n v="101030176648"/>
    <n v="930"/>
    <s v="Inv Booked"/>
    <s v="2480124570"/>
    <s v="Verkoop"/>
    <n v="170"/>
    <s v="Transport drops zone"/>
    <s v="9 - verwerkt"/>
    <n v="0"/>
    <m/>
    <d v="2023-10-24T00:00:00"/>
    <s v="DROP"/>
    <s v="0001010910417190149980_002"/>
    <m/>
    <m/>
    <m/>
    <s v="EUR"/>
    <n v="78.48"/>
    <s v="EUR"/>
    <n v="78.48"/>
    <s v="EUR"/>
    <n v="78.48"/>
    <n v="78.48"/>
    <n v="0"/>
    <s v="N"/>
    <n v="1223000983"/>
    <d v="2023-11-09T00:00:00"/>
    <m/>
    <d v="2023-10-24T00:00:00"/>
    <s v="00:00"/>
    <s v="23:59"/>
    <d v="2023-10-24T00:00:00"/>
    <s v="12:00"/>
    <s v="13:00"/>
    <n v="7.2"/>
    <s v="ce"/>
    <n v="4238"/>
    <n v="7.2"/>
    <n v="8"/>
    <s v="Kuehne+Nagel Tiel 3 Standpl"/>
    <s v="De Diepert 5"/>
    <s v="Tiel"/>
    <s v="4004 MA"/>
    <s v="NL"/>
    <x v="16"/>
    <s v="Rijnland 4"/>
    <x v="19"/>
    <s v="1948RL"/>
    <s v="NL"/>
    <s v="2480124570"/>
    <s v="0149980_002"/>
    <s v="31V"/>
    <s v="NL001131849B01"/>
    <n v="2"/>
    <n v="0"/>
    <n v="78.48"/>
    <s v="N"/>
    <s v="Peter Appel Transport B.V."/>
    <n v="36622"/>
    <d v="2023-10-24T00:00:00"/>
    <s v="15:05:00"/>
    <n v="0"/>
    <x v="1"/>
    <x v="42"/>
    <n v="10"/>
    <x v="17"/>
    <n v="0"/>
    <s v=""/>
    <x v="0"/>
    <s v=""/>
    <n v="0"/>
    <s v=""/>
  </r>
  <r>
    <s v="COLGATE 3800 DEB."/>
    <s v="Colgate-Palmolive Nederland BV"/>
    <s v="101t"/>
    <n v="101091042713"/>
    <n v="101030176783"/>
    <n v="930"/>
    <s v="Inv Booked"/>
    <s v="2480124587 2ND DEL"/>
    <s v="Verkoop"/>
    <n v="170"/>
    <s v="Transport drops zone"/>
    <s v="9 - verwerkt"/>
    <n v="0"/>
    <m/>
    <d v="2023-10-24T00:00:00"/>
    <s v="DROP"/>
    <s v="0001010910427130150665_002"/>
    <m/>
    <m/>
    <m/>
    <s v="EUR"/>
    <n v="126.91"/>
    <s v="EUR"/>
    <n v="126.91"/>
    <s v="EUR"/>
    <n v="126.91"/>
    <n v="126.91"/>
    <n v="0"/>
    <s v="N"/>
    <n v="1223000983"/>
    <d v="2023-11-09T00:00:00"/>
    <m/>
    <d v="2023-10-24T00:00:00"/>
    <s v="00:00"/>
    <s v="23:59"/>
    <d v="2023-10-24T00:00:00"/>
    <s v="19:00"/>
    <s v="20:00"/>
    <n v="19.2"/>
    <s v="ce"/>
    <n v="13217"/>
    <n v="19.2"/>
    <n v="25"/>
    <s v="Kuehne+Nagel Tiel 3 Standpl"/>
    <s v="De Diepert 5"/>
    <s v="Tiel"/>
    <s v="4004 MA"/>
    <s v="NL"/>
    <x v="2"/>
    <s v="Randweg 2"/>
    <x v="6"/>
    <s v="4191 NN"/>
    <s v="NL"/>
    <s v="2480124587 2ND DEL"/>
    <s v="0150665_002"/>
    <s v="31V"/>
    <s v="NL001131849B01"/>
    <n v="2"/>
    <n v="0"/>
    <n v="126.91"/>
    <s v="N"/>
    <s v="Peter Appel Transport B.V."/>
    <n v="36622"/>
    <d v="2023-10-24T00:00:00"/>
    <s v="21:00:00"/>
    <n v="0"/>
    <x v="1"/>
    <x v="42"/>
    <n v="10"/>
    <x v="6"/>
    <n v="1"/>
    <n v="19.2"/>
    <x v="2"/>
    <n v="126.91"/>
    <n v="0"/>
    <n v="126.91"/>
  </r>
  <r>
    <s v="COLGATE 3800 DEB."/>
    <s v="Colgate-Palmolive Nederland BV"/>
    <s v="101t"/>
    <n v="101091043131"/>
    <n v="101030176800"/>
    <n v="930"/>
    <s v="Inv Booked"/>
    <s v="0240191438"/>
    <s v="Verkoop"/>
    <n v="190"/>
    <s v="Transport Zone ritpr"/>
    <s v="9 - verwerkt"/>
    <n v="0"/>
    <m/>
    <d v="2023-10-25T00:00:00"/>
    <s v="DROP"/>
    <s v="0001010910431310150871_002"/>
    <m/>
    <m/>
    <m/>
    <s v="EUR"/>
    <n v="31.46"/>
    <s v="EUR"/>
    <n v="31.46"/>
    <s v="EUR"/>
    <n v="31.46"/>
    <n v="31.46"/>
    <n v="0"/>
    <s v="N"/>
    <n v="1223000983"/>
    <d v="2023-11-09T00:00:00"/>
    <m/>
    <d v="2023-10-25T00:00:00"/>
    <s v="00:00"/>
    <s v="23:59"/>
    <d v="2023-10-25T00:00:00"/>
    <s v="22:00"/>
    <s v="23:00"/>
    <n v="3.2"/>
    <s v="ce"/>
    <n v="2659"/>
    <n v="3.2"/>
    <n v="4"/>
    <s v="Kuehne+Nagel Tiel 3 Standpl"/>
    <s v="De Diepert 5"/>
    <s v="Tiel"/>
    <s v="4004 MA"/>
    <s v="NL"/>
    <x v="39"/>
    <s v="RANDWEG 2"/>
    <x v="6"/>
    <s v="4191 NN"/>
    <s v="NL"/>
    <s v="0240191438"/>
    <s v="0150871_002"/>
    <s v="31V"/>
    <s v="NL001131849B01"/>
    <n v="2"/>
    <n v="0"/>
    <n v="31.46"/>
    <s v="N"/>
    <s v="Peter Appel Transport B.V."/>
    <n v="36623"/>
    <d v="2023-10-25T00:00:00"/>
    <s v="23:37:00"/>
    <n v="0"/>
    <x v="2"/>
    <x v="42"/>
    <n v="10"/>
    <x v="6"/>
    <n v="1"/>
    <n v="15.2"/>
    <x v="2"/>
    <n v="149.41999999999999"/>
    <n v="0"/>
    <n v="149.41999999999999"/>
  </r>
  <r>
    <s v="COLGATE 3800 DEB."/>
    <s v="Colgate-Palmolive Nederland BV"/>
    <s v="101t"/>
    <n v="101091042798"/>
    <n v="101030176753"/>
    <n v="930"/>
    <s v="Inv Booked"/>
    <s v="2480125671"/>
    <s v="Verkoop"/>
    <n v="170"/>
    <s v="Transport drops zone"/>
    <s v="9 - verwerkt"/>
    <n v="0"/>
    <m/>
    <d v="2023-10-25T00:00:00"/>
    <s v="DROP"/>
    <s v="0001010910427980150647_002"/>
    <m/>
    <m/>
    <m/>
    <s v="EUR"/>
    <n v="128.16"/>
    <s v="EUR"/>
    <n v="128.16"/>
    <s v="EUR"/>
    <n v="128.16"/>
    <n v="128.16"/>
    <n v="0"/>
    <s v="N"/>
    <n v="1223000983"/>
    <d v="2023-11-09T00:00:00"/>
    <m/>
    <d v="2023-10-25T00:00:00"/>
    <s v="00:00"/>
    <s v="23:59"/>
    <d v="2023-10-25T00:00:00"/>
    <s v="08:00"/>
    <s v="09:00"/>
    <n v="12"/>
    <s v="ce"/>
    <n v="13564"/>
    <n v="12"/>
    <n v="23"/>
    <s v="Kuehne+Nagel Tiel 3 Standpl"/>
    <s v="De Diepert 5"/>
    <s v="Tiel"/>
    <s v="4004 MA"/>
    <s v="NL"/>
    <x v="109"/>
    <s v="Rheastraat 10"/>
    <x v="3"/>
    <s v="5047 TL"/>
    <s v="NL"/>
    <s v="2480125671"/>
    <s v="0150647_002"/>
    <s v="31V"/>
    <s v="NL001131849B01"/>
    <n v="2"/>
    <n v="0"/>
    <n v="128.16"/>
    <s v="N"/>
    <s v="Peter Appel Transport B.V."/>
    <n v="36622"/>
    <d v="2023-10-25T00:00:00"/>
    <s v="10:49:00"/>
    <n v="26"/>
    <x v="2"/>
    <x v="42"/>
    <n v="10"/>
    <x v="3"/>
    <n v="1"/>
    <n v="20.8"/>
    <x v="1"/>
    <n v="222.14"/>
    <n v="0"/>
    <n v="222.14"/>
  </r>
  <r>
    <s v="COLGATE 3800 DEB."/>
    <s v="Colgate-Palmolive Nederland BV"/>
    <s v="101t"/>
    <n v="101091042278"/>
    <n v="101030176736"/>
    <n v="930"/>
    <s v="Inv Booked"/>
    <s v="2480125652"/>
    <s v="Verkoop"/>
    <n v="200"/>
    <s v="Transport drops"/>
    <s v="9 - verwerkt"/>
    <n v="0"/>
    <m/>
    <d v="2023-10-25T00:00:00"/>
    <s v="DROP"/>
    <s v="0001010910422780150323_002"/>
    <m/>
    <m/>
    <m/>
    <s v="EUR"/>
    <n v="54.4"/>
    <s v="EUR"/>
    <n v="54.4"/>
    <s v="EUR"/>
    <n v="54.4"/>
    <n v="54.4"/>
    <n v="0"/>
    <s v="N"/>
    <n v="1223000983"/>
    <d v="2023-11-09T00:00:00"/>
    <m/>
    <d v="2023-10-25T00:00:00"/>
    <s v="00:00"/>
    <s v="23:59"/>
    <d v="2023-10-25T00:00:00"/>
    <s v="08:00"/>
    <s v="20:00"/>
    <n v="0.8"/>
    <s v="ce"/>
    <n v="10"/>
    <n v="0.8"/>
    <n v="0"/>
    <s v="Kuehne+Nagel Tiel 3 Standpl"/>
    <s v="De Diepert 5"/>
    <s v="Tiel"/>
    <s v="4004 MA"/>
    <s v="NL"/>
    <x v="35"/>
    <s v="Oliemolenweg 8"/>
    <x v="70"/>
    <s v="7944 HX"/>
    <s v="NL"/>
    <s v="2480125652"/>
    <s v="0150323_002"/>
    <s v="31V"/>
    <s v="NL001131849B01"/>
    <n v="2"/>
    <n v="0"/>
    <n v="54.4"/>
    <s v="N"/>
    <s v="Peter Appel Transport B.V."/>
    <n v="36744"/>
    <d v="2023-10-25T00:00:00"/>
    <s v="08:16:00"/>
    <n v="0"/>
    <x v="2"/>
    <x v="42"/>
    <n v="10"/>
    <x v="48"/>
    <n v="1"/>
    <n v="0.8"/>
    <x v="6"/>
    <n v="54.4"/>
    <n v="0"/>
    <n v="54.4"/>
  </r>
  <r>
    <s v="COLGATE 3800 DEB."/>
    <s v="Colgate-Palmolive Nederland BV"/>
    <s v="101t"/>
    <n v="101091042278"/>
    <n v="101030176737"/>
    <n v="930"/>
    <s v="Inv Booked"/>
    <s v="2480125648"/>
    <s v="Verkoop"/>
    <n v="200"/>
    <s v="Transport drops"/>
    <s v="9 - verwerkt"/>
    <n v="0"/>
    <m/>
    <d v="2023-10-25T00:00:00"/>
    <s v="DROP"/>
    <s v="0001010910422780150323_003"/>
    <m/>
    <m/>
    <m/>
    <s v="EUR"/>
    <n v="54.4"/>
    <s v="EUR"/>
    <n v="54.4"/>
    <s v="EUR"/>
    <n v="54.4"/>
    <n v="54.4"/>
    <n v="0"/>
    <s v="N"/>
    <n v="1223000983"/>
    <d v="2023-11-09T00:00:00"/>
    <m/>
    <d v="2023-10-25T00:00:00"/>
    <s v="00:00"/>
    <s v="23:59"/>
    <d v="2023-10-25T00:00:00"/>
    <s v="08:00"/>
    <s v="20:00"/>
    <n v="0.8"/>
    <s v="ce"/>
    <n v="55"/>
    <n v="0.8"/>
    <n v="0"/>
    <s v="Kuehne+Nagel Tiel 3 Standpl"/>
    <s v="De Diepert 5"/>
    <s v="Tiel"/>
    <s v="4004 MA"/>
    <s v="NL"/>
    <x v="27"/>
    <s v="Nieuwehuizenweg 17"/>
    <x v="30"/>
    <s v="2314XP"/>
    <s v="NL"/>
    <s v="2480125648"/>
    <s v="0150323_003"/>
    <s v="31V"/>
    <s v="NL001131849B01"/>
    <n v="2"/>
    <n v="0"/>
    <n v="54.4"/>
    <s v="N"/>
    <s v="Peter Appel Transport B.V."/>
    <n v="36744"/>
    <d v="2023-10-25T00:00:00"/>
    <s v="11:10:00"/>
    <n v="0"/>
    <x v="2"/>
    <x v="42"/>
    <n v="10"/>
    <x v="26"/>
    <n v="1"/>
    <n v="0.8"/>
    <x v="0"/>
    <n v="54.4"/>
    <n v="0"/>
    <n v="54.4"/>
  </r>
  <r>
    <s v="COLGATE 3800 DEB."/>
    <s v="Colgate-Palmolive Nederland BV"/>
    <s v="101t"/>
    <n v="101091042278"/>
    <n v="101030176738"/>
    <n v="930"/>
    <s v="Inv Booked"/>
    <s v="2480125651"/>
    <s v="Verkoop"/>
    <n v="200"/>
    <s v="Transport drops"/>
    <s v="9 - verwerkt"/>
    <n v="0"/>
    <m/>
    <d v="2023-10-25T00:00:00"/>
    <s v="DROP"/>
    <s v="0001010910422780150323_004"/>
    <m/>
    <m/>
    <m/>
    <s v="EUR"/>
    <n v="54.4"/>
    <s v="EUR"/>
    <n v="54.4"/>
    <s v="EUR"/>
    <n v="54.4"/>
    <n v="54.4"/>
    <n v="0"/>
    <s v="N"/>
    <n v="1223000983"/>
    <d v="2023-11-09T00:00:00"/>
    <m/>
    <d v="2023-10-25T00:00:00"/>
    <s v="00:00"/>
    <s v="23:59"/>
    <d v="2023-10-25T00:00:00"/>
    <s v="08:00"/>
    <s v="20:00"/>
    <n v="0.8"/>
    <s v="ce"/>
    <n v="63"/>
    <n v="0.8"/>
    <n v="0"/>
    <s v="Kuehne+Nagel Tiel 3 Standpl"/>
    <s v="De Diepert 5"/>
    <s v="Tiel"/>
    <s v="4004 MA"/>
    <s v="NL"/>
    <x v="26"/>
    <s v="Maroastraat 43"/>
    <x v="13"/>
    <s v="1060 LG"/>
    <s v="NL"/>
    <s v="2480125651"/>
    <s v="0150323_004"/>
    <s v="31V"/>
    <s v="NL001131849B01"/>
    <n v="2"/>
    <n v="0"/>
    <n v="54.4"/>
    <s v="N"/>
    <s v="Peter Appel Transport B.V."/>
    <n v="36744"/>
    <d v="2023-10-25T00:00:00"/>
    <s v="12:07:00"/>
    <n v="0"/>
    <x v="2"/>
    <x v="42"/>
    <n v="10"/>
    <x v="11"/>
    <n v="1"/>
    <n v="0.8"/>
    <x v="6"/>
    <n v="54.4"/>
    <n v="0"/>
    <n v="54.4"/>
  </r>
  <r>
    <s v="COLGATE 3800 DEB."/>
    <s v="Colgate-Palmolive Nederland BV"/>
    <s v="101t"/>
    <n v="101091042278"/>
    <n v="101030176739"/>
    <n v="930"/>
    <s v="Inv Booked"/>
    <s v="2480125649"/>
    <s v="Verkoop"/>
    <n v="200"/>
    <s v="Transport drops"/>
    <s v="9 - verwerkt"/>
    <n v="0"/>
    <m/>
    <d v="2023-10-25T00:00:00"/>
    <s v="DROP"/>
    <s v="0001010910422780150323_005"/>
    <m/>
    <m/>
    <m/>
    <s v="EUR"/>
    <n v="54.4"/>
    <s v="EUR"/>
    <n v="54.4"/>
    <s v="EUR"/>
    <n v="54.4"/>
    <n v="54.4"/>
    <n v="0"/>
    <s v="N"/>
    <n v="1223000983"/>
    <d v="2023-11-09T00:00:00"/>
    <m/>
    <d v="2023-10-25T00:00:00"/>
    <s v="00:00"/>
    <s v="23:59"/>
    <d v="2023-10-25T00:00:00"/>
    <s v="08:00"/>
    <s v="20:00"/>
    <n v="0.8"/>
    <s v="ce"/>
    <n v="76"/>
    <n v="0.8"/>
    <n v="0"/>
    <s v="Kuehne+Nagel Tiel 3 Standpl"/>
    <s v="De Diepert 5"/>
    <s v="Tiel"/>
    <s v="4004 MA"/>
    <s v="NL"/>
    <x v="27"/>
    <s v="Business Park Stein 192"/>
    <x v="50"/>
    <s v="6181MA"/>
    <s v="NL"/>
    <s v="2480125649"/>
    <s v="0150323_005"/>
    <s v="31V"/>
    <s v="NL001131849B01"/>
    <n v="2"/>
    <n v="0"/>
    <n v="54.4"/>
    <s v="N"/>
    <s v="Peter Appel Transport B.V."/>
    <n v="36744"/>
    <d v="2023-10-25T00:00:00"/>
    <s v="15:32:00"/>
    <n v="0"/>
    <x v="2"/>
    <x v="42"/>
    <n v="10"/>
    <x v="1"/>
    <n v="1"/>
    <n v="0.8"/>
    <x v="0"/>
    <n v="54.4"/>
    <n v="0"/>
    <n v="54.4"/>
  </r>
  <r>
    <s v="COLGATE 3800 DEB."/>
    <s v="Colgate-Palmolive Nederland BV"/>
    <s v="101t"/>
    <n v="101091042278"/>
    <n v="101030176740"/>
    <n v="930"/>
    <s v="Inv Booked"/>
    <s v="2480125647"/>
    <s v="Verkoop"/>
    <n v="200"/>
    <s v="Transport drops"/>
    <s v="9 - verwerkt"/>
    <n v="0"/>
    <m/>
    <d v="2023-10-25T00:00:00"/>
    <s v="DROP"/>
    <s v="0001010910422780150323_006"/>
    <m/>
    <m/>
    <m/>
    <s v="EUR"/>
    <n v="54.4"/>
    <s v="EUR"/>
    <n v="54.4"/>
    <s v="EUR"/>
    <n v="54.4"/>
    <n v="54.4"/>
    <n v="0"/>
    <s v="N"/>
    <n v="1223000983"/>
    <d v="2023-11-09T00:00:00"/>
    <m/>
    <d v="2023-10-25T00:00:00"/>
    <s v="00:00"/>
    <s v="23:59"/>
    <d v="2023-10-25T00:00:00"/>
    <s v="08:00"/>
    <s v="20:00"/>
    <n v="0.8"/>
    <s v="ce"/>
    <n v="14"/>
    <n v="0.8"/>
    <n v="0"/>
    <s v="Kuehne+Nagel Tiel 3 Standpl"/>
    <s v="De Diepert 5"/>
    <s v="Tiel"/>
    <s v="4004 MA"/>
    <s v="NL"/>
    <x v="35"/>
    <s v="POMPHOEKWEG 1"/>
    <x v="37"/>
    <s v="5222 BE"/>
    <s v="NL"/>
    <s v="2480125647"/>
    <s v="0150323_006"/>
    <s v="31V"/>
    <s v="NL001131849B01"/>
    <n v="2"/>
    <n v="0"/>
    <n v="54.4"/>
    <s v="N"/>
    <s v="Peter Appel Transport B.V."/>
    <n v="36744"/>
    <d v="2023-10-25T00:00:00"/>
    <s v="17:28:00"/>
    <n v="0"/>
    <x v="2"/>
    <x v="42"/>
    <n v="10"/>
    <x v="31"/>
    <n v="1"/>
    <n v="0.8"/>
    <x v="6"/>
    <n v="54.4"/>
    <n v="0"/>
    <n v="54.4"/>
  </r>
  <r>
    <s v="COLGATE 3800 DEB."/>
    <s v="Colgate-Palmolive Nederland BV"/>
    <s v="101t"/>
    <n v="101091042278"/>
    <n v="101030176741"/>
    <n v="930"/>
    <s v="Inv Booked"/>
    <s v="2480125650"/>
    <s v="Verkoop"/>
    <n v="200"/>
    <s v="Transport drops"/>
    <s v="9 - verwerkt"/>
    <n v="0"/>
    <m/>
    <d v="2023-10-25T00:00:00"/>
    <s v="DROP"/>
    <s v="0001010910422780150323_007"/>
    <m/>
    <m/>
    <m/>
    <s v="EUR"/>
    <n v="54.4"/>
    <s v="EUR"/>
    <n v="54.4"/>
    <s v="EUR"/>
    <n v="54.4"/>
    <n v="54.4"/>
    <n v="0"/>
    <s v="N"/>
    <n v="1223000983"/>
    <d v="2023-11-09T00:00:00"/>
    <m/>
    <d v="2023-10-25T00:00:00"/>
    <s v="00:00"/>
    <s v="23:59"/>
    <d v="2023-10-25T00:00:00"/>
    <s v="08:00"/>
    <s v="20:00"/>
    <n v="0"/>
    <s v="ce"/>
    <n v="3"/>
    <n v="0.8"/>
    <n v="0"/>
    <s v="Kuehne+Nagel Tiel 3 Standpl"/>
    <s v="De Diepert 5"/>
    <s v="Tiel"/>
    <s v="4004 MA"/>
    <s v="NL"/>
    <x v="63"/>
    <s v="Laarakkerweg 5"/>
    <x v="49"/>
    <s v="5061JR"/>
    <s v="NL"/>
    <s v="2480125650"/>
    <s v="0150323_007"/>
    <s v="31V"/>
    <s v="NL001131849B01"/>
    <n v="2"/>
    <n v="0"/>
    <n v="54.4"/>
    <s v="N"/>
    <s v="Peter Appel Transport B.V."/>
    <n v="36744"/>
    <d v="2023-10-25T00:00:00"/>
    <s v="18:13:00"/>
    <n v="0"/>
    <x v="2"/>
    <x v="42"/>
    <n v="10"/>
    <x v="3"/>
    <n v="1"/>
    <n v="0.8"/>
    <x v="6"/>
    <n v="54.4"/>
    <n v="0"/>
    <n v="54.4"/>
  </r>
  <r>
    <s v="COLGATE 3800 DEB."/>
    <s v="Colgate-Palmolive Nederland BV"/>
    <s v="101t"/>
    <n v="101091042278"/>
    <n v="101030176742"/>
    <n v="930"/>
    <s v="Inv Booked"/>
    <s v="2480125653"/>
    <s v="Verkoop"/>
    <n v="200"/>
    <s v="Transport drops"/>
    <s v="9 - verwerkt"/>
    <n v="0"/>
    <m/>
    <d v="2023-10-25T00:00:00"/>
    <s v="DROP"/>
    <s v="0001010910422780150323_008"/>
    <m/>
    <m/>
    <m/>
    <s v="EUR"/>
    <n v="54.4"/>
    <s v="EUR"/>
    <n v="54.4"/>
    <s v="EUR"/>
    <n v="54.4"/>
    <n v="54.4"/>
    <n v="0"/>
    <s v="N"/>
    <n v="1223000983"/>
    <d v="2023-11-09T00:00:00"/>
    <m/>
    <d v="2023-10-25T00:00:00"/>
    <s v="00:00"/>
    <s v="23:59"/>
    <d v="2023-10-25T00:00:00"/>
    <s v="08:00"/>
    <s v="20:00"/>
    <n v="0"/>
    <s v="ce"/>
    <n v="6"/>
    <n v="0.8"/>
    <n v="0"/>
    <s v="Kuehne+Nagel Tiel 3 Standpl"/>
    <s v="De Diepert 5"/>
    <s v="Tiel"/>
    <s v="4004 MA"/>
    <s v="NL"/>
    <x v="38"/>
    <s v="Andries Copierhof 2"/>
    <x v="40"/>
    <s v="3059 LM"/>
    <s v="NL"/>
    <s v="2480125653"/>
    <s v="0150323_008"/>
    <s v="31V"/>
    <s v="NL001131849B01"/>
    <n v="2"/>
    <n v="0"/>
    <n v="54.4"/>
    <s v="N"/>
    <s v="Peter Appel Transport B.V."/>
    <n v="36744"/>
    <d v="2023-10-25T00:00:00"/>
    <s v="20:08:00"/>
    <n v="0"/>
    <x v="2"/>
    <x v="42"/>
    <n v="10"/>
    <x v="33"/>
    <n v="1"/>
    <n v="0.8"/>
    <x v="6"/>
    <n v="54.4"/>
    <n v="0"/>
    <n v="54.4"/>
  </r>
  <r>
    <s v="COLGATE 3800 DEB."/>
    <s v="Colgate-Palmolive Nederland BV"/>
    <s v="101t"/>
    <n v="101091042282"/>
    <n v="101030176743"/>
    <n v="930"/>
    <s v="Inv Booked"/>
    <s v="2480125672"/>
    <s v="Verkoop"/>
    <n v="170"/>
    <s v="Transport drops zone"/>
    <s v="9 - verwerkt"/>
    <n v="0"/>
    <m/>
    <d v="2023-10-25T00:00:00"/>
    <s v="DROP"/>
    <s v="0001010910422820150334_002"/>
    <m/>
    <m/>
    <m/>
    <s v="EUR"/>
    <n v="233.62"/>
    <s v="EUR"/>
    <n v="233.62"/>
    <s v="EUR"/>
    <n v="233.62"/>
    <n v="233.62"/>
    <n v="0"/>
    <s v="N"/>
    <n v="1223000983"/>
    <d v="2023-11-09T00:00:00"/>
    <m/>
    <d v="2023-10-25T00:00:00"/>
    <s v="00:00"/>
    <s v="23:59"/>
    <d v="2023-10-25T00:00:00"/>
    <s v="05:00"/>
    <s v="05:00"/>
    <n v="23.2"/>
    <s v="ce"/>
    <n v="22845"/>
    <n v="23.2"/>
    <n v="43"/>
    <s v="Kuehne+Nagel Tiel 3 Standpl"/>
    <s v="De Diepert 5"/>
    <s v="Tiel"/>
    <s v="4004 MA"/>
    <s v="NL"/>
    <x v="109"/>
    <s v="Rheastraat 10"/>
    <x v="3"/>
    <s v="5047 TL"/>
    <s v="NL"/>
    <s v="2480125672"/>
    <s v="0150334_002"/>
    <s v="31V"/>
    <s v="NL001131849B01"/>
    <n v="2"/>
    <n v="0"/>
    <n v="233.62"/>
    <s v="N"/>
    <s v="Peter Appel Transport B.V."/>
    <n v="36622"/>
    <d v="2023-10-25T00:00:00"/>
    <s v="07:07:00"/>
    <n v="67"/>
    <x v="2"/>
    <x v="42"/>
    <n v="10"/>
    <x v="3"/>
    <n v="1"/>
    <n v="23.2"/>
    <x v="1"/>
    <n v="233.62"/>
    <n v="0"/>
    <n v="233.62"/>
  </r>
  <r>
    <s v="COLGATE 3800 DEB."/>
    <s v="Colgate-Palmolive Nederland BV"/>
    <s v="101t"/>
    <n v="101091042798"/>
    <n v="101030176744"/>
    <n v="930"/>
    <s v="Inv Booked"/>
    <s v="2480125674"/>
    <s v="Verkoop"/>
    <n v="170"/>
    <s v="Transport drops zone"/>
    <s v="9 - verwerkt"/>
    <n v="0"/>
    <m/>
    <d v="2023-10-25T00:00:00"/>
    <s v="DROP"/>
    <s v="0001010910427980150647_002"/>
    <m/>
    <m/>
    <m/>
    <s v="EUR"/>
    <n v="93.98"/>
    <s v="EUR"/>
    <n v="93.98"/>
    <s v="EUR"/>
    <n v="93.98"/>
    <n v="93.98"/>
    <n v="0"/>
    <s v="N"/>
    <n v="1223000983"/>
    <d v="2023-11-09T00:00:00"/>
    <m/>
    <d v="2023-10-25T00:00:00"/>
    <s v="00:00"/>
    <s v="23:59"/>
    <d v="2023-10-25T00:00:00"/>
    <s v="08:00"/>
    <s v="09:00"/>
    <n v="8.8000000000000007"/>
    <s v="ce"/>
    <n v="7931"/>
    <n v="8.8000000000000007"/>
    <n v="15"/>
    <s v="Kuehne+Nagel Tiel 3 Standpl"/>
    <s v="De Diepert 5"/>
    <s v="Tiel"/>
    <s v="4004 MA"/>
    <s v="NL"/>
    <x v="109"/>
    <s v="Rheastraat 10"/>
    <x v="3"/>
    <s v="5047 TL"/>
    <s v="NL"/>
    <s v="2480125674"/>
    <s v="0150647_002"/>
    <s v="31V"/>
    <s v="NL001131849B01"/>
    <n v="2"/>
    <n v="0"/>
    <n v="93.98"/>
    <s v="N"/>
    <s v="Peter Appel Transport B.V."/>
    <n v="36622"/>
    <d v="2023-10-25T00:00:00"/>
    <s v="10:49:00"/>
    <n v="0"/>
    <x v="2"/>
    <x v="42"/>
    <n v="10"/>
    <x v="3"/>
    <n v="0"/>
    <s v=""/>
    <x v="1"/>
    <s v=""/>
    <n v="0"/>
    <s v=""/>
  </r>
  <r>
    <s v="COLGATE 3800 DEB."/>
    <s v="Colgate-Palmolive Nederland BV"/>
    <s v="101t"/>
    <n v="101091042287"/>
    <n v="101030176745"/>
    <n v="930"/>
    <s v="Inv Booked"/>
    <s v="2480125673"/>
    <s v="Verkoop"/>
    <n v="170"/>
    <s v="Transport drops zone"/>
    <s v="9 - verwerkt"/>
    <n v="0"/>
    <m/>
    <d v="2023-10-25T00:00:00"/>
    <s v="DROP"/>
    <s v="0001010910422870150338_002"/>
    <m/>
    <m/>
    <m/>
    <s v="EUR"/>
    <n v="287.18"/>
    <s v="EUR"/>
    <n v="287.18"/>
    <s v="EUR"/>
    <n v="287.18"/>
    <n v="287.18"/>
    <n v="0"/>
    <s v="N"/>
    <n v="1223000983"/>
    <d v="2023-11-09T00:00:00"/>
    <m/>
    <d v="2023-10-25T00:00:00"/>
    <s v="00:00"/>
    <s v="23:59"/>
    <d v="2023-10-25T00:00:00"/>
    <s v="09:00"/>
    <s v="10:00"/>
    <n v="24.8"/>
    <s v="ce"/>
    <n v="22689"/>
    <n v="24.8"/>
    <n v="47"/>
    <s v="Kuehne+Nagel Tiel 3 Standpl"/>
    <s v="De Diepert 5"/>
    <s v="Tiel"/>
    <s v="4004 MA"/>
    <s v="NL"/>
    <x v="1"/>
    <s v="Perenmarkt 15"/>
    <x v="2"/>
    <s v="1681PG"/>
    <s v="NL"/>
    <s v="2480125673"/>
    <s v="0150338_002"/>
    <s v="31V"/>
    <s v="NL001131849B01"/>
    <n v="2"/>
    <n v="0"/>
    <n v="287.18"/>
    <s v="N"/>
    <s v="Peter Appel Transport B.V."/>
    <n v="36622"/>
    <d v="2023-10-25T00:00:00"/>
    <s v="10:30:00"/>
    <n v="0"/>
    <x v="2"/>
    <x v="42"/>
    <n v="10"/>
    <x v="2"/>
    <n v="1"/>
    <n v="24.8"/>
    <x v="1"/>
    <n v="287.18"/>
    <n v="0"/>
    <n v="287.18"/>
  </r>
  <r>
    <s v="COLGATE 3800 DEB."/>
    <s v="Colgate-Palmolive Nederland BV"/>
    <s v="101t"/>
    <n v="101091042802"/>
    <n v="101030176746"/>
    <n v="930"/>
    <s v="Inv Booked"/>
    <s v="2480125675"/>
    <s v="Verkoop"/>
    <n v="170"/>
    <s v="Transport drops zone"/>
    <s v="9 - verwerkt"/>
    <n v="0"/>
    <m/>
    <d v="2023-10-25T00:00:00"/>
    <s v="DROP"/>
    <s v="0001010910428020150651_002"/>
    <m/>
    <m/>
    <m/>
    <s v="EUR"/>
    <n v="12.46"/>
    <s v="EUR"/>
    <n v="12.46"/>
    <s v="EUR"/>
    <n v="12.46"/>
    <n v="12.46"/>
    <n v="0"/>
    <s v="N"/>
    <n v="1223000983"/>
    <d v="2023-11-09T00:00:00"/>
    <m/>
    <d v="2023-10-25T00:00:00"/>
    <s v="00:00"/>
    <s v="23:59"/>
    <d v="2023-10-25T00:00:00"/>
    <s v="12:00"/>
    <s v="12:00"/>
    <n v="0.8"/>
    <s v="ce"/>
    <n v="501"/>
    <n v="0.8"/>
    <n v="0"/>
    <s v="Kuehne+Nagel Tiel 3 Standpl"/>
    <s v="De Diepert 5"/>
    <s v="Tiel"/>
    <s v="4004 MA"/>
    <s v="NL"/>
    <x v="113"/>
    <s v="Hollandweg 30"/>
    <x v="4"/>
    <s v="2665 MT"/>
    <s v="NL"/>
    <s v="2480125675"/>
    <s v="0150651_002"/>
    <s v="31V"/>
    <s v="NL001131849B01"/>
    <n v="2"/>
    <n v="0"/>
    <n v="12.46"/>
    <s v="N"/>
    <s v="Peter Appel Transport B.V."/>
    <n v="36622"/>
    <d v="2023-10-25T00:00:00"/>
    <s v="13:08:00"/>
    <n v="0"/>
    <x v="2"/>
    <x v="42"/>
    <n v="10"/>
    <x v="4"/>
    <n v="1"/>
    <n v="10.4"/>
    <x v="3"/>
    <n v="162.03"/>
    <n v="0"/>
    <n v="162.03"/>
  </r>
  <r>
    <s v="COLGATE 3800 DEB."/>
    <s v="Colgate-Palmolive Nederland BV"/>
    <s v="101t"/>
    <n v="101091042280"/>
    <n v="101030176749"/>
    <n v="930"/>
    <s v="Inv Booked"/>
    <s v="2480125679"/>
    <s v="Verkoop"/>
    <n v="170"/>
    <s v="Transport drops zone"/>
    <s v="9 - verwerkt"/>
    <n v="0"/>
    <m/>
    <d v="2023-10-25T00:00:00"/>
    <s v="DROP"/>
    <s v="0001010910422800150333_005"/>
    <m/>
    <m/>
    <m/>
    <s v="EUR"/>
    <n v="64.3"/>
    <s v="EUR"/>
    <n v="64.3"/>
    <s v="EUR"/>
    <n v="64.3"/>
    <n v="64.3"/>
    <n v="0"/>
    <s v="N"/>
    <n v="1223000983"/>
    <d v="2023-11-09T00:00:00"/>
    <m/>
    <d v="2023-10-25T00:00:00"/>
    <s v="00:00"/>
    <s v="23:59"/>
    <d v="2023-10-25T00:00:00"/>
    <s v="12:00"/>
    <s v="13:00"/>
    <n v="2.4"/>
    <s v="ce"/>
    <n v="1023"/>
    <n v="2.4"/>
    <n v="1"/>
    <s v="Kuehne+Nagel Tiel 3 Standpl"/>
    <s v="De Diepert 5"/>
    <s v="Tiel"/>
    <s v="4004 MA"/>
    <s v="NL"/>
    <x v="114"/>
    <s v="Basisweg 7"/>
    <x v="25"/>
    <s v="1951NG"/>
    <s v="NL"/>
    <s v="2480125679"/>
    <s v="0150333_005"/>
    <s v="31V"/>
    <s v="NL001131849B01"/>
    <n v="2"/>
    <n v="0"/>
    <n v="64.3"/>
    <s v="N"/>
    <s v="Peter Appel Transport B.V."/>
    <n v="36622"/>
    <d v="2023-10-25T00:00:00"/>
    <s v="13:34:00"/>
    <n v="0"/>
    <x v="2"/>
    <x v="42"/>
    <n v="10"/>
    <x v="17"/>
    <n v="1"/>
    <n v="2.4"/>
    <x v="3"/>
    <n v="64.3"/>
    <n v="0"/>
    <n v="64.3"/>
  </r>
  <r>
    <s v="COLGATE 3800 DEB."/>
    <s v="Colgate-Palmolive Nederland BV"/>
    <s v="101t"/>
    <n v="101091042804"/>
    <n v="101030176750"/>
    <n v="930"/>
    <s v="Inv Booked"/>
    <s v="2480125681"/>
    <s v="Verkoop"/>
    <n v="170"/>
    <s v="Transport drops zone"/>
    <s v="9 - verwerkt"/>
    <n v="0"/>
    <m/>
    <d v="2023-10-25T00:00:00"/>
    <s v="DROP"/>
    <s v="0001010910428040150655_002"/>
    <m/>
    <m/>
    <m/>
    <s v="EUR"/>
    <n v="133.37"/>
    <s v="EUR"/>
    <n v="133.37"/>
    <s v="EUR"/>
    <n v="133.37"/>
    <n v="133.37"/>
    <n v="0"/>
    <s v="N"/>
    <n v="1223000983"/>
    <d v="2023-11-09T00:00:00"/>
    <m/>
    <d v="2023-10-25T00:00:00"/>
    <s v="00:00"/>
    <s v="23:59"/>
    <d v="2023-10-25T00:00:00"/>
    <s v="17:15"/>
    <s v="17:15"/>
    <n v="12.8"/>
    <s v="ce"/>
    <n v="10224"/>
    <n v="12.8"/>
    <n v="20"/>
    <s v="Kuehne+Nagel Tiel 3 Standpl"/>
    <s v="De Diepert 5"/>
    <s v="Tiel"/>
    <s v="4004 MA"/>
    <s v="NL"/>
    <x v="24"/>
    <s v="Ravenswade 14"/>
    <x v="26"/>
    <s v="3439 LD"/>
    <s v="NL"/>
    <s v="2480125681"/>
    <s v="0150655_002"/>
    <s v="31V"/>
    <s v="NL001131849B01"/>
    <n v="2"/>
    <n v="0"/>
    <n v="133.37"/>
    <s v="N"/>
    <s v="Peter Appel Transport B.V."/>
    <n v="36622"/>
    <d v="2023-10-25T00:00:00"/>
    <s v="18:19:00"/>
    <n v="0"/>
    <x v="2"/>
    <x v="42"/>
    <n v="10"/>
    <x v="22"/>
    <n v="1"/>
    <n v="15.200000000000001"/>
    <x v="7"/>
    <n v="158.38"/>
    <n v="0"/>
    <n v="158.38"/>
  </r>
  <r>
    <s v="COLGATE 3800 DEB."/>
    <s v="Colgate-Palmolive Nederland BV"/>
    <s v="101t"/>
    <n v="101091042285"/>
    <n v="101030176751"/>
    <n v="930"/>
    <s v="Inv Booked"/>
    <s v="2480125676"/>
    <s v="Verkoop"/>
    <n v="170"/>
    <s v="Transport drops zone"/>
    <s v="9 - verwerkt"/>
    <n v="0"/>
    <m/>
    <d v="2023-10-25T00:00:00"/>
    <s v="DROP"/>
    <s v="0001010910422850150335_002"/>
    <m/>
    <m/>
    <m/>
    <s v="EUR"/>
    <n v="333.96"/>
    <s v="EUR"/>
    <n v="333.96"/>
    <s v="EUR"/>
    <n v="333.96"/>
    <n v="333.96"/>
    <n v="0"/>
    <s v="N"/>
    <n v="1223000983"/>
    <d v="2023-11-09T00:00:00"/>
    <m/>
    <d v="2023-10-25T00:00:00"/>
    <s v="00:00"/>
    <s v="23:59"/>
    <d v="2023-10-25T00:00:00"/>
    <s v="07:00"/>
    <s v="08:00"/>
    <n v="26.4"/>
    <s v="ce"/>
    <n v="23376"/>
    <n v="26.4"/>
    <n v="47"/>
    <s v="Kuehne+Nagel Tiel 3 Standpl"/>
    <s v="De Diepert 5"/>
    <s v="Tiel"/>
    <s v="4004 MA"/>
    <s v="NL"/>
    <x v="1"/>
    <s v="Fahrenheitweg 1"/>
    <x v="1"/>
    <s v="6101WR"/>
    <s v="NL"/>
    <s v="2480125676"/>
    <s v="0150335_002"/>
    <s v="31V"/>
    <s v="NL001131849B01"/>
    <n v="2"/>
    <n v="0"/>
    <n v="333.96"/>
    <s v="N"/>
    <s v="Peter Appel Transport B.V."/>
    <n v="36622"/>
    <d v="2023-10-25T00:00:00"/>
    <s v="08:00:00"/>
    <n v="0"/>
    <x v="2"/>
    <x v="42"/>
    <n v="10"/>
    <x v="1"/>
    <n v="1"/>
    <n v="26.4"/>
    <x v="1"/>
    <n v="333.96"/>
    <n v="0"/>
    <n v="333.96"/>
  </r>
  <r>
    <s v="COLGATE 3800 DEB."/>
    <s v="Colgate-Palmolive Nederland BV"/>
    <s v="101t"/>
    <n v="101091042798"/>
    <n v="101030176752"/>
    <n v="930"/>
    <s v="Inv Booked"/>
    <s v="2480125680"/>
    <s v="Verkoop"/>
    <n v="170"/>
    <s v="Transport drops zone"/>
    <s v="9 - verwerkt"/>
    <n v="0"/>
    <m/>
    <d v="2023-10-25T00:00:00"/>
    <s v="DROP"/>
    <s v="0001010910427980150647_003"/>
    <m/>
    <m/>
    <m/>
    <s v="EUR"/>
    <n v="27.26"/>
    <s v="EUR"/>
    <n v="27.26"/>
    <s v="EUR"/>
    <n v="27.26"/>
    <n v="27.26"/>
    <n v="0"/>
    <s v="N"/>
    <n v="1223000983"/>
    <d v="2023-11-09T00:00:00"/>
    <m/>
    <d v="2023-10-25T00:00:00"/>
    <s v="00:00"/>
    <s v="23:59"/>
    <d v="2023-10-25T00:00:00"/>
    <s v="08:00"/>
    <s v="16:00"/>
    <n v="0.8"/>
    <s v="ce"/>
    <n v="79"/>
    <n v="0.8"/>
    <n v="0"/>
    <s v="Kuehne+Nagel Tiel 3 Standpl"/>
    <s v="De Diepert 5"/>
    <s v="Tiel"/>
    <s v="4004 MA"/>
    <s v="NL"/>
    <x v="63"/>
    <s v="Laarakkerweg 5"/>
    <x v="49"/>
    <s v="5061JR"/>
    <s v="NL"/>
    <s v="2480125680"/>
    <s v="0150647_003"/>
    <s v="31V"/>
    <s v="NL001131849B01"/>
    <n v="2"/>
    <n v="0"/>
    <n v="27.26"/>
    <s v="N"/>
    <s v="Peter Appel Transport B.V."/>
    <n v="36622"/>
    <d v="2023-10-25T00:00:00"/>
    <s v="11:53:00"/>
    <n v="0"/>
    <x v="2"/>
    <x v="42"/>
    <n v="10"/>
    <x v="3"/>
    <n v="1"/>
    <n v="0.8"/>
    <x v="6"/>
    <n v="27.26"/>
    <n v="0"/>
    <n v="27.26"/>
  </r>
  <r>
    <s v="COLGATE 3800 DEB."/>
    <s v="Colgate-Palmolive Nederland BV"/>
    <s v="101t"/>
    <n v="101091043131"/>
    <n v="101030176818"/>
    <n v="930"/>
    <s v="Inv Booked"/>
    <s v="2480126718"/>
    <s v="Verkoop"/>
    <n v="190"/>
    <s v="Transport Zone ritpr"/>
    <s v="9 - verwerkt"/>
    <n v="0"/>
    <m/>
    <d v="2023-10-25T00:00:00"/>
    <s v="DROP"/>
    <s v="0001010910431310150871_002"/>
    <m/>
    <m/>
    <m/>
    <s v="EUR"/>
    <n v="117.96"/>
    <s v="EUR"/>
    <n v="117.96"/>
    <s v="EUR"/>
    <n v="117.96"/>
    <n v="117.96"/>
    <n v="0"/>
    <s v="N"/>
    <n v="1223000983"/>
    <d v="2023-11-09T00:00:00"/>
    <m/>
    <d v="2023-10-25T00:00:00"/>
    <s v="00:00"/>
    <s v="23:59"/>
    <d v="2023-10-25T00:00:00"/>
    <s v="22:00"/>
    <s v="23:00"/>
    <n v="12"/>
    <s v="ce"/>
    <n v="6347"/>
    <n v="12"/>
    <n v="13"/>
    <s v="Kuehne+Nagel Tiel 3 Standpl"/>
    <s v="De Diepert 5"/>
    <s v="Tiel"/>
    <s v="4004 MA"/>
    <s v="NL"/>
    <x v="2"/>
    <s v="Randweg 2"/>
    <x v="6"/>
    <s v="4191 NN"/>
    <s v="NL"/>
    <s v="2480126718"/>
    <s v="0150871_002"/>
    <s v="31V"/>
    <s v="NL001131849B01"/>
    <n v="2"/>
    <n v="0"/>
    <n v="117.96"/>
    <s v="N"/>
    <s v="Peter Appel Transport B.V."/>
    <n v="36623"/>
    <d v="2023-10-25T00:00:00"/>
    <s v="23:37:00"/>
    <n v="0"/>
    <x v="2"/>
    <x v="42"/>
    <n v="10"/>
    <x v="6"/>
    <n v="0"/>
    <s v=""/>
    <x v="2"/>
    <s v=""/>
    <n v="0"/>
    <s v=""/>
  </r>
  <r>
    <s v="COLGATE 3800 DEB."/>
    <s v="Colgate-Palmolive Nederland BV"/>
    <s v="101t"/>
    <n v="101091042286"/>
    <n v="101030176756"/>
    <n v="930"/>
    <s v="Inv Booked"/>
    <s v="0240190748"/>
    <s v="Verkoop"/>
    <n v="170"/>
    <s v="Transport drops zone"/>
    <s v="9 - verwerkt"/>
    <n v="0"/>
    <m/>
    <d v="2023-10-25T00:00:00"/>
    <s v="DROP"/>
    <s v="0001010910422860150340_002"/>
    <m/>
    <m/>
    <m/>
    <s v="EUR"/>
    <n v="11.07"/>
    <s v="EUR"/>
    <n v="11.07"/>
    <s v="EUR"/>
    <n v="11.07"/>
    <n v="11.07"/>
    <n v="0"/>
    <s v="Y"/>
    <n v="1223000983"/>
    <d v="2023-11-09T00:00:00"/>
    <m/>
    <d v="2023-10-25T00:00:00"/>
    <s v="00:00"/>
    <s v="23:59"/>
    <d v="2023-10-25T00:00:00"/>
    <s v="14:00"/>
    <s v="14:00"/>
    <n v="1.6"/>
    <s v="ce"/>
    <n v="1187"/>
    <n v="1.6"/>
    <n v="1"/>
    <s v="Kuehne+Nagel Tiel 3 Standpl"/>
    <s v="De Diepert 5"/>
    <s v="Tiel"/>
    <s v="4004 MA"/>
    <s v="NL"/>
    <x v="23"/>
    <s v="Rood 24"/>
    <x v="17"/>
    <s v="6666 LT"/>
    <s v="NL"/>
    <s v="0240190748"/>
    <s v="0150340_002"/>
    <s v="31V"/>
    <s v="NL001131849B01"/>
    <n v="2"/>
    <n v="0"/>
    <n v="11.07"/>
    <s v="N"/>
    <s v="Peter Appel Transport B.V."/>
    <n v="36622"/>
    <d v="2023-10-25T00:00:00"/>
    <s v="13:54:00"/>
    <n v="0"/>
    <x v="2"/>
    <x v="42"/>
    <n v="10"/>
    <x v="15"/>
    <n v="1"/>
    <n v="26.4"/>
    <x v="5"/>
    <n v="182.68"/>
    <n v="0"/>
    <n v="182.68"/>
  </r>
  <r>
    <s v="COLGATE 3800 DEB."/>
    <s v="Colgate-Palmolive Nederland BV"/>
    <s v="101t"/>
    <n v="101091042804"/>
    <n v="101030176757"/>
    <n v="930"/>
    <s v="Inv Booked"/>
    <s v="0240190750"/>
    <s v="Verkoop"/>
    <n v="170"/>
    <s v="Transport drops zone"/>
    <s v="9 - verwerkt"/>
    <n v="0"/>
    <m/>
    <d v="2023-10-25T00:00:00"/>
    <s v="DROP"/>
    <s v="0001010910428040150655_002"/>
    <m/>
    <m/>
    <m/>
    <s v="EUR"/>
    <n v="25.01"/>
    <s v="EUR"/>
    <n v="25.01"/>
    <s v="EUR"/>
    <n v="25.01"/>
    <n v="25.01"/>
    <n v="0"/>
    <s v="N"/>
    <n v="1223000983"/>
    <d v="2023-11-09T00:00:00"/>
    <m/>
    <d v="2023-10-25T00:00:00"/>
    <s v="00:00"/>
    <s v="23:59"/>
    <d v="2023-10-25T00:00:00"/>
    <s v="17:15"/>
    <s v="17:15"/>
    <n v="2.4"/>
    <s v="ce"/>
    <n v="1778"/>
    <n v="2.4"/>
    <n v="2"/>
    <s v="Kuehne+Nagel Tiel 3 Standpl"/>
    <s v="De Diepert 5"/>
    <s v="Tiel"/>
    <s v="4004 MA"/>
    <s v="NL"/>
    <x v="55"/>
    <s v="Ravenswade 14"/>
    <x v="26"/>
    <s v="3439 LD"/>
    <s v="NL"/>
    <s v="0240190750"/>
    <s v="0150655_002"/>
    <s v="31V"/>
    <s v="NL001131849B01"/>
    <n v="2"/>
    <n v="0"/>
    <n v="25.01"/>
    <s v="N"/>
    <s v="Peter Appel Transport B.V."/>
    <n v="36622"/>
    <d v="2023-10-25T00:00:00"/>
    <s v="18:19:00"/>
    <n v="0"/>
    <x v="2"/>
    <x v="42"/>
    <n v="10"/>
    <x v="22"/>
    <n v="0"/>
    <s v=""/>
    <x v="7"/>
    <s v=""/>
    <n v="0"/>
    <s v=""/>
  </r>
  <r>
    <s v="COLGATE 3800 DEB."/>
    <s v="Colgate-Palmolive Nederland BV"/>
    <s v="101t"/>
    <n v="101091042802"/>
    <n v="101030176762"/>
    <n v="930"/>
    <s v="Inv Booked"/>
    <s v="2480125970"/>
    <s v="Verkoop"/>
    <n v="170"/>
    <s v="Transport drops zone"/>
    <s v="9 - verwerkt"/>
    <n v="0"/>
    <m/>
    <d v="2023-10-25T00:00:00"/>
    <s v="DROP"/>
    <s v="0001010910428020150651_002"/>
    <m/>
    <m/>
    <m/>
    <s v="EUR"/>
    <n v="149.57"/>
    <s v="EUR"/>
    <n v="149.57"/>
    <s v="EUR"/>
    <n v="149.57"/>
    <n v="149.57"/>
    <n v="0"/>
    <s v="N"/>
    <n v="1223000983"/>
    <d v="2023-11-09T00:00:00"/>
    <m/>
    <d v="2023-10-25T00:00:00"/>
    <s v="00:00"/>
    <s v="23:59"/>
    <d v="2023-10-25T00:00:00"/>
    <s v="13:00"/>
    <s v="13:00"/>
    <n v="9.6"/>
    <s v="ce"/>
    <n v="7718"/>
    <n v="9.6"/>
    <n v="15"/>
    <s v="Kuehne+Nagel Tiel 3 Standpl"/>
    <s v="De Diepert 5"/>
    <s v="Tiel"/>
    <s v="4004 MA"/>
    <s v="NL"/>
    <x v="115"/>
    <s v="Hollandweg 32"/>
    <x v="4"/>
    <s v="2665 MT"/>
    <s v="NL"/>
    <s v="2480125970"/>
    <s v="0150651_002"/>
    <s v="31V"/>
    <s v="NL001131849B01"/>
    <n v="2"/>
    <n v="0"/>
    <n v="149.57"/>
    <s v="N"/>
    <s v="Peter Appel Transport B.V."/>
    <n v="36622"/>
    <d v="2023-10-25T00:00:00"/>
    <s v="13:08:00"/>
    <n v="0"/>
    <x v="2"/>
    <x v="42"/>
    <n v="10"/>
    <x v="4"/>
    <n v="0"/>
    <s v=""/>
    <x v="3"/>
    <s v=""/>
    <n v="0"/>
    <s v=""/>
  </r>
  <r>
    <s v="COLGATE 3800 DEB."/>
    <s v="Colgate-Palmolive Nederland BV"/>
    <s v="101t"/>
    <n v="101091042283"/>
    <n v="101030176754"/>
    <n v="930"/>
    <s v="Inv Booked"/>
    <s v="2480125682"/>
    <s v="Verkoop"/>
    <n v="170"/>
    <s v="Transport drops zone"/>
    <s v="9 - verwerkt"/>
    <n v="0"/>
    <m/>
    <d v="2023-10-25T00:00:00"/>
    <s v="DROP"/>
    <s v="0001010910422830150337_003"/>
    <m/>
    <m/>
    <m/>
    <s v="EUR"/>
    <n v="72.08"/>
    <s v="EUR"/>
    <n v="72.08"/>
    <s v="EUR"/>
    <n v="72.08"/>
    <n v="72.08"/>
    <n v="0"/>
    <s v="N"/>
    <n v="1223000983"/>
    <d v="2023-11-09T00:00:00"/>
    <m/>
    <d v="2023-10-25T00:00:00"/>
    <s v="00:00"/>
    <s v="23:59"/>
    <d v="2023-10-25T00:00:00"/>
    <s v="07:00"/>
    <s v="12:00"/>
    <n v="4"/>
    <s v="ce"/>
    <n v="1323"/>
    <n v="4"/>
    <n v="0"/>
    <s v="Kuehne+Nagel Tiel 3 Standpl"/>
    <s v="De Diepert 5"/>
    <s v="Tiel"/>
    <s v="4004 MA"/>
    <s v="NL"/>
    <x v="46"/>
    <s v="FLORIJNSTRAAT  4C"/>
    <x v="23"/>
    <s v="4903 RM"/>
    <s v="NL"/>
    <s v="2480125682"/>
    <s v="0150337_003"/>
    <s v="31V"/>
    <s v="NL001131849B01"/>
    <n v="2"/>
    <n v="0"/>
    <n v="72.08"/>
    <s v="N"/>
    <s v="Peter Appel Transport B.V."/>
    <n v="36622"/>
    <d v="2023-10-25T00:00:00"/>
    <s v="09:52:00"/>
    <n v="0"/>
    <x v="2"/>
    <x v="42"/>
    <n v="10"/>
    <x v="34"/>
    <n v="1"/>
    <n v="4"/>
    <x v="5"/>
    <n v="72.08"/>
    <n v="0"/>
    <n v="72.08"/>
  </r>
  <r>
    <s v="COLGATE 3800 DEB."/>
    <s v="Colgate-Palmolive Nederland BV"/>
    <s v="101t"/>
    <n v="101091042280"/>
    <n v="101030176758"/>
    <n v="930"/>
    <s v="Inv Booked"/>
    <s v="0240190779"/>
    <s v="Verkoop"/>
    <n v="170"/>
    <s v="Transport drops zone"/>
    <s v="9 - verwerkt"/>
    <n v="0"/>
    <m/>
    <d v="2023-10-25T00:00:00"/>
    <s v="DROP"/>
    <s v="0001010910422800150333_003"/>
    <m/>
    <m/>
    <m/>
    <s v="EUR"/>
    <n v="70.08"/>
    <s v="EUR"/>
    <n v="70.08"/>
    <s v="EUR"/>
    <n v="70.08"/>
    <n v="70.08"/>
    <n v="0"/>
    <s v="N"/>
    <n v="1223000983"/>
    <d v="2023-11-09T00:00:00"/>
    <m/>
    <d v="2023-10-25T00:00:00"/>
    <s v="00:00"/>
    <s v="23:59"/>
    <d v="2023-10-25T00:00:00"/>
    <s v="08:00"/>
    <s v="16:00"/>
    <n v="3.2"/>
    <s v="ce"/>
    <n v="1643"/>
    <n v="3.2"/>
    <n v="1"/>
    <s v="Kuehne+Nagel Tiel 3 Standpl"/>
    <s v="De Diepert 5"/>
    <s v="Tiel"/>
    <s v="4004 MA"/>
    <s v="NL"/>
    <x v="121"/>
    <s v="ERIK DE RODEWEG 11/13"/>
    <x v="73"/>
    <s v="5975 WD"/>
    <s v="NL"/>
    <s v="0240190779"/>
    <s v="0150333_003"/>
    <s v="31V"/>
    <s v="NL001131849B01"/>
    <n v="2"/>
    <n v="0"/>
    <n v="70.08"/>
    <s v="N"/>
    <s v="Peter Appel Transport B.V."/>
    <n v="36622"/>
    <d v="2023-10-25T00:00:00"/>
    <s v="12:22:00"/>
    <n v="0"/>
    <x v="2"/>
    <x v="42"/>
    <n v="10"/>
    <x v="50"/>
    <n v="1"/>
    <n v="3.2"/>
    <x v="9"/>
    <n v="70.08"/>
    <n v="0"/>
    <n v="70.08"/>
  </r>
  <r>
    <s v="COLGATE 3800 DEB."/>
    <s v="Colgate-Palmolive Nederland BV"/>
    <s v="101t"/>
    <n v="101091042286"/>
    <n v="101030176747"/>
    <n v="930"/>
    <s v="Inv Booked"/>
    <s v="2480125670"/>
    <s v="Verkoop"/>
    <n v="170"/>
    <s v="Transport drops zone"/>
    <s v="9 - verwerkt"/>
    <n v="0"/>
    <m/>
    <d v="2023-10-25T00:00:00"/>
    <s v="DROP"/>
    <s v="0001010910422860150340_002"/>
    <m/>
    <m/>
    <m/>
    <s v="EUR"/>
    <n v="38.75"/>
    <s v="EUR"/>
    <n v="38.75"/>
    <s v="EUR"/>
    <n v="38.75"/>
    <n v="38.75"/>
    <n v="0"/>
    <s v="Y"/>
    <n v="1223000983"/>
    <d v="2023-11-09T00:00:00"/>
    <m/>
    <d v="2023-10-25T00:00:00"/>
    <s v="00:00"/>
    <s v="23:59"/>
    <d v="2023-10-25T00:00:00"/>
    <s v="14:00"/>
    <s v="14:00"/>
    <n v="5.6"/>
    <s v="ce"/>
    <n v="5111"/>
    <n v="5.6"/>
    <n v="9"/>
    <s v="Kuehne+Nagel Tiel 3 Standpl"/>
    <s v="De Diepert 5"/>
    <s v="Tiel"/>
    <s v="4004 MA"/>
    <s v="NL"/>
    <x v="14"/>
    <s v="Rood 24"/>
    <x v="17"/>
    <s v="6666LT"/>
    <s v="NL"/>
    <s v="2480125670"/>
    <s v="0150340_002"/>
    <s v="31V"/>
    <s v="NL001131849B01"/>
    <n v="2"/>
    <n v="0"/>
    <n v="38.75"/>
    <s v="N"/>
    <s v="Peter Appel Transport B.V."/>
    <n v="36622"/>
    <d v="2023-10-25T00:00:00"/>
    <s v="13:54:00"/>
    <n v="0"/>
    <x v="2"/>
    <x v="42"/>
    <n v="10"/>
    <x v="15"/>
    <n v="0"/>
    <s v=""/>
    <x v="5"/>
    <s v=""/>
    <n v="0"/>
    <s v=""/>
  </r>
  <r>
    <s v="COLGATE 3800 DEB."/>
    <s v="Colgate-Palmolive Nederland BV"/>
    <s v="101t"/>
    <n v="101091042288"/>
    <n v="101030176748"/>
    <n v="930"/>
    <s v="Inv Booked"/>
    <s v="2480125678"/>
    <s v="Verkoop"/>
    <n v="170"/>
    <s v="Transport drops zone"/>
    <s v="9 - verwerkt"/>
    <n v="0"/>
    <m/>
    <d v="2023-10-25T00:00:00"/>
    <s v="DROP"/>
    <s v="0001010910422880150341_002"/>
    <m/>
    <m/>
    <m/>
    <s v="EUR"/>
    <n v="5.54"/>
    <s v="EUR"/>
    <n v="5.54"/>
    <s v="EUR"/>
    <n v="5.54"/>
    <n v="5.54"/>
    <n v="0"/>
    <s v="Y"/>
    <n v="1223000983"/>
    <d v="2023-11-09T00:00:00"/>
    <m/>
    <d v="2023-10-25T00:00:00"/>
    <s v="00:00"/>
    <s v="23:59"/>
    <d v="2023-10-25T00:00:00"/>
    <s v="16:00"/>
    <s v="16:00"/>
    <n v="0.8"/>
    <s v="ce"/>
    <n v="87"/>
    <n v="0.8"/>
    <n v="0"/>
    <s v="Kuehne+Nagel Tiel 3 Standpl"/>
    <s v="De Diepert 5"/>
    <s v="Tiel"/>
    <s v="4004 MA"/>
    <s v="NL"/>
    <x v="14"/>
    <s v="Rood 24"/>
    <x v="17"/>
    <s v="6666LT"/>
    <s v="NL"/>
    <s v="2480125678"/>
    <s v="0150341_002"/>
    <s v="31V"/>
    <s v="NL001131849B01"/>
    <n v="2"/>
    <n v="0"/>
    <n v="5.54"/>
    <s v="N"/>
    <s v="Peter Appel Transport B.V."/>
    <n v="36622"/>
    <d v="2023-10-25T00:00:00"/>
    <s v="17:26:00"/>
    <n v="0"/>
    <x v="2"/>
    <x v="42"/>
    <n v="10"/>
    <x v="15"/>
    <n v="1"/>
    <n v="26.400000000000002"/>
    <x v="5"/>
    <n v="182.69"/>
    <n v="0"/>
    <n v="182.69"/>
  </r>
  <r>
    <s v="COLGATE 3800 DEB."/>
    <s v="Colgate-Palmolive Nederland BV"/>
    <s v="101t"/>
    <n v="101091042288"/>
    <n v="101030176755"/>
    <n v="930"/>
    <s v="Inv Booked"/>
    <s v="2480125683"/>
    <s v="Verkoop"/>
    <n v="170"/>
    <s v="Transport drops zone"/>
    <s v="9 - verwerkt"/>
    <n v="0"/>
    <m/>
    <d v="2023-10-25T00:00:00"/>
    <s v="DROP"/>
    <s v="0001010910422880150341_002"/>
    <m/>
    <m/>
    <m/>
    <s v="EUR"/>
    <n v="177.15"/>
    <s v="EUR"/>
    <n v="177.15"/>
    <s v="EUR"/>
    <n v="177.15"/>
    <n v="177.15"/>
    <n v="0"/>
    <s v="Y"/>
    <n v="1223000983"/>
    <d v="2023-11-09T00:00:00"/>
    <m/>
    <d v="2023-10-25T00:00:00"/>
    <s v="00:00"/>
    <s v="23:59"/>
    <d v="2023-10-25T00:00:00"/>
    <s v="16:00"/>
    <s v="16:00"/>
    <n v="25"/>
    <s v="ce"/>
    <n v="13274"/>
    <n v="25.6"/>
    <n v="31"/>
    <s v="Kuehne+Nagel Tiel 3 Standpl"/>
    <s v="De Diepert 5"/>
    <s v="Tiel"/>
    <s v="4004 MA"/>
    <s v="NL"/>
    <x v="14"/>
    <s v="Rood 24"/>
    <x v="17"/>
    <s v="6666LT"/>
    <s v="NL"/>
    <s v="2480125683"/>
    <s v="0150341_002"/>
    <s v="31V"/>
    <s v="NL001131849B01"/>
    <n v="2"/>
    <n v="0"/>
    <n v="177.15"/>
    <s v="N"/>
    <s v="Peter Appel Transport B.V."/>
    <n v="36622"/>
    <d v="2023-10-25T00:00:00"/>
    <s v="17:26:00"/>
    <n v="15"/>
    <x v="2"/>
    <x v="42"/>
    <n v="10"/>
    <x v="15"/>
    <n v="0"/>
    <s v=""/>
    <x v="5"/>
    <s v=""/>
    <n v="0"/>
    <s v=""/>
  </r>
  <r>
    <s v="COLGATE 3800 DEB."/>
    <s v="Colgate-Palmolive Nederland BV"/>
    <s v="101t"/>
    <n v="101091042283"/>
    <n v="101030176759"/>
    <n v="930"/>
    <s v="Inv Booked"/>
    <s v="2480125964"/>
    <s v="Verkoop"/>
    <n v="170"/>
    <s v="Transport drops zone"/>
    <s v="9 - verwerkt"/>
    <n v="0"/>
    <m/>
    <d v="2023-10-25T00:00:00"/>
    <s v="DROP"/>
    <s v="0001010910422830150337_002"/>
    <m/>
    <m/>
    <m/>
    <s v="EUR"/>
    <n v="42.46"/>
    <s v="EUR"/>
    <n v="42.46"/>
    <s v="EUR"/>
    <n v="42.46"/>
    <n v="42.46"/>
    <n v="0"/>
    <s v="N"/>
    <n v="1223000983"/>
    <d v="2023-11-09T00:00:00"/>
    <m/>
    <d v="2023-10-25T00:00:00"/>
    <s v="00:00"/>
    <s v="23:59"/>
    <d v="2023-10-25T00:00:00"/>
    <s v="07:00"/>
    <s v="12:00"/>
    <n v="1.6"/>
    <s v="ce"/>
    <n v="536"/>
    <n v="1.6"/>
    <n v="0"/>
    <s v="Kuehne+Nagel Tiel 3 Standpl"/>
    <s v="De Diepert 5"/>
    <s v="Tiel"/>
    <s v="4004 MA"/>
    <s v="NL"/>
    <x v="54"/>
    <s v="Zijlweg 18"/>
    <x v="45"/>
    <s v="5145NR"/>
    <s v="NL"/>
    <s v="2480125964"/>
    <s v="0150337_002"/>
    <s v="31V"/>
    <s v="NL001131849B01"/>
    <n v="2"/>
    <n v="0"/>
    <n v="42.46"/>
    <s v="N"/>
    <s v="Peter Appel Transport B.V."/>
    <n v="36622"/>
    <d v="2023-10-25T00:00:00"/>
    <s v="09:00:00"/>
    <n v="0"/>
    <x v="2"/>
    <x v="42"/>
    <n v="10"/>
    <x v="36"/>
    <n v="1"/>
    <n v="1.6"/>
    <x v="3"/>
    <n v="42.46"/>
    <n v="0"/>
    <n v="42.46"/>
  </r>
  <r>
    <s v="COLGATE 3800 DEB."/>
    <s v="Colgate-Palmolive Nederland BV"/>
    <s v="101t"/>
    <n v="101091042711"/>
    <n v="101030176760"/>
    <n v="930"/>
    <s v="Inv Booked"/>
    <s v="2480125963"/>
    <s v="Verkoop"/>
    <n v="170"/>
    <s v="Transport drops zone"/>
    <s v="9 - verwerkt"/>
    <n v="0"/>
    <m/>
    <d v="2023-10-25T00:00:00"/>
    <s v="DROP"/>
    <s v="0001010910427110150546_002"/>
    <m/>
    <m/>
    <m/>
    <s v="EUR"/>
    <n v="129.4"/>
    <s v="EUR"/>
    <n v="129.4"/>
    <s v="EUR"/>
    <n v="129.4"/>
    <n v="129.4"/>
    <n v="0"/>
    <s v="N"/>
    <n v="1223000983"/>
    <d v="2023-11-09T00:00:00"/>
    <m/>
    <d v="2023-10-25T00:00:00"/>
    <s v="00:00"/>
    <s v="23:59"/>
    <d v="2023-10-25T00:00:00"/>
    <s v="06:00"/>
    <s v="07:00"/>
    <n v="20"/>
    <s v="ce"/>
    <n v="13402"/>
    <n v="20"/>
    <n v="25"/>
    <s v="Kuehne+Nagel Tiel 3 Standpl"/>
    <s v="De Diepert 5"/>
    <s v="Tiel"/>
    <s v="4004 MA"/>
    <s v="NL"/>
    <x v="2"/>
    <s v="Randweg 2"/>
    <x v="6"/>
    <s v="4191 NN"/>
    <s v="NL"/>
    <s v="2480125963"/>
    <s v="0150546_002"/>
    <s v="31V"/>
    <s v="NL001131849B01"/>
    <n v="2"/>
    <n v="0"/>
    <n v="129.4"/>
    <s v="N"/>
    <s v="Peter Appel Transport B.V."/>
    <n v="36622"/>
    <d v="2023-10-25T00:00:00"/>
    <s v="06:57:00"/>
    <n v="0"/>
    <x v="2"/>
    <x v="42"/>
    <n v="10"/>
    <x v="6"/>
    <n v="1"/>
    <n v="20"/>
    <x v="2"/>
    <n v="129.4"/>
    <n v="0"/>
    <n v="129.4"/>
  </r>
  <r>
    <s v="COLGATE 3800 DEB."/>
    <s v="Colgate-Palmolive Nederland BV"/>
    <s v="101t"/>
    <n v="101091042286"/>
    <n v="101030176765"/>
    <n v="930"/>
    <s v="Inv Booked"/>
    <s v="2480125968"/>
    <s v="Verkoop"/>
    <n v="170"/>
    <s v="Transport drops zone"/>
    <s v="9 - verwerkt"/>
    <n v="0"/>
    <m/>
    <d v="2023-10-25T00:00:00"/>
    <s v="DROP"/>
    <s v="0001010910422860150340_002"/>
    <m/>
    <m/>
    <m/>
    <s v="EUR"/>
    <n v="132.86000000000001"/>
    <s v="EUR"/>
    <n v="132.86000000000001"/>
    <s v="EUR"/>
    <n v="132.86000000000001"/>
    <n v="132.86000000000001"/>
    <n v="0"/>
    <s v="Y"/>
    <n v="1223000983"/>
    <d v="2023-11-09T00:00:00"/>
    <m/>
    <d v="2023-10-25T00:00:00"/>
    <s v="00:00"/>
    <s v="23:59"/>
    <d v="2023-10-25T00:00:00"/>
    <s v="14:00"/>
    <s v="14:00"/>
    <n v="19"/>
    <s v="ce"/>
    <n v="17370"/>
    <n v="19.2"/>
    <n v="36"/>
    <s v="Kuehne+Nagel Tiel 3 Standpl"/>
    <s v="De Diepert 5"/>
    <s v="Tiel"/>
    <s v="4004 MA"/>
    <s v="NL"/>
    <x v="14"/>
    <s v="Rood 24"/>
    <x v="17"/>
    <s v="6666LT"/>
    <s v="NL"/>
    <s v="2480125968"/>
    <s v="0150340_002"/>
    <s v="31V"/>
    <s v="NL001131849B01"/>
    <n v="2"/>
    <n v="0"/>
    <n v="132.86000000000001"/>
    <s v="N"/>
    <s v="Peter Appel Transport B.V."/>
    <n v="36622"/>
    <d v="2023-10-25T00:00:00"/>
    <s v="13:54:00"/>
    <n v="0"/>
    <x v="2"/>
    <x v="42"/>
    <n v="10"/>
    <x v="15"/>
    <n v="0"/>
    <s v=""/>
    <x v="5"/>
    <s v=""/>
    <n v="0"/>
    <s v=""/>
  </r>
  <r>
    <s v="COLGATE 3800 DEB."/>
    <s v="Colgate-Palmolive Nederland BV"/>
    <s v="101t"/>
    <n v="101091043404"/>
    <n v="101030176813"/>
    <n v="930"/>
    <s v="Inv Booked"/>
    <s v="2480126706"/>
    <s v="Verkoop"/>
    <n v="170"/>
    <s v="Transport drops zone"/>
    <s v="9 - verwerkt"/>
    <n v="0"/>
    <m/>
    <d v="2023-10-26T00:00:00"/>
    <s v="DROP"/>
    <s v="0001010910434040151026_003"/>
    <m/>
    <m/>
    <m/>
    <s v="EUR"/>
    <n v="83.04"/>
    <s v="EUR"/>
    <n v="83.04"/>
    <s v="EUR"/>
    <n v="83.04"/>
    <n v="83.04"/>
    <n v="0"/>
    <s v="N"/>
    <n v="1223000983"/>
    <d v="2023-11-09T00:00:00"/>
    <m/>
    <d v="2023-10-26T00:00:00"/>
    <s v="00:00"/>
    <s v="23:59"/>
    <d v="2023-10-26T00:00:00"/>
    <s v="07:00"/>
    <s v="16:00"/>
    <n v="4"/>
    <s v="ce"/>
    <n v="2407"/>
    <n v="4"/>
    <n v="3"/>
    <s v="Kuehne+Nagel Tiel 3 Standpl"/>
    <s v="De Diepert 5"/>
    <s v="Tiel"/>
    <s v="4004 MA"/>
    <s v="NL"/>
    <x v="98"/>
    <s v="Wolvenkoog 1"/>
    <x v="32"/>
    <s v="1822BE"/>
    <s v="NL"/>
    <s v="2480126706"/>
    <s v="0151026_003"/>
    <s v="31V"/>
    <s v="NL001131849B01"/>
    <n v="2"/>
    <n v="0"/>
    <n v="83.04"/>
    <s v="N"/>
    <s v="Peter Appel Transport B.V."/>
    <n v="36622"/>
    <d v="2023-10-26T00:00:00"/>
    <s v="14:28:00"/>
    <n v="0"/>
    <x v="3"/>
    <x v="42"/>
    <n v="10"/>
    <x v="28"/>
    <n v="1"/>
    <n v="4"/>
    <x v="0"/>
    <n v="83.04"/>
    <n v="0"/>
    <n v="83.04"/>
  </r>
  <r>
    <s v="COLGATE 3800 DEB."/>
    <s v="Colgate-Palmolive Nederland BV"/>
    <s v="101t"/>
    <n v="101091043019"/>
    <n v="101030176814"/>
    <n v="930"/>
    <s v="Inv Booked"/>
    <s v="2480126703"/>
    <s v="Verkoop"/>
    <n v="170"/>
    <s v="Transport drops zone"/>
    <s v="9 - verwerkt"/>
    <n v="0"/>
    <m/>
    <d v="2023-10-26T00:00:00"/>
    <s v="DROP"/>
    <s v="0001010910430190150759_012"/>
    <m/>
    <m/>
    <m/>
    <s v="EUR"/>
    <n v="31.97"/>
    <s v="EUR"/>
    <n v="31.97"/>
    <s v="EUR"/>
    <n v="31.97"/>
    <n v="31.97"/>
    <n v="0"/>
    <s v="N"/>
    <n v="1223000983"/>
    <d v="2023-11-09T00:00:00"/>
    <m/>
    <d v="2023-10-26T00:00:00"/>
    <s v="00:00"/>
    <s v="23:59"/>
    <d v="2023-10-26T00:00:00"/>
    <s v="09:00"/>
    <s v="09:00"/>
    <n v="1.6"/>
    <s v="ce"/>
    <n v="972"/>
    <n v="1.6"/>
    <n v="0"/>
    <s v="Kuehne+Nagel Tiel 3 Standpl"/>
    <s v="De Diepert 5"/>
    <s v="Tiel"/>
    <s v="4004 MA"/>
    <s v="NL"/>
    <x v="45"/>
    <s v="Poppenbouwing 30"/>
    <x v="6"/>
    <s v="4191NZ"/>
    <s v="NL"/>
    <s v="2480126703"/>
    <s v="0150759_012"/>
    <s v="31V"/>
    <s v="NL001131849B01"/>
    <n v="2"/>
    <n v="0"/>
    <n v="31.97"/>
    <s v="N"/>
    <s v="Peter Appel Transport B.V."/>
    <n v="36622"/>
    <d v="2023-10-26T00:00:00"/>
    <s v="08:29:00"/>
    <n v="0"/>
    <x v="3"/>
    <x v="42"/>
    <n v="10"/>
    <x v="6"/>
    <n v="1"/>
    <n v="1.6"/>
    <x v="0"/>
    <n v="31.97"/>
    <n v="0"/>
    <n v="31.97"/>
  </r>
  <r>
    <s v="COLGATE 3800 DEB."/>
    <s v="Colgate-Palmolive Nederland BV"/>
    <s v="101t"/>
    <n v="101091043023"/>
    <n v="101030176815"/>
    <n v="930"/>
    <s v="Inv Booked"/>
    <s v="2480126712"/>
    <s v="Verkoop"/>
    <n v="170"/>
    <s v="Transport drops zone"/>
    <s v="9 - verwerkt"/>
    <n v="0"/>
    <m/>
    <d v="2023-10-26T00:00:00"/>
    <s v="DROP"/>
    <s v="0001010910430230150763_003"/>
    <m/>
    <m/>
    <m/>
    <s v="EUR"/>
    <n v="132.32"/>
    <s v="EUR"/>
    <n v="132.32"/>
    <s v="EUR"/>
    <n v="132.32"/>
    <n v="132.32"/>
    <n v="0"/>
    <s v="N"/>
    <n v="1223000983"/>
    <d v="2023-11-09T00:00:00"/>
    <m/>
    <d v="2023-10-26T00:00:00"/>
    <s v="00:00"/>
    <s v="23:59"/>
    <d v="2023-10-26T00:00:00"/>
    <s v="08:00"/>
    <s v="09:00"/>
    <n v="8"/>
    <s v="ce"/>
    <n v="7682"/>
    <n v="8"/>
    <n v="14"/>
    <s v="Kuehne+Nagel Tiel 3 Standpl"/>
    <s v="De Diepert 5"/>
    <s v="Tiel"/>
    <s v="4004 MA"/>
    <s v="NL"/>
    <x v="7"/>
    <s v="HOOFDTOCHT 1"/>
    <x v="7"/>
    <s v="1507 CJ"/>
    <s v="NL"/>
    <s v="2480126712"/>
    <s v="0150763_003"/>
    <s v="31V"/>
    <s v="NL001131849B01"/>
    <n v="2"/>
    <n v="0"/>
    <n v="132.32"/>
    <s v="N"/>
    <s v="Peter Appel Transport B.V."/>
    <n v="36622"/>
    <d v="2023-10-26T00:00:00"/>
    <s v="10:25:00"/>
    <n v="0"/>
    <x v="3"/>
    <x v="42"/>
    <n v="10"/>
    <x v="7"/>
    <n v="1"/>
    <n v="8"/>
    <x v="2"/>
    <n v="132.32"/>
    <n v="0"/>
    <n v="132.32"/>
  </r>
  <r>
    <s v="COLGATE 3800 DEB."/>
    <s v="Colgate-Palmolive Nederland BV"/>
    <s v="101t"/>
    <n v="101091043297"/>
    <n v="101030176808"/>
    <n v="930"/>
    <s v="Inv Booked"/>
    <s v="2480126715"/>
    <s v="Verkoop"/>
    <n v="170"/>
    <s v="Transport drops zone"/>
    <s v="9 - verwerkt"/>
    <n v="0"/>
    <m/>
    <d v="2023-10-26T00:00:00"/>
    <s v="DROP"/>
    <s v="0001010910432970150883_003"/>
    <m/>
    <m/>
    <m/>
    <s v="EUR"/>
    <n v="132.34"/>
    <s v="EUR"/>
    <n v="132.34"/>
    <s v="EUR"/>
    <n v="132.34"/>
    <n v="132.34"/>
    <n v="0"/>
    <s v="N"/>
    <n v="1223000983"/>
    <d v="2023-11-09T00:00:00"/>
    <m/>
    <d v="2023-10-26T00:00:00"/>
    <s v="00:00"/>
    <s v="23:59"/>
    <d v="2023-10-26T00:00:00"/>
    <s v="07:00"/>
    <s v="08:00"/>
    <n v="7.2"/>
    <s v="ce"/>
    <n v="6646"/>
    <n v="7.2"/>
    <n v="12"/>
    <s v="Kuehne+Nagel Tiel 3 Standpl"/>
    <s v="De Diepert 5"/>
    <s v="Tiel"/>
    <s v="4004 MA"/>
    <s v="NL"/>
    <x v="13"/>
    <s v="GALVANIWEG 1"/>
    <x v="16"/>
    <s v="8013 RG"/>
    <s v="NL"/>
    <s v="2480126715"/>
    <s v="0150883_003"/>
    <s v="31V"/>
    <s v="NL001131849B01"/>
    <n v="2"/>
    <n v="0"/>
    <n v="132.34"/>
    <s v="N"/>
    <s v="Peter Appel Transport B.V."/>
    <n v="36622"/>
    <d v="2023-10-26T00:00:00"/>
    <s v="08:40:00"/>
    <n v="0"/>
    <x v="3"/>
    <x v="42"/>
    <n v="10"/>
    <x v="14"/>
    <n v="1"/>
    <n v="7.2"/>
    <x v="2"/>
    <n v="132.34"/>
    <n v="0"/>
    <n v="132.34"/>
  </r>
  <r>
    <s v="COLGATE 3800 DEB."/>
    <s v="Colgate-Palmolive Nederland BV"/>
    <s v="101t"/>
    <n v="101091043022"/>
    <n v="101030176809"/>
    <n v="930"/>
    <s v="Inv Booked"/>
    <s v="2480126710"/>
    <s v="Verkoop"/>
    <n v="170"/>
    <s v="Transport drops zone"/>
    <s v="9 - verwerkt"/>
    <n v="0"/>
    <m/>
    <d v="2023-10-26T00:00:00"/>
    <s v="DROP"/>
    <s v="0001010910430220150762_002"/>
    <m/>
    <m/>
    <m/>
    <s v="EUR"/>
    <n v="44.37"/>
    <s v="EUR"/>
    <n v="44.37"/>
    <s v="EUR"/>
    <n v="44.37"/>
    <n v="44.37"/>
    <n v="0"/>
    <s v="N"/>
    <n v="1223000983"/>
    <d v="2023-11-09T00:00:00"/>
    <m/>
    <d v="2023-10-26T00:00:00"/>
    <s v="00:00"/>
    <s v="23:59"/>
    <d v="2023-10-26T00:00:00"/>
    <s v="06:00"/>
    <s v="06:00"/>
    <n v="1.6"/>
    <s v="ce"/>
    <n v="2110"/>
    <n v="1.6"/>
    <n v="3"/>
    <s v="Kuehne+Nagel Tiel 3 Standpl"/>
    <s v="De Diepert 5"/>
    <s v="Tiel"/>
    <s v="4004 MA"/>
    <s v="NL"/>
    <x v="41"/>
    <s v="Asteriastraat 9"/>
    <x v="3"/>
    <s v="5047 RM"/>
    <s v="NL"/>
    <s v="2480126710"/>
    <s v="0150762_002"/>
    <s v="31V"/>
    <s v="NL001131849B01"/>
    <n v="2"/>
    <n v="0"/>
    <n v="44.37"/>
    <s v="N"/>
    <s v="Peter Appel Transport B.V."/>
    <n v="36622"/>
    <d v="2023-10-26T00:00:00"/>
    <s v="06:36:00"/>
    <n v="0"/>
    <x v="3"/>
    <x v="42"/>
    <n v="10"/>
    <x v="3"/>
    <n v="1"/>
    <n v="1.6"/>
    <x v="0"/>
    <n v="44.37"/>
    <n v="0"/>
    <n v="44.37"/>
  </r>
  <r>
    <s v="COLGATE 3800 DEB."/>
    <s v="Colgate-Palmolive Nederland BV"/>
    <s v="101t"/>
    <n v="101091043411"/>
    <n v="101030176810"/>
    <n v="930"/>
    <s v="Inv Booked"/>
    <s v="2480126717"/>
    <s v="Verkoop"/>
    <n v="170"/>
    <s v="Transport drops zone"/>
    <s v="9 - verwerkt"/>
    <n v="0"/>
    <m/>
    <d v="2023-10-26T00:00:00"/>
    <s v="DROP"/>
    <s v="0001010910434110151030_002"/>
    <m/>
    <m/>
    <m/>
    <s v="EUR"/>
    <n v="77.760000000000005"/>
    <s v="EUR"/>
    <n v="77.760000000000005"/>
    <s v="EUR"/>
    <n v="77.760000000000005"/>
    <n v="77.760000000000005"/>
    <n v="0"/>
    <s v="N"/>
    <n v="1223000983"/>
    <d v="2023-11-09T00:00:00"/>
    <m/>
    <d v="2023-10-26T00:00:00"/>
    <s v="00:00"/>
    <s v="23:59"/>
    <d v="2023-10-26T00:00:00"/>
    <s v="11:30"/>
    <s v="11:30"/>
    <n v="3.2"/>
    <s v="ce"/>
    <n v="1913"/>
    <n v="3.2"/>
    <n v="3"/>
    <s v="Kuehne+Nagel Tiel 3 Standpl"/>
    <s v="De Diepert 5"/>
    <s v="Tiel"/>
    <s v="4004 MA"/>
    <s v="NL"/>
    <x v="32"/>
    <s v="Afrikastraat 10"/>
    <x v="34"/>
    <s v="6014CG"/>
    <s v="NL"/>
    <s v="2480126717"/>
    <s v="0151030_002"/>
    <s v="31V"/>
    <s v="NL001131849B01"/>
    <n v="2"/>
    <n v="0"/>
    <n v="77.760000000000005"/>
    <s v="N"/>
    <s v="Peter Appel Transport B.V."/>
    <n v="36622"/>
    <d v="2023-10-26T00:00:00"/>
    <s v="12:23:00"/>
    <n v="0"/>
    <x v="3"/>
    <x v="42"/>
    <n v="10"/>
    <x v="23"/>
    <n v="1"/>
    <n v="3.2"/>
    <x v="3"/>
    <n v="77.760000000000005"/>
    <n v="0"/>
    <n v="77.760000000000005"/>
  </r>
  <r>
    <s v="COLGATE 3800 DEB."/>
    <s v="Colgate-Palmolive Nederland BV"/>
    <s v="101t"/>
    <n v="101091043023"/>
    <n v="101030176811"/>
    <n v="930"/>
    <s v="Inv Booked"/>
    <s v="2480126719"/>
    <s v="Verkoop"/>
    <n v="170"/>
    <s v="Transport drops zone"/>
    <s v="9 - verwerkt"/>
    <n v="0"/>
    <m/>
    <d v="2023-10-26T00:00:00"/>
    <s v="DROP"/>
    <s v="0001010910430230150763_002"/>
    <m/>
    <m/>
    <m/>
    <s v="EUR"/>
    <n v="38.979999999999997"/>
    <s v="EUR"/>
    <n v="38.979999999999997"/>
    <s v="EUR"/>
    <n v="38.979999999999997"/>
    <n v="38.979999999999997"/>
    <n v="0"/>
    <s v="N"/>
    <n v="1223000983"/>
    <d v="2023-11-09T00:00:00"/>
    <m/>
    <d v="2023-10-26T00:00:00"/>
    <s v="00:00"/>
    <s v="23:59"/>
    <d v="2023-10-26T00:00:00"/>
    <s v="07:00"/>
    <s v="10:00"/>
    <n v="3.2"/>
    <s v="ce"/>
    <n v="2056"/>
    <n v="3.2"/>
    <n v="3"/>
    <s v="Kuehne+Nagel Tiel 3 Standpl"/>
    <s v="De Diepert 5"/>
    <s v="Tiel"/>
    <s v="4004 MA"/>
    <s v="NL"/>
    <x v="117"/>
    <s v="Slego 1a"/>
    <x v="13"/>
    <s v="1046BM"/>
    <s v="NL"/>
    <s v="2480126719"/>
    <s v="0150763_002"/>
    <s v="31V"/>
    <s v="NL001131849B01"/>
    <n v="2"/>
    <n v="0"/>
    <n v="38.979999999999997"/>
    <s v="N"/>
    <s v="Peter Appel Transport B.V."/>
    <n v="36622"/>
    <d v="2023-10-26T00:00:00"/>
    <s v="08:51:00"/>
    <n v="0"/>
    <x v="3"/>
    <x v="42"/>
    <n v="10"/>
    <x v="11"/>
    <n v="1"/>
    <n v="15.2"/>
    <x v="0"/>
    <n v="185.14"/>
    <n v="0"/>
    <n v="185.14"/>
  </r>
  <r>
    <s v="COLGATE 3800 DEB."/>
    <s v="Colgate-Palmolive Nederland BV"/>
    <s v="101t"/>
    <n v="101091043405"/>
    <n v="101030176801"/>
    <n v="930"/>
    <s v="Inv Booked"/>
    <s v="2480126702"/>
    <s v="Verkoop"/>
    <n v="170"/>
    <s v="Transport drops zone"/>
    <s v="9 - verwerkt"/>
    <n v="0"/>
    <m/>
    <d v="2023-10-26T00:00:00"/>
    <s v="DROP"/>
    <s v="0001010910434050151027_002"/>
    <m/>
    <m/>
    <m/>
    <s v="EUR"/>
    <n v="257.2"/>
    <s v="EUR"/>
    <n v="257.2"/>
    <s v="EUR"/>
    <n v="257.2"/>
    <n v="257.2"/>
    <n v="0"/>
    <s v="N"/>
    <n v="1223000983"/>
    <d v="2023-11-09T00:00:00"/>
    <m/>
    <d v="2023-10-26T00:00:00"/>
    <s v="00:00"/>
    <s v="23:59"/>
    <d v="2023-10-26T00:00:00"/>
    <s v="09:00"/>
    <s v="10:00"/>
    <n v="20"/>
    <s v="ce"/>
    <n v="23230"/>
    <n v="20"/>
    <n v="38"/>
    <s v="Kuehne+Nagel Tiel 3 Standpl"/>
    <s v="De Diepert 5"/>
    <s v="Tiel"/>
    <s v="4004 MA"/>
    <s v="NL"/>
    <x v="1"/>
    <s v="Perenmarkt 15"/>
    <x v="2"/>
    <s v="1681PG"/>
    <s v="NL"/>
    <s v="2480126702"/>
    <s v="0151027_002"/>
    <s v="31V"/>
    <s v="NL001131849B01"/>
    <n v="2"/>
    <n v="0"/>
    <n v="257.2"/>
    <s v="N"/>
    <s v="Peter Appel Transport B.V."/>
    <n v="36622"/>
    <d v="2023-10-26T00:00:00"/>
    <s v="09:45:00"/>
    <n v="0"/>
    <x v="3"/>
    <x v="42"/>
    <n v="10"/>
    <x v="2"/>
    <n v="1"/>
    <n v="20"/>
    <x v="1"/>
    <n v="257.2"/>
    <n v="0"/>
    <n v="257.2"/>
  </r>
  <r>
    <s v="COLGATE 3800 DEB."/>
    <s v="Colgate-Palmolive Nederland BV"/>
    <s v="101t"/>
    <n v="101091043408"/>
    <n v="101030176803"/>
    <n v="930"/>
    <s v="Inv Booked"/>
    <s v="2480126707"/>
    <s v="Verkoop"/>
    <n v="170"/>
    <s v="Transport drops zone"/>
    <s v="9 - verwerkt"/>
    <n v="0"/>
    <m/>
    <d v="2023-10-26T00:00:00"/>
    <s v="DROP"/>
    <s v="0001010910434080151028_002"/>
    <m/>
    <m/>
    <m/>
    <s v="EUR"/>
    <n v="18.93"/>
    <s v="EUR"/>
    <n v="18.93"/>
    <s v="EUR"/>
    <n v="18.93"/>
    <n v="18.93"/>
    <n v="0"/>
    <s v="N"/>
    <n v="1223000983"/>
    <d v="2023-11-09T00:00:00"/>
    <m/>
    <d v="2023-10-26T00:00:00"/>
    <s v="00:00"/>
    <s v="23:59"/>
    <d v="2023-10-26T00:00:00"/>
    <s v="07:00"/>
    <s v="15:00"/>
    <n v="1.6"/>
    <s v="ce"/>
    <n v="1304"/>
    <n v="1.6"/>
    <n v="1"/>
    <s v="Kuehne+Nagel Tiel 3 Standpl"/>
    <s v="De Diepert 5"/>
    <s v="Tiel"/>
    <s v="4004 MA"/>
    <s v="NL"/>
    <x v="17"/>
    <s v="Doornhoek 4050"/>
    <x v="20"/>
    <s v="5465TD"/>
    <s v="NL"/>
    <s v="2480126707"/>
    <s v="0151028_002"/>
    <s v="31V"/>
    <s v="NL001131849B01"/>
    <n v="2"/>
    <n v="0"/>
    <n v="18.93"/>
    <s v="N"/>
    <s v="Peter Appel Transport B.V."/>
    <n v="36622"/>
    <d v="2023-10-26T00:00:00"/>
    <s v="11:57:00"/>
    <n v="0"/>
    <x v="3"/>
    <x v="42"/>
    <n v="10"/>
    <x v="18"/>
    <n v="1"/>
    <n v="9.6000000000000014"/>
    <x v="3"/>
    <n v="113.57000000000001"/>
    <n v="0"/>
    <n v="113.57000000000001"/>
  </r>
  <r>
    <s v="COLGATE 3800 DEB."/>
    <s v="Colgate-Palmolive Nederland BV"/>
    <s v="101t"/>
    <n v="101091043408"/>
    <n v="101030176804"/>
    <n v="930"/>
    <s v="Inv Booked"/>
    <s v="2480126709"/>
    <s v="Verkoop"/>
    <n v="170"/>
    <s v="Transport drops zone"/>
    <s v="9 - verwerkt"/>
    <n v="0"/>
    <m/>
    <d v="2023-10-26T00:00:00"/>
    <s v="DROP"/>
    <s v="0001010910434080151028_002"/>
    <m/>
    <m/>
    <m/>
    <s v="EUR"/>
    <n v="28.39"/>
    <s v="EUR"/>
    <n v="28.39"/>
    <s v="EUR"/>
    <n v="28.39"/>
    <n v="28.39"/>
    <n v="0"/>
    <s v="N"/>
    <n v="1223000983"/>
    <d v="2023-11-09T00:00:00"/>
    <m/>
    <d v="2023-10-26T00:00:00"/>
    <s v="00:00"/>
    <s v="23:59"/>
    <d v="2023-10-26T00:00:00"/>
    <s v="07:00"/>
    <s v="15:00"/>
    <n v="2.4"/>
    <s v="ce"/>
    <n v="1123"/>
    <n v="2.4"/>
    <n v="1"/>
    <s v="Kuehne+Nagel Tiel 3 Standpl"/>
    <s v="De Diepert 5"/>
    <s v="Tiel"/>
    <s v="4004 MA"/>
    <s v="NL"/>
    <x v="40"/>
    <s v="Doornhoek 4050"/>
    <x v="20"/>
    <s v="5465TD"/>
    <s v="NL"/>
    <s v="2480126709"/>
    <s v="0151028_002"/>
    <s v="31V"/>
    <s v="NL001131849B01"/>
    <n v="2"/>
    <n v="0"/>
    <n v="28.39"/>
    <s v="N"/>
    <s v="Peter Appel Transport B.V."/>
    <n v="36622"/>
    <d v="2023-10-26T00:00:00"/>
    <s v="11:57:00"/>
    <n v="0"/>
    <x v="3"/>
    <x v="42"/>
    <n v="10"/>
    <x v="18"/>
    <n v="0"/>
    <s v=""/>
    <x v="3"/>
    <s v=""/>
    <n v="0"/>
    <s v=""/>
  </r>
  <r>
    <s v="COLGATE 3800 DEB."/>
    <s v="Colgate-Palmolive Nederland BV"/>
    <s v="101t"/>
    <n v="101091043408"/>
    <n v="101030176805"/>
    <n v="930"/>
    <s v="Inv Booked"/>
    <s v="2480126711"/>
    <s v="Verkoop"/>
    <n v="170"/>
    <s v="Transport drops zone"/>
    <s v="9 - verwerkt"/>
    <n v="0"/>
    <m/>
    <d v="2023-10-26T00:00:00"/>
    <s v="DROP"/>
    <s v="0001010910434080151028_002"/>
    <m/>
    <m/>
    <m/>
    <s v="EUR"/>
    <n v="28.39"/>
    <s v="EUR"/>
    <n v="28.39"/>
    <s v="EUR"/>
    <n v="28.39"/>
    <n v="28.39"/>
    <n v="0"/>
    <s v="N"/>
    <n v="1223000983"/>
    <d v="2023-11-09T00:00:00"/>
    <m/>
    <d v="2023-10-26T00:00:00"/>
    <s v="00:00"/>
    <s v="23:59"/>
    <d v="2023-10-26T00:00:00"/>
    <s v="07:00"/>
    <s v="15:00"/>
    <n v="2.4"/>
    <s v="ce"/>
    <n v="1123"/>
    <n v="2.4"/>
    <n v="1"/>
    <s v="Kuehne+Nagel Tiel 3 Standpl"/>
    <s v="De Diepert 5"/>
    <s v="Tiel"/>
    <s v="4004 MA"/>
    <s v="NL"/>
    <x v="40"/>
    <s v="Doornhoek 4050"/>
    <x v="20"/>
    <s v="5465TD"/>
    <s v="NL"/>
    <s v="2480126711"/>
    <s v="0151028_002"/>
    <s v="31V"/>
    <s v="NL001131849B01"/>
    <n v="2"/>
    <n v="0"/>
    <n v="28.39"/>
    <s v="N"/>
    <s v="Peter Appel Transport B.V."/>
    <n v="36622"/>
    <d v="2023-10-26T00:00:00"/>
    <s v="11:57:00"/>
    <n v="0"/>
    <x v="3"/>
    <x v="42"/>
    <n v="10"/>
    <x v="18"/>
    <n v="0"/>
    <s v=""/>
    <x v="3"/>
    <s v=""/>
    <n v="0"/>
    <s v=""/>
  </r>
  <r>
    <s v="COLGATE 3800 DEB."/>
    <s v="Colgate-Palmolive Nederland BV"/>
    <s v="101t"/>
    <n v="101091043408"/>
    <n v="101030176806"/>
    <n v="930"/>
    <s v="Inv Booked"/>
    <s v="2480126708"/>
    <s v="Verkoop"/>
    <n v="170"/>
    <s v="Transport drops zone"/>
    <s v="9 - verwerkt"/>
    <n v="0"/>
    <m/>
    <d v="2023-10-26T00:00:00"/>
    <s v="DROP"/>
    <s v="0001010910434080151028_002"/>
    <m/>
    <m/>
    <m/>
    <s v="EUR"/>
    <n v="37.86"/>
    <s v="EUR"/>
    <n v="37.86"/>
    <s v="EUR"/>
    <n v="37.86"/>
    <n v="37.86"/>
    <n v="0"/>
    <s v="N"/>
    <n v="1223000983"/>
    <d v="2023-11-09T00:00:00"/>
    <m/>
    <d v="2023-10-26T00:00:00"/>
    <s v="00:00"/>
    <s v="23:59"/>
    <d v="2023-10-26T00:00:00"/>
    <s v="07:00"/>
    <s v="15:00"/>
    <n v="3.2"/>
    <s v="ce"/>
    <n v="3590"/>
    <n v="3.2"/>
    <n v="5"/>
    <s v="Kuehne+Nagel Tiel 3 Standpl"/>
    <s v="De Diepert 5"/>
    <s v="Tiel"/>
    <s v="4004 MA"/>
    <s v="NL"/>
    <x v="17"/>
    <s v="Doornhoek 4050"/>
    <x v="20"/>
    <s v="5465TD"/>
    <s v="NL"/>
    <s v="2480126708"/>
    <s v="0151028_002"/>
    <s v="31V"/>
    <s v="NL001131849B01"/>
    <n v="2"/>
    <n v="0"/>
    <n v="37.86"/>
    <s v="N"/>
    <s v="Peter Appel Transport B.V."/>
    <n v="36622"/>
    <d v="2023-10-26T00:00:00"/>
    <s v="11:57:00"/>
    <n v="0"/>
    <x v="3"/>
    <x v="42"/>
    <n v="10"/>
    <x v="18"/>
    <n v="0"/>
    <s v=""/>
    <x v="3"/>
    <s v=""/>
    <n v="0"/>
    <s v=""/>
  </r>
  <r>
    <s v="COLGATE 3800 DEB."/>
    <s v="Colgate-Palmolive Nederland BV"/>
    <s v="101t"/>
    <n v="101091043022"/>
    <n v="101030176807"/>
    <n v="930"/>
    <s v="Inv Booked"/>
    <s v="2480126714"/>
    <s v="Verkoop"/>
    <n v="170"/>
    <s v="Transport drops zone"/>
    <s v="9 - verwerkt"/>
    <n v="0"/>
    <m/>
    <d v="2023-10-26T00:00:00"/>
    <s v="DROP"/>
    <s v="0001010910430220150762_003"/>
    <m/>
    <m/>
    <m/>
    <s v="EUR"/>
    <n v="111.82"/>
    <s v="EUR"/>
    <n v="111.82"/>
    <s v="EUR"/>
    <n v="111.82"/>
    <n v="111.82"/>
    <n v="0"/>
    <s v="N"/>
    <n v="1223000983"/>
    <d v="2023-11-09T00:00:00"/>
    <m/>
    <d v="2023-10-26T00:00:00"/>
    <s v="00:00"/>
    <s v="23:59"/>
    <d v="2023-10-26T00:00:00"/>
    <s v="09:00"/>
    <s v="10:00"/>
    <n v="7.2"/>
    <s v="ce"/>
    <n v="6868"/>
    <n v="7.2"/>
    <n v="13"/>
    <s v="Kuehne+Nagel Tiel 3 Standpl"/>
    <s v="De Diepert 5"/>
    <s v="Tiel"/>
    <s v="4004 MA"/>
    <s v="NL"/>
    <x v="2"/>
    <s v="Pegasusweg 1"/>
    <x v="3"/>
    <s v="5015BZ"/>
    <s v="NL"/>
    <s v="2480126714"/>
    <s v="0150762_003"/>
    <s v="31V"/>
    <s v="NL001131849B01"/>
    <n v="2"/>
    <n v="0"/>
    <n v="111.82"/>
    <s v="N"/>
    <s v="Peter Appel Transport B.V."/>
    <n v="36622"/>
    <d v="2023-10-26T00:00:00"/>
    <s v="08:22:00"/>
    <n v="0"/>
    <x v="3"/>
    <x v="42"/>
    <n v="10"/>
    <x v="3"/>
    <n v="1"/>
    <n v="7.2"/>
    <x v="2"/>
    <n v="111.82"/>
    <n v="0"/>
    <n v="111.82"/>
  </r>
  <r>
    <s v="COLGATE 3800 DEB."/>
    <s v="Colgate-Palmolive Nederland BV"/>
    <s v="101t"/>
    <n v="101091043413"/>
    <n v="101030176817"/>
    <n v="930"/>
    <s v="Inv Booked"/>
    <s v="2480126705"/>
    <s v="Verkoop"/>
    <n v="170"/>
    <s v="Transport drops zone"/>
    <s v="9 - verwerkt"/>
    <n v="0"/>
    <m/>
    <d v="2023-10-26T00:00:00"/>
    <s v="DROP"/>
    <s v="0001010910434130151034_002"/>
    <m/>
    <m/>
    <m/>
    <s v="EUR"/>
    <n v="106.8"/>
    <s v="EUR"/>
    <n v="106.8"/>
    <s v="EUR"/>
    <n v="106.8"/>
    <n v="106.8"/>
    <n v="0"/>
    <s v="N"/>
    <n v="1223000983"/>
    <d v="2023-11-09T00:00:00"/>
    <m/>
    <d v="2023-10-26T00:00:00"/>
    <s v="00:00"/>
    <s v="23:59"/>
    <d v="2023-10-26T00:00:00"/>
    <s v="18:00"/>
    <s v="18:00"/>
    <n v="12"/>
    <s v="ce"/>
    <n v="9090"/>
    <n v="12"/>
    <n v="17"/>
    <s v="Kuehne+Nagel Tiel 3 Standpl"/>
    <s v="De Diepert 5"/>
    <s v="Tiel"/>
    <s v="4004 MA"/>
    <s v="NL"/>
    <x v="14"/>
    <s v="Rood 24"/>
    <x v="17"/>
    <s v="6666LT"/>
    <s v="NL"/>
    <s v="2480126705"/>
    <s v="0151034_002"/>
    <s v="31V"/>
    <s v="NL001131849B01"/>
    <n v="2"/>
    <n v="0"/>
    <n v="106.8"/>
    <s v="N"/>
    <s v="Peter Appel Transport B.V."/>
    <n v="36622"/>
    <d v="2023-10-26T00:00:00"/>
    <s v="19:08:00"/>
    <n v="0"/>
    <x v="3"/>
    <x v="42"/>
    <n v="10"/>
    <x v="15"/>
    <n v="1"/>
    <n v="15.2"/>
    <x v="5"/>
    <n v="135.28"/>
    <n v="0"/>
    <n v="135.28"/>
  </r>
  <r>
    <s v="COLGATE 3800 DEB."/>
    <s v="Colgate-Palmolive Nederland BV"/>
    <s v="101t"/>
    <n v="101091043023"/>
    <n v="101030176819"/>
    <n v="930"/>
    <s v="Inv Booked"/>
    <s v="2480126716"/>
    <s v="Verkoop"/>
    <n v="170"/>
    <s v="Transport drops zone"/>
    <s v="9 - verwerkt"/>
    <n v="0"/>
    <m/>
    <d v="2023-10-26T00:00:00"/>
    <s v="DROP"/>
    <s v="0001010910430230150763_002"/>
    <m/>
    <m/>
    <m/>
    <s v="EUR"/>
    <n v="146.16"/>
    <s v="EUR"/>
    <n v="146.16"/>
    <s v="EUR"/>
    <n v="146.16"/>
    <n v="146.16"/>
    <n v="0"/>
    <s v="N"/>
    <n v="1223000983"/>
    <d v="2023-11-09T00:00:00"/>
    <m/>
    <d v="2023-10-26T00:00:00"/>
    <s v="00:00"/>
    <s v="23:59"/>
    <d v="2023-10-26T00:00:00"/>
    <s v="07:00"/>
    <s v="10:00"/>
    <n v="12"/>
    <s v="ce"/>
    <n v="10533"/>
    <n v="12"/>
    <n v="14"/>
    <s v="Kuehne+Nagel Tiel 3 Standpl"/>
    <s v="De Diepert 5"/>
    <s v="Tiel"/>
    <s v="4004 MA"/>
    <s v="NL"/>
    <x v="118"/>
    <s v="Slego 1"/>
    <x v="13"/>
    <s v="1046 BM"/>
    <s v="NL"/>
    <s v="2480126716"/>
    <s v="0150763_002"/>
    <s v="31V"/>
    <s v="NL001131849B01"/>
    <n v="2"/>
    <n v="0"/>
    <n v="146.16"/>
    <s v="N"/>
    <s v="Peter Appel Transport B.V."/>
    <n v="36622"/>
    <d v="2023-10-26T00:00:00"/>
    <s v="08:51:00"/>
    <n v="0"/>
    <x v="3"/>
    <x v="42"/>
    <n v="10"/>
    <x v="11"/>
    <n v="0"/>
    <s v=""/>
    <x v="0"/>
    <s v=""/>
    <n v="0"/>
    <s v=""/>
  </r>
  <r>
    <s v="COLGATE 3800 DEB."/>
    <s v="Colgate-Palmolive Nederland BV"/>
    <s v="101t"/>
    <n v="101091043400"/>
    <n v="101030176820"/>
    <n v="930"/>
    <s v="Inv Booked"/>
    <s v="2480126720"/>
    <s v="Verkoop"/>
    <n v="170"/>
    <s v="Transport drops zone"/>
    <s v="9 - verwerkt"/>
    <n v="0"/>
    <m/>
    <d v="2023-10-26T00:00:00"/>
    <s v="DROP"/>
    <s v="0001010910434000151024_002"/>
    <m/>
    <m/>
    <m/>
    <s v="EUR"/>
    <n v="105.69"/>
    <s v="EUR"/>
    <n v="105.69"/>
    <s v="EUR"/>
    <n v="105.69"/>
    <n v="105.69"/>
    <n v="0"/>
    <s v="N"/>
    <n v="1223000983"/>
    <d v="2023-11-09T00:00:00"/>
    <m/>
    <d v="2023-10-26T00:00:00"/>
    <s v="00:00"/>
    <s v="23:59"/>
    <d v="2023-10-26T00:00:00"/>
    <s v="08:00"/>
    <s v="08:00"/>
    <n v="8.8000000000000007"/>
    <s v="ce"/>
    <n v="5958"/>
    <n v="8.8000000000000007"/>
    <n v="9"/>
    <s v="Kuehne+Nagel Tiel 3 Standpl"/>
    <s v="De Diepert 5"/>
    <s v="Tiel"/>
    <s v="4004 MA"/>
    <s v="NL"/>
    <x v="79"/>
    <s v="Keltenweg 30"/>
    <x v="58"/>
    <s v="5342 LP"/>
    <s v="NL"/>
    <s v="2480126720"/>
    <s v="0151024_002"/>
    <s v="31V"/>
    <s v="NL001131849B01"/>
    <n v="2"/>
    <n v="0"/>
    <n v="105.69"/>
    <s v="N"/>
    <s v="Peter Appel Transport B.V."/>
    <n v="36622"/>
    <d v="2023-10-26T00:00:00"/>
    <s v="10:32:00"/>
    <n v="47"/>
    <x v="3"/>
    <x v="42"/>
    <n v="10"/>
    <x v="42"/>
    <n v="1"/>
    <n v="8.8000000000000007"/>
    <x v="3"/>
    <n v="105.69"/>
    <n v="0"/>
    <n v="105.69"/>
  </r>
  <r>
    <s v="COLGATE 3800 DEB."/>
    <s v="Colgate-Palmolive Nederland BV"/>
    <s v="101t"/>
    <n v="101091043413"/>
    <n v="101030176802"/>
    <n v="930"/>
    <s v="Inv Booked"/>
    <s v="2480126701"/>
    <s v="Verkoop"/>
    <n v="170"/>
    <s v="Transport drops zone"/>
    <s v="9 - verwerkt"/>
    <n v="0"/>
    <m/>
    <d v="2023-10-26T00:00:00"/>
    <s v="DROP"/>
    <s v="0001010910434130151034_002"/>
    <m/>
    <m/>
    <m/>
    <s v="EUR"/>
    <n v="28.48"/>
    <s v="EUR"/>
    <n v="28.48"/>
    <s v="EUR"/>
    <n v="28.48"/>
    <n v="28.48"/>
    <n v="0"/>
    <s v="N"/>
    <n v="1223000983"/>
    <d v="2023-11-09T00:00:00"/>
    <m/>
    <d v="2023-10-26T00:00:00"/>
    <s v="00:00"/>
    <s v="23:59"/>
    <d v="2023-10-26T00:00:00"/>
    <s v="18:00"/>
    <s v="18:00"/>
    <n v="3.2"/>
    <s v="ce"/>
    <n v="2981"/>
    <n v="3.2"/>
    <n v="5"/>
    <s v="Kuehne+Nagel Tiel 3 Standpl"/>
    <s v="De Diepert 5"/>
    <s v="Tiel"/>
    <s v="4004 MA"/>
    <s v="NL"/>
    <x v="14"/>
    <s v="Rood 24"/>
    <x v="17"/>
    <s v="6666LT"/>
    <s v="NL"/>
    <s v="2480126701"/>
    <s v="0151034_002"/>
    <s v="31V"/>
    <s v="NL001131849B01"/>
    <n v="2"/>
    <n v="0"/>
    <n v="28.48"/>
    <s v="N"/>
    <s v="Peter Appel Transport B.V."/>
    <n v="36622"/>
    <d v="2023-10-26T00:00:00"/>
    <s v="19:08:00"/>
    <n v="0"/>
    <x v="3"/>
    <x v="42"/>
    <n v="10"/>
    <x v="15"/>
    <n v="0"/>
    <s v=""/>
    <x v="5"/>
    <s v=""/>
    <n v="0"/>
    <s v=""/>
  </r>
  <r>
    <s v="COLGATE 3800 DEB."/>
    <s v="Colgate-Palmolive Nederland BV"/>
    <s v="101t"/>
    <n v="101091043025"/>
    <n v="101030176816"/>
    <n v="930"/>
    <s v="Inv Booked"/>
    <s v="2480126713"/>
    <s v="Verkoop"/>
    <n v="170"/>
    <s v="Transport drops zone"/>
    <s v="9 - verwerkt"/>
    <n v="0"/>
    <m/>
    <d v="2023-10-26T00:00:00"/>
    <s v="DROP"/>
    <s v="0001010910430250150765_003"/>
    <m/>
    <m/>
    <m/>
    <s v="EUR"/>
    <n v="97.34"/>
    <s v="EUR"/>
    <n v="97.34"/>
    <s v="EUR"/>
    <n v="97.34"/>
    <n v="97.34"/>
    <n v="0"/>
    <s v="N"/>
    <n v="1223000983"/>
    <d v="2023-11-09T00:00:00"/>
    <m/>
    <d v="2023-10-26T00:00:00"/>
    <s v="00:00"/>
    <s v="23:59"/>
    <d v="2023-10-26T00:00:00"/>
    <s v="10:00"/>
    <s v="12:00"/>
    <n v="6.4"/>
    <s v="ce"/>
    <n v="3212"/>
    <n v="6.4"/>
    <n v="4"/>
    <s v="Kuehne+Nagel Tiel 3 Standpl"/>
    <s v="De Diepert 5"/>
    <s v="Tiel"/>
    <s v="4004 MA"/>
    <s v="NL"/>
    <x v="28"/>
    <s v="ECOFACTORIJ  20"/>
    <x v="31"/>
    <s v="7325 WC"/>
    <s v="NL"/>
    <s v="2480126713"/>
    <s v="0150765_003"/>
    <s v="31V"/>
    <s v="NL001131849B01"/>
    <n v="2"/>
    <n v="0"/>
    <n v="97.34"/>
    <s v="N"/>
    <s v="Peter Appel Transport B.V."/>
    <n v="36622"/>
    <d v="2023-10-26T00:00:00"/>
    <s v="12:36:00"/>
    <n v="0"/>
    <x v="3"/>
    <x v="42"/>
    <n v="10"/>
    <x v="27"/>
    <n v="1"/>
    <n v="6.4"/>
    <x v="0"/>
    <n v="97.34"/>
    <n v="0"/>
    <n v="97.34"/>
  </r>
  <r>
    <s v="COLGATE 3800 DEB."/>
    <s v="Colgate-Palmolive Nederland BV"/>
    <s v="101t"/>
    <n v="101091043406"/>
    <n v="101030176812"/>
    <n v="930"/>
    <s v="Inv Booked"/>
    <s v="2480126704"/>
    <s v="Verkoop"/>
    <n v="170"/>
    <s v="Transport drops zone"/>
    <s v="9 - verwerkt"/>
    <n v="0"/>
    <m/>
    <d v="2023-10-26T00:00:00"/>
    <s v="DROP"/>
    <s v="0001010910434060151025_002"/>
    <m/>
    <m/>
    <m/>
    <s v="EUR"/>
    <n v="290.2"/>
    <s v="EUR"/>
    <n v="290.2"/>
    <s v="EUR"/>
    <n v="290.2"/>
    <n v="290.2"/>
    <n v="0"/>
    <s v="N"/>
    <n v="1223000983"/>
    <d v="2023-11-09T00:00:00"/>
    <m/>
    <d v="2023-10-26T00:00:00"/>
    <s v="00:00"/>
    <s v="23:59"/>
    <d v="2023-10-26T00:00:00"/>
    <s v="11:00"/>
    <s v="12:00"/>
    <n v="20"/>
    <s v="ce"/>
    <n v="23230"/>
    <n v="20"/>
    <n v="38"/>
    <s v="Kuehne+Nagel Tiel 3 Standpl"/>
    <s v="De Diepert 5"/>
    <s v="Tiel"/>
    <s v="4004 MA"/>
    <s v="NL"/>
    <x v="1"/>
    <s v="Fahrenheitweg 1"/>
    <x v="1"/>
    <s v="6101WR"/>
    <s v="NL"/>
    <s v="2480126704"/>
    <s v="0151025_002"/>
    <s v="31V"/>
    <s v="NL001131849B01"/>
    <n v="2"/>
    <n v="0"/>
    <n v="290.2"/>
    <s v="N"/>
    <s v="Peter Appel Transport B.V."/>
    <n v="36622"/>
    <d v="2023-10-26T00:00:00"/>
    <s v="12:16:00"/>
    <n v="0"/>
    <x v="3"/>
    <x v="42"/>
    <n v="10"/>
    <x v="1"/>
    <n v="1"/>
    <n v="20"/>
    <x v="1"/>
    <n v="290.2"/>
    <n v="0"/>
    <n v="290.2"/>
  </r>
  <r>
    <s v="COLGATE 3800 DEB."/>
    <s v="Colgate-Palmolive Nederland BV"/>
    <s v="101t"/>
    <n v="101091043471"/>
    <n v="101030176892"/>
    <n v="930"/>
    <s v="Inv Booked"/>
    <s v="2480127899"/>
    <s v="Verkoop"/>
    <n v="170"/>
    <s v="Transport drops zone"/>
    <s v="9 - verwerkt"/>
    <n v="0"/>
    <m/>
    <d v="2023-10-27T00:00:00"/>
    <s v="DROP"/>
    <s v="0001010910434710151044_004"/>
    <m/>
    <m/>
    <m/>
    <s v="EUR"/>
    <n v="42.87"/>
    <s v="EUR"/>
    <n v="42.87"/>
    <s v="EUR"/>
    <n v="42.87"/>
    <n v="42.87"/>
    <n v="0"/>
    <s v="N"/>
    <n v="1223000983"/>
    <d v="2023-11-09T00:00:00"/>
    <m/>
    <d v="2023-10-27T00:00:00"/>
    <s v="00:00"/>
    <s v="23:59"/>
    <d v="2023-10-27T00:00:00"/>
    <s v="14:00"/>
    <s v="14:00"/>
    <n v="1.6"/>
    <s v="ce"/>
    <n v="428"/>
    <n v="1.6"/>
    <n v="0"/>
    <s v="Kuehne+Nagel Tiel 3 Standpl"/>
    <s v="De Diepert 5"/>
    <s v="Tiel"/>
    <s v="4004 MA"/>
    <s v="NL"/>
    <x v="114"/>
    <s v="Basisweg 7"/>
    <x v="25"/>
    <s v="1951NG"/>
    <s v="NL"/>
    <s v="2480127899"/>
    <s v="0151044_004"/>
    <s v="31V"/>
    <s v="NL001131849B01"/>
    <n v="2"/>
    <n v="0"/>
    <n v="42.87"/>
    <s v="N"/>
    <s v="Peter Appel Transport B.V."/>
    <n v="36622"/>
    <d v="2023-10-27T00:00:00"/>
    <s v="14:15:00"/>
    <n v="0"/>
    <x v="4"/>
    <x v="42"/>
    <n v="10"/>
    <x v="17"/>
    <n v="1"/>
    <n v="2.4000000000000004"/>
    <x v="3"/>
    <n v="64.3"/>
    <n v="0"/>
    <n v="64.3"/>
  </r>
  <r>
    <s v="COLGATE 3800 DEB."/>
    <s v="Colgate-Palmolive Nederland BV"/>
    <s v="101t"/>
    <n v="101091043951"/>
    <n v="101030176893"/>
    <n v="930"/>
    <s v="Inv Booked"/>
    <s v="2480127903"/>
    <s v="Verkoop"/>
    <n v="170"/>
    <s v="Transport drops zone"/>
    <s v="9 - verwerkt"/>
    <n v="0"/>
    <m/>
    <d v="2023-10-27T00:00:00"/>
    <s v="DROP"/>
    <s v="0001010910439510151329_003"/>
    <m/>
    <m/>
    <m/>
    <s v="EUR"/>
    <n v="120.74"/>
    <s v="EUR"/>
    <n v="120.74"/>
    <s v="EUR"/>
    <n v="120.74"/>
    <n v="120.74"/>
    <n v="0"/>
    <s v="N"/>
    <n v="1223000983"/>
    <d v="2023-11-09T00:00:00"/>
    <m/>
    <d v="2023-10-27T00:00:00"/>
    <s v="00:00"/>
    <s v="23:59"/>
    <d v="2023-10-27T00:00:00"/>
    <s v="10:00"/>
    <s v="11:00"/>
    <n v="17.600000000000001"/>
    <s v="ce"/>
    <n v="10945"/>
    <n v="17.600000000000001"/>
    <n v="21"/>
    <s v="Kuehne+Nagel Tiel 3 Standpl"/>
    <s v="De Diepert 5"/>
    <s v="Tiel"/>
    <s v="4004 MA"/>
    <s v="NL"/>
    <x v="2"/>
    <s v="Randweg 2"/>
    <x v="6"/>
    <s v="4191 NN"/>
    <s v="NL"/>
    <s v="2480127903"/>
    <s v="0151329_003"/>
    <s v="31V"/>
    <s v="NL001131849B01"/>
    <n v="2"/>
    <n v="0"/>
    <n v="120.74"/>
    <s v="N"/>
    <s v="Peter Appel Transport B.V."/>
    <n v="36622"/>
    <d v="2023-10-27T00:00:00"/>
    <s v="10:30:00"/>
    <n v="0"/>
    <x v="4"/>
    <x v="42"/>
    <n v="10"/>
    <x v="6"/>
    <n v="1"/>
    <n v="17.600000000000001"/>
    <x v="2"/>
    <n v="120.74"/>
    <n v="0"/>
    <n v="120.74"/>
  </r>
  <r>
    <s v="COLGATE 3800 DEB."/>
    <s v="Colgate-Palmolive Nederland BV"/>
    <s v="101t"/>
    <n v="0"/>
    <n v="101030176894"/>
    <n v="930"/>
    <s v="Inv Booked"/>
    <s v="2480127901"/>
    <s v="Verkoop"/>
    <n v="170"/>
    <s v="Transport drops zone"/>
    <s v="9 - verwerkt"/>
    <n v="0"/>
    <m/>
    <d v="2023-10-27T00:00:00"/>
    <m/>
    <m/>
    <m/>
    <m/>
    <m/>
    <s v="EUR"/>
    <n v="27.26"/>
    <s v="EUR"/>
    <n v="27.26"/>
    <s v="EUR"/>
    <n v="27.26"/>
    <n v="27.26"/>
    <n v="0"/>
    <s v="N"/>
    <n v="1223000983"/>
    <d v="2023-11-09T00:00:00"/>
    <m/>
    <d v="2023-10-27T00:00:00"/>
    <s v="00:00"/>
    <s v="23:59"/>
    <d v="2023-10-27T00:00:00"/>
    <s v="08:00"/>
    <s v="15:00"/>
    <n v="0.8"/>
    <s v="ce"/>
    <n v="23"/>
    <n v="0.8"/>
    <n v="0"/>
    <s v="Kuehne+Nagel Tiel 3 Standpl"/>
    <s v="De Diepert 5"/>
    <s v="Tiel"/>
    <s v="4004 MA"/>
    <s v="NL"/>
    <x v="76"/>
    <s v="Andries Copierhof 2"/>
    <x v="40"/>
    <s v="3059LM"/>
    <s v="NL"/>
    <s v="2480127901"/>
    <s v="0151041_006"/>
    <s v="31V"/>
    <s v="NL001131849B01"/>
    <n v="2"/>
    <n v="0"/>
    <n v="27.26"/>
    <s v="N"/>
    <m/>
    <n v="36622"/>
    <d v="2023-10-27T00:00:00"/>
    <s v="15:00:00"/>
    <n v="0"/>
    <x v="4"/>
    <x v="42"/>
    <n v="10"/>
    <x v="33"/>
    <n v="1"/>
    <n v="0.8"/>
    <x v="6"/>
    <n v="27.26"/>
    <n v="0"/>
    <n v="27.26"/>
  </r>
  <r>
    <s v="COLGATE 3800 DEB."/>
    <s v="Colgate-Palmolive Nederland BV"/>
    <s v="101t"/>
    <n v="101091043471"/>
    <n v="101030176895"/>
    <n v="930"/>
    <s v="Inv Booked"/>
    <s v="2480127902"/>
    <s v="Verkoop"/>
    <n v="170"/>
    <s v="Transport drops zone"/>
    <s v="9 - verwerkt"/>
    <n v="0"/>
    <m/>
    <d v="2023-10-27T00:00:00"/>
    <s v="DROP"/>
    <s v="0001010910434710151044_003"/>
    <m/>
    <m/>
    <m/>
    <s v="EUR"/>
    <n v="200.33"/>
    <s v="EUR"/>
    <n v="200.33"/>
    <s v="EUR"/>
    <n v="200.33"/>
    <n v="200.33"/>
    <n v="0"/>
    <s v="N"/>
    <n v="1223000983"/>
    <d v="2023-11-09T00:00:00"/>
    <m/>
    <d v="2023-10-27T00:00:00"/>
    <s v="00:00"/>
    <s v="23:59"/>
    <d v="2023-10-27T00:00:00"/>
    <s v="12:00"/>
    <s v="13:00"/>
    <n v="13.6"/>
    <s v="ce"/>
    <n v="8617"/>
    <n v="13.6"/>
    <n v="10"/>
    <s v="Kuehne+Nagel Tiel 3 Standpl"/>
    <s v="De Diepert 5"/>
    <s v="Tiel"/>
    <s v="4004 MA"/>
    <s v="NL"/>
    <x v="16"/>
    <s v="Rijnland 4"/>
    <x v="19"/>
    <s v="1948RL"/>
    <s v="NL"/>
    <s v="2480127902"/>
    <s v="0151044_003"/>
    <s v="31V"/>
    <s v="NL001131849B01"/>
    <n v="2"/>
    <n v="0"/>
    <n v="200.33"/>
    <s v="N"/>
    <s v="Peter Appel Transport B.V."/>
    <n v="36622"/>
    <d v="2023-10-27T00:00:00"/>
    <s v="13:38:00"/>
    <n v="0"/>
    <x v="4"/>
    <x v="42"/>
    <n v="10"/>
    <x v="17"/>
    <n v="1"/>
    <n v="13.6"/>
    <x v="0"/>
    <n v="200.33"/>
    <n v="0"/>
    <n v="200.33"/>
  </r>
  <r>
    <s v="COLGATE 3800 DEB."/>
    <s v="Colgate-Palmolive Nederland BV"/>
    <s v="101t"/>
    <n v="101091043948"/>
    <n v="101030176896"/>
    <n v="930"/>
    <s v="Inv Booked"/>
    <s v="2480127904"/>
    <s v="Verkoop"/>
    <n v="170"/>
    <s v="Transport drops zone"/>
    <s v="9 - verwerkt"/>
    <n v="0"/>
    <m/>
    <d v="2023-10-27T00:00:00"/>
    <s v="DROP"/>
    <s v="0001010910439480151326_002"/>
    <m/>
    <m/>
    <m/>
    <s v="EUR"/>
    <n v="126.91"/>
    <s v="EUR"/>
    <n v="126.91"/>
    <s v="EUR"/>
    <n v="126.91"/>
    <n v="126.91"/>
    <n v="0"/>
    <s v="N"/>
    <n v="1223000983"/>
    <d v="2023-11-09T00:00:00"/>
    <m/>
    <d v="2023-10-27T00:00:00"/>
    <s v="00:00"/>
    <s v="23:59"/>
    <d v="2023-10-27T00:00:00"/>
    <s v="05:00"/>
    <s v="06:00"/>
    <n v="19.2"/>
    <s v="ce"/>
    <n v="12165"/>
    <n v="19.2"/>
    <n v="22"/>
    <s v="Kuehne+Nagel Tiel 3 Standpl"/>
    <s v="De Diepert 5"/>
    <s v="Tiel"/>
    <s v="4004 MA"/>
    <s v="NL"/>
    <x v="2"/>
    <s v="Randweg 2"/>
    <x v="6"/>
    <s v="4191 NN"/>
    <s v="NL"/>
    <s v="2480127904"/>
    <s v="0151326_002"/>
    <s v="31V"/>
    <s v="NL001131849B01"/>
    <n v="2"/>
    <n v="0"/>
    <n v="126.91"/>
    <s v="N"/>
    <s v="Peter Appel Transport B.V."/>
    <n v="36622"/>
    <d v="2023-10-27T00:00:00"/>
    <s v="06:27:00"/>
    <n v="0"/>
    <x v="4"/>
    <x v="42"/>
    <n v="10"/>
    <x v="6"/>
    <n v="1"/>
    <n v="19.2"/>
    <x v="2"/>
    <n v="126.91"/>
    <n v="0"/>
    <n v="126.91"/>
  </r>
  <r>
    <s v="COLGATE 3800 DEB."/>
    <s v="Colgate-Palmolive Nederland BV"/>
    <s v="101t"/>
    <n v="101091043955"/>
    <n v="101030176888"/>
    <n v="930"/>
    <s v="Inv Booked"/>
    <s v="2480127896"/>
    <s v="Verkoop"/>
    <n v="170"/>
    <s v="Transport drops zone"/>
    <s v="9 - verwerkt"/>
    <n v="0"/>
    <m/>
    <d v="2023-10-27T00:00:00"/>
    <s v="DROP"/>
    <s v="0001010910439550151332_002"/>
    <m/>
    <m/>
    <m/>
    <s v="EUR"/>
    <n v="174.9"/>
    <s v="EUR"/>
    <n v="174.9"/>
    <s v="EUR"/>
    <n v="174.9"/>
    <n v="174.9"/>
    <n v="0"/>
    <s v="N"/>
    <n v="1223000983"/>
    <d v="2023-11-09T00:00:00"/>
    <m/>
    <d v="2023-10-27T00:00:00"/>
    <s v="00:00"/>
    <s v="23:59"/>
    <d v="2023-10-27T00:00:00"/>
    <s v="13:00"/>
    <s v="13:00"/>
    <n v="13.6"/>
    <s v="ce"/>
    <n v="14262"/>
    <n v="13.6"/>
    <n v="27"/>
    <s v="Kuehne+Nagel Tiel 3 Standpl"/>
    <s v="De Diepert 5"/>
    <s v="Tiel"/>
    <s v="4004 MA"/>
    <s v="NL"/>
    <x v="46"/>
    <s v="FLORIJNSTRAAT  4C"/>
    <x v="23"/>
    <s v="4903 RM"/>
    <s v="NL"/>
    <s v="2480127896"/>
    <s v="0151332_002"/>
    <s v="31V"/>
    <s v="NL001131849B01"/>
    <n v="2"/>
    <n v="0"/>
    <n v="174.9"/>
    <s v="N"/>
    <s v="Peter Appel Transport B.V."/>
    <n v="36622"/>
    <d v="2023-10-27T00:00:00"/>
    <s v="12:38:00"/>
    <n v="0"/>
    <x v="4"/>
    <x v="42"/>
    <n v="10"/>
    <x v="34"/>
    <n v="1"/>
    <n v="13.6"/>
    <x v="5"/>
    <n v="174.9"/>
    <n v="0"/>
    <n v="174.9"/>
  </r>
  <r>
    <s v="COLGATE 3800 DEB."/>
    <s v="Colgate-Palmolive Nederland BV"/>
    <s v="101t"/>
    <n v="101091043951"/>
    <n v="101030176889"/>
    <n v="930"/>
    <s v="Inv Booked"/>
    <s v="2480127897"/>
    <s v="Verkoop"/>
    <n v="170"/>
    <s v="Transport drops zone"/>
    <s v="9 - verwerkt"/>
    <n v="0"/>
    <m/>
    <d v="2023-10-27T00:00:00"/>
    <s v="DROP"/>
    <s v="0001010910439510151329_002"/>
    <m/>
    <m/>
    <m/>
    <s v="EUR"/>
    <n v="27.26"/>
    <s v="EUR"/>
    <n v="27.26"/>
    <s v="EUR"/>
    <n v="27.26"/>
    <n v="27.26"/>
    <n v="0"/>
    <s v="N"/>
    <n v="1223000983"/>
    <d v="2023-11-09T00:00:00"/>
    <m/>
    <d v="2023-10-27T00:00:00"/>
    <s v="00:00"/>
    <s v="23:59"/>
    <d v="2023-10-27T00:00:00"/>
    <s v="08:00"/>
    <s v="15:00"/>
    <n v="0.8"/>
    <s v="ce"/>
    <n v="101"/>
    <n v="0.8"/>
    <n v="0"/>
    <s v="Kuehne+Nagel Tiel 3 Standpl"/>
    <s v="De Diepert 5"/>
    <s v="Tiel"/>
    <s v="4004 MA"/>
    <s v="NL"/>
    <x v="44"/>
    <s v="De Panoven 21"/>
    <x v="6"/>
    <s v="4191GW"/>
    <s v="NL"/>
    <s v="2480127897"/>
    <s v="0151329_002"/>
    <s v="31V"/>
    <s v="NL001131849B01"/>
    <n v="2"/>
    <n v="0"/>
    <n v="27.26"/>
    <s v="N"/>
    <s v="Peter Appel Transport B.V."/>
    <n v="36622"/>
    <d v="2023-10-27T00:00:00"/>
    <s v="08:55:00"/>
    <n v="0"/>
    <x v="4"/>
    <x v="42"/>
    <n v="10"/>
    <x v="6"/>
    <n v="1"/>
    <n v="0.8"/>
    <x v="6"/>
    <n v="27.26"/>
    <n v="0"/>
    <n v="27.26"/>
  </r>
  <r>
    <s v="COLGATE 3800 DEB."/>
    <s v="Colgate-Palmolive Nederland BV"/>
    <s v="101t"/>
    <n v="101091043953"/>
    <n v="101030176890"/>
    <n v="930"/>
    <s v="Inv Booked"/>
    <s v="2480127900"/>
    <s v="Verkoop"/>
    <n v="170"/>
    <s v="Transport drops zone"/>
    <s v="9 - verwerkt"/>
    <n v="0"/>
    <m/>
    <d v="2023-10-27T00:00:00"/>
    <s v="DROP"/>
    <s v="0001010910439530151330_002"/>
    <m/>
    <m/>
    <m/>
    <s v="EUR"/>
    <n v="134.16"/>
    <s v="EUR"/>
    <n v="134.16"/>
    <s v="EUR"/>
    <n v="134.16"/>
    <n v="134.16"/>
    <n v="0"/>
    <s v="N"/>
    <n v="1223000983"/>
    <d v="2023-11-09T00:00:00"/>
    <m/>
    <d v="2023-10-27T00:00:00"/>
    <s v="00:00"/>
    <s v="23:59"/>
    <d v="2023-10-27T00:00:00"/>
    <s v="14:00"/>
    <s v="14:00"/>
    <n v="8"/>
    <s v="ce"/>
    <n v="6735"/>
    <n v="8"/>
    <n v="12"/>
    <s v="Kuehne+Nagel Tiel 3 Standpl"/>
    <s v="De Diepert 5"/>
    <s v="Tiel"/>
    <s v="4004 MA"/>
    <s v="NL"/>
    <x v="113"/>
    <s v="Hollandweg 30"/>
    <x v="4"/>
    <s v="2665 MT"/>
    <s v="NL"/>
    <s v="2480127900"/>
    <s v="0151330_002"/>
    <s v="31V"/>
    <s v="NL001131849B01"/>
    <n v="2"/>
    <n v="0"/>
    <n v="134.16"/>
    <s v="N"/>
    <s v="Peter Appel Transport B.V."/>
    <n v="36622"/>
    <d v="2023-10-27T00:00:00"/>
    <s v="14:43:00"/>
    <n v="0"/>
    <x v="4"/>
    <x v="42"/>
    <n v="10"/>
    <x v="4"/>
    <n v="1"/>
    <n v="8"/>
    <x v="3"/>
    <n v="134.16"/>
    <n v="0"/>
    <n v="134.16"/>
  </r>
  <r>
    <s v="COLGATE 3800 DEB."/>
    <s v="Colgate-Palmolive Nederland BV"/>
    <s v="101t"/>
    <n v="101091043471"/>
    <n v="101030176891"/>
    <n v="930"/>
    <s v="Inv Booked"/>
    <s v="2480127898"/>
    <s v="Verkoop"/>
    <n v="170"/>
    <s v="Transport drops zone"/>
    <s v="9 - verwerkt"/>
    <n v="0"/>
    <m/>
    <d v="2023-10-27T00:00:00"/>
    <s v="DROP"/>
    <s v="0001010910434710151044_004"/>
    <m/>
    <m/>
    <m/>
    <s v="EUR"/>
    <n v="21.43"/>
    <s v="EUR"/>
    <n v="21.43"/>
    <s v="EUR"/>
    <n v="21.43"/>
    <n v="21.43"/>
    <n v="0"/>
    <s v="N"/>
    <n v="1223000983"/>
    <d v="2023-11-09T00:00:00"/>
    <m/>
    <d v="2023-10-27T00:00:00"/>
    <s v="00:00"/>
    <s v="23:59"/>
    <d v="2023-10-27T00:00:00"/>
    <s v="14:00"/>
    <s v="14:00"/>
    <n v="0.8"/>
    <s v="ce"/>
    <n v="325"/>
    <n v="0.8"/>
    <n v="0"/>
    <s v="Kuehne+Nagel Tiel 3 Standpl"/>
    <s v="De Diepert 5"/>
    <s v="Tiel"/>
    <s v="4004 MA"/>
    <s v="NL"/>
    <x v="116"/>
    <s v="Basisweg 7"/>
    <x v="25"/>
    <s v="1951NG"/>
    <s v="NL"/>
    <s v="2480127898"/>
    <s v="0151044_004"/>
    <s v="31V"/>
    <s v="NL001131849B01"/>
    <n v="2"/>
    <n v="0"/>
    <n v="21.43"/>
    <s v="N"/>
    <s v="Peter Appel Transport B.V."/>
    <n v="36622"/>
    <d v="2023-10-27T00:00:00"/>
    <s v="14:15:00"/>
    <n v="0"/>
    <x v="4"/>
    <x v="42"/>
    <n v="10"/>
    <x v="17"/>
    <n v="0"/>
    <s v=""/>
    <x v="3"/>
    <s v=""/>
    <n v="0"/>
    <s v=""/>
  </r>
  <r>
    <s v="COLGATE 3800 DEB."/>
    <s v="Colgate-Palmolive Nederland BV"/>
    <s v="101t"/>
    <n v="101091043987"/>
    <n v="101030176940"/>
    <n v="930"/>
    <s v="Inv Booked"/>
    <s v="2480128758"/>
    <s v="Verkoop"/>
    <n v="170"/>
    <s v="Transport drops zone"/>
    <s v="9 - verwerkt"/>
    <n v="0"/>
    <m/>
    <d v="2023-10-28T00:00:00"/>
    <s v="DROP"/>
    <s v="0001010910439870151377_002"/>
    <m/>
    <m/>
    <m/>
    <s v="EUR"/>
    <n v="5.54"/>
    <s v="EUR"/>
    <n v="5.54"/>
    <s v="EUR"/>
    <n v="5.54"/>
    <n v="5.54"/>
    <n v="0"/>
    <s v="Y"/>
    <n v="1223000983"/>
    <d v="2023-11-09T00:00:00"/>
    <m/>
    <d v="2023-10-28T00:00:00"/>
    <s v="00:00"/>
    <s v="23:59"/>
    <d v="2023-10-28T00:00:00"/>
    <s v="07:00"/>
    <s v="07:00"/>
    <n v="0.8"/>
    <s v="ce"/>
    <n v="689"/>
    <n v="0.8"/>
    <n v="1"/>
    <s v="Kuehne+Nagel Tiel 3 Standpl"/>
    <s v="De Diepert 5"/>
    <s v="Tiel"/>
    <s v="4004 MA"/>
    <s v="NL"/>
    <x v="14"/>
    <s v="Rood 24"/>
    <x v="17"/>
    <s v="6666LT"/>
    <s v="NL"/>
    <s v="2480128758"/>
    <s v="0151377_002"/>
    <s v="31V"/>
    <s v="NL001131849B01"/>
    <n v="2"/>
    <n v="0"/>
    <n v="5.54"/>
    <s v="N"/>
    <s v="Peter Appel Transport B.V."/>
    <n v="36622"/>
    <d v="2023-10-28T00:00:00"/>
    <s v="07:32:00"/>
    <n v="0"/>
    <x v="5"/>
    <x v="42"/>
    <n v="10"/>
    <x v="15"/>
    <n v="1"/>
    <n v="26.400000000000002"/>
    <x v="5"/>
    <n v="182.69"/>
    <n v="0"/>
    <n v="182.69"/>
  </r>
  <r>
    <s v="COLGATE 3800 DEB."/>
    <s v="Colgate-Palmolive Nederland BV"/>
    <s v="101t"/>
    <n v="101091043980"/>
    <n v="101030176943"/>
    <n v="930"/>
    <s v="Inv Booked"/>
    <s v="2480128761"/>
    <s v="Verkoop"/>
    <n v="170"/>
    <s v="Transport drops zone"/>
    <s v="9 - verwerkt"/>
    <n v="0"/>
    <m/>
    <d v="2023-10-28T00:00:00"/>
    <s v="DROP"/>
    <s v="0001010910439800151369_002"/>
    <m/>
    <m/>
    <m/>
    <s v="EUR"/>
    <n v="213.58"/>
    <s v="EUR"/>
    <n v="213.58"/>
    <s v="EUR"/>
    <n v="213.58"/>
    <n v="213.58"/>
    <n v="0"/>
    <s v="Y"/>
    <n v="1223000983"/>
    <d v="2023-11-09T00:00:00"/>
    <m/>
    <d v="2023-10-28T00:00:00"/>
    <s v="00:00"/>
    <s v="23:59"/>
    <d v="2023-10-28T00:00:00"/>
    <s v="09:00"/>
    <s v="09:00"/>
    <n v="26"/>
    <s v="ce"/>
    <n v="8447"/>
    <n v="26.4"/>
    <n v="16"/>
    <s v="Kuehne+Nagel Tiel 3 Standpl"/>
    <s v="De Diepert 5"/>
    <s v="Tiel"/>
    <s v="4004 MA"/>
    <s v="NL"/>
    <x v="24"/>
    <s v="Ravenswade 14"/>
    <x v="26"/>
    <s v="3439 LD"/>
    <s v="NL"/>
    <s v="2480128761"/>
    <s v="0151369_002"/>
    <s v="31V"/>
    <s v="NL001131849B01"/>
    <n v="2"/>
    <n v="0"/>
    <n v="213.58"/>
    <s v="N"/>
    <s v="Peter Appel Transport B.V."/>
    <n v="36622"/>
    <d v="2023-10-28T00:00:00"/>
    <s v="09:48:00"/>
    <n v="0"/>
    <x v="5"/>
    <x v="42"/>
    <n v="10"/>
    <x v="22"/>
    <n v="1"/>
    <n v="26.4"/>
    <x v="7"/>
    <n v="213.58"/>
    <n v="0"/>
    <n v="213.58"/>
  </r>
  <r>
    <s v="COLGATE 3800 DEB."/>
    <s v="Colgate-Palmolive Nederland BV"/>
    <s v="101t"/>
    <n v="101091043987"/>
    <n v="101030176944"/>
    <n v="930"/>
    <s v="Inv Booked"/>
    <s v="2480128760"/>
    <s v="Verkoop"/>
    <n v="170"/>
    <s v="Transport drops zone"/>
    <s v="9 - verwerkt"/>
    <n v="0"/>
    <m/>
    <d v="2023-10-28T00:00:00"/>
    <s v="DROP"/>
    <s v="0001010910439870151377_002"/>
    <m/>
    <m/>
    <m/>
    <s v="EUR"/>
    <n v="177.15"/>
    <s v="EUR"/>
    <n v="177.15"/>
    <s v="EUR"/>
    <n v="177.15"/>
    <n v="177.15"/>
    <n v="0"/>
    <s v="Y"/>
    <n v="1223000983"/>
    <d v="2023-11-09T00:00:00"/>
    <m/>
    <d v="2023-10-28T00:00:00"/>
    <s v="00:00"/>
    <s v="23:59"/>
    <d v="2023-10-28T00:00:00"/>
    <s v="07:00"/>
    <s v="07:00"/>
    <n v="24.8"/>
    <s v="ce"/>
    <n v="15105"/>
    <n v="25.6"/>
    <n v="33"/>
    <s v="Kuehne+Nagel Tiel 3 Standpl"/>
    <s v="De Diepert 5"/>
    <s v="Tiel"/>
    <s v="4004 MA"/>
    <s v="NL"/>
    <x v="14"/>
    <s v="Rood 24"/>
    <x v="17"/>
    <s v="6666LT"/>
    <s v="NL"/>
    <s v="2480128760"/>
    <s v="0151377_002"/>
    <s v="31V"/>
    <s v="NL001131849B01"/>
    <n v="2"/>
    <n v="0"/>
    <n v="177.15"/>
    <s v="N"/>
    <s v="Peter Appel Transport B.V."/>
    <n v="36622"/>
    <d v="2023-10-28T00:00:00"/>
    <s v="07:32:00"/>
    <n v="0"/>
    <x v="5"/>
    <x v="42"/>
    <n v="10"/>
    <x v="15"/>
    <n v="0"/>
    <s v=""/>
    <x v="5"/>
    <s v=""/>
    <n v="0"/>
    <s v=""/>
  </r>
  <r>
    <s v="COLGATE 3800 DEB."/>
    <s v="Colgate-Palmolive Nederland BV"/>
    <s v="101t"/>
    <n v="101091043988"/>
    <n v="101030176947"/>
    <n v="930"/>
    <s v="Inv Booked"/>
    <s v="2480128764"/>
    <s v="Verkoop"/>
    <n v="170"/>
    <s v="Transport drops zone"/>
    <s v="9 - verwerkt"/>
    <n v="0"/>
    <m/>
    <d v="2023-10-28T00:00:00"/>
    <s v="DROP"/>
    <s v="0001010910439880151376_002"/>
    <m/>
    <m/>
    <m/>
    <s v="EUR"/>
    <n v="149.41"/>
    <s v="EUR"/>
    <n v="149.41"/>
    <s v="EUR"/>
    <n v="149.41"/>
    <n v="149.41"/>
    <n v="0"/>
    <s v="Y"/>
    <n v="1223000983"/>
    <d v="2023-11-09T00:00:00"/>
    <m/>
    <d v="2023-10-28T00:00:00"/>
    <s v="00:00"/>
    <s v="23:59"/>
    <d v="2023-10-28T00:00:00"/>
    <s v="06:00"/>
    <s v="07:00"/>
    <n v="26"/>
    <s v="ce"/>
    <n v="12908"/>
    <n v="26.4"/>
    <n v="24"/>
    <s v="Kuehne+Nagel Tiel 3 Standpl"/>
    <s v="De Diepert 5"/>
    <s v="Tiel"/>
    <s v="4004 MA"/>
    <s v="NL"/>
    <x v="2"/>
    <s v="Randweg 2"/>
    <x v="6"/>
    <s v="4191 NN"/>
    <s v="NL"/>
    <s v="2480128764"/>
    <s v="0151376_002"/>
    <s v="31V"/>
    <s v="NL001131849B01"/>
    <n v="2"/>
    <n v="0"/>
    <n v="149.41"/>
    <s v="N"/>
    <s v="Peter Appel Transport B.V."/>
    <n v="36622"/>
    <d v="2023-10-28T00:00:00"/>
    <s v="07:26:00"/>
    <n v="0"/>
    <x v="5"/>
    <x v="42"/>
    <n v="10"/>
    <x v="6"/>
    <n v="1"/>
    <n v="26.4"/>
    <x v="2"/>
    <n v="149.41"/>
    <n v="0"/>
    <n v="149.41"/>
  </r>
  <r>
    <s v="COLGATE 3800 DEB."/>
    <s v="Colgate-Palmolive Nederland BV"/>
    <s v="101t"/>
    <n v="101091044718"/>
    <n v="101030176941"/>
    <n v="930"/>
    <s v="Inv Booked"/>
    <s v="2480128759"/>
    <s v="Verkoop"/>
    <n v="170"/>
    <s v="Transport drops zone"/>
    <s v="9 - verwerkt"/>
    <n v="0"/>
    <m/>
    <d v="2023-10-30T00:00:00"/>
    <s v="DROP"/>
    <s v="0001010910447180151779_002"/>
    <m/>
    <m/>
    <m/>
    <s v="EUR"/>
    <n v="111.82"/>
    <s v="EUR"/>
    <n v="111.82"/>
    <s v="EUR"/>
    <n v="111.82"/>
    <n v="111.82"/>
    <n v="0"/>
    <s v="N"/>
    <n v="1223000983"/>
    <d v="2023-11-09T00:00:00"/>
    <m/>
    <d v="2023-10-30T00:00:00"/>
    <s v="00:00"/>
    <s v="23:59"/>
    <d v="2023-10-30T00:00:00"/>
    <s v="14:30"/>
    <s v="14:30"/>
    <n v="7.2"/>
    <s v="ce"/>
    <n v="5439"/>
    <n v="7.2"/>
    <n v="6"/>
    <s v="Kuehne+Nagel Tiel 3 Standpl"/>
    <s v="De Diepert 5"/>
    <s v="Tiel"/>
    <s v="4004 MA"/>
    <s v="NL"/>
    <x v="41"/>
    <s v="Asteriastraat 9"/>
    <x v="3"/>
    <s v="5047 RM"/>
    <s v="NL"/>
    <s v="2480128759"/>
    <s v="0151779_002"/>
    <s v="31V"/>
    <s v="NL001131849B01"/>
    <n v="2"/>
    <n v="0"/>
    <n v="111.82"/>
    <s v="N"/>
    <s v="Peter Appel Transport B.V."/>
    <n v="36622"/>
    <d v="2023-10-30T00:00:00"/>
    <s v="15:47:00"/>
    <n v="0"/>
    <x v="0"/>
    <x v="43"/>
    <n v="10"/>
    <x v="3"/>
    <n v="1"/>
    <n v="7.2"/>
    <x v="0"/>
    <n v="111.82"/>
    <n v="0"/>
    <n v="111.82"/>
  </r>
  <r>
    <s v="COLGATE 3800 DEB."/>
    <s v="Colgate-Palmolive Nederland BV"/>
    <s v="101t"/>
    <n v="101091044619"/>
    <n v="101030176935"/>
    <n v="930"/>
    <s v="Inv Booked"/>
    <s v="2480128752"/>
    <s v="Verkoop"/>
    <n v="170"/>
    <s v="Transport drops zone"/>
    <s v="9 - verwerkt"/>
    <n v="0"/>
    <m/>
    <d v="2023-10-30T00:00:00"/>
    <s v="DROP"/>
    <s v="0001010910446190151674_004"/>
    <m/>
    <m/>
    <m/>
    <s v="EUR"/>
    <n v="94.91"/>
    <s v="EUR"/>
    <n v="94.91"/>
    <s v="EUR"/>
    <n v="94.91"/>
    <n v="94.91"/>
    <n v="0"/>
    <s v="N"/>
    <n v="1223000983"/>
    <d v="2023-11-09T00:00:00"/>
    <m/>
    <d v="2023-10-30T00:00:00"/>
    <s v="00:00"/>
    <s v="23:59"/>
    <d v="2023-10-30T00:00:00"/>
    <s v="10:00"/>
    <s v="10:00"/>
    <n v="6.4"/>
    <s v="ce"/>
    <n v="4379"/>
    <n v="6.4"/>
    <n v="6"/>
    <s v="Kuehne+Nagel Tiel 3 Standpl"/>
    <s v="De Diepert 5"/>
    <s v="Tiel"/>
    <s v="4004 MA"/>
    <s v="NL"/>
    <x v="3"/>
    <s v="FACETLAAN 6"/>
    <x v="4"/>
    <s v="2665 NR"/>
    <s v="NL"/>
    <s v="2480128752"/>
    <s v="0151674_004"/>
    <s v="31V"/>
    <s v="NL001131849B01"/>
    <n v="2"/>
    <n v="0"/>
    <n v="94.91"/>
    <s v="N"/>
    <s v="Peter Appel Transport B.V."/>
    <n v="36622"/>
    <d v="2023-10-30T00:00:00"/>
    <s v="11:04:00"/>
    <n v="0"/>
    <x v="0"/>
    <x v="43"/>
    <n v="10"/>
    <x v="4"/>
    <n v="1"/>
    <n v="12"/>
    <x v="3"/>
    <n v="177.95999999999998"/>
    <n v="0"/>
    <n v="177.95999999999998"/>
  </r>
  <r>
    <s v="COLGATE 3800 DEB."/>
    <s v="Colgate-Palmolive Nederland BV"/>
    <s v="101t"/>
    <n v="101091043986"/>
    <n v="101030176936"/>
    <n v="930"/>
    <s v="Inv Booked"/>
    <s v="2480128755"/>
    <s v="Verkoop"/>
    <n v="170"/>
    <s v="Transport drops zone"/>
    <s v="9 - verwerkt"/>
    <n v="0"/>
    <m/>
    <d v="2023-10-30T00:00:00"/>
    <s v="DROP"/>
    <s v="0001010910439860151373_002"/>
    <m/>
    <m/>
    <m/>
    <s v="EUR"/>
    <n v="317.52"/>
    <s v="EUR"/>
    <n v="317.52"/>
    <s v="EUR"/>
    <n v="317.52"/>
    <n v="317.52"/>
    <n v="0"/>
    <s v="N"/>
    <n v="1223000983"/>
    <d v="2023-11-09T00:00:00"/>
    <m/>
    <d v="2023-10-30T00:00:00"/>
    <s v="00:00"/>
    <s v="23:59"/>
    <d v="2023-10-30T00:00:00"/>
    <s v="11:00"/>
    <s v="12:00"/>
    <n v="24"/>
    <s v="ce"/>
    <n v="23584"/>
    <n v="24"/>
    <n v="44"/>
    <s v="Kuehne+Nagel Tiel 3 Standpl"/>
    <s v="De Diepert 5"/>
    <s v="Tiel"/>
    <s v="4004 MA"/>
    <s v="NL"/>
    <x v="1"/>
    <s v="Fahrenheitweg 1"/>
    <x v="1"/>
    <s v="6101WR"/>
    <s v="NL"/>
    <s v="2480128755"/>
    <s v="0151373_002"/>
    <s v="31V"/>
    <s v="NL001131849B01"/>
    <n v="2"/>
    <n v="0"/>
    <n v="317.52"/>
    <s v="N"/>
    <s v="Peter Appel Transport B.V."/>
    <n v="36622"/>
    <d v="2023-10-30T00:00:00"/>
    <s v="09:21:00"/>
    <n v="0"/>
    <x v="0"/>
    <x v="43"/>
    <n v="10"/>
    <x v="1"/>
    <n v="1"/>
    <n v="24"/>
    <x v="1"/>
    <n v="317.52"/>
    <n v="0"/>
    <n v="317.52"/>
  </r>
  <r>
    <s v="COLGATE 3800 DEB."/>
    <s v="Colgate-Palmolive Nederland BV"/>
    <s v="101t"/>
    <n v="101091043981"/>
    <n v="101030176937"/>
    <n v="930"/>
    <s v="Inv Booked"/>
    <s v="2480128754"/>
    <s v="Verkoop"/>
    <n v="170"/>
    <s v="Transport drops zone"/>
    <s v="9 - verwerkt"/>
    <n v="0"/>
    <m/>
    <d v="2023-10-30T00:00:00"/>
    <s v="DROP"/>
    <s v="0001010910439810151371_002"/>
    <m/>
    <m/>
    <m/>
    <s v="EUR"/>
    <n v="317.52"/>
    <s v="EUR"/>
    <n v="317.52"/>
    <s v="EUR"/>
    <n v="317.52"/>
    <n v="317.52"/>
    <n v="0"/>
    <s v="N"/>
    <n v="1223000983"/>
    <d v="2023-11-09T00:00:00"/>
    <m/>
    <d v="2023-10-30T00:00:00"/>
    <s v="00:00"/>
    <s v="23:59"/>
    <d v="2023-10-30T00:00:00"/>
    <s v="08:00"/>
    <s v="09:00"/>
    <n v="24"/>
    <s v="ce"/>
    <n v="23955"/>
    <n v="24"/>
    <n v="45"/>
    <s v="Kuehne+Nagel Tiel 3 Standpl"/>
    <s v="De Diepert 5"/>
    <s v="Tiel"/>
    <s v="4004 MA"/>
    <s v="NL"/>
    <x v="1"/>
    <s v="Fahrenheitweg 1"/>
    <x v="1"/>
    <s v="6101WR"/>
    <s v="NL"/>
    <s v="2480128754"/>
    <s v="0151371_002"/>
    <s v="31V"/>
    <s v="NL001131849B01"/>
    <n v="2"/>
    <n v="0"/>
    <n v="317.52"/>
    <s v="N"/>
    <s v="Peter Appel Transport B.V."/>
    <n v="36622"/>
    <d v="2023-10-30T00:00:00"/>
    <s v="09:05:00"/>
    <n v="0"/>
    <x v="0"/>
    <x v="43"/>
    <n v="10"/>
    <x v="1"/>
    <n v="1"/>
    <n v="24"/>
    <x v="1"/>
    <n v="317.52"/>
    <n v="0"/>
    <n v="317.52"/>
  </r>
  <r>
    <s v="COLGATE 3800 DEB."/>
    <s v="Colgate-Palmolive Nederland BV"/>
    <s v="101t"/>
    <n v="101091043978"/>
    <n v="101030176939"/>
    <n v="930"/>
    <s v="Inv Booked"/>
    <s v="2480128756"/>
    <s v="Verkoop"/>
    <n v="170"/>
    <s v="Transport drops zone"/>
    <s v="9 - verwerkt"/>
    <n v="0"/>
    <m/>
    <d v="2023-10-30T00:00:00"/>
    <s v="DROP"/>
    <s v="0001010910439780151368_010"/>
    <m/>
    <m/>
    <m/>
    <s v="EUR"/>
    <n v="62.16"/>
    <s v="EUR"/>
    <n v="62.16"/>
    <s v="EUR"/>
    <n v="62.16"/>
    <n v="62.16"/>
    <n v="0"/>
    <s v="N"/>
    <n v="1223000983"/>
    <d v="2023-11-09T00:00:00"/>
    <m/>
    <d v="2023-10-30T00:00:00"/>
    <s v="00:00"/>
    <s v="23:59"/>
    <d v="2023-10-30T00:00:00"/>
    <s v="21:00"/>
    <s v="21:00"/>
    <n v="2.4"/>
    <s v="ce"/>
    <n v="1038"/>
    <n v="2.4"/>
    <n v="0"/>
    <s v="Kuehne+Nagel Tiel 3 Standpl"/>
    <s v="De Diepert 5"/>
    <s v="Tiel"/>
    <s v="4004 MA"/>
    <s v="NL"/>
    <x v="4"/>
    <s v="Watergoorweg 81"/>
    <x v="5"/>
    <s v="3861MA"/>
    <s v="NL"/>
    <s v="2480128756"/>
    <s v="0151368_010"/>
    <s v="31V"/>
    <s v="NL001131849B01"/>
    <n v="2"/>
    <n v="0"/>
    <n v="62.16"/>
    <s v="N"/>
    <s v="Peter Appel Transport B.V."/>
    <n v="36622"/>
    <d v="2023-10-30T00:00:00"/>
    <s v="10:46:00"/>
    <n v="0"/>
    <x v="0"/>
    <x v="43"/>
    <n v="10"/>
    <x v="5"/>
    <n v="1"/>
    <n v="2.4"/>
    <x v="3"/>
    <n v="62.16"/>
    <n v="0"/>
    <n v="62.16"/>
  </r>
  <r>
    <s v="COLGATE 3800 DEB."/>
    <s v="Colgate-Palmolive Nederland BV"/>
    <s v="101t"/>
    <n v="101091044619"/>
    <n v="101030176945"/>
    <n v="930"/>
    <s v="Inv Booked"/>
    <s v="2480128762"/>
    <s v="Verkoop"/>
    <n v="170"/>
    <s v="Transport drops zone"/>
    <s v="9 - verwerkt"/>
    <n v="0"/>
    <m/>
    <d v="2023-10-30T00:00:00"/>
    <s v="DROP"/>
    <s v="0001010910446190151674_004"/>
    <m/>
    <m/>
    <m/>
    <s v="EUR"/>
    <n v="59.32"/>
    <s v="EUR"/>
    <n v="59.32"/>
    <s v="EUR"/>
    <n v="59.32"/>
    <n v="59.32"/>
    <n v="0"/>
    <s v="N"/>
    <n v="1223000983"/>
    <d v="2023-11-09T00:00:00"/>
    <m/>
    <d v="2023-10-30T00:00:00"/>
    <s v="00:00"/>
    <s v="23:59"/>
    <d v="2023-10-30T00:00:00"/>
    <s v="10:00"/>
    <s v="10:00"/>
    <n v="4"/>
    <s v="ce"/>
    <n v="2363"/>
    <n v="4"/>
    <n v="3"/>
    <s v="Kuehne+Nagel Tiel 3 Standpl"/>
    <s v="De Diepert 5"/>
    <s v="Tiel"/>
    <s v="4004 MA"/>
    <s v="NL"/>
    <x v="3"/>
    <s v="FACETLAAN 6"/>
    <x v="4"/>
    <s v="2665 NR"/>
    <s v="NL"/>
    <s v="2480128762"/>
    <s v="0151674_004"/>
    <s v="31V"/>
    <s v="NL001131849B01"/>
    <n v="2"/>
    <n v="0"/>
    <n v="59.32"/>
    <s v="N"/>
    <s v="Peter Appel Transport B.V."/>
    <n v="36622"/>
    <d v="2023-10-30T00:00:00"/>
    <s v="11:04:00"/>
    <n v="0"/>
    <x v="0"/>
    <x v="43"/>
    <n v="10"/>
    <x v="4"/>
    <n v="0"/>
    <s v=""/>
    <x v="3"/>
    <s v=""/>
    <n v="0"/>
    <s v=""/>
  </r>
  <r>
    <s v="COLGATE 3800 DEB."/>
    <s v="Colgate-Palmolive Nederland BV"/>
    <s v="101t"/>
    <n v="101091043978"/>
    <n v="101030176946"/>
    <n v="930"/>
    <s v="Inv Booked"/>
    <s v="2480128763"/>
    <s v="Verkoop"/>
    <n v="170"/>
    <s v="Transport drops zone"/>
    <s v="9 - verwerkt"/>
    <n v="0"/>
    <m/>
    <d v="2023-10-30T00:00:00"/>
    <s v="DROP"/>
    <s v="0001010910439780151368_005"/>
    <m/>
    <m/>
    <m/>
    <s v="EUR"/>
    <n v="44.32"/>
    <s v="EUR"/>
    <n v="44.32"/>
    <s v="EUR"/>
    <n v="44.32"/>
    <n v="44.32"/>
    <n v="0"/>
    <s v="N"/>
    <n v="1223000983"/>
    <d v="2023-11-09T00:00:00"/>
    <m/>
    <d v="2023-10-30T00:00:00"/>
    <s v="00:00"/>
    <s v="23:59"/>
    <d v="2023-10-30T00:00:00"/>
    <s v="07:00"/>
    <s v="10:00"/>
    <n v="1.6"/>
    <s v="ce"/>
    <n v="1043"/>
    <n v="1.6"/>
    <n v="1"/>
    <s v="Kuehne+Nagel Tiel 3 Standpl"/>
    <s v="De Diepert 5"/>
    <s v="Tiel"/>
    <s v="4004 MA"/>
    <s v="NL"/>
    <x v="117"/>
    <s v="Slego 1a"/>
    <x v="13"/>
    <s v="1046BM"/>
    <s v="NL"/>
    <s v="2480128763"/>
    <s v="0151368_005"/>
    <s v="31V"/>
    <s v="NL001131849B01"/>
    <n v="2"/>
    <n v="0"/>
    <n v="44.32"/>
    <s v="N"/>
    <s v="Peter Appel Transport B.V."/>
    <n v="36622"/>
    <d v="2023-10-30T00:00:00"/>
    <s v="09:04:00"/>
    <n v="0"/>
    <x v="0"/>
    <x v="43"/>
    <n v="10"/>
    <x v="11"/>
    <n v="1"/>
    <n v="1.6"/>
    <x v="0"/>
    <n v="44.32"/>
    <n v="0"/>
    <n v="44.32"/>
  </r>
  <r>
    <s v="COLGATE 3800 DEB."/>
    <s v="Colgate-Palmolive Nederland BV"/>
    <s v="101t"/>
    <n v="101091044619"/>
    <n v="101030176938"/>
    <n v="930"/>
    <s v="Inv Booked"/>
    <s v="2480128757"/>
    <s v="Verkoop"/>
    <n v="170"/>
    <s v="Transport drops zone"/>
    <s v="9 - verwerkt"/>
    <n v="0"/>
    <m/>
    <d v="2023-10-30T00:00:00"/>
    <s v="DROP"/>
    <s v="0001010910446190151674_004"/>
    <m/>
    <m/>
    <m/>
    <s v="EUR"/>
    <n v="23.73"/>
    <s v="EUR"/>
    <n v="23.73"/>
    <s v="EUR"/>
    <n v="23.73"/>
    <n v="23.73"/>
    <n v="0"/>
    <s v="N"/>
    <n v="1223000983"/>
    <d v="2023-11-09T00:00:00"/>
    <m/>
    <d v="2023-10-30T00:00:00"/>
    <s v="00:00"/>
    <s v="23:59"/>
    <d v="2023-10-30T00:00:00"/>
    <s v="10:00"/>
    <s v="10:00"/>
    <n v="1.6"/>
    <s v="ce"/>
    <n v="692"/>
    <n v="1.6"/>
    <n v="0"/>
    <s v="Kuehne+Nagel Tiel 3 Standpl"/>
    <s v="De Diepert 5"/>
    <s v="Tiel"/>
    <s v="4004 MA"/>
    <s v="NL"/>
    <x v="3"/>
    <s v="FACETLAAN 6"/>
    <x v="4"/>
    <s v="2665 NR"/>
    <s v="NL"/>
    <s v="2480128757"/>
    <s v="0151674_004"/>
    <s v="31V"/>
    <s v="NL001131849B01"/>
    <n v="2"/>
    <n v="0"/>
    <n v="23.73"/>
    <s v="N"/>
    <s v="Peter Appel Transport B.V."/>
    <n v="36622"/>
    <d v="2023-10-30T00:00:00"/>
    <s v="11:04:00"/>
    <n v="0"/>
    <x v="0"/>
    <x v="43"/>
    <n v="10"/>
    <x v="4"/>
    <n v="0"/>
    <s v=""/>
    <x v="3"/>
    <s v=""/>
    <n v="0"/>
    <s v=""/>
  </r>
  <r>
    <s v="COLGATE 3800 DEB."/>
    <s v="Colgate-Palmolive Nederland BV"/>
    <s v="101t"/>
    <n v="101091044717"/>
    <n v="101030176942"/>
    <n v="930"/>
    <s v="Inv Booked"/>
    <s v="2480128753"/>
    <s v="Verkoop"/>
    <n v="170"/>
    <s v="Transport drops zone"/>
    <s v="9 - verwerkt"/>
    <n v="0"/>
    <m/>
    <d v="2023-10-30T00:00:00"/>
    <s v="DROP"/>
    <s v="0001010910447170151783_002"/>
    <m/>
    <m/>
    <m/>
    <s v="EUR"/>
    <n v="151.06"/>
    <s v="EUR"/>
    <n v="151.06"/>
    <s v="EUR"/>
    <n v="151.06"/>
    <n v="151.06"/>
    <n v="0"/>
    <s v="N"/>
    <n v="1223000983"/>
    <d v="2023-11-09T00:00:00"/>
    <m/>
    <d v="2023-10-30T00:00:00"/>
    <s v="00:00"/>
    <s v="23:59"/>
    <d v="2023-10-30T00:00:00"/>
    <s v="20:00"/>
    <s v="20:00"/>
    <n v="18.399999999999999"/>
    <s v="ce"/>
    <n v="19331"/>
    <n v="18.399999999999999"/>
    <n v="37"/>
    <s v="Kuehne+Nagel Tiel 3 Standpl"/>
    <s v="De Diepert 5"/>
    <s v="Tiel"/>
    <s v="4004 MA"/>
    <s v="NL"/>
    <x v="14"/>
    <s v="Rood 24"/>
    <x v="17"/>
    <s v="6666LT"/>
    <s v="NL"/>
    <s v="2480128753"/>
    <s v="0151783_002"/>
    <s v="31V"/>
    <s v="NL001131849B01"/>
    <n v="2"/>
    <n v="0"/>
    <n v="151.06"/>
    <s v="N"/>
    <s v="Peter Appel Transport B.V."/>
    <n v="36622"/>
    <d v="2023-10-30T00:00:00"/>
    <s v="21:06:00"/>
    <n v="0"/>
    <x v="0"/>
    <x v="43"/>
    <n v="10"/>
    <x v="15"/>
    <n v="1"/>
    <n v="18.399999999999999"/>
    <x v="5"/>
    <n v="151.06"/>
    <n v="0"/>
    <n v="151.06"/>
  </r>
  <r>
    <s v="COLGATE 3800 DEB."/>
    <s v="Colgate-Palmolive Nederland BV"/>
    <s v="101t"/>
    <n v="101091044710"/>
    <n v="101030176973"/>
    <n v="930"/>
    <s v="Inv Booked"/>
    <s v="2480129378"/>
    <s v="Verkoop"/>
    <n v="170"/>
    <s v="Transport drops zone"/>
    <s v="9 - verwerkt"/>
    <n v="0"/>
    <m/>
    <d v="2023-10-30T00:00:00"/>
    <s v="DROP"/>
    <s v="0001010910447100151776_002"/>
    <m/>
    <m/>
    <m/>
    <s v="EUR"/>
    <n v="64.62"/>
    <s v="EUR"/>
    <n v="64.62"/>
    <s v="EUR"/>
    <n v="64.62"/>
    <n v="64.62"/>
    <n v="0"/>
    <s v="N"/>
    <n v="1223000983"/>
    <d v="2023-11-09T00:00:00"/>
    <m/>
    <d v="2023-10-30T00:00:00"/>
    <s v="00:00"/>
    <s v="23:59"/>
    <d v="2023-10-30T00:00:00"/>
    <s v="07:00"/>
    <s v="07:00"/>
    <n v="5.6"/>
    <s v="ce"/>
    <n v="3980"/>
    <n v="5.6"/>
    <n v="8"/>
    <s v="Kuehne+Nagel Tiel 3 Standpl"/>
    <s v="De Diepert 5"/>
    <s v="Tiel"/>
    <s v="4004 MA"/>
    <s v="NL"/>
    <x v="14"/>
    <s v="Rood 24"/>
    <x v="17"/>
    <s v="6666LT"/>
    <s v="NL"/>
    <s v="2480129378"/>
    <s v="0151776_002"/>
    <s v="31V"/>
    <s v="NL001131849B01"/>
    <n v="2"/>
    <n v="0"/>
    <n v="64.62"/>
    <s v="N"/>
    <s v="Peter Appel Transport B.V."/>
    <n v="36622"/>
    <d v="2023-10-30T00:00:00"/>
    <s v="07:25:00"/>
    <n v="0"/>
    <x v="0"/>
    <x v="43"/>
    <n v="10"/>
    <x v="15"/>
    <n v="1"/>
    <n v="5.6"/>
    <x v="5"/>
    <n v="64.62"/>
    <n v="0"/>
    <n v="64.62"/>
  </r>
  <r>
    <s v="COLGATE 3800 DEB."/>
    <s v="Colgate-Palmolive Nederland BV"/>
    <s v="101t"/>
    <n v="101091045033"/>
    <n v="101030177000"/>
    <n v="930"/>
    <s v="Inv Booked"/>
    <s v="2480129899"/>
    <s v="Verkoop"/>
    <n v="170"/>
    <s v="Transport drops zone"/>
    <s v="9 - verwerkt"/>
    <n v="0"/>
    <m/>
    <d v="2023-10-31T00:00:00"/>
    <s v="DROP"/>
    <s v="0001010910450330151988_002"/>
    <m/>
    <m/>
    <m/>
    <s v="EUR"/>
    <n v="91.17"/>
    <s v="EUR"/>
    <n v="91.17"/>
    <s v="EUR"/>
    <n v="91.17"/>
    <n v="91.17"/>
    <n v="0"/>
    <s v="N"/>
    <n v="1223000983"/>
    <d v="2023-11-09T00:00:00"/>
    <m/>
    <d v="2023-10-31T00:00:00"/>
    <s v="00:00"/>
    <s v="23:59"/>
    <d v="2023-10-31T00:00:00"/>
    <s v="07:00"/>
    <s v="15:00"/>
    <n v="11.2"/>
    <s v="ce"/>
    <n v="11407"/>
    <n v="11.2"/>
    <n v="19"/>
    <s v="Kuehne+Nagel Tiel 3 Standpl"/>
    <s v="De Diepert 5"/>
    <s v="Tiel"/>
    <s v="4004 MA"/>
    <s v="NL"/>
    <x v="17"/>
    <s v="Doornhoek 4050"/>
    <x v="20"/>
    <s v="5465TD"/>
    <s v="NL"/>
    <s v="2480129899"/>
    <s v="0151988_002"/>
    <s v="31V"/>
    <s v="NL001131849B01"/>
    <n v="2"/>
    <n v="0"/>
    <n v="91.17"/>
    <s v="N"/>
    <s v="Peter Appel Transport B.V."/>
    <n v="36622"/>
    <d v="2023-10-31T00:00:00"/>
    <s v="07:36:00"/>
    <n v="0"/>
    <x v="1"/>
    <x v="43"/>
    <n v="10"/>
    <x v="18"/>
    <n v="1"/>
    <n v="24"/>
    <x v="3"/>
    <n v="195.35999999999999"/>
    <n v="0"/>
    <n v="195.35999999999999"/>
  </r>
  <r>
    <s v="COLGATE 3800 DEB."/>
    <s v="Colgate-Palmolive Nederland BV"/>
    <s v="101t"/>
    <n v="101091045024"/>
    <n v="101030177001"/>
    <n v="930"/>
    <s v="Inv Booked"/>
    <s v="2480129895"/>
    <s v="Verkoop"/>
    <n v="170"/>
    <s v="Transport drops zone"/>
    <s v="9 - verwerkt"/>
    <n v="0"/>
    <m/>
    <d v="2023-10-31T00:00:00"/>
    <s v="DROP"/>
    <s v="0001010910450240151981_002"/>
    <m/>
    <m/>
    <m/>
    <s v="EUR"/>
    <n v="225.79"/>
    <s v="EUR"/>
    <n v="225.79"/>
    <s v="EUR"/>
    <n v="225.79"/>
    <n v="225.79"/>
    <n v="0"/>
    <s v="N"/>
    <n v="1223000983"/>
    <d v="2023-11-09T00:00:00"/>
    <m/>
    <d v="2023-10-31T00:00:00"/>
    <s v="00:00"/>
    <s v="23:59"/>
    <d v="2023-10-31T00:00:00"/>
    <s v="06:00"/>
    <s v="14:30"/>
    <n v="9.6"/>
    <s v="ce"/>
    <n v="9582"/>
    <n v="9.6"/>
    <n v="13"/>
    <s v="Kuehne+Nagel Tiel 3 Standpl"/>
    <s v="De Diepert 5"/>
    <s v="Tiel"/>
    <s v="4004 MA"/>
    <s v="NL"/>
    <x v="37"/>
    <s v="Dublinweg 3"/>
    <x v="39"/>
    <s v="9744 VB"/>
    <s v="NL"/>
    <s v="2480129895"/>
    <s v="0151981_002"/>
    <s v="31V"/>
    <s v="NL001131849B01"/>
    <n v="2"/>
    <n v="0"/>
    <n v="225.79"/>
    <s v="N"/>
    <s v="Peter Appel Transport B.V."/>
    <n v="36622"/>
    <d v="2023-10-31T00:00:00"/>
    <s v="14:47:00"/>
    <n v="0"/>
    <x v="1"/>
    <x v="43"/>
    <n v="10"/>
    <x v="32"/>
    <n v="1"/>
    <n v="9.6"/>
    <x v="8"/>
    <n v="225.79"/>
    <n v="0"/>
    <n v="225.79"/>
  </r>
  <r>
    <s v="COLGATE 3800 DEB."/>
    <s v="Colgate-Palmolive Nederland BV"/>
    <s v="101t"/>
    <n v="101091045087"/>
    <n v="101030177025"/>
    <n v="930"/>
    <s v="Inv Booked"/>
    <s v="2480129920"/>
    <s v="Verkoop"/>
    <n v="170"/>
    <s v="Transport drops zone"/>
    <s v="9 - verwerkt"/>
    <n v="0"/>
    <m/>
    <d v="2023-10-31T00:00:00"/>
    <s v="DROP"/>
    <s v="0001010910450870152042_004"/>
    <m/>
    <m/>
    <m/>
    <s v="EUR"/>
    <n v="213.41"/>
    <s v="EUR"/>
    <n v="213.41"/>
    <s v="EUR"/>
    <n v="213.41"/>
    <n v="213.41"/>
    <n v="0"/>
    <s v="Y"/>
    <n v="1223000983"/>
    <d v="2023-11-09T00:00:00"/>
    <m/>
    <d v="2023-10-31T00:00:00"/>
    <s v="00:00"/>
    <s v="23:59"/>
    <d v="2023-10-31T00:00:00"/>
    <s v="12:00"/>
    <s v="13:00"/>
    <n v="15"/>
    <s v="ce"/>
    <n v="10424"/>
    <n v="15.2"/>
    <n v="13"/>
    <s v="Kuehne+Nagel Tiel 3 Standpl"/>
    <s v="De Diepert 5"/>
    <s v="Tiel"/>
    <s v="4004 MA"/>
    <s v="NL"/>
    <x v="16"/>
    <s v="Rijnland 4"/>
    <x v="19"/>
    <s v="1948RL"/>
    <s v="NL"/>
    <s v="2480129920"/>
    <s v="0152042_004"/>
    <s v="31V"/>
    <s v="NL001131849B01"/>
    <n v="2"/>
    <n v="0"/>
    <n v="213.41"/>
    <s v="N"/>
    <m/>
    <n v="36622"/>
    <d v="2023-10-31T00:00:00"/>
    <s v="12:42:00"/>
    <n v="114"/>
    <x v="1"/>
    <x v="43"/>
    <n v="10"/>
    <x v="17"/>
    <n v="1"/>
    <n v="15.2"/>
    <x v="0"/>
    <n v="213.41"/>
    <n v="0"/>
    <n v="213.41"/>
  </r>
  <r>
    <s v="COLGATE 3800 DEB."/>
    <s v="Colgate-Palmolive Nederland BV"/>
    <s v="101t"/>
    <n v="101091045045"/>
    <n v="101030177026"/>
    <n v="930"/>
    <s v="Inv Booked"/>
    <s v="2480129923"/>
    <s v="Verkoop"/>
    <n v="170"/>
    <s v="Transport drops zone"/>
    <s v="9 - verwerkt"/>
    <n v="0"/>
    <m/>
    <d v="2023-10-31T00:00:00"/>
    <s v="DROP"/>
    <s v="0001010910450450152000_003"/>
    <m/>
    <m/>
    <m/>
    <s v="EUR"/>
    <n v="104.83"/>
    <s v="EUR"/>
    <n v="104.83"/>
    <s v="EUR"/>
    <n v="104.83"/>
    <n v="104.83"/>
    <n v="0"/>
    <s v="N"/>
    <n v="1223000983"/>
    <d v="2023-11-09T00:00:00"/>
    <m/>
    <d v="2023-10-31T00:00:00"/>
    <s v="00:00"/>
    <s v="23:59"/>
    <d v="2023-10-31T00:00:00"/>
    <s v="15:00"/>
    <s v="16:00"/>
    <n v="5.6"/>
    <s v="ce"/>
    <n v="5032"/>
    <n v="5.6"/>
    <n v="9"/>
    <s v="Kuehne+Nagel Tiel 3 Standpl"/>
    <s v="De Diepert 5"/>
    <s v="Tiel"/>
    <s v="4004 MA"/>
    <s v="NL"/>
    <x v="13"/>
    <s v="GALVANIWEG 1"/>
    <x v="16"/>
    <s v="8013 RG"/>
    <s v="NL"/>
    <s v="2480129923"/>
    <s v="0152000_003"/>
    <s v="31V"/>
    <s v="NL001131849B01"/>
    <n v="2"/>
    <n v="0"/>
    <n v="104.83"/>
    <s v="N"/>
    <s v="Peter Appel Transport B.V."/>
    <n v="36622"/>
    <d v="2023-10-31T00:00:00"/>
    <s v="15:47:00"/>
    <n v="0"/>
    <x v="1"/>
    <x v="43"/>
    <n v="10"/>
    <x v="14"/>
    <n v="1"/>
    <n v="5.6"/>
    <x v="2"/>
    <n v="104.83"/>
    <n v="0"/>
    <n v="104.83"/>
  </r>
  <r>
    <s v="COLGATE 3800 DEB."/>
    <s v="Colgate-Palmolive Nederland BV"/>
    <s v="101t"/>
    <n v="101091045024"/>
    <n v="101030177027"/>
    <n v="930"/>
    <s v="Inv Booked"/>
    <s v="2480130009"/>
    <s v="Verkoop"/>
    <n v="170"/>
    <s v="Transport drops zone"/>
    <s v="9 - verwerkt"/>
    <n v="0"/>
    <m/>
    <d v="2023-10-31T00:00:00"/>
    <s v="DROP"/>
    <s v="0001010910450240151981_006"/>
    <m/>
    <m/>
    <m/>
    <s v="EUR"/>
    <n v="17.920000000000002"/>
    <s v="EUR"/>
    <n v="17.920000000000002"/>
    <s v="EUR"/>
    <n v="17.920000000000002"/>
    <n v="17.920000000000002"/>
    <n v="0"/>
    <s v="N"/>
    <n v="1223000983"/>
    <d v="2023-11-09T00:00:00"/>
    <m/>
    <d v="2023-10-31T00:00:00"/>
    <s v="00:00"/>
    <s v="23:59"/>
    <d v="2023-10-31T00:00:00"/>
    <s v="12:00"/>
    <s v="17:00"/>
    <n v="0.8"/>
    <s v="ce"/>
    <n v="784"/>
    <n v="0.8"/>
    <n v="1"/>
    <s v="Kuehne+Nagel Tiel 3 Standpl"/>
    <s v="De Diepert 5"/>
    <s v="Tiel"/>
    <s v="4004 MA"/>
    <s v="NL"/>
    <x v="21"/>
    <s v="Bloemakkers 4"/>
    <x v="22"/>
    <s v="9461GX"/>
    <s v="NL"/>
    <s v="2480130009"/>
    <s v="0151981_006"/>
    <s v="31V"/>
    <s v="NL001131849B01"/>
    <n v="2"/>
    <n v="0"/>
    <n v="17.920000000000002"/>
    <s v="N"/>
    <s v="Peter Appel Transport B.V."/>
    <n v="36622"/>
    <d v="2023-10-31T00:00:00"/>
    <s v="14:19:00"/>
    <n v="0"/>
    <x v="1"/>
    <x v="43"/>
    <n v="10"/>
    <x v="20"/>
    <n v="1"/>
    <n v="5.6"/>
    <x v="3"/>
    <n v="125.44"/>
    <n v="0"/>
    <n v="125.44"/>
  </r>
  <r>
    <s v="COLGATE 3800 DEB."/>
    <s v="Colgate-Palmolive Nederland BV"/>
    <s v="101t"/>
    <n v="101091045047"/>
    <n v="101030177013"/>
    <n v="930"/>
    <s v="Inv Booked"/>
    <s v="2480129913"/>
    <s v="Verkoop"/>
    <n v="170"/>
    <s v="Transport drops zone"/>
    <s v="9 - verwerkt"/>
    <n v="0"/>
    <m/>
    <d v="2023-10-31T00:00:00"/>
    <s v="DROP"/>
    <s v="0001010910450470152002_002"/>
    <m/>
    <m/>
    <m/>
    <s v="EUR"/>
    <n v="225.94"/>
    <s v="EUR"/>
    <n v="225.94"/>
    <s v="EUR"/>
    <n v="225.94"/>
    <n v="225.94"/>
    <n v="0"/>
    <s v="N"/>
    <n v="1223000983"/>
    <d v="2023-11-09T00:00:00"/>
    <m/>
    <d v="2023-10-31T00:00:00"/>
    <s v="00:00"/>
    <s v="23:59"/>
    <d v="2023-10-31T00:00:00"/>
    <s v="14:00"/>
    <s v="15:00"/>
    <n v="21.6"/>
    <s v="ce"/>
    <n v="19762"/>
    <n v="21.6"/>
    <n v="38"/>
    <s v="Kuehne+Nagel Tiel 3 Standpl"/>
    <s v="De Diepert 5"/>
    <s v="Tiel"/>
    <s v="4004 MA"/>
    <s v="NL"/>
    <x v="109"/>
    <s v="Rheastraat 10"/>
    <x v="3"/>
    <s v="5047 TL"/>
    <s v="NL"/>
    <s v="2480129913"/>
    <s v="0152002_002"/>
    <s v="31V"/>
    <s v="NL001131849B01"/>
    <n v="2"/>
    <n v="0"/>
    <n v="225.94"/>
    <s v="N"/>
    <s v="Peter Appel Transport B.V."/>
    <n v="36622"/>
    <d v="2023-10-31T00:00:00"/>
    <s v="15:45:00"/>
    <n v="9"/>
    <x v="1"/>
    <x v="43"/>
    <n v="10"/>
    <x v="3"/>
    <n v="1"/>
    <n v="21.6"/>
    <x v="1"/>
    <n v="225.94"/>
    <n v="0"/>
    <n v="225.94"/>
  </r>
  <r>
    <s v="COLGATE 3800 DEB."/>
    <s v="Colgate-Palmolive Nederland BV"/>
    <s v="101t"/>
    <n v="101091045321"/>
    <n v="101030177018"/>
    <n v="930"/>
    <s v="Inv Booked"/>
    <s v="2480129914"/>
    <s v="Verkoop"/>
    <n v="170"/>
    <s v="Transport drops zone"/>
    <s v="9 - verwerkt"/>
    <n v="0"/>
    <m/>
    <d v="2023-10-31T00:00:00"/>
    <s v="DROP"/>
    <s v="0001010910453210152141_004"/>
    <m/>
    <m/>
    <m/>
    <s v="EUR"/>
    <n v="73.760000000000005"/>
    <s v="EUR"/>
    <n v="73.760000000000005"/>
    <s v="EUR"/>
    <n v="73.760000000000005"/>
    <n v="73.760000000000005"/>
    <n v="0"/>
    <s v="N"/>
    <n v="1223000983"/>
    <d v="2023-11-09T00:00:00"/>
    <m/>
    <d v="2023-10-31T00:00:00"/>
    <s v="00:00"/>
    <s v="23:59"/>
    <d v="2023-10-31T00:00:00"/>
    <s v="08:00"/>
    <s v="16:00"/>
    <n v="3.2"/>
    <s v="ce"/>
    <n v="2012"/>
    <n v="3.2"/>
    <n v="0"/>
    <s v="Kuehne+Nagel Tiel 3 Standpl"/>
    <s v="De Diepert 5"/>
    <s v="Tiel"/>
    <s v="4004 MA"/>
    <s v="NL"/>
    <x v="29"/>
    <s v="Opaalstraat 15"/>
    <x v="32"/>
    <s v="1812RH"/>
    <s v="NL"/>
    <s v="2480129914"/>
    <s v="0152141_004"/>
    <s v="31V"/>
    <s v="NL001131849B01"/>
    <n v="2"/>
    <n v="0"/>
    <n v="73.760000000000005"/>
    <s v="N"/>
    <s v="Peter Appel Transport B.V."/>
    <n v="36622"/>
    <d v="2023-10-31T00:00:00"/>
    <s v="11:08:00"/>
    <n v="0"/>
    <x v="1"/>
    <x v="43"/>
    <n v="10"/>
    <x v="28"/>
    <n v="1"/>
    <n v="3.2"/>
    <x v="3"/>
    <n v="73.760000000000005"/>
    <n v="0"/>
    <n v="73.760000000000005"/>
  </r>
  <r>
    <s v="COLGATE 3800 DEB."/>
    <s v="Colgate-Palmolive Nederland BV"/>
    <s v="101t"/>
    <n v="101091045043"/>
    <n v="101030177009"/>
    <n v="930"/>
    <s v="Inv Booked"/>
    <s v="2480129906"/>
    <s v="Verkoop"/>
    <n v="170"/>
    <s v="Transport drops zone"/>
    <s v="9 - verwerkt"/>
    <n v="0"/>
    <m/>
    <d v="2023-10-31T00:00:00"/>
    <s v="DROP"/>
    <s v="0001010910450430152001_002"/>
    <m/>
    <m/>
    <m/>
    <s v="EUR"/>
    <n v="68.540000000000006"/>
    <s v="EUR"/>
    <n v="68.540000000000006"/>
    <s v="EUR"/>
    <n v="68.540000000000006"/>
    <n v="68.540000000000006"/>
    <n v="0"/>
    <s v="N"/>
    <n v="1223000983"/>
    <d v="2023-11-09T00:00:00"/>
    <m/>
    <d v="2023-10-31T00:00:00"/>
    <s v="00:00"/>
    <s v="23:59"/>
    <d v="2023-10-31T00:00:00"/>
    <s v="14:00"/>
    <s v="15:00"/>
    <n v="7.2"/>
    <s v="ce"/>
    <n v="5286"/>
    <n v="7.2"/>
    <n v="11"/>
    <s v="Kuehne+Nagel Tiel 3 Standpl"/>
    <s v="De Diepert 5"/>
    <s v="Tiel"/>
    <s v="4004 MA"/>
    <s v="NL"/>
    <x v="109"/>
    <s v="Rheastraat 10"/>
    <x v="3"/>
    <s v="5047 TL"/>
    <s v="NL"/>
    <s v="2480129906"/>
    <s v="0152001_002"/>
    <s v="31V"/>
    <s v="NL001131849B01"/>
    <n v="2"/>
    <n v="0"/>
    <n v="68.540000000000006"/>
    <s v="N"/>
    <s v="Peter Appel Transport B.V."/>
    <n v="36622"/>
    <d v="2023-10-31T00:00:00"/>
    <s v="15:45:00"/>
    <n v="0"/>
    <x v="1"/>
    <x v="43"/>
    <n v="10"/>
    <x v="3"/>
    <n v="1"/>
    <n v="25.6"/>
    <x v="1"/>
    <n v="243.71000000000004"/>
    <n v="0"/>
    <n v="243.71000000000004"/>
  </r>
  <r>
    <s v="COLGATE 3800 DEB."/>
    <s v="Colgate-Palmolive Nederland BV"/>
    <s v="101t"/>
    <n v="101091045036"/>
    <n v="101030177014"/>
    <n v="930"/>
    <s v="Inv Booked"/>
    <s v="2480129915"/>
    <s v="Verkoop"/>
    <n v="170"/>
    <s v="Transport drops zone"/>
    <s v="9 - verwerkt"/>
    <n v="0"/>
    <m/>
    <d v="2023-10-31T00:00:00"/>
    <s v="DROP"/>
    <s v="0001010910450360151991_002"/>
    <m/>
    <m/>
    <m/>
    <s v="EUR"/>
    <n v="27.26"/>
    <s v="EUR"/>
    <n v="27.26"/>
    <s v="EUR"/>
    <n v="27.26"/>
    <n v="27.26"/>
    <n v="0"/>
    <s v="N"/>
    <n v="1223000983"/>
    <d v="2023-11-09T00:00:00"/>
    <m/>
    <d v="2023-10-31T00:00:00"/>
    <s v="00:00"/>
    <s v="23:59"/>
    <d v="2023-10-31T00:00:00"/>
    <s v="08:00"/>
    <s v="14:00"/>
    <n v="0.8"/>
    <s v="ce"/>
    <n v="434"/>
    <n v="0.8"/>
    <n v="0"/>
    <s v="Kuehne+Nagel Tiel 3 Standpl"/>
    <s v="De Diepert 5"/>
    <s v="Tiel"/>
    <s v="4004 MA"/>
    <s v="NL"/>
    <x v="128"/>
    <s v="VEEMARKTKADE 8"/>
    <x v="37"/>
    <s v="5222AE"/>
    <s v="NL"/>
    <s v="2480129915"/>
    <s v="0151991_002"/>
    <s v="31V"/>
    <s v="NL001131849B01"/>
    <n v="2"/>
    <n v="0"/>
    <n v="27.26"/>
    <s v="N"/>
    <s v="Peter Appel Transport B.V."/>
    <n v="36622"/>
    <d v="2023-10-31T00:00:00"/>
    <s v="12:49:00"/>
    <n v="0"/>
    <x v="1"/>
    <x v="43"/>
    <n v="10"/>
    <x v="31"/>
    <n v="1"/>
    <n v="0.8"/>
    <x v="9"/>
    <n v="27.26"/>
    <n v="0"/>
    <n v="27.26"/>
  </r>
  <r>
    <s v="COLGATE 3800 DEB."/>
    <s v="Colgate-Palmolive Nederland BV"/>
    <s v="101t"/>
    <n v="101091045239"/>
    <n v="101030177090"/>
    <n v="930"/>
    <s v="Inv Booked"/>
    <s v="2480131043"/>
    <s v="Verkoop"/>
    <n v="170"/>
    <s v="Transport drops zone"/>
    <s v="9 - verwerkt"/>
    <n v="0"/>
    <m/>
    <d v="2023-10-31T00:00:00"/>
    <s v="DROP"/>
    <s v="0001010910452390152046_002"/>
    <m/>
    <m/>
    <m/>
    <s v="EUR"/>
    <n v="27.26"/>
    <s v="EUR"/>
    <n v="27.26"/>
    <s v="EUR"/>
    <n v="27.26"/>
    <n v="27.26"/>
    <n v="0"/>
    <s v="N"/>
    <n v="1223000983"/>
    <d v="2023-11-09T00:00:00"/>
    <m/>
    <d v="2023-10-31T00:00:00"/>
    <s v="00:00"/>
    <s v="23:59"/>
    <d v="2023-10-31T00:00:00"/>
    <s v="14:00"/>
    <s v="14:00"/>
    <n v="0.8"/>
    <s v="ce"/>
    <n v="314"/>
    <n v="0.8"/>
    <n v="0"/>
    <s v="Kuehne+Nagel Tiel 3 Standpl"/>
    <s v="De Diepert 5"/>
    <s v="Tiel"/>
    <s v="4004 MA"/>
    <s v="NL"/>
    <x v="14"/>
    <s v="Rood 24"/>
    <x v="17"/>
    <s v="6666LT"/>
    <s v="NL"/>
    <s v="2480131043"/>
    <s v="0152046_002"/>
    <s v="31V"/>
    <s v="NL001131849B01"/>
    <n v="2"/>
    <n v="0"/>
    <n v="27.26"/>
    <s v="N"/>
    <s v="Peter Appel Transport B.V."/>
    <n v="36622"/>
    <d v="2023-10-31T00:00:00"/>
    <s v="15:35:00"/>
    <n v="35"/>
    <x v="1"/>
    <x v="43"/>
    <n v="10"/>
    <x v="15"/>
    <n v="1"/>
    <n v="0.8"/>
    <x v="5"/>
    <n v="27.26"/>
    <n v="0"/>
    <n v="27.26"/>
  </r>
  <r>
    <s v="COLGATE 3800 DEB."/>
    <s v="Colgate-Palmolive Nederland BV"/>
    <s v="101t"/>
    <n v="101091045043"/>
    <n v="101030177008"/>
    <n v="930"/>
    <s v="Inv Booked"/>
    <s v="2480129907"/>
    <s v="Verkoop"/>
    <n v="170"/>
    <s v="Transport drops zone"/>
    <s v="9 - verwerkt"/>
    <n v="0"/>
    <m/>
    <d v="2023-10-31T00:00:00"/>
    <s v="DROP"/>
    <s v="0001010910450430152001_002"/>
    <m/>
    <m/>
    <m/>
    <s v="EUR"/>
    <n v="68.540000000000006"/>
    <s v="EUR"/>
    <n v="68.540000000000006"/>
    <s v="EUR"/>
    <n v="68.540000000000006"/>
    <n v="68.540000000000006"/>
    <n v="0"/>
    <s v="N"/>
    <n v="1223000983"/>
    <d v="2023-11-09T00:00:00"/>
    <m/>
    <d v="2023-10-31T00:00:00"/>
    <s v="00:00"/>
    <s v="23:59"/>
    <d v="2023-10-31T00:00:00"/>
    <s v="14:00"/>
    <s v="15:00"/>
    <n v="7.2"/>
    <s v="ce"/>
    <n v="5886"/>
    <n v="7.2"/>
    <n v="12"/>
    <s v="Kuehne+Nagel Tiel 3 Standpl"/>
    <s v="De Diepert 5"/>
    <s v="Tiel"/>
    <s v="4004 MA"/>
    <s v="NL"/>
    <x v="109"/>
    <s v="Rheastraat 10"/>
    <x v="3"/>
    <s v="5047 TL"/>
    <s v="NL"/>
    <s v="2480129907"/>
    <s v="0152001_002"/>
    <s v="31V"/>
    <s v="NL001131849B01"/>
    <n v="2"/>
    <n v="0"/>
    <n v="68.540000000000006"/>
    <s v="N"/>
    <s v="Peter Appel Transport B.V."/>
    <n v="36622"/>
    <d v="2023-10-31T00:00:00"/>
    <s v="15:45:00"/>
    <n v="0"/>
    <x v="1"/>
    <x v="43"/>
    <n v="10"/>
    <x v="3"/>
    <n v="0"/>
    <s v=""/>
    <x v="1"/>
    <s v=""/>
    <n v="0"/>
    <s v=""/>
  </r>
  <r>
    <s v="COLGATE 3800 DEB."/>
    <s v="Colgate-Palmolive Nederland BV"/>
    <s v="101t"/>
    <n v="101091045032"/>
    <n v="101030177010"/>
    <n v="930"/>
    <s v="Inv Booked"/>
    <s v="2480129918"/>
    <s v="Verkoop"/>
    <n v="170"/>
    <s v="Transport drops zone"/>
    <s v="9 - verwerkt"/>
    <n v="0"/>
    <m/>
    <d v="2023-10-31T00:00:00"/>
    <s v="DROP"/>
    <s v="0001010910450320151989_003"/>
    <m/>
    <m/>
    <m/>
    <s v="EUR"/>
    <n v="46.56"/>
    <s v="EUR"/>
    <n v="46.56"/>
    <s v="EUR"/>
    <n v="46.56"/>
    <n v="46.56"/>
    <n v="0"/>
    <s v="N"/>
    <n v="1223000983"/>
    <d v="2023-11-09T00:00:00"/>
    <m/>
    <d v="2023-10-31T00:00:00"/>
    <s v="00:00"/>
    <s v="23:59"/>
    <d v="2023-10-31T00:00:00"/>
    <s v="08:00"/>
    <s v="08:00"/>
    <n v="3.2"/>
    <s v="ce"/>
    <n v="2964"/>
    <n v="3.2"/>
    <n v="5"/>
    <s v="Kuehne+Nagel Tiel 3 Standpl"/>
    <s v="De Diepert 5"/>
    <s v="Tiel"/>
    <s v="4004 MA"/>
    <s v="NL"/>
    <x v="14"/>
    <s v="Rood 24"/>
    <x v="17"/>
    <s v="6666LT"/>
    <s v="NL"/>
    <s v="2480129918"/>
    <s v="0151989_003"/>
    <s v="31V"/>
    <s v="NL001131849B01"/>
    <n v="2"/>
    <n v="0"/>
    <n v="46.56"/>
    <s v="N"/>
    <s v="Peter Appel Transport B.V."/>
    <n v="36622"/>
    <d v="2023-10-31T00:00:00"/>
    <s v="08:20:00"/>
    <n v="0"/>
    <x v="1"/>
    <x v="43"/>
    <n v="10"/>
    <x v="15"/>
    <n v="1"/>
    <n v="3.2"/>
    <x v="5"/>
    <n v="46.56"/>
    <n v="0"/>
    <n v="46.56"/>
  </r>
  <r>
    <s v="COLGATE 3800 DEB."/>
    <s v="Colgate-Palmolive Nederland BV"/>
    <s v="101t"/>
    <n v="101091045043"/>
    <n v="101030177011"/>
    <n v="930"/>
    <s v="Inv Booked"/>
    <s v="2480129911"/>
    <s v="Verkoop"/>
    <n v="170"/>
    <s v="Transport drops zone"/>
    <s v="9 - verwerkt"/>
    <n v="0"/>
    <m/>
    <d v="2023-10-31T00:00:00"/>
    <s v="DROP"/>
    <s v="0001010910450430152001_002"/>
    <m/>
    <m/>
    <m/>
    <s v="EUR"/>
    <n v="7.62"/>
    <s v="EUR"/>
    <n v="7.62"/>
    <s v="EUR"/>
    <n v="7.62"/>
    <n v="7.62"/>
    <n v="0"/>
    <s v="N"/>
    <n v="1223000983"/>
    <d v="2023-11-09T00:00:00"/>
    <m/>
    <d v="2023-10-31T00:00:00"/>
    <s v="00:00"/>
    <s v="23:59"/>
    <d v="2023-10-31T00:00:00"/>
    <s v="14:00"/>
    <s v="15:00"/>
    <n v="0.8"/>
    <s v="ce"/>
    <n v="668"/>
    <n v="0.8"/>
    <n v="1"/>
    <s v="Kuehne+Nagel Tiel 3 Standpl"/>
    <s v="De Diepert 5"/>
    <s v="Tiel"/>
    <s v="4004 MA"/>
    <s v="NL"/>
    <x v="109"/>
    <s v="Rheastraat 10"/>
    <x v="3"/>
    <s v="5047 TL"/>
    <s v="NL"/>
    <s v="2480129911"/>
    <s v="0152001_002"/>
    <s v="31V"/>
    <s v="NL001131849B01"/>
    <n v="2"/>
    <n v="0"/>
    <n v="7.62"/>
    <s v="N"/>
    <s v="Peter Appel Transport B.V."/>
    <n v="36622"/>
    <d v="2023-10-31T00:00:00"/>
    <s v="15:45:00"/>
    <n v="0"/>
    <x v="1"/>
    <x v="43"/>
    <n v="10"/>
    <x v="3"/>
    <n v="0"/>
    <s v=""/>
    <x v="1"/>
    <s v=""/>
    <n v="0"/>
    <s v=""/>
  </r>
  <r>
    <s v="COLGATE 3800 DEB."/>
    <s v="Colgate-Palmolive Nederland BV"/>
    <s v="101t"/>
    <n v="101091045028"/>
    <n v="101030177012"/>
    <n v="930"/>
    <s v="Inv Booked"/>
    <s v="2480129912"/>
    <s v="Verkoop"/>
    <n v="170"/>
    <s v="Transport drops zone"/>
    <s v="9 - verwerkt"/>
    <n v="0"/>
    <m/>
    <d v="2023-10-31T00:00:00"/>
    <s v="DROP"/>
    <s v="0001010910450280151982_004"/>
    <m/>
    <m/>
    <m/>
    <s v="EUR"/>
    <n v="44.59"/>
    <s v="EUR"/>
    <n v="44.59"/>
    <s v="EUR"/>
    <n v="44.59"/>
    <n v="44.59"/>
    <n v="0"/>
    <s v="N"/>
    <n v="1223000983"/>
    <d v="2023-11-09T00:00:00"/>
    <m/>
    <d v="2023-10-31T00:00:00"/>
    <s v="00:00"/>
    <s v="23:59"/>
    <d v="2023-10-31T00:00:00"/>
    <s v="09:00"/>
    <s v="09:00"/>
    <n v="1.6"/>
    <s v="ce"/>
    <n v="880"/>
    <n v="1.6"/>
    <n v="0"/>
    <s v="Kuehne+Nagel Tiel 3 Standpl"/>
    <s v="De Diepert 5"/>
    <s v="Tiel"/>
    <s v="4004 MA"/>
    <s v="NL"/>
    <x v="51"/>
    <s v="Wilhelminakanaal Zuid 120"/>
    <x v="23"/>
    <s v="4903RA"/>
    <s v="NL"/>
    <s v="2480129912"/>
    <s v="0151982_004"/>
    <s v="31V"/>
    <s v="NL001131849B01"/>
    <n v="2"/>
    <n v="0"/>
    <n v="44.59"/>
    <s v="N"/>
    <s v="Peter Appel Transport B.V."/>
    <n v="36622"/>
    <d v="2023-10-31T00:00:00"/>
    <s v="09:28:00"/>
    <n v="0"/>
    <x v="1"/>
    <x v="43"/>
    <n v="10"/>
    <x v="34"/>
    <n v="1"/>
    <n v="1.6"/>
    <x v="3"/>
    <n v="44.59"/>
    <n v="0"/>
    <n v="44.59"/>
  </r>
  <r>
    <s v="COLGATE 3800 DEB."/>
    <s v="Colgate-Palmolive Nederland BV"/>
    <s v="101t"/>
    <n v="101091045024"/>
    <n v="101030177015"/>
    <n v="930"/>
    <s v="Inv Booked"/>
    <s v="2480129919"/>
    <s v="Verkoop"/>
    <n v="170"/>
    <s v="Transport drops zone"/>
    <s v="9 - verwerkt"/>
    <n v="0"/>
    <m/>
    <d v="2023-10-31T00:00:00"/>
    <s v="DROP"/>
    <s v="0001010910450240151981_006"/>
    <m/>
    <m/>
    <m/>
    <s v="EUR"/>
    <n v="107.52"/>
    <s v="EUR"/>
    <n v="107.52"/>
    <s v="EUR"/>
    <n v="107.52"/>
    <n v="107.52"/>
    <n v="0"/>
    <s v="N"/>
    <n v="1223000983"/>
    <d v="2023-11-09T00:00:00"/>
    <m/>
    <d v="2023-10-31T00:00:00"/>
    <s v="00:00"/>
    <s v="23:59"/>
    <d v="2023-10-31T00:00:00"/>
    <s v="12:00"/>
    <s v="17:00"/>
    <n v="4.8"/>
    <s v="ce"/>
    <n v="2238"/>
    <n v="4.8"/>
    <n v="2"/>
    <s v="Kuehne+Nagel Tiel 3 Standpl"/>
    <s v="De Diepert 5"/>
    <s v="Tiel"/>
    <s v="4004 MA"/>
    <s v="NL"/>
    <x v="21"/>
    <s v="Bloemakkers 4"/>
    <x v="22"/>
    <s v="9461GX"/>
    <s v="NL"/>
    <s v="2480129919"/>
    <s v="0151981_006"/>
    <s v="31V"/>
    <s v="NL001131849B01"/>
    <n v="2"/>
    <n v="0"/>
    <n v="107.52"/>
    <s v="N"/>
    <s v="Peter Appel Transport B.V."/>
    <n v="36622"/>
    <d v="2023-10-31T00:00:00"/>
    <s v="14:19:00"/>
    <n v="0"/>
    <x v="1"/>
    <x v="43"/>
    <n v="10"/>
    <x v="20"/>
    <n v="0"/>
    <s v=""/>
    <x v="3"/>
    <s v=""/>
    <n v="0"/>
    <s v=""/>
  </r>
  <r>
    <s v="COLGATE 3800 DEB."/>
    <s v="Colgate-Palmolive Nederland BV"/>
    <s v="101t"/>
    <n v="101091045046"/>
    <n v="101030177016"/>
    <n v="930"/>
    <s v="Inv Booked"/>
    <s v="2480129916"/>
    <s v="Verkoop"/>
    <n v="170"/>
    <s v="Transport drops zone"/>
    <s v="9 - verwerkt"/>
    <n v="0"/>
    <m/>
    <d v="2023-10-31T00:00:00"/>
    <s v="DROP"/>
    <s v="0001010910450460152003_002"/>
    <m/>
    <m/>
    <m/>
    <s v="EUR"/>
    <n v="17.350000000000001"/>
    <s v="EUR"/>
    <n v="17.350000000000001"/>
    <s v="EUR"/>
    <n v="17.350000000000001"/>
    <n v="17.350000000000001"/>
    <n v="0"/>
    <s v="N"/>
    <n v="1223000983"/>
    <d v="2023-11-09T00:00:00"/>
    <m/>
    <d v="2023-10-31T00:00:00"/>
    <s v="00:00"/>
    <s v="23:59"/>
    <d v="2023-10-31T00:00:00"/>
    <s v="14:00"/>
    <s v="14:00"/>
    <n v="2.4"/>
    <s v="ce"/>
    <n v="846"/>
    <n v="2.4"/>
    <n v="2"/>
    <s v="Kuehne+Nagel Tiel 3 Standpl"/>
    <s v="De Diepert 5"/>
    <s v="Tiel"/>
    <s v="4004 MA"/>
    <s v="NL"/>
    <x v="14"/>
    <s v="Rood 24"/>
    <x v="17"/>
    <s v="6666LT"/>
    <s v="NL"/>
    <s v="2480129916"/>
    <s v="0152003_002"/>
    <s v="31V"/>
    <s v="NL001131849B01"/>
    <n v="2"/>
    <n v="0"/>
    <n v="17.350000000000001"/>
    <s v="N"/>
    <s v="Peter Appel Transport B.V."/>
    <n v="36622"/>
    <d v="2023-10-31T00:00:00"/>
    <s v="15:35:00"/>
    <n v="0"/>
    <x v="1"/>
    <x v="43"/>
    <n v="10"/>
    <x v="15"/>
    <n v="1"/>
    <n v="24"/>
    <x v="5"/>
    <n v="173.51999999999998"/>
    <n v="0"/>
    <n v="173.51999999999998"/>
  </r>
  <r>
    <s v="COLGATE 3800 DEB."/>
    <s v="Colgate-Palmolive Nederland BV"/>
    <s v="101t"/>
    <n v="101091045027"/>
    <n v="101030177017"/>
    <n v="930"/>
    <s v="Inv Booked"/>
    <s v="2480129917"/>
    <s v="Verkoop"/>
    <n v="170"/>
    <s v="Transport drops zone"/>
    <s v="9 - verwerkt"/>
    <n v="0"/>
    <m/>
    <d v="2023-10-31T00:00:00"/>
    <s v="DROP"/>
    <s v="0001010910450270151984_005"/>
    <m/>
    <m/>
    <m/>
    <s v="EUR"/>
    <n v="63.68"/>
    <s v="EUR"/>
    <n v="63.68"/>
    <s v="EUR"/>
    <n v="63.68"/>
    <n v="63.68"/>
    <n v="0"/>
    <s v="N"/>
    <n v="1223000983"/>
    <d v="2023-11-09T00:00:00"/>
    <m/>
    <d v="2023-10-31T00:00:00"/>
    <s v="00:00"/>
    <s v="23:59"/>
    <d v="2023-10-31T00:00:00"/>
    <s v="05:00"/>
    <s v="12:00"/>
    <n v="3.2"/>
    <s v="ce"/>
    <n v="1847"/>
    <n v="3.2"/>
    <n v="2"/>
    <s v="Kuehne+Nagel Tiel 3 Standpl"/>
    <s v="De Diepert 5"/>
    <s v="Tiel"/>
    <s v="4004 MA"/>
    <s v="NL"/>
    <x v="19"/>
    <s v="SAFFIER  300"/>
    <x v="21"/>
    <s v="3316 LN"/>
    <s v="NL"/>
    <s v="2480129917"/>
    <s v="0151984_005"/>
    <s v="31V"/>
    <s v="NL001131849B01"/>
    <n v="2"/>
    <n v="0"/>
    <n v="63.68"/>
    <s v="N"/>
    <s v="Peter Appel Transport B.V."/>
    <n v="36622"/>
    <d v="2023-10-31T00:00:00"/>
    <s v="11:12:00"/>
    <n v="0"/>
    <x v="1"/>
    <x v="43"/>
    <n v="10"/>
    <x v="19"/>
    <n v="1"/>
    <n v="3.2"/>
    <x v="3"/>
    <n v="63.68"/>
    <n v="0"/>
    <n v="63.68"/>
  </r>
  <r>
    <s v="COLGATE 3800 DEB."/>
    <s v="Colgate-Palmolive Nederland BV"/>
    <s v="101t"/>
    <n v="101091045027"/>
    <n v="101030177019"/>
    <n v="930"/>
    <s v="Inv Booked"/>
    <s v="2480129922"/>
    <s v="Verkoop"/>
    <n v="170"/>
    <s v="Transport drops zone"/>
    <s v="9 - verwerkt"/>
    <n v="0"/>
    <m/>
    <d v="2023-10-31T00:00:00"/>
    <s v="DROP"/>
    <s v="0001010910450270151984_002"/>
    <m/>
    <m/>
    <m/>
    <s v="EUR"/>
    <n v="79.88"/>
    <s v="EUR"/>
    <n v="79.88"/>
    <s v="EUR"/>
    <n v="79.88"/>
    <n v="79.88"/>
    <n v="0"/>
    <s v="N"/>
    <n v="1223000983"/>
    <d v="2023-11-09T00:00:00"/>
    <m/>
    <d v="2023-10-31T00:00:00"/>
    <s v="00:00"/>
    <s v="23:59"/>
    <d v="2023-10-31T00:00:00"/>
    <s v="06:00"/>
    <s v="07:00"/>
    <n v="4"/>
    <s v="ce"/>
    <n v="3652"/>
    <n v="4"/>
    <n v="6"/>
    <s v="Kuehne+Nagel Tiel 3 Standpl"/>
    <s v="De Diepert 5"/>
    <s v="Tiel"/>
    <s v="4004 MA"/>
    <s v="NL"/>
    <x v="2"/>
    <s v="Laan van Ruyven 1"/>
    <x v="11"/>
    <s v="2645EE"/>
    <s v="NL"/>
    <s v="2480129922"/>
    <s v="0151984_002"/>
    <s v="31V"/>
    <s v="NL001131849B01"/>
    <n v="2"/>
    <n v="0"/>
    <n v="79.88"/>
    <s v="N"/>
    <s v="Peter Appel Transport B.V."/>
    <n v="36622"/>
    <d v="2023-10-31T00:00:00"/>
    <s v="07:50:00"/>
    <n v="0"/>
    <x v="1"/>
    <x v="43"/>
    <n v="10"/>
    <x v="4"/>
    <n v="1"/>
    <n v="4"/>
    <x v="2"/>
    <n v="79.88"/>
    <n v="0"/>
    <n v="79.88"/>
  </r>
  <r>
    <s v="COLGATE 3800 DEB."/>
    <s v="Colgate-Palmolive Nederland BV"/>
    <s v="101t"/>
    <n v="101091045024"/>
    <n v="101030177020"/>
    <n v="930"/>
    <s v="Inv Booked"/>
    <s v="2480129921"/>
    <s v="Verkoop"/>
    <n v="170"/>
    <s v="Transport drops zone"/>
    <s v="9 - verwerkt"/>
    <n v="0"/>
    <m/>
    <d v="2023-10-31T00:00:00"/>
    <s v="DROP"/>
    <s v="0001010910450240151981_004"/>
    <m/>
    <m/>
    <m/>
    <s v="EUR"/>
    <n v="28.67"/>
    <s v="EUR"/>
    <n v="28.67"/>
    <s v="EUR"/>
    <n v="28.67"/>
    <n v="28.67"/>
    <n v="0"/>
    <s v="N"/>
    <n v="1223000983"/>
    <d v="2023-11-09T00:00:00"/>
    <m/>
    <d v="2023-10-31T00:00:00"/>
    <s v="00:00"/>
    <s v="23:59"/>
    <d v="2023-10-31T00:00:00"/>
    <s v="08:00"/>
    <s v="15:00"/>
    <n v="0.8"/>
    <s v="ce"/>
    <n v="224"/>
    <n v="0.8"/>
    <n v="0"/>
    <s v="Kuehne+Nagel Tiel 3 Standpl"/>
    <s v="De Diepert 5"/>
    <s v="Tiel"/>
    <s v="4004 MA"/>
    <s v="NL"/>
    <x v="111"/>
    <s v="Leeuwenveldse weg 3F"/>
    <x v="43"/>
    <s v="1382 LV"/>
    <s v="NL"/>
    <s v="2480129921"/>
    <s v="0151981_004"/>
    <s v="31V"/>
    <s v="NL001131849B01"/>
    <n v="2"/>
    <n v="0"/>
    <n v="28.67"/>
    <s v="N"/>
    <s v="Peter Appel Transport B.V."/>
    <n v="36622"/>
    <d v="2023-10-31T00:00:00"/>
    <s v="12:33:00"/>
    <n v="0"/>
    <x v="1"/>
    <x v="43"/>
    <n v="10"/>
    <x v="13"/>
    <n v="1"/>
    <n v="0.8"/>
    <x v="0"/>
    <n v="28.67"/>
    <n v="0"/>
    <n v="28.67"/>
  </r>
  <r>
    <s v="COLGATE 3800 DEB."/>
    <s v="Colgate-Palmolive Nederland BV"/>
    <s v="101t"/>
    <n v="101091045036"/>
    <n v="101030177021"/>
    <n v="930"/>
    <s v="Inv Booked"/>
    <s v="2480129926"/>
    <s v="Verkoop"/>
    <n v="170"/>
    <s v="Transport drops zone"/>
    <s v="9 - verwerkt"/>
    <n v="0"/>
    <m/>
    <d v="2023-10-31T00:00:00"/>
    <s v="DROP"/>
    <s v="0001010910450360151991_004"/>
    <m/>
    <m/>
    <m/>
    <s v="EUR"/>
    <n v="45.6"/>
    <s v="EUR"/>
    <n v="45.6"/>
    <s v="EUR"/>
    <n v="45.6"/>
    <n v="45.6"/>
    <n v="0"/>
    <s v="N"/>
    <n v="1223000983"/>
    <d v="2023-11-09T00:00:00"/>
    <m/>
    <d v="2023-10-31T00:00:00"/>
    <s v="00:00"/>
    <s v="23:59"/>
    <d v="2023-10-31T00:00:00"/>
    <s v="10:00"/>
    <s v="10:00"/>
    <n v="2.4"/>
    <s v="ce"/>
    <n v="1103"/>
    <n v="2.4"/>
    <n v="2"/>
    <s v="Kuehne+Nagel Tiel 3 Standpl"/>
    <s v="De Diepert 5"/>
    <s v="Tiel"/>
    <s v="4004 MA"/>
    <s v="NL"/>
    <x v="79"/>
    <s v="Keltenweg 30"/>
    <x v="58"/>
    <s v="5342 LP"/>
    <s v="NL"/>
    <s v="2480129926"/>
    <s v="0151991_004"/>
    <s v="31V"/>
    <s v="NL001131849B01"/>
    <n v="2"/>
    <n v="0"/>
    <n v="45.6"/>
    <s v="N"/>
    <s v="Peter Appel Transport B.V."/>
    <n v="36622"/>
    <d v="2023-10-31T00:00:00"/>
    <s v="14:18:00"/>
    <n v="0"/>
    <x v="1"/>
    <x v="43"/>
    <n v="10"/>
    <x v="42"/>
    <n v="1"/>
    <n v="2.4"/>
    <x v="3"/>
    <n v="45.6"/>
    <n v="0"/>
    <n v="45.6"/>
  </r>
  <r>
    <s v="COLGATE 3800 DEB."/>
    <s v="Colgate-Palmolive Nederland BV"/>
    <s v="101t"/>
    <n v="101091045183"/>
    <n v="101030177022"/>
    <n v="930"/>
    <s v="Inv Booked"/>
    <s v="2480129927"/>
    <s v="Verkoop"/>
    <n v="170"/>
    <s v="Transport drops zone"/>
    <s v="9 - verwerkt"/>
    <n v="0"/>
    <m/>
    <d v="2023-10-31T00:00:00"/>
    <s v="DROP"/>
    <s v="0001010910451830151893_002"/>
    <m/>
    <m/>
    <m/>
    <s v="EUR"/>
    <n v="52.92"/>
    <s v="EUR"/>
    <n v="52.92"/>
    <s v="EUR"/>
    <n v="52.92"/>
    <n v="52.92"/>
    <n v="0"/>
    <s v="N"/>
    <n v="1223000983"/>
    <d v="2023-11-09T00:00:00"/>
    <m/>
    <d v="2023-10-31T00:00:00"/>
    <s v="00:00"/>
    <s v="23:59"/>
    <d v="2023-10-31T00:00:00"/>
    <s v="05:00"/>
    <s v="06:00"/>
    <n v="5.6"/>
    <s v="ce"/>
    <n v="2875"/>
    <n v="5.6"/>
    <n v="5"/>
    <s v="Kuehne+Nagel Tiel 3 Standpl"/>
    <s v="De Diepert 5"/>
    <s v="Tiel"/>
    <s v="4004 MA"/>
    <s v="NL"/>
    <x v="2"/>
    <s v="Randweg 2"/>
    <x v="6"/>
    <s v="4191 NN"/>
    <s v="NL"/>
    <s v="2480129927"/>
    <s v="0151893_002"/>
    <s v="31V"/>
    <s v="NL001131849B01"/>
    <n v="2"/>
    <n v="0"/>
    <n v="52.92"/>
    <s v="N"/>
    <s v="Peter Appel Transport B.V."/>
    <n v="36622"/>
    <d v="2023-10-31T00:00:00"/>
    <s v="05:52:00"/>
    <n v="0"/>
    <x v="1"/>
    <x v="43"/>
    <n v="10"/>
    <x v="6"/>
    <n v="1"/>
    <n v="5.6"/>
    <x v="2"/>
    <n v="52.92"/>
    <n v="0"/>
    <n v="52.92"/>
  </r>
  <r>
    <s v="COLGATE 3800 DEB."/>
    <s v="Colgate-Palmolive Nederland BV"/>
    <s v="101t"/>
    <n v="101091045046"/>
    <n v="101030177023"/>
    <n v="930"/>
    <s v="Inv Booked"/>
    <s v="2480129925"/>
    <s v="Verkoop"/>
    <n v="170"/>
    <s v="Transport drops zone"/>
    <s v="9 - verwerkt"/>
    <n v="0"/>
    <m/>
    <d v="2023-10-31T00:00:00"/>
    <s v="DROP"/>
    <s v="0001010910450460152003_002"/>
    <m/>
    <m/>
    <m/>
    <s v="EUR"/>
    <n v="156.16999999999999"/>
    <s v="EUR"/>
    <n v="156.16999999999999"/>
    <s v="EUR"/>
    <n v="156.16999999999999"/>
    <n v="156.16999999999999"/>
    <n v="0"/>
    <s v="N"/>
    <n v="1223000983"/>
    <d v="2023-11-09T00:00:00"/>
    <m/>
    <d v="2023-10-31T00:00:00"/>
    <s v="00:00"/>
    <s v="23:59"/>
    <d v="2023-10-31T00:00:00"/>
    <s v="14:00"/>
    <s v="14:00"/>
    <n v="21.6"/>
    <s v="ce"/>
    <n v="14579"/>
    <n v="21.6"/>
    <n v="30"/>
    <s v="Kuehne+Nagel Tiel 3 Standpl"/>
    <s v="De Diepert 5"/>
    <s v="Tiel"/>
    <s v="4004 MA"/>
    <s v="NL"/>
    <x v="14"/>
    <s v="Rood 24"/>
    <x v="17"/>
    <s v="6666LT"/>
    <s v="NL"/>
    <s v="2480129925"/>
    <s v="0152003_002"/>
    <s v="31V"/>
    <s v="NL001131849B01"/>
    <n v="2"/>
    <n v="0"/>
    <n v="156.16999999999999"/>
    <s v="N"/>
    <s v="Peter Appel Transport B.V."/>
    <n v="36622"/>
    <d v="2023-10-31T00:00:00"/>
    <s v="15:35:00"/>
    <n v="35"/>
    <x v="1"/>
    <x v="43"/>
    <n v="10"/>
    <x v="15"/>
    <n v="0"/>
    <s v=""/>
    <x v="5"/>
    <s v=""/>
    <n v="0"/>
    <s v=""/>
  </r>
  <r>
    <s v="COLGATE 3800 DEB."/>
    <s v="Colgate-Palmolive Nederland BV"/>
    <s v="101t"/>
    <n v="101091045028"/>
    <n v="101030177024"/>
    <n v="930"/>
    <s v="Inv Booked"/>
    <s v="2480129924"/>
    <s v="Verkoop"/>
    <n v="170"/>
    <s v="Transport drops zone"/>
    <s v="9 - verwerkt"/>
    <n v="0"/>
    <m/>
    <d v="2023-10-31T00:00:00"/>
    <s v="DROP"/>
    <s v="0001010910450280151982_003"/>
    <m/>
    <m/>
    <m/>
    <s v="EUR"/>
    <n v="88.65"/>
    <s v="EUR"/>
    <n v="88.65"/>
    <s v="EUR"/>
    <n v="88.65"/>
    <n v="88.65"/>
    <n v="0"/>
    <s v="N"/>
    <n v="1223000983"/>
    <d v="2023-11-09T00:00:00"/>
    <m/>
    <d v="2023-10-31T00:00:00"/>
    <s v="00:00"/>
    <s v="23:59"/>
    <d v="2023-10-31T00:00:00"/>
    <s v="07:00"/>
    <s v="08:00"/>
    <n v="5.6"/>
    <s v="ce"/>
    <n v="5455"/>
    <n v="5.6"/>
    <n v="10"/>
    <s v="Kuehne+Nagel Tiel 3 Standpl"/>
    <s v="De Diepert 5"/>
    <s v="Tiel"/>
    <s v="4004 MA"/>
    <s v="NL"/>
    <x v="2"/>
    <s v="Pegasusweg 1"/>
    <x v="3"/>
    <s v="5015BZ"/>
    <s v="NL"/>
    <s v="2480129924"/>
    <s v="0151982_003"/>
    <s v="31V"/>
    <s v="NL001131849B01"/>
    <n v="2"/>
    <n v="0"/>
    <n v="88.65"/>
    <s v="N"/>
    <s v="Peter Appel Transport B.V."/>
    <n v="36622"/>
    <d v="2023-10-31T00:00:00"/>
    <s v="07:37:00"/>
    <n v="0"/>
    <x v="1"/>
    <x v="43"/>
    <n v="10"/>
    <x v="3"/>
    <n v="1"/>
    <n v="5.6"/>
    <x v="2"/>
    <n v="88.65"/>
    <n v="0"/>
    <n v="88.65"/>
  </r>
  <r>
    <s v="COLGATE 3800 DEB."/>
    <s v="Colgate-Palmolive Nederland BV"/>
    <s v="101t"/>
    <n v="101091045033"/>
    <n v="101030176992"/>
    <n v="930"/>
    <s v="Inv Booked"/>
    <s v="2480129894"/>
    <s v="Verkoop"/>
    <n v="170"/>
    <s v="Transport drops zone"/>
    <s v="9 - verwerkt"/>
    <n v="0"/>
    <m/>
    <d v="2023-10-31T00:00:00"/>
    <s v="DROP"/>
    <s v="0001010910450330151988_002"/>
    <m/>
    <m/>
    <m/>
    <s v="EUR"/>
    <n v="13.02"/>
    <s v="EUR"/>
    <n v="13.02"/>
    <s v="EUR"/>
    <n v="13.02"/>
    <n v="13.02"/>
    <n v="0"/>
    <s v="N"/>
    <n v="1223000983"/>
    <d v="2023-11-09T00:00:00"/>
    <m/>
    <d v="2023-10-31T00:00:00"/>
    <s v="00:00"/>
    <s v="23:59"/>
    <d v="2023-10-31T00:00:00"/>
    <s v="07:00"/>
    <s v="07:00"/>
    <n v="1.6"/>
    <s v="ce"/>
    <n v="601"/>
    <n v="1.6"/>
    <n v="0"/>
    <s v="Kuehne+Nagel Tiel 3 Standpl"/>
    <s v="De Diepert 5"/>
    <s v="Tiel"/>
    <s v="4004 MA"/>
    <s v="NL"/>
    <x v="40"/>
    <s v="Doornhoek 4050"/>
    <x v="20"/>
    <s v="5465TD"/>
    <s v="NL"/>
    <s v="2480129894"/>
    <s v="0151988_002"/>
    <s v="31V"/>
    <s v="NL001131849B01"/>
    <n v="2"/>
    <n v="0"/>
    <n v="13.02"/>
    <s v="N"/>
    <s v="Peter Appel Transport B.V."/>
    <n v="36622"/>
    <d v="2023-10-31T00:00:00"/>
    <s v="07:36:00"/>
    <n v="0"/>
    <x v="1"/>
    <x v="43"/>
    <n v="10"/>
    <x v="18"/>
    <n v="0"/>
    <s v=""/>
    <x v="3"/>
    <s v=""/>
    <n v="0"/>
    <s v=""/>
  </r>
  <r>
    <s v="COLGATE 3800 DEB."/>
    <s v="Colgate-Palmolive Nederland BV"/>
    <s v="101t"/>
    <n v="0"/>
    <n v="101030176993"/>
    <n v="930"/>
    <s v="Inv Booked"/>
    <s v="2480129898"/>
    <s v="Verkoop"/>
    <n v="170"/>
    <s v="Transport drops zone"/>
    <s v="9 - verwerkt"/>
    <n v="0"/>
    <m/>
    <d v="2023-10-31T00:00:00"/>
    <m/>
    <m/>
    <m/>
    <m/>
    <m/>
    <s v="EUR"/>
    <n v="167.1"/>
    <s v="EUR"/>
    <n v="167.1"/>
    <s v="EUR"/>
    <n v="167.1"/>
    <n v="167.1"/>
    <n v="0"/>
    <s v="N"/>
    <n v="1223000983"/>
    <d v="2023-11-09T00:00:00"/>
    <m/>
    <d v="2023-10-31T00:00:00"/>
    <s v="00:00"/>
    <s v="23:59"/>
    <d v="2023-10-31T00:00:00"/>
    <s v="06:00"/>
    <s v="14:30"/>
    <n v="11.2"/>
    <s v="ce"/>
    <n v="11195"/>
    <n v="11.2"/>
    <n v="18"/>
    <s v="Kuehne+Nagel Tiel 3 Standpl"/>
    <s v="De Diepert 5"/>
    <s v="Tiel"/>
    <s v="4004 MA"/>
    <s v="NL"/>
    <x v="33"/>
    <s v="Tussenriemer 40"/>
    <x v="35"/>
    <s v="4704SR"/>
    <s v="NL"/>
    <s v="2480129898"/>
    <s v="0151982_005"/>
    <s v="31V"/>
    <s v="NL001131849B01"/>
    <n v="2"/>
    <n v="0"/>
    <n v="167.1"/>
    <s v="N"/>
    <m/>
    <n v="36622"/>
    <d v="2023-10-31T00:00:00"/>
    <s v="10:13:00"/>
    <n v="0"/>
    <x v="1"/>
    <x v="43"/>
    <n v="10"/>
    <x v="29"/>
    <n v="1"/>
    <n v="11.2"/>
    <x v="8"/>
    <n v="167.1"/>
    <n v="0"/>
    <n v="167.1"/>
  </r>
  <r>
    <s v="COLGATE 3800 DEB."/>
    <s v="Colgate-Palmolive Nederland BV"/>
    <s v="101t"/>
    <n v="101091045027"/>
    <n v="101030176994"/>
    <n v="930"/>
    <s v="Inv Booked"/>
    <s v="2480129900"/>
    <s v="Verkoop"/>
    <n v="170"/>
    <s v="Transport drops zone"/>
    <s v="9 - verwerkt"/>
    <n v="0"/>
    <m/>
    <d v="2023-10-31T00:00:00"/>
    <s v="DROP"/>
    <s v="0001010910450270151984_003"/>
    <m/>
    <m/>
    <m/>
    <s v="EUR"/>
    <n v="144.06"/>
    <s v="EUR"/>
    <n v="144.06"/>
    <s v="EUR"/>
    <n v="144.06"/>
    <n v="144.06"/>
    <n v="0"/>
    <s v="N"/>
    <n v="1223000983"/>
    <d v="2023-11-09T00:00:00"/>
    <m/>
    <d v="2023-10-31T00:00:00"/>
    <s v="00:00"/>
    <s v="23:59"/>
    <d v="2023-10-31T00:00:00"/>
    <s v="06:00"/>
    <s v="14:30"/>
    <n v="8.8000000000000007"/>
    <s v="ce"/>
    <n v="8946"/>
    <n v="8.8000000000000007"/>
    <n v="13"/>
    <s v="Kuehne+Nagel Tiel 3 Standpl"/>
    <s v="De Diepert 5"/>
    <s v="Tiel"/>
    <s v="4004 MA"/>
    <s v="NL"/>
    <x v="30"/>
    <s v="Brandpuntlaan Zuid 1"/>
    <x v="4"/>
    <s v="2665NZ"/>
    <s v="NL"/>
    <s v="2480129900"/>
    <s v="0151984_003"/>
    <s v="31V"/>
    <s v="NL001131849B01"/>
    <n v="2"/>
    <n v="0"/>
    <n v="144.06"/>
    <s v="N"/>
    <s v="Peter Appel Transport B.V."/>
    <n v="36622"/>
    <d v="2023-10-31T00:00:00"/>
    <s v="09:13:00"/>
    <n v="0"/>
    <x v="1"/>
    <x v="43"/>
    <n v="10"/>
    <x v="4"/>
    <n v="1"/>
    <n v="8.8000000000000007"/>
    <x v="8"/>
    <n v="144.06"/>
    <n v="0"/>
    <n v="144.06"/>
  </r>
  <r>
    <s v="COLGATE 3800 DEB."/>
    <s v="Colgate-Palmolive Nederland BV"/>
    <s v="101t"/>
    <n v="101091045322"/>
    <n v="101030176995"/>
    <n v="930"/>
    <s v="Inv Booked"/>
    <s v="2480129896"/>
    <s v="Verkoop"/>
    <n v="170"/>
    <s v="Transport drops zone"/>
    <s v="9 - verwerkt"/>
    <n v="0"/>
    <m/>
    <d v="2023-10-31T00:00:00"/>
    <s v="DROP"/>
    <s v="0001010910453220152142_002"/>
    <m/>
    <m/>
    <m/>
    <s v="EUR"/>
    <n v="155.85"/>
    <s v="EUR"/>
    <n v="155.85"/>
    <s v="EUR"/>
    <n v="155.85"/>
    <n v="155.85"/>
    <n v="0"/>
    <s v="N"/>
    <n v="1223000983"/>
    <d v="2023-11-09T00:00:00"/>
    <m/>
    <d v="2023-10-31T00:00:00"/>
    <s v="00:00"/>
    <s v="23:59"/>
    <d v="2023-10-31T00:00:00"/>
    <s v="06:00"/>
    <s v="14:30"/>
    <n v="8.8000000000000007"/>
    <s v="ce"/>
    <n v="8310"/>
    <n v="8.8000000000000007"/>
    <n v="13"/>
    <s v="Kuehne+Nagel Tiel 3 Standpl"/>
    <s v="De Diepert 5"/>
    <s v="Tiel"/>
    <s v="4004 MA"/>
    <s v="NL"/>
    <x v="34"/>
    <s v="Birnieweg 13"/>
    <x v="36"/>
    <s v="7418 HH"/>
    <s v="NL"/>
    <s v="2480129896"/>
    <s v="0152142_002"/>
    <s v="31V"/>
    <s v="NL001131849B01"/>
    <n v="2"/>
    <n v="0"/>
    <n v="155.85"/>
    <s v="N"/>
    <s v="Peter Appel Transport B.V."/>
    <n v="36622"/>
    <d v="2023-10-31T00:00:00"/>
    <s v="11:33:00"/>
    <n v="0"/>
    <x v="1"/>
    <x v="43"/>
    <n v="10"/>
    <x v="30"/>
    <n v="1"/>
    <n v="8.8000000000000007"/>
    <x v="8"/>
    <n v="155.85"/>
    <n v="0"/>
    <n v="155.85"/>
  </r>
  <r>
    <s v="COLGATE 3800 DEB."/>
    <s v="Colgate-Palmolive Nederland BV"/>
    <s v="101t"/>
    <n v="101091045318"/>
    <n v="101030176996"/>
    <n v="930"/>
    <s v="Inv Booked"/>
    <s v="2480129892"/>
    <s v="Verkoop"/>
    <n v="170"/>
    <s v="Transport drops zone"/>
    <s v="9 - verwerkt"/>
    <n v="0"/>
    <m/>
    <d v="2023-10-31T00:00:00"/>
    <s v="DROP"/>
    <s v="0001010910453180152138_002"/>
    <m/>
    <m/>
    <m/>
    <s v="EUR"/>
    <n v="177.22"/>
    <s v="EUR"/>
    <n v="177.22"/>
    <s v="EUR"/>
    <n v="177.22"/>
    <n v="177.22"/>
    <n v="0"/>
    <s v="N"/>
    <n v="1223000983"/>
    <d v="2023-11-09T00:00:00"/>
    <m/>
    <d v="2023-10-31T00:00:00"/>
    <s v="00:00"/>
    <s v="23:59"/>
    <d v="2023-10-31T00:00:00"/>
    <s v="06:00"/>
    <s v="14:30"/>
    <n v="10.4"/>
    <s v="ce"/>
    <n v="9826"/>
    <n v="10.4"/>
    <n v="17"/>
    <s v="Kuehne+Nagel Tiel 3 Standpl"/>
    <s v="De Diepert 5"/>
    <s v="Tiel"/>
    <s v="4004 MA"/>
    <s v="NL"/>
    <x v="36"/>
    <s v="Ada Byronweg 19"/>
    <x v="38"/>
    <s v="6045GM"/>
    <s v="NL"/>
    <s v="2480129892"/>
    <s v="0152138_002"/>
    <s v="31V"/>
    <s v="NL001131849B01"/>
    <n v="2"/>
    <n v="0"/>
    <n v="177.22"/>
    <s v="N"/>
    <s v="Peter Appel Transport B.V."/>
    <n v="36622"/>
    <d v="2023-10-31T00:00:00"/>
    <s v="09:11:00"/>
    <n v="24"/>
    <x v="1"/>
    <x v="43"/>
    <n v="10"/>
    <x v="23"/>
    <n v="1"/>
    <n v="10.4"/>
    <x v="8"/>
    <n v="177.22"/>
    <n v="0"/>
    <n v="177.22"/>
  </r>
  <r>
    <s v="COLGATE 3800 DEB."/>
    <s v="Colgate-Palmolive Nederland BV"/>
    <s v="101t"/>
    <n v="101091045314"/>
    <n v="101030176997"/>
    <n v="930"/>
    <s v="Inv Booked"/>
    <s v="2480129897"/>
    <s v="Verkoop"/>
    <n v="170"/>
    <s v="Transport drops zone"/>
    <s v="9 - verwerkt"/>
    <n v="0"/>
    <m/>
    <d v="2023-10-31T00:00:00"/>
    <s v="DROP"/>
    <s v="0001010910453140152134_002"/>
    <m/>
    <m/>
    <m/>
    <s v="EUR"/>
    <n v="82.46"/>
    <s v="EUR"/>
    <n v="82.46"/>
    <s v="EUR"/>
    <n v="82.46"/>
    <n v="82.46"/>
    <n v="0"/>
    <s v="N"/>
    <n v="1223000983"/>
    <d v="2023-11-09T00:00:00"/>
    <m/>
    <d v="2023-10-31T00:00:00"/>
    <s v="00:00"/>
    <s v="23:59"/>
    <d v="2023-10-31T00:00:00"/>
    <s v="06:00"/>
    <s v="14:30"/>
    <n v="9.6"/>
    <s v="ce"/>
    <n v="9190"/>
    <n v="9.6"/>
    <n v="14"/>
    <s v="Kuehne+Nagel Tiel 3 Standpl"/>
    <s v="De Diepert 5"/>
    <s v="Tiel"/>
    <s v="4004 MA"/>
    <s v="NL"/>
    <x v="31"/>
    <s v="Ohmweg 3"/>
    <x v="33"/>
    <s v="4104BM"/>
    <s v="NL"/>
    <s v="2480129897"/>
    <s v="0152134_002"/>
    <s v="31V"/>
    <s v="NL001131849B01"/>
    <n v="2"/>
    <n v="0"/>
    <n v="82.46"/>
    <s v="N"/>
    <s v="Peter Appel Transport B.V."/>
    <n v="36622"/>
    <d v="2023-10-31T00:00:00"/>
    <s v="10:12:00"/>
    <n v="0"/>
    <x v="1"/>
    <x v="43"/>
    <n v="10"/>
    <x v="6"/>
    <n v="1"/>
    <n v="9.6"/>
    <x v="8"/>
    <n v="82.46"/>
    <n v="0"/>
    <n v="82.46"/>
  </r>
  <r>
    <s v="COLGATE 3800 DEB."/>
    <s v="Colgate-Palmolive Nederland BV"/>
    <s v="101t"/>
    <n v="101091045033"/>
    <n v="101030176999"/>
    <n v="930"/>
    <s v="Inv Booked"/>
    <s v="2480129893"/>
    <s v="Verkoop"/>
    <n v="170"/>
    <s v="Transport drops zone"/>
    <s v="9 - verwerkt"/>
    <n v="0"/>
    <m/>
    <d v="2023-10-31T00:00:00"/>
    <s v="DROP"/>
    <s v="0001010910450330151988_002"/>
    <m/>
    <m/>
    <m/>
    <s v="EUR"/>
    <n v="39.07"/>
    <s v="EUR"/>
    <n v="39.07"/>
    <s v="EUR"/>
    <n v="39.07"/>
    <n v="39.07"/>
    <n v="0"/>
    <s v="N"/>
    <n v="1223000983"/>
    <d v="2023-11-09T00:00:00"/>
    <m/>
    <d v="2023-10-31T00:00:00"/>
    <s v="00:00"/>
    <s v="23:59"/>
    <d v="2023-10-31T00:00:00"/>
    <s v="07:00"/>
    <s v="15:00"/>
    <n v="4.8"/>
    <s v="ce"/>
    <n v="2203"/>
    <n v="4.8"/>
    <n v="4"/>
    <s v="Kuehne+Nagel Tiel 3 Standpl"/>
    <s v="De Diepert 5"/>
    <s v="Tiel"/>
    <s v="4004 MA"/>
    <s v="NL"/>
    <x v="40"/>
    <s v="Doornhoek 4050"/>
    <x v="20"/>
    <s v="5465TD"/>
    <s v="NL"/>
    <s v="2480129893"/>
    <s v="0151988_002"/>
    <s v="31V"/>
    <s v="NL001131849B01"/>
    <n v="2"/>
    <n v="0"/>
    <n v="39.07"/>
    <s v="N"/>
    <s v="Peter Appel Transport B.V."/>
    <n v="36622"/>
    <d v="2023-10-31T00:00:00"/>
    <s v="07:36:00"/>
    <n v="0"/>
    <x v="1"/>
    <x v="43"/>
    <n v="10"/>
    <x v="18"/>
    <n v="0"/>
    <s v=""/>
    <x v="3"/>
    <s v=""/>
    <n v="0"/>
    <s v=""/>
  </r>
  <r>
    <s v="COLGATE 3800 DEB."/>
    <s v="Colgate-Palmolive Nederland BV"/>
    <s v="101t"/>
    <n v="101091045031"/>
    <n v="101030177002"/>
    <n v="930"/>
    <s v="Inv Booked"/>
    <s v="2480129902"/>
    <s v="Verkoop"/>
    <n v="170"/>
    <s v="Transport drops zone"/>
    <s v="9 - verwerkt"/>
    <n v="0"/>
    <m/>
    <d v="2023-10-31T00:00:00"/>
    <s v="DROP"/>
    <s v="0001010910450310151986_002"/>
    <m/>
    <m/>
    <m/>
    <s v="EUR"/>
    <n v="333.96"/>
    <s v="EUR"/>
    <n v="333.96"/>
    <s v="EUR"/>
    <n v="333.96"/>
    <n v="333.96"/>
    <n v="0"/>
    <s v="N"/>
    <n v="1223000983"/>
    <d v="2023-11-09T00:00:00"/>
    <m/>
    <d v="2023-10-31T00:00:00"/>
    <s v="00:00"/>
    <s v="23:59"/>
    <d v="2023-10-31T00:00:00"/>
    <s v="07:00"/>
    <s v="08:00"/>
    <n v="26.4"/>
    <s v="ce"/>
    <n v="22143"/>
    <n v="26.4"/>
    <n v="44"/>
    <s v="Kuehne+Nagel Tiel 3 Standpl"/>
    <s v="De Diepert 5"/>
    <s v="Tiel"/>
    <s v="4004 MA"/>
    <s v="NL"/>
    <x v="1"/>
    <s v="Fahrenheitweg 1"/>
    <x v="1"/>
    <s v="6101WR"/>
    <s v="NL"/>
    <s v="2480129902"/>
    <s v="0151986_002"/>
    <s v="31V"/>
    <s v="NL001131849B01"/>
    <n v="2"/>
    <n v="0"/>
    <n v="333.96"/>
    <s v="N"/>
    <s v="Peter Appel Transport B.V."/>
    <n v="36622"/>
    <d v="2023-10-31T00:00:00"/>
    <s v="08:00:00"/>
    <n v="0"/>
    <x v="1"/>
    <x v="43"/>
    <n v="10"/>
    <x v="1"/>
    <n v="1"/>
    <n v="26.4"/>
    <x v="1"/>
    <n v="333.96"/>
    <n v="0"/>
    <n v="333.96"/>
  </r>
  <r>
    <s v="COLGATE 3800 DEB."/>
    <s v="Colgate-Palmolive Nederland BV"/>
    <s v="101t"/>
    <n v="101091045030"/>
    <n v="101030177003"/>
    <n v="930"/>
    <s v="Inv Booked"/>
    <s v="2480129905"/>
    <s v="Verkoop"/>
    <n v="170"/>
    <s v="Transport drops zone"/>
    <s v="9 - verwerkt"/>
    <n v="0"/>
    <m/>
    <d v="2023-10-31T00:00:00"/>
    <s v="DROP"/>
    <s v="0001010910450300151987_002"/>
    <m/>
    <m/>
    <m/>
    <s v="EUR"/>
    <n v="323.39"/>
    <s v="EUR"/>
    <n v="323.39"/>
    <s v="EUR"/>
    <n v="323.39"/>
    <n v="323.39"/>
    <n v="0"/>
    <s v="N"/>
    <n v="1223000983"/>
    <d v="2023-11-09T00:00:00"/>
    <m/>
    <d v="2023-10-31T00:00:00"/>
    <s v="00:00"/>
    <s v="23:59"/>
    <d v="2023-10-31T00:00:00"/>
    <s v="07:00"/>
    <s v="08:00"/>
    <n v="24.8"/>
    <s v="ce"/>
    <n v="14611"/>
    <n v="24.8"/>
    <n v="36"/>
    <s v="Kuehne+Nagel Tiel 3 Standpl"/>
    <s v="De Diepert 5"/>
    <s v="Tiel"/>
    <s v="4004 MA"/>
    <s v="NL"/>
    <x v="1"/>
    <s v="Fahrenheitweg 1"/>
    <x v="1"/>
    <s v="6101WR"/>
    <s v="NL"/>
    <s v="2480129905"/>
    <s v="0151987_002"/>
    <s v="31V"/>
    <s v="NL001131849B01"/>
    <n v="2"/>
    <n v="0"/>
    <n v="323.39"/>
    <s v="N"/>
    <s v="Peter Appel Transport B.V."/>
    <n v="36622"/>
    <d v="2023-10-31T00:00:00"/>
    <s v="07:57:00"/>
    <n v="0"/>
    <x v="1"/>
    <x v="43"/>
    <n v="10"/>
    <x v="1"/>
    <n v="1"/>
    <n v="24.8"/>
    <x v="1"/>
    <n v="323.39"/>
    <n v="0"/>
    <n v="323.39"/>
  </r>
  <r>
    <s v="COLGATE 3800 DEB."/>
    <s v="Colgate-Palmolive Nederland BV"/>
    <s v="101t"/>
    <n v="101091045033"/>
    <n v="101030177005"/>
    <n v="930"/>
    <s v="Inv Booked"/>
    <s v="2480129901"/>
    <s v="Verkoop"/>
    <n v="170"/>
    <s v="Transport drops zone"/>
    <s v="9 - verwerkt"/>
    <n v="0"/>
    <m/>
    <d v="2023-10-31T00:00:00"/>
    <s v="DROP"/>
    <s v="0001010910450330151988_002"/>
    <m/>
    <m/>
    <m/>
    <s v="EUR"/>
    <n v="52.1"/>
    <s v="EUR"/>
    <n v="52.1"/>
    <s v="EUR"/>
    <n v="52.1"/>
    <n v="52.1"/>
    <n v="0"/>
    <s v="N"/>
    <n v="1223000983"/>
    <d v="2023-11-09T00:00:00"/>
    <m/>
    <d v="2023-10-31T00:00:00"/>
    <s v="00:00"/>
    <s v="23:59"/>
    <d v="2023-10-31T00:00:00"/>
    <s v="07:00"/>
    <s v="15:00"/>
    <n v="6.4"/>
    <s v="ce"/>
    <n v="2905"/>
    <n v="6.4"/>
    <n v="3"/>
    <s v="Kuehne+Nagel Tiel 3 Standpl"/>
    <s v="De Diepert 5"/>
    <s v="Tiel"/>
    <s v="4004 MA"/>
    <s v="NL"/>
    <x v="40"/>
    <s v="Doornhoek 4050"/>
    <x v="20"/>
    <s v="5465TD"/>
    <s v="NL"/>
    <s v="2480129901"/>
    <s v="0151988_002"/>
    <s v="31V"/>
    <s v="NL001131849B01"/>
    <n v="2"/>
    <n v="0"/>
    <n v="52.1"/>
    <s v="N"/>
    <s v="Peter Appel Transport B.V."/>
    <n v="36622"/>
    <d v="2023-10-31T00:00:00"/>
    <s v="07:36:00"/>
    <n v="0"/>
    <x v="1"/>
    <x v="43"/>
    <n v="10"/>
    <x v="18"/>
    <n v="0"/>
    <s v=""/>
    <x v="3"/>
    <s v=""/>
    <n v="0"/>
    <s v=""/>
  </r>
  <r>
    <s v="COLGATE 3800 DEB."/>
    <s v="Colgate-Palmolive Nederland BV"/>
    <s v="101t"/>
    <n v="101091045043"/>
    <n v="101030177006"/>
    <n v="930"/>
    <s v="Inv Booked"/>
    <s v="2480129908"/>
    <s v="Verkoop"/>
    <n v="170"/>
    <s v="Transport drops zone"/>
    <s v="9 - verwerkt"/>
    <n v="0"/>
    <m/>
    <d v="2023-10-31T00:00:00"/>
    <s v="DROP"/>
    <s v="0001010910450430152001_002"/>
    <m/>
    <m/>
    <m/>
    <s v="EUR"/>
    <n v="91.39"/>
    <s v="EUR"/>
    <n v="91.39"/>
    <s v="EUR"/>
    <n v="91.39"/>
    <n v="91.39"/>
    <n v="0"/>
    <s v="N"/>
    <n v="1223000983"/>
    <d v="2023-11-09T00:00:00"/>
    <m/>
    <d v="2023-10-31T00:00:00"/>
    <s v="00:00"/>
    <s v="23:59"/>
    <d v="2023-10-31T00:00:00"/>
    <s v="14:00"/>
    <s v="15:00"/>
    <n v="9.6"/>
    <s v="ce"/>
    <n v="8755"/>
    <n v="9.6"/>
    <n v="16"/>
    <s v="Kuehne+Nagel Tiel 3 Standpl"/>
    <s v="De Diepert 5"/>
    <s v="Tiel"/>
    <s v="4004 MA"/>
    <s v="NL"/>
    <x v="109"/>
    <s v="Rheastraat 10"/>
    <x v="3"/>
    <s v="5047 TL"/>
    <s v="NL"/>
    <s v="2480129908"/>
    <s v="0152001_002"/>
    <s v="31V"/>
    <s v="NL001131849B01"/>
    <n v="2"/>
    <n v="0"/>
    <n v="91.39"/>
    <s v="N"/>
    <s v="Peter Appel Transport B.V."/>
    <n v="36622"/>
    <d v="2023-10-31T00:00:00"/>
    <s v="15:45:00"/>
    <n v="14"/>
    <x v="1"/>
    <x v="43"/>
    <n v="10"/>
    <x v="3"/>
    <n v="0"/>
    <s v=""/>
    <x v="1"/>
    <s v=""/>
    <n v="0"/>
    <s v=""/>
  </r>
  <r>
    <s v="COLGATE 3800 DEB."/>
    <s v="Colgate-Palmolive Nederland BV"/>
    <s v="101t"/>
    <n v="101091045043"/>
    <n v="101030177007"/>
    <n v="930"/>
    <s v="Inv Booked"/>
    <s v="2480129909"/>
    <s v="Verkoop"/>
    <n v="170"/>
    <s v="Transport drops zone"/>
    <s v="9 - verwerkt"/>
    <n v="0"/>
    <m/>
    <d v="2023-10-31T00:00:00"/>
    <s v="DROP"/>
    <s v="0001010910450430152001_002"/>
    <m/>
    <m/>
    <m/>
    <s v="EUR"/>
    <n v="7.62"/>
    <s v="EUR"/>
    <n v="7.62"/>
    <s v="EUR"/>
    <n v="7.62"/>
    <n v="7.62"/>
    <n v="0"/>
    <s v="N"/>
    <n v="1223000983"/>
    <d v="2023-11-09T00:00:00"/>
    <m/>
    <d v="2023-10-31T00:00:00"/>
    <s v="00:00"/>
    <s v="23:59"/>
    <d v="2023-10-31T00:00:00"/>
    <s v="14:00"/>
    <s v="15:00"/>
    <n v="0.8"/>
    <s v="ce"/>
    <n v="595"/>
    <n v="0.8"/>
    <n v="1"/>
    <s v="Kuehne+Nagel Tiel 3 Standpl"/>
    <s v="De Diepert 5"/>
    <s v="Tiel"/>
    <s v="4004 MA"/>
    <s v="NL"/>
    <x v="109"/>
    <s v="Rheastraat 10"/>
    <x v="3"/>
    <s v="5047 TL"/>
    <s v="NL"/>
    <s v="2480129909"/>
    <s v="0152001_002"/>
    <s v="31V"/>
    <s v="NL001131849B01"/>
    <n v="2"/>
    <n v="0"/>
    <n v="7.62"/>
    <s v="N"/>
    <s v="Peter Appel Transport B.V."/>
    <n v="36622"/>
    <d v="2023-10-31T00:00:00"/>
    <s v="15:45:00"/>
    <n v="0"/>
    <x v="1"/>
    <x v="43"/>
    <n v="10"/>
    <x v="3"/>
    <n v="0"/>
    <s v=""/>
    <x v="1"/>
    <s v=""/>
    <n v="0"/>
    <s v=""/>
  </r>
  <r>
    <s v="COLGATE 3800 DEB."/>
    <s v="Colgate-Palmolive Nederland BV"/>
    <s v="101t"/>
    <n v="101091045334"/>
    <n v="101030177126"/>
    <n v="825"/>
    <s v="Controle Inv"/>
    <s v="2480131165"/>
    <s v="Verkoop"/>
    <n v="200"/>
    <s v="Transport drops"/>
    <s v="0 - ingevoerd"/>
    <n v="0"/>
    <m/>
    <d v="2023-11-01T00:00:00"/>
    <s v="DROP"/>
    <s v="0001010910453340152153_002"/>
    <n v="54.4"/>
    <m/>
    <m/>
    <s v="EUR"/>
    <n v="54.4"/>
    <s v="EUR"/>
    <n v="0"/>
    <s v="EUR"/>
    <n v="54.4"/>
    <n v="0"/>
    <n v="-54.4"/>
    <s v="N"/>
    <m/>
    <m/>
    <m/>
    <d v="2023-11-01T00:00:00"/>
    <s v="00:00"/>
    <s v="23:59"/>
    <d v="2023-11-01T00:00:00"/>
    <s v="08:00"/>
    <s v="16:00"/>
    <n v="0"/>
    <s v="ce"/>
    <n v="2"/>
    <n v="0.8"/>
    <n v="0"/>
    <s v="Kuehne+Nagel Tiel 3 Standpl"/>
    <s v="De Diepert 5"/>
    <s v="Tiel"/>
    <s v="4004 MA"/>
    <s v="NL"/>
    <x v="59"/>
    <s v="Tiranastraat 1"/>
    <x v="46"/>
    <s v="3404CJ"/>
    <s v="NL"/>
    <s v="2480131165"/>
    <s v="0152153_002"/>
    <m/>
    <s v="NL001131849B01"/>
    <n v="2"/>
    <n v="0"/>
    <n v="0"/>
    <s v="N"/>
    <s v="Peter Appel Transport B.V."/>
    <n v="36744"/>
    <d v="2023-11-01T00:00:00"/>
    <s v="08:16:00"/>
    <n v="0"/>
    <x v="2"/>
    <x v="43"/>
    <n v="11"/>
    <x v="22"/>
    <n v="1"/>
    <n v="0.8"/>
    <x v="6"/>
    <n v="54.4"/>
    <n v="0"/>
    <n v="54.4"/>
  </r>
  <r>
    <s v="COLGATE 3800 DEB."/>
    <s v="Colgate-Palmolive Nederland BV"/>
    <s v="101t"/>
    <n v="101091045334"/>
    <n v="101030177127"/>
    <n v="825"/>
    <s v="Controle Inv"/>
    <s v="2480131166"/>
    <s v="Verkoop"/>
    <n v="200"/>
    <s v="Transport drops"/>
    <s v="0 - ingevoerd"/>
    <n v="0"/>
    <m/>
    <d v="2023-11-01T00:00:00"/>
    <s v="DROP"/>
    <s v="0001010910453340152153_003"/>
    <n v="54.4"/>
    <m/>
    <m/>
    <s v="EUR"/>
    <n v="54.4"/>
    <s v="EUR"/>
    <n v="0"/>
    <s v="EUR"/>
    <n v="54.4"/>
    <n v="0"/>
    <n v="-54.4"/>
    <s v="N"/>
    <m/>
    <m/>
    <m/>
    <d v="2023-11-01T00:00:00"/>
    <s v="00:00"/>
    <s v="23:59"/>
    <d v="2023-11-01T00:00:00"/>
    <s v="07:00"/>
    <s v="13:00"/>
    <n v="0.8"/>
    <s v="ce"/>
    <n v="14"/>
    <n v="0.8"/>
    <n v="0"/>
    <s v="Kuehne+Nagel Tiel 3 Standpl"/>
    <s v="De Diepert 5"/>
    <s v="Tiel"/>
    <s v="4004 MA"/>
    <s v="NL"/>
    <x v="35"/>
    <s v="POMPHOEKWEG 1"/>
    <x v="37"/>
    <s v="5222 BE"/>
    <s v="NL"/>
    <s v="2480131166"/>
    <s v="0152153_003"/>
    <m/>
    <s v="NL001131849B01"/>
    <n v="2"/>
    <n v="0"/>
    <n v="0"/>
    <s v="N"/>
    <s v="Peter Appel Transport B.V."/>
    <n v="36744"/>
    <d v="2023-11-01T00:00:00"/>
    <s v="09:24:00"/>
    <n v="0"/>
    <x v="2"/>
    <x v="43"/>
    <n v="11"/>
    <x v="31"/>
    <n v="1"/>
    <n v="0.8"/>
    <x v="6"/>
    <n v="54.4"/>
    <n v="0"/>
    <n v="54.4"/>
  </r>
  <r>
    <s v="COLGATE 3800 DEB."/>
    <s v="Colgate-Palmolive Nederland BV"/>
    <s v="101t"/>
    <n v="101091045334"/>
    <n v="101030177129"/>
    <n v="825"/>
    <s v="Controle Inv"/>
    <s v="2480131170"/>
    <s v="Verkoop"/>
    <n v="200"/>
    <s v="Transport drops"/>
    <s v="0 - ingevoerd"/>
    <n v="0"/>
    <m/>
    <d v="2023-11-01T00:00:00"/>
    <s v="DROP"/>
    <s v="0001010910453340152153_005"/>
    <n v="54.4"/>
    <m/>
    <m/>
    <s v="EUR"/>
    <n v="54.4"/>
    <s v="EUR"/>
    <n v="0"/>
    <s v="EUR"/>
    <n v="54.4"/>
    <n v="0"/>
    <n v="-54.4"/>
    <s v="N"/>
    <m/>
    <m/>
    <m/>
    <d v="2023-11-01T00:00:00"/>
    <s v="00:00"/>
    <s v="23:59"/>
    <d v="2023-11-01T00:00:00"/>
    <s v="08:00"/>
    <s v="16:00"/>
    <n v="0.8"/>
    <s v="ce"/>
    <n v="7"/>
    <n v="0.8"/>
    <n v="0"/>
    <s v="Kuehne+Nagel Tiel 3 Standpl"/>
    <s v="De Diepert 5"/>
    <s v="Tiel"/>
    <s v="4004 MA"/>
    <s v="NL"/>
    <x v="38"/>
    <s v="Andries Copierhof 2"/>
    <x v="40"/>
    <s v="3059 LM"/>
    <s v="NL"/>
    <s v="2480131170"/>
    <s v="0152153_005"/>
    <m/>
    <s v="NL001131849B01"/>
    <n v="2"/>
    <n v="0"/>
    <n v="0"/>
    <s v="N"/>
    <s v="Peter Appel Transport B.V."/>
    <n v="36744"/>
    <d v="2023-11-01T00:00:00"/>
    <s v="12:33:00"/>
    <n v="0"/>
    <x v="2"/>
    <x v="43"/>
    <n v="11"/>
    <x v="33"/>
    <n v="1"/>
    <n v="0.8"/>
    <x v="6"/>
    <n v="54.4"/>
    <n v="0"/>
    <n v="54.4"/>
  </r>
  <r>
    <s v="COLGATE 3800 DEB."/>
    <s v="Colgate-Palmolive Nederland BV"/>
    <s v="101t"/>
    <n v="101091045334"/>
    <n v="101030177130"/>
    <n v="825"/>
    <s v="Controle Inv"/>
    <s v="2480131169"/>
    <s v="Verkoop"/>
    <n v="200"/>
    <s v="Transport drops"/>
    <s v="0 - ingevoerd"/>
    <n v="0"/>
    <m/>
    <d v="2023-11-01T00:00:00"/>
    <s v="DROP"/>
    <s v="0001010910453340152153_006"/>
    <n v="54.4"/>
    <m/>
    <m/>
    <s v="EUR"/>
    <n v="54.4"/>
    <s v="EUR"/>
    <n v="0"/>
    <s v="EUR"/>
    <n v="54.4"/>
    <n v="0"/>
    <n v="-54.4"/>
    <s v="N"/>
    <m/>
    <m/>
    <m/>
    <d v="2023-11-01T00:00:00"/>
    <s v="00:00"/>
    <s v="23:59"/>
    <d v="2023-11-01T00:00:00"/>
    <s v="08:00"/>
    <s v="16:00"/>
    <n v="0.8"/>
    <s v="ce"/>
    <n v="18"/>
    <n v="0.8"/>
    <n v="0"/>
    <s v="Kuehne+Nagel Tiel 3 Standpl"/>
    <s v="De Diepert 5"/>
    <s v="Tiel"/>
    <s v="4004 MA"/>
    <s v="NL"/>
    <x v="68"/>
    <s v="Admiraalsplein 15"/>
    <x v="21"/>
    <s v="3317BA"/>
    <s v="NL"/>
    <s v="2480131169"/>
    <s v="0152153_006"/>
    <m/>
    <s v="NL001131849B01"/>
    <n v="2"/>
    <n v="0"/>
    <n v="0"/>
    <s v="N"/>
    <s v="Peter Appel Transport B.V."/>
    <n v="36744"/>
    <d v="2023-11-01T00:00:00"/>
    <s v="12:49:00"/>
    <n v="0"/>
    <x v="2"/>
    <x v="43"/>
    <n v="11"/>
    <x v="19"/>
    <n v="1"/>
    <n v="0.8"/>
    <x v="6"/>
    <n v="54.4"/>
    <n v="0"/>
    <n v="54.4"/>
  </r>
  <r>
    <s v="COLGATE 3800 DEB."/>
    <s v="Colgate-Palmolive Nederland BV"/>
    <s v="101t"/>
    <n v="101091045343"/>
    <n v="101030177115"/>
    <n v="825"/>
    <s v="Controle Inv"/>
    <s v="2480131113"/>
    <s v="Verkoop"/>
    <n v="170"/>
    <s v="Transport drops zone"/>
    <s v="0 - ingevoerd"/>
    <n v="0"/>
    <m/>
    <d v="2023-11-01T00:00:00"/>
    <s v="DROP"/>
    <s v="0001010910453430152163_002"/>
    <n v="277.47000000000003"/>
    <n v="23.2"/>
    <m/>
    <s v="EUR"/>
    <n v="277.47000000000003"/>
    <s v="EUR"/>
    <n v="0"/>
    <s v="EUR"/>
    <n v="277.47000000000003"/>
    <n v="0"/>
    <n v="-277.47000000000003"/>
    <s v="N"/>
    <m/>
    <m/>
    <m/>
    <d v="2023-11-01T00:00:00"/>
    <s v="00:00"/>
    <s v="23:59"/>
    <d v="2023-11-01T00:00:00"/>
    <s v="09:00"/>
    <s v="10:00"/>
    <n v="23.2"/>
    <s v="ce"/>
    <n v="23560"/>
    <n v="23.2"/>
    <n v="43"/>
    <s v="Kuehne+Nagel Tiel 3 Standpl"/>
    <s v="De Diepert 5"/>
    <s v="Tiel"/>
    <s v="4004 MA"/>
    <s v="NL"/>
    <x v="1"/>
    <s v="Perenmarkt 15"/>
    <x v="2"/>
    <s v="1681PG"/>
    <s v="NL"/>
    <s v="2480131113"/>
    <s v="0152163_002"/>
    <m/>
    <s v="NL001131849B01"/>
    <n v="2"/>
    <n v="0"/>
    <n v="0"/>
    <s v="N"/>
    <s v="Peter Appel Transport B.V."/>
    <n v="36622"/>
    <d v="2023-11-01T00:00:00"/>
    <s v="09:06:00"/>
    <n v="0"/>
    <x v="2"/>
    <x v="43"/>
    <n v="11"/>
    <x v="2"/>
    <n v="1"/>
    <n v="23.2"/>
    <x v="1"/>
    <n v="277.47000000000003"/>
    <n v="0"/>
    <n v="277.47000000000003"/>
  </r>
  <r>
    <s v="COLGATE 3800 DEB."/>
    <s v="Colgate-Palmolive Nederland BV"/>
    <s v="101t"/>
    <n v="101091045347"/>
    <n v="101030177124"/>
    <n v="825"/>
    <s v="Controle Inv"/>
    <s v="2480131122"/>
    <s v="Verkoop"/>
    <n v="170"/>
    <s v="Transport drops zone"/>
    <s v="0 - ingevoerd"/>
    <n v="0"/>
    <m/>
    <d v="2023-11-01T00:00:00"/>
    <s v="DROP"/>
    <s v="0001010910453470152169_002"/>
    <n v="176.33"/>
    <n v="24.8"/>
    <m/>
    <s v="EUR"/>
    <n v="164.95"/>
    <s v="EUR"/>
    <n v="0"/>
    <s v="EUR"/>
    <n v="164.95"/>
    <n v="0"/>
    <n v="-164.95"/>
    <s v="N"/>
    <m/>
    <m/>
    <m/>
    <d v="2023-11-01T00:00:00"/>
    <s v="00:00"/>
    <s v="23:59"/>
    <d v="2023-11-01T00:00:00"/>
    <s v="14:00"/>
    <s v="14:00"/>
    <n v="23.2"/>
    <s v="ce"/>
    <n v="12618"/>
    <n v="23.2"/>
    <n v="29"/>
    <s v="Kuehne+Nagel Tiel 3 Standpl"/>
    <s v="De Diepert 5"/>
    <s v="Tiel"/>
    <s v="4004 MA"/>
    <s v="NL"/>
    <x v="14"/>
    <s v="Rood 24"/>
    <x v="17"/>
    <s v="6666LT"/>
    <s v="NL"/>
    <s v="2480131122"/>
    <s v="0152169_002"/>
    <m/>
    <s v="NL001131849B01"/>
    <n v="2"/>
    <n v="0"/>
    <n v="0"/>
    <s v="N"/>
    <s v="Peter Appel Transport B.V."/>
    <n v="36622"/>
    <d v="2023-11-01T00:00:00"/>
    <s v="15:12:00"/>
    <n v="0"/>
    <x v="2"/>
    <x v="43"/>
    <n v="11"/>
    <x v="15"/>
    <n v="1"/>
    <n v="24.8"/>
    <x v="5"/>
    <n v="176.32999999999998"/>
    <n v="0"/>
    <n v="176.32999999999998"/>
  </r>
  <r>
    <s v="COLGATE 3800 DEB."/>
    <s v="Colgate-Palmolive Nederland BV"/>
    <s v="101t"/>
    <n v="101091045335"/>
    <n v="101030177125"/>
    <n v="825"/>
    <s v="Controle Inv"/>
    <s v="2480131125"/>
    <s v="Verkoop"/>
    <n v="170"/>
    <s v="Transport drops zone"/>
    <s v="0 - ingevoerd"/>
    <n v="0"/>
    <m/>
    <d v="2023-11-01T00:00:00"/>
    <s v="DROP"/>
    <s v="0001010910453350152156_009"/>
    <n v="27.26"/>
    <n v="0.8"/>
    <m/>
    <s v="EUR"/>
    <n v="27.26"/>
    <s v="EUR"/>
    <n v="0"/>
    <s v="EUR"/>
    <n v="27.26"/>
    <n v="0"/>
    <n v="-27.26"/>
    <s v="N"/>
    <m/>
    <m/>
    <m/>
    <d v="2023-11-01T00:00:00"/>
    <s v="00:00"/>
    <s v="23:59"/>
    <d v="2023-11-01T00:00:00"/>
    <s v="08:00"/>
    <s v="16:00"/>
    <n v="0.8"/>
    <s v="ce"/>
    <n v="17"/>
    <n v="0.8"/>
    <n v="0"/>
    <s v="Kuehne+Nagel Tiel 3 Standpl"/>
    <s v="De Diepert 5"/>
    <s v="Tiel"/>
    <s v="4004 MA"/>
    <s v="NL"/>
    <x v="20"/>
    <s v="Wieldrechtseweg 26"/>
    <x v="21"/>
    <s v="3316GB"/>
    <s v="NL"/>
    <s v="2480131125"/>
    <s v="0152156_009"/>
    <m/>
    <s v="NL001131849B01"/>
    <n v="2"/>
    <n v="0"/>
    <n v="0"/>
    <s v="N"/>
    <s v="Peter Appel Transport B.V."/>
    <n v="36622"/>
    <d v="2023-11-01T00:00:00"/>
    <s v="13:02:00"/>
    <n v="0"/>
    <x v="2"/>
    <x v="43"/>
    <n v="11"/>
    <x v="19"/>
    <n v="1"/>
    <n v="0.8"/>
    <x v="6"/>
    <n v="27.26"/>
    <n v="0"/>
    <n v="27.26"/>
  </r>
  <r>
    <s v="COLGATE 3800 DEB."/>
    <s v="Colgate-Palmolive Nederland BV"/>
    <s v="101t"/>
    <n v="101091045334"/>
    <n v="101030177133"/>
    <n v="825"/>
    <s v="Controle Inv"/>
    <s v="2480131172"/>
    <s v="Verkoop"/>
    <n v="200"/>
    <s v="Transport drops"/>
    <s v="0 - ingevoerd"/>
    <n v="0"/>
    <m/>
    <d v="2023-11-01T00:00:00"/>
    <s v="DROP"/>
    <s v="0001010910453340152153_009"/>
    <n v="54.4"/>
    <m/>
    <m/>
    <s v="EUR"/>
    <n v="54.4"/>
    <s v="EUR"/>
    <n v="0"/>
    <s v="EUR"/>
    <n v="54.4"/>
    <n v="0"/>
    <n v="-54.4"/>
    <s v="N"/>
    <m/>
    <m/>
    <m/>
    <d v="2023-11-01T00:00:00"/>
    <s v="00:00"/>
    <s v="23:59"/>
    <d v="2023-11-01T00:00:00"/>
    <s v="08:00"/>
    <s v="16:00"/>
    <n v="0"/>
    <s v="ce"/>
    <n v="1"/>
    <n v="0.8"/>
    <n v="0"/>
    <s v="Kuehne+Nagel Tiel 3 Standpl"/>
    <s v="De Diepert 5"/>
    <s v="Tiel"/>
    <s v="4004 MA"/>
    <s v="NL"/>
    <x v="27"/>
    <s v="Business Park Stein 192"/>
    <x v="50"/>
    <s v="6181MA"/>
    <s v="NL"/>
    <s v="2480131172"/>
    <s v="0152153_009"/>
    <m/>
    <s v="NL001131849B01"/>
    <n v="2"/>
    <n v="0"/>
    <n v="0"/>
    <s v="N"/>
    <s v="Peter Appel Transport B.V."/>
    <n v="36744"/>
    <d v="2023-11-01T00:00:00"/>
    <s v="15:45:00"/>
    <n v="0"/>
    <x v="2"/>
    <x v="43"/>
    <n v="11"/>
    <x v="1"/>
    <n v="1"/>
    <n v="0.8"/>
    <x v="0"/>
    <n v="54.4"/>
    <n v="0"/>
    <n v="54.4"/>
  </r>
  <r>
    <s v="COLGATE 3800 DEB."/>
    <s v="Colgate-Palmolive Nederland BV"/>
    <s v="101t"/>
    <n v="101091045334"/>
    <n v="101030177134"/>
    <n v="825"/>
    <s v="Controle Inv"/>
    <s v="2480131167"/>
    <s v="Verkoop"/>
    <n v="200"/>
    <s v="Transport drops"/>
    <s v="0 - ingevoerd"/>
    <n v="0"/>
    <m/>
    <d v="2023-11-01T00:00:00"/>
    <s v="DROP"/>
    <s v="0001010910453340152153_010"/>
    <n v="54.4"/>
    <m/>
    <m/>
    <s v="EUR"/>
    <n v="54.4"/>
    <s v="EUR"/>
    <n v="0"/>
    <s v="EUR"/>
    <n v="54.4"/>
    <n v="0"/>
    <n v="-54.4"/>
    <s v="N"/>
    <m/>
    <m/>
    <m/>
    <d v="2023-11-01T00:00:00"/>
    <s v="00:00"/>
    <s v="23:59"/>
    <d v="2023-11-01T00:00:00"/>
    <s v="07:00"/>
    <s v="12:00"/>
    <n v="0.8"/>
    <s v="ce"/>
    <n v="45"/>
    <n v="0.8"/>
    <n v="0"/>
    <s v="Kuehne+Nagel Tiel 3 Standpl"/>
    <s v="De Diepert 5"/>
    <s v="Tiel"/>
    <s v="4004 MA"/>
    <s v="NL"/>
    <x v="26"/>
    <s v="Maroastraat 43"/>
    <x v="13"/>
    <s v="1060 LG"/>
    <s v="NL"/>
    <s v="2480131167"/>
    <s v="0152153_010"/>
    <m/>
    <s v="NL001131849B01"/>
    <n v="2"/>
    <n v="0"/>
    <n v="0"/>
    <s v="N"/>
    <s v="Peter Appel Transport B.V."/>
    <n v="36744"/>
    <d v="2023-11-01T00:00:00"/>
    <s v="15:57:00"/>
    <n v="0"/>
    <x v="2"/>
    <x v="43"/>
    <n v="11"/>
    <x v="11"/>
    <n v="1"/>
    <n v="0.8"/>
    <x v="6"/>
    <n v="54.4"/>
    <n v="0"/>
    <n v="54.4"/>
  </r>
  <r>
    <s v="COLGATE 3800 DEB."/>
    <s v="Colgate-Palmolive Nederland BV"/>
    <s v="101t"/>
    <n v="101091045347"/>
    <n v="101030177135"/>
    <n v="825"/>
    <s v="Controle Inv"/>
    <s v="0240194247"/>
    <s v="Verkoop"/>
    <n v="170"/>
    <s v="Transport drops zone"/>
    <s v="0 - ingevoerd"/>
    <n v="0"/>
    <m/>
    <d v="2023-11-01T00:00:00"/>
    <s v="DROP"/>
    <s v="0001010910453470152169_002"/>
    <n v="176.33"/>
    <n v="24.8"/>
    <m/>
    <s v="EUR"/>
    <n v="11.38"/>
    <s v="EUR"/>
    <n v="0"/>
    <s v="EUR"/>
    <n v="11.38"/>
    <n v="0"/>
    <n v="-11.38"/>
    <s v="N"/>
    <m/>
    <m/>
    <m/>
    <d v="2023-11-01T00:00:00"/>
    <s v="00:00"/>
    <s v="23:59"/>
    <d v="2023-11-01T00:00:00"/>
    <s v="14:00"/>
    <s v="14:00"/>
    <n v="1.6"/>
    <s v="ce"/>
    <n v="1853"/>
    <n v="1.6"/>
    <n v="3"/>
    <s v="Kuehne+Nagel Tiel 3 Standpl"/>
    <s v="De Diepert 5"/>
    <s v="Tiel"/>
    <s v="4004 MA"/>
    <s v="NL"/>
    <x v="23"/>
    <s v="Rood 24"/>
    <x v="17"/>
    <s v="6666 LT"/>
    <s v="NL"/>
    <s v="0240194247"/>
    <s v="0152169_002"/>
    <m/>
    <s v="NL001131849B01"/>
    <n v="2"/>
    <n v="0"/>
    <n v="0"/>
    <s v="N"/>
    <s v="Peter Appel Transport B.V."/>
    <n v="36622"/>
    <d v="2023-11-01T00:00:00"/>
    <s v="15:12:00"/>
    <n v="12"/>
    <x v="2"/>
    <x v="43"/>
    <n v="11"/>
    <x v="15"/>
    <n v="0"/>
    <s v=""/>
    <x v="5"/>
    <s v=""/>
    <n v="0"/>
    <s v=""/>
  </r>
  <r>
    <s v="COLGATE 3800 DEB."/>
    <s v="Colgate-Palmolive Nederland BV"/>
    <s v="101t"/>
    <n v="101091045902"/>
    <n v="101030177136"/>
    <n v="825"/>
    <s v="Controle Inv"/>
    <s v="0240194248"/>
    <s v="Verkoop"/>
    <n v="170"/>
    <s v="Transport drops zone"/>
    <s v="0 - ingevoerd"/>
    <n v="0"/>
    <m/>
    <d v="2023-11-01T00:00:00"/>
    <s v="DROP"/>
    <s v="0001010910459020152497_002"/>
    <n v="158.38"/>
    <n v="15.2"/>
    <m/>
    <s v="EUR"/>
    <n v="25.01"/>
    <s v="EUR"/>
    <n v="0"/>
    <s v="EUR"/>
    <n v="25.01"/>
    <n v="0"/>
    <n v="-25.01"/>
    <s v="N"/>
    <m/>
    <m/>
    <m/>
    <d v="2023-11-01T00:00:00"/>
    <s v="00:00"/>
    <s v="23:59"/>
    <d v="2023-11-01T00:00:00"/>
    <s v="10:00"/>
    <s v="10:00"/>
    <n v="2.4"/>
    <s v="ce"/>
    <n v="1654"/>
    <n v="2.4"/>
    <n v="1"/>
    <s v="Kuehne+Nagel Tiel 3 Standpl"/>
    <s v="De Diepert 5"/>
    <s v="Tiel"/>
    <s v="4004 MA"/>
    <s v="NL"/>
    <x v="55"/>
    <s v="Ravenswade 14"/>
    <x v="26"/>
    <s v="3439 LD"/>
    <s v="NL"/>
    <s v="0240194248"/>
    <s v="0152497_002"/>
    <m/>
    <s v="NL001131849B01"/>
    <n v="2"/>
    <n v="0"/>
    <n v="0"/>
    <s v="N"/>
    <s v="Peter Appel Transport B.V."/>
    <n v="36622"/>
    <d v="2023-11-01T00:00:00"/>
    <s v="11:31:00"/>
    <n v="0"/>
    <x v="2"/>
    <x v="43"/>
    <n v="11"/>
    <x v="22"/>
    <n v="1"/>
    <n v="15.200000000000001"/>
    <x v="7"/>
    <n v="158.38"/>
    <n v="0"/>
    <n v="158.38"/>
  </r>
  <r>
    <s v="COLGATE 3800 DEB."/>
    <s v="Colgate-Palmolive Nederland BV"/>
    <s v="101t"/>
    <n v="101091045334"/>
    <n v="101030177132"/>
    <n v="825"/>
    <s v="Controle Inv"/>
    <s v="2480131171"/>
    <s v="Verkoop"/>
    <n v="200"/>
    <s v="Transport drops"/>
    <s v="0 - ingevoerd"/>
    <n v="0"/>
    <m/>
    <d v="2023-11-01T00:00:00"/>
    <s v="DROP"/>
    <s v="0001010910453340152153_008"/>
    <n v="54.4"/>
    <m/>
    <m/>
    <s v="EUR"/>
    <n v="54.4"/>
    <s v="EUR"/>
    <n v="0"/>
    <s v="EUR"/>
    <n v="54.4"/>
    <n v="0"/>
    <n v="-54.4"/>
    <s v="N"/>
    <m/>
    <m/>
    <m/>
    <d v="2023-11-01T00:00:00"/>
    <s v="00:00"/>
    <s v="23:59"/>
    <d v="2023-11-01T00:00:00"/>
    <s v="09:00"/>
    <s v="16:00"/>
    <n v="0.8"/>
    <s v="ce"/>
    <n v="11"/>
    <n v="0.8"/>
    <n v="0"/>
    <s v="Kuehne+Nagel Tiel 3 Standpl"/>
    <s v="De Diepert 5"/>
    <s v="Tiel"/>
    <s v="4004 MA"/>
    <s v="NL"/>
    <x v="35"/>
    <s v="Oliemolenweg 8"/>
    <x v="70"/>
    <s v="7944 HX"/>
    <s v="NL"/>
    <s v="2480131171"/>
    <s v="0152153_008"/>
    <m/>
    <s v="NL001131849B01"/>
    <n v="2"/>
    <n v="0"/>
    <n v="0"/>
    <s v="N"/>
    <s v="Peter Appel Transport B.V."/>
    <n v="36744"/>
    <d v="2023-11-01T00:00:00"/>
    <s v="15:35:00"/>
    <n v="0"/>
    <x v="2"/>
    <x v="43"/>
    <n v="11"/>
    <x v="48"/>
    <n v="1"/>
    <n v="0.8"/>
    <x v="6"/>
    <n v="54.4"/>
    <n v="0"/>
    <n v="54.4"/>
  </r>
  <r>
    <s v="COLGATE 3800 DEB."/>
    <s v="Colgate-Palmolive Nederland BV"/>
    <s v="101t"/>
    <n v="101091045907"/>
    <n v="101030177114"/>
    <n v="825"/>
    <s v="Controle Inv"/>
    <s v="2480131121"/>
    <s v="Verkoop"/>
    <n v="170"/>
    <s v="Transport drops zone"/>
    <s v="0 - ingevoerd"/>
    <n v="0"/>
    <m/>
    <d v="2023-11-01T00:00:00"/>
    <s v="DROP"/>
    <s v="0001010910459070152501_002"/>
    <n v="158.4"/>
    <n v="20"/>
    <m/>
    <s v="EUR"/>
    <n v="158.4"/>
    <s v="EUR"/>
    <n v="0"/>
    <s v="EUR"/>
    <n v="158.4"/>
    <n v="0"/>
    <n v="-158.4"/>
    <s v="N"/>
    <m/>
    <m/>
    <m/>
    <d v="2023-11-01T00:00:00"/>
    <s v="00:00"/>
    <s v="23:59"/>
    <d v="2023-11-01T00:00:00"/>
    <s v="07:00"/>
    <s v="07:00"/>
    <n v="20"/>
    <s v="ce"/>
    <n v="17510"/>
    <n v="20"/>
    <n v="35"/>
    <s v="Kuehne+Nagel Tiel 3 Standpl"/>
    <s v="De Diepert 5"/>
    <s v="Tiel"/>
    <s v="4004 MA"/>
    <s v="NL"/>
    <x v="14"/>
    <s v="Rood 24"/>
    <x v="17"/>
    <s v="6666LT"/>
    <s v="NL"/>
    <s v="2480131121"/>
    <s v="0152501_002"/>
    <m/>
    <s v="NL001131849B01"/>
    <n v="2"/>
    <n v="0"/>
    <n v="0"/>
    <s v="N"/>
    <s v="Peter Appel Transport B.V."/>
    <n v="36622"/>
    <d v="2023-11-01T00:00:00"/>
    <s v="08:07:00"/>
    <n v="0"/>
    <x v="2"/>
    <x v="43"/>
    <n v="11"/>
    <x v="15"/>
    <n v="1"/>
    <n v="20"/>
    <x v="5"/>
    <n v="158.4"/>
    <n v="0"/>
    <n v="158.4"/>
  </r>
  <r>
    <s v="COLGATE 3800 DEB."/>
    <s v="Colgate-Palmolive Nederland BV"/>
    <s v="101t"/>
    <n v="101091045338"/>
    <n v="101030177116"/>
    <n v="825"/>
    <s v="Controle Inv"/>
    <s v="2480131127"/>
    <s v="Verkoop"/>
    <n v="170"/>
    <s v="Transport drops zone"/>
    <s v="0 - ingevoerd"/>
    <n v="0"/>
    <m/>
    <d v="2023-11-01T00:00:00"/>
    <s v="DROP"/>
    <s v="0001010910453380152161_002"/>
    <n v="123.65"/>
    <n v="18.399999999999999"/>
    <m/>
    <s v="EUR"/>
    <n v="123.65"/>
    <s v="EUR"/>
    <n v="0"/>
    <s v="EUR"/>
    <n v="123.65"/>
    <n v="0"/>
    <n v="-123.65"/>
    <s v="N"/>
    <m/>
    <m/>
    <m/>
    <d v="2023-11-01T00:00:00"/>
    <s v="00:00"/>
    <s v="23:59"/>
    <d v="2023-11-01T00:00:00"/>
    <s v="06:00"/>
    <s v="07:00"/>
    <n v="18.399999999999999"/>
    <s v="ce"/>
    <n v="12538"/>
    <n v="18.399999999999999"/>
    <n v="25"/>
    <s v="Kuehne+Nagel Tiel 3 Standpl"/>
    <s v="De Diepert 5"/>
    <s v="Tiel"/>
    <s v="4004 MA"/>
    <s v="NL"/>
    <x v="2"/>
    <s v="Randweg 2"/>
    <x v="6"/>
    <s v="4191 NN"/>
    <s v="NL"/>
    <s v="2480131127"/>
    <s v="0152161_002"/>
    <m/>
    <s v="NL001131849B01"/>
    <n v="2"/>
    <n v="0"/>
    <n v="0"/>
    <s v="N"/>
    <s v="Peter Appel Transport B.V."/>
    <n v="36622"/>
    <d v="2023-11-01T00:00:00"/>
    <s v="07:59:00"/>
    <n v="7"/>
    <x v="2"/>
    <x v="43"/>
    <n v="11"/>
    <x v="6"/>
    <n v="1"/>
    <n v="18.399999999999999"/>
    <x v="2"/>
    <n v="123.65"/>
    <n v="0"/>
    <n v="123.65"/>
  </r>
  <r>
    <s v="COLGATE 3800 DEB."/>
    <s v="Colgate-Palmolive Nederland BV"/>
    <s v="101t"/>
    <n v="101091045336"/>
    <n v="101030177117"/>
    <n v="825"/>
    <s v="Controle Inv"/>
    <s v="2480131128"/>
    <s v="Verkoop"/>
    <n v="170"/>
    <s v="Transport drops zone"/>
    <s v="0 - ingevoerd"/>
    <n v="0"/>
    <m/>
    <d v="2023-11-01T00:00:00"/>
    <s v="DROP"/>
    <s v="0001010910453360152157_002"/>
    <n v="177.96"/>
    <n v="12"/>
    <m/>
    <s v="EUR"/>
    <n v="23.73"/>
    <s v="EUR"/>
    <n v="0"/>
    <s v="EUR"/>
    <n v="23.73"/>
    <n v="0"/>
    <n v="-23.73"/>
    <s v="N"/>
    <m/>
    <m/>
    <m/>
    <d v="2023-11-01T00:00:00"/>
    <s v="00:00"/>
    <s v="23:59"/>
    <d v="2023-11-01T00:00:00"/>
    <s v="06:00"/>
    <s v="06:00"/>
    <n v="1.6"/>
    <s v="ce"/>
    <n v="712"/>
    <n v="1.6"/>
    <n v="0"/>
    <s v="Kuehne+Nagel Tiel 3 Standpl"/>
    <s v="De Diepert 5"/>
    <s v="Tiel"/>
    <s v="4004 MA"/>
    <s v="NL"/>
    <x v="113"/>
    <s v="Hollandweg 30"/>
    <x v="4"/>
    <s v="2665 MT"/>
    <s v="NL"/>
    <s v="2480131128"/>
    <s v="0152157_002"/>
    <m/>
    <s v="NL001131849B01"/>
    <n v="2"/>
    <n v="0"/>
    <n v="0"/>
    <s v="N"/>
    <s v="Peter Appel Transport B.V."/>
    <n v="36622"/>
    <d v="2023-11-01T00:00:00"/>
    <s v="05:54:00"/>
    <n v="0"/>
    <x v="2"/>
    <x v="43"/>
    <n v="11"/>
    <x v="4"/>
    <n v="1"/>
    <n v="12"/>
    <x v="3"/>
    <n v="177.96"/>
    <n v="0"/>
    <n v="177.96"/>
  </r>
  <r>
    <s v="COLGATE 3800 DEB."/>
    <s v="Colgate-Palmolive Nederland BV"/>
    <s v="101t"/>
    <n v="101091045901"/>
    <n v="101030177118"/>
    <n v="825"/>
    <s v="Controle Inv"/>
    <s v="2480131131"/>
    <s v="Verkoop"/>
    <n v="170"/>
    <s v="Transport drops zone"/>
    <s v="0 - ingevoerd"/>
    <n v="0"/>
    <m/>
    <d v="2023-11-01T00:00:00"/>
    <s v="DROP"/>
    <s v="0001010910459010152502_002"/>
    <n v="225.94"/>
    <n v="21.6"/>
    <m/>
    <s v="EUR"/>
    <n v="158.99"/>
    <s v="EUR"/>
    <n v="0"/>
    <s v="EUR"/>
    <n v="158.99"/>
    <n v="0"/>
    <n v="-158.99"/>
    <s v="N"/>
    <m/>
    <m/>
    <m/>
    <d v="2023-11-01T00:00:00"/>
    <s v="00:00"/>
    <s v="23:59"/>
    <d v="2023-11-01T00:00:00"/>
    <s v="08:00"/>
    <s v="09:00"/>
    <n v="15.2"/>
    <s v="ce"/>
    <n v="13304"/>
    <n v="15.2"/>
    <n v="26"/>
    <s v="Kuehne+Nagel Tiel 3 Standpl"/>
    <s v="De Diepert 5"/>
    <s v="Tiel"/>
    <s v="4004 MA"/>
    <s v="NL"/>
    <x v="109"/>
    <s v="Rheastraat 10"/>
    <x v="3"/>
    <s v="5047 TL"/>
    <s v="NL"/>
    <s v="2480131131"/>
    <s v="0152502_002"/>
    <m/>
    <s v="NL001131849B01"/>
    <n v="2"/>
    <n v="0"/>
    <n v="0"/>
    <s v="N"/>
    <s v="Peter Appel Transport B.V."/>
    <n v="36622"/>
    <d v="2023-11-01T00:00:00"/>
    <s v="09:58:00"/>
    <n v="28"/>
    <x v="2"/>
    <x v="43"/>
    <n v="11"/>
    <x v="3"/>
    <n v="1"/>
    <n v="21.6"/>
    <x v="1"/>
    <n v="225.94"/>
    <n v="0"/>
    <n v="225.94"/>
  </r>
  <r>
    <s v="COLGATE 3800 DEB."/>
    <s v="Colgate-Palmolive Nederland BV"/>
    <s v="101t"/>
    <n v="101091045901"/>
    <n v="101030177119"/>
    <n v="825"/>
    <s v="Controle Inv"/>
    <s v="2480131130"/>
    <s v="Verkoop"/>
    <n v="170"/>
    <s v="Transport drops zone"/>
    <s v="0 - ingevoerd"/>
    <n v="0"/>
    <m/>
    <d v="2023-11-01T00:00:00"/>
    <s v="DROP"/>
    <s v="0001010910459010152502_002"/>
    <n v="225.94"/>
    <n v="21.6"/>
    <m/>
    <s v="EUR"/>
    <n v="66.95"/>
    <s v="EUR"/>
    <n v="0"/>
    <s v="EUR"/>
    <n v="66.95"/>
    <n v="0"/>
    <n v="-66.95"/>
    <s v="N"/>
    <m/>
    <m/>
    <m/>
    <d v="2023-11-01T00:00:00"/>
    <s v="00:00"/>
    <s v="23:59"/>
    <d v="2023-11-01T00:00:00"/>
    <s v="08:00"/>
    <s v="09:00"/>
    <n v="6.4"/>
    <s v="ce"/>
    <n v="7433"/>
    <n v="6.4"/>
    <n v="12"/>
    <s v="Kuehne+Nagel Tiel 3 Standpl"/>
    <s v="De Diepert 5"/>
    <s v="Tiel"/>
    <s v="4004 MA"/>
    <s v="NL"/>
    <x v="109"/>
    <s v="Rheastraat 10"/>
    <x v="3"/>
    <s v="5047 TL"/>
    <s v="NL"/>
    <s v="2480131130"/>
    <s v="0152502_002"/>
    <m/>
    <s v="NL001131849B01"/>
    <n v="2"/>
    <n v="0"/>
    <n v="0"/>
    <s v="N"/>
    <s v="Peter Appel Transport B.V."/>
    <n v="36622"/>
    <d v="2023-11-01T00:00:00"/>
    <s v="09:58:00"/>
    <n v="0"/>
    <x v="2"/>
    <x v="43"/>
    <n v="11"/>
    <x v="3"/>
    <n v="0"/>
    <s v=""/>
    <x v="1"/>
    <s v=""/>
    <n v="0"/>
    <s v=""/>
  </r>
  <r>
    <s v="COLGATE 3800 DEB."/>
    <s v="Colgate-Palmolive Nederland BV"/>
    <s v="101t"/>
    <n v="101091045335"/>
    <n v="101030177120"/>
    <n v="825"/>
    <s v="Controle Inv"/>
    <s v="2480131123"/>
    <s v="Verkoop"/>
    <n v="170"/>
    <s v="Transport drops zone"/>
    <s v="0 - ingevoerd"/>
    <n v="0"/>
    <m/>
    <d v="2023-11-01T00:00:00"/>
    <s v="DROP"/>
    <s v="0001010910453350152156_010"/>
    <n v="73.5"/>
    <n v="3.2"/>
    <m/>
    <s v="EUR"/>
    <n v="18.38"/>
    <s v="EUR"/>
    <n v="0"/>
    <s v="EUR"/>
    <n v="18.38"/>
    <n v="0"/>
    <n v="-18.38"/>
    <s v="N"/>
    <m/>
    <m/>
    <m/>
    <d v="2023-11-01T00:00:00"/>
    <s v="00:00"/>
    <s v="23:59"/>
    <d v="2023-11-01T00:00:00"/>
    <s v="10:00"/>
    <s v="10:00"/>
    <n v="0.8"/>
    <s v="ce"/>
    <n v="112"/>
    <n v="0.8"/>
    <n v="0"/>
    <s v="Kuehne+Nagel Tiel 3 Standpl"/>
    <s v="De Diepert 5"/>
    <s v="Tiel"/>
    <s v="4004 MA"/>
    <s v="NL"/>
    <x v="116"/>
    <s v="Basisweg 7"/>
    <x v="25"/>
    <s v="1951NG"/>
    <s v="NL"/>
    <s v="2480131123"/>
    <s v="0152156_010"/>
    <m/>
    <s v="NL001131849B01"/>
    <n v="2"/>
    <n v="0"/>
    <n v="0"/>
    <s v="N"/>
    <s v="Peter Appel Transport B.V."/>
    <n v="36622"/>
    <d v="2023-11-01T00:00:00"/>
    <s v="09:56:00"/>
    <n v="0"/>
    <x v="2"/>
    <x v="43"/>
    <n v="11"/>
    <x v="17"/>
    <n v="1"/>
    <n v="3.2"/>
    <x v="3"/>
    <n v="73.509999999999991"/>
    <n v="0"/>
    <n v="73.509999999999991"/>
  </r>
  <r>
    <s v="COLGATE 3800 DEB."/>
    <s v="Colgate-Palmolive Nederland BV"/>
    <s v="101t"/>
    <n v="101091045335"/>
    <n v="101030177121"/>
    <n v="825"/>
    <s v="Controle Inv"/>
    <s v="2480131126"/>
    <s v="Verkoop"/>
    <n v="170"/>
    <s v="Transport drops zone"/>
    <s v="0 - ingevoerd"/>
    <n v="0"/>
    <m/>
    <d v="2023-11-01T00:00:00"/>
    <s v="DROP"/>
    <s v="0001010910453350152156_005"/>
    <n v="56.11"/>
    <n v="2.4"/>
    <m/>
    <s v="EUR"/>
    <n v="56.11"/>
    <s v="EUR"/>
    <n v="0"/>
    <s v="EUR"/>
    <n v="56.11"/>
    <n v="0"/>
    <n v="-56.11"/>
    <s v="N"/>
    <m/>
    <m/>
    <m/>
    <d v="2023-11-01T00:00:00"/>
    <s v="00:00"/>
    <s v="23:59"/>
    <d v="2023-11-01T00:00:00"/>
    <s v="07:00"/>
    <s v="15:00"/>
    <n v="2.4"/>
    <s v="ce"/>
    <n v="2303"/>
    <n v="2.4"/>
    <n v="3"/>
    <s v="Kuehne+Nagel Tiel 3 Standpl"/>
    <s v="De Diepert 5"/>
    <s v="Tiel"/>
    <s v="4004 MA"/>
    <s v="NL"/>
    <x v="51"/>
    <s v="Wilhelminakanaal Zuid 120"/>
    <x v="23"/>
    <s v="4903RA"/>
    <s v="NL"/>
    <s v="2480131126"/>
    <s v="0152156_005"/>
    <m/>
    <s v="NL001131849B01"/>
    <n v="2"/>
    <n v="0"/>
    <n v="0"/>
    <s v="N"/>
    <s v="Peter Appel Transport B.V."/>
    <n v="36622"/>
    <d v="2023-11-01T00:00:00"/>
    <s v="08:43:00"/>
    <n v="0"/>
    <x v="2"/>
    <x v="43"/>
    <n v="11"/>
    <x v="34"/>
    <n v="1"/>
    <n v="2.4"/>
    <x v="3"/>
    <n v="56.11"/>
    <n v="0"/>
    <n v="56.11"/>
  </r>
  <r>
    <s v="COLGATE 3800 DEB."/>
    <s v="Colgate-Palmolive Nederland BV"/>
    <s v="101t"/>
    <n v="101091045341"/>
    <n v="101030177122"/>
    <n v="825"/>
    <s v="Controle Inv"/>
    <s v="2480131129"/>
    <s v="Verkoop"/>
    <n v="170"/>
    <s v="Transport drops zone"/>
    <s v="0 - ingevoerd"/>
    <n v="0"/>
    <m/>
    <d v="2023-11-01T00:00:00"/>
    <s v="DROP"/>
    <s v="0001010910453410152159_002"/>
    <n v="233.62"/>
    <n v="23.2"/>
    <m/>
    <s v="EUR"/>
    <n v="233.62"/>
    <s v="EUR"/>
    <n v="0"/>
    <s v="EUR"/>
    <n v="233.62"/>
    <n v="0"/>
    <n v="-233.62"/>
    <s v="N"/>
    <m/>
    <m/>
    <m/>
    <d v="2023-11-01T00:00:00"/>
    <s v="00:00"/>
    <s v="23:59"/>
    <d v="2023-11-01T00:00:00"/>
    <s v="06:00"/>
    <s v="07:00"/>
    <n v="23.2"/>
    <s v="ce"/>
    <n v="22741"/>
    <n v="23.2"/>
    <n v="43"/>
    <s v="Kuehne+Nagel Tiel 3 Standpl"/>
    <s v="De Diepert 5"/>
    <s v="Tiel"/>
    <s v="4004 MA"/>
    <s v="NL"/>
    <x v="109"/>
    <s v="Rheastraat 10"/>
    <x v="3"/>
    <s v="5047 TL"/>
    <s v="NL"/>
    <s v="2480131129"/>
    <s v="0152159_002"/>
    <m/>
    <s v="NL001131849B01"/>
    <n v="2"/>
    <n v="0"/>
    <n v="0"/>
    <s v="N"/>
    <s v="Peter Appel Transport B.V."/>
    <n v="36622"/>
    <d v="2023-11-01T00:00:00"/>
    <s v="07:08:00"/>
    <n v="0"/>
    <x v="2"/>
    <x v="43"/>
    <n v="11"/>
    <x v="3"/>
    <n v="1"/>
    <n v="23.2"/>
    <x v="1"/>
    <n v="233.62"/>
    <n v="0"/>
    <n v="233.62"/>
  </r>
  <r>
    <s v="COLGATE 3800 DEB."/>
    <s v="Colgate-Palmolive Nederland BV"/>
    <s v="101t"/>
    <n v="101091045335"/>
    <n v="101030177123"/>
    <n v="825"/>
    <s v="Controle Inv"/>
    <s v="2480131124"/>
    <s v="Verkoop"/>
    <n v="170"/>
    <s v="Transport drops zone"/>
    <s v="0 - ingevoerd"/>
    <n v="0"/>
    <m/>
    <d v="2023-11-01T00:00:00"/>
    <s v="DROP"/>
    <s v="0001010910453350152156_010"/>
    <n v="73.5"/>
    <n v="3.2"/>
    <m/>
    <s v="EUR"/>
    <n v="18.38"/>
    <s v="EUR"/>
    <n v="0"/>
    <s v="EUR"/>
    <n v="18.38"/>
    <n v="0"/>
    <n v="-18.38"/>
    <s v="N"/>
    <m/>
    <m/>
    <m/>
    <d v="2023-11-01T00:00:00"/>
    <s v="00:00"/>
    <s v="23:59"/>
    <d v="2023-11-01T00:00:00"/>
    <s v="10:00"/>
    <s v="10:00"/>
    <n v="0.8"/>
    <s v="ce"/>
    <n v="482"/>
    <n v="0.8"/>
    <n v="0"/>
    <s v="Kuehne+Nagel Tiel 3 Standpl"/>
    <s v="De Diepert 5"/>
    <s v="Tiel"/>
    <s v="4004 MA"/>
    <s v="NL"/>
    <x v="114"/>
    <s v="Basisweg 7"/>
    <x v="25"/>
    <s v="1951NG"/>
    <s v="NL"/>
    <s v="2480131124"/>
    <s v="0152156_010"/>
    <m/>
    <s v="NL001131849B01"/>
    <n v="2"/>
    <n v="0"/>
    <n v="0"/>
    <s v="N"/>
    <s v="Peter Appel Transport B.V."/>
    <n v="36622"/>
    <d v="2023-11-01T00:00:00"/>
    <s v="09:56:00"/>
    <n v="0"/>
    <x v="2"/>
    <x v="43"/>
    <n v="11"/>
    <x v="17"/>
    <n v="0"/>
    <s v=""/>
    <x v="3"/>
    <s v=""/>
    <n v="0"/>
    <s v=""/>
  </r>
  <r>
    <s v="COLGATE 3800 DEB."/>
    <s v="Colgate-Palmolive Nederland BV"/>
    <s v="101t"/>
    <n v="101091045334"/>
    <n v="101030177128"/>
    <n v="825"/>
    <s v="Controle Inv"/>
    <s v="2480131164"/>
    <s v="Verkoop"/>
    <n v="200"/>
    <s v="Transport drops"/>
    <s v="0 - ingevoerd"/>
    <n v="0"/>
    <m/>
    <d v="2023-11-01T00:00:00"/>
    <s v="DROP"/>
    <s v="0001010910453340152153_004"/>
    <n v="54.4"/>
    <m/>
    <m/>
    <s v="EUR"/>
    <n v="54.4"/>
    <s v="EUR"/>
    <n v="0"/>
    <s v="EUR"/>
    <n v="54.4"/>
    <n v="0"/>
    <n v="-54.4"/>
    <s v="N"/>
    <m/>
    <m/>
    <m/>
    <d v="2023-11-01T00:00:00"/>
    <s v="00:00"/>
    <s v="23:59"/>
    <d v="2023-11-01T00:00:00"/>
    <s v="07:00"/>
    <s v="12:00"/>
    <n v="0.8"/>
    <s v="ce"/>
    <n v="96"/>
    <n v="0.8"/>
    <n v="0"/>
    <s v="Kuehne+Nagel Tiel 3 Standpl"/>
    <s v="De Diepert 5"/>
    <s v="Tiel"/>
    <s v="4004 MA"/>
    <s v="NL"/>
    <x v="26"/>
    <s v="Park Forum 1129"/>
    <x v="29"/>
    <s v="5657 HK"/>
    <s v="NL"/>
    <s v="2480131164"/>
    <s v="0152153_004"/>
    <m/>
    <s v="NL001131849B01"/>
    <n v="2"/>
    <n v="0"/>
    <n v="0"/>
    <s v="N"/>
    <s v="Peter Appel Transport B.V."/>
    <n v="36744"/>
    <d v="2023-11-01T00:00:00"/>
    <s v="10:22:00"/>
    <n v="0"/>
    <x v="2"/>
    <x v="43"/>
    <n v="11"/>
    <x v="25"/>
    <n v="1"/>
    <n v="0.8"/>
    <x v="6"/>
    <n v="54.4"/>
    <n v="0"/>
    <n v="54.4"/>
  </r>
  <r>
    <s v="COLGATE 3800 DEB."/>
    <s v="Colgate-Palmolive Nederland BV"/>
    <s v="101t"/>
    <n v="101091045334"/>
    <n v="101030177131"/>
    <n v="825"/>
    <s v="Controle Inv"/>
    <s v="2480131168"/>
    <s v="Verkoop"/>
    <n v="200"/>
    <s v="Transport drops"/>
    <s v="0 - ingevoerd"/>
    <n v="0"/>
    <m/>
    <d v="2023-11-01T00:00:00"/>
    <s v="DROP"/>
    <s v="0001010910453340152153_007"/>
    <n v="54.4"/>
    <m/>
    <m/>
    <s v="EUR"/>
    <n v="54.4"/>
    <s v="EUR"/>
    <n v="0"/>
    <s v="EUR"/>
    <n v="54.4"/>
    <n v="0"/>
    <n v="-54.4"/>
    <s v="N"/>
    <m/>
    <m/>
    <m/>
    <d v="2023-11-01T00:00:00"/>
    <s v="00:00"/>
    <s v="23:59"/>
    <d v="2023-11-01T00:00:00"/>
    <s v="08:00"/>
    <s v="16:00"/>
    <n v="0.8"/>
    <s v="ce"/>
    <n v="30"/>
    <n v="0.8"/>
    <n v="0"/>
    <s v="Kuehne+Nagel Tiel 3 Standpl"/>
    <s v="De Diepert 5"/>
    <s v="Tiel"/>
    <s v="4004 MA"/>
    <s v="NL"/>
    <x v="58"/>
    <s v="Phoenixstraat 21"/>
    <x v="32"/>
    <s v="1812PP"/>
    <s v="NL"/>
    <s v="2480131168"/>
    <s v="0152153_007"/>
    <m/>
    <s v="NL001131849B01"/>
    <n v="2"/>
    <n v="0"/>
    <n v="0"/>
    <s v="N"/>
    <s v="Peter Appel Transport B.V."/>
    <n v="36744"/>
    <d v="2023-11-01T00:00:00"/>
    <s v="14:57:00"/>
    <n v="0"/>
    <x v="2"/>
    <x v="43"/>
    <n v="11"/>
    <x v="28"/>
    <n v="1"/>
    <n v="0.8"/>
    <x v="6"/>
    <n v="54.4"/>
    <n v="0"/>
    <n v="54.4"/>
  </r>
  <r>
    <s v="COLGATE 3800 DEB."/>
    <s v="Colgate-Palmolive Nederland BV"/>
    <s v="101t"/>
    <n v="101091045338"/>
    <n v="101030177106"/>
    <n v="825"/>
    <s v="Controle Inv"/>
    <s v="2480131115"/>
    <s v="Verkoop"/>
    <n v="170"/>
    <s v="Transport drops zone"/>
    <s v="0 - ingevoerd"/>
    <n v="0"/>
    <m/>
    <d v="2023-11-01T00:00:00"/>
    <s v="DROP"/>
    <s v="0001010910453380152161_003"/>
    <n v="48.91"/>
    <n v="4.8"/>
    <m/>
    <s v="EUR"/>
    <n v="48.91"/>
    <s v="EUR"/>
    <n v="0"/>
    <s v="EUR"/>
    <n v="48.91"/>
    <n v="0"/>
    <n v="-48.91"/>
    <s v="N"/>
    <m/>
    <m/>
    <m/>
    <d v="2023-11-01T00:00:00"/>
    <s v="00:00"/>
    <s v="23:59"/>
    <d v="2023-11-01T00:00:00"/>
    <s v="08:00"/>
    <s v="08:00"/>
    <n v="4.8"/>
    <s v="ce"/>
    <n v="3532"/>
    <n v="4.8"/>
    <n v="0"/>
    <s v="Kuehne+Nagel Tiel 3 Standpl"/>
    <s v="De Diepert 5"/>
    <s v="Tiel"/>
    <s v="4004 MA"/>
    <s v="NL"/>
    <x v="45"/>
    <s v="Poppenbouwing 30"/>
    <x v="6"/>
    <s v="4191NZ"/>
    <s v="NL"/>
    <s v="2480131115"/>
    <s v="0152161_003"/>
    <m/>
    <s v="NL001131849B01"/>
    <n v="2"/>
    <n v="0"/>
    <n v="0"/>
    <s v="N"/>
    <s v="Peter Appel Transport B.V."/>
    <n v="36622"/>
    <d v="2023-11-01T00:00:00"/>
    <s v="09:24:00"/>
    <n v="0"/>
    <x v="2"/>
    <x v="43"/>
    <n v="11"/>
    <x v="6"/>
    <n v="1"/>
    <n v="4.8"/>
    <x v="0"/>
    <n v="48.91"/>
    <n v="0"/>
    <n v="48.91"/>
  </r>
  <r>
    <s v="COLGATE 3800 DEB."/>
    <s v="Colgate-Palmolive Nederland BV"/>
    <s v="101t"/>
    <n v="101091045335"/>
    <n v="101030177107"/>
    <n v="825"/>
    <s v="Controle Inv"/>
    <s v="2480131112"/>
    <s v="Verkoop"/>
    <n v="170"/>
    <s v="Transport drops zone"/>
    <s v="0 - ingevoerd"/>
    <n v="0"/>
    <m/>
    <d v="2023-11-01T00:00:00"/>
    <s v="DROP"/>
    <s v="0001010910453350152156_006"/>
    <n v="27.26"/>
    <n v="0.8"/>
    <m/>
    <s v="EUR"/>
    <n v="27.26"/>
    <s v="EUR"/>
    <n v="0"/>
    <s v="EUR"/>
    <n v="27.26"/>
    <n v="0"/>
    <n v="-27.26"/>
    <s v="N"/>
    <m/>
    <m/>
    <m/>
    <d v="2023-11-01T00:00:00"/>
    <s v="00:00"/>
    <s v="23:59"/>
    <d v="2023-11-01T00:00:00"/>
    <s v="07:00"/>
    <s v="13:00"/>
    <n v="0.8"/>
    <s v="ce"/>
    <n v="137"/>
    <n v="0.8"/>
    <n v="0"/>
    <s v="Kuehne+Nagel Tiel 3 Standpl"/>
    <s v="De Diepert 5"/>
    <s v="Tiel"/>
    <s v="4004 MA"/>
    <s v="NL"/>
    <x v="54"/>
    <s v="Zijlweg 18"/>
    <x v="45"/>
    <s v="5145NR"/>
    <s v="NL"/>
    <s v="2480131112"/>
    <s v="0152156_006"/>
    <m/>
    <s v="NL001131849B01"/>
    <n v="2"/>
    <n v="0"/>
    <n v="0"/>
    <s v="N"/>
    <s v="Peter Appel Transport B.V."/>
    <n v="36622"/>
    <d v="2023-11-01T00:00:00"/>
    <s v="13:26:00"/>
    <n v="0"/>
    <x v="2"/>
    <x v="43"/>
    <n v="11"/>
    <x v="36"/>
    <n v="1"/>
    <n v="0.8"/>
    <x v="3"/>
    <n v="27.26"/>
    <n v="0"/>
    <n v="27.26"/>
  </r>
  <r>
    <s v="COLGATE 3800 DEB."/>
    <s v="Colgate-Palmolive Nederland BV"/>
    <s v="101t"/>
    <n v="101091045336"/>
    <n v="101030177108"/>
    <n v="825"/>
    <s v="Controle Inv"/>
    <s v="2480131114"/>
    <s v="Verkoop"/>
    <n v="170"/>
    <s v="Transport drops zone"/>
    <s v="0 - ingevoerd"/>
    <n v="0"/>
    <m/>
    <d v="2023-11-01T00:00:00"/>
    <s v="DROP"/>
    <s v="0001010910453360152157_002"/>
    <n v="177.96"/>
    <n v="12"/>
    <m/>
    <s v="EUR"/>
    <n v="11.86"/>
    <s v="EUR"/>
    <n v="0"/>
    <s v="EUR"/>
    <n v="11.86"/>
    <n v="0"/>
    <n v="-11.86"/>
    <s v="N"/>
    <m/>
    <m/>
    <m/>
    <d v="2023-11-01T00:00:00"/>
    <s v="00:00"/>
    <s v="23:59"/>
    <d v="2023-11-01T00:00:00"/>
    <s v="06:00"/>
    <s v="06:00"/>
    <n v="0.8"/>
    <s v="ce"/>
    <n v="861"/>
    <n v="0.8"/>
    <n v="1"/>
    <s v="Kuehne+Nagel Tiel 3 Standpl"/>
    <s v="De Diepert 5"/>
    <s v="Tiel"/>
    <s v="4004 MA"/>
    <s v="NL"/>
    <x v="115"/>
    <s v="Hollandweg 32"/>
    <x v="4"/>
    <s v="2665 MT"/>
    <s v="NL"/>
    <s v="2480131114"/>
    <s v="0152157_002"/>
    <m/>
    <s v="NL001131849B01"/>
    <n v="2"/>
    <n v="0"/>
    <n v="0"/>
    <s v="N"/>
    <s v="Peter Appel Transport B.V."/>
    <n v="36622"/>
    <d v="2023-11-01T00:00:00"/>
    <s v="05:54:00"/>
    <n v="0"/>
    <x v="2"/>
    <x v="43"/>
    <n v="11"/>
    <x v="4"/>
    <n v="0"/>
    <s v=""/>
    <x v="3"/>
    <s v=""/>
    <n v="0"/>
    <s v=""/>
  </r>
  <r>
    <s v="COLGATE 3800 DEB."/>
    <s v="Colgate-Palmolive Nederland BV"/>
    <s v="101t"/>
    <n v="101091045902"/>
    <n v="101030177109"/>
    <n v="825"/>
    <s v="Controle Inv"/>
    <s v="2480131117"/>
    <s v="Verkoop"/>
    <n v="170"/>
    <s v="Transport drops zone"/>
    <s v="0 - ingevoerd"/>
    <n v="0"/>
    <m/>
    <d v="2023-11-01T00:00:00"/>
    <s v="DROP"/>
    <s v="0001010910459020152497_002"/>
    <n v="158.38"/>
    <n v="15.2"/>
    <m/>
    <s v="EUR"/>
    <n v="133.37"/>
    <s v="EUR"/>
    <n v="0"/>
    <s v="EUR"/>
    <n v="133.37"/>
    <n v="0"/>
    <n v="-133.37"/>
    <s v="N"/>
    <m/>
    <m/>
    <m/>
    <d v="2023-11-01T00:00:00"/>
    <s v="00:00"/>
    <s v="23:59"/>
    <d v="2023-11-01T00:00:00"/>
    <s v="10:00"/>
    <s v="10:00"/>
    <n v="12.8"/>
    <s v="ce"/>
    <n v="11400"/>
    <n v="12.8"/>
    <n v="22"/>
    <s v="Kuehne+Nagel Tiel 3 Standpl"/>
    <s v="De Diepert 5"/>
    <s v="Tiel"/>
    <s v="4004 MA"/>
    <s v="NL"/>
    <x v="24"/>
    <s v="Ravenswade 14"/>
    <x v="26"/>
    <s v="3439 LD"/>
    <s v="NL"/>
    <s v="2480131117"/>
    <s v="0152497_002"/>
    <m/>
    <s v="NL001131849B01"/>
    <n v="2"/>
    <n v="0"/>
    <n v="0"/>
    <s v="N"/>
    <s v="Peter Appel Transport B.V."/>
    <n v="36622"/>
    <d v="2023-11-01T00:00:00"/>
    <s v="11:31:00"/>
    <n v="31"/>
    <x v="2"/>
    <x v="43"/>
    <n v="11"/>
    <x v="22"/>
    <n v="0"/>
    <s v=""/>
    <x v="7"/>
    <s v=""/>
    <n v="0"/>
    <s v=""/>
  </r>
  <r>
    <s v="COLGATE 3800 DEB."/>
    <s v="Colgate-Palmolive Nederland BV"/>
    <s v="101t"/>
    <n v="101091045335"/>
    <n v="101030177110"/>
    <n v="825"/>
    <s v="Controle Inv"/>
    <s v="2480131119"/>
    <s v="Verkoop"/>
    <n v="170"/>
    <s v="Transport drops zone"/>
    <s v="0 - ingevoerd"/>
    <n v="0"/>
    <m/>
    <d v="2023-11-01T00:00:00"/>
    <s v="DROP"/>
    <s v="0001010910453350152156_010"/>
    <n v="73.5"/>
    <n v="3.2"/>
    <m/>
    <s v="EUR"/>
    <n v="36.75"/>
    <s v="EUR"/>
    <n v="0"/>
    <s v="EUR"/>
    <n v="36.75"/>
    <n v="0"/>
    <n v="-36.75"/>
    <s v="N"/>
    <m/>
    <m/>
    <m/>
    <d v="2023-11-01T00:00:00"/>
    <s v="00:00"/>
    <s v="23:59"/>
    <d v="2023-11-01T00:00:00"/>
    <s v="10:00"/>
    <s v="10:00"/>
    <n v="1.6"/>
    <s v="ce"/>
    <n v="424"/>
    <n v="1.6"/>
    <n v="0"/>
    <s v="Kuehne+Nagel Tiel 3 Standpl"/>
    <s v="De Diepert 5"/>
    <s v="Tiel"/>
    <s v="4004 MA"/>
    <s v="NL"/>
    <x v="114"/>
    <s v="Basisweg 7"/>
    <x v="25"/>
    <s v="1951NG"/>
    <s v="NL"/>
    <s v="2480131119"/>
    <s v="0152156_010"/>
    <m/>
    <s v="NL001131849B01"/>
    <n v="2"/>
    <n v="0"/>
    <n v="0"/>
    <s v="N"/>
    <s v="Peter Appel Transport B.V."/>
    <n v="36622"/>
    <d v="2023-11-01T00:00:00"/>
    <s v="09:56:00"/>
    <n v="0"/>
    <x v="2"/>
    <x v="43"/>
    <n v="11"/>
    <x v="17"/>
    <n v="0"/>
    <s v=""/>
    <x v="3"/>
    <s v=""/>
    <n v="0"/>
    <s v=""/>
  </r>
  <r>
    <s v="COLGATE 3800 DEB."/>
    <s v="Colgate-Palmolive Nederland BV"/>
    <s v="101t"/>
    <n v="101091045340"/>
    <n v="101030177111"/>
    <n v="825"/>
    <s v="Controle Inv"/>
    <s v="2480131120"/>
    <s v="Verkoop"/>
    <n v="170"/>
    <s v="Transport drops zone"/>
    <s v="0 - ingevoerd"/>
    <n v="0"/>
    <m/>
    <d v="2023-11-01T00:00:00"/>
    <s v="DROP"/>
    <s v="0001010910453400152160_002"/>
    <n v="312.27"/>
    <n v="23.2"/>
    <m/>
    <s v="EUR"/>
    <n v="312.27"/>
    <s v="EUR"/>
    <n v="0"/>
    <s v="EUR"/>
    <n v="312.27"/>
    <n v="0"/>
    <n v="-312.27"/>
    <s v="N"/>
    <m/>
    <m/>
    <m/>
    <d v="2023-11-01T00:00:00"/>
    <s v="00:00"/>
    <s v="23:59"/>
    <d v="2023-11-01T00:00:00"/>
    <s v="07:00"/>
    <s v="08:00"/>
    <n v="23.2"/>
    <s v="ce"/>
    <n v="21308"/>
    <n v="23.2"/>
    <n v="42"/>
    <s v="Kuehne+Nagel Tiel 3 Standpl"/>
    <s v="De Diepert 5"/>
    <s v="Tiel"/>
    <s v="4004 MA"/>
    <s v="NL"/>
    <x v="1"/>
    <s v="Fahrenheitweg 1"/>
    <x v="1"/>
    <s v="6101WR"/>
    <s v="NL"/>
    <s v="2480131120"/>
    <s v="0152160_002"/>
    <m/>
    <s v="NL001131849B01"/>
    <n v="2"/>
    <n v="0"/>
    <n v="0"/>
    <s v="N"/>
    <s v="Peter Appel Transport B.V."/>
    <n v="36622"/>
    <d v="2023-11-01T00:00:00"/>
    <s v="07:39:00"/>
    <n v="0"/>
    <x v="2"/>
    <x v="43"/>
    <n v="11"/>
    <x v="1"/>
    <n v="1"/>
    <n v="23.2"/>
    <x v="1"/>
    <n v="312.27"/>
    <n v="0"/>
    <n v="312.27"/>
  </r>
  <r>
    <s v="COLGATE 3800 DEB."/>
    <s v="Colgate-Palmolive Nederland BV"/>
    <s v="101t"/>
    <n v="101091045336"/>
    <n v="101030177112"/>
    <n v="825"/>
    <s v="Controle Inv"/>
    <s v="2480131116"/>
    <s v="Verkoop"/>
    <n v="170"/>
    <s v="Transport drops zone"/>
    <s v="0 - ingevoerd"/>
    <n v="0"/>
    <m/>
    <d v="2023-11-01T00:00:00"/>
    <s v="DROP"/>
    <s v="0001010910453360152157_002"/>
    <n v="177.96"/>
    <n v="12"/>
    <m/>
    <s v="EUR"/>
    <n v="142.37"/>
    <s v="EUR"/>
    <n v="0"/>
    <s v="EUR"/>
    <n v="142.37"/>
    <n v="0"/>
    <n v="-142.37"/>
    <s v="N"/>
    <m/>
    <m/>
    <m/>
    <d v="2023-11-01T00:00:00"/>
    <s v="00:00"/>
    <s v="23:59"/>
    <d v="2023-11-01T00:00:00"/>
    <s v="06:00"/>
    <s v="06:00"/>
    <n v="9.6"/>
    <s v="ce"/>
    <n v="6245"/>
    <n v="9.6"/>
    <n v="12"/>
    <s v="Kuehne+Nagel Tiel 3 Standpl"/>
    <s v="De Diepert 5"/>
    <s v="Tiel"/>
    <s v="4004 MA"/>
    <s v="NL"/>
    <x v="115"/>
    <s v="Hollandweg 32"/>
    <x v="4"/>
    <s v="2665 MT"/>
    <s v="NL"/>
    <s v="2480131116"/>
    <s v="0152157_002"/>
    <m/>
    <s v="NL001131849B01"/>
    <n v="2"/>
    <n v="0"/>
    <n v="0"/>
    <s v="N"/>
    <s v="Peter Appel Transport B.V."/>
    <n v="36622"/>
    <d v="2023-11-01T00:00:00"/>
    <s v="05:54:00"/>
    <n v="0"/>
    <x v="2"/>
    <x v="43"/>
    <n v="11"/>
    <x v="4"/>
    <n v="0"/>
    <s v=""/>
    <x v="3"/>
    <s v=""/>
    <n v="0"/>
    <s v=""/>
  </r>
  <r>
    <s v="COLGATE 3800 DEB."/>
    <s v="Colgate-Palmolive Nederland BV"/>
    <s v="101t"/>
    <n v="101091045335"/>
    <n v="101030177113"/>
    <n v="825"/>
    <s v="Controle Inv"/>
    <s v="2480131118"/>
    <s v="Verkoop"/>
    <n v="170"/>
    <s v="Transport drops zone"/>
    <s v="0 - ingevoerd"/>
    <n v="0"/>
    <m/>
    <d v="2023-11-01T00:00:00"/>
    <s v="DROP"/>
    <s v="0001010910453350152156_007"/>
    <n v="27.26"/>
    <n v="0.8"/>
    <m/>
    <s v="EUR"/>
    <n v="27.26"/>
    <s v="EUR"/>
    <n v="0"/>
    <s v="EUR"/>
    <n v="27.26"/>
    <n v="0"/>
    <n v="-27.26"/>
    <s v="N"/>
    <m/>
    <m/>
    <m/>
    <d v="2023-11-01T00:00:00"/>
    <s v="00:00"/>
    <s v="23:59"/>
    <d v="2023-11-01T00:00:00"/>
    <s v="07:00"/>
    <s v="12:00"/>
    <n v="0.8"/>
    <s v="ce"/>
    <n v="18"/>
    <n v="0.8"/>
    <n v="0"/>
    <s v="Kuehne+Nagel Tiel 3 Standpl"/>
    <s v="De Diepert 5"/>
    <s v="Tiel"/>
    <s v="4004 MA"/>
    <s v="NL"/>
    <x v="26"/>
    <s v="Park Forum 1129"/>
    <x v="29"/>
    <s v="5657 HK"/>
    <s v="NL"/>
    <s v="2480131118"/>
    <s v="0152156_007"/>
    <m/>
    <s v="NL001131849B01"/>
    <n v="2"/>
    <n v="0"/>
    <n v="0"/>
    <s v="N"/>
    <s v="Peter Appel Transport B.V."/>
    <n v="36622"/>
    <d v="2023-11-01T00:00:00"/>
    <s v="10:10:00"/>
    <n v="0"/>
    <x v="2"/>
    <x v="43"/>
    <n v="11"/>
    <x v="25"/>
    <n v="1"/>
    <n v="0.8"/>
    <x v="6"/>
    <n v="27.26"/>
    <n v="0"/>
    <n v="27.26"/>
  </r>
  <r>
    <s v="COLGATE 3800 DEB."/>
    <s v="Colgate-Palmolive Nederland BV"/>
    <s v="101t"/>
    <n v="101091046086"/>
    <n v="101030177177"/>
    <n v="825"/>
    <s v="Controle Inv"/>
    <s v="2480132204"/>
    <s v="Verkoop"/>
    <n v="170"/>
    <s v="Transport drops zone"/>
    <s v="0 - ingevoerd"/>
    <n v="0"/>
    <m/>
    <d v="2023-11-02T00:00:00"/>
    <s v="DROP"/>
    <s v="0001010910460860152589_007"/>
    <n v="29.99"/>
    <n v="0.8"/>
    <m/>
    <s v="EUR"/>
    <n v="29.99"/>
    <s v="EUR"/>
    <n v="0"/>
    <s v="EUR"/>
    <n v="29.99"/>
    <n v="0"/>
    <n v="-29.99"/>
    <s v="N"/>
    <m/>
    <m/>
    <m/>
    <d v="2023-11-02T00:00:00"/>
    <s v="00:00"/>
    <s v="23:59"/>
    <d v="2023-11-02T00:00:00"/>
    <s v="08:15"/>
    <s v="14:00"/>
    <n v="0.8"/>
    <s v="ce"/>
    <n v="172"/>
    <n v="0.8"/>
    <n v="0"/>
    <s v="Kuehne+Nagel Tiel 3 Standpl"/>
    <s v="De Diepert 5"/>
    <s v="Tiel"/>
    <s v="4004 MA"/>
    <s v="NL"/>
    <x v="98"/>
    <s v="Wolvenkoog 1"/>
    <x v="32"/>
    <s v="1822BE"/>
    <s v="NL"/>
    <s v="2480132204"/>
    <s v="0152589_007"/>
    <m/>
    <s v="NL001131849B01"/>
    <n v="2"/>
    <n v="0"/>
    <n v="0"/>
    <s v="N"/>
    <s v="Peter Appel Transport B.V."/>
    <n v="36622"/>
    <d v="2023-11-02T00:00:00"/>
    <s v="08:06:00"/>
    <n v="0"/>
    <x v="3"/>
    <x v="43"/>
    <n v="11"/>
    <x v="28"/>
    <n v="1"/>
    <n v="0.8"/>
    <x v="0"/>
    <n v="29.99"/>
    <n v="0"/>
    <n v="29.99"/>
  </r>
  <r>
    <s v="COLGATE 3800 DEB."/>
    <s v="Colgate-Palmolive Nederland BV"/>
    <s v="101t"/>
    <n v="101091046476"/>
    <n v="101030177179"/>
    <n v="825"/>
    <s v="Controle Inv"/>
    <s v="2480132208"/>
    <s v="Verkoop"/>
    <n v="170"/>
    <s v="Transport drops zone"/>
    <s v="0 - ingevoerd"/>
    <n v="0"/>
    <m/>
    <d v="2023-11-02T00:00:00"/>
    <s v="DROP"/>
    <s v="0001010910464760152838_002"/>
    <n v="173.94"/>
    <n v="13.6"/>
    <m/>
    <s v="EUR"/>
    <n v="173.94"/>
    <s v="EUR"/>
    <n v="0"/>
    <s v="EUR"/>
    <n v="173.94"/>
    <n v="0"/>
    <n v="-173.94"/>
    <s v="N"/>
    <m/>
    <m/>
    <m/>
    <d v="2023-11-02T00:00:00"/>
    <s v="00:00"/>
    <s v="23:59"/>
    <d v="2023-11-02T00:00:00"/>
    <s v="07:00"/>
    <s v="10:00"/>
    <n v="13.6"/>
    <s v="ce"/>
    <n v="15103"/>
    <n v="13.6"/>
    <n v="24"/>
    <s v="Kuehne+Nagel Tiel 3 Standpl"/>
    <s v="De Diepert 5"/>
    <s v="Tiel"/>
    <s v="4004 MA"/>
    <s v="NL"/>
    <x v="118"/>
    <s v="Slego 1"/>
    <x v="13"/>
    <s v="1046 BM"/>
    <s v="NL"/>
    <s v="2480132208"/>
    <s v="0152838_002"/>
    <m/>
    <s v="NL001131849B01"/>
    <n v="2"/>
    <n v="0"/>
    <n v="0"/>
    <s v="N"/>
    <s v="Peter Appel Transport B.V."/>
    <n v="36622"/>
    <d v="2023-11-02T00:00:00"/>
    <s v="09:30:00"/>
    <n v="0"/>
    <x v="3"/>
    <x v="43"/>
    <n v="11"/>
    <x v="11"/>
    <n v="1"/>
    <n v="13.6"/>
    <x v="0"/>
    <n v="173.94"/>
    <n v="0"/>
    <n v="173.94"/>
  </r>
  <r>
    <s v="COLGATE 3800 DEB."/>
    <s v="Colgate-Palmolive Nederland BV"/>
    <s v="101t"/>
    <n v="101091046476"/>
    <n v="101030177180"/>
    <n v="825"/>
    <s v="Controle Inv"/>
    <s v="2480132210"/>
    <s v="Verkoop"/>
    <n v="170"/>
    <s v="Transport drops zone"/>
    <s v="0 - ingevoerd"/>
    <n v="0"/>
    <m/>
    <d v="2023-11-02T00:00:00"/>
    <s v="DROP"/>
    <s v="0001010910464760152838_003"/>
    <n v="89.81"/>
    <n v="4.8"/>
    <m/>
    <s v="EUR"/>
    <n v="89.81"/>
    <s v="EUR"/>
    <n v="0"/>
    <s v="EUR"/>
    <n v="89.81"/>
    <n v="0"/>
    <n v="-89.81"/>
    <s v="N"/>
    <m/>
    <m/>
    <m/>
    <d v="2023-11-02T00:00:00"/>
    <s v="00:00"/>
    <s v="23:59"/>
    <d v="2023-11-02T00:00:00"/>
    <s v="10:00"/>
    <s v="11:00"/>
    <n v="4.8"/>
    <s v="ce"/>
    <n v="4467"/>
    <n v="4.8"/>
    <n v="8"/>
    <s v="Kuehne+Nagel Tiel 3 Standpl"/>
    <s v="De Diepert 5"/>
    <s v="Tiel"/>
    <s v="4004 MA"/>
    <s v="NL"/>
    <x v="7"/>
    <s v="HOOFDTOCHT 1"/>
    <x v="7"/>
    <s v="1507 CJ"/>
    <s v="NL"/>
    <s v="2480132210"/>
    <s v="0152838_003"/>
    <m/>
    <s v="NL001131849B01"/>
    <n v="2"/>
    <n v="0"/>
    <n v="0"/>
    <s v="N"/>
    <s v="Peter Appel Transport B.V."/>
    <n v="36622"/>
    <d v="2023-11-02T00:00:00"/>
    <s v="10:30:00"/>
    <n v="0"/>
    <x v="3"/>
    <x v="43"/>
    <n v="11"/>
    <x v="7"/>
    <n v="1"/>
    <n v="4.8"/>
    <x v="2"/>
    <n v="89.81"/>
    <n v="0"/>
    <n v="89.81"/>
  </r>
  <r>
    <s v="COLGATE 3800 DEB."/>
    <s v="Colgate-Palmolive Nederland BV"/>
    <s v="101t"/>
    <n v="101091046481"/>
    <n v="101030177187"/>
    <n v="825"/>
    <s v="Controle Inv"/>
    <s v="2480132216"/>
    <s v="Verkoop"/>
    <n v="170"/>
    <s v="Transport drops zone"/>
    <s v="0 - ingevoerd"/>
    <n v="0"/>
    <m/>
    <d v="2023-11-02T00:00:00"/>
    <s v="DROP"/>
    <s v="0001010910464810152846_003"/>
    <n v="52.13"/>
    <n v="3.2"/>
    <m/>
    <s v="EUR"/>
    <n v="52.13"/>
    <s v="EUR"/>
    <n v="0"/>
    <s v="EUR"/>
    <n v="52.13"/>
    <n v="0"/>
    <n v="-52.13"/>
    <s v="N"/>
    <m/>
    <m/>
    <m/>
    <d v="2023-11-02T00:00:00"/>
    <s v="00:00"/>
    <s v="23:59"/>
    <d v="2023-11-02T00:00:00"/>
    <s v="16:00"/>
    <s v="16:00"/>
    <n v="3.2"/>
    <s v="ce"/>
    <n v="2117"/>
    <n v="3.2"/>
    <n v="2"/>
    <s v="Kuehne+Nagel Tiel 3 Standpl"/>
    <s v="De Diepert 5"/>
    <s v="Tiel"/>
    <s v="4004 MA"/>
    <s v="NL"/>
    <x v="79"/>
    <s v="Keltenweg 30"/>
    <x v="58"/>
    <s v="5342 LP"/>
    <s v="NL"/>
    <s v="2480132216"/>
    <s v="0152846_003"/>
    <m/>
    <s v="NL001131849B01"/>
    <n v="2"/>
    <n v="0"/>
    <n v="0"/>
    <s v="N"/>
    <s v="Peter Appel Transport B.V."/>
    <n v="36622"/>
    <d v="2023-11-02T00:00:00"/>
    <s v="19:53:00"/>
    <n v="0"/>
    <x v="3"/>
    <x v="43"/>
    <n v="11"/>
    <x v="42"/>
    <n v="1"/>
    <n v="3.2"/>
    <x v="3"/>
    <n v="52.13"/>
    <n v="0"/>
    <n v="52.13"/>
  </r>
  <r>
    <s v="COLGATE 3800 DEB."/>
    <s v="Colgate-Palmolive Nederland BV"/>
    <s v="101t"/>
    <n v="101091046469"/>
    <n v="101030177176"/>
    <n v="825"/>
    <s v="Controle Inv"/>
    <s v="2480132205"/>
    <s v="Verkoop"/>
    <n v="170"/>
    <s v="Transport drops zone"/>
    <s v="0 - ingevoerd"/>
    <n v="0"/>
    <m/>
    <d v="2023-11-02T00:00:00"/>
    <s v="DROP"/>
    <s v="0001010910464690152836_002"/>
    <n v="106.3"/>
    <n v="8.8000000000000007"/>
    <m/>
    <s v="EUR"/>
    <n v="57.98"/>
    <s v="EUR"/>
    <n v="0"/>
    <s v="EUR"/>
    <n v="57.98"/>
    <n v="0"/>
    <n v="-57.98"/>
    <s v="N"/>
    <m/>
    <m/>
    <m/>
    <d v="2023-11-02T00:00:00"/>
    <s v="00:00"/>
    <s v="23:59"/>
    <d v="2023-11-02T00:00:00"/>
    <s v="07:00"/>
    <s v="14:00"/>
    <n v="4.8"/>
    <s v="ce"/>
    <n v="5716"/>
    <n v="4.8"/>
    <n v="8"/>
    <s v="Kuehne+Nagel Tiel 3 Standpl"/>
    <s v="De Diepert 5"/>
    <s v="Tiel"/>
    <s v="4004 MA"/>
    <s v="NL"/>
    <x v="17"/>
    <s v="Doornhoek 4050"/>
    <x v="20"/>
    <s v="5465TD"/>
    <s v="NL"/>
    <s v="2480132205"/>
    <s v="0152836_002"/>
    <m/>
    <s v="NL001131849B01"/>
    <n v="2"/>
    <n v="0"/>
    <n v="0"/>
    <s v="N"/>
    <s v="Peter Appel Transport B.V."/>
    <n v="36622"/>
    <d v="2023-11-02T00:00:00"/>
    <s v="09:26:00"/>
    <n v="0"/>
    <x v="3"/>
    <x v="43"/>
    <n v="11"/>
    <x v="18"/>
    <n v="1"/>
    <n v="8.7999999999999989"/>
    <x v="3"/>
    <n v="106.3"/>
    <n v="0"/>
    <n v="106.3"/>
  </r>
  <r>
    <s v="COLGATE 3800 DEB."/>
    <s v="Colgate-Palmolive Nederland BV"/>
    <s v="101t"/>
    <n v="101091046462"/>
    <n v="101030177178"/>
    <n v="825"/>
    <s v="Controle Inv"/>
    <s v="2480132212"/>
    <s v="Verkoop"/>
    <n v="170"/>
    <s v="Transport drops zone"/>
    <s v="0 - ingevoerd"/>
    <n v="0"/>
    <m/>
    <d v="2023-11-02T00:00:00"/>
    <s v="DROP"/>
    <s v="0001010910464620152839_003"/>
    <n v="182.59"/>
    <n v="14.4"/>
    <m/>
    <s v="EUR"/>
    <n v="182.59"/>
    <s v="EUR"/>
    <n v="0"/>
    <s v="EUR"/>
    <n v="182.59"/>
    <n v="0"/>
    <n v="-182.59"/>
    <s v="N"/>
    <m/>
    <m/>
    <m/>
    <d v="2023-11-02T00:00:00"/>
    <s v="00:00"/>
    <s v="23:59"/>
    <d v="2023-11-02T00:00:00"/>
    <s v="10:00"/>
    <s v="12:00"/>
    <n v="14.4"/>
    <s v="ce"/>
    <n v="10496"/>
    <n v="14.4"/>
    <n v="24"/>
    <s v="Kuehne+Nagel Tiel 3 Standpl"/>
    <s v="De Diepert 5"/>
    <s v="Tiel"/>
    <s v="4004 MA"/>
    <s v="NL"/>
    <x v="28"/>
    <s v="ECOFACTORIJ  20"/>
    <x v="31"/>
    <s v="7325 WC"/>
    <s v="NL"/>
    <s v="2480132212"/>
    <s v="0152839_003"/>
    <m/>
    <s v="NL001131849B01"/>
    <n v="2"/>
    <n v="0"/>
    <n v="0"/>
    <s v="N"/>
    <s v="Peter Appel Transport B.V."/>
    <n v="36622"/>
    <d v="2023-11-02T00:00:00"/>
    <s v="12:22:00"/>
    <n v="0"/>
    <x v="3"/>
    <x v="43"/>
    <n v="11"/>
    <x v="27"/>
    <n v="1"/>
    <n v="14.4"/>
    <x v="0"/>
    <n v="182.59"/>
    <n v="0"/>
    <n v="182.59"/>
  </r>
  <r>
    <s v="COLGATE 3800 DEB."/>
    <s v="Colgate-Palmolive Nederland BV"/>
    <s v="101t"/>
    <n v="101091046375"/>
    <n v="101030177184"/>
    <n v="825"/>
    <s v="Controle Inv"/>
    <s v="2480132211"/>
    <s v="Verkoop"/>
    <n v="170"/>
    <s v="Transport drops zone"/>
    <s v="0 - ingevoerd"/>
    <n v="0"/>
    <m/>
    <d v="2023-11-02T00:00:00"/>
    <s v="DROP"/>
    <s v="0001010910463750152731_002"/>
    <n v="31.57"/>
    <n v="0.8"/>
    <m/>
    <s v="EUR"/>
    <n v="31.57"/>
    <s v="EUR"/>
    <n v="0"/>
    <s v="EUR"/>
    <n v="31.57"/>
    <n v="0"/>
    <n v="-31.57"/>
    <s v="N"/>
    <m/>
    <m/>
    <m/>
    <d v="2023-11-02T00:00:00"/>
    <s v="00:00"/>
    <s v="23:59"/>
    <d v="2023-11-02T00:00:00"/>
    <s v="09:15"/>
    <s v="09:15"/>
    <n v="0.8"/>
    <s v="ce"/>
    <n v="682"/>
    <n v="0.8"/>
    <n v="0"/>
    <s v="Kuehne+Nagel Tiel 3 Standpl"/>
    <s v="De Diepert 5"/>
    <s v="Tiel"/>
    <s v="4004 MA"/>
    <s v="NL"/>
    <x v="32"/>
    <s v="Afrikastraat 10"/>
    <x v="34"/>
    <s v="6014CG"/>
    <s v="NL"/>
    <s v="2480132211"/>
    <s v="0152731_002"/>
    <m/>
    <s v="NL001131849B01"/>
    <n v="2"/>
    <n v="0"/>
    <n v="0"/>
    <s v="N"/>
    <s v="Peter Appel Transport B.V."/>
    <n v="36622"/>
    <d v="2023-11-02T00:00:00"/>
    <s v="09:07:00"/>
    <n v="0"/>
    <x v="3"/>
    <x v="43"/>
    <n v="11"/>
    <x v="23"/>
    <n v="1"/>
    <n v="0.8"/>
    <x v="3"/>
    <n v="31.57"/>
    <n v="0"/>
    <n v="31.57"/>
  </r>
  <r>
    <s v="COLGATE 3800 DEB."/>
    <s v="Colgate-Palmolive Nederland BV"/>
    <s v="101t"/>
    <n v="101091046086"/>
    <n v="101030177188"/>
    <n v="825"/>
    <s v="Controle Inv"/>
    <s v="2480132214"/>
    <s v="Verkoop"/>
    <n v="170"/>
    <s v="Transport drops zone"/>
    <s v="0 - ingevoerd"/>
    <n v="0"/>
    <m/>
    <d v="2023-11-02T00:00:00"/>
    <s v="DROP"/>
    <s v="0001010910460860152589_012"/>
    <n v="79.12"/>
    <n v="4"/>
    <m/>
    <s v="EUR"/>
    <n v="79.12"/>
    <s v="EUR"/>
    <n v="0"/>
    <s v="EUR"/>
    <n v="79.12"/>
    <n v="0"/>
    <n v="-79.12"/>
    <s v="N"/>
    <m/>
    <m/>
    <m/>
    <d v="2023-11-02T00:00:00"/>
    <s v="00:00"/>
    <s v="23:59"/>
    <d v="2023-11-02T00:00:00"/>
    <s v="13:00"/>
    <s v="15:00"/>
    <n v="4"/>
    <s v="ce"/>
    <n v="2535"/>
    <n v="4"/>
    <n v="3"/>
    <s v="Kuehne+Nagel Tiel 3 Standpl"/>
    <s v="De Diepert 5"/>
    <s v="Tiel"/>
    <s v="4004 MA"/>
    <s v="NL"/>
    <x v="60"/>
    <s v="Orionweg 6"/>
    <x v="47"/>
    <s v="4782 SC"/>
    <s v="NL"/>
    <s v="2480132214"/>
    <s v="0152589_012"/>
    <m/>
    <s v="NL001131849B01"/>
    <n v="2"/>
    <n v="0"/>
    <n v="0"/>
    <s v="N"/>
    <s v="Peter Appel Transport B.V."/>
    <n v="36622"/>
    <d v="2023-11-02T00:00:00"/>
    <s v="13:22:00"/>
    <n v="0"/>
    <x v="3"/>
    <x v="43"/>
    <n v="11"/>
    <x v="29"/>
    <n v="1"/>
    <n v="4"/>
    <x v="0"/>
    <n v="79.12"/>
    <n v="0"/>
    <n v="79.12"/>
  </r>
  <r>
    <s v="COLGATE 3800 DEB."/>
    <s v="Colgate-Palmolive Nederland BV"/>
    <s v="101t"/>
    <n v="101091046469"/>
    <n v="101030177181"/>
    <n v="825"/>
    <s v="Controle Inv"/>
    <s v="2480132207"/>
    <s v="Verkoop"/>
    <n v="170"/>
    <s v="Transport drops zone"/>
    <s v="0 - ingevoerd"/>
    <n v="0"/>
    <m/>
    <d v="2023-11-02T00:00:00"/>
    <s v="DROP"/>
    <s v="0001010910464690152836_002"/>
    <n v="106.3"/>
    <n v="8.8000000000000007"/>
    <m/>
    <s v="EUR"/>
    <n v="28.99"/>
    <s v="EUR"/>
    <n v="0"/>
    <s v="EUR"/>
    <n v="28.99"/>
    <n v="0"/>
    <n v="-28.99"/>
    <s v="N"/>
    <m/>
    <m/>
    <m/>
    <d v="2023-11-02T00:00:00"/>
    <s v="00:00"/>
    <s v="23:59"/>
    <d v="2023-11-02T00:00:00"/>
    <s v="08:00"/>
    <s v="16:00"/>
    <n v="2.4"/>
    <s v="ce"/>
    <n v="1152"/>
    <n v="2.4"/>
    <n v="0"/>
    <s v="Kuehne+Nagel Tiel 3 Standpl"/>
    <s v="De Diepert 5"/>
    <s v="Tiel"/>
    <s v="4004 MA"/>
    <s v="NL"/>
    <x v="40"/>
    <s v="Doornhoek 4050"/>
    <x v="20"/>
    <s v="5465TD"/>
    <s v="NL"/>
    <s v="2480132207"/>
    <s v="0152836_002"/>
    <m/>
    <s v="NL001131849B01"/>
    <n v="2"/>
    <n v="0"/>
    <n v="0"/>
    <s v="N"/>
    <s v="Peter Appel Transport B.V."/>
    <n v="36622"/>
    <d v="2023-11-02T00:00:00"/>
    <s v="09:26:00"/>
    <n v="0"/>
    <x v="3"/>
    <x v="43"/>
    <n v="11"/>
    <x v="18"/>
    <n v="0"/>
    <s v=""/>
    <x v="3"/>
    <s v=""/>
    <n v="0"/>
    <s v=""/>
  </r>
  <r>
    <s v="COLGATE 3800 DEB."/>
    <s v="Colgate-Palmolive Nederland BV"/>
    <s v="101t"/>
    <n v="101091046469"/>
    <n v="101030177182"/>
    <n v="825"/>
    <s v="Controle Inv"/>
    <s v="2480132206"/>
    <s v="Verkoop"/>
    <n v="170"/>
    <s v="Transport drops zone"/>
    <s v="0 - ingevoerd"/>
    <n v="0"/>
    <m/>
    <d v="2023-11-02T00:00:00"/>
    <s v="DROP"/>
    <s v="0001010910464690152836_002"/>
    <n v="106.3"/>
    <n v="8.8000000000000007"/>
    <m/>
    <s v="EUR"/>
    <n v="19.329999999999998"/>
    <s v="EUR"/>
    <n v="0"/>
    <s v="EUR"/>
    <n v="19.329999999999998"/>
    <n v="0"/>
    <n v="-19.329999999999998"/>
    <s v="N"/>
    <m/>
    <m/>
    <m/>
    <d v="2023-11-02T00:00:00"/>
    <s v="00:00"/>
    <s v="23:59"/>
    <d v="2023-11-02T00:00:00"/>
    <s v="07:00"/>
    <s v="14:00"/>
    <n v="1.6"/>
    <s v="ce"/>
    <n v="1629"/>
    <n v="1.6"/>
    <n v="2"/>
    <s v="Kuehne+Nagel Tiel 3 Standpl"/>
    <s v="De Diepert 5"/>
    <s v="Tiel"/>
    <s v="4004 MA"/>
    <s v="NL"/>
    <x v="17"/>
    <s v="Doornhoek 4050"/>
    <x v="20"/>
    <s v="5465TD"/>
    <s v="NL"/>
    <s v="2480132206"/>
    <s v="0152836_002"/>
    <m/>
    <s v="NL001131849B01"/>
    <n v="2"/>
    <n v="0"/>
    <n v="0"/>
    <s v="N"/>
    <s v="Peter Appel Transport B.V."/>
    <n v="36622"/>
    <d v="2023-11-02T00:00:00"/>
    <s v="09:26:00"/>
    <n v="0"/>
    <x v="3"/>
    <x v="43"/>
    <n v="11"/>
    <x v="18"/>
    <n v="0"/>
    <s v=""/>
    <x v="3"/>
    <s v=""/>
    <n v="0"/>
    <s v=""/>
  </r>
  <r>
    <s v="COLGATE 3800 DEB."/>
    <s v="Colgate-Palmolive Nederland BV"/>
    <s v="101t"/>
    <n v="101091046460"/>
    <n v="101030177185"/>
    <n v="825"/>
    <s v="Controle Inv"/>
    <s v="2480132215"/>
    <s v="Verkoop"/>
    <n v="170"/>
    <s v="Transport drops zone"/>
    <s v="0 - ingevoerd"/>
    <n v="0"/>
    <m/>
    <d v="2023-11-02T00:00:00"/>
    <s v="DROP"/>
    <s v="0001010910464600152835_004"/>
    <n v="210.13"/>
    <n v="18.399999999999999"/>
    <m/>
    <s v="EUR"/>
    <n v="210.13"/>
    <s v="EUR"/>
    <n v="0"/>
    <s v="EUR"/>
    <n v="210.13"/>
    <n v="0"/>
    <n v="-210.13"/>
    <s v="N"/>
    <m/>
    <m/>
    <m/>
    <d v="2023-11-02T00:00:00"/>
    <s v="00:00"/>
    <s v="23:59"/>
    <d v="2023-11-02T00:00:00"/>
    <s v="10:00"/>
    <s v="12:00"/>
    <n v="18.399999999999999"/>
    <s v="ce"/>
    <n v="13688"/>
    <n v="18.399999999999999"/>
    <n v="25"/>
    <s v="Kuehne+Nagel Tiel 3 Standpl"/>
    <s v="De Diepert 5"/>
    <s v="Tiel"/>
    <s v="4004 MA"/>
    <s v="NL"/>
    <x v="28"/>
    <s v="ECOFACTORIJ  20"/>
    <x v="31"/>
    <s v="7325 WC"/>
    <s v="NL"/>
    <s v="2480132215"/>
    <s v="0152835_004"/>
    <m/>
    <s v="NL001131849B01"/>
    <n v="2"/>
    <n v="0"/>
    <n v="0"/>
    <s v="N"/>
    <s v="Peter Appel Transport B.V."/>
    <n v="36622"/>
    <d v="2023-11-02T00:00:00"/>
    <s v="10:45:00"/>
    <n v="0"/>
    <x v="3"/>
    <x v="43"/>
    <n v="11"/>
    <x v="27"/>
    <n v="1"/>
    <n v="18.399999999999999"/>
    <x v="0"/>
    <n v="210.13"/>
    <n v="0"/>
    <n v="210.13"/>
  </r>
  <r>
    <s v="COLGATE 3800 DEB."/>
    <s v="Colgate-Palmolive Nederland BV"/>
    <s v="101t"/>
    <n v="101091046472"/>
    <n v="101030177186"/>
    <n v="825"/>
    <s v="Controle Inv"/>
    <s v="2480132213"/>
    <s v="Verkoop"/>
    <n v="170"/>
    <s v="Transport drops zone"/>
    <s v="0 - ingevoerd"/>
    <n v="0"/>
    <m/>
    <d v="2023-11-02T00:00:00"/>
    <s v="DROP"/>
    <s v="0001010910464720152830_002"/>
    <n v="120.74"/>
    <n v="17.600000000000001"/>
    <m/>
    <s v="EUR"/>
    <n v="120.74"/>
    <s v="EUR"/>
    <n v="0"/>
    <s v="EUR"/>
    <n v="120.74"/>
    <n v="0"/>
    <n v="-120.74"/>
    <s v="N"/>
    <m/>
    <m/>
    <m/>
    <d v="2023-11-02T00:00:00"/>
    <s v="00:00"/>
    <s v="23:59"/>
    <d v="2023-11-02T00:00:00"/>
    <s v="06:00"/>
    <s v="07:00"/>
    <n v="17.600000000000001"/>
    <s v="ce"/>
    <n v="11560"/>
    <n v="17.600000000000001"/>
    <n v="24"/>
    <s v="Kuehne+Nagel Tiel 3 Standpl"/>
    <s v="De Diepert 5"/>
    <s v="Tiel"/>
    <s v="4004 MA"/>
    <s v="NL"/>
    <x v="2"/>
    <s v="Randweg 2"/>
    <x v="6"/>
    <s v="4191 NN"/>
    <s v="NL"/>
    <s v="2480132213"/>
    <s v="0152830_002"/>
    <m/>
    <s v="NL001131849B01"/>
    <n v="2"/>
    <n v="0"/>
    <n v="0"/>
    <s v="N"/>
    <s v="Peter Appel Transport B.V."/>
    <n v="36622"/>
    <d v="2023-11-02T00:00:00"/>
    <s v="07:00:00"/>
    <n v="0"/>
    <x v="3"/>
    <x v="43"/>
    <n v="11"/>
    <x v="6"/>
    <n v="1"/>
    <n v="17.600000000000001"/>
    <x v="2"/>
    <n v="120.74"/>
    <n v="0"/>
    <n v="120.74"/>
  </r>
  <r>
    <s v="COLGATE 3800 DEB."/>
    <s v="Colgate-Palmolive Nederland BV"/>
    <s v="101t"/>
    <n v="101091046481"/>
    <n v="101030177175"/>
    <n v="825"/>
    <s v="Controle Inv"/>
    <s v="0240194246"/>
    <s v="Verkoop"/>
    <n v="170"/>
    <s v="Transport drops zone"/>
    <s v="0 - ingevoerd"/>
    <n v="0"/>
    <m/>
    <d v="2023-11-02T00:00:00"/>
    <s v="DROP"/>
    <s v="0001010910464810152846_002"/>
    <n v="38.11"/>
    <n v="3.2"/>
    <m/>
    <s v="EUR"/>
    <n v="38.11"/>
    <s v="EUR"/>
    <n v="0"/>
    <s v="EUR"/>
    <n v="38.11"/>
    <n v="0"/>
    <n v="-38.11"/>
    <s v="N"/>
    <m/>
    <m/>
    <m/>
    <d v="2023-11-02T00:00:00"/>
    <s v="00:00"/>
    <s v="23:59"/>
    <d v="2023-11-02T00:00:00"/>
    <s v="17:00"/>
    <s v="18:00"/>
    <n v="3.2"/>
    <s v="ce"/>
    <n v="2322"/>
    <n v="3.2"/>
    <n v="4"/>
    <s v="Kuehne+Nagel Tiel 3 Standpl"/>
    <s v="De Diepert 5"/>
    <s v="Tiel"/>
    <s v="4004 MA"/>
    <s v="NL"/>
    <x v="39"/>
    <s v="RANDWEG 2"/>
    <x v="6"/>
    <s v="4191 NN"/>
    <s v="NL"/>
    <s v="0240194246"/>
    <s v="0152846_002"/>
    <m/>
    <s v="NL001131849B01"/>
    <n v="2"/>
    <n v="0"/>
    <n v="0"/>
    <s v="N"/>
    <s v="Peter Appel Transport B.V."/>
    <n v="36622"/>
    <d v="2023-11-02T00:00:00"/>
    <s v="17:28:00"/>
    <n v="0"/>
    <x v="3"/>
    <x v="43"/>
    <n v="11"/>
    <x v="6"/>
    <n v="1"/>
    <n v="3.2"/>
    <x v="2"/>
    <n v="38.11"/>
    <n v="0"/>
    <n v="38.11"/>
  </r>
  <r>
    <s v="COLGATE 3800 DEB."/>
    <s v="Colgate-Palmolive Nederland BV"/>
    <s v="101t"/>
    <n v="101091046086"/>
    <n v="101030177183"/>
    <n v="825"/>
    <s v="Controle Inv"/>
    <s v="2480132209"/>
    <s v="Verkoop"/>
    <n v="170"/>
    <s v="Transport drops zone"/>
    <s v="0 - ingevoerd"/>
    <n v="0"/>
    <m/>
    <d v="2023-11-02T00:00:00"/>
    <s v="DROP"/>
    <s v="0001010910460860152589_011"/>
    <n v="44.37"/>
    <n v="1.6"/>
    <m/>
    <s v="EUR"/>
    <n v="44.37"/>
    <s v="EUR"/>
    <n v="0"/>
    <s v="EUR"/>
    <n v="44.37"/>
    <n v="0"/>
    <n v="-44.37"/>
    <s v="N"/>
    <m/>
    <m/>
    <m/>
    <d v="2023-11-02T00:00:00"/>
    <s v="00:00"/>
    <s v="23:59"/>
    <d v="2023-11-02T00:00:00"/>
    <s v="09:00"/>
    <s v="10:00"/>
    <n v="1.6"/>
    <s v="ce"/>
    <n v="1207"/>
    <n v="1.6"/>
    <n v="2"/>
    <s v="Kuehne+Nagel Tiel 3 Standpl"/>
    <s v="De Diepert 5"/>
    <s v="Tiel"/>
    <s v="4004 MA"/>
    <s v="NL"/>
    <x v="2"/>
    <s v="Pegasusweg 1"/>
    <x v="3"/>
    <s v="5015BZ"/>
    <s v="NL"/>
    <s v="2480132209"/>
    <s v="0152589_011"/>
    <m/>
    <s v="NL001131849B01"/>
    <n v="2"/>
    <n v="0"/>
    <n v="0"/>
    <s v="N"/>
    <s v="Peter Appel Transport B.V."/>
    <n v="36622"/>
    <d v="2023-11-02T00:00:00"/>
    <s v="09:57:00"/>
    <n v="0"/>
    <x v="3"/>
    <x v="43"/>
    <n v="11"/>
    <x v="3"/>
    <n v="1"/>
    <n v="1.6"/>
    <x v="2"/>
    <n v="44.37"/>
    <n v="0"/>
    <n v="44.37"/>
  </r>
  <r>
    <s v="COLGATE 3800 DEB."/>
    <s v="Colgate-Palmolive Nederland BV"/>
    <s v="101t"/>
    <n v="0"/>
    <n v="101030177252"/>
    <n v="825"/>
    <s v="Controle Inv"/>
    <s v="2480133142"/>
    <s v="Verkoop"/>
    <n v="170"/>
    <s v="Transport drops zone"/>
    <s v="0 - ingevoerd"/>
    <n v="0"/>
    <m/>
    <d v="2023-11-03T00:00:00"/>
    <m/>
    <m/>
    <n v="94.61"/>
    <n v="4.8"/>
    <m/>
    <s v="EUR"/>
    <n v="94.61"/>
    <s v="EUR"/>
    <n v="0"/>
    <s v="EUR"/>
    <n v="94.61"/>
    <n v="0"/>
    <n v="-94.61"/>
    <s v="N"/>
    <m/>
    <m/>
    <m/>
    <d v="2023-11-03T00:00:00"/>
    <s v="00:00"/>
    <s v="23:59"/>
    <d v="2023-11-03T00:00:00"/>
    <s v="08:00"/>
    <s v="08:00"/>
    <n v="4.8"/>
    <s v="ce"/>
    <n v="1666"/>
    <n v="4.8"/>
    <n v="3"/>
    <s v="Kuehne+Nagel Tiel 3 Standpl"/>
    <s v="De Diepert 5"/>
    <s v="Tiel"/>
    <s v="4004 MA"/>
    <s v="NL"/>
    <x v="29"/>
    <s v="Opaalstraat 15"/>
    <x v="32"/>
    <s v="1812RH"/>
    <s v="NL"/>
    <s v="2480133142"/>
    <s v="0152861_004"/>
    <m/>
    <s v="NL001131849B01"/>
    <n v="2"/>
    <n v="0"/>
    <n v="0"/>
    <s v="N"/>
    <m/>
    <n v="36622"/>
    <d v="2023-11-03T00:00:00"/>
    <s v="08:30:00"/>
    <n v="0"/>
    <x v="4"/>
    <x v="43"/>
    <n v="11"/>
    <x v="28"/>
    <n v="1"/>
    <n v="4.8"/>
    <x v="3"/>
    <n v="94.61"/>
    <n v="0"/>
    <n v="94.61"/>
  </r>
  <r>
    <s v="COLGATE 3800 DEB."/>
    <s v="Colgate-Palmolive Nederland BV"/>
    <s v="101t"/>
    <n v="101091046702"/>
    <n v="101030177249"/>
    <n v="825"/>
    <s v="Controle Inv"/>
    <s v="2480133145"/>
    <s v="Verkoop"/>
    <n v="170"/>
    <s v="Transport drops zone"/>
    <s v="0 - ingevoerd"/>
    <n v="0"/>
    <m/>
    <d v="2023-11-03T00:00:00"/>
    <s v="DROP"/>
    <s v="0001010910467020152948_002"/>
    <n v="221.73"/>
    <n v="20.8"/>
    <m/>
    <s v="EUR"/>
    <n v="221.73"/>
    <s v="EUR"/>
    <n v="0"/>
    <s v="EUR"/>
    <n v="221.73"/>
    <n v="0"/>
    <n v="-221.73"/>
    <s v="N"/>
    <m/>
    <m/>
    <m/>
    <d v="2023-11-03T00:00:00"/>
    <s v="00:00"/>
    <s v="23:59"/>
    <d v="2023-11-03T00:00:00"/>
    <s v="07:00"/>
    <s v="10:00"/>
    <n v="20.8"/>
    <s v="ce"/>
    <n v="9953"/>
    <n v="20.8"/>
    <n v="26"/>
    <s v="Kuehne+Nagel Tiel 3 Standpl"/>
    <s v="De Diepert 5"/>
    <s v="Tiel"/>
    <s v="4004 MA"/>
    <s v="NL"/>
    <x v="117"/>
    <s v="Slego 1a"/>
    <x v="13"/>
    <s v="1046BM"/>
    <s v="NL"/>
    <s v="2480133145"/>
    <s v="0152948_002"/>
    <m/>
    <s v="NL001131849B01"/>
    <n v="2"/>
    <n v="0"/>
    <n v="0"/>
    <s v="N"/>
    <s v="Peter Appel Transport B.V."/>
    <n v="36622"/>
    <d v="2023-11-03T00:00:00"/>
    <s v="07:53:00"/>
    <n v="0"/>
    <x v="4"/>
    <x v="43"/>
    <n v="11"/>
    <x v="11"/>
    <n v="1"/>
    <n v="20.8"/>
    <x v="0"/>
    <n v="221.73"/>
    <n v="0"/>
    <n v="221.73"/>
  </r>
  <r>
    <s v="COLGATE 3800 DEB."/>
    <s v="Colgate-Palmolive Nederland BV"/>
    <s v="101t"/>
    <n v="101091046707"/>
    <n v="101030176998"/>
    <n v="825"/>
    <s v="Controle Inv"/>
    <s v="2480129903"/>
    <s v="Verkoop"/>
    <n v="170"/>
    <s v="Transport drops zone"/>
    <s v="0 - ingevoerd"/>
    <n v="0"/>
    <m/>
    <d v="2023-11-03T00:00:00"/>
    <s v="DROP"/>
    <s v="0001010910467070152953_002"/>
    <n v="263.12"/>
    <n v="20.8"/>
    <m/>
    <s v="EUR"/>
    <n v="263.12"/>
    <s v="EUR"/>
    <n v="0"/>
    <s v="EUR"/>
    <n v="263.12"/>
    <n v="0"/>
    <n v="-263.12"/>
    <s v="N"/>
    <m/>
    <m/>
    <m/>
    <d v="2023-11-03T00:00:00"/>
    <s v="00:00"/>
    <s v="23:59"/>
    <d v="2023-11-03T00:00:00"/>
    <s v="14:00"/>
    <s v="14:00"/>
    <n v="20.8"/>
    <s v="ce"/>
    <n v="22237"/>
    <n v="20.8"/>
    <n v="39"/>
    <s v="Kuehne+Nagel Tiel 3 Standpl"/>
    <s v="De Diepert 5"/>
    <s v="Tiel"/>
    <s v="4004 MA"/>
    <s v="NL"/>
    <x v="1"/>
    <s v="Perenmarkt 15"/>
    <x v="2"/>
    <s v="1681PG"/>
    <s v="NL"/>
    <s v="2480129903"/>
    <s v="0152953_002"/>
    <m/>
    <s v="NL001131849B01"/>
    <n v="2"/>
    <n v="0"/>
    <n v="0"/>
    <s v="N"/>
    <s v="Peter Appel Transport B.V."/>
    <n v="36622"/>
    <d v="2023-11-03T00:00:00"/>
    <s v="16:23:00"/>
    <n v="0"/>
    <x v="4"/>
    <x v="43"/>
    <n v="11"/>
    <x v="2"/>
    <n v="1"/>
    <n v="20.8"/>
    <x v="1"/>
    <n v="263.12"/>
    <n v="0"/>
    <n v="263.12"/>
  </r>
  <r>
    <s v="COLGATE 3800 DEB."/>
    <s v="Colgate-Palmolive Nederland BV"/>
    <s v="101t"/>
    <n v="101091046703"/>
    <n v="101030177244"/>
    <n v="825"/>
    <s v="Controle Inv"/>
    <s v="2480133139"/>
    <s v="Verkoop"/>
    <n v="170"/>
    <s v="Transport drops zone"/>
    <s v="0 - ingevoerd"/>
    <n v="0"/>
    <m/>
    <d v="2023-11-03T00:00:00"/>
    <s v="DROP"/>
    <s v="0001010910467030152949_003"/>
    <n v="51.04"/>
    <n v="1.6"/>
    <m/>
    <s v="EUR"/>
    <n v="25.52"/>
    <s v="EUR"/>
    <n v="0"/>
    <s v="EUR"/>
    <n v="25.52"/>
    <n v="0"/>
    <n v="-25.52"/>
    <s v="N"/>
    <m/>
    <m/>
    <m/>
    <d v="2023-11-03T00:00:00"/>
    <s v="00:00"/>
    <s v="23:59"/>
    <d v="2023-11-03T00:00:00"/>
    <s v="14:00"/>
    <s v="14:00"/>
    <n v="0.8"/>
    <s v="ce"/>
    <n v="348"/>
    <n v="0.8"/>
    <n v="0"/>
    <s v="Kuehne+Nagel Tiel 3 Standpl"/>
    <s v="De Diepert 5"/>
    <s v="Tiel"/>
    <s v="4004 MA"/>
    <s v="NL"/>
    <x v="114"/>
    <s v="Basisweg 7"/>
    <x v="25"/>
    <s v="1951NG"/>
    <s v="NL"/>
    <s v="2480133139"/>
    <s v="0152949_003"/>
    <m/>
    <s v="NL001131849B01"/>
    <n v="2"/>
    <n v="0"/>
    <n v="0"/>
    <s v="N"/>
    <s v="Peter Appel Transport B.V."/>
    <n v="36622"/>
    <d v="2023-11-03T00:00:00"/>
    <s v="13:32:00"/>
    <n v="0"/>
    <x v="4"/>
    <x v="43"/>
    <n v="11"/>
    <x v="17"/>
    <n v="1"/>
    <n v="1.6"/>
    <x v="3"/>
    <n v="51.04"/>
    <n v="0"/>
    <n v="51.04"/>
  </r>
  <r>
    <s v="COLGATE 3800 DEB."/>
    <s v="Colgate-Palmolive Nederland BV"/>
    <s v="101t"/>
    <n v="101091046516"/>
    <n v="101030177245"/>
    <n v="825"/>
    <s v="Controle Inv"/>
    <s v="2480133140"/>
    <s v="Verkoop"/>
    <n v="170"/>
    <s v="Transport drops zone"/>
    <s v="0 - ingevoerd"/>
    <n v="0"/>
    <m/>
    <d v="2023-11-03T00:00:00"/>
    <s v="DROP"/>
    <s v="0001010910465160152864_002"/>
    <n v="379.3"/>
    <n v="21.6"/>
    <m/>
    <s v="EUR"/>
    <n v="379.3"/>
    <s v="EUR"/>
    <n v="0"/>
    <s v="EUR"/>
    <n v="379.3"/>
    <n v="0"/>
    <n v="-379.3"/>
    <s v="N"/>
    <m/>
    <m/>
    <m/>
    <d v="2023-11-03T00:00:00"/>
    <s v="00:00"/>
    <s v="23:59"/>
    <d v="2023-11-03T00:00:00"/>
    <s v="14:00"/>
    <s v="14:00"/>
    <n v="21.6"/>
    <s v="ce"/>
    <n v="21316"/>
    <n v="21.6"/>
    <n v="39"/>
    <s v="Kuehne+Nagel Tiel 3 Standpl"/>
    <s v="De Diepert 5"/>
    <s v="Tiel"/>
    <s v="4004 MA"/>
    <s v="NL"/>
    <x v="0"/>
    <s v="Henri Fordlaan 6"/>
    <x v="0"/>
    <s v="9615TK"/>
    <s v="NL"/>
    <s v="2480133140"/>
    <s v="0152864_002"/>
    <m/>
    <s v="NL001131849B01"/>
    <n v="2"/>
    <n v="0"/>
    <n v="0"/>
    <s v="N"/>
    <s v="Peter Appel Transport B.V."/>
    <n v="36622"/>
    <d v="2023-11-03T00:00:00"/>
    <s v="14:22:00"/>
    <n v="0"/>
    <x v="4"/>
    <x v="43"/>
    <n v="11"/>
    <x v="0"/>
    <n v="1"/>
    <n v="21.6"/>
    <x v="0"/>
    <n v="379.3"/>
    <n v="0"/>
    <n v="379.3"/>
  </r>
  <r>
    <s v="COLGATE 3800 DEB."/>
    <s v="Colgate-Palmolive Nederland BV"/>
    <s v="101t"/>
    <n v="101091046514"/>
    <n v="101030177246"/>
    <n v="825"/>
    <s v="Controle Inv"/>
    <s v="2480133141"/>
    <s v="Verkoop"/>
    <n v="170"/>
    <s v="Transport drops zone"/>
    <s v="0 - ingevoerd"/>
    <n v="0"/>
    <m/>
    <d v="2023-11-03T00:00:00"/>
    <s v="DROP"/>
    <s v="0001010910465140152863_002"/>
    <n v="399.36"/>
    <n v="24"/>
    <m/>
    <s v="EUR"/>
    <n v="399.36"/>
    <s v="EUR"/>
    <n v="0"/>
    <s v="EUR"/>
    <n v="399.36"/>
    <n v="0"/>
    <n v="-399.36"/>
    <s v="N"/>
    <m/>
    <m/>
    <m/>
    <d v="2023-11-03T00:00:00"/>
    <s v="00:00"/>
    <s v="23:59"/>
    <d v="2023-11-03T00:00:00"/>
    <s v="14:00"/>
    <s v="14:00"/>
    <n v="24"/>
    <s v="ce"/>
    <n v="24462"/>
    <n v="24"/>
    <n v="44"/>
    <s v="Kuehne+Nagel Tiel 3 Standpl"/>
    <s v="De Diepert 5"/>
    <s v="Tiel"/>
    <s v="4004 MA"/>
    <s v="NL"/>
    <x v="0"/>
    <s v="Henri Fordlaan 6"/>
    <x v="0"/>
    <s v="9615TK"/>
    <s v="NL"/>
    <s v="2480133141"/>
    <s v="0152863_002"/>
    <m/>
    <s v="NL001131849B01"/>
    <n v="2"/>
    <n v="0"/>
    <n v="0"/>
    <s v="N"/>
    <s v="Peter Appel Transport B.V."/>
    <n v="36622"/>
    <d v="2023-11-03T00:00:00"/>
    <s v="14:26:00"/>
    <n v="0"/>
    <x v="4"/>
    <x v="43"/>
    <n v="11"/>
    <x v="0"/>
    <n v="1"/>
    <n v="24"/>
    <x v="0"/>
    <n v="399.36"/>
    <n v="0"/>
    <n v="399.36"/>
  </r>
  <r>
    <s v="COLGATE 3800 DEB."/>
    <s v="Colgate-Palmolive Nederland BV"/>
    <s v="101t"/>
    <n v="101091046700"/>
    <n v="101030177247"/>
    <n v="825"/>
    <s v="Controle Inv"/>
    <s v="2480133143"/>
    <s v="Verkoop"/>
    <n v="170"/>
    <s v="Transport drops zone"/>
    <s v="0 - ingevoerd"/>
    <n v="0"/>
    <m/>
    <d v="2023-11-03T00:00:00"/>
    <s v="DROP"/>
    <s v="0001010910467000152946_002"/>
    <n v="49.33"/>
    <n v="1.6"/>
    <m/>
    <s v="EUR"/>
    <n v="49.33"/>
    <s v="EUR"/>
    <n v="0"/>
    <s v="EUR"/>
    <n v="49.33"/>
    <n v="0"/>
    <n v="-49.33"/>
    <s v="N"/>
    <m/>
    <m/>
    <m/>
    <d v="2023-11-03T00:00:00"/>
    <s v="00:00"/>
    <s v="23:59"/>
    <d v="2023-11-03T00:00:00"/>
    <s v="06:00"/>
    <s v="06:00"/>
    <n v="1.6"/>
    <s v="ce"/>
    <n v="1740"/>
    <n v="1.6"/>
    <n v="3"/>
    <s v="Kuehne+Nagel Tiel 3 Standpl"/>
    <s v="De Diepert 5"/>
    <s v="Tiel"/>
    <s v="4004 MA"/>
    <s v="NL"/>
    <x v="115"/>
    <s v="Hollandweg 32"/>
    <x v="4"/>
    <s v="2665 MT"/>
    <s v="NL"/>
    <s v="2480133143"/>
    <s v="0152946_002"/>
    <m/>
    <s v="NL001131849B01"/>
    <n v="2"/>
    <n v="0"/>
    <n v="0"/>
    <s v="N"/>
    <s v="Peter Appel Transport B.V."/>
    <n v="36622"/>
    <d v="2023-11-03T00:00:00"/>
    <s v="07:42:00"/>
    <n v="0"/>
    <x v="4"/>
    <x v="43"/>
    <n v="11"/>
    <x v="4"/>
    <n v="1"/>
    <n v="1.6"/>
    <x v="3"/>
    <n v="49.33"/>
    <n v="0"/>
    <n v="49.33"/>
  </r>
  <r>
    <s v="COLGATE 3800 DEB."/>
    <s v="Colgate-Palmolive Nederland BV"/>
    <s v="101t"/>
    <n v="101091046703"/>
    <n v="101030177248"/>
    <n v="825"/>
    <s v="Controle Inv"/>
    <s v="2480133144"/>
    <s v="Verkoop"/>
    <n v="170"/>
    <s v="Transport drops zone"/>
    <s v="0 - ingevoerd"/>
    <n v="0"/>
    <m/>
    <d v="2023-11-03T00:00:00"/>
    <s v="DROP"/>
    <s v="0001010910467030152949_003"/>
    <n v="51.04"/>
    <n v="1.6"/>
    <m/>
    <s v="EUR"/>
    <n v="25.52"/>
    <s v="EUR"/>
    <n v="0"/>
    <s v="EUR"/>
    <n v="25.52"/>
    <n v="0"/>
    <n v="-25.52"/>
    <s v="N"/>
    <m/>
    <m/>
    <m/>
    <d v="2023-11-03T00:00:00"/>
    <s v="00:00"/>
    <s v="23:59"/>
    <d v="2023-11-03T00:00:00"/>
    <s v="14:00"/>
    <s v="14:00"/>
    <n v="0.8"/>
    <s v="ce"/>
    <n v="651"/>
    <n v="0.8"/>
    <n v="0"/>
    <s v="Kuehne+Nagel Tiel 3 Standpl"/>
    <s v="De Diepert 5"/>
    <s v="Tiel"/>
    <s v="4004 MA"/>
    <s v="NL"/>
    <x v="116"/>
    <s v="Basisweg 7"/>
    <x v="25"/>
    <s v="1951NG"/>
    <s v="NL"/>
    <s v="2480133144"/>
    <s v="0152949_003"/>
    <m/>
    <s v="NL001131849B01"/>
    <n v="2"/>
    <n v="0"/>
    <n v="0"/>
    <s v="N"/>
    <s v="Peter Appel Transport B.V."/>
    <n v="36622"/>
    <d v="2023-11-03T00:00:00"/>
    <s v="13:32:00"/>
    <n v="0"/>
    <x v="4"/>
    <x v="43"/>
    <n v="11"/>
    <x v="17"/>
    <n v="0"/>
    <s v=""/>
    <x v="3"/>
    <s v=""/>
    <n v="0"/>
    <s v=""/>
  </r>
  <r>
    <s v="COLGATE 3800 DEB."/>
    <s v="Colgate-Palmolive Nederland BV"/>
    <s v="101t"/>
    <n v="101091046515"/>
    <n v="101030177250"/>
    <n v="825"/>
    <s v="Controle Inv"/>
    <s v="2480133146"/>
    <s v="Verkoop"/>
    <n v="170"/>
    <s v="Transport drops zone"/>
    <s v="0 - ingevoerd"/>
    <n v="0"/>
    <m/>
    <d v="2023-11-03T00:00:00"/>
    <s v="DROP"/>
    <s v="0001010910465150152862_002"/>
    <n v="134.78"/>
    <n v="21.6"/>
    <m/>
    <s v="EUR"/>
    <n v="134.78"/>
    <s v="EUR"/>
    <n v="0"/>
    <s v="EUR"/>
    <n v="134.78"/>
    <n v="0"/>
    <n v="-134.78"/>
    <s v="N"/>
    <m/>
    <m/>
    <m/>
    <d v="2023-11-03T00:00:00"/>
    <s v="00:00"/>
    <s v="23:59"/>
    <d v="2023-11-03T00:00:00"/>
    <s v="05:00"/>
    <s v="06:00"/>
    <n v="21.6"/>
    <s v="ce"/>
    <n v="12472"/>
    <n v="21.6"/>
    <n v="29"/>
    <s v="Kuehne+Nagel Tiel 3 Standpl"/>
    <s v="De Diepert 5"/>
    <s v="Tiel"/>
    <s v="4004 MA"/>
    <s v="NL"/>
    <x v="2"/>
    <s v="Randweg 2"/>
    <x v="6"/>
    <s v="4191 NN"/>
    <s v="NL"/>
    <s v="2480133146"/>
    <s v="0152862_002"/>
    <m/>
    <s v="NL001131849B01"/>
    <n v="2"/>
    <n v="0"/>
    <n v="0"/>
    <s v="N"/>
    <s v="Peter Appel Transport B.V."/>
    <n v="36622"/>
    <d v="2023-11-03T00:00:00"/>
    <s v="07:28:00"/>
    <n v="0"/>
    <x v="4"/>
    <x v="43"/>
    <n v="11"/>
    <x v="6"/>
    <n v="1"/>
    <n v="21.6"/>
    <x v="2"/>
    <n v="134.78"/>
    <n v="0"/>
    <n v="134.78"/>
  </r>
  <r>
    <s v="COLGATE 3800 DEB."/>
    <s v="Colgate-Palmolive Nederland BV"/>
    <s v="101t"/>
    <n v="101091046706"/>
    <n v="101030177251"/>
    <n v="825"/>
    <s v="Controle Inv"/>
    <s v="2480133147"/>
    <s v="Verkoop"/>
    <n v="170"/>
    <s v="Transport drops zone"/>
    <s v="0 - ingevoerd"/>
    <n v="0"/>
    <m/>
    <d v="2023-11-03T00:00:00"/>
    <s v="DROP"/>
    <s v="0001010910467060152952_002"/>
    <n v="106.82"/>
    <n v="6.4"/>
    <m/>
    <s v="EUR"/>
    <n v="106.82"/>
    <s v="EUR"/>
    <n v="0"/>
    <s v="EUR"/>
    <n v="106.82"/>
    <n v="0"/>
    <n v="-106.82"/>
    <s v="N"/>
    <m/>
    <m/>
    <m/>
    <d v="2023-11-03T00:00:00"/>
    <s v="00:00"/>
    <s v="23:59"/>
    <d v="2023-11-03T00:00:00"/>
    <s v="13:00"/>
    <s v="14:00"/>
    <n v="6.4"/>
    <s v="ce"/>
    <n v="4787"/>
    <n v="6.4"/>
    <n v="7"/>
    <s v="Kuehne+Nagel Tiel 3 Standpl"/>
    <s v="De Diepert 5"/>
    <s v="Tiel"/>
    <s v="4004 MA"/>
    <s v="NL"/>
    <x v="113"/>
    <s v="Hollandweg 30"/>
    <x v="4"/>
    <s v="2665 MT"/>
    <s v="NL"/>
    <s v="2480133147"/>
    <s v="0152952_002"/>
    <m/>
    <s v="NL001131849B01"/>
    <n v="2"/>
    <n v="0"/>
    <n v="0"/>
    <s v="N"/>
    <s v="Peter Appel Transport B.V."/>
    <n v="36622"/>
    <d v="2023-11-03T00:00:00"/>
    <s v="14:28:00"/>
    <n v="0"/>
    <x v="4"/>
    <x v="43"/>
    <n v="11"/>
    <x v="4"/>
    <n v="1"/>
    <n v="6.4"/>
    <x v="3"/>
    <n v="106.82"/>
    <n v="0"/>
    <n v="106.82"/>
  </r>
  <r>
    <s v="COLGATE 3800 DEB."/>
    <s v="Colgate-Palmolive Nederland BV"/>
    <s v="101t"/>
    <n v="101091045034"/>
    <n v="101030177004"/>
    <n v="825"/>
    <s v="Controle Inv"/>
    <s v="2480129904"/>
    <s v="Verkoop"/>
    <n v="170"/>
    <s v="Transport drops zone"/>
    <s v="0 - ingevoerd"/>
    <n v="0"/>
    <m/>
    <d v="2023-11-03T00:00:00"/>
    <s v="DROP"/>
    <s v="0001010910450340151990_002"/>
    <n v="281.76"/>
    <n v="24"/>
    <m/>
    <s v="EUR"/>
    <n v="281.76"/>
    <s v="EUR"/>
    <n v="0"/>
    <s v="EUR"/>
    <n v="281.76"/>
    <n v="0"/>
    <n v="-281.76"/>
    <s v="N"/>
    <m/>
    <m/>
    <m/>
    <d v="2023-11-03T00:00:00"/>
    <s v="00:00"/>
    <s v="23:59"/>
    <d v="2023-11-03T00:00:00"/>
    <s v="14:00"/>
    <s v="14:00"/>
    <n v="24"/>
    <s v="ce"/>
    <n v="15682"/>
    <n v="24"/>
    <n v="38"/>
    <s v="Kuehne+Nagel Tiel 3 Standpl"/>
    <s v="De Diepert 5"/>
    <s v="Tiel"/>
    <s v="4004 MA"/>
    <s v="NL"/>
    <x v="1"/>
    <s v="Perenmarkt 15"/>
    <x v="2"/>
    <s v="1681PG"/>
    <s v="NL"/>
    <s v="2480129904"/>
    <s v="0151990_002"/>
    <m/>
    <s v="NL001131849B01"/>
    <n v="2"/>
    <n v="0"/>
    <n v="0"/>
    <s v="N"/>
    <s v="Peter Appel Transport B.V."/>
    <n v="36622"/>
    <d v="2023-10-31T00:00:00"/>
    <s v="09:38:00"/>
    <n v="0"/>
    <x v="4"/>
    <x v="43"/>
    <n v="11"/>
    <x v="2"/>
    <n v="1"/>
    <n v="24"/>
    <x v="1"/>
    <n v="281.76"/>
    <n v="0"/>
    <n v="281.76"/>
  </r>
  <r>
    <s v="COLGATE 3800 DEB."/>
    <s v="Colgate-Palmolive Nederland BV"/>
    <s v="101t"/>
    <n v="101091046795"/>
    <n v="101030177279"/>
    <n v="825"/>
    <s v="Controle Inv"/>
    <s v="2480133171"/>
    <s v="Verkoop"/>
    <n v="170"/>
    <s v="Transport drops zone"/>
    <s v="0 - ingevoerd"/>
    <n v="0"/>
    <m/>
    <d v="2023-11-03T00:00:00"/>
    <s v="DROP"/>
    <s v="0001010910467950153042_002"/>
    <n v="120.74"/>
    <n v="17.600000000000001"/>
    <m/>
    <s v="EUR"/>
    <n v="120.74"/>
    <s v="EUR"/>
    <n v="0"/>
    <s v="EUR"/>
    <n v="120.74"/>
    <n v="0"/>
    <n v="-120.74"/>
    <s v="N"/>
    <m/>
    <m/>
    <m/>
    <d v="2023-11-03T00:00:00"/>
    <s v="00:00"/>
    <s v="23:59"/>
    <d v="2023-11-03T00:00:00"/>
    <s v="19:00"/>
    <s v="20:00"/>
    <n v="17.600000000000001"/>
    <s v="ce"/>
    <n v="8758"/>
    <n v="17.600000000000001"/>
    <n v="25"/>
    <s v="Kuehne+Nagel Tiel 3 Standpl"/>
    <s v="De Diepert 5"/>
    <s v="Tiel"/>
    <s v="4004 MA"/>
    <s v="NL"/>
    <x v="2"/>
    <s v="Randweg 2"/>
    <x v="6"/>
    <s v="4191 NN"/>
    <s v="NL"/>
    <s v="2480133171"/>
    <s v="0153042_002"/>
    <m/>
    <s v="NL001131849B01"/>
    <n v="2"/>
    <n v="0"/>
    <n v="0"/>
    <s v="N"/>
    <s v="Peter Appel Transport B.V."/>
    <n v="36622"/>
    <d v="2023-11-03T00:00:00"/>
    <s v="20:00:00"/>
    <n v="0"/>
    <x v="4"/>
    <x v="43"/>
    <n v="11"/>
    <x v="6"/>
    <n v="1"/>
    <n v="17.600000000000001"/>
    <x v="2"/>
    <n v="120.74"/>
    <n v="0"/>
    <n v="120.74"/>
  </r>
  <r>
    <s v="COLGATE 3800 DEB."/>
    <s v="Colgate-Palmolive Nederland BV"/>
    <s v="101t"/>
    <n v="101091046517"/>
    <n v="101030177253"/>
    <n v="825"/>
    <s v="Controle Inv"/>
    <s v="2480133148"/>
    <s v="Verkoop"/>
    <n v="170"/>
    <s v="Transport drops zone"/>
    <s v="0 - ingevoerd"/>
    <n v="0"/>
    <m/>
    <d v="2023-11-03T00:00:00"/>
    <s v="DROP"/>
    <s v="0001010910465170152865_002"/>
    <m/>
    <n v="26.4"/>
    <m/>
    <s v="EUR"/>
    <n v="287.76"/>
    <s v="EUR"/>
    <n v="0"/>
    <s v="EUR"/>
    <n v="287.76"/>
    <n v="0"/>
    <n v="-287.76"/>
    <s v="Y"/>
    <m/>
    <m/>
    <m/>
    <d v="2023-11-03T00:00:00"/>
    <s v="00:00"/>
    <s v="23:59"/>
    <d v="2023-11-03T00:00:00"/>
    <s v="12:00"/>
    <s v="13:00"/>
    <n v="26"/>
    <s v="ce"/>
    <n v="13640"/>
    <n v="26.4"/>
    <n v="22"/>
    <s v="Kuehne+Nagel Tiel 3 Standpl"/>
    <s v="De Diepert 5"/>
    <s v="Tiel"/>
    <s v="4004 MA"/>
    <s v="NL"/>
    <x v="16"/>
    <s v="Rijnland 4"/>
    <x v="19"/>
    <s v="1948RL"/>
    <s v="NL"/>
    <s v="2480133148"/>
    <s v="0152865_002"/>
    <m/>
    <s v="NL001131849B01"/>
    <n v="2"/>
    <n v="0"/>
    <n v="0"/>
    <s v="N"/>
    <s v="Peter Appel Transport B.V."/>
    <n v="36622"/>
    <d v="2023-11-03T00:00:00"/>
    <s v="14:10:00"/>
    <n v="0"/>
    <x v="4"/>
    <x v="43"/>
    <n v="11"/>
    <x v="17"/>
    <n v="1"/>
    <n v="26.4"/>
    <x v="0"/>
    <n v="287.76"/>
    <n v="0"/>
    <n v="287.76"/>
  </r>
  <r>
    <s v="COLGATE 3800 DEB."/>
    <s v="Colgate-Palmolive Nederland BV"/>
    <s v="101t"/>
    <n v="101091046794"/>
    <n v="101030177281"/>
    <n v="825"/>
    <s v="Controle Inv"/>
    <s v="2480133172"/>
    <s v="Verkoop"/>
    <n v="170"/>
    <s v="Transport drops zone"/>
    <s v="0 - ingevoerd"/>
    <n v="0"/>
    <m/>
    <d v="2023-11-04T00:00:00"/>
    <s v="DROP"/>
    <s v="0001010910467940153045_002"/>
    <m/>
    <n v="26.4"/>
    <m/>
    <s v="EUR"/>
    <n v="182.69"/>
    <s v="EUR"/>
    <n v="0"/>
    <s v="EUR"/>
    <n v="182.69"/>
    <n v="0"/>
    <n v="-182.69"/>
    <s v="Y"/>
    <m/>
    <m/>
    <m/>
    <d v="2023-11-04T00:00:00"/>
    <s v="00:00"/>
    <s v="23:59"/>
    <d v="2023-11-04T00:00:00"/>
    <s v="10:00"/>
    <s v="10:00"/>
    <n v="26"/>
    <s v="ce"/>
    <n v="19943"/>
    <n v="26.4"/>
    <n v="39"/>
    <s v="Kuehne+Nagel Tiel 3 Standpl"/>
    <s v="De Diepert 5"/>
    <s v="Tiel"/>
    <s v="4004 MA"/>
    <s v="NL"/>
    <x v="14"/>
    <s v="Rood 24"/>
    <x v="17"/>
    <s v="6666LT"/>
    <s v="NL"/>
    <s v="2480133172"/>
    <s v="0153045_002"/>
    <m/>
    <s v="NL001131849B01"/>
    <n v="2"/>
    <n v="0"/>
    <n v="0"/>
    <s v="N"/>
    <s v="Peter Appel Transport B.V."/>
    <n v="36622"/>
    <d v="2023-11-04T00:00:00"/>
    <s v="10:42:00"/>
    <n v="0"/>
    <x v="5"/>
    <x v="43"/>
    <n v="11"/>
    <x v="15"/>
    <n v="1"/>
    <n v="26.4"/>
    <x v="5"/>
    <n v="182.69"/>
    <n v="0"/>
    <n v="182.69"/>
  </r>
  <r>
    <s v="COLGATE 3800 DEB."/>
    <s v="Colgate-Palmolive Nederland BV"/>
    <s v="101t"/>
    <n v="101091046793"/>
    <n v="101030177277"/>
    <n v="825"/>
    <s v="Controle Inv"/>
    <s v="2480133168"/>
    <s v="Verkoop"/>
    <n v="170"/>
    <s v="Transport drops zone"/>
    <s v="0 - ingevoerd"/>
    <n v="0"/>
    <m/>
    <d v="2023-11-04T00:00:00"/>
    <s v="DROP"/>
    <s v="0001010910467930153044_002"/>
    <m/>
    <n v="26.4"/>
    <m/>
    <s v="EUR"/>
    <n v="213.58"/>
    <s v="EUR"/>
    <n v="0"/>
    <s v="EUR"/>
    <n v="213.58"/>
    <n v="0"/>
    <n v="-213.58"/>
    <s v="Y"/>
    <m/>
    <m/>
    <m/>
    <d v="2023-11-04T00:00:00"/>
    <s v="00:00"/>
    <s v="23:59"/>
    <d v="2023-11-04T00:00:00"/>
    <s v="09:30"/>
    <s v="09:30"/>
    <n v="26"/>
    <s v="ce"/>
    <n v="9687"/>
    <n v="26.4"/>
    <n v="20"/>
    <s v="Kuehne+Nagel Tiel 3 Standpl"/>
    <s v="De Diepert 5"/>
    <s v="Tiel"/>
    <s v="4004 MA"/>
    <s v="NL"/>
    <x v="24"/>
    <s v="Ravenswade 14"/>
    <x v="26"/>
    <s v="3439 LD"/>
    <s v="NL"/>
    <s v="2480133168"/>
    <s v="0153044_002"/>
    <m/>
    <s v="NL001131849B01"/>
    <n v="2"/>
    <n v="0"/>
    <n v="0"/>
    <s v="N"/>
    <s v="Peter Appel Transport B.V."/>
    <n v="36622"/>
    <d v="2023-11-04T00:00:00"/>
    <s v="10:09:00"/>
    <n v="0"/>
    <x v="5"/>
    <x v="43"/>
    <n v="11"/>
    <x v="22"/>
    <n v="1"/>
    <n v="26.4"/>
    <x v="7"/>
    <n v="213.58"/>
    <n v="0"/>
    <n v="213.58"/>
  </r>
  <r>
    <s v="COLGATE 3800 DEB."/>
    <s v="Colgate-Palmolive Nederland BV"/>
    <s v="101t"/>
    <n v="101091046796"/>
    <n v="101030177282"/>
    <n v="825"/>
    <s v="Controle Inv"/>
    <s v="2480133174"/>
    <s v="Verkoop"/>
    <n v="170"/>
    <s v="Transport drops zone"/>
    <s v="0 - ingevoerd"/>
    <n v="0"/>
    <m/>
    <d v="2023-11-04T00:00:00"/>
    <s v="DROP"/>
    <s v="0001010910467960153046_002"/>
    <m/>
    <n v="26.4"/>
    <m/>
    <s v="EUR"/>
    <n v="149.41"/>
    <s v="EUR"/>
    <n v="0"/>
    <s v="EUR"/>
    <n v="149.41"/>
    <n v="0"/>
    <n v="-149.41"/>
    <s v="Y"/>
    <m/>
    <m/>
    <m/>
    <d v="2023-11-04T00:00:00"/>
    <s v="00:00"/>
    <s v="23:59"/>
    <d v="2023-11-04T00:00:00"/>
    <s v="15:00"/>
    <s v="16:00"/>
    <n v="26"/>
    <s v="ce"/>
    <n v="11079"/>
    <n v="26.4"/>
    <n v="27"/>
    <s v="Kuehne+Nagel Tiel 3 Standpl"/>
    <s v="De Diepert 5"/>
    <s v="Tiel"/>
    <s v="4004 MA"/>
    <s v="NL"/>
    <x v="2"/>
    <s v="Randweg 2"/>
    <x v="6"/>
    <s v="4191 NN"/>
    <s v="NL"/>
    <s v="2480133174"/>
    <s v="0153046_002"/>
    <m/>
    <s v="NL001131849B01"/>
    <n v="2"/>
    <n v="0"/>
    <n v="0"/>
    <s v="N"/>
    <s v="Peter Appel Transport B.V."/>
    <n v="36622"/>
    <d v="2023-11-04T00:00:00"/>
    <s v="15:12:00"/>
    <n v="0"/>
    <x v="5"/>
    <x v="43"/>
    <n v="11"/>
    <x v="6"/>
    <n v="1"/>
    <n v="26.4"/>
    <x v="2"/>
    <n v="149.41"/>
    <n v="0"/>
    <n v="149.41"/>
  </r>
  <r>
    <s v="COLGATE 3800 DEB."/>
    <s v="Colgate-Palmolive Nederland BV"/>
    <s v="101t"/>
    <n v="101091046792"/>
    <n v="101030177283"/>
    <n v="825"/>
    <s v="Controle Inv"/>
    <s v="2480133173"/>
    <s v="Verkoop"/>
    <n v="170"/>
    <s v="Transport drops zone"/>
    <s v="0 - ingevoerd"/>
    <n v="0"/>
    <m/>
    <d v="2023-11-04T00:00:00"/>
    <s v="DROP"/>
    <s v="0001010910467920153043_002"/>
    <m/>
    <n v="26.4"/>
    <m/>
    <s v="EUR"/>
    <n v="182.69"/>
    <s v="EUR"/>
    <n v="0"/>
    <s v="EUR"/>
    <n v="182.69"/>
    <n v="0"/>
    <n v="-182.69"/>
    <s v="Y"/>
    <m/>
    <m/>
    <m/>
    <d v="2023-11-04T00:00:00"/>
    <s v="00:00"/>
    <s v="23:59"/>
    <d v="2023-11-04T00:00:00"/>
    <s v="07:00"/>
    <s v="07:00"/>
    <n v="26"/>
    <s v="ce"/>
    <n v="15548"/>
    <n v="26.4"/>
    <n v="35"/>
    <s v="Kuehne+Nagel Tiel 3 Standpl"/>
    <s v="De Diepert 5"/>
    <s v="Tiel"/>
    <s v="4004 MA"/>
    <s v="NL"/>
    <x v="14"/>
    <s v="Rood 24"/>
    <x v="17"/>
    <s v="6666LT"/>
    <s v="NL"/>
    <s v="2480133173"/>
    <s v="0153043_002"/>
    <m/>
    <s v="NL001131849B01"/>
    <n v="2"/>
    <n v="0"/>
    <n v="0"/>
    <s v="N"/>
    <s v="Peter Appel Transport B.V."/>
    <n v="36622"/>
    <d v="2023-11-04T00:00:00"/>
    <s v="07:57:00"/>
    <n v="0"/>
    <x v="5"/>
    <x v="43"/>
    <n v="11"/>
    <x v="15"/>
    <n v="1"/>
    <n v="26.4"/>
    <x v="5"/>
    <n v="182.69"/>
    <n v="0"/>
    <n v="182.69"/>
  </r>
  <r>
    <s v="COLGATE 3800 DEB."/>
    <s v="Colgate-Palmolive Nederland BV"/>
    <s v="101t"/>
    <n v="101091046798"/>
    <n v="101030177280"/>
    <n v="825"/>
    <s v="Controle Inv"/>
    <s v="2480133164"/>
    <s v="Verkoop"/>
    <n v="170"/>
    <s v="Transport drops zone"/>
    <s v="0 - ingevoerd"/>
    <n v="0"/>
    <m/>
    <d v="2023-11-06T00:00:00"/>
    <s v="DROP"/>
    <s v="0001010910467980153050_002"/>
    <n v="221.73"/>
    <n v="20.8"/>
    <m/>
    <s v="EUR"/>
    <n v="221.73"/>
    <s v="EUR"/>
    <n v="0"/>
    <s v="EUR"/>
    <n v="221.73"/>
    <n v="0"/>
    <n v="-221.73"/>
    <s v="N"/>
    <m/>
    <m/>
    <m/>
    <d v="2023-11-06T00:00:00"/>
    <s v="00:00"/>
    <s v="23:59"/>
    <d v="2023-11-06T00:00:00"/>
    <s v="07:00"/>
    <s v="10:00"/>
    <n v="20.8"/>
    <s v="ce"/>
    <n v="23414"/>
    <n v="20.8"/>
    <n v="38"/>
    <s v="Kuehne+Nagel Tiel 3 Standpl"/>
    <s v="De Diepert 5"/>
    <s v="Tiel"/>
    <s v="4004 MA"/>
    <s v="NL"/>
    <x v="118"/>
    <s v="Slego 1"/>
    <x v="13"/>
    <s v="1046 BM"/>
    <s v="NL"/>
    <s v="2480133164"/>
    <s v="0153050_002"/>
    <m/>
    <s v="NL001131849B01"/>
    <n v="2"/>
    <n v="0"/>
    <n v="0"/>
    <s v="N"/>
    <s v="Peter Appel Transport B.V."/>
    <n v="36622"/>
    <d v="2023-11-06T00:00:00"/>
    <s v="10:01:00"/>
    <n v="0"/>
    <x v="0"/>
    <x v="44"/>
    <n v="11"/>
    <x v="11"/>
    <n v="1"/>
    <n v="20.8"/>
    <x v="0"/>
    <n v="221.73"/>
    <n v="0"/>
    <n v="221.73"/>
  </r>
  <r>
    <s v="COLGATE 3800 DEB."/>
    <s v="Colgate-Palmolive Nederland BV"/>
    <s v="101t"/>
    <n v="101091046978"/>
    <n v="101030177293"/>
    <n v="825"/>
    <s v="Controle Inv"/>
    <s v="2480133648"/>
    <s v="Verkoop"/>
    <n v="170"/>
    <s v="Transport drops zone"/>
    <s v="0 - ingevoerd"/>
    <n v="0"/>
    <m/>
    <d v="2023-11-06T00:00:00"/>
    <s v="DROP"/>
    <s v="0001010910469780153067_002"/>
    <n v="27.26"/>
    <n v="0.8"/>
    <m/>
    <s v="EUR"/>
    <n v="27.26"/>
    <s v="EUR"/>
    <n v="0"/>
    <s v="EUR"/>
    <n v="27.26"/>
    <n v="0"/>
    <n v="-27.26"/>
    <s v="N"/>
    <m/>
    <m/>
    <m/>
    <d v="2023-11-06T00:00:00"/>
    <s v="00:00"/>
    <s v="23:59"/>
    <d v="2023-11-06T00:00:00"/>
    <s v="08:30"/>
    <s v="16:00"/>
    <n v="0.8"/>
    <s v="ce"/>
    <n v="21"/>
    <n v="0.8"/>
    <n v="0"/>
    <s v="Kuehne+Nagel Tiel 3 Standpl"/>
    <s v="De Diepert 5"/>
    <s v="Tiel"/>
    <s v="4004 MA"/>
    <s v="NL"/>
    <x v="49"/>
    <s v="Oude Berghuizerweg 30"/>
    <x v="31"/>
    <s v="7336 AW"/>
    <s v="NL"/>
    <s v="2480133648"/>
    <s v="0153067_002"/>
    <m/>
    <s v="NL001131849B01"/>
    <n v="2"/>
    <n v="0"/>
    <n v="0"/>
    <s v="N"/>
    <s v="Peter Appel Transport B.V."/>
    <n v="36622"/>
    <d v="2023-11-06T00:00:00"/>
    <s v="11:38:00"/>
    <n v="0"/>
    <x v="0"/>
    <x v="44"/>
    <n v="11"/>
    <x v="27"/>
    <n v="1"/>
    <n v="0.8"/>
    <x v="0"/>
    <n v="27.26"/>
    <n v="0"/>
    <n v="27.26"/>
  </r>
  <r>
    <s v="COLGATE 3800 DEB."/>
    <s v="Colgate-Palmolive Nederland BV"/>
    <s v="101t"/>
    <n v="0"/>
    <n v="101030177273"/>
    <n v="825"/>
    <s v="Controle Inv"/>
    <s v="2480133163"/>
    <s v="Verkoop"/>
    <n v="170"/>
    <s v="Transport drops zone"/>
    <s v="0 - ingevoerd"/>
    <n v="0"/>
    <m/>
    <d v="2023-11-06T00:00:00"/>
    <m/>
    <m/>
    <n v="28.86"/>
    <n v="0.8"/>
    <m/>
    <s v="EUR"/>
    <n v="28.86"/>
    <s v="EUR"/>
    <n v="0"/>
    <s v="EUR"/>
    <n v="28.86"/>
    <n v="0"/>
    <n v="-28.86"/>
    <s v="N"/>
    <m/>
    <m/>
    <m/>
    <d v="2023-11-06T00:00:00"/>
    <s v="00:00"/>
    <s v="23:59"/>
    <d v="2023-11-06T00:00:00"/>
    <s v="10:00"/>
    <s v="17:00"/>
    <n v="0.8"/>
    <s v="ce"/>
    <n v="325"/>
    <n v="0.8"/>
    <n v="0"/>
    <s v="Kuehne+Nagel Tiel 3 Standpl"/>
    <s v="De Diepert 5"/>
    <s v="Tiel"/>
    <s v="4004 MA"/>
    <s v="NL"/>
    <x v="4"/>
    <s v="Watergoorweg 81"/>
    <x v="5"/>
    <s v="3861MA"/>
    <s v="NL"/>
    <s v="2480133163"/>
    <s v="0153048_004"/>
    <m/>
    <s v="NL001131849B01"/>
    <n v="2"/>
    <n v="0"/>
    <n v="0"/>
    <s v="N"/>
    <m/>
    <n v="36622"/>
    <d v="2023-11-06T00:00:00"/>
    <s v="17:00:00"/>
    <n v="0"/>
    <x v="0"/>
    <x v="44"/>
    <n v="11"/>
    <x v="5"/>
    <n v="1"/>
    <n v="0.8"/>
    <x v="3"/>
    <n v="28.86"/>
    <n v="0"/>
    <n v="28.86"/>
  </r>
  <r>
    <s v="COLGATE 3800 DEB."/>
    <s v="Colgate-Palmolive Nederland BV"/>
    <s v="101t"/>
    <n v="101091046802"/>
    <n v="101030177274"/>
    <n v="825"/>
    <s v="Controle Inv"/>
    <s v="2480133166"/>
    <s v="Verkoop"/>
    <n v="170"/>
    <s v="Transport drops zone"/>
    <s v="0 - ingevoerd"/>
    <n v="0"/>
    <m/>
    <d v="2023-11-06T00:00:00"/>
    <s v="DROP"/>
    <s v="0001010910468020153052_002"/>
    <n v="92.89"/>
    <n v="13.6"/>
    <m/>
    <s v="EUR"/>
    <n v="92.89"/>
    <s v="EUR"/>
    <n v="0"/>
    <s v="EUR"/>
    <n v="92.89"/>
    <n v="0"/>
    <n v="-92.89"/>
    <s v="N"/>
    <m/>
    <m/>
    <m/>
    <d v="2023-11-06T00:00:00"/>
    <s v="00:00"/>
    <s v="23:59"/>
    <d v="2023-11-06T00:00:00"/>
    <s v="08:00"/>
    <s v="08:00"/>
    <n v="13.6"/>
    <s v="ce"/>
    <n v="7783"/>
    <n v="13.6"/>
    <n v="16"/>
    <s v="Kuehne+Nagel Tiel 3 Standpl"/>
    <s v="De Diepert 5"/>
    <s v="Tiel"/>
    <s v="4004 MA"/>
    <s v="NL"/>
    <x v="78"/>
    <s v="De Passen 1"/>
    <x v="57"/>
    <s v="4004LV"/>
    <s v="NL"/>
    <s v="2480133166"/>
    <s v="0153052_002"/>
    <m/>
    <s v="NL001131849B01"/>
    <n v="2"/>
    <n v="0"/>
    <n v="0"/>
    <s v="N"/>
    <s v="Peter Appel Transport B.V."/>
    <n v="36622"/>
    <d v="2023-11-06T00:00:00"/>
    <s v="08:39:00"/>
    <n v="0"/>
    <x v="0"/>
    <x v="44"/>
    <n v="11"/>
    <x v="41"/>
    <n v="1"/>
    <n v="13.6"/>
    <x v="0"/>
    <n v="92.89"/>
    <n v="0"/>
    <n v="92.89"/>
  </r>
  <r>
    <s v="COLGATE 3800 DEB."/>
    <s v="Colgate-Palmolive Nederland BV"/>
    <s v="101t"/>
    <n v="101091046805"/>
    <n v="101030177275"/>
    <n v="825"/>
    <s v="Controle Inv"/>
    <s v="2480133165"/>
    <s v="Verkoop"/>
    <n v="170"/>
    <s v="Transport drops zone"/>
    <s v="0 - ingevoerd"/>
    <n v="0"/>
    <m/>
    <d v="2023-11-06T00:00:00"/>
    <s v="DROP"/>
    <s v="0001010910468050153053_002"/>
    <n v="323.39"/>
    <n v="24.8"/>
    <m/>
    <s v="EUR"/>
    <n v="323.39"/>
    <s v="EUR"/>
    <n v="0"/>
    <s v="EUR"/>
    <n v="323.39"/>
    <n v="0"/>
    <n v="-323.39"/>
    <s v="N"/>
    <m/>
    <m/>
    <m/>
    <d v="2023-11-06T00:00:00"/>
    <s v="00:00"/>
    <s v="23:59"/>
    <d v="2023-11-06T00:00:00"/>
    <s v="11:00"/>
    <s v="12:00"/>
    <n v="24.8"/>
    <s v="ce"/>
    <n v="20807"/>
    <n v="24.8"/>
    <n v="41"/>
    <s v="Kuehne+Nagel Tiel 3 Standpl"/>
    <s v="De Diepert 5"/>
    <s v="Tiel"/>
    <s v="4004 MA"/>
    <s v="NL"/>
    <x v="1"/>
    <s v="Fahrenheitweg 1"/>
    <x v="1"/>
    <s v="6101WR"/>
    <s v="NL"/>
    <s v="2480133165"/>
    <s v="0153053_002"/>
    <m/>
    <s v="NL001131849B01"/>
    <n v="2"/>
    <n v="0"/>
    <n v="0"/>
    <s v="N"/>
    <s v="Peter Appel Transport B.V."/>
    <n v="36622"/>
    <d v="2023-11-06T00:00:00"/>
    <s v="12:00:00"/>
    <n v="0"/>
    <x v="0"/>
    <x v="44"/>
    <n v="11"/>
    <x v="1"/>
    <n v="1"/>
    <n v="24.8"/>
    <x v="1"/>
    <n v="323.39"/>
    <n v="0"/>
    <n v="323.39"/>
  </r>
  <r>
    <s v="COLGATE 3800 DEB."/>
    <s v="Colgate-Palmolive Nederland BV"/>
    <s v="101t"/>
    <n v="101091046801"/>
    <n v="101030177276"/>
    <n v="825"/>
    <s v="Controle Inv"/>
    <s v="2480133169"/>
    <s v="Verkoop"/>
    <n v="170"/>
    <s v="Transport drops zone"/>
    <s v="0 - ingevoerd"/>
    <n v="0"/>
    <m/>
    <d v="2023-11-06T00:00:00"/>
    <s v="DROP"/>
    <s v="0001010910468010153048_003"/>
    <n v="68.8"/>
    <n v="6.4"/>
    <m/>
    <s v="EUR"/>
    <n v="68.8"/>
    <s v="EUR"/>
    <n v="0"/>
    <s v="EUR"/>
    <n v="68.8"/>
    <n v="0"/>
    <n v="-68.8"/>
    <s v="N"/>
    <m/>
    <m/>
    <m/>
    <d v="2023-11-06T00:00:00"/>
    <s v="00:00"/>
    <s v="23:59"/>
    <d v="2023-11-06T00:00:00"/>
    <s v="11:00"/>
    <s v="11:00"/>
    <n v="6.4"/>
    <s v="ce"/>
    <n v="8058"/>
    <n v="6.4"/>
    <n v="12"/>
    <s v="Kuehne+Nagel Tiel 3 Standpl"/>
    <s v="De Diepert 5"/>
    <s v="Tiel"/>
    <s v="4004 MA"/>
    <s v="NL"/>
    <x v="53"/>
    <s v="Celsiusstraat 37"/>
    <x v="44"/>
    <s v="6716 BZ"/>
    <s v="NL"/>
    <s v="2480133169"/>
    <s v="0153048_003"/>
    <m/>
    <s v="NL001131849B01"/>
    <n v="2"/>
    <n v="0"/>
    <n v="0"/>
    <s v="N"/>
    <s v="Peter Appel Transport B.V."/>
    <n v="36622"/>
    <d v="2023-11-06T00:00:00"/>
    <s v="11:35:00"/>
    <n v="0"/>
    <x v="0"/>
    <x v="44"/>
    <n v="11"/>
    <x v="35"/>
    <n v="1"/>
    <n v="6.4"/>
    <x v="5"/>
    <n v="68.8"/>
    <n v="0"/>
    <n v="68.8"/>
  </r>
  <r>
    <s v="COLGATE 3800 DEB."/>
    <s v="Colgate-Palmolive Nederland BV"/>
    <s v="101t"/>
    <n v="101091046804"/>
    <n v="101030177278"/>
    <n v="825"/>
    <s v="Controle Inv"/>
    <s v="2480133167"/>
    <s v="Verkoop"/>
    <n v="170"/>
    <s v="Transport drops zone"/>
    <s v="0 - ingevoerd"/>
    <n v="0"/>
    <m/>
    <d v="2023-11-06T00:00:00"/>
    <s v="DROP"/>
    <s v="0001010910468040153055_002"/>
    <n v="128.96"/>
    <n v="24.8"/>
    <m/>
    <s v="EUR"/>
    <n v="45.76"/>
    <s v="EUR"/>
    <n v="0"/>
    <s v="EUR"/>
    <n v="45.76"/>
    <n v="0"/>
    <n v="-45.76"/>
    <s v="N"/>
    <m/>
    <m/>
    <m/>
    <d v="2023-11-06T00:00:00"/>
    <s v="00:00"/>
    <s v="23:59"/>
    <d v="2023-11-06T00:00:00"/>
    <s v="14:00"/>
    <s v="14:00"/>
    <n v="8.8000000000000007"/>
    <s v="ce"/>
    <n v="7597"/>
    <n v="8.8000000000000007"/>
    <n v="15"/>
    <s v="Kuehne+Nagel Tiel 3 Standpl"/>
    <s v="De Diepert 5"/>
    <s v="Tiel"/>
    <s v="4004 MA"/>
    <s v="NL"/>
    <x v="78"/>
    <s v="De Passen 1"/>
    <x v="57"/>
    <s v="4004LV"/>
    <s v="NL"/>
    <s v="2480133167"/>
    <s v="0153055_002"/>
    <m/>
    <s v="NL001131849B01"/>
    <n v="2"/>
    <n v="0"/>
    <n v="0"/>
    <s v="N"/>
    <s v="Peter Appel Transport B.V."/>
    <n v="36622"/>
    <d v="2023-11-06T00:00:00"/>
    <s v="14:32:00"/>
    <n v="0"/>
    <x v="0"/>
    <x v="44"/>
    <n v="11"/>
    <x v="41"/>
    <n v="1"/>
    <n v="24.8"/>
    <x v="0"/>
    <n v="128.96"/>
    <n v="0"/>
    <n v="128.96"/>
  </r>
  <r>
    <s v="COLGATE 3800 DEB."/>
    <s v="Colgate-Palmolive Nederland BV"/>
    <s v="101t"/>
    <n v="101091046804"/>
    <n v="101030177284"/>
    <n v="825"/>
    <s v="Controle Inv"/>
    <s v="2480133170"/>
    <s v="Verkoop"/>
    <n v="170"/>
    <s v="Transport drops zone"/>
    <s v="0 - ingevoerd"/>
    <n v="0"/>
    <m/>
    <d v="2023-11-06T00:00:00"/>
    <s v="DROP"/>
    <s v="0001010910468040153055_002"/>
    <n v="128.96"/>
    <n v="24.8"/>
    <m/>
    <s v="EUR"/>
    <n v="83.2"/>
    <s v="EUR"/>
    <n v="0"/>
    <s v="EUR"/>
    <n v="83.2"/>
    <n v="0"/>
    <n v="-83.2"/>
    <s v="N"/>
    <m/>
    <m/>
    <m/>
    <d v="2023-11-06T00:00:00"/>
    <s v="00:00"/>
    <s v="23:59"/>
    <d v="2023-11-06T00:00:00"/>
    <s v="14:00"/>
    <s v="14:00"/>
    <n v="16"/>
    <s v="ce"/>
    <n v="8661"/>
    <n v="16"/>
    <n v="15"/>
    <s v="Kuehne+Nagel Tiel 3 Standpl"/>
    <s v="De Diepert 5"/>
    <s v="Tiel"/>
    <s v="4004 MA"/>
    <s v="NL"/>
    <x v="78"/>
    <s v="De Passen 1"/>
    <x v="57"/>
    <s v="4004LV"/>
    <s v="NL"/>
    <s v="2480133170"/>
    <s v="0153055_002"/>
    <m/>
    <s v="NL001131849B01"/>
    <n v="2"/>
    <n v="0"/>
    <n v="0"/>
    <s v="N"/>
    <s v="Peter Appel Transport B.V."/>
    <n v="36622"/>
    <d v="2023-11-06T00:00:00"/>
    <s v="14:32:00"/>
    <n v="0"/>
    <x v="0"/>
    <x v="44"/>
    <n v="11"/>
    <x v="41"/>
    <n v="0"/>
    <s v=""/>
    <x v="0"/>
    <s v=""/>
    <n v="0"/>
    <s v=""/>
  </r>
  <r>
    <s v="COLGATE 3800 DEB."/>
    <s v="Colgate-Palmolive Nederland BV"/>
    <s v="101t"/>
    <n v="101091046806"/>
    <n v="101030177285"/>
    <n v="825"/>
    <s v="Controle Inv"/>
    <s v="2480133175"/>
    <s v="Verkoop"/>
    <n v="170"/>
    <s v="Transport drops zone"/>
    <s v="0 - ingevoerd"/>
    <n v="0"/>
    <m/>
    <d v="2023-11-06T00:00:00"/>
    <s v="DROP"/>
    <s v="0001010910468060153056_002"/>
    <n v="183.96"/>
    <n v="12"/>
    <m/>
    <s v="EUR"/>
    <n v="183.96"/>
    <s v="EUR"/>
    <n v="0"/>
    <s v="EUR"/>
    <n v="183.96"/>
    <n v="0"/>
    <n v="-183.96"/>
    <s v="N"/>
    <m/>
    <m/>
    <m/>
    <d v="2023-11-06T00:00:00"/>
    <s v="00:00"/>
    <s v="23:59"/>
    <d v="2023-11-06T00:00:00"/>
    <s v="17:00"/>
    <s v="18:00"/>
    <n v="12"/>
    <s v="ce"/>
    <n v="9404"/>
    <n v="12"/>
    <n v="15"/>
    <s v="Kuehne+Nagel Tiel 3 Standpl"/>
    <s v="De Diepert 5"/>
    <s v="Tiel"/>
    <s v="4004 MA"/>
    <s v="NL"/>
    <x v="16"/>
    <s v="Rijnland 4"/>
    <x v="19"/>
    <s v="1948RL"/>
    <s v="NL"/>
    <s v="2480133175"/>
    <s v="0153056_002"/>
    <m/>
    <s v="NL001131849B01"/>
    <n v="2"/>
    <n v="0"/>
    <n v="0"/>
    <s v="N"/>
    <s v="Peter Appel Transport B.V."/>
    <n v="36622"/>
    <d v="2023-11-06T00:00:00"/>
    <s v="18:22:00"/>
    <n v="0"/>
    <x v="0"/>
    <x v="44"/>
    <n v="11"/>
    <x v="17"/>
    <n v="1"/>
    <n v="12"/>
    <x v="0"/>
    <n v="183.96"/>
    <n v="0"/>
    <n v="183.96"/>
  </r>
  <r>
    <s v="COLGATE 3800 DEB."/>
    <s v="Colgate-Palmolive Nederland BV"/>
    <s v="101t"/>
    <n v="101091046799"/>
    <n v="101030177286"/>
    <n v="825"/>
    <s v="Controle Inv"/>
    <s v="2480133177"/>
    <s v="Verkoop"/>
    <n v="170"/>
    <s v="Transport drops zone"/>
    <s v="0 - ingevoerd"/>
    <n v="0"/>
    <m/>
    <d v="2023-11-06T00:00:00"/>
    <s v="DROP"/>
    <s v="0001010910467990153049_002"/>
    <n v="129.4"/>
    <n v="20"/>
    <m/>
    <s v="EUR"/>
    <n v="129.4"/>
    <s v="EUR"/>
    <n v="0"/>
    <s v="EUR"/>
    <n v="129.4"/>
    <n v="0"/>
    <n v="-129.4"/>
    <s v="N"/>
    <m/>
    <m/>
    <m/>
    <d v="2023-11-06T00:00:00"/>
    <s v="00:00"/>
    <s v="23:59"/>
    <d v="2023-11-06T00:00:00"/>
    <s v="05:00"/>
    <s v="06:00"/>
    <n v="20"/>
    <s v="ce"/>
    <n v="10969"/>
    <n v="20"/>
    <n v="23"/>
    <s v="Kuehne+Nagel Tiel 3 Standpl"/>
    <s v="De Diepert 5"/>
    <s v="Tiel"/>
    <s v="4004 MA"/>
    <s v="NL"/>
    <x v="2"/>
    <s v="Randweg 2"/>
    <x v="6"/>
    <s v="4191 NN"/>
    <s v="NL"/>
    <s v="2480133177"/>
    <s v="0153049_002"/>
    <m/>
    <s v="NL001131849B01"/>
    <n v="2"/>
    <n v="0"/>
    <n v="0"/>
    <s v="N"/>
    <s v="Peter Appel Transport B.V."/>
    <n v="36622"/>
    <d v="2023-11-06T00:00:00"/>
    <s v="06:25:00"/>
    <n v="0"/>
    <x v="0"/>
    <x v="44"/>
    <n v="11"/>
    <x v="6"/>
    <n v="1"/>
    <n v="20"/>
    <x v="2"/>
    <n v="129.4"/>
    <n v="0"/>
    <n v="129.4"/>
  </r>
  <r>
    <s v="COLGATE 3800 DEB."/>
    <s v="Colgate-Palmolive Nederland BV"/>
    <s v="101t"/>
    <n v="0"/>
    <n v="101030177287"/>
    <n v="825"/>
    <s v="Controle Inv"/>
    <s v="2480133180"/>
    <s v="Verkoop"/>
    <n v="170"/>
    <s v="Transport drops zone"/>
    <s v="0 - ingevoerd"/>
    <n v="0"/>
    <m/>
    <d v="2023-11-06T00:00:00"/>
    <m/>
    <m/>
    <n v="39.46"/>
    <n v="0.8"/>
    <m/>
    <s v="EUR"/>
    <n v="28.32"/>
    <s v="EUR"/>
    <n v="0"/>
    <s v="EUR"/>
    <n v="28.32"/>
    <n v="0"/>
    <n v="-28.32"/>
    <s v="Y"/>
    <m/>
    <m/>
    <m/>
    <d v="2023-11-06T00:00:00"/>
    <s v="00:00"/>
    <s v="23:59"/>
    <d v="2023-11-06T00:00:00"/>
    <s v="13:00"/>
    <s v="17:00"/>
    <n v="0.8"/>
    <s v="ce"/>
    <n v="229"/>
    <n v="0.8"/>
    <n v="0"/>
    <s v="Kuehne+Nagel Tiel 3 Standpl"/>
    <s v="De Diepert 5"/>
    <s v="Tiel"/>
    <s v="4004 MA"/>
    <s v="NL"/>
    <x v="9"/>
    <s v="Edisonstraat 3"/>
    <x v="12"/>
    <s v="8606JH"/>
    <s v="NL"/>
    <s v="2480133180"/>
    <s v="0153048_005"/>
    <m/>
    <s v="NL001131849B01"/>
    <n v="2"/>
    <n v="0"/>
    <n v="0"/>
    <s v="N"/>
    <m/>
    <n v="36622"/>
    <d v="2023-11-06T00:00:00"/>
    <s v="17:00:00"/>
    <n v="0"/>
    <x v="0"/>
    <x v="44"/>
    <n v="11"/>
    <x v="10"/>
    <n v="1"/>
    <n v="2.4000000000000004"/>
    <x v="3"/>
    <n v="84.960000000000008"/>
    <n v="0"/>
    <n v="84.960000000000008"/>
  </r>
  <r>
    <s v="COLGATE 3800 DEB."/>
    <s v="Colgate-Palmolive Nederland BV"/>
    <s v="101t"/>
    <n v="0"/>
    <n v="101030177288"/>
    <n v="825"/>
    <s v="Controle Inv"/>
    <s v="2480133179"/>
    <s v="Verkoop"/>
    <n v="170"/>
    <s v="Transport drops zone"/>
    <s v="0 - ingevoerd"/>
    <n v="0"/>
    <m/>
    <d v="2023-11-06T00:00:00"/>
    <m/>
    <m/>
    <n v="67.5"/>
    <n v="1.6"/>
    <m/>
    <s v="EUR"/>
    <n v="56.64"/>
    <s v="EUR"/>
    <n v="0"/>
    <s v="EUR"/>
    <n v="56.64"/>
    <n v="0"/>
    <n v="-56.64"/>
    <s v="Y"/>
    <m/>
    <m/>
    <m/>
    <d v="2023-11-06T00:00:00"/>
    <s v="00:00"/>
    <s v="23:59"/>
    <d v="2023-11-06T00:00:00"/>
    <s v="13:00"/>
    <s v="17:00"/>
    <n v="1.6"/>
    <s v="ce"/>
    <n v="364"/>
    <n v="1.6"/>
    <n v="0"/>
    <s v="Kuehne+Nagel Tiel 3 Standpl"/>
    <s v="De Diepert 5"/>
    <s v="Tiel"/>
    <s v="4004 MA"/>
    <s v="NL"/>
    <x v="9"/>
    <s v="Edisonstraat 3"/>
    <x v="12"/>
    <s v="8606JH"/>
    <s v="NL"/>
    <s v="2480133179"/>
    <s v="0153048_005"/>
    <m/>
    <s v="NL001131849B01"/>
    <n v="2"/>
    <n v="0"/>
    <n v="0"/>
    <s v="N"/>
    <m/>
    <n v="36622"/>
    <d v="2023-11-06T00:00:00"/>
    <s v="17:00:00"/>
    <n v="0"/>
    <x v="0"/>
    <x v="44"/>
    <n v="11"/>
    <x v="10"/>
    <n v="0"/>
    <s v=""/>
    <x v="3"/>
    <s v=""/>
    <n v="0"/>
    <s v=""/>
  </r>
  <r>
    <s v="COLGATE 3800 DEB."/>
    <s v="Colgate-Palmolive Nederland BV"/>
    <s v="101t"/>
    <n v="101091046803"/>
    <n v="101030177289"/>
    <n v="825"/>
    <s v="Controle Inv"/>
    <s v="2480133178"/>
    <s v="Verkoop"/>
    <n v="170"/>
    <s v="Transport drops zone"/>
    <s v="0 - ingevoerd"/>
    <n v="0"/>
    <m/>
    <d v="2023-11-06T00:00:00"/>
    <s v="DROP"/>
    <s v="0001010910468030153054_002"/>
    <n v="153.69999999999999"/>
    <n v="9.6"/>
    <m/>
    <s v="EUR"/>
    <n v="153.69999999999999"/>
    <s v="EUR"/>
    <n v="0"/>
    <s v="EUR"/>
    <n v="153.69999999999999"/>
    <n v="0"/>
    <n v="-153.69999999999999"/>
    <s v="N"/>
    <m/>
    <m/>
    <m/>
    <d v="2023-11-06T00:00:00"/>
    <s v="00:00"/>
    <s v="23:59"/>
    <d v="2023-11-06T00:00:00"/>
    <s v="14:30"/>
    <s v="14:30"/>
    <n v="9.6"/>
    <s v="ce"/>
    <n v="5394"/>
    <n v="9.6"/>
    <n v="7"/>
    <s v="Kuehne+Nagel Tiel 3 Standpl"/>
    <s v="De Diepert 5"/>
    <s v="Tiel"/>
    <s v="4004 MA"/>
    <s v="NL"/>
    <x v="3"/>
    <s v="FACETLAAN 6"/>
    <x v="4"/>
    <s v="2665 NR"/>
    <s v="NL"/>
    <s v="2480133178"/>
    <s v="0153054_002"/>
    <m/>
    <s v="NL001131849B01"/>
    <n v="2"/>
    <n v="0"/>
    <n v="0"/>
    <s v="N"/>
    <s v="Peter Appel Transport B.V."/>
    <n v="36622"/>
    <d v="2023-11-06T00:00:00"/>
    <s v="15:12:00"/>
    <n v="0"/>
    <x v="0"/>
    <x v="44"/>
    <n v="11"/>
    <x v="4"/>
    <n v="1"/>
    <n v="9.6"/>
    <x v="3"/>
    <n v="153.69999999999999"/>
    <n v="0"/>
    <n v="153.69999999999999"/>
  </r>
  <r>
    <s v="COLGATE 3800 DEB."/>
    <s v="Colgate-Palmolive Nederland BV"/>
    <s v="101t"/>
    <n v="0"/>
    <n v="101030177290"/>
    <n v="825"/>
    <s v="Controle Inv"/>
    <s v="2480133176"/>
    <s v="Verkoop"/>
    <n v="170"/>
    <s v="Transport drops zone"/>
    <s v="0 - ingevoerd"/>
    <n v="0"/>
    <m/>
    <d v="2023-11-06T00:00:00"/>
    <m/>
    <m/>
    <n v="96.06"/>
    <n v="6.4"/>
    <m/>
    <s v="EUR"/>
    <n v="96.06"/>
    <s v="EUR"/>
    <n v="0"/>
    <s v="EUR"/>
    <n v="96.06"/>
    <n v="0"/>
    <n v="-96.06"/>
    <s v="N"/>
    <m/>
    <m/>
    <m/>
    <d v="2023-11-06T00:00:00"/>
    <s v="00:00"/>
    <s v="23:59"/>
    <d v="2023-11-06T00:00:00"/>
    <s v="15:30"/>
    <s v="15:30"/>
    <n v="6.4"/>
    <s v="ce"/>
    <n v="6162"/>
    <n v="6.4"/>
    <n v="10"/>
    <s v="Kuehne+Nagel Tiel 3 Standpl"/>
    <s v="De Diepert 5"/>
    <s v="Tiel"/>
    <s v="4004 MA"/>
    <s v="NL"/>
    <x v="41"/>
    <s v="Asteriastraat 9"/>
    <x v="3"/>
    <s v="5047 RM"/>
    <s v="NL"/>
    <s v="2480133176"/>
    <s v="0153048_006"/>
    <m/>
    <s v="NL001131849B01"/>
    <n v="2"/>
    <n v="0"/>
    <n v="0"/>
    <s v="N"/>
    <m/>
    <n v="36622"/>
    <d v="2023-11-06T00:00:00"/>
    <s v="16:00:00"/>
    <n v="0"/>
    <x v="0"/>
    <x v="44"/>
    <n v="11"/>
    <x v="3"/>
    <n v="1"/>
    <n v="6.4"/>
    <x v="0"/>
    <n v="96.06"/>
    <n v="0"/>
    <n v="96.06"/>
  </r>
  <r>
    <s v="COLGATE 3800 DEB."/>
    <s v="Colgate-Palmolive Nederland BV"/>
    <s v="101t"/>
    <n v="0"/>
    <n v="101030177291"/>
    <n v="825"/>
    <s v="Controle Inv"/>
    <s v="2480133181"/>
    <s v="Verkoop"/>
    <n v="170"/>
    <s v="Transport drops zone"/>
    <s v="0 - ingevoerd"/>
    <n v="0"/>
    <m/>
    <d v="2023-11-06T00:00:00"/>
    <m/>
    <m/>
    <n v="45.6"/>
    <n v="2.4"/>
    <m/>
    <s v="EUR"/>
    <n v="45.6"/>
    <s v="EUR"/>
    <n v="0"/>
    <s v="EUR"/>
    <n v="45.6"/>
    <n v="0"/>
    <n v="-45.6"/>
    <s v="N"/>
    <m/>
    <m/>
    <m/>
    <d v="2023-11-06T00:00:00"/>
    <s v="00:00"/>
    <s v="23:59"/>
    <d v="2023-11-06T00:00:00"/>
    <s v="10:00"/>
    <s v="10:00"/>
    <n v="2.4"/>
    <s v="ce"/>
    <n v="1260"/>
    <n v="2.4"/>
    <n v="1"/>
    <s v="Kuehne+Nagel Tiel 3 Standpl"/>
    <s v="De Diepert 5"/>
    <s v="Tiel"/>
    <s v="4004 MA"/>
    <s v="NL"/>
    <x v="79"/>
    <s v="Keltenweg 30"/>
    <x v="58"/>
    <s v="5342 LP"/>
    <s v="NL"/>
    <s v="2480133181"/>
    <s v="0153048_002"/>
    <m/>
    <s v="NL001131849B01"/>
    <n v="2"/>
    <n v="0"/>
    <n v="0"/>
    <s v="N"/>
    <m/>
    <n v="36622"/>
    <d v="2023-11-06T00:00:00"/>
    <s v="20:00:00"/>
    <n v="4"/>
    <x v="0"/>
    <x v="44"/>
    <n v="11"/>
    <x v="42"/>
    <n v="1"/>
    <n v="2.4"/>
    <x v="3"/>
    <n v="45.6"/>
    <n v="0"/>
    <n v="45.6"/>
  </r>
  <r>
    <s v="COLGATE 3800 DEB."/>
    <s v="Colgate-Palmolive Nederland BV"/>
    <s v="101t"/>
    <n v="101091046800"/>
    <n v="101030177272"/>
    <n v="825"/>
    <s v="Controle Inv"/>
    <s v="2480133162"/>
    <s v="Verkoop"/>
    <n v="170"/>
    <s v="Transport drops zone"/>
    <s v="0 - ingevoerd"/>
    <n v="0"/>
    <m/>
    <d v="2023-11-06T00:00:00"/>
    <s v="DROP"/>
    <s v="0001010910468000153051_002"/>
    <n v="325.89"/>
    <n v="25.6"/>
    <m/>
    <s v="EUR"/>
    <n v="325.89"/>
    <s v="EUR"/>
    <n v="0"/>
    <s v="EUR"/>
    <n v="325.89"/>
    <n v="0"/>
    <n v="-325.89"/>
    <s v="N"/>
    <m/>
    <m/>
    <m/>
    <d v="2023-11-06T00:00:00"/>
    <s v="00:00"/>
    <s v="23:59"/>
    <d v="2023-11-06T00:00:00"/>
    <s v="08:00"/>
    <s v="09:00"/>
    <n v="25.6"/>
    <s v="ce"/>
    <n v="23380"/>
    <n v="25.6"/>
    <n v="46"/>
    <s v="Kuehne+Nagel Tiel 3 Standpl"/>
    <s v="De Diepert 5"/>
    <s v="Tiel"/>
    <s v="4004 MA"/>
    <s v="NL"/>
    <x v="1"/>
    <s v="Fahrenheitweg 1"/>
    <x v="1"/>
    <s v="6101WR"/>
    <s v="NL"/>
    <s v="2480133162"/>
    <s v="0153051_002"/>
    <m/>
    <s v="NL001131849B01"/>
    <n v="2"/>
    <n v="0"/>
    <n v="0"/>
    <s v="N"/>
    <s v="Peter Appel Transport B.V."/>
    <n v="36622"/>
    <d v="2023-11-06T00:00:00"/>
    <s v="08:29:00"/>
    <n v="0"/>
    <x v="0"/>
    <x v="44"/>
    <n v="11"/>
    <x v="1"/>
    <n v="1"/>
    <n v="25.6"/>
    <x v="1"/>
    <n v="325.89"/>
    <n v="0"/>
    <n v="325.89"/>
  </r>
  <r>
    <s v="COLGATE 3800 DEB."/>
    <s v="Colgate-Palmolive Nederland BV"/>
    <s v="101t"/>
    <n v="101091048194"/>
    <n v="101030177391"/>
    <n v="825"/>
    <s v="Controle Inv"/>
    <s v="2480134672"/>
    <s v="Verkoop"/>
    <n v="170"/>
    <s v="Transport drops zone"/>
    <s v="0 - ingevoerd"/>
    <n v="0"/>
    <m/>
    <d v="2023-11-07T00:00:00"/>
    <s v="DROP"/>
    <s v="0001010910481940153841_003"/>
    <n v="73.760000000000005"/>
    <n v="3.2"/>
    <m/>
    <s v="EUR"/>
    <n v="18.440000000000001"/>
    <s v="EUR"/>
    <n v="0"/>
    <s v="EUR"/>
    <n v="18.440000000000001"/>
    <n v="0"/>
    <n v="-18.440000000000001"/>
    <s v="N"/>
    <m/>
    <m/>
    <m/>
    <d v="2023-11-07T00:00:00"/>
    <s v="00:00"/>
    <s v="23:59"/>
    <d v="2023-11-07T00:00:00"/>
    <s v="08:00"/>
    <s v="13:00"/>
    <n v="0.8"/>
    <s v="ce"/>
    <n v="87"/>
    <n v="0.8"/>
    <n v="0"/>
    <s v="Kuehne+Nagel Tiel 3 Standpl"/>
    <s v="De Diepert 5"/>
    <s v="Tiel"/>
    <s v="4004 MA"/>
    <s v="NL"/>
    <x v="98"/>
    <s v="Wolvenkoog 1"/>
    <x v="32"/>
    <s v="1822BE"/>
    <s v="NL"/>
    <s v="2480134672"/>
    <s v="0153841_003"/>
    <m/>
    <s v="NL001131849B01"/>
    <n v="2"/>
    <n v="0"/>
    <n v="0"/>
    <s v="N"/>
    <s v="Peter Appel Transport B.V."/>
    <n v="36622"/>
    <d v="2023-11-07T00:00:00"/>
    <s v="11:08:00"/>
    <n v="0"/>
    <x v="1"/>
    <x v="44"/>
    <n v="11"/>
    <x v="28"/>
    <n v="1"/>
    <n v="3.2"/>
    <x v="0"/>
    <n v="73.760000000000005"/>
    <n v="0"/>
    <n v="73.760000000000005"/>
  </r>
  <r>
    <s v="COLGATE 3800 DEB."/>
    <s v="Colgate-Palmolive Nederland BV"/>
    <s v="101t"/>
    <n v="101091047949"/>
    <n v="101030177396"/>
    <n v="825"/>
    <s v="Controle Inv"/>
    <s v="2480134679"/>
    <s v="Verkoop"/>
    <n v="170"/>
    <s v="Transport drops zone"/>
    <s v="0 - ingevoerd"/>
    <n v="0"/>
    <m/>
    <d v="2023-11-07T00:00:00"/>
    <s v="DROP"/>
    <s v="0001010910479490153716_002"/>
    <n v="158.4"/>
    <n v="7.2"/>
    <m/>
    <s v="EUR"/>
    <n v="88"/>
    <s v="EUR"/>
    <n v="0"/>
    <s v="EUR"/>
    <n v="88"/>
    <n v="0"/>
    <n v="-88"/>
    <s v="N"/>
    <m/>
    <m/>
    <m/>
    <d v="2023-11-07T00:00:00"/>
    <s v="00:00"/>
    <s v="23:59"/>
    <d v="2023-11-07T00:00:00"/>
    <s v="12:00"/>
    <s v="17:00"/>
    <n v="4"/>
    <s v="ce"/>
    <n v="2428"/>
    <n v="4"/>
    <n v="2"/>
    <s v="Kuehne+Nagel Tiel 3 Standpl"/>
    <s v="De Diepert 5"/>
    <s v="Tiel"/>
    <s v="4004 MA"/>
    <s v="NL"/>
    <x v="21"/>
    <s v="Bloemakkers 4"/>
    <x v="22"/>
    <s v="9461GX"/>
    <s v="NL"/>
    <s v="2480134679"/>
    <s v="0153716_002"/>
    <m/>
    <s v="NL001131849B01"/>
    <n v="2"/>
    <n v="0"/>
    <n v="0"/>
    <s v="N"/>
    <s v="Peter Appel Transport B.V."/>
    <n v="36622"/>
    <d v="2023-11-07T00:00:00"/>
    <s v="14:21:00"/>
    <n v="19"/>
    <x v="1"/>
    <x v="44"/>
    <n v="11"/>
    <x v="20"/>
    <n v="1"/>
    <n v="7.2"/>
    <x v="3"/>
    <n v="158.4"/>
    <n v="0"/>
    <n v="158.4"/>
  </r>
  <r>
    <s v="COLGATE 3800 DEB."/>
    <s v="Colgate-Palmolive Nederland BV"/>
    <s v="101t"/>
    <n v="101091047682"/>
    <n v="101030177397"/>
    <n v="825"/>
    <s v="Controle Inv"/>
    <s v="2480134689"/>
    <s v="Verkoop"/>
    <n v="170"/>
    <s v="Transport drops zone"/>
    <s v="0 - ingevoerd"/>
    <n v="0"/>
    <m/>
    <d v="2023-11-07T00:00:00"/>
    <s v="DROP"/>
    <s v="0001010910476820153545_010"/>
    <n v="27.26"/>
    <n v="0.8"/>
    <m/>
    <s v="EUR"/>
    <n v="27.26"/>
    <s v="EUR"/>
    <n v="0"/>
    <s v="EUR"/>
    <n v="27.26"/>
    <n v="0"/>
    <n v="-27.26"/>
    <s v="N"/>
    <m/>
    <m/>
    <m/>
    <d v="2023-11-07T00:00:00"/>
    <s v="00:00"/>
    <s v="23:59"/>
    <d v="2023-11-07T00:00:00"/>
    <s v="07:00"/>
    <s v="08:00"/>
    <n v="0.8"/>
    <s v="ce"/>
    <n v="816"/>
    <n v="0.8"/>
    <n v="1"/>
    <s v="Kuehne+Nagel Tiel 3 Standpl"/>
    <s v="De Diepert 5"/>
    <s v="Tiel"/>
    <s v="4004 MA"/>
    <s v="NL"/>
    <x v="2"/>
    <s v="Pegasusweg 1"/>
    <x v="3"/>
    <s v="5015BZ"/>
    <s v="NL"/>
    <s v="2480134689"/>
    <s v="0153545_010"/>
    <m/>
    <s v="NL001131849B01"/>
    <n v="2"/>
    <n v="0"/>
    <n v="0"/>
    <s v="N"/>
    <s v="Peter Appel Transport B.V."/>
    <n v="36622"/>
    <d v="2023-11-07T00:00:00"/>
    <s v="09:31:00"/>
    <n v="20"/>
    <x v="1"/>
    <x v="44"/>
    <n v="11"/>
    <x v="3"/>
    <n v="1"/>
    <n v="0.8"/>
    <x v="2"/>
    <n v="27.26"/>
    <n v="0"/>
    <n v="27.26"/>
  </r>
  <r>
    <s v="COLGATE 3800 DEB."/>
    <s v="Colgate-Palmolive Nederland BV"/>
    <s v="101t"/>
    <n v="0"/>
    <n v="101030177398"/>
    <n v="825"/>
    <s v="Controle Inv"/>
    <s v="2480134696 REFUSED"/>
    <s v="Verkoop"/>
    <n v="170"/>
    <s v="Transport drops zone"/>
    <s v="0 - ingevoerd"/>
    <n v="0"/>
    <m/>
    <d v="2023-11-07T00:00:00"/>
    <m/>
    <m/>
    <n v="36.22"/>
    <n v="1.6"/>
    <m/>
    <s v="EUR"/>
    <n v="36.22"/>
    <s v="EUR"/>
    <n v="0"/>
    <s v="EUR"/>
    <n v="36.22"/>
    <n v="0"/>
    <n v="-36.22"/>
    <s v="N"/>
    <m/>
    <m/>
    <m/>
    <d v="2023-11-07T00:00:00"/>
    <s v="00:00"/>
    <s v="23:59"/>
    <d v="2023-11-07T00:00:00"/>
    <s v="08:00"/>
    <s v="08:00"/>
    <n v="1.6"/>
    <s v="ce"/>
    <n v="590"/>
    <n v="1.6"/>
    <n v="0"/>
    <s v="Kuehne+Nagel Tiel 3 Standpl"/>
    <s v="De Diepert 5"/>
    <s v="Tiel"/>
    <s v="4004 MA"/>
    <s v="NL"/>
    <x v="79"/>
    <s v="Keltenweg 30"/>
    <x v="58"/>
    <s v="5342 LP"/>
    <s v="NL"/>
    <s v="2480134696 REFUSED"/>
    <s v="0153545_002"/>
    <m/>
    <s v="NL001131849B01"/>
    <n v="2"/>
    <n v="0"/>
    <n v="0"/>
    <s v="N"/>
    <m/>
    <n v="36622"/>
    <d v="2023-11-07T00:00:00"/>
    <s v="08:30:00"/>
    <n v="0"/>
    <x v="1"/>
    <x v="44"/>
    <n v="11"/>
    <x v="42"/>
    <n v="1"/>
    <n v="1.6"/>
    <x v="3"/>
    <n v="36.22"/>
    <n v="0"/>
    <n v="36.22"/>
  </r>
  <r>
    <s v="COLGATE 3800 DEB."/>
    <s v="Colgate-Palmolive Nederland BV"/>
    <s v="101t"/>
    <n v="101091048190"/>
    <n v="101030177400"/>
    <n v="825"/>
    <s v="Controle Inv"/>
    <s v="2480134693"/>
    <s v="Verkoop"/>
    <n v="170"/>
    <s v="Transport drops zone"/>
    <s v="0 - ingevoerd"/>
    <n v="0"/>
    <m/>
    <d v="2023-11-07T00:00:00"/>
    <s v="DROP"/>
    <s v="0001010910481900153834_002"/>
    <n v="110.81"/>
    <n v="15.2"/>
    <m/>
    <s v="EUR"/>
    <n v="99.15"/>
    <s v="EUR"/>
    <n v="0"/>
    <s v="EUR"/>
    <n v="99.15"/>
    <n v="0"/>
    <n v="-99.15"/>
    <s v="N"/>
    <m/>
    <m/>
    <m/>
    <d v="2023-11-07T00:00:00"/>
    <s v="00:00"/>
    <s v="23:59"/>
    <d v="2023-11-07T00:00:00"/>
    <s v="06:00"/>
    <s v="07:00"/>
    <n v="13.6"/>
    <s v="ce"/>
    <n v="8266"/>
    <n v="13.6"/>
    <n v="17"/>
    <s v="Kuehne+Nagel Tiel 3 Standpl"/>
    <s v="De Diepert 5"/>
    <s v="Tiel"/>
    <s v="4004 MA"/>
    <s v="NL"/>
    <x v="2"/>
    <s v="Randweg 2"/>
    <x v="6"/>
    <s v="4191 NN"/>
    <s v="NL"/>
    <s v="2480134693"/>
    <s v="0153834_002"/>
    <m/>
    <s v="NL001131849B01"/>
    <n v="2"/>
    <n v="0"/>
    <n v="0"/>
    <s v="N"/>
    <s v="Peter Appel Transport B.V."/>
    <n v="36622"/>
    <d v="2023-11-07T00:00:00"/>
    <s v="07:43:00"/>
    <n v="0"/>
    <x v="1"/>
    <x v="44"/>
    <n v="11"/>
    <x v="6"/>
    <n v="1"/>
    <n v="15.2"/>
    <x v="2"/>
    <n v="110.81"/>
    <n v="0"/>
    <n v="110.81"/>
  </r>
  <r>
    <s v="COLGATE 3800 DEB."/>
    <s v="Colgate-Palmolive Nederland BV"/>
    <s v="101t"/>
    <n v="101091048191"/>
    <n v="101030177401"/>
    <n v="825"/>
    <s v="Controle Inv"/>
    <s v="2480134670"/>
    <s v="Verkoop"/>
    <n v="170"/>
    <s v="Transport drops zone"/>
    <s v="0 - ingevoerd"/>
    <n v="0"/>
    <m/>
    <d v="2023-11-07T00:00:00"/>
    <s v="DROP"/>
    <s v="0001010910481910153838_002"/>
    <n v="107.17"/>
    <n v="3.2"/>
    <m/>
    <s v="EUR"/>
    <n v="107.17"/>
    <s v="EUR"/>
    <n v="0"/>
    <s v="EUR"/>
    <n v="107.17"/>
    <n v="0"/>
    <n v="-107.17"/>
    <s v="N"/>
    <m/>
    <m/>
    <m/>
    <d v="2023-11-07T00:00:00"/>
    <s v="00:00"/>
    <s v="23:59"/>
    <d v="2023-11-07T00:00:00"/>
    <s v="08:00"/>
    <s v="17:00"/>
    <n v="3.2"/>
    <s v="ce"/>
    <n v="2138"/>
    <n v="3.2"/>
    <n v="6"/>
    <s v="Kuehne+Nagel Tiel 3 Standpl"/>
    <s v="De Diepert 5"/>
    <s v="Tiel"/>
    <s v="4004 MA"/>
    <s v="NL"/>
    <x v="0"/>
    <s v="Henri Fordlaan 6"/>
    <x v="0"/>
    <s v="9615TK"/>
    <s v="NL"/>
    <s v="2480134670"/>
    <s v="0153838_002"/>
    <m/>
    <s v="NL001131849B01"/>
    <n v="2"/>
    <n v="0"/>
    <n v="0"/>
    <s v="N"/>
    <s v="Peter Appel Transport B.V."/>
    <n v="36622"/>
    <d v="2023-11-07T00:00:00"/>
    <s v="14:07:00"/>
    <n v="0"/>
    <x v="1"/>
    <x v="44"/>
    <n v="11"/>
    <x v="0"/>
    <n v="1"/>
    <n v="3.2"/>
    <x v="0"/>
    <n v="107.17"/>
    <n v="0"/>
    <n v="107.17"/>
  </r>
  <r>
    <s v="COLGATE 3800 DEB."/>
    <s v="Colgate-Palmolive Nederland BV"/>
    <s v="101t"/>
    <n v="101091047685"/>
    <n v="101030177405"/>
    <n v="825"/>
    <s v="Controle Inv"/>
    <s v="2480134694"/>
    <s v="Verkoop"/>
    <n v="170"/>
    <s v="Transport drops zone"/>
    <s v="0 - ingevoerd"/>
    <n v="0"/>
    <m/>
    <d v="2023-11-07T00:00:00"/>
    <s v="DROP"/>
    <s v="0001010910476850153547_003"/>
    <n v="71.069999999999993"/>
    <n v="3.2"/>
    <m/>
    <s v="EUR"/>
    <n v="71.069999999999993"/>
    <s v="EUR"/>
    <n v="0"/>
    <s v="EUR"/>
    <n v="71.069999999999993"/>
    <n v="0"/>
    <n v="-71.069999999999993"/>
    <s v="N"/>
    <m/>
    <m/>
    <m/>
    <d v="2023-11-07T00:00:00"/>
    <s v="00:00"/>
    <s v="23:59"/>
    <d v="2023-11-07T00:00:00"/>
    <s v="06:00"/>
    <s v="15:00"/>
    <n v="3.2"/>
    <s v="ce"/>
    <n v="2269"/>
    <n v="3.2"/>
    <n v="3"/>
    <s v="Kuehne+Nagel Tiel 3 Standpl"/>
    <s v="De Diepert 5"/>
    <s v="Tiel"/>
    <s v="4004 MA"/>
    <s v="NL"/>
    <x v="113"/>
    <s v="Hollandweg 30"/>
    <x v="4"/>
    <s v="2665 MT"/>
    <s v="NL"/>
    <s v="2480134694"/>
    <s v="0153547_003"/>
    <m/>
    <s v="NL001131849B01"/>
    <n v="2"/>
    <n v="0"/>
    <n v="0"/>
    <s v="N"/>
    <s v="Peter Appel Transport B.V."/>
    <n v="36622"/>
    <d v="2023-11-07T00:00:00"/>
    <s v="09:06:00"/>
    <n v="0"/>
    <x v="1"/>
    <x v="44"/>
    <n v="11"/>
    <x v="4"/>
    <n v="1"/>
    <n v="3.2"/>
    <x v="3"/>
    <n v="71.069999999999993"/>
    <n v="0"/>
    <n v="71.069999999999993"/>
  </r>
  <r>
    <s v="COLGATE 3800 DEB."/>
    <s v="Colgate-Palmolive Nederland BV"/>
    <s v="101t"/>
    <n v="101091048205"/>
    <n v="101030177383"/>
    <n v="825"/>
    <s v="Controle Inv"/>
    <s v="0240195777"/>
    <s v="Verkoop"/>
    <n v="170"/>
    <s v="Transport drops zone"/>
    <s v="0 - ingevoerd"/>
    <n v="0"/>
    <m/>
    <d v="2023-11-07T00:00:00"/>
    <s v="DROP"/>
    <s v="0001010910482050153837_002"/>
    <n v="139.04"/>
    <n v="16"/>
    <m/>
    <s v="EUR"/>
    <n v="41.71"/>
    <s v="EUR"/>
    <n v="0"/>
    <s v="EUR"/>
    <n v="41.71"/>
    <n v="0"/>
    <n v="-41.71"/>
    <s v="N"/>
    <m/>
    <m/>
    <m/>
    <d v="2023-11-07T00:00:00"/>
    <s v="00:00"/>
    <s v="23:59"/>
    <d v="2023-11-07T00:00:00"/>
    <s v="19:00"/>
    <s v="19:00"/>
    <n v="4.8"/>
    <s v="ce"/>
    <n v="4577"/>
    <n v="4.8"/>
    <n v="7"/>
    <s v="Kuehne+Nagel Tiel 3 Standpl"/>
    <s v="De Diepert 5"/>
    <s v="Tiel"/>
    <s v="4004 MA"/>
    <s v="NL"/>
    <x v="23"/>
    <s v="Rood 24"/>
    <x v="17"/>
    <s v="6666 LT"/>
    <s v="NL"/>
    <s v="0240195777"/>
    <s v="0153837_002"/>
    <m/>
    <s v="NL001131849B01"/>
    <n v="2"/>
    <n v="0"/>
    <n v="0"/>
    <s v="N"/>
    <s v="Peter Appel Transport B.V."/>
    <n v="36622"/>
    <d v="2023-11-07T00:00:00"/>
    <s v="19:53:00"/>
    <n v="0"/>
    <x v="1"/>
    <x v="44"/>
    <n v="11"/>
    <x v="15"/>
    <n v="1"/>
    <n v="16"/>
    <x v="5"/>
    <n v="139.03"/>
    <n v="0"/>
    <n v="139.03"/>
  </r>
  <r>
    <s v="COLGATE 3800 DEB."/>
    <s v="Colgate-Palmolive Nederland BV"/>
    <s v="101t"/>
    <n v="101091048190"/>
    <n v="101030177384"/>
    <n v="825"/>
    <s v="Controle Inv"/>
    <s v="0240196307"/>
    <s v="Verkoop"/>
    <n v="170"/>
    <s v="Transport drops zone"/>
    <s v="0 - ingevoerd"/>
    <n v="0"/>
    <m/>
    <d v="2023-11-07T00:00:00"/>
    <s v="DROP"/>
    <s v="0001010910481900153834_002"/>
    <n v="110.81"/>
    <n v="15.2"/>
    <m/>
    <s v="EUR"/>
    <n v="11.66"/>
    <s v="EUR"/>
    <n v="0"/>
    <s v="EUR"/>
    <n v="11.66"/>
    <n v="0"/>
    <n v="-11.66"/>
    <s v="N"/>
    <m/>
    <m/>
    <m/>
    <d v="2023-11-07T00:00:00"/>
    <s v="00:00"/>
    <s v="23:59"/>
    <d v="2023-11-07T00:00:00"/>
    <s v="06:00"/>
    <s v="07:00"/>
    <n v="1.6"/>
    <s v="ce"/>
    <n v="1895"/>
    <n v="1.6"/>
    <n v="3"/>
    <s v="Kuehne+Nagel Tiel 3 Standpl"/>
    <s v="De Diepert 5"/>
    <s v="Tiel"/>
    <s v="4004 MA"/>
    <s v="NL"/>
    <x v="39"/>
    <s v="RANDWEG 2"/>
    <x v="6"/>
    <s v="4191 NN"/>
    <s v="NL"/>
    <s v="0240196307"/>
    <s v="0153834_002"/>
    <m/>
    <s v="NL001131849B01"/>
    <n v="2"/>
    <n v="0"/>
    <n v="0"/>
    <s v="N"/>
    <s v="Peter Appel Transport B.V."/>
    <n v="36622"/>
    <d v="2023-11-07T00:00:00"/>
    <s v="07:43:00"/>
    <n v="0"/>
    <x v="1"/>
    <x v="44"/>
    <n v="11"/>
    <x v="6"/>
    <n v="0"/>
    <s v=""/>
    <x v="2"/>
    <s v=""/>
    <n v="0"/>
    <s v=""/>
  </r>
  <r>
    <s v="COLGATE 3800 DEB."/>
    <s v="Colgate-Palmolive Nederland BV"/>
    <s v="101t"/>
    <n v="101091048194"/>
    <n v="101030177385"/>
    <n v="825"/>
    <s v="Controle Inv"/>
    <s v="2480134676"/>
    <s v="Verkoop"/>
    <n v="170"/>
    <s v="Transport drops zone"/>
    <s v="0 - ingevoerd"/>
    <n v="0"/>
    <m/>
    <d v="2023-11-07T00:00:00"/>
    <s v="DROP"/>
    <s v="0001010910481940153841_002"/>
    <n v="71.72"/>
    <n v="4"/>
    <m/>
    <s v="EUR"/>
    <n v="71.72"/>
    <s v="EUR"/>
    <n v="0"/>
    <s v="EUR"/>
    <n v="71.72"/>
    <n v="0"/>
    <n v="-71.72"/>
    <s v="N"/>
    <m/>
    <m/>
    <m/>
    <d v="2023-11-07T00:00:00"/>
    <s v="00:00"/>
    <s v="23:59"/>
    <d v="2023-11-07T00:00:00"/>
    <s v="09:00"/>
    <s v="12:00"/>
    <n v="4"/>
    <s v="ce"/>
    <n v="3287"/>
    <n v="4"/>
    <n v="2"/>
    <s v="Kuehne+Nagel Tiel 3 Standpl"/>
    <s v="De Diepert 5"/>
    <s v="Tiel"/>
    <s v="4004 MA"/>
    <s v="NL"/>
    <x v="118"/>
    <s v="Slego 1"/>
    <x v="13"/>
    <s v="1046 BM"/>
    <s v="NL"/>
    <s v="2480134676"/>
    <s v="0153841_002"/>
    <m/>
    <s v="NL001131849B01"/>
    <n v="2"/>
    <n v="0"/>
    <n v="0"/>
    <s v="N"/>
    <s v="Peter Appel Transport B.V."/>
    <n v="36622"/>
    <d v="2023-11-07T00:00:00"/>
    <s v="12:18:00"/>
    <n v="0"/>
    <x v="1"/>
    <x v="44"/>
    <n v="11"/>
    <x v="11"/>
    <n v="1"/>
    <n v="4"/>
    <x v="0"/>
    <n v="71.72"/>
    <n v="0"/>
    <n v="71.72"/>
  </r>
  <r>
    <s v="COLGATE 3800 DEB."/>
    <s v="Colgate-Palmolive Nederland BV"/>
    <s v="101t"/>
    <n v="101091048196"/>
    <n v="101030177386"/>
    <n v="825"/>
    <s v="Controle Inv"/>
    <s v="2480134680"/>
    <s v="Verkoop"/>
    <n v="170"/>
    <s v="Transport drops zone"/>
    <s v="0 - ingevoerd"/>
    <n v="0"/>
    <m/>
    <d v="2023-11-07T00:00:00"/>
    <s v="DROP"/>
    <s v="0001010910481960153839_002"/>
    <n v="257.2"/>
    <n v="20"/>
    <m/>
    <s v="EUR"/>
    <n v="257.2"/>
    <s v="EUR"/>
    <n v="0"/>
    <s v="EUR"/>
    <n v="257.2"/>
    <n v="0"/>
    <n v="-257.2"/>
    <s v="N"/>
    <m/>
    <m/>
    <m/>
    <d v="2023-11-07T00:00:00"/>
    <s v="00:00"/>
    <s v="23:59"/>
    <d v="2023-11-07T00:00:00"/>
    <s v="09:00"/>
    <s v="10:00"/>
    <n v="20"/>
    <s v="ce"/>
    <n v="23230"/>
    <n v="20"/>
    <n v="38"/>
    <s v="Kuehne+Nagel Tiel 3 Standpl"/>
    <s v="De Diepert 5"/>
    <s v="Tiel"/>
    <s v="4004 MA"/>
    <s v="NL"/>
    <x v="1"/>
    <s v="Perenmarkt 15"/>
    <x v="2"/>
    <s v="1681PG"/>
    <s v="NL"/>
    <s v="2480134680"/>
    <s v="0153839_002"/>
    <m/>
    <s v="NL001131849B01"/>
    <n v="2"/>
    <n v="0"/>
    <n v="0"/>
    <s v="N"/>
    <s v="Peter Appel Transport B.V."/>
    <n v="36622"/>
    <d v="2023-11-07T00:00:00"/>
    <s v="10:07:00"/>
    <n v="0"/>
    <x v="1"/>
    <x v="44"/>
    <n v="11"/>
    <x v="2"/>
    <n v="1"/>
    <n v="20"/>
    <x v="1"/>
    <n v="257.2"/>
    <n v="0"/>
    <n v="257.2"/>
  </r>
  <r>
    <s v="COLGATE 3800 DEB."/>
    <s v="Colgate-Palmolive Nederland BV"/>
    <s v="101t"/>
    <n v="101091047685"/>
    <n v="101030177387"/>
    <n v="825"/>
    <s v="Controle Inv"/>
    <s v="2480134681"/>
    <s v="Verkoop"/>
    <n v="170"/>
    <s v="Transport drops zone"/>
    <s v="0 - ingevoerd"/>
    <n v="0"/>
    <m/>
    <d v="2023-11-07T00:00:00"/>
    <s v="DROP"/>
    <s v="0001010910476850153547_005"/>
    <n v="71.52"/>
    <n v="4"/>
    <m/>
    <s v="EUR"/>
    <n v="71.52"/>
    <s v="EUR"/>
    <n v="0"/>
    <s v="EUR"/>
    <n v="71.52"/>
    <n v="0"/>
    <n v="-71.52"/>
    <s v="N"/>
    <m/>
    <m/>
    <m/>
    <d v="2023-11-07T00:00:00"/>
    <s v="00:00"/>
    <s v="23:59"/>
    <d v="2023-11-07T00:00:00"/>
    <s v="05:00"/>
    <s v="12:00"/>
    <n v="4"/>
    <s v="ce"/>
    <n v="3377"/>
    <n v="4"/>
    <n v="5"/>
    <s v="Kuehne+Nagel Tiel 3 Standpl"/>
    <s v="De Diepert 5"/>
    <s v="Tiel"/>
    <s v="4004 MA"/>
    <s v="NL"/>
    <x v="19"/>
    <s v="SAFFIER  300"/>
    <x v="21"/>
    <s v="3316 LN"/>
    <s v="NL"/>
    <s v="2480134681"/>
    <s v="0153547_005"/>
    <m/>
    <s v="NL001131849B01"/>
    <n v="2"/>
    <n v="0"/>
    <n v="0"/>
    <s v="N"/>
    <s v="Peter Appel Transport B.V."/>
    <n v="36622"/>
    <d v="2023-11-07T00:00:00"/>
    <s v="13:36:00"/>
    <n v="0"/>
    <x v="1"/>
    <x v="44"/>
    <n v="11"/>
    <x v="19"/>
    <n v="1"/>
    <n v="4"/>
    <x v="3"/>
    <n v="71.52"/>
    <n v="0"/>
    <n v="71.52"/>
  </r>
  <r>
    <s v="COLGATE 3800 DEB."/>
    <s v="Colgate-Palmolive Nederland BV"/>
    <s v="101t"/>
    <n v="101091048194"/>
    <n v="101030177388"/>
    <n v="825"/>
    <s v="Controle Inv"/>
    <s v="2480134673"/>
    <s v="Verkoop"/>
    <n v="170"/>
    <s v="Transport drops zone"/>
    <s v="0 - ingevoerd"/>
    <n v="0"/>
    <m/>
    <d v="2023-11-07T00:00:00"/>
    <s v="DROP"/>
    <s v="0001010910481940153841_003"/>
    <n v="73.760000000000005"/>
    <n v="3.2"/>
    <m/>
    <s v="EUR"/>
    <n v="36.880000000000003"/>
    <s v="EUR"/>
    <n v="0"/>
    <s v="EUR"/>
    <n v="36.880000000000003"/>
    <n v="0"/>
    <n v="-36.880000000000003"/>
    <s v="N"/>
    <m/>
    <m/>
    <m/>
    <d v="2023-11-07T00:00:00"/>
    <s v="00:00"/>
    <s v="23:59"/>
    <d v="2023-11-07T00:00:00"/>
    <s v="08:00"/>
    <s v="13:00"/>
    <n v="1.6"/>
    <s v="ce"/>
    <n v="403"/>
    <n v="1.6"/>
    <n v="0"/>
    <s v="Kuehne+Nagel Tiel 3 Standpl"/>
    <s v="De Diepert 5"/>
    <s v="Tiel"/>
    <s v="4004 MA"/>
    <s v="NL"/>
    <x v="98"/>
    <s v="Wolvenkoog 1"/>
    <x v="32"/>
    <s v="1822BE"/>
    <s v="NL"/>
    <s v="2480134673"/>
    <s v="0153841_003"/>
    <m/>
    <s v="NL001131849B01"/>
    <n v="2"/>
    <n v="0"/>
    <n v="0"/>
    <s v="N"/>
    <s v="Peter Appel Transport B.V."/>
    <n v="36622"/>
    <d v="2023-11-07T00:00:00"/>
    <s v="11:08:00"/>
    <n v="0"/>
    <x v="1"/>
    <x v="44"/>
    <n v="11"/>
    <x v="28"/>
    <n v="0"/>
    <s v=""/>
    <x v="0"/>
    <s v=""/>
    <n v="0"/>
    <s v=""/>
  </r>
  <r>
    <s v="COLGATE 3800 DEB."/>
    <s v="Colgate-Palmolive Nederland BV"/>
    <s v="101t"/>
    <n v="101091047683"/>
    <n v="101030177389"/>
    <n v="825"/>
    <s v="Controle Inv"/>
    <s v="2480134684"/>
    <s v="Verkoop"/>
    <n v="170"/>
    <s v="Transport drops zone"/>
    <s v="0 - ingevoerd"/>
    <n v="0"/>
    <m/>
    <d v="2023-11-07T00:00:00"/>
    <s v="DROP"/>
    <s v="0001010910476830153548_002"/>
    <n v="317.52"/>
    <n v="24"/>
    <m/>
    <s v="EUR"/>
    <n v="317.52"/>
    <s v="EUR"/>
    <n v="0"/>
    <s v="EUR"/>
    <n v="317.52"/>
    <n v="0"/>
    <n v="-317.52"/>
    <s v="N"/>
    <m/>
    <m/>
    <m/>
    <d v="2023-11-07T00:00:00"/>
    <s v="00:00"/>
    <s v="23:59"/>
    <d v="2023-11-07T00:00:00"/>
    <s v="07:00"/>
    <s v="08:00"/>
    <n v="24"/>
    <s v="ce"/>
    <n v="23143"/>
    <n v="24"/>
    <n v="42"/>
    <s v="Kuehne+Nagel Tiel 3 Standpl"/>
    <s v="De Diepert 5"/>
    <s v="Tiel"/>
    <s v="4004 MA"/>
    <s v="NL"/>
    <x v="1"/>
    <s v="Fahrenheitweg 1"/>
    <x v="1"/>
    <s v="6101WR"/>
    <s v="NL"/>
    <s v="2480134684"/>
    <s v="0153548_002"/>
    <m/>
    <s v="NL001131849B01"/>
    <n v="2"/>
    <n v="0"/>
    <n v="0"/>
    <s v="N"/>
    <s v="Peter Appel Transport B.V."/>
    <n v="36622"/>
    <d v="2023-11-07T00:00:00"/>
    <s v="07:39:00"/>
    <n v="0"/>
    <x v="1"/>
    <x v="44"/>
    <n v="11"/>
    <x v="1"/>
    <n v="1"/>
    <n v="24"/>
    <x v="1"/>
    <n v="317.52"/>
    <n v="0"/>
    <n v="317.52"/>
  </r>
  <r>
    <s v="COLGATE 3800 DEB."/>
    <s v="Colgate-Palmolive Nederland BV"/>
    <s v="101t"/>
    <n v="101091048205"/>
    <n v="101030177390"/>
    <n v="825"/>
    <s v="Controle Inv"/>
    <s v="2480134685"/>
    <s v="Verkoop"/>
    <n v="170"/>
    <s v="Transport drops zone"/>
    <s v="0 - ingevoerd"/>
    <n v="0"/>
    <m/>
    <d v="2023-11-07T00:00:00"/>
    <s v="DROP"/>
    <s v="0001010910482050153837_002"/>
    <n v="139.04"/>
    <n v="16"/>
    <m/>
    <s v="EUR"/>
    <n v="13.9"/>
    <s v="EUR"/>
    <n v="0"/>
    <s v="EUR"/>
    <n v="13.9"/>
    <n v="0"/>
    <n v="-13.9"/>
    <s v="N"/>
    <m/>
    <m/>
    <m/>
    <d v="2023-11-07T00:00:00"/>
    <s v="00:00"/>
    <s v="23:59"/>
    <d v="2023-11-07T00:00:00"/>
    <s v="19:00"/>
    <s v="19:00"/>
    <n v="1.6"/>
    <s v="ce"/>
    <n v="588"/>
    <n v="1.6"/>
    <n v="0"/>
    <s v="Kuehne+Nagel Tiel 3 Standpl"/>
    <s v="De Diepert 5"/>
    <s v="Tiel"/>
    <s v="4004 MA"/>
    <s v="NL"/>
    <x v="14"/>
    <s v="Rood 24"/>
    <x v="17"/>
    <s v="6666LT"/>
    <s v="NL"/>
    <s v="2480134685"/>
    <s v="0153837_002"/>
    <m/>
    <s v="NL001131849B01"/>
    <n v="2"/>
    <n v="0"/>
    <n v="0"/>
    <s v="N"/>
    <s v="Peter Appel Transport B.V."/>
    <n v="36622"/>
    <d v="2023-11-07T00:00:00"/>
    <s v="19:53:00"/>
    <n v="0"/>
    <x v="1"/>
    <x v="44"/>
    <n v="11"/>
    <x v="15"/>
    <n v="0"/>
    <s v=""/>
    <x v="5"/>
    <s v=""/>
    <n v="0"/>
    <s v=""/>
  </r>
  <r>
    <s v="COLGATE 3800 DEB."/>
    <s v="Colgate-Palmolive Nederland BV"/>
    <s v="101t"/>
    <n v="101091047690"/>
    <n v="101030177392"/>
    <n v="825"/>
    <s v="Controle Inv"/>
    <s v="2480134675"/>
    <s v="Verkoop"/>
    <n v="170"/>
    <s v="Transport drops zone"/>
    <s v="0 - ingevoerd"/>
    <n v="0"/>
    <m/>
    <d v="2023-11-07T00:00:00"/>
    <s v="DROP"/>
    <s v="0001010910476900153550_002"/>
    <n v="168.38"/>
    <n v="10.4"/>
    <m/>
    <s v="EUR"/>
    <n v="168.38"/>
    <s v="EUR"/>
    <n v="0"/>
    <s v="EUR"/>
    <n v="168.38"/>
    <n v="0"/>
    <n v="-168.38"/>
    <s v="N"/>
    <m/>
    <m/>
    <m/>
    <d v="2023-11-07T00:00:00"/>
    <s v="00:00"/>
    <s v="23:59"/>
    <d v="2023-11-07T00:00:00"/>
    <s v="09:00"/>
    <s v="16:00"/>
    <n v="10.4"/>
    <s v="ce"/>
    <n v="9053"/>
    <n v="10.4"/>
    <n v="15"/>
    <s v="Kuehne+Nagel Tiel 3 Standpl"/>
    <s v="De Diepert 5"/>
    <s v="Tiel"/>
    <s v="4004 MA"/>
    <s v="NL"/>
    <x v="66"/>
    <s v="Hazenkoog 20a"/>
    <x v="32"/>
    <s v="1822BS"/>
    <s v="NL"/>
    <s v="2480134675"/>
    <s v="0153550_002"/>
    <m/>
    <s v="NL001131849B01"/>
    <n v="2"/>
    <n v="0"/>
    <n v="0"/>
    <s v="N"/>
    <s v="Peter Appel Transport B.V."/>
    <n v="36622"/>
    <d v="2023-11-07T00:00:00"/>
    <s v="10:38:00"/>
    <n v="0"/>
    <x v="1"/>
    <x v="44"/>
    <n v="11"/>
    <x v="28"/>
    <n v="1"/>
    <n v="10.4"/>
    <x v="0"/>
    <n v="168.38"/>
    <n v="0"/>
    <n v="168.38"/>
  </r>
  <r>
    <s v="COLGATE 3800 DEB."/>
    <s v="Colgate-Palmolive Nederland BV"/>
    <s v="101t"/>
    <n v="101091048205"/>
    <n v="101030177393"/>
    <n v="825"/>
    <s v="Controle Inv"/>
    <s v="2480134687"/>
    <s v="Verkoop"/>
    <n v="170"/>
    <s v="Transport drops zone"/>
    <s v="0 - ingevoerd"/>
    <n v="0"/>
    <m/>
    <d v="2023-11-07T00:00:00"/>
    <s v="DROP"/>
    <s v="0001010910482050153837_002"/>
    <n v="139.04"/>
    <n v="16"/>
    <m/>
    <s v="EUR"/>
    <n v="83.42"/>
    <s v="EUR"/>
    <n v="0"/>
    <s v="EUR"/>
    <n v="83.42"/>
    <n v="0"/>
    <n v="-83.42"/>
    <s v="N"/>
    <m/>
    <m/>
    <m/>
    <d v="2023-11-07T00:00:00"/>
    <s v="00:00"/>
    <s v="23:59"/>
    <d v="2023-11-07T00:00:00"/>
    <s v="19:00"/>
    <s v="19:00"/>
    <n v="9.6"/>
    <s v="ce"/>
    <n v="10303"/>
    <n v="9.6"/>
    <n v="19"/>
    <s v="Kuehne+Nagel Tiel 3 Standpl"/>
    <s v="De Diepert 5"/>
    <s v="Tiel"/>
    <s v="4004 MA"/>
    <s v="NL"/>
    <x v="14"/>
    <s v="Rood 24"/>
    <x v="17"/>
    <s v="6666LT"/>
    <s v="NL"/>
    <s v="2480134687"/>
    <s v="0153837_002"/>
    <m/>
    <s v="NL001131849B01"/>
    <n v="2"/>
    <n v="0"/>
    <n v="0"/>
    <s v="N"/>
    <s v="Peter Appel Transport B.V."/>
    <n v="36622"/>
    <d v="2023-11-07T00:00:00"/>
    <s v="19:53:00"/>
    <n v="0"/>
    <x v="1"/>
    <x v="44"/>
    <n v="11"/>
    <x v="15"/>
    <n v="0"/>
    <s v=""/>
    <x v="5"/>
    <s v=""/>
    <n v="0"/>
    <s v=""/>
  </r>
  <r>
    <s v="COLGATE 3800 DEB."/>
    <s v="Colgate-Palmolive Nederland BV"/>
    <s v="101t"/>
    <n v="101091048194"/>
    <n v="101030177394"/>
    <n v="825"/>
    <s v="Controle Inv"/>
    <s v="2480134671"/>
    <s v="Verkoop"/>
    <n v="170"/>
    <s v="Transport drops zone"/>
    <s v="0 - ingevoerd"/>
    <n v="0"/>
    <m/>
    <d v="2023-11-07T00:00:00"/>
    <s v="DROP"/>
    <s v="0001010910481940153841_003"/>
    <n v="73.760000000000005"/>
    <n v="3.2"/>
    <m/>
    <s v="EUR"/>
    <n v="18.440000000000001"/>
    <s v="EUR"/>
    <n v="0"/>
    <s v="EUR"/>
    <n v="18.440000000000001"/>
    <n v="0"/>
    <n v="-18.440000000000001"/>
    <s v="N"/>
    <m/>
    <m/>
    <m/>
    <d v="2023-11-07T00:00:00"/>
    <s v="00:00"/>
    <s v="23:59"/>
    <d v="2023-11-07T00:00:00"/>
    <s v="08:00"/>
    <s v="13:00"/>
    <n v="0.8"/>
    <s v="ce"/>
    <n v="459"/>
    <n v="0.8"/>
    <n v="0"/>
    <s v="Kuehne+Nagel Tiel 3 Standpl"/>
    <s v="De Diepert 5"/>
    <s v="Tiel"/>
    <s v="4004 MA"/>
    <s v="NL"/>
    <x v="98"/>
    <s v="Wolvenkoog 1"/>
    <x v="32"/>
    <s v="1822BE"/>
    <s v="NL"/>
    <s v="2480134671"/>
    <s v="0153841_003"/>
    <m/>
    <s v="NL001131849B01"/>
    <n v="2"/>
    <n v="0"/>
    <n v="0"/>
    <s v="N"/>
    <s v="Peter Appel Transport B.V."/>
    <n v="36622"/>
    <d v="2023-11-07T00:00:00"/>
    <s v="11:08:00"/>
    <n v="0"/>
    <x v="1"/>
    <x v="44"/>
    <n v="11"/>
    <x v="28"/>
    <n v="0"/>
    <s v=""/>
    <x v="0"/>
    <s v=""/>
    <n v="0"/>
    <s v=""/>
  </r>
  <r>
    <s v="COLGATE 3800 DEB."/>
    <s v="Colgate-Palmolive Nederland BV"/>
    <s v="101t"/>
    <n v="101091047949"/>
    <n v="101030177395"/>
    <n v="825"/>
    <s v="Controle Inv"/>
    <s v="2480134678"/>
    <s v="Verkoop"/>
    <n v="170"/>
    <s v="Transport drops zone"/>
    <s v="0 - ingevoerd"/>
    <n v="0"/>
    <m/>
    <d v="2023-11-07T00:00:00"/>
    <s v="DROP"/>
    <s v="0001010910479490153716_002"/>
    <n v="158.4"/>
    <n v="7.2"/>
    <m/>
    <s v="EUR"/>
    <n v="70.400000000000006"/>
    <s v="EUR"/>
    <n v="0"/>
    <s v="EUR"/>
    <n v="70.400000000000006"/>
    <n v="0"/>
    <n v="-70.400000000000006"/>
    <s v="N"/>
    <m/>
    <m/>
    <m/>
    <d v="2023-11-07T00:00:00"/>
    <s v="00:00"/>
    <s v="23:59"/>
    <d v="2023-11-07T00:00:00"/>
    <s v="12:00"/>
    <s v="17:00"/>
    <n v="3.2"/>
    <s v="ce"/>
    <n v="3258"/>
    <n v="3.2"/>
    <n v="2"/>
    <s v="Kuehne+Nagel Tiel 3 Standpl"/>
    <s v="De Diepert 5"/>
    <s v="Tiel"/>
    <s v="4004 MA"/>
    <s v="NL"/>
    <x v="21"/>
    <s v="Bloemakkers 4"/>
    <x v="22"/>
    <s v="9461GX"/>
    <s v="NL"/>
    <s v="2480134678"/>
    <s v="0153716_002"/>
    <m/>
    <s v="NL001131849B01"/>
    <n v="2"/>
    <n v="0"/>
    <n v="0"/>
    <s v="N"/>
    <s v="Peter Appel Transport B.V."/>
    <n v="36622"/>
    <d v="2023-11-07T00:00:00"/>
    <s v="14:21:00"/>
    <n v="0"/>
    <x v="1"/>
    <x v="44"/>
    <n v="11"/>
    <x v="20"/>
    <n v="0"/>
    <s v=""/>
    <x v="3"/>
    <s v=""/>
    <n v="0"/>
    <s v=""/>
  </r>
  <r>
    <s v="COLGATE 3800 DEB."/>
    <s v="Colgate-Palmolive Nederland BV"/>
    <s v="101t"/>
    <n v="101091047682"/>
    <n v="101030177399"/>
    <n v="825"/>
    <s v="Controle Inv"/>
    <s v="2480134691"/>
    <s v="Verkoop"/>
    <n v="170"/>
    <s v="Transport drops zone"/>
    <s v="0 - ingevoerd"/>
    <n v="0"/>
    <m/>
    <d v="2023-11-07T00:00:00"/>
    <s v="DROP"/>
    <s v="0001010910476820153545_005"/>
    <n v="64.16"/>
    <n v="3.2"/>
    <m/>
    <s v="EUR"/>
    <n v="64.16"/>
    <s v="EUR"/>
    <n v="0"/>
    <s v="EUR"/>
    <n v="64.16"/>
    <n v="0"/>
    <n v="-64.16"/>
    <s v="N"/>
    <m/>
    <m/>
    <m/>
    <d v="2023-11-07T00:00:00"/>
    <s v="00:00"/>
    <s v="23:59"/>
    <d v="2023-11-07T00:00:00"/>
    <s v="08:00"/>
    <s v="15:00"/>
    <n v="3.2"/>
    <s v="ce"/>
    <n v="1830"/>
    <n v="3.2"/>
    <n v="2"/>
    <s v="Kuehne+Nagel Tiel 3 Standpl"/>
    <s v="De Diepert 5"/>
    <s v="Tiel"/>
    <s v="4004 MA"/>
    <s v="NL"/>
    <x v="51"/>
    <s v="Wilhelminakanaal Zuid 120"/>
    <x v="23"/>
    <s v="4903RA"/>
    <s v="NL"/>
    <s v="2480134691"/>
    <s v="0153545_005"/>
    <m/>
    <s v="NL001131849B01"/>
    <n v="2"/>
    <n v="0"/>
    <n v="0"/>
    <s v="N"/>
    <s v="Peter Appel Transport B.V."/>
    <n v="36622"/>
    <d v="2023-11-07T00:00:00"/>
    <s v="11:35:00"/>
    <n v="0"/>
    <x v="1"/>
    <x v="44"/>
    <n v="11"/>
    <x v="34"/>
    <n v="1"/>
    <n v="3.2"/>
    <x v="3"/>
    <n v="64.16"/>
    <n v="0"/>
    <n v="64.16"/>
  </r>
  <r>
    <s v="COLGATE 3800 DEB."/>
    <s v="Colgate-Palmolive Nederland BV"/>
    <s v="101t"/>
    <n v="101091047685"/>
    <n v="101030177404"/>
    <n v="825"/>
    <s v="Controle Inv"/>
    <s v="2480134688"/>
    <s v="Verkoop"/>
    <n v="170"/>
    <s v="Transport drops zone"/>
    <s v="0 - ingevoerd"/>
    <n v="0"/>
    <m/>
    <d v="2023-11-07T00:00:00"/>
    <s v="DROP"/>
    <s v="0001010910476850153547_002"/>
    <n v="144.06"/>
    <n v="8.8000000000000007"/>
    <m/>
    <s v="EUR"/>
    <n v="144.06"/>
    <s v="EUR"/>
    <n v="0"/>
    <s v="EUR"/>
    <n v="144.06"/>
    <n v="0"/>
    <n v="-144.06"/>
    <s v="N"/>
    <m/>
    <m/>
    <m/>
    <d v="2023-11-07T00:00:00"/>
    <s v="00:00"/>
    <s v="23:59"/>
    <d v="2023-11-07T00:00:00"/>
    <s v="06:00"/>
    <s v="07:00"/>
    <n v="8.8000000000000007"/>
    <s v="ce"/>
    <n v="8715"/>
    <n v="8.8000000000000007"/>
    <n v="16"/>
    <s v="Kuehne+Nagel Tiel 3 Standpl"/>
    <s v="De Diepert 5"/>
    <s v="Tiel"/>
    <s v="4004 MA"/>
    <s v="NL"/>
    <x v="2"/>
    <s v="Laan van Ruyven 1"/>
    <x v="11"/>
    <s v="2645EE"/>
    <s v="NL"/>
    <s v="2480134688"/>
    <s v="0153547_002"/>
    <m/>
    <s v="NL001131849B01"/>
    <n v="2"/>
    <n v="0"/>
    <n v="0"/>
    <s v="N"/>
    <s v="Peter Appel Transport B.V."/>
    <n v="36622"/>
    <d v="2023-11-07T00:00:00"/>
    <s v="08:11:00"/>
    <n v="0"/>
    <x v="1"/>
    <x v="44"/>
    <n v="11"/>
    <x v="4"/>
    <n v="1"/>
    <n v="8.8000000000000007"/>
    <x v="2"/>
    <n v="144.06"/>
    <n v="0"/>
    <n v="144.06"/>
  </r>
  <r>
    <s v="COLGATE 3800 DEB."/>
    <s v="Colgate-Palmolive Nederland BV"/>
    <s v="101t"/>
    <n v="101091047689"/>
    <n v="101030177406"/>
    <n v="825"/>
    <s v="Controle Inv"/>
    <s v="2480134683"/>
    <s v="Verkoop"/>
    <n v="170"/>
    <s v="Transport drops zone"/>
    <s v="0 - ingevoerd"/>
    <n v="0"/>
    <m/>
    <d v="2023-11-07T00:00:00"/>
    <s v="DROP"/>
    <s v="0001010910476890153553_002"/>
    <n v="272.16000000000003"/>
    <n v="22.4"/>
    <m/>
    <s v="EUR"/>
    <n v="272.16000000000003"/>
    <s v="EUR"/>
    <n v="0"/>
    <s v="EUR"/>
    <n v="272.16000000000003"/>
    <n v="0"/>
    <n v="-272.16000000000003"/>
    <s v="N"/>
    <m/>
    <m/>
    <m/>
    <d v="2023-11-07T00:00:00"/>
    <s v="00:00"/>
    <s v="23:59"/>
    <d v="2023-11-07T00:00:00"/>
    <s v="11:00"/>
    <s v="12:00"/>
    <n v="22.4"/>
    <s v="ce"/>
    <n v="20131"/>
    <n v="22.4"/>
    <n v="39"/>
    <s v="Kuehne+Nagel Tiel 3 Standpl"/>
    <s v="De Diepert 5"/>
    <s v="Tiel"/>
    <s v="4004 MA"/>
    <s v="NL"/>
    <x v="1"/>
    <s v="Perenmarkt 15"/>
    <x v="2"/>
    <s v="1681PG"/>
    <s v="NL"/>
    <s v="2480134683"/>
    <s v="0153553_002"/>
    <m/>
    <s v="NL001131849B01"/>
    <n v="2"/>
    <n v="0"/>
    <n v="0"/>
    <s v="N"/>
    <s v="Peter Appel Transport B.V."/>
    <n v="36622"/>
    <d v="2023-11-07T00:00:00"/>
    <s v="12:20:00"/>
    <n v="0"/>
    <x v="1"/>
    <x v="44"/>
    <n v="11"/>
    <x v="2"/>
    <n v="1"/>
    <n v="22.4"/>
    <x v="1"/>
    <n v="272.16000000000003"/>
    <n v="0"/>
    <n v="272.16000000000003"/>
  </r>
  <r>
    <s v="COLGATE 3800 DEB."/>
    <s v="Colgate-Palmolive Nederland BV"/>
    <s v="101t"/>
    <n v="101091047682"/>
    <n v="101030177407"/>
    <n v="825"/>
    <s v="Controle Inv"/>
    <s v="2480134692"/>
    <s v="Verkoop"/>
    <n v="170"/>
    <s v="Transport drops zone"/>
    <s v="0 - ingevoerd"/>
    <n v="0"/>
    <m/>
    <d v="2023-11-07T00:00:00"/>
    <s v="DROP"/>
    <s v="0001010910476820153545_013"/>
    <n v="67.5"/>
    <n v="1.6"/>
    <m/>
    <s v="EUR"/>
    <n v="67.5"/>
    <s v="EUR"/>
    <n v="0"/>
    <s v="EUR"/>
    <n v="67.5"/>
    <n v="0"/>
    <n v="-67.5"/>
    <s v="N"/>
    <m/>
    <m/>
    <m/>
    <d v="2023-11-07T00:00:00"/>
    <s v="00:00"/>
    <s v="23:59"/>
    <d v="2023-11-07T00:00:00"/>
    <s v="13:00"/>
    <s v="19:00"/>
    <n v="1.6"/>
    <s v="ce"/>
    <n v="494"/>
    <n v="1.6"/>
    <n v="0"/>
    <s v="Kuehne+Nagel Tiel 3 Standpl"/>
    <s v="De Diepert 5"/>
    <s v="Tiel"/>
    <s v="4004 MA"/>
    <s v="NL"/>
    <x v="9"/>
    <s v="Edisonstraat 3"/>
    <x v="12"/>
    <s v="8606JH"/>
    <s v="NL"/>
    <s v="2480134692"/>
    <s v="0153545_013"/>
    <m/>
    <s v="NL001131849B01"/>
    <n v="2"/>
    <n v="0"/>
    <n v="0"/>
    <s v="N"/>
    <s v="Peter Appel Transport B.V."/>
    <n v="36622"/>
    <d v="2023-11-07T00:00:00"/>
    <s v="15:35:00"/>
    <n v="0"/>
    <x v="1"/>
    <x v="44"/>
    <n v="11"/>
    <x v="10"/>
    <n v="1"/>
    <n v="1.6"/>
    <x v="3"/>
    <n v="67.5"/>
    <n v="0"/>
    <n v="67.5"/>
  </r>
  <r>
    <s v="COLGATE 3800 DEB."/>
    <s v="Colgate-Palmolive Nederland BV"/>
    <s v="101t"/>
    <n v="101091047690"/>
    <n v="101030177408"/>
    <n v="825"/>
    <s v="Controle Inv"/>
    <s v="2480134695"/>
    <s v="Verkoop"/>
    <n v="170"/>
    <s v="Transport drops zone"/>
    <s v="0 - ingevoerd"/>
    <n v="0"/>
    <m/>
    <d v="2023-11-07T00:00:00"/>
    <s v="DROP"/>
    <s v="0001010910476900153550_003"/>
    <n v="220.8"/>
    <n v="16"/>
    <m/>
    <s v="EUR"/>
    <n v="220.8"/>
    <s v="EUR"/>
    <n v="0"/>
    <s v="EUR"/>
    <n v="220.8"/>
    <n v="0"/>
    <n v="-220.8"/>
    <s v="N"/>
    <m/>
    <m/>
    <m/>
    <d v="2023-11-07T00:00:00"/>
    <s v="00:00"/>
    <s v="23:59"/>
    <d v="2023-11-07T00:00:00"/>
    <s v="10:00"/>
    <s v="10:00"/>
    <n v="16"/>
    <s v="ce"/>
    <n v="15650"/>
    <n v="16"/>
    <n v="26"/>
    <s v="Kuehne+Nagel Tiel 3 Standpl"/>
    <s v="De Diepert 5"/>
    <s v="Tiel"/>
    <s v="4004 MA"/>
    <s v="NL"/>
    <x v="48"/>
    <s v="OPAALSTRAAT  2"/>
    <x v="32"/>
    <s v="1812 RH"/>
    <s v="NL"/>
    <s v="2480134695"/>
    <s v="0153550_003"/>
    <m/>
    <s v="NL001131849B01"/>
    <n v="2"/>
    <n v="0"/>
    <n v="0"/>
    <s v="N"/>
    <s v="Peter Appel Transport B.V."/>
    <n v="36622"/>
    <d v="2023-11-07T00:00:00"/>
    <s v="09:45:00"/>
    <n v="0"/>
    <x v="1"/>
    <x v="44"/>
    <n v="11"/>
    <x v="28"/>
    <n v="1"/>
    <n v="16"/>
    <x v="3"/>
    <n v="220.8"/>
    <n v="0"/>
    <n v="220.8"/>
  </r>
  <r>
    <s v="COLGATE 3800 DEB."/>
    <s v="Colgate-Palmolive Nederland BV"/>
    <s v="101t"/>
    <n v="101091047682"/>
    <n v="101030177409"/>
    <n v="825"/>
    <s v="Controle Inv"/>
    <s v="2480134698"/>
    <s v="Verkoop"/>
    <n v="170"/>
    <s v="Transport drops zone"/>
    <s v="0 - ingevoerd"/>
    <n v="0"/>
    <m/>
    <d v="2023-11-07T00:00:00"/>
    <s v="DROP"/>
    <s v="0001010910476820153545_006"/>
    <n v="28.67"/>
    <n v="0.8"/>
    <m/>
    <s v="EUR"/>
    <n v="28.67"/>
    <s v="EUR"/>
    <n v="0"/>
    <s v="EUR"/>
    <n v="28.67"/>
    <n v="0"/>
    <n v="-28.67"/>
    <s v="N"/>
    <m/>
    <m/>
    <m/>
    <d v="2023-11-07T00:00:00"/>
    <s v="00:00"/>
    <s v="23:59"/>
    <d v="2023-11-07T00:00:00"/>
    <s v="09:00"/>
    <s v="12:00"/>
    <n v="0.8"/>
    <s v="ce"/>
    <n v="32"/>
    <n v="0.8"/>
    <n v="0"/>
    <s v="Kuehne+Nagel Tiel 3 Standpl"/>
    <s v="De Diepert 5"/>
    <s v="Tiel"/>
    <s v="4004 MA"/>
    <s v="NL"/>
    <x v="111"/>
    <s v="Leeuwenveldse weg 3F"/>
    <x v="43"/>
    <s v="1382 LV"/>
    <s v="NL"/>
    <s v="2480134698"/>
    <s v="0153545_006"/>
    <m/>
    <s v="NL001131849B01"/>
    <n v="2"/>
    <n v="0"/>
    <n v="0"/>
    <s v="N"/>
    <s v="Peter Appel Transport B.V."/>
    <n v="36622"/>
    <d v="2023-11-07T00:00:00"/>
    <s v="09:49:00"/>
    <n v="0"/>
    <x v="1"/>
    <x v="44"/>
    <n v="11"/>
    <x v="13"/>
    <n v="1"/>
    <n v="0.8"/>
    <x v="0"/>
    <n v="28.67"/>
    <n v="0"/>
    <n v="28.67"/>
  </r>
  <r>
    <s v="COLGATE 3800 DEB."/>
    <s v="Colgate-Palmolive Nederland BV"/>
    <s v="101t"/>
    <n v="101091047682"/>
    <n v="101030177363"/>
    <n v="825"/>
    <s v="Controle Inv"/>
    <s v="2480134682"/>
    <s v="Verkoop"/>
    <n v="170"/>
    <s v="Transport drops zone"/>
    <s v="0 - ingevoerd"/>
    <n v="0"/>
    <m/>
    <d v="2023-11-07T00:00:00"/>
    <s v="DROP"/>
    <s v="0001010910476820153545_009"/>
    <n v="62.16"/>
    <n v="2.4"/>
    <m/>
    <s v="EUR"/>
    <n v="62.16"/>
    <s v="EUR"/>
    <n v="0"/>
    <s v="EUR"/>
    <n v="62.16"/>
    <n v="0"/>
    <n v="-62.16"/>
    <s v="N"/>
    <m/>
    <m/>
    <m/>
    <d v="2023-11-07T00:00:00"/>
    <s v="00:00"/>
    <s v="23:59"/>
    <d v="2023-11-07T00:00:00"/>
    <s v="10:00"/>
    <s v="17:00"/>
    <n v="2.4"/>
    <s v="ce"/>
    <n v="2356"/>
    <n v="2.4"/>
    <n v="4"/>
    <s v="Kuehne+Nagel Tiel 3 Standpl"/>
    <s v="De Diepert 5"/>
    <s v="Tiel"/>
    <s v="4004 MA"/>
    <s v="NL"/>
    <x v="4"/>
    <s v="Watergoorweg 81"/>
    <x v="5"/>
    <s v="3861MA"/>
    <s v="NL"/>
    <s v="2480134682"/>
    <s v="0153545_009"/>
    <m/>
    <s v="NL001131849B01"/>
    <n v="2"/>
    <n v="0"/>
    <n v="0"/>
    <s v="N"/>
    <s v="Peter Appel Transport B.V."/>
    <n v="36622"/>
    <d v="2023-11-07T00:00:00"/>
    <s v="10:06:00"/>
    <n v="0"/>
    <x v="1"/>
    <x v="44"/>
    <n v="11"/>
    <x v="5"/>
    <n v="1"/>
    <n v="2.4"/>
    <x v="3"/>
    <n v="62.16"/>
    <n v="0"/>
    <n v="62.16"/>
  </r>
  <r>
    <s v="COLGATE 3800 DEB."/>
    <s v="Colgate-Palmolive Nederland BV"/>
    <s v="101t"/>
    <n v="101091048201"/>
    <n v="101030177410"/>
    <n v="825"/>
    <s v="Controle Inv"/>
    <s v="2480134697"/>
    <s v="Verkoop"/>
    <n v="170"/>
    <s v="Transport drops zone"/>
    <s v="0 - ingevoerd"/>
    <n v="0"/>
    <m/>
    <d v="2023-11-07T00:00:00"/>
    <s v="DROP"/>
    <s v="0001010910482010153849_002"/>
    <n v="244.42"/>
    <n v="19.2"/>
    <m/>
    <s v="EUR"/>
    <n v="244.42"/>
    <s v="EUR"/>
    <n v="0"/>
    <s v="EUR"/>
    <n v="244.42"/>
    <n v="0"/>
    <n v="-244.42"/>
    <s v="N"/>
    <m/>
    <m/>
    <m/>
    <d v="2023-11-07T00:00:00"/>
    <s v="00:00"/>
    <s v="23:59"/>
    <d v="2023-11-07T00:00:00"/>
    <s v="12:00"/>
    <s v="13:00"/>
    <n v="19.2"/>
    <s v="ce"/>
    <n v="8449"/>
    <n v="19.2"/>
    <n v="15"/>
    <s v="Kuehne+Nagel Tiel 3 Standpl"/>
    <s v="De Diepert 5"/>
    <s v="Tiel"/>
    <s v="4004 MA"/>
    <s v="NL"/>
    <x v="16"/>
    <s v="Rijnland 4"/>
    <x v="19"/>
    <s v="1948RL"/>
    <s v="NL"/>
    <s v="2480134697"/>
    <s v="0153849_002"/>
    <m/>
    <s v="NL001131849B01"/>
    <n v="2"/>
    <n v="0"/>
    <n v="0"/>
    <s v="N"/>
    <s v="Peter Appel Transport B.V."/>
    <n v="36622"/>
    <d v="2023-11-07T00:00:00"/>
    <s v="17:04:00"/>
    <n v="0"/>
    <x v="1"/>
    <x v="44"/>
    <n v="11"/>
    <x v="17"/>
    <n v="1"/>
    <n v="19.2"/>
    <x v="0"/>
    <n v="244.42"/>
    <n v="0"/>
    <n v="244.42"/>
  </r>
  <r>
    <s v="COLGATE 3800 DEB."/>
    <s v="Colgate-Palmolive Nederland BV"/>
    <s v="101t"/>
    <n v="101091048217"/>
    <n v="101030177477"/>
    <n v="825"/>
    <s v="Controle Inv"/>
    <s v="2480136016"/>
    <s v="Verkoop"/>
    <n v="200"/>
    <s v="Transport drops"/>
    <s v="0 - ingevoerd"/>
    <n v="0"/>
    <m/>
    <d v="2023-11-08T00:00:00"/>
    <s v="DROP"/>
    <s v="0001010910482170153860_005"/>
    <n v="54.4"/>
    <m/>
    <m/>
    <s v="EUR"/>
    <n v="54.4"/>
    <s v="EUR"/>
    <n v="0"/>
    <s v="EUR"/>
    <n v="54.4"/>
    <n v="0"/>
    <n v="-54.4"/>
    <s v="N"/>
    <m/>
    <m/>
    <m/>
    <d v="2023-11-08T00:00:00"/>
    <s v="00:00"/>
    <s v="23:59"/>
    <d v="2023-11-08T00:00:00"/>
    <s v="07:00"/>
    <s v="13:00"/>
    <n v="0.8"/>
    <s v="ce"/>
    <n v="13"/>
    <n v="0.8"/>
    <n v="0"/>
    <s v="Kuehne+Nagel Tiel 3 Standpl"/>
    <s v="De Diepert 5"/>
    <s v="Tiel"/>
    <s v="4004 MA"/>
    <s v="NL"/>
    <x v="35"/>
    <s v="POMPHOEKWEG 1"/>
    <x v="37"/>
    <s v="5222 BE"/>
    <s v="NL"/>
    <s v="2480136016"/>
    <s v="0153860_005"/>
    <m/>
    <s v="NL001131849B01"/>
    <n v="2"/>
    <n v="0"/>
    <n v="0"/>
    <s v="N"/>
    <s v="Peter Appel Transport B.V."/>
    <n v="36744"/>
    <d v="2023-11-08T00:00:00"/>
    <s v="12:05:00"/>
    <n v="0"/>
    <x v="2"/>
    <x v="44"/>
    <n v="11"/>
    <x v="31"/>
    <n v="1"/>
    <n v="0.8"/>
    <x v="6"/>
    <n v="54.4"/>
    <n v="0"/>
    <n v="54.4"/>
  </r>
  <r>
    <s v="COLGATE 3800 DEB."/>
    <s v="Colgate-Palmolive Nederland BV"/>
    <s v="101t"/>
    <n v="101091048235"/>
    <n v="101030177490"/>
    <n v="825"/>
    <s v="Controle Inv"/>
    <s v="2480136072"/>
    <s v="Verkoop"/>
    <n v="170"/>
    <s v="Transport drops zone"/>
    <s v="0 - ingevoerd"/>
    <n v="0"/>
    <m/>
    <d v="2023-11-08T00:00:00"/>
    <s v="DROP"/>
    <s v="0001010910482350153870_002"/>
    <n v="296.47000000000003"/>
    <n v="26.4"/>
    <m/>
    <s v="EUR"/>
    <n v="296.47000000000003"/>
    <s v="EUR"/>
    <n v="0"/>
    <s v="EUR"/>
    <n v="296.47000000000003"/>
    <n v="0"/>
    <n v="-296.47000000000003"/>
    <s v="N"/>
    <m/>
    <m/>
    <m/>
    <d v="2023-11-08T00:00:00"/>
    <s v="00:00"/>
    <s v="23:59"/>
    <d v="2023-11-08T00:00:00"/>
    <s v="09:00"/>
    <s v="10:00"/>
    <n v="26"/>
    <s v="ce"/>
    <n v="19566"/>
    <n v="26.4"/>
    <n v="44"/>
    <s v="Kuehne+Nagel Tiel 3 Standpl"/>
    <s v="De Diepert 5"/>
    <s v="Tiel"/>
    <s v="4004 MA"/>
    <s v="NL"/>
    <x v="1"/>
    <s v="Perenmarkt 15"/>
    <x v="2"/>
    <s v="1681PG"/>
    <s v="NL"/>
    <s v="2480136072"/>
    <s v="0153870_002"/>
    <m/>
    <s v="NL001131849B01"/>
    <n v="2"/>
    <n v="0"/>
    <n v="0"/>
    <s v="N"/>
    <s v="Peter Appel Transport B.V."/>
    <n v="36622"/>
    <d v="2023-11-08T00:00:00"/>
    <s v="09:16:00"/>
    <n v="0"/>
    <x v="2"/>
    <x v="44"/>
    <n v="11"/>
    <x v="2"/>
    <n v="1"/>
    <n v="26.4"/>
    <x v="1"/>
    <n v="296.47000000000003"/>
    <n v="0"/>
    <n v="296.47000000000003"/>
  </r>
  <r>
    <s v="COLGATE 3800 DEB."/>
    <s v="Colgate-Palmolive Nederland BV"/>
    <s v="101t"/>
    <n v="101091048238"/>
    <n v="101030177402"/>
    <n v="825"/>
    <s v="Controle Inv"/>
    <s v="2480134690"/>
    <s v="Verkoop"/>
    <n v="170"/>
    <s v="Transport drops zone"/>
    <s v="0 - ingevoerd"/>
    <n v="0"/>
    <m/>
    <d v="2023-11-08T00:00:00"/>
    <s v="DROP"/>
    <s v="0001010910482380153869_002"/>
    <n v="173.52"/>
    <n v="24"/>
    <m/>
    <s v="EUR"/>
    <n v="121.46"/>
    <s v="EUR"/>
    <n v="0"/>
    <s v="EUR"/>
    <n v="121.46"/>
    <n v="0"/>
    <n v="-121.46"/>
    <s v="N"/>
    <m/>
    <m/>
    <m/>
    <d v="2023-11-08T00:00:00"/>
    <s v="00:00"/>
    <s v="23:59"/>
    <d v="2023-11-08T00:00:00"/>
    <s v="07:00"/>
    <s v="07:00"/>
    <n v="16.8"/>
    <s v="ce"/>
    <n v="12556"/>
    <n v="16.8"/>
    <n v="24"/>
    <s v="Kuehne+Nagel Tiel 3 Standpl"/>
    <s v="De Diepert 5"/>
    <s v="Tiel"/>
    <s v="4004 MA"/>
    <s v="NL"/>
    <x v="14"/>
    <s v="Rood 24"/>
    <x v="17"/>
    <s v="6666LT"/>
    <s v="NL"/>
    <s v="2480134690"/>
    <s v="0153869_002"/>
    <m/>
    <s v="NL001131849B01"/>
    <n v="2"/>
    <n v="0"/>
    <n v="0"/>
    <s v="N"/>
    <s v="Peter Appel Transport B.V."/>
    <n v="36622"/>
    <d v="2023-11-08T00:00:00"/>
    <s v="09:33:00"/>
    <n v="83"/>
    <x v="2"/>
    <x v="44"/>
    <n v="11"/>
    <x v="15"/>
    <n v="1"/>
    <n v="24"/>
    <x v="5"/>
    <n v="173.51999999999998"/>
    <n v="0"/>
    <n v="173.51999999999998"/>
  </r>
  <r>
    <s v="COLGATE 3800 DEB."/>
    <s v="Colgate-Palmolive Nederland BV"/>
    <s v="101t"/>
    <n v="101091048238"/>
    <n v="101030177403"/>
    <n v="825"/>
    <s v="Controle Inv"/>
    <s v="2480134686"/>
    <s v="Verkoop"/>
    <n v="170"/>
    <s v="Transport drops zone"/>
    <s v="0 - ingevoerd"/>
    <n v="0"/>
    <m/>
    <d v="2023-11-08T00:00:00"/>
    <s v="DROP"/>
    <s v="0001010910482380153869_002"/>
    <n v="173.52"/>
    <n v="24"/>
    <m/>
    <s v="EUR"/>
    <n v="52.06"/>
    <s v="EUR"/>
    <n v="0"/>
    <s v="EUR"/>
    <n v="52.06"/>
    <n v="0"/>
    <n v="-52.06"/>
    <s v="N"/>
    <m/>
    <m/>
    <m/>
    <d v="2023-11-08T00:00:00"/>
    <s v="00:00"/>
    <s v="23:59"/>
    <d v="2023-11-08T00:00:00"/>
    <s v="07:00"/>
    <s v="07:00"/>
    <n v="7.2"/>
    <s v="ce"/>
    <n v="3185"/>
    <n v="7.2"/>
    <n v="7"/>
    <s v="Kuehne+Nagel Tiel 3 Standpl"/>
    <s v="De Diepert 5"/>
    <s v="Tiel"/>
    <s v="4004 MA"/>
    <s v="NL"/>
    <x v="14"/>
    <s v="Rood 24"/>
    <x v="17"/>
    <s v="6666LT"/>
    <s v="NL"/>
    <s v="2480134686"/>
    <s v="0153869_002"/>
    <m/>
    <s v="NL001131849B01"/>
    <n v="2"/>
    <n v="0"/>
    <n v="0"/>
    <s v="N"/>
    <s v="Peter Appel Transport B.V."/>
    <n v="36622"/>
    <d v="2023-11-08T00:00:00"/>
    <s v="09:33:00"/>
    <n v="0"/>
    <x v="2"/>
    <x v="44"/>
    <n v="11"/>
    <x v="15"/>
    <n v="0"/>
    <s v=""/>
    <x v="5"/>
    <s v=""/>
    <n v="0"/>
    <s v=""/>
  </r>
  <r>
    <s v="COLGATE 3800 DEB."/>
    <s v="Colgate-Palmolive Nederland BV"/>
    <s v="101t"/>
    <n v="101091048230"/>
    <n v="101030177496"/>
    <n v="825"/>
    <s v="Controle Inv"/>
    <s v="2480136077"/>
    <s v="Verkoop"/>
    <n v="170"/>
    <s v="Transport drops zone"/>
    <s v="0 - ingevoerd"/>
    <n v="0"/>
    <m/>
    <d v="2023-11-08T00:00:00"/>
    <s v="DROP"/>
    <s v="0001010910482300153864_006"/>
    <n v="49.33"/>
    <n v="1.6"/>
    <m/>
    <s v="EUR"/>
    <n v="49.33"/>
    <s v="EUR"/>
    <n v="0"/>
    <s v="EUR"/>
    <n v="49.33"/>
    <n v="0"/>
    <n v="-49.33"/>
    <s v="N"/>
    <m/>
    <m/>
    <m/>
    <d v="2023-11-08T00:00:00"/>
    <s v="00:00"/>
    <s v="23:59"/>
    <d v="2023-11-08T00:00:00"/>
    <s v="09:00"/>
    <s v="09:00"/>
    <n v="1.6"/>
    <s v="ce"/>
    <n v="1152"/>
    <n v="1.6"/>
    <n v="1"/>
    <s v="Kuehne+Nagel Tiel 3 Standpl"/>
    <s v="De Diepert 5"/>
    <s v="Tiel"/>
    <s v="4004 MA"/>
    <s v="NL"/>
    <x v="113"/>
    <s v="Hollandweg 30"/>
    <x v="4"/>
    <s v="2665 MT"/>
    <s v="NL"/>
    <s v="2480136077"/>
    <s v="0153864_006"/>
    <m/>
    <s v="NL001131849B01"/>
    <n v="2"/>
    <n v="0"/>
    <n v="0"/>
    <s v="N"/>
    <s v="Peter Appel Transport B.V."/>
    <n v="36622"/>
    <d v="2023-11-08T00:00:00"/>
    <s v="09:42:00"/>
    <n v="0"/>
    <x v="2"/>
    <x v="44"/>
    <n v="11"/>
    <x v="4"/>
    <n v="1"/>
    <n v="1.6"/>
    <x v="3"/>
    <n v="49.33"/>
    <n v="0"/>
    <n v="49.33"/>
  </r>
  <r>
    <s v="COLGATE 3800 DEB."/>
    <s v="Colgate-Palmolive Nederland BV"/>
    <s v="101t"/>
    <n v="101091048234"/>
    <n v="101030177497"/>
    <n v="825"/>
    <s v="Controle Inv"/>
    <s v="2480136082"/>
    <s v="Verkoop"/>
    <n v="170"/>
    <s v="Transport drops zone"/>
    <s v="0 - ingevoerd"/>
    <n v="0"/>
    <m/>
    <d v="2023-11-08T00:00:00"/>
    <s v="DROP"/>
    <s v="0001010910482340153865_002"/>
    <n v="237.84"/>
    <n v="24"/>
    <m/>
    <s v="EUR"/>
    <n v="71.349999999999994"/>
    <s v="EUR"/>
    <n v="0"/>
    <s v="EUR"/>
    <n v="71.349999999999994"/>
    <n v="0"/>
    <n v="-71.349999999999994"/>
    <s v="N"/>
    <m/>
    <m/>
    <m/>
    <d v="2023-11-08T00:00:00"/>
    <s v="00:00"/>
    <s v="23:59"/>
    <d v="2023-11-08T00:00:00"/>
    <s v="06:00"/>
    <s v="07:00"/>
    <n v="7.2"/>
    <s v="ce"/>
    <n v="6503"/>
    <n v="7.2"/>
    <n v="12"/>
    <s v="Kuehne+Nagel Tiel 3 Standpl"/>
    <s v="De Diepert 5"/>
    <s v="Tiel"/>
    <s v="4004 MA"/>
    <s v="NL"/>
    <x v="109"/>
    <s v="Rheastraat 10"/>
    <x v="3"/>
    <s v="5047 TL"/>
    <s v="NL"/>
    <s v="2480136082"/>
    <s v="0153865_002"/>
    <m/>
    <s v="NL001131849B01"/>
    <n v="2"/>
    <n v="0"/>
    <n v="0"/>
    <s v="N"/>
    <s v="Peter Appel Transport B.V."/>
    <n v="36622"/>
    <d v="2023-11-08T00:00:00"/>
    <s v="10:43:00"/>
    <n v="0"/>
    <x v="2"/>
    <x v="44"/>
    <n v="11"/>
    <x v="3"/>
    <n v="1"/>
    <n v="24"/>
    <x v="1"/>
    <n v="237.84"/>
    <n v="0"/>
    <n v="237.84"/>
  </r>
  <r>
    <s v="COLGATE 3800 DEB."/>
    <s v="Colgate-Palmolive Nederland BV"/>
    <s v="101t"/>
    <n v="101091048240"/>
    <n v="101030177495"/>
    <n v="825"/>
    <s v="Controle Inv"/>
    <s v="2480136083"/>
    <s v="Verkoop"/>
    <n v="170"/>
    <s v="Transport drops zone"/>
    <s v="0 - ingevoerd"/>
    <n v="0"/>
    <m/>
    <d v="2023-11-08T00:00:00"/>
    <s v="DROP"/>
    <s v="0001010910482400153872_002"/>
    <n v="243.71"/>
    <n v="25.6"/>
    <m/>
    <s v="EUR"/>
    <n v="121.86"/>
    <s v="EUR"/>
    <n v="0"/>
    <s v="EUR"/>
    <n v="121.86"/>
    <n v="0"/>
    <n v="-121.86"/>
    <s v="N"/>
    <m/>
    <m/>
    <m/>
    <d v="2023-11-08T00:00:00"/>
    <s v="00:00"/>
    <s v="23:59"/>
    <d v="2023-11-08T00:00:00"/>
    <s v="11:00"/>
    <s v="12:00"/>
    <n v="12.8"/>
    <s v="ce"/>
    <n v="9320"/>
    <n v="12.8"/>
    <n v="17"/>
    <s v="Kuehne+Nagel Tiel 3 Standpl"/>
    <s v="De Diepert 5"/>
    <s v="Tiel"/>
    <s v="4004 MA"/>
    <s v="NL"/>
    <x v="109"/>
    <s v="Rheastraat 10"/>
    <x v="3"/>
    <s v="5047 TL"/>
    <s v="NL"/>
    <s v="2480136083"/>
    <s v="0153872_002"/>
    <m/>
    <s v="NL001131849B01"/>
    <n v="2"/>
    <n v="0"/>
    <n v="0"/>
    <s v="N"/>
    <s v="Peter Appel Transport B.V."/>
    <n v="36622"/>
    <d v="2023-11-08T00:00:00"/>
    <s v="13:49:00"/>
    <n v="79"/>
    <x v="2"/>
    <x v="44"/>
    <n v="11"/>
    <x v="3"/>
    <n v="1"/>
    <n v="25.6"/>
    <x v="1"/>
    <n v="243.71"/>
    <n v="0"/>
    <n v="243.71"/>
  </r>
  <r>
    <s v="COLGATE 3800 DEB."/>
    <s v="Colgate-Palmolive Nederland BV"/>
    <s v="101t"/>
    <n v="101091048217"/>
    <n v="101030177474"/>
    <n v="825"/>
    <s v="Controle Inv"/>
    <s v="2480136017"/>
    <s v="Verkoop"/>
    <n v="200"/>
    <s v="Transport drops"/>
    <s v="0 - ingevoerd"/>
    <n v="0"/>
    <m/>
    <d v="2023-11-08T00:00:00"/>
    <s v="DROP"/>
    <s v="0001010910482170153860_002"/>
    <n v="54.4"/>
    <m/>
    <m/>
    <s v="EUR"/>
    <n v="54.4"/>
    <s v="EUR"/>
    <n v="0"/>
    <s v="EUR"/>
    <n v="54.4"/>
    <n v="0"/>
    <n v="-54.4"/>
    <s v="N"/>
    <m/>
    <m/>
    <m/>
    <d v="2023-11-08T00:00:00"/>
    <s v="00:00"/>
    <s v="23:59"/>
    <d v="2023-11-08T00:00:00"/>
    <s v="08:00"/>
    <s v="16:00"/>
    <n v="0.8"/>
    <s v="ce"/>
    <n v="10"/>
    <n v="0.8"/>
    <n v="0"/>
    <s v="Kuehne+Nagel Tiel 3 Standpl"/>
    <s v="De Diepert 5"/>
    <s v="Tiel"/>
    <s v="4004 MA"/>
    <s v="NL"/>
    <x v="62"/>
    <s v="Veldweg 5"/>
    <x v="49"/>
    <s v="5061KJ"/>
    <s v="NL"/>
    <s v="2480136017"/>
    <s v="0153860_002"/>
    <m/>
    <s v="NL001131849B01"/>
    <n v="2"/>
    <n v="0"/>
    <n v="0"/>
    <s v="N"/>
    <s v="Peter Appel Transport B.V."/>
    <n v="36744"/>
    <d v="2023-11-08T00:00:00"/>
    <s v="08:16:00"/>
    <n v="0"/>
    <x v="2"/>
    <x v="44"/>
    <n v="11"/>
    <x v="3"/>
    <n v="1"/>
    <n v="0.8"/>
    <x v="6"/>
    <n v="54.4"/>
    <n v="0"/>
    <n v="54.4"/>
  </r>
  <r>
    <s v="COLGATE 3800 DEB."/>
    <s v="Colgate-Palmolive Nederland BV"/>
    <s v="101t"/>
    <n v="101091048217"/>
    <n v="101030177475"/>
    <n v="825"/>
    <s v="Controle Inv"/>
    <s v="2480136015"/>
    <s v="Verkoop"/>
    <n v="200"/>
    <s v="Transport drops"/>
    <s v="0 - ingevoerd"/>
    <n v="0"/>
    <m/>
    <d v="2023-11-08T00:00:00"/>
    <s v="DROP"/>
    <s v="0001010910482170153860_003"/>
    <n v="54.4"/>
    <m/>
    <m/>
    <s v="EUR"/>
    <n v="54.4"/>
    <s v="EUR"/>
    <n v="0"/>
    <s v="EUR"/>
    <n v="54.4"/>
    <n v="0"/>
    <n v="-54.4"/>
    <s v="N"/>
    <m/>
    <m/>
    <m/>
    <d v="2023-11-08T00:00:00"/>
    <s v="00:00"/>
    <s v="23:59"/>
    <d v="2023-11-08T00:00:00"/>
    <s v="08:00"/>
    <s v="16:00"/>
    <n v="0.8"/>
    <s v="ce"/>
    <n v="8"/>
    <n v="0.8"/>
    <n v="0"/>
    <s v="Kuehne+Nagel Tiel 3 Standpl"/>
    <s v="De Diepert 5"/>
    <s v="Tiel"/>
    <s v="4004 MA"/>
    <s v="NL"/>
    <x v="57"/>
    <s v="Herman Kuijkstraat17"/>
    <x v="6"/>
    <s v="4191 AH"/>
    <s v="NL"/>
    <s v="2480136015"/>
    <s v="0153860_003"/>
    <m/>
    <s v="NL001131849B01"/>
    <n v="2"/>
    <n v="0"/>
    <n v="0"/>
    <s v="N"/>
    <s v="Peter Appel Transport B.V."/>
    <n v="36744"/>
    <d v="2023-11-08T00:00:00"/>
    <s v="09:20:00"/>
    <n v="0"/>
    <x v="2"/>
    <x v="44"/>
    <n v="11"/>
    <x v="6"/>
    <n v="1"/>
    <n v="0.8"/>
    <x v="6"/>
    <n v="54.4"/>
    <n v="0"/>
    <n v="54.4"/>
  </r>
  <r>
    <s v="COLGATE 3800 DEB."/>
    <s v="Colgate-Palmolive Nederland BV"/>
    <s v="101t"/>
    <n v="101091048217"/>
    <n v="101030177476"/>
    <n v="825"/>
    <s v="Controle Inv"/>
    <s v="2480136014"/>
    <s v="Verkoop"/>
    <n v="200"/>
    <s v="Transport drops"/>
    <s v="0 - ingevoerd"/>
    <n v="0"/>
    <m/>
    <d v="2023-11-08T00:00:00"/>
    <s v="DROP"/>
    <s v="0001010910482170153860_004"/>
    <n v="54.4"/>
    <m/>
    <m/>
    <s v="EUR"/>
    <n v="54.4"/>
    <s v="EUR"/>
    <n v="0"/>
    <s v="EUR"/>
    <n v="54.4"/>
    <n v="0"/>
    <n v="-54.4"/>
    <s v="N"/>
    <m/>
    <m/>
    <m/>
    <d v="2023-11-08T00:00:00"/>
    <s v="00:00"/>
    <s v="23:59"/>
    <d v="2023-11-08T00:00:00"/>
    <s v="07:00"/>
    <s v="12:00"/>
    <n v="0.8"/>
    <s v="ce"/>
    <n v="38"/>
    <n v="0.8"/>
    <n v="0"/>
    <s v="Kuehne+Nagel Tiel 3 Standpl"/>
    <s v="De Diepert 5"/>
    <s v="Tiel"/>
    <s v="4004 MA"/>
    <s v="NL"/>
    <x v="26"/>
    <s v="Maroastraat 43"/>
    <x v="13"/>
    <s v="1060 LG"/>
    <s v="NL"/>
    <s v="2480136014"/>
    <s v="0153860_004"/>
    <m/>
    <s v="NL001131849B01"/>
    <n v="2"/>
    <n v="0"/>
    <n v="0"/>
    <s v="N"/>
    <s v="Peter Appel Transport B.V."/>
    <n v="36744"/>
    <d v="2023-11-08T00:00:00"/>
    <s v="10:54:00"/>
    <n v="0"/>
    <x v="2"/>
    <x v="44"/>
    <n v="11"/>
    <x v="11"/>
    <n v="1"/>
    <n v="0.8"/>
    <x v="6"/>
    <n v="54.4"/>
    <n v="0"/>
    <n v="54.4"/>
  </r>
  <r>
    <s v="COLGATE 3800 DEB."/>
    <s v="Colgate-Palmolive Nederland BV"/>
    <s v="101t"/>
    <n v="101091048217"/>
    <n v="101030177480"/>
    <n v="825"/>
    <s v="Controle Inv"/>
    <s v="2480136021"/>
    <s v="Verkoop"/>
    <n v="200"/>
    <s v="Transport drops"/>
    <s v="0 - ingevoerd"/>
    <n v="0"/>
    <m/>
    <d v="2023-11-08T00:00:00"/>
    <s v="DROP"/>
    <s v="0001010910482170153860_008"/>
    <n v="54.4"/>
    <m/>
    <m/>
    <s v="EUR"/>
    <n v="54.4"/>
    <s v="EUR"/>
    <n v="0"/>
    <s v="EUR"/>
    <n v="54.4"/>
    <n v="0"/>
    <n v="-54.4"/>
    <s v="N"/>
    <m/>
    <m/>
    <m/>
    <d v="2023-11-08T00:00:00"/>
    <s v="00:00"/>
    <s v="23:59"/>
    <d v="2023-11-08T00:00:00"/>
    <s v="08:00"/>
    <s v="16:00"/>
    <n v="0.8"/>
    <s v="ce"/>
    <n v="83"/>
    <n v="0.8"/>
    <n v="0"/>
    <s v="Kuehne+Nagel Tiel 3 Standpl"/>
    <s v="De Diepert 5"/>
    <s v="Tiel"/>
    <s v="4004 MA"/>
    <s v="NL"/>
    <x v="27"/>
    <s v="Nieuwehuizenweg 17"/>
    <x v="30"/>
    <s v="2314XP"/>
    <s v="NL"/>
    <s v="2480136021"/>
    <s v="0153860_008"/>
    <m/>
    <s v="NL001131849B01"/>
    <n v="2"/>
    <n v="0"/>
    <n v="0"/>
    <s v="N"/>
    <s v="Peter Appel Transport B.V."/>
    <n v="36744"/>
    <d v="2023-11-08T00:00:00"/>
    <s v="18:36:00"/>
    <n v="0"/>
    <x v="2"/>
    <x v="44"/>
    <n v="11"/>
    <x v="26"/>
    <n v="1"/>
    <n v="0.8"/>
    <x v="0"/>
    <n v="54.4"/>
    <n v="0"/>
    <n v="54.4"/>
  </r>
  <r>
    <s v="COLGATE 3800 DEB."/>
    <s v="Colgate-Palmolive Nederland BV"/>
    <s v="101t"/>
    <n v="101091048217"/>
    <n v="101030177481"/>
    <n v="825"/>
    <s v="Controle Inv"/>
    <s v="2480136020"/>
    <s v="Verkoop"/>
    <n v="200"/>
    <s v="Transport drops"/>
    <s v="0 - ingevoerd"/>
    <n v="0"/>
    <m/>
    <d v="2023-11-08T00:00:00"/>
    <s v="DROP"/>
    <s v="0001010910482170153860_009"/>
    <n v="54.4"/>
    <m/>
    <m/>
    <s v="EUR"/>
    <n v="54.4"/>
    <s v="EUR"/>
    <n v="0"/>
    <s v="EUR"/>
    <n v="54.4"/>
    <n v="0"/>
    <n v="-54.4"/>
    <s v="N"/>
    <m/>
    <m/>
    <m/>
    <d v="2023-11-08T00:00:00"/>
    <s v="00:00"/>
    <s v="23:59"/>
    <d v="2023-11-08T00:00:00"/>
    <s v="08:00"/>
    <s v="16:00"/>
    <n v="0"/>
    <s v="ce"/>
    <n v="3"/>
    <n v="0.8"/>
    <n v="0"/>
    <s v="Kuehne+Nagel Tiel 3 Standpl"/>
    <s v="De Diepert 5"/>
    <s v="Tiel"/>
    <s v="4004 MA"/>
    <s v="NL"/>
    <x v="27"/>
    <s v="Business Park Stein 192"/>
    <x v="50"/>
    <s v="6181MA"/>
    <s v="NL"/>
    <s v="2480136020"/>
    <s v="0153860_009"/>
    <m/>
    <s v="NL001131849B01"/>
    <n v="2"/>
    <n v="0"/>
    <n v="0"/>
    <s v="N"/>
    <s v="Peter Appel Transport B.V."/>
    <n v="36744"/>
    <d v="2023-11-08T00:00:00"/>
    <s v="22:00:00"/>
    <n v="0"/>
    <x v="2"/>
    <x v="44"/>
    <n v="11"/>
    <x v="1"/>
    <n v="1"/>
    <n v="0.8"/>
    <x v="0"/>
    <n v="54.4"/>
    <n v="0"/>
    <n v="54.4"/>
  </r>
  <r>
    <s v="COLGATE 3800 DEB."/>
    <s v="Colgate-Palmolive Nederland BV"/>
    <s v="101t"/>
    <n v="101091048656"/>
    <n v="101030177482"/>
    <n v="825"/>
    <s v="Controle Inv"/>
    <s v="0240197271"/>
    <s v="Verkoop"/>
    <n v="170"/>
    <s v="Transport drops zone"/>
    <s v="0 - ingevoerd"/>
    <n v="0"/>
    <m/>
    <d v="2023-11-08T00:00:00"/>
    <s v="DROP"/>
    <s v="0001010910486560154089_002"/>
    <n v="136.56"/>
    <n v="12"/>
    <m/>
    <s v="EUR"/>
    <n v="9.1"/>
    <s v="EUR"/>
    <n v="0"/>
    <s v="EUR"/>
    <n v="9.1"/>
    <n v="0"/>
    <n v="-9.1"/>
    <s v="N"/>
    <m/>
    <m/>
    <m/>
    <d v="2023-11-08T00:00:00"/>
    <s v="00:00"/>
    <s v="23:59"/>
    <d v="2023-11-08T00:00:00"/>
    <s v="15:45"/>
    <s v="15:45"/>
    <n v="0.8"/>
    <s v="ce"/>
    <n v="518"/>
    <n v="0.8"/>
    <n v="0"/>
    <s v="Kuehne+Nagel Tiel 3 Standpl"/>
    <s v="De Diepert 5"/>
    <s v="Tiel"/>
    <s v="4004 MA"/>
    <s v="NL"/>
    <x v="55"/>
    <s v="Ravenswade 14"/>
    <x v="26"/>
    <s v="3439 LD"/>
    <s v="NL"/>
    <s v="0240197271"/>
    <s v="0154089_002"/>
    <m/>
    <s v="NL001131849B01"/>
    <n v="2"/>
    <n v="0"/>
    <n v="0"/>
    <s v="N"/>
    <s v="Peter Appel Transport B.V."/>
    <n v="36622"/>
    <d v="2023-11-08T00:00:00"/>
    <s v="16:57:00"/>
    <n v="0"/>
    <x v="2"/>
    <x v="44"/>
    <n v="11"/>
    <x v="22"/>
    <n v="1"/>
    <n v="12"/>
    <x v="7"/>
    <n v="136.56"/>
    <n v="0"/>
    <n v="136.56"/>
  </r>
  <r>
    <s v="COLGATE 3800 DEB."/>
    <s v="Colgate-Palmolive Nederland BV"/>
    <s v="101t"/>
    <n v="101091048655"/>
    <n v="101030177483"/>
    <n v="825"/>
    <s v="Controle Inv"/>
    <s v="2480136070"/>
    <s v="Verkoop"/>
    <n v="170"/>
    <s v="Transport drops zone"/>
    <s v="0 - ingevoerd"/>
    <n v="0"/>
    <m/>
    <d v="2023-11-08T00:00:00"/>
    <s v="DROP"/>
    <s v="0001010910486550154085_002"/>
    <n v="61.09"/>
    <n v="3.2"/>
    <m/>
    <s v="EUR"/>
    <n v="61.09"/>
    <s v="EUR"/>
    <n v="0"/>
    <s v="EUR"/>
    <n v="61.09"/>
    <n v="0"/>
    <n v="-61.09"/>
    <s v="N"/>
    <m/>
    <m/>
    <m/>
    <d v="2023-11-08T00:00:00"/>
    <s v="00:00"/>
    <s v="23:59"/>
    <d v="2023-11-08T00:00:00"/>
    <s v="07:00"/>
    <s v="12:00"/>
    <n v="3.2"/>
    <s v="ce"/>
    <n v="2007"/>
    <n v="3.2"/>
    <n v="3"/>
    <s v="Kuehne+Nagel Tiel 3 Standpl"/>
    <s v="De Diepert 5"/>
    <s v="Tiel"/>
    <s v="4004 MA"/>
    <s v="NL"/>
    <x v="54"/>
    <s v="Zijlweg 18"/>
    <x v="45"/>
    <s v="5145NR"/>
    <s v="NL"/>
    <s v="2480136070"/>
    <s v="0154085_002"/>
    <m/>
    <s v="NL001131849B01"/>
    <n v="2"/>
    <n v="0"/>
    <n v="0"/>
    <s v="N"/>
    <s v="Peter Appel Transport B.V."/>
    <n v="36622"/>
    <d v="2023-11-08T00:00:00"/>
    <s v="11:14:00"/>
    <n v="0"/>
    <x v="2"/>
    <x v="44"/>
    <n v="11"/>
    <x v="36"/>
    <n v="1"/>
    <n v="3.2"/>
    <x v="3"/>
    <n v="61.09"/>
    <n v="0"/>
    <n v="61.09"/>
  </r>
  <r>
    <s v="COLGATE 3800 DEB."/>
    <s v="Colgate-Palmolive Nederland BV"/>
    <s v="101t"/>
    <n v="101091048655"/>
    <n v="101030177498"/>
    <n v="825"/>
    <s v="Controle Inv"/>
    <s v="2480136079"/>
    <s v="Verkoop"/>
    <n v="170"/>
    <s v="Transport drops zone"/>
    <s v="0 - ingevoerd"/>
    <n v="0"/>
    <m/>
    <d v="2023-11-08T00:00:00"/>
    <s v="DROP"/>
    <s v="0001010910486550154085_003"/>
    <n v="225.94"/>
    <n v="21.6"/>
    <m/>
    <s v="EUR"/>
    <n v="50.21"/>
    <s v="EUR"/>
    <n v="0"/>
    <s v="EUR"/>
    <n v="50.21"/>
    <n v="0"/>
    <n v="-50.21"/>
    <s v="N"/>
    <m/>
    <m/>
    <m/>
    <d v="2023-11-08T00:00:00"/>
    <s v="00:00"/>
    <s v="23:59"/>
    <d v="2023-11-08T00:00:00"/>
    <s v="12:00"/>
    <s v="13:00"/>
    <n v="4.8"/>
    <s v="ce"/>
    <n v="4866"/>
    <n v="4.8"/>
    <n v="8"/>
    <s v="Kuehne+Nagel Tiel 3 Standpl"/>
    <s v="De Diepert 5"/>
    <s v="Tiel"/>
    <s v="4004 MA"/>
    <s v="NL"/>
    <x v="109"/>
    <s v="Rheastraat 10"/>
    <x v="3"/>
    <s v="5047 TL"/>
    <s v="NL"/>
    <s v="2480136079"/>
    <s v="0154085_003"/>
    <m/>
    <s v="NL001131849B01"/>
    <n v="2"/>
    <n v="0"/>
    <n v="0"/>
    <s v="N"/>
    <s v="Peter Appel Transport B.V."/>
    <n v="36622"/>
    <d v="2023-11-08T00:00:00"/>
    <s v="15:19:00"/>
    <n v="0"/>
    <x v="2"/>
    <x v="44"/>
    <n v="11"/>
    <x v="3"/>
    <n v="1"/>
    <n v="21.6"/>
    <x v="1"/>
    <n v="225.94"/>
    <n v="0"/>
    <n v="225.94"/>
  </r>
  <r>
    <s v="COLGATE 3800 DEB."/>
    <s v="Colgate-Palmolive Nederland BV"/>
    <s v="101t"/>
    <n v="101091048234"/>
    <n v="101030177499"/>
    <n v="825"/>
    <s v="Controle Inv"/>
    <s v="2480136081"/>
    <s v="Verkoop"/>
    <n v="170"/>
    <s v="Transport drops zone"/>
    <s v="0 - ingevoerd"/>
    <n v="0"/>
    <m/>
    <d v="2023-11-08T00:00:00"/>
    <s v="DROP"/>
    <s v="0001010910482340153865_002"/>
    <n v="237.84"/>
    <n v="24"/>
    <m/>
    <s v="EUR"/>
    <n v="158.56"/>
    <s v="EUR"/>
    <n v="0"/>
    <s v="EUR"/>
    <n v="158.56"/>
    <n v="0"/>
    <n v="-158.56"/>
    <s v="N"/>
    <m/>
    <m/>
    <m/>
    <d v="2023-11-08T00:00:00"/>
    <s v="00:00"/>
    <s v="23:59"/>
    <d v="2023-11-08T00:00:00"/>
    <s v="06:00"/>
    <s v="07:00"/>
    <n v="16"/>
    <s v="ce"/>
    <n v="13166"/>
    <n v="16"/>
    <n v="27"/>
    <s v="Kuehne+Nagel Tiel 3 Standpl"/>
    <s v="De Diepert 5"/>
    <s v="Tiel"/>
    <s v="4004 MA"/>
    <s v="NL"/>
    <x v="109"/>
    <s v="Rheastraat 10"/>
    <x v="3"/>
    <s v="5047 TL"/>
    <s v="NL"/>
    <s v="2480136081"/>
    <s v="0153865_002"/>
    <m/>
    <s v="NL001131849B01"/>
    <n v="2"/>
    <n v="0"/>
    <n v="0"/>
    <s v="N"/>
    <s v="Peter Appel Transport B.V."/>
    <n v="36622"/>
    <d v="2023-11-08T00:00:00"/>
    <s v="10:43:00"/>
    <n v="130"/>
    <x v="2"/>
    <x v="44"/>
    <n v="11"/>
    <x v="3"/>
    <n v="0"/>
    <s v=""/>
    <x v="1"/>
    <s v=""/>
    <n v="0"/>
    <s v=""/>
  </r>
  <r>
    <s v="COLGATE 3800 DEB."/>
    <s v="Colgate-Palmolive Nederland BV"/>
    <s v="101t"/>
    <n v="101091048240"/>
    <n v="101030177500"/>
    <n v="825"/>
    <s v="Controle Inv"/>
    <s v="2480136085"/>
    <s v="Verkoop"/>
    <n v="170"/>
    <s v="Transport drops zone"/>
    <s v="0 - ingevoerd"/>
    <n v="0"/>
    <m/>
    <d v="2023-11-08T00:00:00"/>
    <s v="DROP"/>
    <s v="0001010910482400153872_002"/>
    <n v="243.71"/>
    <n v="25.6"/>
    <m/>
    <s v="EUR"/>
    <n v="68.540000000000006"/>
    <s v="EUR"/>
    <n v="0"/>
    <s v="EUR"/>
    <n v="68.540000000000006"/>
    <n v="0"/>
    <n v="-68.540000000000006"/>
    <s v="N"/>
    <m/>
    <m/>
    <m/>
    <d v="2023-11-08T00:00:00"/>
    <s v="00:00"/>
    <s v="23:59"/>
    <d v="2023-11-08T00:00:00"/>
    <s v="11:00"/>
    <s v="12:00"/>
    <n v="7.2"/>
    <s v="ce"/>
    <n v="7905"/>
    <n v="7.2"/>
    <n v="13"/>
    <s v="Kuehne+Nagel Tiel 3 Standpl"/>
    <s v="De Diepert 5"/>
    <s v="Tiel"/>
    <s v="4004 MA"/>
    <s v="NL"/>
    <x v="109"/>
    <s v="Rheastraat 10"/>
    <x v="3"/>
    <s v="5047 TL"/>
    <s v="NL"/>
    <s v="2480136085"/>
    <s v="0153872_002"/>
    <m/>
    <s v="NL001131849B01"/>
    <n v="2"/>
    <n v="0"/>
    <n v="0"/>
    <s v="N"/>
    <s v="Peter Appel Transport B.V."/>
    <n v="36622"/>
    <d v="2023-11-08T00:00:00"/>
    <s v="13:49:00"/>
    <n v="0"/>
    <x v="2"/>
    <x v="44"/>
    <n v="11"/>
    <x v="3"/>
    <n v="0"/>
    <s v=""/>
    <x v="1"/>
    <s v=""/>
    <n v="0"/>
    <s v=""/>
  </r>
  <r>
    <s v="COLGATE 3800 DEB."/>
    <s v="Colgate-Palmolive Nederland BV"/>
    <s v="101t"/>
    <n v="101091048240"/>
    <n v="101030177501"/>
    <n v="825"/>
    <s v="Controle Inv"/>
    <s v="2480136086"/>
    <s v="Verkoop"/>
    <n v="170"/>
    <s v="Transport drops zone"/>
    <s v="0 - ingevoerd"/>
    <n v="0"/>
    <m/>
    <d v="2023-11-08T00:00:00"/>
    <s v="DROP"/>
    <s v="0001010910482400153872_002"/>
    <n v="243.71"/>
    <n v="25.6"/>
    <m/>
    <s v="EUR"/>
    <n v="53.31"/>
    <s v="EUR"/>
    <n v="0"/>
    <s v="EUR"/>
    <n v="53.31"/>
    <n v="0"/>
    <n v="-53.31"/>
    <s v="N"/>
    <m/>
    <m/>
    <m/>
    <d v="2023-11-08T00:00:00"/>
    <s v="00:00"/>
    <s v="23:59"/>
    <d v="2023-11-08T00:00:00"/>
    <s v="11:00"/>
    <s v="12:00"/>
    <n v="5.6"/>
    <s v="ce"/>
    <n v="4422"/>
    <n v="5.6"/>
    <n v="10"/>
    <s v="Kuehne+Nagel Tiel 3 Standpl"/>
    <s v="De Diepert 5"/>
    <s v="Tiel"/>
    <s v="4004 MA"/>
    <s v="NL"/>
    <x v="109"/>
    <s v="Rheastraat 10"/>
    <x v="3"/>
    <s v="5047 TL"/>
    <s v="NL"/>
    <s v="2480136086"/>
    <s v="0153872_002"/>
    <m/>
    <s v="NL001131849B01"/>
    <n v="2"/>
    <n v="0"/>
    <n v="0"/>
    <s v="N"/>
    <s v="Peter Appel Transport B.V."/>
    <n v="36622"/>
    <d v="2023-11-08T00:00:00"/>
    <s v="13:49:00"/>
    <n v="0"/>
    <x v="2"/>
    <x v="44"/>
    <n v="11"/>
    <x v="3"/>
    <n v="0"/>
    <s v=""/>
    <x v="1"/>
    <s v=""/>
    <n v="0"/>
    <s v=""/>
  </r>
  <r>
    <s v="COLGATE 3800 DEB."/>
    <s v="Colgate-Palmolive Nederland BV"/>
    <s v="101t"/>
    <n v="101091048230"/>
    <n v="101030177502"/>
    <n v="825"/>
    <s v="Controle Inv"/>
    <s v="2480136075"/>
    <s v="Verkoop"/>
    <n v="170"/>
    <s v="Transport drops zone"/>
    <s v="0 - ingevoerd"/>
    <n v="0"/>
    <m/>
    <d v="2023-11-08T00:00:00"/>
    <s v="DROP"/>
    <s v="0001010910482300153864_005"/>
    <n v="27.26"/>
    <n v="0.8"/>
    <m/>
    <s v="EUR"/>
    <n v="27.26"/>
    <s v="EUR"/>
    <n v="0"/>
    <s v="EUR"/>
    <n v="27.26"/>
    <n v="0"/>
    <n v="-27.26"/>
    <s v="N"/>
    <m/>
    <m/>
    <m/>
    <d v="2023-11-08T00:00:00"/>
    <s v="00:00"/>
    <s v="23:59"/>
    <d v="2023-11-08T00:00:00"/>
    <s v="08:00"/>
    <s v="16:00"/>
    <n v="0.8"/>
    <s v="ce"/>
    <n v="85"/>
    <n v="0.8"/>
    <n v="0"/>
    <s v="Kuehne+Nagel Tiel 3 Standpl"/>
    <s v="De Diepert 5"/>
    <s v="Tiel"/>
    <s v="4004 MA"/>
    <s v="NL"/>
    <x v="62"/>
    <s v="Veldweg 5"/>
    <x v="49"/>
    <s v="5061KJ"/>
    <s v="NL"/>
    <s v="2480136075"/>
    <s v="0153864_005"/>
    <m/>
    <s v="NL001131849B01"/>
    <n v="2"/>
    <n v="0"/>
    <n v="0"/>
    <s v="N"/>
    <s v="Peter Appel Transport B.V."/>
    <n v="36622"/>
    <d v="2023-11-08T00:00:00"/>
    <s v="08:25:00"/>
    <n v="0"/>
    <x v="2"/>
    <x v="44"/>
    <n v="11"/>
    <x v="3"/>
    <n v="1"/>
    <n v="0.8"/>
    <x v="6"/>
    <n v="27.26"/>
    <n v="0"/>
    <n v="27.26"/>
  </r>
  <r>
    <s v="COLGATE 3800 DEB."/>
    <s v="Colgate-Palmolive Nederland BV"/>
    <s v="101t"/>
    <n v="101091048217"/>
    <n v="101030177478"/>
    <n v="825"/>
    <s v="Controle Inv"/>
    <s v="2480136019"/>
    <s v="Verkoop"/>
    <n v="200"/>
    <s v="Transport drops"/>
    <s v="0 - ingevoerd"/>
    <n v="0"/>
    <m/>
    <d v="2023-11-08T00:00:00"/>
    <s v="DROP"/>
    <s v="0001010910482170153860_006"/>
    <n v="54.4"/>
    <m/>
    <m/>
    <s v="EUR"/>
    <n v="54.4"/>
    <s v="EUR"/>
    <n v="0"/>
    <s v="EUR"/>
    <n v="54.4"/>
    <n v="0"/>
    <n v="-54.4"/>
    <s v="N"/>
    <m/>
    <m/>
    <m/>
    <d v="2023-11-08T00:00:00"/>
    <s v="00:00"/>
    <s v="23:59"/>
    <d v="2023-11-08T00:00:00"/>
    <s v="08:00"/>
    <s v="16:00"/>
    <n v="0"/>
    <s v="ce"/>
    <n v="3"/>
    <n v="0.8"/>
    <n v="0"/>
    <s v="Kuehne+Nagel Tiel 3 Standpl"/>
    <s v="De Diepert 5"/>
    <s v="Tiel"/>
    <s v="4004 MA"/>
    <s v="NL"/>
    <x v="59"/>
    <s v="Tiranastraat 1"/>
    <x v="46"/>
    <s v="3404CJ"/>
    <s v="NL"/>
    <s v="2480136019"/>
    <s v="0153860_006"/>
    <m/>
    <s v="NL001131849B01"/>
    <n v="2"/>
    <n v="0"/>
    <n v="0"/>
    <s v="N"/>
    <s v="Peter Appel Transport B.V."/>
    <n v="36744"/>
    <d v="2023-11-08T00:00:00"/>
    <s v="13:15:00"/>
    <n v="0"/>
    <x v="2"/>
    <x v="44"/>
    <n v="11"/>
    <x v="22"/>
    <n v="1"/>
    <n v="0.8"/>
    <x v="6"/>
    <n v="54.4"/>
    <n v="0"/>
    <n v="54.4"/>
  </r>
  <r>
    <s v="COLGATE 3800 DEB."/>
    <s v="Colgate-Palmolive Nederland BV"/>
    <s v="101t"/>
    <n v="101091048217"/>
    <n v="101030177479"/>
    <n v="825"/>
    <s v="Controle Inv"/>
    <s v="2480136022"/>
    <s v="Verkoop"/>
    <n v="200"/>
    <s v="Transport drops"/>
    <s v="0 - ingevoerd"/>
    <n v="0"/>
    <m/>
    <d v="2023-11-08T00:00:00"/>
    <s v="DROP"/>
    <s v="0001010910482170153860_007"/>
    <n v="54.4"/>
    <m/>
    <m/>
    <s v="EUR"/>
    <n v="54.4"/>
    <s v="EUR"/>
    <n v="0"/>
    <s v="EUR"/>
    <n v="54.4"/>
    <n v="0"/>
    <n v="-54.4"/>
    <s v="N"/>
    <m/>
    <m/>
    <m/>
    <d v="2023-11-08T00:00:00"/>
    <s v="00:00"/>
    <s v="23:59"/>
    <d v="2023-11-08T00:00:00"/>
    <s v="09:00"/>
    <s v="16:00"/>
    <n v="0.8"/>
    <s v="ce"/>
    <n v="9"/>
    <n v="0.8"/>
    <n v="0"/>
    <s v="Kuehne+Nagel Tiel 3 Standpl"/>
    <s v="De Diepert 5"/>
    <s v="Tiel"/>
    <s v="4004 MA"/>
    <s v="NL"/>
    <x v="35"/>
    <s v="Oliemolenweg 8"/>
    <x v="70"/>
    <s v="7944 HX"/>
    <s v="NL"/>
    <s v="2480136022"/>
    <s v="0153860_007"/>
    <m/>
    <s v="NL001131849B01"/>
    <n v="2"/>
    <n v="0"/>
    <n v="0"/>
    <s v="N"/>
    <s v="Peter Appel Transport B.V."/>
    <n v="36744"/>
    <d v="2023-11-08T00:00:00"/>
    <s v="15:41:00"/>
    <n v="0"/>
    <x v="2"/>
    <x v="44"/>
    <n v="11"/>
    <x v="48"/>
    <n v="1"/>
    <n v="0.8"/>
    <x v="6"/>
    <n v="54.4"/>
    <n v="0"/>
    <n v="54.4"/>
  </r>
  <r>
    <s v="COLGATE 3800 DEB."/>
    <s v="Colgate-Palmolive Nederland BV"/>
    <s v="101t"/>
    <n v="101091048655"/>
    <n v="101030177494"/>
    <n v="825"/>
    <s v="Controle Inv"/>
    <s v="2480136084"/>
    <s v="Verkoop"/>
    <n v="170"/>
    <s v="Transport drops zone"/>
    <s v="0 - ingevoerd"/>
    <n v="0"/>
    <m/>
    <d v="2023-11-08T00:00:00"/>
    <s v="DROP"/>
    <s v="0001010910486550154085_003"/>
    <n v="225.94"/>
    <n v="21.6"/>
    <m/>
    <s v="EUR"/>
    <n v="175.73"/>
    <s v="EUR"/>
    <n v="0"/>
    <s v="EUR"/>
    <n v="175.73"/>
    <n v="0"/>
    <n v="-175.73"/>
    <s v="N"/>
    <m/>
    <m/>
    <m/>
    <d v="2023-11-08T00:00:00"/>
    <s v="00:00"/>
    <s v="23:59"/>
    <d v="2023-11-08T00:00:00"/>
    <s v="12:00"/>
    <s v="13:00"/>
    <n v="16.8"/>
    <s v="ce"/>
    <n v="16208"/>
    <n v="16.8"/>
    <n v="29"/>
    <s v="Kuehne+Nagel Tiel 3 Standpl"/>
    <s v="De Diepert 5"/>
    <s v="Tiel"/>
    <s v="4004 MA"/>
    <s v="NL"/>
    <x v="109"/>
    <s v="Rheastraat 10"/>
    <x v="3"/>
    <s v="5047 TL"/>
    <s v="NL"/>
    <s v="2480136084"/>
    <s v="0154085_003"/>
    <m/>
    <s v="NL001131849B01"/>
    <n v="2"/>
    <n v="0"/>
    <n v="0"/>
    <s v="N"/>
    <s v="Peter Appel Transport B.V."/>
    <n v="36622"/>
    <d v="2023-11-08T00:00:00"/>
    <s v="15:19:00"/>
    <n v="109"/>
    <x v="2"/>
    <x v="44"/>
    <n v="11"/>
    <x v="3"/>
    <n v="0"/>
    <s v=""/>
    <x v="1"/>
    <s v=""/>
    <n v="0"/>
    <s v=""/>
  </r>
  <r>
    <s v="COLGATE 3800 DEB."/>
    <s v="Colgate-Palmolive Nederland BV"/>
    <s v="101t"/>
    <n v="101091048648"/>
    <n v="101030177484"/>
    <n v="825"/>
    <s v="Controle Inv"/>
    <s v="2480136073"/>
    <s v="Verkoop"/>
    <n v="170"/>
    <s v="Transport drops zone"/>
    <s v="0 - ingevoerd"/>
    <n v="0"/>
    <m/>
    <d v="2023-11-08T00:00:00"/>
    <s v="DROP"/>
    <s v="0001010910486480154077_002"/>
    <n v="183.96"/>
    <n v="12"/>
    <m/>
    <s v="EUR"/>
    <n v="12.26"/>
    <s v="EUR"/>
    <n v="0"/>
    <s v="EUR"/>
    <n v="12.26"/>
    <n v="0"/>
    <n v="-12.26"/>
    <s v="N"/>
    <m/>
    <m/>
    <m/>
    <d v="2023-11-08T00:00:00"/>
    <s v="00:00"/>
    <s v="23:59"/>
    <d v="2023-11-08T00:00:00"/>
    <s v="10:00"/>
    <s v="11:00"/>
    <n v="0.8"/>
    <s v="ce"/>
    <n v="174"/>
    <n v="0.8"/>
    <n v="0"/>
    <s v="Kuehne+Nagel Tiel 3 Standpl"/>
    <s v="De Diepert 5"/>
    <s v="Tiel"/>
    <s v="4004 MA"/>
    <s v="NL"/>
    <x v="114"/>
    <s v="Basisweg 7"/>
    <x v="25"/>
    <s v="1951NG"/>
    <s v="NL"/>
    <s v="2480136073"/>
    <s v="0154077_002"/>
    <m/>
    <s v="NL001131849B01"/>
    <n v="2"/>
    <n v="0"/>
    <n v="0"/>
    <s v="N"/>
    <s v="Peter Appel Transport B.V."/>
    <n v="36622"/>
    <d v="2023-11-08T00:00:00"/>
    <s v="09:23:00"/>
    <n v="0"/>
    <x v="2"/>
    <x v="44"/>
    <n v="11"/>
    <x v="17"/>
    <n v="1"/>
    <n v="12"/>
    <x v="3"/>
    <n v="183.95999999999998"/>
    <n v="0"/>
    <n v="183.95999999999998"/>
  </r>
  <r>
    <s v="COLGATE 3800 DEB."/>
    <s v="Colgate-Palmolive Nederland BV"/>
    <s v="101t"/>
    <n v="101091048648"/>
    <n v="101030177485"/>
    <n v="825"/>
    <s v="Controle Inv"/>
    <s v="2480136074"/>
    <s v="Verkoop"/>
    <n v="170"/>
    <s v="Transport drops zone"/>
    <s v="0 - ingevoerd"/>
    <n v="0"/>
    <m/>
    <d v="2023-11-08T00:00:00"/>
    <s v="DROP"/>
    <s v="0001010910486480154077_002"/>
    <n v="183.96"/>
    <n v="12"/>
    <m/>
    <s v="EUR"/>
    <n v="24.53"/>
    <s v="EUR"/>
    <n v="0"/>
    <s v="EUR"/>
    <n v="24.53"/>
    <n v="0"/>
    <n v="-24.53"/>
    <s v="N"/>
    <m/>
    <m/>
    <m/>
    <d v="2023-11-08T00:00:00"/>
    <s v="00:00"/>
    <s v="23:59"/>
    <d v="2023-11-08T00:00:00"/>
    <s v="10:00"/>
    <s v="11:00"/>
    <n v="1.6"/>
    <s v="ce"/>
    <n v="508"/>
    <n v="1.6"/>
    <n v="0"/>
    <s v="Kuehne+Nagel Tiel 3 Standpl"/>
    <s v="De Diepert 5"/>
    <s v="Tiel"/>
    <s v="4004 MA"/>
    <s v="NL"/>
    <x v="114"/>
    <s v="Basisweg 7"/>
    <x v="25"/>
    <s v="1951NG"/>
    <s v="NL"/>
    <s v="2480136074"/>
    <s v="0154077_002"/>
    <m/>
    <s v="NL001131849B01"/>
    <n v="2"/>
    <n v="0"/>
    <n v="0"/>
    <s v="N"/>
    <s v="Peter Appel Transport B.V."/>
    <n v="36622"/>
    <d v="2023-11-08T00:00:00"/>
    <s v="09:23:00"/>
    <n v="0"/>
    <x v="2"/>
    <x v="44"/>
    <n v="11"/>
    <x v="17"/>
    <n v="0"/>
    <s v=""/>
    <x v="3"/>
    <s v=""/>
    <n v="0"/>
    <s v=""/>
  </r>
  <r>
    <s v="COLGATE 3800 DEB."/>
    <s v="Colgate-Palmolive Nederland BV"/>
    <s v="101t"/>
    <n v="101091048230"/>
    <n v="101030177486"/>
    <n v="825"/>
    <s v="Controle Inv"/>
    <s v="2480136067"/>
    <s v="Verkoop"/>
    <n v="170"/>
    <s v="Transport drops zone"/>
    <s v="0 - ingevoerd"/>
    <n v="0"/>
    <m/>
    <d v="2023-11-08T00:00:00"/>
    <s v="DROP"/>
    <s v="0001010910482300153864_002"/>
    <n v="27.26"/>
    <n v="0.8"/>
    <m/>
    <s v="EUR"/>
    <n v="27.26"/>
    <s v="EUR"/>
    <n v="0"/>
    <s v="EUR"/>
    <n v="27.26"/>
    <n v="0"/>
    <n v="-27.26"/>
    <s v="N"/>
    <m/>
    <m/>
    <m/>
    <d v="2023-11-08T00:00:00"/>
    <s v="00:00"/>
    <s v="23:59"/>
    <d v="2023-11-08T00:00:00"/>
    <s v="07:00"/>
    <s v="10:00"/>
    <n v="0.8"/>
    <s v="ce"/>
    <n v="667"/>
    <n v="0.8"/>
    <n v="0"/>
    <s v="Kuehne+Nagel Tiel 3 Standpl"/>
    <s v="De Diepert 5"/>
    <s v="Tiel"/>
    <s v="4004 MA"/>
    <s v="NL"/>
    <x v="117"/>
    <s v="Slego 1a"/>
    <x v="13"/>
    <s v="1046BM"/>
    <s v="NL"/>
    <s v="2480136067"/>
    <s v="0153864_002"/>
    <m/>
    <s v="NL001131849B01"/>
    <n v="2"/>
    <n v="0"/>
    <n v="0"/>
    <s v="N"/>
    <s v="Peter Appel Transport B.V."/>
    <n v="36622"/>
    <d v="2023-11-08T00:00:00"/>
    <s v="08:03:00"/>
    <n v="0"/>
    <x v="2"/>
    <x v="44"/>
    <n v="11"/>
    <x v="11"/>
    <n v="1"/>
    <n v="0.8"/>
    <x v="0"/>
    <n v="27.26"/>
    <n v="0"/>
    <n v="27.26"/>
  </r>
  <r>
    <s v="COLGATE 3800 DEB."/>
    <s v="Colgate-Palmolive Nederland BV"/>
    <s v="101t"/>
    <n v="101091048648"/>
    <n v="101030177487"/>
    <n v="825"/>
    <s v="Controle Inv"/>
    <s v="2480136076"/>
    <s v="Verkoop"/>
    <n v="170"/>
    <s v="Transport drops zone"/>
    <s v="0 - ingevoerd"/>
    <n v="0"/>
    <m/>
    <d v="2023-11-08T00:00:00"/>
    <s v="DROP"/>
    <s v="0001010910486480154077_002"/>
    <n v="183.96"/>
    <n v="12"/>
    <m/>
    <s v="EUR"/>
    <n v="147.16999999999999"/>
    <s v="EUR"/>
    <n v="0"/>
    <s v="EUR"/>
    <n v="147.16999999999999"/>
    <n v="0"/>
    <n v="-147.16999999999999"/>
    <s v="N"/>
    <m/>
    <m/>
    <m/>
    <d v="2023-11-08T00:00:00"/>
    <s v="00:00"/>
    <s v="23:59"/>
    <d v="2023-11-08T00:00:00"/>
    <s v="10:00"/>
    <s v="11:00"/>
    <n v="9.6"/>
    <s v="ce"/>
    <n v="9781"/>
    <n v="9.6"/>
    <n v="16"/>
    <s v="Kuehne+Nagel Tiel 3 Standpl"/>
    <s v="De Diepert 5"/>
    <s v="Tiel"/>
    <s v="4004 MA"/>
    <s v="NL"/>
    <x v="116"/>
    <s v="Basisweg 7"/>
    <x v="25"/>
    <s v="1951NG"/>
    <s v="NL"/>
    <s v="2480136076"/>
    <s v="0154077_002"/>
    <m/>
    <s v="NL001131849B01"/>
    <n v="2"/>
    <n v="0"/>
    <n v="0"/>
    <s v="N"/>
    <s v="Peter Appel Transport B.V."/>
    <n v="36622"/>
    <d v="2023-11-08T00:00:00"/>
    <s v="09:23:00"/>
    <n v="0"/>
    <x v="2"/>
    <x v="44"/>
    <n v="11"/>
    <x v="17"/>
    <n v="0"/>
    <s v=""/>
    <x v="3"/>
    <s v=""/>
    <n v="0"/>
    <s v=""/>
  </r>
  <r>
    <s v="COLGATE 3800 DEB."/>
    <s v="Colgate-Palmolive Nederland BV"/>
    <s v="101t"/>
    <n v="101091048186"/>
    <n v="101030177488"/>
    <n v="825"/>
    <s v="Controle Inv"/>
    <s v="2480136078"/>
    <s v="Verkoop"/>
    <n v="170"/>
    <s v="Transport drops zone"/>
    <s v="0 - ingevoerd"/>
    <n v="0"/>
    <m/>
    <d v="2023-11-08T00:00:00"/>
    <s v="DROP"/>
    <s v="0001010910481860153833_002"/>
    <n v="72"/>
    <n v="8"/>
    <m/>
    <s v="EUR"/>
    <n v="72"/>
    <s v="EUR"/>
    <n v="0"/>
    <s v="EUR"/>
    <n v="72"/>
    <n v="0"/>
    <n v="-72"/>
    <s v="N"/>
    <m/>
    <m/>
    <m/>
    <d v="2023-11-08T00:00:00"/>
    <s v="00:00"/>
    <s v="23:59"/>
    <d v="2023-11-08T00:00:00"/>
    <s v="06:00"/>
    <s v="07:00"/>
    <n v="8"/>
    <s v="ce"/>
    <n v="4607"/>
    <n v="8"/>
    <n v="8"/>
    <s v="Kuehne+Nagel Tiel 3 Standpl"/>
    <s v="De Diepert 5"/>
    <s v="Tiel"/>
    <s v="4004 MA"/>
    <s v="NL"/>
    <x v="2"/>
    <s v="Randweg 2"/>
    <x v="6"/>
    <s v="4191 NN"/>
    <s v="NL"/>
    <s v="2480136078"/>
    <s v="0153833_002"/>
    <m/>
    <s v="NL001131849B01"/>
    <n v="2"/>
    <n v="0"/>
    <n v="0"/>
    <s v="N"/>
    <s v="Peter Appel Transport B.V."/>
    <n v="36622"/>
    <d v="2023-11-08T00:00:00"/>
    <s v="07:20:00"/>
    <n v="0"/>
    <x v="2"/>
    <x v="44"/>
    <n v="11"/>
    <x v="6"/>
    <n v="1"/>
    <n v="8"/>
    <x v="2"/>
    <n v="72"/>
    <n v="0"/>
    <n v="72"/>
  </r>
  <r>
    <s v="COLGATE 3800 DEB."/>
    <s v="Colgate-Palmolive Nederland BV"/>
    <s v="101t"/>
    <n v="101091048230"/>
    <n v="101030177489"/>
    <n v="825"/>
    <s v="Controle Inv"/>
    <s v="2480136068"/>
    <s v="Verkoop"/>
    <n v="170"/>
    <s v="Transport drops zone"/>
    <s v="0 - ingevoerd"/>
    <n v="0"/>
    <m/>
    <d v="2023-11-08T00:00:00"/>
    <s v="DROP"/>
    <s v="0001010910482300153864_007"/>
    <n v="64.62"/>
    <n v="5.6"/>
    <m/>
    <s v="EUR"/>
    <n v="64.62"/>
    <s v="EUR"/>
    <n v="0"/>
    <s v="EUR"/>
    <n v="64.62"/>
    <n v="0"/>
    <n v="-64.62"/>
    <s v="N"/>
    <m/>
    <m/>
    <m/>
    <d v="2023-11-08T00:00:00"/>
    <s v="00:00"/>
    <s v="23:59"/>
    <d v="2023-11-08T00:00:00"/>
    <s v="16:00"/>
    <s v="16:00"/>
    <n v="5.6"/>
    <s v="ce"/>
    <n v="4500"/>
    <n v="5.6"/>
    <n v="7"/>
    <s v="Kuehne+Nagel Tiel 3 Standpl"/>
    <s v="De Diepert 5"/>
    <s v="Tiel"/>
    <s v="4004 MA"/>
    <s v="NL"/>
    <x v="14"/>
    <s v="Rood 24"/>
    <x v="17"/>
    <s v="6666LT"/>
    <s v="NL"/>
    <s v="2480136068"/>
    <s v="0153864_007"/>
    <m/>
    <s v="NL001131849B01"/>
    <n v="2"/>
    <n v="0"/>
    <n v="0"/>
    <s v="N"/>
    <s v="Peter Appel Transport B.V."/>
    <n v="36622"/>
    <d v="2023-11-08T00:00:00"/>
    <s v="16:22:00"/>
    <n v="0"/>
    <x v="2"/>
    <x v="44"/>
    <n v="11"/>
    <x v="15"/>
    <n v="1"/>
    <n v="5.6"/>
    <x v="5"/>
    <n v="64.62"/>
    <n v="0"/>
    <n v="64.62"/>
  </r>
  <r>
    <s v="COLGATE 3800 DEB."/>
    <s v="Colgate-Palmolive Nederland BV"/>
    <s v="101t"/>
    <n v="101091048232"/>
    <n v="101030177491"/>
    <n v="825"/>
    <s v="Controle Inv"/>
    <s v="2480136071"/>
    <s v="Verkoop"/>
    <n v="170"/>
    <s v="Transport drops zone"/>
    <s v="0 - ingevoerd"/>
    <n v="0"/>
    <m/>
    <d v="2023-11-08T00:00:00"/>
    <s v="DROP"/>
    <s v="0001010910482320153866_002"/>
    <n v="333.96"/>
    <n v="26.4"/>
    <m/>
    <s v="EUR"/>
    <n v="333.96"/>
    <s v="EUR"/>
    <n v="0"/>
    <s v="EUR"/>
    <n v="333.96"/>
    <n v="0"/>
    <n v="-333.96"/>
    <s v="N"/>
    <m/>
    <m/>
    <m/>
    <d v="2023-11-08T00:00:00"/>
    <s v="00:00"/>
    <s v="23:59"/>
    <d v="2023-11-08T00:00:00"/>
    <s v="07:00"/>
    <s v="08:00"/>
    <n v="26"/>
    <s v="ce"/>
    <n v="21391"/>
    <n v="26.4"/>
    <n v="53"/>
    <s v="Kuehne+Nagel Tiel 3 Standpl"/>
    <s v="De Diepert 5"/>
    <s v="Tiel"/>
    <s v="4004 MA"/>
    <s v="NL"/>
    <x v="1"/>
    <s v="Fahrenheitweg 1"/>
    <x v="1"/>
    <s v="6101WR"/>
    <s v="NL"/>
    <s v="2480136071"/>
    <s v="0153866_002"/>
    <m/>
    <s v="NL001131849B01"/>
    <n v="2"/>
    <n v="0"/>
    <n v="0"/>
    <s v="N"/>
    <s v="Peter Appel Transport B.V."/>
    <n v="36622"/>
    <d v="2023-11-08T00:00:00"/>
    <s v="07:47:00"/>
    <n v="0"/>
    <x v="2"/>
    <x v="44"/>
    <n v="11"/>
    <x v="1"/>
    <n v="1"/>
    <n v="26.4"/>
    <x v="1"/>
    <n v="333.96"/>
    <n v="0"/>
    <n v="333.96"/>
  </r>
  <r>
    <s v="COLGATE 3800 DEB."/>
    <s v="Colgate-Palmolive Nederland BV"/>
    <s v="101t"/>
    <n v="101091048656"/>
    <n v="101030177492"/>
    <n v="825"/>
    <s v="Controle Inv"/>
    <s v="2480136069"/>
    <s v="Verkoop"/>
    <n v="170"/>
    <s v="Transport drops zone"/>
    <s v="0 - ingevoerd"/>
    <n v="0"/>
    <m/>
    <d v="2023-11-08T00:00:00"/>
    <s v="DROP"/>
    <s v="0001010910486560154089_002"/>
    <n v="136.56"/>
    <n v="12"/>
    <m/>
    <s v="EUR"/>
    <n v="127.46"/>
    <s v="EUR"/>
    <n v="0"/>
    <s v="EUR"/>
    <n v="127.46"/>
    <n v="0"/>
    <n v="-127.46"/>
    <s v="N"/>
    <m/>
    <m/>
    <m/>
    <d v="2023-11-08T00:00:00"/>
    <s v="00:00"/>
    <s v="23:59"/>
    <d v="2023-11-08T00:00:00"/>
    <s v="15:45"/>
    <s v="15:45"/>
    <n v="11.2"/>
    <s v="ce"/>
    <n v="9855"/>
    <n v="11.2"/>
    <n v="19"/>
    <s v="Kuehne+Nagel Tiel 3 Standpl"/>
    <s v="De Diepert 5"/>
    <s v="Tiel"/>
    <s v="4004 MA"/>
    <s v="NL"/>
    <x v="24"/>
    <s v="Ravenswade 14"/>
    <x v="26"/>
    <s v="3439 LD"/>
    <s v="NL"/>
    <s v="2480136069"/>
    <s v="0154089_002"/>
    <m/>
    <s v="NL001131849B01"/>
    <n v="2"/>
    <n v="0"/>
    <n v="0"/>
    <s v="N"/>
    <s v="Peter Appel Transport B.V."/>
    <n v="36622"/>
    <d v="2023-11-08T00:00:00"/>
    <s v="16:57:00"/>
    <n v="0"/>
    <x v="2"/>
    <x v="44"/>
    <n v="11"/>
    <x v="22"/>
    <n v="0"/>
    <s v=""/>
    <x v="7"/>
    <s v=""/>
    <n v="0"/>
    <s v=""/>
  </r>
  <r>
    <s v="COLGATE 3800 DEB."/>
    <s v="Colgate-Palmolive Nederland BV"/>
    <s v="101t"/>
    <n v="101091048234"/>
    <n v="101030177493"/>
    <n v="825"/>
    <s v="Controle Inv"/>
    <s v="2480136080"/>
    <s v="Verkoop"/>
    <n v="170"/>
    <s v="Transport drops zone"/>
    <s v="0 - ingevoerd"/>
    <n v="0"/>
    <m/>
    <d v="2023-11-08T00:00:00"/>
    <s v="DROP"/>
    <s v="0001010910482340153865_002"/>
    <n v="237.84"/>
    <n v="24"/>
    <m/>
    <s v="EUR"/>
    <n v="7.93"/>
    <s v="EUR"/>
    <n v="0"/>
    <s v="EUR"/>
    <n v="7.93"/>
    <n v="0"/>
    <n v="-7.93"/>
    <s v="N"/>
    <m/>
    <m/>
    <m/>
    <d v="2023-11-08T00:00:00"/>
    <s v="00:00"/>
    <s v="23:59"/>
    <d v="2023-11-08T00:00:00"/>
    <s v="06:00"/>
    <s v="07:00"/>
    <n v="0.8"/>
    <s v="ce"/>
    <n v="595"/>
    <n v="0.8"/>
    <n v="1"/>
    <s v="Kuehne+Nagel Tiel 3 Standpl"/>
    <s v="De Diepert 5"/>
    <s v="Tiel"/>
    <s v="4004 MA"/>
    <s v="NL"/>
    <x v="109"/>
    <s v="Rheastraat 10"/>
    <x v="3"/>
    <s v="5047 TL"/>
    <s v="NL"/>
    <s v="2480136080"/>
    <s v="0153865_002"/>
    <m/>
    <s v="NL001131849B01"/>
    <n v="2"/>
    <n v="0"/>
    <n v="0"/>
    <s v="N"/>
    <s v="Peter Appel Transport B.V."/>
    <n v="36622"/>
    <d v="2023-11-08T00:00:00"/>
    <s v="10:43:00"/>
    <n v="0"/>
    <x v="2"/>
    <x v="44"/>
    <n v="11"/>
    <x v="3"/>
    <n v="0"/>
    <s v=""/>
    <x v="1"/>
    <s v=""/>
    <n v="0"/>
    <s v=""/>
  </r>
  <r>
    <s v="COLGATE 3800 DEB."/>
    <s v="Colgate-Palmolive Nederland BV"/>
    <s v="101t"/>
    <n v="101091049328"/>
    <n v="101030177564"/>
    <n v="825"/>
    <s v="Controle Inv"/>
    <s v="2480137414"/>
    <s v="Verkoop"/>
    <n v="170"/>
    <s v="Transport drops zone"/>
    <s v="0 - ingevoerd"/>
    <n v="0"/>
    <m/>
    <d v="2023-11-09T00:00:00"/>
    <s v="DROP"/>
    <s v="0001010910493280154538_002"/>
    <n v="154.75"/>
    <n v="19.2"/>
    <m/>
    <s v="EUR"/>
    <n v="154.75"/>
    <s v="EUR"/>
    <n v="0"/>
    <s v="EUR"/>
    <n v="154.75"/>
    <n v="0"/>
    <n v="-154.75"/>
    <s v="N"/>
    <m/>
    <m/>
    <m/>
    <d v="2023-11-09T00:00:00"/>
    <s v="00:00"/>
    <s v="23:59"/>
    <d v="2023-11-09T00:00:00"/>
    <s v="18:00"/>
    <s v="18:00"/>
    <n v="19.2"/>
    <s v="ce"/>
    <n v="17110"/>
    <n v="19.2"/>
    <n v="33"/>
    <s v="Kuehne+Nagel Tiel 3 Standpl"/>
    <s v="De Diepert 5"/>
    <s v="Tiel"/>
    <s v="4004 MA"/>
    <s v="NL"/>
    <x v="14"/>
    <s v="Rood 24"/>
    <x v="17"/>
    <s v="6666LT"/>
    <s v="NL"/>
    <s v="2480137414"/>
    <s v="0154538_002"/>
    <m/>
    <s v="NL001131849B01"/>
    <n v="2"/>
    <n v="0"/>
    <n v="0"/>
    <s v="N"/>
    <s v="Peter Appel Transport B.V."/>
    <n v="36622"/>
    <d v="2023-11-09T00:00:00"/>
    <s v="19:10:00"/>
    <n v="0"/>
    <x v="3"/>
    <x v="44"/>
    <n v="11"/>
    <x v="15"/>
    <n v="1"/>
    <n v="19.2"/>
    <x v="5"/>
    <n v="154.75"/>
    <n v="0"/>
    <n v="154.75"/>
  </r>
  <r>
    <s v="COLGATE 3800 DEB."/>
    <s v="Colgate-Palmolive Nederland BV"/>
    <s v="101t"/>
    <n v="0"/>
    <n v="101030177573"/>
    <n v="825"/>
    <s v="Controle Inv"/>
    <s v="2480137425"/>
    <s v="Verkoop"/>
    <n v="170"/>
    <s v="Transport drops zone"/>
    <s v="0 - ingevoerd"/>
    <n v="0"/>
    <m/>
    <d v="2023-11-09T00:00:00"/>
    <m/>
    <m/>
    <m/>
    <n v="1.6"/>
    <m/>
    <s v="EUR"/>
    <n v="44.32"/>
    <s v="EUR"/>
    <n v="0"/>
    <s v="EUR"/>
    <n v="44.32"/>
    <n v="0"/>
    <n v="-44.32"/>
    <s v="Y"/>
    <m/>
    <m/>
    <m/>
    <d v="2023-11-09T00:00:00"/>
    <s v="00:00"/>
    <s v="23:59"/>
    <d v="2023-11-09T00:00:00"/>
    <s v="07:00"/>
    <s v="10:00"/>
    <n v="1.6"/>
    <s v="ce"/>
    <n v="888"/>
    <n v="1.6"/>
    <n v="1"/>
    <s v="Kuehne+Nagel Tiel 3 Standpl"/>
    <s v="De Diepert 5"/>
    <s v="Tiel"/>
    <s v="4004 MA"/>
    <s v="NL"/>
    <x v="117"/>
    <s v="Slego 1a"/>
    <x v="13"/>
    <s v="1046BM"/>
    <s v="NL"/>
    <s v="2480137425"/>
    <s v="0154524_002"/>
    <m/>
    <s v="NL001131849B01"/>
    <n v="2"/>
    <n v="0"/>
    <n v="0"/>
    <s v="N"/>
    <m/>
    <n v="36622"/>
    <d v="2023-11-09T00:00:00"/>
    <s v="10:09:00"/>
    <n v="0"/>
    <x v="3"/>
    <x v="44"/>
    <n v="11"/>
    <x v="11"/>
    <n v="1"/>
    <n v="10.4"/>
    <x v="0"/>
    <n v="173.59"/>
    <n v="0"/>
    <n v="173.59"/>
  </r>
  <r>
    <s v="COLGATE 3800 DEB."/>
    <s v="Colgate-Palmolive Nederland BV"/>
    <s v="101t"/>
    <n v="101091048775"/>
    <n v="101030177565"/>
    <n v="825"/>
    <s v="Controle Inv"/>
    <s v="2480137418"/>
    <s v="Verkoop"/>
    <n v="170"/>
    <s v="Transport drops zone"/>
    <s v="0 - ingevoerd"/>
    <n v="0"/>
    <m/>
    <d v="2023-11-09T00:00:00"/>
    <s v="DROP"/>
    <s v="0001010910487750154195_002"/>
    <m/>
    <n v="26.4"/>
    <m/>
    <s v="EUR"/>
    <n v="182.69"/>
    <s v="EUR"/>
    <n v="0"/>
    <s v="EUR"/>
    <n v="182.69"/>
    <n v="0"/>
    <n v="-182.69"/>
    <s v="Y"/>
    <m/>
    <m/>
    <m/>
    <d v="2023-11-09T00:00:00"/>
    <s v="00:00"/>
    <s v="23:59"/>
    <d v="2023-11-09T00:00:00"/>
    <s v="06:00"/>
    <s v="06:00"/>
    <n v="26"/>
    <s v="ce"/>
    <n v="14377"/>
    <n v="26.4"/>
    <n v="35"/>
    <s v="Kuehne+Nagel Tiel 3 Standpl"/>
    <s v="De Diepert 5"/>
    <s v="Tiel"/>
    <s v="4004 MA"/>
    <s v="NL"/>
    <x v="14"/>
    <s v="Rood 24"/>
    <x v="17"/>
    <s v="6666LT"/>
    <s v="NL"/>
    <s v="2480137418"/>
    <s v="0154195_002"/>
    <m/>
    <s v="NL001131849B01"/>
    <n v="2"/>
    <n v="0"/>
    <n v="0"/>
    <s v="N"/>
    <s v="Peter Appel Transport B.V."/>
    <n v="36622"/>
    <d v="2023-11-09T00:00:00"/>
    <s v="07:07:00"/>
    <n v="0"/>
    <x v="3"/>
    <x v="44"/>
    <n v="11"/>
    <x v="15"/>
    <n v="1"/>
    <n v="26.4"/>
    <x v="5"/>
    <n v="182.69"/>
    <n v="0"/>
    <n v="182.69"/>
  </r>
  <r>
    <s v="COLGATE 3800 DEB."/>
    <s v="Colgate-Palmolive Nederland BV"/>
    <s v="101t"/>
    <n v="101091049318"/>
    <n v="101030177566"/>
    <n v="825"/>
    <s v="Controle Inv"/>
    <s v="2480137415"/>
    <s v="Verkoop"/>
    <n v="170"/>
    <s v="Transport drops zone"/>
    <s v="0 - ingevoerd"/>
    <n v="0"/>
    <m/>
    <d v="2023-11-09T00:00:00"/>
    <s v="DROP"/>
    <s v="0001010910493180154527_003"/>
    <n v="78.849999999999994"/>
    <n v="6.4"/>
    <m/>
    <s v="EUR"/>
    <n v="19.71"/>
    <s v="EUR"/>
    <n v="0"/>
    <s v="EUR"/>
    <n v="19.71"/>
    <n v="0"/>
    <n v="-19.71"/>
    <s v="N"/>
    <m/>
    <m/>
    <m/>
    <d v="2023-11-09T00:00:00"/>
    <s v="00:00"/>
    <s v="23:59"/>
    <d v="2023-11-09T00:00:00"/>
    <s v="07:00"/>
    <s v="14:00"/>
    <n v="1.6"/>
    <s v="ce"/>
    <n v="1219"/>
    <n v="1.6"/>
    <n v="1"/>
    <s v="Kuehne+Nagel Tiel 3 Standpl"/>
    <s v="De Diepert 5"/>
    <s v="Tiel"/>
    <s v="4004 MA"/>
    <s v="NL"/>
    <x v="40"/>
    <s v="Doornhoek 4050"/>
    <x v="20"/>
    <s v="5465TD"/>
    <s v="NL"/>
    <s v="2480137415"/>
    <s v="0154527_003"/>
    <m/>
    <s v="NL001131849B01"/>
    <n v="2"/>
    <n v="0"/>
    <n v="0"/>
    <s v="N"/>
    <s v="Peter Appel Transport B.V."/>
    <n v="36622"/>
    <d v="2023-11-09T00:00:00"/>
    <s v="09:01:00"/>
    <n v="0"/>
    <x v="3"/>
    <x v="44"/>
    <n v="11"/>
    <x v="18"/>
    <n v="1"/>
    <n v="6.4"/>
    <x v="3"/>
    <n v="78.849999999999994"/>
    <n v="0"/>
    <n v="78.849999999999994"/>
  </r>
  <r>
    <s v="COLGATE 3800 DEB."/>
    <s v="Colgate-Palmolive Nederland BV"/>
    <s v="101t"/>
    <n v="101091049309"/>
    <n v="101030177567"/>
    <n v="825"/>
    <s v="Controle Inv"/>
    <s v="2480137423"/>
    <s v="Verkoop"/>
    <n v="170"/>
    <s v="Transport drops zone"/>
    <s v="0 - ingevoerd"/>
    <n v="0"/>
    <m/>
    <d v="2023-11-09T00:00:00"/>
    <s v="DROP"/>
    <s v="0001010910493090154522_002"/>
    <n v="211.89"/>
    <n v="13.6"/>
    <m/>
    <s v="EUR"/>
    <n v="12.46"/>
    <s v="EUR"/>
    <n v="0"/>
    <s v="EUR"/>
    <n v="12.46"/>
    <n v="0"/>
    <n v="-12.46"/>
    <s v="N"/>
    <m/>
    <m/>
    <m/>
    <d v="2023-11-09T00:00:00"/>
    <s v="00:00"/>
    <s v="23:59"/>
    <d v="2023-11-09T00:00:00"/>
    <s v="08:00"/>
    <s v="08:00"/>
    <n v="0.8"/>
    <s v="ce"/>
    <n v="785"/>
    <n v="0.8"/>
    <n v="1"/>
    <s v="Kuehne+Nagel Tiel 3 Standpl"/>
    <s v="De Diepert 5"/>
    <s v="Tiel"/>
    <s v="4004 MA"/>
    <s v="NL"/>
    <x v="32"/>
    <s v="Afrikastraat 10"/>
    <x v="34"/>
    <s v="6014CG"/>
    <s v="NL"/>
    <s v="2480137423"/>
    <s v="0154522_002"/>
    <m/>
    <s v="NL001131849B01"/>
    <n v="2"/>
    <n v="0"/>
    <n v="0"/>
    <s v="N"/>
    <s v="Peter Appel Transport B.V."/>
    <n v="36622"/>
    <d v="2023-11-09T00:00:00"/>
    <s v="09:22:00"/>
    <n v="0"/>
    <x v="3"/>
    <x v="44"/>
    <n v="11"/>
    <x v="23"/>
    <n v="1"/>
    <n v="13.600000000000001"/>
    <x v="3"/>
    <n v="211.89000000000001"/>
    <n v="0"/>
    <n v="211.89000000000001"/>
  </r>
  <r>
    <s v="COLGATE 3800 DEB."/>
    <s v="Colgate-Palmolive Nederland BV"/>
    <s v="101t"/>
    <n v="0"/>
    <n v="101030177568"/>
    <n v="825"/>
    <s v="Controle Inv"/>
    <s v="2480137416"/>
    <s v="Verkoop"/>
    <n v="170"/>
    <s v="Transport drops zone"/>
    <s v="0 - ingevoerd"/>
    <n v="0"/>
    <m/>
    <d v="2023-11-09T00:00:00"/>
    <m/>
    <m/>
    <n v="82.99"/>
    <n v="4.8"/>
    <m/>
    <s v="EUR"/>
    <n v="82.99"/>
    <s v="EUR"/>
    <n v="0"/>
    <s v="EUR"/>
    <n v="82.99"/>
    <n v="0"/>
    <n v="-82.99"/>
    <s v="N"/>
    <m/>
    <m/>
    <m/>
    <d v="2023-11-09T00:00:00"/>
    <s v="00:00"/>
    <s v="23:59"/>
    <d v="2023-11-09T00:00:00"/>
    <s v="10:00"/>
    <s v="12:00"/>
    <n v="4.8"/>
    <s v="ce"/>
    <n v="2671"/>
    <n v="4.8"/>
    <n v="2"/>
    <s v="Kuehne+Nagel Tiel 3 Standpl"/>
    <s v="De Diepert 5"/>
    <s v="Tiel"/>
    <s v="4004 MA"/>
    <s v="NL"/>
    <x v="28"/>
    <s v="ECOFACTORIJ  20"/>
    <x v="31"/>
    <s v="7325 WC"/>
    <s v="NL"/>
    <s v="2480137416"/>
    <s v="0154194_010"/>
    <m/>
    <s v="NL001131849B01"/>
    <n v="2"/>
    <n v="0"/>
    <n v="0"/>
    <s v="N"/>
    <m/>
    <n v="36622"/>
    <d v="2023-11-09T00:00:00"/>
    <s v="12:00:00"/>
    <n v="0"/>
    <x v="3"/>
    <x v="44"/>
    <n v="11"/>
    <x v="27"/>
    <n v="1"/>
    <n v="4.8"/>
    <x v="0"/>
    <n v="82.99"/>
    <n v="0"/>
    <n v="82.99"/>
  </r>
  <r>
    <s v="COLGATE 3800 DEB."/>
    <s v="Colgate-Palmolive Nederland BV"/>
    <s v="101t"/>
    <n v="101091049188"/>
    <n v="101030177569"/>
    <n v="825"/>
    <s v="Controle Inv"/>
    <s v="2480137420"/>
    <s v="Verkoop"/>
    <n v="170"/>
    <s v="Transport drops zone"/>
    <s v="0 - ingevoerd"/>
    <n v="0"/>
    <m/>
    <d v="2023-11-09T00:00:00"/>
    <s v="DROP"/>
    <s v="0001010910491880154384_002"/>
    <n v="96.06"/>
    <n v="6.4"/>
    <m/>
    <s v="EUR"/>
    <n v="96.06"/>
    <s v="EUR"/>
    <n v="0"/>
    <s v="EUR"/>
    <n v="96.06"/>
    <n v="0"/>
    <n v="-96.06"/>
    <s v="N"/>
    <m/>
    <m/>
    <m/>
    <d v="2023-11-09T00:00:00"/>
    <s v="00:00"/>
    <s v="23:59"/>
    <d v="2023-11-09T00:00:00"/>
    <s v="09:00"/>
    <s v="10:00"/>
    <n v="6.4"/>
    <s v="ce"/>
    <n v="6269"/>
    <n v="6.4"/>
    <n v="11"/>
    <s v="Kuehne+Nagel Tiel 3 Standpl"/>
    <s v="De Diepert 5"/>
    <s v="Tiel"/>
    <s v="4004 MA"/>
    <s v="NL"/>
    <x v="2"/>
    <s v="Pegasusweg 1"/>
    <x v="3"/>
    <s v="5015BZ"/>
    <s v="NL"/>
    <s v="2480137420"/>
    <s v="0154384_002"/>
    <m/>
    <s v="NL001131849B01"/>
    <n v="2"/>
    <n v="0"/>
    <n v="0"/>
    <s v="N"/>
    <s v="Peter Appel Transport B.V."/>
    <n v="36622"/>
    <d v="2023-11-09T00:00:00"/>
    <s v="11:56:00"/>
    <n v="0"/>
    <x v="3"/>
    <x v="44"/>
    <n v="11"/>
    <x v="3"/>
    <n v="1"/>
    <n v="6.4"/>
    <x v="2"/>
    <n v="96.06"/>
    <n v="0"/>
    <n v="96.06"/>
  </r>
  <r>
    <s v="COLGATE 3800 DEB."/>
    <s v="Colgate-Palmolive Nederland BV"/>
    <s v="101t"/>
    <n v="101091049307"/>
    <n v="101030177570"/>
    <n v="825"/>
    <s v="Controle Inv"/>
    <s v="2480137417"/>
    <s v="Verkoop"/>
    <n v="170"/>
    <s v="Transport drops zone"/>
    <s v="0 - ingevoerd"/>
    <n v="0"/>
    <m/>
    <d v="2023-11-09T00:00:00"/>
    <s v="DROP"/>
    <s v="0001010910493070154519_003"/>
    <n v="79.12"/>
    <n v="4"/>
    <m/>
    <s v="EUR"/>
    <n v="79.12"/>
    <s v="EUR"/>
    <n v="0"/>
    <s v="EUR"/>
    <n v="79.12"/>
    <n v="0"/>
    <n v="-79.12"/>
    <s v="N"/>
    <m/>
    <m/>
    <m/>
    <d v="2023-11-09T00:00:00"/>
    <s v="00:00"/>
    <s v="23:59"/>
    <d v="2023-11-09T00:00:00"/>
    <s v="08:00"/>
    <s v="15:00"/>
    <n v="4"/>
    <s v="ce"/>
    <n v="2429"/>
    <n v="4"/>
    <n v="2"/>
    <s v="Kuehne+Nagel Tiel 3 Standpl"/>
    <s v="De Diepert 5"/>
    <s v="Tiel"/>
    <s v="4004 MA"/>
    <s v="NL"/>
    <x v="60"/>
    <s v="Orionweg 6"/>
    <x v="47"/>
    <s v="4782 SC"/>
    <s v="NL"/>
    <s v="2480137417"/>
    <s v="0154519_003"/>
    <m/>
    <s v="NL001131849B01"/>
    <n v="2"/>
    <n v="0"/>
    <n v="0"/>
    <s v="N"/>
    <s v="Peter Appel Transport B.V."/>
    <n v="36622"/>
    <d v="2023-11-08T00:00:00"/>
    <s v="16:01:00"/>
    <n v="0"/>
    <x v="3"/>
    <x v="44"/>
    <n v="11"/>
    <x v="29"/>
    <n v="1"/>
    <n v="4"/>
    <x v="0"/>
    <n v="79.12"/>
    <n v="0"/>
    <n v="79.12"/>
  </r>
  <r>
    <s v="COLGATE 3800 DEB."/>
    <s v="Colgate-Palmolive Nederland BV"/>
    <s v="101t"/>
    <n v="101091049319"/>
    <n v="101030177571"/>
    <n v="825"/>
    <s v="Controle Inv"/>
    <s v="2480137422"/>
    <s v="Verkoop"/>
    <n v="170"/>
    <s v="Transport drops zone"/>
    <s v="0 - ingevoerd"/>
    <n v="0"/>
    <m/>
    <d v="2023-11-09T00:00:00"/>
    <s v="DROP"/>
    <s v="0001010910493190154526_002"/>
    <n v="132.34"/>
    <n v="7.2"/>
    <m/>
    <s v="EUR"/>
    <n v="132.34"/>
    <s v="EUR"/>
    <n v="0"/>
    <s v="EUR"/>
    <n v="132.34"/>
    <n v="0"/>
    <n v="-132.34"/>
    <s v="N"/>
    <m/>
    <m/>
    <m/>
    <d v="2023-11-09T00:00:00"/>
    <s v="00:00"/>
    <s v="23:59"/>
    <d v="2023-11-09T00:00:00"/>
    <s v="09:00"/>
    <s v="10:00"/>
    <n v="7.2"/>
    <s v="ce"/>
    <n v="7085"/>
    <n v="7.2"/>
    <n v="13"/>
    <s v="Kuehne+Nagel Tiel 3 Standpl"/>
    <s v="De Diepert 5"/>
    <s v="Tiel"/>
    <s v="4004 MA"/>
    <s v="NL"/>
    <x v="13"/>
    <s v="GALVANIWEG 1"/>
    <x v="16"/>
    <s v="8013 RG"/>
    <s v="NL"/>
    <s v="2480137422"/>
    <s v="0154526_002"/>
    <m/>
    <s v="NL001131849B01"/>
    <n v="2"/>
    <n v="0"/>
    <n v="0"/>
    <s v="N"/>
    <s v="Peter Appel Transport B.V."/>
    <n v="36622"/>
    <d v="2023-11-09T00:00:00"/>
    <s v="09:22:00"/>
    <n v="0"/>
    <x v="3"/>
    <x v="44"/>
    <n v="11"/>
    <x v="14"/>
    <n v="1"/>
    <n v="7.2"/>
    <x v="2"/>
    <n v="132.34"/>
    <n v="0"/>
    <n v="132.34"/>
  </r>
  <r>
    <s v="COLGATE 3800 DEB."/>
    <s v="Colgate-Palmolive Nederland BV"/>
    <s v="101t"/>
    <n v="101091049322"/>
    <n v="101030177572"/>
    <n v="825"/>
    <s v="Controle Inv"/>
    <s v="2480137421"/>
    <s v="Verkoop"/>
    <n v="170"/>
    <s v="Transport drops zone"/>
    <s v="0 - ingevoerd"/>
    <n v="0"/>
    <m/>
    <d v="2023-11-09T00:00:00"/>
    <s v="DROP"/>
    <s v="0001010910493220154524_003"/>
    <n v="166.66"/>
    <n v="11.2"/>
    <m/>
    <s v="EUR"/>
    <n v="166.66"/>
    <s v="EUR"/>
    <n v="0"/>
    <s v="EUR"/>
    <n v="166.66"/>
    <n v="0"/>
    <n v="-166.66"/>
    <s v="N"/>
    <m/>
    <m/>
    <m/>
    <d v="2023-11-09T00:00:00"/>
    <s v="00:00"/>
    <s v="23:59"/>
    <d v="2023-11-09T00:00:00"/>
    <s v="10:00"/>
    <s v="11:00"/>
    <n v="11.2"/>
    <s v="ce"/>
    <n v="11131"/>
    <n v="11.2"/>
    <n v="20"/>
    <s v="Kuehne+Nagel Tiel 3 Standpl"/>
    <s v="De Diepert 5"/>
    <s v="Tiel"/>
    <s v="4004 MA"/>
    <s v="NL"/>
    <x v="7"/>
    <s v="HOOFDTOCHT 1"/>
    <x v="7"/>
    <s v="1507 CJ"/>
    <s v="NL"/>
    <s v="2480137421"/>
    <s v="0154524_003"/>
    <m/>
    <s v="NL001131849B01"/>
    <n v="2"/>
    <n v="0"/>
    <n v="0"/>
    <s v="N"/>
    <s v="Peter Appel Transport B.V."/>
    <n v="36622"/>
    <d v="2023-11-09T00:00:00"/>
    <s v="13:15:00"/>
    <n v="0"/>
    <x v="3"/>
    <x v="44"/>
    <n v="11"/>
    <x v="7"/>
    <n v="1"/>
    <n v="11.2"/>
    <x v="2"/>
    <n v="166.66"/>
    <n v="0"/>
    <n v="166.66"/>
  </r>
  <r>
    <s v="COLGATE 3800 DEB."/>
    <s v="Colgate-Palmolive Nederland BV"/>
    <s v="101t"/>
    <n v="101091049310"/>
    <n v="101030177574"/>
    <n v="825"/>
    <s v="Controle Inv"/>
    <s v="2480137424"/>
    <s v="Verkoop"/>
    <n v="170"/>
    <s v="Transport drops zone"/>
    <s v="0 - ingevoerd"/>
    <n v="0"/>
    <m/>
    <d v="2023-11-09T00:00:00"/>
    <s v="DROP"/>
    <s v="0001010910493100154523_002"/>
    <n v="155.84"/>
    <n v="16"/>
    <m/>
    <s v="EUR"/>
    <n v="23.38"/>
    <s v="EUR"/>
    <n v="0"/>
    <s v="EUR"/>
    <n v="23.38"/>
    <n v="0"/>
    <n v="-23.38"/>
    <s v="N"/>
    <m/>
    <m/>
    <m/>
    <d v="2023-11-09T00:00:00"/>
    <s v="00:00"/>
    <s v="23:59"/>
    <d v="2023-11-09T00:00:00"/>
    <s v="07:00"/>
    <s v="07:00"/>
    <n v="2.4"/>
    <s v="ce"/>
    <n v="1383"/>
    <n v="2.4"/>
    <n v="1"/>
    <s v="Kuehne+Nagel Tiel 3 Standpl"/>
    <s v="De Diepert 5"/>
    <s v="Tiel"/>
    <s v="4004 MA"/>
    <s v="NL"/>
    <x v="79"/>
    <s v="Keltenweg 30"/>
    <x v="58"/>
    <s v="5342 LP"/>
    <s v="NL"/>
    <s v="2480137424"/>
    <s v="0154523_002"/>
    <m/>
    <s v="NL001131849B01"/>
    <n v="2"/>
    <n v="0"/>
    <n v="0"/>
    <s v="N"/>
    <s v="Peter Appel Transport B.V."/>
    <n v="36622"/>
    <d v="2023-11-09T00:00:00"/>
    <s v="08:39:00"/>
    <n v="0"/>
    <x v="3"/>
    <x v="44"/>
    <n v="11"/>
    <x v="42"/>
    <n v="1"/>
    <n v="16"/>
    <x v="3"/>
    <n v="155.84"/>
    <n v="0"/>
    <n v="155.84"/>
  </r>
  <r>
    <s v="COLGATE 3800 DEB."/>
    <s v="Colgate-Palmolive Nederland BV"/>
    <s v="101t"/>
    <n v="101091049322"/>
    <n v="101030177575"/>
    <n v="825"/>
    <s v="Controle Inv"/>
    <s v="2480137419"/>
    <s v="Verkoop"/>
    <n v="170"/>
    <s v="Transport drops zone"/>
    <s v="0 - ingevoerd"/>
    <n v="0"/>
    <m/>
    <d v="2023-11-09T00:00:00"/>
    <s v="DROP"/>
    <s v="0001010910493220154524_002"/>
    <n v="129.27000000000001"/>
    <n v="8.8000000000000007"/>
    <m/>
    <s v="EUR"/>
    <n v="105.77"/>
    <s v="EUR"/>
    <n v="0"/>
    <s v="EUR"/>
    <n v="105.77"/>
    <n v="0"/>
    <n v="-105.77"/>
    <s v="Y"/>
    <m/>
    <m/>
    <m/>
    <d v="2023-11-09T00:00:00"/>
    <s v="00:00"/>
    <s v="23:59"/>
    <d v="2023-11-09T00:00:00"/>
    <s v="07:00"/>
    <s v="10:00"/>
    <n v="7.2"/>
    <s v="ce"/>
    <n v="6999"/>
    <n v="7.2"/>
    <n v="10"/>
    <s v="Kuehne+Nagel Tiel 3 Standpl"/>
    <s v="De Diepert 5"/>
    <s v="Tiel"/>
    <s v="4004 MA"/>
    <s v="NL"/>
    <x v="118"/>
    <s v="Slego 1"/>
    <x v="13"/>
    <s v="1046 BM"/>
    <s v="NL"/>
    <s v="2480137419"/>
    <s v="0154524_002"/>
    <m/>
    <s v="NL001131849B01"/>
    <n v="2"/>
    <n v="0"/>
    <n v="0"/>
    <s v="N"/>
    <s v="Peter Appel Transport B.V."/>
    <n v="36622"/>
    <d v="2023-11-09T00:00:00"/>
    <s v="14:13:00"/>
    <n v="0"/>
    <x v="3"/>
    <x v="44"/>
    <n v="11"/>
    <x v="11"/>
    <n v="0"/>
    <s v=""/>
    <x v="0"/>
    <s v=""/>
    <n v="0"/>
    <s v=""/>
  </r>
  <r>
    <s v="COLGATE 3800 DEB."/>
    <s v="Colgate-Palmolive Nederland BV"/>
    <s v="101t"/>
    <n v="101091049315"/>
    <n v="101030177576"/>
    <n v="825"/>
    <s v="Controle Inv"/>
    <s v="0240197976"/>
    <s v="Verkoop"/>
    <n v="170"/>
    <s v="Transport drops zone"/>
    <s v="0 - ingevoerd"/>
    <n v="0"/>
    <m/>
    <d v="2023-11-09T00:00:00"/>
    <s v="DROP"/>
    <s v="0001010910493150154520_002"/>
    <n v="82.46"/>
    <n v="9.6"/>
    <m/>
    <s v="EUR"/>
    <n v="82.46"/>
    <s v="EUR"/>
    <n v="0"/>
    <s v="EUR"/>
    <n v="82.46"/>
    <n v="0"/>
    <n v="-82.46"/>
    <s v="N"/>
    <m/>
    <m/>
    <m/>
    <d v="2023-11-09T00:00:00"/>
    <s v="00:00"/>
    <s v="23:59"/>
    <d v="2023-11-09T00:00:00"/>
    <s v="04:00"/>
    <s v="05:00"/>
    <n v="9.6"/>
    <s v="ce"/>
    <n v="10001"/>
    <n v="9.6"/>
    <n v="16"/>
    <s v="Kuehne+Nagel Tiel 3 Standpl"/>
    <s v="De Diepert 5"/>
    <s v="Tiel"/>
    <s v="4004 MA"/>
    <s v="NL"/>
    <x v="39"/>
    <s v="RANDWEG 2"/>
    <x v="6"/>
    <s v="4191 NN"/>
    <s v="NL"/>
    <s v="0240197976"/>
    <s v="0154520_002"/>
    <m/>
    <s v="NL001131849B01"/>
    <n v="2"/>
    <n v="0"/>
    <n v="0"/>
    <s v="N"/>
    <s v="Peter Appel Transport B.V."/>
    <n v="36622"/>
    <d v="2023-11-09T00:00:00"/>
    <s v="03:57:00"/>
    <n v="0"/>
    <x v="3"/>
    <x v="44"/>
    <n v="11"/>
    <x v="6"/>
    <n v="1"/>
    <n v="9.6"/>
    <x v="2"/>
    <n v="82.46"/>
    <n v="0"/>
    <n v="82.46"/>
  </r>
  <r>
    <s v="COLGATE 3800 DEB."/>
    <s v="Colgate-Palmolive Nederland BV"/>
    <s v="101t"/>
    <n v="101091049183"/>
    <n v="101030177631"/>
    <n v="825"/>
    <s v="Controle Inv"/>
    <s v="2480134677"/>
    <s v="Verkoop"/>
    <n v="170"/>
    <s v="Transport drops zone"/>
    <s v="0 - ingevoerd"/>
    <n v="0"/>
    <m/>
    <d v="2023-11-09T00:00:00"/>
    <s v="DROP"/>
    <s v="0001010910491830154534_002"/>
    <n v="166.57"/>
    <n v="12.6"/>
    <m/>
    <s v="EUR"/>
    <n v="126.91"/>
    <s v="EUR"/>
    <n v="0"/>
    <s v="EUR"/>
    <n v="126.91"/>
    <n v="0"/>
    <n v="-126.91"/>
    <s v="N"/>
    <m/>
    <m/>
    <m/>
    <d v="2023-11-09T00:00:00"/>
    <s v="00:00"/>
    <s v="23:59"/>
    <d v="2023-11-09T00:00:00"/>
    <s v="09:00"/>
    <s v="16:00"/>
    <n v="9.6"/>
    <s v="ce"/>
    <n v="10001"/>
    <n v="9.6"/>
    <n v="16"/>
    <s v="Kuehne+Nagel Tiel 3 Standpl"/>
    <s v="De Diepert 5"/>
    <s v="Tiel"/>
    <s v="4004 MA"/>
    <s v="NL"/>
    <x v="129"/>
    <s v="Selderijweg 80"/>
    <x v="59"/>
    <s v="2988 DG"/>
    <s v="NL"/>
    <s v="2480134677"/>
    <s v="0154534_002"/>
    <m/>
    <s v="NL001131849B01"/>
    <n v="2"/>
    <n v="0"/>
    <n v="0"/>
    <s v="N"/>
    <s v="Peter Appel Transport B.V."/>
    <n v="36622"/>
    <d v="2023-11-09T00:00:00"/>
    <s v="15:49:00"/>
    <n v="0"/>
    <x v="3"/>
    <x v="44"/>
    <n v="11"/>
    <x v="43"/>
    <n v="1"/>
    <n v="12.8"/>
    <x v="9"/>
    <n v="169.20999999999998"/>
    <n v="0"/>
    <n v="169.20999999999998"/>
  </r>
  <r>
    <s v="COLGATE 3800 DEB."/>
    <s v="Colgate-Palmolive Nederland BV"/>
    <s v="101t"/>
    <n v="101091049183"/>
    <n v="101030177632"/>
    <n v="825"/>
    <s v="Controle Inv"/>
    <s v="2480134674"/>
    <s v="Verkoop"/>
    <n v="170"/>
    <s v="Transport drops zone"/>
    <s v="0 - ingevoerd"/>
    <n v="0"/>
    <m/>
    <d v="2023-11-09T00:00:00"/>
    <s v="DROP"/>
    <s v="0001010910491830154534_002"/>
    <m/>
    <n v="3.2"/>
    <m/>
    <s v="EUR"/>
    <n v="42.3"/>
    <s v="EUR"/>
    <n v="0"/>
    <s v="EUR"/>
    <n v="42.3"/>
    <n v="0"/>
    <n v="-42.3"/>
    <s v="Y"/>
    <m/>
    <m/>
    <m/>
    <d v="2023-11-09T00:00:00"/>
    <s v="00:00"/>
    <s v="23:59"/>
    <d v="2023-11-09T00:00:00"/>
    <s v="09:00"/>
    <s v="16:00"/>
    <n v="3"/>
    <s v="ce"/>
    <n v="1200"/>
    <n v="3.2"/>
    <n v="16"/>
    <s v="Kuehne+Nagel Tiel 3 Standpl"/>
    <s v="De Diepert 5"/>
    <s v="Tiel"/>
    <s v="4004 MA"/>
    <s v="NL"/>
    <x v="129"/>
    <s v="Selderijweg 80"/>
    <x v="59"/>
    <s v="2988 DG"/>
    <s v="NL"/>
    <s v="2480134674"/>
    <s v="0154534_002"/>
    <m/>
    <s v="NL001131849B01"/>
    <n v="2"/>
    <n v="0"/>
    <n v="0"/>
    <s v="N"/>
    <s v="Peter Appel Transport B.V."/>
    <n v="36622"/>
    <d v="2023-11-09T00:00:00"/>
    <s v="15:49:00"/>
    <n v="0"/>
    <x v="3"/>
    <x v="44"/>
    <n v="11"/>
    <x v="43"/>
    <n v="0"/>
    <s v=""/>
    <x v="9"/>
    <s v=""/>
    <n v="0"/>
    <s v=""/>
  </r>
  <r>
    <s v="COLGATE 3800 DEB."/>
    <s v="Colgate-Palmolive Nederland BV"/>
    <s v="101t"/>
    <n v="101091049318"/>
    <n v="101030177559"/>
    <n v="825"/>
    <s v="Controle Inv"/>
    <s v="2480137409"/>
    <s v="Verkoop"/>
    <n v="170"/>
    <s v="Transport drops zone"/>
    <s v="0 - ingevoerd"/>
    <n v="0"/>
    <m/>
    <d v="2023-11-09T00:00:00"/>
    <s v="DROP"/>
    <s v="0001010910493180154527_003"/>
    <n v="78.849999999999994"/>
    <n v="6.4"/>
    <m/>
    <s v="EUR"/>
    <n v="19.71"/>
    <s v="EUR"/>
    <n v="0"/>
    <s v="EUR"/>
    <n v="19.71"/>
    <n v="0"/>
    <n v="-19.71"/>
    <s v="N"/>
    <m/>
    <m/>
    <m/>
    <d v="2023-11-09T00:00:00"/>
    <s v="00:00"/>
    <s v="23:59"/>
    <d v="2023-11-09T00:00:00"/>
    <s v="07:00"/>
    <s v="14:00"/>
    <n v="1.6"/>
    <s v="ce"/>
    <n v="2110"/>
    <n v="1.6"/>
    <n v="3"/>
    <s v="Kuehne+Nagel Tiel 3 Standpl"/>
    <s v="De Diepert 5"/>
    <s v="Tiel"/>
    <s v="4004 MA"/>
    <s v="NL"/>
    <x v="17"/>
    <s v="Doornhoek 4050"/>
    <x v="20"/>
    <s v="5465TD"/>
    <s v="NL"/>
    <s v="2480137409"/>
    <s v="0154527_003"/>
    <m/>
    <s v="NL001131849B01"/>
    <n v="2"/>
    <n v="0"/>
    <n v="0"/>
    <s v="N"/>
    <s v="Peter Appel Transport B.V."/>
    <n v="36622"/>
    <d v="2023-11-09T00:00:00"/>
    <s v="09:01:00"/>
    <n v="0"/>
    <x v="3"/>
    <x v="44"/>
    <n v="11"/>
    <x v="18"/>
    <n v="0"/>
    <s v=""/>
    <x v="3"/>
    <s v=""/>
    <n v="0"/>
    <s v=""/>
  </r>
  <r>
    <s v="COLGATE 3800 DEB."/>
    <s v="Colgate-Palmolive Nederland BV"/>
    <s v="101t"/>
    <n v="101091049317"/>
    <n v="101030177560"/>
    <n v="825"/>
    <s v="Controle Inv"/>
    <s v="2480137412"/>
    <s v="Verkoop"/>
    <n v="170"/>
    <s v="Transport drops zone"/>
    <s v="0 - ingevoerd"/>
    <n v="0"/>
    <m/>
    <d v="2023-11-09T00:00:00"/>
    <s v="DROP"/>
    <s v="0001010910493170154525_003"/>
    <n v="222.14"/>
    <n v="20.8"/>
    <m/>
    <s v="EUR"/>
    <n v="196.51"/>
    <s v="EUR"/>
    <n v="0"/>
    <s v="EUR"/>
    <n v="196.51"/>
    <n v="0"/>
    <n v="-196.51"/>
    <s v="N"/>
    <m/>
    <m/>
    <m/>
    <d v="2023-11-09T00:00:00"/>
    <s v="00:00"/>
    <s v="23:59"/>
    <d v="2023-11-09T00:00:00"/>
    <s v="07:00"/>
    <s v="08:00"/>
    <n v="18.399999999999999"/>
    <s v="ce"/>
    <n v="17805"/>
    <n v="18.399999999999999"/>
    <n v="33"/>
    <s v="Kuehne+Nagel Tiel 3 Standpl"/>
    <s v="De Diepert 5"/>
    <s v="Tiel"/>
    <s v="4004 MA"/>
    <s v="NL"/>
    <x v="109"/>
    <s v="Rheastraat 10"/>
    <x v="3"/>
    <s v="5047 TL"/>
    <s v="NL"/>
    <s v="2480137412"/>
    <s v="0154525_003"/>
    <m/>
    <s v="NL001131849B01"/>
    <n v="2"/>
    <n v="0"/>
    <n v="0"/>
    <s v="N"/>
    <s v="Peter Appel Transport B.V."/>
    <n v="36622"/>
    <d v="2023-11-09T00:00:00"/>
    <s v="08:30:00"/>
    <n v="0"/>
    <x v="3"/>
    <x v="44"/>
    <n v="11"/>
    <x v="3"/>
    <n v="1"/>
    <n v="20.799999999999997"/>
    <x v="1"/>
    <n v="222.14"/>
    <n v="0"/>
    <n v="222.14"/>
  </r>
  <r>
    <s v="COLGATE 3800 DEB."/>
    <s v="Colgate-Palmolive Nederland BV"/>
    <s v="101t"/>
    <n v="101091049318"/>
    <n v="101030177561"/>
    <n v="825"/>
    <s v="Controle Inv"/>
    <s v="2480137413"/>
    <s v="Verkoop"/>
    <n v="170"/>
    <s v="Transport drops zone"/>
    <s v="0 - ingevoerd"/>
    <n v="0"/>
    <m/>
    <d v="2023-11-09T00:00:00"/>
    <s v="DROP"/>
    <s v="0001010910493180154527_003"/>
    <n v="78.849999999999994"/>
    <n v="6.4"/>
    <m/>
    <s v="EUR"/>
    <n v="39.43"/>
    <s v="EUR"/>
    <n v="0"/>
    <s v="EUR"/>
    <n v="39.43"/>
    <n v="0"/>
    <n v="-39.43"/>
    <s v="N"/>
    <m/>
    <m/>
    <m/>
    <d v="2023-11-09T00:00:00"/>
    <s v="00:00"/>
    <s v="23:59"/>
    <d v="2023-11-09T00:00:00"/>
    <s v="07:00"/>
    <s v="14:00"/>
    <n v="3.2"/>
    <s v="ce"/>
    <n v="3625"/>
    <n v="3.2"/>
    <n v="5"/>
    <s v="Kuehne+Nagel Tiel 3 Standpl"/>
    <s v="De Diepert 5"/>
    <s v="Tiel"/>
    <s v="4004 MA"/>
    <s v="NL"/>
    <x v="17"/>
    <s v="Doornhoek 4050"/>
    <x v="20"/>
    <s v="5465TD"/>
    <s v="NL"/>
    <s v="2480137413"/>
    <s v="0154527_003"/>
    <m/>
    <s v="NL001131849B01"/>
    <n v="2"/>
    <n v="0"/>
    <n v="0"/>
    <s v="N"/>
    <s v="Peter Appel Transport B.V."/>
    <n v="36622"/>
    <d v="2023-11-09T00:00:00"/>
    <s v="09:01:00"/>
    <n v="0"/>
    <x v="3"/>
    <x v="44"/>
    <n v="11"/>
    <x v="18"/>
    <n v="0"/>
    <s v=""/>
    <x v="3"/>
    <s v=""/>
    <n v="0"/>
    <s v=""/>
  </r>
  <r>
    <s v="COLGATE 3800 DEB."/>
    <s v="Colgate-Palmolive Nederland BV"/>
    <s v="101t"/>
    <n v="101091049317"/>
    <n v="101030177562"/>
    <n v="825"/>
    <s v="Controle Inv"/>
    <s v="2480137410"/>
    <s v="Verkoop"/>
    <n v="170"/>
    <s v="Transport drops zone"/>
    <s v="0 - ingevoerd"/>
    <n v="0"/>
    <m/>
    <d v="2023-11-09T00:00:00"/>
    <s v="DROP"/>
    <s v="0001010910493170154525_003"/>
    <n v="222.14"/>
    <n v="20.8"/>
    <m/>
    <s v="EUR"/>
    <n v="25.63"/>
    <s v="EUR"/>
    <n v="0"/>
    <s v="EUR"/>
    <n v="25.63"/>
    <n v="0"/>
    <n v="-25.63"/>
    <s v="N"/>
    <m/>
    <m/>
    <m/>
    <d v="2023-11-09T00:00:00"/>
    <s v="00:00"/>
    <s v="23:59"/>
    <d v="2023-11-09T00:00:00"/>
    <s v="07:00"/>
    <s v="08:00"/>
    <n v="2.4"/>
    <s v="ce"/>
    <n v="2301"/>
    <n v="2.4"/>
    <n v="4"/>
    <s v="Kuehne+Nagel Tiel 3 Standpl"/>
    <s v="De Diepert 5"/>
    <s v="Tiel"/>
    <s v="4004 MA"/>
    <s v="NL"/>
    <x v="109"/>
    <s v="Rheastraat 10"/>
    <x v="3"/>
    <s v="5047 TL"/>
    <s v="NL"/>
    <s v="2480137410"/>
    <s v="0154525_003"/>
    <m/>
    <s v="NL001131849B01"/>
    <n v="2"/>
    <n v="0"/>
    <n v="0"/>
    <s v="N"/>
    <s v="Peter Appel Transport B.V."/>
    <n v="36622"/>
    <d v="2023-11-09T00:00:00"/>
    <s v="08:30:00"/>
    <n v="0"/>
    <x v="3"/>
    <x v="44"/>
    <n v="11"/>
    <x v="3"/>
    <n v="0"/>
    <s v=""/>
    <x v="1"/>
    <s v=""/>
    <n v="0"/>
    <s v=""/>
  </r>
  <r>
    <s v="COLGATE 3800 DEB."/>
    <s v="Colgate-Palmolive Nederland BV"/>
    <s v="101t"/>
    <n v="101091049309"/>
    <n v="101030177556"/>
    <n v="825"/>
    <s v="Controle Inv"/>
    <s v="2480137411"/>
    <s v="Verkoop"/>
    <n v="170"/>
    <s v="Transport drops zone"/>
    <s v="0 - ingevoerd"/>
    <n v="0"/>
    <m/>
    <d v="2023-11-09T00:00:00"/>
    <s v="DROP"/>
    <s v="0001010910493090154522_002"/>
    <n v="211.89"/>
    <n v="13.6"/>
    <m/>
    <s v="EUR"/>
    <n v="199.43"/>
    <s v="EUR"/>
    <n v="0"/>
    <s v="EUR"/>
    <n v="199.43"/>
    <n v="0"/>
    <n v="-199.43"/>
    <s v="N"/>
    <m/>
    <m/>
    <m/>
    <d v="2023-11-09T00:00:00"/>
    <s v="00:00"/>
    <s v="23:59"/>
    <d v="2023-11-09T00:00:00"/>
    <s v="08:00"/>
    <s v="08:00"/>
    <n v="12.8"/>
    <s v="ce"/>
    <n v="12712"/>
    <n v="12.8"/>
    <n v="19"/>
    <s v="Kuehne+Nagel Tiel 3 Standpl"/>
    <s v="De Diepert 5"/>
    <s v="Tiel"/>
    <s v="4004 MA"/>
    <s v="NL"/>
    <x v="32"/>
    <s v="Afrikastraat 10"/>
    <x v="34"/>
    <s v="6014CG"/>
    <s v="NL"/>
    <s v="2480137411"/>
    <s v="0154522_002"/>
    <m/>
    <s v="NL001131849B01"/>
    <n v="2"/>
    <n v="0"/>
    <n v="0"/>
    <s v="N"/>
    <s v="Peter Appel Transport B.V."/>
    <n v="36622"/>
    <d v="2023-11-09T00:00:00"/>
    <s v="09:22:00"/>
    <n v="0"/>
    <x v="3"/>
    <x v="44"/>
    <n v="11"/>
    <x v="23"/>
    <n v="0"/>
    <s v=""/>
    <x v="3"/>
    <s v=""/>
    <n v="0"/>
    <s v=""/>
  </r>
  <r>
    <s v="COLGATE 3800 DEB."/>
    <s v="Colgate-Palmolive Nederland BV"/>
    <s v="101t"/>
    <n v="101091049310"/>
    <n v="101030177557"/>
    <n v="825"/>
    <s v="Controle Inv"/>
    <s v="2480137407"/>
    <s v="Verkoop"/>
    <n v="170"/>
    <s v="Transport drops zone"/>
    <s v="0 - ingevoerd"/>
    <n v="0"/>
    <m/>
    <d v="2023-11-09T00:00:00"/>
    <s v="DROP"/>
    <s v="0001010910493100154523_002"/>
    <n v="155.84"/>
    <n v="16"/>
    <m/>
    <s v="EUR"/>
    <n v="132.46"/>
    <s v="EUR"/>
    <n v="0"/>
    <s v="EUR"/>
    <n v="132.46"/>
    <n v="0"/>
    <n v="-132.46"/>
    <s v="N"/>
    <m/>
    <m/>
    <m/>
    <d v="2023-11-09T00:00:00"/>
    <s v="00:00"/>
    <s v="23:59"/>
    <d v="2023-11-09T00:00:00"/>
    <s v="07:00"/>
    <s v="07:00"/>
    <n v="13.6"/>
    <s v="ce"/>
    <n v="13853"/>
    <n v="13.6"/>
    <n v="23"/>
    <s v="Kuehne+Nagel Tiel 3 Standpl"/>
    <s v="De Diepert 5"/>
    <s v="Tiel"/>
    <s v="4004 MA"/>
    <s v="NL"/>
    <x v="79"/>
    <s v="Keltenweg 30"/>
    <x v="58"/>
    <s v="5342 LP"/>
    <s v="NL"/>
    <s v="2480137407"/>
    <s v="0154523_002"/>
    <m/>
    <s v="NL001131849B01"/>
    <n v="2"/>
    <n v="0"/>
    <n v="0"/>
    <s v="N"/>
    <s v="Peter Appel Transport B.V."/>
    <n v="36622"/>
    <d v="2023-11-09T00:00:00"/>
    <s v="08:39:00"/>
    <n v="7"/>
    <x v="3"/>
    <x v="44"/>
    <n v="11"/>
    <x v="42"/>
    <n v="0"/>
    <s v=""/>
    <x v="3"/>
    <s v=""/>
    <n v="0"/>
    <s v=""/>
  </r>
  <r>
    <s v="COLGATE 3800 DEB."/>
    <s v="Colgate-Palmolive Nederland BV"/>
    <s v="101t"/>
    <n v="101091049319"/>
    <n v="101030177558"/>
    <n v="825"/>
    <s v="Controle Inv"/>
    <s v="2480137408"/>
    <s v="Verkoop"/>
    <n v="170"/>
    <s v="Transport drops zone"/>
    <s v="0 - ingevoerd"/>
    <n v="0"/>
    <m/>
    <d v="2023-11-09T00:00:00"/>
    <s v="DROP"/>
    <s v="0001010910493190154526_003"/>
    <n v="147.75"/>
    <n v="8.8000000000000007"/>
    <m/>
    <s v="EUR"/>
    <n v="147.75"/>
    <s v="EUR"/>
    <n v="0"/>
    <s v="EUR"/>
    <n v="147.75"/>
    <n v="0"/>
    <n v="-147.75"/>
    <s v="N"/>
    <m/>
    <m/>
    <m/>
    <d v="2023-11-09T00:00:00"/>
    <s v="00:00"/>
    <s v="23:59"/>
    <d v="2023-11-09T00:00:00"/>
    <s v="11:00"/>
    <s v="12:00"/>
    <n v="8.8000000000000007"/>
    <s v="ce"/>
    <n v="8801"/>
    <n v="8.8000000000000007"/>
    <n v="15"/>
    <s v="Kuehne+Nagel Tiel 3 Standpl"/>
    <s v="De Diepert 5"/>
    <s v="Tiel"/>
    <s v="4004 MA"/>
    <s v="NL"/>
    <x v="71"/>
    <s v="Hammerstaat 9"/>
    <x v="54"/>
    <s v="8161 PH"/>
    <s v="NL"/>
    <s v="2480137408"/>
    <s v="0154526_003"/>
    <m/>
    <s v="NL001131849B01"/>
    <n v="2"/>
    <n v="0"/>
    <n v="0"/>
    <s v="N"/>
    <s v="Peter Appel Transport B.V."/>
    <n v="36622"/>
    <d v="2023-11-09T00:00:00"/>
    <s v="11:33:00"/>
    <n v="0"/>
    <x v="3"/>
    <x v="44"/>
    <n v="11"/>
    <x v="38"/>
    <n v="1"/>
    <n v="8.8000000000000007"/>
    <x v="0"/>
    <n v="147.75"/>
    <n v="0"/>
    <n v="147.75"/>
  </r>
  <r>
    <s v="COLGATE 3800 DEB."/>
    <s v="Colgate-Palmolive Nederland BV"/>
    <s v="101t"/>
    <n v="101091049322"/>
    <n v="101030177636"/>
    <n v="825"/>
    <s v="Controle Inv"/>
    <s v="2480138655"/>
    <s v="Verkoop"/>
    <n v="170"/>
    <s v="Transport drops zone"/>
    <s v="0 - ingevoerd"/>
    <n v="0"/>
    <m/>
    <d v="2023-11-09T00:00:00"/>
    <s v="DROP"/>
    <s v="0001010910493220154524_002"/>
    <n v="129.27000000000001"/>
    <n v="8.8000000000000007"/>
    <m/>
    <s v="EUR"/>
    <n v="23.5"/>
    <s v="EUR"/>
    <n v="0"/>
    <s v="EUR"/>
    <n v="23.5"/>
    <n v="0"/>
    <n v="-23.5"/>
    <s v="Y"/>
    <m/>
    <m/>
    <m/>
    <d v="2023-11-09T00:00:00"/>
    <s v="00:00"/>
    <s v="23:59"/>
    <d v="2023-11-09T00:00:00"/>
    <s v="07:00"/>
    <s v="10:00"/>
    <n v="1.6"/>
    <s v="ce"/>
    <n v="1177"/>
    <n v="1.6"/>
    <n v="2"/>
    <s v="Kuehne+Nagel Tiel 3 Standpl"/>
    <s v="De Diepert 5"/>
    <s v="Tiel"/>
    <s v="4004 MA"/>
    <s v="NL"/>
    <x v="118"/>
    <s v="Slego 1"/>
    <x v="13"/>
    <s v="1046 BM"/>
    <s v="NL"/>
    <s v="2480138655"/>
    <s v="0154524_002"/>
    <m/>
    <s v="NL001131849B01"/>
    <n v="2"/>
    <n v="0"/>
    <n v="0"/>
    <s v="N"/>
    <s v="Peter Appel Transport B.V."/>
    <n v="36622"/>
    <d v="2023-11-09T00:00:00"/>
    <s v="14:13:00"/>
    <n v="0"/>
    <x v="3"/>
    <x v="44"/>
    <n v="11"/>
    <x v="11"/>
    <n v="0"/>
    <s v=""/>
    <x v="0"/>
    <s v=""/>
    <n v="0"/>
    <s v=""/>
  </r>
  <r>
    <s v="COLGATE 3800 DEB."/>
    <s v="Colgate-Palmolive Nederland BV"/>
    <s v="101t"/>
    <n v="101091049508"/>
    <n v="101030177653"/>
    <n v="825"/>
    <s v="Controle Inv"/>
    <s v="2480138854"/>
    <s v="Verkoop"/>
    <n v="170"/>
    <s v="Transport drops zone"/>
    <s v="0 - ingevoerd"/>
    <n v="0"/>
    <m/>
    <d v="2023-11-10T00:00:00"/>
    <s v="DROP"/>
    <s v="0001010910495080154620_008"/>
    <n v="94.18"/>
    <n v="4.8"/>
    <m/>
    <s v="EUR"/>
    <n v="62.79"/>
    <s v="EUR"/>
    <n v="0"/>
    <s v="EUR"/>
    <n v="62.79"/>
    <n v="0"/>
    <n v="-62.79"/>
    <s v="N"/>
    <m/>
    <m/>
    <m/>
    <d v="2023-11-10T00:00:00"/>
    <s v="00:00"/>
    <s v="23:59"/>
    <d v="2023-11-10T00:00:00"/>
    <s v="08:00"/>
    <s v="08:00"/>
    <n v="3.2"/>
    <s v="ce"/>
    <n v="2934"/>
    <n v="3.2"/>
    <n v="2"/>
    <s v="Kuehne+Nagel Tiel 3 Standpl"/>
    <s v="De Diepert 5"/>
    <s v="Tiel"/>
    <s v="4004 MA"/>
    <s v="NL"/>
    <x v="116"/>
    <s v="Basisweg 7"/>
    <x v="25"/>
    <s v="1951NG"/>
    <s v="NL"/>
    <s v="2480138854"/>
    <s v="0154620_008"/>
    <m/>
    <s v="NL001131849B01"/>
    <n v="2"/>
    <n v="0"/>
    <n v="0"/>
    <s v="N"/>
    <s v="Peter Appel Transport B.V."/>
    <n v="36622"/>
    <d v="2023-11-10T00:00:00"/>
    <s v="08:41:00"/>
    <n v="0"/>
    <x v="4"/>
    <x v="44"/>
    <n v="11"/>
    <x v="17"/>
    <n v="1"/>
    <n v="4.8000000000000007"/>
    <x v="3"/>
    <n v="94.18"/>
    <n v="0"/>
    <n v="94.18"/>
  </r>
  <r>
    <s v="COLGATE 3800 DEB."/>
    <s v="Colgate-Palmolive Nederland BV"/>
    <s v="101t"/>
    <n v="101091049846"/>
    <n v="101030177659"/>
    <n v="825"/>
    <s v="Controle Inv"/>
    <s v="2480138860"/>
    <s v="Verkoop"/>
    <n v="170"/>
    <s v="Transport drops zone"/>
    <s v="0 - ingevoerd"/>
    <n v="0"/>
    <m/>
    <d v="2023-11-10T00:00:00"/>
    <s v="DROP"/>
    <s v="0001010910498460154839_002"/>
    <n v="82.46"/>
    <n v="9.6"/>
    <m/>
    <s v="EUR"/>
    <n v="82.46"/>
    <s v="EUR"/>
    <n v="0"/>
    <s v="EUR"/>
    <n v="82.46"/>
    <n v="0"/>
    <n v="-82.46"/>
    <s v="N"/>
    <m/>
    <m/>
    <m/>
    <d v="2023-11-10T00:00:00"/>
    <s v="00:00"/>
    <s v="23:59"/>
    <d v="2023-11-10T00:00:00"/>
    <s v="05:00"/>
    <s v="06:00"/>
    <n v="9.6"/>
    <s v="ce"/>
    <n v="5787"/>
    <n v="9.6"/>
    <n v="11"/>
    <s v="Kuehne+Nagel Tiel 3 Standpl"/>
    <s v="De Diepert 5"/>
    <s v="Tiel"/>
    <s v="4004 MA"/>
    <s v="NL"/>
    <x v="2"/>
    <s v="Randweg 2"/>
    <x v="6"/>
    <s v="4191 NN"/>
    <s v="NL"/>
    <s v="2480138860"/>
    <s v="0154839_002"/>
    <m/>
    <s v="NL001131849B01"/>
    <n v="2"/>
    <n v="0"/>
    <n v="0"/>
    <s v="N"/>
    <s v="Peter Appel Transport B.V."/>
    <n v="36622"/>
    <d v="2023-11-10T00:00:00"/>
    <s v="06:56:00"/>
    <n v="0"/>
    <x v="4"/>
    <x v="44"/>
    <n v="11"/>
    <x v="6"/>
    <n v="1"/>
    <n v="9.6"/>
    <x v="2"/>
    <n v="82.46"/>
    <n v="0"/>
    <n v="82.46"/>
  </r>
  <r>
    <s v="COLGATE 3800 DEB."/>
    <s v="Colgate-Palmolive Nederland BV"/>
    <s v="101t"/>
    <n v="101091049515"/>
    <n v="101030177660"/>
    <n v="825"/>
    <s v="Controle Inv"/>
    <s v="2480138861"/>
    <s v="Verkoop"/>
    <n v="170"/>
    <s v="Transport drops zone"/>
    <s v="0 - ingevoerd"/>
    <n v="0"/>
    <m/>
    <d v="2023-11-10T00:00:00"/>
    <s v="DROP"/>
    <s v="0001010910495150154627_002"/>
    <n v="226.13"/>
    <n v="16.8"/>
    <m/>
    <s v="EUR"/>
    <n v="226.13"/>
    <s v="EUR"/>
    <n v="0"/>
    <s v="EUR"/>
    <n v="226.13"/>
    <n v="0"/>
    <n v="-226.13"/>
    <s v="N"/>
    <m/>
    <m/>
    <m/>
    <d v="2023-11-10T00:00:00"/>
    <s v="00:00"/>
    <s v="23:59"/>
    <d v="2023-11-10T00:00:00"/>
    <s v="13:00"/>
    <s v="14:00"/>
    <n v="16.8"/>
    <s v="ce"/>
    <n v="7810"/>
    <n v="16.8"/>
    <n v="12"/>
    <s v="Kuehne+Nagel Tiel 3 Standpl"/>
    <s v="De Diepert 5"/>
    <s v="Tiel"/>
    <s v="4004 MA"/>
    <s v="NL"/>
    <x v="16"/>
    <s v="Rijnland 4"/>
    <x v="19"/>
    <s v="1948RL"/>
    <s v="NL"/>
    <s v="2480138861"/>
    <s v="0154627_002"/>
    <m/>
    <s v="NL001131849B01"/>
    <n v="2"/>
    <n v="0"/>
    <n v="0"/>
    <s v="N"/>
    <s v="Peter Appel Transport B.V."/>
    <n v="36622"/>
    <d v="2023-11-10T00:00:00"/>
    <s v="16:05:00"/>
    <n v="0"/>
    <x v="4"/>
    <x v="44"/>
    <n v="11"/>
    <x v="17"/>
    <n v="1"/>
    <n v="16.8"/>
    <x v="0"/>
    <n v="226.13"/>
    <n v="0"/>
    <n v="226.13"/>
  </r>
  <r>
    <s v="COLGATE 3800 DEB."/>
    <s v="Colgate-Palmolive Nederland BV"/>
    <s v="101t"/>
    <n v="101091049844"/>
    <n v="101030177661"/>
    <n v="825"/>
    <s v="Controle Inv"/>
    <s v="0240198658"/>
    <s v="Verkoop"/>
    <n v="170"/>
    <s v="Transport drops zone"/>
    <s v="0 - ingevoerd"/>
    <n v="0"/>
    <m/>
    <d v="2023-11-10T00:00:00"/>
    <s v="DROP"/>
    <s v="0001010910498440154842_002"/>
    <n v="174.9"/>
    <n v="13.6"/>
    <m/>
    <s v="EUR"/>
    <n v="174.9"/>
    <s v="EUR"/>
    <n v="0"/>
    <s v="EUR"/>
    <n v="174.9"/>
    <n v="0"/>
    <n v="-174.9"/>
    <s v="N"/>
    <m/>
    <m/>
    <m/>
    <d v="2023-11-10T00:00:00"/>
    <s v="00:00"/>
    <s v="23:59"/>
    <d v="2023-11-10T00:00:00"/>
    <s v="10:00"/>
    <s v="10:00"/>
    <n v="13.6"/>
    <s v="ce"/>
    <n v="15185"/>
    <n v="13.6"/>
    <n v="22"/>
    <s v="Kuehne+Nagel Tiel 3 Standpl"/>
    <s v="De Diepert 5"/>
    <s v="Tiel"/>
    <s v="4004 MA"/>
    <s v="NL"/>
    <x v="65"/>
    <s v="FLORIJNSTRAAT 4C"/>
    <x v="51"/>
    <s v="4903 RM"/>
    <s v="NL"/>
    <s v="0240198658"/>
    <s v="0154842_002"/>
    <m/>
    <s v="NL001131849B01"/>
    <n v="2"/>
    <n v="0"/>
    <n v="0"/>
    <s v="N"/>
    <s v="Peter Appel Transport B.V."/>
    <n v="36622"/>
    <d v="2023-11-10T00:00:00"/>
    <s v="10:11:00"/>
    <n v="0"/>
    <x v="4"/>
    <x v="44"/>
    <n v="11"/>
    <x v="34"/>
    <n v="1"/>
    <n v="13.6"/>
    <x v="5"/>
    <n v="174.9"/>
    <n v="0"/>
    <n v="174.9"/>
  </r>
  <r>
    <s v="COLGATE 3800 DEB."/>
    <s v="Colgate-Palmolive Nederland BV"/>
    <s v="101t"/>
    <n v="101091049829"/>
    <n v="101030177651"/>
    <n v="825"/>
    <s v="Controle Inv"/>
    <s v="2480138853"/>
    <s v="Verkoop"/>
    <n v="170"/>
    <s v="Transport drops zone"/>
    <s v="0 - ingevoerd"/>
    <n v="0"/>
    <m/>
    <d v="2023-11-10T00:00:00"/>
    <s v="DROP"/>
    <s v="0001010910498290154829_002"/>
    <n v="83.04"/>
    <n v="4"/>
    <m/>
    <s v="EUR"/>
    <n v="83.04"/>
    <s v="EUR"/>
    <n v="0"/>
    <s v="EUR"/>
    <n v="83.04"/>
    <n v="0"/>
    <n v="-83.04"/>
    <s v="N"/>
    <m/>
    <m/>
    <m/>
    <d v="2023-11-10T00:00:00"/>
    <s v="00:00"/>
    <s v="23:59"/>
    <d v="2023-11-10T00:00:00"/>
    <s v="09:00"/>
    <s v="10:00"/>
    <n v="4"/>
    <s v="ce"/>
    <n v="3323"/>
    <n v="4"/>
    <n v="4"/>
    <s v="Kuehne+Nagel Tiel 3 Standpl"/>
    <s v="De Diepert 5"/>
    <s v="Tiel"/>
    <s v="4004 MA"/>
    <s v="NL"/>
    <x v="29"/>
    <s v="Opaalstraat 15"/>
    <x v="32"/>
    <s v="1812RH"/>
    <s v="NL"/>
    <s v="2480138853"/>
    <s v="0154829_002"/>
    <m/>
    <s v="NL001131849B01"/>
    <n v="2"/>
    <n v="0"/>
    <n v="0"/>
    <s v="N"/>
    <s v="Peter Appel Transport B.V."/>
    <n v="36622"/>
    <d v="2023-11-10T00:00:00"/>
    <s v="10:02:00"/>
    <n v="0"/>
    <x v="4"/>
    <x v="44"/>
    <n v="11"/>
    <x v="28"/>
    <n v="1"/>
    <n v="4"/>
    <x v="3"/>
    <n v="83.04"/>
    <n v="0"/>
    <n v="83.04"/>
  </r>
  <r>
    <s v="COLGATE 3800 DEB."/>
    <s v="Colgate-Palmolive Nederland BV"/>
    <s v="101t"/>
    <n v="101091049508"/>
    <n v="101030177652"/>
    <n v="825"/>
    <s v="Controle Inv"/>
    <s v="2480138855"/>
    <s v="Verkoop"/>
    <n v="170"/>
    <s v="Transport drops zone"/>
    <s v="0 - ingevoerd"/>
    <n v="0"/>
    <m/>
    <d v="2023-11-10T00:00:00"/>
    <s v="DROP"/>
    <s v="0001010910495080154620_008"/>
    <n v="94.18"/>
    <n v="4.8"/>
    <m/>
    <s v="EUR"/>
    <n v="31.39"/>
    <s v="EUR"/>
    <n v="0"/>
    <s v="EUR"/>
    <n v="31.39"/>
    <n v="0"/>
    <n v="-31.39"/>
    <s v="N"/>
    <m/>
    <m/>
    <m/>
    <d v="2023-11-10T00:00:00"/>
    <s v="00:00"/>
    <s v="23:59"/>
    <d v="2023-11-10T00:00:00"/>
    <s v="08:00"/>
    <s v="08:00"/>
    <n v="1.6"/>
    <s v="ce"/>
    <n v="507"/>
    <n v="1.6"/>
    <n v="0"/>
    <s v="Kuehne+Nagel Tiel 3 Standpl"/>
    <s v="De Diepert 5"/>
    <s v="Tiel"/>
    <s v="4004 MA"/>
    <s v="NL"/>
    <x v="114"/>
    <s v="Basisweg 7"/>
    <x v="25"/>
    <s v="1951NG"/>
    <s v="NL"/>
    <s v="2480138855"/>
    <s v="0154620_008"/>
    <m/>
    <s v="NL001131849B01"/>
    <n v="2"/>
    <n v="0"/>
    <n v="0"/>
    <s v="N"/>
    <s v="Peter Appel Transport B.V."/>
    <n v="36622"/>
    <d v="2023-11-10T00:00:00"/>
    <s v="08:41:00"/>
    <n v="0"/>
    <x v="4"/>
    <x v="44"/>
    <n v="11"/>
    <x v="17"/>
    <n v="0"/>
    <s v=""/>
    <x v="3"/>
    <s v=""/>
    <n v="0"/>
    <s v=""/>
  </r>
  <r>
    <s v="COLGATE 3800 DEB."/>
    <s v="Colgate-Palmolive Nederland BV"/>
    <s v="101t"/>
    <n v="101091049850"/>
    <n v="101030177654"/>
    <n v="825"/>
    <s v="Controle Inv"/>
    <s v="2480138857"/>
    <s v="Verkoop"/>
    <n v="170"/>
    <s v="Transport drops zone"/>
    <s v="0 - ingevoerd"/>
    <n v="0"/>
    <m/>
    <d v="2023-11-10T00:00:00"/>
    <s v="DROP"/>
    <s v="0001010910498500154843_002"/>
    <n v="179.71"/>
    <n v="14.4"/>
    <m/>
    <s v="EUR"/>
    <n v="179.71"/>
    <s v="EUR"/>
    <n v="0"/>
    <s v="EUR"/>
    <n v="179.71"/>
    <n v="0"/>
    <n v="-179.71"/>
    <s v="N"/>
    <m/>
    <m/>
    <m/>
    <d v="2023-11-10T00:00:00"/>
    <s v="00:00"/>
    <s v="23:59"/>
    <d v="2023-11-10T00:00:00"/>
    <s v="07:00"/>
    <s v="10:00"/>
    <n v="14.4"/>
    <s v="ce"/>
    <n v="15529"/>
    <n v="14.4"/>
    <n v="26"/>
    <s v="Kuehne+Nagel Tiel 3 Standpl"/>
    <s v="De Diepert 5"/>
    <s v="Tiel"/>
    <s v="4004 MA"/>
    <s v="NL"/>
    <x v="117"/>
    <s v="Slego 1a"/>
    <x v="13"/>
    <s v="1046BM"/>
    <s v="NL"/>
    <s v="2480138857"/>
    <s v="0154843_002"/>
    <m/>
    <s v="NL001131849B01"/>
    <n v="2"/>
    <n v="0"/>
    <n v="0"/>
    <s v="N"/>
    <s v="Peter Appel Transport B.V."/>
    <n v="36622"/>
    <d v="2023-11-10T00:00:00"/>
    <s v="09:20:00"/>
    <n v="0"/>
    <x v="4"/>
    <x v="44"/>
    <n v="11"/>
    <x v="11"/>
    <n v="1"/>
    <n v="14.4"/>
    <x v="0"/>
    <n v="179.71"/>
    <n v="0"/>
    <n v="179.71"/>
  </r>
  <r>
    <s v="COLGATE 3800 DEB."/>
    <s v="Colgate-Palmolive Nederland BV"/>
    <s v="101t"/>
    <n v="101091049514"/>
    <n v="101030177655"/>
    <n v="825"/>
    <s v="Controle Inv"/>
    <s v="2480138856"/>
    <s v="Verkoop"/>
    <n v="170"/>
    <s v="Transport drops zone"/>
    <s v="0 - ingevoerd"/>
    <n v="0"/>
    <m/>
    <d v="2023-11-10T00:00:00"/>
    <s v="DROP"/>
    <s v="0001010910495140154626_002"/>
    <n v="79.88"/>
    <n v="4"/>
    <m/>
    <s v="EUR"/>
    <n v="79.88"/>
    <s v="EUR"/>
    <n v="0"/>
    <s v="EUR"/>
    <n v="79.88"/>
    <n v="0"/>
    <n v="-79.88"/>
    <s v="N"/>
    <m/>
    <m/>
    <m/>
    <d v="2023-11-10T00:00:00"/>
    <s v="00:00"/>
    <s v="23:59"/>
    <d v="2023-11-10T00:00:00"/>
    <s v="12:00"/>
    <s v="12:00"/>
    <n v="4"/>
    <s v="ce"/>
    <n v="2535"/>
    <n v="4"/>
    <n v="3"/>
    <s v="Kuehne+Nagel Tiel 3 Standpl"/>
    <s v="De Diepert 5"/>
    <s v="Tiel"/>
    <s v="4004 MA"/>
    <s v="NL"/>
    <x v="113"/>
    <s v="Hollandweg 30"/>
    <x v="4"/>
    <s v="2665 MT"/>
    <s v="NL"/>
    <s v="2480138856"/>
    <s v="0154626_002"/>
    <m/>
    <s v="NL001131849B01"/>
    <n v="2"/>
    <n v="0"/>
    <n v="0"/>
    <s v="N"/>
    <s v="Peter Appel Transport B.V."/>
    <n v="36622"/>
    <d v="2023-11-10T00:00:00"/>
    <s v="11:52:00"/>
    <n v="0"/>
    <x v="4"/>
    <x v="44"/>
    <n v="11"/>
    <x v="4"/>
    <n v="1"/>
    <n v="4"/>
    <x v="3"/>
    <n v="79.88"/>
    <n v="0"/>
    <n v="79.88"/>
  </r>
  <r>
    <s v="COLGATE 3800 DEB."/>
    <s v="Colgate-Palmolive Nederland BV"/>
    <s v="101t"/>
    <n v="101091049508"/>
    <n v="101030177656"/>
    <n v="825"/>
    <s v="Controle Inv"/>
    <s v="2480138859 REFUSED"/>
    <s v="Verkoop"/>
    <n v="170"/>
    <s v="Transport drops zone"/>
    <s v="0 - ingevoerd"/>
    <n v="0"/>
    <m/>
    <d v="2023-11-10T00:00:00"/>
    <s v="DROP"/>
    <s v="0001010910495080154620_006"/>
    <n v="65.64"/>
    <n v="2.4"/>
    <m/>
    <s v="EUR"/>
    <n v="43.76"/>
    <s v="EUR"/>
    <n v="0"/>
    <s v="EUR"/>
    <n v="43.76"/>
    <n v="0"/>
    <n v="-43.76"/>
    <s v="N"/>
    <m/>
    <m/>
    <m/>
    <d v="2023-11-10T00:00:00"/>
    <s v="00:00"/>
    <s v="23:59"/>
    <d v="2023-11-10T00:00:00"/>
    <s v="09:00"/>
    <s v="17:00"/>
    <n v="1.6"/>
    <s v="ce"/>
    <n v="759"/>
    <n v="1.6"/>
    <n v="0"/>
    <s v="Kuehne+Nagel Tiel 3 Standpl"/>
    <s v="De Diepert 5"/>
    <s v="Tiel"/>
    <s v="4004 MA"/>
    <s v="NL"/>
    <x v="61"/>
    <s v="Nijverheidsweg 14"/>
    <x v="48"/>
    <s v="3251 LP"/>
    <s v="NL"/>
    <s v="2480138859 REFUSED"/>
    <s v="0154620_006"/>
    <m/>
    <s v="NL001131849B01"/>
    <n v="2"/>
    <n v="0"/>
    <n v="0"/>
    <s v="N"/>
    <s v="Peter Appel Transport B.V."/>
    <n v="36622"/>
    <d v="2023-11-10T00:00:00"/>
    <s v="17:49:00"/>
    <n v="0"/>
    <x v="4"/>
    <x v="44"/>
    <n v="11"/>
    <x v="37"/>
    <n v="1"/>
    <n v="2.4000000000000004"/>
    <x v="0"/>
    <n v="65.64"/>
    <n v="0"/>
    <n v="65.64"/>
  </r>
  <r>
    <s v="COLGATE 3800 DEB."/>
    <s v="Colgate-Palmolive Nederland BV"/>
    <s v="101t"/>
    <n v="101091049508"/>
    <n v="101030177658"/>
    <n v="825"/>
    <s v="Controle Inv"/>
    <s v="2480138858 REFUSED"/>
    <s v="Verkoop"/>
    <n v="170"/>
    <s v="Transport drops zone"/>
    <s v="0 - ingevoerd"/>
    <n v="0"/>
    <m/>
    <d v="2023-11-10T00:00:00"/>
    <s v="DROP"/>
    <s v="0001010910495080154620_006"/>
    <n v="65.64"/>
    <n v="2.4"/>
    <m/>
    <s v="EUR"/>
    <n v="21.88"/>
    <s v="EUR"/>
    <n v="0"/>
    <s v="EUR"/>
    <n v="21.88"/>
    <n v="0"/>
    <n v="-21.88"/>
    <s v="N"/>
    <m/>
    <m/>
    <m/>
    <d v="2023-11-10T00:00:00"/>
    <s v="00:00"/>
    <s v="23:59"/>
    <d v="2023-11-10T00:00:00"/>
    <s v="09:00"/>
    <s v="17:00"/>
    <n v="0.8"/>
    <s v="ce"/>
    <n v="427"/>
    <n v="0.8"/>
    <n v="0"/>
    <s v="Kuehne+Nagel Tiel 3 Standpl"/>
    <s v="De Diepert 5"/>
    <s v="Tiel"/>
    <s v="4004 MA"/>
    <s v="NL"/>
    <x v="61"/>
    <s v="Nijverheidsweg 14"/>
    <x v="48"/>
    <s v="3251 LP"/>
    <s v="NL"/>
    <s v="2480138858 REFUSED"/>
    <s v="0154620_006"/>
    <m/>
    <s v="NL001131849B01"/>
    <n v="2"/>
    <n v="0"/>
    <n v="0"/>
    <s v="N"/>
    <s v="Peter Appel Transport B.V."/>
    <n v="36622"/>
    <d v="2023-11-10T00:00:00"/>
    <s v="17:49:00"/>
    <n v="0"/>
    <x v="4"/>
    <x v="44"/>
    <n v="11"/>
    <x v="37"/>
    <n v="0"/>
    <s v=""/>
    <x v="0"/>
    <s v=""/>
    <n v="0"/>
    <s v=""/>
  </r>
  <r>
    <s v="COLGATE 3800 DEB."/>
    <s v="Colgate-Palmolive Nederland BV"/>
    <s v="101t"/>
    <n v="101091049778"/>
    <n v="101030177681"/>
    <n v="825"/>
    <s v="Controle Inv"/>
    <s v="0240198671"/>
    <s v="Verkoop"/>
    <n v="170"/>
    <s v="Transport drops zone"/>
    <s v="0 - ingevoerd"/>
    <n v="0"/>
    <m/>
    <d v="2023-11-10T00:00:00"/>
    <s v="DROP"/>
    <s v="0001010910497780154753_003"/>
    <n v="78.88"/>
    <n v="4"/>
    <m/>
    <s v="EUR"/>
    <n v="78.88"/>
    <s v="EUR"/>
    <n v="0"/>
    <s v="EUR"/>
    <n v="78.88"/>
    <n v="0"/>
    <n v="-78.88"/>
    <s v="N"/>
    <m/>
    <m/>
    <m/>
    <d v="2023-11-10T00:00:00"/>
    <s v="00:00"/>
    <s v="23:59"/>
    <d v="2023-11-10T00:00:00"/>
    <s v="09:00"/>
    <s v="17:00"/>
    <n v="4"/>
    <s v="ce"/>
    <n v="2263"/>
    <n v="4"/>
    <n v="3"/>
    <s v="Kuehne+Nagel Tiel 3 Standpl"/>
    <s v="De Diepert 5"/>
    <s v="Tiel"/>
    <s v="4004 MA"/>
    <s v="NL"/>
    <x v="121"/>
    <s v="ERIK DE RODEWEG 11/13"/>
    <x v="73"/>
    <s v="5975 WD"/>
    <s v="NL"/>
    <s v="0240198671"/>
    <s v="0154753_003"/>
    <m/>
    <s v="NL001131849B01"/>
    <n v="2"/>
    <n v="0"/>
    <n v="0"/>
    <s v="N"/>
    <s v="Peter Appel Transport B.V."/>
    <n v="36622"/>
    <d v="2023-11-10T00:00:00"/>
    <s v="13:07:00"/>
    <n v="0"/>
    <x v="4"/>
    <x v="44"/>
    <n v="11"/>
    <x v="50"/>
    <n v="1"/>
    <n v="4"/>
    <x v="9"/>
    <n v="78.88"/>
    <n v="0"/>
    <n v="78.88"/>
  </r>
  <r>
    <s v="COLGATE 3800 DEB."/>
    <s v="Colgate-Palmolive Nederland BV"/>
    <s v="101t"/>
    <n v="101091049508"/>
    <n v="101030177657"/>
    <n v="825"/>
    <s v="Controle Inv"/>
    <s v="2480138862"/>
    <s v="Verkoop"/>
    <n v="170"/>
    <s v="Transport drops zone"/>
    <s v="0 - ingevoerd"/>
    <n v="0"/>
    <m/>
    <d v="2023-11-10T00:00:00"/>
    <s v="DROP"/>
    <s v="0001010910495080154620_005"/>
    <n v="61.56"/>
    <n v="2.4"/>
    <m/>
    <s v="EUR"/>
    <n v="61.56"/>
    <s v="EUR"/>
    <n v="0"/>
    <s v="EUR"/>
    <n v="61.56"/>
    <n v="0"/>
    <n v="-61.56"/>
    <s v="N"/>
    <m/>
    <m/>
    <m/>
    <d v="2023-11-10T00:00:00"/>
    <s v="00:00"/>
    <s v="23:59"/>
    <d v="2023-11-10T00:00:00"/>
    <s v="08:00"/>
    <s v="15:00"/>
    <n v="2.4"/>
    <s v="ce"/>
    <n v="1303"/>
    <n v="2.4"/>
    <n v="1"/>
    <s v="Kuehne+Nagel Tiel 3 Standpl"/>
    <s v="De Diepert 5"/>
    <s v="Tiel"/>
    <s v="4004 MA"/>
    <s v="NL"/>
    <x v="60"/>
    <s v="Orionweg 6"/>
    <x v="47"/>
    <s v="4782 SC"/>
    <s v="NL"/>
    <s v="2480138862"/>
    <s v="0154620_005"/>
    <m/>
    <s v="NL001131849B01"/>
    <n v="2"/>
    <n v="0"/>
    <n v="0"/>
    <s v="N"/>
    <s v="Peter Appel Transport B.V."/>
    <n v="36622"/>
    <d v="2023-11-10T00:00:00"/>
    <s v="13:57:00"/>
    <n v="0"/>
    <x v="4"/>
    <x v="44"/>
    <n v="11"/>
    <x v="29"/>
    <n v="1"/>
    <n v="2.4"/>
    <x v="0"/>
    <n v="61.56"/>
    <n v="0"/>
    <n v="61.56"/>
  </r>
  <r>
    <s v="COLGATE 3800 DEB."/>
    <s v="Colgate-Palmolive Nederland BV"/>
    <s v="101t"/>
    <n v="101091050103"/>
    <n v="101030177712"/>
    <n v="825"/>
    <s v="Controle Inv"/>
    <s v="2480139932"/>
    <s v="Verkoop"/>
    <n v="170"/>
    <s v="Transport drops zone"/>
    <s v="0 - ingevoerd"/>
    <n v="0"/>
    <m/>
    <d v="2023-11-11T00:00:00"/>
    <s v="DROP"/>
    <s v="0001010910501030154979_002"/>
    <m/>
    <n v="24.8"/>
    <m/>
    <s v="EUR"/>
    <n v="200.63"/>
    <s v="EUR"/>
    <n v="0"/>
    <s v="EUR"/>
    <n v="200.63"/>
    <n v="0"/>
    <n v="-200.63"/>
    <s v="Y"/>
    <m/>
    <m/>
    <m/>
    <d v="2023-11-11T00:00:00"/>
    <s v="00:00"/>
    <s v="23:59"/>
    <d v="2023-11-11T00:00:00"/>
    <s v="09:00"/>
    <s v="09:00"/>
    <n v="24"/>
    <s v="ce"/>
    <n v="9838"/>
    <n v="24.8"/>
    <n v="20"/>
    <s v="Kuehne+Nagel Tiel 3 Standpl"/>
    <s v="De Diepert 5"/>
    <s v="Tiel"/>
    <s v="4004 MA"/>
    <s v="NL"/>
    <x v="24"/>
    <s v="Ravenswade 14"/>
    <x v="26"/>
    <s v="3439 LD"/>
    <s v="NL"/>
    <s v="2480139932"/>
    <s v="0154979_002"/>
    <m/>
    <s v="NL001131849B01"/>
    <n v="2"/>
    <n v="0"/>
    <n v="0"/>
    <s v="N"/>
    <s v="Peter Appel Transport B.V."/>
    <n v="36622"/>
    <d v="2023-11-11T00:00:00"/>
    <s v="09:19:00"/>
    <n v="0"/>
    <x v="5"/>
    <x v="44"/>
    <n v="11"/>
    <x v="22"/>
    <n v="1"/>
    <n v="26.400000000000002"/>
    <x v="7"/>
    <n v="213.57"/>
    <n v="0"/>
    <n v="213.57"/>
  </r>
  <r>
    <s v="COLGATE 3800 DEB."/>
    <s v="Colgate-Palmolive Nederland BV"/>
    <s v="101t"/>
    <n v="101091050058"/>
    <n v="101030177718"/>
    <n v="825"/>
    <s v="Controle Inv"/>
    <s v="2480139944"/>
    <s v="Verkoop"/>
    <n v="170"/>
    <s v="Transport drops zone"/>
    <s v="0 - ingevoerd"/>
    <n v="0"/>
    <m/>
    <d v="2023-11-11T00:00:00"/>
    <s v="DROP"/>
    <s v="0001010910500580154940_002"/>
    <m/>
    <n v="26.4"/>
    <m/>
    <s v="EUR"/>
    <n v="182.69"/>
    <s v="EUR"/>
    <n v="0"/>
    <s v="EUR"/>
    <n v="182.69"/>
    <n v="0"/>
    <n v="-182.69"/>
    <s v="Y"/>
    <m/>
    <m/>
    <m/>
    <d v="2023-11-11T00:00:00"/>
    <s v="00:00"/>
    <s v="23:59"/>
    <d v="2023-11-11T00:00:00"/>
    <s v="09:00"/>
    <s v="09:00"/>
    <n v="26"/>
    <s v="ce"/>
    <n v="15535"/>
    <n v="26.4"/>
    <n v="34"/>
    <s v="Kuehne+Nagel Tiel 3 Standpl"/>
    <s v="De Diepert 5"/>
    <s v="Tiel"/>
    <s v="4004 MA"/>
    <s v="NL"/>
    <x v="14"/>
    <s v="Rood 24"/>
    <x v="17"/>
    <s v="6666LT"/>
    <s v="NL"/>
    <s v="2480139944"/>
    <s v="0154940_002"/>
    <m/>
    <s v="NL001131849B01"/>
    <n v="2"/>
    <n v="0"/>
    <n v="0"/>
    <s v="N"/>
    <s v="Peter Appel Transport B.V."/>
    <n v="36622"/>
    <d v="2023-11-11T00:00:00"/>
    <s v="10:11:00"/>
    <n v="0"/>
    <x v="5"/>
    <x v="44"/>
    <n v="11"/>
    <x v="15"/>
    <n v="1"/>
    <n v="26.4"/>
    <x v="5"/>
    <n v="182.69"/>
    <n v="0"/>
    <n v="182.69"/>
  </r>
  <r>
    <s v="COLGATE 3800 DEB."/>
    <s v="Colgate-Palmolive Nederland BV"/>
    <s v="101t"/>
    <n v="101091050101"/>
    <n v="101030177722"/>
    <n v="825"/>
    <s v="Controle Inv"/>
    <s v="2480139943"/>
    <s v="Verkoop"/>
    <n v="170"/>
    <s v="Transport drops zone"/>
    <s v="0 - ingevoerd"/>
    <n v="0"/>
    <m/>
    <d v="2023-11-11T00:00:00"/>
    <s v="DROP"/>
    <s v="0001010910501010154977_002"/>
    <m/>
    <n v="26.4"/>
    <m/>
    <s v="EUR"/>
    <n v="149.41"/>
    <s v="EUR"/>
    <n v="0"/>
    <s v="EUR"/>
    <n v="149.41"/>
    <n v="0"/>
    <n v="-149.41"/>
    <s v="Y"/>
    <m/>
    <m/>
    <m/>
    <d v="2023-11-11T00:00:00"/>
    <s v="00:00"/>
    <s v="23:59"/>
    <d v="2023-11-11T00:00:00"/>
    <s v="06:00"/>
    <s v="07:00"/>
    <n v="26"/>
    <s v="ce"/>
    <n v="10810"/>
    <n v="26.4"/>
    <n v="24"/>
    <s v="Kuehne+Nagel Tiel 3 Standpl"/>
    <s v="De Diepert 5"/>
    <s v="Tiel"/>
    <s v="4004 MA"/>
    <s v="NL"/>
    <x v="2"/>
    <s v="Randweg 2"/>
    <x v="6"/>
    <s v="4191 NN"/>
    <s v="NL"/>
    <s v="2480139943"/>
    <s v="0154977_002"/>
    <m/>
    <s v="NL001131849B01"/>
    <n v="2"/>
    <n v="0"/>
    <n v="0"/>
    <s v="N"/>
    <s v="Peter Appel Transport B.V."/>
    <n v="36622"/>
    <d v="2023-11-11T00:00:00"/>
    <s v="07:03:00"/>
    <n v="0"/>
    <x v="5"/>
    <x v="44"/>
    <n v="11"/>
    <x v="6"/>
    <n v="1"/>
    <n v="26.4"/>
    <x v="2"/>
    <n v="149.41"/>
    <n v="0"/>
    <n v="149.41"/>
  </r>
  <r>
    <s v="COLGATE 3800 DEB."/>
    <s v="Colgate-Palmolive Nederland BV"/>
    <s v="101t"/>
    <n v="101091050103"/>
    <n v="101030177703"/>
    <n v="825"/>
    <s v="Controle Inv"/>
    <s v="2480139936"/>
    <s v="Verkoop"/>
    <n v="170"/>
    <s v="Transport drops zone"/>
    <s v="0 - ingevoerd"/>
    <n v="0"/>
    <m/>
    <d v="2023-11-11T00:00:00"/>
    <s v="DROP"/>
    <s v="0001010910501030154979_002"/>
    <m/>
    <n v="0.8"/>
    <m/>
    <s v="EUR"/>
    <n v="6.47"/>
    <s v="EUR"/>
    <n v="0"/>
    <s v="EUR"/>
    <n v="6.47"/>
    <n v="0"/>
    <n v="-6.47"/>
    <s v="Y"/>
    <m/>
    <m/>
    <m/>
    <d v="2023-11-11T00:00:00"/>
    <s v="00:00"/>
    <s v="23:59"/>
    <d v="2023-11-11T00:00:00"/>
    <s v="09:00"/>
    <s v="09:00"/>
    <n v="0.8"/>
    <s v="ce"/>
    <n v="236"/>
    <n v="0.8"/>
    <n v="0"/>
    <s v="Kuehne+Nagel Tiel 3 Standpl"/>
    <s v="De Diepert 5"/>
    <s v="Tiel"/>
    <s v="4004 MA"/>
    <s v="NL"/>
    <x v="24"/>
    <s v="Ravenswade 14"/>
    <x v="26"/>
    <s v="3439 LD"/>
    <s v="NL"/>
    <s v="2480139936"/>
    <s v="0154979_002"/>
    <m/>
    <s v="NL001131849B01"/>
    <n v="2"/>
    <n v="0"/>
    <n v="0"/>
    <s v="N"/>
    <s v="Peter Appel Transport B.V."/>
    <n v="36622"/>
    <d v="2023-11-11T00:00:00"/>
    <s v="09:19:00"/>
    <n v="0"/>
    <x v="5"/>
    <x v="44"/>
    <n v="11"/>
    <x v="22"/>
    <n v="0"/>
    <s v=""/>
    <x v="7"/>
    <s v=""/>
    <n v="0"/>
    <s v=""/>
  </r>
  <r>
    <s v="COLGATE 3800 DEB."/>
    <s v="Colgate-Palmolive Nederland BV"/>
    <s v="101t"/>
    <n v="101091050102"/>
    <n v="101030177709"/>
    <n v="825"/>
    <s v="Controle Inv"/>
    <s v="2480139930"/>
    <s v="Verkoop"/>
    <n v="170"/>
    <s v="Transport drops zone"/>
    <s v="0 - ingevoerd"/>
    <n v="0"/>
    <m/>
    <d v="2023-11-11T00:00:00"/>
    <s v="DROP"/>
    <s v="0001010910501020154978_002"/>
    <m/>
    <n v="26.4"/>
    <m/>
    <s v="EUR"/>
    <n v="182.69"/>
    <s v="EUR"/>
    <n v="0"/>
    <s v="EUR"/>
    <n v="182.69"/>
    <n v="0"/>
    <n v="-182.69"/>
    <s v="Y"/>
    <m/>
    <m/>
    <m/>
    <d v="2023-11-11T00:00:00"/>
    <s v="00:00"/>
    <s v="23:59"/>
    <d v="2023-11-11T00:00:00"/>
    <s v="07:00"/>
    <s v="07:00"/>
    <n v="26"/>
    <s v="ce"/>
    <n v="15372"/>
    <n v="26.4"/>
    <n v="30"/>
    <s v="Kuehne+Nagel Tiel 3 Standpl"/>
    <s v="De Diepert 5"/>
    <s v="Tiel"/>
    <s v="4004 MA"/>
    <s v="NL"/>
    <x v="14"/>
    <s v="Rood 24"/>
    <x v="17"/>
    <s v="6666LT"/>
    <s v="NL"/>
    <s v="2480139930"/>
    <s v="0154978_002"/>
    <m/>
    <s v="NL001131849B01"/>
    <n v="2"/>
    <n v="0"/>
    <n v="0"/>
    <s v="N"/>
    <s v="Peter Appel Transport B.V."/>
    <n v="36622"/>
    <d v="2023-11-11T00:00:00"/>
    <s v="07:17:00"/>
    <n v="0"/>
    <x v="5"/>
    <x v="44"/>
    <n v="11"/>
    <x v="15"/>
    <n v="1"/>
    <n v="26.4"/>
    <x v="5"/>
    <n v="182.69"/>
    <n v="0"/>
    <n v="182.69"/>
  </r>
  <r>
    <s v="COLGATE 3800 DEB."/>
    <s v="Colgate-Palmolive Nederland BV"/>
    <s v="101t"/>
    <n v="101091050103"/>
    <n v="101030177715"/>
    <n v="825"/>
    <s v="Controle Inv"/>
    <s v="2480139928"/>
    <s v="Verkoop"/>
    <n v="170"/>
    <s v="Transport drops zone"/>
    <s v="0 - ingevoerd"/>
    <n v="0"/>
    <m/>
    <d v="2023-11-11T00:00:00"/>
    <s v="DROP"/>
    <s v="0001010910501030154979_002"/>
    <n v="144"/>
    <n v="12.8"/>
    <m/>
    <s v="EUR"/>
    <n v="6.47"/>
    <s v="EUR"/>
    <n v="0"/>
    <s v="EUR"/>
    <n v="6.47"/>
    <n v="0"/>
    <n v="-6.47"/>
    <s v="Y"/>
    <m/>
    <m/>
    <m/>
    <d v="2023-11-11T00:00:00"/>
    <s v="00:00"/>
    <s v="23:59"/>
    <d v="2023-11-11T00:00:00"/>
    <s v="09:00"/>
    <s v="09:00"/>
    <n v="0.8"/>
    <s v="ce"/>
    <n v="156"/>
    <n v="0.8"/>
    <n v="0"/>
    <s v="Kuehne+Nagel Tiel 3 Standpl"/>
    <s v="De Diepert 5"/>
    <s v="Tiel"/>
    <s v="4004 MA"/>
    <s v="NL"/>
    <x v="24"/>
    <s v="Ravenswade 14"/>
    <x v="26"/>
    <s v="3439 LD"/>
    <s v="NL"/>
    <s v="2480139928"/>
    <s v="0154979_002"/>
    <m/>
    <s v="NL001131849B01"/>
    <n v="2"/>
    <n v="0"/>
    <n v="0"/>
    <s v="N"/>
    <s v="Peter Appel Transport B.V."/>
    <n v="36622"/>
    <d v="2023-11-11T00:00:00"/>
    <s v="09:19:00"/>
    <n v="0"/>
    <x v="5"/>
    <x v="44"/>
    <n v="11"/>
    <x v="22"/>
    <n v="0"/>
    <s v=""/>
    <x v="7"/>
    <s v=""/>
    <n v="0"/>
    <s v=""/>
  </r>
  <r>
    <s v="COLGATE 3800 DEB."/>
    <s v="Colgate-Palmolive Nederland BV"/>
    <s v="101t"/>
    <n v="101091050111"/>
    <n v="101030177710"/>
    <n v="825"/>
    <s v="Controle Inv"/>
    <s v="2480139925"/>
    <s v="Verkoop"/>
    <n v="170"/>
    <s v="Transport drops zone"/>
    <s v="0 - ingevoerd"/>
    <n v="0"/>
    <m/>
    <d v="2023-11-13T00:00:00"/>
    <s v="DROP"/>
    <s v="0001010910501110154991_002"/>
    <n v="340.2"/>
    <n v="20"/>
    <m/>
    <s v="EUR"/>
    <n v="340.2"/>
    <s v="EUR"/>
    <n v="0"/>
    <s v="EUR"/>
    <n v="340.2"/>
    <n v="0"/>
    <n v="-340.2"/>
    <s v="N"/>
    <m/>
    <m/>
    <m/>
    <d v="2023-11-13T00:00:00"/>
    <s v="00:00"/>
    <s v="23:59"/>
    <d v="2023-11-13T00:00:00"/>
    <s v="08:00"/>
    <s v="15:00"/>
    <n v="20"/>
    <s v="ce"/>
    <n v="22998"/>
    <n v="20"/>
    <n v="37"/>
    <s v="Kuehne+Nagel Tiel 3 Standpl"/>
    <s v="De Diepert 5"/>
    <s v="Tiel"/>
    <s v="4004 MA"/>
    <s v="NL"/>
    <x v="8"/>
    <s v="Orionweg 2"/>
    <x v="10"/>
    <s v="8938 AH"/>
    <s v="NL"/>
    <s v="2480139925"/>
    <s v="0154991_002"/>
    <m/>
    <s v="NL001131849B01"/>
    <n v="2"/>
    <n v="0"/>
    <n v="0"/>
    <s v="N"/>
    <s v="Peter Appel Transport B.V."/>
    <n v="36622"/>
    <d v="2023-11-13T00:00:00"/>
    <s v="09:54:00"/>
    <n v="0"/>
    <x v="0"/>
    <x v="45"/>
    <n v="11"/>
    <x v="9"/>
    <n v="1"/>
    <n v="20"/>
    <x v="0"/>
    <n v="340.2"/>
    <n v="0"/>
    <n v="340.2"/>
  </r>
  <r>
    <s v="COLGATE 3800 DEB."/>
    <s v="Colgate-Palmolive Nederland BV"/>
    <s v="101t"/>
    <n v="101091050100"/>
    <n v="101030177711"/>
    <n v="825"/>
    <s v="Controle Inv"/>
    <s v="2480139929"/>
    <s v="Verkoop"/>
    <n v="170"/>
    <s v="Transport drops zone"/>
    <s v="0 - ingevoerd"/>
    <n v="0"/>
    <m/>
    <d v="2023-11-13T00:00:00"/>
    <s v="DROP"/>
    <s v="0001010910501000154976_010"/>
    <n v="28.86"/>
    <n v="0.8"/>
    <m/>
    <s v="EUR"/>
    <n v="28.86"/>
    <s v="EUR"/>
    <n v="0"/>
    <s v="EUR"/>
    <n v="28.86"/>
    <n v="0"/>
    <n v="-28.86"/>
    <s v="N"/>
    <m/>
    <m/>
    <m/>
    <d v="2023-11-13T00:00:00"/>
    <s v="00:00"/>
    <s v="23:59"/>
    <d v="2023-11-13T00:00:00"/>
    <s v="10:00"/>
    <s v="17:00"/>
    <n v="0.8"/>
    <s v="ce"/>
    <n v="184"/>
    <n v="0.8"/>
    <n v="0"/>
    <s v="Kuehne+Nagel Tiel 3 Standpl"/>
    <s v="De Diepert 5"/>
    <s v="Tiel"/>
    <s v="4004 MA"/>
    <s v="NL"/>
    <x v="4"/>
    <s v="Edisonstraat 2"/>
    <x v="5"/>
    <s v="3861NE"/>
    <s v="NL"/>
    <s v="2480139929"/>
    <s v="0154976_010"/>
    <m/>
    <s v="NL001131849B01"/>
    <n v="2"/>
    <n v="0"/>
    <n v="0"/>
    <s v="N"/>
    <s v="Peter Appel Transport B.V."/>
    <n v="36622"/>
    <d v="2023-11-13T00:00:00"/>
    <s v="10:46:00"/>
    <n v="0"/>
    <x v="0"/>
    <x v="45"/>
    <n v="11"/>
    <x v="5"/>
    <n v="1"/>
    <n v="0.8"/>
    <x v="3"/>
    <n v="28.86"/>
    <n v="0"/>
    <n v="28.86"/>
  </r>
  <r>
    <s v="COLGATE 3800 DEB."/>
    <s v="Colgate-Palmolive Nederland BV"/>
    <s v="101t"/>
    <n v="101091050166"/>
    <n v="101030177717"/>
    <n v="825"/>
    <s v="Controle Inv"/>
    <s v="2480139939"/>
    <s v="Verkoop"/>
    <n v="170"/>
    <s v="Transport drops zone"/>
    <s v="0 - ingevoerd"/>
    <n v="0"/>
    <m/>
    <d v="2023-11-13T00:00:00"/>
    <s v="DROP"/>
    <s v="0001010910501660155041_002"/>
    <n v="134.78"/>
    <n v="21.6"/>
    <m/>
    <s v="EUR"/>
    <n v="109.82"/>
    <s v="EUR"/>
    <n v="0"/>
    <s v="EUR"/>
    <n v="109.82"/>
    <n v="0"/>
    <n v="-109.82"/>
    <s v="N"/>
    <m/>
    <m/>
    <m/>
    <d v="2023-11-13T00:00:00"/>
    <s v="00:00"/>
    <s v="23:59"/>
    <d v="2023-11-13T00:00:00"/>
    <s v="15:00"/>
    <s v="16:00"/>
    <n v="17.600000000000001"/>
    <s v="ce"/>
    <n v="10845"/>
    <n v="17.600000000000001"/>
    <n v="21"/>
    <s v="Kuehne+Nagel Tiel 3 Standpl"/>
    <s v="De Diepert 5"/>
    <s v="Tiel"/>
    <s v="4004 MA"/>
    <s v="NL"/>
    <x v="2"/>
    <s v="Randweg 2"/>
    <x v="6"/>
    <s v="4191 NN"/>
    <s v="NL"/>
    <s v="2480139939"/>
    <s v="0155041_002"/>
    <m/>
    <s v="NL001131849B01"/>
    <n v="2"/>
    <n v="0"/>
    <n v="0"/>
    <s v="N"/>
    <s v="Peter Appel Transport B.V."/>
    <n v="36622"/>
    <d v="2023-11-13T00:00:00"/>
    <s v="16:51:00"/>
    <n v="21"/>
    <x v="0"/>
    <x v="45"/>
    <n v="11"/>
    <x v="6"/>
    <n v="1"/>
    <n v="21.6"/>
    <x v="2"/>
    <n v="134.78"/>
    <n v="0"/>
    <n v="134.78"/>
  </r>
  <r>
    <s v="COLGATE 3800 DEB."/>
    <s v="Colgate-Palmolive Nederland BV"/>
    <s v="101t"/>
    <n v="101091050166"/>
    <n v="101030177719"/>
    <n v="825"/>
    <s v="Controle Inv"/>
    <s v="2480139941"/>
    <s v="Verkoop"/>
    <n v="170"/>
    <s v="Transport drops zone"/>
    <s v="0 - ingevoerd"/>
    <n v="0"/>
    <m/>
    <d v="2023-11-13T00:00:00"/>
    <s v="DROP"/>
    <s v="0001010910501660155041_002"/>
    <n v="134.78"/>
    <n v="21.6"/>
    <m/>
    <s v="EUR"/>
    <n v="24.96"/>
    <s v="EUR"/>
    <n v="0"/>
    <s v="EUR"/>
    <n v="24.96"/>
    <n v="0"/>
    <n v="-24.96"/>
    <s v="N"/>
    <m/>
    <m/>
    <m/>
    <d v="2023-11-13T00:00:00"/>
    <s v="00:00"/>
    <s v="23:59"/>
    <d v="2023-11-13T00:00:00"/>
    <s v="15:00"/>
    <s v="16:00"/>
    <n v="4"/>
    <s v="ce"/>
    <n v="1989"/>
    <n v="4"/>
    <n v="4"/>
    <s v="Kuehne+Nagel Tiel 3 Standpl"/>
    <s v="De Diepert 5"/>
    <s v="Tiel"/>
    <s v="4004 MA"/>
    <s v="NL"/>
    <x v="2"/>
    <s v="Randweg 2"/>
    <x v="6"/>
    <s v="4191 NN"/>
    <s v="NL"/>
    <s v="2480139941"/>
    <s v="0155041_002"/>
    <m/>
    <s v="NL001131849B01"/>
    <n v="2"/>
    <n v="0"/>
    <n v="0"/>
    <s v="N"/>
    <s v="Peter Appel Transport B.V."/>
    <n v="36622"/>
    <d v="2023-11-13T00:00:00"/>
    <s v="16:51:00"/>
    <n v="0"/>
    <x v="0"/>
    <x v="45"/>
    <n v="11"/>
    <x v="6"/>
    <n v="0"/>
    <s v=""/>
    <x v="2"/>
    <s v=""/>
    <n v="0"/>
    <s v=""/>
  </r>
  <r>
    <s v="COLGATE 3800 DEB."/>
    <s v="Colgate-Palmolive Nederland BV"/>
    <s v="101t"/>
    <n v="101091050126"/>
    <n v="101030177720"/>
    <n v="825"/>
    <s v="Controle Inv"/>
    <s v="2480139942"/>
    <s v="Verkoop"/>
    <n v="170"/>
    <s v="Transport drops zone"/>
    <s v="0 - ingevoerd"/>
    <n v="0"/>
    <m/>
    <d v="2023-11-13T00:00:00"/>
    <s v="DROP"/>
    <s v="0001010910501260155000_002"/>
    <n v="182.69"/>
    <n v="26.4"/>
    <m/>
    <s v="EUR"/>
    <n v="182.69"/>
    <s v="EUR"/>
    <n v="0"/>
    <s v="EUR"/>
    <n v="182.69"/>
    <n v="0"/>
    <n v="-182.69"/>
    <s v="N"/>
    <m/>
    <m/>
    <m/>
    <d v="2023-11-13T00:00:00"/>
    <s v="00:00"/>
    <s v="23:59"/>
    <d v="2023-11-13T00:00:00"/>
    <s v="07:00"/>
    <s v="07:00"/>
    <n v="26"/>
    <s v="ce"/>
    <n v="17128"/>
    <n v="26.4"/>
    <n v="37"/>
    <s v="Kuehne+Nagel Tiel 3 Standpl"/>
    <s v="De Diepert 5"/>
    <s v="Tiel"/>
    <s v="4004 MA"/>
    <s v="NL"/>
    <x v="14"/>
    <s v="Rood 24"/>
    <x v="17"/>
    <s v="6666LT"/>
    <s v="NL"/>
    <s v="2480139942"/>
    <s v="0155000_002"/>
    <m/>
    <s v="NL001131849B01"/>
    <n v="2"/>
    <n v="0"/>
    <n v="0"/>
    <s v="N"/>
    <s v="Peter Appel Transport B.V."/>
    <n v="36622"/>
    <d v="2023-11-13T00:00:00"/>
    <s v="07:37:00"/>
    <n v="0"/>
    <x v="0"/>
    <x v="45"/>
    <n v="11"/>
    <x v="15"/>
    <n v="1"/>
    <n v="26.4"/>
    <x v="5"/>
    <n v="182.69"/>
    <n v="0"/>
    <n v="182.69"/>
  </r>
  <r>
    <s v="COLGATE 3800 DEB."/>
    <s v="Colgate-Palmolive Nederland BV"/>
    <s v="101t"/>
    <n v="101091050133"/>
    <n v="101030177721"/>
    <n v="825"/>
    <s v="Controle Inv"/>
    <s v="2480139940"/>
    <s v="Verkoop"/>
    <n v="170"/>
    <s v="Transport drops zone"/>
    <s v="0 - ingevoerd"/>
    <n v="0"/>
    <m/>
    <d v="2023-11-13T00:00:00"/>
    <s v="DROP"/>
    <s v="0001010910501330155009_002"/>
    <n v="44.32"/>
    <n v="1.6"/>
    <m/>
    <s v="EUR"/>
    <n v="44.32"/>
    <s v="EUR"/>
    <n v="0"/>
    <s v="EUR"/>
    <n v="44.32"/>
    <n v="0"/>
    <n v="-44.32"/>
    <s v="N"/>
    <m/>
    <m/>
    <m/>
    <d v="2023-11-13T00:00:00"/>
    <s v="00:00"/>
    <s v="23:59"/>
    <d v="2023-11-13T00:00:00"/>
    <s v="07:00"/>
    <s v="10:00"/>
    <n v="1.6"/>
    <s v="ce"/>
    <n v="1174"/>
    <n v="1.6"/>
    <n v="2"/>
    <s v="Kuehne+Nagel Tiel 3 Standpl"/>
    <s v="De Diepert 5"/>
    <s v="Tiel"/>
    <s v="4004 MA"/>
    <s v="NL"/>
    <x v="117"/>
    <s v="Slego 1a"/>
    <x v="13"/>
    <s v="1046BM"/>
    <s v="NL"/>
    <s v="2480139940"/>
    <s v="0155009_002"/>
    <m/>
    <s v="NL001131849B01"/>
    <n v="2"/>
    <n v="0"/>
    <n v="0"/>
    <s v="N"/>
    <s v="Peter Appel Transport B.V."/>
    <n v="36622"/>
    <d v="2023-11-13T00:00:00"/>
    <s v="10:34:00"/>
    <n v="0"/>
    <x v="0"/>
    <x v="45"/>
    <n v="11"/>
    <x v="11"/>
    <n v="1"/>
    <n v="1.6"/>
    <x v="0"/>
    <n v="44.32"/>
    <n v="0"/>
    <n v="44.32"/>
  </r>
  <r>
    <s v="COLGATE 3800 DEB."/>
    <s v="Colgate-Palmolive Nederland BV"/>
    <s v="101t"/>
    <n v="101091050157"/>
    <n v="101030177702"/>
    <n v="825"/>
    <s v="Controle Inv"/>
    <s v="2480139926"/>
    <s v="Verkoop"/>
    <n v="170"/>
    <s v="Transport drops zone"/>
    <s v="0 - ingevoerd"/>
    <n v="0"/>
    <m/>
    <d v="2023-11-13T00:00:00"/>
    <s v="DROP"/>
    <s v="0001010910501570155032_004"/>
    <n v="200.16"/>
    <n v="14.4"/>
    <m/>
    <s v="EUR"/>
    <n v="88.96"/>
    <s v="EUR"/>
    <n v="0"/>
    <s v="EUR"/>
    <n v="88.96"/>
    <n v="0"/>
    <n v="-88.96"/>
    <s v="N"/>
    <m/>
    <m/>
    <m/>
    <d v="2023-11-13T00:00:00"/>
    <s v="00:00"/>
    <s v="23:59"/>
    <d v="2023-11-13T00:00:00"/>
    <s v="14:30"/>
    <s v="14:30"/>
    <n v="6.4"/>
    <s v="ce"/>
    <n v="5453"/>
    <n v="6.4"/>
    <n v="9"/>
    <s v="Kuehne+Nagel Tiel 3 Standpl"/>
    <s v="De Diepert 5"/>
    <s v="Tiel"/>
    <s v="4004 MA"/>
    <s v="NL"/>
    <x v="3"/>
    <s v="FACETLAAN 6"/>
    <x v="4"/>
    <s v="2665 NR"/>
    <s v="NL"/>
    <s v="2480139926"/>
    <s v="0155032_004"/>
    <m/>
    <s v="NL001131849B01"/>
    <n v="2"/>
    <n v="0"/>
    <n v="0"/>
    <s v="N"/>
    <s v="Peter Appel Transport B.V."/>
    <n v="36622"/>
    <d v="2023-11-13T00:00:00"/>
    <s v="14:40:00"/>
    <n v="0"/>
    <x v="0"/>
    <x v="45"/>
    <n v="11"/>
    <x v="4"/>
    <n v="1"/>
    <n v="14.4"/>
    <x v="3"/>
    <n v="200.16"/>
    <n v="0"/>
    <n v="200.16"/>
  </r>
  <r>
    <s v="COLGATE 3800 DEB."/>
    <s v="Colgate-Palmolive Nederland BV"/>
    <s v="101t"/>
    <n v="101091050533"/>
    <n v="101030177704"/>
    <n v="825"/>
    <s v="Controle Inv"/>
    <s v="2480139920"/>
    <s v="Verkoop"/>
    <n v="170"/>
    <s v="Transport drops zone"/>
    <s v="0 - ingevoerd"/>
    <n v="0"/>
    <m/>
    <d v="2023-11-13T00:00:00"/>
    <s v="DROP"/>
    <s v="0001010910505330155235_002"/>
    <n v="230.61"/>
    <n v="11.2"/>
    <m/>
    <s v="EUR"/>
    <n v="82.36"/>
    <s v="EUR"/>
    <n v="0"/>
    <s v="EUR"/>
    <n v="82.36"/>
    <n v="0"/>
    <n v="-82.36"/>
    <s v="N"/>
    <m/>
    <m/>
    <m/>
    <d v="2023-11-13T00:00:00"/>
    <s v="00:00"/>
    <s v="23:59"/>
    <d v="2023-11-13T00:00:00"/>
    <s v="16:00"/>
    <s v="17:00"/>
    <n v="4"/>
    <s v="ce"/>
    <n v="3532"/>
    <n v="4"/>
    <n v="6"/>
    <s v="Kuehne+Nagel Tiel 3 Standpl"/>
    <s v="De Diepert 5"/>
    <s v="Tiel"/>
    <s v="4004 MA"/>
    <s v="NL"/>
    <x v="9"/>
    <s v="Edisonstraat 3"/>
    <x v="12"/>
    <s v="8606JH"/>
    <s v="NL"/>
    <s v="2480139920"/>
    <s v="0155235_002"/>
    <m/>
    <s v="NL001131849B01"/>
    <n v="2"/>
    <n v="0"/>
    <n v="0"/>
    <s v="N"/>
    <s v="Peter Appel Transport B.V."/>
    <n v="36622"/>
    <d v="2023-11-13T00:00:00"/>
    <s v="17:50:00"/>
    <n v="0"/>
    <x v="0"/>
    <x v="45"/>
    <n v="11"/>
    <x v="10"/>
    <n v="1"/>
    <n v="11.2"/>
    <x v="3"/>
    <n v="230.61"/>
    <n v="0"/>
    <n v="230.61"/>
  </r>
  <r>
    <s v="COLGATE 3800 DEB."/>
    <s v="Colgate-Palmolive Nederland BV"/>
    <s v="101t"/>
    <n v="101091050157"/>
    <n v="101030177705"/>
    <n v="825"/>
    <s v="Controle Inv"/>
    <s v="2480139927"/>
    <s v="Verkoop"/>
    <n v="170"/>
    <s v="Transport drops zone"/>
    <s v="0 - ingevoerd"/>
    <n v="0"/>
    <m/>
    <d v="2023-11-13T00:00:00"/>
    <s v="DROP"/>
    <s v="0001010910501570155032_004"/>
    <n v="200.16"/>
    <n v="14.4"/>
    <m/>
    <s v="EUR"/>
    <n v="55.6"/>
    <s v="EUR"/>
    <n v="0"/>
    <s v="EUR"/>
    <n v="55.6"/>
    <n v="0"/>
    <n v="-55.6"/>
    <s v="N"/>
    <m/>
    <m/>
    <m/>
    <d v="2023-11-13T00:00:00"/>
    <s v="00:00"/>
    <s v="23:59"/>
    <d v="2023-11-13T00:00:00"/>
    <s v="14:30"/>
    <s v="14:30"/>
    <n v="4"/>
    <s v="ce"/>
    <n v="2473"/>
    <n v="4"/>
    <n v="3"/>
    <s v="Kuehne+Nagel Tiel 3 Standpl"/>
    <s v="De Diepert 5"/>
    <s v="Tiel"/>
    <s v="4004 MA"/>
    <s v="NL"/>
    <x v="3"/>
    <s v="FACETLAAN 6"/>
    <x v="4"/>
    <s v="2665 NR"/>
    <s v="NL"/>
    <s v="2480139927"/>
    <s v="0155032_004"/>
    <m/>
    <s v="NL001131849B01"/>
    <n v="2"/>
    <n v="0"/>
    <n v="0"/>
    <s v="N"/>
    <s v="Peter Appel Transport B.V."/>
    <n v="36622"/>
    <d v="2023-11-13T00:00:00"/>
    <s v="14:40:00"/>
    <n v="0"/>
    <x v="0"/>
    <x v="45"/>
    <n v="11"/>
    <x v="4"/>
    <n v="0"/>
    <s v=""/>
    <x v="3"/>
    <s v=""/>
    <n v="0"/>
    <s v=""/>
  </r>
  <r>
    <s v="COLGATE 3800 DEB."/>
    <s v="Colgate-Palmolive Nederland BV"/>
    <s v="101t"/>
    <n v="101091050157"/>
    <n v="101030177706"/>
    <n v="825"/>
    <s v="Controle Inv"/>
    <s v="2480139922"/>
    <s v="Verkoop"/>
    <n v="170"/>
    <s v="Transport drops zone"/>
    <s v="0 - ingevoerd"/>
    <n v="0"/>
    <m/>
    <d v="2023-11-13T00:00:00"/>
    <s v="DROP"/>
    <s v="0001010910501570155032_004"/>
    <n v="200.16"/>
    <n v="14.4"/>
    <m/>
    <s v="EUR"/>
    <n v="55.6"/>
    <s v="EUR"/>
    <n v="0"/>
    <s v="EUR"/>
    <n v="55.6"/>
    <n v="0"/>
    <n v="-55.6"/>
    <s v="N"/>
    <m/>
    <m/>
    <m/>
    <d v="2023-11-13T00:00:00"/>
    <s v="00:00"/>
    <s v="23:59"/>
    <d v="2023-11-13T00:00:00"/>
    <s v="14:30"/>
    <s v="14:30"/>
    <n v="4"/>
    <s v="ce"/>
    <n v="1848"/>
    <n v="4"/>
    <n v="4"/>
    <s v="Kuehne+Nagel Tiel 3 Standpl"/>
    <s v="De Diepert 5"/>
    <s v="Tiel"/>
    <s v="4004 MA"/>
    <s v="NL"/>
    <x v="3"/>
    <s v="FACETLAAN 6"/>
    <x v="4"/>
    <s v="2665 NR"/>
    <s v="NL"/>
    <s v="2480139922"/>
    <s v="0155032_004"/>
    <m/>
    <s v="NL001131849B01"/>
    <n v="2"/>
    <n v="0"/>
    <n v="0"/>
    <s v="N"/>
    <s v="Peter Appel Transport B.V."/>
    <n v="36622"/>
    <d v="2023-11-13T00:00:00"/>
    <s v="14:40:00"/>
    <n v="0"/>
    <x v="0"/>
    <x v="45"/>
    <n v="11"/>
    <x v="4"/>
    <n v="0"/>
    <s v=""/>
    <x v="3"/>
    <s v=""/>
    <n v="0"/>
    <s v=""/>
  </r>
  <r>
    <s v="COLGATE 3800 DEB."/>
    <s v="Colgate-Palmolive Nederland BV"/>
    <s v="101t"/>
    <n v="101091050133"/>
    <n v="101030177707"/>
    <n v="825"/>
    <s v="Controle Inv"/>
    <s v="2480139934"/>
    <s v="Verkoop"/>
    <n v="170"/>
    <s v="Transport drops zone"/>
    <s v="0 - ingevoerd"/>
    <n v="0"/>
    <m/>
    <d v="2023-11-13T00:00:00"/>
    <s v="DROP"/>
    <s v="0001010910501330155009_004"/>
    <n v="184.92"/>
    <n v="12"/>
    <m/>
    <s v="EUR"/>
    <n v="184.92"/>
    <s v="EUR"/>
    <n v="0"/>
    <s v="EUR"/>
    <n v="184.92"/>
    <n v="0"/>
    <n v="-184.92"/>
    <s v="N"/>
    <m/>
    <m/>
    <m/>
    <d v="2023-11-13T00:00:00"/>
    <s v="00:00"/>
    <s v="23:59"/>
    <d v="2023-11-13T00:00:00"/>
    <s v="09:00"/>
    <s v="16:00"/>
    <n v="12"/>
    <s v="ce"/>
    <n v="12095"/>
    <n v="12"/>
    <n v="22"/>
    <s v="Kuehne+Nagel Tiel 3 Standpl"/>
    <s v="De Diepert 5"/>
    <s v="Tiel"/>
    <s v="4004 MA"/>
    <s v="NL"/>
    <x v="66"/>
    <s v="Hazenkoog 20a"/>
    <x v="32"/>
    <s v="1822BS"/>
    <s v="NL"/>
    <s v="2480139934"/>
    <s v="0155009_004"/>
    <m/>
    <s v="NL001131849B01"/>
    <n v="2"/>
    <n v="0"/>
    <n v="0"/>
    <s v="N"/>
    <s v="Peter Appel Transport B.V."/>
    <n v="36622"/>
    <d v="2023-11-13T00:00:00"/>
    <s v="13:24:00"/>
    <n v="0"/>
    <x v="0"/>
    <x v="45"/>
    <n v="11"/>
    <x v="28"/>
    <n v="1"/>
    <n v="12"/>
    <x v="0"/>
    <n v="184.92"/>
    <n v="0"/>
    <n v="184.92"/>
  </r>
  <r>
    <s v="COLGATE 3800 DEB."/>
    <s v="Colgate-Palmolive Nederland BV"/>
    <s v="101t"/>
    <n v="101091050530"/>
    <n v="101030177708"/>
    <n v="825"/>
    <s v="Controle Inv"/>
    <s v="2480139923"/>
    <s v="Verkoop"/>
    <n v="170"/>
    <s v="Transport drops zone"/>
    <s v="0 - ingevoerd"/>
    <n v="0"/>
    <m/>
    <d v="2023-11-13T00:00:00"/>
    <s v="DROP"/>
    <s v="0001010910505300155232_002"/>
    <n v="156.72999999999999"/>
    <n v="10.4"/>
    <m/>
    <s v="EUR"/>
    <n v="156.72999999999999"/>
    <s v="EUR"/>
    <n v="0"/>
    <s v="EUR"/>
    <n v="156.72999999999999"/>
    <n v="0"/>
    <n v="-156.72999999999999"/>
    <s v="N"/>
    <m/>
    <m/>
    <m/>
    <d v="2023-11-13T00:00:00"/>
    <s v="00:00"/>
    <s v="23:59"/>
    <d v="2023-11-13T00:00:00"/>
    <s v="08:00"/>
    <s v="10:00"/>
    <n v="10.4"/>
    <s v="ce"/>
    <n v="8839"/>
    <n v="10.4"/>
    <n v="18"/>
    <s v="Kuehne+Nagel Tiel 3 Standpl"/>
    <s v="De Diepert 5"/>
    <s v="Tiel"/>
    <s v="4004 MA"/>
    <s v="NL"/>
    <x v="70"/>
    <s v="Steenen Hoofd 50"/>
    <x v="53"/>
    <s v="4825 AK"/>
    <s v="NL"/>
    <s v="2480139923"/>
    <s v="0155232_002"/>
    <m/>
    <s v="NL001131849B01"/>
    <n v="2"/>
    <n v="0"/>
    <n v="0"/>
    <s v="N"/>
    <s v="Peter Appel Transport B.V."/>
    <n v="36622"/>
    <d v="2023-11-13T00:00:00"/>
    <s v="11:02:00"/>
    <n v="0"/>
    <x v="0"/>
    <x v="45"/>
    <n v="11"/>
    <x v="24"/>
    <n v="1"/>
    <n v="10.4"/>
    <x v="0"/>
    <n v="156.72999999999999"/>
    <n v="0"/>
    <n v="156.72999999999999"/>
  </r>
  <r>
    <s v="COLGATE 3800 DEB."/>
    <s v="Colgate-Palmolive Nederland BV"/>
    <s v="101t"/>
    <n v="101091049878"/>
    <n v="101030177761"/>
    <n v="825"/>
    <s v="Controle Inv"/>
    <s v="2480140458"/>
    <s v="Verkoop"/>
    <n v="170"/>
    <s v="Transport drops zone"/>
    <s v="0 - ingevoerd"/>
    <n v="0"/>
    <m/>
    <d v="2023-11-13T00:00:00"/>
    <s v="DROP"/>
    <s v="0001010910498780154873_002"/>
    <n v="167.55"/>
    <n v="22.4"/>
    <m/>
    <s v="EUR"/>
    <n v="167.55"/>
    <s v="EUR"/>
    <n v="0"/>
    <s v="EUR"/>
    <n v="167.55"/>
    <n v="0"/>
    <n v="-167.55"/>
    <s v="N"/>
    <m/>
    <m/>
    <m/>
    <d v="2023-11-13T00:00:00"/>
    <s v="00:00"/>
    <s v="23:59"/>
    <d v="2023-11-13T00:00:00"/>
    <s v="18:00"/>
    <s v="18:00"/>
    <n v="22.4"/>
    <s v="ce"/>
    <n v="11211"/>
    <n v="22.4"/>
    <n v="24"/>
    <s v="Kuehne+Nagel Tiel 3 Standpl"/>
    <s v="De Diepert 5"/>
    <s v="Tiel"/>
    <s v="4004 MA"/>
    <s v="NL"/>
    <x v="14"/>
    <s v="Rood 24"/>
    <x v="17"/>
    <s v="6666LT"/>
    <s v="NL"/>
    <s v="2480140458"/>
    <s v="0154873_002"/>
    <m/>
    <s v="NL001131849B01"/>
    <n v="2"/>
    <n v="0"/>
    <n v="0"/>
    <s v="N"/>
    <s v="Peter Appel Transport B.V."/>
    <n v="36622"/>
    <d v="2023-11-13T00:00:00"/>
    <s v="18:32:00"/>
    <n v="0"/>
    <x v="0"/>
    <x v="45"/>
    <n v="11"/>
    <x v="15"/>
    <n v="1"/>
    <n v="22.4"/>
    <x v="5"/>
    <n v="167.55"/>
    <n v="0"/>
    <n v="167.55"/>
  </r>
  <r>
    <s v="COLGATE 3800 DEB."/>
    <s v="Colgate-Palmolive Nederland BV"/>
    <s v="101t"/>
    <n v="101091050127"/>
    <n v="101030177701"/>
    <n v="825"/>
    <s v="Controle Inv"/>
    <s v="2480139924"/>
    <s v="Verkoop"/>
    <n v="170"/>
    <s v="Transport drops zone"/>
    <s v="0 - ingevoerd"/>
    <n v="0"/>
    <m/>
    <d v="2023-11-13T00:00:00"/>
    <s v="DROP"/>
    <s v="0001010910501270155001_002"/>
    <n v="296.82"/>
    <n v="20.8"/>
    <m/>
    <s v="EUR"/>
    <n v="296.82"/>
    <s v="EUR"/>
    <n v="0"/>
    <s v="EUR"/>
    <n v="296.82"/>
    <n v="0"/>
    <n v="-296.82"/>
    <s v="N"/>
    <m/>
    <m/>
    <m/>
    <d v="2023-11-13T00:00:00"/>
    <s v="00:00"/>
    <s v="23:59"/>
    <d v="2023-11-13T00:00:00"/>
    <s v="08:00"/>
    <s v="09:00"/>
    <n v="20.8"/>
    <s v="ce"/>
    <n v="23065"/>
    <n v="20.8"/>
    <n v="40"/>
    <s v="Kuehne+Nagel Tiel 3 Standpl"/>
    <s v="De Diepert 5"/>
    <s v="Tiel"/>
    <s v="4004 MA"/>
    <s v="NL"/>
    <x v="1"/>
    <s v="Fahrenheitweg 1"/>
    <x v="1"/>
    <s v="6101WR"/>
    <s v="NL"/>
    <s v="2480139924"/>
    <s v="0155001_002"/>
    <m/>
    <s v="NL001131849B01"/>
    <n v="2"/>
    <n v="0"/>
    <n v="0"/>
    <s v="N"/>
    <s v="Peter Appel Transport B.V."/>
    <n v="36622"/>
    <d v="2023-11-13T00:00:00"/>
    <s v="08:51:00"/>
    <n v="0"/>
    <x v="0"/>
    <x v="45"/>
    <n v="11"/>
    <x v="1"/>
    <n v="1"/>
    <n v="20.8"/>
    <x v="1"/>
    <n v="296.82"/>
    <n v="0"/>
    <n v="296.82"/>
  </r>
  <r>
    <s v="COLGATE 3800 DEB."/>
    <s v="Colgate-Palmolive Nederland BV"/>
    <s v="101t"/>
    <n v="101091050134"/>
    <n v="101030177713"/>
    <n v="825"/>
    <s v="Controle Inv"/>
    <s v="2480139933"/>
    <s v="Verkoop"/>
    <n v="170"/>
    <s v="Transport drops zone"/>
    <s v="0 - ingevoerd"/>
    <n v="0"/>
    <m/>
    <d v="2023-11-13T00:00:00"/>
    <s v="DROP"/>
    <s v="0001010910501340155008_002"/>
    <n v="265.66000000000003"/>
    <n v="22.4"/>
    <m/>
    <s v="EUR"/>
    <n v="265.66000000000003"/>
    <s v="EUR"/>
    <n v="0"/>
    <s v="EUR"/>
    <n v="265.66000000000003"/>
    <n v="0"/>
    <n v="-265.66000000000003"/>
    <s v="N"/>
    <m/>
    <m/>
    <m/>
    <d v="2023-11-13T00:00:00"/>
    <s v="00:00"/>
    <s v="23:59"/>
    <d v="2023-11-13T00:00:00"/>
    <s v="09:00"/>
    <s v="16:00"/>
    <n v="22.4"/>
    <s v="ce"/>
    <n v="23280"/>
    <n v="22.4"/>
    <n v="41"/>
    <s v="Kuehne+Nagel Tiel 3 Standpl"/>
    <s v="De Diepert 5"/>
    <s v="Tiel"/>
    <s v="4004 MA"/>
    <s v="NL"/>
    <x v="66"/>
    <s v="Hazenkoog 20a"/>
    <x v="32"/>
    <s v="1822BS"/>
    <s v="NL"/>
    <s v="2480139933"/>
    <s v="0155008_002"/>
    <m/>
    <s v="NL001131849B01"/>
    <n v="2"/>
    <n v="0"/>
    <n v="0"/>
    <s v="N"/>
    <s v="Peter Appel Transport B.V."/>
    <n v="36622"/>
    <d v="2023-11-13T00:00:00"/>
    <s v="12:00:00"/>
    <n v="0"/>
    <x v="0"/>
    <x v="45"/>
    <n v="11"/>
    <x v="28"/>
    <n v="1"/>
    <n v="22.4"/>
    <x v="0"/>
    <n v="265.66000000000003"/>
    <n v="0"/>
    <n v="265.66000000000003"/>
  </r>
  <r>
    <s v="COLGATE 3800 DEB."/>
    <s v="Colgate-Palmolive Nederland BV"/>
    <s v="101t"/>
    <n v="101091050100"/>
    <n v="101030177714"/>
    <n v="825"/>
    <s v="Controle Inv"/>
    <s v="2480139937"/>
    <s v="Verkoop"/>
    <n v="170"/>
    <s v="Transport drops zone"/>
    <s v="0 - ingevoerd"/>
    <n v="0"/>
    <m/>
    <d v="2023-11-13T00:00:00"/>
    <s v="DROP"/>
    <s v="0001010910501000154976_009"/>
    <n v="49.36"/>
    <n v="1.6"/>
    <m/>
    <s v="EUR"/>
    <n v="49.36"/>
    <s v="EUR"/>
    <n v="0"/>
    <s v="EUR"/>
    <n v="49.36"/>
    <n v="0"/>
    <n v="-49.36"/>
    <s v="N"/>
    <m/>
    <m/>
    <m/>
    <d v="2023-11-13T00:00:00"/>
    <s v="00:00"/>
    <s v="23:59"/>
    <d v="2023-11-13T00:00:00"/>
    <s v="10:00"/>
    <s v="17:00"/>
    <n v="1.6"/>
    <s v="ce"/>
    <n v="581"/>
    <n v="1.6"/>
    <n v="0"/>
    <s v="Kuehne+Nagel Tiel 3 Standpl"/>
    <s v="De Diepert 5"/>
    <s v="Tiel"/>
    <s v="4004 MA"/>
    <s v="NL"/>
    <x v="4"/>
    <s v="Watergoorweg 81"/>
    <x v="5"/>
    <s v="3861MA"/>
    <s v="NL"/>
    <s v="2480139937"/>
    <s v="0154976_009"/>
    <m/>
    <s v="NL001131849B01"/>
    <n v="2"/>
    <n v="0"/>
    <n v="0"/>
    <s v="N"/>
    <s v="Peter Appel Transport B.V."/>
    <n v="36622"/>
    <d v="2023-11-13T00:00:00"/>
    <s v="10:40:00"/>
    <n v="0"/>
    <x v="0"/>
    <x v="45"/>
    <n v="11"/>
    <x v="5"/>
    <n v="1"/>
    <n v="1.6"/>
    <x v="3"/>
    <n v="49.36"/>
    <n v="0"/>
    <n v="49.36"/>
  </r>
  <r>
    <s v="COLGATE 3800 DEB."/>
    <s v="Colgate-Palmolive Nederland BV"/>
    <s v="101t"/>
    <n v="101091050533"/>
    <n v="101030177716"/>
    <n v="825"/>
    <s v="Controle Inv"/>
    <s v="2480139935"/>
    <s v="Verkoop"/>
    <n v="170"/>
    <s v="Transport drops zone"/>
    <s v="0 - ingevoerd"/>
    <n v="0"/>
    <m/>
    <d v="2023-11-13T00:00:00"/>
    <s v="DROP"/>
    <s v="0001010910505330155235_002"/>
    <n v="230.61"/>
    <n v="11.2"/>
    <m/>
    <s v="EUR"/>
    <n v="148.25"/>
    <s v="EUR"/>
    <n v="0"/>
    <s v="EUR"/>
    <n v="148.25"/>
    <n v="0"/>
    <n v="-148.25"/>
    <s v="N"/>
    <m/>
    <m/>
    <m/>
    <d v="2023-11-13T00:00:00"/>
    <s v="00:00"/>
    <s v="23:59"/>
    <d v="2023-11-13T00:00:00"/>
    <s v="16:00"/>
    <s v="17:00"/>
    <n v="7.2"/>
    <s v="ce"/>
    <n v="4158"/>
    <n v="7.2"/>
    <n v="4"/>
    <s v="Kuehne+Nagel Tiel 3 Standpl"/>
    <s v="De Diepert 5"/>
    <s v="Tiel"/>
    <s v="4004 MA"/>
    <s v="NL"/>
    <x v="9"/>
    <s v="Edisonstraat 3"/>
    <x v="12"/>
    <s v="8606JH"/>
    <s v="NL"/>
    <s v="2480139935"/>
    <s v="0155235_002"/>
    <m/>
    <s v="NL001131849B01"/>
    <n v="2"/>
    <n v="0"/>
    <n v="0"/>
    <s v="N"/>
    <s v="Peter Appel Transport B.V."/>
    <n v="36622"/>
    <d v="2023-11-13T00:00:00"/>
    <s v="17:50:00"/>
    <n v="20"/>
    <x v="0"/>
    <x v="45"/>
    <n v="11"/>
    <x v="10"/>
    <n v="0"/>
    <s v=""/>
    <x v="3"/>
    <s v=""/>
    <n v="0"/>
    <s v=""/>
  </r>
  <r>
    <s v="COLGATE 3800 DEB."/>
    <s v="Colgate-Palmolive Nederland BV"/>
    <s v="101t"/>
    <n v="101091051179"/>
    <n v="101030177903"/>
    <n v="825"/>
    <s v="Controle Inv"/>
    <s v="2480142053"/>
    <s v="Verkoop"/>
    <n v="170"/>
    <s v="Transport drops zone"/>
    <s v="0 - ingevoerd"/>
    <n v="0"/>
    <m/>
    <d v="2023-11-14T00:00:00"/>
    <s v="DROP"/>
    <s v="0001010910511790155611_002"/>
    <n v="42.88"/>
    <n v="4"/>
    <m/>
    <s v="EUR"/>
    <n v="0"/>
    <s v="EUR"/>
    <n v="0"/>
    <s v="EUR"/>
    <n v="0"/>
    <n v="0"/>
    <n v="0"/>
    <s v="Y"/>
    <m/>
    <m/>
    <m/>
    <d v="2023-11-14T00:00:00"/>
    <s v="00:00"/>
    <s v="23:59"/>
    <d v="2023-11-14T00:00:00"/>
    <s v="21:00"/>
    <s v="22:00"/>
    <n v="4"/>
    <s v="ce"/>
    <n v="2020"/>
    <n v="4"/>
    <n v="4"/>
    <s v="Kuehne+Nagel Tiel 3 Standpl"/>
    <s v="De Diepert 5"/>
    <s v="Tiel"/>
    <s v="4004 MA"/>
    <s v="NL"/>
    <x v="2"/>
    <s v="Randweg 2"/>
    <x v="6"/>
    <s v="4191 NN"/>
    <s v="NL"/>
    <s v="2480142053"/>
    <s v="0155611_002"/>
    <m/>
    <s v="NL001131849B01"/>
    <n v="2"/>
    <n v="0"/>
    <n v="0"/>
    <s v="N"/>
    <s v="Peter Appel Transport B.V."/>
    <n v="36622"/>
    <d v="2023-11-14T00:00:00"/>
    <s v="22:52:00"/>
    <n v="0"/>
    <x v="1"/>
    <x v="45"/>
    <n v="11"/>
    <x v="6"/>
    <n v="1"/>
    <n v="8"/>
    <x v="2"/>
    <n v="149.41999999999999"/>
    <n v="0"/>
    <n v="149.41999999999999"/>
  </r>
  <r>
    <s v="COLGATE 3800 DEB."/>
    <s v="Colgate-Palmolive Nederland BV"/>
    <s v="101t"/>
    <n v="101091051179"/>
    <n v="101030177903"/>
    <n v="825"/>
    <s v="Controle Inv"/>
    <s v="2480142053"/>
    <s v="Verkoop"/>
    <n v="190"/>
    <s v="Transport Zone ritpr"/>
    <s v="0 - ingevoerd"/>
    <n v="0"/>
    <m/>
    <d v="2023-11-14T00:00:00"/>
    <s v="DROP"/>
    <s v="0001010910511790155611_002"/>
    <m/>
    <m/>
    <m/>
    <s v="EUR"/>
    <n v="149.41999999999999"/>
    <s v="EUR"/>
    <n v="0"/>
    <s v="EUR"/>
    <n v="149.41999999999999"/>
    <n v="0"/>
    <n v="-149.41999999999999"/>
    <s v="Y"/>
    <m/>
    <m/>
    <m/>
    <d v="2023-11-14T00:00:00"/>
    <s v="00:00"/>
    <s v="23:59"/>
    <d v="2023-11-14T00:00:00"/>
    <s v="21:00"/>
    <s v="22:00"/>
    <n v="4"/>
    <s v="ce"/>
    <n v="2020"/>
    <n v="4"/>
    <n v="4"/>
    <s v="Kuehne+Nagel Tiel 3 Standpl"/>
    <s v="De Diepert 5"/>
    <s v="Tiel"/>
    <s v="4004 MA"/>
    <s v="NL"/>
    <x v="2"/>
    <s v="Randweg 2"/>
    <x v="6"/>
    <s v="4191 NN"/>
    <s v="NL"/>
    <s v="2480142053"/>
    <s v="0155611_002"/>
    <m/>
    <s v="NL001131849B01"/>
    <n v="2"/>
    <n v="0"/>
    <n v="0"/>
    <s v="N"/>
    <s v="Peter Appel Transport B.V."/>
    <m/>
    <d v="2023-11-14T00:00:00"/>
    <s v="22:52:00"/>
    <n v="0"/>
    <x v="1"/>
    <x v="45"/>
    <n v="11"/>
    <x v="6"/>
    <n v="0"/>
    <s v=""/>
    <x v="2"/>
    <s v=""/>
    <n v="0"/>
    <s v=""/>
  </r>
  <r>
    <s v="COLGATE 3800 DEB."/>
    <s v="Colgate-Palmolive Nederland BV"/>
    <s v="101t"/>
    <n v="101091051133"/>
    <n v="101030177861"/>
    <n v="825"/>
    <s v="Controle Inv"/>
    <s v="2480141866"/>
    <s v="Verkoop"/>
    <n v="170"/>
    <s v="Transport drops zone"/>
    <s v="0 - ingevoerd"/>
    <n v="0"/>
    <m/>
    <d v="2023-11-14T00:00:00"/>
    <s v="DROP"/>
    <s v="0001010910511330155527_002"/>
    <n v="27.26"/>
    <n v="0.8"/>
    <m/>
    <s v="EUR"/>
    <n v="27.26"/>
    <s v="EUR"/>
    <n v="0"/>
    <s v="EUR"/>
    <n v="27.26"/>
    <n v="0"/>
    <n v="-27.26"/>
    <s v="N"/>
    <m/>
    <m/>
    <m/>
    <d v="2023-11-14T00:00:00"/>
    <s v="00:00"/>
    <s v="23:59"/>
    <d v="2023-11-14T00:00:00"/>
    <s v="06:00"/>
    <s v="06:00"/>
    <n v="0.8"/>
    <s v="ce"/>
    <n v="392"/>
    <n v="0.8"/>
    <n v="0"/>
    <s v="Kuehne+Nagel Tiel 3 Standpl"/>
    <s v="De Diepert 5"/>
    <s v="Tiel"/>
    <s v="4004 MA"/>
    <s v="NL"/>
    <x v="19"/>
    <s v="SAFFIER  300"/>
    <x v="21"/>
    <s v="3316 LN"/>
    <s v="NL"/>
    <s v="2480141866"/>
    <s v="0155527_002"/>
    <m/>
    <s v="NL001131849B01"/>
    <n v="2"/>
    <n v="0"/>
    <n v="0"/>
    <s v="N"/>
    <s v="Peter Appel Transport B.V."/>
    <n v="36622"/>
    <d v="2023-11-14T00:00:00"/>
    <s v="07:14:00"/>
    <n v="0"/>
    <x v="1"/>
    <x v="45"/>
    <n v="11"/>
    <x v="19"/>
    <n v="1"/>
    <n v="0.8"/>
    <x v="3"/>
    <n v="27.26"/>
    <n v="0"/>
    <n v="27.26"/>
  </r>
  <r>
    <s v="COLGATE 3800 DEB."/>
    <s v="Colgate-Palmolive Nederland BV"/>
    <s v="101t"/>
    <n v="101091050567"/>
    <n v="101030177787"/>
    <n v="825"/>
    <s v="Controle Inv"/>
    <s v="2480141008"/>
    <s v="Verkoop"/>
    <n v="170"/>
    <s v="Transport drops zone"/>
    <s v="0 - ingevoerd"/>
    <n v="0"/>
    <m/>
    <d v="2023-11-14T00:00:00"/>
    <s v="DROP"/>
    <s v="0001010910505670155260_005"/>
    <n v="73.760000000000005"/>
    <n v="3.2"/>
    <m/>
    <s v="EUR"/>
    <n v="73.760000000000005"/>
    <s v="EUR"/>
    <n v="0"/>
    <s v="EUR"/>
    <n v="73.760000000000005"/>
    <n v="0"/>
    <n v="-73.760000000000005"/>
    <s v="N"/>
    <m/>
    <m/>
    <m/>
    <d v="2023-11-14T00:00:00"/>
    <s v="00:00"/>
    <s v="23:59"/>
    <d v="2023-11-14T00:00:00"/>
    <s v="08:00"/>
    <s v="08:00"/>
    <n v="3.2"/>
    <s v="ce"/>
    <n v="1699"/>
    <n v="3.2"/>
    <n v="0"/>
    <s v="Kuehne+Nagel Tiel 3 Standpl"/>
    <s v="De Diepert 5"/>
    <s v="Tiel"/>
    <s v="4004 MA"/>
    <s v="NL"/>
    <x v="29"/>
    <s v="Opaalstraat 15"/>
    <x v="32"/>
    <s v="1812RH"/>
    <s v="NL"/>
    <s v="2480141008"/>
    <s v="0155260_005"/>
    <m/>
    <s v="NL001131849B01"/>
    <n v="2"/>
    <n v="0"/>
    <n v="0"/>
    <s v="N"/>
    <s v="Peter Appel Transport B.V."/>
    <n v="36622"/>
    <d v="2023-11-14T00:00:00"/>
    <s v="09:46:00"/>
    <n v="0"/>
    <x v="1"/>
    <x v="45"/>
    <n v="11"/>
    <x v="28"/>
    <n v="1"/>
    <n v="3.2"/>
    <x v="3"/>
    <n v="73.760000000000005"/>
    <n v="0"/>
    <n v="73.760000000000005"/>
  </r>
  <r>
    <s v="COLGATE 3800 DEB."/>
    <s v="Colgate-Palmolive Nederland BV"/>
    <s v="101t"/>
    <n v="101091050576"/>
    <n v="101030177789"/>
    <n v="825"/>
    <s v="Controle Inv"/>
    <s v="2480141009"/>
    <s v="Verkoop"/>
    <n v="170"/>
    <s v="Transport drops zone"/>
    <s v="0 - ingevoerd"/>
    <n v="0"/>
    <m/>
    <d v="2023-11-14T00:00:00"/>
    <s v="DROP"/>
    <s v="0001010910505760155268_003"/>
    <n v="257.2"/>
    <n v="20"/>
    <m/>
    <s v="EUR"/>
    <n v="257.2"/>
    <s v="EUR"/>
    <n v="0"/>
    <s v="EUR"/>
    <n v="257.2"/>
    <n v="0"/>
    <n v="-257.2"/>
    <s v="N"/>
    <m/>
    <m/>
    <m/>
    <d v="2023-11-14T00:00:00"/>
    <s v="00:00"/>
    <s v="23:59"/>
    <d v="2023-11-14T00:00:00"/>
    <s v="11:00"/>
    <s v="12:00"/>
    <n v="20"/>
    <s v="ce"/>
    <n v="23230"/>
    <n v="20"/>
    <n v="38"/>
    <s v="Kuehne+Nagel Tiel 3 Standpl"/>
    <s v="De Diepert 5"/>
    <s v="Tiel"/>
    <s v="4004 MA"/>
    <s v="NL"/>
    <x v="1"/>
    <s v="Perenmarkt 15"/>
    <x v="2"/>
    <s v="1681PG"/>
    <s v="NL"/>
    <s v="2480141009"/>
    <s v="0155268_003"/>
    <m/>
    <s v="NL001131849B01"/>
    <n v="2"/>
    <n v="0"/>
    <n v="0"/>
    <s v="N"/>
    <s v="Peter Appel Transport B.V."/>
    <n v="36622"/>
    <d v="2023-11-14T00:00:00"/>
    <s v="12:19:00"/>
    <n v="0"/>
    <x v="1"/>
    <x v="45"/>
    <n v="11"/>
    <x v="2"/>
    <n v="1"/>
    <n v="20"/>
    <x v="1"/>
    <n v="257.2"/>
    <n v="0"/>
    <n v="257.2"/>
  </r>
  <r>
    <s v="COLGATE 3800 DEB."/>
    <s v="Colgate-Palmolive Nederland BV"/>
    <s v="101t"/>
    <n v="101091051160"/>
    <n v="101030177795"/>
    <n v="825"/>
    <s v="Controle Inv"/>
    <s v="2480141006"/>
    <s v="Verkoop"/>
    <n v="170"/>
    <s v="Transport drops zone"/>
    <s v="0 - ingevoerd"/>
    <n v="0"/>
    <m/>
    <d v="2023-11-14T00:00:00"/>
    <s v="DROP"/>
    <s v="0001010910511600155570_002"/>
    <n v="158.4"/>
    <n v="7.2"/>
    <m/>
    <s v="EUR"/>
    <n v="35.200000000000003"/>
    <s v="EUR"/>
    <n v="0"/>
    <s v="EUR"/>
    <n v="35.200000000000003"/>
    <n v="0"/>
    <n v="-35.200000000000003"/>
    <s v="N"/>
    <m/>
    <m/>
    <m/>
    <d v="2023-11-14T00:00:00"/>
    <s v="00:00"/>
    <s v="23:59"/>
    <d v="2023-11-14T00:00:00"/>
    <s v="12:00"/>
    <s v="17:00"/>
    <n v="1.6"/>
    <s v="ce"/>
    <n v="744"/>
    <n v="1.6"/>
    <n v="1"/>
    <s v="Kuehne+Nagel Tiel 3 Standpl"/>
    <s v="De Diepert 5"/>
    <s v="Tiel"/>
    <s v="4004 MA"/>
    <s v="NL"/>
    <x v="21"/>
    <s v="Bloemakkers 4"/>
    <x v="22"/>
    <s v="9461GX"/>
    <s v="NL"/>
    <s v="2480141006"/>
    <s v="0155570_002"/>
    <m/>
    <s v="NL001131849B01"/>
    <n v="2"/>
    <n v="0"/>
    <n v="0"/>
    <s v="N"/>
    <s v="Peter Appel Transport B.V."/>
    <n v="36622"/>
    <d v="2023-11-14T00:00:00"/>
    <s v="06:50:00"/>
    <n v="0"/>
    <x v="1"/>
    <x v="45"/>
    <n v="11"/>
    <x v="20"/>
    <n v="1"/>
    <n v="7.2000000000000011"/>
    <x v="3"/>
    <n v="158.4"/>
    <n v="0"/>
    <n v="158.4"/>
  </r>
  <r>
    <s v="COLGATE 3800 DEB."/>
    <s v="Colgate-Palmolive Nederland BV"/>
    <s v="101t"/>
    <n v="101091051177"/>
    <n v="101030177801"/>
    <n v="825"/>
    <s v="Controle Inv"/>
    <s v="2480141024"/>
    <s v="Verkoop"/>
    <n v="170"/>
    <s v="Transport drops zone"/>
    <s v="0 - ingevoerd"/>
    <n v="0"/>
    <m/>
    <d v="2023-11-14T00:00:00"/>
    <s v="DROP"/>
    <s v="0001010910511770155604_003"/>
    <n v="66.02"/>
    <n v="2.4"/>
    <m/>
    <s v="EUR"/>
    <n v="66.02"/>
    <s v="EUR"/>
    <n v="0"/>
    <s v="EUR"/>
    <n v="66.02"/>
    <n v="0"/>
    <n v="-66.02"/>
    <s v="N"/>
    <m/>
    <m/>
    <m/>
    <d v="2023-11-14T00:00:00"/>
    <s v="00:00"/>
    <s v="23:59"/>
    <d v="2023-11-14T00:00:00"/>
    <s v="15:00"/>
    <s v="16:00"/>
    <n v="2.4"/>
    <s v="ce"/>
    <n v="1802"/>
    <n v="2.4"/>
    <n v="3"/>
    <s v="Kuehne+Nagel Tiel 3 Standpl"/>
    <s v="De Diepert 5"/>
    <s v="Tiel"/>
    <s v="4004 MA"/>
    <s v="NL"/>
    <x v="13"/>
    <s v="GALVANIWEG 1"/>
    <x v="16"/>
    <s v="8013 RG"/>
    <s v="NL"/>
    <s v="2480141024"/>
    <s v="0155604_003"/>
    <m/>
    <s v="NL001131849B01"/>
    <n v="2"/>
    <n v="0"/>
    <n v="0"/>
    <s v="N"/>
    <s v="Peter Appel Transport B.V."/>
    <n v="36622"/>
    <d v="2023-11-14T00:00:00"/>
    <s v="15:28:00"/>
    <n v="0"/>
    <x v="1"/>
    <x v="45"/>
    <n v="11"/>
    <x v="14"/>
    <n v="1"/>
    <n v="2.4"/>
    <x v="2"/>
    <n v="66.02"/>
    <n v="0"/>
    <n v="66.02"/>
  </r>
  <r>
    <s v="COLGATE 3800 DEB."/>
    <s v="Colgate-Palmolive Nederland BV"/>
    <s v="101t"/>
    <n v="101091050567"/>
    <n v="101030177803"/>
    <n v="825"/>
    <s v="Controle Inv"/>
    <s v="2480141014"/>
    <s v="Verkoop"/>
    <n v="170"/>
    <s v="Transport drops zone"/>
    <s v="0 - ingevoerd"/>
    <n v="0"/>
    <m/>
    <d v="2023-11-14T00:00:00"/>
    <s v="DROP"/>
    <s v="0001010910505670155260_007"/>
    <n v="28.67"/>
    <n v="0.8"/>
    <m/>
    <s v="EUR"/>
    <n v="28.67"/>
    <s v="EUR"/>
    <n v="0"/>
    <s v="EUR"/>
    <n v="28.67"/>
    <n v="0"/>
    <n v="-28.67"/>
    <s v="N"/>
    <m/>
    <m/>
    <m/>
    <d v="2023-11-14T00:00:00"/>
    <s v="00:00"/>
    <s v="23:59"/>
    <d v="2023-11-14T00:00:00"/>
    <s v="08:00"/>
    <s v="16:00"/>
    <n v="0.8"/>
    <s v="ce"/>
    <n v="17"/>
    <n v="0.8"/>
    <n v="0"/>
    <s v="Kuehne+Nagel Tiel 3 Standpl"/>
    <s v="De Diepert 5"/>
    <s v="Tiel"/>
    <s v="4004 MA"/>
    <s v="NL"/>
    <x v="111"/>
    <s v="Leeuwenveldse weg 3F"/>
    <x v="43"/>
    <s v="1382 LV"/>
    <s v="NL"/>
    <s v="2480141014"/>
    <s v="0155260_007"/>
    <m/>
    <s v="NL001131849B01"/>
    <n v="2"/>
    <n v="0"/>
    <n v="0"/>
    <s v="N"/>
    <s v="Peter Appel Transport B.V."/>
    <n v="36622"/>
    <d v="2023-11-14T00:00:00"/>
    <s v="14:08:00"/>
    <n v="0"/>
    <x v="1"/>
    <x v="45"/>
    <n v="11"/>
    <x v="13"/>
    <n v="1"/>
    <n v="0.8"/>
    <x v="0"/>
    <n v="28.67"/>
    <n v="0"/>
    <n v="28.67"/>
  </r>
  <r>
    <s v="COLGATE 3800 DEB."/>
    <s v="Colgate-Palmolive Nederland BV"/>
    <s v="101t"/>
    <n v="101091051160"/>
    <n v="101030177804"/>
    <n v="825"/>
    <s v="Controle Inv"/>
    <s v="2480141020"/>
    <s v="Verkoop"/>
    <n v="170"/>
    <s v="Transport drops zone"/>
    <s v="0 - ingevoerd"/>
    <n v="0"/>
    <m/>
    <d v="2023-11-14T00:00:00"/>
    <s v="DROP"/>
    <s v="0001010910511600155570_002"/>
    <n v="158.4"/>
    <n v="7.2"/>
    <m/>
    <s v="EUR"/>
    <n v="70.400000000000006"/>
    <s v="EUR"/>
    <n v="0"/>
    <s v="EUR"/>
    <n v="70.400000000000006"/>
    <n v="0"/>
    <n v="-70.400000000000006"/>
    <s v="N"/>
    <m/>
    <m/>
    <m/>
    <d v="2023-11-14T00:00:00"/>
    <s v="00:00"/>
    <s v="23:59"/>
    <d v="2023-11-14T00:00:00"/>
    <s v="12:00"/>
    <s v="17:00"/>
    <n v="3.2"/>
    <s v="ce"/>
    <n v="2313"/>
    <n v="3.2"/>
    <n v="3"/>
    <s v="Kuehne+Nagel Tiel 3 Standpl"/>
    <s v="De Diepert 5"/>
    <s v="Tiel"/>
    <s v="4004 MA"/>
    <s v="NL"/>
    <x v="21"/>
    <s v="Bloemakkers 4"/>
    <x v="22"/>
    <s v="9461GX"/>
    <s v="NL"/>
    <s v="2480141020"/>
    <s v="0155570_002"/>
    <m/>
    <s v="NL001131849B01"/>
    <n v="2"/>
    <n v="0"/>
    <n v="0"/>
    <s v="N"/>
    <s v="Peter Appel Transport B.V."/>
    <n v="36622"/>
    <d v="2023-11-14T00:00:00"/>
    <s v="06:50:00"/>
    <n v="0"/>
    <x v="1"/>
    <x v="45"/>
    <n v="11"/>
    <x v="20"/>
    <n v="0"/>
    <s v=""/>
    <x v="3"/>
    <s v=""/>
    <n v="0"/>
    <s v=""/>
  </r>
  <r>
    <s v="COLGATE 3800 DEB."/>
    <s v="Colgate-Palmolive Nederland BV"/>
    <s v="101t"/>
    <n v="0"/>
    <n v="101030177858"/>
    <n v="980"/>
    <s v="Cancel No In"/>
    <s v="2480138858 2ND DEL NOT LOADED"/>
    <s v="Verkoop"/>
    <n v="170"/>
    <s v="Transport drops zone"/>
    <s v="0 - ingevoerd"/>
    <n v="0"/>
    <m/>
    <d v="2023-11-14T00:00:00"/>
    <m/>
    <m/>
    <n v="65.64"/>
    <n v="2.4"/>
    <m/>
    <s v="EUR"/>
    <n v="21.88"/>
    <s v="EUR"/>
    <n v="0"/>
    <s v="EUR"/>
    <n v="21.88"/>
    <n v="0"/>
    <n v="-21.88"/>
    <s v="N"/>
    <m/>
    <m/>
    <m/>
    <d v="2023-11-14T00:00:00"/>
    <s v="00:00"/>
    <s v="23:59"/>
    <d v="2023-11-14T00:00:00"/>
    <s v="09:00"/>
    <s v="17:00"/>
    <n v="0.8"/>
    <s v="ce"/>
    <n v="427"/>
    <n v="0.8"/>
    <n v="0"/>
    <s v="Kuehne+Nagel Tiel 3 Standpl"/>
    <s v="De Diepert 5"/>
    <s v="Tiel"/>
    <s v="4004 MA"/>
    <s v="NL"/>
    <x v="61"/>
    <s v="Nijverheidsweg 14"/>
    <x v="48"/>
    <s v="3251 LP"/>
    <s v="NL"/>
    <s v="2480138858 2ND DEL NOT LOADED"/>
    <s v="0155453_002"/>
    <m/>
    <s v="NL001131849B01"/>
    <n v="2"/>
    <n v="0"/>
    <n v="0"/>
    <s v="N"/>
    <m/>
    <n v="36622"/>
    <d v="2023-11-14T00:00:00"/>
    <s v="10:03:00"/>
    <n v="0"/>
    <x v="1"/>
    <x v="45"/>
    <n v="11"/>
    <x v="37"/>
    <n v="1"/>
    <n v="2.4000000000000004"/>
    <x v="0"/>
    <n v="65.64"/>
    <n v="0"/>
    <n v="65.64"/>
  </r>
  <r>
    <s v="COLGATE 3800 DEB."/>
    <s v="Colgate-Palmolive Nederland BV"/>
    <s v="101t"/>
    <n v="0"/>
    <n v="101030177859"/>
    <n v="980"/>
    <s v="Cancel No In"/>
    <s v="2480138859 2ND DEL NOT LOADED"/>
    <s v="Verkoop"/>
    <n v="170"/>
    <s v="Transport drops zone"/>
    <s v="0 - ingevoerd"/>
    <n v="0"/>
    <m/>
    <d v="2023-11-14T00:00:00"/>
    <m/>
    <m/>
    <n v="65.64"/>
    <n v="2.4"/>
    <m/>
    <s v="EUR"/>
    <n v="43.76"/>
    <s v="EUR"/>
    <n v="0"/>
    <s v="EUR"/>
    <n v="43.76"/>
    <n v="0"/>
    <n v="-43.76"/>
    <s v="N"/>
    <m/>
    <m/>
    <m/>
    <d v="2023-11-14T00:00:00"/>
    <s v="00:00"/>
    <s v="23:59"/>
    <d v="2023-11-14T00:00:00"/>
    <s v="09:00"/>
    <s v="17:00"/>
    <n v="1.6"/>
    <s v="ce"/>
    <n v="759"/>
    <n v="1.6"/>
    <n v="0"/>
    <s v="Kuehne+Nagel Tiel 3 Standpl"/>
    <s v="De Diepert 5"/>
    <s v="Tiel"/>
    <s v="4004 MA"/>
    <s v="NL"/>
    <x v="61"/>
    <s v="Nijverheidsweg 14"/>
    <x v="48"/>
    <s v="3251 LP"/>
    <s v="NL"/>
    <s v="2480138859 2ND DEL NOT LOADED"/>
    <s v="0155453_002"/>
    <m/>
    <s v="NL001131849B01"/>
    <n v="2"/>
    <n v="0"/>
    <n v="0"/>
    <s v="N"/>
    <m/>
    <n v="36622"/>
    <d v="2023-11-14T00:00:00"/>
    <s v="10:03:00"/>
    <n v="0"/>
    <x v="1"/>
    <x v="45"/>
    <n v="11"/>
    <x v="37"/>
    <n v="0"/>
    <s v=""/>
    <x v="0"/>
    <s v=""/>
    <n v="0"/>
    <s v=""/>
  </r>
  <r>
    <s v="COLGATE 3800 DEB."/>
    <s v="Colgate-Palmolive Nederland BV"/>
    <s v="101t"/>
    <n v="101091050579"/>
    <n v="101030177791"/>
    <n v="825"/>
    <s v="Controle Inv"/>
    <s v="2480141013"/>
    <s v="Verkoop"/>
    <n v="170"/>
    <s v="Transport drops zone"/>
    <s v="0 - ingevoerd"/>
    <n v="0"/>
    <m/>
    <d v="2023-11-14T00:00:00"/>
    <s v="DROP"/>
    <s v="0001010910505790155270_002"/>
    <n v="44.59"/>
    <n v="1.6"/>
    <m/>
    <s v="EUR"/>
    <n v="44.59"/>
    <s v="EUR"/>
    <n v="0"/>
    <s v="EUR"/>
    <n v="44.59"/>
    <n v="0"/>
    <n v="-44.59"/>
    <s v="N"/>
    <m/>
    <m/>
    <m/>
    <d v="2023-11-14T00:00:00"/>
    <s v="00:00"/>
    <s v="23:59"/>
    <d v="2023-11-14T00:00:00"/>
    <s v="09:00"/>
    <s v="09:00"/>
    <n v="1.6"/>
    <s v="ce"/>
    <n v="946"/>
    <n v="1.6"/>
    <n v="0"/>
    <s v="Kuehne+Nagel Tiel 3 Standpl"/>
    <s v="De Diepert 5"/>
    <s v="Tiel"/>
    <s v="4004 MA"/>
    <s v="NL"/>
    <x v="51"/>
    <s v="Wilhelminakanaal Zuid 120"/>
    <x v="23"/>
    <s v="4903RA"/>
    <s v="NL"/>
    <s v="2480141013"/>
    <s v="0155270_002"/>
    <m/>
    <s v="NL001131849B01"/>
    <n v="2"/>
    <n v="0"/>
    <n v="0"/>
    <s v="N"/>
    <s v="Peter Appel Transport B.V."/>
    <n v="36622"/>
    <d v="2023-11-14T00:00:00"/>
    <s v="10:24:00"/>
    <n v="24"/>
    <x v="1"/>
    <x v="45"/>
    <n v="11"/>
    <x v="34"/>
    <n v="1"/>
    <n v="1.6"/>
    <x v="3"/>
    <n v="44.59"/>
    <n v="0"/>
    <n v="44.59"/>
  </r>
  <r>
    <s v="COLGATE 3800 DEB."/>
    <s v="Colgate-Palmolive Nederland BV"/>
    <s v="101t"/>
    <n v="101091051160"/>
    <n v="101030177792"/>
    <n v="825"/>
    <s v="Controle Inv"/>
    <s v="2480141018"/>
    <s v="Verkoop"/>
    <n v="170"/>
    <s v="Transport drops zone"/>
    <s v="0 - ingevoerd"/>
    <n v="0"/>
    <m/>
    <d v="2023-11-14T00:00:00"/>
    <s v="DROP"/>
    <s v="0001010910511600155570_002"/>
    <n v="158.4"/>
    <n v="7.2"/>
    <m/>
    <s v="EUR"/>
    <n v="52.8"/>
    <s v="EUR"/>
    <n v="0"/>
    <s v="EUR"/>
    <n v="52.8"/>
    <n v="0"/>
    <n v="-52.8"/>
    <s v="N"/>
    <m/>
    <m/>
    <m/>
    <d v="2023-11-14T00:00:00"/>
    <s v="00:00"/>
    <s v="23:59"/>
    <d v="2023-11-14T00:00:00"/>
    <s v="12:00"/>
    <s v="17:00"/>
    <n v="2.4"/>
    <s v="ce"/>
    <n v="1084"/>
    <n v="2.4"/>
    <n v="0"/>
    <s v="Kuehne+Nagel Tiel 3 Standpl"/>
    <s v="De Diepert 5"/>
    <s v="Tiel"/>
    <s v="4004 MA"/>
    <s v="NL"/>
    <x v="21"/>
    <s v="Bloemakkers 4"/>
    <x v="22"/>
    <s v="9461GX"/>
    <s v="NL"/>
    <s v="2480141018"/>
    <s v="0155570_002"/>
    <m/>
    <s v="NL001131849B01"/>
    <n v="2"/>
    <n v="0"/>
    <n v="0"/>
    <s v="N"/>
    <s v="Peter Appel Transport B.V."/>
    <n v="36622"/>
    <d v="2023-11-14T00:00:00"/>
    <s v="06:50:00"/>
    <n v="0"/>
    <x v="1"/>
    <x v="45"/>
    <n v="11"/>
    <x v="20"/>
    <n v="0"/>
    <s v=""/>
    <x v="3"/>
    <s v=""/>
    <n v="0"/>
    <s v=""/>
  </r>
  <r>
    <s v="COLGATE 3800 DEB."/>
    <s v="Colgate-Palmolive Nederland BV"/>
    <s v="101t"/>
    <n v="101091050567"/>
    <n v="101030177793"/>
    <n v="825"/>
    <s v="Controle Inv"/>
    <s v="2480141017"/>
    <s v="Verkoop"/>
    <n v="170"/>
    <s v="Transport drops zone"/>
    <s v="0 - ingevoerd"/>
    <n v="0"/>
    <m/>
    <d v="2023-11-14T00:00:00"/>
    <s v="DROP"/>
    <s v="0001010910505670155260_002"/>
    <n v="52.13"/>
    <n v="3.2"/>
    <m/>
    <s v="EUR"/>
    <n v="13.03"/>
    <s v="EUR"/>
    <n v="0"/>
    <s v="EUR"/>
    <n v="13.03"/>
    <n v="0"/>
    <n v="-13.03"/>
    <s v="N"/>
    <m/>
    <m/>
    <m/>
    <d v="2023-11-14T00:00:00"/>
    <s v="00:00"/>
    <s v="23:59"/>
    <d v="2023-11-14T00:00:00"/>
    <s v="10:00"/>
    <s v="10:00"/>
    <n v="0.8"/>
    <s v="ce"/>
    <n v="814"/>
    <n v="0.8"/>
    <n v="1"/>
    <s v="Kuehne+Nagel Tiel 3 Standpl"/>
    <s v="De Diepert 5"/>
    <s v="Tiel"/>
    <s v="4004 MA"/>
    <s v="NL"/>
    <x v="79"/>
    <s v="Keltenweg 30"/>
    <x v="58"/>
    <s v="5342 LP"/>
    <s v="NL"/>
    <s v="2480141017"/>
    <s v="0155260_002"/>
    <m/>
    <s v="NL001131849B01"/>
    <n v="2"/>
    <n v="0"/>
    <n v="0"/>
    <s v="N"/>
    <s v="Peter Appel Transport B.V."/>
    <n v="36622"/>
    <d v="2023-11-14T00:00:00"/>
    <s v="09:06:00"/>
    <n v="0"/>
    <x v="1"/>
    <x v="45"/>
    <n v="11"/>
    <x v="42"/>
    <n v="1"/>
    <n v="3.2"/>
    <x v="3"/>
    <n v="52.13"/>
    <n v="0"/>
    <n v="52.13"/>
  </r>
  <r>
    <s v="COLGATE 3800 DEB."/>
    <s v="Colgate-Palmolive Nederland BV"/>
    <s v="101t"/>
    <n v="101091051171"/>
    <n v="101030177794"/>
    <n v="825"/>
    <s v="Controle Inv"/>
    <s v="2480141021"/>
    <s v="Verkoop"/>
    <n v="170"/>
    <s v="Transport drops zone"/>
    <s v="0 - ingevoerd"/>
    <n v="0"/>
    <m/>
    <d v="2023-11-14T00:00:00"/>
    <s v="DROP"/>
    <s v="0001010910511710155598_003"/>
    <n v="63.87"/>
    <n v="3.2"/>
    <m/>
    <s v="EUR"/>
    <n v="63.87"/>
    <s v="EUR"/>
    <n v="0"/>
    <s v="EUR"/>
    <n v="63.87"/>
    <n v="0"/>
    <n v="-63.87"/>
    <s v="N"/>
    <m/>
    <m/>
    <m/>
    <d v="2023-11-14T00:00:00"/>
    <s v="00:00"/>
    <s v="23:59"/>
    <d v="2023-11-14T00:00:00"/>
    <s v="07:00"/>
    <s v="08:00"/>
    <n v="3.2"/>
    <s v="ce"/>
    <n v="2618"/>
    <n v="3.2"/>
    <n v="5"/>
    <s v="Kuehne+Nagel Tiel 3 Standpl"/>
    <s v="De Diepert 5"/>
    <s v="Tiel"/>
    <s v="4004 MA"/>
    <s v="NL"/>
    <x v="2"/>
    <s v="Pegasusweg 1"/>
    <x v="3"/>
    <s v="5015BZ"/>
    <s v="NL"/>
    <s v="2480141021"/>
    <s v="0155598_003"/>
    <m/>
    <s v="NL001131849B01"/>
    <n v="2"/>
    <n v="0"/>
    <n v="0"/>
    <s v="N"/>
    <s v="Peter Appel Transport B.V."/>
    <n v="36622"/>
    <d v="2023-11-14T00:00:00"/>
    <s v="07:38:00"/>
    <n v="0"/>
    <x v="1"/>
    <x v="45"/>
    <n v="11"/>
    <x v="3"/>
    <n v="1"/>
    <n v="3.2"/>
    <x v="2"/>
    <n v="63.87"/>
    <n v="0"/>
    <n v="63.87"/>
  </r>
  <r>
    <s v="COLGATE 3800 DEB."/>
    <s v="Colgate-Palmolive Nederland BV"/>
    <s v="101t"/>
    <n v="101091050589"/>
    <n v="101030177796"/>
    <n v="825"/>
    <s v="Controle Inv"/>
    <s v="2480141012"/>
    <s v="Verkoop"/>
    <n v="170"/>
    <s v="Transport drops zone"/>
    <s v="0 - ingevoerd"/>
    <n v="0"/>
    <m/>
    <d v="2023-11-14T00:00:00"/>
    <s v="DROP"/>
    <s v="0001010910505890155262_004"/>
    <n v="84.36"/>
    <n v="4"/>
    <m/>
    <s v="EUR"/>
    <n v="84.36"/>
    <s v="EUR"/>
    <n v="0"/>
    <s v="EUR"/>
    <n v="84.36"/>
    <n v="0"/>
    <n v="-84.36"/>
    <s v="N"/>
    <m/>
    <m/>
    <m/>
    <d v="2023-11-14T00:00:00"/>
    <s v="00:00"/>
    <s v="23:59"/>
    <d v="2023-11-14T00:00:00"/>
    <s v="09:00"/>
    <s v="17:00"/>
    <n v="4"/>
    <s v="ce"/>
    <n v="2865"/>
    <n v="4"/>
    <n v="4"/>
    <s v="Kuehne+Nagel Tiel 3 Standpl"/>
    <s v="De Diepert 5"/>
    <s v="Tiel"/>
    <s v="4004 MA"/>
    <s v="NL"/>
    <x v="61"/>
    <s v="Nijverheidsweg 14"/>
    <x v="48"/>
    <s v="3251 LP"/>
    <s v="NL"/>
    <s v="2480141012"/>
    <s v="0155262_004"/>
    <m/>
    <s v="NL001131849B01"/>
    <n v="2"/>
    <n v="0"/>
    <n v="0"/>
    <s v="N"/>
    <s v="Peter Appel Transport B.V."/>
    <n v="36622"/>
    <d v="2023-11-14T00:00:00"/>
    <s v="13:26:00"/>
    <n v="0"/>
    <x v="1"/>
    <x v="45"/>
    <n v="11"/>
    <x v="37"/>
    <n v="1"/>
    <n v="4"/>
    <x v="0"/>
    <n v="84.36"/>
    <n v="0"/>
    <n v="84.36"/>
  </r>
  <r>
    <s v="COLGATE 3800 DEB."/>
    <s v="Colgate-Palmolive Nederland BV"/>
    <s v="101t"/>
    <n v="101091050577"/>
    <n v="101030177797"/>
    <n v="825"/>
    <s v="Controle Inv"/>
    <s v="2480141011"/>
    <s v="Verkoop"/>
    <n v="170"/>
    <s v="Transport drops zone"/>
    <s v="0 - ingevoerd"/>
    <n v="0"/>
    <m/>
    <d v="2023-11-14T00:00:00"/>
    <s v="DROP"/>
    <s v="0001010910505770155267_002"/>
    <n v="289.27999999999997"/>
    <n v="25.6"/>
    <m/>
    <s v="EUR"/>
    <n v="289.27999999999997"/>
    <s v="EUR"/>
    <n v="0"/>
    <s v="EUR"/>
    <n v="289.27999999999997"/>
    <n v="0"/>
    <n v="-289.27999999999997"/>
    <s v="N"/>
    <m/>
    <m/>
    <m/>
    <d v="2023-11-14T00:00:00"/>
    <s v="00:00"/>
    <s v="23:59"/>
    <d v="2023-11-14T00:00:00"/>
    <s v="10:00"/>
    <s v="11:00"/>
    <n v="25.6"/>
    <s v="ce"/>
    <n v="16386"/>
    <n v="25.6"/>
    <n v="41"/>
    <s v="Kuehne+Nagel Tiel 3 Standpl"/>
    <s v="De Diepert 5"/>
    <s v="Tiel"/>
    <s v="4004 MA"/>
    <s v="NL"/>
    <x v="1"/>
    <s v="Perenmarkt 15"/>
    <x v="2"/>
    <s v="1681PG"/>
    <s v="NL"/>
    <s v="2480141011"/>
    <s v="0155267_002"/>
    <m/>
    <s v="NL001131849B01"/>
    <n v="2"/>
    <n v="0"/>
    <n v="0"/>
    <s v="N"/>
    <s v="Peter Appel Transport B.V."/>
    <n v="36622"/>
    <d v="2023-11-14T00:00:00"/>
    <s v="11:10:00"/>
    <n v="0"/>
    <x v="1"/>
    <x v="45"/>
    <n v="11"/>
    <x v="2"/>
    <n v="1"/>
    <n v="25.6"/>
    <x v="1"/>
    <n v="289.27999999999997"/>
    <n v="0"/>
    <n v="289.27999999999997"/>
  </r>
  <r>
    <s v="COLGATE 3800 DEB."/>
    <s v="Colgate-Palmolive Nederland BV"/>
    <s v="101t"/>
    <n v="101091050567"/>
    <n v="101030177798"/>
    <n v="825"/>
    <s v="Controle Inv"/>
    <s v="2480141019"/>
    <s v="Verkoop"/>
    <n v="170"/>
    <s v="Transport drops zone"/>
    <s v="0 - ingevoerd"/>
    <n v="0"/>
    <m/>
    <d v="2023-11-14T00:00:00"/>
    <s v="DROP"/>
    <s v="0001010910505670155260_003"/>
    <n v="52.61"/>
    <n v="1.6"/>
    <m/>
    <s v="EUR"/>
    <n v="52.61"/>
    <s v="EUR"/>
    <n v="0"/>
    <s v="EUR"/>
    <n v="52.61"/>
    <n v="0"/>
    <n v="-52.61"/>
    <s v="N"/>
    <m/>
    <m/>
    <m/>
    <d v="2023-11-14T00:00:00"/>
    <s v="00:00"/>
    <s v="23:59"/>
    <d v="2023-11-14T00:00:00"/>
    <s v="07:00"/>
    <s v="15:00"/>
    <n v="1.6"/>
    <s v="ce"/>
    <n v="1630"/>
    <n v="1.6"/>
    <n v="2"/>
    <s v="Kuehne+Nagel Tiel 3 Standpl"/>
    <s v="De Diepert 5"/>
    <s v="Tiel"/>
    <s v="4004 MA"/>
    <s v="NL"/>
    <x v="5"/>
    <s v="Kernweg 6"/>
    <x v="8"/>
    <s v="1627 LC"/>
    <s v="NL"/>
    <s v="2480141019"/>
    <s v="0155260_003"/>
    <m/>
    <s v="NL001131849B01"/>
    <n v="2"/>
    <n v="0"/>
    <n v="0"/>
    <s v="N"/>
    <s v="Peter Appel Transport B.V."/>
    <n v="36622"/>
    <d v="2023-11-14T00:00:00"/>
    <s v="10:20:00"/>
    <n v="0"/>
    <x v="1"/>
    <x v="45"/>
    <n v="11"/>
    <x v="2"/>
    <n v="1"/>
    <n v="1.6"/>
    <x v="2"/>
    <n v="52.61"/>
    <n v="0"/>
    <n v="52.61"/>
  </r>
  <r>
    <s v="COLGATE 3800 DEB."/>
    <s v="Colgate-Palmolive Nederland BV"/>
    <s v="101t"/>
    <n v="101091050584"/>
    <n v="101030177799"/>
    <n v="825"/>
    <s v="Controle Inv"/>
    <s v="2480141016"/>
    <s v="Verkoop"/>
    <n v="170"/>
    <s v="Transport drops zone"/>
    <s v="0 - ingevoerd"/>
    <n v="0"/>
    <m/>
    <d v="2023-11-14T00:00:00"/>
    <s v="DROP"/>
    <s v="0001010910505840155276_002"/>
    <n v="128.81"/>
    <n v="7.2"/>
    <m/>
    <s v="EUR"/>
    <n v="128.81"/>
    <s v="EUR"/>
    <n v="0"/>
    <s v="EUR"/>
    <n v="128.81"/>
    <n v="0"/>
    <n v="-128.81"/>
    <s v="N"/>
    <m/>
    <m/>
    <m/>
    <d v="2023-11-14T00:00:00"/>
    <s v="00:00"/>
    <s v="23:59"/>
    <d v="2023-11-14T00:00:00"/>
    <s v="12:00"/>
    <s v="13:00"/>
    <n v="7.2"/>
    <s v="ce"/>
    <n v="3960"/>
    <n v="7.2"/>
    <n v="3"/>
    <s v="Kuehne+Nagel Tiel 3 Standpl"/>
    <s v="De Diepert 5"/>
    <s v="Tiel"/>
    <s v="4004 MA"/>
    <s v="NL"/>
    <x v="16"/>
    <s v="Rijnland 4"/>
    <x v="19"/>
    <s v="1948RL"/>
    <s v="NL"/>
    <s v="2480141016"/>
    <s v="0155276_002"/>
    <m/>
    <s v="NL001131849B01"/>
    <n v="2"/>
    <n v="0"/>
    <n v="0"/>
    <s v="N"/>
    <s v="Peter Appel Transport B.V."/>
    <n v="36622"/>
    <d v="2023-11-14T00:00:00"/>
    <s v="13:56:00"/>
    <n v="0"/>
    <x v="1"/>
    <x v="45"/>
    <n v="11"/>
    <x v="17"/>
    <n v="1"/>
    <n v="7.2"/>
    <x v="0"/>
    <n v="128.81"/>
    <n v="0"/>
    <n v="128.81"/>
  </r>
  <r>
    <s v="COLGATE 3800 DEB."/>
    <s v="Colgate-Palmolive Nederland BV"/>
    <s v="101t"/>
    <n v="101091050589"/>
    <n v="101030177800"/>
    <n v="825"/>
    <s v="Controle Inv"/>
    <s v="2480141015"/>
    <s v="Verkoop"/>
    <n v="170"/>
    <s v="Transport drops zone"/>
    <s v="0 - ingevoerd"/>
    <n v="0"/>
    <m/>
    <d v="2023-11-14T00:00:00"/>
    <s v="DROP"/>
    <s v="0001010910505890155262_005"/>
    <n v="27.26"/>
    <n v="0.8"/>
    <m/>
    <s v="EUR"/>
    <n v="27.26"/>
    <s v="EUR"/>
    <n v="0"/>
    <s v="EUR"/>
    <n v="27.26"/>
    <n v="0"/>
    <n v="-27.26"/>
    <s v="N"/>
    <m/>
    <m/>
    <m/>
    <d v="2023-11-14T00:00:00"/>
    <s v="00:00"/>
    <s v="23:59"/>
    <d v="2023-11-14T00:00:00"/>
    <s v="05:00"/>
    <s v="12:00"/>
    <n v="0.8"/>
    <s v="ce"/>
    <n v="575"/>
    <n v="0.8"/>
    <n v="1"/>
    <s v="Kuehne+Nagel Tiel 3 Standpl"/>
    <s v="De Diepert 5"/>
    <s v="Tiel"/>
    <s v="4004 MA"/>
    <s v="NL"/>
    <x v="19"/>
    <s v="SAFFIER  300"/>
    <x v="21"/>
    <s v="3316 LN"/>
    <s v="NL"/>
    <s v="2480141015"/>
    <s v="0155262_005"/>
    <m/>
    <s v="NL001131849B01"/>
    <n v="2"/>
    <n v="0"/>
    <n v="0"/>
    <s v="N"/>
    <s v="Peter Appel Transport B.V."/>
    <n v="36622"/>
    <d v="2023-11-14T00:00:00"/>
    <s v="07:14:00"/>
    <n v="0"/>
    <x v="1"/>
    <x v="45"/>
    <n v="11"/>
    <x v="19"/>
    <n v="1"/>
    <n v="0.8"/>
    <x v="3"/>
    <n v="27.26"/>
    <n v="0"/>
    <n v="27.26"/>
  </r>
  <r>
    <s v="COLGATE 3800 DEB."/>
    <s v="Colgate-Palmolive Nederland BV"/>
    <s v="101t"/>
    <n v="101091050589"/>
    <n v="101030177802"/>
    <n v="825"/>
    <s v="Controle Inv"/>
    <s v="2480141023"/>
    <s v="Verkoop"/>
    <n v="170"/>
    <s v="Transport drops zone"/>
    <s v="0 - ingevoerd"/>
    <n v="0"/>
    <m/>
    <d v="2023-11-14T00:00:00"/>
    <s v="DROP"/>
    <s v="0001010910505890155262_002"/>
    <n v="124.49"/>
    <n v="7.2"/>
    <m/>
    <s v="EUR"/>
    <n v="124.49"/>
    <s v="EUR"/>
    <n v="0"/>
    <s v="EUR"/>
    <n v="124.49"/>
    <n v="0"/>
    <n v="-124.49"/>
    <s v="N"/>
    <m/>
    <m/>
    <m/>
    <d v="2023-11-14T00:00:00"/>
    <s v="00:00"/>
    <s v="23:59"/>
    <d v="2023-11-14T00:00:00"/>
    <s v="07:00"/>
    <s v="08:00"/>
    <n v="7.2"/>
    <s v="ce"/>
    <n v="6445"/>
    <n v="7.2"/>
    <n v="12"/>
    <s v="Kuehne+Nagel Tiel 3 Standpl"/>
    <s v="De Diepert 5"/>
    <s v="Tiel"/>
    <s v="4004 MA"/>
    <s v="NL"/>
    <x v="2"/>
    <s v="Laan van Ruyven 1"/>
    <x v="11"/>
    <s v="2645EE"/>
    <s v="NL"/>
    <s v="2480141023"/>
    <s v="0155262_002"/>
    <m/>
    <s v="NL001131849B01"/>
    <n v="2"/>
    <n v="0"/>
    <n v="0"/>
    <s v="N"/>
    <s v="Peter Appel Transport B.V."/>
    <n v="36622"/>
    <d v="2023-11-14T00:00:00"/>
    <s v="09:28:00"/>
    <n v="0"/>
    <x v="1"/>
    <x v="45"/>
    <n v="11"/>
    <x v="4"/>
    <n v="1"/>
    <n v="7.2"/>
    <x v="2"/>
    <n v="124.49"/>
    <n v="0"/>
    <n v="124.49"/>
  </r>
  <r>
    <s v="COLGATE 3800 DEB."/>
    <s v="Colgate-Palmolive Nederland BV"/>
    <s v="101t"/>
    <n v="101091050592"/>
    <n v="101030177805"/>
    <n v="825"/>
    <s v="Controle Inv"/>
    <s v="2480141022"/>
    <s v="Verkoop"/>
    <n v="170"/>
    <s v="Transport drops zone"/>
    <s v="0 - ingevoerd"/>
    <n v="0"/>
    <m/>
    <d v="2023-11-14T00:00:00"/>
    <s v="DROP"/>
    <s v="0001010910505920155283_002"/>
    <n v="173.52"/>
    <n v="24"/>
    <m/>
    <s v="EUR"/>
    <n v="150.38"/>
    <s v="EUR"/>
    <n v="0"/>
    <s v="EUR"/>
    <n v="150.38"/>
    <n v="0"/>
    <n v="-150.38"/>
    <s v="N"/>
    <m/>
    <m/>
    <m/>
    <d v="2023-11-14T00:00:00"/>
    <s v="00:00"/>
    <s v="23:59"/>
    <d v="2023-11-14T00:00:00"/>
    <s v="14:00"/>
    <s v="14:00"/>
    <n v="20.8"/>
    <s v="ce"/>
    <n v="16214"/>
    <n v="20.8"/>
    <n v="32"/>
    <s v="Kuehne+Nagel Tiel 3 Standpl"/>
    <s v="De Diepert 5"/>
    <s v="Tiel"/>
    <s v="4004 MA"/>
    <s v="NL"/>
    <x v="14"/>
    <s v="Rood 24"/>
    <x v="17"/>
    <s v="6666LT"/>
    <s v="NL"/>
    <s v="2480141022"/>
    <s v="0155283_002"/>
    <m/>
    <s v="NL001131849B01"/>
    <n v="2"/>
    <n v="0"/>
    <n v="0"/>
    <s v="N"/>
    <s v="Peter Appel Transport B.V."/>
    <n v="36622"/>
    <d v="2023-11-14T00:00:00"/>
    <s v="14:29:00"/>
    <n v="0"/>
    <x v="1"/>
    <x v="45"/>
    <n v="11"/>
    <x v="15"/>
    <n v="1"/>
    <n v="24"/>
    <x v="5"/>
    <n v="173.51999999999998"/>
    <n v="0"/>
    <n v="173.51999999999998"/>
  </r>
  <r>
    <s v="COLGATE 3800 DEB."/>
    <s v="Colgate-Palmolive Nederland BV"/>
    <s v="101t"/>
    <n v="101091050572"/>
    <n v="101030177806"/>
    <n v="825"/>
    <s v="Controle Inv"/>
    <s v="2480141026"/>
    <s v="Verkoop"/>
    <n v="170"/>
    <s v="Transport drops zone"/>
    <s v="0 - ingevoerd"/>
    <n v="0"/>
    <m/>
    <d v="2023-11-14T00:00:00"/>
    <s v="DROP"/>
    <s v="0001010910505720155263_002"/>
    <n v="139.19999999999999"/>
    <n v="23.2"/>
    <m/>
    <s v="EUR"/>
    <n v="110.4"/>
    <s v="EUR"/>
    <n v="0"/>
    <s v="EUR"/>
    <n v="110.4"/>
    <n v="0"/>
    <n v="-110.4"/>
    <s v="N"/>
    <m/>
    <m/>
    <m/>
    <d v="2023-11-14T00:00:00"/>
    <s v="00:00"/>
    <s v="23:59"/>
    <d v="2023-11-14T00:00:00"/>
    <s v="05:00"/>
    <s v="06:00"/>
    <n v="18.399999999999999"/>
    <s v="ce"/>
    <n v="11339"/>
    <n v="18.399999999999999"/>
    <n v="24"/>
    <s v="Kuehne+Nagel Tiel 3 Standpl"/>
    <s v="De Diepert 5"/>
    <s v="Tiel"/>
    <s v="4004 MA"/>
    <s v="NL"/>
    <x v="2"/>
    <s v="Randweg 2"/>
    <x v="6"/>
    <s v="4191 NN"/>
    <s v="NL"/>
    <s v="2480141026"/>
    <s v="0155263_002"/>
    <m/>
    <s v="NL001131849B01"/>
    <n v="2"/>
    <n v="0"/>
    <n v="0"/>
    <s v="N"/>
    <s v="Peter Appel Transport B.V."/>
    <n v="36622"/>
    <d v="2023-11-14T00:00:00"/>
    <s v="06:05:00"/>
    <n v="0"/>
    <x v="1"/>
    <x v="45"/>
    <n v="11"/>
    <x v="6"/>
    <n v="1"/>
    <n v="23.2"/>
    <x v="2"/>
    <n v="139.20000000000002"/>
    <n v="0"/>
    <n v="139.20000000000002"/>
  </r>
  <r>
    <s v="COLGATE 3800 DEB."/>
    <s v="Colgate-Palmolive Nederland BV"/>
    <s v="101t"/>
    <n v="101091050567"/>
    <n v="101030177807"/>
    <n v="825"/>
    <s v="Controle Inv"/>
    <s v="2480141025"/>
    <s v="Verkoop"/>
    <n v="170"/>
    <s v="Transport drops zone"/>
    <s v="0 - ingevoerd"/>
    <n v="0"/>
    <m/>
    <d v="2023-11-14T00:00:00"/>
    <s v="DROP"/>
    <s v="0001010910505670155260_002"/>
    <n v="52.13"/>
    <n v="3.2"/>
    <m/>
    <s v="EUR"/>
    <n v="39.1"/>
    <s v="EUR"/>
    <n v="0"/>
    <s v="EUR"/>
    <n v="39.1"/>
    <n v="0"/>
    <n v="-39.1"/>
    <s v="N"/>
    <m/>
    <m/>
    <m/>
    <d v="2023-11-14T00:00:00"/>
    <s v="00:00"/>
    <s v="23:59"/>
    <d v="2023-11-14T00:00:00"/>
    <s v="10:00"/>
    <s v="10:00"/>
    <n v="2.4"/>
    <s v="ce"/>
    <n v="1735"/>
    <n v="2.4"/>
    <n v="3"/>
    <s v="Kuehne+Nagel Tiel 3 Standpl"/>
    <s v="De Diepert 5"/>
    <s v="Tiel"/>
    <s v="4004 MA"/>
    <s v="NL"/>
    <x v="79"/>
    <s v="Keltenweg 30"/>
    <x v="58"/>
    <s v="5342 LP"/>
    <s v="NL"/>
    <s v="2480141025"/>
    <s v="0155260_002"/>
    <m/>
    <s v="NL001131849B01"/>
    <n v="2"/>
    <n v="0"/>
    <n v="0"/>
    <s v="N"/>
    <s v="Peter Appel Transport B.V."/>
    <n v="36622"/>
    <d v="2023-11-14T00:00:00"/>
    <s v="09:06:00"/>
    <n v="0"/>
    <x v="1"/>
    <x v="45"/>
    <n v="11"/>
    <x v="42"/>
    <n v="0"/>
    <s v=""/>
    <x v="3"/>
    <s v=""/>
    <n v="0"/>
    <s v=""/>
  </r>
  <r>
    <s v="COLGATE 3800 DEB."/>
    <s v="Colgate-Palmolive Nederland BV"/>
    <s v="101t"/>
    <n v="101091050572"/>
    <n v="101030177808"/>
    <n v="825"/>
    <s v="Controle Inv"/>
    <s v="0240199568"/>
    <s v="Verkoop"/>
    <n v="170"/>
    <s v="Transport drops zone"/>
    <s v="0 - ingevoerd"/>
    <n v="0"/>
    <m/>
    <d v="2023-11-14T00:00:00"/>
    <s v="DROP"/>
    <s v="0001010910505720155263_002"/>
    <n v="139.19999999999999"/>
    <n v="23.2"/>
    <m/>
    <s v="EUR"/>
    <n v="28.8"/>
    <s v="EUR"/>
    <n v="0"/>
    <s v="EUR"/>
    <n v="28.8"/>
    <n v="0"/>
    <n v="-28.8"/>
    <s v="N"/>
    <m/>
    <m/>
    <m/>
    <d v="2023-11-14T00:00:00"/>
    <s v="00:00"/>
    <s v="23:59"/>
    <d v="2023-11-14T00:00:00"/>
    <s v="05:00"/>
    <s v="06:00"/>
    <n v="4.8"/>
    <s v="ce"/>
    <n v="5127"/>
    <n v="4.8"/>
    <n v="8"/>
    <s v="Kuehne+Nagel Tiel 3 Standpl"/>
    <s v="De Diepert 5"/>
    <s v="Tiel"/>
    <s v="4004 MA"/>
    <s v="NL"/>
    <x v="39"/>
    <s v="RANDWEG 2"/>
    <x v="6"/>
    <s v="4191 NN"/>
    <s v="NL"/>
    <s v="0240199568"/>
    <s v="0155263_002"/>
    <m/>
    <s v="NL001131849B01"/>
    <n v="2"/>
    <n v="0"/>
    <n v="0"/>
    <s v="N"/>
    <s v="Peter Appel Transport B.V."/>
    <n v="36622"/>
    <d v="2023-11-14T00:00:00"/>
    <s v="06:05:00"/>
    <n v="0"/>
    <x v="1"/>
    <x v="45"/>
    <n v="11"/>
    <x v="6"/>
    <n v="0"/>
    <s v=""/>
    <x v="2"/>
    <s v=""/>
    <n v="0"/>
    <s v=""/>
  </r>
  <r>
    <s v="COLGATE 3800 DEB."/>
    <s v="Colgate-Palmolive Nederland BV"/>
    <s v="101t"/>
    <n v="101091050571"/>
    <n v="101030177788"/>
    <n v="825"/>
    <s v="Controle Inv"/>
    <s v="2480141010"/>
    <s v="Verkoop"/>
    <n v="170"/>
    <s v="Transport drops zone"/>
    <s v="0 - ingevoerd"/>
    <n v="0"/>
    <m/>
    <d v="2023-11-14T00:00:00"/>
    <s v="DROP"/>
    <s v="0001010910505710155264_002"/>
    <n v="325.89"/>
    <n v="25.6"/>
    <m/>
    <s v="EUR"/>
    <n v="325.89"/>
    <s v="EUR"/>
    <n v="0"/>
    <s v="EUR"/>
    <n v="325.89"/>
    <n v="0"/>
    <n v="-325.89"/>
    <s v="N"/>
    <m/>
    <m/>
    <m/>
    <d v="2023-11-14T00:00:00"/>
    <s v="00:00"/>
    <s v="23:59"/>
    <d v="2023-11-14T00:00:00"/>
    <s v="07:00"/>
    <s v="08:00"/>
    <n v="25.6"/>
    <s v="ce"/>
    <n v="20023"/>
    <n v="25.6"/>
    <n v="44"/>
    <s v="Kuehne+Nagel Tiel 3 Standpl"/>
    <s v="De Diepert 5"/>
    <s v="Tiel"/>
    <s v="4004 MA"/>
    <s v="NL"/>
    <x v="1"/>
    <s v="Fahrenheitweg 1"/>
    <x v="1"/>
    <s v="6101WR"/>
    <s v="NL"/>
    <s v="2480141010"/>
    <s v="0155264_002"/>
    <m/>
    <s v="NL001131849B01"/>
    <n v="2"/>
    <n v="0"/>
    <n v="0"/>
    <s v="N"/>
    <s v="Peter Appel Transport B.V."/>
    <n v="36622"/>
    <d v="2023-11-14T00:00:00"/>
    <s v="08:58:00"/>
    <n v="0"/>
    <x v="1"/>
    <x v="45"/>
    <n v="11"/>
    <x v="1"/>
    <n v="1"/>
    <n v="25.6"/>
    <x v="1"/>
    <n v="325.89"/>
    <n v="0"/>
    <n v="325.89"/>
  </r>
  <r>
    <s v="COLGATE 3800 DEB."/>
    <s v="Colgate-Palmolive Nederland BV"/>
    <s v="101t"/>
    <n v="101091050592"/>
    <n v="101030177790"/>
    <n v="825"/>
    <s v="Controle Inv"/>
    <s v="2480141007"/>
    <s v="Verkoop"/>
    <n v="170"/>
    <s v="Transport drops zone"/>
    <s v="0 - ingevoerd"/>
    <n v="0"/>
    <m/>
    <d v="2023-11-14T00:00:00"/>
    <s v="DROP"/>
    <s v="0001010910505920155283_002"/>
    <n v="173.52"/>
    <n v="24"/>
    <m/>
    <s v="EUR"/>
    <n v="23.14"/>
    <s v="EUR"/>
    <n v="0"/>
    <s v="EUR"/>
    <n v="23.14"/>
    <n v="0"/>
    <n v="-23.14"/>
    <s v="N"/>
    <m/>
    <m/>
    <m/>
    <d v="2023-11-14T00:00:00"/>
    <s v="00:00"/>
    <s v="23:59"/>
    <d v="2023-11-14T00:00:00"/>
    <s v="14:00"/>
    <s v="14:00"/>
    <n v="3.2"/>
    <s v="ce"/>
    <n v="2180"/>
    <n v="3.2"/>
    <n v="3"/>
    <s v="Kuehne+Nagel Tiel 3 Standpl"/>
    <s v="De Diepert 5"/>
    <s v="Tiel"/>
    <s v="4004 MA"/>
    <s v="NL"/>
    <x v="14"/>
    <s v="Rood 24"/>
    <x v="17"/>
    <s v="6666LT"/>
    <s v="NL"/>
    <s v="2480141007"/>
    <s v="0155283_002"/>
    <m/>
    <s v="NL001131849B01"/>
    <n v="2"/>
    <n v="0"/>
    <n v="0"/>
    <s v="N"/>
    <s v="Peter Appel Transport B.V."/>
    <n v="36622"/>
    <d v="2023-11-14T00:00:00"/>
    <s v="14:29:00"/>
    <n v="0"/>
    <x v="1"/>
    <x v="45"/>
    <n v="11"/>
    <x v="15"/>
    <n v="0"/>
    <s v=""/>
    <x v="5"/>
    <s v=""/>
    <n v="0"/>
    <s v=""/>
  </r>
  <r>
    <s v="COLGATE 3800 DEB."/>
    <s v="Colgate-Palmolive Nederland BV"/>
    <s v="101t"/>
    <n v="101091051200"/>
    <n v="101030177907"/>
    <n v="825"/>
    <s v="Controle Inv"/>
    <s v="2480142047"/>
    <s v="Verkoop"/>
    <n v="170"/>
    <s v="Transport drops zone"/>
    <s v="0 - ingevoerd"/>
    <n v="0"/>
    <m/>
    <d v="2023-11-15T00:00:00"/>
    <s v="DROP"/>
    <s v="0001010910512000155630_002"/>
    <n v="208.38"/>
    <n v="25.6"/>
    <m/>
    <s v="EUR"/>
    <n v="39.07"/>
    <s v="EUR"/>
    <n v="0"/>
    <s v="EUR"/>
    <n v="39.07"/>
    <n v="0"/>
    <n v="-39.07"/>
    <s v="N"/>
    <m/>
    <m/>
    <m/>
    <d v="2023-11-15T00:00:00"/>
    <s v="00:00"/>
    <s v="23:59"/>
    <d v="2023-11-15T00:00:00"/>
    <s v="18:45"/>
    <s v="18:45"/>
    <n v="4.8"/>
    <s v="ce"/>
    <n v="3311"/>
    <n v="4.8"/>
    <n v="6"/>
    <s v="Kuehne+Nagel Tiel 3 Standpl"/>
    <s v="De Diepert 5"/>
    <s v="Tiel"/>
    <s v="4004 MA"/>
    <s v="NL"/>
    <x v="24"/>
    <s v="Ravenswade 14"/>
    <x v="26"/>
    <s v="3439 LD"/>
    <s v="NL"/>
    <s v="2480142047"/>
    <s v="0155630_002"/>
    <m/>
    <s v="NL001131849B01"/>
    <n v="2"/>
    <n v="0"/>
    <n v="0"/>
    <s v="N"/>
    <s v="Peter Appel Transport B.V."/>
    <n v="36622"/>
    <d v="2023-11-15T00:00:00"/>
    <s v="22:40:00"/>
    <n v="0"/>
    <x v="2"/>
    <x v="45"/>
    <n v="11"/>
    <x v="22"/>
    <n v="1"/>
    <n v="25.599999999999998"/>
    <x v="7"/>
    <n v="208.37"/>
    <n v="0"/>
    <n v="208.37"/>
  </r>
  <r>
    <s v="COLGATE 3800 DEB."/>
    <s v="Colgate-Palmolive Nederland BV"/>
    <s v="101t"/>
    <n v="101091051199"/>
    <n v="101030177908"/>
    <n v="825"/>
    <s v="Controle Inv"/>
    <s v="2480142048"/>
    <s v="Verkoop"/>
    <n v="170"/>
    <s v="Transport drops zone"/>
    <s v="0 - ingevoerd"/>
    <n v="0"/>
    <m/>
    <d v="2023-11-15T00:00:00"/>
    <s v="DROP"/>
    <s v="0001010910511990155621_004"/>
    <n v="177.66"/>
    <n v="25.6"/>
    <m/>
    <s v="EUR"/>
    <n v="5.98"/>
    <s v="EUR"/>
    <n v="0"/>
    <s v="EUR"/>
    <n v="5.98"/>
    <n v="0"/>
    <n v="-5.98"/>
    <s v="Y"/>
    <m/>
    <m/>
    <m/>
    <d v="2023-11-15T00:00:00"/>
    <s v="00:00"/>
    <s v="23:59"/>
    <d v="2023-11-15T00:00:00"/>
    <s v="16:00"/>
    <s v="16:00"/>
    <n v="0.8"/>
    <s v="ce"/>
    <n v="432"/>
    <n v="0.8"/>
    <n v="0"/>
    <s v="Kuehne+Nagel Tiel 3 Standpl"/>
    <s v="De Diepert 5"/>
    <s v="Tiel"/>
    <s v="4004 MA"/>
    <s v="NL"/>
    <x v="14"/>
    <s v="Rood 24"/>
    <x v="17"/>
    <s v="6666LT"/>
    <s v="NL"/>
    <s v="2480142048"/>
    <s v="0155621_004"/>
    <m/>
    <s v="NL001131849B01"/>
    <n v="2"/>
    <n v="0"/>
    <n v="0"/>
    <s v="N"/>
    <s v="Peter Appel Transport B.V."/>
    <n v="36622"/>
    <d v="2023-11-15T00:00:00"/>
    <s v="16:25:00"/>
    <n v="0"/>
    <x v="2"/>
    <x v="45"/>
    <n v="11"/>
    <x v="15"/>
    <n v="1"/>
    <n v="26.400000000000002"/>
    <x v="5"/>
    <n v="219.86999999999998"/>
    <n v="0"/>
    <n v="219.86999999999998"/>
  </r>
  <r>
    <s v="COLGATE 3800 DEB."/>
    <s v="Colgate-Palmolive Nederland BV"/>
    <s v="101t"/>
    <n v="101091051601"/>
    <n v="101030177909"/>
    <n v="825"/>
    <s v="Controle Inv"/>
    <s v="2480142044"/>
    <s v="Verkoop"/>
    <n v="170"/>
    <s v="Transport drops zone"/>
    <s v="0 - ingevoerd"/>
    <n v="0"/>
    <m/>
    <d v="2023-11-15T00:00:00"/>
    <s v="DROP"/>
    <s v="0001010910516010155909_004"/>
    <n v="51.04"/>
    <n v="1.6"/>
    <m/>
    <s v="EUR"/>
    <n v="25.52"/>
    <s v="EUR"/>
    <n v="0"/>
    <s v="EUR"/>
    <n v="25.52"/>
    <n v="0"/>
    <n v="-25.52"/>
    <s v="N"/>
    <m/>
    <m/>
    <m/>
    <d v="2023-11-15T00:00:00"/>
    <s v="00:00"/>
    <s v="23:59"/>
    <d v="2023-11-15T00:00:00"/>
    <s v="07:00"/>
    <s v="14:00"/>
    <n v="0.8"/>
    <s v="ce"/>
    <n v="651"/>
    <n v="0.8"/>
    <n v="0"/>
    <s v="Kuehne+Nagel Tiel 3 Standpl"/>
    <s v="De Diepert 5"/>
    <s v="Tiel"/>
    <s v="4004 MA"/>
    <s v="NL"/>
    <x v="116"/>
    <s v="Basisweg 7"/>
    <x v="25"/>
    <s v="1951NG"/>
    <s v="NL"/>
    <s v="2480142044"/>
    <s v="0155909_004"/>
    <m/>
    <s v="NL001131849B01"/>
    <n v="2"/>
    <n v="0"/>
    <n v="0"/>
    <s v="N"/>
    <s v="Peter Appel Transport B.V."/>
    <n v="36622"/>
    <d v="2023-11-15T00:00:00"/>
    <s v="14:34:00"/>
    <n v="0"/>
    <x v="2"/>
    <x v="45"/>
    <n v="11"/>
    <x v="17"/>
    <n v="1"/>
    <n v="1.6"/>
    <x v="3"/>
    <n v="51.04"/>
    <n v="0"/>
    <n v="51.04"/>
  </r>
  <r>
    <s v="COLGATE 3800 DEB."/>
    <s v="Colgate-Palmolive Nederland BV"/>
    <s v="101t"/>
    <n v="101091051617"/>
    <n v="101030177910"/>
    <n v="825"/>
    <s v="Controle Inv"/>
    <s v="2480142050"/>
    <s v="Verkoop"/>
    <n v="170"/>
    <s v="Transport drops zone"/>
    <s v="0 - ingevoerd"/>
    <n v="0"/>
    <m/>
    <d v="2023-11-15T00:00:00"/>
    <s v="DROP"/>
    <s v="0001010910516170155923_002"/>
    <n v="102.88"/>
    <n v="8"/>
    <m/>
    <s v="EUR"/>
    <n v="102.88"/>
    <s v="EUR"/>
    <n v="0"/>
    <s v="EUR"/>
    <n v="102.88"/>
    <n v="0"/>
    <n v="-102.88"/>
    <s v="N"/>
    <m/>
    <m/>
    <m/>
    <d v="2023-11-15T00:00:00"/>
    <s v="00:00"/>
    <s v="23:59"/>
    <d v="2023-11-15T00:00:00"/>
    <s v="19:30"/>
    <s v="19:30"/>
    <n v="8"/>
    <s v="ce"/>
    <n v="6263"/>
    <n v="8"/>
    <n v="11"/>
    <s v="Kuehne+Nagel Tiel 3 Standpl"/>
    <s v="De Diepert 5"/>
    <s v="Tiel"/>
    <s v="4004 MA"/>
    <s v="NL"/>
    <x v="24"/>
    <s v="Ravenswade 14"/>
    <x v="26"/>
    <s v="3439 LD"/>
    <s v="NL"/>
    <s v="2480142050"/>
    <s v="0155923_002"/>
    <m/>
    <s v="NL001131849B01"/>
    <n v="2"/>
    <n v="0"/>
    <n v="0"/>
    <s v="N"/>
    <s v="Peter Appel Transport B.V."/>
    <n v="36622"/>
    <d v="2023-11-15T00:00:00"/>
    <s v="20:24:00"/>
    <n v="0"/>
    <x v="2"/>
    <x v="45"/>
    <n v="11"/>
    <x v="22"/>
    <n v="1"/>
    <n v="8"/>
    <x v="7"/>
    <n v="102.88"/>
    <n v="0"/>
    <n v="102.88"/>
  </r>
  <r>
    <s v="COLGATE 3800 DEB."/>
    <s v="Colgate-Palmolive Nederland BV"/>
    <s v="101t"/>
    <n v="101091051183"/>
    <n v="101030177911"/>
    <n v="825"/>
    <s v="Controle Inv"/>
    <s v="2480142046"/>
    <s v="Verkoop"/>
    <n v="170"/>
    <s v="Transport drops zone"/>
    <s v="0 - ingevoerd"/>
    <n v="0"/>
    <m/>
    <d v="2023-11-15T00:00:00"/>
    <s v="DROP"/>
    <s v="0001010910511830155612_002"/>
    <n v="61.09"/>
    <n v="3.2"/>
    <m/>
    <s v="EUR"/>
    <n v="45.82"/>
    <s v="EUR"/>
    <n v="0"/>
    <s v="EUR"/>
    <n v="45.82"/>
    <n v="0"/>
    <n v="-45.82"/>
    <s v="N"/>
    <m/>
    <m/>
    <m/>
    <d v="2023-11-15T00:00:00"/>
    <s v="00:00"/>
    <s v="23:59"/>
    <d v="2023-11-15T00:00:00"/>
    <s v="07:00"/>
    <s v="12:00"/>
    <n v="2.4"/>
    <s v="ce"/>
    <n v="1381"/>
    <n v="2.4"/>
    <n v="2"/>
    <s v="Kuehne+Nagel Tiel 3 Standpl"/>
    <s v="De Diepert 5"/>
    <s v="Tiel"/>
    <s v="4004 MA"/>
    <s v="NL"/>
    <x v="54"/>
    <s v="Zijlweg 18"/>
    <x v="45"/>
    <s v="5145NR"/>
    <s v="NL"/>
    <s v="2480142046"/>
    <s v="0155612_002"/>
    <m/>
    <s v="NL001131849B01"/>
    <n v="2"/>
    <n v="0"/>
    <n v="0"/>
    <s v="N"/>
    <s v="Peter Appel Transport B.V."/>
    <n v="36622"/>
    <d v="2023-11-15T00:00:00"/>
    <s v="09:54:00"/>
    <n v="0"/>
    <x v="2"/>
    <x v="45"/>
    <n v="11"/>
    <x v="36"/>
    <n v="1"/>
    <n v="3.2"/>
    <x v="3"/>
    <n v="61.09"/>
    <n v="0"/>
    <n v="61.09"/>
  </r>
  <r>
    <s v="COLGATE 3800 DEB."/>
    <s v="Colgate-Palmolive Nederland BV"/>
    <s v="101t"/>
    <n v="101091051199"/>
    <n v="101030177912"/>
    <n v="825"/>
    <s v="Controle Inv"/>
    <s v="2480142054"/>
    <s v="Verkoop"/>
    <n v="170"/>
    <s v="Transport drops zone"/>
    <s v="0 - ingevoerd"/>
    <n v="0"/>
    <m/>
    <d v="2023-11-15T00:00:00"/>
    <s v="DROP"/>
    <s v="0001010910511990155621_004"/>
    <m/>
    <n v="21.6"/>
    <m/>
    <s v="EUR"/>
    <n v="161.57"/>
    <s v="EUR"/>
    <n v="0"/>
    <s v="EUR"/>
    <n v="161.57"/>
    <n v="0"/>
    <n v="-161.57"/>
    <s v="Y"/>
    <m/>
    <m/>
    <m/>
    <d v="2023-11-15T00:00:00"/>
    <s v="00:00"/>
    <s v="23:59"/>
    <d v="2023-11-15T00:00:00"/>
    <s v="16:00"/>
    <s v="16:00"/>
    <n v="21"/>
    <s v="ce"/>
    <n v="17191"/>
    <n v="21.6"/>
    <n v="33"/>
    <s v="Kuehne+Nagel Tiel 3 Standpl"/>
    <s v="De Diepert 5"/>
    <s v="Tiel"/>
    <s v="4004 MA"/>
    <s v="NL"/>
    <x v="14"/>
    <s v="Rood 24"/>
    <x v="17"/>
    <s v="6666LT"/>
    <s v="NL"/>
    <s v="2480142054"/>
    <s v="0155621_004"/>
    <m/>
    <s v="NL001131849B01"/>
    <n v="2"/>
    <n v="0"/>
    <n v="0"/>
    <s v="N"/>
    <s v="Peter Appel Transport B.V."/>
    <n v="36622"/>
    <d v="2023-11-15T00:00:00"/>
    <s v="16:25:00"/>
    <n v="0"/>
    <x v="2"/>
    <x v="45"/>
    <n v="11"/>
    <x v="15"/>
    <n v="0"/>
    <s v=""/>
    <x v="5"/>
    <s v=""/>
    <n v="0"/>
    <s v=""/>
  </r>
  <r>
    <s v="COLGATE 3800 DEB."/>
    <s v="Colgate-Palmolive Nederland BV"/>
    <s v="101t"/>
    <n v="101091051192"/>
    <n v="101030177913"/>
    <n v="825"/>
    <s v="Controle Inv"/>
    <s v="0240200243"/>
    <s v="Verkoop"/>
    <n v="170"/>
    <s v="Transport drops zone"/>
    <s v="0 - ingevoerd"/>
    <n v="0"/>
    <m/>
    <d v="2023-11-15T00:00:00"/>
    <s v="DROP"/>
    <s v="0001010910511920155621_004"/>
    <n v="52.32"/>
    <n v="4"/>
    <m/>
    <s v="EUR"/>
    <n v="52.32"/>
    <s v="EUR"/>
    <n v="0"/>
    <s v="EUR"/>
    <n v="52.32"/>
    <n v="0"/>
    <n v="-52.32"/>
    <s v="N"/>
    <m/>
    <m/>
    <m/>
    <d v="2023-11-15T00:00:00"/>
    <s v="00:00"/>
    <s v="23:59"/>
    <d v="2023-11-15T00:00:00"/>
    <s v="14:00"/>
    <s v="14:00"/>
    <n v="4"/>
    <s v="ce"/>
    <n v="3364"/>
    <n v="4"/>
    <n v="4"/>
    <s v="Kuehne+Nagel Tiel 3 Standpl"/>
    <s v="De Diepert 5"/>
    <s v="Tiel"/>
    <s v="4004 MA"/>
    <s v="NL"/>
    <x v="23"/>
    <s v="Rood 24"/>
    <x v="17"/>
    <s v="6666 LT"/>
    <s v="NL"/>
    <s v="0240200243"/>
    <s v="0155621_004"/>
    <m/>
    <s v="NL001131849B01"/>
    <n v="2"/>
    <n v="0"/>
    <n v="0"/>
    <s v="N"/>
    <s v="Peter Appel Transport B.V."/>
    <n v="36622"/>
    <d v="2023-11-15T00:00:00"/>
    <s v="15:10:00"/>
    <n v="0"/>
    <x v="2"/>
    <x v="45"/>
    <n v="11"/>
    <x v="15"/>
    <n v="0"/>
    <s v=""/>
    <x v="5"/>
    <s v=""/>
    <n v="0"/>
    <s v=""/>
  </r>
  <r>
    <s v="COLGATE 3800 DEB."/>
    <s v="Colgate-Palmolive Nederland BV"/>
    <s v="101t"/>
    <n v="101091051200"/>
    <n v="101030177914"/>
    <n v="825"/>
    <s v="Controle Inv"/>
    <s v="0240200244"/>
    <s v="Verkoop"/>
    <n v="170"/>
    <s v="Transport drops zone"/>
    <s v="0 - ingevoerd"/>
    <n v="0"/>
    <m/>
    <d v="2023-11-15T00:00:00"/>
    <s v="DROP"/>
    <s v="0001010910512000155630_002"/>
    <n v="208.38"/>
    <n v="25.6"/>
    <m/>
    <s v="EUR"/>
    <n v="6.51"/>
    <s v="EUR"/>
    <n v="0"/>
    <s v="EUR"/>
    <n v="6.51"/>
    <n v="0"/>
    <n v="-6.51"/>
    <s v="N"/>
    <m/>
    <m/>
    <m/>
    <d v="2023-11-15T00:00:00"/>
    <s v="00:00"/>
    <s v="23:59"/>
    <d v="2023-11-15T00:00:00"/>
    <s v="18:45"/>
    <s v="18:45"/>
    <n v="0.8"/>
    <s v="ce"/>
    <n v="332"/>
    <n v="0.8"/>
    <n v="0"/>
    <s v="Kuehne+Nagel Tiel 3 Standpl"/>
    <s v="De Diepert 5"/>
    <s v="Tiel"/>
    <s v="4004 MA"/>
    <s v="NL"/>
    <x v="55"/>
    <s v="Ravenswade 14"/>
    <x v="26"/>
    <s v="3439 LD"/>
    <s v="NL"/>
    <s v="0240200244"/>
    <s v="0155630_002"/>
    <m/>
    <s v="NL001131849B01"/>
    <n v="2"/>
    <n v="0"/>
    <n v="0"/>
    <s v="N"/>
    <s v="Peter Appel Transport B.V."/>
    <n v="36622"/>
    <d v="2023-11-15T00:00:00"/>
    <s v="22:40:00"/>
    <n v="135"/>
    <x v="2"/>
    <x v="45"/>
    <n v="11"/>
    <x v="22"/>
    <n v="0"/>
    <s v=""/>
    <x v="7"/>
    <s v=""/>
    <n v="0"/>
    <s v=""/>
  </r>
  <r>
    <s v="COLGATE 3800 DEB."/>
    <s v="Colgate-Palmolive Nederland BV"/>
    <s v="101t"/>
    <n v="101091051183"/>
    <n v="101030177890"/>
    <n v="825"/>
    <s v="Controle Inv"/>
    <s v="2480142041"/>
    <s v="Verkoop"/>
    <n v="170"/>
    <s v="Transport drops zone"/>
    <s v="0 - ingevoerd"/>
    <n v="0"/>
    <m/>
    <d v="2023-11-15T00:00:00"/>
    <s v="DROP"/>
    <s v="0001010910511830155612_004"/>
    <n v="27.26"/>
    <n v="0.8"/>
    <m/>
    <s v="EUR"/>
    <n v="27.26"/>
    <s v="EUR"/>
    <n v="0"/>
    <s v="EUR"/>
    <n v="27.26"/>
    <n v="0"/>
    <n v="-27.26"/>
    <s v="N"/>
    <m/>
    <m/>
    <m/>
    <d v="2023-11-15T00:00:00"/>
    <s v="00:00"/>
    <s v="23:59"/>
    <d v="2023-11-15T00:00:00"/>
    <s v="07:00"/>
    <s v="12:00"/>
    <n v="0.8"/>
    <s v="ce"/>
    <n v="23"/>
    <n v="0.8"/>
    <n v="0"/>
    <s v="Kuehne+Nagel Tiel 3 Standpl"/>
    <s v="De Diepert 5"/>
    <s v="Tiel"/>
    <s v="4004 MA"/>
    <s v="NL"/>
    <x v="26"/>
    <s v="Maroastraat 43"/>
    <x v="13"/>
    <s v="1060 LG"/>
    <s v="NL"/>
    <s v="2480142041"/>
    <s v="0155612_004"/>
    <m/>
    <s v="NL001131849B01"/>
    <n v="2"/>
    <n v="0"/>
    <n v="0"/>
    <s v="N"/>
    <s v="Peter Appel Transport B.V."/>
    <n v="36622"/>
    <d v="2023-11-15T00:00:00"/>
    <s v="09:31:00"/>
    <n v="0"/>
    <x v="2"/>
    <x v="45"/>
    <n v="11"/>
    <x v="11"/>
    <n v="1"/>
    <n v="0.8"/>
    <x v="6"/>
    <n v="27.26"/>
    <n v="0"/>
    <n v="27.26"/>
  </r>
  <r>
    <s v="COLGATE 3800 DEB."/>
    <s v="Colgate-Palmolive Nederland BV"/>
    <s v="101t"/>
    <n v="101091051185"/>
    <n v="101030177891"/>
    <n v="825"/>
    <s v="Controle Inv"/>
    <s v="2480142031"/>
    <s v="Verkoop"/>
    <n v="170"/>
    <s v="Transport drops zone"/>
    <s v="0 - ingevoerd"/>
    <n v="0"/>
    <m/>
    <d v="2023-11-15T00:00:00"/>
    <s v="DROP"/>
    <s v="0001010910511850155616_002"/>
    <n v="287.18"/>
    <n v="24.8"/>
    <m/>
    <s v="EUR"/>
    <n v="287.18"/>
    <s v="EUR"/>
    <n v="0"/>
    <s v="EUR"/>
    <n v="287.18"/>
    <n v="0"/>
    <n v="-287.18"/>
    <s v="N"/>
    <m/>
    <m/>
    <m/>
    <d v="2023-11-15T00:00:00"/>
    <s v="00:00"/>
    <s v="23:59"/>
    <d v="2023-11-15T00:00:00"/>
    <s v="09:00"/>
    <s v="10:00"/>
    <n v="24.8"/>
    <s v="ce"/>
    <n v="23913"/>
    <n v="24.8"/>
    <n v="46"/>
    <s v="Kuehne+Nagel Tiel 3 Standpl"/>
    <s v="De Diepert 5"/>
    <s v="Tiel"/>
    <s v="4004 MA"/>
    <s v="NL"/>
    <x v="1"/>
    <s v="Perenmarkt 15"/>
    <x v="2"/>
    <s v="1681PG"/>
    <s v="NL"/>
    <s v="2480142031"/>
    <s v="0155616_002"/>
    <m/>
    <s v="NL001131849B01"/>
    <n v="2"/>
    <n v="0"/>
    <n v="0"/>
    <s v="N"/>
    <s v="Peter Appel Transport B.V."/>
    <n v="36622"/>
    <d v="2023-11-15T00:00:00"/>
    <s v="09:34:00"/>
    <n v="0"/>
    <x v="2"/>
    <x v="45"/>
    <n v="11"/>
    <x v="2"/>
    <n v="1"/>
    <n v="24.8"/>
    <x v="1"/>
    <n v="287.18"/>
    <n v="0"/>
    <n v="287.18"/>
  </r>
  <r>
    <s v="COLGATE 3800 DEB."/>
    <s v="Colgate-Palmolive Nederland BV"/>
    <s v="101t"/>
    <n v="101091051167"/>
    <n v="101030177892"/>
    <n v="825"/>
    <s v="Controle Inv"/>
    <s v="2480142001"/>
    <s v="Verkoop"/>
    <n v="200"/>
    <s v="Transport drops"/>
    <s v="0 - ingevoerd"/>
    <n v="0"/>
    <m/>
    <d v="2023-11-15T00:00:00"/>
    <s v="DROP"/>
    <s v="0001010910511670155591_007"/>
    <n v="108.79"/>
    <m/>
    <m/>
    <s v="EUR"/>
    <n v="54.4"/>
    <s v="EUR"/>
    <n v="0"/>
    <s v="EUR"/>
    <n v="54.4"/>
    <n v="0"/>
    <n v="-54.4"/>
    <s v="N"/>
    <m/>
    <m/>
    <m/>
    <d v="2023-11-15T00:00:00"/>
    <s v="00:00"/>
    <s v="23:59"/>
    <d v="2023-11-15T00:00:00"/>
    <s v="07:00"/>
    <s v="12:00"/>
    <n v="0.8"/>
    <s v="ce"/>
    <n v="63"/>
    <n v="0.8"/>
    <n v="0"/>
    <s v="Kuehne+Nagel Tiel 3 Standpl"/>
    <s v="De Diepert 5"/>
    <s v="Tiel"/>
    <s v="4004 MA"/>
    <s v="NL"/>
    <x v="26"/>
    <s v="Park Forum 1129"/>
    <x v="29"/>
    <s v="5657 HK"/>
    <s v="NL"/>
    <s v="2480142001"/>
    <s v="0155591_007"/>
    <m/>
    <s v="NL001131849B01"/>
    <n v="2"/>
    <n v="0"/>
    <n v="0"/>
    <s v="N"/>
    <s v="Peter Appel Transport B.V."/>
    <n v="36744"/>
    <d v="2023-11-15T00:00:00"/>
    <s v="09:46:00"/>
    <n v="0"/>
    <x v="2"/>
    <x v="45"/>
    <n v="11"/>
    <x v="25"/>
    <n v="1"/>
    <n v="1.6"/>
    <x v="6"/>
    <n v="108.8"/>
    <n v="0"/>
    <n v="108.8"/>
  </r>
  <r>
    <s v="COLGATE 3800 DEB."/>
    <s v="Colgate-Palmolive Nederland BV"/>
    <s v="101t"/>
    <n v="101091051200"/>
    <n v="101030177893"/>
    <n v="825"/>
    <s v="Controle Inv"/>
    <s v="2480142034"/>
    <s v="Verkoop"/>
    <n v="170"/>
    <s v="Transport drops zone"/>
    <s v="0 - ingevoerd"/>
    <n v="0"/>
    <m/>
    <d v="2023-11-15T00:00:00"/>
    <s v="DROP"/>
    <s v="0001010910512000155630_002"/>
    <n v="208.38"/>
    <n v="25.6"/>
    <m/>
    <s v="EUR"/>
    <n v="45.58"/>
    <s v="EUR"/>
    <n v="0"/>
    <s v="EUR"/>
    <n v="45.58"/>
    <n v="0"/>
    <n v="-45.58"/>
    <s v="N"/>
    <m/>
    <m/>
    <m/>
    <d v="2023-11-15T00:00:00"/>
    <s v="00:00"/>
    <s v="23:59"/>
    <d v="2023-11-15T00:00:00"/>
    <s v="18:45"/>
    <s v="18:45"/>
    <n v="5.6"/>
    <s v="ce"/>
    <n v="3226"/>
    <n v="5.6"/>
    <n v="7"/>
    <s v="Kuehne+Nagel Tiel 3 Standpl"/>
    <s v="De Diepert 5"/>
    <s v="Tiel"/>
    <s v="4004 MA"/>
    <s v="NL"/>
    <x v="24"/>
    <s v="Ravenswade 14"/>
    <x v="26"/>
    <s v="3439 LD"/>
    <s v="NL"/>
    <s v="2480142034"/>
    <s v="0155630_002"/>
    <m/>
    <s v="NL001131849B01"/>
    <n v="2"/>
    <n v="0"/>
    <n v="0"/>
    <s v="N"/>
    <s v="Peter Appel Transport B.V."/>
    <n v="36622"/>
    <d v="2023-11-15T00:00:00"/>
    <s v="22:40:00"/>
    <n v="0"/>
    <x v="2"/>
    <x v="45"/>
    <n v="11"/>
    <x v="22"/>
    <n v="0"/>
    <s v=""/>
    <x v="7"/>
    <s v=""/>
    <n v="0"/>
    <s v=""/>
  </r>
  <r>
    <s v="COLGATE 3800 DEB."/>
    <s v="Colgate-Palmolive Nederland BV"/>
    <s v="101t"/>
    <n v="101091051194"/>
    <n v="101030177894"/>
    <n v="825"/>
    <s v="Controle Inv"/>
    <s v="2480142033"/>
    <s v="Verkoop"/>
    <n v="170"/>
    <s v="Transport drops zone"/>
    <s v="0 - ingevoerd"/>
    <n v="0"/>
    <m/>
    <d v="2023-11-15T00:00:00"/>
    <s v="DROP"/>
    <s v="0001010910511940155623_002"/>
    <n v="237.84"/>
    <n v="24"/>
    <m/>
    <s v="EUR"/>
    <n v="63.42"/>
    <s v="EUR"/>
    <n v="0"/>
    <s v="EUR"/>
    <n v="63.42"/>
    <n v="0"/>
    <n v="-63.42"/>
    <s v="N"/>
    <m/>
    <m/>
    <m/>
    <d v="2023-11-15T00:00:00"/>
    <s v="00:00"/>
    <s v="23:59"/>
    <d v="2023-11-15T00:00:00"/>
    <s v="11:00"/>
    <s v="12:00"/>
    <n v="6.4"/>
    <s v="ce"/>
    <n v="5478"/>
    <n v="6.4"/>
    <n v="12"/>
    <s v="Kuehne+Nagel Tiel 3 Standpl"/>
    <s v="De Diepert 5"/>
    <s v="Tiel"/>
    <s v="4004 MA"/>
    <s v="NL"/>
    <x v="109"/>
    <s v="Rheastraat 10"/>
    <x v="3"/>
    <s v="5047 TL"/>
    <s v="NL"/>
    <s v="2480142033"/>
    <s v="0155623_002"/>
    <m/>
    <s v="NL001131849B01"/>
    <n v="2"/>
    <n v="0"/>
    <n v="0"/>
    <s v="N"/>
    <s v="Peter Appel Transport B.V."/>
    <n v="36622"/>
    <d v="2023-11-15T00:00:00"/>
    <s v="14:48:00"/>
    <n v="82"/>
    <x v="2"/>
    <x v="45"/>
    <n v="11"/>
    <x v="3"/>
    <n v="1"/>
    <n v="24"/>
    <x v="1"/>
    <n v="237.83999999999997"/>
    <n v="0"/>
    <n v="237.83999999999997"/>
  </r>
  <r>
    <s v="COLGATE 3800 DEB."/>
    <s v="Colgate-Palmolive Nederland BV"/>
    <s v="101t"/>
    <n v="101091051187"/>
    <n v="101030177895"/>
    <n v="825"/>
    <s v="Controle Inv"/>
    <s v="2480142032"/>
    <s v="Verkoop"/>
    <n v="170"/>
    <s v="Transport drops zone"/>
    <s v="0 - ingevoerd"/>
    <n v="0"/>
    <m/>
    <d v="2023-11-15T00:00:00"/>
    <s v="DROP"/>
    <s v="0001010910511870155615_002"/>
    <n v="333.96"/>
    <n v="26.4"/>
    <m/>
    <s v="EUR"/>
    <n v="333.96"/>
    <s v="EUR"/>
    <n v="0"/>
    <s v="EUR"/>
    <n v="333.96"/>
    <n v="0"/>
    <n v="-333.96"/>
    <s v="N"/>
    <m/>
    <m/>
    <m/>
    <d v="2023-11-15T00:00:00"/>
    <s v="00:00"/>
    <s v="23:59"/>
    <d v="2023-11-15T00:00:00"/>
    <s v="07:00"/>
    <s v="08:00"/>
    <n v="26.4"/>
    <s v="ce"/>
    <n v="23500"/>
    <n v="26.4"/>
    <n v="48"/>
    <s v="Kuehne+Nagel Tiel 3 Standpl"/>
    <s v="De Diepert 5"/>
    <s v="Tiel"/>
    <s v="4004 MA"/>
    <s v="NL"/>
    <x v="1"/>
    <s v="Fahrenheitweg 1"/>
    <x v="1"/>
    <s v="6101WR"/>
    <s v="NL"/>
    <s v="2480142032"/>
    <s v="0155615_002"/>
    <m/>
    <s v="NL001131849B01"/>
    <n v="2"/>
    <n v="0"/>
    <n v="0"/>
    <s v="N"/>
    <s v="Peter Appel Transport B.V."/>
    <n v="36622"/>
    <d v="2023-11-15T00:00:00"/>
    <s v="07:23:00"/>
    <n v="0"/>
    <x v="2"/>
    <x v="45"/>
    <n v="11"/>
    <x v="1"/>
    <n v="1"/>
    <n v="26.4"/>
    <x v="1"/>
    <n v="333.96"/>
    <n v="0"/>
    <n v="333.96"/>
  </r>
  <r>
    <s v="COLGATE 3800 DEB."/>
    <s v="Colgate-Palmolive Nederland BV"/>
    <s v="101t"/>
    <n v="101091051184"/>
    <n v="101030177896"/>
    <n v="825"/>
    <s v="Controle Inv"/>
    <s v="2480142040"/>
    <s v="Verkoop"/>
    <n v="170"/>
    <s v="Transport drops zone"/>
    <s v="0 - ingevoerd"/>
    <n v="0"/>
    <m/>
    <d v="2023-11-15T00:00:00"/>
    <s v="DROP"/>
    <s v="0001010910511840155613_002"/>
    <n v="264.48"/>
    <n v="24"/>
    <m/>
    <s v="EUR"/>
    <n v="185.14"/>
    <s v="EUR"/>
    <n v="0"/>
    <s v="EUR"/>
    <n v="185.14"/>
    <n v="0"/>
    <n v="-185.14"/>
    <s v="N"/>
    <m/>
    <m/>
    <m/>
    <d v="2023-11-15T00:00:00"/>
    <s v="00:00"/>
    <s v="23:59"/>
    <d v="2023-11-15T00:00:00"/>
    <s v="06:00"/>
    <s v="06:00"/>
    <n v="16.8"/>
    <s v="ce"/>
    <n v="12958"/>
    <n v="16.8"/>
    <n v="26"/>
    <s v="Kuehne+Nagel Tiel 3 Standpl"/>
    <s v="De Diepert 5"/>
    <s v="Tiel"/>
    <s v="4004 MA"/>
    <s v="NL"/>
    <x v="115"/>
    <s v="Hollandweg 32"/>
    <x v="4"/>
    <s v="2665 MT"/>
    <s v="NL"/>
    <s v="2480142040"/>
    <s v="0155613_002"/>
    <m/>
    <s v="NL001131849B01"/>
    <n v="2"/>
    <n v="0"/>
    <n v="0"/>
    <s v="N"/>
    <s v="Peter Appel Transport B.V."/>
    <n v="36622"/>
    <d v="2023-11-15T00:00:00"/>
    <s v="06:43:00"/>
    <n v="0"/>
    <x v="2"/>
    <x v="45"/>
    <n v="11"/>
    <x v="4"/>
    <n v="1"/>
    <n v="24"/>
    <x v="3"/>
    <n v="264.48"/>
    <n v="0"/>
    <n v="264.48"/>
  </r>
  <r>
    <s v="COLGATE 3800 DEB."/>
    <s v="Colgate-Palmolive Nederland BV"/>
    <s v="101t"/>
    <n v="101091051200"/>
    <n v="101030177898"/>
    <n v="825"/>
    <s v="Controle Inv"/>
    <s v="2480142049"/>
    <s v="Verkoop"/>
    <n v="170"/>
    <s v="Transport drops zone"/>
    <s v="0 - ingevoerd"/>
    <n v="0"/>
    <m/>
    <d v="2023-11-15T00:00:00"/>
    <s v="DROP"/>
    <s v="0001010910512000155630_002"/>
    <n v="208.38"/>
    <n v="25.6"/>
    <m/>
    <s v="EUR"/>
    <n v="78.14"/>
    <s v="EUR"/>
    <n v="0"/>
    <s v="EUR"/>
    <n v="78.14"/>
    <n v="0"/>
    <n v="-78.14"/>
    <s v="N"/>
    <m/>
    <m/>
    <m/>
    <d v="2023-11-15T00:00:00"/>
    <s v="00:00"/>
    <s v="23:59"/>
    <d v="2023-11-15T00:00:00"/>
    <s v="18:45"/>
    <s v="18:45"/>
    <n v="9.6"/>
    <s v="ce"/>
    <n v="7202"/>
    <n v="9.6"/>
    <n v="14"/>
    <s v="Kuehne+Nagel Tiel 3 Standpl"/>
    <s v="De Diepert 5"/>
    <s v="Tiel"/>
    <s v="4004 MA"/>
    <s v="NL"/>
    <x v="24"/>
    <s v="Ravenswade 14"/>
    <x v="26"/>
    <s v="3439 LD"/>
    <s v="NL"/>
    <s v="2480142049"/>
    <s v="0155630_002"/>
    <m/>
    <s v="NL001131849B01"/>
    <n v="2"/>
    <n v="0"/>
    <n v="0"/>
    <s v="N"/>
    <s v="Peter Appel Transport B.V."/>
    <n v="36622"/>
    <d v="2023-11-15T00:00:00"/>
    <s v="22:40:00"/>
    <n v="0"/>
    <x v="2"/>
    <x v="45"/>
    <n v="11"/>
    <x v="22"/>
    <n v="0"/>
    <s v=""/>
    <x v="7"/>
    <s v=""/>
    <n v="0"/>
    <s v=""/>
  </r>
  <r>
    <s v="COLGATE 3800 DEB."/>
    <s v="Colgate-Palmolive Nederland BV"/>
    <s v="101t"/>
    <n v="101091051183"/>
    <n v="101030177899"/>
    <n v="825"/>
    <s v="Controle Inv"/>
    <s v="2480142052"/>
    <s v="Verkoop"/>
    <n v="170"/>
    <s v="Transport drops zone"/>
    <s v="0 - ingevoerd"/>
    <n v="0"/>
    <m/>
    <d v="2023-11-15T00:00:00"/>
    <s v="DROP"/>
    <s v="0001010910511830155612_002"/>
    <n v="61.09"/>
    <n v="3.2"/>
    <m/>
    <s v="EUR"/>
    <n v="15.27"/>
    <s v="EUR"/>
    <n v="0"/>
    <s v="EUR"/>
    <n v="15.27"/>
    <n v="0"/>
    <n v="-15.27"/>
    <s v="N"/>
    <m/>
    <m/>
    <m/>
    <d v="2023-11-15T00:00:00"/>
    <s v="00:00"/>
    <s v="23:59"/>
    <d v="2023-11-15T00:00:00"/>
    <s v="07:00"/>
    <s v="12:00"/>
    <n v="0.8"/>
    <s v="ce"/>
    <n v="20"/>
    <n v="0.8"/>
    <n v="0"/>
    <s v="Kuehne+Nagel Tiel 3 Standpl"/>
    <s v="De Diepert 5"/>
    <s v="Tiel"/>
    <s v="4004 MA"/>
    <s v="NL"/>
    <x v="54"/>
    <s v="Zijlweg 18"/>
    <x v="45"/>
    <s v="5145NR"/>
    <s v="NL"/>
    <s v="2480142052"/>
    <s v="0155612_002"/>
    <m/>
    <s v="NL001131849B01"/>
    <n v="2"/>
    <n v="0"/>
    <n v="0"/>
    <s v="N"/>
    <s v="Peter Appel Transport B.V."/>
    <n v="36622"/>
    <d v="2023-11-15T00:00:00"/>
    <s v="09:54:00"/>
    <n v="0"/>
    <x v="2"/>
    <x v="45"/>
    <n v="11"/>
    <x v="36"/>
    <n v="0"/>
    <s v=""/>
    <x v="3"/>
    <s v=""/>
    <n v="0"/>
    <s v=""/>
  </r>
  <r>
    <s v="COLGATE 3800 DEB."/>
    <s v="Colgate-Palmolive Nederland BV"/>
    <s v="101t"/>
    <n v="101091051200"/>
    <n v="101030177900"/>
    <n v="825"/>
    <s v="Controle Inv"/>
    <s v="2480142045"/>
    <s v="Verkoop"/>
    <n v="170"/>
    <s v="Transport drops zone"/>
    <s v="0 - ingevoerd"/>
    <n v="0"/>
    <m/>
    <d v="2023-11-15T00:00:00"/>
    <s v="DROP"/>
    <s v="0001010910512000155630_002"/>
    <n v="208.38"/>
    <n v="25.6"/>
    <m/>
    <s v="EUR"/>
    <n v="32.56"/>
    <s v="EUR"/>
    <n v="0"/>
    <s v="EUR"/>
    <n v="32.56"/>
    <n v="0"/>
    <n v="-32.56"/>
    <s v="N"/>
    <m/>
    <m/>
    <m/>
    <d v="2023-11-15T00:00:00"/>
    <s v="00:00"/>
    <s v="23:59"/>
    <d v="2023-11-15T00:00:00"/>
    <s v="18:45"/>
    <s v="18:45"/>
    <n v="4"/>
    <s v="ce"/>
    <n v="2686"/>
    <n v="4"/>
    <n v="5"/>
    <s v="Kuehne+Nagel Tiel 3 Standpl"/>
    <s v="De Diepert 5"/>
    <s v="Tiel"/>
    <s v="4004 MA"/>
    <s v="NL"/>
    <x v="24"/>
    <s v="Ravenswade 14"/>
    <x v="26"/>
    <s v="3439 LD"/>
    <s v="NL"/>
    <s v="2480142045"/>
    <s v="0155630_002"/>
    <m/>
    <s v="NL001131849B01"/>
    <n v="2"/>
    <n v="0"/>
    <n v="0"/>
    <s v="N"/>
    <s v="Peter Appel Transport B.V."/>
    <n v="36622"/>
    <d v="2023-11-15T00:00:00"/>
    <s v="22:40:00"/>
    <n v="0"/>
    <x v="2"/>
    <x v="45"/>
    <n v="11"/>
    <x v="22"/>
    <n v="0"/>
    <s v=""/>
    <x v="7"/>
    <s v=""/>
    <n v="0"/>
    <s v=""/>
  </r>
  <r>
    <s v="COLGATE 3800 DEB."/>
    <s v="Colgate-Palmolive Nederland BV"/>
    <s v="101t"/>
    <n v="101091051200"/>
    <n v="101030177902"/>
    <n v="825"/>
    <s v="Controle Inv"/>
    <s v="2480142051"/>
    <s v="Verkoop"/>
    <n v="170"/>
    <s v="Transport drops zone"/>
    <s v="0 - ingevoerd"/>
    <n v="0"/>
    <m/>
    <d v="2023-11-15T00:00:00"/>
    <s v="DROP"/>
    <s v="0001010910512000155630_002"/>
    <n v="208.38"/>
    <n v="25.6"/>
    <m/>
    <s v="EUR"/>
    <n v="6.51"/>
    <s v="EUR"/>
    <n v="0"/>
    <s v="EUR"/>
    <n v="6.51"/>
    <n v="0"/>
    <n v="-6.51"/>
    <s v="N"/>
    <m/>
    <m/>
    <m/>
    <d v="2023-11-15T00:00:00"/>
    <s v="00:00"/>
    <s v="23:59"/>
    <d v="2023-11-15T00:00:00"/>
    <s v="18:45"/>
    <s v="18:45"/>
    <n v="0.8"/>
    <s v="ce"/>
    <n v="32"/>
    <n v="0.8"/>
    <n v="0"/>
    <s v="Kuehne+Nagel Tiel 3 Standpl"/>
    <s v="De Diepert 5"/>
    <s v="Tiel"/>
    <s v="4004 MA"/>
    <s v="NL"/>
    <x v="24"/>
    <s v="Ravenswade 14"/>
    <x v="26"/>
    <s v="3439 LD"/>
    <s v="NL"/>
    <s v="2480142051"/>
    <s v="0155630_002"/>
    <m/>
    <s v="NL001131849B01"/>
    <n v="2"/>
    <n v="0"/>
    <n v="0"/>
    <s v="N"/>
    <s v="Peter Appel Transport B.V."/>
    <n v="36622"/>
    <d v="2023-11-15T00:00:00"/>
    <s v="22:40:00"/>
    <n v="0"/>
    <x v="2"/>
    <x v="45"/>
    <n v="11"/>
    <x v="22"/>
    <n v="0"/>
    <s v=""/>
    <x v="7"/>
    <s v=""/>
    <n v="0"/>
    <s v=""/>
  </r>
  <r>
    <s v="COLGATE 3800 DEB."/>
    <s v="Colgate-Palmolive Nederland BV"/>
    <s v="101t"/>
    <n v="101091051194"/>
    <n v="101030177904"/>
    <n v="825"/>
    <s v="Controle Inv"/>
    <s v="2480142037"/>
    <s v="Verkoop"/>
    <n v="170"/>
    <s v="Transport drops zone"/>
    <s v="0 - ingevoerd"/>
    <n v="0"/>
    <m/>
    <d v="2023-11-15T00:00:00"/>
    <s v="DROP"/>
    <s v="0001010910511940155623_002"/>
    <n v="237.84"/>
    <n v="24"/>
    <m/>
    <s v="EUR"/>
    <n v="79.28"/>
    <s v="EUR"/>
    <n v="0"/>
    <s v="EUR"/>
    <n v="79.28"/>
    <n v="0"/>
    <n v="-79.28"/>
    <s v="N"/>
    <m/>
    <m/>
    <m/>
    <d v="2023-11-15T00:00:00"/>
    <s v="00:00"/>
    <s v="23:59"/>
    <d v="2023-11-15T00:00:00"/>
    <s v="11:00"/>
    <s v="12:00"/>
    <n v="8"/>
    <s v="ce"/>
    <n v="8356"/>
    <n v="8"/>
    <n v="15"/>
    <s v="Kuehne+Nagel Tiel 3 Standpl"/>
    <s v="De Diepert 5"/>
    <s v="Tiel"/>
    <s v="4004 MA"/>
    <s v="NL"/>
    <x v="109"/>
    <s v="Rheastraat 10"/>
    <x v="3"/>
    <s v="5047 TL"/>
    <s v="NL"/>
    <s v="2480142037"/>
    <s v="0155623_002"/>
    <m/>
    <s v="NL001131849B01"/>
    <n v="2"/>
    <n v="0"/>
    <n v="0"/>
    <s v="N"/>
    <s v="Peter Appel Transport B.V."/>
    <n v="36622"/>
    <d v="2023-11-15T00:00:00"/>
    <s v="14:48:00"/>
    <n v="0"/>
    <x v="2"/>
    <x v="45"/>
    <n v="11"/>
    <x v="3"/>
    <n v="0"/>
    <s v=""/>
    <x v="1"/>
    <s v=""/>
    <n v="0"/>
    <s v=""/>
  </r>
  <r>
    <s v="COLGATE 3800 DEB."/>
    <s v="Colgate-Palmolive Nederland BV"/>
    <s v="101t"/>
    <n v="101091051194"/>
    <n v="101030177905"/>
    <n v="825"/>
    <s v="Controle Inv"/>
    <s v="2480142038"/>
    <s v="Verkoop"/>
    <n v="170"/>
    <s v="Transport drops zone"/>
    <s v="0 - ingevoerd"/>
    <n v="0"/>
    <m/>
    <d v="2023-11-15T00:00:00"/>
    <s v="DROP"/>
    <s v="0001010910511940155623_002"/>
    <n v="237.84"/>
    <n v="24"/>
    <m/>
    <s v="EUR"/>
    <n v="47.57"/>
    <s v="EUR"/>
    <n v="0"/>
    <s v="EUR"/>
    <n v="47.57"/>
    <n v="0"/>
    <n v="-47.57"/>
    <s v="N"/>
    <m/>
    <m/>
    <m/>
    <d v="2023-11-15T00:00:00"/>
    <s v="00:00"/>
    <s v="23:59"/>
    <d v="2023-11-15T00:00:00"/>
    <s v="11:00"/>
    <s v="12:00"/>
    <n v="4.8"/>
    <s v="ce"/>
    <n v="5356"/>
    <n v="4.8"/>
    <n v="9"/>
    <s v="Kuehne+Nagel Tiel 3 Standpl"/>
    <s v="De Diepert 5"/>
    <s v="Tiel"/>
    <s v="4004 MA"/>
    <s v="NL"/>
    <x v="109"/>
    <s v="Rheastraat 10"/>
    <x v="3"/>
    <s v="5047 TL"/>
    <s v="NL"/>
    <s v="2480142038"/>
    <s v="0155623_002"/>
    <m/>
    <s v="NL001131849B01"/>
    <n v="2"/>
    <n v="0"/>
    <n v="0"/>
    <s v="N"/>
    <s v="Peter Appel Transport B.V."/>
    <n v="36622"/>
    <d v="2023-11-15T00:00:00"/>
    <s v="14:48:00"/>
    <n v="0"/>
    <x v="2"/>
    <x v="45"/>
    <n v="11"/>
    <x v="3"/>
    <n v="0"/>
    <s v=""/>
    <x v="1"/>
    <s v=""/>
    <n v="0"/>
    <s v=""/>
  </r>
  <r>
    <s v="COLGATE 3800 DEB."/>
    <s v="Colgate-Palmolive Nederland BV"/>
    <s v="101t"/>
    <n v="101091051167"/>
    <n v="101030177878"/>
    <n v="825"/>
    <s v="Controle Inv"/>
    <s v="2480141996"/>
    <s v="Verkoop"/>
    <n v="200"/>
    <s v="Transport drops"/>
    <s v="0 - ingevoerd"/>
    <n v="0"/>
    <m/>
    <d v="2023-11-15T00:00:00"/>
    <s v="DROP"/>
    <s v="0001010910511670155591_003"/>
    <n v="54.4"/>
    <m/>
    <m/>
    <s v="EUR"/>
    <n v="54.4"/>
    <s v="EUR"/>
    <n v="0"/>
    <s v="EUR"/>
    <n v="54.4"/>
    <n v="0"/>
    <n v="-54.4"/>
    <s v="N"/>
    <m/>
    <m/>
    <m/>
    <d v="2023-11-15T00:00:00"/>
    <s v="00:00"/>
    <s v="23:59"/>
    <d v="2023-11-15T00:00:00"/>
    <s v="08:00"/>
    <s v="16:00"/>
    <n v="0.8"/>
    <s v="ce"/>
    <n v="27"/>
    <n v="0.8"/>
    <n v="0"/>
    <s v="Kuehne+Nagel Tiel 3 Standpl"/>
    <s v="De Diepert 5"/>
    <s v="Tiel"/>
    <s v="4004 MA"/>
    <s v="NL"/>
    <x v="58"/>
    <s v="Phoenixstraat 21"/>
    <x v="32"/>
    <s v="1812PP"/>
    <s v="NL"/>
    <s v="2480141996"/>
    <s v="0155591_003"/>
    <m/>
    <s v="NL001131849B01"/>
    <n v="2"/>
    <n v="0"/>
    <n v="0"/>
    <s v="N"/>
    <s v="Peter Appel Transport B.V."/>
    <n v="36744"/>
    <d v="2023-11-15T00:00:00"/>
    <s v="07:52:00"/>
    <n v="0"/>
    <x v="2"/>
    <x v="45"/>
    <n v="11"/>
    <x v="28"/>
    <n v="1"/>
    <n v="0.8"/>
    <x v="6"/>
    <n v="54.4"/>
    <n v="0"/>
    <n v="54.4"/>
  </r>
  <r>
    <s v="COLGATE 3800 DEB."/>
    <s v="Colgate-Palmolive Nederland BV"/>
    <s v="101t"/>
    <n v="101091051167"/>
    <n v="101030177879"/>
    <n v="825"/>
    <s v="Controle Inv"/>
    <s v="2480141998"/>
    <s v="Verkoop"/>
    <n v="200"/>
    <s v="Transport drops"/>
    <s v="0 - ingevoerd"/>
    <n v="0"/>
    <m/>
    <d v="2023-11-15T00:00:00"/>
    <s v="DROP"/>
    <s v="0001010910511670155591_005"/>
    <n v="54.4"/>
    <m/>
    <m/>
    <s v="EUR"/>
    <n v="54.4"/>
    <s v="EUR"/>
    <n v="0"/>
    <s v="EUR"/>
    <n v="54.4"/>
    <n v="0"/>
    <n v="-54.4"/>
    <s v="N"/>
    <m/>
    <m/>
    <m/>
    <d v="2023-11-15T00:00:00"/>
    <s v="00:00"/>
    <s v="23:59"/>
    <d v="2023-11-15T00:00:00"/>
    <s v="08:00"/>
    <s v="16:00"/>
    <n v="0.8"/>
    <s v="ce"/>
    <n v="7"/>
    <n v="0.8"/>
    <n v="0"/>
    <s v="Kuehne+Nagel Tiel 3 Standpl"/>
    <s v="De Diepert 5"/>
    <s v="Tiel"/>
    <s v="4004 MA"/>
    <s v="NL"/>
    <x v="63"/>
    <s v="Laarakkerweg 5"/>
    <x v="49"/>
    <s v="5061JR"/>
    <s v="NL"/>
    <s v="2480141998"/>
    <s v="0155591_005"/>
    <m/>
    <s v="NL001131849B01"/>
    <n v="2"/>
    <n v="0"/>
    <n v="0"/>
    <s v="N"/>
    <s v="Peter Appel Transport B.V."/>
    <n v="36744"/>
    <d v="2023-11-15T00:00:00"/>
    <s v="08:47:00"/>
    <n v="0"/>
    <x v="2"/>
    <x v="45"/>
    <n v="11"/>
    <x v="3"/>
    <n v="1"/>
    <n v="0.8"/>
    <x v="6"/>
    <n v="54.4"/>
    <n v="0"/>
    <n v="54.4"/>
  </r>
  <r>
    <s v="COLGATE 3800 DEB."/>
    <s v="Colgate-Palmolive Nederland BV"/>
    <s v="101t"/>
    <n v="101091051167"/>
    <n v="101030177880"/>
    <n v="825"/>
    <s v="Controle Inv"/>
    <s v="2480141999"/>
    <s v="Verkoop"/>
    <n v="200"/>
    <s v="Transport drops"/>
    <s v="0 - ingevoerd"/>
    <n v="0"/>
    <m/>
    <d v="2023-11-15T00:00:00"/>
    <s v="DROP"/>
    <s v="0001010910511670155591_004"/>
    <n v="54.4"/>
    <m/>
    <m/>
    <s v="EUR"/>
    <n v="54.4"/>
    <s v="EUR"/>
    <n v="0"/>
    <s v="EUR"/>
    <n v="54.4"/>
    <n v="0"/>
    <n v="-54.4"/>
    <s v="N"/>
    <m/>
    <m/>
    <m/>
    <d v="2023-11-15T00:00:00"/>
    <s v="00:00"/>
    <s v="23:59"/>
    <d v="2023-11-15T00:00:00"/>
    <s v="08:00"/>
    <s v="16:00"/>
    <n v="0"/>
    <s v="ce"/>
    <n v="3"/>
    <n v="0.8"/>
    <n v="0"/>
    <s v="Kuehne+Nagel Tiel 3 Standpl"/>
    <s v="De Diepert 5"/>
    <s v="Tiel"/>
    <s v="4004 MA"/>
    <s v="NL"/>
    <x v="38"/>
    <s v="Andries Copierhof 2"/>
    <x v="40"/>
    <s v="3059 LM"/>
    <s v="NL"/>
    <s v="2480141999"/>
    <s v="0155591_004"/>
    <m/>
    <s v="NL001131849B01"/>
    <n v="2"/>
    <n v="0"/>
    <n v="0"/>
    <s v="N"/>
    <s v="Peter Appel Transport B.V."/>
    <n v="36744"/>
    <d v="2023-11-15T00:00:00"/>
    <s v="08:47:00"/>
    <n v="0"/>
    <x v="2"/>
    <x v="45"/>
    <n v="11"/>
    <x v="33"/>
    <n v="1"/>
    <n v="0.8"/>
    <x v="6"/>
    <n v="54.4"/>
    <n v="0"/>
    <n v="54.4"/>
  </r>
  <r>
    <s v="COLGATE 3800 DEB."/>
    <s v="Colgate-Palmolive Nederland BV"/>
    <s v="101t"/>
    <n v="101091051167"/>
    <n v="101030177881"/>
    <n v="825"/>
    <s v="Controle Inv"/>
    <s v="2480141997"/>
    <s v="Verkoop"/>
    <n v="200"/>
    <s v="Transport drops"/>
    <s v="0 - ingevoerd"/>
    <n v="0"/>
    <m/>
    <d v="2023-11-15T00:00:00"/>
    <s v="DROP"/>
    <s v="0001010910511670155591_002"/>
    <n v="108.79"/>
    <m/>
    <m/>
    <s v="EUR"/>
    <n v="54.4"/>
    <s v="EUR"/>
    <n v="0"/>
    <s v="EUR"/>
    <n v="54.4"/>
    <n v="0"/>
    <n v="-54.4"/>
    <s v="N"/>
    <m/>
    <m/>
    <m/>
    <d v="2023-11-15T00:00:00"/>
    <s v="00:00"/>
    <s v="23:59"/>
    <d v="2023-11-15T00:00:00"/>
    <s v="07:00"/>
    <s v="12:00"/>
    <n v="0.8"/>
    <s v="ce"/>
    <n v="38"/>
    <n v="0.8"/>
    <n v="0"/>
    <s v="Kuehne+Nagel Tiel 3 Standpl"/>
    <s v="De Diepert 5"/>
    <s v="Tiel"/>
    <s v="4004 MA"/>
    <s v="NL"/>
    <x v="26"/>
    <s v="Maroastraat 43"/>
    <x v="13"/>
    <s v="1060 LG"/>
    <s v="NL"/>
    <s v="2480141997"/>
    <s v="0155591_002"/>
    <m/>
    <s v="NL001131849B01"/>
    <n v="2"/>
    <n v="0"/>
    <n v="0"/>
    <s v="N"/>
    <s v="Peter Appel Transport B.V."/>
    <n v="36744"/>
    <d v="2023-11-15T00:00:00"/>
    <s v="07:19:00"/>
    <n v="0"/>
    <x v="2"/>
    <x v="45"/>
    <n v="11"/>
    <x v="11"/>
    <n v="1"/>
    <n v="1.6"/>
    <x v="6"/>
    <n v="108.8"/>
    <n v="0"/>
    <n v="108.8"/>
  </r>
  <r>
    <s v="COLGATE 3800 DEB."/>
    <s v="Colgate-Palmolive Nederland BV"/>
    <s v="101t"/>
    <n v="101091051167"/>
    <n v="101030177882"/>
    <n v="825"/>
    <s v="Controle Inv"/>
    <s v="2480142000"/>
    <s v="Verkoop"/>
    <n v="200"/>
    <s v="Transport drops"/>
    <s v="0 - ingevoerd"/>
    <n v="0"/>
    <m/>
    <d v="2023-11-15T00:00:00"/>
    <s v="DROP"/>
    <s v="0001010910511670155591_009"/>
    <n v="54.4"/>
    <m/>
    <m/>
    <s v="EUR"/>
    <n v="54.4"/>
    <s v="EUR"/>
    <n v="0"/>
    <s v="EUR"/>
    <n v="54.4"/>
    <n v="0"/>
    <n v="-54.4"/>
    <s v="N"/>
    <m/>
    <m/>
    <m/>
    <d v="2023-11-15T00:00:00"/>
    <s v="00:00"/>
    <s v="23:59"/>
    <d v="2023-11-15T00:00:00"/>
    <s v="09:00"/>
    <s v="16:00"/>
    <n v="0.8"/>
    <s v="ce"/>
    <n v="9"/>
    <n v="0.8"/>
    <n v="0"/>
    <s v="Kuehne+Nagel Tiel 3 Standpl"/>
    <s v="De Diepert 5"/>
    <s v="Tiel"/>
    <s v="4004 MA"/>
    <s v="NL"/>
    <x v="35"/>
    <s v="Oliemolenweg 8"/>
    <x v="70"/>
    <s v="7944 HX"/>
    <s v="NL"/>
    <s v="2480142000"/>
    <s v="0155591_009"/>
    <m/>
    <s v="NL001131849B01"/>
    <n v="2"/>
    <n v="0"/>
    <n v="0"/>
    <s v="N"/>
    <s v="Peter Appel Transport B.V."/>
    <n v="36744"/>
    <d v="2023-11-15T00:00:00"/>
    <s v="12:23:00"/>
    <n v="0"/>
    <x v="2"/>
    <x v="45"/>
    <n v="11"/>
    <x v="48"/>
    <n v="1"/>
    <n v="0.8"/>
    <x v="6"/>
    <n v="54.4"/>
    <n v="0"/>
    <n v="54.4"/>
  </r>
  <r>
    <s v="COLGATE 3800 DEB."/>
    <s v="Colgate-Palmolive Nederland BV"/>
    <s v="101t"/>
    <n v="101091051167"/>
    <n v="101030177883"/>
    <n v="825"/>
    <s v="Controle Inv"/>
    <s v="2480142004"/>
    <s v="Verkoop"/>
    <n v="200"/>
    <s v="Transport drops"/>
    <s v="0 - ingevoerd"/>
    <n v="0"/>
    <m/>
    <d v="2023-11-15T00:00:00"/>
    <s v="DROP"/>
    <s v="0001010910511670155591_007"/>
    <n v="108.79"/>
    <m/>
    <m/>
    <s v="EUR"/>
    <n v="54.4"/>
    <s v="EUR"/>
    <n v="0"/>
    <s v="EUR"/>
    <n v="54.4"/>
    <n v="0"/>
    <n v="-54.4"/>
    <s v="N"/>
    <m/>
    <m/>
    <m/>
    <d v="2023-11-15T00:00:00"/>
    <s v="00:00"/>
    <s v="23:59"/>
    <d v="2023-11-15T00:00:00"/>
    <s v="07:00"/>
    <s v="12:00"/>
    <n v="0.8"/>
    <s v="ce"/>
    <n v="58"/>
    <n v="0.8"/>
    <n v="0"/>
    <s v="Kuehne+Nagel Tiel 3 Standpl"/>
    <s v="De Diepert 5"/>
    <s v="Tiel"/>
    <s v="4004 MA"/>
    <s v="NL"/>
    <x v="26"/>
    <s v="Park Forum 1129"/>
    <x v="29"/>
    <s v="5657 HK"/>
    <s v="NL"/>
    <s v="2480142004"/>
    <s v="0155591_007"/>
    <m/>
    <s v="NL001131849B01"/>
    <n v="2"/>
    <n v="0"/>
    <n v="0"/>
    <s v="N"/>
    <s v="Peter Appel Transport B.V."/>
    <n v="36744"/>
    <d v="2023-11-15T00:00:00"/>
    <s v="09:46:00"/>
    <n v="0"/>
    <x v="2"/>
    <x v="45"/>
    <n v="11"/>
    <x v="25"/>
    <n v="0"/>
    <s v=""/>
    <x v="6"/>
    <s v=""/>
    <n v="0"/>
    <s v=""/>
  </r>
  <r>
    <s v="COLGATE 3800 DEB."/>
    <s v="Colgate-Palmolive Nederland BV"/>
    <s v="101t"/>
    <n v="101091051167"/>
    <n v="101030177884"/>
    <n v="825"/>
    <s v="Controle Inv"/>
    <s v="2480142002"/>
    <s v="Verkoop"/>
    <n v="200"/>
    <s v="Transport drops"/>
    <s v="0 - ingevoerd"/>
    <n v="0"/>
    <m/>
    <d v="2023-11-15T00:00:00"/>
    <s v="DROP"/>
    <s v="0001010910511670155591_006"/>
    <n v="54.4"/>
    <m/>
    <m/>
    <s v="EUR"/>
    <n v="54.4"/>
    <s v="EUR"/>
    <n v="0"/>
    <s v="EUR"/>
    <n v="54.4"/>
    <n v="0"/>
    <n v="-54.4"/>
    <s v="N"/>
    <m/>
    <m/>
    <m/>
    <d v="2023-11-15T00:00:00"/>
    <s v="00:00"/>
    <s v="23:59"/>
    <d v="2023-11-15T00:00:00"/>
    <s v="07:00"/>
    <s v="13:00"/>
    <n v="0.8"/>
    <s v="ce"/>
    <n v="18"/>
    <n v="0.8"/>
    <n v="0"/>
    <s v="Kuehne+Nagel Tiel 3 Standpl"/>
    <s v="De Diepert 5"/>
    <s v="Tiel"/>
    <s v="4004 MA"/>
    <s v="NL"/>
    <x v="35"/>
    <s v="POMPHOEKWEG 1"/>
    <x v="37"/>
    <s v="5222 BE"/>
    <s v="NL"/>
    <s v="2480142002"/>
    <s v="0155591_006"/>
    <m/>
    <s v="NL001131849B01"/>
    <n v="2"/>
    <n v="0"/>
    <n v="0"/>
    <s v="N"/>
    <s v="Peter Appel Transport B.V."/>
    <n v="36744"/>
    <d v="2023-11-15T00:00:00"/>
    <s v="08:47:00"/>
    <n v="0"/>
    <x v="2"/>
    <x v="45"/>
    <n v="11"/>
    <x v="31"/>
    <n v="1"/>
    <n v="0.8"/>
    <x v="6"/>
    <n v="54.4"/>
    <n v="0"/>
    <n v="54.4"/>
  </r>
  <r>
    <s v="COLGATE 3800 DEB."/>
    <s v="Colgate-Palmolive Nederland BV"/>
    <s v="101t"/>
    <n v="101091051167"/>
    <n v="101030177885"/>
    <n v="825"/>
    <s v="Controle Inv"/>
    <s v="2480142005"/>
    <s v="Verkoop"/>
    <n v="200"/>
    <s v="Transport drops"/>
    <s v="0 - ingevoerd"/>
    <n v="0"/>
    <m/>
    <d v="2023-11-15T00:00:00"/>
    <s v="DROP"/>
    <s v="0001010910511670155591_002"/>
    <n v="108.79"/>
    <m/>
    <m/>
    <s v="EUR"/>
    <n v="54.4"/>
    <s v="EUR"/>
    <n v="0"/>
    <s v="EUR"/>
    <n v="54.4"/>
    <n v="0"/>
    <n v="-54.4"/>
    <s v="N"/>
    <m/>
    <m/>
    <m/>
    <d v="2023-11-15T00:00:00"/>
    <s v="00:00"/>
    <s v="23:59"/>
    <d v="2023-11-15T00:00:00"/>
    <s v="07:00"/>
    <s v="12:00"/>
    <n v="0.8"/>
    <s v="ce"/>
    <n v="58"/>
    <n v="0.8"/>
    <n v="0"/>
    <s v="Kuehne+Nagel Tiel 3 Standpl"/>
    <s v="De Diepert 5"/>
    <s v="Tiel"/>
    <s v="4004 MA"/>
    <s v="NL"/>
    <x v="26"/>
    <s v="Maroastraat 43"/>
    <x v="13"/>
    <s v="1060 LG"/>
    <s v="NL"/>
    <s v="2480142005"/>
    <s v="0155591_002"/>
    <m/>
    <s v="NL001131849B01"/>
    <n v="2"/>
    <n v="0"/>
    <n v="0"/>
    <s v="N"/>
    <s v="Peter Appel Transport B.V."/>
    <n v="36744"/>
    <d v="2023-11-15T00:00:00"/>
    <s v="07:19:00"/>
    <n v="0"/>
    <x v="2"/>
    <x v="45"/>
    <n v="11"/>
    <x v="11"/>
    <n v="0"/>
    <s v=""/>
    <x v="6"/>
    <s v=""/>
    <n v="0"/>
    <s v=""/>
  </r>
  <r>
    <s v="COLGATE 3800 DEB."/>
    <s v="Colgate-Palmolive Nederland BV"/>
    <s v="101t"/>
    <n v="101091051167"/>
    <n v="101030177886"/>
    <n v="825"/>
    <s v="Controle Inv"/>
    <s v="2480142003"/>
    <s v="Verkoop"/>
    <n v="200"/>
    <s v="Transport drops"/>
    <s v="0 - ingevoerd"/>
    <n v="0"/>
    <m/>
    <d v="2023-11-15T00:00:00"/>
    <s v="DROP"/>
    <s v="0001010910511670155591_008"/>
    <n v="54.4"/>
    <m/>
    <m/>
    <s v="EUR"/>
    <n v="54.4"/>
    <s v="EUR"/>
    <n v="0"/>
    <s v="EUR"/>
    <n v="54.4"/>
    <n v="0"/>
    <n v="-54.4"/>
    <s v="N"/>
    <m/>
    <m/>
    <m/>
    <d v="2023-11-15T00:00:00"/>
    <s v="00:00"/>
    <s v="23:59"/>
    <d v="2023-11-15T00:00:00"/>
    <s v="08:00"/>
    <s v="16:00"/>
    <n v="0.8"/>
    <s v="ce"/>
    <n v="108"/>
    <n v="0.8"/>
    <n v="0"/>
    <s v="Kuehne+Nagel Tiel 3 Standpl"/>
    <s v="De Diepert 5"/>
    <s v="Tiel"/>
    <s v="4004 MA"/>
    <s v="NL"/>
    <x v="27"/>
    <s v="Business Park Stein 192"/>
    <x v="50"/>
    <s v="6181MA"/>
    <s v="NL"/>
    <s v="2480142003"/>
    <s v="0155591_008"/>
    <m/>
    <s v="NL001131849B01"/>
    <n v="2"/>
    <n v="0"/>
    <n v="0"/>
    <s v="N"/>
    <s v="Peter Appel Transport B.V."/>
    <n v="36744"/>
    <d v="2023-11-15T00:00:00"/>
    <s v="09:50:00"/>
    <n v="0"/>
    <x v="2"/>
    <x v="45"/>
    <n v="11"/>
    <x v="1"/>
    <n v="1"/>
    <n v="0.8"/>
    <x v="0"/>
    <n v="54.4"/>
    <n v="0"/>
    <n v="54.4"/>
  </r>
  <r>
    <s v="COLGATE 3800 DEB."/>
    <s v="Colgate-Palmolive Nederland BV"/>
    <s v="101t"/>
    <n v="101091051587"/>
    <n v="101030177888"/>
    <n v="825"/>
    <s v="Controle Inv"/>
    <s v="2480142029"/>
    <s v="Verkoop"/>
    <n v="170"/>
    <s v="Transport drops zone"/>
    <s v="0 - ingevoerd"/>
    <n v="0"/>
    <m/>
    <d v="2023-11-15T00:00:00"/>
    <s v="DROP"/>
    <s v="0001010910515870155899_003"/>
    <n v="320.64"/>
    <n v="16"/>
    <m/>
    <s v="EUR"/>
    <n v="320.64"/>
    <s v="EUR"/>
    <n v="0"/>
    <s v="EUR"/>
    <n v="320.64"/>
    <n v="0"/>
    <n v="-320.64"/>
    <s v="N"/>
    <m/>
    <m/>
    <m/>
    <d v="2023-11-15T00:00:00"/>
    <s v="00:00"/>
    <s v="23:59"/>
    <d v="2023-11-15T00:00:00"/>
    <s v="10:00"/>
    <s v="10:00"/>
    <n v="16"/>
    <s v="ce"/>
    <n v="12577"/>
    <n v="16"/>
    <n v="26"/>
    <s v="Kuehne+Nagel Tiel 3 Standpl"/>
    <s v="De Diepert 5"/>
    <s v="Tiel"/>
    <s v="4004 MA"/>
    <s v="NL"/>
    <x v="0"/>
    <s v="Henri Fordlaan 6"/>
    <x v="0"/>
    <s v="9615TK"/>
    <s v="NL"/>
    <s v="2480142029"/>
    <s v="0155899_003"/>
    <m/>
    <s v="NL001131849B01"/>
    <n v="2"/>
    <n v="0"/>
    <n v="0"/>
    <s v="N"/>
    <s v="Peter Appel Transport B.V."/>
    <n v="36622"/>
    <d v="2023-11-15T00:00:00"/>
    <s v="09:48:00"/>
    <n v="0"/>
    <x v="2"/>
    <x v="45"/>
    <n v="11"/>
    <x v="0"/>
    <n v="1"/>
    <n v="16"/>
    <x v="0"/>
    <n v="320.64"/>
    <n v="0"/>
    <n v="320.64"/>
  </r>
  <r>
    <s v="COLGATE 3800 DEB."/>
    <s v="Colgate-Palmolive Nederland BV"/>
    <s v="101t"/>
    <n v="101091051592"/>
    <n v="101030177889"/>
    <n v="825"/>
    <s v="Controle Inv"/>
    <s v="2480142030"/>
    <s v="Verkoop"/>
    <n v="170"/>
    <s v="Transport drops zone"/>
    <s v="0 - ingevoerd"/>
    <n v="0"/>
    <m/>
    <d v="2023-11-15T00:00:00"/>
    <s v="DROP"/>
    <s v="0001010910515920155904_003"/>
    <n v="160.80000000000001"/>
    <n v="12"/>
    <m/>
    <s v="EUR"/>
    <n v="160.80000000000001"/>
    <s v="EUR"/>
    <n v="0"/>
    <s v="EUR"/>
    <n v="160.80000000000001"/>
    <n v="0"/>
    <n v="-160.80000000000001"/>
    <s v="N"/>
    <m/>
    <m/>
    <m/>
    <d v="2023-11-15T00:00:00"/>
    <s v="00:00"/>
    <s v="23:59"/>
    <d v="2023-11-15T00:00:00"/>
    <s v="12:00"/>
    <s v="12:00"/>
    <n v="12"/>
    <s v="ce"/>
    <n v="12087"/>
    <n v="12"/>
    <n v="19"/>
    <s v="Kuehne+Nagel Tiel 3 Standpl"/>
    <s v="De Diepert 5"/>
    <s v="Tiel"/>
    <s v="4004 MA"/>
    <s v="NL"/>
    <x v="46"/>
    <s v="FLORIJNSTRAAT  4C"/>
    <x v="23"/>
    <s v="4903 RM"/>
    <s v="NL"/>
    <s v="2480142030"/>
    <s v="0155904_003"/>
    <m/>
    <s v="NL001131849B01"/>
    <n v="2"/>
    <n v="0"/>
    <n v="0"/>
    <s v="N"/>
    <s v="Peter Appel Transport B.V."/>
    <n v="36622"/>
    <d v="2023-11-15T00:00:00"/>
    <s v="13:22:00"/>
    <n v="0"/>
    <x v="2"/>
    <x v="45"/>
    <n v="11"/>
    <x v="34"/>
    <n v="1"/>
    <n v="12"/>
    <x v="5"/>
    <n v="160.80000000000001"/>
    <n v="0"/>
    <n v="160.80000000000001"/>
  </r>
  <r>
    <s v="COLGATE 3800 DEB."/>
    <s v="Colgate-Palmolive Nederland BV"/>
    <s v="101t"/>
    <n v="101091051620"/>
    <n v="101030177953"/>
    <n v="825"/>
    <s v="Controle Inv"/>
    <s v="2480142940"/>
    <s v="Verkoop"/>
    <n v="170"/>
    <s v="Transport drops zone"/>
    <s v="0 - ingevoerd"/>
    <n v="0"/>
    <m/>
    <d v="2023-11-15T00:00:00"/>
    <s v="DROP"/>
    <s v="0001010910516200155924_002"/>
    <n v="58.56"/>
    <n v="4.8"/>
    <m/>
    <s v="EUR"/>
    <n v="58.56"/>
    <s v="EUR"/>
    <n v="0"/>
    <s v="EUR"/>
    <n v="58.56"/>
    <n v="0"/>
    <n v="-58.56"/>
    <s v="N"/>
    <m/>
    <m/>
    <m/>
    <d v="2023-11-15T00:00:00"/>
    <s v="00:00"/>
    <s v="23:59"/>
    <d v="2023-11-15T00:00:00"/>
    <s v="07:00"/>
    <s v="19:00"/>
    <n v="4.8"/>
    <s v="ce"/>
    <n v="5372"/>
    <n v="4.8"/>
    <n v="8"/>
    <s v="Kuehne+Nagel Tiel 3 Standpl"/>
    <s v="De Diepert 5"/>
    <s v="Tiel"/>
    <s v="4004 MA"/>
    <s v="NL"/>
    <x v="53"/>
    <s v="Celsiusstraat 37"/>
    <x v="44"/>
    <s v="6716 BZ"/>
    <s v="NL"/>
    <s v="2480142940"/>
    <s v="0155924_002"/>
    <m/>
    <s v="NL001131849B01"/>
    <n v="2"/>
    <n v="0"/>
    <n v="0"/>
    <s v="N"/>
    <s v="Peter Appel Transport B.V."/>
    <n v="36622"/>
    <d v="2023-11-15T00:00:00"/>
    <s v="17:13:00"/>
    <n v="0"/>
    <x v="2"/>
    <x v="45"/>
    <n v="11"/>
    <x v="35"/>
    <n v="1"/>
    <n v="4.8"/>
    <x v="5"/>
    <n v="58.56"/>
    <n v="0"/>
    <n v="58.56"/>
  </r>
  <r>
    <s v="COLGATE 3800 DEB."/>
    <s v="Colgate-Palmolive Nederland BV"/>
    <s v="101t"/>
    <n v="101091051366"/>
    <n v="101030177946"/>
    <n v="825"/>
    <s v="Controle Inv"/>
    <s v="2480138859 2ND DEL"/>
    <s v="Verkoop"/>
    <n v="170"/>
    <s v="Transport drops zone"/>
    <s v="0 - ingevoerd"/>
    <n v="0"/>
    <m/>
    <d v="2023-11-15T00:00:00"/>
    <s v="DROP"/>
    <s v="0001010910513660155796_002"/>
    <n v="65.64"/>
    <n v="2.4"/>
    <m/>
    <s v="EUR"/>
    <n v="43.76"/>
    <s v="EUR"/>
    <n v="0"/>
    <s v="EUR"/>
    <n v="43.76"/>
    <n v="0"/>
    <n v="-43.76"/>
    <s v="N"/>
    <m/>
    <m/>
    <m/>
    <d v="2023-11-15T00:00:00"/>
    <s v="00:00"/>
    <s v="23:59"/>
    <d v="2023-11-15T00:00:00"/>
    <s v="09:00"/>
    <s v="17:00"/>
    <n v="1.6"/>
    <s v="ce"/>
    <n v="759"/>
    <n v="1.6"/>
    <n v="0"/>
    <s v="Kuehne+Nagel Tiel 3 Standpl"/>
    <s v="De Diepert 5"/>
    <s v="Tiel"/>
    <s v="4004 MA"/>
    <s v="NL"/>
    <x v="61"/>
    <s v="Nijverheidsweg 14"/>
    <x v="48"/>
    <s v="3251 LP"/>
    <s v="NL"/>
    <s v="2480138859 2ND DEL"/>
    <s v="0155796_002"/>
    <m/>
    <s v="NL001131849B01"/>
    <n v="2"/>
    <n v="0"/>
    <n v="0"/>
    <s v="N"/>
    <s v="Peter Appel Transport B.V."/>
    <n v="36622"/>
    <d v="2023-11-15T00:00:00"/>
    <s v="13:58:00"/>
    <n v="0"/>
    <x v="2"/>
    <x v="45"/>
    <n v="11"/>
    <x v="37"/>
    <n v="1"/>
    <n v="2.4000000000000004"/>
    <x v="0"/>
    <n v="65.64"/>
    <n v="0"/>
    <n v="65.64"/>
  </r>
  <r>
    <s v="COLGATE 3800 DEB."/>
    <s v="Colgate-Palmolive Nederland BV"/>
    <s v="101t"/>
    <n v="101091051366"/>
    <n v="101030177947"/>
    <n v="825"/>
    <s v="Controle Inv"/>
    <s v="2480138858 2ND DEL"/>
    <s v="Verkoop"/>
    <n v="170"/>
    <s v="Transport drops zone"/>
    <s v="0 - ingevoerd"/>
    <n v="0"/>
    <m/>
    <d v="2023-11-15T00:00:00"/>
    <s v="DROP"/>
    <s v="0001010910513660155796_002"/>
    <n v="65.64"/>
    <n v="2.4"/>
    <m/>
    <s v="EUR"/>
    <n v="21.88"/>
    <s v="EUR"/>
    <n v="0"/>
    <s v="EUR"/>
    <n v="21.88"/>
    <n v="0"/>
    <n v="-21.88"/>
    <s v="N"/>
    <m/>
    <m/>
    <m/>
    <d v="2023-11-15T00:00:00"/>
    <s v="00:00"/>
    <s v="23:59"/>
    <d v="2023-11-15T00:00:00"/>
    <s v="09:00"/>
    <s v="17:00"/>
    <n v="0.8"/>
    <s v="ce"/>
    <n v="427"/>
    <n v="0.8"/>
    <n v="0"/>
    <s v="Kuehne+Nagel Tiel 3 Standpl"/>
    <s v="De Diepert 5"/>
    <s v="Tiel"/>
    <s v="4004 MA"/>
    <s v="NL"/>
    <x v="61"/>
    <s v="Nijverheidsweg 14"/>
    <x v="48"/>
    <s v="3251 LP"/>
    <s v="NL"/>
    <s v="2480138858 2ND DEL"/>
    <s v="0155796_002"/>
    <m/>
    <s v="NL001131849B01"/>
    <n v="2"/>
    <n v="0"/>
    <n v="0"/>
    <s v="N"/>
    <s v="Peter Appel Transport B.V."/>
    <n v="36622"/>
    <d v="2023-11-15T00:00:00"/>
    <s v="13:58:00"/>
    <n v="0"/>
    <x v="2"/>
    <x v="45"/>
    <n v="11"/>
    <x v="37"/>
    <n v="0"/>
    <s v=""/>
    <x v="0"/>
    <s v=""/>
    <n v="0"/>
    <s v=""/>
  </r>
  <r>
    <s v="COLGATE 3800 DEB."/>
    <s v="Colgate-Palmolive Nederland BV"/>
    <s v="101t"/>
    <n v="101091051184"/>
    <n v="101030177887"/>
    <n v="825"/>
    <s v="Controle Inv"/>
    <s v="2480142039"/>
    <s v="Verkoop"/>
    <n v="170"/>
    <s v="Transport drops zone"/>
    <s v="0 - ingevoerd"/>
    <n v="0"/>
    <m/>
    <d v="2023-11-15T00:00:00"/>
    <s v="DROP"/>
    <s v="0001010910511840155613_002"/>
    <n v="264.48"/>
    <n v="24"/>
    <m/>
    <s v="EUR"/>
    <n v="79.34"/>
    <s v="EUR"/>
    <n v="0"/>
    <s v="EUR"/>
    <n v="79.34"/>
    <n v="0"/>
    <n v="-79.34"/>
    <s v="N"/>
    <m/>
    <m/>
    <m/>
    <d v="2023-11-15T00:00:00"/>
    <s v="00:00"/>
    <s v="23:59"/>
    <d v="2023-11-15T00:00:00"/>
    <s v="06:00"/>
    <s v="06:00"/>
    <n v="7.2"/>
    <s v="ce"/>
    <n v="3710"/>
    <n v="7.2"/>
    <n v="8"/>
    <s v="Kuehne+Nagel Tiel 3 Standpl"/>
    <s v="De Diepert 5"/>
    <s v="Tiel"/>
    <s v="4004 MA"/>
    <s v="NL"/>
    <x v="115"/>
    <s v="Hollandweg 32"/>
    <x v="4"/>
    <s v="2665 MT"/>
    <s v="NL"/>
    <s v="2480142039"/>
    <s v="0155613_002"/>
    <m/>
    <s v="NL001131849B01"/>
    <n v="2"/>
    <n v="0"/>
    <n v="0"/>
    <s v="N"/>
    <s v="Peter Appel Transport B.V."/>
    <n v="36622"/>
    <d v="2023-11-15T00:00:00"/>
    <s v="06:43:00"/>
    <n v="0"/>
    <x v="2"/>
    <x v="45"/>
    <n v="11"/>
    <x v="4"/>
    <n v="0"/>
    <s v=""/>
    <x v="3"/>
    <s v=""/>
    <n v="0"/>
    <s v=""/>
  </r>
  <r>
    <s v="COLGATE 3800 DEB."/>
    <s v="Colgate-Palmolive Nederland BV"/>
    <s v="101t"/>
    <n v="101091051601"/>
    <n v="101030177901"/>
    <n v="825"/>
    <s v="Controle Inv"/>
    <s v="2480142043"/>
    <s v="Verkoop"/>
    <n v="170"/>
    <s v="Transport drops zone"/>
    <s v="0 - ingevoerd"/>
    <n v="0"/>
    <m/>
    <d v="2023-11-15T00:00:00"/>
    <s v="DROP"/>
    <s v="0001010910516010155909_004"/>
    <n v="51.04"/>
    <n v="1.6"/>
    <m/>
    <s v="EUR"/>
    <n v="25.52"/>
    <s v="EUR"/>
    <n v="0"/>
    <s v="EUR"/>
    <n v="25.52"/>
    <n v="0"/>
    <n v="-25.52"/>
    <s v="N"/>
    <m/>
    <m/>
    <m/>
    <d v="2023-11-15T00:00:00"/>
    <s v="00:00"/>
    <s v="23:59"/>
    <d v="2023-11-15T00:00:00"/>
    <s v="07:00"/>
    <s v="14:00"/>
    <n v="0.8"/>
    <s v="ce"/>
    <n v="275"/>
    <n v="0.8"/>
    <n v="0"/>
    <s v="Kuehne+Nagel Tiel 3 Standpl"/>
    <s v="De Diepert 5"/>
    <s v="Tiel"/>
    <s v="4004 MA"/>
    <s v="NL"/>
    <x v="114"/>
    <s v="Basisweg 7"/>
    <x v="25"/>
    <s v="1951NG"/>
    <s v="NL"/>
    <s v="2480142043"/>
    <s v="0155909_004"/>
    <m/>
    <s v="NL001131849B01"/>
    <n v="2"/>
    <n v="0"/>
    <n v="0"/>
    <s v="N"/>
    <s v="Peter Appel Transport B.V."/>
    <n v="36622"/>
    <d v="2023-11-15T00:00:00"/>
    <s v="14:34:00"/>
    <n v="0"/>
    <x v="2"/>
    <x v="45"/>
    <n v="11"/>
    <x v="17"/>
    <n v="0"/>
    <s v=""/>
    <x v="3"/>
    <s v=""/>
    <n v="0"/>
    <s v=""/>
  </r>
  <r>
    <s v="COLGATE 3800 DEB."/>
    <s v="Colgate-Palmolive Nederland BV"/>
    <s v="101t"/>
    <n v="101091051194"/>
    <n v="101030177906"/>
    <n v="825"/>
    <s v="Controle Inv"/>
    <s v="2480142036"/>
    <s v="Verkoop"/>
    <n v="170"/>
    <s v="Transport drops zone"/>
    <s v="0 - ingevoerd"/>
    <n v="0"/>
    <m/>
    <d v="2023-11-15T00:00:00"/>
    <s v="DROP"/>
    <s v="0001010910511940155623_002"/>
    <n v="237.84"/>
    <n v="24"/>
    <m/>
    <s v="EUR"/>
    <n v="47.57"/>
    <s v="EUR"/>
    <n v="0"/>
    <s v="EUR"/>
    <n v="47.57"/>
    <n v="0"/>
    <n v="-47.57"/>
    <s v="N"/>
    <m/>
    <m/>
    <m/>
    <d v="2023-11-15T00:00:00"/>
    <s v="00:00"/>
    <s v="23:59"/>
    <d v="2023-11-15T00:00:00"/>
    <s v="11:00"/>
    <s v="12:00"/>
    <n v="4.8"/>
    <s v="ce"/>
    <n v="3417"/>
    <n v="4.8"/>
    <n v="7"/>
    <s v="Kuehne+Nagel Tiel 3 Standpl"/>
    <s v="De Diepert 5"/>
    <s v="Tiel"/>
    <s v="4004 MA"/>
    <s v="NL"/>
    <x v="109"/>
    <s v="Rheastraat 10"/>
    <x v="3"/>
    <s v="5047 TL"/>
    <s v="NL"/>
    <s v="2480142036"/>
    <s v="0155623_002"/>
    <m/>
    <s v="NL001131849B01"/>
    <n v="2"/>
    <n v="0"/>
    <n v="0"/>
    <s v="N"/>
    <s v="Peter Appel Transport B.V."/>
    <n v="36622"/>
    <d v="2023-11-15T00:00:00"/>
    <s v="14:48:00"/>
    <n v="0"/>
    <x v="2"/>
    <x v="45"/>
    <n v="11"/>
    <x v="3"/>
    <n v="0"/>
    <s v=""/>
    <x v="1"/>
    <s v=""/>
    <n v="0"/>
    <s v=""/>
  </r>
  <r>
    <s v="COLGATE 3800 DEB."/>
    <s v="Colgate-Palmolive Nederland BV"/>
    <s v="101t"/>
    <n v="101091051183"/>
    <n v="101030177897"/>
    <n v="825"/>
    <s v="Controle Inv"/>
    <s v="2480142042"/>
    <s v="Verkoop"/>
    <n v="170"/>
    <s v="Transport drops zone"/>
    <s v="0 - ingevoerd"/>
    <n v="0"/>
    <m/>
    <d v="2023-11-15T00:00:00"/>
    <s v="DROP"/>
    <s v="0001010910511830155612_005"/>
    <n v="27.26"/>
    <n v="0.8"/>
    <m/>
    <s v="EUR"/>
    <n v="27.26"/>
    <s v="EUR"/>
    <n v="0"/>
    <s v="EUR"/>
    <n v="27.26"/>
    <n v="0"/>
    <n v="-27.26"/>
    <s v="N"/>
    <m/>
    <m/>
    <m/>
    <d v="2023-11-15T00:00:00"/>
    <s v="00:00"/>
    <s v="23:59"/>
    <d v="2023-11-15T00:00:00"/>
    <s v="08:00"/>
    <s v="16:00"/>
    <n v="0.8"/>
    <s v="ce"/>
    <n v="28"/>
    <n v="0.8"/>
    <n v="0"/>
    <s v="Kuehne+Nagel Tiel 3 Standpl"/>
    <s v="De Diepert 5"/>
    <s v="Tiel"/>
    <s v="4004 MA"/>
    <s v="NL"/>
    <x v="44"/>
    <s v="De Panoven 21"/>
    <x v="6"/>
    <s v="4191GW"/>
    <s v="NL"/>
    <s v="2480142042"/>
    <s v="0155612_005"/>
    <m/>
    <s v="NL001131849B01"/>
    <n v="2"/>
    <n v="0"/>
    <n v="0"/>
    <s v="N"/>
    <s v="Peter Appel Transport B.V."/>
    <n v="36622"/>
    <d v="2023-11-15T00:00:00"/>
    <s v="08:12:00"/>
    <n v="0"/>
    <x v="2"/>
    <x v="45"/>
    <n v="11"/>
    <x v="6"/>
    <n v="1"/>
    <n v="0.8"/>
    <x v="6"/>
    <n v="27.26"/>
    <n v="0"/>
    <n v="27.26"/>
  </r>
  <r>
    <s v="COLGATE 3800 DEB."/>
    <s v="Colgate-Palmolive Nederland BV"/>
    <s v="101t"/>
    <n v="101091052149"/>
    <n v="101030177974"/>
    <n v="825"/>
    <s v="Controle Inv"/>
    <s v="2480139938"/>
    <s v="Verkoop"/>
    <n v="170"/>
    <s v="Transport drops zone"/>
    <s v="0 - ingevoerd"/>
    <n v="0"/>
    <m/>
    <d v="2023-11-16T00:00:00"/>
    <s v="DROP"/>
    <s v="0001010910521490156236_002"/>
    <n v="88.65"/>
    <n v="5.6"/>
    <m/>
    <s v="EUR"/>
    <n v="88.65"/>
    <s v="EUR"/>
    <n v="0"/>
    <s v="EUR"/>
    <n v="88.65"/>
    <n v="0"/>
    <n v="-88.65"/>
    <s v="N"/>
    <m/>
    <m/>
    <m/>
    <d v="2023-11-16T00:00:00"/>
    <s v="00:00"/>
    <s v="23:59"/>
    <d v="2023-11-16T00:00:00"/>
    <s v="06:00"/>
    <s v="06:00"/>
    <n v="5.6"/>
    <s v="ce"/>
    <n v="5399"/>
    <n v="5.6"/>
    <n v="9"/>
    <s v="Kuehne+Nagel Tiel 3 Standpl"/>
    <s v="De Diepert 5"/>
    <s v="Tiel"/>
    <s v="4004 MA"/>
    <s v="NL"/>
    <x v="41"/>
    <s v="Asteriastraat 9"/>
    <x v="3"/>
    <s v="5047 RM"/>
    <s v="NL"/>
    <s v="2480139938"/>
    <s v="0156236_002"/>
    <m/>
    <s v="NL001131849B01"/>
    <n v="2"/>
    <n v="0"/>
    <n v="0"/>
    <s v="N"/>
    <s v="Peter Appel Transport B.V."/>
    <n v="36622"/>
    <d v="2023-11-16T00:00:00"/>
    <s v="06:28:00"/>
    <n v="0"/>
    <x v="3"/>
    <x v="45"/>
    <n v="11"/>
    <x v="3"/>
    <n v="1"/>
    <n v="5.6"/>
    <x v="0"/>
    <n v="88.65"/>
    <n v="0"/>
    <n v="88.65"/>
  </r>
  <r>
    <s v="COLGATE 3800 DEB."/>
    <s v="Colgate-Palmolive Nederland BV"/>
    <s v="101t"/>
    <n v="101091052165"/>
    <n v="101030177975"/>
    <n v="825"/>
    <s v="Controle Inv"/>
    <s v="2480142981"/>
    <s v="Verkoop"/>
    <n v="170"/>
    <s v="Transport drops zone"/>
    <s v="0 - ingevoerd"/>
    <n v="0"/>
    <m/>
    <d v="2023-11-16T00:00:00"/>
    <s v="DROP"/>
    <s v="0001010910521650156248_003"/>
    <n v="98.96"/>
    <n v="8"/>
    <m/>
    <s v="EUR"/>
    <n v="49.48"/>
    <s v="EUR"/>
    <n v="0"/>
    <s v="EUR"/>
    <n v="49.48"/>
    <n v="0"/>
    <n v="-49.48"/>
    <s v="N"/>
    <m/>
    <m/>
    <m/>
    <d v="2023-11-16T00:00:00"/>
    <s v="00:00"/>
    <s v="23:59"/>
    <d v="2023-11-16T00:00:00"/>
    <s v="07:00"/>
    <s v="14:00"/>
    <n v="4"/>
    <s v="ce"/>
    <n v="4307"/>
    <n v="4"/>
    <n v="6"/>
    <s v="Kuehne+Nagel Tiel 3 Standpl"/>
    <s v="De Diepert 5"/>
    <s v="Tiel"/>
    <s v="4004 MA"/>
    <s v="NL"/>
    <x v="17"/>
    <s v="Doornhoek 4050"/>
    <x v="20"/>
    <s v="5465TD"/>
    <s v="NL"/>
    <s v="2480142981"/>
    <s v="0156248_003"/>
    <m/>
    <s v="NL001131849B01"/>
    <n v="2"/>
    <n v="0"/>
    <n v="0"/>
    <s v="N"/>
    <s v="Peter Appel Transport B.V."/>
    <n v="36622"/>
    <d v="2023-11-16T00:00:00"/>
    <s v="09:58:00"/>
    <n v="0"/>
    <x v="3"/>
    <x v="45"/>
    <n v="11"/>
    <x v="18"/>
    <n v="1"/>
    <n v="8"/>
    <x v="3"/>
    <n v="98.96"/>
    <n v="0"/>
    <n v="98.96"/>
  </r>
  <r>
    <s v="COLGATE 3800 DEB."/>
    <s v="Colgate-Palmolive Nederland BV"/>
    <s v="101t"/>
    <n v="101091052165"/>
    <n v="101030177976"/>
    <n v="825"/>
    <s v="Controle Inv"/>
    <s v="2480142982"/>
    <s v="Verkoop"/>
    <n v="170"/>
    <s v="Transport drops zone"/>
    <s v="0 - ingevoerd"/>
    <n v="0"/>
    <m/>
    <d v="2023-11-16T00:00:00"/>
    <s v="DROP"/>
    <s v="0001010910521650156248_003"/>
    <n v="98.96"/>
    <n v="8"/>
    <m/>
    <s v="EUR"/>
    <n v="9.9"/>
    <s v="EUR"/>
    <n v="0"/>
    <s v="EUR"/>
    <n v="9.9"/>
    <n v="0"/>
    <n v="-9.9"/>
    <s v="N"/>
    <m/>
    <m/>
    <m/>
    <d v="2023-11-16T00:00:00"/>
    <s v="00:00"/>
    <s v="23:59"/>
    <d v="2023-11-16T00:00:00"/>
    <s v="08:00"/>
    <s v="16:00"/>
    <n v="0.8"/>
    <s v="ce"/>
    <n v="200"/>
    <n v="0.8"/>
    <n v="0"/>
    <s v="Kuehne+Nagel Tiel 3 Standpl"/>
    <s v="De Diepert 5"/>
    <s v="Tiel"/>
    <s v="4004 MA"/>
    <s v="NL"/>
    <x v="40"/>
    <s v="Doornhoek 4050"/>
    <x v="20"/>
    <s v="5465TD"/>
    <s v="NL"/>
    <s v="2480142982"/>
    <s v="0156248_003"/>
    <m/>
    <s v="NL001131849B01"/>
    <n v="2"/>
    <n v="0"/>
    <n v="0"/>
    <s v="N"/>
    <s v="Peter Appel Transport B.V."/>
    <n v="36622"/>
    <d v="2023-11-16T00:00:00"/>
    <s v="09:58:00"/>
    <n v="0"/>
    <x v="3"/>
    <x v="45"/>
    <n v="11"/>
    <x v="18"/>
    <n v="0"/>
    <s v=""/>
    <x v="3"/>
    <s v=""/>
    <n v="0"/>
    <s v=""/>
  </r>
  <r>
    <s v="COLGATE 3800 DEB."/>
    <s v="Colgate-Palmolive Nederland BV"/>
    <s v="101t"/>
    <n v="101091052156"/>
    <n v="101030177977"/>
    <n v="825"/>
    <s v="Controle Inv"/>
    <s v="2480142978"/>
    <s v="Verkoop"/>
    <n v="170"/>
    <s v="Transport drops zone"/>
    <s v="0 - ingevoerd"/>
    <n v="0"/>
    <m/>
    <d v="2023-11-16T00:00:00"/>
    <s v="DROP"/>
    <s v="0001010910521560156242_002"/>
    <n v="77.760000000000005"/>
    <n v="3.2"/>
    <m/>
    <s v="EUR"/>
    <n v="58.32"/>
    <s v="EUR"/>
    <n v="0"/>
    <s v="EUR"/>
    <n v="58.32"/>
    <n v="0"/>
    <n v="-58.32"/>
    <s v="N"/>
    <m/>
    <m/>
    <m/>
    <d v="2023-11-16T00:00:00"/>
    <s v="00:00"/>
    <s v="23:59"/>
    <d v="2023-11-16T00:00:00"/>
    <s v="06:00"/>
    <s v="14:00"/>
    <n v="2.4"/>
    <s v="ce"/>
    <n v="1290"/>
    <n v="2.4"/>
    <n v="2"/>
    <s v="Kuehne+Nagel Tiel 3 Standpl"/>
    <s v="De Diepert 5"/>
    <s v="Tiel"/>
    <s v="4004 MA"/>
    <s v="NL"/>
    <x v="32"/>
    <s v="Afrikastraat 10"/>
    <x v="34"/>
    <s v="6014CG"/>
    <s v="NL"/>
    <s v="2480142978"/>
    <s v="0156242_002"/>
    <m/>
    <s v="NL001131849B01"/>
    <n v="2"/>
    <n v="0"/>
    <n v="0"/>
    <s v="N"/>
    <s v="Peter Appel Transport B.V."/>
    <n v="36622"/>
    <d v="2023-11-16T00:00:00"/>
    <s v="09:37:00"/>
    <n v="0"/>
    <x v="3"/>
    <x v="45"/>
    <n v="11"/>
    <x v="23"/>
    <n v="1"/>
    <n v="3.2"/>
    <x v="3"/>
    <n v="77.760000000000005"/>
    <n v="0"/>
    <n v="77.760000000000005"/>
  </r>
  <r>
    <s v="COLGATE 3800 DEB."/>
    <s v="Colgate-Palmolive Nederland BV"/>
    <s v="101t"/>
    <n v="101091052149"/>
    <n v="101030177979"/>
    <n v="825"/>
    <s v="Controle Inv"/>
    <s v="2480142985"/>
    <s v="Verkoop"/>
    <n v="170"/>
    <s v="Transport drops zone"/>
    <s v="0 - ingevoerd"/>
    <n v="0"/>
    <m/>
    <d v="2023-11-16T00:00:00"/>
    <s v="DROP"/>
    <s v="0001010910521490156236_003"/>
    <n v="44.37"/>
    <n v="1.6"/>
    <m/>
    <s v="EUR"/>
    <n v="44.37"/>
    <s v="EUR"/>
    <n v="0"/>
    <s v="EUR"/>
    <n v="44.37"/>
    <n v="0"/>
    <n v="-44.37"/>
    <s v="N"/>
    <m/>
    <m/>
    <m/>
    <d v="2023-11-16T00:00:00"/>
    <s v="00:00"/>
    <s v="23:59"/>
    <d v="2023-11-16T00:00:00"/>
    <s v="07:00"/>
    <s v="08:00"/>
    <n v="1.6"/>
    <s v="ce"/>
    <n v="1630"/>
    <n v="1.6"/>
    <n v="2"/>
    <s v="Kuehne+Nagel Tiel 3 Standpl"/>
    <s v="De Diepert 5"/>
    <s v="Tiel"/>
    <s v="4004 MA"/>
    <s v="NL"/>
    <x v="2"/>
    <s v="Pegasusweg 1"/>
    <x v="3"/>
    <s v="5015BZ"/>
    <s v="NL"/>
    <s v="2480142985"/>
    <s v="0156236_003"/>
    <m/>
    <s v="NL001131849B01"/>
    <n v="2"/>
    <n v="0"/>
    <n v="0"/>
    <s v="N"/>
    <s v="Peter Appel Transport B.V."/>
    <n v="36622"/>
    <d v="2023-11-16T00:00:00"/>
    <s v="07:18:00"/>
    <n v="0"/>
    <x v="3"/>
    <x v="45"/>
    <n v="11"/>
    <x v="3"/>
    <n v="1"/>
    <n v="1.6"/>
    <x v="2"/>
    <n v="44.37"/>
    <n v="0"/>
    <n v="44.37"/>
  </r>
  <r>
    <s v="COLGATE 3800 DEB."/>
    <s v="Colgate-Palmolive Nederland BV"/>
    <s v="101t"/>
    <n v="101091052165"/>
    <n v="101030177980"/>
    <n v="825"/>
    <s v="Controle Inv"/>
    <s v="2480142979"/>
    <s v="Verkoop"/>
    <n v="170"/>
    <s v="Transport drops zone"/>
    <s v="0 - ingevoerd"/>
    <n v="0"/>
    <m/>
    <d v="2023-11-16T00:00:00"/>
    <s v="DROP"/>
    <s v="0001010910521650156248_002"/>
    <n v="105.69"/>
    <n v="8.8000000000000007"/>
    <m/>
    <s v="EUR"/>
    <n v="67.260000000000005"/>
    <s v="EUR"/>
    <n v="0"/>
    <s v="EUR"/>
    <n v="67.260000000000005"/>
    <n v="0"/>
    <n v="-67.260000000000005"/>
    <s v="N"/>
    <m/>
    <m/>
    <m/>
    <d v="2023-11-16T00:00:00"/>
    <s v="00:00"/>
    <s v="23:59"/>
    <d v="2023-11-16T00:00:00"/>
    <s v="06:00"/>
    <s v="20:00"/>
    <n v="5.6"/>
    <s v="ce"/>
    <n v="3240"/>
    <n v="5.6"/>
    <n v="5"/>
    <s v="Kuehne+Nagel Tiel 3 Standpl"/>
    <s v="De Diepert 5"/>
    <s v="Tiel"/>
    <s v="4004 MA"/>
    <s v="NL"/>
    <x v="79"/>
    <s v="Keltenweg 30"/>
    <x v="58"/>
    <s v="5342 LP"/>
    <s v="NL"/>
    <s v="2480142979"/>
    <s v="0156248_002"/>
    <m/>
    <s v="NL001131849B01"/>
    <n v="2"/>
    <n v="0"/>
    <n v="0"/>
    <s v="N"/>
    <s v="Peter Appel Transport B.V."/>
    <n v="36622"/>
    <d v="2023-11-16T00:00:00"/>
    <s v="08:57:00"/>
    <n v="16"/>
    <x v="3"/>
    <x v="45"/>
    <n v="11"/>
    <x v="42"/>
    <n v="1"/>
    <n v="8.8000000000000007"/>
    <x v="3"/>
    <n v="105.69"/>
    <n v="0"/>
    <n v="105.69"/>
  </r>
  <r>
    <s v="COLGATE 3800 DEB."/>
    <s v="Colgate-Palmolive Nederland BV"/>
    <s v="101t"/>
    <n v="101091052160"/>
    <n v="101030177981"/>
    <n v="825"/>
    <s v="Controle Inv"/>
    <s v="2480142980"/>
    <s v="Verkoop"/>
    <n v="170"/>
    <s v="Transport drops zone"/>
    <s v="0 - ingevoerd"/>
    <n v="0"/>
    <m/>
    <d v="2023-11-16T00:00:00"/>
    <s v="DROP"/>
    <s v="0001010910521600156247_002"/>
    <n v="287.18"/>
    <n v="24.8"/>
    <m/>
    <s v="EUR"/>
    <n v="287.18"/>
    <s v="EUR"/>
    <n v="0"/>
    <s v="EUR"/>
    <n v="287.18"/>
    <n v="0"/>
    <n v="-287.18"/>
    <s v="N"/>
    <m/>
    <m/>
    <m/>
    <d v="2023-11-16T00:00:00"/>
    <s v="00:00"/>
    <s v="23:59"/>
    <d v="2023-11-16T00:00:00"/>
    <s v="09:00"/>
    <s v="10:00"/>
    <n v="24.8"/>
    <s v="ce"/>
    <n v="21084"/>
    <n v="24.8"/>
    <n v="43"/>
    <s v="Kuehne+Nagel Tiel 3 Standpl"/>
    <s v="De Diepert 5"/>
    <s v="Tiel"/>
    <s v="4004 MA"/>
    <s v="NL"/>
    <x v="1"/>
    <s v="Perenmarkt 15"/>
    <x v="2"/>
    <s v="1681PG"/>
    <s v="NL"/>
    <s v="2480142980"/>
    <s v="0156247_002"/>
    <m/>
    <s v="NL001131849B01"/>
    <n v="2"/>
    <n v="0"/>
    <n v="0"/>
    <s v="N"/>
    <s v="Peter Appel Transport B.V."/>
    <n v="36622"/>
    <d v="2023-11-16T00:00:00"/>
    <s v="09:37:00"/>
    <n v="0"/>
    <x v="3"/>
    <x v="45"/>
    <n v="11"/>
    <x v="2"/>
    <n v="1"/>
    <n v="24.8"/>
    <x v="1"/>
    <n v="287.18"/>
    <n v="0"/>
    <n v="287.18"/>
  </r>
  <r>
    <s v="COLGATE 3800 DEB."/>
    <s v="Colgate-Palmolive Nederland BV"/>
    <s v="101t"/>
    <n v="101091052165"/>
    <n v="101030177982"/>
    <n v="825"/>
    <s v="Controle Inv"/>
    <s v="2480142977"/>
    <s v="Verkoop"/>
    <n v="170"/>
    <s v="Transport drops zone"/>
    <s v="0 - ingevoerd"/>
    <n v="0"/>
    <m/>
    <d v="2023-11-16T00:00:00"/>
    <s v="DROP"/>
    <s v="0001010910521650156248_003"/>
    <n v="98.96"/>
    <n v="8"/>
    <m/>
    <s v="EUR"/>
    <n v="39.58"/>
    <s v="EUR"/>
    <n v="0"/>
    <s v="EUR"/>
    <n v="39.58"/>
    <n v="0"/>
    <n v="-39.58"/>
    <s v="N"/>
    <m/>
    <m/>
    <m/>
    <d v="2023-11-16T00:00:00"/>
    <s v="00:00"/>
    <s v="23:59"/>
    <d v="2023-11-16T00:00:00"/>
    <s v="07:00"/>
    <s v="14:00"/>
    <n v="3.2"/>
    <s v="ce"/>
    <n v="2935"/>
    <n v="3.2"/>
    <n v="4"/>
    <s v="Kuehne+Nagel Tiel 3 Standpl"/>
    <s v="De Diepert 5"/>
    <s v="Tiel"/>
    <s v="4004 MA"/>
    <s v="NL"/>
    <x v="17"/>
    <s v="Doornhoek 4050"/>
    <x v="20"/>
    <s v="5465TD"/>
    <s v="NL"/>
    <s v="2480142977"/>
    <s v="0156248_003"/>
    <m/>
    <s v="NL001131849B01"/>
    <n v="2"/>
    <n v="0"/>
    <n v="0"/>
    <s v="N"/>
    <s v="Peter Appel Transport B.V."/>
    <n v="36622"/>
    <d v="2023-11-16T00:00:00"/>
    <s v="09:58:00"/>
    <n v="0"/>
    <x v="3"/>
    <x v="45"/>
    <n v="11"/>
    <x v="18"/>
    <n v="0"/>
    <s v=""/>
    <x v="3"/>
    <s v=""/>
    <n v="0"/>
    <s v=""/>
  </r>
  <r>
    <s v="COLGATE 3800 DEB."/>
    <s v="Colgate-Palmolive Nederland BV"/>
    <s v="101t"/>
    <n v="101091052156"/>
    <n v="101030177983"/>
    <n v="825"/>
    <s v="Controle Inv"/>
    <s v="2480142988"/>
    <s v="Verkoop"/>
    <n v="170"/>
    <s v="Transport drops zone"/>
    <s v="0 - ingevoerd"/>
    <n v="0"/>
    <m/>
    <d v="2023-11-16T00:00:00"/>
    <s v="DROP"/>
    <s v="0001010910521560156242_002"/>
    <n v="77.760000000000005"/>
    <n v="3.2"/>
    <m/>
    <s v="EUR"/>
    <n v="19.440000000000001"/>
    <s v="EUR"/>
    <n v="0"/>
    <s v="EUR"/>
    <n v="19.440000000000001"/>
    <n v="0"/>
    <n v="-19.440000000000001"/>
    <s v="N"/>
    <m/>
    <m/>
    <m/>
    <d v="2023-11-16T00:00:00"/>
    <s v="00:00"/>
    <s v="23:59"/>
    <d v="2023-11-16T00:00:00"/>
    <s v="06:00"/>
    <s v="14:00"/>
    <n v="0.8"/>
    <s v="ce"/>
    <n v="200"/>
    <n v="0.8"/>
    <n v="0"/>
    <s v="Kuehne+Nagel Tiel 3 Standpl"/>
    <s v="De Diepert 5"/>
    <s v="Tiel"/>
    <s v="4004 MA"/>
    <s v="NL"/>
    <x v="32"/>
    <s v="Afrikastraat 10"/>
    <x v="34"/>
    <s v="6014CG"/>
    <s v="NL"/>
    <s v="2480142988"/>
    <s v="0156242_002"/>
    <m/>
    <s v="NL001131849B01"/>
    <n v="2"/>
    <n v="0"/>
    <n v="0"/>
    <s v="N"/>
    <s v="Peter Appel Transport B.V."/>
    <n v="36622"/>
    <d v="2023-11-16T00:00:00"/>
    <s v="09:37:00"/>
    <n v="0"/>
    <x v="3"/>
    <x v="45"/>
    <n v="11"/>
    <x v="23"/>
    <n v="0"/>
    <s v=""/>
    <x v="3"/>
    <s v=""/>
    <n v="0"/>
    <s v=""/>
  </r>
  <r>
    <s v="COLGATE 3800 DEB."/>
    <s v="Colgate-Palmolive Nederland BV"/>
    <s v="101t"/>
    <n v="101091052144"/>
    <n v="101030177984"/>
    <n v="825"/>
    <s v="Controle Inv"/>
    <s v="2480142984"/>
    <s v="Verkoop"/>
    <n v="170"/>
    <s v="Transport drops zone"/>
    <s v="0 - ingevoerd"/>
    <n v="0"/>
    <m/>
    <d v="2023-11-16T00:00:00"/>
    <s v="DROP"/>
    <s v="0001010910521440156232_002"/>
    <n v="88.59"/>
    <n v="5.6"/>
    <m/>
    <s v="EUR"/>
    <n v="88.59"/>
    <s v="EUR"/>
    <n v="0"/>
    <s v="EUR"/>
    <n v="88.59"/>
    <n v="0"/>
    <n v="-88.59"/>
    <s v="N"/>
    <m/>
    <m/>
    <m/>
    <d v="2023-11-16T00:00:00"/>
    <s v="00:00"/>
    <s v="23:59"/>
    <d v="2023-11-16T00:00:00"/>
    <s v="07:00"/>
    <s v="14:00"/>
    <n v="5.6"/>
    <s v="ce"/>
    <n v="6382"/>
    <n v="5.6"/>
    <n v="10"/>
    <s v="Kuehne+Nagel Tiel 3 Standpl"/>
    <s v="De Diepert 5"/>
    <s v="Tiel"/>
    <s v="4004 MA"/>
    <s v="NL"/>
    <x v="117"/>
    <s v="Slego 1a"/>
    <x v="13"/>
    <s v="1046BM"/>
    <s v="NL"/>
    <s v="2480142984"/>
    <s v="0156232_002"/>
    <m/>
    <s v="NL001131849B01"/>
    <n v="2"/>
    <n v="0"/>
    <n v="0"/>
    <s v="N"/>
    <s v="Peter Appel Transport B.V."/>
    <n v="36622"/>
    <d v="2023-11-16T00:00:00"/>
    <s v="11:14:00"/>
    <n v="0"/>
    <x v="3"/>
    <x v="45"/>
    <n v="11"/>
    <x v="11"/>
    <n v="1"/>
    <n v="5.6"/>
    <x v="0"/>
    <n v="88.59"/>
    <n v="0"/>
    <n v="88.59"/>
  </r>
  <r>
    <s v="COLGATE 3800 DEB."/>
    <s v="Colgate-Palmolive Nederland BV"/>
    <s v="101t"/>
    <n v="101091051776"/>
    <n v="101030177985"/>
    <n v="825"/>
    <s v="Controle Inv"/>
    <s v="2480142976"/>
    <s v="Verkoop"/>
    <n v="170"/>
    <s v="Transport drops zone"/>
    <s v="0 - ingevoerd"/>
    <n v="0"/>
    <m/>
    <d v="2023-11-16T00:00:00"/>
    <s v="DROP"/>
    <s v="0001010910517760155999_007"/>
    <m/>
    <n v="4"/>
    <m/>
    <s v="EUR"/>
    <n v="81.040000000000006"/>
    <s v="EUR"/>
    <n v="0"/>
    <s v="EUR"/>
    <n v="81.040000000000006"/>
    <n v="0"/>
    <n v="-81.040000000000006"/>
    <s v="Y"/>
    <m/>
    <m/>
    <m/>
    <d v="2023-11-16T00:00:00"/>
    <s v="00:00"/>
    <s v="23:59"/>
    <d v="2023-11-16T00:00:00"/>
    <s v="09:00"/>
    <s v="17:00"/>
    <n v="4"/>
    <s v="ce"/>
    <n v="2678"/>
    <n v="4"/>
    <n v="7"/>
    <s v="Kuehne+Nagel Tiel 3 Standpl"/>
    <s v="De Diepert 5"/>
    <s v="Tiel"/>
    <s v="4004 MA"/>
    <s v="NL"/>
    <x v="123"/>
    <s v="LUCHTERWEG 36"/>
    <x v="77"/>
    <s v="2211SZ"/>
    <s v="NL"/>
    <s v="2480142976"/>
    <s v="0155999_007"/>
    <m/>
    <s v="NL001131849B01"/>
    <n v="2"/>
    <n v="0"/>
    <n v="0"/>
    <s v="N"/>
    <s v="Peter Appel Transport B.V."/>
    <n v="36622"/>
    <d v="2023-11-16T00:00:00"/>
    <s v="13:06:00"/>
    <n v="0"/>
    <x v="3"/>
    <x v="45"/>
    <n v="11"/>
    <x v="52"/>
    <n v="1"/>
    <n v="4.8"/>
    <x v="9"/>
    <n v="108.30000000000001"/>
    <n v="0"/>
    <n v="108.30000000000001"/>
  </r>
  <r>
    <s v="COLGATE 3800 DEB."/>
    <s v="Colgate-Palmolive Nederland BV"/>
    <s v="101t"/>
    <n v="101091052161"/>
    <n v="101030177986"/>
    <n v="825"/>
    <s v="Controle Inv"/>
    <s v="2480142986"/>
    <s v="Verkoop"/>
    <n v="170"/>
    <s v="Transport drops zone"/>
    <s v="0 - ingevoerd"/>
    <n v="0"/>
    <m/>
    <d v="2023-11-16T00:00:00"/>
    <s v="DROP"/>
    <s v="0001010910521610156240_002"/>
    <n v="70.180000000000007"/>
    <n v="3.2"/>
    <m/>
    <s v="EUR"/>
    <n v="70.180000000000007"/>
    <s v="EUR"/>
    <n v="0"/>
    <s v="EUR"/>
    <n v="70.180000000000007"/>
    <n v="0"/>
    <n v="-70.180000000000007"/>
    <s v="N"/>
    <m/>
    <m/>
    <m/>
    <d v="2023-11-16T00:00:00"/>
    <s v="00:00"/>
    <s v="23:59"/>
    <d v="2023-11-16T00:00:00"/>
    <s v="08:00"/>
    <s v="09:00"/>
    <n v="3.2"/>
    <s v="ce"/>
    <n v="3010"/>
    <n v="3.2"/>
    <n v="5"/>
    <s v="Kuehne+Nagel Tiel 3 Standpl"/>
    <s v="De Diepert 5"/>
    <s v="Tiel"/>
    <s v="4004 MA"/>
    <s v="NL"/>
    <x v="7"/>
    <s v="HOOFDTOCHT 1"/>
    <x v="7"/>
    <s v="1507 CJ"/>
    <s v="NL"/>
    <s v="2480142986"/>
    <s v="0156240_002"/>
    <m/>
    <s v="NL001131849B01"/>
    <n v="2"/>
    <n v="0"/>
    <n v="0"/>
    <s v="N"/>
    <s v="Peter Appel Transport B.V."/>
    <n v="36622"/>
    <d v="2023-11-16T00:00:00"/>
    <s v="08:35:00"/>
    <n v="0"/>
    <x v="3"/>
    <x v="45"/>
    <n v="11"/>
    <x v="7"/>
    <n v="1"/>
    <n v="3.2"/>
    <x v="2"/>
    <n v="70.180000000000007"/>
    <n v="0"/>
    <n v="70.180000000000007"/>
  </r>
  <r>
    <s v="COLGATE 3800 DEB."/>
    <s v="Colgate-Palmolive Nederland BV"/>
    <s v="101t"/>
    <n v="101091052153"/>
    <n v="101030177987"/>
    <n v="825"/>
    <s v="Controle Inv"/>
    <s v="2480142987"/>
    <s v="Verkoop"/>
    <n v="170"/>
    <s v="Transport drops zone"/>
    <s v="0 - ingevoerd"/>
    <n v="0"/>
    <m/>
    <d v="2023-11-16T00:00:00"/>
    <s v="DROP"/>
    <s v="0001010910521530156241_002"/>
    <n v="89.94"/>
    <n v="5.6"/>
    <m/>
    <s v="EUR"/>
    <n v="89.94"/>
    <s v="EUR"/>
    <n v="0"/>
    <s v="EUR"/>
    <n v="89.94"/>
    <n v="0"/>
    <n v="-89.94"/>
    <s v="N"/>
    <m/>
    <m/>
    <m/>
    <d v="2023-11-16T00:00:00"/>
    <s v="00:00"/>
    <s v="23:59"/>
    <d v="2023-11-16T00:00:00"/>
    <s v="10:00"/>
    <s v="12:00"/>
    <n v="5.6"/>
    <s v="ce"/>
    <n v="2964"/>
    <n v="5.6"/>
    <n v="2"/>
    <s v="Kuehne+Nagel Tiel 3 Standpl"/>
    <s v="De Diepert 5"/>
    <s v="Tiel"/>
    <s v="4004 MA"/>
    <s v="NL"/>
    <x v="28"/>
    <s v="ECOFACTORIJ  20"/>
    <x v="31"/>
    <s v="7325 WC"/>
    <s v="NL"/>
    <s v="2480142987"/>
    <s v="0156241_002"/>
    <m/>
    <s v="NL001131849B01"/>
    <n v="2"/>
    <n v="0"/>
    <n v="0"/>
    <s v="N"/>
    <s v="Peter Appel Transport B.V."/>
    <n v="36622"/>
    <d v="2023-11-16T00:00:00"/>
    <s v="10:12:00"/>
    <n v="0"/>
    <x v="3"/>
    <x v="45"/>
    <n v="11"/>
    <x v="27"/>
    <n v="1"/>
    <n v="5.6"/>
    <x v="0"/>
    <n v="89.94"/>
    <n v="0"/>
    <n v="89.94"/>
  </r>
  <r>
    <s v="COLGATE 3800 DEB."/>
    <s v="Colgate-Palmolive Nederland BV"/>
    <s v="101t"/>
    <n v="101091052165"/>
    <n v="101030177988"/>
    <n v="825"/>
    <s v="Controle Inv"/>
    <s v="2480142990"/>
    <s v="Verkoop"/>
    <n v="170"/>
    <s v="Transport drops zone"/>
    <s v="0 - ingevoerd"/>
    <n v="0"/>
    <m/>
    <d v="2023-11-16T00:00:00"/>
    <s v="DROP"/>
    <s v="0001010910521650156248_002"/>
    <n v="105.69"/>
    <n v="8.8000000000000007"/>
    <m/>
    <s v="EUR"/>
    <n v="38.43"/>
    <s v="EUR"/>
    <n v="0"/>
    <s v="EUR"/>
    <n v="38.43"/>
    <n v="0"/>
    <n v="-38.43"/>
    <s v="N"/>
    <m/>
    <m/>
    <m/>
    <d v="2023-11-16T00:00:00"/>
    <s v="00:00"/>
    <s v="23:59"/>
    <d v="2023-11-16T00:00:00"/>
    <s v="06:00"/>
    <s v="20:00"/>
    <n v="3.2"/>
    <s v="ce"/>
    <n v="1793"/>
    <n v="3.2"/>
    <n v="1"/>
    <s v="Kuehne+Nagel Tiel 3 Standpl"/>
    <s v="De Diepert 5"/>
    <s v="Tiel"/>
    <s v="4004 MA"/>
    <s v="NL"/>
    <x v="79"/>
    <s v="Keltenweg 30"/>
    <x v="58"/>
    <s v="5342 LP"/>
    <s v="NL"/>
    <s v="2480142990"/>
    <s v="0156248_002"/>
    <m/>
    <s v="NL001131849B01"/>
    <n v="2"/>
    <n v="0"/>
    <n v="0"/>
    <s v="N"/>
    <s v="Peter Appel Transport B.V."/>
    <n v="36622"/>
    <d v="2023-11-16T00:00:00"/>
    <s v="08:57:00"/>
    <n v="0"/>
    <x v="3"/>
    <x v="45"/>
    <n v="11"/>
    <x v="42"/>
    <n v="0"/>
    <s v=""/>
    <x v="3"/>
    <s v=""/>
    <n v="0"/>
    <s v=""/>
  </r>
  <r>
    <s v="COLGATE 3800 DEB."/>
    <s v="Colgate-Palmolive Nederland BV"/>
    <s v="101t"/>
    <n v="101091052148"/>
    <n v="101030177989"/>
    <n v="825"/>
    <s v="Controle Inv"/>
    <s v="2480142989 REFUSED"/>
    <s v="Verkoop"/>
    <n v="170"/>
    <s v="Transport drops zone"/>
    <s v="0 - ingevoerd"/>
    <n v="0"/>
    <m/>
    <d v="2023-11-16T00:00:00"/>
    <s v="DROP"/>
    <s v="0001010910521480156233_004"/>
    <n v="61.56"/>
    <n v="2.4"/>
    <m/>
    <s v="EUR"/>
    <n v="61.56"/>
    <s v="EUR"/>
    <n v="0"/>
    <s v="EUR"/>
    <n v="61.56"/>
    <n v="0"/>
    <n v="-61.56"/>
    <s v="N"/>
    <m/>
    <m/>
    <m/>
    <d v="2023-11-16T00:00:00"/>
    <s v="00:00"/>
    <s v="23:59"/>
    <d v="2023-11-16T00:00:00"/>
    <s v="08:00"/>
    <s v="15:00"/>
    <n v="2.4"/>
    <s v="ce"/>
    <n v="1591"/>
    <n v="2.4"/>
    <n v="2"/>
    <s v="Kuehne+Nagel Tiel 3 Standpl"/>
    <s v="De Diepert 5"/>
    <s v="Tiel"/>
    <s v="4004 MA"/>
    <s v="NL"/>
    <x v="60"/>
    <s v="Orionweg 6"/>
    <x v="47"/>
    <s v="4782 SC"/>
    <s v="NL"/>
    <s v="2480142989 REFUSED"/>
    <s v="0156233_004"/>
    <m/>
    <s v="NL001131849B01"/>
    <n v="2"/>
    <n v="0"/>
    <n v="0"/>
    <s v="N"/>
    <s v="Peter Appel Transport B.V."/>
    <n v="36622"/>
    <d v="2023-11-16T00:00:00"/>
    <s v="14:52:00"/>
    <n v="0"/>
    <x v="3"/>
    <x v="45"/>
    <n v="11"/>
    <x v="29"/>
    <n v="1"/>
    <n v="2.4"/>
    <x v="0"/>
    <n v="61.56"/>
    <n v="0"/>
    <n v="61.56"/>
  </r>
  <r>
    <s v="COLGATE 3800 DEB."/>
    <s v="Colgate-Palmolive Nederland BV"/>
    <s v="101t"/>
    <n v="101091052145"/>
    <n v="101030177990"/>
    <n v="825"/>
    <s v="Controle Inv"/>
    <s v="2480142991"/>
    <s v="Verkoop"/>
    <n v="170"/>
    <s v="Transport drops zone"/>
    <s v="0 - ingevoerd"/>
    <n v="0"/>
    <m/>
    <d v="2023-11-16T00:00:00"/>
    <s v="DROP"/>
    <s v="0001010910521450156231_002"/>
    <n v="207"/>
    <n v="18.399999999999999"/>
    <m/>
    <s v="EUR"/>
    <n v="207"/>
    <s v="EUR"/>
    <n v="0"/>
    <s v="EUR"/>
    <n v="207"/>
    <n v="0"/>
    <n v="-207"/>
    <s v="N"/>
    <m/>
    <m/>
    <m/>
    <d v="2023-11-16T00:00:00"/>
    <s v="00:00"/>
    <s v="23:59"/>
    <d v="2023-11-16T00:00:00"/>
    <s v="07:00"/>
    <s v="10:00"/>
    <n v="18.399999999999999"/>
    <s v="ce"/>
    <n v="18908"/>
    <n v="18.399999999999999"/>
    <n v="29"/>
    <s v="Kuehne+Nagel Tiel 3 Standpl"/>
    <s v="De Diepert 5"/>
    <s v="Tiel"/>
    <s v="4004 MA"/>
    <s v="NL"/>
    <x v="118"/>
    <s v="Slego 1"/>
    <x v="13"/>
    <s v="1046 BM"/>
    <s v="NL"/>
    <s v="2480142991"/>
    <s v="0156231_002"/>
    <m/>
    <s v="NL001131849B01"/>
    <n v="2"/>
    <n v="0"/>
    <n v="0"/>
    <s v="N"/>
    <s v="Peter Appel Transport B.V."/>
    <n v="36622"/>
    <d v="2023-11-16T00:00:00"/>
    <s v="09:13:00"/>
    <n v="0"/>
    <x v="3"/>
    <x v="45"/>
    <n v="11"/>
    <x v="11"/>
    <n v="1"/>
    <n v="18.399999999999999"/>
    <x v="0"/>
    <n v="207"/>
    <n v="0"/>
    <n v="207"/>
  </r>
  <r>
    <s v="COLGATE 3800 DEB."/>
    <s v="Colgate-Palmolive Nederland BV"/>
    <s v="101t"/>
    <n v="101091051776"/>
    <n v="101030177992"/>
    <n v="825"/>
    <s v="Controle Inv"/>
    <s v="2480143411"/>
    <s v="Verkoop"/>
    <n v="170"/>
    <s v="Transport drops zone"/>
    <s v="0 - ingevoerd"/>
    <n v="0"/>
    <m/>
    <d v="2023-11-16T00:00:00"/>
    <s v="DROP"/>
    <s v="0001010910517760155999_007"/>
    <m/>
    <n v="0.8"/>
    <m/>
    <s v="EUR"/>
    <n v="27.26"/>
    <s v="EUR"/>
    <n v="0"/>
    <s v="EUR"/>
    <n v="27.26"/>
    <n v="0"/>
    <n v="-27.26"/>
    <s v="Y"/>
    <m/>
    <m/>
    <m/>
    <d v="2023-11-16T00:00:00"/>
    <s v="00:00"/>
    <s v="23:59"/>
    <d v="2023-11-16T00:00:00"/>
    <s v="09:00"/>
    <s v="17:00"/>
    <n v="0"/>
    <s v="ce"/>
    <n v="2"/>
    <n v="0.8"/>
    <n v="0"/>
    <s v="Kuehne+Nagel Tiel 3 Standpl"/>
    <s v="De Diepert 5"/>
    <s v="Tiel"/>
    <s v="4004 MA"/>
    <s v="NL"/>
    <x v="130"/>
    <s v="BURG. HASPELSLAAN 39"/>
    <x v="78"/>
    <s v="1181NB"/>
    <s v="NL"/>
    <s v="2480143411"/>
    <s v="0155999_007"/>
    <m/>
    <s v="NL001131849B01"/>
    <n v="2"/>
    <n v="0"/>
    <n v="0"/>
    <s v="N"/>
    <s v="Peter Appel Transport B.V."/>
    <n v="36622"/>
    <d v="2023-11-16T00:00:00"/>
    <s v="09:02:00"/>
    <n v="0"/>
    <x v="3"/>
    <x v="45"/>
    <n v="11"/>
    <x v="51"/>
    <n v="0"/>
    <s v=""/>
    <x v="9"/>
    <s v=""/>
    <n v="0"/>
    <s v=""/>
  </r>
  <r>
    <s v="COLGATE 3800 DEB."/>
    <s v="Colgate-Palmolive Nederland BV"/>
    <s v="101t"/>
    <n v="101091051776"/>
    <n v="101030177978"/>
    <n v="825"/>
    <s v="Controle Inv"/>
    <s v="2480142983"/>
    <s v="Verkoop"/>
    <n v="170"/>
    <s v="Transport drops zone"/>
    <s v="0 - ingevoerd"/>
    <n v="0"/>
    <m/>
    <d v="2023-11-16T00:00:00"/>
    <s v="DROP"/>
    <s v="0001010910517760155999_005"/>
    <n v="73.760000000000005"/>
    <n v="3.2"/>
    <m/>
    <s v="EUR"/>
    <n v="73.760000000000005"/>
    <s v="EUR"/>
    <n v="0"/>
    <s v="EUR"/>
    <n v="73.760000000000005"/>
    <n v="0"/>
    <n v="-73.760000000000005"/>
    <s v="N"/>
    <m/>
    <m/>
    <m/>
    <d v="2023-11-16T00:00:00"/>
    <s v="00:00"/>
    <s v="23:59"/>
    <d v="2023-11-16T00:00:00"/>
    <s v="09:00"/>
    <s v="16:00"/>
    <n v="3.2"/>
    <s v="ce"/>
    <n v="1823"/>
    <n v="3.2"/>
    <n v="4"/>
    <s v="Kuehne+Nagel Tiel 3 Standpl"/>
    <s v="De Diepert 5"/>
    <s v="Tiel"/>
    <s v="4004 MA"/>
    <s v="NL"/>
    <x v="66"/>
    <s v="Hazenkoog 20a"/>
    <x v="32"/>
    <s v="1822BS"/>
    <s v="NL"/>
    <s v="2480142983"/>
    <s v="0155999_005"/>
    <m/>
    <s v="NL001131849B01"/>
    <n v="2"/>
    <n v="0"/>
    <n v="0"/>
    <s v="N"/>
    <s v="Peter Appel Transport B.V."/>
    <n v="36622"/>
    <d v="2023-11-16T00:00:00"/>
    <s v="10:13:00"/>
    <n v="0"/>
    <x v="3"/>
    <x v="45"/>
    <n v="11"/>
    <x v="28"/>
    <n v="1"/>
    <n v="3.2"/>
    <x v="0"/>
    <n v="73.760000000000005"/>
    <n v="0"/>
    <n v="73.760000000000005"/>
  </r>
  <r>
    <s v="COLGATE 3800 DEB."/>
    <s v="Colgate-Palmolive Nederland BV"/>
    <s v="101t"/>
    <n v="101091052180"/>
    <n v="101030177991"/>
    <n v="825"/>
    <s v="Controle Inv"/>
    <s v="0240200792"/>
    <s v="Verkoop"/>
    <n v="170"/>
    <s v="Transport drops zone"/>
    <s v="0 - ingevoerd"/>
    <n v="0"/>
    <m/>
    <d v="2023-11-16T00:00:00"/>
    <s v="DROP"/>
    <s v="0001010910521800156268_002"/>
    <n v="66.89"/>
    <n v="7.2"/>
    <m/>
    <s v="EUR"/>
    <n v="66.89"/>
    <s v="EUR"/>
    <n v="0"/>
    <s v="EUR"/>
    <n v="66.89"/>
    <n v="0"/>
    <n v="-66.89"/>
    <s v="N"/>
    <m/>
    <m/>
    <m/>
    <d v="2023-11-16T00:00:00"/>
    <s v="00:00"/>
    <s v="23:59"/>
    <d v="2023-11-16T00:00:00"/>
    <s v="15:00"/>
    <s v="16:00"/>
    <n v="7.2"/>
    <s v="ce"/>
    <n v="7863"/>
    <n v="7.2"/>
    <n v="12"/>
    <s v="Kuehne+Nagel Tiel 3 Standpl"/>
    <s v="De Diepert 5"/>
    <s v="Tiel"/>
    <s v="4004 MA"/>
    <s v="NL"/>
    <x v="39"/>
    <s v="RANDWEG 2"/>
    <x v="6"/>
    <s v="4191 NN"/>
    <s v="NL"/>
    <s v="0240200792"/>
    <s v="0156268_002"/>
    <m/>
    <s v="NL001131849B01"/>
    <n v="2"/>
    <n v="0"/>
    <n v="0"/>
    <s v="N"/>
    <s v="Peter Appel Transport B.V."/>
    <n v="36622"/>
    <d v="2023-11-16T00:00:00"/>
    <s v="17:16:00"/>
    <n v="18"/>
    <x v="3"/>
    <x v="45"/>
    <n v="11"/>
    <x v="6"/>
    <n v="1"/>
    <n v="7.2"/>
    <x v="2"/>
    <n v="66.89"/>
    <n v="0"/>
    <n v="66.89"/>
  </r>
  <r>
    <s v="COLGATE 3800 DEB."/>
    <s v="Colgate-Palmolive Nederland BV"/>
    <s v="101t"/>
    <n v="101091052338"/>
    <n v="101030178086"/>
    <n v="825"/>
    <s v="Controle Inv"/>
    <s v="2480144149"/>
    <s v="Verkoop"/>
    <n v="170"/>
    <s v="Transport drops zone"/>
    <s v="0 - ingevoerd"/>
    <n v="0"/>
    <m/>
    <d v="2023-11-17T00:00:00"/>
    <s v="DROP"/>
    <s v="0001010910523380156341_003"/>
    <n v="64.58"/>
    <n v="2.4"/>
    <m/>
    <s v="EUR"/>
    <n v="64.58"/>
    <s v="EUR"/>
    <n v="0"/>
    <s v="EUR"/>
    <n v="64.58"/>
    <n v="0"/>
    <n v="-64.58"/>
    <s v="N"/>
    <m/>
    <m/>
    <m/>
    <d v="2023-11-17T00:00:00"/>
    <s v="00:00"/>
    <s v="23:59"/>
    <d v="2023-11-17T00:00:00"/>
    <s v="07:00"/>
    <s v="16:00"/>
    <n v="2.4"/>
    <s v="ce"/>
    <n v="307"/>
    <n v="2.4"/>
    <n v="2"/>
    <s v="Kuehne+Nagel Tiel 3 Standpl"/>
    <s v="De Diepert 5"/>
    <s v="Tiel"/>
    <s v="4004 MA"/>
    <s v="NL"/>
    <x v="48"/>
    <s v="OPAALSTRAAT  2"/>
    <x v="32"/>
    <s v="1812 RH"/>
    <s v="NL"/>
    <s v="2480144149"/>
    <s v="0156341_003"/>
    <m/>
    <s v="NL001131849B01"/>
    <n v="2"/>
    <n v="0"/>
    <n v="0"/>
    <s v="N"/>
    <s v="Peter Appel Transport B.V."/>
    <n v="36622"/>
    <d v="2023-11-17T00:00:00"/>
    <s v="14:15:00"/>
    <n v="0"/>
    <x v="4"/>
    <x v="45"/>
    <n v="11"/>
    <x v="28"/>
    <n v="1"/>
    <n v="2.4"/>
    <x v="3"/>
    <n v="64.58"/>
    <n v="0"/>
    <n v="64.58"/>
  </r>
  <r>
    <s v="COLGATE 3800 DEB."/>
    <s v="Colgate-Palmolive Nederland BV"/>
    <s v="101t"/>
    <n v="101091052697"/>
    <n v="101030178090"/>
    <n v="825"/>
    <s v="Controle Inv"/>
    <s v="2480144159"/>
    <s v="Verkoop"/>
    <n v="170"/>
    <s v="Transport drops zone"/>
    <s v="0 - ingevoerd"/>
    <n v="0"/>
    <m/>
    <d v="2023-11-17T00:00:00"/>
    <s v="DROP"/>
    <s v="0001010910526970156536_002"/>
    <n v="110.81"/>
    <n v="15.2"/>
    <m/>
    <s v="EUR"/>
    <n v="110.81"/>
    <s v="EUR"/>
    <n v="0"/>
    <s v="EUR"/>
    <n v="110.81"/>
    <n v="0"/>
    <n v="-110.81"/>
    <s v="N"/>
    <m/>
    <m/>
    <m/>
    <d v="2023-11-17T00:00:00"/>
    <s v="00:00"/>
    <s v="23:59"/>
    <d v="2023-11-17T00:00:00"/>
    <s v="05:00"/>
    <s v="06:00"/>
    <n v="15.2"/>
    <s v="ce"/>
    <n v="9204"/>
    <n v="15.2"/>
    <n v="19"/>
    <s v="Kuehne+Nagel Tiel 3 Standpl"/>
    <s v="De Diepert 5"/>
    <s v="Tiel"/>
    <s v="4004 MA"/>
    <s v="NL"/>
    <x v="2"/>
    <s v="Randweg 2"/>
    <x v="6"/>
    <s v="4191 NN"/>
    <s v="NL"/>
    <s v="2480144159"/>
    <s v="0156536_002"/>
    <m/>
    <s v="NL001131849B01"/>
    <n v="2"/>
    <n v="0"/>
    <n v="0"/>
    <s v="N"/>
    <s v="Peter Appel Transport B.V."/>
    <n v="36622"/>
    <d v="2023-11-17T00:00:00"/>
    <s v="05:16:00"/>
    <n v="0"/>
    <x v="4"/>
    <x v="45"/>
    <n v="11"/>
    <x v="6"/>
    <n v="1"/>
    <n v="15.2"/>
    <x v="2"/>
    <n v="110.81"/>
    <n v="0"/>
    <n v="110.81"/>
  </r>
  <r>
    <s v="COLGATE 3800 DEB."/>
    <s v="Colgate-Palmolive Nederland BV"/>
    <s v="101t"/>
    <n v="101091052348"/>
    <n v="101030178091"/>
    <n v="980"/>
    <s v="Cancel No In"/>
    <s v="2480144158"/>
    <s v="Verkoop"/>
    <n v="170"/>
    <s v="Transport drops zone"/>
    <s v="0 - ingevoerd"/>
    <n v="0"/>
    <m/>
    <d v="2023-11-17T00:00:00"/>
    <s v="DROP"/>
    <s v="0001010910523480156350_003"/>
    <n v="65.64"/>
    <n v="2.4"/>
    <m/>
    <s v="EUR"/>
    <n v="65.64"/>
    <s v="EUR"/>
    <n v="0"/>
    <s v="EUR"/>
    <n v="65.64"/>
    <n v="0"/>
    <n v="-65.64"/>
    <s v="N"/>
    <m/>
    <m/>
    <m/>
    <d v="2023-11-17T00:00:00"/>
    <s v="00:00"/>
    <s v="23:59"/>
    <d v="2023-11-17T00:00:00"/>
    <s v="07:00"/>
    <s v="15:00"/>
    <n v="2.4"/>
    <s v="ce"/>
    <n v="1039"/>
    <n v="2.4"/>
    <n v="0"/>
    <s v="Kuehne+Nagel Tiel 3 Standpl"/>
    <s v="De Diepert 5"/>
    <s v="Tiel"/>
    <s v="4004 MA"/>
    <s v="NL"/>
    <x v="61"/>
    <s v="Nijverheidsweg 14"/>
    <x v="48"/>
    <s v="3251 LP"/>
    <s v="NL"/>
    <s v="2480144158"/>
    <s v="0156350_003"/>
    <m/>
    <s v="NL001131849B01"/>
    <n v="2"/>
    <n v="0"/>
    <n v="0"/>
    <s v="N"/>
    <s v="Peter Appel Transport B.V."/>
    <n v="36622"/>
    <d v="2023-11-17T00:00:00"/>
    <s v="19:26:00"/>
    <n v="0"/>
    <x v="4"/>
    <x v="45"/>
    <n v="11"/>
    <x v="37"/>
    <n v="1"/>
    <n v="2.4"/>
    <x v="0"/>
    <n v="65.64"/>
    <n v="0"/>
    <n v="65.64"/>
  </r>
  <r>
    <s v="COLGATE 3800 DEB."/>
    <s v="Colgate-Palmolive Nederland BV"/>
    <s v="101t"/>
    <n v="101091053393"/>
    <n v="101030178187"/>
    <n v="980"/>
    <s v="Cancel No In"/>
    <s v="2480142989 2ND DEL"/>
    <s v="Verkoop"/>
    <n v="170"/>
    <s v="Transport drops zone"/>
    <s v="0 - ingevoerd"/>
    <n v="0"/>
    <m/>
    <d v="2023-11-17T00:00:00"/>
    <s v="DROP"/>
    <s v="0001010910533930157013_002"/>
    <n v="61.56"/>
    <n v="2.4"/>
    <m/>
    <s v="EUR"/>
    <n v="61.56"/>
    <s v="EUR"/>
    <n v="0"/>
    <s v="EUR"/>
    <n v="61.56"/>
    <n v="0"/>
    <n v="-61.56"/>
    <s v="N"/>
    <m/>
    <m/>
    <m/>
    <d v="2023-11-17T00:00:00"/>
    <s v="00:00"/>
    <s v="23:59"/>
    <d v="2023-11-17T00:00:00"/>
    <s v="08:00"/>
    <s v="12:00"/>
    <n v="2.4"/>
    <s v="ce"/>
    <n v="1591"/>
    <n v="2.4"/>
    <n v="2"/>
    <s v="Kuehne+Nagel Tiel 3 Standpl"/>
    <s v="De Diepert 5"/>
    <s v="Tiel"/>
    <s v="4004 MA"/>
    <s v="NL"/>
    <x v="60"/>
    <s v="Orionweg 6"/>
    <x v="47"/>
    <s v="4782 SC"/>
    <s v="NL"/>
    <s v="2480142989 2ND DEL"/>
    <s v="0157013_002"/>
    <m/>
    <s v="NL001131849B01"/>
    <n v="2"/>
    <n v="0"/>
    <n v="0"/>
    <s v="N"/>
    <s v="Peter Appel Transport B.V."/>
    <n v="36622"/>
    <d v="2023-11-17T00:00:00"/>
    <s v="16:55:00"/>
    <n v="0"/>
    <x v="4"/>
    <x v="45"/>
    <n v="11"/>
    <x v="29"/>
    <n v="1"/>
    <n v="2.4"/>
    <x v="0"/>
    <n v="61.56"/>
    <n v="0"/>
    <n v="61.56"/>
  </r>
  <r>
    <s v="COLGATE 3800 DEB."/>
    <s v="Colgate-Palmolive Nederland BV"/>
    <s v="101t"/>
    <n v="101091052348"/>
    <n v="101030178083"/>
    <n v="825"/>
    <s v="Controle Inv"/>
    <s v="2480144150"/>
    <s v="Verkoop"/>
    <n v="170"/>
    <s v="Transport drops zone"/>
    <s v="0 - ingevoerd"/>
    <n v="0"/>
    <m/>
    <d v="2023-11-17T00:00:00"/>
    <s v="DROP"/>
    <s v="0001010910523480156350_005"/>
    <n v="28.56"/>
    <n v="0.8"/>
    <m/>
    <s v="EUR"/>
    <n v="28.56"/>
    <s v="EUR"/>
    <n v="0"/>
    <s v="EUR"/>
    <n v="28.56"/>
    <n v="0"/>
    <n v="-28.56"/>
    <s v="N"/>
    <m/>
    <m/>
    <m/>
    <d v="2023-11-17T00:00:00"/>
    <s v="00:00"/>
    <s v="23:59"/>
    <d v="2023-11-17T00:00:00"/>
    <s v="12:00"/>
    <s v="15:00"/>
    <n v="0.8"/>
    <s v="ce"/>
    <n v="81"/>
    <n v="0.8"/>
    <n v="0"/>
    <s v="Kuehne+Nagel Tiel 3 Standpl"/>
    <s v="De Diepert 5"/>
    <s v="Tiel"/>
    <s v="4004 MA"/>
    <s v="NL"/>
    <x v="60"/>
    <s v="Orionweg 6"/>
    <x v="47"/>
    <s v="4782 SC"/>
    <s v="NL"/>
    <s v="2480144150"/>
    <s v="0156350_005"/>
    <m/>
    <s v="NL001131849B01"/>
    <n v="2"/>
    <n v="0"/>
    <n v="0"/>
    <s v="N"/>
    <s v="Peter Appel Transport B.V."/>
    <n v="36622"/>
    <d v="2023-11-17T00:00:00"/>
    <s v="12:00:00"/>
    <n v="0"/>
    <x v="4"/>
    <x v="45"/>
    <n v="11"/>
    <x v="29"/>
    <n v="1"/>
    <n v="0.8"/>
    <x v="0"/>
    <n v="28.56"/>
    <n v="0"/>
    <n v="28.56"/>
  </r>
  <r>
    <s v="COLGATE 3800 DEB."/>
    <s v="Colgate-Palmolive Nederland BV"/>
    <s v="101t"/>
    <n v="101091052703"/>
    <n v="101030178084"/>
    <n v="825"/>
    <s v="Controle Inv"/>
    <s v="2480144151"/>
    <s v="Verkoop"/>
    <n v="170"/>
    <s v="Transport drops zone"/>
    <s v="0 - ingevoerd"/>
    <n v="0"/>
    <m/>
    <d v="2023-11-17T00:00:00"/>
    <s v="DROP"/>
    <s v="0001010910527030156538_002"/>
    <n v="201.87"/>
    <n v="17.600000000000001"/>
    <m/>
    <s v="EUR"/>
    <n v="201.87"/>
    <s v="EUR"/>
    <n v="0"/>
    <s v="EUR"/>
    <n v="201.87"/>
    <n v="0"/>
    <n v="-201.87"/>
    <s v="N"/>
    <m/>
    <m/>
    <m/>
    <d v="2023-11-17T00:00:00"/>
    <s v="00:00"/>
    <s v="23:59"/>
    <d v="2023-11-17T00:00:00"/>
    <s v="07:00"/>
    <s v="10:00"/>
    <n v="17.600000000000001"/>
    <s v="ce"/>
    <n v="14714"/>
    <n v="17.600000000000001"/>
    <n v="25"/>
    <s v="Kuehne+Nagel Tiel 3 Standpl"/>
    <s v="De Diepert 5"/>
    <s v="Tiel"/>
    <s v="4004 MA"/>
    <s v="NL"/>
    <x v="117"/>
    <s v="Slego 1a"/>
    <x v="13"/>
    <s v="1046BM"/>
    <s v="NL"/>
    <s v="2480144151"/>
    <s v="0156538_002"/>
    <m/>
    <s v="NL001131849B01"/>
    <n v="2"/>
    <n v="0"/>
    <n v="0"/>
    <s v="N"/>
    <s v="Peter Appel Transport B.V."/>
    <n v="36622"/>
    <d v="2023-11-17T00:00:00"/>
    <s v="08:05:00"/>
    <n v="0"/>
    <x v="4"/>
    <x v="45"/>
    <n v="11"/>
    <x v="11"/>
    <n v="1"/>
    <n v="17.600000000000001"/>
    <x v="0"/>
    <n v="201.87"/>
    <n v="0"/>
    <n v="201.87"/>
  </r>
  <r>
    <s v="COLGATE 3800 DEB."/>
    <s v="Colgate-Palmolive Nederland BV"/>
    <s v="101t"/>
    <n v="101091052334"/>
    <n v="101030178085"/>
    <n v="825"/>
    <s v="Controle Inv"/>
    <s v="2480144148"/>
    <s v="Verkoop"/>
    <n v="170"/>
    <s v="Transport drops zone"/>
    <s v="0 - ingevoerd"/>
    <n v="0"/>
    <m/>
    <d v="2023-11-17T00:00:00"/>
    <s v="DROP"/>
    <s v="0001010910523340156337_002"/>
    <n v="230.05"/>
    <n v="22.4"/>
    <m/>
    <s v="EUR"/>
    <n v="90.38"/>
    <s v="EUR"/>
    <n v="0"/>
    <s v="EUR"/>
    <n v="90.38"/>
    <n v="0"/>
    <n v="-90.38"/>
    <s v="N"/>
    <m/>
    <m/>
    <m/>
    <d v="2023-11-17T00:00:00"/>
    <s v="00:00"/>
    <s v="23:59"/>
    <d v="2023-11-17T00:00:00"/>
    <s v="06:00"/>
    <s v="07:00"/>
    <n v="8.8000000000000007"/>
    <s v="ce"/>
    <n v="9574"/>
    <n v="8.8000000000000007"/>
    <n v="17"/>
    <s v="Kuehne+Nagel Tiel 3 Standpl"/>
    <s v="De Diepert 5"/>
    <s v="Tiel"/>
    <s v="4004 MA"/>
    <s v="NL"/>
    <x v="109"/>
    <s v="Rheastraat 10"/>
    <x v="3"/>
    <s v="5047 TL"/>
    <s v="NL"/>
    <s v="2480144148"/>
    <s v="0156337_002"/>
    <m/>
    <s v="NL001131849B01"/>
    <n v="2"/>
    <n v="0"/>
    <n v="0"/>
    <s v="N"/>
    <s v="Peter Appel Transport B.V."/>
    <n v="36622"/>
    <d v="2023-11-17T00:00:00"/>
    <s v="07:23:00"/>
    <n v="0"/>
    <x v="4"/>
    <x v="45"/>
    <n v="11"/>
    <x v="3"/>
    <n v="1"/>
    <n v="22.4"/>
    <x v="1"/>
    <n v="230.04999999999998"/>
    <n v="0"/>
    <n v="230.04999999999998"/>
  </r>
  <r>
    <s v="COLGATE 3800 DEB."/>
    <s v="Colgate-Palmolive Nederland BV"/>
    <s v="101t"/>
    <n v="101091052334"/>
    <n v="101030178087"/>
    <n v="825"/>
    <s v="Controle Inv"/>
    <s v="2480144153"/>
    <s v="Verkoop"/>
    <n v="170"/>
    <s v="Transport drops zone"/>
    <s v="0 - ingevoerd"/>
    <n v="0"/>
    <m/>
    <d v="2023-11-17T00:00:00"/>
    <s v="DROP"/>
    <s v="0001010910523340156337_002"/>
    <n v="230.05"/>
    <n v="22.4"/>
    <m/>
    <s v="EUR"/>
    <n v="139.66999999999999"/>
    <s v="EUR"/>
    <n v="0"/>
    <s v="EUR"/>
    <n v="139.66999999999999"/>
    <n v="0"/>
    <n v="-139.66999999999999"/>
    <s v="N"/>
    <m/>
    <m/>
    <m/>
    <d v="2023-11-17T00:00:00"/>
    <s v="00:00"/>
    <s v="23:59"/>
    <d v="2023-11-17T00:00:00"/>
    <s v="06:00"/>
    <s v="07:00"/>
    <n v="13.6"/>
    <s v="ce"/>
    <n v="13089"/>
    <n v="13.6"/>
    <n v="25"/>
    <s v="Kuehne+Nagel Tiel 3 Standpl"/>
    <s v="De Diepert 5"/>
    <s v="Tiel"/>
    <s v="4004 MA"/>
    <s v="NL"/>
    <x v="109"/>
    <s v="Rheastraat 10"/>
    <x v="3"/>
    <s v="5047 TL"/>
    <s v="NL"/>
    <s v="2480144153"/>
    <s v="0156337_002"/>
    <m/>
    <s v="NL001131849B01"/>
    <n v="2"/>
    <n v="0"/>
    <n v="0"/>
    <s v="N"/>
    <s v="Peter Appel Transport B.V."/>
    <n v="36622"/>
    <d v="2023-11-17T00:00:00"/>
    <s v="07:23:00"/>
    <n v="0"/>
    <x v="4"/>
    <x v="45"/>
    <n v="11"/>
    <x v="3"/>
    <n v="0"/>
    <s v=""/>
    <x v="1"/>
    <s v=""/>
    <n v="0"/>
    <s v=""/>
  </r>
  <r>
    <s v="COLGATE 3800 DEB."/>
    <s v="Colgate-Palmolive Nederland BV"/>
    <s v="101t"/>
    <n v="101091052342"/>
    <n v="101030178088"/>
    <n v="825"/>
    <s v="Controle Inv"/>
    <s v="2480144152"/>
    <s v="Verkoop"/>
    <n v="170"/>
    <s v="Transport drops zone"/>
    <s v="0 - ingevoerd"/>
    <n v="0"/>
    <m/>
    <d v="2023-11-17T00:00:00"/>
    <s v="DROP"/>
    <s v="0001010910523420156345_002"/>
    <n v="151.06"/>
    <n v="18.399999999999999"/>
    <m/>
    <s v="EUR"/>
    <n v="151.06"/>
    <s v="EUR"/>
    <n v="0"/>
    <s v="EUR"/>
    <n v="151.06"/>
    <n v="0"/>
    <n v="-151.06"/>
    <s v="N"/>
    <m/>
    <m/>
    <m/>
    <d v="2023-11-17T00:00:00"/>
    <s v="00:00"/>
    <s v="23:59"/>
    <d v="2023-11-17T00:00:00"/>
    <s v="15:00"/>
    <s v="15:00"/>
    <n v="18.399999999999999"/>
    <s v="ce"/>
    <n v="15398"/>
    <n v="18.399999999999999"/>
    <n v="31"/>
    <s v="Kuehne+Nagel Tiel 3 Standpl"/>
    <s v="De Diepert 5"/>
    <s v="Tiel"/>
    <s v="4004 MA"/>
    <s v="NL"/>
    <x v="14"/>
    <s v="Rood 24"/>
    <x v="17"/>
    <s v="6666LT"/>
    <s v="NL"/>
    <s v="2480144152"/>
    <s v="0156345_002"/>
    <m/>
    <s v="NL001131849B01"/>
    <n v="2"/>
    <n v="0"/>
    <n v="0"/>
    <s v="N"/>
    <s v="Peter Appel Transport B.V."/>
    <n v="36622"/>
    <d v="2023-11-17T00:00:00"/>
    <s v="15:33:00"/>
    <n v="0"/>
    <x v="4"/>
    <x v="45"/>
    <n v="11"/>
    <x v="15"/>
    <n v="1"/>
    <n v="18.399999999999999"/>
    <x v="5"/>
    <n v="151.06"/>
    <n v="0"/>
    <n v="151.06"/>
  </r>
  <r>
    <s v="COLGATE 3800 DEB."/>
    <s v="Colgate-Palmolive Nederland BV"/>
    <s v="101t"/>
    <n v="101091052710"/>
    <n v="101030178089"/>
    <n v="825"/>
    <s v="Controle Inv"/>
    <s v="2480144155"/>
    <s v="Verkoop"/>
    <n v="170"/>
    <s v="Transport drops zone"/>
    <s v="0 - ingevoerd"/>
    <n v="0"/>
    <m/>
    <d v="2023-11-17T00:00:00"/>
    <s v="DROP"/>
    <s v="0001010910527100156543_002"/>
    <n v="177.96"/>
    <n v="12"/>
    <m/>
    <s v="EUR"/>
    <n v="177.96"/>
    <s v="EUR"/>
    <n v="0"/>
    <s v="EUR"/>
    <n v="177.96"/>
    <n v="0"/>
    <n v="-177.96"/>
    <s v="N"/>
    <m/>
    <m/>
    <m/>
    <d v="2023-11-17T00:00:00"/>
    <s v="00:00"/>
    <s v="23:59"/>
    <d v="2023-11-17T00:00:00"/>
    <s v="14:00"/>
    <s v="14:00"/>
    <n v="12"/>
    <s v="ce"/>
    <n v="7017"/>
    <n v="12"/>
    <n v="9"/>
    <s v="Kuehne+Nagel Tiel 3 Standpl"/>
    <s v="De Diepert 5"/>
    <s v="Tiel"/>
    <s v="4004 MA"/>
    <s v="NL"/>
    <x v="113"/>
    <s v="Hollandweg 30"/>
    <x v="4"/>
    <s v="2665 MT"/>
    <s v="NL"/>
    <s v="2480144155"/>
    <s v="0156543_002"/>
    <m/>
    <s v="NL001131849B01"/>
    <n v="2"/>
    <n v="0"/>
    <n v="0"/>
    <s v="N"/>
    <s v="Peter Appel Transport B.V."/>
    <n v="36622"/>
    <d v="2023-11-17T00:00:00"/>
    <s v="14:45:00"/>
    <n v="0"/>
    <x v="4"/>
    <x v="45"/>
    <n v="11"/>
    <x v="4"/>
    <n v="1"/>
    <n v="12"/>
    <x v="3"/>
    <n v="177.96"/>
    <n v="0"/>
    <n v="177.96"/>
  </r>
  <r>
    <s v="COLGATE 3800 DEB."/>
    <s v="Colgate-Palmolive Nederland BV"/>
    <s v="101t"/>
    <n v="101091052339"/>
    <n v="101030178092"/>
    <n v="825"/>
    <s v="Controle Inv"/>
    <s v="2480144154"/>
    <s v="Verkoop"/>
    <n v="170"/>
    <s v="Transport drops zone"/>
    <s v="0 - ingevoerd"/>
    <n v="0"/>
    <m/>
    <d v="2023-11-17T00:00:00"/>
    <s v="DROP"/>
    <s v="0001010910523390156344_002"/>
    <n v="167.55"/>
    <n v="22.4"/>
    <m/>
    <s v="EUR"/>
    <n v="17.95"/>
    <s v="EUR"/>
    <n v="0"/>
    <s v="EUR"/>
    <n v="17.95"/>
    <n v="0"/>
    <n v="-17.95"/>
    <s v="N"/>
    <m/>
    <m/>
    <m/>
    <d v="2023-11-17T00:00:00"/>
    <s v="00:00"/>
    <s v="23:59"/>
    <d v="2023-11-17T00:00:00"/>
    <s v="14:00"/>
    <s v="14:00"/>
    <n v="2.4"/>
    <s v="ce"/>
    <n v="1451"/>
    <n v="2.4"/>
    <n v="2"/>
    <s v="Kuehne+Nagel Tiel 3 Standpl"/>
    <s v="De Diepert 5"/>
    <s v="Tiel"/>
    <s v="4004 MA"/>
    <s v="NL"/>
    <x v="14"/>
    <s v="Rood 24"/>
    <x v="17"/>
    <s v="6666LT"/>
    <s v="NL"/>
    <s v="2480144154"/>
    <s v="0156344_002"/>
    <m/>
    <s v="NL001131849B01"/>
    <n v="2"/>
    <n v="0"/>
    <n v="0"/>
    <s v="N"/>
    <s v="Peter Appel Transport B.V."/>
    <n v="36622"/>
    <d v="2023-11-17T00:00:00"/>
    <s v="14:10:00"/>
    <n v="0"/>
    <x v="4"/>
    <x v="45"/>
    <n v="11"/>
    <x v="15"/>
    <n v="1"/>
    <n v="22.4"/>
    <x v="5"/>
    <n v="167.54999999999998"/>
    <n v="0"/>
    <n v="167.54999999999998"/>
  </r>
  <r>
    <s v="COLGATE 3800 DEB."/>
    <s v="Colgate-Palmolive Nederland BV"/>
    <s v="101t"/>
    <n v="101091052700"/>
    <n v="101030178093"/>
    <n v="825"/>
    <s v="Controle Inv"/>
    <s v="2480144156"/>
    <s v="Verkoop"/>
    <n v="170"/>
    <s v="Transport drops zone"/>
    <s v="0 - ingevoerd"/>
    <n v="0"/>
    <m/>
    <d v="2023-11-17T00:00:00"/>
    <s v="DROP"/>
    <s v="0001010910527000156539_002"/>
    <n v="58.56"/>
    <n v="4.8"/>
    <m/>
    <s v="EUR"/>
    <n v="58.56"/>
    <s v="EUR"/>
    <n v="0"/>
    <s v="EUR"/>
    <n v="58.56"/>
    <n v="0"/>
    <n v="-58.56"/>
    <s v="N"/>
    <m/>
    <m/>
    <m/>
    <d v="2023-11-17T00:00:00"/>
    <s v="00:00"/>
    <s v="23:59"/>
    <d v="2023-11-17T00:00:00"/>
    <s v="10:00"/>
    <s v="11:00"/>
    <n v="4.8"/>
    <s v="ce"/>
    <n v="5372"/>
    <n v="4.8"/>
    <n v="8"/>
    <s v="Kuehne+Nagel Tiel 3 Standpl"/>
    <s v="De Diepert 5"/>
    <s v="Tiel"/>
    <s v="4004 MA"/>
    <s v="NL"/>
    <x v="53"/>
    <s v="Celsiusstraat 37"/>
    <x v="44"/>
    <s v="6716 BZ"/>
    <s v="NL"/>
    <s v="2480144156"/>
    <s v="0156539_002"/>
    <m/>
    <s v="NL001131849B01"/>
    <n v="2"/>
    <n v="0"/>
    <n v="0"/>
    <s v="N"/>
    <s v="Peter Appel Transport B.V."/>
    <n v="36622"/>
    <d v="2023-11-17T00:00:00"/>
    <s v="10:27:00"/>
    <n v="0"/>
    <x v="4"/>
    <x v="45"/>
    <n v="11"/>
    <x v="35"/>
    <n v="1"/>
    <n v="4.8"/>
    <x v="5"/>
    <n v="58.56"/>
    <n v="0"/>
    <n v="58.56"/>
  </r>
  <r>
    <s v="COLGATE 3800 DEB."/>
    <s v="Colgate-Palmolive Nederland BV"/>
    <s v="101t"/>
    <n v="101091052709"/>
    <n v="101030178094"/>
    <n v="825"/>
    <s v="Controle Inv"/>
    <s v="2480144157"/>
    <s v="Verkoop"/>
    <n v="170"/>
    <s v="Transport drops zone"/>
    <s v="0 - ingevoerd"/>
    <n v="0"/>
    <m/>
    <d v="2023-11-17T00:00:00"/>
    <s v="DROP"/>
    <s v="0001010910527090156541_002"/>
    <n v="29.83"/>
    <n v="0.8"/>
    <m/>
    <s v="EUR"/>
    <n v="29.83"/>
    <s v="EUR"/>
    <n v="0"/>
    <s v="EUR"/>
    <n v="29.83"/>
    <n v="0"/>
    <n v="-29.83"/>
    <s v="N"/>
    <m/>
    <m/>
    <m/>
    <d v="2023-11-17T00:00:00"/>
    <s v="00:00"/>
    <s v="23:59"/>
    <d v="2023-11-17T00:00:00"/>
    <s v="07:00"/>
    <s v="14:00"/>
    <n v="0.8"/>
    <s v="ce"/>
    <n v="182"/>
    <n v="0.8"/>
    <n v="0"/>
    <s v="Kuehne+Nagel Tiel 3 Standpl"/>
    <s v="De Diepert 5"/>
    <s v="Tiel"/>
    <s v="4004 MA"/>
    <s v="NL"/>
    <x v="114"/>
    <s v="Basisweg 7"/>
    <x v="25"/>
    <s v="1951NG"/>
    <s v="NL"/>
    <s v="2480144157"/>
    <s v="0156541_002"/>
    <m/>
    <s v="NL001131849B01"/>
    <n v="2"/>
    <n v="0"/>
    <n v="0"/>
    <s v="N"/>
    <s v="Peter Appel Transport B.V."/>
    <n v="36622"/>
    <d v="2023-11-17T00:00:00"/>
    <s v="12:40:00"/>
    <n v="0"/>
    <x v="4"/>
    <x v="45"/>
    <n v="11"/>
    <x v="17"/>
    <n v="1"/>
    <n v="0.8"/>
    <x v="3"/>
    <n v="29.83"/>
    <n v="0"/>
    <n v="29.83"/>
  </r>
  <r>
    <s v="COLGATE 3800 DEB."/>
    <s v="Colgate-Palmolive Nederland BV"/>
    <s v="101t"/>
    <n v="101091052339"/>
    <n v="101030178095"/>
    <n v="825"/>
    <s v="Controle Inv"/>
    <s v="2480144161"/>
    <s v="Verkoop"/>
    <n v="170"/>
    <s v="Transport drops zone"/>
    <s v="0 - ingevoerd"/>
    <n v="0"/>
    <m/>
    <d v="2023-11-17T00:00:00"/>
    <s v="DROP"/>
    <s v="0001010910523390156344_002"/>
    <n v="167.55"/>
    <n v="22.4"/>
    <m/>
    <s v="EUR"/>
    <n v="149.6"/>
    <s v="EUR"/>
    <n v="0"/>
    <s v="EUR"/>
    <n v="149.6"/>
    <n v="0"/>
    <n v="-149.6"/>
    <s v="N"/>
    <m/>
    <m/>
    <m/>
    <d v="2023-11-17T00:00:00"/>
    <s v="00:00"/>
    <s v="23:59"/>
    <d v="2023-11-17T00:00:00"/>
    <s v="14:00"/>
    <s v="14:00"/>
    <n v="20"/>
    <s v="ce"/>
    <n v="14068"/>
    <n v="20"/>
    <n v="30"/>
    <s v="Kuehne+Nagel Tiel 3 Standpl"/>
    <s v="De Diepert 5"/>
    <s v="Tiel"/>
    <s v="4004 MA"/>
    <s v="NL"/>
    <x v="14"/>
    <s v="Rood 24"/>
    <x v="17"/>
    <s v="6666LT"/>
    <s v="NL"/>
    <s v="2480144161"/>
    <s v="0156344_002"/>
    <m/>
    <s v="NL001131849B01"/>
    <n v="2"/>
    <n v="0"/>
    <n v="0"/>
    <s v="N"/>
    <s v="Peter Appel Transport B.V."/>
    <n v="36622"/>
    <d v="2023-11-17T00:00:00"/>
    <s v="14:10:00"/>
    <n v="0"/>
    <x v="4"/>
    <x v="45"/>
    <n v="11"/>
    <x v="15"/>
    <n v="0"/>
    <s v=""/>
    <x v="5"/>
    <s v=""/>
    <n v="0"/>
    <s v=""/>
  </r>
  <r>
    <s v="COLGATE 3800 DEB."/>
    <s v="Colgate-Palmolive Nederland BV"/>
    <s v="101t"/>
    <n v="101091052338"/>
    <n v="101030178096"/>
    <n v="825"/>
    <s v="Controle Inv"/>
    <s v="2480144160"/>
    <s v="Verkoop"/>
    <n v="170"/>
    <s v="Transport drops zone"/>
    <s v="0 - ingevoerd"/>
    <n v="0"/>
    <m/>
    <d v="2023-11-17T00:00:00"/>
    <s v="DROP"/>
    <s v="0001010910523380156341_002"/>
    <n v="260.06"/>
    <n v="21.6"/>
    <m/>
    <s v="EUR"/>
    <n v="260.06"/>
    <s v="EUR"/>
    <n v="0"/>
    <s v="EUR"/>
    <n v="260.06"/>
    <n v="0"/>
    <n v="-260.06"/>
    <s v="N"/>
    <m/>
    <m/>
    <m/>
    <d v="2023-11-17T00:00:00"/>
    <s v="00:00"/>
    <s v="23:59"/>
    <d v="2023-11-17T00:00:00"/>
    <s v="12:00"/>
    <s v="13:00"/>
    <n v="21.6"/>
    <s v="ce"/>
    <n v="11125"/>
    <n v="21.6"/>
    <n v="14"/>
    <s v="Kuehne+Nagel Tiel 3 Standpl"/>
    <s v="De Diepert 5"/>
    <s v="Tiel"/>
    <s v="4004 MA"/>
    <s v="NL"/>
    <x v="16"/>
    <s v="Rijnland 4"/>
    <x v="19"/>
    <s v="1948RL"/>
    <s v="NL"/>
    <s v="2480144160"/>
    <s v="0156341_002"/>
    <m/>
    <s v="NL001131849B01"/>
    <n v="2"/>
    <n v="0"/>
    <n v="0"/>
    <s v="N"/>
    <s v="Peter Appel Transport B.V."/>
    <n v="36622"/>
    <d v="2023-11-17T00:00:00"/>
    <s v="13:34:00"/>
    <n v="0"/>
    <x v="4"/>
    <x v="45"/>
    <n v="11"/>
    <x v="17"/>
    <n v="1"/>
    <n v="21.6"/>
    <x v="0"/>
    <n v="260.06"/>
    <n v="0"/>
    <n v="260.06"/>
  </r>
  <r>
    <s v="COLGATE 3800 DEB."/>
    <s v="Colgate-Palmolive Nederland BV"/>
    <s v="101t"/>
    <n v="101091053299"/>
    <n v="101030178189"/>
    <n v="825"/>
    <s v="Controle Inv"/>
    <s v="2480146094"/>
    <s v="Verkoop"/>
    <n v="170"/>
    <s v="Transport drops zone"/>
    <s v="0 - ingevoerd"/>
    <n v="0"/>
    <m/>
    <d v="2023-11-18T00:00:00"/>
    <s v="DROP"/>
    <s v="0001010910532990156910_002"/>
    <m/>
    <n v="26.4"/>
    <m/>
    <s v="EUR"/>
    <n v="182.69"/>
    <s v="EUR"/>
    <n v="0"/>
    <s v="EUR"/>
    <n v="182.69"/>
    <n v="0"/>
    <n v="-182.69"/>
    <s v="Y"/>
    <m/>
    <m/>
    <m/>
    <d v="2023-11-18T00:00:00"/>
    <s v="00:00"/>
    <s v="23:59"/>
    <d v="2023-11-18T00:00:00"/>
    <s v="07:00"/>
    <s v="07:00"/>
    <n v="26"/>
    <s v="ce"/>
    <n v="1301"/>
    <n v="26.4"/>
    <n v="2"/>
    <s v="Kuehne+Nagel Tiel 3 Standpl"/>
    <s v="De Diepert 5"/>
    <s v="Tiel"/>
    <s v="4004 MA"/>
    <s v="NL"/>
    <x v="14"/>
    <s v="Rood 24"/>
    <x v="17"/>
    <s v="6666LT"/>
    <s v="NL"/>
    <s v="2480146094"/>
    <s v="0156910_002"/>
    <m/>
    <s v="NL001131849B01"/>
    <n v="2"/>
    <n v="0"/>
    <n v="0"/>
    <s v="N"/>
    <s v="Peter Appel Transport B.V."/>
    <n v="36622"/>
    <d v="2023-11-18T00:00:00"/>
    <s v="08:01:00"/>
    <n v="0"/>
    <x v="5"/>
    <x v="45"/>
    <n v="11"/>
    <x v="15"/>
    <n v="1"/>
    <n v="26.4"/>
    <x v="5"/>
    <n v="182.69"/>
    <n v="0"/>
    <n v="182.69"/>
  </r>
  <r>
    <s v="COLGATE 3800 DEB."/>
    <s v="Colgate-Palmolive Nederland BV"/>
    <s v="101t"/>
    <n v="101091053351"/>
    <n v="101030178151"/>
    <n v="825"/>
    <s v="Controle Inv"/>
    <s v="2480145188"/>
    <s v="Verkoop"/>
    <n v="170"/>
    <s v="Transport drops zone"/>
    <s v="0 - ingevoerd"/>
    <n v="0"/>
    <m/>
    <d v="2023-11-18T00:00:00"/>
    <s v="DROP"/>
    <s v="0001010910533510156956_002"/>
    <n v="162.03"/>
    <n v="20.8"/>
    <m/>
    <s v="EUR"/>
    <n v="138.4"/>
    <s v="EUR"/>
    <n v="0"/>
    <s v="EUR"/>
    <n v="138.4"/>
    <n v="0"/>
    <n v="-138.4"/>
    <s v="Y"/>
    <m/>
    <m/>
    <m/>
    <d v="2023-11-18T00:00:00"/>
    <s v="00:00"/>
    <s v="23:59"/>
    <d v="2023-11-18T00:00:00"/>
    <s v="07:00"/>
    <s v="07:00"/>
    <n v="20"/>
    <s v="ce"/>
    <n v="15561"/>
    <n v="20"/>
    <n v="33"/>
    <s v="Kuehne+Nagel Tiel 3 Standpl"/>
    <s v="De Diepert 5"/>
    <s v="Tiel"/>
    <s v="4004 MA"/>
    <s v="NL"/>
    <x v="14"/>
    <s v="Rood 24"/>
    <x v="17"/>
    <s v="6666LT"/>
    <s v="NL"/>
    <s v="2480145188"/>
    <s v="0156956_002"/>
    <m/>
    <s v="NL001131849B01"/>
    <n v="2"/>
    <n v="0"/>
    <n v="0"/>
    <s v="N"/>
    <s v="Peter Appel Transport B.V."/>
    <n v="36622"/>
    <d v="2023-11-18T00:00:00"/>
    <s v="07:26:00"/>
    <n v="0"/>
    <x v="5"/>
    <x v="45"/>
    <n v="11"/>
    <x v="15"/>
    <n v="1"/>
    <n v="26.4"/>
    <x v="5"/>
    <n v="182.69"/>
    <n v="0"/>
    <n v="182.69"/>
  </r>
  <r>
    <s v="COLGATE 3800 DEB."/>
    <s v="Colgate-Palmolive Nederland BV"/>
    <s v="101t"/>
    <n v="101091053351"/>
    <n v="101030178152"/>
    <n v="825"/>
    <s v="Controle Inv"/>
    <s v="2480145183"/>
    <s v="Verkoop"/>
    <n v="170"/>
    <s v="Transport drops zone"/>
    <s v="0 - ingevoerd"/>
    <n v="0"/>
    <m/>
    <d v="2023-11-18T00:00:00"/>
    <s v="DROP"/>
    <s v="0001010910533510156956_002"/>
    <n v="162.03"/>
    <n v="20.8"/>
    <m/>
    <s v="EUR"/>
    <n v="44.29"/>
    <s v="EUR"/>
    <n v="0"/>
    <s v="EUR"/>
    <n v="44.29"/>
    <n v="0"/>
    <n v="-44.29"/>
    <s v="Y"/>
    <m/>
    <m/>
    <m/>
    <d v="2023-11-18T00:00:00"/>
    <s v="00:00"/>
    <s v="23:59"/>
    <d v="2023-11-18T00:00:00"/>
    <s v="07:00"/>
    <s v="07:00"/>
    <n v="6"/>
    <s v="ce"/>
    <n v="217"/>
    <n v="6.4"/>
    <n v="0"/>
    <s v="Kuehne+Nagel Tiel 3 Standpl"/>
    <s v="De Diepert 5"/>
    <s v="Tiel"/>
    <s v="4004 MA"/>
    <s v="NL"/>
    <x v="14"/>
    <s v="Rood 24"/>
    <x v="17"/>
    <s v="6666LT"/>
    <s v="NL"/>
    <s v="2480145183"/>
    <s v="0156956_002"/>
    <m/>
    <s v="NL001131849B01"/>
    <n v="2"/>
    <n v="0"/>
    <n v="0"/>
    <s v="N"/>
    <s v="Peter Appel Transport B.V."/>
    <n v="36622"/>
    <d v="2023-11-18T00:00:00"/>
    <s v="07:26:00"/>
    <n v="0"/>
    <x v="5"/>
    <x v="45"/>
    <n v="11"/>
    <x v="15"/>
    <n v="0"/>
    <s v=""/>
    <x v="5"/>
    <s v=""/>
    <n v="0"/>
    <s v=""/>
  </r>
  <r>
    <s v="COLGATE 3800 DEB."/>
    <s v="Colgate-Palmolive Nederland BV"/>
    <s v="101t"/>
    <n v="101091052996"/>
    <n v="101030178148"/>
    <n v="825"/>
    <s v="Controle Inv"/>
    <s v="2480145184"/>
    <s v="Verkoop"/>
    <n v="170"/>
    <s v="Transport drops zone"/>
    <s v="0 - ingevoerd"/>
    <n v="0"/>
    <m/>
    <d v="2023-11-18T00:00:00"/>
    <s v="DROP"/>
    <s v="0001010910529960156765_002"/>
    <n v="144"/>
    <n v="12.8"/>
    <m/>
    <s v="EUR"/>
    <n v="155.33000000000001"/>
    <s v="EUR"/>
    <n v="0"/>
    <s v="EUR"/>
    <n v="155.33000000000001"/>
    <n v="0"/>
    <n v="-155.33000000000001"/>
    <s v="Y"/>
    <m/>
    <m/>
    <m/>
    <d v="2023-11-18T00:00:00"/>
    <s v="00:00"/>
    <s v="23:59"/>
    <d v="2023-11-18T00:00:00"/>
    <s v="08:45"/>
    <s v="08:45"/>
    <n v="19"/>
    <s v="ce"/>
    <n v="4353"/>
    <n v="19.2"/>
    <n v="8"/>
    <s v="Kuehne+Nagel Tiel 3 Standpl"/>
    <s v="De Diepert 5"/>
    <s v="Tiel"/>
    <s v="4004 MA"/>
    <s v="NL"/>
    <x v="24"/>
    <s v="Ravenswade 14"/>
    <x v="26"/>
    <s v="3439 LD"/>
    <s v="NL"/>
    <s v="2480145184"/>
    <s v="0156765_002"/>
    <m/>
    <s v="NL001131849B01"/>
    <n v="2"/>
    <n v="0"/>
    <n v="0"/>
    <s v="N"/>
    <s v="Peter Appel Transport B.V."/>
    <n v="36622"/>
    <d v="2023-11-18T00:00:00"/>
    <s v="10:18:00"/>
    <n v="33"/>
    <x v="5"/>
    <x v="45"/>
    <n v="11"/>
    <x v="22"/>
    <n v="1"/>
    <n v="26.4"/>
    <x v="7"/>
    <n v="213.58"/>
    <n v="0"/>
    <n v="213.58"/>
  </r>
  <r>
    <s v="COLGATE 3800 DEB."/>
    <s v="Colgate-Palmolive Nederland BV"/>
    <s v="101t"/>
    <n v="101091052995"/>
    <n v="101030178154"/>
    <n v="825"/>
    <s v="Controle Inv"/>
    <s v="2480145187"/>
    <s v="Verkoop"/>
    <n v="170"/>
    <s v="Transport drops zone"/>
    <s v="0 - ingevoerd"/>
    <n v="0"/>
    <m/>
    <d v="2023-11-18T00:00:00"/>
    <s v="DROP"/>
    <s v="0001010910529950156766_002"/>
    <n v="182.69"/>
    <n v="26.4"/>
    <m/>
    <s v="EUR"/>
    <n v="182.69"/>
    <s v="EUR"/>
    <n v="0"/>
    <s v="EUR"/>
    <n v="182.69"/>
    <n v="0"/>
    <n v="-182.69"/>
    <s v="N"/>
    <m/>
    <m/>
    <m/>
    <d v="2023-11-18T00:00:00"/>
    <s v="00:00"/>
    <s v="23:59"/>
    <d v="2023-11-18T00:00:00"/>
    <s v="11:00"/>
    <s v="11:00"/>
    <n v="26"/>
    <s v="ce"/>
    <n v="14488"/>
    <n v="26.4"/>
    <n v="33"/>
    <s v="Kuehne+Nagel Tiel 3 Standpl"/>
    <s v="De Diepert 5"/>
    <s v="Tiel"/>
    <s v="4004 MA"/>
    <s v="NL"/>
    <x v="14"/>
    <s v="Rood 24"/>
    <x v="17"/>
    <s v="6666LT"/>
    <s v="NL"/>
    <s v="2480145187"/>
    <s v="0156766_002"/>
    <m/>
    <s v="NL001131849B01"/>
    <n v="2"/>
    <n v="0"/>
    <n v="0"/>
    <s v="N"/>
    <s v="Peter Appel Transport B.V."/>
    <n v="36622"/>
    <d v="2023-11-18T00:00:00"/>
    <s v="12:07:00"/>
    <n v="0"/>
    <x v="5"/>
    <x v="45"/>
    <n v="11"/>
    <x v="15"/>
    <n v="1"/>
    <n v="26.4"/>
    <x v="5"/>
    <n v="182.69"/>
    <n v="0"/>
    <n v="182.69"/>
  </r>
  <r>
    <s v="COLGATE 3800 DEB."/>
    <s v="Colgate-Palmolive Nederland BV"/>
    <s v="101t"/>
    <n v="101091052996"/>
    <n v="101030178147"/>
    <n v="825"/>
    <s v="Controle Inv"/>
    <s v="2480145185"/>
    <s v="Verkoop"/>
    <n v="170"/>
    <s v="Transport drops zone"/>
    <s v="0 - ingevoerd"/>
    <n v="0"/>
    <m/>
    <d v="2023-11-18T00:00:00"/>
    <s v="DROP"/>
    <s v="0001010910529960156765_002"/>
    <n v="144"/>
    <n v="12.8"/>
    <m/>
    <s v="EUR"/>
    <n v="58.25"/>
    <s v="EUR"/>
    <n v="0"/>
    <s v="EUR"/>
    <n v="58.25"/>
    <n v="0"/>
    <n v="-58.25"/>
    <s v="Y"/>
    <m/>
    <m/>
    <m/>
    <d v="2023-11-18T00:00:00"/>
    <s v="00:00"/>
    <s v="23:59"/>
    <d v="2023-11-18T00:00:00"/>
    <s v="08:45"/>
    <s v="08:45"/>
    <n v="7.2"/>
    <s v="ce"/>
    <n v="5234"/>
    <n v="7.2"/>
    <n v="10"/>
    <s v="Kuehne+Nagel Tiel 3 Standpl"/>
    <s v="De Diepert 5"/>
    <s v="Tiel"/>
    <s v="4004 MA"/>
    <s v="NL"/>
    <x v="24"/>
    <s v="Ravenswade 14"/>
    <x v="26"/>
    <s v="3439 LD"/>
    <s v="NL"/>
    <s v="2480145185"/>
    <s v="0156765_002"/>
    <m/>
    <s v="NL001131849B01"/>
    <n v="2"/>
    <n v="0"/>
    <n v="0"/>
    <s v="N"/>
    <s v="Peter Appel Transport B.V."/>
    <n v="36622"/>
    <d v="2023-11-18T00:00:00"/>
    <s v="10:18:00"/>
    <n v="0"/>
    <x v="5"/>
    <x v="45"/>
    <n v="11"/>
    <x v="22"/>
    <n v="0"/>
    <s v=""/>
    <x v="7"/>
    <s v=""/>
    <n v="0"/>
    <s v=""/>
  </r>
  <r>
    <s v="COLGATE 3800 DEB."/>
    <s v="Colgate-Palmolive Nederland BV"/>
    <s v="101t"/>
    <n v="101091052994"/>
    <n v="101030178156"/>
    <n v="825"/>
    <s v="Controle Inv"/>
    <s v="2480145193"/>
    <s v="Verkoop"/>
    <n v="170"/>
    <s v="Transport drops zone"/>
    <s v="0 - ingevoerd"/>
    <n v="0"/>
    <m/>
    <d v="2023-11-18T00:00:00"/>
    <s v="DROP"/>
    <s v="0001010910529940156767_002"/>
    <n v="144.58000000000001"/>
    <n v="24.8"/>
    <m/>
    <s v="EUR"/>
    <n v="45.28"/>
    <s v="EUR"/>
    <n v="0"/>
    <s v="EUR"/>
    <n v="45.28"/>
    <n v="0"/>
    <n v="-45.28"/>
    <s v="Y"/>
    <m/>
    <m/>
    <m/>
    <d v="2023-11-18T00:00:00"/>
    <s v="00:00"/>
    <s v="23:59"/>
    <d v="2023-11-18T00:00:00"/>
    <s v="12:00"/>
    <s v="13:00"/>
    <n v="6.4"/>
    <s v="ce"/>
    <n v="4296"/>
    <n v="8"/>
    <n v="8"/>
    <s v="Kuehne+Nagel Tiel 3 Standpl"/>
    <s v="De Diepert 5"/>
    <s v="Tiel"/>
    <s v="4004 MA"/>
    <s v="NL"/>
    <x v="2"/>
    <s v="Randweg 2"/>
    <x v="6"/>
    <s v="4191 NN"/>
    <s v="NL"/>
    <s v="2480145193"/>
    <s v="0156767_002"/>
    <m/>
    <s v="NL001131849B01"/>
    <n v="2"/>
    <n v="0"/>
    <n v="0"/>
    <s v="N"/>
    <s v="Peter Appel Transport B.V."/>
    <n v="36622"/>
    <d v="2023-11-18T00:00:00"/>
    <s v="13:05:00"/>
    <n v="0"/>
    <x v="5"/>
    <x v="45"/>
    <n v="11"/>
    <x v="6"/>
    <n v="1"/>
    <n v="26.4"/>
    <x v="2"/>
    <n v="149.42000000000002"/>
    <n v="0"/>
    <n v="149.42000000000002"/>
  </r>
  <r>
    <s v="COLGATE 3800 DEB."/>
    <s v="Colgate-Palmolive Nederland BV"/>
    <s v="101t"/>
    <n v="101091053362"/>
    <n v="101030178159"/>
    <n v="825"/>
    <s v="Controle Inv"/>
    <s v="2480145195"/>
    <s v="Verkoop"/>
    <n v="170"/>
    <s v="Transport drops zone"/>
    <s v="0 - ingevoerd"/>
    <n v="0"/>
    <m/>
    <d v="2023-11-18T00:00:00"/>
    <s v="DROP"/>
    <s v="0001010910533620156955_002"/>
    <m/>
    <n v="26.4"/>
    <m/>
    <s v="EUR"/>
    <n v="149.41"/>
    <s v="EUR"/>
    <n v="0"/>
    <s v="EUR"/>
    <n v="149.41"/>
    <n v="0"/>
    <n v="-149.41"/>
    <s v="Y"/>
    <m/>
    <m/>
    <m/>
    <d v="2023-11-18T00:00:00"/>
    <s v="00:00"/>
    <s v="23:59"/>
    <d v="2023-11-18T00:00:00"/>
    <s v="06:00"/>
    <s v="07:00"/>
    <n v="26"/>
    <s v="ce"/>
    <n v="12200"/>
    <n v="26.4"/>
    <n v="26"/>
    <s v="Kuehne+Nagel Tiel 3 Standpl"/>
    <s v="De Diepert 5"/>
    <s v="Tiel"/>
    <s v="4004 MA"/>
    <s v="NL"/>
    <x v="2"/>
    <s v="Randweg 2"/>
    <x v="6"/>
    <s v="4191 NN"/>
    <s v="NL"/>
    <s v="2480145195"/>
    <s v="0156955_002"/>
    <m/>
    <s v="NL001131849B01"/>
    <n v="2"/>
    <n v="0"/>
    <n v="0"/>
    <s v="N"/>
    <s v="Peter Appel Transport B.V."/>
    <n v="36622"/>
    <d v="2023-11-18T00:00:00"/>
    <s v="09:38:00"/>
    <n v="0"/>
    <x v="5"/>
    <x v="45"/>
    <n v="11"/>
    <x v="6"/>
    <n v="1"/>
    <n v="26.4"/>
    <x v="2"/>
    <n v="149.41"/>
    <n v="0"/>
    <n v="149.41"/>
  </r>
  <r>
    <s v="COLGATE 3800 DEB."/>
    <s v="Colgate-Palmolive Nederland BV"/>
    <s v="101t"/>
    <n v="101091052994"/>
    <n v="101030178160"/>
    <n v="825"/>
    <s v="Controle Inv"/>
    <s v="2480145197"/>
    <s v="Verkoop"/>
    <n v="170"/>
    <s v="Transport drops zone"/>
    <s v="0 - ingevoerd"/>
    <n v="0"/>
    <m/>
    <d v="2023-11-18T00:00:00"/>
    <s v="DROP"/>
    <s v="0001010910529940156767_002"/>
    <n v="144.58000000000001"/>
    <n v="24.8"/>
    <m/>
    <s v="EUR"/>
    <n v="104.14"/>
    <s v="EUR"/>
    <n v="0"/>
    <s v="EUR"/>
    <n v="104.14"/>
    <n v="0"/>
    <n v="-104.14"/>
    <s v="Y"/>
    <m/>
    <m/>
    <m/>
    <d v="2023-11-18T00:00:00"/>
    <s v="00:00"/>
    <s v="23:59"/>
    <d v="2023-11-18T00:00:00"/>
    <s v="12:00"/>
    <s v="13:00"/>
    <n v="18.399999999999999"/>
    <s v="ce"/>
    <n v="11179"/>
    <n v="18.399999999999999"/>
    <n v="23"/>
    <s v="Kuehne+Nagel Tiel 3 Standpl"/>
    <s v="De Diepert 5"/>
    <s v="Tiel"/>
    <s v="4004 MA"/>
    <s v="NL"/>
    <x v="2"/>
    <s v="Randweg 2"/>
    <x v="6"/>
    <s v="4191 NN"/>
    <s v="NL"/>
    <s v="2480145197"/>
    <s v="0156767_002"/>
    <m/>
    <s v="NL001131849B01"/>
    <n v="2"/>
    <n v="0"/>
    <n v="0"/>
    <s v="N"/>
    <s v="Peter Appel Transport B.V."/>
    <n v="36622"/>
    <d v="2023-11-18T00:00:00"/>
    <s v="13:05:00"/>
    <n v="0"/>
    <x v="5"/>
    <x v="45"/>
    <n v="11"/>
    <x v="6"/>
    <n v="0"/>
    <s v=""/>
    <x v="2"/>
    <s v=""/>
    <n v="0"/>
    <s v=""/>
  </r>
  <r>
    <s v="COLGATE 3800 DEB."/>
    <s v="Colgate-Palmolive Nederland BV"/>
    <s v="101t"/>
    <n v="101091053331"/>
    <n v="101030178190"/>
    <n v="825"/>
    <s v="Controle Inv"/>
    <s v="2480146095"/>
    <s v="Verkoop"/>
    <n v="170"/>
    <s v="Transport drops zone"/>
    <s v="0 - ingevoerd"/>
    <n v="0"/>
    <m/>
    <d v="2023-11-20T00:00:00"/>
    <s v="DROP"/>
    <s v="0001010910533310156940_002"/>
    <n v="170.29"/>
    <n v="23.2"/>
    <m/>
    <s v="EUR"/>
    <n v="17.62"/>
    <s v="EUR"/>
    <n v="0"/>
    <s v="EUR"/>
    <n v="17.62"/>
    <n v="0"/>
    <n v="-17.62"/>
    <s v="N"/>
    <m/>
    <m/>
    <m/>
    <d v="2023-11-20T00:00:00"/>
    <s v="00:00"/>
    <s v="23:59"/>
    <d v="2023-11-20T00:00:00"/>
    <s v="14:00"/>
    <s v="14:00"/>
    <n v="2.4"/>
    <s v="ce"/>
    <n v="2602"/>
    <n v="2.4"/>
    <n v="5"/>
    <s v="Kuehne+Nagel Tiel 3 Standpl"/>
    <s v="De Diepert 5"/>
    <s v="Tiel"/>
    <s v="4004 MA"/>
    <s v="NL"/>
    <x v="14"/>
    <s v="Rood 24"/>
    <x v="17"/>
    <s v="6666LT"/>
    <s v="NL"/>
    <s v="2480146095"/>
    <s v="0156940_002"/>
    <m/>
    <s v="NL001131849B01"/>
    <n v="2"/>
    <n v="0"/>
    <n v="0"/>
    <s v="N"/>
    <s v="Peter Appel Transport B.V."/>
    <n v="36622"/>
    <d v="2023-11-20T00:00:00"/>
    <s v="14:51:00"/>
    <n v="0"/>
    <x v="0"/>
    <x v="46"/>
    <n v="11"/>
    <x v="15"/>
    <n v="1"/>
    <n v="23.2"/>
    <x v="5"/>
    <n v="170.29"/>
    <n v="0"/>
    <n v="170.29"/>
  </r>
  <r>
    <s v="COLGATE 3800 DEB."/>
    <s v="Colgate-Palmolive Nederland BV"/>
    <s v="101t"/>
    <n v="101091053323"/>
    <n v="101030178141"/>
    <n v="825"/>
    <s v="Controle Inv"/>
    <s v="2480145181"/>
    <s v="Verkoop"/>
    <n v="170"/>
    <s v="Transport drops zone"/>
    <s v="0 - ingevoerd"/>
    <n v="0"/>
    <m/>
    <d v="2023-11-20T00:00:00"/>
    <s v="DROP"/>
    <s v="0001010910533230156932_002"/>
    <n v="333.96"/>
    <n v="26.4"/>
    <m/>
    <s v="EUR"/>
    <n v="333.96"/>
    <s v="EUR"/>
    <n v="0"/>
    <s v="EUR"/>
    <n v="333.96"/>
    <n v="0"/>
    <n v="-333.96"/>
    <s v="N"/>
    <m/>
    <m/>
    <m/>
    <d v="2023-11-20T00:00:00"/>
    <s v="00:00"/>
    <s v="23:59"/>
    <d v="2023-11-20T00:00:00"/>
    <s v="11:00"/>
    <s v="12:00"/>
    <n v="26.4"/>
    <s v="ce"/>
    <n v="21881"/>
    <n v="26.4"/>
    <n v="48"/>
    <s v="Kuehne+Nagel Tiel 3 Standpl"/>
    <s v="De Diepert 5"/>
    <s v="Tiel"/>
    <s v="4004 MA"/>
    <s v="NL"/>
    <x v="1"/>
    <s v="Fahrenheitweg 1"/>
    <x v="1"/>
    <s v="6101WR"/>
    <s v="NL"/>
    <s v="2480145181"/>
    <s v="0156932_002"/>
    <m/>
    <s v="NL001131849B01"/>
    <n v="2"/>
    <n v="0"/>
    <n v="0"/>
    <s v="N"/>
    <s v="Peter Appel Transport B.V."/>
    <n v="36622"/>
    <d v="2023-11-20T00:00:00"/>
    <s v="11:34:00"/>
    <n v="0"/>
    <x v="0"/>
    <x v="46"/>
    <n v="11"/>
    <x v="1"/>
    <n v="1"/>
    <n v="26.4"/>
    <x v="1"/>
    <n v="333.96"/>
    <n v="0"/>
    <n v="333.96"/>
  </r>
  <r>
    <s v="COLGATE 3800 DEB."/>
    <s v="Colgate-Palmolive Nederland BV"/>
    <s v="101t"/>
    <n v="101091053316"/>
    <n v="101030178142"/>
    <n v="825"/>
    <s v="Controle Inv"/>
    <s v="2480145179"/>
    <s v="Verkoop"/>
    <n v="170"/>
    <s v="Transport drops zone"/>
    <s v="0 - ingevoerd"/>
    <n v="0"/>
    <m/>
    <d v="2023-11-20T00:00:00"/>
    <s v="DROP"/>
    <s v="0001010910533160156933_003"/>
    <n v="212.35"/>
    <n v="19.2"/>
    <m/>
    <s v="EUR"/>
    <n v="185.81"/>
    <s v="EUR"/>
    <n v="0"/>
    <s v="EUR"/>
    <n v="185.81"/>
    <n v="0"/>
    <n v="-185.81"/>
    <s v="N"/>
    <m/>
    <m/>
    <m/>
    <d v="2023-11-20T00:00:00"/>
    <s v="00:00"/>
    <s v="23:59"/>
    <d v="2023-11-20T00:00:00"/>
    <s v="14:00"/>
    <s v="15:00"/>
    <n v="16.8"/>
    <s v="ce"/>
    <n v="19261"/>
    <n v="16.8"/>
    <n v="32"/>
    <s v="Kuehne+Nagel Tiel 3 Standpl"/>
    <s v="De Diepert 5"/>
    <s v="Tiel"/>
    <s v="4004 MA"/>
    <s v="NL"/>
    <x v="109"/>
    <s v="Rheastraat 10"/>
    <x v="3"/>
    <s v="5047 TL"/>
    <s v="NL"/>
    <s v="2480145179"/>
    <s v="0156933_003"/>
    <m/>
    <s v="NL001131849B01"/>
    <n v="2"/>
    <n v="0"/>
    <n v="0"/>
    <s v="N"/>
    <s v="Peter Appel Transport B.V."/>
    <n v="36622"/>
    <d v="2023-11-20T00:00:00"/>
    <s v="13:30:00"/>
    <n v="0"/>
    <x v="0"/>
    <x v="46"/>
    <n v="11"/>
    <x v="3"/>
    <n v="1"/>
    <n v="19.2"/>
    <x v="1"/>
    <n v="212.35"/>
    <n v="0"/>
    <n v="212.35"/>
  </r>
  <r>
    <s v="COLGATE 3800 DEB."/>
    <s v="Colgate-Palmolive Nederland BV"/>
    <s v="101t"/>
    <n v="101091053316"/>
    <n v="101030178143"/>
    <n v="825"/>
    <s v="Controle Inv"/>
    <s v="2480145178"/>
    <s v="Verkoop"/>
    <n v="170"/>
    <s v="Transport drops zone"/>
    <s v="0 - ingevoerd"/>
    <n v="0"/>
    <m/>
    <d v="2023-11-20T00:00:00"/>
    <s v="DROP"/>
    <s v="0001010910533160156933_003"/>
    <n v="212.35"/>
    <n v="19.2"/>
    <m/>
    <s v="EUR"/>
    <n v="26.54"/>
    <s v="EUR"/>
    <n v="0"/>
    <s v="EUR"/>
    <n v="26.54"/>
    <n v="0"/>
    <n v="-26.54"/>
    <s v="N"/>
    <m/>
    <m/>
    <m/>
    <d v="2023-11-20T00:00:00"/>
    <s v="00:00"/>
    <s v="23:59"/>
    <d v="2023-11-20T00:00:00"/>
    <s v="14:00"/>
    <s v="15:00"/>
    <n v="2.4"/>
    <s v="ce"/>
    <n v="2559"/>
    <n v="2.4"/>
    <n v="4"/>
    <s v="Kuehne+Nagel Tiel 3 Standpl"/>
    <s v="De Diepert 5"/>
    <s v="Tiel"/>
    <s v="4004 MA"/>
    <s v="NL"/>
    <x v="109"/>
    <s v="Rheastraat 10"/>
    <x v="3"/>
    <s v="5047 TL"/>
    <s v="NL"/>
    <s v="2480145178"/>
    <s v="0156933_003"/>
    <m/>
    <s v="NL001131849B01"/>
    <n v="2"/>
    <n v="0"/>
    <n v="0"/>
    <s v="N"/>
    <s v="Peter Appel Transport B.V."/>
    <n v="36622"/>
    <d v="2023-11-20T00:00:00"/>
    <s v="13:30:00"/>
    <n v="0"/>
    <x v="0"/>
    <x v="46"/>
    <n v="11"/>
    <x v="3"/>
    <n v="0"/>
    <s v=""/>
    <x v="1"/>
    <s v=""/>
    <n v="0"/>
    <s v=""/>
  </r>
  <r>
    <s v="COLGATE 3800 DEB."/>
    <s v="Colgate-Palmolive Nederland BV"/>
    <s v="101t"/>
    <n v="101091053306"/>
    <n v="101030178144"/>
    <n v="825"/>
    <s v="Controle Inv"/>
    <s v="2480145182"/>
    <s v="Verkoop"/>
    <n v="170"/>
    <s v="Transport drops zone"/>
    <s v="0 - ingevoerd"/>
    <n v="0"/>
    <m/>
    <d v="2023-11-20T00:00:00"/>
    <s v="DROP"/>
    <s v="0001010910533060156915_002"/>
    <n v="131.52000000000001"/>
    <n v="12"/>
    <m/>
    <s v="EUR"/>
    <n v="131.52000000000001"/>
    <s v="EUR"/>
    <n v="0"/>
    <s v="EUR"/>
    <n v="131.52000000000001"/>
    <n v="0"/>
    <n v="-131.52000000000001"/>
    <s v="N"/>
    <m/>
    <m/>
    <m/>
    <d v="2023-11-20T00:00:00"/>
    <s v="00:00"/>
    <s v="23:59"/>
    <d v="2023-11-20T00:00:00"/>
    <s v="09:00"/>
    <s v="09:00"/>
    <n v="12"/>
    <s v="ce"/>
    <n v="14985"/>
    <n v="12"/>
    <n v="23"/>
    <s v="Kuehne+Nagel Tiel 3 Standpl"/>
    <s v="De Diepert 5"/>
    <s v="Tiel"/>
    <s v="4004 MA"/>
    <s v="NL"/>
    <x v="17"/>
    <s v="Doornhoek 4050"/>
    <x v="20"/>
    <s v="5465TD"/>
    <s v="NL"/>
    <s v="2480145182"/>
    <s v="0156915_002"/>
    <m/>
    <s v="NL001131849B01"/>
    <n v="2"/>
    <n v="0"/>
    <n v="0"/>
    <s v="N"/>
    <s v="Peter Appel Transport B.V."/>
    <n v="36622"/>
    <d v="2023-11-20T00:00:00"/>
    <s v="09:33:00"/>
    <n v="0"/>
    <x v="0"/>
    <x v="46"/>
    <n v="11"/>
    <x v="18"/>
    <n v="1"/>
    <n v="12"/>
    <x v="3"/>
    <n v="131.52000000000001"/>
    <n v="0"/>
    <n v="131.52000000000001"/>
  </r>
  <r>
    <s v="COLGATE 3800 DEB."/>
    <s v="Colgate-Palmolive Nederland BV"/>
    <s v="101t"/>
    <n v="101091053308"/>
    <n v="101030178145"/>
    <n v="825"/>
    <s v="Controle Inv"/>
    <s v="2480145177"/>
    <s v="Verkoop"/>
    <n v="170"/>
    <s v="Transport drops zone"/>
    <s v="0 - ingevoerd"/>
    <n v="0"/>
    <m/>
    <d v="2023-11-20T00:00:00"/>
    <s v="DROP"/>
    <s v="0001010910533080156920_002"/>
    <n v="216.8"/>
    <n v="20"/>
    <m/>
    <s v="EUR"/>
    <n v="173.44"/>
    <s v="EUR"/>
    <n v="0"/>
    <s v="EUR"/>
    <n v="173.44"/>
    <n v="0"/>
    <n v="-173.44"/>
    <s v="N"/>
    <m/>
    <m/>
    <m/>
    <d v="2023-11-20T00:00:00"/>
    <s v="00:00"/>
    <s v="23:59"/>
    <d v="2023-11-20T00:00:00"/>
    <s v="07:00"/>
    <s v="10:00"/>
    <n v="16"/>
    <s v="ce"/>
    <n v="18824"/>
    <n v="16"/>
    <n v="31"/>
    <s v="Kuehne+Nagel Tiel 3 Standpl"/>
    <s v="De Diepert 5"/>
    <s v="Tiel"/>
    <s v="4004 MA"/>
    <s v="NL"/>
    <x v="117"/>
    <s v="Slego 1a"/>
    <x v="13"/>
    <s v="1046BM"/>
    <s v="NL"/>
    <s v="2480145177"/>
    <s v="0156920_002"/>
    <m/>
    <s v="NL001131849B01"/>
    <n v="2"/>
    <n v="0"/>
    <n v="0"/>
    <s v="N"/>
    <s v="Peter Appel Transport B.V."/>
    <n v="36622"/>
    <d v="2023-11-20T00:00:00"/>
    <s v="08:01:00"/>
    <n v="0"/>
    <x v="0"/>
    <x v="46"/>
    <n v="11"/>
    <x v="11"/>
    <n v="1"/>
    <n v="20"/>
    <x v="0"/>
    <n v="216.8"/>
    <n v="0"/>
    <n v="216.8"/>
  </r>
  <r>
    <s v="COLGATE 3800 DEB."/>
    <s v="Colgate-Palmolive Nederland BV"/>
    <s v="101t"/>
    <n v="101091053312"/>
    <n v="101030178146"/>
    <n v="825"/>
    <s v="Controle Inv"/>
    <s v="2480145180"/>
    <s v="Verkoop"/>
    <n v="170"/>
    <s v="Transport drops zone"/>
    <s v="0 - ingevoerd"/>
    <n v="0"/>
    <m/>
    <d v="2023-11-20T00:00:00"/>
    <s v="DROP"/>
    <s v="0001010910533120156923_002"/>
    <n v="333.96"/>
    <n v="26.4"/>
    <m/>
    <s v="EUR"/>
    <n v="333.96"/>
    <s v="EUR"/>
    <n v="0"/>
    <s v="EUR"/>
    <n v="333.96"/>
    <n v="0"/>
    <n v="-333.96"/>
    <s v="N"/>
    <m/>
    <m/>
    <m/>
    <d v="2023-11-20T00:00:00"/>
    <s v="00:00"/>
    <s v="23:59"/>
    <d v="2023-11-20T00:00:00"/>
    <s v="08:00"/>
    <s v="09:00"/>
    <n v="26"/>
    <s v="ce"/>
    <n v="23429"/>
    <n v="26.4"/>
    <n v="46"/>
    <s v="Kuehne+Nagel Tiel 3 Standpl"/>
    <s v="De Diepert 5"/>
    <s v="Tiel"/>
    <s v="4004 MA"/>
    <s v="NL"/>
    <x v="1"/>
    <s v="Fahrenheitweg 1"/>
    <x v="1"/>
    <s v="6101WR"/>
    <s v="NL"/>
    <s v="2480145180"/>
    <s v="0156923_002"/>
    <m/>
    <s v="NL001131849B01"/>
    <n v="2"/>
    <n v="0"/>
    <n v="0"/>
    <s v="N"/>
    <s v="Peter Appel Transport B.V."/>
    <n v="36622"/>
    <d v="2023-11-20T00:00:00"/>
    <s v="09:20:00"/>
    <n v="0"/>
    <x v="0"/>
    <x v="46"/>
    <n v="11"/>
    <x v="1"/>
    <n v="1"/>
    <n v="26.4"/>
    <x v="1"/>
    <n v="333.96"/>
    <n v="0"/>
    <n v="333.96"/>
  </r>
  <r>
    <s v="COLGATE 3800 DEB."/>
    <s v="Colgate-Palmolive Nederland BV"/>
    <s v="101t"/>
    <n v="101091053329"/>
    <n v="101030178150"/>
    <n v="825"/>
    <s v="Controle Inv"/>
    <s v="2480145186"/>
    <s v="Verkoop"/>
    <n v="170"/>
    <s v="Transport drops zone"/>
    <s v="0 - ingevoerd"/>
    <n v="0"/>
    <m/>
    <d v="2023-11-20T00:00:00"/>
    <s v="DROP"/>
    <s v="0001010910533290156944_002"/>
    <n v="49.36"/>
    <n v="1.6"/>
    <m/>
    <s v="EUR"/>
    <n v="49.36"/>
    <s v="EUR"/>
    <n v="0"/>
    <s v="EUR"/>
    <n v="49.36"/>
    <n v="0"/>
    <n v="-49.36"/>
    <s v="N"/>
    <m/>
    <m/>
    <m/>
    <d v="2023-11-20T00:00:00"/>
    <s v="00:00"/>
    <s v="23:59"/>
    <d v="2023-11-20T00:00:00"/>
    <s v="20:00"/>
    <s v="21:00"/>
    <n v="1.6"/>
    <s v="ce"/>
    <n v="706"/>
    <n v="1.6"/>
    <n v="0"/>
    <s v="Kuehne+Nagel Tiel 3 Standpl"/>
    <s v="De Diepert 5"/>
    <s v="Tiel"/>
    <s v="4004 MA"/>
    <s v="NL"/>
    <x v="4"/>
    <s v="Watergoorweg 81"/>
    <x v="5"/>
    <s v="3861MA"/>
    <s v="NL"/>
    <s v="2480145186"/>
    <s v="0156944_002"/>
    <m/>
    <s v="NL001131849B01"/>
    <n v="2"/>
    <n v="0"/>
    <n v="0"/>
    <s v="N"/>
    <s v="Peter Appel Transport B.V."/>
    <n v="36622"/>
    <d v="2023-11-20T00:00:00"/>
    <s v="19:44:00"/>
    <n v="0"/>
    <x v="0"/>
    <x v="46"/>
    <n v="11"/>
    <x v="5"/>
    <n v="1"/>
    <n v="1.6"/>
    <x v="3"/>
    <n v="49.36"/>
    <n v="0"/>
    <n v="49.36"/>
  </r>
  <r>
    <s v="COLGATE 3800 DEB."/>
    <s v="Colgate-Palmolive Nederland BV"/>
    <s v="101t"/>
    <n v="101091053311"/>
    <n v="101030178153"/>
    <n v="825"/>
    <s v="Controle Inv"/>
    <s v="2480145191"/>
    <s v="Verkoop"/>
    <n v="170"/>
    <s v="Transport drops zone"/>
    <s v="0 - ingevoerd"/>
    <n v="0"/>
    <m/>
    <d v="2023-11-20T00:00:00"/>
    <s v="DROP"/>
    <s v="0001010910533110156921_002"/>
    <n v="62.16"/>
    <n v="2.4"/>
    <m/>
    <s v="EUR"/>
    <n v="62.16"/>
    <s v="EUR"/>
    <n v="0"/>
    <s v="EUR"/>
    <n v="62.16"/>
    <n v="0"/>
    <n v="-62.16"/>
    <s v="N"/>
    <m/>
    <m/>
    <m/>
    <d v="2023-11-20T00:00:00"/>
    <s v="00:00"/>
    <s v="23:59"/>
    <d v="2023-11-20T00:00:00"/>
    <s v="07:30"/>
    <s v="08:30"/>
    <n v="2.4"/>
    <s v="ce"/>
    <n v="980"/>
    <n v="2.4"/>
    <n v="0"/>
    <s v="Kuehne+Nagel Tiel 3 Standpl"/>
    <s v="De Diepert 5"/>
    <s v="Tiel"/>
    <s v="4004 MA"/>
    <s v="NL"/>
    <x v="3"/>
    <s v="FACETLAAN 6"/>
    <x v="4"/>
    <s v="2665 NR"/>
    <s v="NL"/>
    <s v="2480145191"/>
    <s v="0156921_002"/>
    <m/>
    <s v="NL001131849B01"/>
    <n v="2"/>
    <n v="0"/>
    <n v="0"/>
    <s v="N"/>
    <s v="Peter Appel Transport B.V."/>
    <n v="36622"/>
    <d v="2023-11-20T00:00:00"/>
    <s v="09:41:00"/>
    <n v="0"/>
    <x v="0"/>
    <x v="46"/>
    <n v="11"/>
    <x v="4"/>
    <n v="1"/>
    <n v="2.4"/>
    <x v="3"/>
    <n v="62.16"/>
    <n v="0"/>
    <n v="62.16"/>
  </r>
  <r>
    <s v="COLGATE 3800 DEB."/>
    <s v="Colgate-Palmolive Nederland BV"/>
    <s v="101t"/>
    <n v="101091052903"/>
    <n v="101030178149"/>
    <n v="825"/>
    <s v="Controle Inv"/>
    <s v="2480145189"/>
    <s v="Verkoop"/>
    <n v="170"/>
    <s v="Transport drops zone"/>
    <s v="0 - ingevoerd"/>
    <n v="0"/>
    <m/>
    <d v="2023-11-20T00:00:00"/>
    <s v="DROP"/>
    <s v="0001010910529030156676_005"/>
    <n v="39.46"/>
    <n v="0.8"/>
    <m/>
    <s v="EUR"/>
    <n v="39.46"/>
    <s v="EUR"/>
    <n v="0"/>
    <s v="EUR"/>
    <n v="39.46"/>
    <n v="0"/>
    <n v="-39.46"/>
    <s v="N"/>
    <m/>
    <m/>
    <m/>
    <d v="2023-11-20T00:00:00"/>
    <s v="00:00"/>
    <s v="23:59"/>
    <d v="2023-11-20T00:00:00"/>
    <s v="13:00"/>
    <s v="19:00"/>
    <n v="0.8"/>
    <s v="ce"/>
    <n v="128"/>
    <n v="0.8"/>
    <n v="0"/>
    <s v="Kuehne+Nagel Tiel 3 Standpl"/>
    <s v="De Diepert 5"/>
    <s v="Tiel"/>
    <s v="4004 MA"/>
    <s v="NL"/>
    <x v="9"/>
    <s v="Edisonstraat 3"/>
    <x v="12"/>
    <s v="8606JH"/>
    <s v="NL"/>
    <s v="2480145189"/>
    <s v="0156676_005"/>
    <m/>
    <s v="NL001131849B01"/>
    <n v="2"/>
    <n v="0"/>
    <n v="0"/>
    <s v="N"/>
    <s v="Peter Appel Transport B.V."/>
    <n v="36622"/>
    <d v="2023-11-20T00:00:00"/>
    <s v="14:30:00"/>
    <n v="0"/>
    <x v="0"/>
    <x v="46"/>
    <n v="11"/>
    <x v="10"/>
    <n v="1"/>
    <n v="0.8"/>
    <x v="3"/>
    <n v="39.46"/>
    <n v="0"/>
    <n v="39.46"/>
  </r>
  <r>
    <s v="COLGATE 3800 DEB."/>
    <s v="Colgate-Palmolive Nederland BV"/>
    <s v="101t"/>
    <n v="101091052903"/>
    <n v="101030178157"/>
    <n v="825"/>
    <s v="Controle Inv"/>
    <s v="2480145194"/>
    <s v="Verkoop"/>
    <n v="170"/>
    <s v="Transport drops zone"/>
    <s v="0 - ingevoerd"/>
    <n v="0"/>
    <m/>
    <d v="2023-11-20T00:00:00"/>
    <s v="DROP"/>
    <s v="0001010910529030156676_003"/>
    <n v="28.67"/>
    <n v="0.8"/>
    <m/>
    <s v="EUR"/>
    <n v="28.67"/>
    <s v="EUR"/>
    <n v="0"/>
    <s v="EUR"/>
    <n v="28.67"/>
    <n v="0"/>
    <n v="-28.67"/>
    <s v="N"/>
    <m/>
    <m/>
    <m/>
    <d v="2023-11-20T00:00:00"/>
    <s v="00:00"/>
    <s v="23:59"/>
    <d v="2023-11-20T00:00:00"/>
    <s v="08:00"/>
    <s v="16:00"/>
    <n v="0.8"/>
    <s v="ce"/>
    <n v="52"/>
    <n v="0.8"/>
    <n v="0"/>
    <s v="Kuehne+Nagel Tiel 3 Standpl"/>
    <s v="De Diepert 5"/>
    <s v="Tiel"/>
    <s v="4004 MA"/>
    <s v="NL"/>
    <x v="111"/>
    <s v="Leeuwenveldse weg 3F"/>
    <x v="43"/>
    <s v="1382 LV"/>
    <s v="NL"/>
    <s v="2480145194"/>
    <s v="0156676_003"/>
    <m/>
    <s v="NL001131849B01"/>
    <n v="2"/>
    <n v="0"/>
    <n v="0"/>
    <s v="N"/>
    <s v="Peter Appel Transport B.V."/>
    <n v="36622"/>
    <d v="2023-11-20T00:00:00"/>
    <s v="11:01:00"/>
    <n v="0"/>
    <x v="0"/>
    <x v="46"/>
    <n v="11"/>
    <x v="13"/>
    <n v="1"/>
    <n v="0.8"/>
    <x v="0"/>
    <n v="28.67"/>
    <n v="0"/>
    <n v="28.67"/>
  </r>
  <r>
    <s v="COLGATE 3800 DEB."/>
    <s v="Colgate-Palmolive Nederland BV"/>
    <s v="101t"/>
    <n v="101091053308"/>
    <n v="101030178155"/>
    <n v="825"/>
    <s v="Controle Inv"/>
    <s v="2480145192"/>
    <s v="Verkoop"/>
    <n v="170"/>
    <s v="Transport drops zone"/>
    <s v="0 - ingevoerd"/>
    <n v="0"/>
    <m/>
    <d v="2023-11-20T00:00:00"/>
    <s v="DROP"/>
    <s v="0001010910533080156920_002"/>
    <n v="216.8"/>
    <n v="20"/>
    <m/>
    <s v="EUR"/>
    <n v="43.36"/>
    <s v="EUR"/>
    <n v="0"/>
    <s v="EUR"/>
    <n v="43.36"/>
    <n v="0"/>
    <n v="-43.36"/>
    <s v="N"/>
    <m/>
    <m/>
    <m/>
    <d v="2023-11-20T00:00:00"/>
    <s v="00:00"/>
    <s v="23:59"/>
    <d v="2023-11-20T00:00:00"/>
    <s v="07:00"/>
    <s v="10:00"/>
    <n v="4"/>
    <s v="ce"/>
    <n v="1870"/>
    <n v="4"/>
    <n v="4"/>
    <s v="Kuehne+Nagel Tiel 3 Standpl"/>
    <s v="De Diepert 5"/>
    <s v="Tiel"/>
    <s v="4004 MA"/>
    <s v="NL"/>
    <x v="117"/>
    <s v="Slego 1a"/>
    <x v="13"/>
    <s v="1046BM"/>
    <s v="NL"/>
    <s v="2480145192"/>
    <s v="0156920_002"/>
    <m/>
    <s v="NL001131849B01"/>
    <n v="2"/>
    <n v="0"/>
    <n v="0"/>
    <s v="N"/>
    <s v="Peter Appel Transport B.V."/>
    <n v="36622"/>
    <d v="2023-11-20T00:00:00"/>
    <s v="08:01:00"/>
    <n v="0"/>
    <x v="0"/>
    <x v="46"/>
    <n v="11"/>
    <x v="11"/>
    <n v="0"/>
    <s v=""/>
    <x v="0"/>
    <s v=""/>
    <n v="0"/>
    <s v=""/>
  </r>
  <r>
    <s v="COLGATE 3800 DEB."/>
    <s v="Colgate-Palmolive Nederland BV"/>
    <s v="101t"/>
    <n v="101091053331"/>
    <n v="101030178158"/>
    <n v="825"/>
    <s v="Controle Inv"/>
    <s v="2480145196"/>
    <s v="Verkoop"/>
    <n v="170"/>
    <s v="Transport drops zone"/>
    <s v="0 - ingevoerd"/>
    <n v="0"/>
    <m/>
    <d v="2023-11-20T00:00:00"/>
    <s v="DROP"/>
    <s v="0001010910533310156940_002"/>
    <n v="170.29"/>
    <n v="23.2"/>
    <m/>
    <s v="EUR"/>
    <n v="152.66999999999999"/>
    <s v="EUR"/>
    <n v="0"/>
    <s v="EUR"/>
    <n v="152.66999999999999"/>
    <n v="0"/>
    <n v="-152.66999999999999"/>
    <s v="N"/>
    <m/>
    <m/>
    <m/>
    <d v="2023-11-20T00:00:00"/>
    <s v="00:00"/>
    <s v="23:59"/>
    <d v="2023-11-20T00:00:00"/>
    <s v="14:00"/>
    <s v="14:00"/>
    <n v="20.8"/>
    <s v="ce"/>
    <n v="14719"/>
    <n v="20.8"/>
    <n v="29"/>
    <s v="Kuehne+Nagel Tiel 3 Standpl"/>
    <s v="De Diepert 5"/>
    <s v="Tiel"/>
    <s v="4004 MA"/>
    <s v="NL"/>
    <x v="14"/>
    <s v="Rood 24"/>
    <x v="17"/>
    <s v="6666LT"/>
    <s v="NL"/>
    <s v="2480145196"/>
    <s v="0156940_002"/>
    <m/>
    <s v="NL001131849B01"/>
    <n v="2"/>
    <n v="0"/>
    <n v="0"/>
    <s v="N"/>
    <s v="Peter Appel Transport B.V."/>
    <n v="36622"/>
    <d v="2023-11-20T00:00:00"/>
    <s v="14:51:00"/>
    <n v="0"/>
    <x v="0"/>
    <x v="46"/>
    <n v="11"/>
    <x v="15"/>
    <n v="0"/>
    <s v=""/>
    <x v="5"/>
    <s v=""/>
    <n v="0"/>
    <s v=""/>
  </r>
  <r>
    <s v="COLGATE 3800 DEB."/>
    <s v="Colgate-Palmolive Nederland BV"/>
    <s v="101t"/>
    <n v="101091053309"/>
    <n v="101030178161"/>
    <n v="825"/>
    <s v="Controle Inv"/>
    <s v="0240201764"/>
    <s v="Verkoop"/>
    <n v="170"/>
    <s v="Transport drops zone"/>
    <s v="0 - ingevoerd"/>
    <n v="0"/>
    <m/>
    <d v="2023-11-20T00:00:00"/>
    <s v="DROP"/>
    <s v="0001010910533090156919_002"/>
    <n v="130.15"/>
    <n v="8.8000000000000007"/>
    <m/>
    <s v="EUR"/>
    <n v="130.15"/>
    <s v="EUR"/>
    <n v="0"/>
    <s v="EUR"/>
    <n v="130.15"/>
    <n v="0"/>
    <n v="-130.15"/>
    <s v="N"/>
    <m/>
    <m/>
    <m/>
    <d v="2023-11-20T00:00:00"/>
    <s v="00:00"/>
    <s v="23:59"/>
    <d v="2023-11-20T00:00:00"/>
    <s v="06:00"/>
    <s v="06:00"/>
    <n v="8.8000000000000007"/>
    <s v="ce"/>
    <n v="9218"/>
    <n v="8.8000000000000007"/>
    <n v="14"/>
    <s v="Kuehne+Nagel Tiel 3 Standpl"/>
    <s v="De Diepert 5"/>
    <s v="Tiel"/>
    <s v="4004 MA"/>
    <s v="NL"/>
    <x v="65"/>
    <s v="FLORIJNSTRAAT 4C"/>
    <x v="51"/>
    <s v="4903 RM"/>
    <s v="NL"/>
    <s v="0240201764"/>
    <s v="0156919_002"/>
    <m/>
    <s v="NL001131849B01"/>
    <n v="2"/>
    <n v="0"/>
    <n v="0"/>
    <s v="N"/>
    <s v="Peter Appel Transport B.V."/>
    <n v="36622"/>
    <d v="2023-11-20T00:00:00"/>
    <s v="06:39:00"/>
    <n v="0"/>
    <x v="0"/>
    <x v="46"/>
    <n v="11"/>
    <x v="34"/>
    <n v="1"/>
    <n v="8.8000000000000007"/>
    <x v="5"/>
    <n v="130.15"/>
    <n v="0"/>
    <n v="130.15"/>
  </r>
  <r>
    <s v="COLGATE 3800 DEB."/>
    <s v="Colgate-Palmolive Nederland BV"/>
    <s v="101t"/>
    <n v="101091053556"/>
    <n v="101030178233"/>
    <n v="825"/>
    <s v="Controle Inv"/>
    <s v="2480146236"/>
    <s v="Verkoop"/>
    <n v="170"/>
    <s v="Transport drops zone"/>
    <s v="0 - ingevoerd"/>
    <n v="0"/>
    <m/>
    <d v="2023-11-21T00:00:00"/>
    <s v="DROP"/>
    <s v="0001010910535560157050_002"/>
    <n v="27.26"/>
    <n v="0.8"/>
    <m/>
    <s v="EUR"/>
    <n v="27.26"/>
    <s v="EUR"/>
    <n v="0"/>
    <s v="EUR"/>
    <n v="27.26"/>
    <n v="0"/>
    <n v="-27.26"/>
    <s v="N"/>
    <m/>
    <m/>
    <m/>
    <d v="2023-11-21T00:00:00"/>
    <s v="00:00"/>
    <s v="23:59"/>
    <d v="2023-11-21T00:00:00"/>
    <s v="06:00"/>
    <s v="07:00"/>
    <n v="0.8"/>
    <s v="ce"/>
    <n v="814"/>
    <n v="0.8"/>
    <n v="1"/>
    <s v="Kuehne+Nagel Tiel 3 Standpl"/>
    <s v="De Diepert 5"/>
    <s v="Tiel"/>
    <s v="4004 MA"/>
    <s v="NL"/>
    <x v="2"/>
    <s v="Pegasusweg 1"/>
    <x v="3"/>
    <s v="5015BZ"/>
    <s v="NL"/>
    <s v="2480146236"/>
    <s v="0157050_002"/>
    <m/>
    <s v="NL001131849B01"/>
    <n v="2"/>
    <n v="0"/>
    <n v="0"/>
    <s v="N"/>
    <s v="Peter Appel Transport B.V."/>
    <n v="36622"/>
    <d v="2023-11-21T00:00:00"/>
    <s v="06:04:00"/>
    <n v="0"/>
    <x v="1"/>
    <x v="46"/>
    <n v="11"/>
    <x v="3"/>
    <n v="1"/>
    <n v="0.8"/>
    <x v="2"/>
    <n v="27.26"/>
    <n v="0"/>
    <n v="27.26"/>
  </r>
  <r>
    <s v="COLGATE 3800 DEB."/>
    <s v="Colgate-Palmolive Nederland BV"/>
    <s v="101t"/>
    <n v="101091053578"/>
    <n v="101030178239"/>
    <n v="825"/>
    <s v="Controle Inv"/>
    <s v="2480146237"/>
    <s v="Verkoop"/>
    <n v="170"/>
    <s v="Transport drops zone"/>
    <s v="0 - ingevoerd"/>
    <n v="0"/>
    <m/>
    <d v="2023-11-21T00:00:00"/>
    <s v="DROP"/>
    <s v="0001010910535780157072_003"/>
    <n v="300.48"/>
    <n v="19.2"/>
    <m/>
    <s v="EUR"/>
    <n v="87.64"/>
    <s v="EUR"/>
    <n v="0"/>
    <s v="EUR"/>
    <n v="87.64"/>
    <n v="0"/>
    <n v="-87.64"/>
    <s v="N"/>
    <m/>
    <m/>
    <m/>
    <d v="2023-11-21T00:00:00"/>
    <s v="00:00"/>
    <s v="23:59"/>
    <d v="2023-11-21T00:00:00"/>
    <s v="12:00"/>
    <s v="17:00"/>
    <n v="5.6"/>
    <s v="ce"/>
    <n v="3523"/>
    <n v="5.6"/>
    <n v="4"/>
    <s v="Kuehne+Nagel Tiel 3 Standpl"/>
    <s v="De Diepert 5"/>
    <s v="Tiel"/>
    <s v="4004 MA"/>
    <s v="NL"/>
    <x v="21"/>
    <s v="Bloemakkers 4"/>
    <x v="22"/>
    <s v="9461GX"/>
    <s v="NL"/>
    <s v="2480146237"/>
    <s v="0157072_003"/>
    <m/>
    <s v="NL001131849B01"/>
    <n v="2"/>
    <n v="0"/>
    <n v="0"/>
    <s v="N"/>
    <s v="Peter Appel Transport B.V."/>
    <n v="36622"/>
    <d v="2023-11-21T00:00:00"/>
    <s v="18:07:00"/>
    <n v="0"/>
    <x v="1"/>
    <x v="46"/>
    <n v="11"/>
    <x v="20"/>
    <n v="1"/>
    <n v="19.2"/>
    <x v="3"/>
    <n v="300.48"/>
    <n v="0"/>
    <n v="300.48"/>
  </r>
  <r>
    <s v="COLGATE 3800 DEB."/>
    <s v="Colgate-Palmolive Nederland BV"/>
    <s v="101t"/>
    <n v="101091053575"/>
    <n v="101030178240"/>
    <n v="825"/>
    <s v="Controle Inv"/>
    <s v="2480146235"/>
    <s v="Verkoop"/>
    <n v="170"/>
    <s v="Transport drops zone"/>
    <s v="0 - ingevoerd"/>
    <n v="0"/>
    <m/>
    <d v="2023-11-21T00:00:00"/>
    <s v="DROP"/>
    <s v="0001010910535750157069_002"/>
    <n v="238.46"/>
    <n v="18.399999999999999"/>
    <m/>
    <s v="EUR"/>
    <n v="176.25"/>
    <s v="EUR"/>
    <n v="0"/>
    <s v="EUR"/>
    <n v="176.25"/>
    <n v="0"/>
    <n v="-176.25"/>
    <s v="N"/>
    <m/>
    <m/>
    <m/>
    <d v="2023-11-21T00:00:00"/>
    <s v="00:00"/>
    <s v="23:59"/>
    <d v="2023-11-21T00:00:00"/>
    <s v="16:00"/>
    <s v="17:00"/>
    <n v="13.6"/>
    <s v="ce"/>
    <n v="6669"/>
    <n v="13.6"/>
    <n v="8"/>
    <s v="Kuehne+Nagel Tiel 3 Standpl"/>
    <s v="De Diepert 5"/>
    <s v="Tiel"/>
    <s v="4004 MA"/>
    <s v="NL"/>
    <x v="16"/>
    <s v="Rijnland 4"/>
    <x v="19"/>
    <s v="1948RL"/>
    <s v="NL"/>
    <s v="2480146235"/>
    <s v="0157069_002"/>
    <m/>
    <s v="NL001131849B01"/>
    <n v="2"/>
    <n v="0"/>
    <n v="0"/>
    <s v="N"/>
    <s v="Peter Appel Transport B.V."/>
    <n v="36622"/>
    <d v="2023-11-21T00:00:00"/>
    <s v="17:16:00"/>
    <n v="0"/>
    <x v="1"/>
    <x v="46"/>
    <n v="11"/>
    <x v="17"/>
    <n v="1"/>
    <n v="18.399999999999999"/>
    <x v="0"/>
    <n v="238.46"/>
    <n v="0"/>
    <n v="238.46"/>
  </r>
  <r>
    <s v="COLGATE 3800 DEB."/>
    <s v="Colgate-Palmolive Nederland BV"/>
    <s v="101t"/>
    <n v="101091053578"/>
    <n v="101030178223"/>
    <n v="825"/>
    <s v="Controle Inv"/>
    <s v="2480146224"/>
    <s v="Verkoop"/>
    <n v="170"/>
    <s v="Transport drops zone"/>
    <s v="0 - ingevoerd"/>
    <n v="0"/>
    <m/>
    <d v="2023-11-21T00:00:00"/>
    <s v="DROP"/>
    <s v="0001010910535780157072_003"/>
    <n v="300.48"/>
    <n v="19.2"/>
    <m/>
    <s v="EUR"/>
    <n v="62.6"/>
    <s v="EUR"/>
    <n v="0"/>
    <s v="EUR"/>
    <n v="62.6"/>
    <n v="0"/>
    <n v="-62.6"/>
    <s v="N"/>
    <m/>
    <m/>
    <m/>
    <d v="2023-11-21T00:00:00"/>
    <s v="00:00"/>
    <s v="23:59"/>
    <d v="2023-11-21T00:00:00"/>
    <s v="12:00"/>
    <s v="17:00"/>
    <n v="4"/>
    <s v="ce"/>
    <n v="3775"/>
    <n v="4"/>
    <n v="0"/>
    <s v="Kuehne+Nagel Tiel 3 Standpl"/>
    <s v="De Diepert 5"/>
    <s v="Tiel"/>
    <s v="4004 MA"/>
    <s v="NL"/>
    <x v="21"/>
    <s v="Bloemakkers 4"/>
    <x v="22"/>
    <s v="9461GX"/>
    <s v="NL"/>
    <s v="2480146224"/>
    <s v="0157072_003"/>
    <m/>
    <s v="NL001131849B01"/>
    <n v="2"/>
    <n v="0"/>
    <n v="0"/>
    <s v="N"/>
    <s v="Peter Appel Transport B.V."/>
    <n v="36622"/>
    <d v="2023-11-21T00:00:00"/>
    <s v="18:07:00"/>
    <n v="0"/>
    <x v="1"/>
    <x v="46"/>
    <n v="11"/>
    <x v="20"/>
    <n v="0"/>
    <s v=""/>
    <x v="3"/>
    <s v=""/>
    <n v="0"/>
    <s v=""/>
  </r>
  <r>
    <s v="COLGATE 3800 DEB."/>
    <s v="Colgate-Palmolive Nederland BV"/>
    <s v="101t"/>
    <n v="101091053565"/>
    <n v="101030178224"/>
    <n v="825"/>
    <s v="Controle Inv"/>
    <s v="2480146232"/>
    <s v="Verkoop"/>
    <n v="170"/>
    <s v="Transport drops zone"/>
    <s v="0 - ingevoerd"/>
    <n v="0"/>
    <m/>
    <d v="2023-11-21T00:00:00"/>
    <s v="DROP"/>
    <s v="0001010910535650157061_002"/>
    <n v="91.44"/>
    <n v="7.2"/>
    <m/>
    <s v="EUR"/>
    <n v="10.16"/>
    <s v="EUR"/>
    <n v="0"/>
    <s v="EUR"/>
    <n v="10.16"/>
    <n v="0"/>
    <n v="-10.16"/>
    <s v="N"/>
    <m/>
    <m/>
    <m/>
    <d v="2023-11-21T00:00:00"/>
    <s v="00:00"/>
    <s v="23:59"/>
    <d v="2023-11-21T00:00:00"/>
    <s v="08:00"/>
    <s v="08:00"/>
    <n v="0.8"/>
    <s v="ce"/>
    <n v="286"/>
    <n v="0.8"/>
    <n v="0"/>
    <s v="Kuehne+Nagel Tiel 3 Standpl"/>
    <s v="De Diepert 5"/>
    <s v="Tiel"/>
    <s v="4004 MA"/>
    <s v="NL"/>
    <x v="79"/>
    <s v="Keltenweg 30"/>
    <x v="58"/>
    <s v="5342 LP"/>
    <s v="NL"/>
    <s v="2480146232"/>
    <s v="0157061_002"/>
    <m/>
    <s v="NL001131849B01"/>
    <n v="2"/>
    <n v="0"/>
    <n v="0"/>
    <s v="N"/>
    <s v="Peter Appel Transport B.V."/>
    <n v="36622"/>
    <d v="2023-11-21T00:00:00"/>
    <s v="08:09:00"/>
    <n v="0"/>
    <x v="1"/>
    <x v="46"/>
    <n v="11"/>
    <x v="42"/>
    <n v="1"/>
    <n v="7.2"/>
    <x v="3"/>
    <n v="91.44"/>
    <n v="0"/>
    <n v="91.44"/>
  </r>
  <r>
    <s v="COLGATE 3800 DEB."/>
    <s v="Colgate-Palmolive Nederland BV"/>
    <s v="101t"/>
    <n v="101091053568"/>
    <n v="101030178225"/>
    <n v="825"/>
    <s v="Controle Inv"/>
    <s v="2480146229"/>
    <s v="Verkoop"/>
    <n v="170"/>
    <s v="Transport drops zone"/>
    <s v="0 - ingevoerd"/>
    <n v="0"/>
    <m/>
    <d v="2023-11-21T00:00:00"/>
    <s v="DROP"/>
    <s v="0001010910535680157063_002"/>
    <n v="72.08"/>
    <n v="4"/>
    <m/>
    <s v="EUR"/>
    <n v="72.08"/>
    <s v="EUR"/>
    <n v="0"/>
    <s v="EUR"/>
    <n v="72.08"/>
    <n v="0"/>
    <n v="-72.08"/>
    <s v="N"/>
    <m/>
    <m/>
    <m/>
    <d v="2023-11-21T00:00:00"/>
    <s v="00:00"/>
    <s v="23:59"/>
    <d v="2023-11-21T00:00:00"/>
    <s v="09:00"/>
    <s v="09:00"/>
    <n v="4"/>
    <s v="ce"/>
    <n v="2319"/>
    <n v="4"/>
    <n v="3"/>
    <s v="Kuehne+Nagel Tiel 3 Standpl"/>
    <s v="De Diepert 5"/>
    <s v="Tiel"/>
    <s v="4004 MA"/>
    <s v="NL"/>
    <x v="51"/>
    <s v="Wilhelminakanaal Zuid 120"/>
    <x v="23"/>
    <s v="4903RA"/>
    <s v="NL"/>
    <s v="2480146229"/>
    <s v="0157063_002"/>
    <m/>
    <s v="NL001131849B01"/>
    <n v="2"/>
    <n v="0"/>
    <n v="0"/>
    <s v="N"/>
    <s v="Peter Appel Transport B.V."/>
    <n v="36622"/>
    <d v="2023-11-21T00:00:00"/>
    <s v="10:25:00"/>
    <n v="0"/>
    <x v="1"/>
    <x v="46"/>
    <n v="11"/>
    <x v="34"/>
    <n v="1"/>
    <n v="4"/>
    <x v="3"/>
    <n v="72.08"/>
    <n v="0"/>
    <n v="72.08"/>
  </r>
  <r>
    <s v="COLGATE 3800 DEB."/>
    <s v="Colgate-Palmolive Nederland BV"/>
    <s v="101t"/>
    <n v="101091053859"/>
    <n v="101030178228"/>
    <n v="825"/>
    <s v="Controle Inv"/>
    <s v="2480146233"/>
    <s v="Verkoop"/>
    <n v="170"/>
    <s v="Transport drops zone"/>
    <s v="0 - ingevoerd"/>
    <n v="0"/>
    <m/>
    <d v="2023-11-21T00:00:00"/>
    <s v="DROP"/>
    <s v="0001010910538590157224_002"/>
    <n v="162.03"/>
    <n v="20.8"/>
    <m/>
    <s v="EUR"/>
    <n v="12.46"/>
    <s v="EUR"/>
    <n v="0"/>
    <s v="EUR"/>
    <n v="12.46"/>
    <n v="0"/>
    <n v="-12.46"/>
    <s v="N"/>
    <m/>
    <m/>
    <m/>
    <d v="2023-11-21T00:00:00"/>
    <s v="00:00"/>
    <s v="23:59"/>
    <d v="2023-11-21T00:00:00"/>
    <s v="16:00"/>
    <s v="16:00"/>
    <n v="1.6"/>
    <s v="ce"/>
    <n v="378"/>
    <n v="1.6"/>
    <n v="0"/>
    <s v="Kuehne+Nagel Tiel 3 Standpl"/>
    <s v="De Diepert 5"/>
    <s v="Tiel"/>
    <s v="4004 MA"/>
    <s v="NL"/>
    <x v="14"/>
    <s v="Rood 24"/>
    <x v="17"/>
    <s v="6666LT"/>
    <s v="NL"/>
    <s v="2480146233"/>
    <s v="0157224_002"/>
    <m/>
    <s v="NL001131849B01"/>
    <n v="2"/>
    <n v="0"/>
    <n v="0"/>
    <s v="N"/>
    <s v="Peter Appel Transport B.V."/>
    <n v="36622"/>
    <d v="2023-11-21T00:00:00"/>
    <s v="16:58:00"/>
    <n v="0"/>
    <x v="1"/>
    <x v="46"/>
    <n v="11"/>
    <x v="15"/>
    <n v="1"/>
    <n v="20.8"/>
    <x v="5"/>
    <n v="162.03"/>
    <n v="0"/>
    <n v="162.03"/>
  </r>
  <r>
    <s v="COLGATE 3800 DEB."/>
    <s v="Colgate-Palmolive Nederland BV"/>
    <s v="101t"/>
    <n v="101091053567"/>
    <n v="101030178229"/>
    <n v="825"/>
    <s v="Controle Inv"/>
    <s v="2480146220"/>
    <s v="Verkoop"/>
    <n v="170"/>
    <s v="Transport drops zone"/>
    <s v="0 - ingevoerd"/>
    <n v="0"/>
    <m/>
    <d v="2023-11-21T00:00:00"/>
    <s v="DROP"/>
    <s v="0001010910535670157062_002"/>
    <n v="296.47000000000003"/>
    <n v="26.4"/>
    <m/>
    <s v="EUR"/>
    <n v="296.47000000000003"/>
    <s v="EUR"/>
    <n v="0"/>
    <s v="EUR"/>
    <n v="296.47000000000003"/>
    <n v="0"/>
    <n v="-296.47000000000003"/>
    <s v="N"/>
    <m/>
    <m/>
    <m/>
    <d v="2023-11-21T00:00:00"/>
    <s v="00:00"/>
    <s v="23:59"/>
    <d v="2023-11-21T00:00:00"/>
    <s v="09:00"/>
    <s v="10:00"/>
    <n v="26"/>
    <s v="ce"/>
    <n v="20702"/>
    <n v="26.4"/>
    <n v="55"/>
    <s v="Kuehne+Nagel Tiel 3 Standpl"/>
    <s v="De Diepert 5"/>
    <s v="Tiel"/>
    <s v="4004 MA"/>
    <s v="NL"/>
    <x v="1"/>
    <s v="Perenmarkt 15"/>
    <x v="2"/>
    <s v="1681PG"/>
    <s v="NL"/>
    <s v="2480146220"/>
    <s v="0157062_002"/>
    <m/>
    <s v="NL001131849B01"/>
    <n v="2"/>
    <n v="0"/>
    <n v="0"/>
    <s v="N"/>
    <s v="Peter Appel Transport B.V."/>
    <n v="36622"/>
    <d v="2023-11-21T00:00:00"/>
    <s v="09:56:00"/>
    <n v="0"/>
    <x v="1"/>
    <x v="46"/>
    <n v="11"/>
    <x v="2"/>
    <n v="1"/>
    <n v="26.4"/>
    <x v="1"/>
    <n v="296.47000000000003"/>
    <n v="0"/>
    <n v="296.47000000000003"/>
  </r>
  <r>
    <s v="COLGATE 3800 DEB."/>
    <s v="Colgate-Palmolive Nederland BV"/>
    <s v="101t"/>
    <n v="101091053563"/>
    <n v="101030178230"/>
    <n v="825"/>
    <s v="Controle Inv"/>
    <s v="2480146231"/>
    <s v="Verkoop"/>
    <n v="170"/>
    <s v="Transport drops zone"/>
    <s v="0 - ingevoerd"/>
    <n v="0"/>
    <m/>
    <d v="2023-11-21T00:00:00"/>
    <s v="DROP"/>
    <s v="0001010910535630157059_002"/>
    <n v="44.19"/>
    <n v="1.6"/>
    <m/>
    <s v="EUR"/>
    <n v="44.19"/>
    <s v="EUR"/>
    <n v="0"/>
    <s v="EUR"/>
    <n v="44.19"/>
    <n v="0"/>
    <n v="-44.19"/>
    <s v="N"/>
    <m/>
    <m/>
    <m/>
    <d v="2023-11-21T00:00:00"/>
    <s v="00:00"/>
    <s v="23:59"/>
    <d v="2023-11-21T00:00:00"/>
    <s v="05:00"/>
    <s v="12:00"/>
    <n v="1.6"/>
    <s v="ce"/>
    <n v="694"/>
    <n v="1.6"/>
    <n v="0"/>
    <s v="Kuehne+Nagel Tiel 3 Standpl"/>
    <s v="De Diepert 5"/>
    <s v="Tiel"/>
    <s v="4004 MA"/>
    <s v="NL"/>
    <x v="19"/>
    <s v="SAFFIER  300"/>
    <x v="21"/>
    <s v="3316 LN"/>
    <s v="NL"/>
    <s v="2480146231"/>
    <s v="0157059_002"/>
    <m/>
    <s v="NL001131849B01"/>
    <n v="2"/>
    <n v="0"/>
    <n v="0"/>
    <s v="N"/>
    <s v="Peter Appel Transport B.V."/>
    <n v="36622"/>
    <d v="2023-11-21T00:00:00"/>
    <s v="08:09:00"/>
    <n v="0"/>
    <x v="1"/>
    <x v="46"/>
    <n v="11"/>
    <x v="19"/>
    <n v="1"/>
    <n v="1.6"/>
    <x v="3"/>
    <n v="44.19"/>
    <n v="0"/>
    <n v="44.19"/>
  </r>
  <r>
    <s v="COLGATE 3800 DEB."/>
    <s v="Colgate-Palmolive Nederland BV"/>
    <s v="101t"/>
    <n v="101091053575"/>
    <n v="101030178231"/>
    <n v="825"/>
    <s v="Controle Inv"/>
    <s v="2480146225"/>
    <s v="Verkoop"/>
    <n v="170"/>
    <s v="Transport drops zone"/>
    <s v="0 - ingevoerd"/>
    <n v="0"/>
    <m/>
    <d v="2023-11-21T00:00:00"/>
    <s v="DROP"/>
    <s v="0001010910535750157069_002"/>
    <n v="238.46"/>
    <n v="18.399999999999999"/>
    <m/>
    <s v="EUR"/>
    <n v="62.21"/>
    <s v="EUR"/>
    <n v="0"/>
    <s v="EUR"/>
    <n v="62.21"/>
    <n v="0"/>
    <n v="-62.21"/>
    <s v="N"/>
    <m/>
    <m/>
    <m/>
    <d v="2023-11-21T00:00:00"/>
    <s v="00:00"/>
    <s v="23:59"/>
    <d v="2023-11-21T00:00:00"/>
    <s v="16:00"/>
    <s v="17:00"/>
    <n v="4.8"/>
    <s v="ce"/>
    <n v="2115"/>
    <n v="4.8"/>
    <n v="1"/>
    <s v="Kuehne+Nagel Tiel 3 Standpl"/>
    <s v="De Diepert 5"/>
    <s v="Tiel"/>
    <s v="4004 MA"/>
    <s v="NL"/>
    <x v="16"/>
    <s v="Rijnland 4"/>
    <x v="19"/>
    <s v="1948RL"/>
    <s v="NL"/>
    <s v="2480146225"/>
    <s v="0157069_002"/>
    <m/>
    <s v="NL001131849B01"/>
    <n v="2"/>
    <n v="0"/>
    <n v="0"/>
    <s v="N"/>
    <s v="Peter Appel Transport B.V."/>
    <n v="36622"/>
    <d v="2023-11-21T00:00:00"/>
    <s v="17:16:00"/>
    <n v="0"/>
    <x v="1"/>
    <x v="46"/>
    <n v="11"/>
    <x v="17"/>
    <n v="0"/>
    <s v=""/>
    <x v="0"/>
    <s v=""/>
    <n v="0"/>
    <s v=""/>
  </r>
  <r>
    <s v="COLGATE 3800 DEB."/>
    <s v="Colgate-Palmolive Nederland BV"/>
    <s v="101t"/>
    <n v="101091053857"/>
    <n v="101030178234"/>
    <n v="825"/>
    <s v="Controle Inv"/>
    <s v="2480146227"/>
    <s v="Verkoop"/>
    <n v="170"/>
    <s v="Transport drops zone"/>
    <s v="0 - ingevoerd"/>
    <n v="0"/>
    <m/>
    <d v="2023-11-21T00:00:00"/>
    <s v="DROP"/>
    <s v="0001010910538570157219_002"/>
    <n v="175.17"/>
    <n v="11.2"/>
    <m/>
    <s v="EUR"/>
    <n v="137.63"/>
    <s v="EUR"/>
    <n v="0"/>
    <s v="EUR"/>
    <n v="137.63"/>
    <n v="0"/>
    <n v="-137.63"/>
    <s v="N"/>
    <m/>
    <m/>
    <m/>
    <d v="2023-11-21T00:00:00"/>
    <s v="00:00"/>
    <s v="23:59"/>
    <d v="2023-11-21T00:00:00"/>
    <s v="09:00"/>
    <s v="09:00"/>
    <n v="8.8000000000000007"/>
    <s v="ce"/>
    <n v="6023"/>
    <n v="8.8000000000000007"/>
    <n v="10"/>
    <s v="Kuehne+Nagel Tiel 3 Standpl"/>
    <s v="De Diepert 5"/>
    <s v="Tiel"/>
    <s v="4004 MA"/>
    <s v="NL"/>
    <x v="48"/>
    <s v="OPAALSTRAAT  2"/>
    <x v="32"/>
    <s v="1812 RH"/>
    <s v="NL"/>
    <s v="2480146227"/>
    <s v="0157219_002"/>
    <m/>
    <s v="NL001131849B01"/>
    <n v="2"/>
    <n v="0"/>
    <n v="0"/>
    <s v="N"/>
    <s v="Peter Appel Transport B.V."/>
    <n v="36622"/>
    <d v="2023-11-21T00:00:00"/>
    <s v="10:27:00"/>
    <n v="0"/>
    <x v="1"/>
    <x v="46"/>
    <n v="11"/>
    <x v="28"/>
    <n v="1"/>
    <n v="11.200000000000001"/>
    <x v="3"/>
    <n v="175.17"/>
    <n v="0"/>
    <n v="175.17"/>
  </r>
  <r>
    <s v="COLGATE 3800 DEB."/>
    <s v="Colgate-Palmolive Nederland BV"/>
    <s v="101t"/>
    <n v="101091053958"/>
    <n v="101030178316"/>
    <n v="825"/>
    <s v="Controle Inv"/>
    <s v="2480147104"/>
    <s v="Verkoop"/>
    <n v="170"/>
    <s v="Transport drops zone"/>
    <s v="0 - ingevoerd"/>
    <n v="0"/>
    <m/>
    <d v="2023-11-21T00:00:00"/>
    <s v="DROP"/>
    <s v="0001010910539580157325_002"/>
    <n v="58.56"/>
    <n v="4.8"/>
    <m/>
    <s v="EUR"/>
    <n v="58.56"/>
    <s v="EUR"/>
    <n v="0"/>
    <s v="EUR"/>
    <n v="58.56"/>
    <n v="0"/>
    <n v="-58.56"/>
    <s v="N"/>
    <m/>
    <m/>
    <m/>
    <d v="2023-11-21T00:00:00"/>
    <s v="00:00"/>
    <s v="23:59"/>
    <d v="2023-11-21T00:00:00"/>
    <s v="10:00"/>
    <s v="10:00"/>
    <n v="4.8"/>
    <s v="ce"/>
    <n v="6188"/>
    <n v="4.8"/>
    <n v="9"/>
    <s v="Kuehne+Nagel Tiel 3 Standpl"/>
    <s v="De Diepert 5"/>
    <s v="Tiel"/>
    <s v="4004 MA"/>
    <s v="NL"/>
    <x v="53"/>
    <s v="Celsiusstraat 37"/>
    <x v="44"/>
    <s v="6716 BZ"/>
    <s v="NL"/>
    <s v="2480147104"/>
    <s v="0157325_002"/>
    <m/>
    <s v="NL001131849B01"/>
    <n v="2"/>
    <n v="0"/>
    <n v="0"/>
    <s v="N"/>
    <s v="Peter Appel Transport B.V."/>
    <n v="36622"/>
    <d v="2023-11-21T00:00:00"/>
    <s v="10:06:00"/>
    <n v="0"/>
    <x v="1"/>
    <x v="46"/>
    <n v="11"/>
    <x v="35"/>
    <n v="1"/>
    <n v="4.8"/>
    <x v="5"/>
    <n v="58.56"/>
    <n v="0"/>
    <n v="58.56"/>
  </r>
  <r>
    <s v="COLGATE 3800 DEB."/>
    <s v="Colgate-Palmolive Nederland BV"/>
    <s v="101t"/>
    <n v="101091053565"/>
    <n v="101030178238"/>
    <n v="825"/>
    <s v="Controle Inv"/>
    <s v="2480146240"/>
    <s v="Verkoop"/>
    <n v="170"/>
    <s v="Transport drops zone"/>
    <s v="0 - ingevoerd"/>
    <n v="0"/>
    <m/>
    <d v="2023-11-21T00:00:00"/>
    <s v="DROP"/>
    <s v="0001010910535650157061_002"/>
    <n v="91.44"/>
    <n v="7.2"/>
    <m/>
    <s v="EUR"/>
    <n v="81.28"/>
    <s v="EUR"/>
    <n v="0"/>
    <s v="EUR"/>
    <n v="81.28"/>
    <n v="0"/>
    <n v="-81.28"/>
    <s v="N"/>
    <m/>
    <m/>
    <m/>
    <d v="2023-11-21T00:00:00"/>
    <s v="00:00"/>
    <s v="23:59"/>
    <d v="2023-11-21T00:00:00"/>
    <s v="08:00"/>
    <s v="08:00"/>
    <n v="6.4"/>
    <s v="ce"/>
    <n v="3420"/>
    <n v="6.4"/>
    <n v="4"/>
    <s v="Kuehne+Nagel Tiel 3 Standpl"/>
    <s v="De Diepert 5"/>
    <s v="Tiel"/>
    <s v="4004 MA"/>
    <s v="NL"/>
    <x v="79"/>
    <s v="Keltenweg 30"/>
    <x v="58"/>
    <s v="5342 LP"/>
    <s v="NL"/>
    <s v="2480146240"/>
    <s v="0157061_002"/>
    <m/>
    <s v="NL001131849B01"/>
    <n v="2"/>
    <n v="0"/>
    <n v="0"/>
    <s v="N"/>
    <s v="Peter Appel Transport B.V."/>
    <n v="36622"/>
    <d v="2023-11-21T00:00:00"/>
    <s v="08:09:00"/>
    <n v="0"/>
    <x v="1"/>
    <x v="46"/>
    <n v="11"/>
    <x v="42"/>
    <n v="0"/>
    <s v=""/>
    <x v="3"/>
    <s v=""/>
    <n v="0"/>
    <s v=""/>
  </r>
  <r>
    <s v="COLGATE 3800 DEB."/>
    <s v="Colgate-Palmolive Nederland BV"/>
    <s v="101t"/>
    <n v="101091053560"/>
    <n v="101030178232"/>
    <n v="825"/>
    <s v="Controle Inv"/>
    <s v="2480146234"/>
    <s v="Verkoop"/>
    <n v="170"/>
    <s v="Transport drops zone"/>
    <s v="0 - ingevoerd"/>
    <n v="0"/>
    <m/>
    <d v="2023-11-21T00:00:00"/>
    <s v="DROP"/>
    <s v="0001010910535600157055_002"/>
    <n v="30.66"/>
    <n v="0.8"/>
    <m/>
    <s v="EUR"/>
    <n v="30.66"/>
    <s v="EUR"/>
    <n v="0"/>
    <s v="EUR"/>
    <n v="30.66"/>
    <n v="0"/>
    <n v="-30.66"/>
    <s v="N"/>
    <m/>
    <m/>
    <m/>
    <d v="2023-11-21T00:00:00"/>
    <s v="00:00"/>
    <s v="23:59"/>
    <d v="2023-11-21T00:00:00"/>
    <s v="07:00"/>
    <s v="08:00"/>
    <n v="0.8"/>
    <s v="ce"/>
    <n v="392"/>
    <n v="0.8"/>
    <n v="0"/>
    <s v="Kuehne+Nagel Tiel 3 Standpl"/>
    <s v="De Diepert 5"/>
    <s v="Tiel"/>
    <s v="4004 MA"/>
    <s v="NL"/>
    <x v="13"/>
    <s v="GALVANIWEG 1"/>
    <x v="16"/>
    <s v="8013 RG"/>
    <s v="NL"/>
    <s v="2480146234"/>
    <s v="0157055_002"/>
    <m/>
    <s v="NL001131849B01"/>
    <n v="2"/>
    <n v="0"/>
    <n v="0"/>
    <s v="N"/>
    <s v="Peter Appel Transport B.V."/>
    <n v="36622"/>
    <d v="2023-11-21T00:00:00"/>
    <s v="08:00:00"/>
    <n v="0"/>
    <x v="1"/>
    <x v="46"/>
    <n v="11"/>
    <x v="14"/>
    <n v="1"/>
    <n v="0.8"/>
    <x v="2"/>
    <n v="30.66"/>
    <n v="0"/>
    <n v="30.66"/>
  </r>
  <r>
    <s v="COLGATE 3800 DEB."/>
    <s v="Colgate-Palmolive Nederland BV"/>
    <s v="101t"/>
    <n v="101091053558"/>
    <n v="101030178221"/>
    <n v="825"/>
    <s v="Controle Inv"/>
    <s v="2480146221"/>
    <s v="Verkoop"/>
    <n v="170"/>
    <s v="Transport drops zone"/>
    <s v="0 - ingevoerd"/>
    <n v="0"/>
    <m/>
    <d v="2023-11-21T00:00:00"/>
    <s v="DROP"/>
    <s v="0001010910535580157054_002"/>
    <n v="312.27"/>
    <n v="23.2"/>
    <m/>
    <s v="EUR"/>
    <n v="312.27"/>
    <s v="EUR"/>
    <n v="0"/>
    <s v="EUR"/>
    <n v="312.27"/>
    <n v="0"/>
    <n v="-312.27"/>
    <s v="N"/>
    <m/>
    <m/>
    <m/>
    <d v="2023-11-21T00:00:00"/>
    <s v="00:00"/>
    <s v="23:59"/>
    <d v="2023-11-21T00:00:00"/>
    <s v="07:00"/>
    <s v="08:00"/>
    <n v="23.2"/>
    <s v="ce"/>
    <n v="23512"/>
    <n v="23.2"/>
    <n v="43"/>
    <s v="Kuehne+Nagel Tiel 3 Standpl"/>
    <s v="De Diepert 5"/>
    <s v="Tiel"/>
    <s v="4004 MA"/>
    <s v="NL"/>
    <x v="1"/>
    <s v="Fahrenheitweg 1"/>
    <x v="1"/>
    <s v="6101WR"/>
    <s v="NL"/>
    <s v="2480146221"/>
    <s v="0157054_002"/>
    <m/>
    <s v="NL001131849B01"/>
    <n v="2"/>
    <n v="0"/>
    <n v="0"/>
    <s v="N"/>
    <s v="Peter Appel Transport B.V."/>
    <n v="36622"/>
    <d v="2023-11-21T00:00:00"/>
    <s v="07:26:00"/>
    <n v="0"/>
    <x v="1"/>
    <x v="46"/>
    <n v="11"/>
    <x v="1"/>
    <n v="1"/>
    <n v="23.2"/>
    <x v="1"/>
    <n v="312.27"/>
    <n v="0"/>
    <n v="312.27"/>
  </r>
  <r>
    <s v="COLGATE 3800 DEB."/>
    <s v="Colgate-Palmolive Nederland BV"/>
    <s v="101t"/>
    <n v="101091053571"/>
    <n v="101030178222"/>
    <n v="825"/>
    <s v="Controle Inv"/>
    <s v="2480146222"/>
    <s v="Verkoop"/>
    <n v="170"/>
    <s v="Transport drops zone"/>
    <s v="0 - ingevoerd"/>
    <n v="0"/>
    <m/>
    <d v="2023-11-21T00:00:00"/>
    <s v="DROP"/>
    <s v="0001010910535710157066_002"/>
    <n v="296.47000000000003"/>
    <n v="26.4"/>
    <m/>
    <s v="EUR"/>
    <n v="296.47000000000003"/>
    <s v="EUR"/>
    <n v="0"/>
    <s v="EUR"/>
    <n v="296.47000000000003"/>
    <n v="0"/>
    <n v="-296.47000000000003"/>
    <s v="N"/>
    <m/>
    <m/>
    <m/>
    <d v="2023-11-21T00:00:00"/>
    <s v="00:00"/>
    <s v="23:59"/>
    <d v="2023-11-21T00:00:00"/>
    <s v="11:00"/>
    <s v="12:00"/>
    <n v="26"/>
    <s v="ce"/>
    <n v="20568"/>
    <n v="26.4"/>
    <n v="48"/>
    <s v="Kuehne+Nagel Tiel 3 Standpl"/>
    <s v="De Diepert 5"/>
    <s v="Tiel"/>
    <s v="4004 MA"/>
    <s v="NL"/>
    <x v="1"/>
    <s v="Perenmarkt 15"/>
    <x v="2"/>
    <s v="1681PG"/>
    <s v="NL"/>
    <s v="2480146222"/>
    <s v="0157066_002"/>
    <m/>
    <s v="NL001131849B01"/>
    <n v="2"/>
    <n v="0"/>
    <n v="0"/>
    <s v="N"/>
    <s v="Peter Appel Transport B.V."/>
    <n v="36622"/>
    <d v="2023-11-21T00:00:00"/>
    <s v="13:49:00"/>
    <n v="0"/>
    <x v="1"/>
    <x v="46"/>
    <n v="11"/>
    <x v="2"/>
    <n v="1"/>
    <n v="26.4"/>
    <x v="1"/>
    <n v="296.47000000000003"/>
    <n v="0"/>
    <n v="296.47000000000003"/>
  </r>
  <r>
    <s v="COLGATE 3800 DEB."/>
    <s v="Colgate-Palmolive Nederland BV"/>
    <s v="101t"/>
    <n v="101091053859"/>
    <n v="101030178235"/>
    <n v="825"/>
    <s v="Controle Inv"/>
    <s v="2480146238"/>
    <s v="Verkoop"/>
    <n v="170"/>
    <s v="Transport drops zone"/>
    <s v="0 - ingevoerd"/>
    <n v="0"/>
    <m/>
    <d v="2023-11-21T00:00:00"/>
    <s v="DROP"/>
    <s v="0001010910538590157224_002"/>
    <n v="162.03"/>
    <n v="20.8"/>
    <m/>
    <s v="EUR"/>
    <n v="149.57"/>
    <s v="EUR"/>
    <n v="0"/>
    <s v="EUR"/>
    <n v="149.57"/>
    <n v="0"/>
    <n v="-149.57"/>
    <s v="N"/>
    <m/>
    <m/>
    <m/>
    <d v="2023-11-21T00:00:00"/>
    <s v="00:00"/>
    <s v="23:59"/>
    <d v="2023-11-21T00:00:00"/>
    <s v="16:00"/>
    <s v="16:00"/>
    <n v="19.2"/>
    <s v="ce"/>
    <n v="12070"/>
    <n v="19.2"/>
    <n v="26"/>
    <s v="Kuehne+Nagel Tiel 3 Standpl"/>
    <s v="De Diepert 5"/>
    <s v="Tiel"/>
    <s v="4004 MA"/>
    <s v="NL"/>
    <x v="14"/>
    <s v="Rood 24"/>
    <x v="17"/>
    <s v="6666LT"/>
    <s v="NL"/>
    <s v="2480146238"/>
    <s v="0157224_002"/>
    <m/>
    <s v="NL001131849B01"/>
    <n v="2"/>
    <n v="0"/>
    <n v="0"/>
    <s v="N"/>
    <s v="Peter Appel Transport B.V."/>
    <n v="36622"/>
    <d v="2023-11-21T00:00:00"/>
    <s v="16:58:00"/>
    <n v="0"/>
    <x v="1"/>
    <x v="46"/>
    <n v="11"/>
    <x v="15"/>
    <n v="0"/>
    <s v=""/>
    <x v="5"/>
    <s v=""/>
    <n v="0"/>
    <s v=""/>
  </r>
  <r>
    <s v="COLGATE 3800 DEB."/>
    <s v="Colgate-Palmolive Nederland BV"/>
    <s v="101t"/>
    <n v="101091053857"/>
    <n v="101030178236"/>
    <n v="825"/>
    <s v="Controle Inv"/>
    <s v="2480146226"/>
    <s v="Verkoop"/>
    <n v="170"/>
    <s v="Transport drops zone"/>
    <s v="0 - ingevoerd"/>
    <n v="0"/>
    <m/>
    <d v="2023-11-21T00:00:00"/>
    <s v="DROP"/>
    <s v="0001010910538570157219_002"/>
    <n v="175.17"/>
    <n v="11.2"/>
    <m/>
    <s v="EUR"/>
    <n v="37.54"/>
    <s v="EUR"/>
    <n v="0"/>
    <s v="EUR"/>
    <n v="37.54"/>
    <n v="0"/>
    <n v="-37.54"/>
    <s v="N"/>
    <m/>
    <m/>
    <m/>
    <d v="2023-11-21T00:00:00"/>
    <s v="00:00"/>
    <s v="23:59"/>
    <d v="2023-11-21T00:00:00"/>
    <s v="08:00"/>
    <s v="08:00"/>
    <n v="2.4"/>
    <s v="ce"/>
    <n v="1757"/>
    <n v="2.4"/>
    <n v="2"/>
    <s v="Kuehne+Nagel Tiel 3 Standpl"/>
    <s v="De Diepert 5"/>
    <s v="Tiel"/>
    <s v="4004 MA"/>
    <s v="NL"/>
    <x v="29"/>
    <s v="Opaalstraat 15"/>
    <x v="32"/>
    <s v="1812RH"/>
    <s v="NL"/>
    <s v="2480146226"/>
    <s v="0157219_002"/>
    <m/>
    <s v="NL001131849B01"/>
    <n v="2"/>
    <n v="0"/>
    <n v="0"/>
    <s v="N"/>
    <s v="Peter Appel Transport B.V."/>
    <n v="36622"/>
    <d v="2023-11-21T00:00:00"/>
    <s v="08:46:00"/>
    <n v="0"/>
    <x v="1"/>
    <x v="46"/>
    <n v="11"/>
    <x v="28"/>
    <n v="0"/>
    <s v=""/>
    <x v="3"/>
    <s v=""/>
    <n v="0"/>
    <s v=""/>
  </r>
  <r>
    <s v="COLGATE 3800 DEB."/>
    <s v="Colgate-Palmolive Nederland BV"/>
    <s v="101t"/>
    <n v="101091053557"/>
    <n v="101030178226"/>
    <n v="825"/>
    <s v="Controle Inv"/>
    <s v="2480146223"/>
    <s v="Verkoop"/>
    <n v="170"/>
    <s v="Transport drops zone"/>
    <s v="0 - ingevoerd"/>
    <n v="0"/>
    <m/>
    <d v="2023-11-21T00:00:00"/>
    <s v="DROP"/>
    <s v="0001010910535570157053_002"/>
    <n v="333.96"/>
    <n v="26.4"/>
    <m/>
    <s v="EUR"/>
    <n v="333.96"/>
    <s v="EUR"/>
    <n v="0"/>
    <s v="EUR"/>
    <n v="333.96"/>
    <n v="0"/>
    <n v="-333.96"/>
    <s v="N"/>
    <m/>
    <m/>
    <m/>
    <d v="2023-11-21T00:00:00"/>
    <s v="00:00"/>
    <s v="23:59"/>
    <d v="2023-11-21T00:00:00"/>
    <s v="07:00"/>
    <s v="08:00"/>
    <n v="26"/>
    <s v="ce"/>
    <n v="20030"/>
    <n v="26.4"/>
    <n v="48"/>
    <s v="Kuehne+Nagel Tiel 3 Standpl"/>
    <s v="De Diepert 5"/>
    <s v="Tiel"/>
    <s v="4004 MA"/>
    <s v="NL"/>
    <x v="1"/>
    <s v="Fahrenheitweg 1"/>
    <x v="1"/>
    <s v="6101WR"/>
    <s v="NL"/>
    <s v="2480146223"/>
    <s v="0157053_002"/>
    <m/>
    <s v="NL001131849B01"/>
    <n v="2"/>
    <n v="0"/>
    <n v="0"/>
    <s v="N"/>
    <s v="Peter Appel Transport B.V."/>
    <n v="36622"/>
    <d v="2023-11-21T00:00:00"/>
    <s v="08:21:00"/>
    <n v="0"/>
    <x v="1"/>
    <x v="46"/>
    <n v="11"/>
    <x v="1"/>
    <n v="1"/>
    <n v="26.4"/>
    <x v="1"/>
    <n v="333.96"/>
    <n v="0"/>
    <n v="333.96"/>
  </r>
  <r>
    <s v="COLGATE 3800 DEB."/>
    <s v="Colgate-Palmolive Nederland BV"/>
    <s v="101t"/>
    <n v="101091053578"/>
    <n v="101030178227"/>
    <n v="825"/>
    <s v="Controle Inv"/>
    <s v="2480146228"/>
    <s v="Verkoop"/>
    <n v="170"/>
    <s v="Transport drops zone"/>
    <s v="0 - ingevoerd"/>
    <n v="0"/>
    <m/>
    <d v="2023-11-21T00:00:00"/>
    <s v="DROP"/>
    <s v="0001010910535780157072_003"/>
    <n v="300.48"/>
    <n v="19.2"/>
    <m/>
    <s v="EUR"/>
    <n v="150.24"/>
    <s v="EUR"/>
    <n v="0"/>
    <s v="EUR"/>
    <n v="150.24"/>
    <n v="0"/>
    <n v="-150.24"/>
    <s v="N"/>
    <m/>
    <m/>
    <m/>
    <d v="2023-11-21T00:00:00"/>
    <s v="00:00"/>
    <s v="23:59"/>
    <d v="2023-11-21T00:00:00"/>
    <s v="12:00"/>
    <s v="17:00"/>
    <n v="9.6"/>
    <s v="ce"/>
    <n v="8530"/>
    <n v="9.6"/>
    <n v="12"/>
    <s v="Kuehne+Nagel Tiel 3 Standpl"/>
    <s v="De Diepert 5"/>
    <s v="Tiel"/>
    <s v="4004 MA"/>
    <s v="NL"/>
    <x v="21"/>
    <s v="Bloemakkers 4"/>
    <x v="22"/>
    <s v="9461GX"/>
    <s v="NL"/>
    <s v="2480146228"/>
    <s v="0157072_003"/>
    <m/>
    <s v="NL001131849B01"/>
    <n v="2"/>
    <n v="0"/>
    <n v="0"/>
    <s v="N"/>
    <s v="Peter Appel Transport B.V."/>
    <n v="36622"/>
    <d v="2023-11-21T00:00:00"/>
    <s v="18:07:00"/>
    <n v="8"/>
    <x v="1"/>
    <x v="46"/>
    <n v="11"/>
    <x v="20"/>
    <n v="0"/>
    <s v=""/>
    <x v="3"/>
    <s v=""/>
    <n v="0"/>
    <s v=""/>
  </r>
  <r>
    <s v="COLGATE 3800 DEB."/>
    <s v="Colgate-Palmolive Nederland BV"/>
    <s v="101t"/>
    <n v="101091053709"/>
    <n v="101030178304"/>
    <n v="825"/>
    <s v="Controle Inv"/>
    <s v="2480144158"/>
    <s v="Verkoop"/>
    <n v="170"/>
    <s v="Transport drops zone"/>
    <s v="0 - ingevoerd"/>
    <n v="0"/>
    <m/>
    <d v="2023-11-21T00:00:00"/>
    <s v="DROP"/>
    <s v="0001010910537090157217_002"/>
    <n v="65.64"/>
    <n v="2.4"/>
    <m/>
    <s v="EUR"/>
    <n v="65.64"/>
    <s v="EUR"/>
    <n v="0"/>
    <s v="EUR"/>
    <n v="65.64"/>
    <n v="0"/>
    <n v="-65.64"/>
    <s v="N"/>
    <m/>
    <m/>
    <m/>
    <d v="2023-11-21T00:00:00"/>
    <s v="00:00"/>
    <s v="23:59"/>
    <d v="2023-11-21T00:00:00"/>
    <s v="07:00"/>
    <s v="15:00"/>
    <n v="2.4"/>
    <s v="ce"/>
    <n v="1039"/>
    <n v="2.4"/>
    <n v="0"/>
    <s v="Kuehne+Nagel Tiel 3 Standpl"/>
    <s v="De Diepert 5"/>
    <s v="Tiel"/>
    <s v="4004 MA"/>
    <s v="NL"/>
    <x v="61"/>
    <s v="Nijverheidsweg 14"/>
    <x v="48"/>
    <s v="3251 LP"/>
    <s v="NL"/>
    <s v="2480144158"/>
    <s v="0157217_002"/>
    <m/>
    <s v="NL001131849B01"/>
    <n v="2"/>
    <n v="0"/>
    <n v="0"/>
    <s v="N"/>
    <s v="Peter Appel Transport B.V."/>
    <n v="36622"/>
    <d v="2023-11-21T00:00:00"/>
    <s v="08:45:00"/>
    <n v="0"/>
    <x v="1"/>
    <x v="46"/>
    <n v="11"/>
    <x v="37"/>
    <n v="1"/>
    <n v="2.4"/>
    <x v="0"/>
    <n v="65.64"/>
    <n v="0"/>
    <n v="65.64"/>
  </r>
  <r>
    <s v="COLGATE 3800 DEB."/>
    <s v="Colgate-Palmolive Nederland BV"/>
    <s v="101t"/>
    <n v="101091053854"/>
    <n v="101030178237"/>
    <n v="825"/>
    <s v="Controle Inv"/>
    <s v="2480146239"/>
    <s v="Verkoop"/>
    <n v="170"/>
    <s v="Transport drops zone"/>
    <s v="0 - ingevoerd"/>
    <n v="0"/>
    <m/>
    <d v="2023-11-21T00:00:00"/>
    <s v="DROP"/>
    <s v="0001010910538540157220_002"/>
    <n v="95.4"/>
    <n v="12"/>
    <m/>
    <s v="EUR"/>
    <n v="95.4"/>
    <s v="EUR"/>
    <n v="0"/>
    <s v="EUR"/>
    <n v="95.4"/>
    <n v="0"/>
    <n v="-95.4"/>
    <s v="N"/>
    <m/>
    <m/>
    <m/>
    <d v="2023-11-21T00:00:00"/>
    <s v="00:00"/>
    <s v="23:59"/>
    <d v="2023-11-21T00:00:00"/>
    <s v="06:00"/>
    <s v="07:00"/>
    <n v="12"/>
    <s v="ce"/>
    <n v="7267"/>
    <n v="12"/>
    <n v="15"/>
    <s v="Kuehne+Nagel Tiel 3 Standpl"/>
    <s v="De Diepert 5"/>
    <s v="Tiel"/>
    <s v="4004 MA"/>
    <s v="NL"/>
    <x v="2"/>
    <s v="Randweg 2"/>
    <x v="6"/>
    <s v="4191 NN"/>
    <s v="NL"/>
    <s v="2480146239"/>
    <s v="0157220_002"/>
    <m/>
    <s v="NL001131849B01"/>
    <n v="2"/>
    <n v="0"/>
    <n v="0"/>
    <s v="N"/>
    <s v="Peter Appel Transport B.V."/>
    <n v="36622"/>
    <d v="2023-11-21T00:00:00"/>
    <s v="06:20:00"/>
    <n v="0"/>
    <x v="1"/>
    <x v="46"/>
    <n v="11"/>
    <x v="6"/>
    <n v="1"/>
    <n v="12"/>
    <x v="2"/>
    <n v="95.4"/>
    <n v="0"/>
    <n v="95.4"/>
  </r>
  <r>
    <s v="COLGATE 3800 DEB."/>
    <s v="Colgate-Palmolive Nederland BV"/>
    <s v="101t"/>
    <n v="101091054941"/>
    <n v="101030178440"/>
    <n v="825"/>
    <s v="Controle Inv"/>
    <s v="0240203624"/>
    <s v="Verkoop"/>
    <n v="190"/>
    <s v="Transport Zone ritpr"/>
    <s v="0 - ingevoerd"/>
    <n v="0"/>
    <m/>
    <d v="2023-11-22T00:00:00"/>
    <s v="DROP"/>
    <s v="0001010910549410157863_002"/>
    <n v="149.41999999999999"/>
    <n v="8.8000000000000007"/>
    <m/>
    <s v="EUR"/>
    <n v="60.87"/>
    <s v="EUR"/>
    <n v="0"/>
    <s v="EUR"/>
    <n v="60.87"/>
    <n v="0"/>
    <n v="-60.87"/>
    <s v="N"/>
    <m/>
    <m/>
    <m/>
    <d v="2023-11-22T00:00:00"/>
    <s v="00:00"/>
    <s v="23:59"/>
    <d v="2023-11-22T00:00:00"/>
    <s v="22:00"/>
    <s v="23:00"/>
    <n v="8.8000000000000007"/>
    <s v="ce"/>
    <n v="9538"/>
    <n v="8.8000000000000007"/>
    <n v="15"/>
    <s v="Kuehne+Nagel Tiel 3 Standpl"/>
    <s v="De Diepert 5"/>
    <s v="Tiel"/>
    <s v="4004 MA"/>
    <s v="NL"/>
    <x v="39"/>
    <s v="RANDWEG 2"/>
    <x v="6"/>
    <s v="4191 NN"/>
    <s v="NL"/>
    <s v="0240203624"/>
    <s v="0157863_002"/>
    <m/>
    <s v="NL001131849B01"/>
    <n v="2"/>
    <n v="0"/>
    <n v="0"/>
    <s v="N"/>
    <s v="Peter Appel Transport B.V."/>
    <n v="36623"/>
    <d v="2023-11-22T00:00:00"/>
    <s v="22:52:00"/>
    <n v="0"/>
    <x v="2"/>
    <x v="46"/>
    <n v="11"/>
    <x v="6"/>
    <n v="1"/>
    <n v="21.6"/>
    <x v="2"/>
    <n v="149.41999999999999"/>
    <n v="0"/>
    <n v="149.41999999999999"/>
  </r>
  <r>
    <s v="COLGATE 3800 DEB."/>
    <s v="Colgate-Palmolive Nederland BV"/>
    <s v="101t"/>
    <n v="101091053979"/>
    <n v="101030178333"/>
    <n v="825"/>
    <s v="Controle Inv"/>
    <s v="2480147202"/>
    <s v="Verkoop"/>
    <n v="170"/>
    <s v="Transport drops zone"/>
    <s v="0 - ingevoerd"/>
    <n v="0"/>
    <m/>
    <d v="2023-11-22T00:00:00"/>
    <s v="DROP"/>
    <s v="0001010910539790157335_002"/>
    <n v="419.5"/>
    <n v="26.4"/>
    <m/>
    <s v="EUR"/>
    <n v="419.5"/>
    <s v="EUR"/>
    <n v="0"/>
    <s v="EUR"/>
    <n v="419.5"/>
    <n v="0"/>
    <n v="-419.5"/>
    <s v="N"/>
    <m/>
    <m/>
    <m/>
    <d v="2023-11-22T00:00:00"/>
    <s v="00:00"/>
    <s v="23:59"/>
    <d v="2023-11-22T00:00:00"/>
    <s v="09:00"/>
    <s v="09:00"/>
    <n v="26.4"/>
    <s v="ce"/>
    <n v="23405"/>
    <n v="26.4"/>
    <n v="46"/>
    <s v="Kuehne+Nagel Tiel 3 Standpl"/>
    <s v="De Diepert 5"/>
    <s v="Tiel"/>
    <s v="4004 MA"/>
    <s v="NL"/>
    <x v="0"/>
    <s v="Henri Fordlaan 6"/>
    <x v="0"/>
    <s v="9615TK"/>
    <s v="NL"/>
    <s v="2480147202"/>
    <s v="0157335_002"/>
    <m/>
    <s v="NL001131849B01"/>
    <n v="2"/>
    <n v="0"/>
    <n v="0"/>
    <s v="N"/>
    <s v="Peter Appel Transport B.V."/>
    <n v="36622"/>
    <d v="2023-11-22T00:00:00"/>
    <s v="09:30:00"/>
    <n v="0"/>
    <x v="2"/>
    <x v="46"/>
    <n v="11"/>
    <x v="0"/>
    <n v="1"/>
    <n v="26.4"/>
    <x v="0"/>
    <n v="419.5"/>
    <n v="0"/>
    <n v="419.5"/>
  </r>
  <r>
    <s v="COLGATE 3800 DEB."/>
    <s v="Colgate-Palmolive Nederland BV"/>
    <s v="101t"/>
    <n v="101091053978"/>
    <n v="101030178334"/>
    <n v="825"/>
    <s v="Controle Inv"/>
    <s v="2480147206"/>
    <s v="Verkoop"/>
    <n v="170"/>
    <s v="Transport drops zone"/>
    <s v="0 - ingevoerd"/>
    <n v="0"/>
    <m/>
    <d v="2023-11-22T00:00:00"/>
    <s v="DROP"/>
    <s v="0001010910539780157337_002"/>
    <n v="242.05"/>
    <n v="24.8"/>
    <m/>
    <s v="EUR"/>
    <n v="109.31"/>
    <s v="EUR"/>
    <n v="0"/>
    <s v="EUR"/>
    <n v="109.31"/>
    <n v="0"/>
    <n v="-109.31"/>
    <s v="N"/>
    <m/>
    <m/>
    <m/>
    <d v="2023-11-22T00:00:00"/>
    <s v="00:00"/>
    <s v="23:59"/>
    <d v="2023-11-22T00:00:00"/>
    <s v="07:00"/>
    <s v="08:00"/>
    <n v="11.2"/>
    <s v="ce"/>
    <n v="8255"/>
    <n v="11.2"/>
    <n v="19"/>
    <s v="Kuehne+Nagel Tiel 3 Standpl"/>
    <s v="De Diepert 5"/>
    <s v="Tiel"/>
    <s v="4004 MA"/>
    <s v="NL"/>
    <x v="109"/>
    <s v="Rheastraat 10"/>
    <x v="3"/>
    <s v="5047 TL"/>
    <s v="NL"/>
    <s v="2480147206"/>
    <s v="0157337_002"/>
    <m/>
    <s v="NL001131849B01"/>
    <n v="2"/>
    <n v="0"/>
    <n v="0"/>
    <s v="N"/>
    <s v="Peter Appel Transport B.V."/>
    <n v="36622"/>
    <d v="2023-11-22T00:00:00"/>
    <s v="10:17:00"/>
    <n v="57"/>
    <x v="2"/>
    <x v="46"/>
    <n v="11"/>
    <x v="3"/>
    <n v="1"/>
    <n v="24.799999999999997"/>
    <x v="1"/>
    <n v="242.05"/>
    <n v="0"/>
    <n v="242.05"/>
  </r>
  <r>
    <s v="COLGATE 3800 DEB."/>
    <s v="Colgate-Palmolive Nederland BV"/>
    <s v="101t"/>
    <n v="101091053968"/>
    <n v="101030178325"/>
    <n v="825"/>
    <s v="Controle Inv"/>
    <s v="2480147194"/>
    <s v="Verkoop"/>
    <n v="200"/>
    <s v="Transport drops"/>
    <s v="0 - ingevoerd"/>
    <n v="0"/>
    <m/>
    <d v="2023-11-22T00:00:00"/>
    <s v="DROP"/>
    <s v="0001010910539680157327_005"/>
    <n v="54.4"/>
    <m/>
    <m/>
    <s v="EUR"/>
    <n v="54.4"/>
    <s v="EUR"/>
    <n v="0"/>
    <s v="EUR"/>
    <n v="54.4"/>
    <n v="0"/>
    <n v="-54.4"/>
    <s v="N"/>
    <m/>
    <m/>
    <m/>
    <d v="2023-11-22T00:00:00"/>
    <s v="00:00"/>
    <s v="23:59"/>
    <d v="2023-11-22T00:00:00"/>
    <s v="09:00"/>
    <s v="16:00"/>
    <n v="0.8"/>
    <s v="ce"/>
    <n v="11"/>
    <n v="0.8"/>
    <n v="0"/>
    <s v="Kuehne+Nagel Tiel 3 Standpl"/>
    <s v="De Diepert 5"/>
    <s v="Tiel"/>
    <s v="4004 MA"/>
    <s v="NL"/>
    <x v="35"/>
    <s v="Oliemolenweg 8"/>
    <x v="70"/>
    <s v="7944 HX"/>
    <s v="NL"/>
    <s v="2480147194"/>
    <s v="0157327_005"/>
    <m/>
    <s v="NL001131849B01"/>
    <n v="2"/>
    <n v="0"/>
    <n v="0"/>
    <s v="N"/>
    <s v="Peter Appel Transport B.V."/>
    <n v="36744"/>
    <d v="2023-11-22T00:00:00"/>
    <s v="09:38:00"/>
    <n v="0"/>
    <x v="2"/>
    <x v="46"/>
    <n v="11"/>
    <x v="48"/>
    <n v="1"/>
    <n v="0.8"/>
    <x v="6"/>
    <n v="54.4"/>
    <n v="0"/>
    <n v="54.4"/>
  </r>
  <r>
    <s v="COLGATE 3800 DEB."/>
    <s v="Colgate-Palmolive Nederland BV"/>
    <s v="101t"/>
    <n v="101091053978"/>
    <n v="101030178329"/>
    <n v="825"/>
    <s v="Controle Inv"/>
    <s v="2480147203"/>
    <s v="Verkoop"/>
    <n v="170"/>
    <s v="Transport drops zone"/>
    <s v="0 - ingevoerd"/>
    <n v="0"/>
    <m/>
    <d v="2023-11-22T00:00:00"/>
    <s v="DROP"/>
    <s v="0001010910539780157337_002"/>
    <n v="242.05"/>
    <n v="24.8"/>
    <m/>
    <s v="EUR"/>
    <n v="39.04"/>
    <s v="EUR"/>
    <n v="0"/>
    <s v="EUR"/>
    <n v="39.04"/>
    <n v="0"/>
    <n v="-39.04"/>
    <s v="N"/>
    <m/>
    <m/>
    <m/>
    <d v="2023-11-22T00:00:00"/>
    <s v="00:00"/>
    <s v="23:59"/>
    <d v="2023-11-22T00:00:00"/>
    <s v="07:00"/>
    <s v="08:00"/>
    <n v="4"/>
    <s v="ce"/>
    <n v="4646"/>
    <n v="4"/>
    <n v="7"/>
    <s v="Kuehne+Nagel Tiel 3 Standpl"/>
    <s v="De Diepert 5"/>
    <s v="Tiel"/>
    <s v="4004 MA"/>
    <s v="NL"/>
    <x v="109"/>
    <s v="Rheastraat 10"/>
    <x v="3"/>
    <s v="5047 TL"/>
    <s v="NL"/>
    <s v="2480147203"/>
    <s v="0157337_002"/>
    <m/>
    <s v="NL001131849B01"/>
    <n v="2"/>
    <n v="0"/>
    <n v="0"/>
    <s v="N"/>
    <s v="Peter Appel Transport B.V."/>
    <n v="36622"/>
    <d v="2023-11-22T00:00:00"/>
    <s v="10:17:00"/>
    <n v="0"/>
    <x v="2"/>
    <x v="46"/>
    <n v="11"/>
    <x v="3"/>
    <n v="0"/>
    <s v=""/>
    <x v="1"/>
    <s v=""/>
    <n v="0"/>
    <s v=""/>
  </r>
  <r>
    <s v="COLGATE 3800 DEB."/>
    <s v="Colgate-Palmolive Nederland BV"/>
    <s v="101t"/>
    <n v="101091054478"/>
    <n v="101030178353"/>
    <n v="825"/>
    <s v="Controle Inv"/>
    <s v="2480147227"/>
    <s v="Verkoop"/>
    <n v="170"/>
    <s v="Transport drops zone"/>
    <s v="0 - ingevoerd"/>
    <n v="0"/>
    <m/>
    <d v="2023-11-22T00:00:00"/>
    <s v="DROP"/>
    <s v="0001010910544780157651_002"/>
    <n v="158.4"/>
    <n v="20"/>
    <m/>
    <s v="EUR"/>
    <n v="145.72999999999999"/>
    <s v="EUR"/>
    <n v="0"/>
    <s v="EUR"/>
    <n v="145.72999999999999"/>
    <n v="0"/>
    <n v="-145.72999999999999"/>
    <s v="N"/>
    <m/>
    <m/>
    <m/>
    <d v="2023-11-22T00:00:00"/>
    <s v="00:00"/>
    <s v="23:59"/>
    <d v="2023-11-22T00:00:00"/>
    <s v="17:30"/>
    <s v="17:30"/>
    <n v="18.399999999999999"/>
    <s v="ce"/>
    <n v="13794"/>
    <n v="18.399999999999999"/>
    <n v="29"/>
    <s v="Kuehne+Nagel Tiel 3 Standpl"/>
    <s v="De Diepert 5"/>
    <s v="Tiel"/>
    <s v="4004 MA"/>
    <s v="NL"/>
    <x v="14"/>
    <s v="Rood 24"/>
    <x v="17"/>
    <s v="6666LT"/>
    <s v="NL"/>
    <s v="2480147227"/>
    <s v="0157651_002"/>
    <m/>
    <s v="NL001131849B01"/>
    <n v="2"/>
    <n v="0"/>
    <n v="0"/>
    <s v="N"/>
    <s v="Peter Appel Transport B.V."/>
    <n v="36622"/>
    <d v="2023-11-22T00:00:00"/>
    <s v="17:55:00"/>
    <n v="0"/>
    <x v="2"/>
    <x v="46"/>
    <n v="11"/>
    <x v="15"/>
    <n v="1"/>
    <n v="20"/>
    <x v="5"/>
    <n v="158.39999999999998"/>
    <n v="0"/>
    <n v="158.39999999999998"/>
  </r>
  <r>
    <s v="COLGATE 3800 DEB."/>
    <s v="Colgate-Palmolive Nederland BV"/>
    <s v="101t"/>
    <n v="101091053968"/>
    <n v="101030178327"/>
    <n v="825"/>
    <s v="Controle Inv"/>
    <s v="2480147195"/>
    <s v="Verkoop"/>
    <n v="200"/>
    <s v="Transport drops"/>
    <s v="0 - ingevoerd"/>
    <n v="0"/>
    <m/>
    <d v="2023-11-22T00:00:00"/>
    <s v="DROP"/>
    <s v="0001010910539680157327_007"/>
    <n v="54.4"/>
    <m/>
    <m/>
    <s v="EUR"/>
    <n v="54.4"/>
    <s v="EUR"/>
    <n v="0"/>
    <s v="EUR"/>
    <n v="54.4"/>
    <n v="0"/>
    <n v="-54.4"/>
    <s v="N"/>
    <m/>
    <m/>
    <m/>
    <d v="2023-11-22T00:00:00"/>
    <s v="00:00"/>
    <s v="23:59"/>
    <d v="2023-11-22T00:00:00"/>
    <s v="08:00"/>
    <s v="16:00"/>
    <n v="0"/>
    <s v="ce"/>
    <n v="3"/>
    <n v="0.8"/>
    <n v="0"/>
    <s v="Kuehne+Nagel Tiel 3 Standpl"/>
    <s v="De Diepert 5"/>
    <s v="Tiel"/>
    <s v="4004 MA"/>
    <s v="NL"/>
    <x v="63"/>
    <s v="Laarakkerweg 5"/>
    <x v="49"/>
    <s v="5061JR"/>
    <s v="NL"/>
    <s v="2480147195"/>
    <s v="0157327_007"/>
    <m/>
    <s v="NL001131849B01"/>
    <n v="2"/>
    <n v="0"/>
    <n v="0"/>
    <s v="N"/>
    <s v="Peter Appel Transport B.V."/>
    <n v="36744"/>
    <d v="2023-11-22T00:00:00"/>
    <s v="10:22:00"/>
    <n v="0"/>
    <x v="2"/>
    <x v="46"/>
    <n v="11"/>
    <x v="3"/>
    <n v="1"/>
    <n v="0.8"/>
    <x v="6"/>
    <n v="54.4"/>
    <n v="0"/>
    <n v="54.4"/>
  </r>
  <r>
    <s v="COLGATE 3800 DEB."/>
    <s v="Colgate-Palmolive Nederland BV"/>
    <s v="101t"/>
    <n v="101091053968"/>
    <n v="101030178328"/>
    <n v="825"/>
    <s v="Controle Inv"/>
    <s v="2480147200"/>
    <s v="Verkoop"/>
    <n v="200"/>
    <s v="Transport drops"/>
    <s v="0 - ingevoerd"/>
    <n v="0"/>
    <m/>
    <d v="2023-11-22T00:00:00"/>
    <s v="DROP"/>
    <s v="0001010910539680157327_008"/>
    <n v="54.4"/>
    <m/>
    <m/>
    <s v="EUR"/>
    <n v="54.4"/>
    <s v="EUR"/>
    <n v="0"/>
    <s v="EUR"/>
    <n v="54.4"/>
    <n v="0"/>
    <n v="-54.4"/>
    <s v="N"/>
    <m/>
    <m/>
    <m/>
    <d v="2023-11-22T00:00:00"/>
    <s v="00:00"/>
    <s v="23:59"/>
    <d v="2023-11-22T00:00:00"/>
    <s v="07:00"/>
    <s v="12:00"/>
    <n v="0.8"/>
    <s v="ce"/>
    <n v="38"/>
    <n v="0.8"/>
    <n v="0"/>
    <s v="Kuehne+Nagel Tiel 3 Standpl"/>
    <s v="De Diepert 5"/>
    <s v="Tiel"/>
    <s v="4004 MA"/>
    <s v="NL"/>
    <x v="26"/>
    <s v="Maroastraat 43"/>
    <x v="13"/>
    <s v="1060 LG"/>
    <s v="NL"/>
    <s v="2480147200"/>
    <s v="0157327_008"/>
    <m/>
    <s v="NL001131849B01"/>
    <n v="2"/>
    <n v="0"/>
    <n v="0"/>
    <s v="N"/>
    <s v="Peter Appel Transport B.V."/>
    <n v="36744"/>
    <d v="2023-11-22T00:00:00"/>
    <s v="11:55:00"/>
    <n v="0"/>
    <x v="2"/>
    <x v="46"/>
    <n v="11"/>
    <x v="11"/>
    <n v="1"/>
    <n v="0.8"/>
    <x v="6"/>
    <n v="54.4"/>
    <n v="0"/>
    <n v="54.4"/>
  </r>
  <r>
    <s v="COLGATE 3800 DEB."/>
    <s v="Colgate-Palmolive Nederland BV"/>
    <s v="101t"/>
    <n v="101091053977"/>
    <n v="101030178330"/>
    <n v="825"/>
    <s v="Controle Inv"/>
    <s v="2480147204"/>
    <s v="Verkoop"/>
    <n v="170"/>
    <s v="Transport drops zone"/>
    <s v="0 - ingevoerd"/>
    <n v="0"/>
    <m/>
    <d v="2023-11-22T00:00:00"/>
    <s v="DROP"/>
    <s v="0001010910539770157338_002"/>
    <n v="296.47000000000003"/>
    <n v="26.4"/>
    <m/>
    <s v="EUR"/>
    <n v="296.47000000000003"/>
    <s v="EUR"/>
    <n v="0"/>
    <s v="EUR"/>
    <n v="296.47000000000003"/>
    <n v="0"/>
    <n v="-296.47000000000003"/>
    <s v="N"/>
    <m/>
    <m/>
    <m/>
    <d v="2023-11-22T00:00:00"/>
    <s v="00:00"/>
    <s v="23:59"/>
    <d v="2023-11-22T00:00:00"/>
    <s v="09:00"/>
    <s v="10:00"/>
    <n v="26.4"/>
    <s v="ce"/>
    <n v="17000"/>
    <n v="26.4"/>
    <n v="46"/>
    <s v="Kuehne+Nagel Tiel 3 Standpl"/>
    <s v="De Diepert 5"/>
    <s v="Tiel"/>
    <s v="4004 MA"/>
    <s v="NL"/>
    <x v="1"/>
    <s v="Perenmarkt 15"/>
    <x v="2"/>
    <s v="1681PG"/>
    <s v="NL"/>
    <s v="2480147204"/>
    <s v="0157338_002"/>
    <m/>
    <s v="NL001131849B01"/>
    <n v="2"/>
    <n v="0"/>
    <n v="0"/>
    <s v="N"/>
    <s v="Peter Appel Transport B.V."/>
    <n v="36622"/>
    <d v="2023-11-22T00:00:00"/>
    <s v="10:02:00"/>
    <n v="0"/>
    <x v="2"/>
    <x v="46"/>
    <n v="11"/>
    <x v="2"/>
    <n v="1"/>
    <n v="26.4"/>
    <x v="1"/>
    <n v="296.47000000000003"/>
    <n v="0"/>
    <n v="296.47000000000003"/>
  </r>
  <r>
    <s v="COLGATE 3800 DEB."/>
    <s v="Colgate-Palmolive Nederland BV"/>
    <s v="101t"/>
    <n v="101091053990"/>
    <n v="101030178331"/>
    <n v="825"/>
    <s v="Controle Inv"/>
    <s v="2480147209"/>
    <s v="Verkoop"/>
    <n v="170"/>
    <s v="Transport drops zone"/>
    <s v="0 - ingevoerd"/>
    <n v="0"/>
    <m/>
    <d v="2023-11-22T00:00:00"/>
    <s v="DROP"/>
    <s v="0001010910539900157347_002"/>
    <n v="225.94"/>
    <n v="21.6"/>
    <m/>
    <s v="EUR"/>
    <n v="25.1"/>
    <s v="EUR"/>
    <n v="0"/>
    <s v="EUR"/>
    <n v="25.1"/>
    <n v="0"/>
    <n v="-25.1"/>
    <s v="N"/>
    <m/>
    <m/>
    <m/>
    <d v="2023-11-22T00:00:00"/>
    <s v="00:00"/>
    <s v="23:59"/>
    <d v="2023-11-22T00:00:00"/>
    <s v="12:00"/>
    <s v="13:00"/>
    <n v="2.4"/>
    <s v="ce"/>
    <n v="1857"/>
    <n v="2.4"/>
    <n v="4"/>
    <s v="Kuehne+Nagel Tiel 3 Standpl"/>
    <s v="De Diepert 5"/>
    <s v="Tiel"/>
    <s v="4004 MA"/>
    <s v="NL"/>
    <x v="109"/>
    <s v="Rheastraat 10"/>
    <x v="3"/>
    <s v="5047 TL"/>
    <s v="NL"/>
    <s v="2480147209"/>
    <s v="0157347_002"/>
    <m/>
    <s v="NL001131849B01"/>
    <n v="2"/>
    <n v="0"/>
    <n v="0"/>
    <s v="N"/>
    <s v="Peter Appel Transport B.V."/>
    <n v="36622"/>
    <d v="2023-11-22T00:00:00"/>
    <s v="13:47:00"/>
    <n v="0"/>
    <x v="2"/>
    <x v="46"/>
    <n v="11"/>
    <x v="3"/>
    <n v="1"/>
    <n v="21.6"/>
    <x v="1"/>
    <n v="225.94"/>
    <n v="0"/>
    <n v="225.94"/>
  </r>
  <r>
    <s v="COLGATE 3800 DEB."/>
    <s v="Colgate-Palmolive Nederland BV"/>
    <s v="101t"/>
    <n v="101091053990"/>
    <n v="101030178332"/>
    <n v="825"/>
    <s v="Controle Inv"/>
    <s v="2480147211"/>
    <s v="Verkoop"/>
    <n v="170"/>
    <s v="Transport drops zone"/>
    <s v="0 - ingevoerd"/>
    <n v="0"/>
    <m/>
    <d v="2023-11-22T00:00:00"/>
    <s v="DROP"/>
    <s v="0001010910539900157347_002"/>
    <n v="225.94"/>
    <n v="21.6"/>
    <m/>
    <s v="EUR"/>
    <n v="100.42"/>
    <s v="EUR"/>
    <n v="0"/>
    <s v="EUR"/>
    <n v="100.42"/>
    <n v="0"/>
    <n v="-100.42"/>
    <s v="N"/>
    <m/>
    <m/>
    <m/>
    <d v="2023-11-22T00:00:00"/>
    <s v="00:00"/>
    <s v="23:59"/>
    <d v="2023-11-22T00:00:00"/>
    <s v="12:00"/>
    <s v="13:00"/>
    <n v="9.6"/>
    <s v="ce"/>
    <n v="10318"/>
    <n v="9.6"/>
    <n v="18"/>
    <s v="Kuehne+Nagel Tiel 3 Standpl"/>
    <s v="De Diepert 5"/>
    <s v="Tiel"/>
    <s v="4004 MA"/>
    <s v="NL"/>
    <x v="109"/>
    <s v="Rheastraat 10"/>
    <x v="3"/>
    <s v="5047 TL"/>
    <s v="NL"/>
    <s v="2480147211"/>
    <s v="0157347_002"/>
    <m/>
    <s v="NL001131849B01"/>
    <n v="2"/>
    <n v="0"/>
    <n v="0"/>
    <s v="N"/>
    <s v="Peter Appel Transport B.V."/>
    <n v="36622"/>
    <d v="2023-11-22T00:00:00"/>
    <s v="13:47:00"/>
    <n v="0"/>
    <x v="2"/>
    <x v="46"/>
    <n v="11"/>
    <x v="3"/>
    <n v="0"/>
    <s v=""/>
    <x v="1"/>
    <s v=""/>
    <n v="0"/>
    <s v=""/>
  </r>
  <r>
    <s v="COLGATE 3800 DEB."/>
    <s v="Colgate-Palmolive Nederland BV"/>
    <s v="101t"/>
    <n v="101091054468"/>
    <n v="101030178335"/>
    <n v="825"/>
    <s v="Controle Inv"/>
    <s v="2480147207"/>
    <s v="Verkoop"/>
    <n v="170"/>
    <s v="Transport drops zone"/>
    <s v="0 - ingevoerd"/>
    <n v="0"/>
    <m/>
    <d v="2023-11-22T00:00:00"/>
    <s v="DROP"/>
    <s v="0001010910544680157636_002"/>
    <n v="290.2"/>
    <n v="20"/>
    <m/>
    <s v="EUR"/>
    <n v="290.2"/>
    <s v="EUR"/>
    <n v="0"/>
    <s v="EUR"/>
    <n v="290.2"/>
    <n v="0"/>
    <n v="-290.2"/>
    <s v="N"/>
    <m/>
    <m/>
    <m/>
    <d v="2023-11-22T00:00:00"/>
    <s v="00:00"/>
    <s v="23:59"/>
    <d v="2023-11-22T00:00:00"/>
    <s v="07:00"/>
    <s v="08:00"/>
    <n v="20"/>
    <s v="ce"/>
    <n v="23230"/>
    <n v="20"/>
    <n v="38"/>
    <s v="Kuehne+Nagel Tiel 3 Standpl"/>
    <s v="De Diepert 5"/>
    <s v="Tiel"/>
    <s v="4004 MA"/>
    <s v="NL"/>
    <x v="1"/>
    <s v="Fahrenheitweg 1"/>
    <x v="1"/>
    <s v="6101WR"/>
    <s v="NL"/>
    <s v="2480147207"/>
    <s v="0157636_002"/>
    <m/>
    <s v="NL001131849B01"/>
    <n v="2"/>
    <n v="0"/>
    <n v="0"/>
    <s v="N"/>
    <s v="Peter Appel Transport B.V."/>
    <n v="36622"/>
    <d v="2023-11-22T00:00:00"/>
    <s v="07:28:00"/>
    <n v="0"/>
    <x v="2"/>
    <x v="46"/>
    <n v="11"/>
    <x v="1"/>
    <n v="1"/>
    <n v="20"/>
    <x v="1"/>
    <n v="290.2"/>
    <n v="0"/>
    <n v="290.2"/>
  </r>
  <r>
    <s v="COLGATE 3800 DEB."/>
    <s v="Colgate-Palmolive Nederland BV"/>
    <s v="101t"/>
    <n v="101091053978"/>
    <n v="101030178336"/>
    <n v="825"/>
    <s v="Controle Inv"/>
    <s v="2480147205"/>
    <s v="Verkoop"/>
    <n v="170"/>
    <s v="Transport drops zone"/>
    <s v="0 - ingevoerd"/>
    <n v="0"/>
    <m/>
    <d v="2023-11-22T00:00:00"/>
    <s v="DROP"/>
    <s v="0001010910539780157337_002"/>
    <n v="242.05"/>
    <n v="24.8"/>
    <m/>
    <s v="EUR"/>
    <n v="93.7"/>
    <s v="EUR"/>
    <n v="0"/>
    <s v="EUR"/>
    <n v="93.7"/>
    <n v="0"/>
    <n v="-93.7"/>
    <s v="N"/>
    <m/>
    <m/>
    <m/>
    <d v="2023-11-22T00:00:00"/>
    <s v="00:00"/>
    <s v="23:59"/>
    <d v="2023-11-22T00:00:00"/>
    <s v="07:00"/>
    <s v="08:00"/>
    <n v="9.6"/>
    <s v="ce"/>
    <n v="6519"/>
    <n v="9.6"/>
    <n v="15"/>
    <s v="Kuehne+Nagel Tiel 3 Standpl"/>
    <s v="De Diepert 5"/>
    <s v="Tiel"/>
    <s v="4004 MA"/>
    <s v="NL"/>
    <x v="109"/>
    <s v="Rheastraat 10"/>
    <x v="3"/>
    <s v="5047 TL"/>
    <s v="NL"/>
    <s v="2480147205"/>
    <s v="0157337_002"/>
    <m/>
    <s v="NL001131849B01"/>
    <n v="2"/>
    <n v="0"/>
    <n v="0"/>
    <s v="N"/>
    <s v="Peter Appel Transport B.V."/>
    <n v="36622"/>
    <d v="2023-11-22T00:00:00"/>
    <s v="10:17:00"/>
    <n v="0"/>
    <x v="2"/>
    <x v="46"/>
    <n v="11"/>
    <x v="3"/>
    <n v="0"/>
    <s v=""/>
    <x v="1"/>
    <s v=""/>
    <n v="0"/>
    <s v=""/>
  </r>
  <r>
    <s v="COLGATE 3800 DEB."/>
    <s v="Colgate-Palmolive Nederland BV"/>
    <s v="101t"/>
    <n v="101091053975"/>
    <n v="101030178337"/>
    <n v="825"/>
    <s v="Controle Inv"/>
    <s v="2480147219"/>
    <s v="Verkoop"/>
    <n v="170"/>
    <s v="Transport drops zone"/>
    <s v="0 - ingevoerd"/>
    <n v="0"/>
    <m/>
    <d v="2023-11-22T00:00:00"/>
    <s v="DROP"/>
    <s v="0001010910539750157333_005"/>
    <n v="27.26"/>
    <n v="0.8"/>
    <m/>
    <s v="EUR"/>
    <n v="27.26"/>
    <s v="EUR"/>
    <n v="0"/>
    <s v="EUR"/>
    <n v="27.26"/>
    <n v="0"/>
    <n v="-27.26"/>
    <s v="N"/>
    <m/>
    <m/>
    <m/>
    <d v="2023-11-22T00:00:00"/>
    <s v="00:00"/>
    <s v="23:59"/>
    <d v="2023-11-22T00:00:00"/>
    <s v="08:00"/>
    <s v="16:00"/>
    <n v="0.8"/>
    <s v="ce"/>
    <n v="33"/>
    <n v="0.8"/>
    <n v="0"/>
    <s v="Kuehne+Nagel Tiel 3 Standpl"/>
    <s v="De Diepert 5"/>
    <s v="Tiel"/>
    <s v="4004 MA"/>
    <s v="NL"/>
    <x v="63"/>
    <s v="Laarakkerweg 5"/>
    <x v="49"/>
    <s v="5061JR"/>
    <s v="NL"/>
    <s v="2480147219"/>
    <s v="0157333_005"/>
    <m/>
    <s v="NL001131849B01"/>
    <n v="2"/>
    <n v="0"/>
    <n v="0"/>
    <s v="N"/>
    <s v="Peter Appel Transport B.V."/>
    <n v="36622"/>
    <d v="2023-11-22T00:00:00"/>
    <s v="14:29:00"/>
    <n v="0"/>
    <x v="2"/>
    <x v="46"/>
    <n v="11"/>
    <x v="3"/>
    <n v="1"/>
    <n v="0.8"/>
    <x v="6"/>
    <n v="27.26"/>
    <n v="0"/>
    <n v="27.26"/>
  </r>
  <r>
    <s v="COLGATE 3800 DEB."/>
    <s v="Colgate-Palmolive Nederland BV"/>
    <s v="101t"/>
    <n v="101091053974"/>
    <n v="101030178338"/>
    <n v="825"/>
    <s v="Controle Inv"/>
    <s v="2480147215"/>
    <s v="Verkoop"/>
    <n v="170"/>
    <s v="Transport drops zone"/>
    <s v="0 - ingevoerd"/>
    <n v="0"/>
    <m/>
    <d v="2023-11-22T00:00:00"/>
    <s v="DROP"/>
    <s v="0001010910539740157334_002"/>
    <n v="264.48"/>
    <n v="24"/>
    <m/>
    <s v="EUR"/>
    <n v="264.48"/>
    <s v="EUR"/>
    <n v="0"/>
    <s v="EUR"/>
    <n v="264.48"/>
    <n v="0"/>
    <n v="-264.48"/>
    <s v="N"/>
    <m/>
    <m/>
    <m/>
    <d v="2023-11-22T00:00:00"/>
    <s v="00:00"/>
    <s v="23:59"/>
    <d v="2023-11-22T00:00:00"/>
    <s v="06:00"/>
    <s v="06:00"/>
    <n v="24"/>
    <s v="ce"/>
    <n v="24461"/>
    <n v="24"/>
    <n v="44"/>
    <s v="Kuehne+Nagel Tiel 3 Standpl"/>
    <s v="De Diepert 5"/>
    <s v="Tiel"/>
    <s v="4004 MA"/>
    <s v="NL"/>
    <x v="115"/>
    <s v="Hollandweg 32"/>
    <x v="4"/>
    <s v="2665 MT"/>
    <s v="NL"/>
    <s v="2480147215"/>
    <s v="0157334_002"/>
    <m/>
    <s v="NL001131849B01"/>
    <n v="2"/>
    <n v="0"/>
    <n v="0"/>
    <s v="N"/>
    <s v="Peter Appel Transport B.V."/>
    <n v="36622"/>
    <d v="2023-11-22T00:00:00"/>
    <s v="07:02:00"/>
    <n v="0"/>
    <x v="2"/>
    <x v="46"/>
    <n v="11"/>
    <x v="4"/>
    <n v="1"/>
    <n v="24"/>
    <x v="3"/>
    <n v="264.48"/>
    <n v="0"/>
    <n v="264.48"/>
  </r>
  <r>
    <s v="COLGATE 3800 DEB."/>
    <s v="Colgate-Palmolive Nederland BV"/>
    <s v="101t"/>
    <n v="101091053980"/>
    <n v="101030178342"/>
    <n v="825"/>
    <s v="Controle Inv"/>
    <s v="2480147216"/>
    <s v="Verkoop"/>
    <n v="170"/>
    <s v="Transport drops zone"/>
    <s v="0 - ingevoerd"/>
    <n v="0"/>
    <m/>
    <d v="2023-11-22T00:00:00"/>
    <s v="DROP"/>
    <s v="0001010910539800157339_002"/>
    <n v="255.81"/>
    <n v="22.4"/>
    <m/>
    <s v="EUR"/>
    <n v="255.81"/>
    <s v="EUR"/>
    <n v="0"/>
    <s v="EUR"/>
    <n v="255.81"/>
    <n v="0"/>
    <n v="-255.81"/>
    <s v="N"/>
    <m/>
    <m/>
    <m/>
    <d v="2023-11-22T00:00:00"/>
    <s v="00:00"/>
    <s v="23:59"/>
    <d v="2023-11-22T00:00:00"/>
    <s v="09:00"/>
    <s v="09:00"/>
    <n v="22.4"/>
    <s v="ce"/>
    <n v="22695"/>
    <n v="22.4"/>
    <n v="41"/>
    <s v="Kuehne+Nagel Tiel 3 Standpl"/>
    <s v="De Diepert 5"/>
    <s v="Tiel"/>
    <s v="4004 MA"/>
    <s v="NL"/>
    <x v="115"/>
    <s v="Hollandweg 32"/>
    <x v="4"/>
    <s v="2665 MT"/>
    <s v="NL"/>
    <s v="2480147216"/>
    <s v="0157339_002"/>
    <m/>
    <s v="NL001131849B01"/>
    <n v="2"/>
    <n v="0"/>
    <n v="0"/>
    <s v="N"/>
    <s v="Peter Appel Transport B.V."/>
    <n v="36622"/>
    <d v="2023-11-22T00:00:00"/>
    <s v="09:29:00"/>
    <n v="0"/>
    <x v="2"/>
    <x v="46"/>
    <n v="11"/>
    <x v="4"/>
    <n v="1"/>
    <n v="22.4"/>
    <x v="3"/>
    <n v="255.81"/>
    <n v="0"/>
    <n v="255.81"/>
  </r>
  <r>
    <s v="COLGATE 3800 DEB."/>
    <s v="Colgate-Palmolive Nederland BV"/>
    <s v="101t"/>
    <n v="101091053989"/>
    <n v="101030178343"/>
    <n v="825"/>
    <s v="Controle Inv"/>
    <s v="2480147208"/>
    <s v="Verkoop"/>
    <n v="170"/>
    <s v="Transport drops zone"/>
    <s v="0 - ingevoerd"/>
    <n v="0"/>
    <m/>
    <d v="2023-11-22T00:00:00"/>
    <s v="DROP"/>
    <s v="0001010910539890157345_002"/>
    <n v="237.84"/>
    <n v="24"/>
    <m/>
    <s v="EUR"/>
    <n v="142.69999999999999"/>
    <s v="EUR"/>
    <n v="0"/>
    <s v="EUR"/>
    <n v="142.69999999999999"/>
    <n v="0"/>
    <n v="-142.69999999999999"/>
    <s v="N"/>
    <m/>
    <m/>
    <m/>
    <d v="2023-11-22T00:00:00"/>
    <s v="00:00"/>
    <s v="23:59"/>
    <d v="2023-11-22T00:00:00"/>
    <s v="11:00"/>
    <s v="12:00"/>
    <n v="14.4"/>
    <s v="ce"/>
    <n v="11948"/>
    <n v="14.4"/>
    <n v="26"/>
    <s v="Kuehne+Nagel Tiel 3 Standpl"/>
    <s v="De Diepert 5"/>
    <s v="Tiel"/>
    <s v="4004 MA"/>
    <s v="NL"/>
    <x v="109"/>
    <s v="Rheastraat 10"/>
    <x v="3"/>
    <s v="5047 TL"/>
    <s v="NL"/>
    <s v="2480147208"/>
    <s v="0157345_002"/>
    <m/>
    <s v="NL001131849B01"/>
    <n v="2"/>
    <n v="0"/>
    <n v="0"/>
    <s v="N"/>
    <s v="Peter Appel Transport B.V."/>
    <n v="36622"/>
    <d v="2023-11-22T00:00:00"/>
    <s v="14:29:00"/>
    <n v="0"/>
    <x v="2"/>
    <x v="46"/>
    <n v="11"/>
    <x v="3"/>
    <n v="1"/>
    <n v="24"/>
    <x v="1"/>
    <n v="237.83999999999997"/>
    <n v="0"/>
    <n v="237.83999999999997"/>
  </r>
  <r>
    <s v="COLGATE 3800 DEB."/>
    <s v="Colgate-Palmolive Nederland BV"/>
    <s v="101t"/>
    <n v="101091053990"/>
    <n v="101030178345"/>
    <n v="825"/>
    <s v="Controle Inv"/>
    <s v="2480147212"/>
    <s v="Verkoop"/>
    <n v="170"/>
    <s v="Transport drops zone"/>
    <s v="0 - ingevoerd"/>
    <n v="0"/>
    <m/>
    <d v="2023-11-22T00:00:00"/>
    <s v="DROP"/>
    <s v="0001010910539900157347_002"/>
    <n v="225.94"/>
    <n v="21.6"/>
    <m/>
    <s v="EUR"/>
    <n v="100.42"/>
    <s v="EUR"/>
    <n v="0"/>
    <s v="EUR"/>
    <n v="100.42"/>
    <n v="0"/>
    <n v="-100.42"/>
    <s v="N"/>
    <m/>
    <m/>
    <m/>
    <d v="2023-11-22T00:00:00"/>
    <s v="00:00"/>
    <s v="23:59"/>
    <d v="2023-11-22T00:00:00"/>
    <s v="12:00"/>
    <s v="13:00"/>
    <n v="9.6"/>
    <s v="ce"/>
    <n v="8813"/>
    <n v="9.6"/>
    <n v="17"/>
    <s v="Kuehne+Nagel Tiel 3 Standpl"/>
    <s v="De Diepert 5"/>
    <s v="Tiel"/>
    <s v="4004 MA"/>
    <s v="NL"/>
    <x v="109"/>
    <s v="Rheastraat 10"/>
    <x v="3"/>
    <s v="5047 TL"/>
    <s v="NL"/>
    <s v="2480147212"/>
    <s v="0157347_002"/>
    <m/>
    <s v="NL001131849B01"/>
    <n v="2"/>
    <n v="0"/>
    <n v="0"/>
    <s v="N"/>
    <s v="Peter Appel Transport B.V."/>
    <n v="36622"/>
    <d v="2023-11-22T00:00:00"/>
    <s v="13:47:00"/>
    <n v="17"/>
    <x v="2"/>
    <x v="46"/>
    <n v="11"/>
    <x v="3"/>
    <n v="0"/>
    <s v=""/>
    <x v="1"/>
    <s v=""/>
    <n v="0"/>
    <s v=""/>
  </r>
  <r>
    <s v="COLGATE 3800 DEB."/>
    <s v="Colgate-Palmolive Nederland BV"/>
    <s v="101t"/>
    <n v="101091054457"/>
    <n v="101030178346"/>
    <n v="825"/>
    <s v="Controle Inv"/>
    <s v="2480147225"/>
    <s v="Verkoop"/>
    <n v="170"/>
    <s v="Transport drops zone"/>
    <s v="0 - ingevoerd"/>
    <n v="0"/>
    <m/>
    <d v="2023-11-22T00:00:00"/>
    <s v="DROP"/>
    <s v="0001010910544570157634_003"/>
    <n v="72.08"/>
    <n v="4"/>
    <m/>
    <s v="EUR"/>
    <n v="72.08"/>
    <s v="EUR"/>
    <n v="0"/>
    <s v="EUR"/>
    <n v="72.08"/>
    <n v="0"/>
    <n v="-72.08"/>
    <s v="N"/>
    <m/>
    <m/>
    <m/>
    <d v="2023-11-22T00:00:00"/>
    <s v="00:00"/>
    <s v="23:59"/>
    <d v="2023-11-22T00:00:00"/>
    <s v="07:00"/>
    <s v="19:00"/>
    <n v="4"/>
    <s v="ce"/>
    <n v="1948"/>
    <n v="4"/>
    <n v="3"/>
    <s v="Kuehne+Nagel Tiel 3 Standpl"/>
    <s v="De Diepert 5"/>
    <s v="Tiel"/>
    <s v="4004 MA"/>
    <s v="NL"/>
    <x v="46"/>
    <s v="FLORIJNSTRAAT  4C"/>
    <x v="23"/>
    <s v="4903 RM"/>
    <s v="NL"/>
    <s v="2480147225"/>
    <s v="0157634_003"/>
    <m/>
    <s v="NL001131849B01"/>
    <n v="2"/>
    <n v="0"/>
    <n v="0"/>
    <s v="N"/>
    <s v="Peter Appel Transport B.V."/>
    <n v="36622"/>
    <d v="2023-11-22T00:00:00"/>
    <s v="07:15:00"/>
    <n v="0"/>
    <x v="2"/>
    <x v="46"/>
    <n v="11"/>
    <x v="34"/>
    <n v="1"/>
    <n v="4"/>
    <x v="5"/>
    <n v="72.08"/>
    <n v="0"/>
    <n v="72.08"/>
  </r>
  <r>
    <s v="COLGATE 3800 DEB."/>
    <s v="Colgate-Palmolive Nederland BV"/>
    <s v="101t"/>
    <n v="101091053984"/>
    <n v="101030178347"/>
    <n v="825"/>
    <s v="Controle Inv"/>
    <s v="2480147214"/>
    <s v="Verkoop"/>
    <n v="170"/>
    <s v="Transport drops zone"/>
    <s v="0 - ingevoerd"/>
    <n v="0"/>
    <m/>
    <d v="2023-11-22T00:00:00"/>
    <s v="DROP"/>
    <s v="0001010910539840157343_002"/>
    <n v="162.03"/>
    <n v="10.4"/>
    <m/>
    <s v="EUR"/>
    <n v="24.93"/>
    <s v="EUR"/>
    <n v="0"/>
    <s v="EUR"/>
    <n v="24.93"/>
    <n v="0"/>
    <n v="-24.93"/>
    <s v="N"/>
    <m/>
    <m/>
    <m/>
    <d v="2023-11-22T00:00:00"/>
    <s v="00:00"/>
    <s v="23:59"/>
    <d v="2023-11-22T00:00:00"/>
    <s v="11:00"/>
    <s v="11:00"/>
    <n v="1.6"/>
    <s v="ce"/>
    <n v="1350"/>
    <n v="1.6"/>
    <n v="2"/>
    <s v="Kuehne+Nagel Tiel 3 Standpl"/>
    <s v="De Diepert 5"/>
    <s v="Tiel"/>
    <s v="4004 MA"/>
    <s v="NL"/>
    <x v="115"/>
    <s v="Hollandweg 32"/>
    <x v="4"/>
    <s v="2665 MT"/>
    <s v="NL"/>
    <s v="2480147214"/>
    <s v="0157343_002"/>
    <m/>
    <s v="NL001131849B01"/>
    <n v="2"/>
    <n v="0"/>
    <n v="0"/>
    <s v="N"/>
    <s v="Peter Appel Transport B.V."/>
    <n v="36622"/>
    <d v="2023-11-22T00:00:00"/>
    <s v="12:59:00"/>
    <n v="0"/>
    <x v="2"/>
    <x v="46"/>
    <n v="11"/>
    <x v="4"/>
    <n v="1"/>
    <n v="10.4"/>
    <x v="3"/>
    <n v="162.03"/>
    <n v="0"/>
    <n v="162.03"/>
  </r>
  <r>
    <s v="COLGATE 3800 DEB."/>
    <s v="Colgate-Palmolive Nederland BV"/>
    <s v="101t"/>
    <n v="101091053975"/>
    <n v="101030178349"/>
    <n v="825"/>
    <s v="Controle Inv"/>
    <s v="2480147218"/>
    <s v="Verkoop"/>
    <n v="170"/>
    <s v="Transport drops zone"/>
    <s v="0 - ingevoerd"/>
    <n v="0"/>
    <m/>
    <d v="2023-11-22T00:00:00"/>
    <s v="DROP"/>
    <s v="0001010910539750157333_003"/>
    <n v="29.83"/>
    <n v="0.8"/>
    <m/>
    <s v="EUR"/>
    <n v="29.83"/>
    <s v="EUR"/>
    <n v="0"/>
    <s v="EUR"/>
    <n v="29.83"/>
    <n v="0"/>
    <n v="-29.83"/>
    <s v="N"/>
    <m/>
    <m/>
    <m/>
    <d v="2023-11-22T00:00:00"/>
    <s v="00:00"/>
    <s v="23:59"/>
    <d v="2023-11-22T00:00:00"/>
    <s v="07:00"/>
    <s v="14:00"/>
    <n v="0.8"/>
    <s v="ce"/>
    <n v="336"/>
    <n v="0.8"/>
    <n v="0"/>
    <s v="Kuehne+Nagel Tiel 3 Standpl"/>
    <s v="De Diepert 5"/>
    <s v="Tiel"/>
    <s v="4004 MA"/>
    <s v="NL"/>
    <x v="114"/>
    <s v="Basisweg 7"/>
    <x v="25"/>
    <s v="1951NG"/>
    <s v="NL"/>
    <s v="2480147218"/>
    <s v="0157333_003"/>
    <m/>
    <s v="NL001131849B01"/>
    <n v="2"/>
    <n v="0"/>
    <n v="0"/>
    <s v="N"/>
    <s v="Peter Appel Transport B.V."/>
    <n v="36622"/>
    <d v="2023-11-22T00:00:00"/>
    <s v="10:03:00"/>
    <n v="0"/>
    <x v="2"/>
    <x v="46"/>
    <n v="11"/>
    <x v="17"/>
    <n v="1"/>
    <n v="0.8"/>
    <x v="3"/>
    <n v="29.83"/>
    <n v="0"/>
    <n v="29.83"/>
  </r>
  <r>
    <s v="COLGATE 3800 DEB."/>
    <s v="Colgate-Palmolive Nederland BV"/>
    <s v="101t"/>
    <n v="101091054478"/>
    <n v="101030178356"/>
    <n v="825"/>
    <s v="Controle Inv"/>
    <s v="0240202840"/>
    <s v="Verkoop"/>
    <n v="170"/>
    <s v="Transport drops zone"/>
    <s v="0 - ingevoerd"/>
    <n v="0"/>
    <m/>
    <d v="2023-11-22T00:00:00"/>
    <s v="DROP"/>
    <s v="0001010910544780157651_002"/>
    <n v="158.4"/>
    <n v="20"/>
    <m/>
    <s v="EUR"/>
    <n v="12.67"/>
    <s v="EUR"/>
    <n v="0"/>
    <s v="EUR"/>
    <n v="12.67"/>
    <n v="0"/>
    <n v="-12.67"/>
    <s v="N"/>
    <m/>
    <m/>
    <m/>
    <d v="2023-11-22T00:00:00"/>
    <s v="00:00"/>
    <s v="23:59"/>
    <d v="2023-11-22T00:00:00"/>
    <s v="17:30"/>
    <s v="17:30"/>
    <n v="1.6"/>
    <s v="ce"/>
    <n v="1389"/>
    <n v="1.6"/>
    <n v="2"/>
    <s v="Kuehne+Nagel Tiel 3 Standpl"/>
    <s v="De Diepert 5"/>
    <s v="Tiel"/>
    <s v="4004 MA"/>
    <s v="NL"/>
    <x v="23"/>
    <s v="Rood 24"/>
    <x v="17"/>
    <s v="6666 LT"/>
    <s v="NL"/>
    <s v="0240202840"/>
    <s v="0157651_002"/>
    <m/>
    <s v="NL001131849B01"/>
    <n v="2"/>
    <n v="0"/>
    <n v="0"/>
    <s v="N"/>
    <s v="Peter Appel Transport B.V."/>
    <n v="36622"/>
    <d v="2023-11-22T00:00:00"/>
    <s v="17:55:00"/>
    <n v="0"/>
    <x v="2"/>
    <x v="46"/>
    <n v="11"/>
    <x v="15"/>
    <n v="0"/>
    <s v=""/>
    <x v="5"/>
    <s v=""/>
    <n v="0"/>
    <s v=""/>
  </r>
  <r>
    <s v="COLGATE 3800 DEB."/>
    <s v="Colgate-Palmolive Nederland BV"/>
    <s v="101t"/>
    <n v="101091054473"/>
    <n v="101030178358"/>
    <n v="825"/>
    <s v="Controle Inv"/>
    <s v="0240202856"/>
    <s v="Verkoop"/>
    <n v="170"/>
    <s v="Transport drops zone"/>
    <s v="0 - ingevoerd"/>
    <n v="0"/>
    <m/>
    <d v="2023-11-22T00:00:00"/>
    <s v="DROP"/>
    <s v="0001010910544730157646_002"/>
    <n v="162.24"/>
    <n v="12"/>
    <m/>
    <s v="EUR"/>
    <n v="162.24"/>
    <s v="EUR"/>
    <n v="0"/>
    <s v="EUR"/>
    <n v="162.24"/>
    <n v="0"/>
    <n v="-162.24"/>
    <s v="N"/>
    <m/>
    <m/>
    <m/>
    <d v="2023-11-22T00:00:00"/>
    <s v="00:00"/>
    <s v="23:59"/>
    <d v="2023-11-22T00:00:00"/>
    <s v="08:30"/>
    <s v="16:00"/>
    <n v="12"/>
    <s v="ce"/>
    <n v="7824"/>
    <n v="12"/>
    <n v="18"/>
    <s v="Kuehne+Nagel Tiel 3 Standpl"/>
    <s v="De Diepert 5"/>
    <s v="Tiel"/>
    <s v="4004 MA"/>
    <s v="NL"/>
    <x v="81"/>
    <s v="Oude Berghuizerweg 30"/>
    <x v="31"/>
    <s v="7336 AW"/>
    <s v="NL"/>
    <s v="0240202856"/>
    <s v="0157646_002"/>
    <m/>
    <s v="NL001131849B01"/>
    <n v="2"/>
    <n v="0"/>
    <n v="0"/>
    <s v="N"/>
    <s v="Peter Appel Transport B.V."/>
    <n v="36622"/>
    <d v="2023-11-22T00:00:00"/>
    <s v="10:21:00"/>
    <n v="0"/>
    <x v="2"/>
    <x v="46"/>
    <n v="11"/>
    <x v="27"/>
    <n v="1"/>
    <n v="12"/>
    <x v="0"/>
    <n v="162.24"/>
    <n v="0"/>
    <n v="162.24"/>
  </r>
  <r>
    <s v="COLGATE 3800 DEB."/>
    <s v="Colgate-Palmolive Nederland BV"/>
    <s v="101t"/>
    <n v="101091053989"/>
    <n v="101030178339"/>
    <n v="825"/>
    <s v="Controle Inv"/>
    <s v="2480147213"/>
    <s v="Verkoop"/>
    <n v="170"/>
    <s v="Transport drops zone"/>
    <s v="0 - ingevoerd"/>
    <n v="0"/>
    <m/>
    <d v="2023-11-22T00:00:00"/>
    <s v="DROP"/>
    <s v="0001010910539890157345_002"/>
    <n v="237.84"/>
    <n v="24"/>
    <m/>
    <s v="EUR"/>
    <n v="95.14"/>
    <s v="EUR"/>
    <n v="0"/>
    <s v="EUR"/>
    <n v="95.14"/>
    <n v="0"/>
    <n v="-95.14"/>
    <s v="N"/>
    <m/>
    <m/>
    <m/>
    <d v="2023-11-22T00:00:00"/>
    <s v="00:00"/>
    <s v="23:59"/>
    <d v="2023-11-22T00:00:00"/>
    <s v="11:00"/>
    <s v="12:00"/>
    <n v="9.6"/>
    <s v="ce"/>
    <n v="8083"/>
    <n v="9.6"/>
    <n v="16"/>
    <s v="Kuehne+Nagel Tiel 3 Standpl"/>
    <s v="De Diepert 5"/>
    <s v="Tiel"/>
    <s v="4004 MA"/>
    <s v="NL"/>
    <x v="109"/>
    <s v="Rheastraat 10"/>
    <x v="3"/>
    <s v="5047 TL"/>
    <s v="NL"/>
    <s v="2480147213"/>
    <s v="0157345_002"/>
    <m/>
    <s v="NL001131849B01"/>
    <n v="2"/>
    <n v="0"/>
    <n v="0"/>
    <s v="N"/>
    <s v="Peter Appel Transport B.V."/>
    <n v="36622"/>
    <d v="2023-11-22T00:00:00"/>
    <s v="14:29:00"/>
    <n v="0"/>
    <x v="2"/>
    <x v="46"/>
    <n v="11"/>
    <x v="3"/>
    <n v="0"/>
    <s v=""/>
    <x v="1"/>
    <s v=""/>
    <n v="0"/>
    <s v=""/>
  </r>
  <r>
    <s v="COLGATE 3800 DEB."/>
    <s v="Colgate-Palmolive Nederland BV"/>
    <s v="101t"/>
    <n v="101091053984"/>
    <n v="101030178341"/>
    <n v="825"/>
    <s v="Controle Inv"/>
    <s v="2480147210"/>
    <s v="Verkoop"/>
    <n v="170"/>
    <s v="Transport drops zone"/>
    <s v="0 - ingevoerd"/>
    <n v="0"/>
    <m/>
    <d v="2023-11-22T00:00:00"/>
    <s v="DROP"/>
    <s v="0001010910539840157343_002"/>
    <n v="162.03"/>
    <n v="10.4"/>
    <m/>
    <s v="EUR"/>
    <n v="112.17"/>
    <s v="EUR"/>
    <n v="0"/>
    <s v="EUR"/>
    <n v="112.17"/>
    <n v="0"/>
    <n v="-112.17"/>
    <s v="N"/>
    <m/>
    <m/>
    <m/>
    <d v="2023-11-22T00:00:00"/>
    <s v="00:00"/>
    <s v="23:59"/>
    <d v="2023-11-22T00:00:00"/>
    <s v="11:00"/>
    <s v="11:00"/>
    <n v="7.2"/>
    <s v="ce"/>
    <n v="7070"/>
    <n v="7.2"/>
    <n v="12"/>
    <s v="Kuehne+Nagel Tiel 3 Standpl"/>
    <s v="De Diepert 5"/>
    <s v="Tiel"/>
    <s v="4004 MA"/>
    <s v="NL"/>
    <x v="115"/>
    <s v="Hollandweg 32"/>
    <x v="4"/>
    <s v="2665 MT"/>
    <s v="NL"/>
    <s v="2480147210"/>
    <s v="0157343_002"/>
    <m/>
    <s v="NL001131849B01"/>
    <n v="2"/>
    <n v="0"/>
    <n v="0"/>
    <s v="N"/>
    <s v="Peter Appel Transport B.V."/>
    <n v="36622"/>
    <d v="2023-11-22T00:00:00"/>
    <s v="12:59:00"/>
    <n v="0"/>
    <x v="2"/>
    <x v="46"/>
    <n v="11"/>
    <x v="4"/>
    <n v="0"/>
    <s v=""/>
    <x v="3"/>
    <s v=""/>
    <n v="0"/>
    <s v=""/>
  </r>
  <r>
    <s v="COLGATE 3800 DEB."/>
    <s v="Colgate-Palmolive Nederland BV"/>
    <s v="101t"/>
    <n v="101091054465"/>
    <n v="101030178351"/>
    <n v="825"/>
    <s v="Controle Inv"/>
    <s v="2480147228"/>
    <s v="Verkoop"/>
    <n v="170"/>
    <s v="Transport drops zone"/>
    <s v="0 - ingevoerd"/>
    <n v="0"/>
    <m/>
    <d v="2023-11-22T00:00:00"/>
    <s v="DROP"/>
    <s v="0001010910544650157639_002"/>
    <n v="129.4"/>
    <n v="20"/>
    <m/>
    <s v="EUR"/>
    <n v="129.4"/>
    <s v="EUR"/>
    <n v="0"/>
    <s v="EUR"/>
    <n v="129.4"/>
    <n v="0"/>
    <n v="-129.4"/>
    <s v="N"/>
    <m/>
    <m/>
    <m/>
    <d v="2023-11-22T00:00:00"/>
    <s v="00:00"/>
    <s v="23:59"/>
    <d v="2023-11-22T00:00:00"/>
    <s v="06:00"/>
    <s v="07:00"/>
    <n v="20"/>
    <s v="ce"/>
    <n v="11638"/>
    <n v="20"/>
    <n v="23"/>
    <s v="Kuehne+Nagel Tiel 3 Standpl"/>
    <s v="De Diepert 5"/>
    <s v="Tiel"/>
    <s v="4004 MA"/>
    <s v="NL"/>
    <x v="2"/>
    <s v="Randweg 2"/>
    <x v="6"/>
    <s v="4191 NN"/>
    <s v="NL"/>
    <s v="2480147228"/>
    <s v="0157639_002"/>
    <m/>
    <s v="NL001131849B01"/>
    <n v="2"/>
    <n v="0"/>
    <n v="0"/>
    <s v="N"/>
    <s v="Peter Appel Transport B.V."/>
    <n v="36622"/>
    <d v="2023-11-22T00:00:00"/>
    <s v="07:11:00"/>
    <n v="0"/>
    <x v="2"/>
    <x v="46"/>
    <n v="11"/>
    <x v="6"/>
    <n v="1"/>
    <n v="20"/>
    <x v="2"/>
    <n v="129.4"/>
    <n v="0"/>
    <n v="129.4"/>
  </r>
  <r>
    <s v="COLGATE 3800 DEB."/>
    <s v="Colgate-Palmolive Nederland BV"/>
    <s v="101t"/>
    <n v="101091053975"/>
    <n v="101030178354"/>
    <n v="825"/>
    <s v="Controle Inv"/>
    <s v="2480147226"/>
    <s v="Verkoop"/>
    <n v="170"/>
    <s v="Transport drops zone"/>
    <s v="0 - ingevoerd"/>
    <n v="0"/>
    <m/>
    <d v="2023-11-22T00:00:00"/>
    <s v="DROP"/>
    <s v="0001010910539750157333_007"/>
    <n v="39.46"/>
    <n v="0.8"/>
    <m/>
    <s v="EUR"/>
    <n v="39.46"/>
    <s v="EUR"/>
    <n v="0"/>
    <s v="EUR"/>
    <n v="39.46"/>
    <n v="0"/>
    <n v="-39.46"/>
    <s v="N"/>
    <m/>
    <m/>
    <m/>
    <d v="2023-11-22T00:00:00"/>
    <s v="00:00"/>
    <s v="23:59"/>
    <d v="2023-11-22T00:00:00"/>
    <s v="13:00"/>
    <s v="19:00"/>
    <n v="0.8"/>
    <s v="ce"/>
    <n v="31"/>
    <n v="0.8"/>
    <n v="0"/>
    <s v="Kuehne+Nagel Tiel 3 Standpl"/>
    <s v="De Diepert 5"/>
    <s v="Tiel"/>
    <s v="4004 MA"/>
    <s v="NL"/>
    <x v="9"/>
    <s v="Edisonstraat 3"/>
    <x v="12"/>
    <s v="8606JH"/>
    <s v="NL"/>
    <s v="2480147226"/>
    <s v="0157333_007"/>
    <m/>
    <s v="NL001131849B01"/>
    <n v="2"/>
    <n v="0"/>
    <n v="0"/>
    <s v="N"/>
    <s v="Peter Appel Transport B.V."/>
    <n v="36622"/>
    <d v="2023-11-22T00:00:00"/>
    <s v="16:47:00"/>
    <n v="0"/>
    <x v="2"/>
    <x v="46"/>
    <n v="11"/>
    <x v="10"/>
    <n v="1"/>
    <n v="0.8"/>
    <x v="3"/>
    <n v="39.46"/>
    <n v="0"/>
    <n v="39.46"/>
  </r>
  <r>
    <s v="COLGATE 3800 DEB."/>
    <s v="Colgate-Palmolive Nederland BV"/>
    <s v="101t"/>
    <n v="101091053984"/>
    <n v="101030178355"/>
    <n v="825"/>
    <s v="Controle Inv"/>
    <s v="2480147217"/>
    <s v="Verkoop"/>
    <n v="170"/>
    <s v="Transport drops zone"/>
    <s v="0 - ingevoerd"/>
    <n v="0"/>
    <m/>
    <d v="2023-11-22T00:00:00"/>
    <s v="DROP"/>
    <s v="0001010910539840157343_002"/>
    <n v="162.03"/>
    <n v="10.4"/>
    <m/>
    <s v="EUR"/>
    <n v="24.93"/>
    <s v="EUR"/>
    <n v="0"/>
    <s v="EUR"/>
    <n v="24.93"/>
    <n v="0"/>
    <n v="-24.93"/>
    <s v="N"/>
    <m/>
    <m/>
    <m/>
    <d v="2023-11-22T00:00:00"/>
    <s v="00:00"/>
    <s v="23:59"/>
    <d v="2023-11-22T00:00:00"/>
    <s v="12:00"/>
    <s v="12:00"/>
    <n v="1.6"/>
    <s v="ce"/>
    <n v="788"/>
    <n v="1.6"/>
    <n v="0"/>
    <s v="Kuehne+Nagel Tiel 3 Standpl"/>
    <s v="De Diepert 5"/>
    <s v="Tiel"/>
    <s v="4004 MA"/>
    <s v="NL"/>
    <x v="113"/>
    <s v="Hollandweg 30"/>
    <x v="4"/>
    <s v="2665 MT"/>
    <s v="NL"/>
    <s v="2480147217"/>
    <s v="0157343_002"/>
    <m/>
    <s v="NL001131849B01"/>
    <n v="2"/>
    <n v="0"/>
    <n v="0"/>
    <s v="N"/>
    <s v="Peter Appel Transport B.V."/>
    <n v="36622"/>
    <d v="2023-11-22T00:00:00"/>
    <s v="12:59:00"/>
    <n v="0"/>
    <x v="2"/>
    <x v="46"/>
    <n v="11"/>
    <x v="4"/>
    <n v="0"/>
    <s v=""/>
    <x v="3"/>
    <s v=""/>
    <n v="0"/>
    <s v=""/>
  </r>
  <r>
    <s v="COLGATE 3800 DEB."/>
    <s v="Colgate-Palmolive Nederland BV"/>
    <s v="101t"/>
    <n v="101091054457"/>
    <n v="101030178321"/>
    <n v="825"/>
    <s v="Controle Inv"/>
    <s v="2480145190"/>
    <s v="Verkoop"/>
    <n v="170"/>
    <s v="Transport drops zone"/>
    <s v="0 - ingevoerd"/>
    <n v="0"/>
    <m/>
    <d v="2023-11-22T00:00:00"/>
    <s v="DROP"/>
    <s v="0001010910544570157634_002"/>
    <n v="71.760000000000005"/>
    <n v="4"/>
    <m/>
    <s v="EUR"/>
    <n v="71.760000000000005"/>
    <s v="EUR"/>
    <n v="0"/>
    <s v="EUR"/>
    <n v="71.760000000000005"/>
    <n v="0"/>
    <n v="-71.760000000000005"/>
    <s v="N"/>
    <m/>
    <m/>
    <m/>
    <d v="2023-11-22T00:00:00"/>
    <s v="00:00"/>
    <s v="23:59"/>
    <d v="2023-11-22T00:00:00"/>
    <s v="07:00"/>
    <s v="07:00"/>
    <n v="4"/>
    <s v="ce"/>
    <n v="3143"/>
    <n v="4"/>
    <n v="4"/>
    <s v="Kuehne+Nagel Tiel 3 Standpl"/>
    <s v="De Diepert 5"/>
    <s v="Tiel"/>
    <s v="4004 MA"/>
    <s v="NL"/>
    <x v="41"/>
    <s v="Asteriastraat 9"/>
    <x v="3"/>
    <s v="5047 RM"/>
    <s v="NL"/>
    <s v="2480145190"/>
    <s v="0157634_002"/>
    <m/>
    <s v="NL001131849B01"/>
    <n v="2"/>
    <n v="0"/>
    <n v="0"/>
    <s v="N"/>
    <s v="Peter Appel Transport B.V."/>
    <n v="36622"/>
    <d v="2023-11-22T00:00:00"/>
    <s v="06:33:00"/>
    <n v="0"/>
    <x v="2"/>
    <x v="46"/>
    <n v="11"/>
    <x v="3"/>
    <n v="1"/>
    <n v="4"/>
    <x v="0"/>
    <n v="71.760000000000005"/>
    <n v="0"/>
    <n v="71.760000000000005"/>
  </r>
  <r>
    <s v="COLGATE 3800 DEB."/>
    <s v="Colgate-Palmolive Nederland BV"/>
    <s v="101t"/>
    <n v="101091053968"/>
    <n v="101030178322"/>
    <n v="825"/>
    <s v="Controle Inv"/>
    <s v="2480147198"/>
    <s v="Verkoop"/>
    <n v="200"/>
    <s v="Transport drops"/>
    <s v="0 - ingevoerd"/>
    <n v="0"/>
    <m/>
    <d v="2023-11-22T00:00:00"/>
    <s v="DROP"/>
    <s v="0001010910539680157327_002"/>
    <n v="54.4"/>
    <m/>
    <m/>
    <s v="EUR"/>
    <n v="54.4"/>
    <s v="EUR"/>
    <n v="0"/>
    <s v="EUR"/>
    <n v="54.4"/>
    <n v="0"/>
    <n v="-54.4"/>
    <s v="N"/>
    <m/>
    <m/>
    <m/>
    <d v="2023-11-22T00:00:00"/>
    <s v="00:00"/>
    <s v="23:59"/>
    <d v="2023-11-22T00:00:00"/>
    <s v="08:00"/>
    <s v="16:00"/>
    <n v="0.8"/>
    <s v="ce"/>
    <n v="7"/>
    <n v="0.8"/>
    <n v="0"/>
    <s v="Kuehne+Nagel Tiel 3 Standpl"/>
    <s v="De Diepert 5"/>
    <s v="Tiel"/>
    <s v="4004 MA"/>
    <s v="NL"/>
    <x v="38"/>
    <s v="Andries Copierhof 2"/>
    <x v="40"/>
    <s v="3059 LM"/>
    <s v="NL"/>
    <s v="2480147198"/>
    <s v="0157327_002"/>
    <m/>
    <s v="NL001131849B01"/>
    <n v="2"/>
    <n v="0"/>
    <n v="0"/>
    <s v="N"/>
    <s v="Peter Appel Transport B.V."/>
    <n v="36744"/>
    <d v="2023-11-22T00:00:00"/>
    <s v="08:22:00"/>
    <n v="0"/>
    <x v="2"/>
    <x v="46"/>
    <n v="11"/>
    <x v="33"/>
    <n v="1"/>
    <n v="0.8"/>
    <x v="6"/>
    <n v="54.4"/>
    <n v="0"/>
    <n v="54.4"/>
  </r>
  <r>
    <s v="COLGATE 3800 DEB."/>
    <s v="Colgate-Palmolive Nederland BV"/>
    <s v="101t"/>
    <n v="101091053968"/>
    <n v="101030178323"/>
    <n v="825"/>
    <s v="Controle Inv"/>
    <s v="2480147197"/>
    <s v="Verkoop"/>
    <n v="200"/>
    <s v="Transport drops"/>
    <s v="0 - ingevoerd"/>
    <n v="0"/>
    <m/>
    <d v="2023-11-22T00:00:00"/>
    <s v="DROP"/>
    <s v="0001010910539680157327_003"/>
    <n v="54.4"/>
    <m/>
    <m/>
    <s v="EUR"/>
    <n v="54.4"/>
    <s v="EUR"/>
    <n v="0"/>
    <s v="EUR"/>
    <n v="54.4"/>
    <n v="0"/>
    <n v="-54.4"/>
    <s v="N"/>
    <m/>
    <m/>
    <m/>
    <d v="2023-11-22T00:00:00"/>
    <s v="00:00"/>
    <s v="23:59"/>
    <d v="2023-11-22T00:00:00"/>
    <s v="08:00"/>
    <s v="16:00"/>
    <n v="0.8"/>
    <s v="ce"/>
    <n v="83"/>
    <n v="0.8"/>
    <n v="0"/>
    <s v="Kuehne+Nagel Tiel 3 Standpl"/>
    <s v="De Diepert 5"/>
    <s v="Tiel"/>
    <s v="4004 MA"/>
    <s v="NL"/>
    <x v="27"/>
    <s v="Nieuwehuizenweg 17"/>
    <x v="30"/>
    <s v="2314XP"/>
    <s v="NL"/>
    <s v="2480147197"/>
    <s v="0157327_003"/>
    <m/>
    <s v="NL001131849B01"/>
    <n v="2"/>
    <n v="0"/>
    <n v="0"/>
    <s v="N"/>
    <s v="Peter Appel Transport B.V."/>
    <n v="36744"/>
    <d v="2023-11-22T00:00:00"/>
    <s v="09:25:00"/>
    <n v="0"/>
    <x v="2"/>
    <x v="46"/>
    <n v="11"/>
    <x v="26"/>
    <n v="1"/>
    <n v="0.8"/>
    <x v="0"/>
    <n v="54.4"/>
    <n v="0"/>
    <n v="54.4"/>
  </r>
  <r>
    <s v="COLGATE 3800 DEB."/>
    <s v="Colgate-Palmolive Nederland BV"/>
    <s v="101t"/>
    <n v="101091053968"/>
    <n v="101030178324"/>
    <n v="825"/>
    <s v="Controle Inv"/>
    <s v="2480147199"/>
    <s v="Verkoop"/>
    <n v="200"/>
    <s v="Transport drops"/>
    <s v="0 - ingevoerd"/>
    <n v="0"/>
    <m/>
    <d v="2023-11-22T00:00:00"/>
    <s v="DROP"/>
    <s v="0001010910539680157327_004"/>
    <n v="54.4"/>
    <m/>
    <m/>
    <s v="EUR"/>
    <n v="54.4"/>
    <s v="EUR"/>
    <n v="0"/>
    <s v="EUR"/>
    <n v="54.4"/>
    <n v="0"/>
    <n v="-54.4"/>
    <s v="N"/>
    <m/>
    <m/>
    <m/>
    <d v="2023-11-22T00:00:00"/>
    <s v="00:00"/>
    <s v="23:59"/>
    <d v="2023-11-22T00:00:00"/>
    <s v="08:00"/>
    <s v="16:00"/>
    <n v="0.8"/>
    <s v="ce"/>
    <n v="12"/>
    <n v="0.8"/>
    <n v="0"/>
    <s v="Kuehne+Nagel Tiel 3 Standpl"/>
    <s v="De Diepert 5"/>
    <s v="Tiel"/>
    <s v="4004 MA"/>
    <s v="NL"/>
    <x v="68"/>
    <s v="Admiraalsplein 15"/>
    <x v="21"/>
    <s v="3317BA"/>
    <s v="NL"/>
    <s v="2480147199"/>
    <s v="0157327_004"/>
    <m/>
    <s v="NL001131849B01"/>
    <n v="2"/>
    <n v="0"/>
    <n v="0"/>
    <s v="N"/>
    <s v="Peter Appel Transport B.V."/>
    <n v="36744"/>
    <d v="2023-11-22T00:00:00"/>
    <s v="09:37:00"/>
    <n v="0"/>
    <x v="2"/>
    <x v="46"/>
    <n v="11"/>
    <x v="19"/>
    <n v="1"/>
    <n v="0.8"/>
    <x v="6"/>
    <n v="54.4"/>
    <n v="0"/>
    <n v="54.4"/>
  </r>
  <r>
    <s v="COLGATE 3800 DEB."/>
    <s v="Colgate-Palmolive Nederland BV"/>
    <s v="101t"/>
    <n v="101091053968"/>
    <n v="101030178326"/>
    <n v="825"/>
    <s v="Controle Inv"/>
    <s v="2480147196"/>
    <s v="Verkoop"/>
    <n v="200"/>
    <s v="Transport drops"/>
    <s v="0 - ingevoerd"/>
    <n v="0"/>
    <m/>
    <d v="2023-11-22T00:00:00"/>
    <s v="DROP"/>
    <s v="0001010910539680157327_006"/>
    <n v="54.4"/>
    <m/>
    <m/>
    <s v="EUR"/>
    <n v="54.4"/>
    <s v="EUR"/>
    <n v="0"/>
    <s v="EUR"/>
    <n v="54.4"/>
    <n v="0"/>
    <n v="-54.4"/>
    <s v="N"/>
    <m/>
    <m/>
    <m/>
    <d v="2023-11-22T00:00:00"/>
    <s v="00:00"/>
    <s v="23:59"/>
    <d v="2023-11-22T00:00:00"/>
    <s v="07:00"/>
    <s v="13:00"/>
    <n v="0.8"/>
    <s v="ce"/>
    <n v="11"/>
    <n v="0.8"/>
    <n v="0"/>
    <s v="Kuehne+Nagel Tiel 3 Standpl"/>
    <s v="De Diepert 5"/>
    <s v="Tiel"/>
    <s v="4004 MA"/>
    <s v="NL"/>
    <x v="35"/>
    <s v="POMPHOEKWEG 1"/>
    <x v="37"/>
    <s v="5222 BE"/>
    <s v="NL"/>
    <s v="2480147196"/>
    <s v="0157327_006"/>
    <m/>
    <s v="NL001131849B01"/>
    <n v="2"/>
    <n v="0"/>
    <n v="0"/>
    <s v="N"/>
    <s v="Peter Appel Transport B.V."/>
    <n v="36744"/>
    <d v="2023-11-22T00:00:00"/>
    <s v="09:38:00"/>
    <n v="0"/>
    <x v="2"/>
    <x v="46"/>
    <n v="11"/>
    <x v="31"/>
    <n v="1"/>
    <n v="0.8"/>
    <x v="6"/>
    <n v="54.4"/>
    <n v="0"/>
    <n v="54.4"/>
  </r>
  <r>
    <s v="COLGATE 3800 DEB."/>
    <s v="Colgate-Palmolive Nederland BV"/>
    <s v="101t"/>
    <n v="101091054941"/>
    <n v="101030178426"/>
    <n v="825"/>
    <s v="Controle Inv"/>
    <s v="2480148190"/>
    <s v="Verkoop"/>
    <n v="190"/>
    <s v="Transport Zone ritpr"/>
    <s v="0 - ingevoerd"/>
    <n v="0"/>
    <m/>
    <d v="2023-11-22T00:00:00"/>
    <s v="DROP"/>
    <s v="0001010910549410157863_002"/>
    <n v="149.41999999999999"/>
    <n v="12.8"/>
    <m/>
    <s v="EUR"/>
    <n v="88.55"/>
    <s v="EUR"/>
    <n v="0"/>
    <s v="EUR"/>
    <n v="88.55"/>
    <n v="0"/>
    <n v="-88.55"/>
    <s v="N"/>
    <m/>
    <m/>
    <m/>
    <d v="2023-11-22T00:00:00"/>
    <s v="00:00"/>
    <s v="23:59"/>
    <d v="2023-11-22T00:00:00"/>
    <s v="22:00"/>
    <s v="23:00"/>
    <n v="12.8"/>
    <s v="ce"/>
    <n v="7666"/>
    <n v="12.8"/>
    <n v="14"/>
    <s v="Kuehne+Nagel Tiel 3 Standpl"/>
    <s v="De Diepert 5"/>
    <s v="Tiel"/>
    <s v="4004 MA"/>
    <s v="NL"/>
    <x v="2"/>
    <s v="Randweg 2"/>
    <x v="6"/>
    <s v="4191 NN"/>
    <s v="NL"/>
    <s v="2480148190"/>
    <s v="0157863_002"/>
    <m/>
    <s v="NL001131849B01"/>
    <n v="2"/>
    <n v="0"/>
    <n v="0"/>
    <s v="N"/>
    <s v="Peter Appel Transport B.V."/>
    <n v="36623"/>
    <d v="2023-11-22T00:00:00"/>
    <s v="22:52:00"/>
    <n v="0"/>
    <x v="2"/>
    <x v="46"/>
    <n v="11"/>
    <x v="6"/>
    <n v="0"/>
    <s v=""/>
    <x v="2"/>
    <s v=""/>
    <n v="0"/>
    <s v=""/>
  </r>
  <r>
    <s v="COLGATE 3800 DEB."/>
    <s v="Colgate-Palmolive Nederland BV"/>
    <s v="101t"/>
    <n v="101091055087"/>
    <n v="101030178518"/>
    <n v="825"/>
    <s v="Controle Inv"/>
    <s v="2480149188"/>
    <s v="Verkoop"/>
    <n v="170"/>
    <s v="Transport drops zone"/>
    <s v="0 - ingevoerd"/>
    <n v="0"/>
    <m/>
    <d v="2023-11-23T00:00:00"/>
    <s v="DROP"/>
    <s v="0001010910550870157997_002"/>
    <n v="46.56"/>
    <n v="3.2"/>
    <m/>
    <s v="EUR"/>
    <n v="11.64"/>
    <s v="EUR"/>
    <n v="0"/>
    <s v="EUR"/>
    <n v="11.64"/>
    <n v="0"/>
    <n v="-11.64"/>
    <s v="N"/>
    <m/>
    <m/>
    <m/>
    <d v="2023-11-23T00:00:00"/>
    <s v="00:00"/>
    <s v="23:59"/>
    <d v="2023-11-23T00:00:00"/>
    <s v="14:00"/>
    <s v="14:00"/>
    <n v="0.8"/>
    <s v="ce"/>
    <n v="275"/>
    <n v="0.8"/>
    <n v="0"/>
    <s v="Kuehne+Nagel Tiel 3 Standpl"/>
    <s v="De Diepert 5"/>
    <s v="Tiel"/>
    <s v="4004 MA"/>
    <s v="NL"/>
    <x v="14"/>
    <s v="Rood 24"/>
    <x v="17"/>
    <s v="6666LT"/>
    <s v="NL"/>
    <s v="2480149188"/>
    <s v="0157997_002"/>
    <m/>
    <s v="NL001131849B01"/>
    <n v="2"/>
    <n v="0"/>
    <n v="0"/>
    <s v="N"/>
    <s v="Peter Appel Transport B.V."/>
    <n v="36622"/>
    <d v="2023-11-23T00:00:00"/>
    <s v="11:48:00"/>
    <n v="0"/>
    <x v="3"/>
    <x v="46"/>
    <n v="11"/>
    <x v="15"/>
    <n v="1"/>
    <n v="3.2"/>
    <x v="5"/>
    <n v="46.56"/>
    <n v="0"/>
    <n v="46.56"/>
  </r>
  <r>
    <s v="COLGATE 3800 DEB."/>
    <s v="Colgate-Palmolive Nederland BV"/>
    <s v="101t"/>
    <n v="101091055083"/>
    <n v="101030178519"/>
    <n v="825"/>
    <s v="Controle Inv"/>
    <s v="2480149192"/>
    <s v="Verkoop"/>
    <n v="170"/>
    <s v="Transport drops zone"/>
    <s v="0 - ingevoerd"/>
    <n v="0"/>
    <m/>
    <d v="2023-11-23T00:00:00"/>
    <s v="DROP"/>
    <s v="0001010910550830158003_002"/>
    <n v="264.54000000000002"/>
    <n v="22.4"/>
    <m/>
    <s v="EUR"/>
    <n v="264.54000000000002"/>
    <s v="EUR"/>
    <n v="0"/>
    <s v="EUR"/>
    <n v="264.54000000000002"/>
    <n v="0"/>
    <n v="-264.54000000000002"/>
    <s v="N"/>
    <m/>
    <m/>
    <m/>
    <d v="2023-11-23T00:00:00"/>
    <s v="00:00"/>
    <s v="23:59"/>
    <d v="2023-11-23T00:00:00"/>
    <s v="12:00"/>
    <s v="13:00"/>
    <n v="22.4"/>
    <s v="ce"/>
    <n v="11935"/>
    <n v="22.4"/>
    <n v="18"/>
    <s v="Kuehne+Nagel Tiel 3 Standpl"/>
    <s v="De Diepert 5"/>
    <s v="Tiel"/>
    <s v="4004 MA"/>
    <s v="NL"/>
    <x v="16"/>
    <s v="Rijnland 4"/>
    <x v="19"/>
    <s v="1948RL"/>
    <s v="NL"/>
    <s v="2480149192"/>
    <s v="0158003_002"/>
    <m/>
    <s v="NL001131849B01"/>
    <n v="2"/>
    <n v="0"/>
    <n v="0"/>
    <s v="N"/>
    <s v="Peter Appel Transport B.V."/>
    <n v="36622"/>
    <d v="2023-11-23T00:00:00"/>
    <s v="12:37:00"/>
    <n v="0"/>
    <x v="3"/>
    <x v="46"/>
    <n v="11"/>
    <x v="17"/>
    <n v="1"/>
    <n v="22.4"/>
    <x v="0"/>
    <n v="264.54000000000002"/>
    <n v="0"/>
    <n v="264.54000000000002"/>
  </r>
  <r>
    <s v="COLGATE 3800 DEB."/>
    <s v="Colgate-Palmolive Nederland BV"/>
    <s v="101t"/>
    <n v="101091055087"/>
    <n v="101030178520"/>
    <n v="825"/>
    <s v="Controle Inv"/>
    <s v="2480149382"/>
    <s v="Verkoop"/>
    <n v="170"/>
    <s v="Transport drops zone"/>
    <s v="0 - ingevoerd"/>
    <n v="0"/>
    <m/>
    <d v="2023-11-23T00:00:00"/>
    <s v="DROP"/>
    <s v="0001010910550870157997_002"/>
    <n v="46.56"/>
    <n v="3.2"/>
    <m/>
    <s v="EUR"/>
    <n v="34.92"/>
    <s v="EUR"/>
    <n v="0"/>
    <s v="EUR"/>
    <n v="34.92"/>
    <n v="0"/>
    <n v="-34.92"/>
    <s v="N"/>
    <m/>
    <m/>
    <m/>
    <d v="2023-11-23T00:00:00"/>
    <s v="00:00"/>
    <s v="23:59"/>
    <d v="2023-11-23T00:00:00"/>
    <s v="14:00"/>
    <s v="14:00"/>
    <n v="2.4"/>
    <s v="ce"/>
    <n v="1711"/>
    <n v="2.4"/>
    <n v="2"/>
    <s v="Kuehne+Nagel Tiel 3 Standpl"/>
    <s v="De Diepert 5"/>
    <s v="Tiel"/>
    <s v="4004 MA"/>
    <s v="NL"/>
    <x v="14"/>
    <s v="Rood 24"/>
    <x v="17"/>
    <s v="6666LT"/>
    <s v="NL"/>
    <s v="2480149382"/>
    <s v="0157997_002"/>
    <m/>
    <s v="NL001131849B01"/>
    <n v="2"/>
    <n v="0"/>
    <n v="0"/>
    <s v="N"/>
    <s v="Peter Appel Transport B.V."/>
    <n v="36622"/>
    <d v="2023-11-23T00:00:00"/>
    <s v="11:48:00"/>
    <n v="0"/>
    <x v="3"/>
    <x v="46"/>
    <n v="11"/>
    <x v="15"/>
    <n v="0"/>
    <s v=""/>
    <x v="5"/>
    <s v=""/>
    <n v="0"/>
    <s v=""/>
  </r>
  <r>
    <s v="COLGATE 3800 DEB."/>
    <s v="Colgate-Palmolive Nederland BV"/>
    <s v="101t"/>
    <n v="101091054788"/>
    <n v="101030178436"/>
    <n v="825"/>
    <s v="Controle Inv"/>
    <s v="2480148197"/>
    <s v="Verkoop"/>
    <n v="170"/>
    <s v="Transport drops zone"/>
    <s v="0 - ingevoerd"/>
    <n v="0"/>
    <m/>
    <d v="2023-11-23T00:00:00"/>
    <s v="DROP"/>
    <s v="0001010910547880157854_002"/>
    <n v="187.94"/>
    <n v="22.4"/>
    <m/>
    <s v="EUR"/>
    <n v="67.12"/>
    <s v="EUR"/>
    <n v="0"/>
    <s v="EUR"/>
    <n v="67.12"/>
    <n v="0"/>
    <n v="-67.12"/>
    <s v="N"/>
    <m/>
    <m/>
    <m/>
    <d v="2023-11-23T00:00:00"/>
    <s v="00:00"/>
    <s v="23:59"/>
    <d v="2023-11-23T00:00:00"/>
    <s v="18:00"/>
    <s v="18:00"/>
    <n v="8"/>
    <s v="ce"/>
    <n v="4550"/>
    <n v="8"/>
    <n v="5"/>
    <s v="Kuehne+Nagel Tiel 3 Standpl"/>
    <s v="De Diepert 5"/>
    <s v="Tiel"/>
    <s v="4004 MA"/>
    <s v="NL"/>
    <x v="79"/>
    <s v="Keltenweg 30"/>
    <x v="58"/>
    <s v="5342 LP"/>
    <s v="NL"/>
    <s v="2480148197"/>
    <s v="0157854_002"/>
    <m/>
    <s v="NL001131849B01"/>
    <n v="2"/>
    <n v="0"/>
    <n v="0"/>
    <s v="N"/>
    <s v="Peter Appel Transport B.V."/>
    <n v="36622"/>
    <d v="2023-11-23T00:00:00"/>
    <s v="18:58:00"/>
    <n v="0"/>
    <x v="3"/>
    <x v="46"/>
    <n v="11"/>
    <x v="42"/>
    <n v="1"/>
    <n v="22.4"/>
    <x v="3"/>
    <n v="187.94"/>
    <n v="0"/>
    <n v="187.94"/>
  </r>
  <r>
    <s v="COLGATE 3800 DEB."/>
    <s v="Colgate-Palmolive Nederland BV"/>
    <s v="101t"/>
    <n v="0"/>
    <n v="101030178389"/>
    <n v="825"/>
    <s v="Controle Inv"/>
    <s v="2480142989 2ND DEL"/>
    <s v="Verkoop"/>
    <n v="170"/>
    <s v="Transport drops zone"/>
    <s v="0 - ingevoerd"/>
    <n v="0"/>
    <m/>
    <d v="2023-11-23T00:00:00"/>
    <m/>
    <m/>
    <n v="61.56"/>
    <n v="2.4"/>
    <m/>
    <s v="EUR"/>
    <n v="61.56"/>
    <s v="EUR"/>
    <n v="0"/>
    <s v="EUR"/>
    <n v="61.56"/>
    <n v="0"/>
    <n v="-61.56"/>
    <s v="N"/>
    <m/>
    <m/>
    <m/>
    <d v="2023-11-23T00:00:00"/>
    <s v="00:00"/>
    <s v="23:59"/>
    <d v="2023-11-23T00:00:00"/>
    <s v="08:00"/>
    <s v="13:00"/>
    <n v="2.4"/>
    <s v="ce"/>
    <n v="1591"/>
    <n v="2.4"/>
    <n v="2"/>
    <s v="Kuehne+Nagel Tiel 3 Standpl"/>
    <s v="De Diepert 5"/>
    <s v="Tiel"/>
    <s v="4004 MA"/>
    <s v="NL"/>
    <x v="60"/>
    <s v="Orionweg 6"/>
    <x v="47"/>
    <s v="4782 SC"/>
    <s v="NL"/>
    <s v="2480142989 2ND DEL"/>
    <s v="0157642_002"/>
    <m/>
    <s v="NL001131849B01"/>
    <n v="2"/>
    <n v="0"/>
    <n v="0"/>
    <s v="N"/>
    <m/>
    <n v="36622"/>
    <d v="2023-11-22T00:00:00"/>
    <s v="08:25:00"/>
    <n v="0"/>
    <x v="3"/>
    <x v="46"/>
    <n v="11"/>
    <x v="29"/>
    <n v="1"/>
    <n v="2.4"/>
    <x v="0"/>
    <n v="61.56"/>
    <n v="0"/>
    <n v="61.56"/>
  </r>
  <r>
    <s v="COLGATE 3800 DEB."/>
    <s v="Colgate-Palmolive Nederland BV"/>
    <s v="101t"/>
    <n v="101091055085"/>
    <n v="101030178431"/>
    <n v="825"/>
    <s v="Controle Inv"/>
    <s v="2480148195"/>
    <s v="Verkoop"/>
    <n v="170"/>
    <s v="Transport drops zone"/>
    <s v="0 - ingevoerd"/>
    <n v="0"/>
    <m/>
    <d v="2023-11-23T00:00:00"/>
    <s v="DROP"/>
    <s v="0001010910550850157988_003"/>
    <n v="78.88"/>
    <n v="4"/>
    <m/>
    <s v="EUR"/>
    <n v="78.88"/>
    <s v="EUR"/>
    <n v="0"/>
    <s v="EUR"/>
    <n v="78.88"/>
    <n v="0"/>
    <n v="-78.88"/>
    <s v="N"/>
    <m/>
    <m/>
    <m/>
    <d v="2023-11-23T00:00:00"/>
    <s v="00:00"/>
    <s v="23:59"/>
    <d v="2023-11-23T00:00:00"/>
    <s v="08:00"/>
    <s v="09:00"/>
    <n v="4"/>
    <s v="ce"/>
    <n v="3824"/>
    <n v="4"/>
    <n v="7"/>
    <s v="Kuehne+Nagel Tiel 3 Standpl"/>
    <s v="De Diepert 5"/>
    <s v="Tiel"/>
    <s v="4004 MA"/>
    <s v="NL"/>
    <x v="7"/>
    <s v="HOOFDTOCHT 1"/>
    <x v="7"/>
    <s v="1507 CJ"/>
    <s v="NL"/>
    <s v="2480148195"/>
    <s v="0157988_003"/>
    <m/>
    <s v="NL001131849B01"/>
    <n v="2"/>
    <n v="0"/>
    <n v="0"/>
    <s v="N"/>
    <s v="Peter Appel Transport B.V."/>
    <n v="36622"/>
    <d v="2023-11-23T00:00:00"/>
    <s v="10:23:00"/>
    <n v="0"/>
    <x v="3"/>
    <x v="46"/>
    <n v="11"/>
    <x v="7"/>
    <n v="1"/>
    <n v="4"/>
    <x v="2"/>
    <n v="78.88"/>
    <n v="0"/>
    <n v="78.88"/>
  </r>
  <r>
    <s v="COLGATE 3800 DEB."/>
    <s v="Colgate-Palmolive Nederland BV"/>
    <s v="101t"/>
    <n v="101091054476"/>
    <n v="101030178352"/>
    <n v="825"/>
    <s v="Controle Inv"/>
    <s v="2480147222"/>
    <s v="Verkoop"/>
    <n v="190"/>
    <s v="Transport Zone ritpr"/>
    <s v="0 - ingevoerd"/>
    <n v="0"/>
    <m/>
    <d v="2023-11-23T00:00:00"/>
    <s v="DROP"/>
    <s v="0001010910544760157652_002"/>
    <n v="213.58"/>
    <n v="4"/>
    <m/>
    <s v="EUR"/>
    <n v="33.369999999999997"/>
    <s v="EUR"/>
    <n v="0"/>
    <s v="EUR"/>
    <n v="33.369999999999997"/>
    <n v="0"/>
    <n v="-33.369999999999997"/>
    <s v="N"/>
    <m/>
    <m/>
    <m/>
    <d v="2023-11-22T00:00:00"/>
    <s v="00:00"/>
    <s v="23:59"/>
    <d v="2023-11-23T00:00:00"/>
    <s v="01:30"/>
    <s v="01:30"/>
    <n v="4"/>
    <s v="ce"/>
    <n v="2991"/>
    <n v="4"/>
    <n v="5"/>
    <s v="Kuehne+Nagel Tiel 3 Standpl"/>
    <s v="De Diepert 5"/>
    <s v="Tiel"/>
    <s v="4004 MA"/>
    <s v="NL"/>
    <x v="24"/>
    <s v="Ravenswade 14"/>
    <x v="26"/>
    <s v="3439 LD"/>
    <s v="NL"/>
    <s v="2480147222"/>
    <s v="0157652_002"/>
    <m/>
    <s v="NL001131849B01"/>
    <n v="2"/>
    <n v="0"/>
    <n v="0"/>
    <s v="N"/>
    <s v="Peter Appel Transport B.V."/>
    <n v="36624"/>
    <d v="2023-11-23T00:00:00"/>
    <s v="02:36:00"/>
    <n v="0"/>
    <x v="3"/>
    <x v="46"/>
    <n v="11"/>
    <x v="22"/>
    <n v="1"/>
    <n v="25.599999999999998"/>
    <x v="7"/>
    <n v="213.57999999999998"/>
    <n v="0"/>
    <n v="213.57999999999998"/>
  </r>
  <r>
    <s v="COLGATE 3800 DEB."/>
    <s v="Colgate-Palmolive Nederland BV"/>
    <s v="101t"/>
    <n v="101091054476"/>
    <n v="101030178344"/>
    <n v="825"/>
    <s v="Controle Inv"/>
    <s v="2480147223"/>
    <s v="Verkoop"/>
    <n v="190"/>
    <s v="Transport Zone ritpr"/>
    <s v="0 - ingevoerd"/>
    <n v="0"/>
    <m/>
    <d v="2023-11-23T00:00:00"/>
    <s v="DROP"/>
    <s v="0001010910544760157652_002"/>
    <n v="213.58"/>
    <n v="5.6"/>
    <m/>
    <s v="EUR"/>
    <n v="46.72"/>
    <s v="EUR"/>
    <n v="0"/>
    <s v="EUR"/>
    <n v="46.72"/>
    <n v="0"/>
    <n v="-46.72"/>
    <s v="N"/>
    <m/>
    <m/>
    <m/>
    <d v="2023-11-22T00:00:00"/>
    <s v="00:00"/>
    <s v="23:59"/>
    <d v="2023-11-23T00:00:00"/>
    <s v="01:30"/>
    <s v="01:30"/>
    <n v="5.6"/>
    <s v="ce"/>
    <n v="3726"/>
    <n v="5.6"/>
    <n v="7"/>
    <s v="Kuehne+Nagel Tiel 3 Standpl"/>
    <s v="De Diepert 5"/>
    <s v="Tiel"/>
    <s v="4004 MA"/>
    <s v="NL"/>
    <x v="24"/>
    <s v="Ravenswade 14"/>
    <x v="26"/>
    <s v="3439 LD"/>
    <s v="NL"/>
    <s v="2480147223"/>
    <s v="0157652_002"/>
    <m/>
    <s v="NL001131849B01"/>
    <n v="2"/>
    <n v="0"/>
    <n v="0"/>
    <s v="N"/>
    <s v="Peter Appel Transport B.V."/>
    <n v="36624"/>
    <d v="2023-11-23T00:00:00"/>
    <s v="02:36:00"/>
    <n v="0"/>
    <x v="3"/>
    <x v="46"/>
    <n v="11"/>
    <x v="22"/>
    <n v="0"/>
    <s v=""/>
    <x v="7"/>
    <s v=""/>
    <n v="0"/>
    <s v=""/>
  </r>
  <r>
    <s v="COLGATE 3800 DEB."/>
    <s v="Colgate-Palmolive Nederland BV"/>
    <s v="101t"/>
    <n v="101091053975"/>
    <n v="101030178348"/>
    <n v="825"/>
    <s v="Controle Inv"/>
    <s v="2480147221"/>
    <s v="Verkoop"/>
    <n v="170"/>
    <s v="Transport drops zone"/>
    <s v="0 - ingevoerd"/>
    <n v="0"/>
    <m/>
    <d v="2023-11-23T00:00:00"/>
    <s v="DROP"/>
    <s v="0001010910539750157333_004"/>
    <n v="53.47"/>
    <n v="2.4"/>
    <m/>
    <s v="EUR"/>
    <n v="53.47"/>
    <s v="EUR"/>
    <n v="0"/>
    <s v="EUR"/>
    <n v="53.47"/>
    <n v="0"/>
    <n v="-53.47"/>
    <s v="N"/>
    <m/>
    <m/>
    <m/>
    <d v="2023-11-23T00:00:00"/>
    <s v="00:00"/>
    <s v="23:59"/>
    <d v="2023-11-23T00:00:00"/>
    <s v="07:00"/>
    <s v="12:00"/>
    <n v="2.4"/>
    <s v="ce"/>
    <n v="975"/>
    <n v="2.4"/>
    <n v="0"/>
    <s v="Kuehne+Nagel Tiel 3 Standpl"/>
    <s v="De Diepert 5"/>
    <s v="Tiel"/>
    <s v="4004 MA"/>
    <s v="NL"/>
    <x v="54"/>
    <s v="Zijlweg 18"/>
    <x v="45"/>
    <s v="5145NR"/>
    <s v="NL"/>
    <s v="2480147221"/>
    <s v="0157333_004"/>
    <m/>
    <s v="NL001131849B01"/>
    <n v="2"/>
    <n v="0"/>
    <n v="0"/>
    <s v="N"/>
    <s v="Peter Appel Transport B.V."/>
    <n v="36622"/>
    <d v="2023-11-23T00:00:00"/>
    <s v="11:23:00"/>
    <n v="0"/>
    <x v="3"/>
    <x v="46"/>
    <n v="11"/>
    <x v="36"/>
    <n v="1"/>
    <n v="2.4"/>
    <x v="3"/>
    <n v="53.47"/>
    <n v="0"/>
    <n v="53.47"/>
  </r>
  <r>
    <s v="COLGATE 3800 DEB."/>
    <s v="Colgate-Palmolive Nederland BV"/>
    <s v="101t"/>
    <n v="101091054476"/>
    <n v="101030178357"/>
    <n v="825"/>
    <s v="Controle Inv"/>
    <s v="0240202844"/>
    <s v="Verkoop"/>
    <n v="190"/>
    <s v="Transport Zone ritpr"/>
    <s v="0 - ingevoerd"/>
    <n v="0"/>
    <m/>
    <d v="2023-11-23T00:00:00"/>
    <s v="DROP"/>
    <s v="0001010910544760157652_002"/>
    <n v="213.58"/>
    <n v="1.6"/>
    <m/>
    <s v="EUR"/>
    <n v="13.35"/>
    <s v="EUR"/>
    <n v="0"/>
    <s v="EUR"/>
    <n v="13.35"/>
    <n v="0"/>
    <n v="-13.35"/>
    <s v="N"/>
    <m/>
    <m/>
    <m/>
    <d v="2023-11-22T00:00:00"/>
    <s v="00:00"/>
    <s v="23:59"/>
    <d v="2023-11-23T00:00:00"/>
    <s v="01:30"/>
    <s v="01:30"/>
    <n v="1.6"/>
    <s v="ce"/>
    <n v="744"/>
    <n v="1.6"/>
    <n v="0"/>
    <s v="Kuehne+Nagel Tiel 3 Standpl"/>
    <s v="De Diepert 5"/>
    <s v="Tiel"/>
    <s v="4004 MA"/>
    <s v="NL"/>
    <x v="55"/>
    <s v="Ravenswade 14"/>
    <x v="26"/>
    <s v="3439 LD"/>
    <s v="NL"/>
    <s v="0240202844"/>
    <s v="0157652_002"/>
    <m/>
    <s v="NL001131849B01"/>
    <n v="2"/>
    <n v="0"/>
    <n v="0"/>
    <s v="N"/>
    <s v="Peter Appel Transport B.V."/>
    <n v="36624"/>
    <d v="2023-11-23T00:00:00"/>
    <s v="02:36:00"/>
    <n v="0"/>
    <x v="3"/>
    <x v="46"/>
    <n v="11"/>
    <x v="22"/>
    <n v="0"/>
    <s v=""/>
    <x v="7"/>
    <s v=""/>
    <n v="0"/>
    <s v=""/>
  </r>
  <r>
    <s v="COLGATE 3800 DEB."/>
    <s v="Colgate-Palmolive Nederland BV"/>
    <s v="101t"/>
    <n v="101091054476"/>
    <n v="101030178340"/>
    <n v="825"/>
    <s v="Controle Inv"/>
    <s v="2480147220"/>
    <s v="Verkoop"/>
    <n v="190"/>
    <s v="Transport Zone ritpr"/>
    <s v="0 - ingevoerd"/>
    <n v="0"/>
    <m/>
    <d v="2023-11-23T00:00:00"/>
    <s v="DROP"/>
    <s v="0001010910544760157652_002"/>
    <n v="213.58"/>
    <n v="7.2"/>
    <m/>
    <s v="EUR"/>
    <n v="60.07"/>
    <s v="EUR"/>
    <n v="0"/>
    <s v="EUR"/>
    <n v="60.07"/>
    <n v="0"/>
    <n v="-60.07"/>
    <s v="N"/>
    <m/>
    <m/>
    <m/>
    <d v="2023-11-22T00:00:00"/>
    <s v="00:00"/>
    <s v="23:59"/>
    <d v="2023-11-23T00:00:00"/>
    <s v="01:30"/>
    <s v="01:30"/>
    <n v="7.2"/>
    <s v="ce"/>
    <n v="6707"/>
    <n v="7.2"/>
    <n v="13"/>
    <s v="Kuehne+Nagel Tiel 3 Standpl"/>
    <s v="De Diepert 5"/>
    <s v="Tiel"/>
    <s v="4004 MA"/>
    <s v="NL"/>
    <x v="24"/>
    <s v="Ravenswade 14"/>
    <x v="26"/>
    <s v="3439 LD"/>
    <s v="NL"/>
    <s v="2480147220"/>
    <s v="0157652_002"/>
    <m/>
    <s v="NL001131849B01"/>
    <n v="2"/>
    <n v="0"/>
    <n v="0"/>
    <s v="N"/>
    <s v="Peter Appel Transport B.V."/>
    <n v="36624"/>
    <d v="2023-11-23T00:00:00"/>
    <s v="02:36:00"/>
    <n v="6"/>
    <x v="3"/>
    <x v="46"/>
    <n v="11"/>
    <x v="22"/>
    <n v="0"/>
    <s v=""/>
    <x v="7"/>
    <s v=""/>
    <n v="0"/>
    <s v=""/>
  </r>
  <r>
    <s v="COLGATE 3800 DEB."/>
    <s v="Colgate-Palmolive Nederland BV"/>
    <s v="101t"/>
    <n v="101091054476"/>
    <n v="101030178350"/>
    <n v="825"/>
    <s v="Controle Inv"/>
    <s v="2480147224"/>
    <s v="Verkoop"/>
    <n v="190"/>
    <s v="Transport Zone ritpr"/>
    <s v="0 - ingevoerd"/>
    <n v="0"/>
    <m/>
    <d v="2023-11-23T00:00:00"/>
    <s v="DROP"/>
    <s v="0001010910544760157652_002"/>
    <n v="213.58"/>
    <n v="7.2"/>
    <m/>
    <s v="EUR"/>
    <n v="60.07"/>
    <s v="EUR"/>
    <n v="0"/>
    <s v="EUR"/>
    <n v="60.07"/>
    <n v="0"/>
    <n v="-60.07"/>
    <s v="N"/>
    <m/>
    <m/>
    <m/>
    <d v="2023-11-22T00:00:00"/>
    <s v="00:00"/>
    <s v="23:59"/>
    <d v="2023-11-23T00:00:00"/>
    <s v="01:30"/>
    <s v="01:30"/>
    <n v="7.2"/>
    <s v="ce"/>
    <n v="5741"/>
    <n v="7.2"/>
    <n v="11"/>
    <s v="Kuehne+Nagel Tiel 3 Standpl"/>
    <s v="De Diepert 5"/>
    <s v="Tiel"/>
    <s v="4004 MA"/>
    <s v="NL"/>
    <x v="24"/>
    <s v="Ravenswade 14"/>
    <x v="26"/>
    <s v="3439 LD"/>
    <s v="NL"/>
    <s v="2480147224"/>
    <s v="0157652_002"/>
    <m/>
    <s v="NL001131849B01"/>
    <n v="2"/>
    <n v="0"/>
    <n v="0"/>
    <s v="N"/>
    <s v="Peter Appel Transport B.V."/>
    <n v="36624"/>
    <d v="2023-11-23T00:00:00"/>
    <s v="02:36:00"/>
    <n v="0"/>
    <x v="3"/>
    <x v="46"/>
    <n v="11"/>
    <x v="22"/>
    <n v="0"/>
    <s v=""/>
    <x v="7"/>
    <s v=""/>
    <n v="0"/>
    <s v=""/>
  </r>
  <r>
    <s v="COLGATE 3800 DEB."/>
    <s v="Colgate-Palmolive Nederland BV"/>
    <s v="101t"/>
    <n v="101091055073"/>
    <n v="101030178427"/>
    <n v="825"/>
    <s v="Controle Inv"/>
    <s v="2480148189"/>
    <s v="Verkoop"/>
    <n v="170"/>
    <s v="Transport drops zone"/>
    <s v="0 - ingevoerd"/>
    <n v="0"/>
    <m/>
    <d v="2023-11-23T00:00:00"/>
    <s v="DROP"/>
    <s v="0001010910550730157991_005"/>
    <n v="48.9"/>
    <n v="1.6"/>
    <m/>
    <s v="EUR"/>
    <n v="48.9"/>
    <s v="EUR"/>
    <n v="0"/>
    <s v="EUR"/>
    <n v="48.9"/>
    <n v="0"/>
    <n v="-48.9"/>
    <s v="N"/>
    <m/>
    <m/>
    <m/>
    <d v="2023-11-23T00:00:00"/>
    <s v="00:00"/>
    <s v="23:59"/>
    <d v="2023-11-23T00:00:00"/>
    <s v="08:00"/>
    <s v="15:00"/>
    <n v="1.6"/>
    <s v="ce"/>
    <n v="965"/>
    <n v="1.6"/>
    <n v="0"/>
    <s v="Kuehne+Nagel Tiel 3 Standpl"/>
    <s v="De Diepert 5"/>
    <s v="Tiel"/>
    <s v="4004 MA"/>
    <s v="NL"/>
    <x v="60"/>
    <s v="Orionweg 6"/>
    <x v="47"/>
    <s v="4782 SC"/>
    <s v="NL"/>
    <s v="2480148189"/>
    <s v="0157991_005"/>
    <m/>
    <s v="NL001131849B01"/>
    <n v="2"/>
    <n v="0"/>
    <n v="0"/>
    <s v="N"/>
    <s v="Peter Appel Transport B.V."/>
    <n v="36622"/>
    <d v="2023-11-23T00:00:00"/>
    <s v="13:51:00"/>
    <n v="0"/>
    <x v="3"/>
    <x v="46"/>
    <n v="11"/>
    <x v="29"/>
    <n v="1"/>
    <n v="1.6"/>
    <x v="0"/>
    <n v="48.9"/>
    <n v="0"/>
    <n v="48.9"/>
  </r>
  <r>
    <s v="COLGATE 3800 DEB."/>
    <s v="Colgate-Palmolive Nederland BV"/>
    <s v="101t"/>
    <n v="0"/>
    <n v="101030178428"/>
    <n v="825"/>
    <s v="Controle Inv"/>
    <s v="2480148191"/>
    <s v="Verkoop"/>
    <n v="170"/>
    <s v="Transport drops zone"/>
    <s v="0 - ingevoerd"/>
    <n v="0"/>
    <m/>
    <d v="2023-11-23T00:00:00"/>
    <m/>
    <m/>
    <n v="72.8"/>
    <n v="4"/>
    <m/>
    <s v="EUR"/>
    <n v="72.8"/>
    <s v="EUR"/>
    <n v="0"/>
    <s v="EUR"/>
    <n v="72.8"/>
    <n v="0"/>
    <n v="-72.8"/>
    <s v="N"/>
    <m/>
    <m/>
    <m/>
    <d v="2023-11-23T00:00:00"/>
    <s v="00:00"/>
    <s v="23:59"/>
    <d v="2023-11-23T00:00:00"/>
    <s v="10:00"/>
    <s v="12:00"/>
    <n v="4"/>
    <s v="ce"/>
    <n v="1791"/>
    <n v="4"/>
    <n v="0"/>
    <s v="Kuehne+Nagel Tiel 3 Standpl"/>
    <s v="De Diepert 5"/>
    <s v="Tiel"/>
    <s v="4004 MA"/>
    <s v="NL"/>
    <x v="28"/>
    <s v="ECOFACTORIJ  20"/>
    <x v="31"/>
    <s v="7325 WC"/>
    <s v="NL"/>
    <s v="2480148191"/>
    <s v="0157841_006"/>
    <m/>
    <s v="NL001131849B01"/>
    <n v="2"/>
    <n v="0"/>
    <n v="0"/>
    <s v="N"/>
    <m/>
    <n v="36622"/>
    <d v="2023-11-23T00:00:00"/>
    <s v="12:00:00"/>
    <n v="0"/>
    <x v="3"/>
    <x v="46"/>
    <n v="11"/>
    <x v="27"/>
    <n v="1"/>
    <n v="4"/>
    <x v="0"/>
    <n v="72.8"/>
    <n v="0"/>
    <n v="72.8"/>
  </r>
  <r>
    <s v="COLGATE 3800 DEB."/>
    <s v="Colgate-Palmolive Nederland BV"/>
    <s v="101t"/>
    <n v="0"/>
    <n v="101030178435"/>
    <n v="825"/>
    <s v="Controle Inv"/>
    <s v="2480148194"/>
    <s v="Verkoop"/>
    <n v="170"/>
    <s v="Transport drops zone"/>
    <s v="0 - ingevoerd"/>
    <n v="0"/>
    <m/>
    <d v="2023-11-23T00:00:00"/>
    <m/>
    <m/>
    <n v="52.45"/>
    <n v="1.6"/>
    <m/>
    <s v="EUR"/>
    <n v="52.45"/>
    <s v="EUR"/>
    <n v="0"/>
    <s v="EUR"/>
    <n v="52.45"/>
    <n v="0"/>
    <n v="-52.45"/>
    <s v="N"/>
    <m/>
    <m/>
    <m/>
    <d v="2023-11-23T00:00:00"/>
    <s v="00:00"/>
    <s v="23:59"/>
    <d v="2023-11-23T00:00:00"/>
    <s v="12:00"/>
    <s v="13:00"/>
    <n v="1.6"/>
    <s v="ce"/>
    <n v="1411"/>
    <n v="1.6"/>
    <n v="2"/>
    <s v="Kuehne+Nagel Tiel 3 Standpl"/>
    <s v="De Diepert 5"/>
    <s v="Tiel"/>
    <s v="4004 MA"/>
    <s v="NL"/>
    <x v="13"/>
    <s v="GALVANIWEG 1"/>
    <x v="16"/>
    <s v="8013 RG"/>
    <s v="NL"/>
    <s v="2480148194"/>
    <s v="0157856_002"/>
    <m/>
    <s v="NL001131849B01"/>
    <n v="2"/>
    <n v="0"/>
    <n v="0"/>
    <s v="N"/>
    <m/>
    <n v="36622"/>
    <d v="2023-11-23T00:00:00"/>
    <s v="08:00:00"/>
    <n v="0"/>
    <x v="3"/>
    <x v="46"/>
    <n v="11"/>
    <x v="14"/>
    <n v="1"/>
    <n v="1.6"/>
    <x v="2"/>
    <n v="52.45"/>
    <n v="0"/>
    <n v="52.45"/>
  </r>
  <r>
    <s v="COLGATE 3800 DEB."/>
    <s v="Colgate-Palmolive Nederland BV"/>
    <s v="101t"/>
    <n v="101091055085"/>
    <n v="101030178437"/>
    <n v="825"/>
    <s v="Controle Inv"/>
    <s v="2480148196"/>
    <s v="Verkoop"/>
    <n v="170"/>
    <s v="Transport drops zone"/>
    <s v="0 - ingevoerd"/>
    <n v="0"/>
    <m/>
    <d v="2023-11-23T00:00:00"/>
    <s v="DROP"/>
    <s v="0001010910550850157988_002"/>
    <n v="190.88"/>
    <n v="16"/>
    <m/>
    <s v="EUR"/>
    <n v="133.62"/>
    <s v="EUR"/>
    <n v="0"/>
    <s v="EUR"/>
    <n v="133.62"/>
    <n v="0"/>
    <n v="-133.62"/>
    <s v="N"/>
    <m/>
    <m/>
    <m/>
    <d v="2023-11-23T00:00:00"/>
    <s v="00:00"/>
    <s v="23:59"/>
    <d v="2023-11-23T00:00:00"/>
    <s v="07:00"/>
    <s v="10:00"/>
    <n v="11.2"/>
    <s v="ce"/>
    <n v="10341"/>
    <n v="11.2"/>
    <n v="16"/>
    <s v="Kuehne+Nagel Tiel 3 Standpl"/>
    <s v="De Diepert 5"/>
    <s v="Tiel"/>
    <s v="4004 MA"/>
    <s v="NL"/>
    <x v="117"/>
    <s v="Slego 1a"/>
    <x v="13"/>
    <s v="1046BM"/>
    <s v="NL"/>
    <s v="2480148196"/>
    <s v="0157988_002"/>
    <m/>
    <s v="NL001131849B01"/>
    <n v="2"/>
    <n v="0"/>
    <n v="0"/>
    <s v="N"/>
    <s v="Peter Appel Transport B.V."/>
    <n v="36622"/>
    <d v="2023-11-23T00:00:00"/>
    <s v="08:54:00"/>
    <n v="0"/>
    <x v="3"/>
    <x v="46"/>
    <n v="11"/>
    <x v="11"/>
    <n v="1"/>
    <n v="15.999999999999998"/>
    <x v="0"/>
    <n v="190.89000000000001"/>
    <n v="0"/>
    <n v="190.89000000000001"/>
  </r>
  <r>
    <s v="COLGATE 3800 DEB."/>
    <s v="Colgate-Palmolive Nederland BV"/>
    <s v="101t"/>
    <n v="101091055096"/>
    <n v="101030178438"/>
    <n v="825"/>
    <s v="Controle Inv"/>
    <s v="2480148184"/>
    <s v="Verkoop"/>
    <n v="170"/>
    <s v="Transport drops zone"/>
    <s v="0 - ingevoerd"/>
    <n v="0"/>
    <m/>
    <d v="2023-11-23T00:00:00"/>
    <s v="DROP"/>
    <s v="0001010910550960158004_002"/>
    <n v="72.739999999999995"/>
    <n v="5.6"/>
    <m/>
    <s v="EUR"/>
    <n v="10.39"/>
    <s v="EUR"/>
    <n v="0"/>
    <s v="EUR"/>
    <n v="10.39"/>
    <n v="0"/>
    <n v="-10.39"/>
    <s v="N"/>
    <m/>
    <m/>
    <m/>
    <d v="2023-11-23T00:00:00"/>
    <s v="00:00"/>
    <s v="23:59"/>
    <d v="2023-11-23T00:00:00"/>
    <s v="07:00"/>
    <s v="14:00"/>
    <n v="0.8"/>
    <s v="ce"/>
    <n v="488"/>
    <n v="0.8"/>
    <n v="0"/>
    <s v="Kuehne+Nagel Tiel 3 Standpl"/>
    <s v="De Diepert 5"/>
    <s v="Tiel"/>
    <s v="4004 MA"/>
    <s v="NL"/>
    <x v="17"/>
    <s v="Doornhoek 4050"/>
    <x v="20"/>
    <s v="5465TD"/>
    <s v="NL"/>
    <s v="2480148184"/>
    <s v="0158004_002"/>
    <m/>
    <s v="NL001131849B01"/>
    <n v="2"/>
    <n v="0"/>
    <n v="0"/>
    <s v="N"/>
    <s v="Peter Appel Transport B.V."/>
    <n v="36622"/>
    <d v="2023-11-23T00:00:00"/>
    <s v="12:16:00"/>
    <n v="0"/>
    <x v="3"/>
    <x v="46"/>
    <n v="11"/>
    <x v="18"/>
    <n v="1"/>
    <n v="5.6"/>
    <x v="3"/>
    <n v="72.73"/>
    <n v="0"/>
    <n v="72.73"/>
  </r>
  <r>
    <s v="COLGATE 3800 DEB."/>
    <s v="Colgate-Palmolive Nederland BV"/>
    <s v="101t"/>
    <n v="101091055085"/>
    <n v="101030178439"/>
    <n v="825"/>
    <s v="Controle Inv"/>
    <s v="2480148192"/>
    <s v="Verkoop"/>
    <n v="170"/>
    <s v="Transport drops zone"/>
    <s v="0 - ingevoerd"/>
    <n v="0"/>
    <m/>
    <d v="2023-11-23T00:00:00"/>
    <s v="DROP"/>
    <s v="0001010910550850157988_002"/>
    <n v="190.88"/>
    <n v="16"/>
    <m/>
    <s v="EUR"/>
    <n v="38.18"/>
    <s v="EUR"/>
    <n v="0"/>
    <s v="EUR"/>
    <n v="38.18"/>
    <n v="0"/>
    <n v="-38.18"/>
    <s v="N"/>
    <m/>
    <m/>
    <m/>
    <d v="2023-11-23T00:00:00"/>
    <s v="00:00"/>
    <s v="23:59"/>
    <d v="2023-11-23T00:00:00"/>
    <s v="07:00"/>
    <s v="10:00"/>
    <n v="3.2"/>
    <s v="ce"/>
    <n v="2237"/>
    <n v="3.2"/>
    <n v="4"/>
    <s v="Kuehne+Nagel Tiel 3 Standpl"/>
    <s v="De Diepert 5"/>
    <s v="Tiel"/>
    <s v="4004 MA"/>
    <s v="NL"/>
    <x v="118"/>
    <s v="Slego 1"/>
    <x v="13"/>
    <s v="1046 BM"/>
    <s v="NL"/>
    <s v="2480148192"/>
    <s v="0157988_002"/>
    <m/>
    <s v="NL001131849B01"/>
    <n v="2"/>
    <n v="0"/>
    <n v="0"/>
    <s v="N"/>
    <s v="Peter Appel Transport B.V."/>
    <n v="36622"/>
    <d v="2023-11-23T00:00:00"/>
    <s v="08:57:00"/>
    <n v="0"/>
    <x v="3"/>
    <x v="46"/>
    <n v="11"/>
    <x v="11"/>
    <n v="0"/>
    <s v=""/>
    <x v="0"/>
    <s v=""/>
    <n v="0"/>
    <s v=""/>
  </r>
  <r>
    <s v="COLGATE 3800 DEB."/>
    <s v="Colgate-Palmolive Nederland BV"/>
    <s v="101t"/>
    <n v="101091055096"/>
    <n v="101030178425"/>
    <n v="825"/>
    <s v="Controle Inv"/>
    <s v="2480148185"/>
    <s v="Verkoop"/>
    <n v="170"/>
    <s v="Transport drops zone"/>
    <s v="0 - ingevoerd"/>
    <n v="0"/>
    <m/>
    <d v="2023-11-23T00:00:00"/>
    <s v="DROP"/>
    <s v="0001010910550960158004_002"/>
    <n v="72.739999999999995"/>
    <n v="5.6"/>
    <m/>
    <s v="EUR"/>
    <n v="31.17"/>
    <s v="EUR"/>
    <n v="0"/>
    <s v="EUR"/>
    <n v="31.17"/>
    <n v="0"/>
    <n v="-31.17"/>
    <s v="N"/>
    <m/>
    <m/>
    <m/>
    <d v="2023-11-23T00:00:00"/>
    <s v="00:00"/>
    <s v="23:59"/>
    <d v="2023-11-23T00:00:00"/>
    <s v="07:00"/>
    <s v="14:00"/>
    <n v="2.4"/>
    <s v="ce"/>
    <n v="3114"/>
    <n v="2.4"/>
    <n v="4"/>
    <s v="Kuehne+Nagel Tiel 3 Standpl"/>
    <s v="De Diepert 5"/>
    <s v="Tiel"/>
    <s v="4004 MA"/>
    <s v="NL"/>
    <x v="17"/>
    <s v="Doornhoek 4050"/>
    <x v="20"/>
    <s v="5465TD"/>
    <s v="NL"/>
    <s v="2480148185"/>
    <s v="0158004_002"/>
    <m/>
    <s v="NL001131849B01"/>
    <n v="2"/>
    <n v="0"/>
    <n v="0"/>
    <s v="N"/>
    <s v="Peter Appel Transport B.V."/>
    <n v="36622"/>
    <d v="2023-11-23T00:00:00"/>
    <s v="12:16:00"/>
    <n v="0"/>
    <x v="3"/>
    <x v="46"/>
    <n v="11"/>
    <x v="18"/>
    <n v="0"/>
    <s v=""/>
    <x v="3"/>
    <s v=""/>
    <n v="0"/>
    <s v=""/>
  </r>
  <r>
    <s v="COLGATE 3800 DEB."/>
    <s v="Colgate-Palmolive Nederland BV"/>
    <s v="101t"/>
    <n v="101091055073"/>
    <n v="101030178433"/>
    <n v="825"/>
    <s v="Controle Inv"/>
    <s v="2480148193"/>
    <s v="Verkoop"/>
    <n v="170"/>
    <s v="Transport drops zone"/>
    <s v="0 - ingevoerd"/>
    <n v="0"/>
    <m/>
    <d v="2023-11-23T00:00:00"/>
    <s v="DROP"/>
    <s v="0001010910550730157991_003"/>
    <n v="63.87"/>
    <n v="3.2"/>
    <m/>
    <s v="EUR"/>
    <n v="63.87"/>
    <s v="EUR"/>
    <n v="0"/>
    <s v="EUR"/>
    <n v="63.87"/>
    <n v="0"/>
    <n v="-63.87"/>
    <s v="N"/>
    <m/>
    <m/>
    <m/>
    <d v="2023-11-23T00:00:00"/>
    <s v="00:00"/>
    <s v="23:59"/>
    <d v="2023-11-23T00:00:00"/>
    <s v="10:00"/>
    <s v="11:00"/>
    <n v="3.2"/>
    <s v="ce"/>
    <n v="3230"/>
    <n v="3.2"/>
    <n v="6"/>
    <s v="Kuehne+Nagel Tiel 3 Standpl"/>
    <s v="De Diepert 5"/>
    <s v="Tiel"/>
    <s v="4004 MA"/>
    <s v="NL"/>
    <x v="2"/>
    <s v="Pegasusweg 1"/>
    <x v="3"/>
    <s v="5015BZ"/>
    <s v="NL"/>
    <s v="2480148193"/>
    <s v="0157991_003"/>
    <m/>
    <s v="NL001131849B01"/>
    <n v="2"/>
    <n v="0"/>
    <n v="0"/>
    <s v="N"/>
    <s v="Peter Appel Transport B.V."/>
    <n v="36622"/>
    <d v="2023-11-23T00:00:00"/>
    <s v="11:10:00"/>
    <n v="0"/>
    <x v="3"/>
    <x v="46"/>
    <n v="11"/>
    <x v="3"/>
    <n v="1"/>
    <n v="3.2"/>
    <x v="2"/>
    <n v="63.87"/>
    <n v="0"/>
    <n v="63.87"/>
  </r>
  <r>
    <s v="COLGATE 3800 DEB."/>
    <s v="Colgate-Palmolive Nederland BV"/>
    <s v="101t"/>
    <n v="101091054780"/>
    <n v="101030178434"/>
    <n v="825"/>
    <s v="Controle Inv"/>
    <s v="2480148187"/>
    <s v="Verkoop"/>
    <n v="170"/>
    <s v="Transport drops zone"/>
    <s v="0 - ingevoerd"/>
    <n v="0"/>
    <m/>
    <d v="2023-11-23T00:00:00"/>
    <s v="DROP"/>
    <s v="0001010910547800157846_002"/>
    <n v="194.76"/>
    <n v="12"/>
    <m/>
    <s v="EUR"/>
    <n v="194.76"/>
    <s v="EUR"/>
    <n v="0"/>
    <s v="EUR"/>
    <n v="194.76"/>
    <n v="0"/>
    <n v="-194.76"/>
    <s v="N"/>
    <m/>
    <m/>
    <m/>
    <d v="2023-11-23T00:00:00"/>
    <s v="00:00"/>
    <s v="23:59"/>
    <d v="2023-11-23T00:00:00"/>
    <s v="10:45"/>
    <s v="10:45"/>
    <n v="12"/>
    <s v="ce"/>
    <n v="10782"/>
    <n v="12"/>
    <n v="15"/>
    <s v="Kuehne+Nagel Tiel 3 Standpl"/>
    <s v="De Diepert 5"/>
    <s v="Tiel"/>
    <s v="4004 MA"/>
    <s v="NL"/>
    <x v="32"/>
    <s v="Afrikastraat 10"/>
    <x v="34"/>
    <s v="6014CG"/>
    <s v="NL"/>
    <s v="2480148187"/>
    <s v="0157846_002"/>
    <m/>
    <s v="NL001131849B01"/>
    <n v="2"/>
    <n v="0"/>
    <n v="0"/>
    <s v="N"/>
    <s v="Peter Appel Transport B.V."/>
    <n v="36622"/>
    <d v="2023-11-23T00:00:00"/>
    <s v="10:49:00"/>
    <n v="0"/>
    <x v="3"/>
    <x v="46"/>
    <n v="11"/>
    <x v="23"/>
    <n v="1"/>
    <n v="12"/>
    <x v="3"/>
    <n v="194.76"/>
    <n v="0"/>
    <n v="194.76"/>
  </r>
  <r>
    <s v="COLGATE 3800 DEB."/>
    <s v="Colgate-Palmolive Nederland BV"/>
    <s v="101t"/>
    <n v="101091055085"/>
    <n v="101030178420"/>
    <n v="825"/>
    <s v="Controle Inv"/>
    <s v="2480148179"/>
    <s v="Verkoop"/>
    <n v="170"/>
    <s v="Transport drops zone"/>
    <s v="0 - ingevoerd"/>
    <n v="0"/>
    <m/>
    <d v="2023-11-23T00:00:00"/>
    <s v="DROP"/>
    <s v="0001010910550850157988_002"/>
    <n v="190.88"/>
    <n v="16"/>
    <m/>
    <s v="EUR"/>
    <n v="19.09"/>
    <s v="EUR"/>
    <n v="0"/>
    <s v="EUR"/>
    <n v="19.09"/>
    <n v="0"/>
    <n v="-19.09"/>
    <s v="N"/>
    <m/>
    <m/>
    <m/>
    <d v="2023-11-23T00:00:00"/>
    <s v="00:00"/>
    <s v="23:59"/>
    <d v="2023-11-23T00:00:00"/>
    <s v="07:00"/>
    <s v="10:00"/>
    <n v="1.6"/>
    <s v="ce"/>
    <n v="590"/>
    <n v="1.6"/>
    <n v="1"/>
    <s v="Kuehne+Nagel Tiel 3 Standpl"/>
    <s v="De Diepert 5"/>
    <s v="Tiel"/>
    <s v="4004 MA"/>
    <s v="NL"/>
    <x v="117"/>
    <s v="Slego 1a"/>
    <x v="13"/>
    <s v="1046BM"/>
    <s v="NL"/>
    <s v="2480148179"/>
    <s v="0157988_002"/>
    <m/>
    <s v="NL001131849B01"/>
    <n v="2"/>
    <n v="0"/>
    <n v="0"/>
    <s v="N"/>
    <s v="Peter Appel Transport B.V."/>
    <n v="36622"/>
    <d v="2023-11-23T00:00:00"/>
    <s v="08:54:00"/>
    <n v="0"/>
    <x v="3"/>
    <x v="46"/>
    <n v="11"/>
    <x v="11"/>
    <n v="0"/>
    <s v=""/>
    <x v="0"/>
    <s v=""/>
    <n v="0"/>
    <s v=""/>
  </r>
  <r>
    <s v="COLGATE 3800 DEB."/>
    <s v="Colgate-Palmolive Nederland BV"/>
    <s v="101t"/>
    <n v="101091055073"/>
    <n v="101030178421"/>
    <n v="825"/>
    <s v="Controle Inv"/>
    <s v="2480148178"/>
    <s v="Verkoop"/>
    <n v="170"/>
    <s v="Transport drops zone"/>
    <s v="0 - ingevoerd"/>
    <n v="0"/>
    <m/>
    <d v="2023-11-23T00:00:00"/>
    <s v="DROP"/>
    <s v="0001010910550730157991_006"/>
    <n v="77.569999999999993"/>
    <n v="6.4"/>
    <m/>
    <s v="EUR"/>
    <n v="77.569999999999993"/>
    <s v="EUR"/>
    <n v="0"/>
    <s v="EUR"/>
    <n v="77.569999999999993"/>
    <n v="0"/>
    <n v="-77.569999999999993"/>
    <s v="N"/>
    <m/>
    <m/>
    <m/>
    <d v="2023-11-23T00:00:00"/>
    <s v="00:00"/>
    <s v="23:59"/>
    <d v="2023-11-23T00:00:00"/>
    <s v="09:00"/>
    <s v="17:00"/>
    <n v="6.4"/>
    <s v="ce"/>
    <n v="2480"/>
    <n v="6.4"/>
    <n v="6"/>
    <s v="Kuehne+Nagel Tiel 3 Standpl"/>
    <s v="De Diepert 5"/>
    <s v="Tiel"/>
    <s v="4004 MA"/>
    <s v="NL"/>
    <x v="131"/>
    <s v="TUINBOUWWEG 27"/>
    <x v="79"/>
    <s v="5254VJ"/>
    <s v="NL"/>
    <s v="2480148178"/>
    <s v="0157991_006"/>
    <m/>
    <s v="NL001131849B01"/>
    <n v="2"/>
    <n v="0"/>
    <n v="0"/>
    <s v="N"/>
    <s v="Peter Appel Transport B.V."/>
    <n v="36622"/>
    <d v="2023-11-23T00:00:00"/>
    <s v="15:11:00"/>
    <n v="0"/>
    <x v="3"/>
    <x v="46"/>
    <n v="11"/>
    <x v="31"/>
    <n v="1"/>
    <n v="6.4"/>
    <x v="9"/>
    <n v="77.569999999999993"/>
    <n v="0"/>
    <n v="77.569999999999993"/>
  </r>
  <r>
    <s v="COLGATE 3800 DEB."/>
    <s v="Colgate-Palmolive Nederland BV"/>
    <s v="101t"/>
    <n v="101091054782"/>
    <n v="101030178422"/>
    <n v="825"/>
    <s v="Controle Inv"/>
    <s v="2480148183"/>
    <s v="Verkoop"/>
    <n v="170"/>
    <s v="Transport drops zone"/>
    <s v="0 - ingevoerd"/>
    <n v="0"/>
    <m/>
    <d v="2023-11-23T00:00:00"/>
    <s v="DROP"/>
    <s v="0001010910547820157848_002"/>
    <n v="333.96"/>
    <n v="26.4"/>
    <m/>
    <s v="EUR"/>
    <n v="333.96"/>
    <s v="EUR"/>
    <n v="0"/>
    <s v="EUR"/>
    <n v="333.96"/>
    <n v="0"/>
    <n v="-333.96"/>
    <s v="N"/>
    <m/>
    <m/>
    <m/>
    <d v="2023-11-23T00:00:00"/>
    <s v="00:00"/>
    <s v="23:59"/>
    <d v="2023-11-23T00:00:00"/>
    <s v="11:00"/>
    <s v="12:00"/>
    <n v="26"/>
    <s v="ce"/>
    <n v="22170"/>
    <n v="26.4"/>
    <n v="52"/>
    <s v="Kuehne+Nagel Tiel 3 Standpl"/>
    <s v="De Diepert 5"/>
    <s v="Tiel"/>
    <s v="4004 MA"/>
    <s v="NL"/>
    <x v="1"/>
    <s v="Fahrenheitweg 1"/>
    <x v="1"/>
    <s v="6101WR"/>
    <s v="NL"/>
    <s v="2480148183"/>
    <s v="0157848_002"/>
    <m/>
    <s v="NL001131849B01"/>
    <n v="2"/>
    <n v="0"/>
    <n v="0"/>
    <s v="N"/>
    <s v="Peter Appel Transport B.V."/>
    <n v="36622"/>
    <d v="2023-11-23T00:00:00"/>
    <s v="12:19:00"/>
    <n v="0"/>
    <x v="3"/>
    <x v="46"/>
    <n v="11"/>
    <x v="1"/>
    <n v="1"/>
    <n v="26.4"/>
    <x v="1"/>
    <n v="333.96"/>
    <n v="0"/>
    <n v="333.96"/>
  </r>
  <r>
    <s v="COLGATE 3800 DEB."/>
    <s v="Colgate-Palmolive Nederland BV"/>
    <s v="101t"/>
    <n v="101091055069"/>
    <n v="101030178423"/>
    <n v="825"/>
    <s v="Controle Inv"/>
    <s v="2480148181"/>
    <s v="Verkoop"/>
    <n v="170"/>
    <s v="Transport drops zone"/>
    <s v="0 - ingevoerd"/>
    <n v="0"/>
    <m/>
    <d v="2023-11-23T00:00:00"/>
    <s v="DROP"/>
    <s v="0001010910550690157984_002"/>
    <n v="292.26"/>
    <n v="13.6"/>
    <m/>
    <s v="EUR"/>
    <n v="292.26"/>
    <s v="EUR"/>
    <n v="0"/>
    <s v="EUR"/>
    <n v="292.26"/>
    <n v="0"/>
    <n v="-292.26"/>
    <s v="N"/>
    <m/>
    <m/>
    <m/>
    <d v="2023-11-23T00:00:00"/>
    <s v="00:00"/>
    <s v="23:59"/>
    <d v="2023-11-23T00:00:00"/>
    <s v="09:00"/>
    <s v="09:00"/>
    <n v="13.6"/>
    <s v="ce"/>
    <n v="9261"/>
    <n v="13.6"/>
    <n v="20"/>
    <s v="Kuehne+Nagel Tiel 3 Standpl"/>
    <s v="De Diepert 5"/>
    <s v="Tiel"/>
    <s v="4004 MA"/>
    <s v="NL"/>
    <x v="0"/>
    <s v="Henri Fordlaan 6"/>
    <x v="0"/>
    <s v="9615TK"/>
    <s v="NL"/>
    <s v="2480148181"/>
    <s v="0157984_002"/>
    <m/>
    <s v="NL001131849B01"/>
    <n v="2"/>
    <n v="0"/>
    <n v="0"/>
    <s v="N"/>
    <s v="Peter Appel Transport B.V."/>
    <n v="36622"/>
    <d v="2023-11-23T00:00:00"/>
    <s v="09:08:00"/>
    <n v="0"/>
    <x v="3"/>
    <x v="46"/>
    <n v="11"/>
    <x v="0"/>
    <n v="1"/>
    <n v="13.6"/>
    <x v="0"/>
    <n v="292.26"/>
    <n v="0"/>
    <n v="292.26"/>
  </r>
  <r>
    <s v="COLGATE 3800 DEB."/>
    <s v="Colgate-Palmolive Nederland BV"/>
    <s v="101t"/>
    <n v="101091054783"/>
    <n v="101030178424"/>
    <n v="825"/>
    <s v="Controle Inv"/>
    <s v="2480148180"/>
    <s v="Verkoop"/>
    <n v="170"/>
    <s v="Transport drops zone"/>
    <s v="0 - ingevoerd"/>
    <n v="0"/>
    <m/>
    <d v="2023-11-23T00:00:00"/>
    <s v="DROP"/>
    <s v="0001010910547830157849_002"/>
    <n v="230.05"/>
    <n v="22.4"/>
    <m/>
    <s v="EUR"/>
    <n v="230.05"/>
    <s v="EUR"/>
    <n v="0"/>
    <s v="EUR"/>
    <n v="230.05"/>
    <n v="0"/>
    <n v="-230.05"/>
    <s v="N"/>
    <m/>
    <m/>
    <m/>
    <d v="2023-11-23T00:00:00"/>
    <s v="00:00"/>
    <s v="23:59"/>
    <d v="2023-11-23T00:00:00"/>
    <s v="11:00"/>
    <s v="12:00"/>
    <n v="22.4"/>
    <s v="ce"/>
    <n v="22290"/>
    <n v="22.4"/>
    <n v="42"/>
    <s v="Kuehne+Nagel Tiel 3 Standpl"/>
    <s v="De Diepert 5"/>
    <s v="Tiel"/>
    <s v="4004 MA"/>
    <s v="NL"/>
    <x v="109"/>
    <s v="Rheastraat 10"/>
    <x v="3"/>
    <s v="5047 TL"/>
    <s v="NL"/>
    <s v="2480148180"/>
    <s v="0157849_002"/>
    <m/>
    <s v="NL001131849B01"/>
    <n v="2"/>
    <n v="0"/>
    <n v="0"/>
    <s v="N"/>
    <s v="Peter Appel Transport B.V."/>
    <n v="36622"/>
    <d v="2023-11-23T00:00:00"/>
    <s v="12:08:00"/>
    <n v="0"/>
    <x v="3"/>
    <x v="46"/>
    <n v="11"/>
    <x v="3"/>
    <n v="1"/>
    <n v="22.4"/>
    <x v="1"/>
    <n v="230.05"/>
    <n v="0"/>
    <n v="230.05"/>
  </r>
  <r>
    <s v="COLGATE 3800 DEB."/>
    <s v="Colgate-Palmolive Nederland BV"/>
    <s v="101t"/>
    <n v="101091054777"/>
    <n v="101030178429"/>
    <n v="825"/>
    <s v="Controle Inv"/>
    <s v="2480148182"/>
    <s v="Verkoop"/>
    <n v="170"/>
    <s v="Transport drops zone"/>
    <s v="0 - ingevoerd"/>
    <n v="0"/>
    <m/>
    <d v="2023-11-23T00:00:00"/>
    <s v="DROP"/>
    <s v="0001010910547770157843_002"/>
    <n v="272.16000000000003"/>
    <n v="22.4"/>
    <m/>
    <s v="EUR"/>
    <n v="272.16000000000003"/>
    <s v="EUR"/>
    <n v="0"/>
    <s v="EUR"/>
    <n v="272.16000000000003"/>
    <n v="0"/>
    <n v="-272.16000000000003"/>
    <s v="N"/>
    <m/>
    <m/>
    <m/>
    <d v="2023-11-23T00:00:00"/>
    <s v="00:00"/>
    <s v="23:59"/>
    <d v="2023-11-23T00:00:00"/>
    <s v="09:00"/>
    <s v="10:00"/>
    <n v="22.4"/>
    <s v="ce"/>
    <n v="18397"/>
    <n v="22.4"/>
    <n v="41"/>
    <s v="Kuehne+Nagel Tiel 3 Standpl"/>
    <s v="De Diepert 5"/>
    <s v="Tiel"/>
    <s v="4004 MA"/>
    <s v="NL"/>
    <x v="1"/>
    <s v="Perenmarkt 15"/>
    <x v="2"/>
    <s v="1681PG"/>
    <s v="NL"/>
    <s v="2480148182"/>
    <s v="0157843_002"/>
    <m/>
    <s v="NL001131849B01"/>
    <n v="2"/>
    <n v="0"/>
    <n v="0"/>
    <s v="N"/>
    <s v="Peter Appel Transport B.V."/>
    <n v="36622"/>
    <d v="2023-11-23T00:00:00"/>
    <s v="10:04:00"/>
    <n v="0"/>
    <x v="3"/>
    <x v="46"/>
    <n v="11"/>
    <x v="2"/>
    <n v="1"/>
    <n v="22.4"/>
    <x v="1"/>
    <n v="272.16000000000003"/>
    <n v="0"/>
    <n v="272.16000000000003"/>
  </r>
  <r>
    <s v="COLGATE 3800 DEB."/>
    <s v="Colgate-Palmolive Nederland BV"/>
    <s v="101t"/>
    <n v="101091055096"/>
    <n v="101030178430"/>
    <n v="825"/>
    <s v="Controle Inv"/>
    <s v="2480148188"/>
    <s v="Verkoop"/>
    <n v="170"/>
    <s v="Transport drops zone"/>
    <s v="0 - ingevoerd"/>
    <n v="0"/>
    <m/>
    <d v="2023-11-23T00:00:00"/>
    <s v="DROP"/>
    <s v="0001010910550960158004_002"/>
    <n v="72.739999999999995"/>
    <n v="5.6"/>
    <m/>
    <s v="EUR"/>
    <n v="31.17"/>
    <s v="EUR"/>
    <n v="0"/>
    <s v="EUR"/>
    <n v="31.17"/>
    <n v="0"/>
    <n v="-31.17"/>
    <s v="N"/>
    <m/>
    <m/>
    <m/>
    <d v="2023-11-23T00:00:00"/>
    <s v="00:00"/>
    <s v="23:59"/>
    <d v="2023-11-23T00:00:00"/>
    <s v="07:00"/>
    <s v="14:00"/>
    <n v="2.4"/>
    <s v="ce"/>
    <n v="855"/>
    <n v="2.4"/>
    <n v="1"/>
    <s v="Kuehne+Nagel Tiel 3 Standpl"/>
    <s v="De Diepert 5"/>
    <s v="Tiel"/>
    <s v="4004 MA"/>
    <s v="NL"/>
    <x v="40"/>
    <s v="Doornhoek 4050"/>
    <x v="20"/>
    <s v="5465TD"/>
    <s v="NL"/>
    <s v="2480148188"/>
    <s v="0158004_002"/>
    <m/>
    <s v="NL001131849B01"/>
    <n v="2"/>
    <n v="0"/>
    <n v="0"/>
    <s v="N"/>
    <s v="Peter Appel Transport B.V."/>
    <n v="36622"/>
    <d v="2023-11-23T00:00:00"/>
    <s v="12:16:00"/>
    <n v="0"/>
    <x v="3"/>
    <x v="46"/>
    <n v="11"/>
    <x v="18"/>
    <n v="0"/>
    <s v=""/>
    <x v="3"/>
    <s v=""/>
    <n v="0"/>
    <s v=""/>
  </r>
  <r>
    <s v="COLGATE 3800 DEB."/>
    <s v="Colgate-Palmolive Nederland BV"/>
    <s v="101t"/>
    <n v="101091054788"/>
    <n v="101030178432"/>
    <n v="825"/>
    <s v="Controle Inv"/>
    <s v="2480148186"/>
    <s v="Verkoop"/>
    <n v="170"/>
    <s v="Transport drops zone"/>
    <s v="0 - ingevoerd"/>
    <n v="0"/>
    <m/>
    <d v="2023-11-23T00:00:00"/>
    <s v="DROP"/>
    <s v="0001010910547880157854_002"/>
    <n v="187.94"/>
    <n v="22.4"/>
    <m/>
    <s v="EUR"/>
    <n v="120.82"/>
    <s v="EUR"/>
    <n v="0"/>
    <s v="EUR"/>
    <n v="120.82"/>
    <n v="0"/>
    <n v="-120.82"/>
    <s v="N"/>
    <m/>
    <m/>
    <m/>
    <d v="2023-11-23T00:00:00"/>
    <s v="00:00"/>
    <s v="23:59"/>
    <d v="2023-11-23T00:00:00"/>
    <s v="18:00"/>
    <s v="18:00"/>
    <n v="14.4"/>
    <s v="ce"/>
    <n v="12723"/>
    <n v="14.4"/>
    <n v="20"/>
    <s v="Kuehne+Nagel Tiel 3 Standpl"/>
    <s v="De Diepert 5"/>
    <s v="Tiel"/>
    <s v="4004 MA"/>
    <s v="NL"/>
    <x v="79"/>
    <s v="Keltenweg 30"/>
    <x v="58"/>
    <s v="5342 LP"/>
    <s v="NL"/>
    <s v="2480148186"/>
    <s v="0157854_002"/>
    <m/>
    <s v="NL001131849B01"/>
    <n v="2"/>
    <n v="0"/>
    <n v="0"/>
    <s v="N"/>
    <s v="Peter Appel Transport B.V."/>
    <n v="36622"/>
    <d v="2023-11-23T00:00:00"/>
    <s v="18:58:00"/>
    <n v="0"/>
    <x v="3"/>
    <x v="46"/>
    <n v="11"/>
    <x v="42"/>
    <n v="0"/>
    <s v=""/>
    <x v="3"/>
    <s v=""/>
    <n v="0"/>
    <s v=""/>
  </r>
  <r>
    <s v="COLGATE 3800 DEB."/>
    <s v="Colgate-Palmolive Nederland BV"/>
    <s v="101t"/>
    <n v="101091055631"/>
    <n v="101030178567"/>
    <n v="825"/>
    <s v="Controle Inv"/>
    <s v="2480150113"/>
    <s v="Verkoop"/>
    <n v="170"/>
    <s v="Transport drops zone"/>
    <s v="0 - ingevoerd"/>
    <n v="0"/>
    <m/>
    <d v="2023-11-24T00:00:00"/>
    <s v="DROP"/>
    <s v="0001010910556310158298_002"/>
    <n v="49.33"/>
    <n v="1.6"/>
    <m/>
    <s v="EUR"/>
    <n v="49.33"/>
    <s v="EUR"/>
    <n v="0"/>
    <s v="EUR"/>
    <n v="49.33"/>
    <n v="0"/>
    <n v="-49.33"/>
    <s v="N"/>
    <m/>
    <m/>
    <m/>
    <d v="2023-11-24T00:00:00"/>
    <s v="00:00"/>
    <s v="23:59"/>
    <d v="2023-11-24T00:00:00"/>
    <s v="14:30"/>
    <s v="14:30"/>
    <n v="1.6"/>
    <s v="ce"/>
    <n v="1036"/>
    <n v="1.6"/>
    <n v="0"/>
    <s v="Kuehne+Nagel Tiel 3 Standpl"/>
    <s v="De Diepert 5"/>
    <s v="Tiel"/>
    <s v="4004 MA"/>
    <s v="NL"/>
    <x v="3"/>
    <s v="FACETLAAN 6"/>
    <x v="4"/>
    <s v="2665 NR"/>
    <s v="NL"/>
    <s v="2480150113"/>
    <s v="0158298_002"/>
    <m/>
    <s v="NL001131849B01"/>
    <n v="2"/>
    <n v="0"/>
    <n v="0"/>
    <s v="N"/>
    <s v="Peter Appel Transport B.V."/>
    <n v="36622"/>
    <d v="2023-11-24T00:00:00"/>
    <s v="13:33:00"/>
    <n v="0"/>
    <x v="4"/>
    <x v="46"/>
    <n v="11"/>
    <x v="4"/>
    <n v="1"/>
    <n v="1.6"/>
    <x v="3"/>
    <n v="49.33"/>
    <n v="0"/>
    <n v="49.33"/>
  </r>
  <r>
    <s v="COLGATE 3800 DEB."/>
    <s v="Colgate-Palmolive Nederland BV"/>
    <s v="101t"/>
    <n v="101091055647"/>
    <n v="101030178535"/>
    <n v="825"/>
    <s v="Controle Inv"/>
    <s v="2480149268"/>
    <s v="Verkoop"/>
    <n v="170"/>
    <s v="Transport drops zone"/>
    <s v="0 - ingevoerd"/>
    <n v="0"/>
    <m/>
    <d v="2023-11-24T00:00:00"/>
    <s v="DROP"/>
    <s v="0001010910556470158331_002"/>
    <n v="257.2"/>
    <n v="20"/>
    <m/>
    <s v="EUR"/>
    <n v="257.2"/>
    <s v="EUR"/>
    <n v="0"/>
    <s v="EUR"/>
    <n v="257.2"/>
    <n v="0"/>
    <n v="-257.2"/>
    <s v="N"/>
    <m/>
    <m/>
    <m/>
    <d v="2023-11-24T00:00:00"/>
    <s v="00:00"/>
    <s v="23:59"/>
    <d v="2023-11-24T00:00:00"/>
    <s v="06:00"/>
    <s v="07:00"/>
    <n v="20"/>
    <s v="ce"/>
    <n v="23230"/>
    <n v="20"/>
    <n v="38"/>
    <s v="Kuehne+Nagel Tiel 3 Standpl"/>
    <s v="De Diepert 5"/>
    <s v="Tiel"/>
    <s v="4004 MA"/>
    <s v="NL"/>
    <x v="1"/>
    <s v="Perenmarkt 15"/>
    <x v="2"/>
    <s v="1681PG"/>
    <s v="NL"/>
    <s v="2480149268"/>
    <s v="0158331_002"/>
    <m/>
    <s v="NL001131849B01"/>
    <n v="2"/>
    <n v="0"/>
    <n v="0"/>
    <s v="N"/>
    <s v="Peter Appel Transport B.V."/>
    <n v="36622"/>
    <d v="2023-11-24T00:00:00"/>
    <s v="07:50:00"/>
    <n v="5"/>
    <x v="4"/>
    <x v="46"/>
    <n v="11"/>
    <x v="2"/>
    <n v="1"/>
    <n v="20"/>
    <x v="1"/>
    <n v="257.2"/>
    <n v="0"/>
    <n v="257.2"/>
  </r>
  <r>
    <s v="COLGATE 3800 DEB."/>
    <s v="Colgate-Palmolive Nederland BV"/>
    <s v="101t"/>
    <n v="101091055584"/>
    <n v="101030178536"/>
    <n v="825"/>
    <s v="Controle Inv"/>
    <s v="2480149269"/>
    <s v="Verkoop"/>
    <n v="170"/>
    <s v="Transport drops zone"/>
    <s v="0 - ingevoerd"/>
    <n v="0"/>
    <m/>
    <d v="2023-11-24T00:00:00"/>
    <s v="DROP"/>
    <s v="0001010910555840158251_005"/>
    <n v="62.16"/>
    <n v="2.4"/>
    <m/>
    <s v="EUR"/>
    <n v="62.16"/>
    <s v="EUR"/>
    <n v="0"/>
    <s v="EUR"/>
    <n v="62.16"/>
    <n v="0"/>
    <n v="-62.16"/>
    <s v="N"/>
    <m/>
    <m/>
    <m/>
    <d v="2023-11-24T00:00:00"/>
    <s v="00:00"/>
    <s v="23:59"/>
    <d v="2023-11-24T00:00:00"/>
    <s v="14:00"/>
    <s v="14:00"/>
    <n v="2.4"/>
    <s v="ce"/>
    <n v="2052"/>
    <n v="2.4"/>
    <n v="3"/>
    <s v="Kuehne+Nagel Tiel 3 Standpl"/>
    <s v="De Diepert 5"/>
    <s v="Tiel"/>
    <s v="4004 MA"/>
    <s v="NL"/>
    <x v="113"/>
    <s v="Hollandweg 30"/>
    <x v="4"/>
    <s v="2665 MT"/>
    <s v="NL"/>
    <s v="2480149269"/>
    <s v="0158251_005"/>
    <m/>
    <s v="NL001131849B01"/>
    <n v="2"/>
    <n v="0"/>
    <n v="0"/>
    <s v="N"/>
    <s v="Peter Appel Transport B.V."/>
    <n v="36622"/>
    <d v="2023-11-24T00:00:00"/>
    <s v="12:55:00"/>
    <n v="0"/>
    <x v="4"/>
    <x v="46"/>
    <n v="11"/>
    <x v="4"/>
    <n v="1"/>
    <n v="2.4"/>
    <x v="3"/>
    <n v="62.16"/>
    <n v="0"/>
    <n v="62.16"/>
  </r>
  <r>
    <s v="COLGATE 3800 DEB."/>
    <s v="Colgate-Palmolive Nederland BV"/>
    <s v="101t"/>
    <n v="0"/>
    <n v="101030178537"/>
    <n v="825"/>
    <s v="Controle Inv"/>
    <s v="2480149271"/>
    <s v="Verkoop"/>
    <n v="170"/>
    <s v="Transport drops zone"/>
    <s v="0 - ingevoerd"/>
    <n v="0"/>
    <m/>
    <d v="2023-11-24T00:00:00"/>
    <m/>
    <m/>
    <n v="27.26"/>
    <n v="0.8"/>
    <m/>
    <s v="EUR"/>
    <n v="27.26"/>
    <s v="EUR"/>
    <n v="0"/>
    <s v="EUR"/>
    <n v="27.26"/>
    <n v="0"/>
    <n v="-27.26"/>
    <s v="N"/>
    <m/>
    <m/>
    <m/>
    <d v="2023-11-24T00:00:00"/>
    <s v="00:00"/>
    <s v="23:59"/>
    <d v="2023-11-24T00:00:00"/>
    <s v="05:00"/>
    <s v="05:00"/>
    <n v="0.8"/>
    <s v="ce"/>
    <n v="200"/>
    <n v="0.8"/>
    <n v="0"/>
    <s v="Kuehne+Nagel Tiel 3 Standpl"/>
    <s v="De Diepert 5"/>
    <s v="Tiel"/>
    <s v="4004 MA"/>
    <s v="NL"/>
    <x v="19"/>
    <s v="SAFFIER  300"/>
    <x v="21"/>
    <s v="3316 LN"/>
    <s v="NL"/>
    <s v="2480149271"/>
    <s v="0158201_002"/>
    <m/>
    <s v="NL001131849B01"/>
    <n v="2"/>
    <n v="0"/>
    <n v="0"/>
    <s v="N"/>
    <m/>
    <n v="36622"/>
    <d v="2023-11-24T00:00:00"/>
    <s v="05:30:00"/>
    <n v="47"/>
    <x v="4"/>
    <x v="46"/>
    <n v="11"/>
    <x v="19"/>
    <n v="1"/>
    <n v="0.8"/>
    <x v="3"/>
    <n v="27.26"/>
    <n v="0"/>
    <n v="27.26"/>
  </r>
  <r>
    <s v="COLGATE 3800 DEB."/>
    <s v="Colgate-Palmolive Nederland BV"/>
    <s v="101t"/>
    <n v="101091055655"/>
    <n v="101030178538"/>
    <n v="825"/>
    <s v="Controle Inv"/>
    <s v="2480149272"/>
    <s v="Verkoop"/>
    <n v="170"/>
    <s v="Transport drops zone"/>
    <s v="0 - ingevoerd"/>
    <n v="0"/>
    <m/>
    <d v="2023-11-24T00:00:00"/>
    <s v="DROP"/>
    <s v="0001010910556550158335_002"/>
    <n v="208.29"/>
    <n v="18.399999999999999"/>
    <m/>
    <s v="EUR"/>
    <n v="208.29"/>
    <s v="EUR"/>
    <n v="0"/>
    <s v="EUR"/>
    <n v="208.29"/>
    <n v="0"/>
    <n v="-208.29"/>
    <s v="N"/>
    <m/>
    <m/>
    <m/>
    <d v="2023-11-24T00:00:00"/>
    <s v="00:00"/>
    <s v="23:59"/>
    <d v="2023-11-24T00:00:00"/>
    <s v="13:00"/>
    <s v="13:00"/>
    <n v="18.399999999999999"/>
    <s v="ce"/>
    <n v="11529"/>
    <n v="18.399999999999999"/>
    <n v="22"/>
    <s v="Kuehne+Nagel Tiel 3 Standpl"/>
    <s v="De Diepert 5"/>
    <s v="Tiel"/>
    <s v="4004 MA"/>
    <s v="NL"/>
    <x v="46"/>
    <s v="FLORIJNSTRAAT  4C"/>
    <x v="23"/>
    <s v="4903 RM"/>
    <s v="NL"/>
    <s v="2480149272"/>
    <s v="0158335_002"/>
    <m/>
    <s v="NL001131849B01"/>
    <n v="2"/>
    <n v="0"/>
    <n v="0"/>
    <s v="N"/>
    <s v="Peter Appel Transport B.V."/>
    <n v="36622"/>
    <d v="2023-11-24T00:00:00"/>
    <s v="12:15:00"/>
    <n v="0"/>
    <x v="4"/>
    <x v="46"/>
    <n v="11"/>
    <x v="34"/>
    <n v="1"/>
    <n v="18.399999999999999"/>
    <x v="5"/>
    <n v="208.29"/>
    <n v="0"/>
    <n v="208.29"/>
  </r>
  <r>
    <s v="COLGATE 3800 DEB."/>
    <s v="Colgate-Palmolive Nederland BV"/>
    <s v="101t"/>
    <n v="0"/>
    <n v="101030178539"/>
    <n v="825"/>
    <s v="Controle Inv"/>
    <s v="2480149270"/>
    <s v="Verkoop"/>
    <n v="170"/>
    <s v="Transport drops zone"/>
    <s v="0 - ingevoerd"/>
    <n v="0"/>
    <m/>
    <d v="2023-11-24T00:00:00"/>
    <m/>
    <m/>
    <n v="51.04"/>
    <n v="1.6"/>
    <m/>
    <s v="EUR"/>
    <n v="42.86"/>
    <s v="EUR"/>
    <n v="0"/>
    <s v="EUR"/>
    <n v="42.86"/>
    <n v="0"/>
    <n v="-42.86"/>
    <s v="Y"/>
    <m/>
    <m/>
    <m/>
    <d v="2023-11-24T00:00:00"/>
    <s v="00:00"/>
    <s v="23:59"/>
    <d v="2023-11-24T00:00:00"/>
    <s v="14:30"/>
    <s v="15:30"/>
    <n v="1.6"/>
    <s v="ce"/>
    <n v="1467"/>
    <n v="1.6"/>
    <n v="1"/>
    <s v="Kuehne+Nagel Tiel 3 Standpl"/>
    <s v="De Diepert 5"/>
    <s v="Tiel"/>
    <s v="4004 MA"/>
    <s v="NL"/>
    <x v="116"/>
    <s v="Basisweg 7"/>
    <x v="25"/>
    <s v="1951NG"/>
    <s v="NL"/>
    <s v="2480149270"/>
    <s v="0158201_006"/>
    <m/>
    <s v="NL001131849B01"/>
    <n v="2"/>
    <n v="0"/>
    <n v="0"/>
    <s v="N"/>
    <m/>
    <n v="36622"/>
    <d v="2023-11-24T00:00:00"/>
    <s v="14:30:00"/>
    <n v="0"/>
    <x v="4"/>
    <x v="46"/>
    <n v="11"/>
    <x v="17"/>
    <n v="1"/>
    <n v="2.4000000000000004"/>
    <x v="3"/>
    <n v="64.289999999999992"/>
    <n v="0"/>
    <n v="64.289999999999992"/>
  </r>
  <r>
    <s v="COLGATE 3800 DEB."/>
    <s v="Colgate-Palmolive Nederland BV"/>
    <s v="101t"/>
    <n v="0"/>
    <n v="101030178540"/>
    <n v="825"/>
    <s v="Controle Inv"/>
    <s v="2480149273"/>
    <s v="Verkoop"/>
    <n v="170"/>
    <s v="Transport drops zone"/>
    <s v="0 - ingevoerd"/>
    <n v="0"/>
    <m/>
    <d v="2023-11-24T00:00:00"/>
    <m/>
    <m/>
    <n v="29.83"/>
    <n v="0.8"/>
    <m/>
    <s v="EUR"/>
    <n v="21.43"/>
    <s v="EUR"/>
    <n v="0"/>
    <s v="EUR"/>
    <n v="21.43"/>
    <n v="0"/>
    <n v="-21.43"/>
    <s v="Y"/>
    <m/>
    <m/>
    <m/>
    <d v="2023-11-24T00:00:00"/>
    <s v="00:00"/>
    <s v="23:59"/>
    <d v="2023-11-24T00:00:00"/>
    <s v="14:30"/>
    <s v="15:30"/>
    <n v="0.8"/>
    <s v="ce"/>
    <n v="302"/>
    <n v="0.8"/>
    <n v="0"/>
    <s v="Kuehne+Nagel Tiel 3 Standpl"/>
    <s v="De Diepert 5"/>
    <s v="Tiel"/>
    <s v="4004 MA"/>
    <s v="NL"/>
    <x v="114"/>
    <s v="Basisweg 7"/>
    <x v="25"/>
    <s v="1951NG"/>
    <s v="NL"/>
    <s v="2480149273"/>
    <s v="0158201_006"/>
    <m/>
    <s v="NL001131849B01"/>
    <n v="2"/>
    <n v="0"/>
    <n v="0"/>
    <s v="N"/>
    <m/>
    <n v="36622"/>
    <d v="2023-11-24T00:00:00"/>
    <s v="14:30:00"/>
    <n v="0"/>
    <x v="4"/>
    <x v="46"/>
    <n v="11"/>
    <x v="17"/>
    <n v="0"/>
    <s v=""/>
    <x v="3"/>
    <s v=""/>
    <n v="0"/>
    <s v=""/>
  </r>
  <r>
    <s v="COLGATE 3800 DEB."/>
    <s v="Colgate-Palmolive Nederland BV"/>
    <s v="101t"/>
    <n v="101091055649"/>
    <n v="101030178541"/>
    <n v="825"/>
    <s v="Controle Inv"/>
    <s v="2480149274"/>
    <s v="Verkoop"/>
    <n v="170"/>
    <s v="Transport drops zone"/>
    <s v="0 - ingevoerd"/>
    <n v="0"/>
    <m/>
    <d v="2023-11-24T00:00:00"/>
    <s v="DROP"/>
    <s v="0001010910556490158332_002"/>
    <n v="123.65"/>
    <n v="18.399999999999999"/>
    <m/>
    <s v="EUR"/>
    <n v="123.65"/>
    <s v="EUR"/>
    <n v="0"/>
    <s v="EUR"/>
    <n v="123.65"/>
    <n v="0"/>
    <n v="-123.65"/>
    <s v="N"/>
    <m/>
    <m/>
    <m/>
    <d v="2023-11-24T00:00:00"/>
    <s v="00:00"/>
    <s v="23:59"/>
    <d v="2023-11-24T00:00:00"/>
    <s v="05:00"/>
    <s v="06:00"/>
    <n v="18.399999999999999"/>
    <s v="ce"/>
    <n v="12771"/>
    <n v="18.399999999999999"/>
    <n v="25"/>
    <s v="Kuehne+Nagel Tiel 3 Standpl"/>
    <s v="De Diepert 5"/>
    <s v="Tiel"/>
    <s v="4004 MA"/>
    <s v="NL"/>
    <x v="2"/>
    <s v="Randweg 2"/>
    <x v="6"/>
    <s v="4191 NN"/>
    <s v="NL"/>
    <s v="2480149274"/>
    <s v="0158332_002"/>
    <m/>
    <s v="NL001131849B01"/>
    <n v="2"/>
    <n v="0"/>
    <n v="0"/>
    <s v="N"/>
    <s v="Peter Appel Transport B.V."/>
    <n v="36622"/>
    <d v="2023-11-24T00:00:00"/>
    <s v="06:29:00"/>
    <n v="0"/>
    <x v="4"/>
    <x v="46"/>
    <n v="11"/>
    <x v="6"/>
    <n v="1"/>
    <n v="18.399999999999999"/>
    <x v="2"/>
    <n v="123.65"/>
    <n v="0"/>
    <n v="123.65"/>
  </r>
  <r>
    <s v="COLGATE 3800 DEB."/>
    <s v="Colgate-Palmolive Nederland BV"/>
    <s v="101t"/>
    <n v="101091055882"/>
    <n v="101030178588"/>
    <n v="825"/>
    <s v="Controle Inv"/>
    <s v="2480150210"/>
    <s v="Verkoop"/>
    <n v="170"/>
    <s v="Transport drops zone"/>
    <s v="0 - ingevoerd"/>
    <n v="0"/>
    <m/>
    <d v="2023-11-25T00:00:00"/>
    <s v="DROP"/>
    <s v="0001010910558820158486_002"/>
    <m/>
    <n v="2.4"/>
    <m/>
    <s v="EUR"/>
    <n v="19.420000000000002"/>
    <s v="EUR"/>
    <n v="0"/>
    <s v="EUR"/>
    <n v="19.420000000000002"/>
    <n v="0"/>
    <n v="-19.420000000000002"/>
    <s v="Y"/>
    <m/>
    <m/>
    <m/>
    <d v="2023-11-25T00:00:00"/>
    <s v="00:00"/>
    <s v="23:59"/>
    <d v="2023-11-25T00:00:00"/>
    <s v="09:30"/>
    <s v="09:30"/>
    <n v="2.4"/>
    <s v="ce"/>
    <n v="2152"/>
    <n v="2.4"/>
    <n v="4"/>
    <s v="Kuehne+Nagel Tiel 3 Standpl"/>
    <s v="De Diepert 5"/>
    <s v="Tiel"/>
    <s v="4004 MA"/>
    <s v="NL"/>
    <x v="24"/>
    <s v="Ravenswade 14"/>
    <x v="26"/>
    <s v="3439 LD"/>
    <s v="NL"/>
    <s v="2480150210"/>
    <s v="0158486_002"/>
    <m/>
    <s v="NL001131849B01"/>
    <n v="2"/>
    <n v="0"/>
    <n v="0"/>
    <s v="N"/>
    <s v="Peter Appel Transport B.V."/>
    <n v="36622"/>
    <d v="2023-11-25T00:00:00"/>
    <s v="10:42:00"/>
    <n v="0"/>
    <x v="5"/>
    <x v="46"/>
    <n v="11"/>
    <x v="22"/>
    <n v="1"/>
    <n v="26.4"/>
    <x v="7"/>
    <n v="213.57999999999998"/>
    <n v="0"/>
    <n v="213.57999999999998"/>
  </r>
  <r>
    <s v="COLGATE 3800 DEB."/>
    <s v="Colgate-Palmolive Nederland BV"/>
    <s v="101t"/>
    <n v="101091055886"/>
    <n v="101030178590"/>
    <n v="825"/>
    <s v="Controle Inv"/>
    <s v="2480150212"/>
    <s v="Verkoop"/>
    <n v="170"/>
    <s v="Transport drops zone"/>
    <s v="0 - ingevoerd"/>
    <n v="0"/>
    <m/>
    <d v="2023-11-25T00:00:00"/>
    <s v="DROP"/>
    <s v="0001010910558860158488_002"/>
    <m/>
    <n v="26.4"/>
    <m/>
    <s v="EUR"/>
    <n v="182.69"/>
    <s v="EUR"/>
    <n v="0"/>
    <s v="EUR"/>
    <n v="182.69"/>
    <n v="0"/>
    <n v="-182.69"/>
    <s v="Y"/>
    <m/>
    <m/>
    <m/>
    <d v="2023-11-25T00:00:00"/>
    <s v="00:00"/>
    <s v="23:59"/>
    <d v="2023-11-25T00:00:00"/>
    <s v="10:00"/>
    <s v="10:00"/>
    <n v="26"/>
    <s v="ce"/>
    <n v="15767"/>
    <n v="26.4"/>
    <n v="31"/>
    <s v="Kuehne+Nagel Tiel 3 Standpl"/>
    <s v="De Diepert 5"/>
    <s v="Tiel"/>
    <s v="4004 MA"/>
    <s v="NL"/>
    <x v="14"/>
    <s v="Rood 24"/>
    <x v="17"/>
    <s v="6666LT"/>
    <s v="NL"/>
    <s v="2480150212"/>
    <s v="0158488_002"/>
    <m/>
    <s v="NL001131849B01"/>
    <n v="2"/>
    <n v="0"/>
    <n v="0"/>
    <s v="N"/>
    <s v="Peter Appel Transport B.V."/>
    <n v="36622"/>
    <d v="2023-11-25T00:00:00"/>
    <s v="10:59:00"/>
    <n v="0"/>
    <x v="5"/>
    <x v="46"/>
    <n v="11"/>
    <x v="15"/>
    <n v="1"/>
    <n v="26.4"/>
    <x v="5"/>
    <n v="182.69"/>
    <n v="0"/>
    <n v="182.69"/>
  </r>
  <r>
    <s v="COLGATE 3800 DEB."/>
    <s v="Colgate-Palmolive Nederland BV"/>
    <s v="101t"/>
    <n v="101091055882"/>
    <n v="101030178591"/>
    <n v="825"/>
    <s v="Controle Inv"/>
    <s v="2480150211"/>
    <s v="Verkoop"/>
    <n v="170"/>
    <s v="Transport drops zone"/>
    <s v="0 - ingevoerd"/>
    <n v="0"/>
    <m/>
    <d v="2023-11-25T00:00:00"/>
    <s v="DROP"/>
    <s v="0001010910558820158486_002"/>
    <m/>
    <n v="24"/>
    <m/>
    <s v="EUR"/>
    <n v="194.16"/>
    <s v="EUR"/>
    <n v="0"/>
    <s v="EUR"/>
    <n v="194.16"/>
    <n v="0"/>
    <n v="-194.16"/>
    <s v="Y"/>
    <m/>
    <m/>
    <m/>
    <d v="2023-11-25T00:00:00"/>
    <s v="00:00"/>
    <s v="23:59"/>
    <d v="2023-11-25T00:00:00"/>
    <s v="09:30"/>
    <s v="09:30"/>
    <n v="24"/>
    <s v="ce"/>
    <n v="8121"/>
    <n v="24"/>
    <n v="14"/>
    <s v="Kuehne+Nagel Tiel 3 Standpl"/>
    <s v="De Diepert 5"/>
    <s v="Tiel"/>
    <s v="4004 MA"/>
    <s v="NL"/>
    <x v="24"/>
    <s v="Ravenswade 14"/>
    <x v="26"/>
    <s v="3439 LD"/>
    <s v="NL"/>
    <s v="2480150211"/>
    <s v="0158486_002"/>
    <m/>
    <s v="NL001131849B01"/>
    <n v="2"/>
    <n v="0"/>
    <n v="0"/>
    <s v="N"/>
    <s v="Peter Appel Transport B.V."/>
    <n v="36622"/>
    <d v="2023-11-25T00:00:00"/>
    <s v="10:42:00"/>
    <n v="0"/>
    <x v="5"/>
    <x v="46"/>
    <n v="11"/>
    <x v="22"/>
    <n v="0"/>
    <s v=""/>
    <x v="7"/>
    <s v=""/>
    <n v="0"/>
    <s v=""/>
  </r>
  <r>
    <s v="COLGATE 3800 DEB."/>
    <s v="Colgate-Palmolive Nederland BV"/>
    <s v="101t"/>
    <n v="101091055884"/>
    <n v="101030178594"/>
    <n v="825"/>
    <s v="Controle Inv"/>
    <s v="2480150215"/>
    <s v="Verkoop"/>
    <n v="170"/>
    <s v="Transport drops zone"/>
    <s v="0 - ingevoerd"/>
    <n v="0"/>
    <m/>
    <d v="2023-11-25T00:00:00"/>
    <s v="DROP"/>
    <s v="0001010910558840158485_002"/>
    <m/>
    <n v="26.4"/>
    <m/>
    <s v="EUR"/>
    <n v="182.69"/>
    <s v="EUR"/>
    <n v="0"/>
    <s v="EUR"/>
    <n v="182.69"/>
    <n v="0"/>
    <n v="-182.69"/>
    <s v="Y"/>
    <m/>
    <m/>
    <m/>
    <d v="2023-11-25T00:00:00"/>
    <s v="00:00"/>
    <s v="23:59"/>
    <d v="2023-11-25T00:00:00"/>
    <s v="12:00"/>
    <s v="12:00"/>
    <n v="26"/>
    <s v="ce"/>
    <n v="14506"/>
    <n v="26.4"/>
    <n v="32"/>
    <s v="Kuehne+Nagel Tiel 3 Standpl"/>
    <s v="De Diepert 5"/>
    <s v="Tiel"/>
    <s v="4004 MA"/>
    <s v="NL"/>
    <x v="14"/>
    <s v="Rood 24"/>
    <x v="17"/>
    <s v="6666LT"/>
    <s v="NL"/>
    <s v="2480150215"/>
    <s v="0158485_002"/>
    <m/>
    <s v="NL001131849B01"/>
    <n v="2"/>
    <n v="0"/>
    <n v="0"/>
    <s v="N"/>
    <s v="Peter Appel Transport B.V."/>
    <n v="36622"/>
    <d v="2023-11-25T00:00:00"/>
    <s v="12:42:00"/>
    <n v="0"/>
    <x v="5"/>
    <x v="46"/>
    <n v="11"/>
    <x v="15"/>
    <n v="1"/>
    <n v="26.4"/>
    <x v="5"/>
    <n v="182.69"/>
    <n v="0"/>
    <n v="182.69"/>
  </r>
  <r>
    <s v="COLGATE 3800 DEB."/>
    <s v="Colgate-Palmolive Nederland BV"/>
    <s v="101t"/>
    <n v="101091055883"/>
    <n v="101030178600"/>
    <n v="825"/>
    <s v="Controle Inv"/>
    <s v="2480150222"/>
    <s v="Verkoop"/>
    <n v="170"/>
    <s v="Transport drops zone"/>
    <s v="0 - ingevoerd"/>
    <n v="0"/>
    <m/>
    <d v="2023-11-25T00:00:00"/>
    <s v="DROP"/>
    <s v="0001010910558830158484_002"/>
    <m/>
    <n v="26.4"/>
    <m/>
    <s v="EUR"/>
    <n v="149.41"/>
    <s v="EUR"/>
    <n v="0"/>
    <s v="EUR"/>
    <n v="149.41"/>
    <n v="0"/>
    <n v="-149.41"/>
    <s v="Y"/>
    <m/>
    <m/>
    <m/>
    <d v="2023-11-25T00:00:00"/>
    <s v="00:00"/>
    <s v="23:59"/>
    <d v="2023-11-25T00:00:00"/>
    <s v="06:00"/>
    <s v="07:00"/>
    <n v="26"/>
    <s v="ce"/>
    <n v="13852"/>
    <n v="26.4"/>
    <n v="28"/>
    <s v="Kuehne+Nagel Tiel 3 Standpl"/>
    <s v="De Diepert 5"/>
    <s v="Tiel"/>
    <s v="4004 MA"/>
    <s v="NL"/>
    <x v="2"/>
    <s v="Randweg 2"/>
    <x v="6"/>
    <s v="4191 NN"/>
    <s v="NL"/>
    <s v="2480150222"/>
    <s v="0158484_002"/>
    <m/>
    <s v="NL001131849B01"/>
    <n v="2"/>
    <n v="0"/>
    <n v="0"/>
    <s v="N"/>
    <s v="Peter Appel Transport B.V."/>
    <n v="36622"/>
    <d v="2023-11-25T00:00:00"/>
    <s v="08:13:00"/>
    <n v="0"/>
    <x v="5"/>
    <x v="46"/>
    <n v="11"/>
    <x v="6"/>
    <n v="1"/>
    <n v="26.4"/>
    <x v="2"/>
    <n v="149.41"/>
    <n v="0"/>
    <n v="149.41"/>
  </r>
  <r>
    <m/>
    <m/>
    <m/>
    <m/>
    <m/>
    <m/>
    <m/>
    <m/>
    <m/>
    <m/>
    <m/>
    <m/>
    <m/>
    <m/>
    <m/>
    <m/>
    <m/>
    <m/>
    <m/>
    <m/>
    <m/>
    <m/>
    <m/>
    <m/>
    <m/>
    <m/>
    <m/>
    <m/>
    <m/>
    <m/>
    <m/>
    <m/>
    <m/>
    <m/>
    <m/>
    <m/>
    <m/>
    <m/>
    <m/>
    <m/>
    <m/>
    <m/>
    <m/>
    <m/>
    <m/>
    <m/>
    <m/>
    <m/>
    <x v="132"/>
    <m/>
    <x v="80"/>
    <m/>
    <m/>
    <m/>
    <m/>
    <m/>
    <m/>
    <m/>
    <m/>
    <m/>
    <m/>
    <m/>
    <m/>
    <m/>
    <m/>
    <m/>
    <x v="7"/>
    <x v="47"/>
    <m/>
    <x v="53"/>
    <m/>
    <m/>
    <x v="10"/>
    <m/>
    <m/>
    <m/>
  </r>
  <r>
    <m/>
    <m/>
    <m/>
    <m/>
    <m/>
    <m/>
    <m/>
    <m/>
    <m/>
    <m/>
    <m/>
    <m/>
    <m/>
    <m/>
    <m/>
    <m/>
    <m/>
    <m/>
    <m/>
    <m/>
    <m/>
    <m/>
    <m/>
    <m/>
    <m/>
    <m/>
    <m/>
    <m/>
    <m/>
    <m/>
    <m/>
    <m/>
    <m/>
    <m/>
    <m/>
    <m/>
    <m/>
    <m/>
    <m/>
    <m/>
    <m/>
    <m/>
    <m/>
    <m/>
    <m/>
    <m/>
    <m/>
    <m/>
    <x v="132"/>
    <m/>
    <x v="80"/>
    <m/>
    <m/>
    <m/>
    <m/>
    <m/>
    <m/>
    <m/>
    <m/>
    <m/>
    <m/>
    <m/>
    <m/>
    <m/>
    <m/>
    <m/>
    <x v="7"/>
    <x v="47"/>
    <m/>
    <x v="53"/>
    <m/>
    <m/>
    <x v="10"/>
    <m/>
    <m/>
    <m/>
  </r>
  <r>
    <m/>
    <m/>
    <m/>
    <m/>
    <m/>
    <m/>
    <m/>
    <m/>
    <m/>
    <m/>
    <m/>
    <m/>
    <m/>
    <m/>
    <m/>
    <m/>
    <m/>
    <m/>
    <m/>
    <m/>
    <m/>
    <m/>
    <m/>
    <m/>
    <m/>
    <m/>
    <m/>
    <m/>
    <m/>
    <m/>
    <m/>
    <m/>
    <m/>
    <m/>
    <m/>
    <m/>
    <m/>
    <m/>
    <m/>
    <m/>
    <m/>
    <m/>
    <m/>
    <m/>
    <m/>
    <m/>
    <m/>
    <m/>
    <x v="132"/>
    <m/>
    <x v="80"/>
    <m/>
    <m/>
    <m/>
    <m/>
    <m/>
    <m/>
    <m/>
    <m/>
    <m/>
    <m/>
    <m/>
    <m/>
    <m/>
    <m/>
    <m/>
    <x v="7"/>
    <x v="47"/>
    <m/>
    <x v="53"/>
    <m/>
    <m/>
    <x v="10"/>
    <m/>
    <m/>
    <m/>
  </r>
  <r>
    <m/>
    <m/>
    <m/>
    <m/>
    <m/>
    <m/>
    <m/>
    <m/>
    <m/>
    <m/>
    <m/>
    <m/>
    <m/>
    <m/>
    <m/>
    <m/>
    <m/>
    <m/>
    <m/>
    <m/>
    <m/>
    <m/>
    <m/>
    <m/>
    <m/>
    <m/>
    <m/>
    <m/>
    <m/>
    <m/>
    <m/>
    <m/>
    <m/>
    <m/>
    <m/>
    <m/>
    <m/>
    <m/>
    <m/>
    <m/>
    <m/>
    <m/>
    <m/>
    <m/>
    <m/>
    <m/>
    <m/>
    <m/>
    <x v="132"/>
    <m/>
    <x v="80"/>
    <m/>
    <m/>
    <m/>
    <m/>
    <m/>
    <m/>
    <m/>
    <m/>
    <m/>
    <m/>
    <m/>
    <m/>
    <m/>
    <m/>
    <m/>
    <x v="7"/>
    <x v="47"/>
    <m/>
    <x v="53"/>
    <m/>
    <m/>
    <x v="10"/>
    <m/>
    <m/>
    <m/>
  </r>
  <r>
    <m/>
    <m/>
    <m/>
    <m/>
    <m/>
    <m/>
    <m/>
    <m/>
    <m/>
    <m/>
    <m/>
    <m/>
    <m/>
    <m/>
    <m/>
    <m/>
    <m/>
    <m/>
    <m/>
    <m/>
    <m/>
    <m/>
    <m/>
    <m/>
    <m/>
    <m/>
    <m/>
    <m/>
    <m/>
    <m/>
    <m/>
    <m/>
    <m/>
    <m/>
    <m/>
    <m/>
    <m/>
    <m/>
    <m/>
    <m/>
    <m/>
    <m/>
    <m/>
    <m/>
    <m/>
    <m/>
    <m/>
    <m/>
    <x v="132"/>
    <m/>
    <x v="80"/>
    <m/>
    <m/>
    <m/>
    <m/>
    <m/>
    <m/>
    <m/>
    <m/>
    <m/>
    <m/>
    <m/>
    <m/>
    <m/>
    <m/>
    <m/>
    <x v="7"/>
    <x v="47"/>
    <m/>
    <x v="53"/>
    <n v="16"/>
    <n v="19.2"/>
    <x v="11"/>
    <m/>
    <m/>
    <m/>
  </r>
  <r>
    <m/>
    <m/>
    <m/>
    <m/>
    <m/>
    <m/>
    <m/>
    <m/>
    <m/>
    <m/>
    <m/>
    <m/>
    <m/>
    <m/>
    <m/>
    <m/>
    <m/>
    <m/>
    <m/>
    <m/>
    <m/>
    <m/>
    <m/>
    <m/>
    <m/>
    <m/>
    <m/>
    <m/>
    <m/>
    <m/>
    <m/>
    <m/>
    <m/>
    <m/>
    <m/>
    <m/>
    <m/>
    <m/>
    <m/>
    <m/>
    <m/>
    <m/>
    <m/>
    <m/>
    <m/>
    <m/>
    <m/>
    <m/>
    <x v="132"/>
    <m/>
    <x v="80"/>
    <m/>
    <m/>
    <m/>
    <m/>
    <m/>
    <m/>
    <m/>
    <m/>
    <m/>
    <m/>
    <m/>
    <m/>
    <m/>
    <m/>
    <m/>
    <x v="7"/>
    <x v="47"/>
    <m/>
    <x v="53"/>
    <n v="16"/>
    <n v="25.6"/>
    <x v="12"/>
    <m/>
    <m/>
    <m/>
  </r>
  <r>
    <m/>
    <m/>
    <m/>
    <m/>
    <m/>
    <m/>
    <m/>
    <m/>
    <m/>
    <m/>
    <m/>
    <m/>
    <m/>
    <m/>
    <m/>
    <m/>
    <m/>
    <m/>
    <m/>
    <m/>
    <m/>
    <m/>
    <m/>
    <m/>
    <m/>
    <m/>
    <m/>
    <m/>
    <m/>
    <m/>
    <m/>
    <m/>
    <m/>
    <m/>
    <m/>
    <m/>
    <m/>
    <m/>
    <m/>
    <m/>
    <m/>
    <m/>
    <m/>
    <m/>
    <m/>
    <m/>
    <m/>
    <m/>
    <x v="132"/>
    <m/>
    <x v="80"/>
    <m/>
    <m/>
    <m/>
    <m/>
    <m/>
    <m/>
    <m/>
    <m/>
    <m/>
    <m/>
    <m/>
    <m/>
    <m/>
    <m/>
    <m/>
    <x v="7"/>
    <x v="47"/>
    <m/>
    <x v="53"/>
    <n v="16"/>
    <n v="24"/>
    <x v="13"/>
    <m/>
    <m/>
    <m/>
  </r>
  <r>
    <m/>
    <m/>
    <m/>
    <m/>
    <m/>
    <m/>
    <m/>
    <m/>
    <m/>
    <m/>
    <m/>
    <m/>
    <m/>
    <m/>
    <m/>
    <m/>
    <m/>
    <m/>
    <m/>
    <m/>
    <m/>
    <m/>
    <m/>
    <m/>
    <m/>
    <m/>
    <m/>
    <m/>
    <m/>
    <m/>
    <m/>
    <m/>
    <m/>
    <m/>
    <m/>
    <m/>
    <m/>
    <m/>
    <m/>
    <m/>
    <m/>
    <m/>
    <m/>
    <m/>
    <m/>
    <m/>
    <m/>
    <m/>
    <x v="132"/>
    <m/>
    <x v="80"/>
    <m/>
    <m/>
    <m/>
    <m/>
    <m/>
    <m/>
    <m/>
    <m/>
    <m/>
    <m/>
    <m/>
    <m/>
    <m/>
    <m/>
    <m/>
    <x v="7"/>
    <x v="47"/>
    <m/>
    <x v="53"/>
    <n v="16"/>
    <n v="21.6"/>
    <x v="9"/>
    <m/>
    <m/>
    <m/>
  </r>
  <r>
    <m/>
    <m/>
    <m/>
    <m/>
    <m/>
    <m/>
    <m/>
    <m/>
    <m/>
    <m/>
    <m/>
    <m/>
    <m/>
    <m/>
    <m/>
    <m/>
    <m/>
    <m/>
    <m/>
    <m/>
    <m/>
    <m/>
    <m/>
    <m/>
    <m/>
    <m/>
    <m/>
    <m/>
    <m/>
    <m/>
    <m/>
    <m/>
    <m/>
    <m/>
    <m/>
    <m/>
    <m/>
    <m/>
    <m/>
    <m/>
    <m/>
    <m/>
    <m/>
    <m/>
    <m/>
    <m/>
    <m/>
    <m/>
    <x v="132"/>
    <m/>
    <x v="80"/>
    <m/>
    <m/>
    <m/>
    <m/>
    <m/>
    <m/>
    <m/>
    <m/>
    <m/>
    <m/>
    <m/>
    <m/>
    <m/>
    <m/>
    <m/>
    <x v="7"/>
    <x v="47"/>
    <m/>
    <x v="53"/>
    <n v="16"/>
    <n v="25.6"/>
    <x v="12"/>
    <m/>
    <m/>
    <m/>
  </r>
  <r>
    <m/>
    <m/>
    <m/>
    <m/>
    <m/>
    <m/>
    <m/>
    <m/>
    <m/>
    <m/>
    <m/>
    <m/>
    <m/>
    <m/>
    <m/>
    <m/>
    <m/>
    <m/>
    <m/>
    <m/>
    <m/>
    <m/>
    <m/>
    <m/>
    <m/>
    <m/>
    <m/>
    <m/>
    <m/>
    <m/>
    <m/>
    <m/>
    <m/>
    <m/>
    <m/>
    <m/>
    <m/>
    <m/>
    <m/>
    <m/>
    <m/>
    <m/>
    <m/>
    <m/>
    <m/>
    <m/>
    <m/>
    <m/>
    <x v="132"/>
    <m/>
    <x v="80"/>
    <m/>
    <m/>
    <m/>
    <m/>
    <m/>
    <m/>
    <m/>
    <m/>
    <m/>
    <m/>
    <m/>
    <m/>
    <m/>
    <m/>
    <m/>
    <x v="7"/>
    <x v="47"/>
    <m/>
    <x v="53"/>
    <n v="16"/>
    <n v="18.399999999999999"/>
    <x v="9"/>
    <m/>
    <m/>
    <m/>
  </r>
  <r>
    <m/>
    <m/>
    <m/>
    <m/>
    <m/>
    <m/>
    <m/>
    <m/>
    <m/>
    <m/>
    <m/>
    <m/>
    <m/>
    <m/>
    <m/>
    <m/>
    <m/>
    <m/>
    <m/>
    <m/>
    <m/>
    <m/>
    <m/>
    <m/>
    <m/>
    <m/>
    <m/>
    <m/>
    <m/>
    <m/>
    <m/>
    <m/>
    <m/>
    <m/>
    <m/>
    <m/>
    <m/>
    <m/>
    <m/>
    <m/>
    <m/>
    <m/>
    <m/>
    <m/>
    <m/>
    <m/>
    <m/>
    <m/>
    <x v="132"/>
    <m/>
    <x v="80"/>
    <m/>
    <m/>
    <m/>
    <m/>
    <m/>
    <m/>
    <m/>
    <m/>
    <m/>
    <m/>
    <m/>
    <m/>
    <m/>
    <m/>
    <m/>
    <x v="7"/>
    <x v="47"/>
    <m/>
    <x v="53"/>
    <n v="16"/>
    <n v="23.2"/>
    <x v="9"/>
    <m/>
    <m/>
    <m/>
  </r>
  <r>
    <m/>
    <m/>
    <m/>
    <m/>
    <m/>
    <m/>
    <m/>
    <m/>
    <m/>
    <m/>
    <m/>
    <m/>
    <m/>
    <m/>
    <m/>
    <m/>
    <m/>
    <m/>
    <m/>
    <m/>
    <m/>
    <m/>
    <m/>
    <m/>
    <m/>
    <m/>
    <m/>
    <m/>
    <m/>
    <m/>
    <m/>
    <m/>
    <m/>
    <m/>
    <m/>
    <m/>
    <m/>
    <m/>
    <m/>
    <m/>
    <m/>
    <m/>
    <m/>
    <m/>
    <m/>
    <m/>
    <m/>
    <m/>
    <x v="132"/>
    <m/>
    <x v="80"/>
    <m/>
    <m/>
    <m/>
    <m/>
    <m/>
    <m/>
    <m/>
    <m/>
    <m/>
    <m/>
    <m/>
    <m/>
    <m/>
    <m/>
    <m/>
    <x v="7"/>
    <x v="47"/>
    <m/>
    <x v="53"/>
    <n v="16"/>
    <n v="15.2"/>
    <x v="9"/>
    <m/>
    <m/>
    <m/>
  </r>
  <r>
    <m/>
    <m/>
    <m/>
    <m/>
    <m/>
    <m/>
    <m/>
    <m/>
    <m/>
    <m/>
    <m/>
    <m/>
    <m/>
    <m/>
    <m/>
    <m/>
    <m/>
    <m/>
    <m/>
    <m/>
    <m/>
    <m/>
    <m/>
    <m/>
    <m/>
    <m/>
    <m/>
    <m/>
    <m/>
    <m/>
    <m/>
    <m/>
    <m/>
    <m/>
    <m/>
    <m/>
    <m/>
    <m/>
    <m/>
    <m/>
    <m/>
    <m/>
    <m/>
    <m/>
    <m/>
    <m/>
    <m/>
    <m/>
    <x v="132"/>
    <m/>
    <x v="80"/>
    <m/>
    <m/>
    <m/>
    <m/>
    <m/>
    <m/>
    <m/>
    <m/>
    <m/>
    <m/>
    <m/>
    <m/>
    <m/>
    <m/>
    <m/>
    <x v="7"/>
    <x v="47"/>
    <m/>
    <x v="53"/>
    <n v="16"/>
    <n v="20"/>
    <x v="14"/>
    <m/>
    <m/>
    <m/>
  </r>
  <r>
    <m/>
    <m/>
    <m/>
    <m/>
    <m/>
    <m/>
    <m/>
    <m/>
    <m/>
    <m/>
    <m/>
    <m/>
    <m/>
    <m/>
    <m/>
    <m/>
    <m/>
    <m/>
    <m/>
    <m/>
    <m/>
    <m/>
    <m/>
    <m/>
    <m/>
    <m/>
    <m/>
    <m/>
    <m/>
    <m/>
    <m/>
    <m/>
    <m/>
    <m/>
    <m/>
    <m/>
    <m/>
    <m/>
    <m/>
    <m/>
    <m/>
    <m/>
    <m/>
    <m/>
    <m/>
    <m/>
    <m/>
    <m/>
    <x v="132"/>
    <m/>
    <x v="80"/>
    <m/>
    <m/>
    <m/>
    <m/>
    <m/>
    <m/>
    <m/>
    <m/>
    <m/>
    <m/>
    <m/>
    <m/>
    <m/>
    <m/>
    <m/>
    <x v="7"/>
    <x v="47"/>
    <m/>
    <x v="53"/>
    <n v="16"/>
    <n v="26.4"/>
    <x v="15"/>
    <m/>
    <m/>
    <m/>
  </r>
  <r>
    <m/>
    <m/>
    <m/>
    <m/>
    <m/>
    <m/>
    <m/>
    <m/>
    <m/>
    <m/>
    <m/>
    <m/>
    <m/>
    <m/>
    <m/>
    <m/>
    <m/>
    <m/>
    <m/>
    <m/>
    <m/>
    <m/>
    <m/>
    <m/>
    <m/>
    <m/>
    <m/>
    <m/>
    <m/>
    <m/>
    <m/>
    <m/>
    <m/>
    <m/>
    <m/>
    <m/>
    <m/>
    <m/>
    <m/>
    <m/>
    <m/>
    <m/>
    <m/>
    <m/>
    <m/>
    <m/>
    <m/>
    <m/>
    <x v="132"/>
    <m/>
    <x v="80"/>
    <m/>
    <m/>
    <m/>
    <m/>
    <m/>
    <m/>
    <m/>
    <m/>
    <m/>
    <m/>
    <m/>
    <m/>
    <m/>
    <m/>
    <m/>
    <x v="7"/>
    <x v="47"/>
    <m/>
    <x v="53"/>
    <m/>
    <m/>
    <x v="10"/>
    <m/>
    <m/>
    <m/>
  </r>
  <r>
    <m/>
    <m/>
    <m/>
    <m/>
    <m/>
    <m/>
    <m/>
    <m/>
    <m/>
    <m/>
    <m/>
    <m/>
    <m/>
    <m/>
    <m/>
    <m/>
    <m/>
    <m/>
    <m/>
    <m/>
    <m/>
    <m/>
    <m/>
    <m/>
    <m/>
    <m/>
    <m/>
    <m/>
    <m/>
    <m/>
    <m/>
    <m/>
    <m/>
    <m/>
    <m/>
    <m/>
    <m/>
    <m/>
    <m/>
    <m/>
    <m/>
    <m/>
    <m/>
    <m/>
    <m/>
    <m/>
    <m/>
    <m/>
    <x v="132"/>
    <m/>
    <x v="80"/>
    <m/>
    <m/>
    <m/>
    <m/>
    <m/>
    <m/>
    <m/>
    <m/>
    <m/>
    <m/>
    <m/>
    <m/>
    <m/>
    <m/>
    <m/>
    <x v="7"/>
    <x v="47"/>
    <m/>
    <x v="53"/>
    <m/>
    <m/>
    <x v="10"/>
    <m/>
    <m/>
    <m/>
  </r>
  <r>
    <m/>
    <m/>
    <m/>
    <m/>
    <m/>
    <m/>
    <m/>
    <m/>
    <m/>
    <m/>
    <m/>
    <m/>
    <m/>
    <m/>
    <m/>
    <m/>
    <m/>
    <m/>
    <m/>
    <m/>
    <m/>
    <m/>
    <m/>
    <m/>
    <m/>
    <m/>
    <m/>
    <m/>
    <m/>
    <m/>
    <m/>
    <m/>
    <m/>
    <m/>
    <m/>
    <m/>
    <m/>
    <m/>
    <m/>
    <m/>
    <m/>
    <m/>
    <m/>
    <m/>
    <m/>
    <m/>
    <m/>
    <m/>
    <x v="132"/>
    <m/>
    <x v="80"/>
    <m/>
    <m/>
    <m/>
    <m/>
    <m/>
    <m/>
    <m/>
    <m/>
    <m/>
    <m/>
    <m/>
    <m/>
    <m/>
    <m/>
    <m/>
    <x v="7"/>
    <x v="47"/>
    <m/>
    <x v="53"/>
    <m/>
    <m/>
    <x v="1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1F8623-9672-4DE6-96CD-08964DE3FC95}" name="PivotTable1" cacheId="0" applyNumberFormats="0" applyBorderFormats="0" applyFontFormats="0" applyPatternFormats="0" applyAlignmentFormats="0" applyWidthHeightFormats="1" dataCaption="Waarden" grandTotalCaption="Totaal Drops" updatedVersion="7" minRefreshableVersion="3" useAutoFormatting="1" rowGrandTotals="0" itemPrintTitles="1" createdVersion="8" indent="0" compact="0" compactData="0" multipleFieldFilters="0">
  <location ref="A3:U208" firstHeaderRow="1" firstDataRow="3" firstDataCol="5"/>
  <pivotFields count="7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33">
        <item x="23"/>
        <item x="53"/>
        <item x="10"/>
        <item x="2"/>
        <item x="36"/>
        <item x="33"/>
        <item x="30"/>
        <item x="45"/>
        <item x="4"/>
        <item x="105"/>
        <item x="123"/>
        <item x="21"/>
        <item x="22"/>
        <item x="16"/>
        <item x="15"/>
        <item x="24"/>
        <item x="51"/>
        <item x="79"/>
        <item x="6"/>
        <item x="42"/>
        <item x="43"/>
        <item x="32"/>
        <item x="9"/>
        <item x="78"/>
        <item x="54"/>
        <item x="29"/>
        <item x="48"/>
        <item x="98"/>
        <item x="61"/>
        <item x="132"/>
        <item x="1"/>
        <item x="17"/>
        <item x="5"/>
        <item x="3"/>
        <item x="39"/>
        <item x="14"/>
        <item x="0"/>
        <item x="44"/>
        <item x="13"/>
        <item x="11"/>
        <item x="19"/>
        <item x="20"/>
        <item x="18"/>
        <item x="7"/>
        <item x="12"/>
        <item x="25"/>
        <item x="8"/>
        <item x="65"/>
        <item x="50"/>
        <item x="57"/>
        <item x="31"/>
        <item x="40"/>
        <item x="64"/>
        <item x="35"/>
        <item x="34"/>
        <item x="37"/>
        <item x="63"/>
        <item x="60"/>
        <item x="62"/>
        <item x="58"/>
        <item x="38"/>
        <item x="68"/>
        <item x="27"/>
        <item x="59"/>
        <item x="52"/>
        <item x="49"/>
        <item x="26"/>
        <item x="47"/>
        <item x="46"/>
        <item x="41"/>
        <item x="55"/>
        <item x="56"/>
        <item x="73"/>
        <item x="71"/>
        <item x="72"/>
        <item x="75"/>
        <item x="70"/>
        <item x="74"/>
        <item x="77"/>
        <item x="69"/>
        <item x="80"/>
        <item x="76"/>
        <item x="66"/>
        <item x="85"/>
        <item x="83"/>
        <item x="81"/>
        <item x="84"/>
        <item x="86"/>
        <item x="28"/>
        <item x="91"/>
        <item x="89"/>
        <item x="90"/>
        <item x="93"/>
        <item x="92"/>
        <item x="97"/>
        <item x="99"/>
        <item x="100"/>
        <item x="94"/>
        <item x="95"/>
        <item x="101"/>
        <item x="102"/>
        <item x="67"/>
        <item x="103"/>
        <item x="104"/>
        <item x="109"/>
        <item x="107"/>
        <item x="106"/>
        <item x="108"/>
        <item x="114"/>
        <item x="110"/>
        <item x="112"/>
        <item x="113"/>
        <item x="111"/>
        <item x="115"/>
        <item x="116"/>
        <item x="117"/>
        <item x="118"/>
        <item x="119"/>
        <item x="120"/>
        <item x="122"/>
        <item x="121"/>
        <item x="125"/>
        <item x="124"/>
        <item x="82"/>
        <item x="87"/>
        <item x="88"/>
        <item x="96"/>
        <item x="126"/>
        <item x="127"/>
        <item x="128"/>
        <item x="129"/>
        <item x="130"/>
        <item x="131"/>
      </items>
      <extLst>
        <ext xmlns:x14="http://schemas.microsoft.com/office/spreadsheetml/2009/9/main" uri="{2946ED86-A175-432a-8AC1-64E0C546D7DE}">
          <x14:pivotField fillDownLabels="1"/>
        </ext>
      </extLst>
    </pivotField>
    <pivotField compact="0" outline="0" showAll="0"/>
    <pivotField axis="axisRow" compact="0" outline="0" showAll="0" defaultSubtotal="0">
      <items count="81">
        <item h="1" x="32"/>
        <item h="1" x="15"/>
        <item h="1" x="78"/>
        <item h="1" x="13"/>
        <item h="1" x="31"/>
        <item h="1" x="19"/>
        <item h="1" x="4"/>
        <item h="1" x="53"/>
        <item h="1" x="33"/>
        <item h="1" x="11"/>
        <item h="1" x="56"/>
        <item h="1" x="36"/>
        <item h="1" x="74"/>
        <item h="1" x="21"/>
        <item h="1" x="1"/>
        <item h="1" x="44"/>
        <item h="1" x="29"/>
        <item h="1" x="28"/>
        <item x="6"/>
        <item h="1" x="22"/>
        <item h="1" x="39"/>
        <item h="1" x="41"/>
        <item h="1" x="24"/>
        <item h="1" x="62"/>
        <item x="17"/>
        <item h="1" x="8"/>
        <item h="1" x="46"/>
        <item h="1" x="34"/>
        <item h="1" x="52"/>
        <item h="1" x="0"/>
        <item h="1" x="10"/>
        <item h="1" x="70"/>
        <item h="1" x="9"/>
        <item h="1" x="47"/>
        <item h="1" x="69"/>
        <item h="1" x="18"/>
        <item h="1" x="26"/>
        <item h="1" x="5"/>
        <item h="1" x="77"/>
        <item x="23"/>
        <item h="1" x="64"/>
        <item h="1" x="58"/>
        <item h="1" x="66"/>
        <item h="1" x="38"/>
        <item h="1" x="35"/>
        <item h="1" x="40"/>
        <item h="1" x="12"/>
        <item h="1" x="48"/>
        <item h="1" x="57"/>
        <item h="1" x="3"/>
        <item h="1" x="76"/>
        <item h="1" x="20"/>
        <item h="1" x="25"/>
        <item h="1" x="45"/>
        <item h="1" x="14"/>
        <item h="1" x="27"/>
        <item h="1" x="7"/>
        <item h="1" x="16"/>
        <item h="1" x="80"/>
        <item h="1" x="2"/>
        <item h="1" x="42"/>
        <item h="1" x="51"/>
        <item h="1" x="37"/>
        <item h="1" x="49"/>
        <item h="1" x="50"/>
        <item h="1" x="43"/>
        <item h="1" x="30"/>
        <item h="1" x="55"/>
        <item h="1" x="54"/>
        <item h="1" x="59"/>
        <item h="1" x="60"/>
        <item h="1" x="63"/>
        <item h="1" x="67"/>
        <item h="1" x="65"/>
        <item h="1" x="68"/>
        <item h="1" x="71"/>
        <item h="1" x="72"/>
        <item h="1" x="73"/>
        <item h="1" x="75"/>
        <item h="1" x="61"/>
        <item h="1" x="79"/>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9">
        <item x="0"/>
        <item x="1"/>
        <item x="2"/>
        <item x="3"/>
        <item x="4"/>
        <item x="5"/>
        <item x="6"/>
        <item h="1" x="7"/>
        <item t="default"/>
      </items>
    </pivotField>
    <pivotField axis="axisRow" compact="0" outline="0" showAll="0" sortType="ascending">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compact="0" outline="0" showAll="0"/>
    <pivotField axis="axisRow" compact="0" outline="0" showAll="0" defaultSubtotal="0">
      <items count="54">
        <item x="11"/>
        <item x="51"/>
        <item x="13"/>
        <item x="8"/>
        <item x="7"/>
        <item x="2"/>
        <item x="45"/>
        <item x="28"/>
        <item x="17"/>
        <item x="52"/>
        <item x="26"/>
        <item x="40"/>
        <item x="4"/>
        <item x="12"/>
        <item x="43"/>
        <item x="33"/>
        <item x="37"/>
        <item x="19"/>
        <item x="22"/>
        <item x="5"/>
        <item x="46"/>
        <item x="41"/>
        <item x="6"/>
        <item x="47"/>
        <item x="49"/>
        <item x="39"/>
        <item x="29"/>
        <item x="24"/>
        <item x="34"/>
        <item x="3"/>
        <item x="36"/>
        <item x="31"/>
        <item x="42"/>
        <item x="18"/>
        <item x="25"/>
        <item x="16"/>
        <item x="50"/>
        <item x="23"/>
        <item x="1"/>
        <item x="15"/>
        <item x="35"/>
        <item x="27"/>
        <item x="30"/>
        <item x="48"/>
        <item x="14"/>
        <item x="38"/>
        <item x="21"/>
        <item x="10"/>
        <item x="9"/>
        <item x="20"/>
        <item x="0"/>
        <item x="32"/>
        <item x="53"/>
        <item x="44"/>
      </items>
      <extLst>
        <ext xmlns:x14="http://schemas.microsoft.com/office/spreadsheetml/2009/9/main" uri="{2946ED86-A175-432a-8AC1-64E0C546D7DE}">
          <x14:pivotField fillDownLabels="1"/>
        </ext>
      </extLst>
    </pivotField>
    <pivotField dataField="1" compact="0" outline="0" showAll="0"/>
    <pivotField dataField="1" compact="0" outline="0" showAll="0"/>
    <pivotField axis="axisRow" compact="0" outline="0" showAll="0">
      <items count="17">
        <item h="1" x="1"/>
        <item x="2"/>
        <item h="1" x="8"/>
        <item h="1" x="7"/>
        <item x="5"/>
        <item h="1" x="4"/>
        <item h="1" x="0"/>
        <item h="1" x="6"/>
        <item h="1" x="3"/>
        <item h="1" x="9"/>
        <item h="1" x="10"/>
        <item h="1" x="11"/>
        <item h="1" x="12"/>
        <item h="1" x="13"/>
        <item h="1" x="14"/>
        <item h="1" x="15"/>
        <item t="default"/>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s>
  <rowFields count="5">
    <field x="72"/>
    <field x="69"/>
    <field x="50"/>
    <field x="48"/>
    <field x="67"/>
  </rowFields>
  <rowItems count="203">
    <i>
      <x v="1"/>
      <x v="22"/>
      <x v="18"/>
      <x v="3"/>
      <x/>
    </i>
    <i r="4">
      <x v="1"/>
    </i>
    <i r="4">
      <x v="2"/>
    </i>
    <i r="4">
      <x v="3"/>
    </i>
    <i r="4">
      <x v="4"/>
    </i>
    <i r="4">
      <x v="5"/>
    </i>
    <i r="4">
      <x v="6"/>
    </i>
    <i r="4">
      <x v="7"/>
    </i>
    <i r="4">
      <x v="8"/>
    </i>
    <i r="4">
      <x v="9"/>
    </i>
    <i r="4">
      <x v="10"/>
    </i>
    <i r="4">
      <x v="11"/>
    </i>
    <i r="4">
      <x v="12"/>
    </i>
    <i r="4">
      <x v="13"/>
    </i>
    <i r="4">
      <x v="14"/>
    </i>
    <i r="4">
      <x v="15"/>
    </i>
    <i r="4">
      <x v="16"/>
    </i>
    <i r="4">
      <x v="17"/>
    </i>
    <i r="4">
      <x v="18"/>
    </i>
    <i r="4">
      <x v="19"/>
    </i>
    <i r="4">
      <x v="20"/>
    </i>
    <i r="4">
      <x v="21"/>
    </i>
    <i r="4">
      <x v="22"/>
    </i>
    <i r="4">
      <x v="23"/>
    </i>
    <i r="4">
      <x v="24"/>
    </i>
    <i r="4">
      <x v="25"/>
    </i>
    <i r="4">
      <x v="26"/>
    </i>
    <i r="4">
      <x v="27"/>
    </i>
    <i r="4">
      <x v="28"/>
    </i>
    <i r="4">
      <x v="29"/>
    </i>
    <i r="4">
      <x v="30"/>
    </i>
    <i r="4">
      <x v="31"/>
    </i>
    <i r="4">
      <x v="32"/>
    </i>
    <i r="4">
      <x v="33"/>
    </i>
    <i r="4">
      <x v="34"/>
    </i>
    <i r="4">
      <x v="35"/>
    </i>
    <i r="4">
      <x v="36"/>
    </i>
    <i r="4">
      <x v="37"/>
    </i>
    <i r="4">
      <x v="38"/>
    </i>
    <i r="4">
      <x v="39"/>
    </i>
    <i r="4">
      <x v="40"/>
    </i>
    <i r="4">
      <x v="41"/>
    </i>
    <i r="4">
      <x v="42"/>
    </i>
    <i r="4">
      <x v="43"/>
    </i>
    <i r="4">
      <x v="44"/>
    </i>
    <i r="4">
      <x v="45"/>
    </i>
    <i r="4">
      <x v="46"/>
    </i>
    <i r="3">
      <x v="34"/>
      <x/>
    </i>
    <i r="4">
      <x v="2"/>
    </i>
    <i r="4">
      <x v="3"/>
    </i>
    <i r="4">
      <x v="4"/>
    </i>
    <i r="4">
      <x v="6"/>
    </i>
    <i r="4">
      <x v="8"/>
    </i>
    <i r="4">
      <x v="10"/>
    </i>
    <i r="4">
      <x v="12"/>
    </i>
    <i r="4">
      <x v="13"/>
    </i>
    <i r="4">
      <x v="14"/>
    </i>
    <i r="4">
      <x v="18"/>
    </i>
    <i r="4">
      <x v="20"/>
    </i>
    <i r="4">
      <x v="21"/>
    </i>
    <i r="4">
      <x v="22"/>
    </i>
    <i r="4">
      <x v="24"/>
    </i>
    <i r="4">
      <x v="26"/>
    </i>
    <i r="4">
      <x v="28"/>
    </i>
    <i r="4">
      <x v="29"/>
    </i>
    <i r="4">
      <x v="30"/>
    </i>
    <i r="4">
      <x v="32"/>
    </i>
    <i r="4">
      <x v="33"/>
    </i>
    <i r="4">
      <x v="34"/>
    </i>
    <i r="4">
      <x v="36"/>
    </i>
    <i r="4">
      <x v="37"/>
    </i>
    <i r="4">
      <x v="38"/>
    </i>
    <i r="4">
      <x v="39"/>
    </i>
    <i r="4">
      <x v="40"/>
    </i>
    <i r="4">
      <x v="41"/>
    </i>
    <i r="4">
      <x v="42"/>
    </i>
    <i r="4">
      <x v="43"/>
    </i>
    <i r="4">
      <x v="44"/>
    </i>
    <i r="4">
      <x v="45"/>
    </i>
    <i r="4">
      <x v="46"/>
    </i>
    <i t="default">
      <x v="1"/>
    </i>
    <i>
      <x v="4"/>
      <x v="28"/>
      <x v="39"/>
      <x v="68"/>
      <x/>
    </i>
    <i r="4">
      <x v="1"/>
    </i>
    <i r="4">
      <x v="5"/>
    </i>
    <i r="4">
      <x v="6"/>
    </i>
    <i r="4">
      <x v="7"/>
    </i>
    <i r="4">
      <x v="9"/>
    </i>
    <i r="4">
      <x v="10"/>
    </i>
    <i r="4">
      <x v="12"/>
    </i>
    <i r="4">
      <x v="13"/>
    </i>
    <i r="4">
      <x v="14"/>
    </i>
    <i r="4">
      <x v="15"/>
    </i>
    <i r="4">
      <x v="16"/>
    </i>
    <i r="4">
      <x v="17"/>
    </i>
    <i r="4">
      <x v="18"/>
    </i>
    <i r="4">
      <x v="20"/>
    </i>
    <i r="4">
      <x v="21"/>
    </i>
    <i r="4">
      <x v="22"/>
    </i>
    <i r="4">
      <x v="23"/>
    </i>
    <i r="4">
      <x v="24"/>
    </i>
    <i r="4">
      <x v="25"/>
    </i>
    <i r="4">
      <x v="27"/>
    </i>
    <i r="4">
      <x v="28"/>
    </i>
    <i r="4">
      <x v="29"/>
    </i>
    <i r="4">
      <x v="32"/>
    </i>
    <i r="4">
      <x v="33"/>
    </i>
    <i r="4">
      <x v="34"/>
    </i>
    <i r="4">
      <x v="35"/>
    </i>
    <i r="4">
      <x v="36"/>
    </i>
    <i r="4">
      <x v="38"/>
    </i>
    <i r="4">
      <x v="40"/>
    </i>
    <i r="4">
      <x v="41"/>
    </i>
    <i r="4">
      <x v="42"/>
    </i>
    <i r="4">
      <x v="45"/>
    </i>
    <i r="4">
      <x v="46"/>
    </i>
    <i r="1">
      <x v="39"/>
      <x v="24"/>
      <x/>
      <x/>
    </i>
    <i r="4">
      <x v="2"/>
    </i>
    <i r="4">
      <x v="3"/>
    </i>
    <i r="4">
      <x v="4"/>
    </i>
    <i r="4">
      <x v="5"/>
    </i>
    <i r="4">
      <x v="6"/>
    </i>
    <i r="4">
      <x v="7"/>
    </i>
    <i r="4">
      <x v="8"/>
    </i>
    <i r="4">
      <x v="9"/>
    </i>
    <i r="4">
      <x v="11"/>
    </i>
    <i r="4">
      <x v="12"/>
    </i>
    <i r="4">
      <x v="14"/>
    </i>
    <i r="4">
      <x v="16"/>
    </i>
    <i r="4">
      <x v="17"/>
    </i>
    <i r="4">
      <x v="19"/>
    </i>
    <i r="4">
      <x v="20"/>
    </i>
    <i r="4">
      <x v="21"/>
    </i>
    <i r="4">
      <x v="23"/>
    </i>
    <i r="4">
      <x v="24"/>
    </i>
    <i r="4">
      <x v="25"/>
    </i>
    <i r="4">
      <x v="26"/>
    </i>
    <i r="4">
      <x v="27"/>
    </i>
    <i r="4">
      <x v="28"/>
    </i>
    <i r="4">
      <x v="29"/>
    </i>
    <i r="4">
      <x v="30"/>
    </i>
    <i r="4">
      <x v="31"/>
    </i>
    <i r="4">
      <x v="32"/>
    </i>
    <i r="4">
      <x v="33"/>
    </i>
    <i r="4">
      <x v="35"/>
    </i>
    <i r="4">
      <x v="36"/>
    </i>
    <i r="4">
      <x v="37"/>
    </i>
    <i r="4">
      <x v="38"/>
    </i>
    <i r="4">
      <x v="39"/>
    </i>
    <i r="4">
      <x v="40"/>
    </i>
    <i r="4">
      <x v="41"/>
    </i>
    <i r="4">
      <x v="42"/>
    </i>
    <i r="4">
      <x v="43"/>
    </i>
    <i r="4">
      <x v="44"/>
    </i>
    <i r="4">
      <x v="45"/>
    </i>
    <i r="4">
      <x v="46"/>
    </i>
    <i r="3">
      <x v="35"/>
      <x/>
    </i>
    <i r="4">
      <x v="1"/>
    </i>
    <i r="4">
      <x v="2"/>
    </i>
    <i r="4">
      <x v="3"/>
    </i>
    <i r="4">
      <x v="4"/>
    </i>
    <i r="4">
      <x v="5"/>
    </i>
    <i r="4">
      <x v="6"/>
    </i>
    <i r="4">
      <x v="7"/>
    </i>
    <i r="4">
      <x v="8"/>
    </i>
    <i r="4">
      <x v="9"/>
    </i>
    <i r="4">
      <x v="10"/>
    </i>
    <i r="4">
      <x v="11"/>
    </i>
    <i r="4">
      <x v="12"/>
    </i>
    <i r="4">
      <x v="13"/>
    </i>
    <i r="4">
      <x v="14"/>
    </i>
    <i r="4">
      <x v="15"/>
    </i>
    <i r="4">
      <x v="16"/>
    </i>
    <i r="4">
      <x v="17"/>
    </i>
    <i r="4">
      <x v="18"/>
    </i>
    <i r="4">
      <x v="19"/>
    </i>
    <i r="4">
      <x v="20"/>
    </i>
    <i r="4">
      <x v="21"/>
    </i>
    <i r="4">
      <x v="22"/>
    </i>
    <i r="4">
      <x v="23"/>
    </i>
    <i r="4">
      <x v="24"/>
    </i>
    <i r="4">
      <x v="25"/>
    </i>
    <i r="4">
      <x v="26"/>
    </i>
    <i r="4">
      <x v="27"/>
    </i>
    <i r="4">
      <x v="28"/>
    </i>
    <i r="4">
      <x v="29"/>
    </i>
    <i r="4">
      <x v="30"/>
    </i>
    <i r="4">
      <x v="31"/>
    </i>
    <i r="4">
      <x v="32"/>
    </i>
    <i r="4">
      <x v="33"/>
    </i>
    <i r="4">
      <x v="34"/>
    </i>
    <i r="4">
      <x v="35"/>
    </i>
    <i r="4">
      <x v="36"/>
    </i>
    <i r="4">
      <x v="37"/>
    </i>
    <i r="4">
      <x v="38"/>
    </i>
    <i r="4">
      <x v="39"/>
    </i>
    <i r="4">
      <x v="40"/>
    </i>
    <i r="4">
      <x v="41"/>
    </i>
    <i r="4">
      <x v="42"/>
    </i>
    <i r="4">
      <x v="43"/>
    </i>
    <i r="4">
      <x v="44"/>
    </i>
    <i r="4">
      <x v="45"/>
    </i>
    <i r="4">
      <x v="46"/>
    </i>
    <i t="default">
      <x v="4"/>
    </i>
  </rowItems>
  <colFields count="2">
    <field x="66"/>
    <field x="-2"/>
  </colFields>
  <colItems count="16">
    <i>
      <x/>
      <x/>
    </i>
    <i r="1" i="1">
      <x v="1"/>
    </i>
    <i>
      <x v="1"/>
      <x/>
    </i>
    <i r="1" i="1">
      <x v="1"/>
    </i>
    <i>
      <x v="2"/>
      <x/>
    </i>
    <i r="1" i="1">
      <x v="1"/>
    </i>
    <i>
      <x v="3"/>
      <x/>
    </i>
    <i r="1" i="1">
      <x v="1"/>
    </i>
    <i>
      <x v="4"/>
      <x/>
    </i>
    <i r="1" i="1">
      <x v="1"/>
    </i>
    <i>
      <x v="5"/>
      <x/>
    </i>
    <i r="1" i="1">
      <x v="1"/>
    </i>
    <i>
      <x v="6"/>
      <x/>
    </i>
    <i r="1" i="1">
      <x v="1"/>
    </i>
    <i t="grand">
      <x/>
    </i>
    <i t="grand" i="1">
      <x/>
    </i>
  </colItems>
  <dataFields count="2">
    <dataField name="Som van Unique DropID" fld="70" baseField="0" baseItem="0"/>
    <dataField name="Som van #ChepEq. Drop" fld="71" baseField="67" baseItem="4"/>
  </dataFields>
  <formats count="44">
    <format dxfId="45">
      <pivotArea type="origin" dataOnly="0" labelOnly="1" outline="0" fieldPosition="0"/>
    </format>
    <format dxfId="44">
      <pivotArea dataOnly="0" labelOnly="1" grandRow="1" outline="0" fieldPosition="0"/>
    </format>
    <format dxfId="43">
      <pivotArea outline="0" collapsedLevelsAreSubtotals="1" fieldPosition="0"/>
    </format>
    <format dxfId="42">
      <pivotArea dataOnly="0" labelOnly="1" outline="0" fieldPosition="0">
        <references count="1">
          <reference field="66" count="0"/>
        </references>
      </pivotArea>
    </format>
    <format dxfId="41">
      <pivotArea dataOnly="0" labelOnly="1" grandCol="1" outline="0" fieldPosition="0"/>
    </format>
    <format dxfId="40">
      <pivotArea field="69" type="button" dataOnly="0" labelOnly="1" outline="0" axis="axisRow" fieldPosition="1"/>
    </format>
    <format dxfId="39">
      <pivotArea field="50" type="button" dataOnly="0" labelOnly="1" outline="0" axis="axisRow" fieldPosition="2"/>
    </format>
    <format dxfId="38">
      <pivotArea field="48" type="button" dataOnly="0" labelOnly="1" outline="0" axis="axisRow" fieldPosition="3"/>
    </format>
    <format dxfId="37">
      <pivotArea field="67" type="button" dataOnly="0" labelOnly="1" outline="0" axis="axisRow" fieldPosition="4"/>
    </format>
    <format dxfId="36">
      <pivotArea field="66" dataOnly="0" labelOnly="1" grandCol="1" outline="0" axis="axisCol" fieldPosition="0">
        <references count="1">
          <reference field="4294967294" count="1" selected="0">
            <x v="0"/>
          </reference>
        </references>
      </pivotArea>
    </format>
    <format dxfId="35">
      <pivotArea field="66" dataOnly="0" labelOnly="1" grandCol="1" outline="0" axis="axisCol" fieldPosition="0">
        <references count="1">
          <reference field="4294967294" count="1" selected="0">
            <x v="1"/>
          </reference>
        </references>
      </pivotArea>
    </format>
    <format dxfId="34">
      <pivotArea dataOnly="0" labelOnly="1" outline="0" fieldPosition="0">
        <references count="2">
          <reference field="4294967294" count="2">
            <x v="0"/>
            <x v="1"/>
          </reference>
          <reference field="66" count="1" selected="0">
            <x v="0"/>
          </reference>
        </references>
      </pivotArea>
    </format>
    <format dxfId="33">
      <pivotArea dataOnly="0" labelOnly="1" outline="0" fieldPosition="0">
        <references count="2">
          <reference field="4294967294" count="2">
            <x v="0"/>
            <x v="1"/>
          </reference>
          <reference field="66" count="1" selected="0">
            <x v="1"/>
          </reference>
        </references>
      </pivotArea>
    </format>
    <format dxfId="32">
      <pivotArea dataOnly="0" labelOnly="1" outline="0" fieldPosition="0">
        <references count="2">
          <reference field="4294967294" count="2">
            <x v="0"/>
            <x v="1"/>
          </reference>
          <reference field="66" count="1" selected="0">
            <x v="2"/>
          </reference>
        </references>
      </pivotArea>
    </format>
    <format dxfId="31">
      <pivotArea dataOnly="0" labelOnly="1" outline="0" fieldPosition="0">
        <references count="2">
          <reference field="4294967294" count="2">
            <x v="0"/>
            <x v="1"/>
          </reference>
          <reference field="66" count="1" selected="0">
            <x v="3"/>
          </reference>
        </references>
      </pivotArea>
    </format>
    <format dxfId="30">
      <pivotArea dataOnly="0" labelOnly="1" outline="0" fieldPosition="0">
        <references count="2">
          <reference field="4294967294" count="2">
            <x v="0"/>
            <x v="1"/>
          </reference>
          <reference field="66" count="1" selected="0">
            <x v="4"/>
          </reference>
        </references>
      </pivotArea>
    </format>
    <format dxfId="29">
      <pivotArea dataOnly="0" labelOnly="1" outline="0" fieldPosition="0">
        <references count="2">
          <reference field="4294967294" count="2">
            <x v="0"/>
            <x v="1"/>
          </reference>
          <reference field="66" count="1" selected="0">
            <x v="5"/>
          </reference>
        </references>
      </pivotArea>
    </format>
    <format dxfId="28">
      <pivotArea dataOnly="0" labelOnly="1" outline="0" fieldPosition="0">
        <references count="2">
          <reference field="4294967294" count="2">
            <x v="0"/>
            <x v="1"/>
          </reference>
          <reference field="66" count="1" selected="0">
            <x v="6"/>
          </reference>
        </references>
      </pivotArea>
    </format>
    <format dxfId="27">
      <pivotArea field="69" type="button" dataOnly="0" labelOnly="1" outline="0" axis="axisRow" fieldPosition="1"/>
    </format>
    <format dxfId="26">
      <pivotArea field="50" type="button" dataOnly="0" labelOnly="1" outline="0" axis="axisRow" fieldPosition="2"/>
    </format>
    <format dxfId="25">
      <pivotArea field="48" type="button" dataOnly="0" labelOnly="1" outline="0" axis="axisRow" fieldPosition="3"/>
    </format>
    <format dxfId="24">
      <pivotArea field="67" type="button" dataOnly="0" labelOnly="1" outline="0" axis="axisRow" fieldPosition="4"/>
    </format>
    <format dxfId="23">
      <pivotArea dataOnly="0" labelOnly="1" outline="0" fieldPosition="0">
        <references count="2">
          <reference field="4294967294" count="2">
            <x v="0"/>
            <x v="1"/>
          </reference>
          <reference field="66" count="1" selected="0">
            <x v="0"/>
          </reference>
        </references>
      </pivotArea>
    </format>
    <format dxfId="22">
      <pivotArea dataOnly="0" labelOnly="1" outline="0" fieldPosition="0">
        <references count="2">
          <reference field="4294967294" count="2">
            <x v="0"/>
            <x v="1"/>
          </reference>
          <reference field="66" count="1" selected="0">
            <x v="1"/>
          </reference>
        </references>
      </pivotArea>
    </format>
    <format dxfId="21">
      <pivotArea dataOnly="0" labelOnly="1" outline="0" fieldPosition="0">
        <references count="2">
          <reference field="4294967294" count="2">
            <x v="0"/>
            <x v="1"/>
          </reference>
          <reference field="66" count="1" selected="0">
            <x v="2"/>
          </reference>
        </references>
      </pivotArea>
    </format>
    <format dxfId="20">
      <pivotArea dataOnly="0" labelOnly="1" outline="0" fieldPosition="0">
        <references count="2">
          <reference field="4294967294" count="2">
            <x v="0"/>
            <x v="1"/>
          </reference>
          <reference field="66" count="1" selected="0">
            <x v="3"/>
          </reference>
        </references>
      </pivotArea>
    </format>
    <format dxfId="19">
      <pivotArea dataOnly="0" labelOnly="1" outline="0" fieldPosition="0">
        <references count="2">
          <reference field="4294967294" count="2">
            <x v="0"/>
            <x v="1"/>
          </reference>
          <reference field="66" count="1" selected="0">
            <x v="4"/>
          </reference>
        </references>
      </pivotArea>
    </format>
    <format dxfId="18">
      <pivotArea dataOnly="0" labelOnly="1" outline="0" fieldPosition="0">
        <references count="2">
          <reference field="4294967294" count="2">
            <x v="0"/>
            <x v="1"/>
          </reference>
          <reference field="66" count="1" selected="0">
            <x v="5"/>
          </reference>
        </references>
      </pivotArea>
    </format>
    <format dxfId="17">
      <pivotArea dataOnly="0" labelOnly="1" outline="0" fieldPosition="0">
        <references count="2">
          <reference field="4294967294" count="2">
            <x v="0"/>
            <x v="1"/>
          </reference>
          <reference field="66" count="1" selected="0">
            <x v="6"/>
          </reference>
        </references>
      </pivotArea>
    </format>
    <format dxfId="16">
      <pivotArea field="69" type="button" dataOnly="0" labelOnly="1" outline="0" axis="axisRow" fieldPosition="1"/>
    </format>
    <format dxfId="15">
      <pivotArea field="50" type="button" dataOnly="0" labelOnly="1" outline="0" axis="axisRow" fieldPosition="2"/>
    </format>
    <format dxfId="14">
      <pivotArea field="48" type="button" dataOnly="0" labelOnly="1" outline="0" axis="axisRow" fieldPosition="3"/>
    </format>
    <format dxfId="13">
      <pivotArea field="67" type="button" dataOnly="0" labelOnly="1" outline="0" axis="axisRow" fieldPosition="4"/>
    </format>
    <format dxfId="12">
      <pivotArea dataOnly="0" labelOnly="1" outline="0" fieldPosition="0">
        <references count="2">
          <reference field="4294967294" count="2">
            <x v="0"/>
            <x v="1"/>
          </reference>
          <reference field="66" count="1" selected="0">
            <x v="0"/>
          </reference>
        </references>
      </pivotArea>
    </format>
    <format dxfId="11">
      <pivotArea dataOnly="0" labelOnly="1" outline="0" fieldPosition="0">
        <references count="2">
          <reference field="4294967294" count="2">
            <x v="0"/>
            <x v="1"/>
          </reference>
          <reference field="66" count="1" selected="0">
            <x v="1"/>
          </reference>
        </references>
      </pivotArea>
    </format>
    <format dxfId="10">
      <pivotArea dataOnly="0" labelOnly="1" outline="0" fieldPosition="0">
        <references count="2">
          <reference field="4294967294" count="2">
            <x v="0"/>
            <x v="1"/>
          </reference>
          <reference field="66" count="1" selected="0">
            <x v="2"/>
          </reference>
        </references>
      </pivotArea>
    </format>
    <format dxfId="9">
      <pivotArea dataOnly="0" labelOnly="1" outline="0" fieldPosition="0">
        <references count="2">
          <reference field="4294967294" count="2">
            <x v="0"/>
            <x v="1"/>
          </reference>
          <reference field="66" count="1" selected="0">
            <x v="3"/>
          </reference>
        </references>
      </pivotArea>
    </format>
    <format dxfId="8">
      <pivotArea dataOnly="0" labelOnly="1" outline="0" fieldPosition="0">
        <references count="2">
          <reference field="4294967294" count="2">
            <x v="0"/>
            <x v="1"/>
          </reference>
          <reference field="66" count="1" selected="0">
            <x v="4"/>
          </reference>
        </references>
      </pivotArea>
    </format>
    <format dxfId="7">
      <pivotArea dataOnly="0" labelOnly="1" outline="0" fieldPosition="0">
        <references count="2">
          <reference field="4294967294" count="2">
            <x v="0"/>
            <x v="1"/>
          </reference>
          <reference field="66" count="1" selected="0">
            <x v="5"/>
          </reference>
        </references>
      </pivotArea>
    </format>
    <format dxfId="6">
      <pivotArea dataOnly="0" labelOnly="1" outline="0" fieldPosition="0">
        <references count="2">
          <reference field="4294967294" count="2">
            <x v="0"/>
            <x v="1"/>
          </reference>
          <reference field="66" count="1" selected="0">
            <x v="6"/>
          </reference>
        </references>
      </pivotArea>
    </format>
    <format dxfId="5">
      <pivotArea field="66" dataOnly="0" labelOnly="1" grandCol="1" outline="0" axis="axisCol" fieldPosition="0">
        <references count="1">
          <reference field="4294967294" count="1" selected="0">
            <x v="0"/>
          </reference>
        </references>
      </pivotArea>
    </format>
    <format dxfId="4">
      <pivotArea field="66" dataOnly="0" labelOnly="1" grandCol="1" outline="0" axis="axisCol" fieldPosition="0">
        <references count="1">
          <reference field="4294967294" count="1" selected="0">
            <x v="1"/>
          </reference>
        </references>
      </pivotArea>
    </format>
    <format dxfId="3">
      <pivotArea field="66" dataOnly="0" labelOnly="1" grandCol="1" outline="0" axis="axisCol" fieldPosition="0">
        <references count="1">
          <reference field="4294967294" count="1" selected="0">
            <x v="0"/>
          </reference>
        </references>
      </pivotArea>
    </format>
    <format dxfId="2">
      <pivotArea field="66" dataOnly="0" labelOnly="1" grandCol="1" outline="0" axis="axisCol"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a">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80418-FF55-470B-B1EB-46EE1C512BDD}">
  <dimension ref="A1:F56"/>
  <sheetViews>
    <sheetView topLeftCell="A40" zoomScaleNormal="100" workbookViewId="0">
      <selection activeCell="B47" sqref="B47"/>
    </sheetView>
  </sheetViews>
  <sheetFormatPr baseColWidth="10" defaultColWidth="8.6640625" defaultRowHeight="14" x14ac:dyDescent="0.15"/>
  <cols>
    <col min="1" max="1" width="53.1640625" style="4" customWidth="1"/>
    <col min="2" max="2" width="76.6640625" style="4" bestFit="1" customWidth="1"/>
    <col min="3" max="3" width="12.83203125" style="4" customWidth="1"/>
    <col min="4" max="4" width="23.1640625" style="4" customWidth="1"/>
    <col min="5" max="5" width="35.6640625" style="4" customWidth="1"/>
    <col min="6" max="6" width="41.83203125" style="4" customWidth="1"/>
    <col min="7" max="16384" width="8.6640625" style="4"/>
  </cols>
  <sheetData>
    <row r="1" spans="1:6" ht="25" x14ac:dyDescent="0.15">
      <c r="A1" s="145" t="s">
        <v>123</v>
      </c>
      <c r="B1" s="145"/>
      <c r="C1" s="145"/>
      <c r="D1" s="145"/>
      <c r="E1" s="145"/>
      <c r="F1" s="145"/>
    </row>
    <row r="3" spans="1:6" ht="86" customHeight="1" x14ac:dyDescent="0.15">
      <c r="A3" s="117" t="s">
        <v>125</v>
      </c>
    </row>
    <row r="5" spans="1:6" ht="105" x14ac:dyDescent="0.15">
      <c r="A5" s="117" t="s">
        <v>126</v>
      </c>
    </row>
    <row r="9" spans="1:6" ht="20" x14ac:dyDescent="0.15">
      <c r="A9" s="146" t="s">
        <v>170</v>
      </c>
      <c r="B9" s="146"/>
      <c r="C9" s="146"/>
      <c r="D9" s="146"/>
      <c r="E9" s="146"/>
      <c r="F9" s="146"/>
    </row>
    <row r="10" spans="1:6" x14ac:dyDescent="0.15">
      <c r="A10" s="4" t="s">
        <v>127</v>
      </c>
    </row>
    <row r="11" spans="1:6" x14ac:dyDescent="0.15">
      <c r="A11" s="4" t="s">
        <v>129</v>
      </c>
    </row>
    <row r="12" spans="1:6" x14ac:dyDescent="0.15">
      <c r="A12" s="4" t="s">
        <v>130</v>
      </c>
    </row>
    <row r="14" spans="1:6" x14ac:dyDescent="0.15">
      <c r="A14" s="4" t="s">
        <v>131</v>
      </c>
    </row>
    <row r="15" spans="1:6" x14ac:dyDescent="0.15">
      <c r="A15" s="55" t="s">
        <v>79</v>
      </c>
      <c r="B15" s="4" t="s">
        <v>132</v>
      </c>
      <c r="C15" s="4" t="s">
        <v>138</v>
      </c>
    </row>
    <row r="16" spans="1:6" x14ac:dyDescent="0.15">
      <c r="A16" s="55" t="s">
        <v>84</v>
      </c>
      <c r="B16" s="4" t="s">
        <v>133</v>
      </c>
      <c r="C16" s="4" t="s">
        <v>139</v>
      </c>
    </row>
    <row r="17" spans="1:6" x14ac:dyDescent="0.15">
      <c r="A17" s="55" t="s">
        <v>20</v>
      </c>
      <c r="B17" s="4" t="s">
        <v>134</v>
      </c>
      <c r="C17" s="4" t="s">
        <v>140</v>
      </c>
    </row>
    <row r="18" spans="1:6" x14ac:dyDescent="0.15">
      <c r="A18" s="55" t="s">
        <v>22</v>
      </c>
      <c r="B18" s="4" t="s">
        <v>135</v>
      </c>
      <c r="C18" s="4" t="s">
        <v>141</v>
      </c>
    </row>
    <row r="19" spans="1:6" x14ac:dyDescent="0.15">
      <c r="A19" s="55" t="s">
        <v>137</v>
      </c>
      <c r="B19" s="4" t="s">
        <v>136</v>
      </c>
      <c r="C19" s="4" t="s">
        <v>142</v>
      </c>
    </row>
    <row r="21" spans="1:6" ht="75" x14ac:dyDescent="0.15">
      <c r="A21" s="117" t="s">
        <v>143</v>
      </c>
    </row>
    <row r="23" spans="1:6" x14ac:dyDescent="0.15">
      <c r="A23" s="118" t="s">
        <v>144</v>
      </c>
    </row>
    <row r="24" spans="1:6" x14ac:dyDescent="0.15">
      <c r="A24" s="4" t="s">
        <v>145</v>
      </c>
    </row>
    <row r="25" spans="1:6" ht="75" x14ac:dyDescent="0.15">
      <c r="A25" s="117" t="s">
        <v>146</v>
      </c>
    </row>
    <row r="28" spans="1:6" ht="20" x14ac:dyDescent="0.15">
      <c r="A28" s="146" t="s">
        <v>169</v>
      </c>
      <c r="B28" s="146"/>
      <c r="C28" s="146"/>
      <c r="D28" s="146"/>
      <c r="E28" s="146"/>
      <c r="F28" s="146"/>
    </row>
    <row r="29" spans="1:6" x14ac:dyDescent="0.15">
      <c r="A29" s="4" t="s">
        <v>147</v>
      </c>
    </row>
    <row r="30" spans="1:6" ht="90" x14ac:dyDescent="0.15">
      <c r="A30" s="117" t="s">
        <v>148</v>
      </c>
    </row>
    <row r="31" spans="1:6" ht="45" x14ac:dyDescent="0.15">
      <c r="A31" s="117" t="s">
        <v>149</v>
      </c>
    </row>
    <row r="33" spans="1:2" x14ac:dyDescent="0.15">
      <c r="A33" s="4" t="s">
        <v>150</v>
      </c>
    </row>
    <row r="34" spans="1:2" x14ac:dyDescent="0.15">
      <c r="A34" s="55" t="s">
        <v>58</v>
      </c>
      <c r="B34" s="4" t="s">
        <v>151</v>
      </c>
    </row>
    <row r="35" spans="1:2" x14ac:dyDescent="0.15">
      <c r="A35" s="55" t="s">
        <v>153</v>
      </c>
      <c r="B35" s="4" t="s">
        <v>154</v>
      </c>
    </row>
    <row r="36" spans="1:2" x14ac:dyDescent="0.15">
      <c r="A36" s="55" t="s">
        <v>9</v>
      </c>
      <c r="B36" s="4" t="s">
        <v>152</v>
      </c>
    </row>
    <row r="37" spans="1:2" x14ac:dyDescent="0.15">
      <c r="A37" s="55" t="s">
        <v>10</v>
      </c>
      <c r="B37" s="4" t="s">
        <v>155</v>
      </c>
    </row>
    <row r="38" spans="1:2" x14ac:dyDescent="0.15">
      <c r="A38" s="55" t="s">
        <v>11</v>
      </c>
      <c r="B38" s="4" t="s">
        <v>156</v>
      </c>
    </row>
    <row r="39" spans="1:2" x14ac:dyDescent="0.15">
      <c r="A39" s="55" t="s">
        <v>12</v>
      </c>
      <c r="B39" s="4" t="s">
        <v>157</v>
      </c>
    </row>
    <row r="40" spans="1:2" x14ac:dyDescent="0.15">
      <c r="A40" s="55" t="s">
        <v>13</v>
      </c>
      <c r="B40" s="4" t="s">
        <v>158</v>
      </c>
    </row>
    <row r="41" spans="1:2" x14ac:dyDescent="0.15">
      <c r="A41" s="55" t="s">
        <v>85</v>
      </c>
      <c r="B41" s="4" t="s">
        <v>159</v>
      </c>
    </row>
    <row r="42" spans="1:2" x14ac:dyDescent="0.15">
      <c r="A42" s="55" t="s">
        <v>15</v>
      </c>
      <c r="B42" s="4" t="s">
        <v>160</v>
      </c>
    </row>
    <row r="43" spans="1:2" x14ac:dyDescent="0.15">
      <c r="A43" s="55" t="s">
        <v>81</v>
      </c>
      <c r="B43" s="4" t="s">
        <v>161</v>
      </c>
    </row>
    <row r="44" spans="1:2" x14ac:dyDescent="0.15">
      <c r="A44" s="4" t="s">
        <v>82</v>
      </c>
      <c r="B44" s="4" t="s">
        <v>162</v>
      </c>
    </row>
    <row r="46" spans="1:2" ht="60" x14ac:dyDescent="0.15">
      <c r="A46" s="117" t="s">
        <v>163</v>
      </c>
    </row>
    <row r="47" spans="1:2" x14ac:dyDescent="0.15">
      <c r="A47" s="4" t="s">
        <v>164</v>
      </c>
    </row>
    <row r="49" spans="1:6" ht="90" x14ac:dyDescent="0.15">
      <c r="A49" s="117" t="s">
        <v>165</v>
      </c>
    </row>
    <row r="50" spans="1:6" ht="90" x14ac:dyDescent="0.15">
      <c r="A50" s="144" t="s">
        <v>171</v>
      </c>
    </row>
    <row r="51" spans="1:6" ht="45" x14ac:dyDescent="0.15">
      <c r="A51" s="144" t="s">
        <v>172</v>
      </c>
    </row>
    <row r="52" spans="1:6" ht="75" x14ac:dyDescent="0.15">
      <c r="A52" s="117" t="s">
        <v>167</v>
      </c>
    </row>
    <row r="53" spans="1:6" x14ac:dyDescent="0.15">
      <c r="A53" s="117"/>
    </row>
    <row r="54" spans="1:6" ht="20" x14ac:dyDescent="0.15">
      <c r="A54" s="146" t="s">
        <v>168</v>
      </c>
      <c r="B54" s="146"/>
      <c r="C54" s="146"/>
      <c r="D54" s="146"/>
      <c r="E54" s="146"/>
      <c r="F54" s="146"/>
    </row>
    <row r="56" spans="1:6" ht="90" x14ac:dyDescent="0.15">
      <c r="A56" s="117" t="s">
        <v>166</v>
      </c>
    </row>
  </sheetData>
  <mergeCells count="4">
    <mergeCell ref="A1:F1"/>
    <mergeCell ref="A9:F9"/>
    <mergeCell ref="A28:F28"/>
    <mergeCell ref="A54:F54"/>
  </mergeCells>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725F9-00E5-4993-A557-6C014C9A88FB}">
  <dimension ref="A1:X92"/>
  <sheetViews>
    <sheetView topLeftCell="A46" zoomScale="70" zoomScaleNormal="70" workbookViewId="0">
      <selection activeCell="B32" sqref="B32"/>
    </sheetView>
  </sheetViews>
  <sheetFormatPr baseColWidth="10" defaultColWidth="8.6640625" defaultRowHeight="14" x14ac:dyDescent="0.15"/>
  <cols>
    <col min="1" max="1" width="25.6640625" style="4" bestFit="1" customWidth="1"/>
    <col min="2" max="2" width="12.5" style="4" bestFit="1" customWidth="1"/>
    <col min="3" max="3" width="15.6640625" style="4" bestFit="1" customWidth="1"/>
    <col min="4" max="4" width="18.5" style="4" bestFit="1" customWidth="1"/>
    <col min="5" max="5" width="23.5" style="4" bestFit="1" customWidth="1"/>
    <col min="6" max="6" width="16.6640625" style="4" bestFit="1" customWidth="1"/>
    <col min="7" max="7" width="24.83203125" style="4" bestFit="1" customWidth="1"/>
    <col min="8" max="8" width="17.33203125" style="4" customWidth="1"/>
    <col min="9" max="9" width="23.5" style="4" bestFit="1" customWidth="1"/>
    <col min="10" max="10" width="7.83203125" style="4" bestFit="1" customWidth="1"/>
    <col min="11" max="11" width="7.6640625" style="4" bestFit="1" customWidth="1"/>
    <col min="12" max="13" width="8.6640625" style="4"/>
    <col min="14" max="14" width="22.6640625" style="4" bestFit="1" customWidth="1"/>
    <col min="15" max="15" width="7.83203125" style="4" bestFit="1" customWidth="1"/>
    <col min="16" max="16" width="7.5" style="4" bestFit="1" customWidth="1"/>
    <col min="17" max="17" width="8.6640625" style="4"/>
    <col min="18" max="18" width="22.6640625" style="4" bestFit="1" customWidth="1"/>
    <col min="19" max="21" width="8.6640625" style="4"/>
    <col min="22" max="22" width="22.6640625" style="4" bestFit="1" customWidth="1"/>
    <col min="23" max="16384" width="8.6640625" style="4"/>
  </cols>
  <sheetData>
    <row r="1" spans="1:13" ht="25" x14ac:dyDescent="0.25">
      <c r="A1" s="151" t="s">
        <v>0</v>
      </c>
      <c r="B1" s="151"/>
      <c r="C1" s="151"/>
      <c r="D1" s="151"/>
      <c r="E1" s="151"/>
      <c r="F1" s="151"/>
      <c r="G1" s="151"/>
      <c r="H1" s="151"/>
      <c r="L1" s="49"/>
      <c r="M1" s="49"/>
    </row>
    <row r="2" spans="1:13" x14ac:dyDescent="0.15">
      <c r="L2" s="49"/>
      <c r="M2" s="49"/>
    </row>
    <row r="3" spans="1:13" ht="18" x14ac:dyDescent="0.2">
      <c r="A3" s="154" t="s">
        <v>1</v>
      </c>
      <c r="B3" s="155"/>
      <c r="C3" s="155"/>
      <c r="D3" s="155"/>
      <c r="E3" s="156"/>
      <c r="L3" s="49"/>
      <c r="M3" s="49"/>
    </row>
    <row r="4" spans="1:13" x14ac:dyDescent="0.15">
      <c r="A4" s="3" t="s">
        <v>2</v>
      </c>
      <c r="B4" s="3">
        <v>0.28999999999999998</v>
      </c>
      <c r="C4" s="3" t="s">
        <v>3</v>
      </c>
      <c r="D4" s="3"/>
      <c r="E4" s="3" t="s">
        <v>128</v>
      </c>
      <c r="L4" s="49"/>
      <c r="M4" s="49"/>
    </row>
    <row r="5" spans="1:13" x14ac:dyDescent="0.15">
      <c r="A5" s="3" t="s">
        <v>4</v>
      </c>
      <c r="B5" s="8">
        <v>2.6</v>
      </c>
      <c r="C5" s="3" t="s">
        <v>5</v>
      </c>
      <c r="D5" s="3" t="s">
        <v>6</v>
      </c>
      <c r="E5" s="3" t="s">
        <v>128</v>
      </c>
      <c r="L5" s="49"/>
      <c r="M5" s="49"/>
    </row>
    <row r="6" spans="1:13" x14ac:dyDescent="0.15">
      <c r="L6" s="49"/>
      <c r="M6" s="49"/>
    </row>
    <row r="7" spans="1:13" x14ac:dyDescent="0.15">
      <c r="A7" s="153" t="s">
        <v>94</v>
      </c>
      <c r="B7" s="153"/>
      <c r="C7" s="153"/>
      <c r="D7" s="153"/>
      <c r="L7" s="49"/>
      <c r="M7" s="49"/>
    </row>
    <row r="8" spans="1:13" x14ac:dyDescent="0.15">
      <c r="A8" s="3" t="s">
        <v>8</v>
      </c>
      <c r="B8" s="3">
        <v>12</v>
      </c>
      <c r="C8" s="3" t="s">
        <v>96</v>
      </c>
      <c r="D8" s="3" t="s">
        <v>93</v>
      </c>
      <c r="L8" s="49"/>
      <c r="M8" s="49"/>
    </row>
    <row r="9" spans="1:13" x14ac:dyDescent="0.15">
      <c r="A9" s="3" t="s">
        <v>124</v>
      </c>
      <c r="B9" s="4">
        <v>52.1</v>
      </c>
      <c r="C9" s="3" t="s">
        <v>96</v>
      </c>
      <c r="D9" s="3" t="s">
        <v>93</v>
      </c>
      <c r="L9" s="49"/>
      <c r="M9" s="49"/>
    </row>
    <row r="10" spans="1:13" x14ac:dyDescent="0.15">
      <c r="A10" s="3" t="s">
        <v>95</v>
      </c>
      <c r="B10" s="3">
        <v>20.399999999999999</v>
      </c>
      <c r="C10" s="3" t="s">
        <v>96</v>
      </c>
      <c r="D10" s="3" t="s">
        <v>93</v>
      </c>
      <c r="L10" s="49"/>
      <c r="M10" s="49"/>
    </row>
    <row r="11" spans="1:13" x14ac:dyDescent="0.15">
      <c r="L11" s="49"/>
      <c r="M11" s="49"/>
    </row>
    <row r="12" spans="1:13" ht="20" x14ac:dyDescent="0.2">
      <c r="A12" s="150" t="s">
        <v>112</v>
      </c>
      <c r="B12" s="150"/>
      <c r="C12" s="150"/>
      <c r="D12" s="150"/>
      <c r="E12" s="150"/>
      <c r="L12" s="49"/>
      <c r="M12" s="49"/>
    </row>
    <row r="13" spans="1:13" x14ac:dyDescent="0.15">
      <c r="A13" s="4" t="s">
        <v>17</v>
      </c>
      <c r="B13" s="4">
        <v>12</v>
      </c>
      <c r="C13" s="4" t="s">
        <v>25</v>
      </c>
      <c r="L13" s="49"/>
      <c r="M13" s="49"/>
    </row>
    <row r="14" spans="1:13" x14ac:dyDescent="0.15">
      <c r="A14" s="4" t="s">
        <v>18</v>
      </c>
      <c r="B14" s="4">
        <f>B4*B13</f>
        <v>3.4799999999999995</v>
      </c>
      <c r="C14" s="4" t="s">
        <v>19</v>
      </c>
      <c r="L14" s="49"/>
      <c r="M14" s="49"/>
    </row>
    <row r="15" spans="1:13" x14ac:dyDescent="0.15">
      <c r="A15" s="4" t="s">
        <v>20</v>
      </c>
      <c r="B15" s="5">
        <f>B13/B14</f>
        <v>3.4482758620689662</v>
      </c>
      <c r="C15" s="4" t="s">
        <v>21</v>
      </c>
      <c r="L15" s="49"/>
      <c r="M15" s="49"/>
    </row>
    <row r="16" spans="1:13" x14ac:dyDescent="0.15">
      <c r="A16" s="4" t="s">
        <v>22</v>
      </c>
      <c r="B16" s="4">
        <f>B5*B14</f>
        <v>9.0479999999999983</v>
      </c>
      <c r="C16" s="4" t="s">
        <v>23</v>
      </c>
      <c r="L16" s="49"/>
      <c r="M16" s="49"/>
    </row>
    <row r="17" spans="1:24" x14ac:dyDescent="0.15">
      <c r="A17" s="4" t="s">
        <v>24</v>
      </c>
      <c r="B17" s="4">
        <v>35</v>
      </c>
      <c r="C17" s="4" t="s">
        <v>78</v>
      </c>
      <c r="L17" s="49"/>
      <c r="M17" s="49"/>
    </row>
    <row r="18" spans="1:24" x14ac:dyDescent="0.15">
      <c r="L18" s="49"/>
      <c r="M18" s="49"/>
    </row>
    <row r="19" spans="1:24" ht="16" x14ac:dyDescent="0.2">
      <c r="A19" s="152" t="s">
        <v>7</v>
      </c>
      <c r="B19" s="152"/>
      <c r="C19" s="152"/>
      <c r="D19" s="152"/>
      <c r="E19" s="152"/>
      <c r="F19" s="152"/>
      <c r="G19" s="152"/>
      <c r="H19" s="152"/>
      <c r="L19" s="49"/>
      <c r="M19" s="49"/>
    </row>
    <row r="20" spans="1:24" ht="16" x14ac:dyDescent="0.2">
      <c r="A20" s="1"/>
      <c r="B20" s="2" t="s">
        <v>9</v>
      </c>
      <c r="C20" s="2" t="s">
        <v>10</v>
      </c>
      <c r="D20" s="1" t="s">
        <v>11</v>
      </c>
      <c r="E20" s="3" t="s">
        <v>12</v>
      </c>
      <c r="F20" s="3" t="s">
        <v>13</v>
      </c>
      <c r="G20" s="3" t="s">
        <v>14</v>
      </c>
      <c r="H20" s="3" t="s">
        <v>15</v>
      </c>
      <c r="L20" s="49"/>
      <c r="M20" s="49"/>
    </row>
    <row r="21" spans="1:24" x14ac:dyDescent="0.15">
      <c r="A21" s="3" t="s">
        <v>8</v>
      </c>
      <c r="B21" s="3">
        <v>35</v>
      </c>
      <c r="C21" s="3">
        <v>12</v>
      </c>
      <c r="D21" s="3">
        <f>B21*C21</f>
        <v>420</v>
      </c>
      <c r="E21" s="4">
        <f>(D21/D22)*100</f>
        <v>100</v>
      </c>
      <c r="F21" s="3">
        <f>B16</f>
        <v>9.0479999999999983</v>
      </c>
      <c r="G21" s="8">
        <f>F21/B21</f>
        <v>0.25851428571428564</v>
      </c>
      <c r="H21" s="3">
        <f>F21</f>
        <v>9.0479999999999983</v>
      </c>
      <c r="L21" s="49"/>
      <c r="M21" s="49"/>
    </row>
    <row r="22" spans="1:24" x14ac:dyDescent="0.15">
      <c r="A22" s="3" t="s">
        <v>16</v>
      </c>
      <c r="B22" s="3">
        <f>SUM(B21:B21)</f>
        <v>35</v>
      </c>
      <c r="C22" s="3">
        <f>SUM(C21:C21)</f>
        <v>12</v>
      </c>
      <c r="D22" s="3">
        <f>SUM(D21:D21)</f>
        <v>420</v>
      </c>
      <c r="E22" s="6">
        <f>SUM(E21:E21)</f>
        <v>100</v>
      </c>
      <c r="F22" s="3">
        <f>SUM(F21)</f>
        <v>9.0479999999999983</v>
      </c>
      <c r="G22" s="8">
        <f>SUM(G21:G21)</f>
        <v>0.25851428571428564</v>
      </c>
      <c r="H22" s="3">
        <f>SUM(H21)</f>
        <v>9.0479999999999983</v>
      </c>
      <c r="L22" s="49"/>
      <c r="M22" s="49"/>
    </row>
    <row r="23" spans="1:24" x14ac:dyDescent="0.15">
      <c r="D23" s="5"/>
      <c r="L23" s="49"/>
      <c r="M23" s="49"/>
    </row>
    <row r="24" spans="1:24" x14ac:dyDescent="0.15">
      <c r="L24" s="49"/>
      <c r="M24" s="49"/>
    </row>
    <row r="25" spans="1:24" x14ac:dyDescent="0.15">
      <c r="L25" s="49"/>
      <c r="M25" s="49"/>
    </row>
    <row r="26" spans="1:24" ht="20" x14ac:dyDescent="0.2">
      <c r="A26" s="150" t="s">
        <v>115</v>
      </c>
      <c r="B26" s="150"/>
      <c r="C26" s="150"/>
      <c r="D26" s="150"/>
      <c r="E26" s="150"/>
      <c r="F26" s="150"/>
      <c r="G26" s="150"/>
      <c r="H26" s="150"/>
      <c r="I26" s="150"/>
      <c r="J26" s="150"/>
      <c r="K26" s="150"/>
      <c r="L26" s="49"/>
      <c r="M26" s="49"/>
      <c r="N26" s="150" t="s">
        <v>116</v>
      </c>
      <c r="O26" s="150"/>
      <c r="P26" s="150"/>
      <c r="Q26" s="150"/>
      <c r="R26" s="150"/>
      <c r="S26" s="150"/>
      <c r="T26" s="150"/>
      <c r="U26" s="150"/>
      <c r="V26" s="150"/>
      <c r="W26" s="150"/>
      <c r="X26" s="150"/>
    </row>
    <row r="27" spans="1:24" x14ac:dyDescent="0.15">
      <c r="A27" s="147" t="s">
        <v>80</v>
      </c>
      <c r="B27" s="148"/>
      <c r="C27" s="149"/>
      <c r="E27" s="147" t="s">
        <v>87</v>
      </c>
      <c r="F27" s="148"/>
      <c r="G27" s="149"/>
      <c r="I27" s="147" t="s">
        <v>101</v>
      </c>
      <c r="J27" s="148"/>
      <c r="K27" s="149"/>
      <c r="L27" s="49"/>
      <c r="M27" s="49"/>
      <c r="N27" s="147" t="s">
        <v>80</v>
      </c>
      <c r="O27" s="148"/>
      <c r="P27" s="149"/>
      <c r="R27" s="41" t="s">
        <v>87</v>
      </c>
      <c r="S27" s="42"/>
      <c r="T27" s="43"/>
      <c r="V27" s="147" t="s">
        <v>101</v>
      </c>
      <c r="W27" s="148"/>
      <c r="X27" s="149"/>
    </row>
    <row r="28" spans="1:24" x14ac:dyDescent="0.15">
      <c r="A28" s="3" t="s">
        <v>79</v>
      </c>
      <c r="B28" s="114">
        <f>'Berekening CO2- uitstoot'!D12</f>
        <v>72</v>
      </c>
      <c r="C28" s="3" t="s">
        <v>25</v>
      </c>
      <c r="E28" s="3" t="s">
        <v>79</v>
      </c>
      <c r="F28" s="114">
        <f>'Berekening CO2- uitstoot'!D32</f>
        <v>72</v>
      </c>
      <c r="G28" s="3" t="s">
        <v>25</v>
      </c>
      <c r="I28" s="3" t="s">
        <v>79</v>
      </c>
      <c r="J28" s="114">
        <f>'Berekening CO2- uitstoot'!D49</f>
        <v>84</v>
      </c>
      <c r="K28" s="3" t="s">
        <v>25</v>
      </c>
      <c r="L28" s="49"/>
      <c r="M28" s="49"/>
      <c r="N28" s="3" t="s">
        <v>79</v>
      </c>
      <c r="O28" s="114">
        <f>'Berekening CO2- uitstoot'!R10</f>
        <v>48</v>
      </c>
      <c r="P28" s="3" t="s">
        <v>25</v>
      </c>
      <c r="R28" s="3" t="s">
        <v>79</v>
      </c>
      <c r="S28" s="114">
        <f>'Berekening CO2- uitstoot'!R27</f>
        <v>36</v>
      </c>
      <c r="T28" s="3" t="s">
        <v>25</v>
      </c>
      <c r="V28" s="3" t="s">
        <v>79</v>
      </c>
      <c r="W28" s="114">
        <f>'Berekening CO2- uitstoot'!R41</f>
        <v>60</v>
      </c>
      <c r="X28" s="3" t="s">
        <v>25</v>
      </c>
    </row>
    <row r="29" spans="1:24" x14ac:dyDescent="0.15">
      <c r="A29" s="3" t="s">
        <v>84</v>
      </c>
      <c r="B29" s="3">
        <f>B4*B28</f>
        <v>20.88</v>
      </c>
      <c r="C29" s="3" t="s">
        <v>19</v>
      </c>
      <c r="E29" s="3" t="s">
        <v>84</v>
      </c>
      <c r="F29" s="3">
        <f>B4*F28</f>
        <v>20.88</v>
      </c>
      <c r="G29" s="3" t="s">
        <v>19</v>
      </c>
      <c r="I29" s="3" t="s">
        <v>84</v>
      </c>
      <c r="J29" s="3">
        <f>B4*J28</f>
        <v>24.36</v>
      </c>
      <c r="K29" s="3" t="s">
        <v>19</v>
      </c>
      <c r="L29" s="49"/>
      <c r="M29" s="49"/>
      <c r="N29" s="3" t="s">
        <v>84</v>
      </c>
      <c r="O29" s="3">
        <f>O28*B4</f>
        <v>13.919999999999998</v>
      </c>
      <c r="P29" s="3" t="s">
        <v>19</v>
      </c>
      <c r="R29" s="3" t="s">
        <v>84</v>
      </c>
      <c r="S29" s="3">
        <f>S28*B4</f>
        <v>10.44</v>
      </c>
      <c r="T29" s="3" t="s">
        <v>19</v>
      </c>
      <c r="V29" s="3" t="s">
        <v>84</v>
      </c>
      <c r="W29" s="3">
        <f>W28*B4</f>
        <v>17.399999999999999</v>
      </c>
      <c r="X29" s="3" t="s">
        <v>19</v>
      </c>
    </row>
    <row r="30" spans="1:24" x14ac:dyDescent="0.15">
      <c r="A30" s="3" t="s">
        <v>20</v>
      </c>
      <c r="B30" s="8">
        <f>B28/B29</f>
        <v>3.4482758620689657</v>
      </c>
      <c r="C30" s="3" t="s">
        <v>21</v>
      </c>
      <c r="E30" s="3" t="s">
        <v>20</v>
      </c>
      <c r="F30" s="8">
        <f>F28/F29</f>
        <v>3.4482758620689657</v>
      </c>
      <c r="G30" s="3" t="s">
        <v>21</v>
      </c>
      <c r="I30" s="3" t="s">
        <v>20</v>
      </c>
      <c r="J30" s="8">
        <f>J28/J29</f>
        <v>3.4482758620689657</v>
      </c>
      <c r="K30" s="3" t="s">
        <v>21</v>
      </c>
      <c r="L30" s="49"/>
      <c r="M30" s="49"/>
      <c r="N30" s="3" t="s">
        <v>20</v>
      </c>
      <c r="O30" s="8">
        <f>O28/O29</f>
        <v>3.4482758620689662</v>
      </c>
      <c r="P30" s="3" t="s">
        <v>21</v>
      </c>
      <c r="R30" s="3" t="s">
        <v>20</v>
      </c>
      <c r="S30" s="8">
        <f>S28/S29</f>
        <v>3.4482758620689657</v>
      </c>
      <c r="T30" s="3" t="s">
        <v>21</v>
      </c>
      <c r="V30" s="3" t="s">
        <v>20</v>
      </c>
      <c r="W30" s="8">
        <f>W28/W29</f>
        <v>3.4482758620689657</v>
      </c>
      <c r="X30" s="3" t="s">
        <v>21</v>
      </c>
    </row>
    <row r="31" spans="1:24" x14ac:dyDescent="0.15">
      <c r="A31" s="3" t="s">
        <v>22</v>
      </c>
      <c r="B31" s="3">
        <f>B5*B29</f>
        <v>54.287999999999997</v>
      </c>
      <c r="C31" s="3" t="s">
        <v>23</v>
      </c>
      <c r="E31" s="3" t="s">
        <v>22</v>
      </c>
      <c r="F31" s="7">
        <f>F29*B5</f>
        <v>54.287999999999997</v>
      </c>
      <c r="G31" s="3" t="s">
        <v>23</v>
      </c>
      <c r="I31" s="3" t="s">
        <v>22</v>
      </c>
      <c r="J31" s="7">
        <f>B5*J29</f>
        <v>63.335999999999999</v>
      </c>
      <c r="K31" s="3" t="s">
        <v>23</v>
      </c>
      <c r="L31" s="49"/>
      <c r="M31" s="49"/>
      <c r="N31" s="3" t="s">
        <v>22</v>
      </c>
      <c r="O31" s="3">
        <f>O29*B5</f>
        <v>36.191999999999993</v>
      </c>
      <c r="P31" s="3" t="s">
        <v>23</v>
      </c>
      <c r="R31" s="3" t="s">
        <v>22</v>
      </c>
      <c r="S31" s="7">
        <f>S29*B5</f>
        <v>27.143999999999998</v>
      </c>
      <c r="T31" s="3" t="s">
        <v>23</v>
      </c>
      <c r="V31" s="3" t="s">
        <v>22</v>
      </c>
      <c r="W31" s="7">
        <f>W29*B5</f>
        <v>45.239999999999995</v>
      </c>
      <c r="X31" s="3" t="s">
        <v>23</v>
      </c>
    </row>
    <row r="32" spans="1:24" x14ac:dyDescent="0.15">
      <c r="A32" s="3" t="s">
        <v>24</v>
      </c>
      <c r="B32" s="3">
        <f>'Berekening CO2- uitstoot'!C12</f>
        <v>128</v>
      </c>
      <c r="C32" s="3"/>
      <c r="E32" s="3" t="s">
        <v>24</v>
      </c>
      <c r="F32" s="3">
        <f>'Berekening CO2- uitstoot'!C32</f>
        <v>95</v>
      </c>
      <c r="G32" s="3"/>
      <c r="I32" s="3" t="s">
        <v>24</v>
      </c>
      <c r="J32" s="3">
        <f>'Berekening CO2- uitstoot'!C49</f>
        <v>162</v>
      </c>
      <c r="K32" s="3"/>
      <c r="L32" s="49"/>
      <c r="M32" s="49"/>
      <c r="N32" s="3" t="s">
        <v>24</v>
      </c>
      <c r="O32" s="3">
        <v>128</v>
      </c>
      <c r="P32" s="3"/>
      <c r="R32" s="3" t="s">
        <v>24</v>
      </c>
      <c r="S32" s="3">
        <f>'Berekening CO2- uitstoot'!Q27</f>
        <v>95</v>
      </c>
      <c r="T32" s="3"/>
      <c r="V32" s="3" t="s">
        <v>24</v>
      </c>
      <c r="W32" s="3">
        <f>'Berekening CO2- uitstoot'!Q41</f>
        <v>162</v>
      </c>
      <c r="X32" s="3"/>
    </row>
    <row r="33" spans="1:24" x14ac:dyDescent="0.15">
      <c r="L33" s="49"/>
      <c r="M33" s="49"/>
    </row>
    <row r="34" spans="1:24" x14ac:dyDescent="0.15">
      <c r="A34" s="147" t="s">
        <v>83</v>
      </c>
      <c r="B34" s="148"/>
      <c r="C34" s="149"/>
      <c r="E34" s="147" t="s">
        <v>91</v>
      </c>
      <c r="F34" s="148"/>
      <c r="G34" s="149"/>
      <c r="I34" s="147" t="s">
        <v>90</v>
      </c>
      <c r="J34" s="148"/>
      <c r="K34" s="149"/>
      <c r="L34" s="49"/>
      <c r="M34" s="49"/>
      <c r="N34" s="147" t="s">
        <v>83</v>
      </c>
      <c r="O34" s="148"/>
      <c r="P34" s="149"/>
      <c r="R34" s="147" t="s">
        <v>91</v>
      </c>
      <c r="S34" s="148"/>
      <c r="T34" s="149"/>
      <c r="V34" s="147" t="s">
        <v>90</v>
      </c>
      <c r="W34" s="148"/>
      <c r="X34" s="149"/>
    </row>
    <row r="35" spans="1:24" x14ac:dyDescent="0.15">
      <c r="A35" s="3" t="s">
        <v>79</v>
      </c>
      <c r="B35" s="114">
        <f>'Berekening CO2- uitstoot'!D19</f>
        <v>84</v>
      </c>
      <c r="C35" s="3" t="s">
        <v>25</v>
      </c>
      <c r="E35" s="3" t="s">
        <v>79</v>
      </c>
      <c r="F35" s="114">
        <f>'Berekening CO2- uitstoot'!D38</f>
        <v>84</v>
      </c>
      <c r="G35" s="3" t="s">
        <v>25</v>
      </c>
      <c r="I35" s="3" t="s">
        <v>79</v>
      </c>
      <c r="J35" s="114">
        <f>'Berekening CO2- uitstoot'!D55</f>
        <v>84</v>
      </c>
      <c r="K35" s="3" t="s">
        <v>25</v>
      </c>
      <c r="L35" s="49"/>
      <c r="M35" s="49"/>
      <c r="N35" s="3" t="s">
        <v>79</v>
      </c>
      <c r="O35" s="114">
        <f>'Berekening CO2- uitstoot'!R17</f>
        <v>72</v>
      </c>
      <c r="P35" s="3" t="s">
        <v>25</v>
      </c>
      <c r="R35" s="3" t="s">
        <v>79</v>
      </c>
      <c r="S35" s="114">
        <f>'Berekening CO2- uitstoot'!R32</f>
        <v>48</v>
      </c>
      <c r="T35" s="3" t="s">
        <v>25</v>
      </c>
      <c r="V35" s="3" t="s">
        <v>79</v>
      </c>
      <c r="W35" s="114">
        <f>'Berekening CO2- uitstoot'!R45</f>
        <v>36</v>
      </c>
      <c r="X35" s="3" t="s">
        <v>25</v>
      </c>
    </row>
    <row r="36" spans="1:24" x14ac:dyDescent="0.15">
      <c r="A36" s="3" t="s">
        <v>84</v>
      </c>
      <c r="B36" s="3">
        <f>B4*B35</f>
        <v>24.36</v>
      </c>
      <c r="C36" s="3" t="s">
        <v>19</v>
      </c>
      <c r="E36" s="3" t="s">
        <v>84</v>
      </c>
      <c r="F36" s="3">
        <f>F35*B4</f>
        <v>24.36</v>
      </c>
      <c r="G36" s="3" t="s">
        <v>19</v>
      </c>
      <c r="I36" s="3" t="s">
        <v>84</v>
      </c>
      <c r="J36" s="3">
        <f>J35*B4</f>
        <v>24.36</v>
      </c>
      <c r="K36" s="3" t="s">
        <v>19</v>
      </c>
      <c r="L36" s="49"/>
      <c r="M36" s="49"/>
      <c r="N36" s="3" t="s">
        <v>84</v>
      </c>
      <c r="O36" s="3">
        <f>O35*B4</f>
        <v>20.88</v>
      </c>
      <c r="P36" s="3" t="s">
        <v>19</v>
      </c>
      <c r="R36" s="3" t="s">
        <v>84</v>
      </c>
      <c r="S36" s="3">
        <f>S35*B4</f>
        <v>13.919999999999998</v>
      </c>
      <c r="T36" s="3" t="s">
        <v>19</v>
      </c>
      <c r="V36" s="3" t="s">
        <v>84</v>
      </c>
      <c r="W36" s="3">
        <f>W35*B4</f>
        <v>10.44</v>
      </c>
      <c r="X36" s="3" t="s">
        <v>19</v>
      </c>
    </row>
    <row r="37" spans="1:24" x14ac:dyDescent="0.15">
      <c r="A37" s="3" t="s">
        <v>20</v>
      </c>
      <c r="B37" s="8">
        <f>B35/B36</f>
        <v>3.4482758620689657</v>
      </c>
      <c r="C37" s="3" t="s">
        <v>21</v>
      </c>
      <c r="E37" s="3" t="s">
        <v>20</v>
      </c>
      <c r="F37" s="8">
        <f>F35/F36</f>
        <v>3.4482758620689657</v>
      </c>
      <c r="G37" s="3" t="s">
        <v>21</v>
      </c>
      <c r="I37" s="3" t="s">
        <v>20</v>
      </c>
      <c r="J37" s="8">
        <f>J35/J36</f>
        <v>3.4482758620689657</v>
      </c>
      <c r="K37" s="3" t="s">
        <v>21</v>
      </c>
      <c r="L37" s="49"/>
      <c r="M37" s="49"/>
      <c r="N37" s="3" t="s">
        <v>20</v>
      </c>
      <c r="O37" s="8">
        <f>O35/O36</f>
        <v>3.4482758620689657</v>
      </c>
      <c r="P37" s="3" t="s">
        <v>21</v>
      </c>
      <c r="R37" s="3" t="s">
        <v>20</v>
      </c>
      <c r="S37" s="8">
        <f>S35/S36</f>
        <v>3.4482758620689662</v>
      </c>
      <c r="T37" s="3" t="s">
        <v>21</v>
      </c>
      <c r="V37" s="3" t="s">
        <v>20</v>
      </c>
      <c r="W37" s="8">
        <f>W35/W36</f>
        <v>3.4482758620689657</v>
      </c>
      <c r="X37" s="3" t="s">
        <v>21</v>
      </c>
    </row>
    <row r="38" spans="1:24" x14ac:dyDescent="0.15">
      <c r="A38" s="3" t="s">
        <v>22</v>
      </c>
      <c r="B38" s="3">
        <f>B5*B36</f>
        <v>63.335999999999999</v>
      </c>
      <c r="C38" s="3" t="s">
        <v>23</v>
      </c>
      <c r="E38" s="3" t="s">
        <v>22</v>
      </c>
      <c r="F38" s="7">
        <f>F36*B5</f>
        <v>63.335999999999999</v>
      </c>
      <c r="G38" s="3" t="s">
        <v>23</v>
      </c>
      <c r="I38" s="3" t="s">
        <v>22</v>
      </c>
      <c r="J38" s="7">
        <f>J36*B5</f>
        <v>63.335999999999999</v>
      </c>
      <c r="K38" s="3" t="s">
        <v>23</v>
      </c>
      <c r="L38" s="49"/>
      <c r="M38" s="49"/>
      <c r="N38" s="3" t="s">
        <v>22</v>
      </c>
      <c r="O38" s="3">
        <f>O36*B5</f>
        <v>54.287999999999997</v>
      </c>
      <c r="P38" s="3" t="s">
        <v>23</v>
      </c>
      <c r="R38" s="3" t="s">
        <v>22</v>
      </c>
      <c r="S38" s="7">
        <f>S36*B5</f>
        <v>36.191999999999993</v>
      </c>
      <c r="T38" s="3" t="s">
        <v>23</v>
      </c>
      <c r="V38" s="3" t="s">
        <v>22</v>
      </c>
      <c r="W38" s="7">
        <f>W36*B5</f>
        <v>27.143999999999998</v>
      </c>
      <c r="X38" s="3" t="s">
        <v>23</v>
      </c>
    </row>
    <row r="39" spans="1:24" x14ac:dyDescent="0.15">
      <c r="A39" s="3" t="s">
        <v>24</v>
      </c>
      <c r="B39" s="3">
        <f>'Berekening CO2- uitstoot'!C19</f>
        <v>191</v>
      </c>
      <c r="C39" s="3"/>
      <c r="E39" s="3" t="s">
        <v>24</v>
      </c>
      <c r="F39" s="3">
        <f>'Berekening CO2- uitstoot'!C38</f>
        <v>101</v>
      </c>
      <c r="G39" s="3"/>
      <c r="I39" s="3" t="s">
        <v>24</v>
      </c>
      <c r="J39" s="3">
        <f>'Berekening CO2- uitstoot'!C55</f>
        <v>89</v>
      </c>
      <c r="K39" s="3"/>
      <c r="L39" s="49"/>
      <c r="M39" s="49"/>
      <c r="N39" s="3" t="s">
        <v>24</v>
      </c>
      <c r="O39" s="40">
        <f>'Berekening CO2- uitstoot'!Q17</f>
        <v>191</v>
      </c>
      <c r="P39" s="3"/>
      <c r="R39" s="3" t="s">
        <v>24</v>
      </c>
      <c r="S39" s="3">
        <f>'Berekening CO2- uitstoot'!Q32</f>
        <v>101</v>
      </c>
      <c r="T39" s="3"/>
      <c r="V39" s="3" t="s">
        <v>24</v>
      </c>
      <c r="W39" s="40">
        <f>'Berekening CO2- uitstoot'!Q45</f>
        <v>89</v>
      </c>
      <c r="X39" s="3"/>
    </row>
    <row r="40" spans="1:24" x14ac:dyDescent="0.15">
      <c r="L40" s="49"/>
      <c r="M40" s="49"/>
    </row>
    <row r="41" spans="1:24" x14ac:dyDescent="0.15">
      <c r="A41" s="147" t="s">
        <v>86</v>
      </c>
      <c r="B41" s="148"/>
      <c r="C41" s="149"/>
      <c r="E41" s="147" t="s">
        <v>89</v>
      </c>
      <c r="F41" s="148"/>
      <c r="G41" s="149"/>
      <c r="I41" s="147" t="s">
        <v>88</v>
      </c>
      <c r="J41" s="148"/>
      <c r="K41" s="149"/>
      <c r="L41" s="49"/>
      <c r="M41" s="49"/>
      <c r="N41" s="147" t="s">
        <v>86</v>
      </c>
      <c r="O41" s="148"/>
      <c r="P41" s="149"/>
      <c r="R41" s="147" t="s">
        <v>89</v>
      </c>
      <c r="S41" s="148"/>
      <c r="T41" s="149"/>
      <c r="V41" s="147" t="s">
        <v>88</v>
      </c>
      <c r="W41" s="148"/>
      <c r="X41" s="149"/>
    </row>
    <row r="42" spans="1:24" x14ac:dyDescent="0.15">
      <c r="A42" s="3" t="s">
        <v>79</v>
      </c>
      <c r="B42" s="114">
        <f>'Berekening CO2- uitstoot'!D26</f>
        <v>84</v>
      </c>
      <c r="C42" s="3" t="s">
        <v>25</v>
      </c>
      <c r="E42" s="3" t="s">
        <v>79</v>
      </c>
      <c r="F42" s="114">
        <f>'Berekening CO2- uitstoot'!D42</f>
        <v>36</v>
      </c>
      <c r="G42" s="3" t="s">
        <v>25</v>
      </c>
      <c r="I42" s="3" t="s">
        <v>79</v>
      </c>
      <c r="J42" s="114">
        <f>'Berekening CO2- uitstoot'!D62</f>
        <v>108</v>
      </c>
      <c r="K42" s="3" t="s">
        <v>25</v>
      </c>
      <c r="L42" s="49"/>
      <c r="M42" s="49"/>
      <c r="N42" s="3" t="s">
        <v>79</v>
      </c>
      <c r="O42" s="8">
        <f>'Berekening CO2- uitstoot'!R23</f>
        <v>60</v>
      </c>
      <c r="P42" s="3" t="s">
        <v>25</v>
      </c>
      <c r="R42" s="3" t="s">
        <v>79</v>
      </c>
      <c r="S42" s="8">
        <f>'Berekening CO2- uitstoot'!R35</f>
        <v>24</v>
      </c>
      <c r="T42" s="3" t="s">
        <v>25</v>
      </c>
      <c r="V42" s="3" t="s">
        <v>79</v>
      </c>
      <c r="W42" s="40">
        <f>'Berekening CO2- uitstoot'!R52</f>
        <v>72</v>
      </c>
      <c r="X42" s="3" t="s">
        <v>25</v>
      </c>
    </row>
    <row r="43" spans="1:24" x14ac:dyDescent="0.15">
      <c r="A43" s="3" t="s">
        <v>84</v>
      </c>
      <c r="B43" s="3">
        <f>B42*B4</f>
        <v>24.36</v>
      </c>
      <c r="C43" s="3" t="s">
        <v>19</v>
      </c>
      <c r="E43" s="3" t="s">
        <v>84</v>
      </c>
      <c r="F43" s="3">
        <f>F42*B4</f>
        <v>10.44</v>
      </c>
      <c r="G43" s="3" t="s">
        <v>19</v>
      </c>
      <c r="I43" s="3" t="s">
        <v>84</v>
      </c>
      <c r="J43" s="3">
        <f>J42*B4</f>
        <v>31.319999999999997</v>
      </c>
      <c r="K43" s="3" t="s">
        <v>19</v>
      </c>
      <c r="L43" s="49"/>
      <c r="M43" s="49"/>
      <c r="N43" s="3" t="s">
        <v>84</v>
      </c>
      <c r="O43" s="3">
        <f>O42*B4</f>
        <v>17.399999999999999</v>
      </c>
      <c r="P43" s="3" t="s">
        <v>19</v>
      </c>
      <c r="R43" s="3" t="s">
        <v>84</v>
      </c>
      <c r="S43" s="3">
        <f>S42*B4</f>
        <v>6.9599999999999991</v>
      </c>
      <c r="T43" s="3" t="s">
        <v>19</v>
      </c>
      <c r="V43" s="3" t="s">
        <v>84</v>
      </c>
      <c r="W43" s="3">
        <f>W42*B4</f>
        <v>20.88</v>
      </c>
      <c r="X43" s="3" t="s">
        <v>19</v>
      </c>
    </row>
    <row r="44" spans="1:24" x14ac:dyDescent="0.15">
      <c r="A44" s="3" t="s">
        <v>20</v>
      </c>
      <c r="B44" s="8">
        <f>B42/B43</f>
        <v>3.4482758620689657</v>
      </c>
      <c r="C44" s="3" t="s">
        <v>21</v>
      </c>
      <c r="E44" s="3" t="s">
        <v>20</v>
      </c>
      <c r="F44" s="8">
        <f>F42/F43</f>
        <v>3.4482758620689657</v>
      </c>
      <c r="G44" s="3" t="s">
        <v>21</v>
      </c>
      <c r="I44" s="3" t="s">
        <v>20</v>
      </c>
      <c r="J44" s="8">
        <f>J42/J43</f>
        <v>3.4482758620689657</v>
      </c>
      <c r="K44" s="3" t="s">
        <v>21</v>
      </c>
      <c r="L44" s="49"/>
      <c r="M44" s="49"/>
      <c r="N44" s="3" t="s">
        <v>20</v>
      </c>
      <c r="O44" s="8">
        <f>O42/O43</f>
        <v>3.4482758620689657</v>
      </c>
      <c r="P44" s="3" t="s">
        <v>21</v>
      </c>
      <c r="R44" s="3" t="s">
        <v>20</v>
      </c>
      <c r="S44" s="8">
        <f>S42/S43</f>
        <v>3.4482758620689662</v>
      </c>
      <c r="T44" s="3" t="s">
        <v>21</v>
      </c>
      <c r="V44" s="3" t="s">
        <v>20</v>
      </c>
      <c r="W44" s="8">
        <f>W42/W43</f>
        <v>3.4482758620689657</v>
      </c>
      <c r="X44" s="3" t="s">
        <v>21</v>
      </c>
    </row>
    <row r="45" spans="1:24" x14ac:dyDescent="0.15">
      <c r="A45" s="3" t="s">
        <v>22</v>
      </c>
      <c r="B45" s="7">
        <f>B43*B5</f>
        <v>63.335999999999999</v>
      </c>
      <c r="C45" s="3" t="s">
        <v>23</v>
      </c>
      <c r="E45" s="3" t="s">
        <v>22</v>
      </c>
      <c r="F45" s="7">
        <f>F43*B5</f>
        <v>27.143999999999998</v>
      </c>
      <c r="G45" s="3" t="s">
        <v>23</v>
      </c>
      <c r="I45" s="3" t="s">
        <v>22</v>
      </c>
      <c r="J45" s="7">
        <f>J43*B5</f>
        <v>81.431999999999988</v>
      </c>
      <c r="K45" s="3" t="s">
        <v>23</v>
      </c>
      <c r="L45" s="49"/>
      <c r="M45" s="49"/>
      <c r="N45" s="3" t="s">
        <v>22</v>
      </c>
      <c r="O45" s="7">
        <f>O43*B5</f>
        <v>45.239999999999995</v>
      </c>
      <c r="P45" s="3" t="s">
        <v>23</v>
      </c>
      <c r="R45" s="3" t="s">
        <v>22</v>
      </c>
      <c r="S45" s="7">
        <f>S43*B5</f>
        <v>18.095999999999997</v>
      </c>
      <c r="T45" s="3" t="s">
        <v>23</v>
      </c>
      <c r="V45" s="3" t="s">
        <v>22</v>
      </c>
      <c r="W45" s="7">
        <f>W43*B5</f>
        <v>54.287999999999997</v>
      </c>
      <c r="X45" s="3" t="s">
        <v>23</v>
      </c>
    </row>
    <row r="46" spans="1:24" x14ac:dyDescent="0.15">
      <c r="A46" s="3" t="s">
        <v>24</v>
      </c>
      <c r="B46" s="3">
        <f>'Berekening CO2- uitstoot'!C26</f>
        <v>133</v>
      </c>
      <c r="C46" s="3"/>
      <c r="E46" s="3" t="s">
        <v>24</v>
      </c>
      <c r="F46" s="3">
        <f>'Berekening CO2- uitstoot'!C42</f>
        <v>45</v>
      </c>
      <c r="G46" s="3"/>
      <c r="I46" s="3" t="s">
        <v>24</v>
      </c>
      <c r="J46" s="3">
        <f>'Berekening CO2- uitstoot'!C62</f>
        <v>174</v>
      </c>
      <c r="K46" s="3"/>
      <c r="L46" s="49"/>
      <c r="M46" s="49"/>
      <c r="N46" s="3" t="s">
        <v>24</v>
      </c>
      <c r="O46" s="40">
        <f>'Berekening CO2- uitstoot'!Q23</f>
        <v>133</v>
      </c>
      <c r="P46" s="3"/>
      <c r="R46" s="3" t="s">
        <v>24</v>
      </c>
      <c r="S46" s="3">
        <f>'Berekening CO2- uitstoot'!Q35</f>
        <v>45</v>
      </c>
      <c r="T46" s="3"/>
      <c r="V46" s="3" t="s">
        <v>24</v>
      </c>
      <c r="W46" s="3">
        <f>'Berekening CO2- uitstoot'!Q52</f>
        <v>174</v>
      </c>
      <c r="X46" s="3"/>
    </row>
    <row r="47" spans="1:24" x14ac:dyDescent="0.15">
      <c r="L47" s="49"/>
      <c r="M47" s="49"/>
    </row>
    <row r="48" spans="1:24" x14ac:dyDescent="0.15">
      <c r="L48" s="49"/>
      <c r="M48" s="49"/>
    </row>
    <row r="49" spans="1:24" ht="19.5" customHeight="1" x14ac:dyDescent="0.2">
      <c r="A49" s="150" t="s">
        <v>97</v>
      </c>
      <c r="B49" s="150"/>
      <c r="C49" s="150"/>
      <c r="D49" s="150"/>
      <c r="E49" s="150"/>
      <c r="F49" s="150"/>
      <c r="G49" s="150"/>
      <c r="H49" s="150"/>
      <c r="I49" s="150"/>
      <c r="J49" s="150"/>
      <c r="K49" s="150"/>
      <c r="L49" s="49"/>
      <c r="M49" s="49"/>
    </row>
    <row r="50" spans="1:24" x14ac:dyDescent="0.15">
      <c r="A50" s="147" t="s">
        <v>87</v>
      </c>
      <c r="B50" s="148"/>
      <c r="C50" s="149"/>
      <c r="E50" s="147" t="s">
        <v>100</v>
      </c>
      <c r="F50" s="148"/>
      <c r="G50" s="149"/>
      <c r="I50" s="147" t="s">
        <v>102</v>
      </c>
      <c r="J50" s="148"/>
      <c r="K50" s="149"/>
      <c r="L50" s="49"/>
      <c r="M50" s="49"/>
      <c r="N50" s="147" t="s">
        <v>87</v>
      </c>
      <c r="O50" s="148"/>
      <c r="P50" s="149"/>
      <c r="R50" s="147" t="s">
        <v>100</v>
      </c>
      <c r="S50" s="148"/>
      <c r="T50" s="149"/>
      <c r="V50" s="147" t="s">
        <v>102</v>
      </c>
      <c r="W50" s="148"/>
      <c r="X50" s="149"/>
    </row>
    <row r="51" spans="1:24" x14ac:dyDescent="0.15">
      <c r="A51" s="3" t="s">
        <v>79</v>
      </c>
      <c r="B51" s="114">
        <f>'Berekening CO2- uitstoot'!D68</f>
        <v>208.4</v>
      </c>
      <c r="C51" s="3" t="s">
        <v>25</v>
      </c>
      <c r="E51" s="3" t="s">
        <v>79</v>
      </c>
      <c r="F51" s="114">
        <f>'Berekening CO2- uitstoot'!D78</f>
        <v>156.30000000000001</v>
      </c>
      <c r="G51" s="3" t="s">
        <v>25</v>
      </c>
      <c r="I51" s="3" t="s">
        <v>79</v>
      </c>
      <c r="J51" s="114">
        <f>'Berekening CO2- uitstoot'!D89</f>
        <v>208.4</v>
      </c>
      <c r="K51" s="3" t="s">
        <v>25</v>
      </c>
      <c r="L51" s="49"/>
      <c r="M51" s="49"/>
      <c r="N51" s="3" t="s">
        <v>79</v>
      </c>
      <c r="O51" s="114">
        <f>'Berekening CO2- uitstoot'!R57</f>
        <v>156.30000000000001</v>
      </c>
      <c r="P51" s="3" t="s">
        <v>25</v>
      </c>
      <c r="R51" s="3" t="s">
        <v>79</v>
      </c>
      <c r="S51" s="114">
        <f>'Berekening CO2- uitstoot'!R65</f>
        <v>104.2</v>
      </c>
      <c r="T51" s="3" t="s">
        <v>25</v>
      </c>
      <c r="V51" s="3" t="s">
        <v>79</v>
      </c>
      <c r="W51" s="114">
        <f>'Berekening CO2- uitstoot'!R73</f>
        <v>156.30000000000001</v>
      </c>
      <c r="X51" s="3" t="s">
        <v>25</v>
      </c>
    </row>
    <row r="52" spans="1:24" x14ac:dyDescent="0.15">
      <c r="A52" s="3" t="s">
        <v>84</v>
      </c>
      <c r="B52" s="3">
        <f>B51*B4</f>
        <v>60.436</v>
      </c>
      <c r="C52" s="3" t="s">
        <v>19</v>
      </c>
      <c r="E52" s="3" t="s">
        <v>84</v>
      </c>
      <c r="F52" s="3">
        <f>F51*B4</f>
        <v>45.326999999999998</v>
      </c>
      <c r="G52" s="3" t="s">
        <v>19</v>
      </c>
      <c r="I52" s="3" t="s">
        <v>84</v>
      </c>
      <c r="J52" s="3">
        <f>J51*B4</f>
        <v>60.436</v>
      </c>
      <c r="K52" s="3" t="s">
        <v>19</v>
      </c>
      <c r="L52" s="49"/>
      <c r="M52" s="49"/>
      <c r="N52" s="3" t="s">
        <v>84</v>
      </c>
      <c r="O52" s="3">
        <f>O51*B4</f>
        <v>45.326999999999998</v>
      </c>
      <c r="P52" s="3" t="s">
        <v>19</v>
      </c>
      <c r="R52" s="3" t="s">
        <v>84</v>
      </c>
      <c r="S52" s="3">
        <f>S51*B4</f>
        <v>30.218</v>
      </c>
      <c r="T52" s="3" t="s">
        <v>19</v>
      </c>
      <c r="V52" s="3" t="s">
        <v>84</v>
      </c>
      <c r="W52" s="3">
        <f>W51*B4</f>
        <v>45.326999999999998</v>
      </c>
      <c r="X52" s="3" t="s">
        <v>19</v>
      </c>
    </row>
    <row r="53" spans="1:24" x14ac:dyDescent="0.15">
      <c r="A53" s="3" t="s">
        <v>20</v>
      </c>
      <c r="B53" s="8">
        <f>B51/B52</f>
        <v>3.4482758620689657</v>
      </c>
      <c r="C53" s="3" t="s">
        <v>21</v>
      </c>
      <c r="E53" s="3" t="s">
        <v>20</v>
      </c>
      <c r="F53" s="8">
        <f>F51/F52</f>
        <v>3.4482758620689657</v>
      </c>
      <c r="G53" s="3" t="s">
        <v>21</v>
      </c>
      <c r="I53" s="3" t="s">
        <v>20</v>
      </c>
      <c r="J53" s="8">
        <f>J51/J52</f>
        <v>3.4482758620689657</v>
      </c>
      <c r="K53" s="3" t="s">
        <v>21</v>
      </c>
      <c r="L53" s="49"/>
      <c r="M53" s="49"/>
      <c r="N53" s="3" t="s">
        <v>20</v>
      </c>
      <c r="O53" s="8">
        <f>O51/O52</f>
        <v>3.4482758620689657</v>
      </c>
      <c r="P53" s="3" t="s">
        <v>21</v>
      </c>
      <c r="R53" s="3" t="s">
        <v>20</v>
      </c>
      <c r="S53" s="8">
        <f>S51/S52</f>
        <v>3.4482758620689657</v>
      </c>
      <c r="T53" s="3" t="s">
        <v>21</v>
      </c>
      <c r="V53" s="3" t="s">
        <v>20</v>
      </c>
      <c r="W53" s="8">
        <f>W51/W52</f>
        <v>3.4482758620689657</v>
      </c>
      <c r="X53" s="3" t="s">
        <v>21</v>
      </c>
    </row>
    <row r="54" spans="1:24" x14ac:dyDescent="0.15">
      <c r="A54" s="3" t="s">
        <v>22</v>
      </c>
      <c r="B54" s="3">
        <f>B52*B5</f>
        <v>157.1336</v>
      </c>
      <c r="C54" s="3" t="s">
        <v>23</v>
      </c>
      <c r="E54" s="3" t="s">
        <v>22</v>
      </c>
      <c r="F54" s="7">
        <f>F52*B5</f>
        <v>117.8502</v>
      </c>
      <c r="G54" s="3" t="s">
        <v>23</v>
      </c>
      <c r="I54" s="3" t="s">
        <v>22</v>
      </c>
      <c r="J54" s="7">
        <f>J52*B5</f>
        <v>157.1336</v>
      </c>
      <c r="K54" s="3" t="s">
        <v>23</v>
      </c>
      <c r="L54" s="49"/>
      <c r="M54" s="49"/>
      <c r="N54" s="3" t="s">
        <v>22</v>
      </c>
      <c r="O54" s="3">
        <f>O52*B5</f>
        <v>117.8502</v>
      </c>
      <c r="P54" s="3" t="s">
        <v>23</v>
      </c>
      <c r="R54" s="3" t="s">
        <v>22</v>
      </c>
      <c r="S54" s="7">
        <f>S52*B5</f>
        <v>78.566800000000001</v>
      </c>
      <c r="T54" s="3" t="s">
        <v>23</v>
      </c>
      <c r="V54" s="3" t="s">
        <v>22</v>
      </c>
      <c r="W54" s="7">
        <f>W52*B5</f>
        <v>117.8502</v>
      </c>
      <c r="X54" s="3" t="s">
        <v>23</v>
      </c>
    </row>
    <row r="55" spans="1:24" x14ac:dyDescent="0.15">
      <c r="A55" s="3" t="s">
        <v>24</v>
      </c>
      <c r="B55" s="3">
        <f>'Berekening CO2- uitstoot'!C68</f>
        <v>90</v>
      </c>
      <c r="C55" s="3"/>
      <c r="E55" s="3" t="s">
        <v>24</v>
      </c>
      <c r="F55" s="3">
        <f>'Berekening CO2- uitstoot'!C78</f>
        <v>59</v>
      </c>
      <c r="G55" s="3"/>
      <c r="I55" s="3" t="s">
        <v>24</v>
      </c>
      <c r="J55" s="3">
        <f>'Berekening CO2- uitstoot'!C89</f>
        <v>87</v>
      </c>
      <c r="K55" s="3"/>
      <c r="L55" s="49"/>
      <c r="M55" s="49"/>
      <c r="N55" s="3" t="s">
        <v>24</v>
      </c>
      <c r="O55" s="40">
        <f>'Berekening CO2- uitstoot'!Q57</f>
        <v>90</v>
      </c>
      <c r="P55" s="3"/>
      <c r="R55" s="3" t="s">
        <v>24</v>
      </c>
      <c r="S55" s="3">
        <f>'Berekening CO2- uitstoot'!Q65</f>
        <v>59</v>
      </c>
      <c r="T55" s="3"/>
      <c r="V55" s="3" t="s">
        <v>24</v>
      </c>
      <c r="W55" s="3">
        <f>'Berekening CO2- uitstoot'!Q73</f>
        <v>87</v>
      </c>
      <c r="X55" s="3"/>
    </row>
    <row r="56" spans="1:24" x14ac:dyDescent="0.15">
      <c r="L56" s="49"/>
      <c r="M56" s="49"/>
    </row>
    <row r="57" spans="1:24" x14ac:dyDescent="0.15">
      <c r="A57" s="147" t="s">
        <v>98</v>
      </c>
      <c r="B57" s="148"/>
      <c r="C57" s="149"/>
      <c r="E57" s="147" t="s">
        <v>101</v>
      </c>
      <c r="F57" s="148"/>
      <c r="G57" s="149"/>
      <c r="L57" s="49"/>
      <c r="M57" s="49"/>
      <c r="N57" s="147" t="s">
        <v>98</v>
      </c>
      <c r="O57" s="148"/>
      <c r="P57" s="149"/>
      <c r="R57" s="147" t="s">
        <v>101</v>
      </c>
      <c r="S57" s="148"/>
      <c r="T57" s="149"/>
      <c r="V57" s="147" t="s">
        <v>118</v>
      </c>
      <c r="W57" s="148"/>
      <c r="X57" s="149"/>
    </row>
    <row r="58" spans="1:24" x14ac:dyDescent="0.15">
      <c r="A58" s="3" t="s">
        <v>79</v>
      </c>
      <c r="B58" s="114">
        <f>'Berekening CO2- uitstoot'!D71</f>
        <v>104.2</v>
      </c>
      <c r="C58" s="3" t="s">
        <v>25</v>
      </c>
      <c r="E58" s="3" t="s">
        <v>79</v>
      </c>
      <c r="F58" s="114">
        <f>'Berekening CO2- uitstoot'!D83</f>
        <v>208.4</v>
      </c>
      <c r="G58" s="3" t="s">
        <v>25</v>
      </c>
      <c r="I58" s="147" t="s">
        <v>118</v>
      </c>
      <c r="J58" s="148"/>
      <c r="K58" s="149"/>
      <c r="L58" s="49"/>
      <c r="M58" s="49"/>
      <c r="N58" s="3" t="s">
        <v>79</v>
      </c>
      <c r="O58" s="114">
        <f>'Berekening CO2- uitstoot'!R59</f>
        <v>52.1</v>
      </c>
      <c r="P58" s="3" t="s">
        <v>25</v>
      </c>
      <c r="R58" s="3" t="s">
        <v>79</v>
      </c>
      <c r="S58" s="114">
        <f>'Berekening CO2- uitstoot'!R67</f>
        <v>52.1</v>
      </c>
      <c r="T58" s="3" t="s">
        <v>25</v>
      </c>
      <c r="V58" s="3" t="s">
        <v>79</v>
      </c>
      <c r="W58" s="114">
        <f>'Berekening CO2- uitstoot'!R75</f>
        <v>52.1</v>
      </c>
      <c r="X58" s="3" t="s">
        <v>25</v>
      </c>
    </row>
    <row r="59" spans="1:24" x14ac:dyDescent="0.15">
      <c r="A59" s="3" t="s">
        <v>84</v>
      </c>
      <c r="B59" s="3">
        <f>B58*B4</f>
        <v>30.218</v>
      </c>
      <c r="C59" s="3" t="s">
        <v>19</v>
      </c>
      <c r="E59" s="3" t="s">
        <v>84</v>
      </c>
      <c r="F59" s="3">
        <f>F58*B4</f>
        <v>60.436</v>
      </c>
      <c r="G59" s="3" t="s">
        <v>19</v>
      </c>
      <c r="I59" s="3" t="s">
        <v>79</v>
      </c>
      <c r="J59" s="114">
        <f>'Berekening CO2- uitstoot'!D92</f>
        <v>104.2</v>
      </c>
      <c r="K59" s="3" t="s">
        <v>25</v>
      </c>
      <c r="L59" s="49"/>
      <c r="M59" s="49"/>
      <c r="N59" s="3" t="s">
        <v>84</v>
      </c>
      <c r="O59" s="3">
        <f>O58*B4</f>
        <v>15.109</v>
      </c>
      <c r="P59" s="3" t="s">
        <v>19</v>
      </c>
      <c r="R59" s="3" t="s">
        <v>84</v>
      </c>
      <c r="S59" s="8">
        <f>S58*B4</f>
        <v>15.109</v>
      </c>
      <c r="T59" s="3" t="s">
        <v>19</v>
      </c>
      <c r="V59" s="3" t="s">
        <v>84</v>
      </c>
      <c r="W59" s="3">
        <f>W58*B4</f>
        <v>15.109</v>
      </c>
      <c r="X59" s="3" t="s">
        <v>19</v>
      </c>
    </row>
    <row r="60" spans="1:24" x14ac:dyDescent="0.15">
      <c r="A60" s="3" t="s">
        <v>20</v>
      </c>
      <c r="B60" s="8">
        <f>B58/B59</f>
        <v>3.4482758620689657</v>
      </c>
      <c r="C60" s="3" t="s">
        <v>21</v>
      </c>
      <c r="E60" s="3" t="s">
        <v>20</v>
      </c>
      <c r="F60" s="8">
        <f>F58/F59</f>
        <v>3.4482758620689657</v>
      </c>
      <c r="G60" s="3" t="s">
        <v>21</v>
      </c>
      <c r="I60" s="3" t="s">
        <v>84</v>
      </c>
      <c r="J60" s="3">
        <f>J59*B4</f>
        <v>30.218</v>
      </c>
      <c r="K60" s="3" t="s">
        <v>19</v>
      </c>
      <c r="L60" s="49"/>
      <c r="M60" s="49"/>
      <c r="N60" s="3" t="s">
        <v>20</v>
      </c>
      <c r="O60" s="8">
        <f>O58/O59</f>
        <v>3.4482758620689657</v>
      </c>
      <c r="P60" s="3" t="s">
        <v>21</v>
      </c>
      <c r="R60" s="3" t="s">
        <v>20</v>
      </c>
      <c r="S60" s="8">
        <f>S58/S59</f>
        <v>3.4482758620689657</v>
      </c>
      <c r="T60" s="3" t="s">
        <v>21</v>
      </c>
      <c r="V60" s="3" t="s">
        <v>20</v>
      </c>
      <c r="W60" s="8">
        <f>W58/W59</f>
        <v>3.4482758620689657</v>
      </c>
      <c r="X60" s="3" t="s">
        <v>21</v>
      </c>
    </row>
    <row r="61" spans="1:24" x14ac:dyDescent="0.15">
      <c r="A61" s="3" t="s">
        <v>22</v>
      </c>
      <c r="B61" s="3">
        <f>B59*B5</f>
        <v>78.566800000000001</v>
      </c>
      <c r="C61" s="3" t="s">
        <v>23</v>
      </c>
      <c r="E61" s="3" t="s">
        <v>22</v>
      </c>
      <c r="F61" s="7">
        <f>F59*B5</f>
        <v>157.1336</v>
      </c>
      <c r="G61" s="3" t="s">
        <v>23</v>
      </c>
      <c r="I61" s="3" t="s">
        <v>20</v>
      </c>
      <c r="J61" s="8">
        <f>J59/J60</f>
        <v>3.4482758620689657</v>
      </c>
      <c r="K61" s="3" t="s">
        <v>21</v>
      </c>
      <c r="L61" s="49"/>
      <c r="M61" s="49"/>
      <c r="N61" s="3" t="s">
        <v>22</v>
      </c>
      <c r="O61" s="3">
        <f>O59*B5</f>
        <v>39.2834</v>
      </c>
      <c r="P61" s="3" t="s">
        <v>23</v>
      </c>
      <c r="R61" s="3" t="s">
        <v>22</v>
      </c>
      <c r="S61" s="8">
        <f>S59*B5</f>
        <v>39.2834</v>
      </c>
      <c r="T61" s="3" t="s">
        <v>23</v>
      </c>
      <c r="V61" s="3" t="s">
        <v>22</v>
      </c>
      <c r="W61" s="7">
        <f>W59*B5</f>
        <v>39.2834</v>
      </c>
      <c r="X61" s="3" t="s">
        <v>23</v>
      </c>
    </row>
    <row r="62" spans="1:24" x14ac:dyDescent="0.15">
      <c r="A62" s="3" t="s">
        <v>24</v>
      </c>
      <c r="B62" s="3">
        <f>'Berekening CO2- uitstoot'!C71</f>
        <v>24</v>
      </c>
      <c r="C62" s="3"/>
      <c r="E62" s="3" t="s">
        <v>24</v>
      </c>
      <c r="F62" s="3">
        <f>'Berekening CO2- uitstoot'!C83</f>
        <v>30</v>
      </c>
      <c r="G62" s="3"/>
      <c r="I62" s="3" t="s">
        <v>22</v>
      </c>
      <c r="J62" s="7">
        <f>J60*B5</f>
        <v>78.566800000000001</v>
      </c>
      <c r="K62" s="3" t="s">
        <v>23</v>
      </c>
      <c r="L62" s="49"/>
      <c r="M62" s="49"/>
      <c r="N62" s="3" t="s">
        <v>24</v>
      </c>
      <c r="O62" s="3">
        <f>'Berekening CO2- uitstoot'!Q59</f>
        <v>24</v>
      </c>
      <c r="P62" s="3"/>
      <c r="R62" s="3" t="s">
        <v>24</v>
      </c>
      <c r="S62" s="8">
        <f>'Berekening CO2- uitstoot'!Q67</f>
        <v>30</v>
      </c>
      <c r="T62" s="3"/>
      <c r="V62" s="3" t="s">
        <v>24</v>
      </c>
      <c r="W62" s="3">
        <f>'Berekening CO2- uitstoot'!Q75</f>
        <v>22</v>
      </c>
      <c r="X62" s="3"/>
    </row>
    <row r="63" spans="1:24" x14ac:dyDescent="0.15">
      <c r="I63" s="3" t="s">
        <v>24</v>
      </c>
      <c r="J63" s="3">
        <f>'Berekening CO2- uitstoot'!C92</f>
        <v>22</v>
      </c>
      <c r="K63" s="3"/>
      <c r="L63" s="49"/>
      <c r="M63" s="49"/>
    </row>
    <row r="64" spans="1:24" x14ac:dyDescent="0.15">
      <c r="A64" s="147" t="s">
        <v>99</v>
      </c>
      <c r="B64" s="148"/>
      <c r="C64" s="149"/>
      <c r="E64" s="147" t="s">
        <v>90</v>
      </c>
      <c r="F64" s="148"/>
      <c r="G64" s="149"/>
      <c r="I64" s="147" t="s">
        <v>103</v>
      </c>
      <c r="J64" s="148"/>
      <c r="K64" s="149"/>
      <c r="L64" s="49"/>
      <c r="M64" s="49"/>
      <c r="N64" s="147" t="s">
        <v>99</v>
      </c>
      <c r="O64" s="148"/>
      <c r="P64" s="149"/>
      <c r="R64" s="147" t="s">
        <v>90</v>
      </c>
      <c r="S64" s="148"/>
      <c r="T64" s="149"/>
      <c r="V64" s="147" t="s">
        <v>103</v>
      </c>
      <c r="W64" s="148"/>
      <c r="X64" s="149"/>
    </row>
    <row r="65" spans="1:24" x14ac:dyDescent="0.15">
      <c r="A65" s="3" t="s">
        <v>79</v>
      </c>
      <c r="B65" s="114">
        <f>'Berekening CO2- uitstoot'!D75</f>
        <v>156.30000000000001</v>
      </c>
      <c r="C65" s="3" t="s">
        <v>25</v>
      </c>
      <c r="E65" s="3" t="s">
        <v>79</v>
      </c>
      <c r="F65" s="114">
        <f>'Berekening CO2- uitstoot'!D86</f>
        <v>104.2</v>
      </c>
      <c r="G65" s="3" t="s">
        <v>25</v>
      </c>
      <c r="I65" s="3" t="s">
        <v>79</v>
      </c>
      <c r="J65" s="114">
        <f>'Berekening CO2- uitstoot'!D95</f>
        <v>104.2</v>
      </c>
      <c r="K65" s="3" t="s">
        <v>25</v>
      </c>
      <c r="L65" s="49"/>
      <c r="M65" s="49"/>
      <c r="N65" s="3" t="s">
        <v>79</v>
      </c>
      <c r="O65" s="114">
        <f>'Berekening CO2- uitstoot'!R62</f>
        <v>104.2</v>
      </c>
      <c r="P65" s="3" t="s">
        <v>25</v>
      </c>
      <c r="R65" s="3" t="s">
        <v>79</v>
      </c>
      <c r="S65" s="114">
        <f>'Berekening CO2- uitstoot'!R69</f>
        <v>52.1</v>
      </c>
      <c r="T65" s="3" t="s">
        <v>25</v>
      </c>
      <c r="V65" s="3" t="s">
        <v>79</v>
      </c>
      <c r="W65" s="114">
        <f>'Berekening CO2- uitstoot'!R77</f>
        <v>52.1</v>
      </c>
      <c r="X65" s="3" t="s">
        <v>25</v>
      </c>
    </row>
    <row r="66" spans="1:24" x14ac:dyDescent="0.15">
      <c r="A66" s="3" t="s">
        <v>84</v>
      </c>
      <c r="B66" s="3">
        <f>B65*B4</f>
        <v>45.326999999999998</v>
      </c>
      <c r="C66" s="3" t="s">
        <v>19</v>
      </c>
      <c r="E66" s="3" t="s">
        <v>84</v>
      </c>
      <c r="F66" s="3">
        <f>F65*B4</f>
        <v>30.218</v>
      </c>
      <c r="G66" s="3" t="s">
        <v>19</v>
      </c>
      <c r="I66" s="3" t="s">
        <v>84</v>
      </c>
      <c r="J66" s="3">
        <f>J65*B4</f>
        <v>30.218</v>
      </c>
      <c r="K66" s="3" t="s">
        <v>19</v>
      </c>
      <c r="L66" s="49"/>
      <c r="M66" s="49"/>
      <c r="N66" s="3" t="s">
        <v>84</v>
      </c>
      <c r="O66" s="3">
        <f>O65*B4</f>
        <v>30.218</v>
      </c>
      <c r="P66" s="3" t="s">
        <v>19</v>
      </c>
      <c r="R66" s="3" t="s">
        <v>84</v>
      </c>
      <c r="S66" s="3">
        <f>S65*B4</f>
        <v>15.109</v>
      </c>
      <c r="T66" s="3" t="s">
        <v>19</v>
      </c>
      <c r="V66" s="3" t="s">
        <v>84</v>
      </c>
      <c r="W66" s="3">
        <f>W65*B4</f>
        <v>15.109</v>
      </c>
      <c r="X66" s="3" t="s">
        <v>19</v>
      </c>
    </row>
    <row r="67" spans="1:24" x14ac:dyDescent="0.15">
      <c r="A67" s="3" t="s">
        <v>20</v>
      </c>
      <c r="B67" s="8">
        <f>B65/B66</f>
        <v>3.4482758620689657</v>
      </c>
      <c r="C67" s="3" t="s">
        <v>21</v>
      </c>
      <c r="E67" s="3" t="s">
        <v>20</v>
      </c>
      <c r="F67" s="8">
        <f>F65/F66</f>
        <v>3.4482758620689657</v>
      </c>
      <c r="G67" s="3" t="s">
        <v>21</v>
      </c>
      <c r="I67" s="3" t="s">
        <v>20</v>
      </c>
      <c r="J67" s="8">
        <f>J65/J66</f>
        <v>3.4482758620689657</v>
      </c>
      <c r="K67" s="3" t="s">
        <v>21</v>
      </c>
      <c r="L67" s="49"/>
      <c r="M67" s="49"/>
      <c r="N67" s="3" t="s">
        <v>20</v>
      </c>
      <c r="O67" s="8">
        <f>O65/O66</f>
        <v>3.4482758620689657</v>
      </c>
      <c r="P67" s="3" t="s">
        <v>21</v>
      </c>
      <c r="R67" s="3" t="s">
        <v>20</v>
      </c>
      <c r="S67" s="8">
        <f>S65/S66</f>
        <v>3.4482758620689657</v>
      </c>
      <c r="T67" s="3" t="s">
        <v>21</v>
      </c>
      <c r="V67" s="3" t="s">
        <v>20</v>
      </c>
      <c r="W67" s="8">
        <f>W65/W66</f>
        <v>3.4482758620689657</v>
      </c>
      <c r="X67" s="3" t="s">
        <v>21</v>
      </c>
    </row>
    <row r="68" spans="1:24" x14ac:dyDescent="0.15">
      <c r="A68" s="3" t="s">
        <v>22</v>
      </c>
      <c r="B68" s="7">
        <f>B66*B5</f>
        <v>117.8502</v>
      </c>
      <c r="C68" s="3" t="s">
        <v>23</v>
      </c>
      <c r="E68" s="3" t="s">
        <v>22</v>
      </c>
      <c r="F68" s="7">
        <f>F66*B5</f>
        <v>78.566800000000001</v>
      </c>
      <c r="G68" s="3" t="s">
        <v>23</v>
      </c>
      <c r="I68" s="3" t="s">
        <v>22</v>
      </c>
      <c r="J68" s="7">
        <f>J66*B5</f>
        <v>78.566800000000001</v>
      </c>
      <c r="K68" s="3" t="s">
        <v>23</v>
      </c>
      <c r="L68" s="49"/>
      <c r="M68" s="49"/>
      <c r="N68" s="3" t="s">
        <v>22</v>
      </c>
      <c r="O68" s="7">
        <f>O66*B5</f>
        <v>78.566800000000001</v>
      </c>
      <c r="P68" s="3" t="s">
        <v>23</v>
      </c>
      <c r="R68" s="3" t="s">
        <v>22</v>
      </c>
      <c r="S68" s="7">
        <f>S66*B5</f>
        <v>39.2834</v>
      </c>
      <c r="T68" s="3" t="s">
        <v>23</v>
      </c>
      <c r="V68" s="3" t="s">
        <v>22</v>
      </c>
      <c r="W68" s="7">
        <f>W66*B5</f>
        <v>39.2834</v>
      </c>
      <c r="X68" s="3" t="s">
        <v>23</v>
      </c>
    </row>
    <row r="69" spans="1:24" x14ac:dyDescent="0.15">
      <c r="A69" s="3" t="s">
        <v>24</v>
      </c>
      <c r="B69" s="3">
        <f>'Berekening CO2- uitstoot'!C75</f>
        <v>37</v>
      </c>
      <c r="C69" s="3"/>
      <c r="E69" s="3" t="s">
        <v>24</v>
      </c>
      <c r="F69" s="3">
        <f>'Berekening CO2- uitstoot'!C86</f>
        <v>19</v>
      </c>
      <c r="G69" s="3"/>
      <c r="I69" s="3" t="s">
        <v>24</v>
      </c>
      <c r="J69" s="3">
        <f>'Berekening CO2- uitstoot'!C95</f>
        <v>28</v>
      </c>
      <c r="K69" s="3"/>
      <c r="L69" s="49"/>
      <c r="M69" s="49"/>
      <c r="N69" s="3" t="s">
        <v>24</v>
      </c>
      <c r="O69" s="3">
        <f>'Berekening CO2- uitstoot'!Q62</f>
        <v>37</v>
      </c>
      <c r="P69" s="3"/>
      <c r="R69" s="3" t="s">
        <v>24</v>
      </c>
      <c r="S69" s="3">
        <f>'Berekening CO2- uitstoot'!Q69</f>
        <v>19</v>
      </c>
      <c r="T69" s="3"/>
      <c r="V69" s="3" t="s">
        <v>24</v>
      </c>
      <c r="W69" s="3">
        <f>'Berekening CO2- uitstoot'!Q77</f>
        <v>28</v>
      </c>
      <c r="X69" s="3"/>
    </row>
    <row r="70" spans="1:24" x14ac:dyDescent="0.15">
      <c r="L70" s="49"/>
      <c r="M70" s="49"/>
    </row>
    <row r="71" spans="1:24" x14ac:dyDescent="0.15">
      <c r="L71" s="49"/>
      <c r="M71" s="49"/>
    </row>
    <row r="72" spans="1:24" ht="20" x14ac:dyDescent="0.2">
      <c r="A72" s="150" t="s">
        <v>104</v>
      </c>
      <c r="B72" s="150"/>
      <c r="C72" s="150"/>
      <c r="D72" s="150"/>
      <c r="E72" s="150"/>
      <c r="F72" s="150"/>
      <c r="G72" s="150"/>
      <c r="H72" s="150"/>
      <c r="I72" s="150"/>
      <c r="J72" s="150"/>
      <c r="K72" s="150"/>
      <c r="L72" s="49"/>
      <c r="M72" s="49"/>
    </row>
    <row r="73" spans="1:24" x14ac:dyDescent="0.15">
      <c r="A73" s="147" t="s">
        <v>87</v>
      </c>
      <c r="B73" s="148"/>
      <c r="C73" s="149"/>
      <c r="E73" s="147" t="s">
        <v>107</v>
      </c>
      <c r="F73" s="148"/>
      <c r="G73" s="149"/>
      <c r="I73" s="147" t="s">
        <v>109</v>
      </c>
      <c r="J73" s="148"/>
      <c r="K73" s="149"/>
      <c r="L73" s="49"/>
      <c r="M73" s="49"/>
      <c r="N73" s="147" t="s">
        <v>87</v>
      </c>
      <c r="O73" s="148"/>
      <c r="P73" s="149"/>
      <c r="R73" s="147" t="s">
        <v>107</v>
      </c>
      <c r="S73" s="148"/>
      <c r="T73" s="149"/>
      <c r="V73" s="147" t="s">
        <v>109</v>
      </c>
      <c r="W73" s="148"/>
      <c r="X73" s="149"/>
    </row>
    <row r="74" spans="1:24" x14ac:dyDescent="0.15">
      <c r="A74" s="3" t="s">
        <v>79</v>
      </c>
      <c r="B74" s="114">
        <f>'Berekening CO2- uitstoot'!D103</f>
        <v>204</v>
      </c>
      <c r="C74" s="3" t="s">
        <v>25</v>
      </c>
      <c r="E74" s="3" t="s">
        <v>79</v>
      </c>
      <c r="F74" s="114">
        <f>'Berekening CO2- uitstoot'!D121</f>
        <v>204</v>
      </c>
      <c r="G74" s="3" t="s">
        <v>25</v>
      </c>
      <c r="I74" s="3" t="s">
        <v>79</v>
      </c>
      <c r="J74" s="114">
        <f>'Berekening CO2- uitstoot'!D142</f>
        <v>204</v>
      </c>
      <c r="K74" s="3" t="s">
        <v>25</v>
      </c>
      <c r="L74" s="49"/>
      <c r="M74" s="49"/>
      <c r="N74" s="3" t="s">
        <v>79</v>
      </c>
      <c r="O74" s="114">
        <f>'Berekening CO2- uitstoot'!R86</f>
        <v>142.80000000000001</v>
      </c>
      <c r="P74" s="3" t="s">
        <v>25</v>
      </c>
      <c r="R74" s="3" t="s">
        <v>79</v>
      </c>
      <c r="S74" s="114">
        <f>'Berekening CO2- uitstoot'!R113</f>
        <v>142.80000000000001</v>
      </c>
      <c r="T74" s="3" t="s">
        <v>25</v>
      </c>
      <c r="V74" s="3" t="s">
        <v>79</v>
      </c>
      <c r="W74" s="114">
        <f>'Berekening CO2- uitstoot'!R137</f>
        <v>163.20000000000002</v>
      </c>
      <c r="X74" s="3" t="s">
        <v>25</v>
      </c>
    </row>
    <row r="75" spans="1:24" x14ac:dyDescent="0.15">
      <c r="A75" s="3" t="s">
        <v>84</v>
      </c>
      <c r="B75" s="3">
        <f>B74*B4</f>
        <v>59.16</v>
      </c>
      <c r="C75" s="3" t="s">
        <v>19</v>
      </c>
      <c r="E75" s="3" t="s">
        <v>84</v>
      </c>
      <c r="F75" s="3">
        <f>F74*B4</f>
        <v>59.16</v>
      </c>
      <c r="G75" s="3" t="s">
        <v>19</v>
      </c>
      <c r="I75" s="3" t="s">
        <v>84</v>
      </c>
      <c r="J75" s="3">
        <f>J74*B4</f>
        <v>59.16</v>
      </c>
      <c r="K75" s="3" t="s">
        <v>19</v>
      </c>
      <c r="L75" s="49"/>
      <c r="M75" s="49"/>
      <c r="N75" s="3" t="s">
        <v>84</v>
      </c>
      <c r="O75" s="3">
        <f>O74*B4</f>
        <v>41.411999999999999</v>
      </c>
      <c r="P75" s="3" t="s">
        <v>19</v>
      </c>
      <c r="R75" s="3" t="s">
        <v>84</v>
      </c>
      <c r="S75" s="3">
        <f>S74*B4</f>
        <v>41.411999999999999</v>
      </c>
      <c r="T75" s="3" t="s">
        <v>19</v>
      </c>
      <c r="V75" s="3" t="s">
        <v>84</v>
      </c>
      <c r="W75" s="3">
        <f>W74*B4</f>
        <v>47.328000000000003</v>
      </c>
      <c r="X75" s="3" t="s">
        <v>19</v>
      </c>
    </row>
    <row r="76" spans="1:24" x14ac:dyDescent="0.15">
      <c r="A76" s="3" t="s">
        <v>20</v>
      </c>
      <c r="B76" s="8">
        <f>B74/B75</f>
        <v>3.4482758620689657</v>
      </c>
      <c r="C76" s="3" t="s">
        <v>21</v>
      </c>
      <c r="E76" s="3" t="s">
        <v>20</v>
      </c>
      <c r="F76" s="8">
        <f>F74/F75</f>
        <v>3.4482758620689657</v>
      </c>
      <c r="G76" s="3" t="s">
        <v>21</v>
      </c>
      <c r="I76" s="3" t="s">
        <v>20</v>
      </c>
      <c r="J76" s="8">
        <f>J74/J75</f>
        <v>3.4482758620689657</v>
      </c>
      <c r="K76" s="3" t="s">
        <v>21</v>
      </c>
      <c r="L76" s="49"/>
      <c r="M76" s="49"/>
      <c r="N76" s="3" t="s">
        <v>20</v>
      </c>
      <c r="O76" s="8">
        <f>O74/O75</f>
        <v>3.4482758620689657</v>
      </c>
      <c r="P76" s="3" t="s">
        <v>21</v>
      </c>
      <c r="R76" s="3" t="s">
        <v>20</v>
      </c>
      <c r="S76" s="8">
        <f>S74/S75</f>
        <v>3.4482758620689657</v>
      </c>
      <c r="T76" s="3" t="s">
        <v>21</v>
      </c>
      <c r="V76" s="3" t="s">
        <v>20</v>
      </c>
      <c r="W76" s="8">
        <f>W74/W75</f>
        <v>3.4482758620689657</v>
      </c>
      <c r="X76" s="3" t="s">
        <v>21</v>
      </c>
    </row>
    <row r="77" spans="1:24" x14ac:dyDescent="0.15">
      <c r="A77" s="3" t="s">
        <v>22</v>
      </c>
      <c r="B77" s="3">
        <f>B75*B5</f>
        <v>153.816</v>
      </c>
      <c r="C77" s="3" t="s">
        <v>23</v>
      </c>
      <c r="E77" s="3" t="s">
        <v>22</v>
      </c>
      <c r="F77" s="7">
        <f>F75*B5</f>
        <v>153.816</v>
      </c>
      <c r="G77" s="3" t="s">
        <v>23</v>
      </c>
      <c r="I77" s="3" t="s">
        <v>22</v>
      </c>
      <c r="J77" s="7">
        <f>J75*B5</f>
        <v>153.816</v>
      </c>
      <c r="K77" s="3" t="s">
        <v>23</v>
      </c>
      <c r="L77" s="49"/>
      <c r="M77" s="49"/>
      <c r="N77" s="3" t="s">
        <v>22</v>
      </c>
      <c r="O77" s="3">
        <f>O75*B5</f>
        <v>107.6712</v>
      </c>
      <c r="P77" s="3" t="s">
        <v>23</v>
      </c>
      <c r="R77" s="3" t="s">
        <v>22</v>
      </c>
      <c r="S77" s="7">
        <f>S75*B5</f>
        <v>107.6712</v>
      </c>
      <c r="T77" s="3" t="s">
        <v>23</v>
      </c>
      <c r="V77" s="3" t="s">
        <v>22</v>
      </c>
      <c r="W77" s="7">
        <f>W75*B5</f>
        <v>123.0528</v>
      </c>
      <c r="X77" s="3" t="s">
        <v>23</v>
      </c>
    </row>
    <row r="78" spans="1:24" x14ac:dyDescent="0.15">
      <c r="A78" s="3" t="s">
        <v>24</v>
      </c>
      <c r="B78" s="3">
        <f>'Berekening CO2- uitstoot'!C103</f>
        <v>209</v>
      </c>
      <c r="C78" s="3"/>
      <c r="E78" s="3" t="s">
        <v>24</v>
      </c>
      <c r="F78" s="3">
        <f>'Berekening CO2- uitstoot'!C121</f>
        <v>215</v>
      </c>
      <c r="G78" s="3"/>
      <c r="I78" s="3" t="s">
        <v>24</v>
      </c>
      <c r="J78" s="3">
        <f>'Berekening CO2- uitstoot'!C142</f>
        <v>261</v>
      </c>
      <c r="K78" s="3"/>
      <c r="L78" s="49"/>
      <c r="M78" s="49"/>
      <c r="N78" s="3" t="s">
        <v>24</v>
      </c>
      <c r="O78" s="3">
        <f>'Berekening CO2- uitstoot'!Q86</f>
        <v>209</v>
      </c>
      <c r="P78" s="3"/>
      <c r="R78" s="3" t="s">
        <v>24</v>
      </c>
      <c r="S78" s="3">
        <f>'Berekening CO2- uitstoot'!Q113</f>
        <v>215.00000000000003</v>
      </c>
      <c r="T78" s="3"/>
      <c r="V78" s="3" t="s">
        <v>24</v>
      </c>
      <c r="W78" s="3">
        <f>'Berekening CO2- uitstoot'!Q137</f>
        <v>261</v>
      </c>
      <c r="X78" s="3"/>
    </row>
    <row r="79" spans="1:24" x14ac:dyDescent="0.15">
      <c r="L79" s="49"/>
      <c r="M79" s="49"/>
    </row>
    <row r="80" spans="1:24" x14ac:dyDescent="0.15">
      <c r="A80" s="147" t="s">
        <v>105</v>
      </c>
      <c r="B80" s="148"/>
      <c r="C80" s="149"/>
      <c r="E80" s="147" t="s">
        <v>108</v>
      </c>
      <c r="F80" s="148"/>
      <c r="G80" s="149"/>
      <c r="I80" s="147" t="s">
        <v>110</v>
      </c>
      <c r="J80" s="148"/>
      <c r="K80" s="149"/>
      <c r="L80" s="49"/>
      <c r="M80" s="49"/>
      <c r="N80" s="147" t="s">
        <v>105</v>
      </c>
      <c r="O80" s="148"/>
      <c r="P80" s="149"/>
      <c r="R80" s="147" t="s">
        <v>108</v>
      </c>
      <c r="S80" s="148"/>
      <c r="T80" s="149"/>
      <c r="V80" s="147" t="s">
        <v>110</v>
      </c>
      <c r="W80" s="148"/>
      <c r="X80" s="149"/>
    </row>
    <row r="81" spans="1:24" x14ac:dyDescent="0.15">
      <c r="A81" s="3" t="s">
        <v>79</v>
      </c>
      <c r="B81" s="114">
        <f>'Berekening CO2- uitstoot'!D109</f>
        <v>244.79999999999998</v>
      </c>
      <c r="C81" s="3" t="s">
        <v>25</v>
      </c>
      <c r="E81" s="3" t="s">
        <v>79</v>
      </c>
      <c r="F81" s="114">
        <f>'Berekening CO2- uitstoot'!D128</f>
        <v>224.4</v>
      </c>
      <c r="G81" s="3" t="s">
        <v>25</v>
      </c>
      <c r="I81" s="3" t="s">
        <v>79</v>
      </c>
      <c r="J81" s="114">
        <f>'Berekening CO2- uitstoot'!D148</f>
        <v>163.19999999999999</v>
      </c>
      <c r="K81" s="3" t="s">
        <v>25</v>
      </c>
      <c r="L81" s="49"/>
      <c r="M81" s="49"/>
      <c r="N81" s="3" t="s">
        <v>79</v>
      </c>
      <c r="O81" s="114">
        <f>'Berekening CO2- uitstoot'!R96</f>
        <v>183.60000000000002</v>
      </c>
      <c r="P81" s="3" t="s">
        <v>25</v>
      </c>
      <c r="R81" s="3" t="s">
        <v>79</v>
      </c>
      <c r="S81" s="114">
        <f>'Berekening CO2- uitstoot'!R122</f>
        <v>163.20000000000002</v>
      </c>
      <c r="T81" s="3" t="s">
        <v>25</v>
      </c>
      <c r="V81" s="3" t="s">
        <v>79</v>
      </c>
      <c r="W81" s="114">
        <f>'Berekening CO2- uitstoot'!R143</f>
        <v>102</v>
      </c>
      <c r="X81" s="3" t="s">
        <v>25</v>
      </c>
    </row>
    <row r="82" spans="1:24" x14ac:dyDescent="0.15">
      <c r="A82" s="3" t="s">
        <v>84</v>
      </c>
      <c r="B82" s="3">
        <f>B81*B4</f>
        <v>70.99199999999999</v>
      </c>
      <c r="C82" s="3" t="s">
        <v>19</v>
      </c>
      <c r="E82" s="3" t="s">
        <v>84</v>
      </c>
      <c r="F82" s="3">
        <f>F81*B4</f>
        <v>65.075999999999993</v>
      </c>
      <c r="G82" s="3" t="s">
        <v>19</v>
      </c>
      <c r="I82" s="3" t="s">
        <v>84</v>
      </c>
      <c r="J82" s="3">
        <f>J81*B4</f>
        <v>47.327999999999996</v>
      </c>
      <c r="K82" s="3" t="s">
        <v>19</v>
      </c>
      <c r="L82" s="49"/>
      <c r="M82" s="49"/>
      <c r="N82" s="3" t="s">
        <v>84</v>
      </c>
      <c r="O82" s="3">
        <f>O81*B4</f>
        <v>53.244</v>
      </c>
      <c r="P82" s="3" t="s">
        <v>19</v>
      </c>
      <c r="R82" s="3" t="s">
        <v>84</v>
      </c>
      <c r="S82" s="3">
        <f>S81*B4</f>
        <v>47.328000000000003</v>
      </c>
      <c r="T82" s="3" t="s">
        <v>19</v>
      </c>
      <c r="V82" s="3" t="s">
        <v>84</v>
      </c>
      <c r="W82" s="3">
        <f>W81*B4</f>
        <v>29.58</v>
      </c>
      <c r="X82" s="3" t="s">
        <v>19</v>
      </c>
    </row>
    <row r="83" spans="1:24" x14ac:dyDescent="0.15">
      <c r="A83" s="3" t="s">
        <v>20</v>
      </c>
      <c r="B83" s="8">
        <f>B81/B82</f>
        <v>3.4482758620689657</v>
      </c>
      <c r="C83" s="3" t="s">
        <v>21</v>
      </c>
      <c r="E83" s="3" t="s">
        <v>20</v>
      </c>
      <c r="F83" s="8">
        <f>F81/F82</f>
        <v>3.4482758620689657</v>
      </c>
      <c r="G83" s="3" t="s">
        <v>21</v>
      </c>
      <c r="I83" s="3" t="s">
        <v>20</v>
      </c>
      <c r="J83" s="8">
        <f>J81/J82</f>
        <v>3.4482758620689657</v>
      </c>
      <c r="K83" s="3" t="s">
        <v>21</v>
      </c>
      <c r="L83" s="49"/>
      <c r="M83" s="49"/>
      <c r="N83" s="3" t="s">
        <v>20</v>
      </c>
      <c r="O83" s="8">
        <f>O81/O82</f>
        <v>3.4482758620689657</v>
      </c>
      <c r="P83" s="3" t="s">
        <v>21</v>
      </c>
      <c r="R83" s="3" t="s">
        <v>20</v>
      </c>
      <c r="S83" s="8">
        <f>S81/S82</f>
        <v>3.4482758620689657</v>
      </c>
      <c r="T83" s="3" t="s">
        <v>21</v>
      </c>
      <c r="V83" s="3" t="s">
        <v>20</v>
      </c>
      <c r="W83" s="8">
        <f>W81/W82</f>
        <v>3.4482758620689657</v>
      </c>
      <c r="X83" s="3" t="s">
        <v>21</v>
      </c>
    </row>
    <row r="84" spans="1:24" x14ac:dyDescent="0.15">
      <c r="A84" s="3" t="s">
        <v>22</v>
      </c>
      <c r="B84" s="3">
        <f>B82*B5</f>
        <v>184.57919999999999</v>
      </c>
      <c r="C84" s="3" t="s">
        <v>23</v>
      </c>
      <c r="E84" s="3" t="s">
        <v>22</v>
      </c>
      <c r="F84" s="7">
        <f>F82*B5</f>
        <v>169.19759999999999</v>
      </c>
      <c r="G84" s="3" t="s">
        <v>23</v>
      </c>
      <c r="I84" s="3" t="s">
        <v>22</v>
      </c>
      <c r="J84" s="7">
        <f>J82*B5</f>
        <v>123.05279999999999</v>
      </c>
      <c r="K84" s="3" t="s">
        <v>23</v>
      </c>
      <c r="L84" s="49"/>
      <c r="M84" s="49"/>
      <c r="N84" s="3" t="s">
        <v>22</v>
      </c>
      <c r="O84" s="3">
        <f>O82*B5</f>
        <v>138.43440000000001</v>
      </c>
      <c r="P84" s="3" t="s">
        <v>23</v>
      </c>
      <c r="R84" s="3" t="s">
        <v>22</v>
      </c>
      <c r="S84" s="7">
        <f>S82*B5</f>
        <v>123.0528</v>
      </c>
      <c r="T84" s="3" t="s">
        <v>23</v>
      </c>
      <c r="V84" s="3" t="s">
        <v>22</v>
      </c>
      <c r="W84" s="7">
        <f>W82*B5</f>
        <v>76.908000000000001</v>
      </c>
      <c r="X84" s="3" t="s">
        <v>23</v>
      </c>
    </row>
    <row r="85" spans="1:24" x14ac:dyDescent="0.15">
      <c r="A85" s="3" t="s">
        <v>24</v>
      </c>
      <c r="B85" s="3">
        <f>'Berekening CO2- uitstoot'!C109</f>
        <v>268</v>
      </c>
      <c r="C85" s="3"/>
      <c r="E85" s="3" t="s">
        <v>24</v>
      </c>
      <c r="F85" s="3">
        <f>'Berekening CO2- uitstoot'!C128</f>
        <v>247</v>
      </c>
      <c r="G85" s="3"/>
      <c r="I85" s="3" t="s">
        <v>24</v>
      </c>
      <c r="J85" s="3">
        <f>'Berekening CO2- uitstoot'!C148</f>
        <v>163</v>
      </c>
      <c r="K85" s="3"/>
      <c r="L85" s="49"/>
      <c r="M85" s="49"/>
      <c r="N85" s="3" t="s">
        <v>24</v>
      </c>
      <c r="O85" s="3">
        <f>'Berekening CO2- uitstoot'!Q96</f>
        <v>268</v>
      </c>
      <c r="P85" s="3"/>
      <c r="R85" s="3" t="s">
        <v>24</v>
      </c>
      <c r="S85" s="3">
        <f>'Berekening CO2- uitstoot'!Q122</f>
        <v>247</v>
      </c>
      <c r="T85" s="3"/>
      <c r="V85" s="3" t="s">
        <v>24</v>
      </c>
      <c r="W85" s="3">
        <f>'Berekening CO2- uitstoot'!Q143</f>
        <v>163</v>
      </c>
      <c r="X85" s="3"/>
    </row>
    <row r="86" spans="1:24" x14ac:dyDescent="0.15">
      <c r="L86" s="49"/>
      <c r="M86" s="49"/>
    </row>
    <row r="87" spans="1:24" x14ac:dyDescent="0.15">
      <c r="A87" s="147" t="s">
        <v>106</v>
      </c>
      <c r="B87" s="148"/>
      <c r="C87" s="149"/>
      <c r="E87" s="147" t="s">
        <v>101</v>
      </c>
      <c r="F87" s="148"/>
      <c r="G87" s="149"/>
      <c r="I87" s="147" t="s">
        <v>111</v>
      </c>
      <c r="J87" s="148"/>
      <c r="K87" s="149"/>
      <c r="L87" s="49"/>
      <c r="M87" s="49"/>
      <c r="N87" s="147" t="s">
        <v>106</v>
      </c>
      <c r="O87" s="148"/>
      <c r="P87" s="149"/>
      <c r="R87" s="147" t="s">
        <v>101</v>
      </c>
      <c r="S87" s="148"/>
      <c r="T87" s="149"/>
      <c r="V87" s="147" t="s">
        <v>111</v>
      </c>
      <c r="W87" s="148"/>
      <c r="X87" s="149"/>
    </row>
    <row r="88" spans="1:24" x14ac:dyDescent="0.15">
      <c r="A88" s="3" t="s">
        <v>79</v>
      </c>
      <c r="B88" s="114">
        <f>'Berekening CO2- uitstoot'!D114</f>
        <v>224.4</v>
      </c>
      <c r="C88" s="3" t="s">
        <v>25</v>
      </c>
      <c r="E88" s="3" t="s">
        <v>79</v>
      </c>
      <c r="F88" s="114">
        <f>'Berekening CO2- uitstoot'!D135</f>
        <v>183.6</v>
      </c>
      <c r="G88" s="3" t="s">
        <v>25</v>
      </c>
      <c r="I88" s="3" t="s">
        <v>79</v>
      </c>
      <c r="J88" s="114">
        <f>'Berekening CO2- uitstoot'!D155</f>
        <v>204</v>
      </c>
      <c r="K88" s="3" t="s">
        <v>25</v>
      </c>
      <c r="L88" s="49"/>
      <c r="M88" s="49"/>
      <c r="N88" s="3" t="s">
        <v>79</v>
      </c>
      <c r="O88" s="114">
        <f>'Berekening CO2- uitstoot'!R105</f>
        <v>163.20000000000002</v>
      </c>
      <c r="P88" s="3" t="s">
        <v>25</v>
      </c>
      <c r="R88" s="3" t="s">
        <v>79</v>
      </c>
      <c r="S88" s="114">
        <f>'Berekening CO2- uitstoot'!R128</f>
        <v>102</v>
      </c>
      <c r="T88" s="3" t="s">
        <v>25</v>
      </c>
      <c r="V88" s="3" t="s">
        <v>79</v>
      </c>
      <c r="W88" s="114">
        <f>'Berekening CO2- uitstoot'!R150</f>
        <v>122.4</v>
      </c>
      <c r="X88" s="3" t="s">
        <v>25</v>
      </c>
    </row>
    <row r="89" spans="1:24" x14ac:dyDescent="0.15">
      <c r="A89" s="3" t="s">
        <v>84</v>
      </c>
      <c r="B89" s="3">
        <f>B88*B4</f>
        <v>65.075999999999993</v>
      </c>
      <c r="C89" s="3" t="s">
        <v>19</v>
      </c>
      <c r="E89" s="3" t="s">
        <v>84</v>
      </c>
      <c r="F89" s="3">
        <f>F88*B4</f>
        <v>53.243999999999993</v>
      </c>
      <c r="G89" s="3" t="s">
        <v>19</v>
      </c>
      <c r="I89" s="3" t="s">
        <v>84</v>
      </c>
      <c r="J89" s="3">
        <f>J88*B4</f>
        <v>59.16</v>
      </c>
      <c r="K89" s="3" t="s">
        <v>19</v>
      </c>
      <c r="L89" s="49"/>
      <c r="M89" s="49"/>
      <c r="N89" s="3" t="s">
        <v>84</v>
      </c>
      <c r="O89" s="3">
        <f>O88*B4</f>
        <v>47.328000000000003</v>
      </c>
      <c r="P89" s="3" t="s">
        <v>19</v>
      </c>
      <c r="R89" s="3" t="s">
        <v>84</v>
      </c>
      <c r="S89" s="3">
        <f>S88*B4</f>
        <v>29.58</v>
      </c>
      <c r="T89" s="3" t="s">
        <v>19</v>
      </c>
      <c r="V89" s="3" t="s">
        <v>84</v>
      </c>
      <c r="W89" s="3">
        <f>W88*B4</f>
        <v>35.496000000000002</v>
      </c>
      <c r="X89" s="3" t="s">
        <v>19</v>
      </c>
    </row>
    <row r="90" spans="1:24" x14ac:dyDescent="0.15">
      <c r="A90" s="3" t="s">
        <v>20</v>
      </c>
      <c r="B90" s="8">
        <f>B88/B89</f>
        <v>3.4482758620689657</v>
      </c>
      <c r="C90" s="3" t="s">
        <v>21</v>
      </c>
      <c r="E90" s="3" t="s">
        <v>20</v>
      </c>
      <c r="F90" s="8">
        <f>F88/F89</f>
        <v>3.4482758620689657</v>
      </c>
      <c r="G90" s="3" t="s">
        <v>21</v>
      </c>
      <c r="I90" s="3" t="s">
        <v>20</v>
      </c>
      <c r="J90" s="8">
        <f>J88/J89</f>
        <v>3.4482758620689657</v>
      </c>
      <c r="K90" s="3" t="s">
        <v>21</v>
      </c>
      <c r="L90" s="49"/>
      <c r="M90" s="49"/>
      <c r="N90" s="3" t="s">
        <v>20</v>
      </c>
      <c r="O90" s="8">
        <f>O88/O89</f>
        <v>3.4482758620689657</v>
      </c>
      <c r="P90" s="3" t="s">
        <v>21</v>
      </c>
      <c r="R90" s="3" t="s">
        <v>20</v>
      </c>
      <c r="S90" s="8">
        <f>S88/S89</f>
        <v>3.4482758620689657</v>
      </c>
      <c r="T90" s="3" t="s">
        <v>21</v>
      </c>
      <c r="V90" s="3" t="s">
        <v>20</v>
      </c>
      <c r="W90" s="8">
        <f>W88/W89</f>
        <v>3.4482758620689653</v>
      </c>
      <c r="X90" s="3" t="s">
        <v>21</v>
      </c>
    </row>
    <row r="91" spans="1:24" x14ac:dyDescent="0.15">
      <c r="A91" s="3" t="s">
        <v>22</v>
      </c>
      <c r="B91" s="7">
        <f>B89*B5</f>
        <v>169.19759999999999</v>
      </c>
      <c r="C91" s="3" t="s">
        <v>23</v>
      </c>
      <c r="E91" s="3" t="s">
        <v>22</v>
      </c>
      <c r="F91" s="7">
        <f>F89*B5</f>
        <v>138.43439999999998</v>
      </c>
      <c r="G91" s="3" t="s">
        <v>23</v>
      </c>
      <c r="I91" s="3" t="s">
        <v>22</v>
      </c>
      <c r="J91" s="7">
        <f>J89*B5</f>
        <v>153.816</v>
      </c>
      <c r="K91" s="3" t="s">
        <v>23</v>
      </c>
      <c r="L91" s="49"/>
      <c r="M91" s="49"/>
      <c r="N91" s="3" t="s">
        <v>22</v>
      </c>
      <c r="O91" s="7">
        <f>O89*B5</f>
        <v>123.0528</v>
      </c>
      <c r="P91" s="3" t="s">
        <v>23</v>
      </c>
      <c r="R91" s="3" t="s">
        <v>22</v>
      </c>
      <c r="S91" s="7">
        <f>S89*B5</f>
        <v>76.908000000000001</v>
      </c>
      <c r="T91" s="3" t="s">
        <v>23</v>
      </c>
      <c r="V91" s="3" t="s">
        <v>22</v>
      </c>
      <c r="W91" s="7">
        <f>W89*B5</f>
        <v>92.289600000000007</v>
      </c>
      <c r="X91" s="3" t="s">
        <v>23</v>
      </c>
    </row>
    <row r="92" spans="1:24" x14ac:dyDescent="0.15">
      <c r="A92" s="3" t="s">
        <v>24</v>
      </c>
      <c r="B92" s="3">
        <f>'Berekening CO2- uitstoot'!C114</f>
        <v>237</v>
      </c>
      <c r="C92" s="3"/>
      <c r="E92" s="3" t="s">
        <v>24</v>
      </c>
      <c r="F92" s="3">
        <f>'Berekening CO2- uitstoot'!C135</f>
        <v>163</v>
      </c>
      <c r="G92" s="3"/>
      <c r="I92" s="3" t="s">
        <v>24</v>
      </c>
      <c r="J92" s="3">
        <f>'Berekening CO2- uitstoot'!C155</f>
        <v>198</v>
      </c>
      <c r="K92" s="3"/>
      <c r="L92" s="49"/>
      <c r="M92" s="49"/>
      <c r="N92" s="3" t="s">
        <v>24</v>
      </c>
      <c r="O92" s="3">
        <f>'Berekening CO2- uitstoot'!Q105</f>
        <v>237</v>
      </c>
      <c r="P92" s="3"/>
      <c r="R92" s="3" t="s">
        <v>24</v>
      </c>
      <c r="S92" s="3">
        <f>'Berekening CO2- uitstoot'!Q128</f>
        <v>163</v>
      </c>
      <c r="T92" s="3"/>
      <c r="V92" s="3" t="s">
        <v>24</v>
      </c>
      <c r="W92" s="3">
        <f>'Berekening CO2- uitstoot'!Q150</f>
        <v>198</v>
      </c>
      <c r="X92" s="3"/>
    </row>
  </sheetData>
  <mergeCells count="62">
    <mergeCell ref="A87:C87"/>
    <mergeCell ref="E87:G87"/>
    <mergeCell ref="I87:K87"/>
    <mergeCell ref="A72:K72"/>
    <mergeCell ref="A73:C73"/>
    <mergeCell ref="E73:G73"/>
    <mergeCell ref="I73:K73"/>
    <mergeCell ref="A80:C80"/>
    <mergeCell ref="E80:G80"/>
    <mergeCell ref="I80:K80"/>
    <mergeCell ref="A1:H1"/>
    <mergeCell ref="A19:H19"/>
    <mergeCell ref="I27:K27"/>
    <mergeCell ref="A27:C27"/>
    <mergeCell ref="E27:G27"/>
    <mergeCell ref="A7:D7"/>
    <mergeCell ref="A3:E3"/>
    <mergeCell ref="A49:K49"/>
    <mergeCell ref="A26:K26"/>
    <mergeCell ref="I41:K41"/>
    <mergeCell ref="A12:E12"/>
    <mergeCell ref="A34:C34"/>
    <mergeCell ref="A41:C41"/>
    <mergeCell ref="A64:C64"/>
    <mergeCell ref="E57:G57"/>
    <mergeCell ref="I64:K64"/>
    <mergeCell ref="A50:C50"/>
    <mergeCell ref="E50:G50"/>
    <mergeCell ref="E64:G64"/>
    <mergeCell ref="A57:C57"/>
    <mergeCell ref="I58:K58"/>
    <mergeCell ref="I50:K50"/>
    <mergeCell ref="V27:X27"/>
    <mergeCell ref="R34:T34"/>
    <mergeCell ref="V41:X41"/>
    <mergeCell ref="N26:X26"/>
    <mergeCell ref="E34:G34"/>
    <mergeCell ref="N27:P27"/>
    <mergeCell ref="N41:P41"/>
    <mergeCell ref="R41:T41"/>
    <mergeCell ref="N34:P34"/>
    <mergeCell ref="V34:X34"/>
    <mergeCell ref="E41:G41"/>
    <mergeCell ref="I34:K34"/>
    <mergeCell ref="N50:P50"/>
    <mergeCell ref="R50:T50"/>
    <mergeCell ref="R64:T64"/>
    <mergeCell ref="N57:P57"/>
    <mergeCell ref="V57:X57"/>
    <mergeCell ref="V50:X50"/>
    <mergeCell ref="N64:P64"/>
    <mergeCell ref="R57:T57"/>
    <mergeCell ref="V64:X64"/>
    <mergeCell ref="N87:P87"/>
    <mergeCell ref="R87:T87"/>
    <mergeCell ref="V87:X87"/>
    <mergeCell ref="N73:P73"/>
    <mergeCell ref="R73:T73"/>
    <mergeCell ref="V73:X73"/>
    <mergeCell ref="N80:P80"/>
    <mergeCell ref="R80:T80"/>
    <mergeCell ref="V80:X80"/>
  </mergeCell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73FD3-32B5-478A-9099-724F3AF5F4A5}">
  <dimension ref="A2:AG199"/>
  <sheetViews>
    <sheetView tabSelected="1" topLeftCell="A2" zoomScale="60" zoomScaleNormal="60" workbookViewId="0">
      <pane ySplit="3" topLeftCell="A5" activePane="bottomLeft" state="frozen"/>
      <selection activeCell="A2" sqref="A2"/>
      <selection pane="bottomLeft" activeCell="H17" sqref="H17"/>
    </sheetView>
  </sheetViews>
  <sheetFormatPr baseColWidth="10" defaultColWidth="8.6640625" defaultRowHeight="14" x14ac:dyDescent="0.15"/>
  <cols>
    <col min="1" max="1" width="8.6640625" style="56"/>
    <col min="2" max="2" width="18.5" style="39" bestFit="1" customWidth="1"/>
    <col min="3" max="3" width="19.6640625" style="39" bestFit="1" customWidth="1"/>
    <col min="4" max="4" width="18.33203125" style="39" bestFit="1" customWidth="1"/>
    <col min="5" max="5" width="16.83203125" style="39" bestFit="1" customWidth="1"/>
    <col min="6" max="6" width="20.33203125" style="39" bestFit="1" customWidth="1"/>
    <col min="7" max="7" width="25.6640625" style="39" bestFit="1" customWidth="1"/>
    <col min="8" max="8" width="54.6640625" style="39" bestFit="1" customWidth="1"/>
    <col min="9" max="9" width="25.33203125" style="39" bestFit="1" customWidth="1"/>
    <col min="10" max="11" width="8" style="4" bestFit="1" customWidth="1"/>
    <col min="12" max="13" width="8.6640625" style="4"/>
    <col min="14" max="14" width="19.6640625" style="58" bestFit="1" customWidth="1"/>
    <col min="15" max="15" width="9.33203125" style="4" bestFit="1" customWidth="1"/>
    <col min="16" max="16" width="19.6640625" style="4" bestFit="1" customWidth="1"/>
    <col min="17" max="17" width="20.83203125" style="4" bestFit="1" customWidth="1"/>
    <col min="18" max="18" width="18.33203125" style="58" customWidth="1"/>
    <col min="19" max="19" width="16.83203125" style="4" customWidth="1"/>
    <col min="20" max="20" width="20.33203125" style="4" bestFit="1" customWidth="1"/>
    <col min="21" max="21" width="25.6640625" style="4" customWidth="1"/>
    <col min="22" max="22" width="54.6640625" style="4" bestFit="1" customWidth="1"/>
    <col min="23" max="23" width="25.33203125" style="4" bestFit="1" customWidth="1"/>
    <col min="24" max="25" width="8" style="4" bestFit="1" customWidth="1"/>
    <col min="26" max="27" width="8.6640625" style="4"/>
    <col min="28" max="28" width="8.6640625" style="65"/>
    <col min="29" max="29" width="18.5" style="55" bestFit="1" customWidth="1"/>
    <col min="30" max="30" width="31.6640625" style="48" bestFit="1" customWidth="1"/>
    <col min="31" max="31" width="42.33203125" style="48" bestFit="1" customWidth="1"/>
    <col min="32" max="33" width="14.6640625" style="48" bestFit="1" customWidth="1"/>
    <col min="34" max="16384" width="8.6640625" style="4"/>
  </cols>
  <sheetData>
    <row r="2" spans="1:33" ht="25" customHeight="1" x14ac:dyDescent="0.15">
      <c r="A2" s="157" t="s">
        <v>113</v>
      </c>
      <c r="B2" s="157"/>
      <c r="C2" s="157"/>
      <c r="D2" s="157"/>
      <c r="E2" s="157"/>
      <c r="F2" s="157"/>
      <c r="G2" s="157"/>
      <c r="H2" s="157"/>
      <c r="I2" s="157"/>
      <c r="J2" s="157"/>
      <c r="K2" s="157"/>
      <c r="L2" s="49"/>
      <c r="M2" s="49"/>
      <c r="N2" s="53"/>
      <c r="O2" s="157" t="s">
        <v>114</v>
      </c>
      <c r="P2" s="157"/>
      <c r="Q2" s="157"/>
      <c r="R2" s="157"/>
      <c r="S2" s="157"/>
      <c r="T2" s="157"/>
      <c r="U2" s="157"/>
      <c r="V2" s="157"/>
      <c r="W2" s="157"/>
      <c r="X2" s="157"/>
      <c r="Y2" s="157"/>
    </row>
    <row r="3" spans="1:33" ht="13.5" customHeight="1" x14ac:dyDescent="0.15">
      <c r="A3" s="157"/>
      <c r="B3" s="157"/>
      <c r="C3" s="157"/>
      <c r="D3" s="157"/>
      <c r="E3" s="157"/>
      <c r="F3" s="157"/>
      <c r="G3" s="157"/>
      <c r="H3" s="157"/>
      <c r="I3" s="157"/>
      <c r="J3" s="157"/>
      <c r="K3" s="157"/>
      <c r="L3" s="49"/>
      <c r="M3" s="49"/>
      <c r="N3" s="53"/>
      <c r="O3" s="157"/>
      <c r="P3" s="157"/>
      <c r="Q3" s="157"/>
      <c r="R3" s="157"/>
      <c r="S3" s="157"/>
      <c r="T3" s="157"/>
      <c r="U3" s="157"/>
      <c r="V3" s="157"/>
      <c r="W3" s="157"/>
      <c r="X3" s="157"/>
      <c r="Y3" s="157"/>
    </row>
    <row r="4" spans="1:33" s="55" customFormat="1" ht="16" x14ac:dyDescent="0.15">
      <c r="A4" s="109" t="s">
        <v>58</v>
      </c>
      <c r="B4" s="109" t="s">
        <v>153</v>
      </c>
      <c r="C4" s="109" t="s">
        <v>9</v>
      </c>
      <c r="D4" s="109" t="s">
        <v>10</v>
      </c>
      <c r="E4" s="109" t="s">
        <v>11</v>
      </c>
      <c r="F4" s="109" t="s">
        <v>12</v>
      </c>
      <c r="G4" s="109" t="s">
        <v>13</v>
      </c>
      <c r="H4" s="109" t="s">
        <v>85</v>
      </c>
      <c r="I4" s="109" t="s">
        <v>15</v>
      </c>
      <c r="J4" s="110" t="s">
        <v>81</v>
      </c>
      <c r="K4" s="109" t="s">
        <v>82</v>
      </c>
      <c r="L4" s="54"/>
      <c r="M4" s="54"/>
      <c r="N4" s="111" t="s">
        <v>40</v>
      </c>
      <c r="O4" s="111" t="s">
        <v>58</v>
      </c>
      <c r="P4" s="111" t="s">
        <v>153</v>
      </c>
      <c r="Q4" s="111" t="s">
        <v>117</v>
      </c>
      <c r="R4" s="111" t="s">
        <v>10</v>
      </c>
      <c r="S4" s="111" t="s">
        <v>11</v>
      </c>
      <c r="T4" s="111" t="s">
        <v>12</v>
      </c>
      <c r="U4" s="111" t="s">
        <v>13</v>
      </c>
      <c r="V4" s="111" t="s">
        <v>85</v>
      </c>
      <c r="W4" s="111" t="s">
        <v>15</v>
      </c>
      <c r="X4" s="112" t="s">
        <v>81</v>
      </c>
      <c r="Y4" s="111" t="s">
        <v>82</v>
      </c>
      <c r="AB4" s="113" t="s">
        <v>58</v>
      </c>
      <c r="AC4" s="138" t="s">
        <v>153</v>
      </c>
      <c r="AD4" s="113" t="s">
        <v>119</v>
      </c>
      <c r="AE4" s="113" t="s">
        <v>120</v>
      </c>
      <c r="AF4" s="113" t="s">
        <v>121</v>
      </c>
      <c r="AG4" s="113" t="s">
        <v>122</v>
      </c>
    </row>
    <row r="5" spans="1:33" ht="16" x14ac:dyDescent="0.15">
      <c r="B5" s="39">
        <v>12</v>
      </c>
      <c r="C5" s="44"/>
      <c r="D5" s="44"/>
      <c r="E5" s="45"/>
      <c r="J5" s="57"/>
      <c r="L5" s="49"/>
      <c r="M5" s="49"/>
      <c r="O5" s="59"/>
      <c r="P5" s="58">
        <v>12</v>
      </c>
    </row>
    <row r="6" spans="1:33" x14ac:dyDescent="0.15">
      <c r="A6" s="56">
        <v>1</v>
      </c>
      <c r="B6" s="39" t="s">
        <v>8</v>
      </c>
      <c r="C6" s="48">
        <f>22.4*1.25</f>
        <v>28</v>
      </c>
      <c r="D6" s="60">
        <f t="shared" ref="D6:D11" si="0">$B$5</f>
        <v>12</v>
      </c>
      <c r="E6" s="60">
        <f>C6*D6</f>
        <v>336</v>
      </c>
      <c r="F6" s="61">
        <f>(E6/$E$12)</f>
        <v>0.21875</v>
      </c>
      <c r="G6" s="62">
        <f>F6*$G$12</f>
        <v>11.875499999999999</v>
      </c>
      <c r="H6" s="62">
        <f>G6/C6</f>
        <v>0.42412499999999997</v>
      </c>
      <c r="I6" s="62">
        <f>F6*$G$12</f>
        <v>11.875499999999999</v>
      </c>
      <c r="J6" s="63"/>
      <c r="K6" s="64"/>
      <c r="L6" s="49"/>
      <c r="M6" s="49"/>
      <c r="N6" s="65">
        <f>'Drop frequency Tool'!X6</f>
        <v>4</v>
      </c>
      <c r="O6" s="59">
        <v>1</v>
      </c>
      <c r="P6" s="39" t="s">
        <v>8</v>
      </c>
      <c r="Q6" s="76">
        <f>'Berekening CO2- uitstoot'!$C$12/'Berekening CO2- uitstoot'!$N$6</f>
        <v>32</v>
      </c>
      <c r="R6" s="58">
        <f>Stamgegevens!$B$8</f>
        <v>12</v>
      </c>
      <c r="S6" s="58">
        <f>Q6*R6</f>
        <v>384</v>
      </c>
      <c r="T6" s="66">
        <f>S6/$S$10</f>
        <v>0.25</v>
      </c>
      <c r="U6" s="67">
        <f>T6*$U$10</f>
        <v>9.0479999999999983</v>
      </c>
      <c r="V6" s="67">
        <f>U6/Q6</f>
        <v>0.28274999999999995</v>
      </c>
      <c r="W6" s="58">
        <f>T6*$U$10</f>
        <v>9.0479999999999983</v>
      </c>
      <c r="X6" s="58"/>
      <c r="Y6" s="58"/>
    </row>
    <row r="7" spans="1:33" x14ac:dyDescent="0.15">
      <c r="B7" s="39" t="s">
        <v>8</v>
      </c>
      <c r="C7" s="48">
        <f>12.8*1.25</f>
        <v>16</v>
      </c>
      <c r="D7" s="60">
        <f t="shared" si="0"/>
        <v>12</v>
      </c>
      <c r="E7" s="60">
        <f t="shared" ref="E7:E11" si="1">C7*D7</f>
        <v>192</v>
      </c>
      <c r="F7" s="61">
        <f t="shared" ref="F7:F11" si="2">(E7/$E$12)</f>
        <v>0.125</v>
      </c>
      <c r="G7" s="62">
        <f t="shared" ref="G7:G11" si="3">F7*$G$12</f>
        <v>6.7859999999999996</v>
      </c>
      <c r="H7" s="62">
        <f>G7/C7</f>
        <v>0.42412499999999997</v>
      </c>
      <c r="I7" s="62">
        <f t="shared" ref="I7:I11" si="4">F7*$G$12</f>
        <v>6.7859999999999996</v>
      </c>
      <c r="J7" s="64"/>
      <c r="K7" s="64"/>
      <c r="L7" s="49"/>
      <c r="M7" s="49"/>
      <c r="N7" s="65"/>
      <c r="O7" s="59"/>
      <c r="P7" s="39" t="s">
        <v>8</v>
      </c>
      <c r="Q7" s="76">
        <f>'Berekening CO2- uitstoot'!$C$12/'Berekening CO2- uitstoot'!$N$6</f>
        <v>32</v>
      </c>
      <c r="R7" s="58">
        <f>Stamgegevens!$B$8</f>
        <v>12</v>
      </c>
      <c r="S7" s="58">
        <f t="shared" ref="S7:S9" si="5">Q7*R7</f>
        <v>384</v>
      </c>
      <c r="T7" s="66">
        <f t="shared" ref="T7:T9" si="6">S7/$S$10</f>
        <v>0.25</v>
      </c>
      <c r="U7" s="67">
        <f>T7*$U$10</f>
        <v>9.0479999999999983</v>
      </c>
      <c r="V7" s="67">
        <f>U7/Q7</f>
        <v>0.28274999999999995</v>
      </c>
      <c r="W7" s="58">
        <f t="shared" ref="W7:W9" si="7">T7*$U$10</f>
        <v>9.0479999999999983</v>
      </c>
      <c r="X7" s="58"/>
      <c r="Y7" s="58"/>
    </row>
    <row r="8" spans="1:33" x14ac:dyDescent="0.15">
      <c r="B8" s="39" t="s">
        <v>8</v>
      </c>
      <c r="C8" s="48">
        <f>18.4*1.25</f>
        <v>23</v>
      </c>
      <c r="D8" s="60">
        <f t="shared" si="0"/>
        <v>12</v>
      </c>
      <c r="E8" s="60">
        <f t="shared" si="1"/>
        <v>276</v>
      </c>
      <c r="F8" s="61">
        <f t="shared" si="2"/>
        <v>0.1796875</v>
      </c>
      <c r="G8" s="62">
        <f t="shared" si="3"/>
        <v>9.7548750000000002</v>
      </c>
      <c r="H8" s="62">
        <f>G8/C8</f>
        <v>0.42412500000000003</v>
      </c>
      <c r="I8" s="62">
        <f t="shared" si="4"/>
        <v>9.7548750000000002</v>
      </c>
      <c r="J8" s="64"/>
      <c r="K8" s="64"/>
      <c r="L8" s="49"/>
      <c r="M8" s="49"/>
      <c r="N8" s="65"/>
      <c r="O8" s="59"/>
      <c r="P8" s="39" t="s">
        <v>8</v>
      </c>
      <c r="Q8" s="76">
        <f>'Berekening CO2- uitstoot'!$C$12/'Berekening CO2- uitstoot'!$N$6</f>
        <v>32</v>
      </c>
      <c r="R8" s="58">
        <f>Stamgegevens!$B$8</f>
        <v>12</v>
      </c>
      <c r="S8" s="58">
        <f t="shared" si="5"/>
        <v>384</v>
      </c>
      <c r="T8" s="66">
        <f t="shared" si="6"/>
        <v>0.25</v>
      </c>
      <c r="U8" s="67">
        <f>T8*$U$10</f>
        <v>9.0479999999999983</v>
      </c>
      <c r="V8" s="67">
        <f>U8/Q8</f>
        <v>0.28274999999999995</v>
      </c>
      <c r="W8" s="58">
        <f t="shared" si="7"/>
        <v>9.0479999999999983</v>
      </c>
      <c r="X8" s="58"/>
      <c r="Y8" s="58"/>
    </row>
    <row r="9" spans="1:33" x14ac:dyDescent="0.15">
      <c r="B9" s="39" t="s">
        <v>8</v>
      </c>
      <c r="C9" s="48">
        <f>17.6*1.25</f>
        <v>22</v>
      </c>
      <c r="D9" s="60">
        <f t="shared" si="0"/>
        <v>12</v>
      </c>
      <c r="E9" s="60">
        <f t="shared" si="1"/>
        <v>264</v>
      </c>
      <c r="F9" s="61">
        <f t="shared" si="2"/>
        <v>0.171875</v>
      </c>
      <c r="G9" s="62">
        <f t="shared" si="3"/>
        <v>9.3307500000000001</v>
      </c>
      <c r="H9" s="62">
        <f>G9/C9</f>
        <v>0.42412500000000003</v>
      </c>
      <c r="I9" s="62">
        <f t="shared" si="4"/>
        <v>9.3307500000000001</v>
      </c>
      <c r="J9" s="64"/>
      <c r="K9" s="64"/>
      <c r="L9" s="49"/>
      <c r="M9" s="49"/>
      <c r="N9" s="65"/>
      <c r="O9" s="59"/>
      <c r="P9" s="39" t="s">
        <v>8</v>
      </c>
      <c r="Q9" s="76">
        <f>'Berekening CO2- uitstoot'!$C$12/'Berekening CO2- uitstoot'!$N$6</f>
        <v>32</v>
      </c>
      <c r="R9" s="58">
        <f>Stamgegevens!$B$8</f>
        <v>12</v>
      </c>
      <c r="S9" s="58">
        <f t="shared" si="5"/>
        <v>384</v>
      </c>
      <c r="T9" s="66">
        <f t="shared" si="6"/>
        <v>0.25</v>
      </c>
      <c r="U9" s="67">
        <f>T9*$U$10</f>
        <v>9.0479999999999983</v>
      </c>
      <c r="V9" s="67">
        <f>U9/Q9</f>
        <v>0.28274999999999995</v>
      </c>
      <c r="W9" s="58">
        <f t="shared" si="7"/>
        <v>9.0479999999999983</v>
      </c>
      <c r="X9" s="58"/>
      <c r="Y9" s="58"/>
    </row>
    <row r="10" spans="1:33" x14ac:dyDescent="0.15">
      <c r="B10" s="39" t="s">
        <v>8</v>
      </c>
      <c r="C10" s="48">
        <f>4.8*1.25</f>
        <v>6</v>
      </c>
      <c r="D10" s="60">
        <f t="shared" si="0"/>
        <v>12</v>
      </c>
      <c r="E10" s="60">
        <f t="shared" si="1"/>
        <v>72</v>
      </c>
      <c r="F10" s="61">
        <f t="shared" si="2"/>
        <v>4.6875E-2</v>
      </c>
      <c r="G10" s="62">
        <f t="shared" si="3"/>
        <v>2.5447499999999996</v>
      </c>
      <c r="H10" s="62">
        <f t="shared" ref="H10:H11" si="8">G10/C10</f>
        <v>0.42412499999999992</v>
      </c>
      <c r="I10" s="62">
        <f t="shared" si="4"/>
        <v>2.5447499999999996</v>
      </c>
      <c r="J10" s="64"/>
      <c r="K10" s="64"/>
      <c r="L10" s="49"/>
      <c r="M10" s="49"/>
      <c r="N10" s="65"/>
      <c r="O10" s="68" t="s">
        <v>16</v>
      </c>
      <c r="P10" s="69"/>
      <c r="Q10" s="70">
        <f>SUM(Q6:Q9)</f>
        <v>128</v>
      </c>
      <c r="R10" s="70">
        <f>SUM(R6:R9)</f>
        <v>48</v>
      </c>
      <c r="S10" s="70">
        <f>SUM(S6:S9)</f>
        <v>1536</v>
      </c>
      <c r="T10" s="72">
        <f>SUM(T6:T9)</f>
        <v>1</v>
      </c>
      <c r="U10" s="73">
        <f>Stamgegevens!O31</f>
        <v>36.191999999999993</v>
      </c>
      <c r="V10" s="74"/>
      <c r="W10" s="74">
        <f>SUM(W6:W9)</f>
        <v>36.191999999999993</v>
      </c>
      <c r="X10" s="75">
        <f>W10/S10</f>
        <v>2.3562499999999997E-2</v>
      </c>
      <c r="Y10" s="75">
        <f>W10/Q10</f>
        <v>0.28274999999999995</v>
      </c>
      <c r="AB10" s="71">
        <v>1</v>
      </c>
      <c r="AC10" s="52" t="s">
        <v>8</v>
      </c>
      <c r="AD10" s="74">
        <f>U10-G12</f>
        <v>-18.096000000000004</v>
      </c>
      <c r="AE10" s="74">
        <f>V10-H12</f>
        <v>0</v>
      </c>
      <c r="AF10" s="74">
        <f>X10-J12</f>
        <v>-1.1781250000000004E-2</v>
      </c>
      <c r="AG10" s="74">
        <f>Y10-K12</f>
        <v>-0.14137500000000003</v>
      </c>
    </row>
    <row r="11" spans="1:33" x14ac:dyDescent="0.15">
      <c r="B11" s="39" t="s">
        <v>8</v>
      </c>
      <c r="C11" s="48">
        <f>1.25*26.4</f>
        <v>33</v>
      </c>
      <c r="D11" s="60">
        <f t="shared" si="0"/>
        <v>12</v>
      </c>
      <c r="E11" s="60">
        <f t="shared" si="1"/>
        <v>396</v>
      </c>
      <c r="F11" s="61">
        <f t="shared" si="2"/>
        <v>0.2578125</v>
      </c>
      <c r="G11" s="62">
        <f t="shared" si="3"/>
        <v>13.996124999999999</v>
      </c>
      <c r="H11" s="62">
        <f t="shared" si="8"/>
        <v>0.42412499999999997</v>
      </c>
      <c r="I11" s="62">
        <f t="shared" si="4"/>
        <v>13.996124999999999</v>
      </c>
      <c r="J11" s="64"/>
      <c r="K11" s="64"/>
      <c r="L11" s="49"/>
      <c r="M11" s="49"/>
      <c r="N11" s="65">
        <f>'Drop frequency Tool'!X7</f>
        <v>6</v>
      </c>
      <c r="O11" s="59">
        <v>2</v>
      </c>
      <c r="P11" s="39" t="s">
        <v>8</v>
      </c>
      <c r="Q11" s="76">
        <f>$C$19/$N$11</f>
        <v>31.833333333333332</v>
      </c>
      <c r="R11" s="58">
        <f>Stamgegevens!$B$8</f>
        <v>12</v>
      </c>
      <c r="S11" s="58">
        <f>Q11*R11</f>
        <v>382</v>
      </c>
      <c r="T11" s="66">
        <f>S11/$S$17</f>
        <v>0.16666666666666666</v>
      </c>
      <c r="U11" s="67">
        <f>T11*$U$17</f>
        <v>9.0479999999999983</v>
      </c>
      <c r="V11" s="67">
        <f>U11/Q11</f>
        <v>0.28423036649214656</v>
      </c>
      <c r="W11" s="58">
        <f>T11*$U$17</f>
        <v>9.0479999999999983</v>
      </c>
    </row>
    <row r="12" spans="1:33" s="78" customFormat="1" x14ac:dyDescent="0.15">
      <c r="A12" s="68" t="s">
        <v>16</v>
      </c>
      <c r="B12" s="50"/>
      <c r="C12" s="70">
        <f>SUM(C6:C11)</f>
        <v>128</v>
      </c>
      <c r="D12" s="70">
        <f t="shared" ref="D12" si="9">SUM(D6:D11)</f>
        <v>72</v>
      </c>
      <c r="E12" s="70">
        <f>SUM(E6:E11)</f>
        <v>1536</v>
      </c>
      <c r="F12" s="72">
        <f>SUM(F6:F11)</f>
        <v>1</v>
      </c>
      <c r="G12" s="73">
        <f>Stamgegevens!B31</f>
        <v>54.287999999999997</v>
      </c>
      <c r="H12" s="74"/>
      <c r="I12" s="73">
        <f>SUM(I6:I11)</f>
        <v>54.287999999999997</v>
      </c>
      <c r="J12" s="75">
        <f>(I12/E12)</f>
        <v>3.534375E-2</v>
      </c>
      <c r="K12" s="75">
        <f>I12/C12</f>
        <v>0.42412499999999997</v>
      </c>
      <c r="L12" s="77"/>
      <c r="M12" s="77"/>
      <c r="N12" s="65"/>
      <c r="O12" s="59"/>
      <c r="P12" s="39" t="s">
        <v>8</v>
      </c>
      <c r="Q12" s="76">
        <f t="shared" ref="Q12:Q16" si="10">$C$19/$N$11</f>
        <v>31.833333333333332</v>
      </c>
      <c r="R12" s="58">
        <f>Stamgegevens!$B$8</f>
        <v>12</v>
      </c>
      <c r="S12" s="58">
        <f t="shared" ref="S12:S16" si="11">Q12*R12</f>
        <v>382</v>
      </c>
      <c r="T12" s="66">
        <f t="shared" ref="T12:T16" si="12">S12/$S$17</f>
        <v>0.16666666666666666</v>
      </c>
      <c r="U12" s="67">
        <f t="shared" ref="U12:U16" si="13">T12*$U$17</f>
        <v>9.0479999999999983</v>
      </c>
      <c r="V12" s="67">
        <f t="shared" ref="V12:V16" si="14">U12/Q12</f>
        <v>0.28423036649214656</v>
      </c>
      <c r="W12" s="58">
        <f t="shared" ref="W12:W16" si="15">T12*$U$17</f>
        <v>9.0479999999999983</v>
      </c>
      <c r="AB12" s="65"/>
    </row>
    <row r="13" spans="1:33" x14ac:dyDescent="0.15">
      <c r="A13" s="56">
        <v>2</v>
      </c>
      <c r="B13" s="39" t="s">
        <v>8</v>
      </c>
      <c r="C13" s="48">
        <f>22.4*1.25</f>
        <v>28</v>
      </c>
      <c r="D13" s="60">
        <f>$B$5</f>
        <v>12</v>
      </c>
      <c r="E13" s="39">
        <f>C13*D13</f>
        <v>336</v>
      </c>
      <c r="F13" s="61">
        <f>E13/$E$19</f>
        <v>0.10894941634241245</v>
      </c>
      <c r="G13" s="79">
        <f>F13*$G$19</f>
        <v>6.9004202334630351</v>
      </c>
      <c r="H13" s="79">
        <f>G13/C13</f>
        <v>0.24644357976653697</v>
      </c>
      <c r="I13" s="79">
        <f>F13*$G$19</f>
        <v>6.9004202334630351</v>
      </c>
      <c r="J13" s="64"/>
      <c r="K13" s="64"/>
      <c r="L13" s="49"/>
      <c r="M13" s="49"/>
      <c r="N13" s="65"/>
      <c r="O13" s="59"/>
      <c r="P13" s="39" t="s">
        <v>8</v>
      </c>
      <c r="Q13" s="76">
        <f t="shared" si="10"/>
        <v>31.833333333333332</v>
      </c>
      <c r="R13" s="58">
        <f>Stamgegevens!$B$8</f>
        <v>12</v>
      </c>
      <c r="S13" s="58">
        <f t="shared" si="11"/>
        <v>382</v>
      </c>
      <c r="T13" s="66">
        <f t="shared" si="12"/>
        <v>0.16666666666666666</v>
      </c>
      <c r="U13" s="67">
        <f t="shared" si="13"/>
        <v>9.0479999999999983</v>
      </c>
      <c r="V13" s="67">
        <f t="shared" si="14"/>
        <v>0.28423036649214656</v>
      </c>
      <c r="W13" s="58">
        <f t="shared" si="15"/>
        <v>9.0479999999999983</v>
      </c>
    </row>
    <row r="14" spans="1:33" x14ac:dyDescent="0.15">
      <c r="B14" s="39" t="s">
        <v>8</v>
      </c>
      <c r="C14" s="48">
        <f>20*1.25</f>
        <v>25</v>
      </c>
      <c r="D14" s="60">
        <f>$B$5</f>
        <v>12</v>
      </c>
      <c r="E14" s="39">
        <f t="shared" ref="E14:E18" si="16">C14*D14</f>
        <v>300</v>
      </c>
      <c r="F14" s="61">
        <f t="shared" ref="F14:F18" si="17">E14/$E$19</f>
        <v>9.727626459143969E-2</v>
      </c>
      <c r="G14" s="79">
        <f>F14*$G$19</f>
        <v>6.1610894941634244</v>
      </c>
      <c r="H14" s="79">
        <f t="shared" ref="H14:H18" si="18">G14/C14</f>
        <v>0.24644357976653697</v>
      </c>
      <c r="I14" s="79">
        <f t="shared" ref="I14:I18" si="19">F14*$G$19</f>
        <v>6.1610894941634244</v>
      </c>
      <c r="J14" s="64"/>
      <c r="K14" s="64"/>
      <c r="L14" s="49"/>
      <c r="M14" s="49"/>
      <c r="N14" s="65"/>
      <c r="O14" s="59"/>
      <c r="P14" s="39" t="s">
        <v>8</v>
      </c>
      <c r="Q14" s="76">
        <f t="shared" si="10"/>
        <v>31.833333333333332</v>
      </c>
      <c r="R14" s="58">
        <f>Stamgegevens!$B$8</f>
        <v>12</v>
      </c>
      <c r="S14" s="58">
        <f t="shared" si="11"/>
        <v>382</v>
      </c>
      <c r="T14" s="66">
        <f t="shared" si="12"/>
        <v>0.16666666666666666</v>
      </c>
      <c r="U14" s="67">
        <f t="shared" si="13"/>
        <v>9.0479999999999983</v>
      </c>
      <c r="V14" s="67">
        <f t="shared" si="14"/>
        <v>0.28423036649214656</v>
      </c>
      <c r="W14" s="58">
        <f t="shared" si="15"/>
        <v>9.0479999999999983</v>
      </c>
    </row>
    <row r="15" spans="1:33" x14ac:dyDescent="0.15">
      <c r="B15" s="39" t="s">
        <v>8</v>
      </c>
      <c r="C15" s="48">
        <f>20.8*1.25</f>
        <v>26</v>
      </c>
      <c r="D15" s="60">
        <f>$B$5</f>
        <v>12</v>
      </c>
      <c r="E15" s="39">
        <f t="shared" si="16"/>
        <v>312</v>
      </c>
      <c r="F15" s="61">
        <f t="shared" si="17"/>
        <v>0.10116731517509728</v>
      </c>
      <c r="G15" s="79">
        <f t="shared" ref="G15:G18" si="20">F15*$G$19</f>
        <v>6.4075330739299607</v>
      </c>
      <c r="H15" s="79">
        <f t="shared" si="18"/>
        <v>0.24644357976653694</v>
      </c>
      <c r="I15" s="79">
        <f t="shared" si="19"/>
        <v>6.4075330739299607</v>
      </c>
      <c r="J15" s="80"/>
      <c r="K15" s="64"/>
      <c r="L15" s="49"/>
      <c r="M15" s="49"/>
      <c r="N15" s="65"/>
      <c r="O15" s="59"/>
      <c r="P15" s="39" t="s">
        <v>8</v>
      </c>
      <c r="Q15" s="76">
        <f t="shared" si="10"/>
        <v>31.833333333333332</v>
      </c>
      <c r="R15" s="58">
        <f>Stamgegevens!$B$8</f>
        <v>12</v>
      </c>
      <c r="S15" s="58">
        <f t="shared" si="11"/>
        <v>382</v>
      </c>
      <c r="T15" s="66">
        <f t="shared" si="12"/>
        <v>0.16666666666666666</v>
      </c>
      <c r="U15" s="67">
        <f t="shared" si="13"/>
        <v>9.0479999999999983</v>
      </c>
      <c r="V15" s="67">
        <f t="shared" si="14"/>
        <v>0.28423036649214656</v>
      </c>
      <c r="W15" s="58">
        <f t="shared" si="15"/>
        <v>9.0479999999999983</v>
      </c>
    </row>
    <row r="16" spans="1:33" x14ac:dyDescent="0.15">
      <c r="B16" s="39" t="s">
        <v>8</v>
      </c>
      <c r="C16" s="48">
        <f>19.2*1.25</f>
        <v>24</v>
      </c>
      <c r="D16" s="60">
        <f>$B$5</f>
        <v>12</v>
      </c>
      <c r="E16" s="39">
        <f t="shared" si="16"/>
        <v>288</v>
      </c>
      <c r="F16" s="61">
        <f t="shared" si="17"/>
        <v>9.3385214007782102E-2</v>
      </c>
      <c r="G16" s="79">
        <f t="shared" si="20"/>
        <v>5.9146459143968872</v>
      </c>
      <c r="H16" s="79">
        <f t="shared" si="18"/>
        <v>0.24644357976653697</v>
      </c>
      <c r="I16" s="79">
        <f t="shared" si="19"/>
        <v>5.9146459143968872</v>
      </c>
      <c r="J16" s="80"/>
      <c r="K16" s="64"/>
      <c r="L16" s="49"/>
      <c r="M16" s="49"/>
      <c r="N16" s="65"/>
      <c r="O16" s="59"/>
      <c r="P16" s="39" t="s">
        <v>8</v>
      </c>
      <c r="Q16" s="76">
        <f t="shared" si="10"/>
        <v>31.833333333333332</v>
      </c>
      <c r="R16" s="58">
        <f>Stamgegevens!$B$8</f>
        <v>12</v>
      </c>
      <c r="S16" s="58">
        <f t="shared" si="11"/>
        <v>382</v>
      </c>
      <c r="T16" s="66">
        <f t="shared" si="12"/>
        <v>0.16666666666666666</v>
      </c>
      <c r="U16" s="67">
        <f t="shared" si="13"/>
        <v>9.0479999999999983</v>
      </c>
      <c r="V16" s="67">
        <f t="shared" si="14"/>
        <v>0.28423036649214656</v>
      </c>
      <c r="W16" s="58">
        <f t="shared" si="15"/>
        <v>9.0479999999999983</v>
      </c>
    </row>
    <row r="17" spans="1:33" x14ac:dyDescent="0.15">
      <c r="B17" s="39" t="s">
        <v>8</v>
      </c>
      <c r="C17" s="48">
        <f>17.6*1.25</f>
        <v>22</v>
      </c>
      <c r="D17" s="60">
        <f>$B$5</f>
        <v>12</v>
      </c>
      <c r="E17" s="39">
        <f t="shared" si="16"/>
        <v>264</v>
      </c>
      <c r="F17" s="61">
        <f t="shared" si="17"/>
        <v>8.5603112840466927E-2</v>
      </c>
      <c r="G17" s="79">
        <f t="shared" si="20"/>
        <v>5.4217587548638129</v>
      </c>
      <c r="H17" s="79">
        <f t="shared" si="18"/>
        <v>0.24644357976653694</v>
      </c>
      <c r="I17" s="79">
        <f t="shared" si="19"/>
        <v>5.4217587548638129</v>
      </c>
      <c r="J17" s="80"/>
      <c r="K17" s="64"/>
      <c r="L17" s="49"/>
      <c r="M17" s="49"/>
      <c r="N17" s="65"/>
      <c r="O17" s="68" t="s">
        <v>16</v>
      </c>
      <c r="P17" s="69"/>
      <c r="Q17" s="81">
        <f>SUM(Q11:Q16)</f>
        <v>191</v>
      </c>
      <c r="R17" s="70">
        <f>SUM(R11:R16)</f>
        <v>72</v>
      </c>
      <c r="S17" s="70">
        <f>SUM(S11:S16)</f>
        <v>2292</v>
      </c>
      <c r="T17" s="82">
        <f>SUM(T11:T16)</f>
        <v>0.99999999999999989</v>
      </c>
      <c r="U17" s="73">
        <f>Stamgegevens!O38</f>
        <v>54.287999999999997</v>
      </c>
      <c r="V17" s="74"/>
      <c r="W17" s="74">
        <f>SUM(W11:W16)</f>
        <v>54.287999999999997</v>
      </c>
      <c r="X17" s="75">
        <f>W17/S17</f>
        <v>2.3685863874345549E-2</v>
      </c>
      <c r="Y17" s="75">
        <f>W17/Q17</f>
        <v>0.28423036649214656</v>
      </c>
      <c r="AB17" s="71">
        <v>2</v>
      </c>
      <c r="AC17" s="52" t="s">
        <v>8</v>
      </c>
      <c r="AD17" s="74">
        <f>U17-G19</f>
        <v>-9.0480000000000018</v>
      </c>
      <c r="AE17" s="74">
        <f>V17-H19</f>
        <v>0</v>
      </c>
      <c r="AF17" s="74">
        <f>X17-J19</f>
        <v>3.1488988938008014E-3</v>
      </c>
      <c r="AG17" s="74">
        <f>Y17-K19</f>
        <v>-4.7371727748691139E-2</v>
      </c>
    </row>
    <row r="18" spans="1:33" x14ac:dyDescent="0.15">
      <c r="B18" s="39" t="s">
        <v>8</v>
      </c>
      <c r="C18" s="48">
        <f>52.8*1.25</f>
        <v>66</v>
      </c>
      <c r="D18" s="60">
        <f>$B$5*GETPIVOTDATA("Som van Unique DropID",'Drop frequency Tool'!$A$3,"NaarAdresNaam","Albert Heijn","NaarAdresPlaats","Geldermalsen","Dag","za","Week",2,"Postcode","41","Customergroup","AH")</f>
        <v>24</v>
      </c>
      <c r="E18" s="39">
        <f t="shared" si="16"/>
        <v>1584</v>
      </c>
      <c r="F18" s="61">
        <f t="shared" si="17"/>
        <v>0.51361867704280151</v>
      </c>
      <c r="G18" s="79">
        <f t="shared" si="20"/>
        <v>32.530552529182877</v>
      </c>
      <c r="H18" s="79">
        <f t="shared" si="18"/>
        <v>0.49288715953307388</v>
      </c>
      <c r="I18" s="79">
        <f t="shared" si="19"/>
        <v>32.530552529182877</v>
      </c>
      <c r="J18" s="80"/>
      <c r="K18" s="64"/>
      <c r="L18" s="49"/>
      <c r="M18" s="49"/>
      <c r="N18" s="65">
        <f>'Drop frequency Tool'!X9</f>
        <v>5</v>
      </c>
      <c r="O18" s="59">
        <v>4</v>
      </c>
      <c r="P18" s="39" t="s">
        <v>8</v>
      </c>
      <c r="Q18" s="76">
        <f>$C$26/$N$18</f>
        <v>26.6</v>
      </c>
      <c r="R18" s="58">
        <f>Stamgegevens!$B$8</f>
        <v>12</v>
      </c>
      <c r="S18" s="58">
        <f>Q18*R18</f>
        <v>319.20000000000005</v>
      </c>
      <c r="T18" s="66">
        <f>S18/$S$23</f>
        <v>0.2</v>
      </c>
      <c r="U18" s="67">
        <f>$T$18*$U$23</f>
        <v>9.048</v>
      </c>
      <c r="V18" s="67">
        <f>U18/Q18</f>
        <v>0.34015037593984959</v>
      </c>
      <c r="W18" s="58">
        <f>$T$18*$U$23</f>
        <v>9.048</v>
      </c>
    </row>
    <row r="19" spans="1:33" s="78" customFormat="1" x14ac:dyDescent="0.15">
      <c r="A19" s="68" t="s">
        <v>16</v>
      </c>
      <c r="B19" s="50"/>
      <c r="C19" s="70">
        <f>SUM(C13:C18)</f>
        <v>191</v>
      </c>
      <c r="D19" s="83">
        <f>SUM(D13:D18)</f>
        <v>84</v>
      </c>
      <c r="E19" s="50">
        <f>SUM(E13:E18)</f>
        <v>3084</v>
      </c>
      <c r="F19" s="82">
        <f>SUM(F13:F18)</f>
        <v>1</v>
      </c>
      <c r="G19" s="73">
        <f>Stamgegevens!B38</f>
        <v>63.335999999999999</v>
      </c>
      <c r="H19" s="74"/>
      <c r="I19" s="73">
        <f>SUM(I13:I18)</f>
        <v>63.335999999999999</v>
      </c>
      <c r="J19" s="75">
        <f>(I19/E19)</f>
        <v>2.0536964980544747E-2</v>
      </c>
      <c r="K19" s="75">
        <f>I19/C19</f>
        <v>0.3316020942408377</v>
      </c>
      <c r="L19" s="77"/>
      <c r="M19" s="77"/>
      <c r="N19" s="65"/>
      <c r="O19" s="59"/>
      <c r="P19" s="39" t="s">
        <v>8</v>
      </c>
      <c r="Q19" s="76">
        <f t="shared" ref="Q19:Q22" si="21">$C$26/$N$18</f>
        <v>26.6</v>
      </c>
      <c r="R19" s="58">
        <f>Stamgegevens!$B$8</f>
        <v>12</v>
      </c>
      <c r="S19" s="58">
        <f t="shared" ref="S19:S22" si="22">Q19*R19</f>
        <v>319.20000000000005</v>
      </c>
      <c r="T19" s="66">
        <f t="shared" ref="T19:T22" si="23">S19/$S$23</f>
        <v>0.2</v>
      </c>
      <c r="U19" s="67">
        <f t="shared" ref="U19:W22" si="24">$T$18*$U$23</f>
        <v>9.048</v>
      </c>
      <c r="V19" s="67">
        <f t="shared" ref="V19:V22" si="25">U19/Q19</f>
        <v>0.34015037593984959</v>
      </c>
      <c r="W19" s="58">
        <f t="shared" si="24"/>
        <v>9.048</v>
      </c>
      <c r="AB19" s="65"/>
    </row>
    <row r="20" spans="1:33" x14ac:dyDescent="0.15">
      <c r="A20" s="56">
        <v>4</v>
      </c>
      <c r="B20" s="39" t="s">
        <v>8</v>
      </c>
      <c r="C20" s="48">
        <f>8*1.25</f>
        <v>10</v>
      </c>
      <c r="D20" s="60">
        <f>$B$5</f>
        <v>12</v>
      </c>
      <c r="E20" s="39">
        <f>C20*D20</f>
        <v>120</v>
      </c>
      <c r="F20" s="61">
        <f>E20/$E$26</f>
        <v>5.0251256281407038E-2</v>
      </c>
      <c r="G20" s="79">
        <f>F20*$G$26</f>
        <v>3.1827135678391962</v>
      </c>
      <c r="H20" s="79">
        <f>G20/C20</f>
        <v>0.3182713567839196</v>
      </c>
      <c r="I20" s="79">
        <f>F20*$G$26</f>
        <v>3.1827135678391962</v>
      </c>
      <c r="J20" s="64"/>
      <c r="K20" s="64"/>
      <c r="L20" s="49"/>
      <c r="M20" s="49"/>
      <c r="N20" s="65"/>
      <c r="O20" s="59"/>
      <c r="P20" s="39" t="s">
        <v>8</v>
      </c>
      <c r="Q20" s="76">
        <f t="shared" si="21"/>
        <v>26.6</v>
      </c>
      <c r="R20" s="58">
        <f>Stamgegevens!$B$8</f>
        <v>12</v>
      </c>
      <c r="S20" s="58">
        <f t="shared" si="22"/>
        <v>319.20000000000005</v>
      </c>
      <c r="T20" s="66">
        <f t="shared" si="23"/>
        <v>0.2</v>
      </c>
      <c r="U20" s="67">
        <f t="shared" si="24"/>
        <v>9.048</v>
      </c>
      <c r="V20" s="67">
        <f t="shared" si="25"/>
        <v>0.34015037593984959</v>
      </c>
      <c r="W20" s="58">
        <f t="shared" si="24"/>
        <v>9.048</v>
      </c>
    </row>
    <row r="21" spans="1:33" x14ac:dyDescent="0.15">
      <c r="B21" s="39" t="s">
        <v>8</v>
      </c>
      <c r="C21" s="48">
        <f>1.6*1.25</f>
        <v>2</v>
      </c>
      <c r="D21" s="60">
        <f>$B$5</f>
        <v>12</v>
      </c>
      <c r="E21" s="39">
        <f t="shared" ref="E21:E25" si="26">C21*D21</f>
        <v>24</v>
      </c>
      <c r="F21" s="61">
        <f t="shared" ref="F21:F25" si="27">E21/$E$26</f>
        <v>1.0050251256281407E-2</v>
      </c>
      <c r="G21" s="79">
        <f t="shared" ref="G21:G25" si="28">F21*$G$26</f>
        <v>0.6365427135678392</v>
      </c>
      <c r="H21" s="79">
        <f t="shared" ref="H21:H25" si="29">G21/C21</f>
        <v>0.3182713567839196</v>
      </c>
      <c r="I21" s="79">
        <f t="shared" ref="I21:I25" si="30">F21*$G$26</f>
        <v>0.6365427135678392</v>
      </c>
      <c r="J21" s="64"/>
      <c r="K21" s="64"/>
      <c r="L21" s="49"/>
      <c r="M21" s="49"/>
      <c r="N21" s="65"/>
      <c r="O21" s="59"/>
      <c r="P21" s="39" t="s">
        <v>8</v>
      </c>
      <c r="Q21" s="76">
        <f t="shared" si="21"/>
        <v>26.6</v>
      </c>
      <c r="R21" s="58">
        <f>Stamgegevens!$B$8</f>
        <v>12</v>
      </c>
      <c r="S21" s="58">
        <f t="shared" si="22"/>
        <v>319.20000000000005</v>
      </c>
      <c r="T21" s="66">
        <f t="shared" si="23"/>
        <v>0.2</v>
      </c>
      <c r="U21" s="67">
        <f t="shared" si="24"/>
        <v>9.048</v>
      </c>
      <c r="V21" s="67">
        <f t="shared" si="25"/>
        <v>0.34015037593984959</v>
      </c>
      <c r="W21" s="58">
        <f t="shared" si="24"/>
        <v>9.048</v>
      </c>
    </row>
    <row r="22" spans="1:33" x14ac:dyDescent="0.15">
      <c r="B22" s="39" t="s">
        <v>8</v>
      </c>
      <c r="C22" s="48">
        <f>9.6*1.25</f>
        <v>12</v>
      </c>
      <c r="D22" s="60">
        <f>$B$5</f>
        <v>12</v>
      </c>
      <c r="E22" s="39">
        <f t="shared" si="26"/>
        <v>144</v>
      </c>
      <c r="F22" s="61">
        <f t="shared" si="27"/>
        <v>6.030150753768844E-2</v>
      </c>
      <c r="G22" s="79">
        <f t="shared" si="28"/>
        <v>3.8192562814070348</v>
      </c>
      <c r="H22" s="79">
        <f t="shared" si="29"/>
        <v>0.31827135678391955</v>
      </c>
      <c r="I22" s="79">
        <f t="shared" si="30"/>
        <v>3.8192562814070348</v>
      </c>
      <c r="J22" s="64"/>
      <c r="K22" s="64"/>
      <c r="L22" s="49"/>
      <c r="M22" s="49"/>
      <c r="N22" s="65"/>
      <c r="O22" s="59"/>
      <c r="P22" s="39" t="s">
        <v>8</v>
      </c>
      <c r="Q22" s="76">
        <f t="shared" si="21"/>
        <v>26.6</v>
      </c>
      <c r="R22" s="58">
        <f>Stamgegevens!$B$8</f>
        <v>12</v>
      </c>
      <c r="S22" s="58">
        <f t="shared" si="22"/>
        <v>319.20000000000005</v>
      </c>
      <c r="T22" s="66">
        <f t="shared" si="23"/>
        <v>0.2</v>
      </c>
      <c r="U22" s="67">
        <f t="shared" si="24"/>
        <v>9.048</v>
      </c>
      <c r="V22" s="67">
        <f t="shared" si="25"/>
        <v>0.34015037593984959</v>
      </c>
      <c r="W22" s="58">
        <f t="shared" si="24"/>
        <v>9.048</v>
      </c>
    </row>
    <row r="23" spans="1:33" x14ac:dyDescent="0.15">
      <c r="B23" s="39" t="s">
        <v>8</v>
      </c>
      <c r="C23" s="48">
        <f>8*1.25</f>
        <v>10</v>
      </c>
      <c r="D23" s="60">
        <f>$B$5</f>
        <v>12</v>
      </c>
      <c r="E23" s="39">
        <f t="shared" si="26"/>
        <v>120</v>
      </c>
      <c r="F23" s="61">
        <f t="shared" si="27"/>
        <v>5.0251256281407038E-2</v>
      </c>
      <c r="G23" s="79">
        <f t="shared" si="28"/>
        <v>3.1827135678391962</v>
      </c>
      <c r="H23" s="79">
        <f t="shared" si="29"/>
        <v>0.3182713567839196</v>
      </c>
      <c r="I23" s="79">
        <f t="shared" si="30"/>
        <v>3.1827135678391962</v>
      </c>
      <c r="J23" s="64"/>
      <c r="K23" s="64"/>
      <c r="L23" s="49"/>
      <c r="M23" s="49"/>
      <c r="N23" s="65"/>
      <c r="O23" s="68" t="s">
        <v>16</v>
      </c>
      <c r="P23" s="69"/>
      <c r="Q23" s="81">
        <f>SUM(Q18:Q22)</f>
        <v>133</v>
      </c>
      <c r="R23" s="70">
        <f>SUM(R18:R22)</f>
        <v>60</v>
      </c>
      <c r="S23" s="70">
        <f>SUM(S18:S22)</f>
        <v>1596.0000000000002</v>
      </c>
      <c r="T23" s="82">
        <f>SUM(T18:T22)</f>
        <v>1</v>
      </c>
      <c r="U23" s="73">
        <f>Stamgegevens!O45</f>
        <v>45.239999999999995</v>
      </c>
      <c r="V23" s="74"/>
      <c r="W23" s="70">
        <f>SUM(W18:W22)</f>
        <v>45.24</v>
      </c>
      <c r="X23" s="75">
        <f>W23/S23</f>
        <v>2.8345864661654133E-2</v>
      </c>
      <c r="Y23" s="75">
        <f>W23/Q23</f>
        <v>0.34015037593984965</v>
      </c>
      <c r="AB23" s="71">
        <v>4</v>
      </c>
      <c r="AC23" s="52" t="s">
        <v>8</v>
      </c>
      <c r="AD23" s="74">
        <f>U23-G26</f>
        <v>-18.096000000000004</v>
      </c>
      <c r="AE23" s="74">
        <f>V23-H26</f>
        <v>0</v>
      </c>
      <c r="AF23" s="74">
        <f>X23-J26</f>
        <v>1.8232515963274992E-3</v>
      </c>
      <c r="AG23" s="74">
        <f>Y23-K26</f>
        <v>-0.13606015037593983</v>
      </c>
    </row>
    <row r="24" spans="1:33" x14ac:dyDescent="0.15">
      <c r="B24" s="39" t="s">
        <v>8</v>
      </c>
      <c r="C24" s="48">
        <f>52.8*1.25</f>
        <v>66</v>
      </c>
      <c r="D24" s="60">
        <f>$B$5*GETPIVOTDATA("Som van Unique DropID",'Drop frequency Tool'!$A$3,"NaarAdresNaam","Albert Heijn","NaarAdresPlaats","Geldermalsen","Dag","za","Week",4,"Postcode","41","Customergroup","AH")</f>
        <v>24</v>
      </c>
      <c r="E24" s="39">
        <f t="shared" si="26"/>
        <v>1584</v>
      </c>
      <c r="F24" s="61">
        <f t="shared" si="27"/>
        <v>0.66331658291457285</v>
      </c>
      <c r="G24" s="79">
        <f t="shared" si="28"/>
        <v>42.011819095477385</v>
      </c>
      <c r="H24" s="79">
        <f>G24/C24</f>
        <v>0.6365427135678392</v>
      </c>
      <c r="I24" s="79">
        <f t="shared" si="30"/>
        <v>42.011819095477385</v>
      </c>
      <c r="J24" s="64"/>
      <c r="K24" s="64"/>
      <c r="L24" s="49"/>
      <c r="M24" s="49"/>
      <c r="N24" s="65">
        <f>'Drop frequency Tool'!X11</f>
        <v>3</v>
      </c>
      <c r="O24" s="59">
        <v>6</v>
      </c>
      <c r="P24" s="39" t="s">
        <v>8</v>
      </c>
      <c r="Q24" s="76">
        <f>$C$32/$N$24</f>
        <v>31.666666666666668</v>
      </c>
      <c r="R24" s="58">
        <f>Stamgegevens!$B$8</f>
        <v>12</v>
      </c>
      <c r="S24" s="58">
        <f>Q24*R24</f>
        <v>380</v>
      </c>
      <c r="T24" s="66">
        <f>S24/$S$27</f>
        <v>0.33333333333333331</v>
      </c>
      <c r="U24" s="67">
        <f>T24*$U$27</f>
        <v>9.0479999999999983</v>
      </c>
      <c r="V24" s="67">
        <f>U24/$Q$24</f>
        <v>0.28572631578947361</v>
      </c>
      <c r="W24" s="58">
        <f>T24*$U$27</f>
        <v>9.0479999999999983</v>
      </c>
    </row>
    <row r="25" spans="1:33" x14ac:dyDescent="0.15">
      <c r="B25" s="39" t="s">
        <v>8</v>
      </c>
      <c r="C25" s="48">
        <f>26.4*1.25</f>
        <v>33</v>
      </c>
      <c r="D25" s="60">
        <f>$B$5</f>
        <v>12</v>
      </c>
      <c r="E25" s="39">
        <f t="shared" si="26"/>
        <v>396</v>
      </c>
      <c r="F25" s="61">
        <f t="shared" si="27"/>
        <v>0.16582914572864321</v>
      </c>
      <c r="G25" s="79">
        <f t="shared" si="28"/>
        <v>10.502954773869346</v>
      </c>
      <c r="H25" s="79">
        <f t="shared" si="29"/>
        <v>0.3182713567839196</v>
      </c>
      <c r="I25" s="79">
        <f t="shared" si="30"/>
        <v>10.502954773869346</v>
      </c>
      <c r="J25" s="64"/>
      <c r="K25" s="64"/>
      <c r="L25" s="49"/>
      <c r="M25" s="49"/>
      <c r="P25" s="39" t="s">
        <v>8</v>
      </c>
      <c r="Q25" s="76">
        <f t="shared" ref="Q25:Q26" si="31">$C$32/$N$24</f>
        <v>31.666666666666668</v>
      </c>
      <c r="R25" s="58">
        <f>Stamgegevens!$B$8</f>
        <v>12</v>
      </c>
      <c r="S25" s="58">
        <f t="shared" ref="S25:S26" si="32">Q25*R25</f>
        <v>380</v>
      </c>
      <c r="T25" s="66">
        <f t="shared" ref="T25:T26" si="33">S25/$S$27</f>
        <v>0.33333333333333331</v>
      </c>
      <c r="U25" s="67">
        <f t="shared" ref="U25:U26" si="34">T25*$U$27</f>
        <v>9.0479999999999983</v>
      </c>
      <c r="V25" s="67">
        <f t="shared" ref="V25:V26" si="35">U25/$Q$24</f>
        <v>0.28572631578947361</v>
      </c>
      <c r="W25" s="58">
        <f t="shared" ref="W25:W26" si="36">T25*$U$27</f>
        <v>9.0479999999999983</v>
      </c>
    </row>
    <row r="26" spans="1:33" s="78" customFormat="1" x14ac:dyDescent="0.15">
      <c r="A26" s="68" t="s">
        <v>16</v>
      </c>
      <c r="B26" s="50"/>
      <c r="C26" s="70">
        <f>SUM(C20:C25)</f>
        <v>133</v>
      </c>
      <c r="D26" s="83">
        <f>SUM(D20:D25)</f>
        <v>84</v>
      </c>
      <c r="E26" s="50">
        <f>SUM(E20:E25)</f>
        <v>2388</v>
      </c>
      <c r="F26" s="84">
        <f>SUM(F20:F25)</f>
        <v>1</v>
      </c>
      <c r="G26" s="86">
        <f>Stamgegevens!B45</f>
        <v>63.335999999999999</v>
      </c>
      <c r="H26" s="86"/>
      <c r="I26" s="85">
        <f>SUM(I20:I25)</f>
        <v>63.335999999999999</v>
      </c>
      <c r="J26" s="75">
        <f>I26/E26</f>
        <v>2.6522613065326633E-2</v>
      </c>
      <c r="K26" s="75">
        <f>I26/C26</f>
        <v>0.47621052631578947</v>
      </c>
      <c r="L26" s="77"/>
      <c r="M26" s="77"/>
      <c r="N26" s="65"/>
      <c r="O26" s="59"/>
      <c r="P26" s="39" t="s">
        <v>8</v>
      </c>
      <c r="Q26" s="76">
        <f t="shared" si="31"/>
        <v>31.666666666666668</v>
      </c>
      <c r="R26" s="58">
        <f>Stamgegevens!$B$8</f>
        <v>12</v>
      </c>
      <c r="S26" s="58">
        <f t="shared" si="32"/>
        <v>380</v>
      </c>
      <c r="T26" s="66">
        <f t="shared" si="33"/>
        <v>0.33333333333333331</v>
      </c>
      <c r="U26" s="67">
        <f t="shared" si="34"/>
        <v>9.0479999999999983</v>
      </c>
      <c r="V26" s="67">
        <f t="shared" si="35"/>
        <v>0.28572631578947361</v>
      </c>
      <c r="W26" s="58">
        <f t="shared" si="36"/>
        <v>9.0479999999999983</v>
      </c>
      <c r="AB26" s="65"/>
    </row>
    <row r="27" spans="1:33" x14ac:dyDescent="0.15">
      <c r="A27" s="56">
        <v>6</v>
      </c>
      <c r="B27" s="39" t="s">
        <v>8</v>
      </c>
      <c r="C27" s="48">
        <f>14.4*1.25</f>
        <v>18</v>
      </c>
      <c r="D27" s="60">
        <f>$B$5*GETPIVOTDATA("Som van Unique DropID",'Drop frequency Tool'!$A$3,"NaarAdresNaam","Albert Heijn","NaarAdresPlaats","Geldermalsen","Dag","di","Week",6,"Postcode","41","Customergroup","AH")</f>
        <v>24</v>
      </c>
      <c r="E27" s="39">
        <f>C27*D27</f>
        <v>432</v>
      </c>
      <c r="F27" s="61">
        <f>E27/$E$32</f>
        <v>0.31858407079646017</v>
      </c>
      <c r="G27" s="79">
        <f>F27*$G$32</f>
        <v>17.29529203539823</v>
      </c>
      <c r="H27" s="79">
        <f>G27/C27</f>
        <v>0.96084955752212386</v>
      </c>
      <c r="I27" s="79">
        <f>F27*$G$32</f>
        <v>17.29529203539823</v>
      </c>
      <c r="J27" s="64"/>
      <c r="K27" s="64"/>
      <c r="L27" s="49"/>
      <c r="M27" s="49"/>
      <c r="N27" s="65"/>
      <c r="O27" s="68" t="s">
        <v>16</v>
      </c>
      <c r="P27" s="69"/>
      <c r="Q27" s="81">
        <f>SUM(Q24:Q26)</f>
        <v>95</v>
      </c>
      <c r="R27" s="70">
        <f>SUM(R24:R26)</f>
        <v>36</v>
      </c>
      <c r="S27" s="70">
        <f>SUM(S24:S26)</f>
        <v>1140</v>
      </c>
      <c r="T27" s="82">
        <f>SUM(T24:T26)</f>
        <v>1</v>
      </c>
      <c r="U27" s="73">
        <f>Stamgegevens!S31</f>
        <v>27.143999999999998</v>
      </c>
      <c r="V27" s="74"/>
      <c r="W27" s="74">
        <f>SUM(W24:W26)</f>
        <v>27.143999999999995</v>
      </c>
      <c r="X27" s="75">
        <f>W27/S27</f>
        <v>2.3810526315789469E-2</v>
      </c>
      <c r="Y27" s="75">
        <f>W27/Q27</f>
        <v>0.28572631578947361</v>
      </c>
      <c r="AB27" s="71">
        <v>6</v>
      </c>
      <c r="AC27" s="52" t="s">
        <v>8</v>
      </c>
      <c r="AD27" s="74">
        <f>U27-G32</f>
        <v>-27.143999999999998</v>
      </c>
      <c r="AE27" s="74">
        <f>V27-H32</f>
        <v>0</v>
      </c>
      <c r="AF27" s="74">
        <f>X27-J32</f>
        <v>-1.622487191429902E-2</v>
      </c>
      <c r="AG27" s="74">
        <f>Y27-K32</f>
        <v>-0.28572631578947372</v>
      </c>
    </row>
    <row r="28" spans="1:33" x14ac:dyDescent="0.15">
      <c r="B28" s="39" t="s">
        <v>8</v>
      </c>
      <c r="C28" s="48">
        <f>17.6*1.25</f>
        <v>22</v>
      </c>
      <c r="D28" s="60">
        <f>$B$5</f>
        <v>12</v>
      </c>
      <c r="E28" s="39">
        <f t="shared" ref="E28:E30" si="37">C28*D28</f>
        <v>264</v>
      </c>
      <c r="F28" s="61">
        <f>E28/$E$32</f>
        <v>0.19469026548672566</v>
      </c>
      <c r="G28" s="79">
        <f>F28*$G$32</f>
        <v>10.569345132743361</v>
      </c>
      <c r="H28" s="79">
        <f t="shared" ref="H28:H31" si="38">G28/C28</f>
        <v>0.48042477876106188</v>
      </c>
      <c r="I28" s="79">
        <f>F28*$G$32</f>
        <v>10.569345132743361</v>
      </c>
      <c r="J28" s="64"/>
      <c r="K28" s="64"/>
      <c r="L28" s="49"/>
      <c r="M28" s="49"/>
      <c r="N28" s="65">
        <f>'Drop frequency Tool'!X15</f>
        <v>4</v>
      </c>
      <c r="O28" s="59">
        <v>10</v>
      </c>
      <c r="P28" s="39" t="s">
        <v>8</v>
      </c>
      <c r="Q28" s="76">
        <f>$C$38/$N$28</f>
        <v>25.25</v>
      </c>
      <c r="R28" s="58">
        <f>Stamgegevens!$B$8</f>
        <v>12</v>
      </c>
      <c r="S28" s="58">
        <f>Q28*R28</f>
        <v>303</v>
      </c>
      <c r="T28" s="66">
        <f>S28/$S$32</f>
        <v>0.25</v>
      </c>
      <c r="U28" s="67">
        <f>T28*$U$32</f>
        <v>9.0479999999999983</v>
      </c>
      <c r="V28" s="67">
        <f>U28/Q28</f>
        <v>0.35833663366336627</v>
      </c>
      <c r="W28" s="58">
        <f>T28*$U$32</f>
        <v>9.0479999999999983</v>
      </c>
    </row>
    <row r="29" spans="1:33" x14ac:dyDescent="0.15">
      <c r="B29" s="39" t="s">
        <v>8</v>
      </c>
      <c r="C29" s="48">
        <f>16*1.25</f>
        <v>20</v>
      </c>
      <c r="D29" s="60">
        <f>$B$5</f>
        <v>12</v>
      </c>
      <c r="E29" s="39">
        <f t="shared" si="37"/>
        <v>240</v>
      </c>
      <c r="F29" s="61">
        <f>E29/$E$32</f>
        <v>0.17699115044247787</v>
      </c>
      <c r="G29" s="79">
        <f>F29*$G$32</f>
        <v>9.6084955752212391</v>
      </c>
      <c r="H29" s="79">
        <f t="shared" si="38"/>
        <v>0.48042477876106193</v>
      </c>
      <c r="I29" s="79">
        <f>F29*$G$32</f>
        <v>9.6084955752212391</v>
      </c>
      <c r="J29" s="64"/>
      <c r="K29" s="64"/>
      <c r="L29" s="49"/>
      <c r="M29" s="49"/>
      <c r="N29" s="65"/>
      <c r="O29" s="59"/>
      <c r="P29" s="39" t="s">
        <v>8</v>
      </c>
      <c r="Q29" s="76">
        <f t="shared" ref="Q29:Q31" si="39">$C$38/$N$28</f>
        <v>25.25</v>
      </c>
      <c r="R29" s="58">
        <f>Stamgegevens!$B$8</f>
        <v>12</v>
      </c>
      <c r="S29" s="58">
        <f t="shared" ref="S29:S31" si="40">Q29*R29</f>
        <v>303</v>
      </c>
      <c r="T29" s="66">
        <f t="shared" ref="T29:T31" si="41">S29/$S$32</f>
        <v>0.25</v>
      </c>
      <c r="U29" s="67">
        <f t="shared" ref="U29:U31" si="42">T29*$U$32</f>
        <v>9.0479999999999983</v>
      </c>
      <c r="V29" s="67">
        <f t="shared" ref="V29" si="43">U29/Q29</f>
        <v>0.35833663366336627</v>
      </c>
      <c r="W29" s="58">
        <f t="shared" ref="W29:W31" si="44">T29*$U$32</f>
        <v>9.0479999999999983</v>
      </c>
    </row>
    <row r="30" spans="1:33" x14ac:dyDescent="0.15">
      <c r="B30" s="39" t="s">
        <v>8</v>
      </c>
      <c r="C30" s="48">
        <f>1.6*1.25</f>
        <v>2</v>
      </c>
      <c r="D30" s="60">
        <f>$B$5</f>
        <v>12</v>
      </c>
      <c r="E30" s="39">
        <f t="shared" si="37"/>
        <v>24</v>
      </c>
      <c r="F30" s="61">
        <f>E30/$E$32</f>
        <v>1.7699115044247787E-2</v>
      </c>
      <c r="G30" s="79">
        <f>F30*$G$32</f>
        <v>0.96084955752212386</v>
      </c>
      <c r="H30" s="79">
        <f t="shared" si="38"/>
        <v>0.48042477876106193</v>
      </c>
      <c r="I30" s="79">
        <f>F30*$G$32</f>
        <v>0.96084955752212386</v>
      </c>
      <c r="J30" s="64"/>
      <c r="K30" s="64"/>
      <c r="L30" s="49"/>
      <c r="M30" s="49"/>
      <c r="N30" s="65"/>
      <c r="P30" s="39" t="s">
        <v>8</v>
      </c>
      <c r="Q30" s="76">
        <f t="shared" si="39"/>
        <v>25.25</v>
      </c>
      <c r="R30" s="58">
        <f>Stamgegevens!$B$8</f>
        <v>12</v>
      </c>
      <c r="S30" s="58">
        <f t="shared" si="40"/>
        <v>303</v>
      </c>
      <c r="T30" s="66">
        <f t="shared" si="41"/>
        <v>0.25</v>
      </c>
      <c r="U30" s="67">
        <f t="shared" si="42"/>
        <v>9.0479999999999983</v>
      </c>
      <c r="V30" s="67">
        <f>U30/Q30</f>
        <v>0.35833663366336627</v>
      </c>
      <c r="W30" s="58">
        <f t="shared" si="44"/>
        <v>9.0479999999999983</v>
      </c>
    </row>
    <row r="31" spans="1:33" x14ac:dyDescent="0.15">
      <c r="B31" s="39" t="s">
        <v>8</v>
      </c>
      <c r="C31" s="48">
        <f>26.4*1.25</f>
        <v>33</v>
      </c>
      <c r="D31" s="60">
        <f>$B$5</f>
        <v>12</v>
      </c>
      <c r="E31" s="39">
        <f>C31*D31</f>
        <v>396</v>
      </c>
      <c r="F31" s="61">
        <f>E31/$E$32</f>
        <v>0.29203539823008851</v>
      </c>
      <c r="G31" s="79">
        <f>F31*$G$32</f>
        <v>15.854017699115044</v>
      </c>
      <c r="H31" s="79">
        <f t="shared" si="38"/>
        <v>0.48042477876106193</v>
      </c>
      <c r="I31" s="79">
        <f>F31*$G$32</f>
        <v>15.854017699115044</v>
      </c>
      <c r="J31" s="64"/>
      <c r="K31" s="64"/>
      <c r="L31" s="49"/>
      <c r="M31" s="49"/>
      <c r="P31" s="39" t="s">
        <v>8</v>
      </c>
      <c r="Q31" s="76">
        <f t="shared" si="39"/>
        <v>25.25</v>
      </c>
      <c r="R31" s="58">
        <f>Stamgegevens!$B$8</f>
        <v>12</v>
      </c>
      <c r="S31" s="58">
        <f t="shared" si="40"/>
        <v>303</v>
      </c>
      <c r="T31" s="66">
        <f t="shared" si="41"/>
        <v>0.25</v>
      </c>
      <c r="U31" s="67">
        <f t="shared" si="42"/>
        <v>9.0479999999999983</v>
      </c>
      <c r="V31" s="67">
        <f>U31/Q31</f>
        <v>0.35833663366336627</v>
      </c>
      <c r="W31" s="58">
        <f t="shared" si="44"/>
        <v>9.0479999999999983</v>
      </c>
    </row>
    <row r="32" spans="1:33" s="78" customFormat="1" x14ac:dyDescent="0.15">
      <c r="A32" s="68" t="s">
        <v>16</v>
      </c>
      <c r="B32" s="50"/>
      <c r="C32" s="70">
        <f>SUM(C27:C31)</f>
        <v>95</v>
      </c>
      <c r="D32" s="83">
        <f>SUM(D27:D31)</f>
        <v>72</v>
      </c>
      <c r="E32" s="50">
        <f>SUM(E27:E31)</f>
        <v>1356</v>
      </c>
      <c r="F32" s="87">
        <f>SUM(F27:F31)</f>
        <v>1</v>
      </c>
      <c r="G32" s="85">
        <f>Stamgegevens!F31</f>
        <v>54.287999999999997</v>
      </c>
      <c r="H32" s="86"/>
      <c r="I32" s="85">
        <f>SUM(I27:I31)</f>
        <v>54.287999999999997</v>
      </c>
      <c r="J32" s="75">
        <f>I32/E32</f>
        <v>4.003539823008849E-2</v>
      </c>
      <c r="K32" s="75">
        <f>I32/C32</f>
        <v>0.57145263157894732</v>
      </c>
      <c r="L32" s="77"/>
      <c r="M32" s="77"/>
      <c r="N32" s="65"/>
      <c r="O32" s="68" t="s">
        <v>16</v>
      </c>
      <c r="P32" s="70"/>
      <c r="Q32" s="70">
        <f>SUM(Q28:Q31)</f>
        <v>101</v>
      </c>
      <c r="R32" s="70">
        <f>SUM(R28:R31)</f>
        <v>48</v>
      </c>
      <c r="S32" s="70">
        <f>SUM(S28:S31)</f>
        <v>1212</v>
      </c>
      <c r="T32" s="82">
        <f>SUM(T28:T31)</f>
        <v>1</v>
      </c>
      <c r="U32" s="73">
        <f>Stamgegevens!S38</f>
        <v>36.191999999999993</v>
      </c>
      <c r="V32" s="74"/>
      <c r="W32" s="74">
        <f>SUM(W28:W31)</f>
        <v>36.191999999999993</v>
      </c>
      <c r="X32" s="75">
        <f>W32/S32</f>
        <v>2.9861386138613857E-2</v>
      </c>
      <c r="Y32" s="75">
        <f>W32/Q32</f>
        <v>0.35833663366336627</v>
      </c>
      <c r="AB32" s="71">
        <v>10</v>
      </c>
      <c r="AC32" s="52" t="s">
        <v>8</v>
      </c>
      <c r="AD32" s="74">
        <f>U32-G38</f>
        <v>-27.144000000000005</v>
      </c>
      <c r="AE32" s="74">
        <f>V32-H38</f>
        <v>0</v>
      </c>
      <c r="AF32" s="74">
        <f>X32-J38</f>
        <v>-7.0477047704770486E-3</v>
      </c>
      <c r="AG32" s="74">
        <f>Y32-K38</f>
        <v>-0.26875247524752482</v>
      </c>
    </row>
    <row r="33" spans="1:33" s="78" customFormat="1" x14ac:dyDescent="0.15">
      <c r="A33" s="56">
        <v>10</v>
      </c>
      <c r="B33" s="39" t="s">
        <v>8</v>
      </c>
      <c r="C33" s="48">
        <f>20*1.25</f>
        <v>25</v>
      </c>
      <c r="D33" s="60">
        <f>$B$5</f>
        <v>12</v>
      </c>
      <c r="E33" s="39">
        <f>C33*D33</f>
        <v>300</v>
      </c>
      <c r="F33" s="61">
        <f>E33/$E$38</f>
        <v>0.17482517482517482</v>
      </c>
      <c r="G33" s="79">
        <f>F33*$G$38</f>
        <v>11.072727272727272</v>
      </c>
      <c r="H33" s="79">
        <f>G33/C33</f>
        <v>0.44290909090909092</v>
      </c>
      <c r="I33" s="79">
        <f>F33*$G$38</f>
        <v>11.072727272727272</v>
      </c>
      <c r="J33" s="64"/>
      <c r="K33" s="64"/>
      <c r="L33" s="77"/>
      <c r="M33" s="77"/>
      <c r="N33" s="65">
        <f>'Drop frequency Tool'!X18</f>
        <v>2</v>
      </c>
      <c r="O33" s="59">
        <v>13</v>
      </c>
      <c r="P33" s="39" t="s">
        <v>8</v>
      </c>
      <c r="Q33" s="58">
        <f>$C$42/$N$33</f>
        <v>22.5</v>
      </c>
      <c r="R33" s="58">
        <f>Stamgegevens!$B$8</f>
        <v>12</v>
      </c>
      <c r="S33" s="58">
        <f>Q33*R33</f>
        <v>270</v>
      </c>
      <c r="T33" s="66">
        <f>S33/$S$35</f>
        <v>0.5</v>
      </c>
      <c r="U33" s="67">
        <f>T33*$U$35</f>
        <v>9.0479999999999983</v>
      </c>
      <c r="V33" s="67">
        <f>U33/Q33</f>
        <v>0.40213333333333323</v>
      </c>
      <c r="W33" s="58">
        <f>T33*$U$35</f>
        <v>9.0479999999999983</v>
      </c>
      <c r="X33" s="65"/>
      <c r="Y33" s="65"/>
      <c r="AB33" s="65"/>
    </row>
    <row r="34" spans="1:33" s="78" customFormat="1" x14ac:dyDescent="0.15">
      <c r="A34" s="56"/>
      <c r="B34" s="39" t="s">
        <v>8</v>
      </c>
      <c r="C34" s="48">
        <f>16.8*1.25</f>
        <v>21</v>
      </c>
      <c r="D34" s="60">
        <f>$B$5*GETPIVOTDATA("Som van Unique DropID",'Drop frequency Tool'!$A$3,"NaarAdresNaam","Albert Heijn","NaarAdresPlaats","Geldermalsen","Dag","di","Week",10,"Postcode","41","Customergroup","AH")</f>
        <v>36</v>
      </c>
      <c r="E34" s="39">
        <f t="shared" ref="E34:E37" si="45">C34*D34</f>
        <v>756</v>
      </c>
      <c r="F34" s="61">
        <f>E34/$E$38</f>
        <v>0.44055944055944057</v>
      </c>
      <c r="G34" s="79">
        <f>F34*$G$38</f>
        <v>27.903272727272729</v>
      </c>
      <c r="H34" s="79">
        <f t="shared" ref="H34:H37" si="46">G34/C34</f>
        <v>1.3287272727272728</v>
      </c>
      <c r="I34" s="79">
        <f>F34*$G$38</f>
        <v>27.903272727272729</v>
      </c>
      <c r="J34" s="64"/>
      <c r="K34" s="64"/>
      <c r="L34" s="77"/>
      <c r="M34" s="77"/>
      <c r="N34" s="65"/>
      <c r="O34" s="59"/>
      <c r="P34" s="39" t="s">
        <v>8</v>
      </c>
      <c r="Q34" s="58">
        <f>$C$42/$N$33</f>
        <v>22.5</v>
      </c>
      <c r="R34" s="58">
        <f>Stamgegevens!$B$8</f>
        <v>12</v>
      </c>
      <c r="S34" s="58">
        <f>Q34*R34</f>
        <v>270</v>
      </c>
      <c r="T34" s="66">
        <f>S34/$S$35</f>
        <v>0.5</v>
      </c>
      <c r="U34" s="67">
        <f>T34*$U$35</f>
        <v>9.0479999999999983</v>
      </c>
      <c r="V34" s="67">
        <f>U34/Q34</f>
        <v>0.40213333333333323</v>
      </c>
      <c r="W34" s="58">
        <f>T34*$U$35</f>
        <v>9.0479999999999983</v>
      </c>
      <c r="X34" s="65"/>
      <c r="Y34" s="65"/>
      <c r="AB34" s="65"/>
    </row>
    <row r="35" spans="1:33" s="78" customFormat="1" x14ac:dyDescent="0.15">
      <c r="A35" s="56"/>
      <c r="B35" s="39" t="s">
        <v>8</v>
      </c>
      <c r="C35" s="48">
        <f>4.8*1.25</f>
        <v>6</v>
      </c>
      <c r="D35" s="60">
        <f>$B$5</f>
        <v>12</v>
      </c>
      <c r="E35" s="39">
        <f t="shared" si="45"/>
        <v>72</v>
      </c>
      <c r="F35" s="61">
        <f>E35/$E$38</f>
        <v>4.195804195804196E-2</v>
      </c>
      <c r="G35" s="79">
        <f>F35*$G$38</f>
        <v>2.6574545454545455</v>
      </c>
      <c r="H35" s="79">
        <f>G35/C35</f>
        <v>0.44290909090909092</v>
      </c>
      <c r="I35" s="79">
        <f>F35*$G$38</f>
        <v>2.6574545454545455</v>
      </c>
      <c r="J35" s="64"/>
      <c r="K35" s="64"/>
      <c r="L35" s="77"/>
      <c r="M35" s="77"/>
      <c r="N35" s="65"/>
      <c r="O35" s="68" t="s">
        <v>16</v>
      </c>
      <c r="P35" s="70"/>
      <c r="Q35" s="70">
        <f>SUM(Q33:Q34)</f>
        <v>45</v>
      </c>
      <c r="R35" s="70">
        <f>SUM(R33:R34)</f>
        <v>24</v>
      </c>
      <c r="S35" s="70">
        <f>SUM(S33:S34)</f>
        <v>540</v>
      </c>
      <c r="T35" s="82">
        <f>SUM(T33:T34)</f>
        <v>1</v>
      </c>
      <c r="U35" s="73">
        <f>Stamgegevens!S45</f>
        <v>18.095999999999997</v>
      </c>
      <c r="V35" s="74"/>
      <c r="W35" s="74">
        <f>SUM(W33:W34)</f>
        <v>18.095999999999997</v>
      </c>
      <c r="X35" s="75">
        <f>W35/S35</f>
        <v>3.3511111111111103E-2</v>
      </c>
      <c r="Y35" s="75">
        <f>W35/Q35</f>
        <v>0.40213333333333323</v>
      </c>
      <c r="AB35" s="71">
        <v>13</v>
      </c>
      <c r="AC35" s="52" t="s">
        <v>8</v>
      </c>
      <c r="AD35" s="74">
        <f>U35-G42</f>
        <v>-9.0480000000000018</v>
      </c>
      <c r="AE35" s="74">
        <f>V35-H42</f>
        <v>0</v>
      </c>
      <c r="AF35" s="74">
        <f>X35-J42</f>
        <v>-1.6755555555555558E-2</v>
      </c>
      <c r="AG35" s="74">
        <f>Y35-K42</f>
        <v>-0.20106666666666673</v>
      </c>
    </row>
    <row r="36" spans="1:33" s="78" customFormat="1" x14ac:dyDescent="0.15">
      <c r="A36" s="56"/>
      <c r="B36" s="39" t="s">
        <v>8</v>
      </c>
      <c r="C36" s="48">
        <f>12.8*1.25</f>
        <v>16</v>
      </c>
      <c r="D36" s="60">
        <f>$B$5</f>
        <v>12</v>
      </c>
      <c r="E36" s="39">
        <f t="shared" si="45"/>
        <v>192</v>
      </c>
      <c r="F36" s="61">
        <f>E36/$E$38</f>
        <v>0.11188811188811189</v>
      </c>
      <c r="G36" s="79">
        <f>F36*$G$38</f>
        <v>7.0865454545454547</v>
      </c>
      <c r="H36" s="79">
        <f t="shared" si="46"/>
        <v>0.44290909090909092</v>
      </c>
      <c r="I36" s="79">
        <f>F36*$G$38</f>
        <v>7.0865454545454547</v>
      </c>
      <c r="J36" s="64"/>
      <c r="K36" s="64"/>
      <c r="L36" s="77"/>
      <c r="M36" s="77"/>
      <c r="N36" s="65">
        <f>'Drop frequency Tool'!X31</f>
        <v>5</v>
      </c>
      <c r="O36" s="59">
        <v>26</v>
      </c>
      <c r="P36" s="39" t="s">
        <v>8</v>
      </c>
      <c r="Q36" s="58">
        <f>$C$49/$N$36</f>
        <v>32.4</v>
      </c>
      <c r="R36" s="58">
        <f>Stamgegevens!$B$8</f>
        <v>12</v>
      </c>
      <c r="S36" s="58">
        <f>Q36*R36</f>
        <v>388.79999999999995</v>
      </c>
      <c r="T36" s="66">
        <f>S36/$S$41</f>
        <v>0.2</v>
      </c>
      <c r="U36" s="67">
        <f>T36*$U$41</f>
        <v>9.048</v>
      </c>
      <c r="V36" s="67">
        <f>U36/Q36</f>
        <v>0.27925925925925926</v>
      </c>
      <c r="W36" s="58">
        <f>T36*$U$41</f>
        <v>9.048</v>
      </c>
      <c r="X36" s="58"/>
      <c r="Y36" s="58"/>
      <c r="AB36" s="65"/>
    </row>
    <row r="37" spans="1:33" s="78" customFormat="1" x14ac:dyDescent="0.15">
      <c r="A37" s="56"/>
      <c r="B37" s="39" t="s">
        <v>8</v>
      </c>
      <c r="C37" s="48">
        <f>26.4*1.25</f>
        <v>33</v>
      </c>
      <c r="D37" s="60">
        <f>$B$5</f>
        <v>12</v>
      </c>
      <c r="E37" s="39">
        <f t="shared" si="45"/>
        <v>396</v>
      </c>
      <c r="F37" s="61">
        <f>E37/$E$38</f>
        <v>0.23076923076923078</v>
      </c>
      <c r="G37" s="79">
        <f>F37*$G$38</f>
        <v>14.616</v>
      </c>
      <c r="H37" s="79">
        <f t="shared" si="46"/>
        <v>0.44290909090909092</v>
      </c>
      <c r="I37" s="79">
        <f>F37*$G$38</f>
        <v>14.616</v>
      </c>
      <c r="J37" s="64"/>
      <c r="K37" s="64"/>
      <c r="L37" s="77"/>
      <c r="M37" s="77"/>
      <c r="P37" s="39" t="s">
        <v>8</v>
      </c>
      <c r="Q37" s="58">
        <f>$C$49/$N$36</f>
        <v>32.4</v>
      </c>
      <c r="R37" s="58">
        <f>Stamgegevens!$B$8</f>
        <v>12</v>
      </c>
      <c r="S37" s="58">
        <f>Q37*R37</f>
        <v>388.79999999999995</v>
      </c>
      <c r="T37" s="66">
        <f t="shared" ref="T37:T40" si="47">S37/$S$41</f>
        <v>0.2</v>
      </c>
      <c r="U37" s="67">
        <f t="shared" ref="U37:U40" si="48">T37*$U$41</f>
        <v>9.048</v>
      </c>
      <c r="V37" s="67">
        <f t="shared" ref="V37:V39" si="49">U37/Q37</f>
        <v>0.27925925925925926</v>
      </c>
      <c r="W37" s="58">
        <f t="shared" ref="W37:W40" si="50">T37*$U$41</f>
        <v>9.048</v>
      </c>
      <c r="X37" s="58"/>
      <c r="Y37" s="58"/>
      <c r="AB37" s="65"/>
    </row>
    <row r="38" spans="1:33" s="78" customFormat="1" x14ac:dyDescent="0.15">
      <c r="A38" s="68" t="s">
        <v>16</v>
      </c>
      <c r="B38" s="51"/>
      <c r="C38" s="83">
        <f>SUM(C33:C37)</f>
        <v>101</v>
      </c>
      <c r="D38" s="50">
        <f>SUM(D33:D37)</f>
        <v>84</v>
      </c>
      <c r="E38" s="50">
        <f>SUM(E33:E37)</f>
        <v>1716</v>
      </c>
      <c r="F38" s="87">
        <f>SUM(F33:F37)</f>
        <v>1</v>
      </c>
      <c r="G38" s="85">
        <f>Stamgegevens!F38</f>
        <v>63.335999999999999</v>
      </c>
      <c r="H38" s="88"/>
      <c r="I38" s="85">
        <f>SUM(I33:I37)</f>
        <v>63.335999999999999</v>
      </c>
      <c r="J38" s="75">
        <f>I38/E38</f>
        <v>3.6909090909090905E-2</v>
      </c>
      <c r="K38" s="75">
        <f>I38/C38</f>
        <v>0.62708910891089109</v>
      </c>
      <c r="L38" s="77"/>
      <c r="M38" s="77"/>
      <c r="N38" s="65"/>
      <c r="O38" s="59"/>
      <c r="P38" s="39" t="s">
        <v>8</v>
      </c>
      <c r="Q38" s="58">
        <f>$C$49/$N$36</f>
        <v>32.4</v>
      </c>
      <c r="R38" s="58">
        <f>Stamgegevens!$B$8</f>
        <v>12</v>
      </c>
      <c r="S38" s="58">
        <f>Q38*R38</f>
        <v>388.79999999999995</v>
      </c>
      <c r="T38" s="66">
        <f t="shared" si="47"/>
        <v>0.2</v>
      </c>
      <c r="U38" s="67">
        <f t="shared" si="48"/>
        <v>9.048</v>
      </c>
      <c r="V38" s="67">
        <f t="shared" si="49"/>
        <v>0.27925925925925926</v>
      </c>
      <c r="W38" s="58">
        <f t="shared" si="50"/>
        <v>9.048</v>
      </c>
      <c r="X38" s="58"/>
      <c r="Y38" s="58"/>
      <c r="AB38" s="65"/>
    </row>
    <row r="39" spans="1:33" s="78" customFormat="1" x14ac:dyDescent="0.15">
      <c r="A39" s="56">
        <v>13</v>
      </c>
      <c r="B39" s="39" t="s">
        <v>8</v>
      </c>
      <c r="C39" s="48">
        <f>16.8*1.25</f>
        <v>21</v>
      </c>
      <c r="D39" s="60">
        <f>$B$5</f>
        <v>12</v>
      </c>
      <c r="E39" s="58">
        <f>C39*D39</f>
        <v>252</v>
      </c>
      <c r="F39" s="66">
        <f>E39/$E$42</f>
        <v>0.46666666666666667</v>
      </c>
      <c r="G39" s="79">
        <f>F39*G42</f>
        <v>12.667199999999999</v>
      </c>
      <c r="H39" s="79">
        <f>G39/C39</f>
        <v>0.60319999999999996</v>
      </c>
      <c r="I39" s="79">
        <f>F39*$I$42</f>
        <v>12.667199999999999</v>
      </c>
      <c r="J39" s="89"/>
      <c r="K39" s="89"/>
      <c r="L39" s="77"/>
      <c r="M39" s="77"/>
      <c r="N39" s="65"/>
      <c r="O39" s="59"/>
      <c r="P39" s="39" t="s">
        <v>8</v>
      </c>
      <c r="Q39" s="58">
        <f>$C$49/$N$36</f>
        <v>32.4</v>
      </c>
      <c r="R39" s="58">
        <f>Stamgegevens!$B$8</f>
        <v>12</v>
      </c>
      <c r="S39" s="58">
        <f>Q39*R39</f>
        <v>388.79999999999995</v>
      </c>
      <c r="T39" s="66">
        <f t="shared" si="47"/>
        <v>0.2</v>
      </c>
      <c r="U39" s="67">
        <f t="shared" si="48"/>
        <v>9.048</v>
      </c>
      <c r="V39" s="67">
        <f t="shared" si="49"/>
        <v>0.27925925925925926</v>
      </c>
      <c r="W39" s="58">
        <f t="shared" si="50"/>
        <v>9.048</v>
      </c>
      <c r="X39" s="58"/>
      <c r="Y39" s="58"/>
      <c r="AB39" s="65"/>
    </row>
    <row r="40" spans="1:33" s="78" customFormat="1" x14ac:dyDescent="0.15">
      <c r="A40" s="56"/>
      <c r="B40" s="39" t="s">
        <v>8</v>
      </c>
      <c r="C40" s="48">
        <f>8*1.25</f>
        <v>10</v>
      </c>
      <c r="D40" s="60">
        <f>$B$5</f>
        <v>12</v>
      </c>
      <c r="E40" s="58">
        <f t="shared" ref="E40:E41" si="51">C40*D40</f>
        <v>120</v>
      </c>
      <c r="F40" s="66">
        <f>E40/$E$42</f>
        <v>0.22222222222222221</v>
      </c>
      <c r="G40" s="79">
        <f>F40*G42</f>
        <v>6.0319999999999991</v>
      </c>
      <c r="H40" s="79">
        <f>G40/C40</f>
        <v>0.60319999999999996</v>
      </c>
      <c r="I40" s="79">
        <f>F40*$I$42</f>
        <v>6.0319999999999991</v>
      </c>
      <c r="J40" s="4"/>
      <c r="K40" s="4"/>
      <c r="L40" s="77"/>
      <c r="M40" s="77"/>
      <c r="N40" s="65"/>
      <c r="P40" s="39" t="s">
        <v>8</v>
      </c>
      <c r="Q40" s="58">
        <f>$C$49/$N$36</f>
        <v>32.4</v>
      </c>
      <c r="R40" s="58">
        <f>Stamgegevens!$B$8</f>
        <v>12</v>
      </c>
      <c r="S40" s="58">
        <f>Q40*R40</f>
        <v>388.79999999999995</v>
      </c>
      <c r="T40" s="66">
        <f t="shared" si="47"/>
        <v>0.2</v>
      </c>
      <c r="U40" s="67">
        <f t="shared" si="48"/>
        <v>9.048</v>
      </c>
      <c r="V40" s="67">
        <f>U40/Q40</f>
        <v>0.27925925925925926</v>
      </c>
      <c r="W40" s="58">
        <f t="shared" si="50"/>
        <v>9.048</v>
      </c>
      <c r="X40" s="58"/>
      <c r="Y40" s="58"/>
      <c r="AB40" s="65"/>
    </row>
    <row r="41" spans="1:33" s="78" customFormat="1" x14ac:dyDescent="0.15">
      <c r="A41" s="56"/>
      <c r="B41" s="39" t="s">
        <v>8</v>
      </c>
      <c r="C41" s="48">
        <f>11.2*1.25</f>
        <v>14</v>
      </c>
      <c r="D41" s="60">
        <f>$B$5</f>
        <v>12</v>
      </c>
      <c r="E41" s="58">
        <f t="shared" si="51"/>
        <v>168</v>
      </c>
      <c r="F41" s="66">
        <f>E41/$E$42</f>
        <v>0.31111111111111112</v>
      </c>
      <c r="G41" s="79">
        <f>F41*G42</f>
        <v>8.444799999999999</v>
      </c>
      <c r="H41" s="79">
        <f t="shared" ref="H41" si="52">G41/C41</f>
        <v>0.60319999999999996</v>
      </c>
      <c r="I41" s="79">
        <f>F41*$I$42</f>
        <v>8.444799999999999</v>
      </c>
      <c r="J41" s="4"/>
      <c r="K41" s="4"/>
      <c r="L41" s="77"/>
      <c r="M41" s="77"/>
      <c r="O41" s="68" t="s">
        <v>16</v>
      </c>
      <c r="P41" s="70"/>
      <c r="Q41" s="70">
        <f>SUM(Q36:Q40)</f>
        <v>162</v>
      </c>
      <c r="R41" s="70">
        <f>SUM(R36:R40)</f>
        <v>60</v>
      </c>
      <c r="S41" s="70">
        <f>SUM(S36:S40)</f>
        <v>1943.9999999999998</v>
      </c>
      <c r="T41" s="82">
        <f>SUM(T36:T40)</f>
        <v>1</v>
      </c>
      <c r="U41" s="73">
        <f>Stamgegevens!W31</f>
        <v>45.239999999999995</v>
      </c>
      <c r="V41" s="74"/>
      <c r="W41" s="70">
        <f>SUM(W36:W40)</f>
        <v>45.24</v>
      </c>
      <c r="X41" s="75">
        <f>W41/S41</f>
        <v>2.3271604938271608E-2</v>
      </c>
      <c r="Y41" s="75">
        <f>W41/Q41</f>
        <v>0.27925925925925926</v>
      </c>
      <c r="AB41" s="71">
        <v>26</v>
      </c>
      <c r="AC41" s="52" t="s">
        <v>8</v>
      </c>
      <c r="AD41" s="74">
        <f>U41-G49</f>
        <v>-18.096000000000004</v>
      </c>
      <c r="AE41" s="74">
        <f>V41-H49</f>
        <v>0</v>
      </c>
      <c r="AF41" s="74">
        <f>X41-J49</f>
        <v>-3.1183950617283927E-3</v>
      </c>
      <c r="AG41" s="74">
        <f>Y41-K49</f>
        <v>-0.11170370370370369</v>
      </c>
    </row>
    <row r="42" spans="1:33" s="78" customFormat="1" x14ac:dyDescent="0.15">
      <c r="A42" s="68" t="s">
        <v>16</v>
      </c>
      <c r="B42" s="50"/>
      <c r="C42" s="70">
        <f>SUM(C39:C41)</f>
        <v>45</v>
      </c>
      <c r="D42" s="83">
        <f>SUM(D39:D41)</f>
        <v>36</v>
      </c>
      <c r="E42" s="50">
        <f>SUM(E39:E41)</f>
        <v>540</v>
      </c>
      <c r="F42" s="84">
        <f>SUM(F39:F41)</f>
        <v>1</v>
      </c>
      <c r="G42" s="85">
        <f>Stamgegevens!F45</f>
        <v>27.143999999999998</v>
      </c>
      <c r="H42" s="86"/>
      <c r="I42" s="85">
        <f>G42</f>
        <v>27.143999999999998</v>
      </c>
      <c r="J42" s="75">
        <f>I42/E42</f>
        <v>5.0266666666666661E-2</v>
      </c>
      <c r="K42" s="75">
        <f>I42/C42</f>
        <v>0.60319999999999996</v>
      </c>
      <c r="L42" s="77"/>
      <c r="M42" s="77"/>
      <c r="N42" s="65">
        <f>'Drop frequency Tool'!X44</f>
        <v>3</v>
      </c>
      <c r="O42" s="59">
        <v>39</v>
      </c>
      <c r="P42" s="39" t="s">
        <v>8</v>
      </c>
      <c r="Q42" s="76">
        <f>$C$55/$N$42</f>
        <v>29.666666666666668</v>
      </c>
      <c r="R42" s="58">
        <f>Stamgegevens!$B$8</f>
        <v>12</v>
      </c>
      <c r="S42" s="58">
        <f>Q42*R42</f>
        <v>356</v>
      </c>
      <c r="T42" s="66">
        <f>S42/$S$45</f>
        <v>0.33333333333333331</v>
      </c>
      <c r="U42" s="67">
        <f>T42*$U$45</f>
        <v>9.0479999999999983</v>
      </c>
      <c r="V42" s="67">
        <f>U42/Q42</f>
        <v>0.30498876404494374</v>
      </c>
      <c r="W42" s="58">
        <f>T42*$U$45</f>
        <v>9.0479999999999983</v>
      </c>
      <c r="X42" s="58"/>
      <c r="Y42" s="58"/>
      <c r="AB42" s="65"/>
    </row>
    <row r="43" spans="1:33" s="78" customFormat="1" x14ac:dyDescent="0.15">
      <c r="A43" s="56">
        <v>26</v>
      </c>
      <c r="B43" s="39" t="s">
        <v>8</v>
      </c>
      <c r="C43" s="48">
        <f>30.4*1.25</f>
        <v>38</v>
      </c>
      <c r="D43" s="60">
        <f>Stamgegevens!B8*GETPIVOTDATA("Som van Unique DropID",'Drop frequency Tool'!$A$3,"NaarAdresNaam","Albert Heijn","NaarAdresPlaats","Geldermalsen","Dag","ma","Week",26,"Postcode","41","Customergroup","AH")</f>
        <v>24</v>
      </c>
      <c r="E43" s="39">
        <f>C43*D43</f>
        <v>912</v>
      </c>
      <c r="F43" s="61">
        <f t="shared" ref="F43:F48" si="53">E43/$E$49</f>
        <v>0.38</v>
      </c>
      <c r="G43" s="67">
        <f t="shared" ref="G43:G48" si="54">F43*$G$49</f>
        <v>24.067679999999999</v>
      </c>
      <c r="H43" s="67">
        <f>G43/C43</f>
        <v>0.63336000000000003</v>
      </c>
      <c r="I43" s="67">
        <f t="shared" ref="I43:I48" si="55">F43*$G$49</f>
        <v>24.067679999999999</v>
      </c>
      <c r="J43" s="80"/>
      <c r="K43" s="64"/>
      <c r="L43" s="77"/>
      <c r="M43" s="77"/>
      <c r="P43" s="39" t="s">
        <v>8</v>
      </c>
      <c r="Q43" s="76">
        <f t="shared" ref="Q43:Q44" si="56">$C$55/$N$42</f>
        <v>29.666666666666668</v>
      </c>
      <c r="R43" s="58">
        <f>Stamgegevens!$B$8</f>
        <v>12</v>
      </c>
      <c r="S43" s="58">
        <f t="shared" ref="S43:S44" si="57">Q43*R43</f>
        <v>356</v>
      </c>
      <c r="T43" s="66">
        <f t="shared" ref="T43:T44" si="58">S43/$S$45</f>
        <v>0.33333333333333331</v>
      </c>
      <c r="U43" s="67">
        <f t="shared" ref="U43:U44" si="59">T43*$U$45</f>
        <v>9.0479999999999983</v>
      </c>
      <c r="V43" s="67">
        <f t="shared" ref="V43:V44" si="60">U43/Q43</f>
        <v>0.30498876404494374</v>
      </c>
      <c r="W43" s="58">
        <f t="shared" ref="W43:W44" si="61">T43*$U$45</f>
        <v>9.0479999999999983</v>
      </c>
      <c r="X43" s="58"/>
      <c r="Y43" s="58"/>
      <c r="AB43" s="65"/>
    </row>
    <row r="44" spans="1:33" s="78" customFormat="1" x14ac:dyDescent="0.15">
      <c r="A44" s="56"/>
      <c r="B44" s="39" t="s">
        <v>8</v>
      </c>
      <c r="C44" s="48">
        <f>13.6*1.25</f>
        <v>17</v>
      </c>
      <c r="D44" s="60">
        <f>Stamgegevens!$B$8</f>
        <v>12</v>
      </c>
      <c r="E44" s="39">
        <f t="shared" ref="E44:E48" si="62">C44*D44</f>
        <v>204</v>
      </c>
      <c r="F44" s="61">
        <f t="shared" si="53"/>
        <v>8.5000000000000006E-2</v>
      </c>
      <c r="G44" s="67">
        <f t="shared" si="54"/>
        <v>5.3835600000000001</v>
      </c>
      <c r="H44" s="67">
        <f t="shared" ref="H44:H47" si="63">G44/C44</f>
        <v>0.31668000000000002</v>
      </c>
      <c r="I44" s="67">
        <f t="shared" si="55"/>
        <v>5.3835600000000001</v>
      </c>
      <c r="J44" s="80"/>
      <c r="K44" s="64"/>
      <c r="L44" s="77"/>
      <c r="M44" s="77"/>
      <c r="P44" s="39" t="s">
        <v>8</v>
      </c>
      <c r="Q44" s="76">
        <f t="shared" si="56"/>
        <v>29.666666666666668</v>
      </c>
      <c r="R44" s="58">
        <f>Stamgegevens!$B$8</f>
        <v>12</v>
      </c>
      <c r="S44" s="58">
        <f t="shared" si="57"/>
        <v>356</v>
      </c>
      <c r="T44" s="66">
        <f t="shared" si="58"/>
        <v>0.33333333333333331</v>
      </c>
      <c r="U44" s="67">
        <f t="shared" si="59"/>
        <v>9.0479999999999983</v>
      </c>
      <c r="V44" s="67">
        <f t="shared" si="60"/>
        <v>0.30498876404494374</v>
      </c>
      <c r="W44" s="58">
        <f t="shared" si="61"/>
        <v>9.0479999999999983</v>
      </c>
      <c r="X44" s="58"/>
      <c r="Y44" s="58"/>
      <c r="AB44" s="65"/>
    </row>
    <row r="45" spans="1:33" s="78" customFormat="1" x14ac:dyDescent="0.15">
      <c r="A45" s="56"/>
      <c r="B45" s="39" t="s">
        <v>8</v>
      </c>
      <c r="C45" s="48">
        <f>18.4*1.25</f>
        <v>23</v>
      </c>
      <c r="D45" s="60">
        <f>Stamgegevens!$B$8</f>
        <v>12</v>
      </c>
      <c r="E45" s="39">
        <f t="shared" si="62"/>
        <v>276</v>
      </c>
      <c r="F45" s="61">
        <f t="shared" si="53"/>
        <v>0.115</v>
      </c>
      <c r="G45" s="67">
        <f t="shared" si="54"/>
        <v>7.2836400000000001</v>
      </c>
      <c r="H45" s="67">
        <f t="shared" si="63"/>
        <v>0.31668000000000002</v>
      </c>
      <c r="I45" s="67">
        <f t="shared" si="55"/>
        <v>7.2836400000000001</v>
      </c>
      <c r="J45" s="64"/>
      <c r="K45" s="64"/>
      <c r="L45" s="77"/>
      <c r="M45" s="77"/>
      <c r="O45" s="68" t="s">
        <v>16</v>
      </c>
      <c r="P45" s="70"/>
      <c r="Q45" s="81">
        <f>SUM(Q42:Q44)</f>
        <v>89</v>
      </c>
      <c r="R45" s="70">
        <f>SUM(R42:R44)</f>
        <v>36</v>
      </c>
      <c r="S45" s="70">
        <f>SUM(S42:S44)</f>
        <v>1068</v>
      </c>
      <c r="T45" s="82">
        <f>SUM(T42:T44)</f>
        <v>1</v>
      </c>
      <c r="U45" s="73">
        <f>Stamgegevens!W38</f>
        <v>27.143999999999998</v>
      </c>
      <c r="V45" s="74"/>
      <c r="W45" s="74">
        <f>SUM(W42:W44)</f>
        <v>27.143999999999995</v>
      </c>
      <c r="X45" s="75">
        <f>W45/S45</f>
        <v>2.5415730337078647E-2</v>
      </c>
      <c r="Y45" s="75">
        <f>W45/Q45</f>
        <v>0.30498876404494374</v>
      </c>
      <c r="AB45" s="71">
        <v>39</v>
      </c>
      <c r="AC45" s="52" t="s">
        <v>8</v>
      </c>
      <c r="AD45" s="74">
        <f>U45-G55</f>
        <v>-36.192</v>
      </c>
      <c r="AE45" s="74">
        <f>V45-H55</f>
        <v>0</v>
      </c>
      <c r="AF45" s="74">
        <f>X45-J55</f>
        <v>-1.3109817108176824E-2</v>
      </c>
      <c r="AG45" s="74">
        <f>Y45-K55</f>
        <v>-0.40665168539325852</v>
      </c>
    </row>
    <row r="46" spans="1:33" s="78" customFormat="1" x14ac:dyDescent="0.15">
      <c r="A46" s="56"/>
      <c r="B46" s="39" t="s">
        <v>8</v>
      </c>
      <c r="C46" s="48">
        <f>20.8*1.25</f>
        <v>26</v>
      </c>
      <c r="D46" s="60">
        <f>Stamgegevens!$B$8</f>
        <v>12</v>
      </c>
      <c r="E46" s="39">
        <f>C46*D46</f>
        <v>312</v>
      </c>
      <c r="F46" s="61">
        <f t="shared" si="53"/>
        <v>0.13</v>
      </c>
      <c r="G46" s="67">
        <f t="shared" si="54"/>
        <v>8.2336799999999997</v>
      </c>
      <c r="H46" s="67">
        <f t="shared" si="63"/>
        <v>0.31667999999999996</v>
      </c>
      <c r="I46" s="67">
        <f t="shared" si="55"/>
        <v>8.2336799999999997</v>
      </c>
      <c r="J46" s="64"/>
      <c r="K46" s="64"/>
      <c r="L46" s="77"/>
      <c r="M46" s="77"/>
      <c r="N46" s="65">
        <f>'Drop frequency Tool'!X47</f>
        <v>6</v>
      </c>
      <c r="O46" s="59">
        <v>42</v>
      </c>
      <c r="P46" s="39" t="s">
        <v>8</v>
      </c>
      <c r="Q46" s="76">
        <f>$C$62/$N$46</f>
        <v>29</v>
      </c>
      <c r="R46" s="58">
        <f>Stamgegevens!$B$8</f>
        <v>12</v>
      </c>
      <c r="S46" s="58">
        <f>Q46*R46</f>
        <v>348</v>
      </c>
      <c r="T46" s="90">
        <f t="shared" ref="T46:T51" si="64">S46/$S$52</f>
        <v>0.16666666666666666</v>
      </c>
      <c r="U46" s="67">
        <f>T46*$U$52</f>
        <v>9.0479999999999983</v>
      </c>
      <c r="V46" s="67">
        <f>U46/Q46</f>
        <v>0.31199999999999994</v>
      </c>
      <c r="W46" s="58">
        <f>T46*$U$52</f>
        <v>9.0479999999999983</v>
      </c>
      <c r="AB46" s="65"/>
    </row>
    <row r="47" spans="1:33" s="78" customFormat="1" x14ac:dyDescent="0.15">
      <c r="A47" s="56"/>
      <c r="B47" s="39" t="s">
        <v>8</v>
      </c>
      <c r="C47" s="48">
        <f>20*1.25</f>
        <v>25</v>
      </c>
      <c r="D47" s="60">
        <f>Stamgegevens!$B$8</f>
        <v>12</v>
      </c>
      <c r="E47" s="39">
        <f t="shared" si="62"/>
        <v>300</v>
      </c>
      <c r="F47" s="61">
        <f t="shared" si="53"/>
        <v>0.125</v>
      </c>
      <c r="G47" s="67">
        <f t="shared" si="54"/>
        <v>7.9169999999999998</v>
      </c>
      <c r="H47" s="67">
        <f t="shared" si="63"/>
        <v>0.31668000000000002</v>
      </c>
      <c r="I47" s="67">
        <f t="shared" si="55"/>
        <v>7.9169999999999998</v>
      </c>
      <c r="J47" s="64"/>
      <c r="K47" s="64"/>
      <c r="L47" s="77"/>
      <c r="M47" s="77"/>
      <c r="N47" s="65"/>
      <c r="O47" s="59"/>
      <c r="P47" s="39" t="s">
        <v>8</v>
      </c>
      <c r="Q47" s="76">
        <f t="shared" ref="Q47:Q51" si="65">$C$62/$N$46</f>
        <v>29</v>
      </c>
      <c r="R47" s="58">
        <f>Stamgegevens!$B$8</f>
        <v>12</v>
      </c>
      <c r="S47" s="58">
        <f>Q47*R47</f>
        <v>348</v>
      </c>
      <c r="T47" s="90">
        <f t="shared" si="64"/>
        <v>0.16666666666666666</v>
      </c>
      <c r="U47" s="67">
        <f t="shared" ref="U47:U51" si="66">T47*$U$52</f>
        <v>9.0479999999999983</v>
      </c>
      <c r="V47" s="67">
        <f t="shared" ref="V47:V51" si="67">U47/Q47</f>
        <v>0.31199999999999994</v>
      </c>
      <c r="W47" s="58">
        <f t="shared" ref="W47:W51" si="68">T47*$U$52</f>
        <v>9.0479999999999983</v>
      </c>
      <c r="AB47" s="65"/>
    </row>
    <row r="48" spans="1:33" s="78" customFormat="1" x14ac:dyDescent="0.15">
      <c r="A48" s="56"/>
      <c r="B48" s="39" t="s">
        <v>8</v>
      </c>
      <c r="C48" s="48">
        <f>26.4*1.25</f>
        <v>33</v>
      </c>
      <c r="D48" s="60">
        <f>Stamgegevens!$B$8</f>
        <v>12</v>
      </c>
      <c r="E48" s="39">
        <f t="shared" si="62"/>
        <v>396</v>
      </c>
      <c r="F48" s="61">
        <f t="shared" si="53"/>
        <v>0.16500000000000001</v>
      </c>
      <c r="G48" s="67">
        <f t="shared" si="54"/>
        <v>10.45044</v>
      </c>
      <c r="H48" s="67">
        <f>G48/C48</f>
        <v>0.31668000000000002</v>
      </c>
      <c r="I48" s="67">
        <f t="shared" si="55"/>
        <v>10.45044</v>
      </c>
      <c r="J48" s="64"/>
      <c r="K48" s="64"/>
      <c r="L48" s="77"/>
      <c r="M48" s="77"/>
      <c r="P48" s="39" t="s">
        <v>8</v>
      </c>
      <c r="Q48" s="76">
        <f t="shared" si="65"/>
        <v>29</v>
      </c>
      <c r="R48" s="58">
        <f>Stamgegevens!$B$8</f>
        <v>12</v>
      </c>
      <c r="S48" s="58">
        <f>Q48*R48</f>
        <v>348</v>
      </c>
      <c r="T48" s="90">
        <f t="shared" si="64"/>
        <v>0.16666666666666666</v>
      </c>
      <c r="U48" s="67">
        <f t="shared" si="66"/>
        <v>9.0479999999999983</v>
      </c>
      <c r="V48" s="67">
        <f t="shared" si="67"/>
        <v>0.31199999999999994</v>
      </c>
      <c r="W48" s="58">
        <f t="shared" si="68"/>
        <v>9.0479999999999983</v>
      </c>
      <c r="AB48" s="65"/>
    </row>
    <row r="49" spans="1:33" s="78" customFormat="1" x14ac:dyDescent="0.15">
      <c r="A49" s="68" t="s">
        <v>16</v>
      </c>
      <c r="B49" s="50"/>
      <c r="C49" s="70">
        <f>SUM(C43:C48)</f>
        <v>162</v>
      </c>
      <c r="D49" s="83">
        <f>SUM(D43:D48)</f>
        <v>84</v>
      </c>
      <c r="E49" s="50">
        <f>SUM(E43:E48)</f>
        <v>2400</v>
      </c>
      <c r="F49" s="84">
        <f>SUM(F43:F48)</f>
        <v>1</v>
      </c>
      <c r="G49" s="85">
        <f>Stamgegevens!J31</f>
        <v>63.335999999999999</v>
      </c>
      <c r="H49" s="74"/>
      <c r="I49" s="85">
        <f>SUM(I43:I48)</f>
        <v>63.335999999999999</v>
      </c>
      <c r="J49" s="75">
        <f>I49/E49</f>
        <v>2.639E-2</v>
      </c>
      <c r="K49" s="75">
        <f>I49/C49</f>
        <v>0.39096296296296296</v>
      </c>
      <c r="L49" s="77"/>
      <c r="M49" s="77"/>
      <c r="N49" s="65"/>
      <c r="P49" s="39" t="s">
        <v>8</v>
      </c>
      <c r="Q49" s="76">
        <f t="shared" si="65"/>
        <v>29</v>
      </c>
      <c r="R49" s="58">
        <f>Stamgegevens!$B$8</f>
        <v>12</v>
      </c>
      <c r="S49" s="58">
        <f t="shared" ref="S49:S51" si="69">Q49*R49</f>
        <v>348</v>
      </c>
      <c r="T49" s="90">
        <f t="shared" si="64"/>
        <v>0.16666666666666666</v>
      </c>
      <c r="U49" s="67">
        <f t="shared" si="66"/>
        <v>9.0479999999999983</v>
      </c>
      <c r="V49" s="67">
        <f t="shared" si="67"/>
        <v>0.31199999999999994</v>
      </c>
      <c r="W49" s="58">
        <f t="shared" si="68"/>
        <v>9.0479999999999983</v>
      </c>
      <c r="AB49" s="65"/>
    </row>
    <row r="50" spans="1:33" s="78" customFormat="1" x14ac:dyDescent="0.15">
      <c r="A50" s="56">
        <v>39</v>
      </c>
      <c r="B50" s="39" t="s">
        <v>8</v>
      </c>
      <c r="C50" s="48">
        <f>32*1.25</f>
        <v>40</v>
      </c>
      <c r="D50" s="60">
        <f>$B$5*GETPIVOTDATA("Som van Unique DropID",'Drop frequency Tool'!$A$3,"NaarAdresNaam","Albert Heijn","NaarAdresPlaats","Geldermalsen","Dag","ma","Week",39,"Postcode","41","Customergroup","AH")</f>
        <v>24</v>
      </c>
      <c r="E50" s="39">
        <f>C50*D50</f>
        <v>960</v>
      </c>
      <c r="F50" s="61">
        <f>E50/$E$55</f>
        <v>0.58394160583941601</v>
      </c>
      <c r="G50" s="79">
        <f>F50*$G$55</f>
        <v>36.984525547445251</v>
      </c>
      <c r="H50" s="79">
        <f>G50/C50</f>
        <v>0.92461313868613126</v>
      </c>
      <c r="I50" s="79">
        <f>F50*$G$55</f>
        <v>36.984525547445251</v>
      </c>
      <c r="J50" s="64"/>
      <c r="K50" s="64"/>
      <c r="L50" s="77"/>
      <c r="M50" s="77"/>
      <c r="P50" s="39" t="s">
        <v>8</v>
      </c>
      <c r="Q50" s="76">
        <f t="shared" si="65"/>
        <v>29</v>
      </c>
      <c r="R50" s="58">
        <f>Stamgegevens!$B$8</f>
        <v>12</v>
      </c>
      <c r="S50" s="58">
        <f t="shared" si="69"/>
        <v>348</v>
      </c>
      <c r="T50" s="90">
        <f t="shared" si="64"/>
        <v>0.16666666666666666</v>
      </c>
      <c r="U50" s="67">
        <f t="shared" si="66"/>
        <v>9.0479999999999983</v>
      </c>
      <c r="V50" s="67">
        <f t="shared" si="67"/>
        <v>0.31199999999999994</v>
      </c>
      <c r="W50" s="58">
        <f t="shared" si="68"/>
        <v>9.0479999999999983</v>
      </c>
      <c r="AB50" s="65"/>
    </row>
    <row r="51" spans="1:33" s="78" customFormat="1" x14ac:dyDescent="0.15">
      <c r="A51" s="56"/>
      <c r="B51" s="39" t="s">
        <v>8</v>
      </c>
      <c r="C51" s="48">
        <f>1.6*1.25</f>
        <v>2</v>
      </c>
      <c r="D51" s="60">
        <f>$B$5</f>
        <v>12</v>
      </c>
      <c r="E51" s="39">
        <f t="shared" ref="E51:E54" si="70">C51*D51</f>
        <v>24</v>
      </c>
      <c r="F51" s="61">
        <f>E51/$E$55</f>
        <v>1.4598540145985401E-2</v>
      </c>
      <c r="G51" s="79">
        <f>F51*$G$55</f>
        <v>0.92461313868613138</v>
      </c>
      <c r="H51" s="79">
        <f t="shared" ref="H51:H54" si="71">G51/C51</f>
        <v>0.46230656934306569</v>
      </c>
      <c r="I51" s="79">
        <f>F51*$G$55</f>
        <v>0.92461313868613138</v>
      </c>
      <c r="J51" s="64"/>
      <c r="K51" s="64"/>
      <c r="L51" s="77"/>
      <c r="M51" s="77"/>
      <c r="N51" s="65"/>
      <c r="O51" s="59"/>
      <c r="P51" s="39" t="s">
        <v>8</v>
      </c>
      <c r="Q51" s="76">
        <f t="shared" si="65"/>
        <v>29</v>
      </c>
      <c r="R51" s="58">
        <f>Stamgegevens!$B$8</f>
        <v>12</v>
      </c>
      <c r="S51" s="58">
        <f t="shared" si="69"/>
        <v>348</v>
      </c>
      <c r="T51" s="90">
        <f t="shared" si="64"/>
        <v>0.16666666666666666</v>
      </c>
      <c r="U51" s="67">
        <f t="shared" si="66"/>
        <v>9.0479999999999983</v>
      </c>
      <c r="V51" s="67">
        <f t="shared" si="67"/>
        <v>0.31199999999999994</v>
      </c>
      <c r="W51" s="58">
        <f t="shared" si="68"/>
        <v>9.0479999999999983</v>
      </c>
      <c r="AB51" s="65"/>
    </row>
    <row r="52" spans="1:33" s="78" customFormat="1" x14ac:dyDescent="0.15">
      <c r="A52" s="56"/>
      <c r="B52" s="39" t="s">
        <v>8</v>
      </c>
      <c r="C52" s="48">
        <f>6.4*1.25</f>
        <v>8</v>
      </c>
      <c r="D52" s="60">
        <f>$B$5*GETPIVOTDATA("Som van Unique DropID",'Drop frequency Tool'!$A$3,"NaarAdresNaam","Albert Heijn","NaarAdresPlaats","Geldermalsen","Dag","wo","Week",39,"Postcode","41","Customergroup","AH")</f>
        <v>24</v>
      </c>
      <c r="E52" s="39">
        <f t="shared" si="70"/>
        <v>192</v>
      </c>
      <c r="F52" s="61">
        <f>E52/$E$55</f>
        <v>0.11678832116788321</v>
      </c>
      <c r="G52" s="79">
        <f>F52*$G$55</f>
        <v>7.396905109489051</v>
      </c>
      <c r="H52" s="79">
        <f t="shared" si="71"/>
        <v>0.92461313868613138</v>
      </c>
      <c r="I52" s="79">
        <f>F52*$G$55</f>
        <v>7.396905109489051</v>
      </c>
      <c r="J52" s="64"/>
      <c r="K52" s="64"/>
      <c r="L52" s="77"/>
      <c r="M52" s="77"/>
      <c r="N52" s="65"/>
      <c r="O52" s="68" t="s">
        <v>16</v>
      </c>
      <c r="P52" s="70"/>
      <c r="Q52" s="73">
        <f>SUM(Q46:Q51)</f>
        <v>174</v>
      </c>
      <c r="R52" s="70">
        <f>SUM(R46:R51)</f>
        <v>72</v>
      </c>
      <c r="S52" s="70">
        <f>SUM(S46:S51)</f>
        <v>2088</v>
      </c>
      <c r="T52" s="82">
        <f>SUM(T46:T51)</f>
        <v>0.99999999999999989</v>
      </c>
      <c r="U52" s="73">
        <f>Stamgegevens!W45</f>
        <v>54.287999999999997</v>
      </c>
      <c r="V52" s="74"/>
      <c r="W52" s="74">
        <f>SUM(W46:W51)</f>
        <v>54.287999999999997</v>
      </c>
      <c r="X52" s="75">
        <f>W52/S52</f>
        <v>2.5999999999999999E-2</v>
      </c>
      <c r="Y52" s="75">
        <f>W52/Q52</f>
        <v>0.312</v>
      </c>
      <c r="AB52" s="71">
        <v>42</v>
      </c>
      <c r="AC52" s="52" t="s">
        <v>8</v>
      </c>
      <c r="AD52" s="74">
        <f>U52-G62</f>
        <v>-27.143999999999991</v>
      </c>
      <c r="AE52" s="74">
        <f>V52-H62</f>
        <v>0</v>
      </c>
      <c r="AF52" s="74">
        <f>X52-J62</f>
        <v>7.2541436464088407E-3</v>
      </c>
      <c r="AG52" s="74">
        <f>Y52-K62</f>
        <v>-0.15599999999999992</v>
      </c>
    </row>
    <row r="53" spans="1:33" s="78" customFormat="1" ht="15" thickBot="1" x14ac:dyDescent="0.2">
      <c r="A53" s="56"/>
      <c r="B53" s="39" t="s">
        <v>8</v>
      </c>
      <c r="C53" s="48">
        <f>4.8*1.25</f>
        <v>6</v>
      </c>
      <c r="D53" s="60">
        <f>$B$5</f>
        <v>12</v>
      </c>
      <c r="E53" s="39">
        <f t="shared" si="70"/>
        <v>72</v>
      </c>
      <c r="F53" s="61">
        <f>E53/$E$55</f>
        <v>4.3795620437956206E-2</v>
      </c>
      <c r="G53" s="79">
        <f>F53*$G$55</f>
        <v>2.7738394160583941</v>
      </c>
      <c r="H53" s="79">
        <f t="shared" si="71"/>
        <v>0.46230656934306569</v>
      </c>
      <c r="I53" s="79">
        <f>F53*$G$55</f>
        <v>2.7738394160583941</v>
      </c>
      <c r="J53" s="64"/>
      <c r="K53" s="64"/>
      <c r="L53" s="77"/>
      <c r="M53" s="77"/>
      <c r="N53" s="101"/>
      <c r="O53" s="102"/>
      <c r="P53" s="102"/>
      <c r="Q53" s="102"/>
      <c r="R53" s="101"/>
      <c r="S53" s="102"/>
      <c r="T53" s="102"/>
      <c r="U53" s="102"/>
      <c r="V53" s="102"/>
      <c r="W53" s="102"/>
      <c r="X53" s="102"/>
      <c r="Y53" s="102"/>
      <c r="AB53" s="140"/>
      <c r="AC53" s="143"/>
      <c r="AD53" s="143"/>
      <c r="AE53" s="143"/>
      <c r="AF53" s="143"/>
      <c r="AG53" s="143"/>
    </row>
    <row r="54" spans="1:33" s="78" customFormat="1" x14ac:dyDescent="0.15">
      <c r="A54" s="56"/>
      <c r="B54" s="39" t="s">
        <v>8</v>
      </c>
      <c r="C54" s="48">
        <f>26.4*1.25</f>
        <v>33</v>
      </c>
      <c r="D54" s="60">
        <f>$B$5</f>
        <v>12</v>
      </c>
      <c r="E54" s="39">
        <f t="shared" si="70"/>
        <v>396</v>
      </c>
      <c r="F54" s="61">
        <f>E54/$E$55</f>
        <v>0.24087591240875914</v>
      </c>
      <c r="G54" s="79">
        <f>F54*$G$55</f>
        <v>15.256116788321169</v>
      </c>
      <c r="H54" s="79">
        <f t="shared" si="71"/>
        <v>0.46230656934306574</v>
      </c>
      <c r="I54" s="79">
        <f>F54*$G$55</f>
        <v>15.256116788321169</v>
      </c>
      <c r="J54" s="64"/>
      <c r="K54" s="64"/>
      <c r="L54" s="77"/>
      <c r="M54" s="77"/>
      <c r="N54" s="65">
        <f>'Drop frequency Tool'!X89</f>
        <v>3</v>
      </c>
      <c r="O54" s="59">
        <v>6</v>
      </c>
      <c r="P54" s="39" t="s">
        <v>92</v>
      </c>
      <c r="Q54" s="76">
        <f>$C$68/$N$54</f>
        <v>30</v>
      </c>
      <c r="R54" s="58">
        <f>Stamgegevens!$B$9</f>
        <v>52.1</v>
      </c>
      <c r="S54" s="58">
        <f>Q54*R54</f>
        <v>1563</v>
      </c>
      <c r="T54" s="66">
        <f>S54/$S$57</f>
        <v>0.33333333333333331</v>
      </c>
      <c r="U54" s="67">
        <f>T54*$U$57</f>
        <v>39.2834</v>
      </c>
      <c r="V54" s="67">
        <f>U54/Q54</f>
        <v>1.3094466666666666</v>
      </c>
      <c r="W54" s="67">
        <f>T54*$U$57</f>
        <v>39.2834</v>
      </c>
      <c r="X54" s="4"/>
      <c r="Y54" s="4"/>
      <c r="AB54" s="65"/>
    </row>
    <row r="55" spans="1:33" s="78" customFormat="1" x14ac:dyDescent="0.15">
      <c r="A55" s="68" t="s">
        <v>16</v>
      </c>
      <c r="B55" s="50"/>
      <c r="C55" s="70">
        <f>SUM(C50:C54)</f>
        <v>89</v>
      </c>
      <c r="D55" s="83">
        <f>SUM(D50:D54)</f>
        <v>84</v>
      </c>
      <c r="E55" s="50">
        <f>SUM(E50:E54)</f>
        <v>1644</v>
      </c>
      <c r="F55" s="87">
        <f>SUM(F50:F54)</f>
        <v>1</v>
      </c>
      <c r="G55" s="85">
        <f>Stamgegevens!J38</f>
        <v>63.335999999999999</v>
      </c>
      <c r="H55" s="86"/>
      <c r="I55" s="85">
        <f>SUM(I50:I54)</f>
        <v>63.335999999999999</v>
      </c>
      <c r="J55" s="75">
        <f>I55/E55</f>
        <v>3.8525547445255472E-2</v>
      </c>
      <c r="K55" s="75">
        <f>I55/C55</f>
        <v>0.71164044943820226</v>
      </c>
      <c r="L55" s="77"/>
      <c r="M55" s="77"/>
      <c r="N55" s="65"/>
      <c r="O55" s="4"/>
      <c r="P55" s="39" t="s">
        <v>92</v>
      </c>
      <c r="Q55" s="76">
        <f t="shared" ref="Q55:Q56" si="72">$C$68/$N$54</f>
        <v>30</v>
      </c>
      <c r="R55" s="58">
        <f>Stamgegevens!$B$9</f>
        <v>52.1</v>
      </c>
      <c r="S55" s="58">
        <f t="shared" ref="S55:S56" si="73">Q55*R55</f>
        <v>1563</v>
      </c>
      <c r="T55" s="66">
        <f t="shared" ref="T55:T56" si="74">S55/$S$57</f>
        <v>0.33333333333333331</v>
      </c>
      <c r="U55" s="67">
        <f t="shared" ref="U55:U56" si="75">T55*$U$57</f>
        <v>39.2834</v>
      </c>
      <c r="V55" s="67">
        <f>U55/Q55</f>
        <v>1.3094466666666666</v>
      </c>
      <c r="W55" s="67">
        <f t="shared" ref="W55:W56" si="76">T55*$U$57</f>
        <v>39.2834</v>
      </c>
      <c r="X55" s="4"/>
      <c r="Y55" s="4"/>
      <c r="AB55" s="65"/>
    </row>
    <row r="56" spans="1:33" x14ac:dyDescent="0.15">
      <c r="A56" s="56">
        <v>42</v>
      </c>
      <c r="B56" s="39" t="s">
        <v>8</v>
      </c>
      <c r="C56" s="48">
        <f>2.4*1.25</f>
        <v>3</v>
      </c>
      <c r="D56" s="60">
        <f>$B$5</f>
        <v>12</v>
      </c>
      <c r="E56" s="39">
        <f t="shared" ref="E56:E61" si="77">C56*D56</f>
        <v>36</v>
      </c>
      <c r="F56" s="61">
        <f t="shared" ref="F56:F61" si="78">E56/$E$62</f>
        <v>8.2872928176795577E-3</v>
      </c>
      <c r="G56" s="79">
        <f t="shared" ref="G56:G61" si="79">F56*$G$62</f>
        <v>0.67485082872928159</v>
      </c>
      <c r="H56" s="79">
        <f t="shared" ref="H56:H61" si="80">G56/C56</f>
        <v>0.22495027624309386</v>
      </c>
      <c r="I56" s="79">
        <f t="shared" ref="I56:I61" si="81">F56*$G$62</f>
        <v>0.67485082872928159</v>
      </c>
      <c r="J56" s="80"/>
      <c r="K56" s="80"/>
      <c r="L56" s="49"/>
      <c r="M56" s="49"/>
      <c r="N56" s="65"/>
      <c r="O56" s="78"/>
      <c r="P56" s="39" t="s">
        <v>92</v>
      </c>
      <c r="Q56" s="76">
        <f t="shared" si="72"/>
        <v>30</v>
      </c>
      <c r="R56" s="58">
        <f>Stamgegevens!$B$9</f>
        <v>52.1</v>
      </c>
      <c r="S56" s="58">
        <f t="shared" si="73"/>
        <v>1563</v>
      </c>
      <c r="T56" s="66">
        <f t="shared" si="74"/>
        <v>0.33333333333333331</v>
      </c>
      <c r="U56" s="67">
        <f t="shared" si="75"/>
        <v>39.2834</v>
      </c>
      <c r="V56" s="67">
        <f>U56/Q56</f>
        <v>1.3094466666666666</v>
      </c>
      <c r="W56" s="67">
        <f t="shared" si="76"/>
        <v>39.2834</v>
      </c>
      <c r="X56" s="78"/>
      <c r="Y56" s="78"/>
    </row>
    <row r="57" spans="1:33" x14ac:dyDescent="0.15">
      <c r="B57" s="39" t="s">
        <v>8</v>
      </c>
      <c r="C57" s="48">
        <f>12.8*1.25</f>
        <v>16</v>
      </c>
      <c r="D57" s="60">
        <f>$B$5</f>
        <v>12</v>
      </c>
      <c r="E57" s="39">
        <f t="shared" si="77"/>
        <v>192</v>
      </c>
      <c r="F57" s="61">
        <f t="shared" si="78"/>
        <v>4.4198895027624308E-2</v>
      </c>
      <c r="G57" s="79">
        <f t="shared" si="79"/>
        <v>3.5992044198895021</v>
      </c>
      <c r="H57" s="79">
        <f t="shared" si="80"/>
        <v>0.22495027624309388</v>
      </c>
      <c r="I57" s="79">
        <f t="shared" si="81"/>
        <v>3.5992044198895021</v>
      </c>
      <c r="J57" s="80"/>
      <c r="K57" s="80"/>
      <c r="L57" s="49"/>
      <c r="M57" s="49"/>
      <c r="N57" s="65"/>
      <c r="O57" s="68" t="s">
        <v>16</v>
      </c>
      <c r="P57" s="69"/>
      <c r="Q57" s="81">
        <f>SUM(Q54:Q56)</f>
        <v>90</v>
      </c>
      <c r="R57" s="81">
        <f>SUM(R54:R56)</f>
        <v>156.30000000000001</v>
      </c>
      <c r="S57" s="81">
        <f>SUM(S54:S56)</f>
        <v>4689</v>
      </c>
      <c r="T57" s="72">
        <f>SUM(T54:T56)</f>
        <v>1</v>
      </c>
      <c r="U57" s="73">
        <f>Stamgegevens!O54</f>
        <v>117.8502</v>
      </c>
      <c r="V57" s="74"/>
      <c r="W57" s="74">
        <f>SUM(W54:W56)</f>
        <v>117.8502</v>
      </c>
      <c r="X57" s="75">
        <f>W57/S57</f>
        <v>2.5133333333333334E-2</v>
      </c>
      <c r="Y57" s="75">
        <f>W57/Q57</f>
        <v>1.3094466666666666</v>
      </c>
      <c r="AB57" s="71">
        <v>6</v>
      </c>
      <c r="AC57" s="52" t="s">
        <v>92</v>
      </c>
      <c r="AD57" s="74">
        <f>U57-G68</f>
        <v>-39.2834</v>
      </c>
      <c r="AE57" s="74">
        <f>V57-H68</f>
        <v>0</v>
      </c>
      <c r="AF57" s="75">
        <f>X57-J68</f>
        <v>-8.3777777777777757E-3</v>
      </c>
      <c r="AG57" s="75">
        <f>Y57-K68</f>
        <v>-0.43648222222222222</v>
      </c>
    </row>
    <row r="58" spans="1:33" x14ac:dyDescent="0.15">
      <c r="B58" s="39" t="s">
        <v>8</v>
      </c>
      <c r="C58" s="48">
        <f>10.4*1.25</f>
        <v>13</v>
      </c>
      <c r="D58" s="60">
        <f>$B$5</f>
        <v>12</v>
      </c>
      <c r="E58" s="39">
        <f t="shared" si="77"/>
        <v>156</v>
      </c>
      <c r="F58" s="61">
        <f t="shared" si="78"/>
        <v>3.591160220994475E-2</v>
      </c>
      <c r="G58" s="79">
        <f t="shared" si="79"/>
        <v>2.9243535911602203</v>
      </c>
      <c r="H58" s="79">
        <f t="shared" si="80"/>
        <v>0.22495027624309388</v>
      </c>
      <c r="I58" s="79">
        <f t="shared" si="81"/>
        <v>2.9243535911602203</v>
      </c>
      <c r="J58" s="80"/>
      <c r="K58" s="80"/>
      <c r="L58" s="49"/>
      <c r="M58" s="49"/>
      <c r="N58" s="65">
        <f>'Drop frequency Tool'!X90</f>
        <v>1</v>
      </c>
      <c r="O58" s="59">
        <v>7</v>
      </c>
      <c r="Q58" s="76">
        <f>C71/N58</f>
        <v>24</v>
      </c>
      <c r="R58" s="58">
        <f>Stamgegevens!$B$9</f>
        <v>52.1</v>
      </c>
      <c r="S58" s="58">
        <f>Q58*R58</f>
        <v>1250.4000000000001</v>
      </c>
      <c r="T58" s="95">
        <f>S58/S59</f>
        <v>1</v>
      </c>
      <c r="U58" s="67">
        <f>T58*U59</f>
        <v>39.2834</v>
      </c>
      <c r="V58" s="67">
        <f>U58/Q58</f>
        <v>1.6368083333333334</v>
      </c>
      <c r="W58" s="67">
        <f>T58*U59</f>
        <v>39.2834</v>
      </c>
      <c r="X58" s="58"/>
      <c r="Y58" s="58"/>
    </row>
    <row r="59" spans="1:33" x14ac:dyDescent="0.15">
      <c r="B59" s="39" t="s">
        <v>8</v>
      </c>
      <c r="C59" s="48">
        <f>16*1.25</f>
        <v>20</v>
      </c>
      <c r="D59" s="60">
        <f>$B$5</f>
        <v>12</v>
      </c>
      <c r="E59" s="39">
        <f t="shared" si="77"/>
        <v>240</v>
      </c>
      <c r="F59" s="61">
        <f t="shared" si="78"/>
        <v>5.5248618784530384E-2</v>
      </c>
      <c r="G59" s="79">
        <f t="shared" si="79"/>
        <v>4.4990055248618779</v>
      </c>
      <c r="H59" s="79">
        <f t="shared" si="80"/>
        <v>0.22495027624309388</v>
      </c>
      <c r="I59" s="79">
        <f t="shared" si="81"/>
        <v>4.4990055248618779</v>
      </c>
      <c r="J59" s="80"/>
      <c r="K59" s="80"/>
      <c r="L59" s="49"/>
      <c r="M59" s="49"/>
      <c r="O59" s="68" t="s">
        <v>16</v>
      </c>
      <c r="P59" s="69"/>
      <c r="Q59" s="73">
        <f>SUM(Q58)</f>
        <v>24</v>
      </c>
      <c r="R59" s="70">
        <f>SUM(R58)</f>
        <v>52.1</v>
      </c>
      <c r="S59" s="70">
        <f>SUM(S58)</f>
        <v>1250.4000000000001</v>
      </c>
      <c r="T59" s="82">
        <f>SUM(T58)</f>
        <v>1</v>
      </c>
      <c r="U59" s="73">
        <f>Stamgegevens!O61</f>
        <v>39.2834</v>
      </c>
      <c r="V59" s="74"/>
      <c r="W59" s="74">
        <f>SUM(W58)</f>
        <v>39.2834</v>
      </c>
      <c r="X59" s="75">
        <f>W59/S59</f>
        <v>3.1416666666666662E-2</v>
      </c>
      <c r="Y59" s="75">
        <f>W59/Q59</f>
        <v>1.6368083333333334</v>
      </c>
      <c r="AB59" s="71">
        <v>7</v>
      </c>
      <c r="AC59" s="52" t="s">
        <v>92</v>
      </c>
      <c r="AD59" s="74">
        <f>U59-G71</f>
        <v>-39.2834</v>
      </c>
      <c r="AE59" s="74">
        <f>V59-H71</f>
        <v>0</v>
      </c>
      <c r="AF59" s="75">
        <f>X59-J71</f>
        <v>-3.1416666666666662E-2</v>
      </c>
      <c r="AG59" s="75">
        <f>Y59-K71</f>
        <v>-1.6368083333333325</v>
      </c>
    </row>
    <row r="60" spans="1:33" x14ac:dyDescent="0.15">
      <c r="B60" s="39" t="s">
        <v>8</v>
      </c>
      <c r="C60" s="48">
        <f>44.8*1.25</f>
        <v>56</v>
      </c>
      <c r="D60" s="60">
        <f>$B$5*GETPIVOTDATA("Som van Unique DropID",'Drop frequency Tool'!$A$3,"NaarAdresNaam","Albert Heijn","NaarAdresPlaats","Geldermalsen","Dag","vr","Week",42,"Postcode","41","Customergroup","AH")</f>
        <v>24</v>
      </c>
      <c r="E60" s="39">
        <f t="shared" si="77"/>
        <v>1344</v>
      </c>
      <c r="F60" s="61">
        <f t="shared" si="78"/>
        <v>0.30939226519337015</v>
      </c>
      <c r="G60" s="79">
        <f t="shared" si="79"/>
        <v>25.194430939226514</v>
      </c>
      <c r="H60" s="79">
        <f t="shared" si="80"/>
        <v>0.44990055248618777</v>
      </c>
      <c r="I60" s="79">
        <f t="shared" si="81"/>
        <v>25.194430939226514</v>
      </c>
      <c r="J60" s="80"/>
      <c r="K60" s="80"/>
      <c r="L60" s="49"/>
      <c r="M60" s="49"/>
      <c r="N60" s="65">
        <f>'Drop frequency Tool'!X93</f>
        <v>2</v>
      </c>
      <c r="O60" s="59">
        <v>11</v>
      </c>
      <c r="P60" s="39" t="s">
        <v>92</v>
      </c>
      <c r="Q60" s="58">
        <f>$C$75/$N$60</f>
        <v>18.5</v>
      </c>
      <c r="R60" s="58">
        <f>Stamgegevens!$B$9</f>
        <v>52.1</v>
      </c>
      <c r="S60" s="58">
        <f>Q60*R60</f>
        <v>963.85</v>
      </c>
      <c r="T60" s="66">
        <f>S60/$S$62</f>
        <v>0.5</v>
      </c>
      <c r="U60" s="67">
        <f>T60*$U$62</f>
        <v>39.2834</v>
      </c>
      <c r="V60" s="67">
        <f>U60/Q60</f>
        <v>2.1234270270270272</v>
      </c>
      <c r="W60" s="67">
        <f>T60*$U$62</f>
        <v>39.2834</v>
      </c>
      <c r="X60" s="58"/>
      <c r="Y60" s="58"/>
    </row>
    <row r="61" spans="1:33" x14ac:dyDescent="0.15">
      <c r="B61" s="39" t="s">
        <v>8</v>
      </c>
      <c r="C61" s="48">
        <f>52.8*1.25</f>
        <v>66</v>
      </c>
      <c r="D61" s="60">
        <f>$B$5*GETPIVOTDATA("Som van Unique DropID",'Drop frequency Tool'!$A$3,"NaarAdresNaam","Albert Heijn","NaarAdresPlaats","Geldermalsen","Dag","za","Week",42,"Postcode","41","Customergroup","AH")</f>
        <v>36</v>
      </c>
      <c r="E61" s="39">
        <f t="shared" si="77"/>
        <v>2376</v>
      </c>
      <c r="F61" s="61">
        <f t="shared" si="78"/>
        <v>0.54696132596685088</v>
      </c>
      <c r="G61" s="79">
        <f t="shared" si="79"/>
        <v>44.540154696132596</v>
      </c>
      <c r="H61" s="79">
        <f t="shared" si="80"/>
        <v>0.67485082872928182</v>
      </c>
      <c r="I61" s="79">
        <f t="shared" si="81"/>
        <v>44.540154696132596</v>
      </c>
      <c r="J61" s="80"/>
      <c r="K61" s="80"/>
      <c r="L61" s="49"/>
      <c r="M61" s="49"/>
      <c r="N61" s="65"/>
      <c r="P61" s="39" t="s">
        <v>92</v>
      </c>
      <c r="Q61" s="58">
        <f>$C$75/$N$60</f>
        <v>18.5</v>
      </c>
      <c r="R61" s="58">
        <f>Stamgegevens!$B$9</f>
        <v>52.1</v>
      </c>
      <c r="S61" s="58">
        <f>Q61*R61</f>
        <v>963.85</v>
      </c>
      <c r="T61" s="66">
        <f>S61/$S$62</f>
        <v>0.5</v>
      </c>
      <c r="U61" s="67">
        <f>T61*$U$62</f>
        <v>39.2834</v>
      </c>
      <c r="V61" s="67">
        <f>U61/Q61</f>
        <v>2.1234270270270272</v>
      </c>
      <c r="W61" s="67">
        <f>T61*$U$62</f>
        <v>39.2834</v>
      </c>
      <c r="X61" s="78"/>
      <c r="Y61" s="78"/>
    </row>
    <row r="62" spans="1:33" s="48" customFormat="1" x14ac:dyDescent="0.15">
      <c r="A62" s="68" t="s">
        <v>16</v>
      </c>
      <c r="B62" s="50"/>
      <c r="C62" s="83">
        <f>SUM(C56:C61)</f>
        <v>174</v>
      </c>
      <c r="D62" s="83">
        <f>SUM(D56:D61)</f>
        <v>108</v>
      </c>
      <c r="E62" s="50">
        <f>SUM(E56:E61)</f>
        <v>4344</v>
      </c>
      <c r="F62" s="84">
        <f>SUM(F56:F61)</f>
        <v>1</v>
      </c>
      <c r="G62" s="85">
        <f>Stamgegevens!J45</f>
        <v>81.431999999999988</v>
      </c>
      <c r="H62" s="86"/>
      <c r="I62" s="85">
        <f>SUM(I56:I61)</f>
        <v>81.431999999999988</v>
      </c>
      <c r="J62" s="75">
        <f>I62/E62</f>
        <v>1.8745856353591158E-2</v>
      </c>
      <c r="K62" s="75">
        <f>I62/C62</f>
        <v>0.46799999999999992</v>
      </c>
      <c r="L62" s="91"/>
      <c r="M62" s="91"/>
      <c r="N62" s="58"/>
      <c r="O62" s="68" t="s">
        <v>16</v>
      </c>
      <c r="P62" s="69"/>
      <c r="Q62" s="70">
        <f>SUM(Q60:Q61)</f>
        <v>37</v>
      </c>
      <c r="R62" s="70">
        <f>SUM(R60:R61)</f>
        <v>104.2</v>
      </c>
      <c r="S62" s="70">
        <f>SUM(S60:S61)</f>
        <v>1927.7</v>
      </c>
      <c r="T62" s="82">
        <f>SUM(T60:T61)</f>
        <v>1</v>
      </c>
      <c r="U62" s="73">
        <f>Stamgegevens!O68</f>
        <v>78.566800000000001</v>
      </c>
      <c r="V62" s="74"/>
      <c r="W62" s="74">
        <f>SUM(W60:W61)</f>
        <v>78.566800000000001</v>
      </c>
      <c r="X62" s="75">
        <f>W62/S62</f>
        <v>4.075675675675676E-2</v>
      </c>
      <c r="Y62" s="75">
        <f>W62/Q62</f>
        <v>2.1234270270270272</v>
      </c>
      <c r="AB62" s="71">
        <v>11</v>
      </c>
      <c r="AC62" s="52" t="s">
        <v>92</v>
      </c>
      <c r="AD62" s="74">
        <f>U62-G75</f>
        <v>-39.2834</v>
      </c>
      <c r="AE62" s="74">
        <f>V62-H75</f>
        <v>0</v>
      </c>
      <c r="AF62" s="75">
        <f>X62-J75</f>
        <v>-2.0378378378378359E-2</v>
      </c>
      <c r="AG62" s="75">
        <f>Y62-K75</f>
        <v>-1.0617135135135127</v>
      </c>
    </row>
    <row r="63" spans="1:33" s="55" customFormat="1" ht="15" thickBot="1" x14ac:dyDescent="0.2">
      <c r="A63" s="103"/>
      <c r="B63" s="104"/>
      <c r="C63" s="104"/>
      <c r="D63" s="104"/>
      <c r="E63" s="104"/>
      <c r="F63" s="104"/>
      <c r="G63" s="104"/>
      <c r="H63" s="104"/>
      <c r="I63" s="104"/>
      <c r="J63" s="105"/>
      <c r="K63" s="105"/>
      <c r="L63" s="54"/>
      <c r="M63" s="54"/>
      <c r="N63" s="65">
        <f>'Drop frequency Tool'!X98</f>
        <v>2</v>
      </c>
      <c r="O63" s="59">
        <v>17</v>
      </c>
      <c r="P63" s="39" t="s">
        <v>92</v>
      </c>
      <c r="Q63" s="58">
        <f>$C$78/$N$63</f>
        <v>29.5</v>
      </c>
      <c r="R63" s="58">
        <f>Stamgegevens!$B$9</f>
        <v>52.1</v>
      </c>
      <c r="S63" s="58">
        <f>Q63*R63</f>
        <v>1536.95</v>
      </c>
      <c r="T63" s="66">
        <f>S63/$S$65</f>
        <v>0.5</v>
      </c>
      <c r="U63" s="67">
        <f>T63*$U$65</f>
        <v>39.2834</v>
      </c>
      <c r="V63" s="67">
        <f>U63/Q63</f>
        <v>1.3316406779661016</v>
      </c>
      <c r="W63" s="67">
        <f>T63*$U$65</f>
        <v>39.2834</v>
      </c>
      <c r="X63" s="58"/>
      <c r="Y63" s="58"/>
      <c r="AB63" s="65"/>
      <c r="AD63" s="78"/>
      <c r="AE63" s="78"/>
      <c r="AF63" s="78"/>
      <c r="AG63" s="78"/>
    </row>
    <row r="64" spans="1:33" x14ac:dyDescent="0.15">
      <c r="A64" s="56">
        <v>6</v>
      </c>
      <c r="B64" s="39" t="s">
        <v>92</v>
      </c>
      <c r="C64" s="48">
        <f>11.2*1.25</f>
        <v>14</v>
      </c>
      <c r="D64" s="39">
        <f>Stamgegevens!$B$9</f>
        <v>52.1</v>
      </c>
      <c r="E64" s="39">
        <f>C64*D64</f>
        <v>729.4</v>
      </c>
      <c r="F64" s="61">
        <f>E64/$E$68</f>
        <v>0.15555555555555556</v>
      </c>
      <c r="G64" s="79">
        <f>F64*$G$68</f>
        <v>24.443004444444444</v>
      </c>
      <c r="H64" s="79">
        <f>G64/C64</f>
        <v>1.7459288888888889</v>
      </c>
      <c r="I64" s="79">
        <f>F64*$G$68</f>
        <v>24.443004444444444</v>
      </c>
      <c r="J64" s="64"/>
      <c r="K64" s="64"/>
      <c r="L64" s="49"/>
      <c r="M64" s="49"/>
      <c r="N64" s="65"/>
      <c r="O64" s="59"/>
      <c r="P64" s="39" t="s">
        <v>92</v>
      </c>
      <c r="Q64" s="58">
        <f>$C$78/$N$63</f>
        <v>29.5</v>
      </c>
      <c r="R64" s="58">
        <f>Stamgegevens!$B$9</f>
        <v>52.1</v>
      </c>
      <c r="S64" s="58">
        <f>Q64*R64</f>
        <v>1536.95</v>
      </c>
      <c r="T64" s="66">
        <f>S64/$S$65</f>
        <v>0.5</v>
      </c>
      <c r="U64" s="67">
        <f>T64*$U$65</f>
        <v>39.2834</v>
      </c>
      <c r="V64" s="67">
        <f>U64/Q64</f>
        <v>1.3316406779661016</v>
      </c>
      <c r="W64" s="67">
        <f>T64*$U$65</f>
        <v>39.2834</v>
      </c>
      <c r="X64" s="58"/>
      <c r="Y64" s="58"/>
    </row>
    <row r="65" spans="1:33" x14ac:dyDescent="0.15">
      <c r="B65" s="39" t="s">
        <v>92</v>
      </c>
      <c r="C65" s="48">
        <f>12.8*1.25</f>
        <v>16</v>
      </c>
      <c r="D65" s="39">
        <f>Stamgegevens!$B$9</f>
        <v>52.1</v>
      </c>
      <c r="E65" s="39">
        <f t="shared" ref="E65:E67" si="82">C65*D65</f>
        <v>833.6</v>
      </c>
      <c r="F65" s="61">
        <f t="shared" ref="F65:F67" si="83">E65/$E$68</f>
        <v>0.17777777777777778</v>
      </c>
      <c r="G65" s="79">
        <f t="shared" ref="G65:G67" si="84">F65*$G$68</f>
        <v>27.934862222222222</v>
      </c>
      <c r="H65" s="79">
        <f t="shared" ref="H65:H67" si="85">G65/C65</f>
        <v>1.7459288888888889</v>
      </c>
      <c r="I65" s="79">
        <f t="shared" ref="I65:I67" si="86">F65*$G$68</f>
        <v>27.934862222222222</v>
      </c>
      <c r="J65" s="64"/>
      <c r="K65" s="64"/>
      <c r="L65" s="49"/>
      <c r="M65" s="49"/>
      <c r="N65" s="65"/>
      <c r="O65" s="68" t="s">
        <v>16</v>
      </c>
      <c r="P65" s="97"/>
      <c r="Q65" s="70">
        <f>SUM(Q63:Q64)</f>
        <v>59</v>
      </c>
      <c r="R65" s="70">
        <f>SUM(R63:R64)</f>
        <v>104.2</v>
      </c>
      <c r="S65" s="70">
        <f>SUM(S63:S64)</f>
        <v>3073.9</v>
      </c>
      <c r="T65" s="72">
        <f>SUM(T63:T64)</f>
        <v>1</v>
      </c>
      <c r="U65" s="73">
        <f>Stamgegevens!S54</f>
        <v>78.566800000000001</v>
      </c>
      <c r="V65" s="74"/>
      <c r="W65" s="74">
        <f>SUM(W63:W64)</f>
        <v>78.566800000000001</v>
      </c>
      <c r="X65" s="75">
        <f>W65/S65</f>
        <v>2.5559322033898303E-2</v>
      </c>
      <c r="Y65" s="75">
        <f>W65/Q65</f>
        <v>1.3316406779661016</v>
      </c>
      <c r="AB65" s="71">
        <v>17</v>
      </c>
      <c r="AC65" s="52" t="s">
        <v>92</v>
      </c>
      <c r="AD65" s="74">
        <f>U65-G78</f>
        <v>-39.2834</v>
      </c>
      <c r="AE65" s="74">
        <f>V65-H78</f>
        <v>0</v>
      </c>
      <c r="AF65" s="75">
        <f>X65-J78</f>
        <v>1.7487957181088302E-3</v>
      </c>
      <c r="AG65" s="75">
        <f>Y65-K78</f>
        <v>-0.66582033898305082</v>
      </c>
    </row>
    <row r="66" spans="1:33" s="78" customFormat="1" x14ac:dyDescent="0.15">
      <c r="A66" s="56"/>
      <c r="B66" s="39" t="s">
        <v>92</v>
      </c>
      <c r="C66" s="48">
        <f>23.2*1.25</f>
        <v>29</v>
      </c>
      <c r="D66" s="39">
        <f>Stamgegevens!$B$9</f>
        <v>52.1</v>
      </c>
      <c r="E66" s="39">
        <f t="shared" si="82"/>
        <v>1510.9</v>
      </c>
      <c r="F66" s="61">
        <f t="shared" si="83"/>
        <v>0.32222222222222224</v>
      </c>
      <c r="G66" s="79">
        <f t="shared" si="84"/>
        <v>50.631937777777779</v>
      </c>
      <c r="H66" s="79">
        <f t="shared" si="85"/>
        <v>1.7459288888888889</v>
      </c>
      <c r="I66" s="79">
        <f t="shared" si="86"/>
        <v>50.631937777777779</v>
      </c>
      <c r="J66" s="92"/>
      <c r="K66" s="92"/>
      <c r="L66" s="77"/>
      <c r="M66" s="77"/>
      <c r="N66" s="65">
        <f>'Drop frequency Tool'!X106</f>
        <v>1</v>
      </c>
      <c r="O66" s="59">
        <v>26</v>
      </c>
      <c r="P66" s="39" t="s">
        <v>92</v>
      </c>
      <c r="Q66" s="76">
        <f>C83/N66</f>
        <v>30</v>
      </c>
      <c r="R66" s="58">
        <f>Stamgegevens!$B$9</f>
        <v>52.1</v>
      </c>
      <c r="S66" s="58">
        <f>Q66*R66</f>
        <v>1563</v>
      </c>
      <c r="T66" s="95">
        <f>S66/S67</f>
        <v>1</v>
      </c>
      <c r="U66" s="67">
        <f>T66*U67</f>
        <v>39.2834</v>
      </c>
      <c r="V66" s="67">
        <f>U66/Q66</f>
        <v>1.3094466666666666</v>
      </c>
      <c r="W66" s="67">
        <f>T66*U67</f>
        <v>39.2834</v>
      </c>
      <c r="X66" s="58"/>
      <c r="Y66" s="58"/>
      <c r="AB66" s="65"/>
    </row>
    <row r="67" spans="1:33" x14ac:dyDescent="0.15">
      <c r="B67" s="39" t="s">
        <v>92</v>
      </c>
      <c r="C67" s="48">
        <f>24.8*1.25</f>
        <v>31</v>
      </c>
      <c r="D67" s="39">
        <f>Stamgegevens!$B$9</f>
        <v>52.1</v>
      </c>
      <c r="E67" s="39">
        <f t="shared" si="82"/>
        <v>1615.1000000000001</v>
      </c>
      <c r="F67" s="61">
        <f t="shared" si="83"/>
        <v>0.3444444444444445</v>
      </c>
      <c r="G67" s="79">
        <f t="shared" si="84"/>
        <v>54.123795555555567</v>
      </c>
      <c r="H67" s="79">
        <f t="shared" si="85"/>
        <v>1.7459288888888893</v>
      </c>
      <c r="I67" s="79">
        <f t="shared" si="86"/>
        <v>54.123795555555567</v>
      </c>
      <c r="J67" s="64"/>
      <c r="K67" s="64"/>
      <c r="L67" s="49"/>
      <c r="M67" s="49"/>
      <c r="N67" s="65"/>
      <c r="O67" s="68" t="s">
        <v>16</v>
      </c>
      <c r="P67" s="69"/>
      <c r="Q67" s="73">
        <f>SUM(Q66)</f>
        <v>30</v>
      </c>
      <c r="R67" s="70">
        <f>SUM(R66)</f>
        <v>52.1</v>
      </c>
      <c r="S67" s="70">
        <f>SUM(S66)</f>
        <v>1563</v>
      </c>
      <c r="T67" s="72">
        <f>SUM(T66)</f>
        <v>1</v>
      </c>
      <c r="U67" s="73">
        <f>Stamgegevens!S61</f>
        <v>39.2834</v>
      </c>
      <c r="V67" s="74"/>
      <c r="W67" s="74">
        <f>SUM(W66)</f>
        <v>39.2834</v>
      </c>
      <c r="X67" s="75">
        <f>W67/S67</f>
        <v>2.5133333333333334E-2</v>
      </c>
      <c r="Y67" s="75">
        <f>W67/Q67</f>
        <v>1.3094466666666666</v>
      </c>
      <c r="AB67" s="71">
        <v>26</v>
      </c>
      <c r="AC67" s="52" t="s">
        <v>92</v>
      </c>
      <c r="AD67" s="74">
        <f>U67-G83</f>
        <v>-117.8502</v>
      </c>
      <c r="AE67" s="74">
        <f>V67-H83</f>
        <v>0</v>
      </c>
      <c r="AF67" s="75">
        <f>X67-J83</f>
        <v>-7.5399999999999995E-2</v>
      </c>
      <c r="AG67" s="75">
        <f>Y67-K83</f>
        <v>-3.9283399999999999</v>
      </c>
    </row>
    <row r="68" spans="1:33" x14ac:dyDescent="0.15">
      <c r="A68" s="68" t="s">
        <v>16</v>
      </c>
      <c r="B68" s="51"/>
      <c r="C68" s="50">
        <f>SUM(C64:C67)</f>
        <v>90</v>
      </c>
      <c r="D68" s="50">
        <f>SUM(D64:D67)</f>
        <v>208.4</v>
      </c>
      <c r="E68" s="85">
        <f>SUM(E64:E67)</f>
        <v>4689</v>
      </c>
      <c r="F68" s="87">
        <f>SUM(F64:F67)</f>
        <v>1.0000000000000002</v>
      </c>
      <c r="G68" s="85">
        <f>Stamgegevens!B54</f>
        <v>157.1336</v>
      </c>
      <c r="H68" s="86"/>
      <c r="I68" s="85">
        <f>SUM(I64:I67)</f>
        <v>157.1336</v>
      </c>
      <c r="J68" s="75">
        <f>I68/E68</f>
        <v>3.351111111111111E-2</v>
      </c>
      <c r="K68" s="75">
        <f>I68/C68</f>
        <v>1.7459288888888889</v>
      </c>
      <c r="L68" s="49"/>
      <c r="M68" s="49"/>
      <c r="N68" s="65">
        <f>'Drop frequency Tool'!X115</f>
        <v>1</v>
      </c>
      <c r="O68" s="59">
        <v>39</v>
      </c>
      <c r="P68" s="39" t="s">
        <v>92</v>
      </c>
      <c r="Q68" s="76">
        <f>C86/N68</f>
        <v>19</v>
      </c>
      <c r="R68" s="58">
        <f>Stamgegevens!$B$9</f>
        <v>52.1</v>
      </c>
      <c r="S68" s="58">
        <f>Q68*R68</f>
        <v>989.9</v>
      </c>
      <c r="T68" s="95">
        <f>S68/S69</f>
        <v>1</v>
      </c>
      <c r="U68" s="67">
        <f>T68*U69</f>
        <v>39.2834</v>
      </c>
      <c r="V68" s="67">
        <f>U68/Q68</f>
        <v>2.0675473684210526</v>
      </c>
      <c r="W68" s="67">
        <f>T68*U69</f>
        <v>39.2834</v>
      </c>
      <c r="X68" s="58"/>
      <c r="Y68" s="58"/>
    </row>
    <row r="69" spans="1:33" x14ac:dyDescent="0.15">
      <c r="A69" s="56">
        <v>7</v>
      </c>
      <c r="B69" s="39" t="s">
        <v>92</v>
      </c>
      <c r="C69" s="48">
        <f>16*1.25</f>
        <v>20</v>
      </c>
      <c r="D69" s="39">
        <f>Stamgegevens!$B$9</f>
        <v>52.1</v>
      </c>
      <c r="E69" s="39">
        <f>C69*D69</f>
        <v>1042</v>
      </c>
      <c r="F69" s="61">
        <f>E69/$E$71</f>
        <v>0.83333333333333326</v>
      </c>
      <c r="G69" s="79">
        <f>F69*$G$71</f>
        <v>65.472333333333324</v>
      </c>
      <c r="H69" s="79">
        <f>G69/$C$69</f>
        <v>3.2736166666666664</v>
      </c>
      <c r="I69" s="79">
        <f>F69*$G$71</f>
        <v>65.472333333333324</v>
      </c>
      <c r="J69" s="64"/>
      <c r="K69" s="64"/>
      <c r="L69" s="49"/>
      <c r="M69" s="49"/>
      <c r="N69" s="65"/>
      <c r="O69" s="68" t="s">
        <v>16</v>
      </c>
      <c r="P69" s="69"/>
      <c r="Q69" s="73">
        <f>SUM(Q68)</f>
        <v>19</v>
      </c>
      <c r="R69" s="70">
        <f>SUM(R68)</f>
        <v>52.1</v>
      </c>
      <c r="S69" s="70">
        <f>SUM(S68)</f>
        <v>989.9</v>
      </c>
      <c r="T69" s="72">
        <f>SUM(T68)</f>
        <v>1</v>
      </c>
      <c r="U69" s="73">
        <f>Stamgegevens!S68</f>
        <v>39.2834</v>
      </c>
      <c r="V69" s="74"/>
      <c r="W69" s="74">
        <f>SUM(W68)</f>
        <v>39.2834</v>
      </c>
      <c r="X69" s="75">
        <f>W69/S69</f>
        <v>3.9684210526315794E-2</v>
      </c>
      <c r="Y69" s="75">
        <f>W69/Q69</f>
        <v>2.0675473684210526</v>
      </c>
      <c r="AB69" s="71">
        <v>39</v>
      </c>
      <c r="AC69" s="52" t="s">
        <v>92</v>
      </c>
      <c r="AD69" s="74">
        <f>U69-G86</f>
        <v>-39.2834</v>
      </c>
      <c r="AE69" s="74">
        <f>V69-H86</f>
        <v>0</v>
      </c>
      <c r="AF69" s="75">
        <f>X69-J86</f>
        <v>-3.968421052631578E-2</v>
      </c>
      <c r="AG69" s="75">
        <f>Y69-K86</f>
        <v>-2.0675473684210526</v>
      </c>
    </row>
    <row r="70" spans="1:33" x14ac:dyDescent="0.15">
      <c r="B70" s="39" t="s">
        <v>92</v>
      </c>
      <c r="C70" s="48">
        <f>3.2*1.25</f>
        <v>4</v>
      </c>
      <c r="D70" s="39">
        <f>Stamgegevens!$B$9</f>
        <v>52.1</v>
      </c>
      <c r="E70" s="39">
        <f>C70*D70</f>
        <v>208.4</v>
      </c>
      <c r="F70" s="61">
        <f>E70/$E$71</f>
        <v>0.16666666666666666</v>
      </c>
      <c r="G70" s="79">
        <f>F70*$G$71</f>
        <v>13.094466666666666</v>
      </c>
      <c r="H70" s="79">
        <f>G70/$C$69</f>
        <v>0.65472333333333332</v>
      </c>
      <c r="I70" s="79">
        <f>F70*$G$71</f>
        <v>13.094466666666666</v>
      </c>
      <c r="J70" s="64"/>
      <c r="K70" s="64"/>
      <c r="L70" s="49"/>
      <c r="M70" s="49"/>
      <c r="N70" s="65">
        <v>3</v>
      </c>
      <c r="O70" s="59">
        <v>41</v>
      </c>
      <c r="P70" s="39" t="s">
        <v>92</v>
      </c>
      <c r="Q70" s="76">
        <f>$C$89/$N$70</f>
        <v>29</v>
      </c>
      <c r="R70" s="58">
        <f>Stamgegevens!$B$9</f>
        <v>52.1</v>
      </c>
      <c r="S70" s="58">
        <f>Q70*R70</f>
        <v>1510.9</v>
      </c>
      <c r="T70" s="66">
        <f>S70/$S$73</f>
        <v>0.33333333333333331</v>
      </c>
      <c r="U70" s="67">
        <f>T70*$U$73</f>
        <v>39.2834</v>
      </c>
      <c r="V70" s="67">
        <f>U70/Q70</f>
        <v>1.3546</v>
      </c>
      <c r="W70" s="67">
        <f>T70*$U$73</f>
        <v>39.2834</v>
      </c>
      <c r="X70" s="58"/>
      <c r="Y70" s="58"/>
    </row>
    <row r="71" spans="1:33" x14ac:dyDescent="0.15">
      <c r="A71" s="68" t="s">
        <v>16</v>
      </c>
      <c r="B71" s="51"/>
      <c r="C71" s="50">
        <f>SUM(C69:C70)</f>
        <v>24</v>
      </c>
      <c r="D71" s="50">
        <f>SUM(D69:D70)</f>
        <v>104.2</v>
      </c>
      <c r="E71" s="85">
        <f>SUM(E69:E70)</f>
        <v>1250.4000000000001</v>
      </c>
      <c r="F71" s="87">
        <f>SUM(F69:F70)</f>
        <v>0.99999999999999989</v>
      </c>
      <c r="G71" s="85">
        <f>Stamgegevens!B61</f>
        <v>78.566800000000001</v>
      </c>
      <c r="H71" s="86"/>
      <c r="I71" s="85">
        <f>SUM(I69:I70)</f>
        <v>78.566799999999986</v>
      </c>
      <c r="J71" s="75">
        <f>I71/E71</f>
        <v>6.2833333333333324E-2</v>
      </c>
      <c r="K71" s="75">
        <f>I71/C71</f>
        <v>3.273616666666666</v>
      </c>
      <c r="L71" s="49"/>
      <c r="M71" s="49"/>
      <c r="N71" s="65"/>
      <c r="O71" s="59"/>
      <c r="P71" s="39" t="s">
        <v>92</v>
      </c>
      <c r="Q71" s="76">
        <f>$C$89/$N$70</f>
        <v>29</v>
      </c>
      <c r="R71" s="58">
        <f>Stamgegevens!$B$9</f>
        <v>52.1</v>
      </c>
      <c r="S71" s="58">
        <f t="shared" ref="S71:S72" si="87">Q71*R71</f>
        <v>1510.9</v>
      </c>
      <c r="T71" s="66">
        <f>S71/$S$73</f>
        <v>0.33333333333333331</v>
      </c>
      <c r="U71" s="67">
        <f>T71*$U$73</f>
        <v>39.2834</v>
      </c>
      <c r="V71" s="67">
        <f>U71/Q71</f>
        <v>1.3546</v>
      </c>
      <c r="W71" s="67">
        <f>T71*$U$73</f>
        <v>39.2834</v>
      </c>
      <c r="X71" s="58"/>
      <c r="Y71" s="58"/>
    </row>
    <row r="72" spans="1:33" x14ac:dyDescent="0.15">
      <c r="A72" s="56">
        <v>11</v>
      </c>
      <c r="B72" s="39" t="s">
        <v>92</v>
      </c>
      <c r="C72" s="48">
        <f>14.4*1.25</f>
        <v>18</v>
      </c>
      <c r="D72" s="39">
        <f>Stamgegevens!$B$9</f>
        <v>52.1</v>
      </c>
      <c r="E72" s="39">
        <f>C72*D72</f>
        <v>937.80000000000007</v>
      </c>
      <c r="F72" s="61">
        <f>E72/$E$75</f>
        <v>0.48648648648648646</v>
      </c>
      <c r="G72" s="93">
        <f>F72*$G$75</f>
        <v>57.332529729729728</v>
      </c>
      <c r="H72" s="79">
        <f>G72/C72</f>
        <v>3.1851405405405404</v>
      </c>
      <c r="I72" s="93">
        <f>F72*$G$75</f>
        <v>57.332529729729728</v>
      </c>
      <c r="J72" s="64"/>
      <c r="K72" s="64"/>
      <c r="L72" s="49"/>
      <c r="M72" s="49"/>
      <c r="N72" s="65"/>
      <c r="P72" s="39" t="s">
        <v>92</v>
      </c>
      <c r="Q72" s="76">
        <f>$C$89/$N$70</f>
        <v>29</v>
      </c>
      <c r="R72" s="58">
        <f>Stamgegevens!$B$9</f>
        <v>52.1</v>
      </c>
      <c r="S72" s="58">
        <f t="shared" si="87"/>
        <v>1510.9</v>
      </c>
      <c r="T72" s="66">
        <f>S72/$S$73</f>
        <v>0.33333333333333331</v>
      </c>
      <c r="U72" s="67">
        <f>T72*$U$73</f>
        <v>39.2834</v>
      </c>
      <c r="V72" s="67">
        <f>U72/Q72</f>
        <v>1.3546</v>
      </c>
      <c r="W72" s="67">
        <f>T72*$U$73</f>
        <v>39.2834</v>
      </c>
      <c r="X72" s="58"/>
      <c r="Y72" s="58"/>
    </row>
    <row r="73" spans="1:33" x14ac:dyDescent="0.15">
      <c r="B73" s="39" t="s">
        <v>92</v>
      </c>
      <c r="C73" s="48">
        <f>4.8*1.25</f>
        <v>6</v>
      </c>
      <c r="D73" s="39">
        <f>Stamgegevens!$B$9</f>
        <v>52.1</v>
      </c>
      <c r="E73" s="39">
        <f>C73*D73</f>
        <v>312.60000000000002</v>
      </c>
      <c r="F73" s="61">
        <f>E73/$E$75</f>
        <v>0.16216216216216214</v>
      </c>
      <c r="G73" s="93">
        <f>F73*$G$75</f>
        <v>19.110843243243242</v>
      </c>
      <c r="H73" s="79">
        <f t="shared" ref="H73:H74" si="88">G73/C73</f>
        <v>3.1851405405405404</v>
      </c>
      <c r="I73" s="93">
        <f t="shared" ref="I73:I74" si="89">F73*$G$75</f>
        <v>19.110843243243242</v>
      </c>
      <c r="J73" s="64"/>
      <c r="K73" s="64"/>
      <c r="L73" s="49"/>
      <c r="M73" s="49"/>
      <c r="N73" s="4"/>
      <c r="O73" s="68" t="s">
        <v>16</v>
      </c>
      <c r="P73" s="69"/>
      <c r="Q73" s="70">
        <f>SUM(Q70:Q72)</f>
        <v>87</v>
      </c>
      <c r="R73" s="70">
        <f>SUM(R70:R72)</f>
        <v>156.30000000000001</v>
      </c>
      <c r="S73" s="70">
        <f>SUM(S70:S72)</f>
        <v>4532.7000000000007</v>
      </c>
      <c r="T73" s="72">
        <f t="shared" ref="T73" si="90">SUM(T70:T72)</f>
        <v>1</v>
      </c>
      <c r="U73" s="73">
        <f>Stamgegevens!W54</f>
        <v>117.8502</v>
      </c>
      <c r="V73" s="74"/>
      <c r="W73" s="74">
        <f>SUM(W70:W72)</f>
        <v>117.8502</v>
      </c>
      <c r="X73" s="75">
        <f>W73/S73</f>
        <v>2.5999999999999995E-2</v>
      </c>
      <c r="Y73" s="75">
        <f>W73/Q73</f>
        <v>1.3546</v>
      </c>
      <c r="AB73" s="71">
        <v>41</v>
      </c>
      <c r="AC73" s="97" t="s">
        <v>92</v>
      </c>
      <c r="AD73" s="74">
        <f>U73-G89</f>
        <v>-39.2834</v>
      </c>
      <c r="AE73" s="74">
        <f>V73-H89</f>
        <v>0</v>
      </c>
      <c r="AF73" s="75">
        <f>X73-J89</f>
        <v>8.6666666666666663E-3</v>
      </c>
      <c r="AG73" s="75">
        <f>Y73-K89</f>
        <v>-0.4515333333333329</v>
      </c>
    </row>
    <row r="74" spans="1:33" x14ac:dyDescent="0.15">
      <c r="B74" s="39" t="s">
        <v>92</v>
      </c>
      <c r="C74" s="48">
        <f>10.4*1.25</f>
        <v>13</v>
      </c>
      <c r="D74" s="39">
        <f>Stamgegevens!$B$9</f>
        <v>52.1</v>
      </c>
      <c r="E74" s="39">
        <f>C74*D74</f>
        <v>677.30000000000007</v>
      </c>
      <c r="F74" s="61">
        <f>E74/$E$75</f>
        <v>0.35135135135135132</v>
      </c>
      <c r="G74" s="93">
        <f>F74*$G$75</f>
        <v>41.40682702702702</v>
      </c>
      <c r="H74" s="79">
        <f t="shared" si="88"/>
        <v>3.18514054054054</v>
      </c>
      <c r="I74" s="93">
        <f t="shared" si="89"/>
        <v>41.40682702702702</v>
      </c>
      <c r="J74" s="64"/>
      <c r="K74" s="64"/>
      <c r="L74" s="49"/>
      <c r="M74" s="49"/>
      <c r="N74" s="65">
        <v>1</v>
      </c>
      <c r="O74" s="59">
        <v>43</v>
      </c>
      <c r="P74" s="39" t="s">
        <v>92</v>
      </c>
      <c r="Q74" s="76">
        <f>C92/N74</f>
        <v>22</v>
      </c>
      <c r="R74" s="58">
        <f>Stamgegevens!$B$9</f>
        <v>52.1</v>
      </c>
      <c r="S74" s="58">
        <f>Q74*R74</f>
        <v>1146.2</v>
      </c>
      <c r="T74" s="95">
        <f>S74/S75</f>
        <v>1</v>
      </c>
      <c r="U74" s="67">
        <f>T74*U75</f>
        <v>39.2834</v>
      </c>
      <c r="V74" s="67">
        <f>U74/Q74</f>
        <v>1.7856090909090909</v>
      </c>
      <c r="W74" s="67">
        <f>T74*U75</f>
        <v>39.2834</v>
      </c>
      <c r="X74" s="58"/>
      <c r="Y74" s="58"/>
    </row>
    <row r="75" spans="1:33" s="55" customFormat="1" x14ac:dyDescent="0.15">
      <c r="A75" s="68" t="s">
        <v>16</v>
      </c>
      <c r="B75" s="52"/>
      <c r="C75" s="50">
        <f>SUM(C72:C74)</f>
        <v>37</v>
      </c>
      <c r="D75" s="50">
        <f>SUM(D72:D74)</f>
        <v>156.30000000000001</v>
      </c>
      <c r="E75" s="50">
        <f>SUM(E72:E74)</f>
        <v>1927.7000000000003</v>
      </c>
      <c r="F75" s="84">
        <f>SUM(F72:F74)</f>
        <v>0.99999999999999989</v>
      </c>
      <c r="G75" s="85">
        <f>Stamgegevens!B68</f>
        <v>117.8502</v>
      </c>
      <c r="H75" s="86"/>
      <c r="I75" s="85">
        <f>SUM(I72:I74)</f>
        <v>117.85019999999999</v>
      </c>
      <c r="J75" s="75">
        <f>I75/E75</f>
        <v>6.1135135135135119E-2</v>
      </c>
      <c r="K75" s="75">
        <f>I75/C75</f>
        <v>3.18514054054054</v>
      </c>
      <c r="L75" s="54"/>
      <c r="M75" s="54"/>
      <c r="N75" s="65"/>
      <c r="O75" s="68" t="s">
        <v>16</v>
      </c>
      <c r="P75" s="69"/>
      <c r="Q75" s="70">
        <f>SUM(Q74)</f>
        <v>22</v>
      </c>
      <c r="R75" s="70">
        <f>SUM(R74)</f>
        <v>52.1</v>
      </c>
      <c r="S75" s="70">
        <f>SUM(S74)</f>
        <v>1146.2</v>
      </c>
      <c r="T75" s="72">
        <f t="shared" ref="T75" si="91">SUM(T74)</f>
        <v>1</v>
      </c>
      <c r="U75" s="73">
        <f>Stamgegevens!W61</f>
        <v>39.2834</v>
      </c>
      <c r="V75" s="74"/>
      <c r="W75" s="74">
        <f>SUM(W74)</f>
        <v>39.2834</v>
      </c>
      <c r="X75" s="75">
        <f>W75/S75</f>
        <v>3.4272727272727274E-2</v>
      </c>
      <c r="Y75" s="75">
        <f>W75/Q75</f>
        <v>1.7856090909090909</v>
      </c>
      <c r="AB75" s="71">
        <v>43</v>
      </c>
      <c r="AC75" s="139" t="s">
        <v>92</v>
      </c>
      <c r="AD75" s="74">
        <f>U75-G92</f>
        <v>-39.2834</v>
      </c>
      <c r="AE75" s="74">
        <f>V75-H92</f>
        <v>0</v>
      </c>
      <c r="AF75" s="75">
        <f>X75-J92</f>
        <v>-3.4272727272727274E-2</v>
      </c>
      <c r="AG75" s="75">
        <f>Y75-K92</f>
        <v>-1.7856090909090909</v>
      </c>
    </row>
    <row r="76" spans="1:33" x14ac:dyDescent="0.15">
      <c r="A76" s="56">
        <v>17</v>
      </c>
      <c r="B76" s="39" t="s">
        <v>92</v>
      </c>
      <c r="C76" s="48">
        <f>18.4*1.25</f>
        <v>23</v>
      </c>
      <c r="D76" s="39">
        <f>Stamgegevens!$B$9</f>
        <v>52.1</v>
      </c>
      <c r="E76" s="39">
        <f>C76*D76</f>
        <v>1198.3</v>
      </c>
      <c r="F76" s="61">
        <f>E76/$E$78</f>
        <v>0.24210526315789474</v>
      </c>
      <c r="G76" s="93">
        <f>F76*$G$78</f>
        <v>28.532153684210527</v>
      </c>
      <c r="H76" s="79">
        <f>G76/C76</f>
        <v>1.2405284210526317</v>
      </c>
      <c r="I76" s="93">
        <f>F76*$G$78</f>
        <v>28.532153684210527</v>
      </c>
      <c r="J76" s="64"/>
      <c r="K76" s="64"/>
      <c r="L76" s="49"/>
      <c r="M76" s="49"/>
      <c r="N76" s="65">
        <f>'Drop frequency Tool'!X120</f>
        <v>1</v>
      </c>
      <c r="O76" s="59">
        <v>47</v>
      </c>
      <c r="P76" s="39" t="s">
        <v>92</v>
      </c>
      <c r="Q76" s="76">
        <f>C95/N76</f>
        <v>28</v>
      </c>
      <c r="R76" s="58">
        <f>Stamgegevens!$B$9</f>
        <v>52.1</v>
      </c>
      <c r="S76" s="58">
        <f>Q76*R76</f>
        <v>1458.8</v>
      </c>
      <c r="T76" s="95">
        <f>S76/S77</f>
        <v>1</v>
      </c>
      <c r="U76" s="67">
        <f>T76*U77</f>
        <v>39.2834</v>
      </c>
      <c r="V76" s="67">
        <f>U76/Q76</f>
        <v>1.4029785714285714</v>
      </c>
      <c r="W76" s="67">
        <f>T76*U77</f>
        <v>39.2834</v>
      </c>
      <c r="X76" s="58"/>
      <c r="Y76" s="58"/>
    </row>
    <row r="77" spans="1:33" x14ac:dyDescent="0.15">
      <c r="B77" s="39" t="s">
        <v>92</v>
      </c>
      <c r="C77" s="48">
        <f>28.8*1.25</f>
        <v>36</v>
      </c>
      <c r="D77" s="39">
        <f>Stamgegevens!$B$9*GETPIVOTDATA("Som van Unique DropID",'Drop frequency Tool'!$A$3,"NaarAdresNaam","A.S. WATSON DC OOSTERHOUT","NaarAdresPlaats","Oosterhout","Dag","vr","Week",17,"Postcode","49","Customergroup","Kruidvat")</f>
        <v>104.2</v>
      </c>
      <c r="E77" s="39">
        <f>C77*D77</f>
        <v>3751.2000000000003</v>
      </c>
      <c r="F77" s="61">
        <f>E77/$E$78</f>
        <v>0.75789473684210529</v>
      </c>
      <c r="G77" s="93">
        <f>F77*$G$78</f>
        <v>89.318046315789474</v>
      </c>
      <c r="H77" s="79">
        <f>G77/C77</f>
        <v>2.481056842105263</v>
      </c>
      <c r="I77" s="93">
        <f>F77*$G$78</f>
        <v>89.318046315789474</v>
      </c>
      <c r="J77" s="64"/>
      <c r="K77" s="64"/>
      <c r="L77" s="49"/>
      <c r="M77" s="49"/>
      <c r="N77" s="65"/>
      <c r="O77" s="68" t="s">
        <v>16</v>
      </c>
      <c r="P77" s="69"/>
      <c r="Q77" s="73">
        <f>SUM(Q76)</f>
        <v>28</v>
      </c>
      <c r="R77" s="73">
        <f>SUM(R76)</f>
        <v>52.1</v>
      </c>
      <c r="S77" s="73">
        <f>SUM(S76)</f>
        <v>1458.8</v>
      </c>
      <c r="T77" s="72">
        <f>SUM(T76)</f>
        <v>1</v>
      </c>
      <c r="U77" s="73">
        <f>Stamgegevens!W68</f>
        <v>39.2834</v>
      </c>
      <c r="V77" s="74"/>
      <c r="W77" s="74">
        <f>SUM(W76)</f>
        <v>39.2834</v>
      </c>
      <c r="X77" s="75">
        <f>W77/S77</f>
        <v>2.692857142857143E-2</v>
      </c>
      <c r="Y77" s="75">
        <f>W77/Q77</f>
        <v>1.4029785714285714</v>
      </c>
      <c r="AB77" s="71">
        <v>47</v>
      </c>
      <c r="AC77" s="139" t="s">
        <v>92</v>
      </c>
      <c r="AD77" s="74">
        <f>U77-G95</f>
        <v>-39.2834</v>
      </c>
      <c r="AE77" s="74">
        <f>V77-H95</f>
        <v>0</v>
      </c>
      <c r="AF77" s="75">
        <f>X77-J95</f>
        <v>-2.692857142857143E-2</v>
      </c>
      <c r="AG77" s="75">
        <f>Y77-K95</f>
        <v>-1.4029785714285714</v>
      </c>
    </row>
    <row r="78" spans="1:33" ht="15" customHeight="1" thickBot="1" x14ac:dyDescent="0.2">
      <c r="A78" s="68" t="s">
        <v>16</v>
      </c>
      <c r="B78" s="51"/>
      <c r="C78" s="50">
        <f>SUM(C76:C77)</f>
        <v>59</v>
      </c>
      <c r="D78" s="50">
        <f>SUM(D76:D77)</f>
        <v>156.30000000000001</v>
      </c>
      <c r="E78" s="85">
        <f>SUM(E76:E77)</f>
        <v>4949.5</v>
      </c>
      <c r="F78" s="87">
        <f>SUM(F76:F77)</f>
        <v>1</v>
      </c>
      <c r="G78" s="85">
        <f>Stamgegevens!F54</f>
        <v>117.8502</v>
      </c>
      <c r="H78" s="86"/>
      <c r="I78" s="85">
        <f>SUM(I76:I77)</f>
        <v>117.8502</v>
      </c>
      <c r="J78" s="75">
        <f>I78/E78</f>
        <v>2.3810526315789473E-2</v>
      </c>
      <c r="K78" s="75">
        <f>I78/C78</f>
        <v>1.9974610169491525</v>
      </c>
      <c r="L78" s="49"/>
      <c r="M78" s="49"/>
      <c r="N78" s="99"/>
      <c r="O78" s="100"/>
      <c r="P78" s="100"/>
      <c r="Q78" s="100"/>
      <c r="R78" s="99"/>
      <c r="S78" s="100"/>
      <c r="T78" s="100"/>
      <c r="U78" s="100"/>
      <c r="V78" s="100"/>
      <c r="W78" s="100"/>
      <c r="X78" s="100"/>
      <c r="Y78" s="100"/>
      <c r="AB78" s="140"/>
      <c r="AC78" s="141"/>
      <c r="AD78" s="142"/>
      <c r="AE78" s="142"/>
      <c r="AF78" s="142"/>
      <c r="AG78" s="142"/>
    </row>
    <row r="79" spans="1:33" x14ac:dyDescent="0.15">
      <c r="A79" s="56">
        <v>26</v>
      </c>
      <c r="B79" s="39" t="s">
        <v>92</v>
      </c>
      <c r="C79" s="48">
        <f>12*1.25</f>
        <v>15</v>
      </c>
      <c r="D79" s="39">
        <f>Stamgegevens!$B$9</f>
        <v>52.1</v>
      </c>
      <c r="E79" s="39">
        <f>C79*D79</f>
        <v>781.5</v>
      </c>
      <c r="F79" s="61">
        <f>E79/$E$83</f>
        <v>0.5</v>
      </c>
      <c r="G79" s="79">
        <f>F79*$G$83</f>
        <v>78.566800000000001</v>
      </c>
      <c r="H79" s="79">
        <f>G79/C79</f>
        <v>5.2377866666666666</v>
      </c>
      <c r="I79" s="79">
        <f>F79*$G$83</f>
        <v>78.566800000000001</v>
      </c>
      <c r="J79" s="64"/>
      <c r="K79" s="64"/>
      <c r="L79" s="49"/>
      <c r="M79" s="49"/>
      <c r="N79" s="65">
        <f>'Drop frequency Tool'!X166</f>
        <v>7</v>
      </c>
      <c r="O79" s="59">
        <v>6</v>
      </c>
      <c r="P79" s="39" t="s">
        <v>95</v>
      </c>
      <c r="Q79" s="76">
        <f>$C$103/$N$79</f>
        <v>29.857142857142858</v>
      </c>
      <c r="R79" s="58">
        <f>Stamgegevens!$B$10</f>
        <v>20.399999999999999</v>
      </c>
      <c r="S79" s="76">
        <f>Q79*R79</f>
        <v>609.08571428571429</v>
      </c>
      <c r="T79" s="66">
        <f>S79/$S$86</f>
        <v>0.14285714285714285</v>
      </c>
      <c r="U79" s="67">
        <f>T79*$U$86</f>
        <v>15.381599999999999</v>
      </c>
      <c r="V79" s="67">
        <f>U79/Q79</f>
        <v>0.51517320574162673</v>
      </c>
      <c r="W79" s="67">
        <f>T79*$U$86</f>
        <v>15.381599999999999</v>
      </c>
      <c r="X79" s="58"/>
      <c r="Y79" s="58"/>
    </row>
    <row r="80" spans="1:33" x14ac:dyDescent="0.15">
      <c r="B80" s="39" t="s">
        <v>92</v>
      </c>
      <c r="C80" s="48">
        <f>5.6*1.25</f>
        <v>7</v>
      </c>
      <c r="D80" s="39">
        <f>Stamgegevens!$B$9</f>
        <v>52.1</v>
      </c>
      <c r="E80" s="39">
        <f t="shared" ref="E80:E82" si="92">C80*D80</f>
        <v>364.7</v>
      </c>
      <c r="F80" s="61">
        <f t="shared" ref="F80:F82" si="93">E80/$E$83</f>
        <v>0.23333333333333334</v>
      </c>
      <c r="G80" s="79">
        <f t="shared" ref="G80:G82" si="94">F80*$G$83</f>
        <v>36.664506666666668</v>
      </c>
      <c r="H80" s="79">
        <f t="shared" ref="H80:H82" si="95">G80/C80</f>
        <v>5.2377866666666666</v>
      </c>
      <c r="I80" s="79">
        <f t="shared" ref="I80:I82" si="96">F80*$G$83</f>
        <v>36.664506666666668</v>
      </c>
      <c r="J80" s="64"/>
      <c r="K80" s="64"/>
      <c r="L80" s="49"/>
      <c r="M80" s="49"/>
      <c r="N80" s="65"/>
      <c r="P80" s="39" t="s">
        <v>95</v>
      </c>
      <c r="Q80" s="76">
        <f t="shared" ref="Q80:Q85" si="97">$C$103/$N$79</f>
        <v>29.857142857142858</v>
      </c>
      <c r="R80" s="58">
        <f>Stamgegevens!$B$10</f>
        <v>20.399999999999999</v>
      </c>
      <c r="S80" s="76">
        <f t="shared" ref="S80:S85" si="98">Q80*R80</f>
        <v>609.08571428571429</v>
      </c>
      <c r="T80" s="66">
        <f t="shared" ref="T80:T85" si="99">S80/$S$86</f>
        <v>0.14285714285714285</v>
      </c>
      <c r="U80" s="67">
        <f t="shared" ref="U80:U85" si="100">T80*$U$86</f>
        <v>15.381599999999999</v>
      </c>
      <c r="V80" s="67">
        <f>U80/Q80</f>
        <v>0.51517320574162673</v>
      </c>
      <c r="W80" s="67">
        <f t="shared" ref="W80:W85" si="101">T80*$U$86</f>
        <v>15.381599999999999</v>
      </c>
      <c r="X80" s="58"/>
      <c r="Y80" s="58"/>
    </row>
    <row r="81" spans="1:33" x14ac:dyDescent="0.15">
      <c r="B81" s="39" t="s">
        <v>92</v>
      </c>
      <c r="C81" s="48">
        <f>2.4*1.25</f>
        <v>3</v>
      </c>
      <c r="D81" s="39">
        <f>Stamgegevens!$B$9</f>
        <v>52.1</v>
      </c>
      <c r="E81" s="39">
        <f t="shared" si="92"/>
        <v>156.30000000000001</v>
      </c>
      <c r="F81" s="61">
        <f t="shared" si="93"/>
        <v>0.1</v>
      </c>
      <c r="G81" s="79">
        <f t="shared" si="94"/>
        <v>15.713360000000002</v>
      </c>
      <c r="H81" s="79">
        <f t="shared" si="95"/>
        <v>5.2377866666666675</v>
      </c>
      <c r="I81" s="79">
        <f t="shared" si="96"/>
        <v>15.713360000000002</v>
      </c>
      <c r="J81" s="64"/>
      <c r="K81" s="64"/>
      <c r="L81" s="49"/>
      <c r="M81" s="49"/>
      <c r="N81" s="65"/>
      <c r="O81" s="59"/>
      <c r="P81" s="39" t="s">
        <v>95</v>
      </c>
      <c r="Q81" s="76">
        <f t="shared" si="97"/>
        <v>29.857142857142858</v>
      </c>
      <c r="R81" s="58">
        <f>Stamgegevens!$B$10</f>
        <v>20.399999999999999</v>
      </c>
      <c r="S81" s="76">
        <f t="shared" si="98"/>
        <v>609.08571428571429</v>
      </c>
      <c r="T81" s="66">
        <f t="shared" si="99"/>
        <v>0.14285714285714285</v>
      </c>
      <c r="U81" s="67">
        <f t="shared" si="100"/>
        <v>15.381599999999999</v>
      </c>
      <c r="V81" s="67">
        <f>U81/Q81</f>
        <v>0.51517320574162673</v>
      </c>
      <c r="W81" s="67">
        <f t="shared" si="101"/>
        <v>15.381599999999999</v>
      </c>
      <c r="X81" s="58"/>
      <c r="Y81" s="58"/>
    </row>
    <row r="82" spans="1:33" x14ac:dyDescent="0.15">
      <c r="B82" s="39" t="s">
        <v>92</v>
      </c>
      <c r="C82" s="48">
        <f>4*1.25</f>
        <v>5</v>
      </c>
      <c r="D82" s="39">
        <f>Stamgegevens!$B$9</f>
        <v>52.1</v>
      </c>
      <c r="E82" s="39">
        <f t="shared" si="92"/>
        <v>260.5</v>
      </c>
      <c r="F82" s="61">
        <f t="shared" si="93"/>
        <v>0.16666666666666666</v>
      </c>
      <c r="G82" s="79">
        <f t="shared" si="94"/>
        <v>26.188933333333331</v>
      </c>
      <c r="H82" s="79">
        <f t="shared" si="95"/>
        <v>5.2377866666666666</v>
      </c>
      <c r="I82" s="79">
        <f t="shared" si="96"/>
        <v>26.188933333333331</v>
      </c>
      <c r="J82" s="64"/>
      <c r="K82" s="64"/>
      <c r="L82" s="49"/>
      <c r="M82" s="49"/>
      <c r="P82" s="39" t="s">
        <v>95</v>
      </c>
      <c r="Q82" s="76">
        <f t="shared" si="97"/>
        <v>29.857142857142858</v>
      </c>
      <c r="R82" s="58">
        <f>Stamgegevens!$B$10</f>
        <v>20.399999999999999</v>
      </c>
      <c r="S82" s="76">
        <f t="shared" si="98"/>
        <v>609.08571428571429</v>
      </c>
      <c r="T82" s="66">
        <f t="shared" si="99"/>
        <v>0.14285714285714285</v>
      </c>
      <c r="U82" s="67">
        <f t="shared" si="100"/>
        <v>15.381599999999999</v>
      </c>
      <c r="V82" s="67">
        <f t="shared" ref="V82:V85" si="102">U82/Q82</f>
        <v>0.51517320574162673</v>
      </c>
      <c r="W82" s="67">
        <f t="shared" si="101"/>
        <v>15.381599999999999</v>
      </c>
      <c r="X82" s="58"/>
      <c r="Y82" s="58"/>
    </row>
    <row r="83" spans="1:33" x14ac:dyDescent="0.15">
      <c r="A83" s="68" t="s">
        <v>16</v>
      </c>
      <c r="B83" s="51"/>
      <c r="C83" s="83">
        <f>SUM(C79:C82)</f>
        <v>30</v>
      </c>
      <c r="D83" s="50">
        <f>SUM(D79:D82)</f>
        <v>208.4</v>
      </c>
      <c r="E83" s="50">
        <f>SUM(E79:E82)</f>
        <v>1563</v>
      </c>
      <c r="F83" s="84">
        <f>SUM(F79:F82)</f>
        <v>1</v>
      </c>
      <c r="G83" s="85">
        <f>Stamgegevens!F61</f>
        <v>157.1336</v>
      </c>
      <c r="H83" s="85"/>
      <c r="I83" s="85">
        <f>SUM(I79:I82)</f>
        <v>157.1336</v>
      </c>
      <c r="J83" s="75">
        <f>I83/E83</f>
        <v>0.10053333333333334</v>
      </c>
      <c r="K83" s="75">
        <f>I83/C83</f>
        <v>5.2377866666666666</v>
      </c>
      <c r="L83" s="49"/>
      <c r="M83" s="49"/>
      <c r="N83" s="65"/>
      <c r="O83" s="59"/>
      <c r="P83" s="39" t="s">
        <v>95</v>
      </c>
      <c r="Q83" s="76">
        <f t="shared" si="97"/>
        <v>29.857142857142858</v>
      </c>
      <c r="R83" s="58">
        <f>Stamgegevens!$B$10</f>
        <v>20.399999999999999</v>
      </c>
      <c r="S83" s="76">
        <f t="shared" si="98"/>
        <v>609.08571428571429</v>
      </c>
      <c r="T83" s="66">
        <f t="shared" si="99"/>
        <v>0.14285714285714285</v>
      </c>
      <c r="U83" s="67">
        <f t="shared" si="100"/>
        <v>15.381599999999999</v>
      </c>
      <c r="V83" s="67">
        <f t="shared" si="102"/>
        <v>0.51517320574162673</v>
      </c>
      <c r="W83" s="67">
        <f t="shared" si="101"/>
        <v>15.381599999999999</v>
      </c>
      <c r="X83" s="58"/>
      <c r="Y83" s="58"/>
    </row>
    <row r="84" spans="1:33" x14ac:dyDescent="0.15">
      <c r="A84" s="56">
        <v>39</v>
      </c>
      <c r="B84" s="39" t="s">
        <v>92</v>
      </c>
      <c r="C84" s="48">
        <f>6.4*1.25</f>
        <v>8</v>
      </c>
      <c r="D84" s="39">
        <f>Stamgegevens!$B$9</f>
        <v>52.1</v>
      </c>
      <c r="E84" s="39">
        <f>C84*D84</f>
        <v>416.8</v>
      </c>
      <c r="F84" s="61">
        <f>E84/$E$86</f>
        <v>0.42105263157894735</v>
      </c>
      <c r="G84" s="79">
        <f>F84*$G$86</f>
        <v>33.080757894736841</v>
      </c>
      <c r="H84" s="79">
        <f>G84/C84</f>
        <v>4.1350947368421052</v>
      </c>
      <c r="I84" s="79">
        <f>F84*$G$86</f>
        <v>33.080757894736841</v>
      </c>
      <c r="J84" s="64"/>
      <c r="K84" s="64"/>
      <c r="L84" s="49"/>
      <c r="M84" s="49"/>
      <c r="N84" s="65"/>
      <c r="O84" s="59"/>
      <c r="P84" s="39" t="s">
        <v>95</v>
      </c>
      <c r="Q84" s="76">
        <f t="shared" si="97"/>
        <v>29.857142857142858</v>
      </c>
      <c r="R84" s="58">
        <f>Stamgegevens!$B$10</f>
        <v>20.399999999999999</v>
      </c>
      <c r="S84" s="76">
        <f t="shared" si="98"/>
        <v>609.08571428571429</v>
      </c>
      <c r="T84" s="66">
        <f t="shared" si="99"/>
        <v>0.14285714285714285</v>
      </c>
      <c r="U84" s="67">
        <f t="shared" si="100"/>
        <v>15.381599999999999</v>
      </c>
      <c r="V84" s="67">
        <f t="shared" si="102"/>
        <v>0.51517320574162673</v>
      </c>
      <c r="W84" s="67">
        <f t="shared" si="101"/>
        <v>15.381599999999999</v>
      </c>
      <c r="X84" s="58"/>
      <c r="Y84" s="58"/>
    </row>
    <row r="85" spans="1:33" x14ac:dyDescent="0.15">
      <c r="B85" s="39" t="s">
        <v>92</v>
      </c>
      <c r="C85" s="48">
        <f>8.8*1.25</f>
        <v>11</v>
      </c>
      <c r="D85" s="39">
        <f>Stamgegevens!$B$9</f>
        <v>52.1</v>
      </c>
      <c r="E85" s="39">
        <f>C85*D85</f>
        <v>573.1</v>
      </c>
      <c r="F85" s="61">
        <f>E85/$E$86</f>
        <v>0.57894736842105265</v>
      </c>
      <c r="G85" s="79">
        <f>F85*$G$86</f>
        <v>45.486042105263159</v>
      </c>
      <c r="H85" s="79">
        <f>G85/C85</f>
        <v>4.1350947368421052</v>
      </c>
      <c r="I85" s="79">
        <f>F85*$G$86</f>
        <v>45.486042105263159</v>
      </c>
      <c r="J85" s="64"/>
      <c r="K85" s="64"/>
      <c r="L85" s="49"/>
      <c r="M85" s="49"/>
      <c r="N85" s="65"/>
      <c r="O85" s="59"/>
      <c r="P85" s="39" t="s">
        <v>95</v>
      </c>
      <c r="Q85" s="76">
        <f t="shared" si="97"/>
        <v>29.857142857142858</v>
      </c>
      <c r="R85" s="58">
        <f>Stamgegevens!$B$10</f>
        <v>20.399999999999999</v>
      </c>
      <c r="S85" s="76">
        <f t="shared" si="98"/>
        <v>609.08571428571429</v>
      </c>
      <c r="T85" s="66">
        <f t="shared" si="99"/>
        <v>0.14285714285714285</v>
      </c>
      <c r="U85" s="67">
        <f t="shared" si="100"/>
        <v>15.381599999999999</v>
      </c>
      <c r="V85" s="67">
        <f t="shared" si="102"/>
        <v>0.51517320574162673</v>
      </c>
      <c r="W85" s="67">
        <f t="shared" si="101"/>
        <v>15.381599999999999</v>
      </c>
      <c r="X85" s="58"/>
      <c r="Y85" s="58"/>
    </row>
    <row r="86" spans="1:33" x14ac:dyDescent="0.15">
      <c r="A86" s="68" t="s">
        <v>16</v>
      </c>
      <c r="B86" s="51"/>
      <c r="C86" s="83">
        <f>SUM(C84:C85)</f>
        <v>19</v>
      </c>
      <c r="D86" s="50">
        <f>SUM(D84:D85)</f>
        <v>104.2</v>
      </c>
      <c r="E86" s="50">
        <f>SUM(E84:E85)</f>
        <v>989.90000000000009</v>
      </c>
      <c r="F86" s="84">
        <f>SUM(F84:F85)</f>
        <v>1</v>
      </c>
      <c r="G86" s="85">
        <f>Stamgegevens!F68</f>
        <v>78.566800000000001</v>
      </c>
      <c r="H86" s="86"/>
      <c r="I86" s="85">
        <f>SUM(I84:I85)</f>
        <v>78.566800000000001</v>
      </c>
      <c r="J86" s="75">
        <f>I86/E86</f>
        <v>7.9368421052631574E-2</v>
      </c>
      <c r="K86" s="75">
        <f>I86/C86</f>
        <v>4.1350947368421052</v>
      </c>
      <c r="L86" s="49"/>
      <c r="M86" s="49"/>
      <c r="N86" s="65"/>
      <c r="O86" s="68" t="s">
        <v>16</v>
      </c>
      <c r="P86" s="51"/>
      <c r="Q86" s="73">
        <f>SUM(Q79:Q85)</f>
        <v>209</v>
      </c>
      <c r="R86" s="73">
        <f t="shared" ref="R86" si="103">SUM(R79:R85)</f>
        <v>142.80000000000001</v>
      </c>
      <c r="S86" s="73">
        <f>SUM(S79:S85)</f>
        <v>4263.6000000000004</v>
      </c>
      <c r="T86" s="72">
        <f>SUM(T79:T85)</f>
        <v>0.99999999999999978</v>
      </c>
      <c r="U86" s="73">
        <f>Stamgegevens!O77</f>
        <v>107.6712</v>
      </c>
      <c r="V86" s="74"/>
      <c r="W86" s="74">
        <f>SUM(W79:W85)</f>
        <v>107.67119999999997</v>
      </c>
      <c r="X86" s="75">
        <f>W86/S86</f>
        <v>2.5253588516746403E-2</v>
      </c>
      <c r="Y86" s="75">
        <f>W86/Q86</f>
        <v>0.51517320574162662</v>
      </c>
      <c r="AB86" s="71">
        <v>6</v>
      </c>
      <c r="AC86" s="52" t="s">
        <v>95</v>
      </c>
      <c r="AD86" s="74">
        <f>U86-G103</f>
        <v>-46.144800000000004</v>
      </c>
      <c r="AE86" s="74">
        <f>V86-H103</f>
        <v>0</v>
      </c>
      <c r="AF86" s="75">
        <f>X86-J103</f>
        <v>-1.0822966507177047E-2</v>
      </c>
      <c r="AG86" s="75">
        <f>Y86-K103</f>
        <v>-0.22078851674641164</v>
      </c>
    </row>
    <row r="87" spans="1:33" x14ac:dyDescent="0.15">
      <c r="A87" s="56">
        <v>41</v>
      </c>
      <c r="B87" s="39" t="s">
        <v>92</v>
      </c>
      <c r="C87" s="48">
        <f>36*1.25</f>
        <v>45</v>
      </c>
      <c r="D87" s="39">
        <f>Stamgegevens!$B$9*GETPIVOTDATA("Som van Unique DropID",'Drop frequency Tool'!$A$3,"NaarAdresNaam","A.S. WATSON DC OOSTERHOUT","NaarAdresPlaats","Oosterhout","Dag","wo","Week",41,"Postcode","49","Customergroup","Kruidvat")</f>
        <v>104.2</v>
      </c>
      <c r="E87" s="39">
        <f>C87*D87</f>
        <v>4689</v>
      </c>
      <c r="F87" s="61">
        <f>E87/$E$89</f>
        <v>0.51724137931034475</v>
      </c>
      <c r="G87" s="79">
        <f>F87*$G$89</f>
        <v>81.275999999999982</v>
      </c>
      <c r="H87" s="79">
        <f>G87/C87</f>
        <v>1.8061333333333329</v>
      </c>
      <c r="I87" s="79">
        <f>F87*$G$89</f>
        <v>81.275999999999982</v>
      </c>
      <c r="L87" s="49"/>
      <c r="M87" s="49"/>
      <c r="N87" s="65">
        <f>'Drop frequency Tool'!X168</f>
        <v>9</v>
      </c>
      <c r="O87" s="59">
        <v>8</v>
      </c>
      <c r="P87" s="39" t="s">
        <v>95</v>
      </c>
      <c r="Q87" s="76">
        <f>$C$109/$N$87</f>
        <v>29.777777777777779</v>
      </c>
      <c r="R87" s="58">
        <f>Stamgegevens!$B$10</f>
        <v>20.399999999999999</v>
      </c>
      <c r="S87" s="76">
        <f>Q87*R87</f>
        <v>607.4666666666667</v>
      </c>
      <c r="T87" s="66">
        <f>S87/$S$96</f>
        <v>0.1111111111111111</v>
      </c>
      <c r="U87" s="67">
        <f>T87*$U$96</f>
        <v>15.381600000000001</v>
      </c>
      <c r="V87" s="67">
        <f>U87/Q87</f>
        <v>0.51654626865671638</v>
      </c>
      <c r="W87" s="67">
        <f>T87*$U$96</f>
        <v>15.381600000000001</v>
      </c>
      <c r="X87" s="58"/>
      <c r="Y87" s="58"/>
    </row>
    <row r="88" spans="1:33" x14ac:dyDescent="0.15">
      <c r="B88" s="39" t="s">
        <v>92</v>
      </c>
      <c r="C88" s="48">
        <f>33.6*1.25</f>
        <v>42</v>
      </c>
      <c r="D88" s="39">
        <f>Stamgegevens!B9*GETPIVOTDATA("Som van Unique DropID",'Drop frequency Tool'!$A$3,"NaarAdresNaam","A.S. WATSON DC OOSTERHOUT","NaarAdresPlaats","Oosterhout","Dag","do","Week",41,"Postcode","49","Customergroup","Kruidvat")</f>
        <v>104.2</v>
      </c>
      <c r="E88" s="39">
        <f>C88*D88</f>
        <v>4376.4000000000005</v>
      </c>
      <c r="F88" s="61">
        <f>E88/$E$89</f>
        <v>0.48275862068965514</v>
      </c>
      <c r="G88" s="79">
        <f>F88*$G$89</f>
        <v>75.857599999999991</v>
      </c>
      <c r="H88" s="79">
        <f>G88/C88</f>
        <v>1.8061333333333331</v>
      </c>
      <c r="I88" s="79">
        <f>F88*$G$89</f>
        <v>75.857599999999991</v>
      </c>
      <c r="L88" s="49"/>
      <c r="M88" s="49"/>
      <c r="N88" s="65"/>
      <c r="P88" s="39" t="s">
        <v>95</v>
      </c>
      <c r="Q88" s="76">
        <f t="shared" ref="Q88:Q95" si="104">$C$109/$N$87</f>
        <v>29.777777777777779</v>
      </c>
      <c r="R88" s="58">
        <f>Stamgegevens!$B$10</f>
        <v>20.399999999999999</v>
      </c>
      <c r="S88" s="76">
        <f t="shared" ref="S88:S95" si="105">Q88*R88</f>
        <v>607.4666666666667</v>
      </c>
      <c r="T88" s="66">
        <f t="shared" ref="T88:T95" si="106">S88/$S$96</f>
        <v>0.1111111111111111</v>
      </c>
      <c r="U88" s="67">
        <f t="shared" ref="U88:U95" si="107">T88*$U$96</f>
        <v>15.381600000000001</v>
      </c>
      <c r="V88" s="67">
        <f t="shared" ref="V88:V95" si="108">U88/Q88</f>
        <v>0.51654626865671638</v>
      </c>
      <c r="W88" s="67">
        <f t="shared" ref="W88:W95" si="109">T88*$U$96</f>
        <v>15.381600000000001</v>
      </c>
      <c r="X88" s="58"/>
      <c r="Y88" s="58"/>
    </row>
    <row r="89" spans="1:33" x14ac:dyDescent="0.15">
      <c r="A89" s="68" t="s">
        <v>16</v>
      </c>
      <c r="B89" s="51"/>
      <c r="C89" s="83">
        <f>SUM(C87:C88)</f>
        <v>87</v>
      </c>
      <c r="D89" s="50">
        <f>SUM(D87:D88)</f>
        <v>208.4</v>
      </c>
      <c r="E89" s="50">
        <f>SUM(E87:E88)</f>
        <v>9065.4000000000015</v>
      </c>
      <c r="F89" s="87">
        <f>SUM(F87:F88)</f>
        <v>0.99999999999999989</v>
      </c>
      <c r="G89" s="85">
        <f>Stamgegevens!J54</f>
        <v>157.1336</v>
      </c>
      <c r="H89" s="86"/>
      <c r="I89" s="85">
        <f>SUM(I87:I88)</f>
        <v>157.13359999999997</v>
      </c>
      <c r="J89" s="75">
        <f>I89/E89</f>
        <v>1.7333333333333329E-2</v>
      </c>
      <c r="K89" s="75">
        <f>I89/C89</f>
        <v>1.8061333333333329</v>
      </c>
      <c r="L89" s="49"/>
      <c r="M89" s="49"/>
      <c r="P89" s="39" t="s">
        <v>95</v>
      </c>
      <c r="Q89" s="76">
        <f t="shared" si="104"/>
        <v>29.777777777777779</v>
      </c>
      <c r="R89" s="58">
        <f>Stamgegevens!$B$10</f>
        <v>20.399999999999999</v>
      </c>
      <c r="S89" s="76">
        <f t="shared" si="105"/>
        <v>607.4666666666667</v>
      </c>
      <c r="T89" s="66">
        <f t="shared" si="106"/>
        <v>0.1111111111111111</v>
      </c>
      <c r="U89" s="67">
        <f t="shared" si="107"/>
        <v>15.381600000000001</v>
      </c>
      <c r="V89" s="67">
        <f t="shared" si="108"/>
        <v>0.51654626865671638</v>
      </c>
      <c r="W89" s="67">
        <f t="shared" si="109"/>
        <v>15.381600000000001</v>
      </c>
      <c r="X89" s="58"/>
      <c r="Y89" s="58"/>
    </row>
    <row r="90" spans="1:33" x14ac:dyDescent="0.15">
      <c r="A90" s="56">
        <v>43</v>
      </c>
      <c r="B90" s="39" t="s">
        <v>92</v>
      </c>
      <c r="C90" s="48">
        <f>4*1.25</f>
        <v>5</v>
      </c>
      <c r="D90" s="39">
        <f>Stamgegevens!$B$9</f>
        <v>52.1</v>
      </c>
      <c r="E90" s="39">
        <f>C90*D90</f>
        <v>260.5</v>
      </c>
      <c r="F90" s="61">
        <f>E90/$E$92</f>
        <v>0.22727272727272727</v>
      </c>
      <c r="G90" s="79">
        <f>F90*$G$92</f>
        <v>17.856090909090909</v>
      </c>
      <c r="H90" s="79">
        <f>G90/C90</f>
        <v>3.5712181818181818</v>
      </c>
      <c r="I90" s="79">
        <f>F90*$G$92</f>
        <v>17.856090909090909</v>
      </c>
      <c r="L90" s="49"/>
      <c r="M90" s="49"/>
      <c r="N90" s="65"/>
      <c r="O90" s="59"/>
      <c r="P90" s="39" t="s">
        <v>95</v>
      </c>
      <c r="Q90" s="76">
        <f t="shared" si="104"/>
        <v>29.777777777777779</v>
      </c>
      <c r="R90" s="58">
        <f>Stamgegevens!$B$10</f>
        <v>20.399999999999999</v>
      </c>
      <c r="S90" s="76">
        <f t="shared" si="105"/>
        <v>607.4666666666667</v>
      </c>
      <c r="T90" s="66">
        <f t="shared" si="106"/>
        <v>0.1111111111111111</v>
      </c>
      <c r="U90" s="67">
        <f t="shared" si="107"/>
        <v>15.381600000000001</v>
      </c>
      <c r="V90" s="67">
        <f t="shared" si="108"/>
        <v>0.51654626865671638</v>
      </c>
      <c r="W90" s="67">
        <f t="shared" si="109"/>
        <v>15.381600000000001</v>
      </c>
      <c r="X90" s="58"/>
      <c r="Y90" s="58"/>
    </row>
    <row r="91" spans="1:33" x14ac:dyDescent="0.15">
      <c r="B91" s="39" t="s">
        <v>92</v>
      </c>
      <c r="C91" s="48">
        <f>13.6*1.25</f>
        <v>17</v>
      </c>
      <c r="D91" s="39">
        <f>Stamgegevens!$B$9</f>
        <v>52.1</v>
      </c>
      <c r="E91" s="39">
        <f>C91*D91</f>
        <v>885.7</v>
      </c>
      <c r="F91" s="61">
        <f>E91/$E$92</f>
        <v>0.77272727272727271</v>
      </c>
      <c r="G91" s="79">
        <f>F91*$G$92</f>
        <v>60.710709090909091</v>
      </c>
      <c r="H91" s="79">
        <f>G91/C91</f>
        <v>3.5712181818181818</v>
      </c>
      <c r="I91" s="79">
        <f>F91*$G$92</f>
        <v>60.710709090909091</v>
      </c>
      <c r="L91" s="49"/>
      <c r="M91" s="49"/>
      <c r="N91" s="65"/>
      <c r="O91" s="59"/>
      <c r="P91" s="39" t="s">
        <v>95</v>
      </c>
      <c r="Q91" s="76">
        <f t="shared" si="104"/>
        <v>29.777777777777779</v>
      </c>
      <c r="R91" s="58">
        <f>Stamgegevens!$B$10</f>
        <v>20.399999999999999</v>
      </c>
      <c r="S91" s="76">
        <f t="shared" si="105"/>
        <v>607.4666666666667</v>
      </c>
      <c r="T91" s="66">
        <f t="shared" si="106"/>
        <v>0.1111111111111111</v>
      </c>
      <c r="U91" s="67">
        <f t="shared" si="107"/>
        <v>15.381600000000001</v>
      </c>
      <c r="V91" s="67">
        <f t="shared" si="108"/>
        <v>0.51654626865671638</v>
      </c>
      <c r="W91" s="67">
        <f t="shared" si="109"/>
        <v>15.381600000000001</v>
      </c>
      <c r="X91" s="58"/>
      <c r="Y91" s="58"/>
    </row>
    <row r="92" spans="1:33" x14ac:dyDescent="0.15">
      <c r="A92" s="68" t="s">
        <v>16</v>
      </c>
      <c r="B92" s="51"/>
      <c r="C92" s="70">
        <f>SUM(C90:C91)</f>
        <v>22</v>
      </c>
      <c r="D92" s="52">
        <f>SUM(D90:D91)</f>
        <v>104.2</v>
      </c>
      <c r="E92" s="50">
        <f>SUM(E90:E91)</f>
        <v>1146.2</v>
      </c>
      <c r="F92" s="87">
        <f>SUM(F90:F91)</f>
        <v>1</v>
      </c>
      <c r="G92" s="85">
        <f>Stamgegevens!J62</f>
        <v>78.566800000000001</v>
      </c>
      <c r="H92" s="86"/>
      <c r="I92" s="85">
        <f>SUM(I90:I91)</f>
        <v>78.566800000000001</v>
      </c>
      <c r="J92" s="75">
        <f>I92/E92</f>
        <v>6.8545454545454548E-2</v>
      </c>
      <c r="K92" s="75">
        <f>I92/C92</f>
        <v>3.5712181818181818</v>
      </c>
      <c r="L92" s="49"/>
      <c r="M92" s="49"/>
      <c r="N92" s="65"/>
      <c r="O92" s="59"/>
      <c r="P92" s="39" t="s">
        <v>95</v>
      </c>
      <c r="Q92" s="76">
        <f t="shared" si="104"/>
        <v>29.777777777777779</v>
      </c>
      <c r="R92" s="58">
        <f>Stamgegevens!$B$10</f>
        <v>20.399999999999999</v>
      </c>
      <c r="S92" s="76">
        <f t="shared" si="105"/>
        <v>607.4666666666667</v>
      </c>
      <c r="T92" s="66">
        <f t="shared" si="106"/>
        <v>0.1111111111111111</v>
      </c>
      <c r="U92" s="67">
        <f t="shared" si="107"/>
        <v>15.381600000000001</v>
      </c>
      <c r="V92" s="67">
        <f t="shared" si="108"/>
        <v>0.51654626865671638</v>
      </c>
      <c r="W92" s="67">
        <f t="shared" si="109"/>
        <v>15.381600000000001</v>
      </c>
      <c r="X92" s="58"/>
      <c r="Y92" s="58"/>
    </row>
    <row r="93" spans="1:33" x14ac:dyDescent="0.15">
      <c r="A93" s="56">
        <v>47</v>
      </c>
      <c r="B93" s="39" t="s">
        <v>92</v>
      </c>
      <c r="C93" s="48">
        <f>4*1.25</f>
        <v>5</v>
      </c>
      <c r="D93" s="39">
        <f>Stamgegevens!$B$9</f>
        <v>52.1</v>
      </c>
      <c r="E93" s="39">
        <f>C93*D93</f>
        <v>260.5</v>
      </c>
      <c r="F93" s="61">
        <f>E93/$E$95</f>
        <v>0.17857142857142858</v>
      </c>
      <c r="G93" s="79">
        <f>F93*$G$95</f>
        <v>14.029785714285715</v>
      </c>
      <c r="H93" s="79">
        <f>G93/C93</f>
        <v>2.8059571428571433</v>
      </c>
      <c r="I93" s="79">
        <f>F93*$G$95</f>
        <v>14.029785714285715</v>
      </c>
      <c r="L93" s="49"/>
      <c r="M93" s="49"/>
      <c r="N93" s="65"/>
      <c r="O93" s="59"/>
      <c r="P93" s="39" t="s">
        <v>95</v>
      </c>
      <c r="Q93" s="76">
        <f t="shared" si="104"/>
        <v>29.777777777777779</v>
      </c>
      <c r="R93" s="58">
        <f>Stamgegevens!$B$10</f>
        <v>20.399999999999999</v>
      </c>
      <c r="S93" s="76">
        <f t="shared" si="105"/>
        <v>607.4666666666667</v>
      </c>
      <c r="T93" s="66">
        <f t="shared" si="106"/>
        <v>0.1111111111111111</v>
      </c>
      <c r="U93" s="67">
        <f t="shared" si="107"/>
        <v>15.381600000000001</v>
      </c>
      <c r="V93" s="67">
        <f t="shared" si="108"/>
        <v>0.51654626865671638</v>
      </c>
      <c r="W93" s="67">
        <f t="shared" si="109"/>
        <v>15.381600000000001</v>
      </c>
      <c r="X93" s="58"/>
      <c r="Y93" s="58"/>
    </row>
    <row r="94" spans="1:33" x14ac:dyDescent="0.15">
      <c r="B94" s="39" t="s">
        <v>92</v>
      </c>
      <c r="C94" s="48">
        <f>18.4*1.25</f>
        <v>23</v>
      </c>
      <c r="D94" s="39">
        <f>Stamgegevens!$B$9</f>
        <v>52.1</v>
      </c>
      <c r="E94" s="39">
        <f>C94*D94</f>
        <v>1198.3</v>
      </c>
      <c r="F94" s="61">
        <f>E94/$E$95</f>
        <v>0.8214285714285714</v>
      </c>
      <c r="G94" s="79">
        <f>F94*$G$95</f>
        <v>64.537014285714278</v>
      </c>
      <c r="H94" s="79">
        <f>G94/C94</f>
        <v>2.8059571428571424</v>
      </c>
      <c r="I94" s="79">
        <f>F94*$G$95</f>
        <v>64.537014285714278</v>
      </c>
      <c r="L94" s="49"/>
      <c r="M94" s="49"/>
      <c r="P94" s="39" t="s">
        <v>95</v>
      </c>
      <c r="Q94" s="76">
        <f t="shared" si="104"/>
        <v>29.777777777777779</v>
      </c>
      <c r="R94" s="58">
        <f>Stamgegevens!$B$10</f>
        <v>20.399999999999999</v>
      </c>
      <c r="S94" s="76">
        <f t="shared" si="105"/>
        <v>607.4666666666667</v>
      </c>
      <c r="T94" s="66">
        <f t="shared" si="106"/>
        <v>0.1111111111111111</v>
      </c>
      <c r="U94" s="67">
        <f t="shared" si="107"/>
        <v>15.381600000000001</v>
      </c>
      <c r="V94" s="67">
        <f t="shared" si="108"/>
        <v>0.51654626865671638</v>
      </c>
      <c r="W94" s="67">
        <f t="shared" si="109"/>
        <v>15.381600000000001</v>
      </c>
      <c r="X94" s="58"/>
      <c r="Y94" s="58"/>
    </row>
    <row r="95" spans="1:33" x14ac:dyDescent="0.15">
      <c r="A95" s="68" t="s">
        <v>16</v>
      </c>
      <c r="B95" s="51"/>
      <c r="C95" s="83">
        <f>SUM(C93:C94)</f>
        <v>28</v>
      </c>
      <c r="D95" s="50">
        <f>SUM(D93:D94)</f>
        <v>104.2</v>
      </c>
      <c r="E95" s="50">
        <f>SUM(E93:E94)</f>
        <v>1458.8</v>
      </c>
      <c r="F95" s="87">
        <f>SUM(F93:F94)</f>
        <v>1</v>
      </c>
      <c r="G95" s="85">
        <f>Stamgegevens!J68</f>
        <v>78.566800000000001</v>
      </c>
      <c r="H95" s="86"/>
      <c r="I95" s="85">
        <f>SUM(I93:I94)</f>
        <v>78.566800000000001</v>
      </c>
      <c r="J95" s="75">
        <f>I95/E95</f>
        <v>5.385714285714286E-2</v>
      </c>
      <c r="K95" s="75">
        <f>I95/C95</f>
        <v>2.8059571428571428</v>
      </c>
      <c r="L95" s="49"/>
      <c r="M95" s="49"/>
      <c r="P95" s="39" t="s">
        <v>95</v>
      </c>
      <c r="Q95" s="76">
        <f t="shared" si="104"/>
        <v>29.777777777777779</v>
      </c>
      <c r="R95" s="58">
        <f>Stamgegevens!$B$10</f>
        <v>20.399999999999999</v>
      </c>
      <c r="S95" s="76">
        <f t="shared" si="105"/>
        <v>607.4666666666667</v>
      </c>
      <c r="T95" s="66">
        <f t="shared" si="106"/>
        <v>0.1111111111111111</v>
      </c>
      <c r="U95" s="67">
        <f t="shared" si="107"/>
        <v>15.381600000000001</v>
      </c>
      <c r="V95" s="67">
        <f t="shared" si="108"/>
        <v>0.51654626865671638</v>
      </c>
      <c r="W95" s="67">
        <f t="shared" si="109"/>
        <v>15.381600000000001</v>
      </c>
    </row>
    <row r="96" spans="1:33" ht="15" thickBot="1" x14ac:dyDescent="0.2">
      <c r="A96" s="106"/>
      <c r="B96" s="107"/>
      <c r="C96" s="108"/>
      <c r="D96" s="107"/>
      <c r="E96" s="107"/>
      <c r="F96" s="107"/>
      <c r="G96" s="107"/>
      <c r="H96" s="107"/>
      <c r="I96" s="107"/>
      <c r="J96" s="100"/>
      <c r="K96" s="100"/>
      <c r="L96" s="49"/>
      <c r="M96" s="49"/>
      <c r="N96" s="65"/>
      <c r="O96" s="68" t="s">
        <v>16</v>
      </c>
      <c r="P96" s="51"/>
      <c r="Q96" s="73">
        <f>SUM(Q87:Q95)</f>
        <v>268</v>
      </c>
      <c r="R96" s="73">
        <f t="shared" ref="R96" si="110">SUM(R87:R95)</f>
        <v>183.60000000000002</v>
      </c>
      <c r="S96" s="73">
        <f>SUM(S87:S95)</f>
        <v>5467.2000000000007</v>
      </c>
      <c r="T96" s="72">
        <f>SUM(T87:T95)</f>
        <v>1.0000000000000002</v>
      </c>
      <c r="U96" s="73">
        <f>Stamgegevens!O84</f>
        <v>138.43440000000001</v>
      </c>
      <c r="V96" s="74"/>
      <c r="W96" s="74">
        <f>SUM(W87:W95)</f>
        <v>138.43440000000001</v>
      </c>
      <c r="X96" s="75">
        <f>W96/S96</f>
        <v>2.5320895522388059E-2</v>
      </c>
      <c r="Y96" s="75">
        <f>W96/Q96</f>
        <v>0.51654626865671649</v>
      </c>
      <c r="AB96" s="71">
        <v>8</v>
      </c>
      <c r="AC96" s="52" t="s">
        <v>95</v>
      </c>
      <c r="AD96" s="74">
        <f>U96-G109</f>
        <v>-46.144799999999975</v>
      </c>
      <c r="AE96" s="74">
        <f>V96-H109</f>
        <v>0</v>
      </c>
      <c r="AF96" s="75">
        <f>X96-J109</f>
        <v>1.408114396959303E-2</v>
      </c>
      <c r="AG96" s="75">
        <f>Y96-K109</f>
        <v>-0.17218208955223868</v>
      </c>
    </row>
    <row r="97" spans="1:33" x14ac:dyDescent="0.15">
      <c r="A97" s="56">
        <v>6</v>
      </c>
      <c r="B97" s="39" t="s">
        <v>95</v>
      </c>
      <c r="C97" s="48">
        <f>9.6*1.25</f>
        <v>12</v>
      </c>
      <c r="D97" s="39">
        <f>Stamgegevens!$B$10</f>
        <v>20.399999999999999</v>
      </c>
      <c r="E97" s="39">
        <f t="shared" ref="E97:E102" si="111">C97*$D$97</f>
        <v>244.79999999999998</v>
      </c>
      <c r="F97" s="61">
        <f t="shared" ref="F97:F102" si="112">E97/$E$103</f>
        <v>5.7416267942583733E-2</v>
      </c>
      <c r="G97" s="79">
        <f t="shared" ref="G97:G102" si="113">F97*$G$103</f>
        <v>8.8315406698564605</v>
      </c>
      <c r="H97" s="79">
        <f>G97/C97</f>
        <v>0.73596172248803837</v>
      </c>
      <c r="I97" s="79">
        <f t="shared" ref="I97:I102" si="114">F97*$G$103</f>
        <v>8.8315406698564605</v>
      </c>
      <c r="L97" s="49"/>
      <c r="M97" s="49"/>
      <c r="N97" s="65">
        <f>'Drop frequency Tool'!X174</f>
        <v>8</v>
      </c>
      <c r="O97" s="59">
        <v>14</v>
      </c>
      <c r="P97" s="39" t="s">
        <v>95</v>
      </c>
      <c r="Q97" s="76">
        <f>$C$114/$N$97</f>
        <v>29.625</v>
      </c>
      <c r="R97" s="58">
        <f>Stamgegevens!$B$10</f>
        <v>20.399999999999999</v>
      </c>
      <c r="S97" s="58">
        <f>Q97*R97</f>
        <v>604.34999999999991</v>
      </c>
      <c r="T97" s="66">
        <f>S97/$S$105</f>
        <v>0.125</v>
      </c>
      <c r="U97" s="67">
        <f>T97*$U$105</f>
        <v>15.381600000000001</v>
      </c>
      <c r="V97" s="67">
        <f>U97/Q97</f>
        <v>0.5192101265822785</v>
      </c>
      <c r="W97" s="67">
        <f>T97*$U$105</f>
        <v>15.381600000000001</v>
      </c>
      <c r="X97" s="58"/>
      <c r="Y97" s="58"/>
    </row>
    <row r="98" spans="1:33" x14ac:dyDescent="0.15">
      <c r="B98" s="39" t="s">
        <v>95</v>
      </c>
      <c r="C98" s="48">
        <f>42.4*1.25</f>
        <v>53</v>
      </c>
      <c r="D98" s="39">
        <f>Stamgegevens!$B$10*GETPIVOTDATA("Som van Unique DropID",'Drop frequency Tool'!$A$3,"NaarAdresNaam","Kruidvat BV","NaarAdresPlaats","Heteren","Dag","di","Week",6,"Postcode","66","Customergroup","Kruidvat")</f>
        <v>40.799999999999997</v>
      </c>
      <c r="E98" s="39">
        <f t="shared" si="111"/>
        <v>1081.1999999999998</v>
      </c>
      <c r="F98" s="61">
        <f t="shared" si="112"/>
        <v>0.25358851674641147</v>
      </c>
      <c r="G98" s="79">
        <f t="shared" si="113"/>
        <v>39.005971291866025</v>
      </c>
      <c r="H98" s="79">
        <f t="shared" ref="H98:H102" si="115">G98/C98</f>
        <v>0.73596172248803826</v>
      </c>
      <c r="I98" s="79">
        <f t="shared" si="114"/>
        <v>39.005971291866025</v>
      </c>
      <c r="L98" s="49"/>
      <c r="M98" s="49"/>
      <c r="N98" s="65"/>
      <c r="O98" s="59"/>
      <c r="P98" s="39" t="s">
        <v>95</v>
      </c>
      <c r="Q98" s="76">
        <f t="shared" ref="Q98:Q104" si="116">$C$114/$N$97</f>
        <v>29.625</v>
      </c>
      <c r="R98" s="58">
        <f>Stamgegevens!$B$10</f>
        <v>20.399999999999999</v>
      </c>
      <c r="S98" s="58">
        <f t="shared" ref="S98:S104" si="117">Q98*R98</f>
        <v>604.34999999999991</v>
      </c>
      <c r="T98" s="66">
        <f t="shared" ref="T98:T104" si="118">S98/$S$105</f>
        <v>0.125</v>
      </c>
      <c r="U98" s="67">
        <f t="shared" ref="U98:U104" si="119">T98*$U$105</f>
        <v>15.381600000000001</v>
      </c>
      <c r="V98" s="67">
        <f t="shared" ref="V98:V104" si="120">U98/Q98</f>
        <v>0.5192101265822785</v>
      </c>
      <c r="W98" s="67">
        <f t="shared" ref="W98:W104" si="121">T98*$U$105</f>
        <v>15.381600000000001</v>
      </c>
      <c r="X98" s="58"/>
      <c r="Y98" s="58"/>
    </row>
    <row r="99" spans="1:33" x14ac:dyDescent="0.15">
      <c r="B99" s="39" t="s">
        <v>95</v>
      </c>
      <c r="C99" s="48">
        <f>22.4*1.25</f>
        <v>28</v>
      </c>
      <c r="D99" s="39">
        <f>Stamgegevens!$B$10</f>
        <v>20.399999999999999</v>
      </c>
      <c r="E99" s="39">
        <f t="shared" si="111"/>
        <v>571.19999999999993</v>
      </c>
      <c r="F99" s="61">
        <f t="shared" si="112"/>
        <v>0.13397129186602871</v>
      </c>
      <c r="G99" s="79">
        <f t="shared" si="113"/>
        <v>20.606928229665073</v>
      </c>
      <c r="H99" s="79">
        <f t="shared" si="115"/>
        <v>0.73596172248803826</v>
      </c>
      <c r="I99" s="79">
        <f t="shared" si="114"/>
        <v>20.606928229665073</v>
      </c>
      <c r="L99" s="49"/>
      <c r="M99" s="49"/>
      <c r="P99" s="39" t="s">
        <v>95</v>
      </c>
      <c r="Q99" s="76">
        <f t="shared" si="116"/>
        <v>29.625</v>
      </c>
      <c r="R99" s="58">
        <f>Stamgegevens!$B$10</f>
        <v>20.399999999999999</v>
      </c>
      <c r="S99" s="58">
        <f t="shared" si="117"/>
        <v>604.34999999999991</v>
      </c>
      <c r="T99" s="66">
        <f t="shared" si="118"/>
        <v>0.125</v>
      </c>
      <c r="U99" s="67">
        <f t="shared" si="119"/>
        <v>15.381600000000001</v>
      </c>
      <c r="V99" s="67">
        <f t="shared" si="120"/>
        <v>0.5192101265822785</v>
      </c>
      <c r="W99" s="67">
        <f t="shared" si="121"/>
        <v>15.381600000000001</v>
      </c>
      <c r="X99" s="58"/>
      <c r="Y99" s="58"/>
    </row>
    <row r="100" spans="1:33" x14ac:dyDescent="0.15">
      <c r="B100" s="39" t="s">
        <v>95</v>
      </c>
      <c r="C100" s="48">
        <f>2.4*1.25</f>
        <v>3</v>
      </c>
      <c r="D100" s="39">
        <f>Stamgegevens!$B$10</f>
        <v>20.399999999999999</v>
      </c>
      <c r="E100" s="39">
        <f t="shared" si="111"/>
        <v>61.199999999999996</v>
      </c>
      <c r="F100" s="61">
        <f t="shared" si="112"/>
        <v>1.4354066985645933E-2</v>
      </c>
      <c r="G100" s="79">
        <f t="shared" si="113"/>
        <v>2.2078851674641151</v>
      </c>
      <c r="H100" s="79">
        <f t="shared" si="115"/>
        <v>0.73596172248803837</v>
      </c>
      <c r="I100" s="79">
        <f t="shared" si="114"/>
        <v>2.2078851674641151</v>
      </c>
      <c r="L100" s="49"/>
      <c r="M100" s="49"/>
      <c r="P100" s="39" t="s">
        <v>95</v>
      </c>
      <c r="Q100" s="76">
        <f t="shared" si="116"/>
        <v>29.625</v>
      </c>
      <c r="R100" s="58">
        <f>Stamgegevens!$B$10</f>
        <v>20.399999999999999</v>
      </c>
      <c r="S100" s="58">
        <f t="shared" si="117"/>
        <v>604.34999999999991</v>
      </c>
      <c r="T100" s="66">
        <f t="shared" si="118"/>
        <v>0.125</v>
      </c>
      <c r="U100" s="67">
        <f t="shared" si="119"/>
        <v>15.381600000000001</v>
      </c>
      <c r="V100" s="67">
        <f t="shared" si="120"/>
        <v>0.5192101265822785</v>
      </c>
      <c r="W100" s="67">
        <f t="shared" si="121"/>
        <v>15.381600000000001</v>
      </c>
      <c r="X100" s="58"/>
      <c r="Y100" s="58"/>
    </row>
    <row r="101" spans="1:33" x14ac:dyDescent="0.15">
      <c r="B101" s="39" t="s">
        <v>95</v>
      </c>
      <c r="C101" s="48">
        <f>64*1.25</f>
        <v>80</v>
      </c>
      <c r="D101" s="39">
        <f>Stamgegevens!$B$10*GETPIVOTDATA("Som van Unique DropID",'Drop frequency Tool'!$A$3,"NaarAdresNaam","Kruidvat BV","NaarAdresPlaats","Heteren","Dag","vr","Week",6,"Postcode","66","Customergroup","Kruidvat")</f>
        <v>81.599999999999994</v>
      </c>
      <c r="E101" s="39">
        <f t="shared" si="111"/>
        <v>1632</v>
      </c>
      <c r="F101" s="61">
        <f t="shared" si="112"/>
        <v>0.38277511961722493</v>
      </c>
      <c r="G101" s="79">
        <f t="shared" si="113"/>
        <v>58.87693779904307</v>
      </c>
      <c r="H101" s="79">
        <f t="shared" si="115"/>
        <v>0.73596172248803837</v>
      </c>
      <c r="I101" s="79">
        <f t="shared" si="114"/>
        <v>58.87693779904307</v>
      </c>
      <c r="L101" s="49"/>
      <c r="M101" s="49"/>
      <c r="P101" s="39" t="s">
        <v>95</v>
      </c>
      <c r="Q101" s="76">
        <f t="shared" si="116"/>
        <v>29.625</v>
      </c>
      <c r="R101" s="58">
        <f>Stamgegevens!$B$10</f>
        <v>20.399999999999999</v>
      </c>
      <c r="S101" s="58">
        <f t="shared" si="117"/>
        <v>604.34999999999991</v>
      </c>
      <c r="T101" s="66">
        <f t="shared" si="118"/>
        <v>0.125</v>
      </c>
      <c r="U101" s="67">
        <f t="shared" si="119"/>
        <v>15.381600000000001</v>
      </c>
      <c r="V101" s="67">
        <f t="shared" si="120"/>
        <v>0.5192101265822785</v>
      </c>
      <c r="W101" s="67">
        <f t="shared" si="121"/>
        <v>15.381600000000001</v>
      </c>
      <c r="X101" s="58"/>
      <c r="Y101" s="58"/>
    </row>
    <row r="102" spans="1:33" x14ac:dyDescent="0.15">
      <c r="B102" s="39" t="s">
        <v>95</v>
      </c>
      <c r="C102" s="48">
        <f>26.4*1.25</f>
        <v>33</v>
      </c>
      <c r="D102" s="39">
        <f>Stamgegevens!$B$10</f>
        <v>20.399999999999999</v>
      </c>
      <c r="E102" s="39">
        <f t="shared" si="111"/>
        <v>673.19999999999993</v>
      </c>
      <c r="F102" s="61">
        <f t="shared" si="112"/>
        <v>0.15789473684210525</v>
      </c>
      <c r="G102" s="79">
        <f t="shared" si="113"/>
        <v>24.286736842105263</v>
      </c>
      <c r="H102" s="79">
        <f t="shared" si="115"/>
        <v>0.73596172248803826</v>
      </c>
      <c r="I102" s="79">
        <f t="shared" si="114"/>
        <v>24.286736842105263</v>
      </c>
      <c r="L102" s="49"/>
      <c r="M102" s="49"/>
      <c r="P102" s="39" t="s">
        <v>95</v>
      </c>
      <c r="Q102" s="76">
        <f t="shared" si="116"/>
        <v>29.625</v>
      </c>
      <c r="R102" s="58">
        <f>Stamgegevens!$B$10</f>
        <v>20.399999999999999</v>
      </c>
      <c r="S102" s="58">
        <f t="shared" si="117"/>
        <v>604.34999999999991</v>
      </c>
      <c r="T102" s="66">
        <f t="shared" si="118"/>
        <v>0.125</v>
      </c>
      <c r="U102" s="67">
        <f t="shared" si="119"/>
        <v>15.381600000000001</v>
      </c>
      <c r="V102" s="67">
        <f t="shared" si="120"/>
        <v>0.5192101265822785</v>
      </c>
      <c r="W102" s="67">
        <f t="shared" si="121"/>
        <v>15.381600000000001</v>
      </c>
      <c r="X102" s="58"/>
      <c r="Y102" s="58"/>
    </row>
    <row r="103" spans="1:33" x14ac:dyDescent="0.15">
      <c r="A103" s="68" t="s">
        <v>16</v>
      </c>
      <c r="B103" s="51"/>
      <c r="C103" s="83">
        <f>SUM(C97:C102)</f>
        <v>209</v>
      </c>
      <c r="D103" s="50">
        <f>SUM(D97:D102)</f>
        <v>204</v>
      </c>
      <c r="E103" s="50">
        <f>SUM(E97:E102)</f>
        <v>4263.5999999999995</v>
      </c>
      <c r="F103" s="84">
        <f>SUM(F97:F102)</f>
        <v>1</v>
      </c>
      <c r="G103" s="85">
        <f>Stamgegevens!B77</f>
        <v>153.816</v>
      </c>
      <c r="H103" s="86"/>
      <c r="I103" s="85">
        <f>SUM(I97:I102)</f>
        <v>153.816</v>
      </c>
      <c r="J103" s="75">
        <f>I103/E103</f>
        <v>3.607655502392345E-2</v>
      </c>
      <c r="K103" s="75">
        <f>I103/C103</f>
        <v>0.73596172248803826</v>
      </c>
      <c r="L103" s="49"/>
      <c r="M103" s="49"/>
      <c r="P103" s="39" t="s">
        <v>95</v>
      </c>
      <c r="Q103" s="76">
        <f t="shared" si="116"/>
        <v>29.625</v>
      </c>
      <c r="R103" s="58">
        <f>Stamgegevens!$B$10</f>
        <v>20.399999999999999</v>
      </c>
      <c r="S103" s="58">
        <f t="shared" si="117"/>
        <v>604.34999999999991</v>
      </c>
      <c r="T103" s="66">
        <f t="shared" si="118"/>
        <v>0.125</v>
      </c>
      <c r="U103" s="67">
        <f t="shared" si="119"/>
        <v>15.381600000000001</v>
      </c>
      <c r="V103" s="67">
        <f t="shared" si="120"/>
        <v>0.5192101265822785</v>
      </c>
      <c r="W103" s="67">
        <f t="shared" si="121"/>
        <v>15.381600000000001</v>
      </c>
      <c r="X103" s="58"/>
      <c r="Y103" s="58"/>
    </row>
    <row r="104" spans="1:33" x14ac:dyDescent="0.15">
      <c r="A104" s="56">
        <v>8</v>
      </c>
      <c r="B104" s="39" t="s">
        <v>95</v>
      </c>
      <c r="C104" s="48">
        <f>16*1.25</f>
        <v>20</v>
      </c>
      <c r="D104" s="39">
        <f>Stamgegevens!$B$10</f>
        <v>20.399999999999999</v>
      </c>
      <c r="E104" s="39">
        <f>C104*D104</f>
        <v>408</v>
      </c>
      <c r="F104" s="61">
        <f>E104/$E$109</f>
        <v>2.4844720496894408E-2</v>
      </c>
      <c r="G104" s="79">
        <f>F104*$G$109</f>
        <v>4.5858186335403719</v>
      </c>
      <c r="H104" s="79">
        <f>G104/C104</f>
        <v>0.22929093167701858</v>
      </c>
      <c r="I104" s="79">
        <f>F104*$G$109</f>
        <v>4.5858186335403719</v>
      </c>
      <c r="L104" s="49"/>
      <c r="M104" s="49"/>
      <c r="P104" s="39" t="s">
        <v>95</v>
      </c>
      <c r="Q104" s="76">
        <f t="shared" si="116"/>
        <v>29.625</v>
      </c>
      <c r="R104" s="58">
        <f>Stamgegevens!$B$10</f>
        <v>20.399999999999999</v>
      </c>
      <c r="S104" s="58">
        <f t="shared" si="117"/>
        <v>604.34999999999991</v>
      </c>
      <c r="T104" s="66">
        <f t="shared" si="118"/>
        <v>0.125</v>
      </c>
      <c r="U104" s="67">
        <f t="shared" si="119"/>
        <v>15.381600000000001</v>
      </c>
      <c r="V104" s="67">
        <f t="shared" si="120"/>
        <v>0.5192101265822785</v>
      </c>
      <c r="W104" s="67">
        <f t="shared" si="121"/>
        <v>15.381600000000001</v>
      </c>
      <c r="X104" s="58"/>
      <c r="Y104" s="58"/>
    </row>
    <row r="105" spans="1:33" x14ac:dyDescent="0.15">
      <c r="B105" s="39" t="s">
        <v>95</v>
      </c>
      <c r="C105" s="48">
        <f>36*1.25</f>
        <v>45</v>
      </c>
      <c r="D105" s="39">
        <f>Stamgegevens!$B$10*GETPIVOTDATA("Som van Unique DropID",'Drop frequency Tool'!$A$3,"NaarAdresNaam","Kruidvat BV","NaarAdresPlaats","Heteren","Dag","di","Week",8,"Postcode","66","Customergroup","Kruidvat")</f>
        <v>61.199999999999996</v>
      </c>
      <c r="E105" s="39">
        <f>C105*D105</f>
        <v>2754</v>
      </c>
      <c r="F105" s="61">
        <f>E105/$E$109</f>
        <v>0.16770186335403728</v>
      </c>
      <c r="G105" s="79">
        <f>F105*$G$109</f>
        <v>30.954275776397516</v>
      </c>
      <c r="H105" s="79">
        <f t="shared" ref="H105:H108" si="122">G105/C105</f>
        <v>0.68787279503105592</v>
      </c>
      <c r="I105" s="79">
        <f>F105*$G$109</f>
        <v>30.954275776397516</v>
      </c>
      <c r="L105" s="49"/>
      <c r="M105" s="49"/>
      <c r="O105" s="68" t="s">
        <v>16</v>
      </c>
      <c r="P105" s="69"/>
      <c r="Q105" s="73">
        <f>SUM(Q97:Q104)</f>
        <v>237</v>
      </c>
      <c r="R105" s="73">
        <f>SUM(R97:R104)</f>
        <v>163.20000000000002</v>
      </c>
      <c r="S105" s="73">
        <f>SUM(S97:S104)</f>
        <v>4834.7999999999993</v>
      </c>
      <c r="T105" s="72">
        <f>SUM(T97:T104)</f>
        <v>1</v>
      </c>
      <c r="U105" s="73">
        <f>Stamgegevens!O91</f>
        <v>123.0528</v>
      </c>
      <c r="V105" s="74"/>
      <c r="W105" s="74">
        <f>SUM(W97:W104)</f>
        <v>123.05280000000002</v>
      </c>
      <c r="X105" s="75">
        <f>W105/S105</f>
        <v>2.5451476793248953E-2</v>
      </c>
      <c r="Y105" s="75">
        <f>W105/Q105</f>
        <v>0.51921012658227861</v>
      </c>
      <c r="AB105" s="71">
        <v>14</v>
      </c>
      <c r="AC105" s="52" t="s">
        <v>95</v>
      </c>
      <c r="AD105" s="74">
        <f>U105-G114</f>
        <v>-46.144799999999989</v>
      </c>
      <c r="AE105" s="74">
        <f>V105-H114</f>
        <v>0</v>
      </c>
      <c r="AF105" s="75">
        <f>X105-J114</f>
        <v>1.6484990306762468E-2</v>
      </c>
      <c r="AG105" s="75">
        <f>Y105-K114</f>
        <v>-0.19470379746835431</v>
      </c>
    </row>
    <row r="106" spans="1:33" x14ac:dyDescent="0.15">
      <c r="B106" s="39" t="s">
        <v>95</v>
      </c>
      <c r="C106" s="48">
        <f>85.6*1.25</f>
        <v>107</v>
      </c>
      <c r="D106" s="39">
        <f>Stamgegevens!$B$10*GETPIVOTDATA("Som van Unique DropID",'Drop frequency Tool'!$A$3,"NaarAdresNaam","Kruidvat BV","NaarAdresPlaats","Heteren","Dag","wo","Week",8,"Postcode","66","Customergroup","Kruidvat")</f>
        <v>81.599999999999994</v>
      </c>
      <c r="E106" s="39">
        <f>C106*D106</f>
        <v>8731.1999999999989</v>
      </c>
      <c r="F106" s="61">
        <f>E106/$E$109</f>
        <v>0.53167701863354033</v>
      </c>
      <c r="G106" s="79">
        <f>F106*$G$109</f>
        <v>98.136518757763966</v>
      </c>
      <c r="H106" s="79">
        <f t="shared" si="122"/>
        <v>0.91716372670807444</v>
      </c>
      <c r="I106" s="79">
        <f>F106*$G$109</f>
        <v>98.136518757763966</v>
      </c>
      <c r="L106" s="49"/>
      <c r="M106" s="49"/>
      <c r="N106" s="65">
        <f>'Drop frequency Tool'!X181</f>
        <v>7</v>
      </c>
      <c r="O106" s="39">
        <v>21</v>
      </c>
      <c r="P106" s="39" t="s">
        <v>95</v>
      </c>
      <c r="Q106" s="76">
        <f>$C$121/$N$106</f>
        <v>30.714285714285715</v>
      </c>
      <c r="R106" s="58">
        <f>Stamgegevens!$B$10</f>
        <v>20.399999999999999</v>
      </c>
      <c r="S106" s="67">
        <f>Q106*R106</f>
        <v>626.57142857142856</v>
      </c>
      <c r="T106" s="66">
        <f>S106/$S$113</f>
        <v>0.14285714285714285</v>
      </c>
      <c r="U106" s="67">
        <f>T106*$U$113</f>
        <v>15.381599999999999</v>
      </c>
      <c r="V106" s="67">
        <f>U106/Q106</f>
        <v>0.50079627906976742</v>
      </c>
      <c r="W106" s="67">
        <f>T106*$U$113</f>
        <v>15.381599999999999</v>
      </c>
      <c r="X106" s="58"/>
      <c r="Y106" s="58"/>
    </row>
    <row r="107" spans="1:33" x14ac:dyDescent="0.15">
      <c r="B107" s="39" t="s">
        <v>95</v>
      </c>
      <c r="C107" s="48">
        <f>50.4*1.25</f>
        <v>63</v>
      </c>
      <c r="D107" s="39">
        <f>Stamgegevens!$B$10*GETPIVOTDATA("Som van Unique DropID",'Drop frequency Tool'!$A$3,"NaarAdresNaam","Kruidvat BV","NaarAdresPlaats","Heteren","Dag","vr","Week",8,"Postcode","66","Customergroup","Kruidvat")</f>
        <v>61.199999999999996</v>
      </c>
      <c r="E107" s="39">
        <f>C107*D107</f>
        <v>3855.6</v>
      </c>
      <c r="F107" s="61">
        <f>E107/$E$109</f>
        <v>0.23478260869565218</v>
      </c>
      <c r="G107" s="79">
        <f>F107*$G$109</f>
        <v>43.335986086956517</v>
      </c>
      <c r="H107" s="79">
        <f t="shared" si="122"/>
        <v>0.68787279503105581</v>
      </c>
      <c r="I107" s="79">
        <f>F107*$G$109</f>
        <v>43.335986086956517</v>
      </c>
      <c r="L107" s="49"/>
      <c r="M107" s="49"/>
      <c r="P107" s="39" t="s">
        <v>95</v>
      </c>
      <c r="Q107" s="76">
        <f t="shared" ref="Q107:Q112" si="123">$C$121/$N$106</f>
        <v>30.714285714285715</v>
      </c>
      <c r="R107" s="58">
        <f>Stamgegevens!$B$10</f>
        <v>20.399999999999999</v>
      </c>
      <c r="S107" s="67">
        <f t="shared" ref="S107:S112" si="124">Q107*R107</f>
        <v>626.57142857142856</v>
      </c>
      <c r="T107" s="66">
        <f t="shared" ref="T107:T112" si="125">S107/$S$113</f>
        <v>0.14285714285714285</v>
      </c>
      <c r="U107" s="67">
        <f t="shared" ref="U107:U112" si="126">T107*$U$113</f>
        <v>15.381599999999999</v>
      </c>
      <c r="V107" s="67">
        <f t="shared" ref="V107:V112" si="127">U107/Q107</f>
        <v>0.50079627906976742</v>
      </c>
      <c r="W107" s="67">
        <f t="shared" ref="W107:W112" si="128">T107*$U$113</f>
        <v>15.381599999999999</v>
      </c>
      <c r="X107" s="58"/>
      <c r="Y107" s="58"/>
    </row>
    <row r="108" spans="1:33" x14ac:dyDescent="0.15">
      <c r="B108" s="39" t="s">
        <v>95</v>
      </c>
      <c r="C108" s="48">
        <f>26.4*1.25</f>
        <v>33</v>
      </c>
      <c r="D108" s="39">
        <f>Stamgegevens!$B$10</f>
        <v>20.399999999999999</v>
      </c>
      <c r="E108" s="39">
        <f>C108*D108</f>
        <v>673.19999999999993</v>
      </c>
      <c r="F108" s="61">
        <f>E108/$E$109</f>
        <v>4.0993788819875775E-2</v>
      </c>
      <c r="G108" s="79">
        <f>F108*$G$109</f>
        <v>7.5666007453416144</v>
      </c>
      <c r="H108" s="79">
        <f t="shared" si="122"/>
        <v>0.22929093167701861</v>
      </c>
      <c r="I108" s="79">
        <f>F108*$G$109</f>
        <v>7.5666007453416144</v>
      </c>
      <c r="L108" s="49"/>
      <c r="M108" s="49"/>
      <c r="N108" s="65"/>
      <c r="O108" s="59"/>
      <c r="P108" s="39" t="s">
        <v>95</v>
      </c>
      <c r="Q108" s="76">
        <f t="shared" si="123"/>
        <v>30.714285714285715</v>
      </c>
      <c r="R108" s="58">
        <f>Stamgegevens!$B$10</f>
        <v>20.399999999999999</v>
      </c>
      <c r="S108" s="67">
        <f t="shared" si="124"/>
        <v>626.57142857142856</v>
      </c>
      <c r="T108" s="66">
        <f t="shared" si="125"/>
        <v>0.14285714285714285</v>
      </c>
      <c r="U108" s="67">
        <f t="shared" si="126"/>
        <v>15.381599999999999</v>
      </c>
      <c r="V108" s="67">
        <f t="shared" si="127"/>
        <v>0.50079627906976742</v>
      </c>
      <c r="W108" s="67">
        <f t="shared" si="128"/>
        <v>15.381599999999999</v>
      </c>
      <c r="X108" s="58"/>
      <c r="Y108" s="58"/>
    </row>
    <row r="109" spans="1:33" x14ac:dyDescent="0.15">
      <c r="A109" s="68" t="s">
        <v>16</v>
      </c>
      <c r="B109" s="51"/>
      <c r="C109" s="83">
        <f>SUM(C104:C108)</f>
        <v>268</v>
      </c>
      <c r="D109" s="50">
        <f>SUM(D104:D108)</f>
        <v>244.79999999999998</v>
      </c>
      <c r="E109" s="50">
        <f>SUM(E104:E108)</f>
        <v>16422</v>
      </c>
      <c r="F109" s="84">
        <f>SUM(F104:F108)</f>
        <v>1</v>
      </c>
      <c r="G109" s="85">
        <f>Stamgegevens!B84</f>
        <v>184.57919999999999</v>
      </c>
      <c r="H109" s="86"/>
      <c r="I109" s="85">
        <f>SUM(I104:I108)</f>
        <v>184.57919999999999</v>
      </c>
      <c r="J109" s="75">
        <f>I109/E109</f>
        <v>1.1239751552795029E-2</v>
      </c>
      <c r="K109" s="75">
        <f>I109/C109</f>
        <v>0.68872835820895517</v>
      </c>
      <c r="L109" s="49"/>
      <c r="M109" s="49"/>
      <c r="N109" s="65"/>
      <c r="O109" s="59"/>
      <c r="P109" s="39" t="s">
        <v>95</v>
      </c>
      <c r="Q109" s="76">
        <f t="shared" si="123"/>
        <v>30.714285714285715</v>
      </c>
      <c r="R109" s="58">
        <f>Stamgegevens!$B$10</f>
        <v>20.399999999999999</v>
      </c>
      <c r="S109" s="67">
        <f t="shared" si="124"/>
        <v>626.57142857142856</v>
      </c>
      <c r="T109" s="66">
        <f t="shared" si="125"/>
        <v>0.14285714285714285</v>
      </c>
      <c r="U109" s="67">
        <f t="shared" si="126"/>
        <v>15.381599999999999</v>
      </c>
      <c r="V109" s="67">
        <f t="shared" si="127"/>
        <v>0.50079627906976742</v>
      </c>
      <c r="W109" s="67">
        <f t="shared" si="128"/>
        <v>15.381599999999999</v>
      </c>
      <c r="X109" s="58"/>
      <c r="Y109" s="58"/>
    </row>
    <row r="110" spans="1:33" x14ac:dyDescent="0.15">
      <c r="A110" s="56">
        <v>14</v>
      </c>
      <c r="B110" s="39" t="s">
        <v>95</v>
      </c>
      <c r="C110" s="48">
        <f>28*1.25</f>
        <v>35</v>
      </c>
      <c r="D110" s="39">
        <f>Stamgegevens!$B$10*GETPIVOTDATA("Som van Unique DropID",'Drop frequency Tool'!$A$3,"NaarAdresNaam","Kruidvat BV","NaarAdresPlaats","Heteren","Dag","di","Week",14,"Postcode","66","Customergroup","Kruidvat")</f>
        <v>40.799999999999997</v>
      </c>
      <c r="E110" s="39">
        <f>C110*D110</f>
        <v>1428</v>
      </c>
      <c r="F110" s="61">
        <f>E110/$E$114</f>
        <v>7.567567567567568E-2</v>
      </c>
      <c r="G110" s="79">
        <f>F110*$G$114</f>
        <v>12.804142702702704</v>
      </c>
      <c r="H110" s="79">
        <f>G110/C110</f>
        <v>0.36583264864864867</v>
      </c>
      <c r="I110" s="79">
        <f>F110*$G$114</f>
        <v>12.804142702702704</v>
      </c>
      <c r="L110" s="49"/>
      <c r="M110" s="49"/>
      <c r="N110" s="65"/>
      <c r="O110" s="59"/>
      <c r="P110" s="39" t="s">
        <v>95</v>
      </c>
      <c r="Q110" s="76">
        <f t="shared" si="123"/>
        <v>30.714285714285715</v>
      </c>
      <c r="R110" s="58">
        <f>Stamgegevens!$B$10</f>
        <v>20.399999999999999</v>
      </c>
      <c r="S110" s="67">
        <f t="shared" si="124"/>
        <v>626.57142857142856</v>
      </c>
      <c r="T110" s="66">
        <f t="shared" si="125"/>
        <v>0.14285714285714285</v>
      </c>
      <c r="U110" s="67">
        <f t="shared" si="126"/>
        <v>15.381599999999999</v>
      </c>
      <c r="V110" s="67">
        <f t="shared" si="127"/>
        <v>0.50079627906976742</v>
      </c>
      <c r="W110" s="67">
        <f t="shared" si="128"/>
        <v>15.381599999999999</v>
      </c>
      <c r="X110" s="58"/>
      <c r="Y110" s="58"/>
    </row>
    <row r="111" spans="1:33" x14ac:dyDescent="0.15">
      <c r="B111" s="39" t="s">
        <v>95</v>
      </c>
      <c r="C111" s="48">
        <f>96.8*1.25</f>
        <v>121</v>
      </c>
      <c r="D111" s="39">
        <f>Stamgegevens!B10*GETPIVOTDATA("Som van Unique DropID",'Drop frequency Tool'!$A$3,"NaarAdresNaam","Kruidvat BV","NaarAdresPlaats","Heteren","Dag","wo","Week",14,"Postcode","66","Customergroup","Kruidvat")</f>
        <v>122.39999999999999</v>
      </c>
      <c r="E111" s="39">
        <f>C111*D111</f>
        <v>14810.4</v>
      </c>
      <c r="F111" s="61">
        <f>E111/$E$114</f>
        <v>0.78486486486486484</v>
      </c>
      <c r="G111" s="79">
        <f>F111*$G$114</f>
        <v>132.79725145945946</v>
      </c>
      <c r="H111" s="79">
        <f t="shared" ref="H111:H113" si="129">G111/C111</f>
        <v>1.097497945945946</v>
      </c>
      <c r="I111" s="79">
        <f>F111*$G$114</f>
        <v>132.79725145945946</v>
      </c>
      <c r="L111" s="49"/>
      <c r="M111" s="49"/>
      <c r="P111" s="39" t="s">
        <v>95</v>
      </c>
      <c r="Q111" s="76">
        <f t="shared" si="123"/>
        <v>30.714285714285715</v>
      </c>
      <c r="R111" s="58">
        <f>Stamgegevens!$B$10</f>
        <v>20.399999999999999</v>
      </c>
      <c r="S111" s="67">
        <f t="shared" si="124"/>
        <v>626.57142857142856</v>
      </c>
      <c r="T111" s="66">
        <f t="shared" si="125"/>
        <v>0.14285714285714285</v>
      </c>
      <c r="U111" s="67">
        <f t="shared" si="126"/>
        <v>15.381599999999999</v>
      </c>
      <c r="V111" s="67">
        <f t="shared" si="127"/>
        <v>0.50079627906976742</v>
      </c>
      <c r="W111" s="67">
        <f t="shared" si="128"/>
        <v>15.381599999999999</v>
      </c>
      <c r="X111" s="58"/>
      <c r="Y111" s="58"/>
    </row>
    <row r="112" spans="1:33" x14ac:dyDescent="0.15">
      <c r="B112" s="39" t="s">
        <v>95</v>
      </c>
      <c r="C112" s="48">
        <f>38.4*1.25</f>
        <v>48</v>
      </c>
      <c r="D112" s="39">
        <f>Stamgegevens!B10*GETPIVOTDATA("Som van Unique DropID",'Drop frequency Tool'!$A$3,"NaarAdresNaam","Kruidvat BV","NaarAdresPlaats","Heteren","Dag","vr","Week",14,"Postcode","66","Customergroup","Kruidvat")</f>
        <v>40.799999999999997</v>
      </c>
      <c r="E112" s="39">
        <f t="shared" ref="E112:E113" si="130">C112*D112</f>
        <v>1958.3999999999999</v>
      </c>
      <c r="F112" s="61">
        <f>E112/$E$114</f>
        <v>0.10378378378378378</v>
      </c>
      <c r="G112" s="79">
        <f>F112*$G$114</f>
        <v>17.559967135135135</v>
      </c>
      <c r="H112" s="79">
        <f t="shared" si="129"/>
        <v>0.36583264864864867</v>
      </c>
      <c r="I112" s="79">
        <f>F112*$G$114</f>
        <v>17.559967135135135</v>
      </c>
      <c r="L112" s="49"/>
      <c r="M112" s="49"/>
      <c r="P112" s="39" t="s">
        <v>95</v>
      </c>
      <c r="Q112" s="76">
        <f t="shared" si="123"/>
        <v>30.714285714285715</v>
      </c>
      <c r="R112" s="58">
        <f>Stamgegevens!$B$10</f>
        <v>20.399999999999999</v>
      </c>
      <c r="S112" s="67">
        <f t="shared" si="124"/>
        <v>626.57142857142856</v>
      </c>
      <c r="T112" s="66">
        <f t="shared" si="125"/>
        <v>0.14285714285714285</v>
      </c>
      <c r="U112" s="67">
        <f t="shared" si="126"/>
        <v>15.381599999999999</v>
      </c>
      <c r="V112" s="67">
        <f t="shared" si="127"/>
        <v>0.50079627906976742</v>
      </c>
      <c r="W112" s="67">
        <f t="shared" si="128"/>
        <v>15.381599999999999</v>
      </c>
      <c r="X112" s="58"/>
      <c r="Y112" s="58"/>
    </row>
    <row r="113" spans="1:33" x14ac:dyDescent="0.15">
      <c r="B113" s="39" t="s">
        <v>95</v>
      </c>
      <c r="C113" s="48">
        <f>26.4*1.25</f>
        <v>33</v>
      </c>
      <c r="D113" s="39">
        <f>Stamgegevens!B10</f>
        <v>20.399999999999999</v>
      </c>
      <c r="E113" s="39">
        <f t="shared" si="130"/>
        <v>673.19999999999993</v>
      </c>
      <c r="F113" s="61">
        <f>E113/$E$114</f>
        <v>3.5675675675675672E-2</v>
      </c>
      <c r="G113" s="79">
        <f>F113*$G$114</f>
        <v>6.0362387027027022</v>
      </c>
      <c r="H113" s="79">
        <f t="shared" si="129"/>
        <v>0.18291632432432431</v>
      </c>
      <c r="I113" s="79">
        <f>F113*$G$114</f>
        <v>6.0362387027027022</v>
      </c>
      <c r="L113" s="49"/>
      <c r="M113" s="49"/>
      <c r="N113" s="65"/>
      <c r="O113" s="68" t="s">
        <v>16</v>
      </c>
      <c r="P113" s="69"/>
      <c r="Q113" s="73">
        <f>SUM(Q106:Q112)</f>
        <v>215.00000000000003</v>
      </c>
      <c r="R113" s="70">
        <f>SUM(R106:R112)</f>
        <v>142.80000000000001</v>
      </c>
      <c r="S113" s="73">
        <f>SUM(S106:S112)</f>
        <v>4386</v>
      </c>
      <c r="T113" s="72">
        <f>SUM(T106:T112)</f>
        <v>0.99999999999999978</v>
      </c>
      <c r="U113" s="73">
        <f>Stamgegevens!S77</f>
        <v>107.6712</v>
      </c>
      <c r="V113" s="74"/>
      <c r="W113" s="74">
        <f>SUM(W106:W112)</f>
        <v>107.67119999999997</v>
      </c>
      <c r="X113" s="75">
        <f>W113/S113</f>
        <v>2.4548837209302319E-2</v>
      </c>
      <c r="Y113" s="98">
        <f>W113/Q113</f>
        <v>0.5007962790697672</v>
      </c>
      <c r="AB113" s="71">
        <v>21</v>
      </c>
      <c r="AC113" s="52" t="s">
        <v>95</v>
      </c>
      <c r="AD113" s="74">
        <f>U113-G121</f>
        <v>-46.144800000000004</v>
      </c>
      <c r="AE113" s="74">
        <f>V113-H121</f>
        <v>0</v>
      </c>
      <c r="AF113" s="75">
        <f>X113-J121</f>
        <v>6.0230386835037897E-3</v>
      </c>
      <c r="AG113" s="75">
        <f>Y113-K121</f>
        <v>-0.21462697674418629</v>
      </c>
    </row>
    <row r="114" spans="1:33" x14ac:dyDescent="0.15">
      <c r="A114" s="68" t="s">
        <v>16</v>
      </c>
      <c r="B114" s="51"/>
      <c r="C114" s="83">
        <f>SUM(C110:C113)</f>
        <v>237</v>
      </c>
      <c r="D114" s="50">
        <f>SUM(D110:D113)</f>
        <v>224.4</v>
      </c>
      <c r="E114" s="85">
        <f>SUM(E110:E113)</f>
        <v>18870</v>
      </c>
      <c r="F114" s="84">
        <f>SUM(F110:F113)</f>
        <v>0.99999999999999989</v>
      </c>
      <c r="G114" s="85">
        <f>Stamgegevens!B91</f>
        <v>169.19759999999999</v>
      </c>
      <c r="H114" s="86"/>
      <c r="I114" s="85">
        <f>SUM(I110:I113)</f>
        <v>169.19759999999999</v>
      </c>
      <c r="J114" s="75">
        <f>I114/E114</f>
        <v>8.9664864864864857E-3</v>
      </c>
      <c r="K114" s="75">
        <f>I114/C114</f>
        <v>0.71391392405063292</v>
      </c>
      <c r="L114" s="49"/>
      <c r="M114" s="49"/>
      <c r="N114" s="65">
        <f>'Drop frequency Tool'!X183</f>
        <v>8</v>
      </c>
      <c r="O114" s="59">
        <v>23</v>
      </c>
      <c r="P114" s="39" t="s">
        <v>95</v>
      </c>
      <c r="Q114" s="76">
        <f>$C$128/$N$114</f>
        <v>30.875</v>
      </c>
      <c r="R114" s="58">
        <f>Stamgegevens!$B$10</f>
        <v>20.399999999999999</v>
      </c>
      <c r="S114" s="76">
        <f>Q114*R114</f>
        <v>629.84999999999991</v>
      </c>
      <c r="T114" s="66">
        <f>S114/$S$122</f>
        <v>0.125</v>
      </c>
      <c r="U114" s="96">
        <f>T114*$U$122</f>
        <v>15.381600000000001</v>
      </c>
      <c r="V114" s="67">
        <f>U114/Q114</f>
        <v>0.49818947368421057</v>
      </c>
      <c r="W114" s="96">
        <f>T114*$U$122</f>
        <v>15.381600000000001</v>
      </c>
      <c r="X114" s="58"/>
      <c r="Y114" s="58"/>
    </row>
    <row r="115" spans="1:33" x14ac:dyDescent="0.15">
      <c r="A115" s="47">
        <v>21</v>
      </c>
      <c r="B115" s="39" t="s">
        <v>95</v>
      </c>
      <c r="C115" s="48">
        <f>17.6*1.25</f>
        <v>22</v>
      </c>
      <c r="D115" s="39">
        <f>Stamgegevens!$B$10</f>
        <v>20.399999999999999</v>
      </c>
      <c r="E115" s="39">
        <f>C115*D115</f>
        <v>448.79999999999995</v>
      </c>
      <c r="F115" s="61">
        <f t="shared" ref="F115:F120" si="131">E115/$E$121</f>
        <v>5.405405405405405E-2</v>
      </c>
      <c r="G115" s="79">
        <f t="shared" ref="G115:G120" si="132">F115*$G$121</f>
        <v>8.3143783783783771</v>
      </c>
      <c r="H115" s="79">
        <f>G115/C115</f>
        <v>0.37792628992628985</v>
      </c>
      <c r="I115" s="79">
        <f t="shared" ref="I115:I120" si="133">F115*$G$121</f>
        <v>8.3143783783783771</v>
      </c>
      <c r="L115" s="49"/>
      <c r="M115" s="49"/>
      <c r="N115" s="65"/>
      <c r="O115" s="59"/>
      <c r="P115" s="39" t="s">
        <v>95</v>
      </c>
      <c r="Q115" s="76">
        <f t="shared" ref="Q115:Q121" si="134">$C$128/$N$114</f>
        <v>30.875</v>
      </c>
      <c r="R115" s="58">
        <f>Stamgegevens!$B$10</f>
        <v>20.399999999999999</v>
      </c>
      <c r="S115" s="76">
        <f t="shared" ref="S115:S121" si="135">Q115*R115</f>
        <v>629.84999999999991</v>
      </c>
      <c r="T115" s="66">
        <f t="shared" ref="T115:T121" si="136">S115/$S$122</f>
        <v>0.125</v>
      </c>
      <c r="U115" s="96">
        <f t="shared" ref="U115:U121" si="137">T115*$U$122</f>
        <v>15.381600000000001</v>
      </c>
      <c r="V115" s="67">
        <f t="shared" ref="V115:V121" si="138">U115/Q115</f>
        <v>0.49818947368421057</v>
      </c>
      <c r="W115" s="96">
        <f t="shared" ref="W115:W121" si="139">T115*$U$122</f>
        <v>15.381600000000001</v>
      </c>
      <c r="X115" s="58"/>
      <c r="Y115" s="58"/>
    </row>
    <row r="116" spans="1:33" x14ac:dyDescent="0.15">
      <c r="B116" s="39" t="s">
        <v>95</v>
      </c>
      <c r="C116" s="48">
        <f>43.2*1.25</f>
        <v>54</v>
      </c>
      <c r="D116" s="39">
        <f>Stamgegevens!$B$10*GETPIVOTDATA("Som van Unique DropID",'Drop frequency Tool'!$A$3,"NaarAdresNaam","Kruidvat BV","NaarAdresPlaats","Heteren","Dag","di","Week",21,"Postcode","66","Customergroup","Kruidvat")</f>
        <v>40.799999999999997</v>
      </c>
      <c r="E116" s="39">
        <f t="shared" ref="E116:E120" si="140">C116*D116</f>
        <v>2203.1999999999998</v>
      </c>
      <c r="F116" s="61">
        <f t="shared" si="131"/>
        <v>0.26535626535626533</v>
      </c>
      <c r="G116" s="79">
        <f t="shared" si="132"/>
        <v>40.816039312039308</v>
      </c>
      <c r="H116" s="79">
        <f t="shared" ref="H116:H120" si="141">G116/C116</f>
        <v>0.75585257985257981</v>
      </c>
      <c r="I116" s="79">
        <f t="shared" si="133"/>
        <v>40.816039312039308</v>
      </c>
      <c r="L116" s="49"/>
      <c r="M116" s="49"/>
      <c r="N116" s="65"/>
      <c r="O116" s="59"/>
      <c r="P116" s="39" t="s">
        <v>95</v>
      </c>
      <c r="Q116" s="76">
        <f t="shared" si="134"/>
        <v>30.875</v>
      </c>
      <c r="R116" s="58">
        <f>Stamgegevens!$B$10</f>
        <v>20.399999999999999</v>
      </c>
      <c r="S116" s="76">
        <f t="shared" si="135"/>
        <v>629.84999999999991</v>
      </c>
      <c r="T116" s="66">
        <f t="shared" si="136"/>
        <v>0.125</v>
      </c>
      <c r="U116" s="96">
        <f t="shared" si="137"/>
        <v>15.381600000000001</v>
      </c>
      <c r="V116" s="67">
        <f t="shared" si="138"/>
        <v>0.49818947368421057</v>
      </c>
      <c r="W116" s="96">
        <f t="shared" si="139"/>
        <v>15.381600000000001</v>
      </c>
      <c r="X116" s="58"/>
      <c r="Y116" s="58"/>
    </row>
    <row r="117" spans="1:33" x14ac:dyDescent="0.15">
      <c r="B117" s="39" t="s">
        <v>95</v>
      </c>
      <c r="C117" s="48">
        <f>40*1.25</f>
        <v>50</v>
      </c>
      <c r="D117" s="39">
        <f>Stamgegevens!$B$10*GETPIVOTDATA("Som van Unique DropID",'Drop frequency Tool'!$A$3,"NaarAdresNaam","Kruidvat BV","NaarAdresPlaats","Heteren","Dag","wo","Week",21,"Postcode","66","Customergroup","Kruidvat")</f>
        <v>40.799999999999997</v>
      </c>
      <c r="E117" s="39">
        <f t="shared" si="140"/>
        <v>2039.9999999999998</v>
      </c>
      <c r="F117" s="61">
        <f t="shared" si="131"/>
        <v>0.24570024570024571</v>
      </c>
      <c r="G117" s="79">
        <f t="shared" si="132"/>
        <v>37.792628992628991</v>
      </c>
      <c r="H117" s="79">
        <f t="shared" si="141"/>
        <v>0.75585257985257981</v>
      </c>
      <c r="I117" s="79">
        <f t="shared" si="133"/>
        <v>37.792628992628991</v>
      </c>
      <c r="L117" s="49"/>
      <c r="M117" s="49"/>
      <c r="N117" s="65"/>
      <c r="O117" s="59"/>
      <c r="P117" s="39" t="s">
        <v>95</v>
      </c>
      <c r="Q117" s="76">
        <f t="shared" si="134"/>
        <v>30.875</v>
      </c>
      <c r="R117" s="58">
        <f>Stamgegevens!$B$10</f>
        <v>20.399999999999999</v>
      </c>
      <c r="S117" s="76">
        <f t="shared" si="135"/>
        <v>629.84999999999991</v>
      </c>
      <c r="T117" s="66">
        <f t="shared" si="136"/>
        <v>0.125</v>
      </c>
      <c r="U117" s="96">
        <f t="shared" si="137"/>
        <v>15.381600000000001</v>
      </c>
      <c r="V117" s="67">
        <f t="shared" si="138"/>
        <v>0.49818947368421057</v>
      </c>
      <c r="W117" s="96">
        <f t="shared" si="139"/>
        <v>15.381600000000001</v>
      </c>
      <c r="X117" s="58"/>
      <c r="Y117" s="58"/>
    </row>
    <row r="118" spans="1:33" x14ac:dyDescent="0.15">
      <c r="B118" s="39" t="s">
        <v>95</v>
      </c>
      <c r="C118" s="48">
        <f>0.8*1.25</f>
        <v>1</v>
      </c>
      <c r="D118" s="39">
        <f>Stamgegevens!$B$10</f>
        <v>20.399999999999999</v>
      </c>
      <c r="E118" s="39">
        <f t="shared" si="140"/>
        <v>20.399999999999999</v>
      </c>
      <c r="F118" s="61">
        <f t="shared" si="131"/>
        <v>2.4570024570024569E-3</v>
      </c>
      <c r="G118" s="79">
        <f t="shared" si="132"/>
        <v>0.3779262899262899</v>
      </c>
      <c r="H118" s="79">
        <f t="shared" si="141"/>
        <v>0.3779262899262899</v>
      </c>
      <c r="I118" s="79">
        <f t="shared" si="133"/>
        <v>0.3779262899262899</v>
      </c>
      <c r="L118" s="49"/>
      <c r="M118" s="49"/>
      <c r="P118" s="39" t="s">
        <v>95</v>
      </c>
      <c r="Q118" s="76">
        <f t="shared" si="134"/>
        <v>30.875</v>
      </c>
      <c r="R118" s="58">
        <f>Stamgegevens!$B$10</f>
        <v>20.399999999999999</v>
      </c>
      <c r="S118" s="76">
        <f t="shared" si="135"/>
        <v>629.84999999999991</v>
      </c>
      <c r="T118" s="66">
        <f t="shared" si="136"/>
        <v>0.125</v>
      </c>
      <c r="U118" s="96">
        <f t="shared" si="137"/>
        <v>15.381600000000001</v>
      </c>
      <c r="V118" s="67">
        <f t="shared" si="138"/>
        <v>0.49818947368421057</v>
      </c>
      <c r="W118" s="96">
        <f t="shared" si="139"/>
        <v>15.381600000000001</v>
      </c>
      <c r="X118" s="58"/>
      <c r="Y118" s="58"/>
    </row>
    <row r="119" spans="1:33" x14ac:dyDescent="0.15">
      <c r="B119" s="39" t="s">
        <v>95</v>
      </c>
      <c r="C119" s="48">
        <f>37.6*1.25</f>
        <v>47</v>
      </c>
      <c r="D119" s="39">
        <f>Stamgegevens!$B$10*GETPIVOTDATA("Som van Unique DropID",'Drop frequency Tool'!$A$3,"NaarAdresNaam","Kruidvat BV","NaarAdresPlaats","Heteren","Dag","vr","Week",21,"Postcode","66","Customergroup","Kruidvat")</f>
        <v>40.799999999999997</v>
      </c>
      <c r="E119" s="39">
        <f t="shared" si="140"/>
        <v>1917.6</v>
      </c>
      <c r="F119" s="61">
        <f t="shared" si="131"/>
        <v>0.23095823095823098</v>
      </c>
      <c r="G119" s="79">
        <f t="shared" si="132"/>
        <v>35.52507125307126</v>
      </c>
      <c r="H119" s="79">
        <f t="shared" si="141"/>
        <v>0.75585257985258003</v>
      </c>
      <c r="I119" s="79">
        <f t="shared" si="133"/>
        <v>35.52507125307126</v>
      </c>
      <c r="L119" s="49"/>
      <c r="M119" s="49"/>
      <c r="P119" s="39" t="s">
        <v>95</v>
      </c>
      <c r="Q119" s="76">
        <f t="shared" si="134"/>
        <v>30.875</v>
      </c>
      <c r="R119" s="58">
        <f>Stamgegevens!$B$10</f>
        <v>20.399999999999999</v>
      </c>
      <c r="S119" s="76">
        <f t="shared" si="135"/>
        <v>629.84999999999991</v>
      </c>
      <c r="T119" s="66">
        <f t="shared" si="136"/>
        <v>0.125</v>
      </c>
      <c r="U119" s="96">
        <f t="shared" si="137"/>
        <v>15.381600000000001</v>
      </c>
      <c r="V119" s="67">
        <f t="shared" si="138"/>
        <v>0.49818947368421057</v>
      </c>
      <c r="W119" s="96">
        <f t="shared" si="139"/>
        <v>15.381600000000001</v>
      </c>
      <c r="X119" s="58"/>
      <c r="Y119" s="58"/>
    </row>
    <row r="120" spans="1:33" x14ac:dyDescent="0.15">
      <c r="B120" s="39" t="s">
        <v>95</v>
      </c>
      <c r="C120" s="48">
        <f>32.8*1.25</f>
        <v>41</v>
      </c>
      <c r="D120" s="39">
        <f>Stamgegevens!$B$10*GETPIVOTDATA("Som van Unique DropID",'Drop frequency Tool'!$A$3,"NaarAdresNaam","Kruidvat BV","NaarAdresPlaats","Heteren","Dag","za","Week",21,"Postcode","66","Customergroup","Kruidvat")</f>
        <v>40.799999999999997</v>
      </c>
      <c r="E120" s="39">
        <f t="shared" si="140"/>
        <v>1672.8</v>
      </c>
      <c r="F120" s="61">
        <f t="shared" si="131"/>
        <v>0.20147420147420148</v>
      </c>
      <c r="G120" s="79">
        <f t="shared" si="132"/>
        <v>30.989955773955774</v>
      </c>
      <c r="H120" s="79">
        <f t="shared" si="141"/>
        <v>0.75585257985257981</v>
      </c>
      <c r="I120" s="79">
        <f t="shared" si="133"/>
        <v>30.989955773955774</v>
      </c>
      <c r="L120" s="49"/>
      <c r="M120" s="49"/>
      <c r="P120" s="39" t="s">
        <v>95</v>
      </c>
      <c r="Q120" s="76">
        <f t="shared" si="134"/>
        <v>30.875</v>
      </c>
      <c r="R120" s="58">
        <f>Stamgegevens!$B$10</f>
        <v>20.399999999999999</v>
      </c>
      <c r="S120" s="76">
        <f t="shared" si="135"/>
        <v>629.84999999999991</v>
      </c>
      <c r="T120" s="66">
        <f t="shared" si="136"/>
        <v>0.125</v>
      </c>
      <c r="U120" s="96">
        <f t="shared" si="137"/>
        <v>15.381600000000001</v>
      </c>
      <c r="V120" s="67">
        <f t="shared" si="138"/>
        <v>0.49818947368421057</v>
      </c>
      <c r="W120" s="96">
        <f t="shared" si="139"/>
        <v>15.381600000000001</v>
      </c>
      <c r="X120" s="58"/>
      <c r="Y120" s="58"/>
    </row>
    <row r="121" spans="1:33" x14ac:dyDescent="0.15">
      <c r="A121" s="68" t="s">
        <v>16</v>
      </c>
      <c r="B121" s="51"/>
      <c r="C121" s="83">
        <f>SUM(C115:C120)</f>
        <v>215</v>
      </c>
      <c r="D121" s="50">
        <f>SUM(D115:D120)</f>
        <v>204</v>
      </c>
      <c r="E121" s="50">
        <f>SUM(E115:E120)</f>
        <v>8302.7999999999993</v>
      </c>
      <c r="F121" s="87">
        <f>SUM(F115:F120)</f>
        <v>1</v>
      </c>
      <c r="G121" s="85">
        <f>Stamgegevens!F77</f>
        <v>153.816</v>
      </c>
      <c r="H121" s="86"/>
      <c r="I121" s="85">
        <f>SUM(I115:I120)</f>
        <v>153.816</v>
      </c>
      <c r="J121" s="75">
        <f>I121/E121</f>
        <v>1.8525798525798529E-2</v>
      </c>
      <c r="K121" s="75">
        <f>I121/C121</f>
        <v>0.7154232558139535</v>
      </c>
      <c r="L121" s="49"/>
      <c r="M121" s="49"/>
      <c r="P121" s="39" t="s">
        <v>95</v>
      </c>
      <c r="Q121" s="76">
        <f t="shared" si="134"/>
        <v>30.875</v>
      </c>
      <c r="R121" s="58">
        <f>Stamgegevens!$B$10</f>
        <v>20.399999999999999</v>
      </c>
      <c r="S121" s="76">
        <f t="shared" si="135"/>
        <v>629.84999999999991</v>
      </c>
      <c r="T121" s="66">
        <f t="shared" si="136"/>
        <v>0.125</v>
      </c>
      <c r="U121" s="96">
        <f t="shared" si="137"/>
        <v>15.381600000000001</v>
      </c>
      <c r="V121" s="67">
        <f t="shared" si="138"/>
        <v>0.49818947368421057</v>
      </c>
      <c r="W121" s="96">
        <f t="shared" si="139"/>
        <v>15.381600000000001</v>
      </c>
      <c r="X121" s="58"/>
      <c r="Y121" s="58"/>
    </row>
    <row r="122" spans="1:33" x14ac:dyDescent="0.15">
      <c r="A122" s="56">
        <v>23</v>
      </c>
      <c r="B122" s="39" t="s">
        <v>95</v>
      </c>
      <c r="C122" s="48">
        <f>13.6*1.25</f>
        <v>17</v>
      </c>
      <c r="D122" s="39">
        <f>Stamgegevens!$B$10*GETPIVOTDATA("Som van Unique DropID",'Drop frequency Tool'!$A$3,"NaarAdresNaam","Kruidvat BV","NaarAdresPlaats","Heteren","Dag","ma","Week",23,"Postcode","66","Customergroup","Kruidvat")</f>
        <v>40.799999999999997</v>
      </c>
      <c r="E122" s="39">
        <f>C122*D122</f>
        <v>693.59999999999991</v>
      </c>
      <c r="F122" s="61">
        <f t="shared" ref="F122:F127" si="142">E122/$E$128</f>
        <v>6.3197026022304814E-2</v>
      </c>
      <c r="G122" s="79">
        <f t="shared" ref="G122:G127" si="143">F122*$G$128</f>
        <v>10.69278513011152</v>
      </c>
      <c r="H122" s="79">
        <f>G122/C122</f>
        <v>0.62898736059479532</v>
      </c>
      <c r="I122" s="79">
        <f t="shared" ref="I122:I127" si="144">F122*$G$128</f>
        <v>10.69278513011152</v>
      </c>
      <c r="L122" s="49"/>
      <c r="O122" s="68" t="s">
        <v>16</v>
      </c>
      <c r="P122" s="69"/>
      <c r="Q122" s="73">
        <f>SUM(Q114:Q121)</f>
        <v>247</v>
      </c>
      <c r="R122" s="70">
        <f t="shared" ref="R122" si="145">SUM(R114:R121)</f>
        <v>163.20000000000002</v>
      </c>
      <c r="S122" s="73">
        <f>SUM(S114:S121)</f>
        <v>5038.7999999999993</v>
      </c>
      <c r="T122" s="72">
        <f>SUM(T114:T121)</f>
        <v>1</v>
      </c>
      <c r="U122" s="73">
        <f>Stamgegevens!S84</f>
        <v>123.0528</v>
      </c>
      <c r="V122" s="74"/>
      <c r="W122" s="74">
        <f>SUM(W114:W121)</f>
        <v>123.05280000000002</v>
      </c>
      <c r="X122" s="75">
        <f>W122/S122</f>
        <v>2.4421052631578954E-2</v>
      </c>
      <c r="Y122" s="75">
        <f>W122/Q122</f>
        <v>0.49818947368421063</v>
      </c>
      <c r="AB122" s="71">
        <v>23</v>
      </c>
      <c r="AC122" s="52" t="s">
        <v>95</v>
      </c>
      <c r="AD122" s="74">
        <f>U122-G128</f>
        <v>-46.144799999999989</v>
      </c>
      <c r="AE122" s="74">
        <f>V122-H128</f>
        <v>0</v>
      </c>
      <c r="AF122" s="75">
        <f>X122-J128</f>
        <v>9.0046957542555383E-3</v>
      </c>
      <c r="AG122" s="75">
        <f>Y122-K128</f>
        <v>-0.18682105263157867</v>
      </c>
    </row>
    <row r="123" spans="1:33" x14ac:dyDescent="0.15">
      <c r="B123" s="39" t="s">
        <v>95</v>
      </c>
      <c r="C123" s="48">
        <f>45.6*1.25</f>
        <v>57</v>
      </c>
      <c r="D123" s="39">
        <f>Stamgegevens!$B$10*GETPIVOTDATA("Som van Unique DropID",'Drop frequency Tool'!$A$3,"NaarAdresNaam","Kruidvat BV","NaarAdresPlaats","Heteren","Dag","di","Week",23,"Postcode","66","Customergroup","Kruidvat")</f>
        <v>40.799999999999997</v>
      </c>
      <c r="E123" s="39">
        <f t="shared" ref="E123:E127" si="146">C123*D123</f>
        <v>2325.6</v>
      </c>
      <c r="F123" s="61">
        <f t="shared" si="142"/>
        <v>0.21189591078066913</v>
      </c>
      <c r="G123" s="79">
        <f t="shared" si="143"/>
        <v>35.852279553903344</v>
      </c>
      <c r="H123" s="79">
        <f t="shared" ref="H123:H127" si="147">G123/C123</f>
        <v>0.62898736059479554</v>
      </c>
      <c r="I123" s="79">
        <f t="shared" si="144"/>
        <v>35.852279553903344</v>
      </c>
      <c r="L123" s="49"/>
      <c r="N123" s="65">
        <f>'Drop frequency Tool'!X186</f>
        <v>5</v>
      </c>
      <c r="O123" s="59">
        <v>26</v>
      </c>
      <c r="P123" s="39" t="s">
        <v>95</v>
      </c>
      <c r="Q123" s="58">
        <f>$C$135/$N$123</f>
        <v>32.6</v>
      </c>
      <c r="R123" s="58">
        <f>Stamgegevens!$B$10</f>
        <v>20.399999999999999</v>
      </c>
      <c r="S123" s="58">
        <f>Q123*R123</f>
        <v>665.04</v>
      </c>
      <c r="T123" s="66">
        <f>S123/$S$128</f>
        <v>0.2</v>
      </c>
      <c r="U123" s="67">
        <f>T123*$U$128</f>
        <v>15.381600000000001</v>
      </c>
      <c r="V123" s="67">
        <f>U123/Q123</f>
        <v>0.4718282208588957</v>
      </c>
      <c r="W123" s="67">
        <f>T123*$U$128</f>
        <v>15.381600000000001</v>
      </c>
      <c r="X123" s="58"/>
      <c r="Y123" s="58"/>
    </row>
    <row r="124" spans="1:33" x14ac:dyDescent="0.15">
      <c r="B124" s="39" t="s">
        <v>95</v>
      </c>
      <c r="C124" s="48">
        <f>65.6*1.25</f>
        <v>82</v>
      </c>
      <c r="D124" s="39">
        <f>Stamgegevens!$B$10*GETPIVOTDATA("Som van Unique DropID",'Drop frequency Tool'!$A$3,"NaarAdresNaam","Kruidvat BV","NaarAdresPlaats","Heteren","Dag","wo","Week",23,"Postcode","66","Customergroup","Kruidvat")</f>
        <v>61.199999999999996</v>
      </c>
      <c r="E124" s="39">
        <f t="shared" si="146"/>
        <v>5018.3999999999996</v>
      </c>
      <c r="F124" s="61">
        <f t="shared" si="142"/>
        <v>0.45724907063197018</v>
      </c>
      <c r="G124" s="79">
        <f t="shared" si="143"/>
        <v>77.365445353159828</v>
      </c>
      <c r="H124" s="79">
        <f t="shared" si="147"/>
        <v>0.94348104089219298</v>
      </c>
      <c r="I124" s="79">
        <f t="shared" si="144"/>
        <v>77.365445353159828</v>
      </c>
      <c r="L124" s="49"/>
      <c r="P124" s="39" t="s">
        <v>95</v>
      </c>
      <c r="Q124" s="58">
        <f t="shared" ref="Q124:Q127" si="148">$C$135/$N$123</f>
        <v>32.6</v>
      </c>
      <c r="R124" s="58">
        <f>Stamgegevens!$B$10</f>
        <v>20.399999999999999</v>
      </c>
      <c r="S124" s="58">
        <f t="shared" ref="S124:S127" si="149">Q124*R124</f>
        <v>665.04</v>
      </c>
      <c r="T124" s="66">
        <f t="shared" ref="T124:T127" si="150">S124/$S$128</f>
        <v>0.2</v>
      </c>
      <c r="U124" s="67">
        <f t="shared" ref="U124:U127" si="151">T124*$U$128</f>
        <v>15.381600000000001</v>
      </c>
      <c r="V124" s="67">
        <f t="shared" ref="V124:V127" si="152">U124/Q124</f>
        <v>0.4718282208588957</v>
      </c>
      <c r="W124" s="67">
        <f t="shared" ref="W124:W127" si="153">T124*$U$128</f>
        <v>15.381600000000001</v>
      </c>
      <c r="X124" s="58"/>
      <c r="Y124" s="58"/>
    </row>
    <row r="125" spans="1:33" x14ac:dyDescent="0.15">
      <c r="B125" s="39" t="s">
        <v>95</v>
      </c>
      <c r="C125" s="48">
        <f>4*1.25</f>
        <v>5</v>
      </c>
      <c r="D125" s="39">
        <f>Stamgegevens!$B$10</f>
        <v>20.399999999999999</v>
      </c>
      <c r="E125" s="39">
        <f t="shared" si="146"/>
        <v>102</v>
      </c>
      <c r="F125" s="61">
        <f t="shared" si="142"/>
        <v>9.2936802973977682E-3</v>
      </c>
      <c r="G125" s="79">
        <f t="shared" si="143"/>
        <v>1.5724684014869885</v>
      </c>
      <c r="H125" s="79">
        <f t="shared" si="147"/>
        <v>0.31449368029739772</v>
      </c>
      <c r="I125" s="79">
        <f t="shared" si="144"/>
        <v>1.5724684014869885</v>
      </c>
      <c r="L125" s="49"/>
      <c r="P125" s="39" t="s">
        <v>95</v>
      </c>
      <c r="Q125" s="58">
        <f t="shared" si="148"/>
        <v>32.6</v>
      </c>
      <c r="R125" s="58">
        <f>Stamgegevens!$B$10</f>
        <v>20.399999999999999</v>
      </c>
      <c r="S125" s="58">
        <f t="shared" si="149"/>
        <v>665.04</v>
      </c>
      <c r="T125" s="66">
        <f t="shared" si="150"/>
        <v>0.2</v>
      </c>
      <c r="U125" s="67">
        <f t="shared" si="151"/>
        <v>15.381600000000001</v>
      </c>
      <c r="V125" s="67">
        <f t="shared" si="152"/>
        <v>0.4718282208588957</v>
      </c>
      <c r="W125" s="67">
        <f t="shared" si="153"/>
        <v>15.381600000000001</v>
      </c>
      <c r="X125" s="58"/>
      <c r="Y125" s="58"/>
    </row>
    <row r="126" spans="1:33" x14ac:dyDescent="0.15">
      <c r="B126" s="39" t="s">
        <v>95</v>
      </c>
      <c r="C126" s="48">
        <f>42.4*1.25</f>
        <v>53</v>
      </c>
      <c r="D126" s="39">
        <f>Stamgegevens!$B$10*GETPIVOTDATA("Som van Unique DropID",'Drop frequency Tool'!$A$3,"NaarAdresNaam","Kruidvat BV","NaarAdresPlaats","Heteren","Dag","vr","Week",23,"Postcode","66","Customergroup","Kruidvat")</f>
        <v>40.799999999999997</v>
      </c>
      <c r="E126" s="39">
        <f t="shared" si="146"/>
        <v>2162.3999999999996</v>
      </c>
      <c r="F126" s="61">
        <f t="shared" si="142"/>
        <v>0.19702602230483265</v>
      </c>
      <c r="G126" s="79">
        <f t="shared" si="143"/>
        <v>33.336330111524155</v>
      </c>
      <c r="H126" s="79">
        <f t="shared" si="147"/>
        <v>0.62898736059479543</v>
      </c>
      <c r="I126" s="79">
        <f t="shared" si="144"/>
        <v>33.336330111524155</v>
      </c>
      <c r="L126" s="49"/>
      <c r="P126" s="39" t="s">
        <v>95</v>
      </c>
      <c r="Q126" s="58">
        <f t="shared" si="148"/>
        <v>32.6</v>
      </c>
      <c r="R126" s="58">
        <f>Stamgegevens!$B$10</f>
        <v>20.399999999999999</v>
      </c>
      <c r="S126" s="58">
        <f t="shared" si="149"/>
        <v>665.04</v>
      </c>
      <c r="T126" s="66">
        <f t="shared" si="150"/>
        <v>0.2</v>
      </c>
      <c r="U126" s="67">
        <f t="shared" si="151"/>
        <v>15.381600000000001</v>
      </c>
      <c r="V126" s="67">
        <f t="shared" si="152"/>
        <v>0.4718282208588957</v>
      </c>
      <c r="W126" s="67">
        <f t="shared" si="153"/>
        <v>15.381600000000001</v>
      </c>
      <c r="X126" s="58"/>
      <c r="Y126" s="58"/>
    </row>
    <row r="127" spans="1:33" x14ac:dyDescent="0.15">
      <c r="B127" s="39" t="s">
        <v>95</v>
      </c>
      <c r="C127" s="94">
        <f>26.4*1.25</f>
        <v>33</v>
      </c>
      <c r="D127" s="39">
        <f>Stamgegevens!$B$10</f>
        <v>20.399999999999999</v>
      </c>
      <c r="E127" s="39">
        <f t="shared" si="146"/>
        <v>673.19999999999993</v>
      </c>
      <c r="F127" s="61">
        <f t="shared" si="142"/>
        <v>6.1338289962825268E-2</v>
      </c>
      <c r="G127" s="79">
        <f t="shared" si="143"/>
        <v>10.378291449814125</v>
      </c>
      <c r="H127" s="79">
        <f t="shared" si="147"/>
        <v>0.31449368029739772</v>
      </c>
      <c r="I127" s="79">
        <f t="shared" si="144"/>
        <v>10.378291449814125</v>
      </c>
      <c r="L127" s="49"/>
      <c r="P127" s="39" t="s">
        <v>95</v>
      </c>
      <c r="Q127" s="58">
        <f t="shared" si="148"/>
        <v>32.6</v>
      </c>
      <c r="R127" s="58">
        <f>Stamgegevens!$B$10</f>
        <v>20.399999999999999</v>
      </c>
      <c r="S127" s="58">
        <f t="shared" si="149"/>
        <v>665.04</v>
      </c>
      <c r="T127" s="66">
        <f t="shared" si="150"/>
        <v>0.2</v>
      </c>
      <c r="U127" s="67">
        <f t="shared" si="151"/>
        <v>15.381600000000001</v>
      </c>
      <c r="V127" s="67">
        <f t="shared" si="152"/>
        <v>0.4718282208588957</v>
      </c>
      <c r="W127" s="67">
        <f t="shared" si="153"/>
        <v>15.381600000000001</v>
      </c>
      <c r="X127" s="58"/>
      <c r="Y127" s="58"/>
    </row>
    <row r="128" spans="1:33" x14ac:dyDescent="0.15">
      <c r="A128" s="68" t="s">
        <v>16</v>
      </c>
      <c r="B128" s="51"/>
      <c r="C128" s="70">
        <f>SUM(C122:C127)</f>
        <v>247</v>
      </c>
      <c r="D128" s="50">
        <f>SUM(D122:D127)</f>
        <v>224.4</v>
      </c>
      <c r="E128" s="50">
        <f>SUM(E122:E127)</f>
        <v>10975.2</v>
      </c>
      <c r="F128" s="87">
        <f>SUM(F122:F127)</f>
        <v>0.99999999999999989</v>
      </c>
      <c r="G128" s="85">
        <f>Stamgegevens!F84</f>
        <v>169.19759999999999</v>
      </c>
      <c r="H128" s="86"/>
      <c r="I128" s="85">
        <f>SUM(I122:I127)</f>
        <v>169.19759999999997</v>
      </c>
      <c r="J128" s="75">
        <f>I128/E128</f>
        <v>1.5416356877323416E-2</v>
      </c>
      <c r="K128" s="75">
        <f>I128/C128</f>
        <v>0.68501052631578929</v>
      </c>
      <c r="L128" s="49"/>
      <c r="O128" s="68" t="s">
        <v>16</v>
      </c>
      <c r="P128" s="69"/>
      <c r="Q128" s="70">
        <f>SUM(Q123:Q127)</f>
        <v>163</v>
      </c>
      <c r="R128" s="70">
        <f>SUM(R123:R127)</f>
        <v>102</v>
      </c>
      <c r="S128" s="70">
        <f>SUM(S123:S127)</f>
        <v>3325.2</v>
      </c>
      <c r="T128" s="82">
        <f>SUM(T123:T127)</f>
        <v>1</v>
      </c>
      <c r="U128" s="73">
        <f>Stamgegevens!S91</f>
        <v>76.908000000000001</v>
      </c>
      <c r="V128" s="74"/>
      <c r="W128" s="74">
        <f>SUM(W123:W127)</f>
        <v>76.908000000000001</v>
      </c>
      <c r="X128" s="75">
        <f>W128/S128</f>
        <v>2.3128834355828222E-2</v>
      </c>
      <c r="Y128" s="75">
        <f>W128/Q128</f>
        <v>0.4718282208588957</v>
      </c>
      <c r="AB128" s="71">
        <v>26</v>
      </c>
      <c r="AC128" s="52" t="s">
        <v>95</v>
      </c>
      <c r="AD128" s="74">
        <f>U128-G135</f>
        <v>-61.526399999999981</v>
      </c>
      <c r="AE128" s="74">
        <f>V128-H135</f>
        <v>0</v>
      </c>
      <c r="AF128" s="75">
        <f>X128-J135</f>
        <v>-2.004498977505112E-3</v>
      </c>
      <c r="AG128" s="75">
        <f>Y128-K135</f>
        <v>-0.37746257668711641</v>
      </c>
    </row>
    <row r="129" spans="1:33" x14ac:dyDescent="0.15">
      <c r="A129" s="56">
        <v>26</v>
      </c>
      <c r="B129" s="39" t="s">
        <v>95</v>
      </c>
      <c r="C129" s="48">
        <f>28*1.25</f>
        <v>35</v>
      </c>
      <c r="D129" s="39">
        <f>Stamgegevens!$B$10*GETPIVOTDATA("Som van Unique DropID",'Drop frequency Tool'!$A$3,"NaarAdresNaam","Kruidvat BV","NaarAdresPlaats","Heteren","Dag","ma","Week",26,"Postcode","66","Customergroup","Kruidvat")</f>
        <v>40.799999999999997</v>
      </c>
      <c r="E129" s="39">
        <f>C129*D129</f>
        <v>1428</v>
      </c>
      <c r="F129" s="61">
        <f t="shared" ref="F129:F134" si="154">E129/$E$135</f>
        <v>0.2592592592592593</v>
      </c>
      <c r="G129" s="79">
        <f t="shared" ref="G129:G134" si="155">F129*$G$135</f>
        <v>35.8904</v>
      </c>
      <c r="H129" s="79">
        <f>G129/C129</f>
        <v>1.0254399999999999</v>
      </c>
      <c r="I129" s="79">
        <f t="shared" ref="I129:I134" si="156">F129*$G$135</f>
        <v>35.8904</v>
      </c>
      <c r="L129" s="49"/>
      <c r="N129" s="65">
        <f>'Drop frequency Tool'!X193</f>
        <v>8</v>
      </c>
      <c r="O129" s="59">
        <v>33</v>
      </c>
      <c r="P129" s="39" t="s">
        <v>95</v>
      </c>
      <c r="Q129" s="76">
        <f>$C$142/$N$129</f>
        <v>32.625</v>
      </c>
      <c r="R129" s="58">
        <f>Stamgegevens!$B$10</f>
        <v>20.399999999999999</v>
      </c>
      <c r="S129" s="58">
        <f>Q129*R129</f>
        <v>665.55</v>
      </c>
      <c r="T129" s="66">
        <f>S129/$S$137</f>
        <v>0.12499999999999997</v>
      </c>
      <c r="U129" s="67">
        <f>T129*$U$137</f>
        <v>15.381599999999997</v>
      </c>
      <c r="V129" s="67">
        <f>U129/Q129</f>
        <v>0.47146666666666659</v>
      </c>
      <c r="W129" s="67">
        <f>T129*$U$137</f>
        <v>15.381599999999997</v>
      </c>
      <c r="X129" s="58"/>
      <c r="Y129" s="58"/>
    </row>
    <row r="130" spans="1:33" x14ac:dyDescent="0.15">
      <c r="B130" s="39" t="s">
        <v>95</v>
      </c>
      <c r="C130" s="48">
        <f>14.4*1.25</f>
        <v>18</v>
      </c>
      <c r="D130" s="39">
        <f>Stamgegevens!$B$10</f>
        <v>20.399999999999999</v>
      </c>
      <c r="E130" s="39">
        <f t="shared" ref="E130:E134" si="157">C130*D130</f>
        <v>367.2</v>
      </c>
      <c r="F130" s="61">
        <f t="shared" si="154"/>
        <v>6.666666666666668E-2</v>
      </c>
      <c r="G130" s="79">
        <f t="shared" si="155"/>
        <v>9.2289600000000007</v>
      </c>
      <c r="H130" s="79">
        <f t="shared" ref="H130:H134" si="158">G130/C130</f>
        <v>0.51272000000000006</v>
      </c>
      <c r="I130" s="79">
        <f t="shared" si="156"/>
        <v>9.2289600000000007</v>
      </c>
      <c r="L130" s="49"/>
      <c r="P130" s="39" t="s">
        <v>95</v>
      </c>
      <c r="Q130" s="76">
        <f t="shared" ref="Q130:Q136" si="159">$C$142/$N$129</f>
        <v>32.625</v>
      </c>
      <c r="R130" s="58">
        <f>Stamgegevens!$B$10</f>
        <v>20.399999999999999</v>
      </c>
      <c r="S130" s="58">
        <f t="shared" ref="S130:S136" si="160">Q130*R130</f>
        <v>665.55</v>
      </c>
      <c r="T130" s="66">
        <f t="shared" ref="T130:T136" si="161">S130/$S$137</f>
        <v>0.12499999999999997</v>
      </c>
      <c r="U130" s="67">
        <f t="shared" ref="U130:U135" si="162">T130*$U$137</f>
        <v>15.381599999999997</v>
      </c>
      <c r="V130" s="67">
        <f t="shared" ref="V130:V136" si="163">U130/Q130</f>
        <v>0.47146666666666659</v>
      </c>
      <c r="W130" s="67">
        <f t="shared" ref="W130:W136" si="164">T130*$U$137</f>
        <v>15.381599999999997</v>
      </c>
      <c r="X130" s="58"/>
      <c r="Y130" s="58"/>
    </row>
    <row r="131" spans="1:33" x14ac:dyDescent="0.15">
      <c r="B131" s="39" t="s">
        <v>95</v>
      </c>
      <c r="C131" s="48">
        <f>26.4*1.25</f>
        <v>33</v>
      </c>
      <c r="D131" s="39">
        <f>Stamgegevens!$B$10</f>
        <v>20.399999999999999</v>
      </c>
      <c r="E131" s="39">
        <f t="shared" si="157"/>
        <v>673.19999999999993</v>
      </c>
      <c r="F131" s="61">
        <f t="shared" si="154"/>
        <v>0.12222222222222223</v>
      </c>
      <c r="G131" s="79">
        <f t="shared" si="155"/>
        <v>16.91976</v>
      </c>
      <c r="H131" s="79">
        <f t="shared" si="158"/>
        <v>0.51271999999999995</v>
      </c>
      <c r="I131" s="79">
        <f t="shared" si="156"/>
        <v>16.91976</v>
      </c>
      <c r="L131" s="49"/>
      <c r="N131" s="65"/>
      <c r="P131" s="39" t="s">
        <v>95</v>
      </c>
      <c r="Q131" s="76">
        <f t="shared" si="159"/>
        <v>32.625</v>
      </c>
      <c r="R131" s="58">
        <f>Stamgegevens!$B$10</f>
        <v>20.399999999999999</v>
      </c>
      <c r="S131" s="58">
        <f t="shared" si="160"/>
        <v>665.55</v>
      </c>
      <c r="T131" s="66">
        <f t="shared" si="161"/>
        <v>0.12499999999999997</v>
      </c>
      <c r="U131" s="67">
        <f t="shared" si="162"/>
        <v>15.381599999999997</v>
      </c>
      <c r="V131" s="67">
        <f t="shared" si="163"/>
        <v>0.47146666666666659</v>
      </c>
      <c r="W131" s="67">
        <f t="shared" si="164"/>
        <v>15.381599999999997</v>
      </c>
      <c r="X131" s="58"/>
      <c r="Y131" s="58"/>
    </row>
    <row r="132" spans="1:33" x14ac:dyDescent="0.15">
      <c r="B132" s="39" t="s">
        <v>95</v>
      </c>
      <c r="C132" s="48">
        <f>6.4*1.25</f>
        <v>8</v>
      </c>
      <c r="D132" s="39">
        <f>Stamgegevens!$B$10</f>
        <v>20.399999999999999</v>
      </c>
      <c r="E132" s="39">
        <f t="shared" si="157"/>
        <v>163.19999999999999</v>
      </c>
      <c r="F132" s="61">
        <f t="shared" si="154"/>
        <v>2.9629629629629631E-2</v>
      </c>
      <c r="G132" s="79">
        <f t="shared" si="155"/>
        <v>4.1017599999999996</v>
      </c>
      <c r="H132" s="79">
        <f t="shared" si="158"/>
        <v>0.51271999999999995</v>
      </c>
      <c r="I132" s="79">
        <f t="shared" si="156"/>
        <v>4.1017599999999996</v>
      </c>
      <c r="L132" s="49"/>
      <c r="P132" s="39" t="s">
        <v>95</v>
      </c>
      <c r="Q132" s="76">
        <f t="shared" si="159"/>
        <v>32.625</v>
      </c>
      <c r="R132" s="58">
        <f>Stamgegevens!$B$10</f>
        <v>20.399999999999999</v>
      </c>
      <c r="S132" s="58">
        <f t="shared" si="160"/>
        <v>665.55</v>
      </c>
      <c r="T132" s="66">
        <f t="shared" si="161"/>
        <v>0.12499999999999997</v>
      </c>
      <c r="U132" s="67">
        <f t="shared" si="162"/>
        <v>15.381599999999997</v>
      </c>
      <c r="V132" s="67">
        <f t="shared" si="163"/>
        <v>0.47146666666666659</v>
      </c>
      <c r="W132" s="67">
        <f t="shared" si="164"/>
        <v>15.381599999999997</v>
      </c>
      <c r="X132" s="58"/>
      <c r="Y132" s="58"/>
    </row>
    <row r="133" spans="1:33" x14ac:dyDescent="0.15">
      <c r="B133" s="39" t="s">
        <v>95</v>
      </c>
      <c r="C133" s="48">
        <f>28.8*1.25</f>
        <v>36</v>
      </c>
      <c r="D133" s="39">
        <f>Stamgegevens!$B$10*GETPIVOTDATA("Som van Unique DropID",'Drop frequency Tool'!$A$3,"NaarAdresNaam","Kruidvat BV","NaarAdresPlaats","Heteren","Dag","vr","Week",26,"Postcode","66","Customergroup","Kruidvat")</f>
        <v>61.199999999999996</v>
      </c>
      <c r="E133" s="39">
        <f t="shared" si="157"/>
        <v>2203.1999999999998</v>
      </c>
      <c r="F133" s="61">
        <f t="shared" si="154"/>
        <v>0.4</v>
      </c>
      <c r="G133" s="79">
        <f t="shared" si="155"/>
        <v>55.373759999999997</v>
      </c>
      <c r="H133" s="79">
        <f t="shared" si="158"/>
        <v>1.53816</v>
      </c>
      <c r="I133" s="79">
        <f t="shared" si="156"/>
        <v>55.373759999999997</v>
      </c>
      <c r="L133" s="49"/>
      <c r="N133" s="65"/>
      <c r="O133" s="59"/>
      <c r="P133" s="39" t="s">
        <v>95</v>
      </c>
      <c r="Q133" s="76">
        <f t="shared" si="159"/>
        <v>32.625</v>
      </c>
      <c r="R133" s="58">
        <f>Stamgegevens!$B$10</f>
        <v>20.399999999999999</v>
      </c>
      <c r="S133" s="58">
        <f t="shared" si="160"/>
        <v>665.55</v>
      </c>
      <c r="T133" s="66">
        <f t="shared" si="161"/>
        <v>0.12499999999999997</v>
      </c>
      <c r="U133" s="67">
        <f t="shared" si="162"/>
        <v>15.381599999999997</v>
      </c>
      <c r="V133" s="67">
        <f t="shared" si="163"/>
        <v>0.47146666666666659</v>
      </c>
      <c r="W133" s="67">
        <f t="shared" si="164"/>
        <v>15.381599999999997</v>
      </c>
      <c r="X133" s="58"/>
      <c r="Y133" s="58"/>
    </row>
    <row r="134" spans="1:33" x14ac:dyDescent="0.15">
      <c r="B134" s="39" t="s">
        <v>95</v>
      </c>
      <c r="C134" s="48">
        <f>26.4*1.25</f>
        <v>33</v>
      </c>
      <c r="D134" s="39">
        <f>Stamgegevens!$B$10</f>
        <v>20.399999999999999</v>
      </c>
      <c r="E134" s="39">
        <f t="shared" si="157"/>
        <v>673.19999999999993</v>
      </c>
      <c r="F134" s="61">
        <f t="shared" si="154"/>
        <v>0.12222222222222223</v>
      </c>
      <c r="G134" s="79">
        <f t="shared" si="155"/>
        <v>16.91976</v>
      </c>
      <c r="H134" s="79">
        <f t="shared" si="158"/>
        <v>0.51271999999999995</v>
      </c>
      <c r="I134" s="79">
        <f t="shared" si="156"/>
        <v>16.91976</v>
      </c>
      <c r="L134" s="49"/>
      <c r="N134" s="65"/>
      <c r="O134" s="59"/>
      <c r="P134" s="39" t="s">
        <v>95</v>
      </c>
      <c r="Q134" s="76">
        <f t="shared" si="159"/>
        <v>32.625</v>
      </c>
      <c r="R134" s="58">
        <f>Stamgegevens!$B$10</f>
        <v>20.399999999999999</v>
      </c>
      <c r="S134" s="58">
        <f t="shared" si="160"/>
        <v>665.55</v>
      </c>
      <c r="T134" s="66">
        <f t="shared" si="161"/>
        <v>0.12499999999999997</v>
      </c>
      <c r="U134" s="67">
        <f t="shared" si="162"/>
        <v>15.381599999999997</v>
      </c>
      <c r="V134" s="67">
        <f t="shared" si="163"/>
        <v>0.47146666666666659</v>
      </c>
      <c r="W134" s="67">
        <f t="shared" si="164"/>
        <v>15.381599999999997</v>
      </c>
      <c r="X134" s="58"/>
      <c r="Y134" s="58"/>
    </row>
    <row r="135" spans="1:33" x14ac:dyDescent="0.15">
      <c r="A135" s="68" t="s">
        <v>16</v>
      </c>
      <c r="B135" s="51"/>
      <c r="C135" s="83">
        <f>SUM(C129:C134)</f>
        <v>163</v>
      </c>
      <c r="D135" s="50">
        <f>SUM(D129:D134)</f>
        <v>183.6</v>
      </c>
      <c r="E135" s="85">
        <f>SUM(E129:E134)</f>
        <v>5507.9999999999991</v>
      </c>
      <c r="F135" s="87">
        <f>SUM(F129:F134)</f>
        <v>1</v>
      </c>
      <c r="G135" s="85">
        <f>Stamgegevens!F91</f>
        <v>138.43439999999998</v>
      </c>
      <c r="H135" s="86"/>
      <c r="I135" s="86">
        <f>SUM(I129:I134)</f>
        <v>138.43439999999998</v>
      </c>
      <c r="J135" s="75">
        <f>I135/E135</f>
        <v>2.5133333333333334E-2</v>
      </c>
      <c r="K135" s="75">
        <f>I135/C135</f>
        <v>0.84929079754601211</v>
      </c>
      <c r="L135" s="49"/>
      <c r="N135" s="65"/>
      <c r="O135" s="59"/>
      <c r="P135" s="39" t="s">
        <v>95</v>
      </c>
      <c r="Q135" s="76">
        <f t="shared" si="159"/>
        <v>32.625</v>
      </c>
      <c r="R135" s="58">
        <f>Stamgegevens!$B$10</f>
        <v>20.399999999999999</v>
      </c>
      <c r="S135" s="58">
        <f t="shared" si="160"/>
        <v>665.55</v>
      </c>
      <c r="T135" s="66">
        <f t="shared" si="161"/>
        <v>0.12499999999999997</v>
      </c>
      <c r="U135" s="67">
        <f t="shared" si="162"/>
        <v>15.381599999999997</v>
      </c>
      <c r="V135" s="67">
        <f t="shared" si="163"/>
        <v>0.47146666666666659</v>
      </c>
      <c r="W135" s="67">
        <f t="shared" si="164"/>
        <v>15.381599999999997</v>
      </c>
      <c r="X135" s="58"/>
      <c r="Y135" s="58"/>
    </row>
    <row r="136" spans="1:33" x14ac:dyDescent="0.15">
      <c r="A136" s="56">
        <v>33</v>
      </c>
      <c r="B136" s="39" t="s">
        <v>95</v>
      </c>
      <c r="C136" s="48">
        <f>19.2*1.25</f>
        <v>24</v>
      </c>
      <c r="D136" s="39">
        <f>Stamgegevens!$B$10</f>
        <v>20.399999999999999</v>
      </c>
      <c r="E136" s="39">
        <f>C136*D136</f>
        <v>489.59999999999997</v>
      </c>
      <c r="F136" s="61">
        <f t="shared" ref="F136:F141" si="165">E136/$E$142</f>
        <v>4.4526901669758819E-2</v>
      </c>
      <c r="G136" s="79">
        <f t="shared" ref="G136:G141" si="166">F136*$G$142</f>
        <v>6.8489499072356228</v>
      </c>
      <c r="H136" s="79">
        <f>G136/C136</f>
        <v>0.2853729128014843</v>
      </c>
      <c r="I136" s="79">
        <f t="shared" ref="I136:I141" si="167">F136*$G$142</f>
        <v>6.8489499072356228</v>
      </c>
      <c r="L136" s="49"/>
      <c r="N136" s="65"/>
      <c r="O136" s="59"/>
      <c r="P136" s="39" t="s">
        <v>95</v>
      </c>
      <c r="Q136" s="76">
        <f t="shared" si="159"/>
        <v>32.625</v>
      </c>
      <c r="R136" s="58">
        <f>Stamgegevens!$B$10</f>
        <v>20.399999999999999</v>
      </c>
      <c r="S136" s="58">
        <f t="shared" si="160"/>
        <v>665.55</v>
      </c>
      <c r="T136" s="66">
        <f t="shared" si="161"/>
        <v>0.12499999999999997</v>
      </c>
      <c r="U136" s="67">
        <f>T136*$U$137</f>
        <v>15.381599999999997</v>
      </c>
      <c r="V136" s="67">
        <f t="shared" si="163"/>
        <v>0.47146666666666659</v>
      </c>
      <c r="W136" s="67">
        <f t="shared" si="164"/>
        <v>15.381599999999997</v>
      </c>
      <c r="X136" s="58"/>
      <c r="Y136" s="58"/>
    </row>
    <row r="137" spans="1:33" x14ac:dyDescent="0.15">
      <c r="B137" s="39" t="s">
        <v>95</v>
      </c>
      <c r="C137" s="48">
        <f>25.6*1.25</f>
        <v>32</v>
      </c>
      <c r="D137" s="39">
        <f>Stamgegevens!$B$10</f>
        <v>20.399999999999999</v>
      </c>
      <c r="E137" s="39">
        <f t="shared" ref="E137:E141" si="168">C137*D137</f>
        <v>652.79999999999995</v>
      </c>
      <c r="F137" s="61">
        <f t="shared" si="165"/>
        <v>5.9369202226345084E-2</v>
      </c>
      <c r="G137" s="79">
        <f t="shared" si="166"/>
        <v>9.1319332096474959</v>
      </c>
      <c r="H137" s="79">
        <f t="shared" ref="H137:H141" si="169">G137/C137</f>
        <v>0.28537291280148425</v>
      </c>
      <c r="I137" s="79">
        <f t="shared" si="167"/>
        <v>9.1319332096474959</v>
      </c>
      <c r="L137" s="49"/>
      <c r="N137" s="65"/>
      <c r="O137" s="68" t="s">
        <v>16</v>
      </c>
      <c r="P137" s="69"/>
      <c r="Q137" s="73">
        <f>SUM(Q129:Q136)</f>
        <v>261</v>
      </c>
      <c r="R137" s="70">
        <f t="shared" ref="R137" si="170">SUM(R129:R136)</f>
        <v>163.20000000000002</v>
      </c>
      <c r="S137" s="70">
        <f>SUM(S129:S136)</f>
        <v>5324.4000000000005</v>
      </c>
      <c r="T137" s="72">
        <f>SUM(T129:T136)</f>
        <v>0.99999999999999989</v>
      </c>
      <c r="U137" s="73">
        <f>Stamgegevens!W77</f>
        <v>123.0528</v>
      </c>
      <c r="V137" s="74"/>
      <c r="W137" s="74">
        <f>SUM(W129:W136)</f>
        <v>123.05279999999996</v>
      </c>
      <c r="X137" s="75">
        <f>W137/S137</f>
        <v>2.3111111111111103E-2</v>
      </c>
      <c r="Y137" s="75">
        <f>W137/Q137</f>
        <v>0.47146666666666653</v>
      </c>
      <c r="AB137" s="71">
        <v>33</v>
      </c>
      <c r="AC137" s="52" t="s">
        <v>95</v>
      </c>
      <c r="AD137" s="74">
        <f>U137-G142</f>
        <v>-30.763199999999998</v>
      </c>
      <c r="AE137" s="74">
        <f>V137-H142</f>
        <v>0</v>
      </c>
      <c r="AF137" s="75">
        <f>X137-J142</f>
        <v>9.12224283652854E-3</v>
      </c>
      <c r="AG137" s="75">
        <f>Y137-K142</f>
        <v>-0.11786666666666684</v>
      </c>
    </row>
    <row r="138" spans="1:33" x14ac:dyDescent="0.15">
      <c r="B138" s="39" t="s">
        <v>95</v>
      </c>
      <c r="C138" s="48">
        <f>59.2*1.25</f>
        <v>74</v>
      </c>
      <c r="D138" s="39">
        <f>Stamgegevens!$B$10*GETPIVOTDATA("Som van Unique DropID",'Drop frequency Tool'!$A$3,"NaarAdresNaam","Kruidvat BV","NaarAdresPlaats","Heteren","Dag","wo","Week",33,"Postcode","66","Customergroup","Kruidvat")</f>
        <v>61.199999999999996</v>
      </c>
      <c r="E138" s="39">
        <f t="shared" si="168"/>
        <v>4528.7999999999993</v>
      </c>
      <c r="F138" s="61">
        <f t="shared" si="165"/>
        <v>0.41187384044526898</v>
      </c>
      <c r="G138" s="79">
        <f t="shared" si="166"/>
        <v>63.352786641929491</v>
      </c>
      <c r="H138" s="79">
        <f t="shared" si="169"/>
        <v>0.85611873840445263</v>
      </c>
      <c r="I138" s="79">
        <f t="shared" si="167"/>
        <v>63.352786641929491</v>
      </c>
      <c r="L138" s="49"/>
      <c r="N138" s="65">
        <f>'Drop frequency Tool'!X195</f>
        <v>5</v>
      </c>
      <c r="O138" s="59">
        <v>35</v>
      </c>
      <c r="P138" s="39" t="s">
        <v>95</v>
      </c>
      <c r="Q138" s="58">
        <f>$C$148/$N$138</f>
        <v>32.6</v>
      </c>
      <c r="R138" s="58">
        <f>Stamgegevens!$B$10</f>
        <v>20.399999999999999</v>
      </c>
      <c r="S138" s="58">
        <f>Q138*R138</f>
        <v>665.04</v>
      </c>
      <c r="T138" s="66">
        <f>S138/$S$143</f>
        <v>0.2</v>
      </c>
      <c r="U138" s="67">
        <f>T138*$U$143</f>
        <v>15.381600000000001</v>
      </c>
      <c r="V138" s="67">
        <f>U138/Q138</f>
        <v>0.4718282208588957</v>
      </c>
      <c r="W138" s="67">
        <f>T138*$U$143</f>
        <v>15.381600000000001</v>
      </c>
      <c r="X138" s="58"/>
      <c r="Y138" s="58"/>
    </row>
    <row r="139" spans="1:33" x14ac:dyDescent="0.15">
      <c r="B139" s="39" t="s">
        <v>95</v>
      </c>
      <c r="C139" s="48">
        <f>26.4*1.25</f>
        <v>33</v>
      </c>
      <c r="D139" s="39">
        <f>Stamgegevens!$B$10</f>
        <v>20.399999999999999</v>
      </c>
      <c r="E139" s="39">
        <f t="shared" si="168"/>
        <v>673.19999999999993</v>
      </c>
      <c r="F139" s="61">
        <f t="shared" si="165"/>
        <v>6.1224489795918366E-2</v>
      </c>
      <c r="G139" s="79">
        <f t="shared" si="166"/>
        <v>9.4173061224489789</v>
      </c>
      <c r="H139" s="79">
        <f t="shared" si="169"/>
        <v>0.28537291280148419</v>
      </c>
      <c r="I139" s="79">
        <f t="shared" si="167"/>
        <v>9.4173061224489789</v>
      </c>
      <c r="L139" s="49"/>
      <c r="P139" s="39" t="s">
        <v>95</v>
      </c>
      <c r="Q139" s="58">
        <f t="shared" ref="Q139:Q142" si="171">$C$148/$N$138</f>
        <v>32.6</v>
      </c>
      <c r="R139" s="58">
        <f>Stamgegevens!$B$10</f>
        <v>20.399999999999999</v>
      </c>
      <c r="S139" s="58">
        <f t="shared" ref="S139:S142" si="172">Q139*R139</f>
        <v>665.04</v>
      </c>
      <c r="T139" s="66">
        <f t="shared" ref="T139:T142" si="173">S139/$S$143</f>
        <v>0.2</v>
      </c>
      <c r="U139" s="67">
        <f t="shared" ref="U139:U142" si="174">T139*$U$143</f>
        <v>15.381600000000001</v>
      </c>
      <c r="V139" s="67">
        <f t="shared" ref="V139:V142" si="175">U139/Q139</f>
        <v>0.4718282208588957</v>
      </c>
      <c r="W139" s="67">
        <f t="shared" ref="W139:W142" si="176">T139*$U$143</f>
        <v>15.381600000000001</v>
      </c>
      <c r="X139" s="58"/>
      <c r="Y139" s="58"/>
    </row>
    <row r="140" spans="1:33" x14ac:dyDescent="0.15">
      <c r="B140" s="39" t="s">
        <v>95</v>
      </c>
      <c r="C140" s="48">
        <f>52*1.25</f>
        <v>65</v>
      </c>
      <c r="D140" s="39">
        <f>Stamgegevens!$B$10*GETPIVOTDATA("Som van Unique DropID",'Drop frequency Tool'!$A$3,"NaarAdresNaam","Kruidvat BV","NaarAdresPlaats","Heteren","Dag","vr","Week",33,"Postcode","66","Customergroup","Kruidvat")</f>
        <v>61.199999999999996</v>
      </c>
      <c r="E140" s="39">
        <f t="shared" si="168"/>
        <v>3977.9999999999995</v>
      </c>
      <c r="F140" s="61">
        <f t="shared" si="165"/>
        <v>0.36178107606679039</v>
      </c>
      <c r="G140" s="79">
        <f t="shared" si="166"/>
        <v>55.64771799628943</v>
      </c>
      <c r="H140" s="79">
        <f t="shared" si="169"/>
        <v>0.85611873840445274</v>
      </c>
      <c r="I140" s="79">
        <f t="shared" si="167"/>
        <v>55.64771799628943</v>
      </c>
      <c r="L140" s="49"/>
      <c r="N140" s="65"/>
      <c r="O140" s="59"/>
      <c r="P140" s="39" t="s">
        <v>95</v>
      </c>
      <c r="Q140" s="58">
        <f t="shared" si="171"/>
        <v>32.6</v>
      </c>
      <c r="R140" s="58">
        <f>Stamgegevens!$B$10</f>
        <v>20.399999999999999</v>
      </c>
      <c r="S140" s="58">
        <f t="shared" si="172"/>
        <v>665.04</v>
      </c>
      <c r="T140" s="66">
        <f t="shared" si="173"/>
        <v>0.2</v>
      </c>
      <c r="U140" s="67">
        <f t="shared" si="174"/>
        <v>15.381600000000001</v>
      </c>
      <c r="V140" s="67">
        <f t="shared" si="175"/>
        <v>0.4718282208588957</v>
      </c>
      <c r="W140" s="67">
        <f t="shared" si="176"/>
        <v>15.381600000000001</v>
      </c>
      <c r="X140" s="65"/>
      <c r="Y140" s="65"/>
    </row>
    <row r="141" spans="1:33" x14ac:dyDescent="0.15">
      <c r="B141" s="39" t="s">
        <v>95</v>
      </c>
      <c r="C141" s="48">
        <f>26.4*1.25</f>
        <v>33</v>
      </c>
      <c r="D141" s="39">
        <f>Stamgegevens!$B$10</f>
        <v>20.399999999999999</v>
      </c>
      <c r="E141" s="39">
        <f t="shared" si="168"/>
        <v>673.19999999999993</v>
      </c>
      <c r="F141" s="61">
        <f t="shared" si="165"/>
        <v>6.1224489795918366E-2</v>
      </c>
      <c r="G141" s="79">
        <f t="shared" si="166"/>
        <v>9.4173061224489789</v>
      </c>
      <c r="H141" s="79">
        <f t="shared" si="169"/>
        <v>0.28537291280148419</v>
      </c>
      <c r="I141" s="79">
        <f t="shared" si="167"/>
        <v>9.4173061224489789</v>
      </c>
      <c r="L141" s="49"/>
      <c r="N141" s="65"/>
      <c r="O141" s="59"/>
      <c r="P141" s="39" t="s">
        <v>95</v>
      </c>
      <c r="Q141" s="58">
        <f t="shared" si="171"/>
        <v>32.6</v>
      </c>
      <c r="R141" s="58">
        <f>Stamgegevens!$B$10</f>
        <v>20.399999999999999</v>
      </c>
      <c r="S141" s="58">
        <f t="shared" si="172"/>
        <v>665.04</v>
      </c>
      <c r="T141" s="66">
        <f t="shared" si="173"/>
        <v>0.2</v>
      </c>
      <c r="U141" s="67">
        <f t="shared" si="174"/>
        <v>15.381600000000001</v>
      </c>
      <c r="V141" s="67">
        <f t="shared" si="175"/>
        <v>0.4718282208588957</v>
      </c>
      <c r="W141" s="67">
        <f t="shared" si="176"/>
        <v>15.381600000000001</v>
      </c>
      <c r="X141" s="58"/>
      <c r="Y141" s="58"/>
    </row>
    <row r="142" spans="1:33" x14ac:dyDescent="0.15">
      <c r="A142" s="68" t="s">
        <v>16</v>
      </c>
      <c r="B142" s="51"/>
      <c r="C142" s="83">
        <f>SUM(C136:C141)</f>
        <v>261</v>
      </c>
      <c r="D142" s="50">
        <f>SUM(D136:D141)</f>
        <v>204</v>
      </c>
      <c r="E142" s="50">
        <f>SUM(E136:E141)</f>
        <v>10995.599999999999</v>
      </c>
      <c r="F142" s="87">
        <f>SUM(F136:F141)</f>
        <v>0.99999999999999989</v>
      </c>
      <c r="G142" s="85">
        <f>Stamgegevens!J77</f>
        <v>153.816</v>
      </c>
      <c r="H142" s="86"/>
      <c r="I142" s="85">
        <f>SUM(I136:I141)</f>
        <v>153.816</v>
      </c>
      <c r="J142" s="75">
        <f>I142/E142</f>
        <v>1.3988868274582563E-2</v>
      </c>
      <c r="K142" s="75">
        <f>I142/C142</f>
        <v>0.58933333333333338</v>
      </c>
      <c r="L142" s="49"/>
      <c r="N142" s="65"/>
      <c r="O142" s="59"/>
      <c r="P142" s="39" t="s">
        <v>95</v>
      </c>
      <c r="Q142" s="58">
        <f t="shared" si="171"/>
        <v>32.6</v>
      </c>
      <c r="R142" s="58">
        <f>Stamgegevens!$B$10</f>
        <v>20.399999999999999</v>
      </c>
      <c r="S142" s="58">
        <f t="shared" si="172"/>
        <v>665.04</v>
      </c>
      <c r="T142" s="66">
        <f t="shared" si="173"/>
        <v>0.2</v>
      </c>
      <c r="U142" s="67">
        <f t="shared" si="174"/>
        <v>15.381600000000001</v>
      </c>
      <c r="V142" s="67">
        <f t="shared" si="175"/>
        <v>0.4718282208588957</v>
      </c>
      <c r="W142" s="67">
        <f t="shared" si="176"/>
        <v>15.381600000000001</v>
      </c>
      <c r="X142" s="58"/>
      <c r="Y142" s="58"/>
    </row>
    <row r="143" spans="1:33" x14ac:dyDescent="0.15">
      <c r="A143" s="56">
        <v>35</v>
      </c>
      <c r="B143" s="39" t="s">
        <v>95</v>
      </c>
      <c r="C143" s="48">
        <f>24*1.25</f>
        <v>30</v>
      </c>
      <c r="D143" s="39">
        <f>Stamgegevens!$B$10</f>
        <v>20.399999999999999</v>
      </c>
      <c r="E143" s="39">
        <f>C143*D143</f>
        <v>612</v>
      </c>
      <c r="F143" s="61">
        <f>E143/$E$148</f>
        <v>9.9667774086378738E-2</v>
      </c>
      <c r="G143" s="79">
        <f>F143*$G$148</f>
        <v>12.264398671096345</v>
      </c>
      <c r="H143" s="79">
        <f>G143/C143</f>
        <v>0.40881328903654485</v>
      </c>
      <c r="I143" s="79">
        <f>F143*$G$148</f>
        <v>12.264398671096345</v>
      </c>
      <c r="L143" s="49"/>
      <c r="N143" s="65"/>
      <c r="O143" s="68" t="s">
        <v>16</v>
      </c>
      <c r="P143" s="69"/>
      <c r="Q143" s="70">
        <f>SUM(Q138:Q142)</f>
        <v>163</v>
      </c>
      <c r="R143" s="70">
        <f t="shared" ref="R143" si="177">SUM(R138:R142)</f>
        <v>102</v>
      </c>
      <c r="S143" s="70">
        <f>SUM(S138:S142)</f>
        <v>3325.2</v>
      </c>
      <c r="T143" s="72">
        <f>SUM(T138:T142)</f>
        <v>1</v>
      </c>
      <c r="U143" s="73">
        <f>Stamgegevens!W84</f>
        <v>76.908000000000001</v>
      </c>
      <c r="V143" s="74"/>
      <c r="W143" s="74">
        <f>SUM(W138:W142)</f>
        <v>76.908000000000001</v>
      </c>
      <c r="X143" s="75">
        <f>W143/S143</f>
        <v>2.3128834355828222E-2</v>
      </c>
      <c r="Y143" s="75">
        <f>W143/Q143</f>
        <v>0.4718282208588957</v>
      </c>
      <c r="AB143" s="71">
        <v>35</v>
      </c>
      <c r="AC143" s="52" t="s">
        <v>95</v>
      </c>
      <c r="AD143" s="74">
        <f>U143-G148</f>
        <v>-46.144799999999989</v>
      </c>
      <c r="AE143" s="74">
        <f>V143-H148</f>
        <v>0</v>
      </c>
      <c r="AF143" s="75">
        <f>X143-J148</f>
        <v>3.0889672461936746E-3</v>
      </c>
      <c r="AG143" s="75">
        <f>Y143-K148</f>
        <v>-0.28309693251533724</v>
      </c>
    </row>
    <row r="144" spans="1:33" x14ac:dyDescent="0.15">
      <c r="B144" s="39" t="s">
        <v>95</v>
      </c>
      <c r="C144" s="48">
        <f>35.2*1.25</f>
        <v>44</v>
      </c>
      <c r="D144" s="39">
        <f>Stamgegevens!$B$10*GETPIVOTDATA("Som van Unique DropID",'Drop frequency Tool'!$A$3,"NaarAdresNaam","Kruidvat BV","NaarAdresPlaats","Heteren","Dag","di","Week",35,"Postcode","66","Customergroup","Kruidvat")</f>
        <v>40.799999999999997</v>
      </c>
      <c r="E144" s="39">
        <f t="shared" ref="E144:E147" si="178">C144*D144</f>
        <v>1795.1999999999998</v>
      </c>
      <c r="F144" s="61">
        <f>E144/$E$148</f>
        <v>0.29235880398671094</v>
      </c>
      <c r="G144" s="79">
        <f>F144*$G$148</f>
        <v>35.975569435215938</v>
      </c>
      <c r="H144" s="79">
        <f t="shared" ref="H144:H147" si="179">G144/C144</f>
        <v>0.81762657807308947</v>
      </c>
      <c r="I144" s="79">
        <f>F144*$G$148</f>
        <v>35.975569435215938</v>
      </c>
      <c r="L144" s="49"/>
      <c r="N144" s="65">
        <f>'Drop frequency Tool'!X196</f>
        <v>6</v>
      </c>
      <c r="O144" s="59">
        <v>36</v>
      </c>
      <c r="P144" s="39" t="s">
        <v>95</v>
      </c>
      <c r="Q144" s="58">
        <f>$C$155/$N$144</f>
        <v>33</v>
      </c>
      <c r="R144" s="58">
        <f>Stamgegevens!$B$10</f>
        <v>20.399999999999999</v>
      </c>
      <c r="S144" s="58">
        <f>Q144*R144</f>
        <v>673.19999999999993</v>
      </c>
      <c r="T144" s="66">
        <f>S144/$S$150</f>
        <v>0.16666666666666669</v>
      </c>
      <c r="U144" s="67">
        <f>T144*$U$150</f>
        <v>15.381600000000002</v>
      </c>
      <c r="V144" s="67">
        <f>U144/Q144</f>
        <v>0.46610909090909097</v>
      </c>
      <c r="W144" s="67">
        <f>T144*$U$150</f>
        <v>15.381600000000002</v>
      </c>
      <c r="X144" s="58"/>
      <c r="Y144" s="58"/>
    </row>
    <row r="145" spans="1:33" x14ac:dyDescent="0.15">
      <c r="B145" s="39" t="s">
        <v>95</v>
      </c>
      <c r="C145" s="48">
        <f>37.6*1.25</f>
        <v>47</v>
      </c>
      <c r="D145" s="39">
        <f>Stamgegevens!$B$10*GETPIVOTDATA("Som van Unique DropID",'Drop frequency Tool'!$A$3,"NaarAdresNaam","Kruidvat BV","NaarAdresPlaats","Heteren","Dag","wo","Week",35,"Postcode","66","Customergroup","Kruidvat")</f>
        <v>61.199999999999996</v>
      </c>
      <c r="E145" s="39">
        <f t="shared" si="178"/>
        <v>2876.3999999999996</v>
      </c>
      <c r="F145" s="61">
        <f>E145/$E$148</f>
        <v>0.46843853820598003</v>
      </c>
      <c r="G145" s="79">
        <f>F145*$G$148</f>
        <v>57.642673754152817</v>
      </c>
      <c r="H145" s="79">
        <f t="shared" si="179"/>
        <v>1.2264398671096344</v>
      </c>
      <c r="I145" s="79">
        <f>F145*$G$148</f>
        <v>57.642673754152817</v>
      </c>
      <c r="L145" s="49"/>
      <c r="N145" s="65"/>
      <c r="P145" s="39" t="s">
        <v>95</v>
      </c>
      <c r="Q145" s="58">
        <f t="shared" ref="Q145:Q149" si="180">$C$155/$N$144</f>
        <v>33</v>
      </c>
      <c r="R145" s="58">
        <f>Stamgegevens!$B$10</f>
        <v>20.399999999999999</v>
      </c>
      <c r="S145" s="58">
        <f t="shared" ref="S145:S149" si="181">Q145*R145</f>
        <v>673.19999999999993</v>
      </c>
      <c r="T145" s="66">
        <f t="shared" ref="T145:T149" si="182">S145/$S$150</f>
        <v>0.16666666666666669</v>
      </c>
      <c r="U145" s="67">
        <f t="shared" ref="U145:U149" si="183">T145*$U$150</f>
        <v>15.381600000000002</v>
      </c>
      <c r="V145" s="67">
        <f t="shared" ref="V145:V149" si="184">U145/Q145</f>
        <v>0.46610909090909097</v>
      </c>
      <c r="W145" s="67">
        <f t="shared" ref="W145:W149" si="185">T145*$U$150</f>
        <v>15.381600000000002</v>
      </c>
      <c r="X145" s="58"/>
      <c r="Y145" s="58"/>
    </row>
    <row r="146" spans="1:33" x14ac:dyDescent="0.15">
      <c r="B146" s="39" t="s">
        <v>95</v>
      </c>
      <c r="C146" s="48">
        <f>7.2*1.25</f>
        <v>9</v>
      </c>
      <c r="D146" s="39">
        <f>Stamgegevens!$B$10</f>
        <v>20.399999999999999</v>
      </c>
      <c r="E146" s="39">
        <f t="shared" si="178"/>
        <v>183.6</v>
      </c>
      <c r="F146" s="61">
        <f>E146/$E$148</f>
        <v>2.9900332225913623E-2</v>
      </c>
      <c r="G146" s="79">
        <f>F146*$G$148</f>
        <v>3.6793196013289036</v>
      </c>
      <c r="H146" s="79">
        <f t="shared" si="179"/>
        <v>0.40881328903654485</v>
      </c>
      <c r="I146" s="79">
        <f>F146*$G$148</f>
        <v>3.6793196013289036</v>
      </c>
      <c r="L146" s="49"/>
      <c r="P146" s="39" t="s">
        <v>95</v>
      </c>
      <c r="Q146" s="58">
        <f t="shared" si="180"/>
        <v>33</v>
      </c>
      <c r="R146" s="58">
        <f>Stamgegevens!$B$10</f>
        <v>20.399999999999999</v>
      </c>
      <c r="S146" s="58">
        <f t="shared" si="181"/>
        <v>673.19999999999993</v>
      </c>
      <c r="T146" s="66">
        <f t="shared" si="182"/>
        <v>0.16666666666666669</v>
      </c>
      <c r="U146" s="67">
        <f t="shared" si="183"/>
        <v>15.381600000000002</v>
      </c>
      <c r="V146" s="67">
        <f t="shared" si="184"/>
        <v>0.46610909090909097</v>
      </c>
      <c r="W146" s="67">
        <f t="shared" si="185"/>
        <v>15.381600000000002</v>
      </c>
      <c r="X146" s="58"/>
      <c r="Y146" s="58"/>
    </row>
    <row r="147" spans="1:33" x14ac:dyDescent="0.15">
      <c r="B147" s="39" t="s">
        <v>95</v>
      </c>
      <c r="C147" s="48">
        <f>26.4*1.25</f>
        <v>33</v>
      </c>
      <c r="D147" s="39">
        <f>Stamgegevens!$B$10</f>
        <v>20.399999999999999</v>
      </c>
      <c r="E147" s="39">
        <f t="shared" si="178"/>
        <v>673.19999999999993</v>
      </c>
      <c r="F147" s="61">
        <f>E147/$E$148</f>
        <v>0.10963455149501661</v>
      </c>
      <c r="G147" s="79">
        <f>F147*$G$148</f>
        <v>13.490838538205979</v>
      </c>
      <c r="H147" s="79">
        <f t="shared" si="179"/>
        <v>0.40881328903654485</v>
      </c>
      <c r="I147" s="79">
        <f>F147*$G$148</f>
        <v>13.490838538205979</v>
      </c>
      <c r="L147" s="49"/>
      <c r="N147" s="65"/>
      <c r="O147" s="59"/>
      <c r="P147" s="39" t="s">
        <v>95</v>
      </c>
      <c r="Q147" s="58">
        <f t="shared" si="180"/>
        <v>33</v>
      </c>
      <c r="R147" s="58">
        <f>Stamgegevens!$B$10</f>
        <v>20.399999999999999</v>
      </c>
      <c r="S147" s="58">
        <f t="shared" si="181"/>
        <v>673.19999999999993</v>
      </c>
      <c r="T147" s="66">
        <f t="shared" si="182"/>
        <v>0.16666666666666669</v>
      </c>
      <c r="U147" s="67">
        <f t="shared" si="183"/>
        <v>15.381600000000002</v>
      </c>
      <c r="V147" s="67">
        <f t="shared" si="184"/>
        <v>0.46610909090909097</v>
      </c>
      <c r="W147" s="67">
        <f t="shared" si="185"/>
        <v>15.381600000000002</v>
      </c>
      <c r="X147" s="58"/>
      <c r="Y147" s="58"/>
    </row>
    <row r="148" spans="1:33" x14ac:dyDescent="0.15">
      <c r="A148" s="68" t="s">
        <v>16</v>
      </c>
      <c r="B148" s="51"/>
      <c r="C148" s="83">
        <f>SUM(C143:C147)</f>
        <v>163</v>
      </c>
      <c r="D148" s="50">
        <f>SUM(D143:D147)</f>
        <v>163.19999999999999</v>
      </c>
      <c r="E148" s="50">
        <f>SUM(E143:E147)</f>
        <v>6140.4</v>
      </c>
      <c r="F148" s="87">
        <f>SUM(F143:F147)</f>
        <v>1</v>
      </c>
      <c r="G148" s="85">
        <f>Stamgegevens!J84</f>
        <v>123.05279999999999</v>
      </c>
      <c r="H148" s="86"/>
      <c r="I148" s="85">
        <f>SUM(I143:I147)</f>
        <v>123.05279999999998</v>
      </c>
      <c r="J148" s="75">
        <f>I148/E148</f>
        <v>2.0039867109634547E-2</v>
      </c>
      <c r="K148" s="75">
        <f>I148/C148</f>
        <v>0.75492515337423294</v>
      </c>
      <c r="L148" s="49"/>
      <c r="N148" s="65"/>
      <c r="O148" s="59"/>
      <c r="P148" s="39" t="s">
        <v>95</v>
      </c>
      <c r="Q148" s="58">
        <f t="shared" si="180"/>
        <v>33</v>
      </c>
      <c r="R148" s="58">
        <f>Stamgegevens!$B$10</f>
        <v>20.399999999999999</v>
      </c>
      <c r="S148" s="58">
        <f t="shared" si="181"/>
        <v>673.19999999999993</v>
      </c>
      <c r="T148" s="66">
        <f t="shared" si="182"/>
        <v>0.16666666666666669</v>
      </c>
      <c r="U148" s="67">
        <f t="shared" si="183"/>
        <v>15.381600000000002</v>
      </c>
      <c r="V148" s="67">
        <f t="shared" si="184"/>
        <v>0.46610909090909097</v>
      </c>
      <c r="W148" s="67">
        <f t="shared" si="185"/>
        <v>15.381600000000002</v>
      </c>
      <c r="X148" s="58"/>
      <c r="Y148" s="58"/>
    </row>
    <row r="149" spans="1:33" x14ac:dyDescent="0.15">
      <c r="A149" s="56">
        <v>36</v>
      </c>
      <c r="B149" s="39" t="s">
        <v>95</v>
      </c>
      <c r="C149" s="48">
        <f>20*1.25</f>
        <v>25</v>
      </c>
      <c r="D149" s="39">
        <f>Stamgegevens!$B$10</f>
        <v>20.399999999999999</v>
      </c>
      <c r="E149" s="39">
        <f>C149*D149</f>
        <v>509.99999999999994</v>
      </c>
      <c r="F149" s="61">
        <f t="shared" ref="F149:F154" si="186">E149/$E$155</f>
        <v>5.7077625570776259E-2</v>
      </c>
      <c r="G149" s="79">
        <f t="shared" ref="G149:G154" si="187">F149*$G$155</f>
        <v>8.7794520547945218</v>
      </c>
      <c r="H149" s="79">
        <f t="shared" ref="H149:H154" si="188">G149/C149</f>
        <v>0.35117808219178087</v>
      </c>
      <c r="I149" s="79">
        <f t="shared" ref="I149:I154" si="189">F149*$G$155</f>
        <v>8.7794520547945218</v>
      </c>
      <c r="L149" s="49"/>
      <c r="N149" s="65"/>
      <c r="O149" s="59"/>
      <c r="P149" s="39" t="s">
        <v>95</v>
      </c>
      <c r="Q149" s="58">
        <f t="shared" si="180"/>
        <v>33</v>
      </c>
      <c r="R149" s="58">
        <f>Stamgegevens!$B$10</f>
        <v>20.399999999999999</v>
      </c>
      <c r="S149" s="58">
        <f t="shared" si="181"/>
        <v>673.19999999999993</v>
      </c>
      <c r="T149" s="66">
        <f t="shared" si="182"/>
        <v>0.16666666666666669</v>
      </c>
      <c r="U149" s="67">
        <f t="shared" si="183"/>
        <v>15.381600000000002</v>
      </c>
      <c r="V149" s="67">
        <f t="shared" si="184"/>
        <v>0.46610909090909097</v>
      </c>
      <c r="W149" s="67">
        <f t="shared" si="185"/>
        <v>15.381600000000002</v>
      </c>
      <c r="X149" s="58"/>
      <c r="Y149" s="58"/>
    </row>
    <row r="150" spans="1:33" x14ac:dyDescent="0.15">
      <c r="B150" s="39" t="s">
        <v>95</v>
      </c>
      <c r="C150" s="48">
        <f>15.2*1.25</f>
        <v>19</v>
      </c>
      <c r="D150" s="39">
        <f>Stamgegevens!$B$10</f>
        <v>20.399999999999999</v>
      </c>
      <c r="E150" s="39">
        <f t="shared" ref="E150:E154" si="190">C150*D150</f>
        <v>387.59999999999997</v>
      </c>
      <c r="F150" s="61">
        <f t="shared" si="186"/>
        <v>4.3378995433789959E-2</v>
      </c>
      <c r="G150" s="79">
        <f t="shared" si="187"/>
        <v>6.6723835616438363</v>
      </c>
      <c r="H150" s="79">
        <f t="shared" si="188"/>
        <v>0.35117808219178087</v>
      </c>
      <c r="I150" s="79">
        <f t="shared" si="189"/>
        <v>6.6723835616438363</v>
      </c>
      <c r="L150" s="49"/>
      <c r="N150" s="65"/>
      <c r="O150" s="68" t="s">
        <v>16</v>
      </c>
      <c r="P150" s="69"/>
      <c r="Q150" s="70">
        <f>SUM(Q144:Q149)</f>
        <v>198</v>
      </c>
      <c r="R150" s="70">
        <f t="shared" ref="R150" si="191">SUM(R144:R149)</f>
        <v>122.4</v>
      </c>
      <c r="S150" s="70">
        <f>SUM(S144:S149)</f>
        <v>4039.1999999999994</v>
      </c>
      <c r="T150" s="72">
        <f>SUM(T144:T149)</f>
        <v>1.0000000000000002</v>
      </c>
      <c r="U150" s="73">
        <f>Stamgegevens!W91</f>
        <v>92.289600000000007</v>
      </c>
      <c r="V150" s="74"/>
      <c r="W150" s="74">
        <f>SUM(W144:W149)</f>
        <v>92.289600000000021</v>
      </c>
      <c r="X150" s="75">
        <f>W150/S150</f>
        <v>2.2848484848484858E-2</v>
      </c>
      <c r="Y150" s="75">
        <f>W150/Q150</f>
        <v>0.46610909090909103</v>
      </c>
      <c r="AB150" s="71">
        <v>36</v>
      </c>
      <c r="AC150" s="52" t="s">
        <v>95</v>
      </c>
      <c r="AD150" s="74">
        <f>U150-G155</f>
        <v>-61.526399999999995</v>
      </c>
      <c r="AE150" s="74">
        <f>V150-H155</f>
        <v>0</v>
      </c>
      <c r="AF150" s="75">
        <f>X150-J155</f>
        <v>5.6338729763387371E-3</v>
      </c>
      <c r="AG150" s="75">
        <f>Y150-K155</f>
        <v>-0.31073939393939387</v>
      </c>
    </row>
    <row r="151" spans="1:33" x14ac:dyDescent="0.15">
      <c r="B151" s="39" t="s">
        <v>95</v>
      </c>
      <c r="C151" s="48">
        <f>44*1.25</f>
        <v>55</v>
      </c>
      <c r="D151" s="39">
        <f>Stamgegevens!$B$10*GETPIVOTDATA("Som van Unique DropID",'Drop frequency Tool'!$A$3,"NaarAdresNaam","Kruidvat BV","NaarAdresPlaats","Heteren","Dag","wo","Week",36,"Postcode","66","Customergroup","Kruidvat")</f>
        <v>61.199999999999996</v>
      </c>
      <c r="E151" s="39">
        <f t="shared" si="190"/>
        <v>3365.9999999999995</v>
      </c>
      <c r="F151" s="61">
        <f t="shared" si="186"/>
        <v>0.37671232876712329</v>
      </c>
      <c r="G151" s="79">
        <f t="shared" si="187"/>
        <v>57.944383561643839</v>
      </c>
      <c r="H151" s="79">
        <f t="shared" si="188"/>
        <v>1.0535342465753426</v>
      </c>
      <c r="I151" s="79">
        <f t="shared" si="189"/>
        <v>57.944383561643839</v>
      </c>
      <c r="L151" s="49"/>
    </row>
    <row r="152" spans="1:33" x14ac:dyDescent="0.15">
      <c r="B152" s="39" t="s">
        <v>95</v>
      </c>
      <c r="C152" s="48">
        <f>0.8*1.25</f>
        <v>1</v>
      </c>
      <c r="D152" s="39">
        <f>Stamgegevens!$B$10</f>
        <v>20.399999999999999</v>
      </c>
      <c r="E152" s="39">
        <f t="shared" si="190"/>
        <v>20.399999999999999</v>
      </c>
      <c r="F152" s="61">
        <f t="shared" si="186"/>
        <v>2.2831050228310505E-3</v>
      </c>
      <c r="G152" s="79">
        <f t="shared" si="187"/>
        <v>0.35117808219178087</v>
      </c>
      <c r="H152" s="79">
        <f t="shared" si="188"/>
        <v>0.35117808219178087</v>
      </c>
      <c r="I152" s="79">
        <f t="shared" si="189"/>
        <v>0.35117808219178087</v>
      </c>
      <c r="L152" s="49"/>
    </row>
    <row r="153" spans="1:33" x14ac:dyDescent="0.15">
      <c r="B153" s="39" t="s">
        <v>95</v>
      </c>
      <c r="C153" s="48">
        <f>52*1.25</f>
        <v>65</v>
      </c>
      <c r="D153" s="39">
        <f>Stamgegevens!$B$10*GETPIVOTDATA("Som van Unique DropID",'Drop frequency Tool'!$A$3,"NaarAdresNaam","Kruidvat BV","NaarAdresPlaats","Heteren","Dag","vr","Week",36,"Postcode","66","Customergroup","Kruidvat")</f>
        <v>61.199999999999996</v>
      </c>
      <c r="E153" s="39">
        <f t="shared" si="190"/>
        <v>3977.9999999999995</v>
      </c>
      <c r="F153" s="61">
        <f t="shared" si="186"/>
        <v>0.4452054794520548</v>
      </c>
      <c r="G153" s="79">
        <f t="shared" si="187"/>
        <v>68.479726027397263</v>
      </c>
      <c r="H153" s="79">
        <f t="shared" si="188"/>
        <v>1.0535342465753426</v>
      </c>
      <c r="I153" s="79">
        <f t="shared" si="189"/>
        <v>68.479726027397263</v>
      </c>
      <c r="L153" s="49"/>
    </row>
    <row r="154" spans="1:33" x14ac:dyDescent="0.15">
      <c r="B154" s="39" t="s">
        <v>95</v>
      </c>
      <c r="C154" s="48">
        <f>26.4*1.25</f>
        <v>33</v>
      </c>
      <c r="D154" s="39">
        <f>Stamgegevens!$B$10</f>
        <v>20.399999999999999</v>
      </c>
      <c r="E154" s="39">
        <f t="shared" si="190"/>
        <v>673.19999999999993</v>
      </c>
      <c r="F154" s="61">
        <f t="shared" si="186"/>
        <v>7.5342465753424653E-2</v>
      </c>
      <c r="G154" s="79">
        <f t="shared" si="187"/>
        <v>11.588876712328767</v>
      </c>
      <c r="H154" s="79">
        <f t="shared" si="188"/>
        <v>0.35117808219178082</v>
      </c>
      <c r="I154" s="79">
        <f t="shared" si="189"/>
        <v>11.588876712328767</v>
      </c>
      <c r="L154" s="49"/>
    </row>
    <row r="155" spans="1:33" x14ac:dyDescent="0.15">
      <c r="A155" s="68" t="s">
        <v>16</v>
      </c>
      <c r="B155" s="52"/>
      <c r="C155" s="83">
        <f>SUM(C149:C154)</f>
        <v>198</v>
      </c>
      <c r="D155" s="50">
        <f>SUM(D149:D154)</f>
        <v>204</v>
      </c>
      <c r="E155" s="50">
        <f>SUM(E149:E154)</f>
        <v>8935.1999999999989</v>
      </c>
      <c r="F155" s="72">
        <f>SUM(F149:F154)</f>
        <v>1</v>
      </c>
      <c r="G155" s="85">
        <f>Stamgegevens!J91</f>
        <v>153.816</v>
      </c>
      <c r="H155" s="86"/>
      <c r="I155" s="85">
        <f>SUM(I149:I154)</f>
        <v>153.816</v>
      </c>
      <c r="J155" s="75">
        <f>I155/E155</f>
        <v>1.721461187214612E-2</v>
      </c>
      <c r="K155" s="75">
        <f>I155/C155</f>
        <v>0.7768484848484849</v>
      </c>
      <c r="L155" s="49"/>
    </row>
    <row r="156" spans="1:33" x14ac:dyDescent="0.15">
      <c r="A156" s="4"/>
      <c r="B156" s="4"/>
      <c r="C156" s="4"/>
      <c r="D156" s="4"/>
      <c r="E156" s="4"/>
      <c r="F156" s="4"/>
      <c r="G156" s="4"/>
      <c r="H156" s="4"/>
      <c r="I156" s="4"/>
      <c r="L156" s="49"/>
    </row>
    <row r="157" spans="1:33" x14ac:dyDescent="0.15">
      <c r="A157" s="4"/>
      <c r="B157" s="4"/>
      <c r="C157" s="4"/>
      <c r="D157" s="4"/>
      <c r="E157" s="4"/>
      <c r="F157" s="4"/>
      <c r="G157" s="4"/>
      <c r="H157" s="4"/>
      <c r="I157" s="4"/>
      <c r="L157" s="49"/>
    </row>
    <row r="158" spans="1:33" s="55" customFormat="1" x14ac:dyDescent="0.15">
      <c r="L158" s="54"/>
      <c r="M158" s="54"/>
      <c r="AB158" s="65"/>
      <c r="AD158" s="78"/>
      <c r="AE158" s="78"/>
      <c r="AF158" s="78"/>
      <c r="AG158" s="78"/>
    </row>
    <row r="159" spans="1:33" x14ac:dyDescent="0.15">
      <c r="C159" s="60"/>
    </row>
    <row r="160" spans="1:33" x14ac:dyDescent="0.15">
      <c r="C160" s="60"/>
    </row>
    <row r="161" spans="3:14" x14ac:dyDescent="0.15">
      <c r="C161" s="60"/>
    </row>
    <row r="162" spans="3:14" x14ac:dyDescent="0.15">
      <c r="C162" s="60"/>
    </row>
    <row r="163" spans="3:14" x14ac:dyDescent="0.15">
      <c r="C163" s="60"/>
    </row>
    <row r="164" spans="3:14" x14ac:dyDescent="0.15">
      <c r="C164" s="60"/>
    </row>
    <row r="165" spans="3:14" x14ac:dyDescent="0.15">
      <c r="C165" s="60"/>
    </row>
    <row r="166" spans="3:14" x14ac:dyDescent="0.15">
      <c r="C166" s="60"/>
    </row>
    <row r="167" spans="3:14" x14ac:dyDescent="0.15">
      <c r="C167" s="60"/>
    </row>
    <row r="168" spans="3:14" x14ac:dyDescent="0.15">
      <c r="C168" s="60"/>
    </row>
    <row r="169" spans="3:14" x14ac:dyDescent="0.15">
      <c r="C169" s="60"/>
      <c r="N169" s="65"/>
    </row>
    <row r="170" spans="3:14" x14ac:dyDescent="0.15">
      <c r="C170" s="60"/>
    </row>
    <row r="171" spans="3:14" x14ac:dyDescent="0.15">
      <c r="C171" s="60"/>
    </row>
    <row r="172" spans="3:14" x14ac:dyDescent="0.15">
      <c r="C172" s="60"/>
    </row>
    <row r="173" spans="3:14" x14ac:dyDescent="0.15">
      <c r="C173" s="60"/>
    </row>
    <row r="174" spans="3:14" x14ac:dyDescent="0.15">
      <c r="C174" s="60"/>
    </row>
    <row r="175" spans="3:14" x14ac:dyDescent="0.15">
      <c r="C175" s="60"/>
    </row>
    <row r="176" spans="3:14" x14ac:dyDescent="0.15">
      <c r="C176" s="60"/>
    </row>
    <row r="177" spans="3:3" x14ac:dyDescent="0.15">
      <c r="C177" s="60"/>
    </row>
    <row r="178" spans="3:3" x14ac:dyDescent="0.15">
      <c r="C178" s="60"/>
    </row>
    <row r="179" spans="3:3" x14ac:dyDescent="0.15">
      <c r="C179" s="60"/>
    </row>
    <row r="180" spans="3:3" x14ac:dyDescent="0.15">
      <c r="C180" s="60"/>
    </row>
    <row r="181" spans="3:3" x14ac:dyDescent="0.15">
      <c r="C181" s="60"/>
    </row>
    <row r="182" spans="3:3" x14ac:dyDescent="0.15">
      <c r="C182" s="60"/>
    </row>
    <row r="183" spans="3:3" x14ac:dyDescent="0.15">
      <c r="C183" s="60"/>
    </row>
    <row r="184" spans="3:3" x14ac:dyDescent="0.15">
      <c r="C184" s="60"/>
    </row>
    <row r="185" spans="3:3" x14ac:dyDescent="0.15">
      <c r="C185" s="60"/>
    </row>
    <row r="186" spans="3:3" x14ac:dyDescent="0.15">
      <c r="C186" s="60"/>
    </row>
    <row r="187" spans="3:3" x14ac:dyDescent="0.15">
      <c r="C187" s="60"/>
    </row>
    <row r="188" spans="3:3" x14ac:dyDescent="0.15">
      <c r="C188" s="60"/>
    </row>
    <row r="189" spans="3:3" x14ac:dyDescent="0.15">
      <c r="C189" s="60"/>
    </row>
    <row r="190" spans="3:3" x14ac:dyDescent="0.15">
      <c r="C190" s="60"/>
    </row>
    <row r="191" spans="3:3" x14ac:dyDescent="0.15">
      <c r="C191" s="60"/>
    </row>
    <row r="192" spans="3:3" x14ac:dyDescent="0.15">
      <c r="C192" s="60"/>
    </row>
    <row r="193" spans="3:3" x14ac:dyDescent="0.15">
      <c r="C193" s="60"/>
    </row>
    <row r="194" spans="3:3" x14ac:dyDescent="0.15">
      <c r="C194" s="60"/>
    </row>
    <row r="195" spans="3:3" x14ac:dyDescent="0.15">
      <c r="C195" s="60"/>
    </row>
    <row r="196" spans="3:3" x14ac:dyDescent="0.15">
      <c r="C196" s="60"/>
    </row>
    <row r="197" spans="3:3" x14ac:dyDescent="0.15">
      <c r="C197" s="60"/>
    </row>
    <row r="198" spans="3:3" x14ac:dyDescent="0.15">
      <c r="C198" s="60"/>
    </row>
    <row r="199" spans="3:3" x14ac:dyDescent="0.15">
      <c r="C199" s="60"/>
    </row>
  </sheetData>
  <mergeCells count="2">
    <mergeCell ref="A2:K3"/>
    <mergeCell ref="O2:Y3"/>
  </mergeCells>
  <pageMargins left="0.7" right="0.7" top="0.75" bottom="0.75" header="0.3" footer="0.3"/>
  <pageSetup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54041-F2B2-4683-B41B-91898D52CE52}">
  <dimension ref="A1:AL5152"/>
  <sheetViews>
    <sheetView topLeftCell="T1" zoomScale="70" zoomScaleNormal="70" workbookViewId="0">
      <selection activeCell="AB15" sqref="AB15"/>
    </sheetView>
  </sheetViews>
  <sheetFormatPr baseColWidth="10" defaultColWidth="8.83203125" defaultRowHeight="15" outlineLevelCol="1" x14ac:dyDescent="0.2"/>
  <cols>
    <col min="1" max="1" width="10.83203125" style="9" bestFit="1" customWidth="1"/>
    <col min="2" max="2" width="10.33203125" style="9" customWidth="1"/>
    <col min="3" max="3" width="23.5" customWidth="1"/>
    <col min="4" max="4" width="32.1640625" style="9" bestFit="1" customWidth="1"/>
    <col min="5" max="5" width="10.5" style="9" bestFit="1" customWidth="1"/>
    <col min="6" max="19" width="21.33203125" style="9" bestFit="1" customWidth="1"/>
    <col min="20" max="20" width="19.33203125" style="9" bestFit="1" customWidth="1"/>
    <col min="21" max="21" width="13.5" style="9" bestFit="1" customWidth="1"/>
    <col min="22" max="22" width="3.33203125" style="9" customWidth="1"/>
    <col min="23" max="23" width="11.5" style="9" customWidth="1"/>
    <col min="24" max="24" width="11.83203125" style="9" customWidth="1"/>
    <col min="25" max="27" width="13.1640625" style="9" customWidth="1"/>
    <col min="28" max="28" width="18.6640625" customWidth="1"/>
    <col min="29" max="30" width="18.6640625" hidden="1" customWidth="1" outlineLevel="1"/>
    <col min="31" max="31" width="18.33203125" customWidth="1" collapsed="1"/>
    <col min="32" max="32" width="10.5" bestFit="1" customWidth="1"/>
    <col min="33" max="33" width="13.6640625" bestFit="1" customWidth="1"/>
    <col min="34" max="34" width="23.6640625" bestFit="1" customWidth="1"/>
    <col min="35" max="35" width="14.5" bestFit="1" customWidth="1"/>
    <col min="36" max="36" width="26" bestFit="1" customWidth="1"/>
    <col min="37" max="37" width="23.83203125" bestFit="1" customWidth="1"/>
    <col min="38" max="38" width="21" bestFit="1" customWidth="1"/>
  </cols>
  <sheetData>
    <row r="1" spans="1:38" x14ac:dyDescent="0.2">
      <c r="S1" s="10" t="s">
        <v>26</v>
      </c>
      <c r="T1" s="11"/>
      <c r="U1" s="11"/>
    </row>
    <row r="2" spans="1:38" ht="16" thickBot="1" x14ac:dyDescent="0.25"/>
    <row r="3" spans="1:38" x14ac:dyDescent="0.2">
      <c r="C3" s="9"/>
      <c r="F3" s="37" t="s">
        <v>27</v>
      </c>
      <c r="G3" s="37" t="s">
        <v>28</v>
      </c>
      <c r="H3"/>
      <c r="I3"/>
      <c r="J3"/>
      <c r="K3"/>
      <c r="L3"/>
      <c r="M3"/>
      <c r="N3"/>
      <c r="O3"/>
      <c r="P3"/>
      <c r="Q3"/>
      <c r="R3"/>
      <c r="S3"/>
      <c r="T3"/>
      <c r="U3"/>
      <c r="V3"/>
      <c r="W3" s="12"/>
      <c r="X3" s="13"/>
      <c r="Y3" s="13"/>
      <c r="Z3" s="158" t="s">
        <v>29</v>
      </c>
      <c r="AA3" s="159"/>
      <c r="AB3" s="13"/>
      <c r="AC3" s="14"/>
      <c r="AD3" s="14"/>
      <c r="AE3" s="13"/>
      <c r="AF3" s="15"/>
      <c r="AG3" s="119"/>
      <c r="AH3" s="120"/>
      <c r="AI3" s="120"/>
      <c r="AJ3" s="120"/>
      <c r="AK3" s="120"/>
      <c r="AL3" s="121"/>
    </row>
    <row r="4" spans="1:38" s="16" customFormat="1" ht="42.5" customHeight="1" x14ac:dyDescent="0.2">
      <c r="A4" s="9"/>
      <c r="B4" s="9"/>
      <c r="C4" s="9"/>
      <c r="D4" s="9"/>
      <c r="E4" s="9"/>
      <c r="F4" s="16" t="s">
        <v>30</v>
      </c>
      <c r="H4" s="16" t="s">
        <v>31</v>
      </c>
      <c r="J4" s="16" t="s">
        <v>32</v>
      </c>
      <c r="L4" s="16" t="s">
        <v>33</v>
      </c>
      <c r="N4" s="16" t="s">
        <v>34</v>
      </c>
      <c r="P4" s="16" t="s">
        <v>35</v>
      </c>
      <c r="R4" s="16" t="s">
        <v>36</v>
      </c>
      <c r="T4" s="17" t="s">
        <v>37</v>
      </c>
      <c r="U4" s="17" t="s">
        <v>38</v>
      </c>
      <c r="V4" s="17"/>
      <c r="W4" s="18" t="s">
        <v>39</v>
      </c>
      <c r="X4" s="19" t="s">
        <v>40</v>
      </c>
      <c r="Y4" s="19" t="s">
        <v>41</v>
      </c>
      <c r="Z4" s="20" t="s">
        <v>42</v>
      </c>
      <c r="AA4" s="21" t="s">
        <v>43</v>
      </c>
      <c r="AB4" s="22" t="s">
        <v>44</v>
      </c>
      <c r="AC4" s="23" t="s">
        <v>45</v>
      </c>
      <c r="AD4" s="23" t="s">
        <v>46</v>
      </c>
      <c r="AE4" s="22" t="s">
        <v>47</v>
      </c>
      <c r="AF4" s="24" t="s">
        <v>48</v>
      </c>
      <c r="AG4" s="122" t="s">
        <v>37</v>
      </c>
      <c r="AH4" s="123" t="s">
        <v>49</v>
      </c>
      <c r="AI4" s="123" t="s">
        <v>50</v>
      </c>
      <c r="AJ4" s="123" t="s">
        <v>51</v>
      </c>
      <c r="AK4" s="123" t="s">
        <v>52</v>
      </c>
      <c r="AL4" s="124" t="s">
        <v>53</v>
      </c>
    </row>
    <row r="5" spans="1:38" s="17" customFormat="1" ht="29.25" customHeight="1" x14ac:dyDescent="0.2">
      <c r="A5" s="37" t="s">
        <v>54</v>
      </c>
      <c r="B5" s="38" t="s">
        <v>55</v>
      </c>
      <c r="C5" s="38" t="s">
        <v>56</v>
      </c>
      <c r="D5" s="38" t="s">
        <v>57</v>
      </c>
      <c r="E5" s="38" t="s">
        <v>58</v>
      </c>
      <c r="F5" s="17" t="s">
        <v>59</v>
      </c>
      <c r="G5" s="17" t="s">
        <v>60</v>
      </c>
      <c r="H5" s="17" t="s">
        <v>59</v>
      </c>
      <c r="I5" s="17" t="s">
        <v>60</v>
      </c>
      <c r="J5" s="17" t="s">
        <v>59</v>
      </c>
      <c r="K5" s="17" t="s">
        <v>60</v>
      </c>
      <c r="L5" s="17" t="s">
        <v>59</v>
      </c>
      <c r="M5" s="17" t="s">
        <v>60</v>
      </c>
      <c r="N5" s="17" t="s">
        <v>59</v>
      </c>
      <c r="O5" s="17" t="s">
        <v>60</v>
      </c>
      <c r="P5" s="17" t="s">
        <v>59</v>
      </c>
      <c r="Q5" s="17" t="s">
        <v>60</v>
      </c>
      <c r="R5" s="17" t="s">
        <v>59</v>
      </c>
      <c r="S5" s="17" t="s">
        <v>60</v>
      </c>
      <c r="W5" s="25"/>
      <c r="X5" s="26" t="s">
        <v>61</v>
      </c>
      <c r="Y5" s="27"/>
      <c r="Z5" s="28"/>
      <c r="AA5" s="29"/>
      <c r="AB5" s="27"/>
      <c r="AC5" s="30"/>
      <c r="AD5" s="30"/>
      <c r="AE5" s="27"/>
      <c r="AF5" s="31"/>
      <c r="AG5" s="125"/>
      <c r="AI5" s="17">
        <v>33</v>
      </c>
      <c r="AL5" s="126"/>
    </row>
    <row r="6" spans="1:38" x14ac:dyDescent="0.2">
      <c r="A6" t="s">
        <v>62</v>
      </c>
      <c r="B6" t="s">
        <v>64</v>
      </c>
      <c r="C6" t="s">
        <v>65</v>
      </c>
      <c r="D6" t="s">
        <v>63</v>
      </c>
      <c r="E6">
        <v>1</v>
      </c>
      <c r="F6" s="9">
        <v>1</v>
      </c>
      <c r="G6" s="9">
        <v>22.4</v>
      </c>
      <c r="H6" s="9">
        <v>1</v>
      </c>
      <c r="I6" s="9">
        <v>12.8</v>
      </c>
      <c r="J6" s="9">
        <v>1</v>
      </c>
      <c r="K6" s="9">
        <v>18.399999999999999</v>
      </c>
      <c r="L6" s="9">
        <v>1</v>
      </c>
      <c r="M6" s="9">
        <v>17.600000000000001</v>
      </c>
      <c r="N6" s="9">
        <v>1</v>
      </c>
      <c r="O6" s="9">
        <v>4.8</v>
      </c>
      <c r="P6" s="9">
        <v>1</v>
      </c>
      <c r="Q6" s="9">
        <v>26.4</v>
      </c>
      <c r="T6" s="9">
        <v>6</v>
      </c>
      <c r="U6" s="9">
        <v>102.4</v>
      </c>
      <c r="W6" s="32">
        <f>SUMIFS('[1]Budgets (incl indexatie)'!BT:BT,'[1]Budgets (incl indexatie)'!BU:BU,'[1]Berekening drops + kosten'!A6,'[1]Budgets (incl indexatie)'!BR:BR,'[1]Berekening drops + kosten'!B6,'[1]Budgets (incl indexatie)'!AW:AW,'[1]Berekening drops + kosten'!D6,'[1]Budgets (incl indexatie)'!BP:BP,'[1]Berekening drops + kosten'!E6)*1.25</f>
        <v>128</v>
      </c>
      <c r="X6" s="9">
        <f>ROUNDUP(W6/33,0)</f>
        <v>4</v>
      </c>
      <c r="Y6" s="9" t="e">
        <f>INDEX(F6:T6,1,MATCH("Totaal Som van Unique DropID",$F$4:$T$4,0))-X6</f>
        <v>#N/A</v>
      </c>
      <c r="Z6" s="33">
        <f>IF(W6/33&lt;1,0,ROUNDDOWN(W6/33,0))</f>
        <v>3</v>
      </c>
      <c r="AA6" s="34">
        <f>MIN(33,ROUND(W6-33*Z6,0))</f>
        <v>29</v>
      </c>
      <c r="AB6" s="35">
        <v>781.48817999999994</v>
      </c>
      <c r="AC6" s="35">
        <f>IF(Z6=0,0,IF(A6="Pharma",#REF!,
VLOOKUP(B6*1,'[1]Tarieven per pallet &amp; postcode'!A:C,3,0))*Z6)</f>
        <v>448.23</v>
      </c>
      <c r="AD6" s="35">
        <f>IF(AA6=0,0,
IF(A6="Pharma",VLOOKUP(AA6,#REF!,2,0),
INDEX('[1]Tarieven per pallet &amp; postcode'!$A$4:$AK$94,MATCH('[1]Berekening drops + kosten'!B6*1,'[1]Tarieven per pallet &amp; postcode'!$A$4:$A$94,0),MATCH(AA6,'[1]Tarieven per pallet &amp; postcode'!$A$4:$AK$4,0))*AA6))</f>
        <v>174</v>
      </c>
      <c r="AE6" s="35">
        <f>AC6+AD6</f>
        <v>622.23</v>
      </c>
      <c r="AF6" s="36">
        <f>MAX(0,IF(AE6="","",AB6-AE6))</f>
        <v>159.25817999999992</v>
      </c>
      <c r="AG6" s="127">
        <v>6</v>
      </c>
      <c r="AH6" s="115">
        <f t="shared" ref="AH6:AH69" si="0">W6/AG6</f>
        <v>21.333333333333332</v>
      </c>
      <c r="AI6" s="128">
        <f>AH6/$AI$5</f>
        <v>0.64646464646464641</v>
      </c>
      <c r="AJ6" s="129">
        <f>W6/X6</f>
        <v>32</v>
      </c>
      <c r="AK6" s="128">
        <f>AJ6/$AI$5</f>
        <v>0.96969696969696972</v>
      </c>
      <c r="AL6" s="130">
        <f>AK6-AI6</f>
        <v>0.32323232323232332</v>
      </c>
    </row>
    <row r="7" spans="1:38" x14ac:dyDescent="0.2">
      <c r="A7" t="s">
        <v>62</v>
      </c>
      <c r="B7" t="s">
        <v>64</v>
      </c>
      <c r="D7" t="s">
        <v>63</v>
      </c>
      <c r="E7">
        <v>2</v>
      </c>
      <c r="F7" s="9">
        <v>1</v>
      </c>
      <c r="G7" s="9">
        <v>22.400000000000002</v>
      </c>
      <c r="H7" s="9">
        <v>1</v>
      </c>
      <c r="I7" s="9">
        <v>20</v>
      </c>
      <c r="J7" s="9">
        <v>1</v>
      </c>
      <c r="K7" s="9">
        <v>20.8</v>
      </c>
      <c r="L7" s="9">
        <v>1</v>
      </c>
      <c r="M7" s="9">
        <v>19.2</v>
      </c>
      <c r="N7" s="9">
        <v>1</v>
      </c>
      <c r="O7" s="9">
        <v>17.600000000000001</v>
      </c>
      <c r="P7" s="9">
        <v>2</v>
      </c>
      <c r="Q7" s="9">
        <v>52.8</v>
      </c>
      <c r="T7" s="9">
        <v>7</v>
      </c>
      <c r="U7" s="9">
        <v>152.80000000000001</v>
      </c>
      <c r="W7" s="32">
        <f>SUMIFS('[1]Budgets (incl indexatie)'!BT:BT,'[1]Budgets (incl indexatie)'!BU:BU,'[1]Berekening drops + kosten'!A7,'[1]Budgets (incl indexatie)'!BR:BR,'[1]Berekening drops + kosten'!B7,'[1]Budgets (incl indexatie)'!AW:AW,'[1]Berekening drops + kosten'!D7,'[1]Budgets (incl indexatie)'!BP:BP,'[1]Berekening drops + kosten'!E7)*1.25</f>
        <v>191</v>
      </c>
      <c r="X7" s="9">
        <f t="shared" ref="X7:X70" si="1">ROUNDUP(W7/33,0)</f>
        <v>6</v>
      </c>
      <c r="Y7" s="9" t="e">
        <f t="shared" ref="Y7:Y70" si="2">INDEX(F7:T7,1,MATCH("Totaal Som van Unique DropID",$F$4:$T$4,0))-X7</f>
        <v>#N/A</v>
      </c>
      <c r="Z7" s="33">
        <f t="shared" ref="Z7:Z70" si="3">IF(W7/33&lt;1,0,ROUNDDOWN(W7/33,0))</f>
        <v>5</v>
      </c>
      <c r="AA7" s="34">
        <f t="shared" ref="AA7:AA70" si="4">MIN(33,ROUND(W7-33*Z7,0))</f>
        <v>26</v>
      </c>
      <c r="AB7" s="35">
        <v>945.87273000000016</v>
      </c>
      <c r="AC7" s="35">
        <f>IF(Z7=0,0,IF(A7="Pharma",#REF!,
VLOOKUP(B7*1,'[1]Tarieven per pallet &amp; postcode'!A:C,3,0))*Z7)</f>
        <v>747.05</v>
      </c>
      <c r="AD7" s="35">
        <f>IF(AA7=0,0,
IF(A7="Pharma",VLOOKUP(AA7,#REF!,2,0),
INDEX('[1]Tarieven per pallet &amp; postcode'!$A$4:$AK$94,MATCH('[1]Berekening drops + kosten'!B7*1,'[1]Tarieven per pallet &amp; postcode'!$A$4:$A$94,0),MATCH(AA7,'[1]Tarieven per pallet &amp; postcode'!$A$4:$AK$4,0))*AA7))</f>
        <v>165.62</v>
      </c>
      <c r="AE7" s="35">
        <f t="shared" ref="AE7:AE70" si="5">AC7+AD7</f>
        <v>912.67</v>
      </c>
      <c r="AF7" s="36">
        <f t="shared" ref="AF7:AF70" si="6">MAX(0,IF(AE7="","",AB7-AE7))</f>
        <v>33.202730000000201</v>
      </c>
      <c r="AG7" s="127">
        <v>7</v>
      </c>
      <c r="AH7" s="115">
        <f t="shared" si="0"/>
        <v>27.285714285714285</v>
      </c>
      <c r="AI7" s="128">
        <f t="shared" ref="AI7:AI70" si="7">AH7/$AI$5</f>
        <v>0.82683982683982682</v>
      </c>
      <c r="AJ7" s="129">
        <f t="shared" ref="AJ7:AJ69" si="8">W7/X7</f>
        <v>31.833333333333332</v>
      </c>
      <c r="AK7" s="128">
        <f t="shared" ref="AK7:AK70" si="9">AJ7/$AI$5</f>
        <v>0.96464646464646464</v>
      </c>
      <c r="AL7" s="130">
        <f t="shared" ref="AL7:AL70" si="10">AK7-AI7</f>
        <v>0.13780663780663782</v>
      </c>
    </row>
    <row r="8" spans="1:38" x14ac:dyDescent="0.2">
      <c r="A8" t="s">
        <v>62</v>
      </c>
      <c r="B8" t="s">
        <v>64</v>
      </c>
      <c r="D8" t="s">
        <v>63</v>
      </c>
      <c r="E8">
        <v>3</v>
      </c>
      <c r="H8" s="9">
        <v>1</v>
      </c>
      <c r="I8" s="9">
        <v>18.399999999999999</v>
      </c>
      <c r="J8" s="9">
        <v>1</v>
      </c>
      <c r="K8" s="9">
        <v>26.4</v>
      </c>
      <c r="N8" s="9">
        <v>1</v>
      </c>
      <c r="O8" s="9">
        <v>11.2</v>
      </c>
      <c r="P8" s="9">
        <v>1</v>
      </c>
      <c r="Q8" s="9">
        <v>26.4</v>
      </c>
      <c r="T8" s="9">
        <v>4</v>
      </c>
      <c r="U8" s="9">
        <v>82.4</v>
      </c>
      <c r="W8" s="32">
        <f>SUMIFS('[1]Budgets (incl indexatie)'!BT:BT,'[1]Budgets (incl indexatie)'!BU:BU,'[1]Berekening drops + kosten'!A8,'[1]Budgets (incl indexatie)'!BR:BR,'[1]Berekening drops + kosten'!B8,'[1]Budgets (incl indexatie)'!AW:AW,'[1]Berekening drops + kosten'!D8,'[1]Budgets (incl indexatie)'!BP:BP,'[1]Berekening drops + kosten'!E8)*1.25</f>
        <v>103</v>
      </c>
      <c r="X8" s="9">
        <f t="shared" si="1"/>
        <v>4</v>
      </c>
      <c r="Y8" s="9" t="e">
        <f t="shared" si="2"/>
        <v>#N/A</v>
      </c>
      <c r="Z8" s="33">
        <f t="shared" si="3"/>
        <v>3</v>
      </c>
      <c r="AA8" s="34">
        <f t="shared" si="4"/>
        <v>4</v>
      </c>
      <c r="AB8" s="35">
        <v>513.25658999999996</v>
      </c>
      <c r="AC8" s="35">
        <f>IF(Z8=0,0,IF(A8="Pharma",#REF!,
VLOOKUP(B8*1,'[1]Tarieven per pallet &amp; postcode'!A:C,3,0))*Z8)</f>
        <v>448.23</v>
      </c>
      <c r="AD8" s="35">
        <f>IF(AA8=0,0,
IF(A8="Pharma",VLOOKUP(AA8,#REF!,2,0),
INDEX('[1]Tarieven per pallet &amp; postcode'!$A$4:$AK$94,MATCH('[1]Berekening drops + kosten'!B8*1,'[1]Tarieven per pallet &amp; postcode'!$A$4:$A$94,0),MATCH(AA8,'[1]Tarieven per pallet &amp; postcode'!$A$4:$AK$4,0))*AA8))</f>
        <v>47.64</v>
      </c>
      <c r="AE8" s="35">
        <f t="shared" si="5"/>
        <v>495.87</v>
      </c>
      <c r="AF8" s="36">
        <f t="shared" si="6"/>
        <v>17.386589999999956</v>
      </c>
      <c r="AG8" s="127">
        <v>4</v>
      </c>
      <c r="AH8" s="115">
        <f t="shared" si="0"/>
        <v>25.75</v>
      </c>
      <c r="AI8" s="128">
        <f t="shared" si="7"/>
        <v>0.78030303030303028</v>
      </c>
      <c r="AJ8" s="129">
        <f t="shared" si="8"/>
        <v>25.75</v>
      </c>
      <c r="AK8" s="128">
        <f t="shared" si="9"/>
        <v>0.78030303030303028</v>
      </c>
      <c r="AL8" s="130">
        <f t="shared" si="10"/>
        <v>0</v>
      </c>
    </row>
    <row r="9" spans="1:38" x14ac:dyDescent="0.2">
      <c r="A9" t="s">
        <v>62</v>
      </c>
      <c r="B9" t="s">
        <v>64</v>
      </c>
      <c r="D9" t="s">
        <v>63</v>
      </c>
      <c r="E9">
        <v>4</v>
      </c>
      <c r="F9" s="9">
        <v>1</v>
      </c>
      <c r="G9" s="9">
        <v>8</v>
      </c>
      <c r="H9" s="9">
        <v>1</v>
      </c>
      <c r="I9" s="9">
        <v>1.6</v>
      </c>
      <c r="J9" s="9">
        <v>0</v>
      </c>
      <c r="K9" s="9">
        <v>0</v>
      </c>
      <c r="L9" s="9">
        <v>1</v>
      </c>
      <c r="M9" s="9">
        <v>9.6</v>
      </c>
      <c r="N9" s="9">
        <v>1</v>
      </c>
      <c r="O9" s="9">
        <v>8</v>
      </c>
      <c r="P9" s="9">
        <v>2</v>
      </c>
      <c r="Q9" s="9">
        <v>52.8</v>
      </c>
      <c r="R9" s="9">
        <v>1</v>
      </c>
      <c r="S9" s="9">
        <v>26.4</v>
      </c>
      <c r="T9" s="9">
        <v>7</v>
      </c>
      <c r="U9" s="9">
        <v>106.4</v>
      </c>
      <c r="W9" s="32">
        <f>SUMIFS('[1]Budgets (incl indexatie)'!BT:BT,'[1]Budgets (incl indexatie)'!BU:BU,'[1]Berekening drops + kosten'!A9,'[1]Budgets (incl indexatie)'!BR:BR,'[1]Berekening drops + kosten'!B9,'[1]Budgets (incl indexatie)'!AW:AW,'[1]Berekening drops + kosten'!D9,'[1]Budgets (incl indexatie)'!BP:BP,'[1]Berekening drops + kosten'!E9)*1.25</f>
        <v>133</v>
      </c>
      <c r="X9" s="9">
        <f t="shared" si="1"/>
        <v>5</v>
      </c>
      <c r="Y9" s="9" t="e">
        <f t="shared" si="2"/>
        <v>#N/A</v>
      </c>
      <c r="Z9" s="33">
        <f t="shared" si="3"/>
        <v>4</v>
      </c>
      <c r="AA9" s="34">
        <f t="shared" si="4"/>
        <v>1</v>
      </c>
      <c r="AB9" s="35">
        <v>706.86990000000003</v>
      </c>
      <c r="AC9" s="35">
        <f>IF(Z9=0,0,IF(A9="Pharma",#REF!,
VLOOKUP(B9*1,'[1]Tarieven per pallet &amp; postcode'!A:C,3,0))*Z9)</f>
        <v>597.64</v>
      </c>
      <c r="AD9" s="35">
        <f>IF(AA9=0,0,
IF(A9="Pharma",VLOOKUP(AA9,#REF!,2,0),
INDEX('[1]Tarieven per pallet &amp; postcode'!$A$4:$AK$94,MATCH('[1]Berekening drops + kosten'!B9*1,'[1]Tarieven per pallet &amp; postcode'!$A$4:$A$94,0),MATCH(AA9,'[1]Tarieven per pallet &amp; postcode'!$A$4:$AK$4,0))*AA9))</f>
        <v>34.08</v>
      </c>
      <c r="AE9" s="35">
        <f t="shared" si="5"/>
        <v>631.72</v>
      </c>
      <c r="AF9" s="36">
        <f t="shared" si="6"/>
        <v>75.149900000000002</v>
      </c>
      <c r="AG9" s="127">
        <v>7</v>
      </c>
      <c r="AH9" s="115">
        <f t="shared" si="0"/>
        <v>19</v>
      </c>
      <c r="AI9" s="128">
        <f t="shared" si="7"/>
        <v>0.5757575757575758</v>
      </c>
      <c r="AJ9" s="129">
        <f t="shared" si="8"/>
        <v>26.6</v>
      </c>
      <c r="AK9" s="128">
        <f t="shared" si="9"/>
        <v>0.80606060606060614</v>
      </c>
      <c r="AL9" s="130">
        <f t="shared" si="10"/>
        <v>0.23030303030303034</v>
      </c>
    </row>
    <row r="10" spans="1:38" x14ac:dyDescent="0.2">
      <c r="A10" t="s">
        <v>62</v>
      </c>
      <c r="B10" t="s">
        <v>64</v>
      </c>
      <c r="D10" t="s">
        <v>63</v>
      </c>
      <c r="E10">
        <v>5</v>
      </c>
      <c r="H10" s="9">
        <v>1</v>
      </c>
      <c r="I10" s="9">
        <v>12</v>
      </c>
      <c r="J10" s="9">
        <v>1</v>
      </c>
      <c r="K10" s="9">
        <v>10.4</v>
      </c>
      <c r="L10" s="9">
        <v>1</v>
      </c>
      <c r="M10" s="9">
        <v>25.6</v>
      </c>
      <c r="N10" s="9">
        <v>1</v>
      </c>
      <c r="O10" s="9">
        <v>3.2</v>
      </c>
      <c r="P10" s="9">
        <v>1</v>
      </c>
      <c r="Q10" s="9">
        <v>35.200000000000003</v>
      </c>
      <c r="T10" s="9">
        <v>5</v>
      </c>
      <c r="U10" s="9">
        <v>86.4</v>
      </c>
      <c r="W10" s="32">
        <f>SUMIFS('[1]Budgets (incl indexatie)'!BT:BT,'[1]Budgets (incl indexatie)'!BU:BU,'[1]Berekening drops + kosten'!A10,'[1]Budgets (incl indexatie)'!BR:BR,'[1]Berekening drops + kosten'!B10,'[1]Budgets (incl indexatie)'!AW:AW,'[1]Berekening drops + kosten'!D10,'[1]Budgets (incl indexatie)'!BP:BP,'[1]Berekening drops + kosten'!E10)*1.25</f>
        <v>108</v>
      </c>
      <c r="X10" s="9">
        <f t="shared" si="1"/>
        <v>4</v>
      </c>
      <c r="Y10" s="9" t="e">
        <f t="shared" si="2"/>
        <v>#N/A</v>
      </c>
      <c r="Z10" s="33">
        <f t="shared" si="3"/>
        <v>3</v>
      </c>
      <c r="AA10" s="34">
        <f t="shared" si="4"/>
        <v>9</v>
      </c>
      <c r="AB10" s="35">
        <v>565.35434999999995</v>
      </c>
      <c r="AC10" s="35">
        <f>IF(Z10=0,0,IF(A10="Pharma",#REF!,
VLOOKUP(B10*1,'[1]Tarieven per pallet &amp; postcode'!A:C,3,0))*Z10)</f>
        <v>448.23</v>
      </c>
      <c r="AD10" s="35">
        <f>IF(AA10=0,0,
IF(A10="Pharma",VLOOKUP(AA10,#REF!,2,0),
INDEX('[1]Tarieven per pallet &amp; postcode'!$A$4:$AK$94,MATCH('[1]Berekening drops + kosten'!B10*1,'[1]Tarieven per pallet &amp; postcode'!$A$4:$A$94,0),MATCH(AA10,'[1]Tarieven per pallet &amp; postcode'!$A$4:$AK$4,0))*AA10))</f>
        <v>83.609999999999985</v>
      </c>
      <c r="AE10" s="35">
        <f t="shared" si="5"/>
        <v>531.84</v>
      </c>
      <c r="AF10" s="36">
        <f t="shared" si="6"/>
        <v>33.514349999999922</v>
      </c>
      <c r="AG10" s="127">
        <v>5</v>
      </c>
      <c r="AH10" s="115">
        <f t="shared" si="0"/>
        <v>21.6</v>
      </c>
      <c r="AI10" s="128">
        <f t="shared" si="7"/>
        <v>0.65454545454545454</v>
      </c>
      <c r="AJ10" s="129">
        <f t="shared" si="8"/>
        <v>27</v>
      </c>
      <c r="AK10" s="128">
        <f t="shared" si="9"/>
        <v>0.81818181818181823</v>
      </c>
      <c r="AL10" s="130">
        <f t="shared" si="10"/>
        <v>0.16363636363636369</v>
      </c>
    </row>
    <row r="11" spans="1:38" x14ac:dyDescent="0.2">
      <c r="A11" t="s">
        <v>62</v>
      </c>
      <c r="B11" t="s">
        <v>64</v>
      </c>
      <c r="D11" t="s">
        <v>63</v>
      </c>
      <c r="E11">
        <v>6</v>
      </c>
      <c r="H11" s="9">
        <v>2</v>
      </c>
      <c r="I11" s="9">
        <v>14.4</v>
      </c>
      <c r="J11" s="9">
        <v>1</v>
      </c>
      <c r="K11" s="9">
        <v>17.600000000000001</v>
      </c>
      <c r="L11" s="9">
        <v>1</v>
      </c>
      <c r="M11" s="9">
        <v>16</v>
      </c>
      <c r="N11" s="9">
        <v>1</v>
      </c>
      <c r="O11" s="9">
        <v>1.6</v>
      </c>
      <c r="P11" s="9">
        <v>1</v>
      </c>
      <c r="Q11" s="9">
        <v>26.4</v>
      </c>
      <c r="T11" s="9">
        <v>6</v>
      </c>
      <c r="U11" s="9">
        <v>76</v>
      </c>
      <c r="W11" s="32">
        <f>SUMIFS('[1]Budgets (incl indexatie)'!BT:BT,'[1]Budgets (incl indexatie)'!BU:BU,'[1]Berekening drops + kosten'!A11,'[1]Budgets (incl indexatie)'!BR:BR,'[1]Berekening drops + kosten'!B11,'[1]Budgets (incl indexatie)'!AW:AW,'[1]Berekening drops + kosten'!D11,'[1]Budgets (incl indexatie)'!BP:BP,'[1]Berekening drops + kosten'!E11)*1.25</f>
        <v>95</v>
      </c>
      <c r="X11" s="9">
        <f t="shared" si="1"/>
        <v>3</v>
      </c>
      <c r="Y11" s="9" t="e">
        <f t="shared" si="2"/>
        <v>#N/A</v>
      </c>
      <c r="Z11" s="33">
        <f t="shared" si="3"/>
        <v>2</v>
      </c>
      <c r="AA11" s="34">
        <f t="shared" si="4"/>
        <v>29</v>
      </c>
      <c r="AB11" s="35">
        <v>663.77817000000005</v>
      </c>
      <c r="AC11" s="35">
        <f>IF(Z11=0,0,IF(A11="Pharma",#REF!,
VLOOKUP(B11*1,'[1]Tarieven per pallet &amp; postcode'!A:C,3,0))*Z11)</f>
        <v>298.82</v>
      </c>
      <c r="AD11" s="35">
        <f>IF(AA11=0,0,
IF(A11="Pharma",VLOOKUP(AA11,#REF!,2,0),
INDEX('[1]Tarieven per pallet &amp; postcode'!$A$4:$AK$94,MATCH('[1]Berekening drops + kosten'!B11*1,'[1]Tarieven per pallet &amp; postcode'!$A$4:$A$94,0),MATCH(AA11,'[1]Tarieven per pallet &amp; postcode'!$A$4:$AK$4,0))*AA11))</f>
        <v>174</v>
      </c>
      <c r="AE11" s="35">
        <f>AC11+AD11</f>
        <v>472.82</v>
      </c>
      <c r="AF11" s="36">
        <f t="shared" si="6"/>
        <v>190.95817000000005</v>
      </c>
      <c r="AG11" s="127">
        <v>6</v>
      </c>
      <c r="AH11" s="115">
        <f t="shared" si="0"/>
        <v>15.833333333333334</v>
      </c>
      <c r="AI11" s="128">
        <f t="shared" si="7"/>
        <v>0.47979797979797983</v>
      </c>
      <c r="AJ11" s="129">
        <f t="shared" si="8"/>
        <v>31.666666666666668</v>
      </c>
      <c r="AK11" s="128">
        <f t="shared" si="9"/>
        <v>0.95959595959595967</v>
      </c>
      <c r="AL11" s="130">
        <f t="shared" si="10"/>
        <v>0.47979797979797983</v>
      </c>
    </row>
    <row r="12" spans="1:38" x14ac:dyDescent="0.2">
      <c r="A12" t="s">
        <v>62</v>
      </c>
      <c r="B12" t="s">
        <v>64</v>
      </c>
      <c r="D12" t="s">
        <v>63</v>
      </c>
      <c r="E12">
        <v>7</v>
      </c>
      <c r="H12" s="9">
        <v>1</v>
      </c>
      <c r="I12" s="9">
        <v>7.2</v>
      </c>
      <c r="J12" s="9">
        <v>2</v>
      </c>
      <c r="K12" s="9">
        <v>42.4</v>
      </c>
      <c r="L12" s="9">
        <v>0</v>
      </c>
      <c r="M12" s="9">
        <v>0</v>
      </c>
      <c r="N12" s="9">
        <v>1</v>
      </c>
      <c r="O12" s="9">
        <v>8</v>
      </c>
      <c r="P12" s="9">
        <v>2</v>
      </c>
      <c r="Q12" s="9">
        <v>26.4</v>
      </c>
      <c r="T12" s="9">
        <v>6</v>
      </c>
      <c r="U12" s="9">
        <v>84</v>
      </c>
      <c r="W12" s="32">
        <f>SUMIFS('[1]Budgets (incl indexatie)'!BT:BT,'[1]Budgets (incl indexatie)'!BU:BU,'[1]Berekening drops + kosten'!A12,'[1]Budgets (incl indexatie)'!BR:BR,'[1]Berekening drops + kosten'!B12,'[1]Budgets (incl indexatie)'!AW:AW,'[1]Berekening drops + kosten'!D12,'[1]Budgets (incl indexatie)'!BP:BP,'[1]Berekening drops + kosten'!E12)*1.25</f>
        <v>105</v>
      </c>
      <c r="X12" s="9">
        <f t="shared" si="1"/>
        <v>4</v>
      </c>
      <c r="Y12" s="9" t="e">
        <f t="shared" si="2"/>
        <v>#N/A</v>
      </c>
      <c r="Z12" s="33">
        <f t="shared" si="3"/>
        <v>3</v>
      </c>
      <c r="AA12" s="34">
        <f t="shared" si="4"/>
        <v>6</v>
      </c>
      <c r="AB12" s="35">
        <v>551.79629999999997</v>
      </c>
      <c r="AC12" s="35">
        <f>IF(Z12=0,0,IF(A12="Pharma",#REF!,
VLOOKUP(B12*1,'[1]Tarieven per pallet &amp; postcode'!A:C,3,0))*Z12)</f>
        <v>448.23</v>
      </c>
      <c r="AD12" s="35">
        <f>IF(AA12=0,0,
IF(A12="Pharma",VLOOKUP(AA12,#REF!,2,0),
INDEX('[1]Tarieven per pallet &amp; postcode'!$A$4:$AK$94,MATCH('[1]Berekening drops + kosten'!B12*1,'[1]Tarieven per pallet &amp; postcode'!$A$4:$A$94,0),MATCH(AA12,'[1]Tarieven per pallet &amp; postcode'!$A$4:$AK$4,0))*AA12))</f>
        <v>61.14</v>
      </c>
      <c r="AE12" s="35">
        <f t="shared" si="5"/>
        <v>509.37</v>
      </c>
      <c r="AF12" s="36">
        <f t="shared" si="6"/>
        <v>42.426299999999969</v>
      </c>
      <c r="AG12" s="127">
        <v>6</v>
      </c>
      <c r="AH12" s="115">
        <f t="shared" si="0"/>
        <v>17.5</v>
      </c>
      <c r="AI12" s="128">
        <f t="shared" si="7"/>
        <v>0.53030303030303028</v>
      </c>
      <c r="AJ12" s="129">
        <f t="shared" si="8"/>
        <v>26.25</v>
      </c>
      <c r="AK12" s="128">
        <f t="shared" si="9"/>
        <v>0.79545454545454541</v>
      </c>
      <c r="AL12" s="130">
        <f t="shared" si="10"/>
        <v>0.26515151515151514</v>
      </c>
    </row>
    <row r="13" spans="1:38" x14ac:dyDescent="0.2">
      <c r="A13" t="s">
        <v>62</v>
      </c>
      <c r="B13" t="s">
        <v>64</v>
      </c>
      <c r="D13" t="s">
        <v>63</v>
      </c>
      <c r="E13">
        <v>8</v>
      </c>
      <c r="F13" s="9">
        <v>1</v>
      </c>
      <c r="G13" s="9">
        <v>11.2</v>
      </c>
      <c r="J13" s="9">
        <v>2</v>
      </c>
      <c r="K13" s="9">
        <v>29.6</v>
      </c>
      <c r="N13" s="9">
        <v>1</v>
      </c>
      <c r="O13" s="9">
        <v>10.4</v>
      </c>
      <c r="P13" s="9">
        <v>1</v>
      </c>
      <c r="Q13" s="9">
        <v>26.4</v>
      </c>
      <c r="T13" s="9">
        <v>5</v>
      </c>
      <c r="U13" s="9">
        <v>77.599999999999994</v>
      </c>
      <c r="W13" s="32">
        <f>SUMIFS('[1]Budgets (incl indexatie)'!BT:BT,'[1]Budgets (incl indexatie)'!BU:BU,'[1]Berekening drops + kosten'!A13,'[1]Budgets (incl indexatie)'!BR:BR,'[1]Berekening drops + kosten'!B13,'[1]Budgets (incl indexatie)'!AW:AW,'[1]Berekening drops + kosten'!D13,'[1]Budgets (incl indexatie)'!BP:BP,'[1]Berekening drops + kosten'!E13)*1.25</f>
        <v>97</v>
      </c>
      <c r="X13" s="9">
        <f t="shared" si="1"/>
        <v>3</v>
      </c>
      <c r="Y13" s="9" t="e">
        <f t="shared" si="2"/>
        <v>#N/A</v>
      </c>
      <c r="Z13" s="33">
        <f t="shared" si="3"/>
        <v>2</v>
      </c>
      <c r="AA13" s="34">
        <f t="shared" si="4"/>
        <v>31</v>
      </c>
      <c r="AB13" s="35">
        <v>603.51291000000003</v>
      </c>
      <c r="AC13" s="35">
        <f>IF(Z13=0,0,IF(A13="Pharma",#REF!,
VLOOKUP(B13*1,'[1]Tarieven per pallet &amp; postcode'!A:C,3,0))*Z13)</f>
        <v>298.82</v>
      </c>
      <c r="AD13" s="35">
        <f>IF(AA13=0,0,
IF(A13="Pharma",VLOOKUP(AA13,#REF!,2,0),
INDEX('[1]Tarieven per pallet &amp; postcode'!$A$4:$AK$94,MATCH('[1]Berekening drops + kosten'!B13*1,'[1]Tarieven per pallet &amp; postcode'!$A$4:$A$94,0),MATCH(AA13,'[1]Tarieven per pallet &amp; postcode'!$A$4:$AK$4,0))*AA13))</f>
        <v>180.73</v>
      </c>
      <c r="AE13" s="35">
        <f t="shared" si="5"/>
        <v>479.54999999999995</v>
      </c>
      <c r="AF13" s="36">
        <f t="shared" si="6"/>
        <v>123.96291000000008</v>
      </c>
      <c r="AG13" s="127">
        <v>5</v>
      </c>
      <c r="AH13" s="115">
        <f t="shared" si="0"/>
        <v>19.399999999999999</v>
      </c>
      <c r="AI13" s="128">
        <f t="shared" si="7"/>
        <v>0.58787878787878789</v>
      </c>
      <c r="AJ13" s="129">
        <f t="shared" si="8"/>
        <v>32.333333333333336</v>
      </c>
      <c r="AK13" s="128">
        <f t="shared" si="9"/>
        <v>0.97979797979797989</v>
      </c>
      <c r="AL13" s="130">
        <f t="shared" si="10"/>
        <v>0.391919191919192</v>
      </c>
    </row>
    <row r="14" spans="1:38" x14ac:dyDescent="0.2">
      <c r="A14" t="s">
        <v>62</v>
      </c>
      <c r="B14" t="s">
        <v>64</v>
      </c>
      <c r="D14" t="s">
        <v>63</v>
      </c>
      <c r="E14">
        <v>9</v>
      </c>
      <c r="H14" s="9">
        <v>1</v>
      </c>
      <c r="I14" s="9">
        <v>5.6</v>
      </c>
      <c r="J14" s="9">
        <v>1</v>
      </c>
      <c r="K14" s="9">
        <v>17.600000000000001</v>
      </c>
      <c r="N14" s="9">
        <v>1</v>
      </c>
      <c r="O14" s="9">
        <v>6.4</v>
      </c>
      <c r="P14" s="9">
        <v>1</v>
      </c>
      <c r="Q14" s="9">
        <v>26.4</v>
      </c>
      <c r="T14" s="9">
        <v>4</v>
      </c>
      <c r="U14" s="9">
        <v>56</v>
      </c>
      <c r="W14" s="32">
        <f>SUMIFS('[1]Budgets (incl indexatie)'!BT:BT,'[1]Budgets (incl indexatie)'!BU:BU,'[1]Berekening drops + kosten'!A14,'[1]Budgets (incl indexatie)'!BR:BR,'[1]Berekening drops + kosten'!B14,'[1]Budgets (incl indexatie)'!AW:AW,'[1]Berekening drops + kosten'!D14,'[1]Budgets (incl indexatie)'!BP:BP,'[1]Berekening drops + kosten'!E14)*1.25</f>
        <v>70</v>
      </c>
      <c r="X14" s="9">
        <f t="shared" si="1"/>
        <v>3</v>
      </c>
      <c r="Y14" s="9" t="e">
        <f t="shared" si="2"/>
        <v>#N/A</v>
      </c>
      <c r="Z14" s="33">
        <f t="shared" si="3"/>
        <v>2</v>
      </c>
      <c r="AA14" s="34">
        <f t="shared" si="4"/>
        <v>4</v>
      </c>
      <c r="AB14" s="35">
        <v>490.36791999999991</v>
      </c>
      <c r="AC14" s="35">
        <f>IF(Z14=0,0,IF(A14="Pharma",#REF!,
VLOOKUP(B14*1,'[1]Tarieven per pallet &amp; postcode'!A:C,3,0))*Z14)</f>
        <v>298.82</v>
      </c>
      <c r="AD14" s="35">
        <f>IF(AA14=0,0,
IF(A14="Pharma",VLOOKUP(AA14,#REF!,2,0),
INDEX('[1]Tarieven per pallet &amp; postcode'!$A$4:$AK$94,MATCH('[1]Berekening drops + kosten'!B14*1,'[1]Tarieven per pallet &amp; postcode'!$A$4:$A$94,0),MATCH(AA14,'[1]Tarieven per pallet &amp; postcode'!$A$4:$AK$4,0))*AA14))</f>
        <v>47.64</v>
      </c>
      <c r="AE14" s="35">
        <f t="shared" si="5"/>
        <v>346.46</v>
      </c>
      <c r="AF14" s="36">
        <f t="shared" si="6"/>
        <v>143.90791999999993</v>
      </c>
      <c r="AG14" s="127">
        <v>4</v>
      </c>
      <c r="AH14" s="115">
        <f t="shared" si="0"/>
        <v>17.5</v>
      </c>
      <c r="AI14" s="128">
        <f t="shared" si="7"/>
        <v>0.53030303030303028</v>
      </c>
      <c r="AJ14" s="129">
        <f t="shared" si="8"/>
        <v>23.333333333333332</v>
      </c>
      <c r="AK14" s="128">
        <f t="shared" si="9"/>
        <v>0.70707070707070707</v>
      </c>
      <c r="AL14" s="130">
        <f t="shared" si="10"/>
        <v>0.1767676767676768</v>
      </c>
    </row>
    <row r="15" spans="1:38" x14ac:dyDescent="0.2">
      <c r="A15" t="s">
        <v>62</v>
      </c>
      <c r="B15" t="s">
        <v>64</v>
      </c>
      <c r="D15" t="s">
        <v>63</v>
      </c>
      <c r="E15">
        <v>10</v>
      </c>
      <c r="F15" s="9">
        <v>1</v>
      </c>
      <c r="G15" s="9">
        <v>20</v>
      </c>
      <c r="H15" s="9">
        <v>3</v>
      </c>
      <c r="I15" s="9">
        <v>16.8</v>
      </c>
      <c r="L15" s="9">
        <v>1</v>
      </c>
      <c r="M15" s="9">
        <v>4.8</v>
      </c>
      <c r="N15" s="9">
        <v>1</v>
      </c>
      <c r="O15" s="9">
        <v>12.8</v>
      </c>
      <c r="P15" s="9">
        <v>1</v>
      </c>
      <c r="Q15" s="9">
        <v>26.4</v>
      </c>
      <c r="T15" s="9">
        <v>7</v>
      </c>
      <c r="U15" s="9">
        <v>80.799999999999983</v>
      </c>
      <c r="W15" s="32">
        <f>SUMIFS('[1]Budgets (incl indexatie)'!BT:BT,'[1]Budgets (incl indexatie)'!BU:BU,'[1]Berekening drops + kosten'!A15,'[1]Budgets (incl indexatie)'!BR:BR,'[1]Berekening drops + kosten'!B15,'[1]Budgets (incl indexatie)'!AW:AW,'[1]Berekening drops + kosten'!D15,'[1]Budgets (incl indexatie)'!BP:BP,'[1]Berekening drops + kosten'!E15)*1.25</f>
        <v>100.99999999999997</v>
      </c>
      <c r="X15" s="9">
        <f t="shared" si="1"/>
        <v>4</v>
      </c>
      <c r="Y15" s="9" t="e">
        <f t="shared" si="2"/>
        <v>#N/A</v>
      </c>
      <c r="Z15" s="33">
        <f t="shared" si="3"/>
        <v>3</v>
      </c>
      <c r="AA15" s="34">
        <f t="shared" si="4"/>
        <v>2</v>
      </c>
      <c r="AB15" s="35">
        <v>652.7299999999999</v>
      </c>
      <c r="AC15" s="35">
        <f>IF(Z15=0,0,IF(A15="Pharma",#REF!,
VLOOKUP(B15*1,'[1]Tarieven per pallet &amp; postcode'!A:C,3,0))*Z15)</f>
        <v>448.23</v>
      </c>
      <c r="AD15" s="35">
        <f>IF(AA15=0,0,
IF(A15="Pharma",VLOOKUP(AA15,#REF!,2,0),
INDEX('[1]Tarieven per pallet &amp; postcode'!$A$4:$AK$94,MATCH('[1]Berekening drops + kosten'!B15*1,'[1]Tarieven per pallet &amp; postcode'!$A$4:$A$94,0),MATCH(AA15,'[1]Tarieven per pallet &amp; postcode'!$A$4:$AK$4,0))*AA15))</f>
        <v>39.96</v>
      </c>
      <c r="AE15" s="35">
        <f t="shared" si="5"/>
        <v>488.19</v>
      </c>
      <c r="AF15" s="36">
        <f t="shared" si="6"/>
        <v>164.53999999999991</v>
      </c>
      <c r="AG15" s="127">
        <v>7</v>
      </c>
      <c r="AH15" s="115">
        <f t="shared" si="0"/>
        <v>14.428571428571425</v>
      </c>
      <c r="AI15" s="128">
        <f t="shared" si="7"/>
        <v>0.43722943722943713</v>
      </c>
      <c r="AJ15" s="129">
        <f t="shared" si="8"/>
        <v>25.249999999999993</v>
      </c>
      <c r="AK15" s="128">
        <f t="shared" si="9"/>
        <v>0.76515151515151492</v>
      </c>
      <c r="AL15" s="130">
        <f t="shared" si="10"/>
        <v>0.32792207792207778</v>
      </c>
    </row>
    <row r="16" spans="1:38" x14ac:dyDescent="0.2">
      <c r="A16" t="s">
        <v>62</v>
      </c>
      <c r="B16" t="s">
        <v>64</v>
      </c>
      <c r="D16" t="s">
        <v>63</v>
      </c>
      <c r="E16">
        <v>11</v>
      </c>
      <c r="F16" s="9">
        <v>1</v>
      </c>
      <c r="G16" s="9">
        <v>16</v>
      </c>
      <c r="H16" s="9">
        <v>1</v>
      </c>
      <c r="I16" s="9">
        <v>10.4</v>
      </c>
      <c r="J16" s="9">
        <v>1</v>
      </c>
      <c r="K16" s="9">
        <v>23.2</v>
      </c>
      <c r="L16" s="9">
        <v>0</v>
      </c>
      <c r="M16" s="9">
        <v>0</v>
      </c>
      <c r="P16" s="9">
        <v>2</v>
      </c>
      <c r="Q16" s="9">
        <v>52.8</v>
      </c>
      <c r="T16" s="9">
        <v>5</v>
      </c>
      <c r="U16" s="9">
        <v>102.39999999999999</v>
      </c>
      <c r="W16" s="32">
        <f>SUMIFS('[1]Budgets (incl indexatie)'!BT:BT,'[1]Budgets (incl indexatie)'!BU:BU,'[1]Berekening drops + kosten'!A16,'[1]Budgets (incl indexatie)'!BR:BR,'[1]Berekening drops + kosten'!B16,'[1]Budgets (incl indexatie)'!AW:AW,'[1]Berekening drops + kosten'!D16,'[1]Budgets (incl indexatie)'!BP:BP,'[1]Berekening drops + kosten'!E16)*1.25</f>
        <v>128</v>
      </c>
      <c r="X16" s="9">
        <f t="shared" si="1"/>
        <v>4</v>
      </c>
      <c r="Y16" s="9" t="e">
        <f t="shared" si="2"/>
        <v>#N/A</v>
      </c>
      <c r="Z16" s="33">
        <f t="shared" si="3"/>
        <v>3</v>
      </c>
      <c r="AA16" s="34">
        <f t="shared" si="4"/>
        <v>29</v>
      </c>
      <c r="AB16" s="35">
        <v>638.90000000000009</v>
      </c>
      <c r="AC16" s="35">
        <f>IF(Z16=0,0,IF(A16="Pharma",#REF!,
VLOOKUP(B16*1,'[1]Tarieven per pallet &amp; postcode'!A:C,3,0))*Z16)</f>
        <v>448.23</v>
      </c>
      <c r="AD16" s="35">
        <f>IF(AA16=0,0,
IF(A16="Pharma",VLOOKUP(AA16,#REF!,2,0),
INDEX('[1]Tarieven per pallet &amp; postcode'!$A$4:$AK$94,MATCH('[1]Berekening drops + kosten'!B16*1,'[1]Tarieven per pallet &amp; postcode'!$A$4:$A$94,0),MATCH(AA16,'[1]Tarieven per pallet &amp; postcode'!$A$4:$AK$4,0))*AA16))</f>
        <v>174</v>
      </c>
      <c r="AE16" s="35">
        <f t="shared" si="5"/>
        <v>622.23</v>
      </c>
      <c r="AF16" s="36">
        <f t="shared" si="6"/>
        <v>16.670000000000073</v>
      </c>
      <c r="AG16" s="127">
        <v>5</v>
      </c>
      <c r="AH16" s="115">
        <f t="shared" si="0"/>
        <v>25.6</v>
      </c>
      <c r="AI16" s="128">
        <f t="shared" si="7"/>
        <v>0.77575757575757576</v>
      </c>
      <c r="AJ16" s="129">
        <f t="shared" si="8"/>
        <v>32</v>
      </c>
      <c r="AK16" s="128">
        <f t="shared" si="9"/>
        <v>0.96969696969696972</v>
      </c>
      <c r="AL16" s="130">
        <f t="shared" si="10"/>
        <v>0.19393939393939397</v>
      </c>
    </row>
    <row r="17" spans="1:38" x14ac:dyDescent="0.2">
      <c r="A17" t="s">
        <v>62</v>
      </c>
      <c r="B17" t="s">
        <v>64</v>
      </c>
      <c r="D17" t="s">
        <v>63</v>
      </c>
      <c r="E17">
        <v>12</v>
      </c>
      <c r="H17" s="9">
        <v>1</v>
      </c>
      <c r="I17" s="9">
        <v>10.4</v>
      </c>
      <c r="J17" s="9">
        <v>1</v>
      </c>
      <c r="K17" s="9">
        <v>16.8</v>
      </c>
      <c r="L17" s="9">
        <v>1</v>
      </c>
      <c r="M17" s="9">
        <v>7.2</v>
      </c>
      <c r="N17" s="9">
        <v>2</v>
      </c>
      <c r="O17" s="9">
        <v>44</v>
      </c>
      <c r="T17" s="9">
        <v>5</v>
      </c>
      <c r="U17" s="9">
        <v>78.400000000000006</v>
      </c>
      <c r="W17" s="32">
        <f>SUMIFS('[1]Budgets (incl indexatie)'!BT:BT,'[1]Budgets (incl indexatie)'!BU:BU,'[1]Berekening drops + kosten'!A17,'[1]Budgets (incl indexatie)'!BR:BR,'[1]Berekening drops + kosten'!B17,'[1]Budgets (incl indexatie)'!AW:AW,'[1]Berekening drops + kosten'!D17,'[1]Budgets (incl indexatie)'!BP:BP,'[1]Berekening drops + kosten'!E17)*1.25</f>
        <v>98</v>
      </c>
      <c r="X17" s="9">
        <f t="shared" si="1"/>
        <v>3</v>
      </c>
      <c r="Y17" s="9" t="e">
        <f t="shared" si="2"/>
        <v>#N/A</v>
      </c>
      <c r="Z17" s="33">
        <f t="shared" si="3"/>
        <v>2</v>
      </c>
      <c r="AA17" s="34">
        <f t="shared" si="4"/>
        <v>32</v>
      </c>
      <c r="AB17" s="35">
        <v>541.25</v>
      </c>
      <c r="AC17" s="35">
        <f>IF(Z17=0,0,IF(A17="Pharma",#REF!,
VLOOKUP(B17*1,'[1]Tarieven per pallet &amp; postcode'!A:C,3,0))*Z17)</f>
        <v>298.82</v>
      </c>
      <c r="AD17" s="35">
        <f>IF(AA17=0,0,
IF(A17="Pharma",VLOOKUP(AA17,#REF!,2,0),
INDEX('[1]Tarieven per pallet &amp; postcode'!$A$4:$AK$94,MATCH('[1]Berekening drops + kosten'!B17*1,'[1]Tarieven per pallet &amp; postcode'!$A$4:$A$94,0),MATCH(AA17,'[1]Tarieven per pallet &amp; postcode'!$A$4:$AK$4,0))*AA17))</f>
        <v>182.08</v>
      </c>
      <c r="AE17" s="35">
        <f t="shared" si="5"/>
        <v>480.9</v>
      </c>
      <c r="AF17" s="36">
        <f t="shared" si="6"/>
        <v>60.350000000000023</v>
      </c>
      <c r="AG17" s="127">
        <v>5</v>
      </c>
      <c r="AH17" s="115">
        <f t="shared" si="0"/>
        <v>19.600000000000001</v>
      </c>
      <c r="AI17" s="128">
        <f t="shared" si="7"/>
        <v>0.59393939393939399</v>
      </c>
      <c r="AJ17" s="129">
        <f t="shared" si="8"/>
        <v>32.666666666666664</v>
      </c>
      <c r="AK17" s="128">
        <f t="shared" si="9"/>
        <v>0.98989898989898983</v>
      </c>
      <c r="AL17" s="130">
        <f t="shared" si="10"/>
        <v>0.39595959595959584</v>
      </c>
    </row>
    <row r="18" spans="1:38" x14ac:dyDescent="0.2">
      <c r="A18" t="s">
        <v>62</v>
      </c>
      <c r="B18" t="s">
        <v>64</v>
      </c>
      <c r="D18" t="s">
        <v>63</v>
      </c>
      <c r="E18">
        <v>13</v>
      </c>
      <c r="H18" s="9">
        <v>1</v>
      </c>
      <c r="I18" s="9">
        <v>16.8</v>
      </c>
      <c r="J18" s="9">
        <v>1</v>
      </c>
      <c r="K18" s="9">
        <v>8</v>
      </c>
      <c r="N18" s="9">
        <v>1</v>
      </c>
      <c r="O18" s="9">
        <v>11.2</v>
      </c>
      <c r="T18" s="9">
        <v>3</v>
      </c>
      <c r="U18" s="9">
        <v>36</v>
      </c>
      <c r="W18" s="32">
        <f>SUMIFS('[1]Budgets (incl indexatie)'!BT:BT,'[1]Budgets (incl indexatie)'!BU:BU,'[1]Berekening drops + kosten'!A18,'[1]Budgets (incl indexatie)'!BR:BR,'[1]Berekening drops + kosten'!B18,'[1]Budgets (incl indexatie)'!AW:AW,'[1]Berekening drops + kosten'!D18,'[1]Budgets (incl indexatie)'!BP:BP,'[1]Berekening drops + kosten'!E18)*1.25</f>
        <v>45</v>
      </c>
      <c r="X18" s="9">
        <f t="shared" si="1"/>
        <v>2</v>
      </c>
      <c r="Y18" s="9" t="e">
        <f t="shared" si="2"/>
        <v>#N/A</v>
      </c>
      <c r="Z18" s="33">
        <f t="shared" si="3"/>
        <v>1</v>
      </c>
      <c r="AA18" s="34">
        <f t="shared" si="4"/>
        <v>12</v>
      </c>
      <c r="AB18" s="35">
        <v>279.87</v>
      </c>
      <c r="AC18" s="35">
        <f>IF(Z18=0,0,IF(A18="Pharma",#REF!,
VLOOKUP(B18*1,'[1]Tarieven per pallet &amp; postcode'!A:C,3,0))*Z18)</f>
        <v>149.41</v>
      </c>
      <c r="AD18" s="35">
        <f>IF(AA18=0,0,
IF(A18="Pharma",VLOOKUP(AA18,#REF!,2,0),
INDEX('[1]Tarieven per pallet &amp; postcode'!$A$4:$AK$94,MATCH('[1]Berekening drops + kosten'!B18*1,'[1]Tarieven per pallet &amp; postcode'!$A$4:$A$94,0),MATCH(AA18,'[1]Tarieven per pallet &amp; postcode'!$A$4:$AK$4,0))*AA18))</f>
        <v>103.08</v>
      </c>
      <c r="AE18" s="35">
        <f t="shared" si="5"/>
        <v>252.49</v>
      </c>
      <c r="AF18" s="36">
        <f t="shared" si="6"/>
        <v>27.379999999999995</v>
      </c>
      <c r="AG18" s="127">
        <v>3</v>
      </c>
      <c r="AH18" s="115">
        <f t="shared" si="0"/>
        <v>15</v>
      </c>
      <c r="AI18" s="128">
        <f t="shared" si="7"/>
        <v>0.45454545454545453</v>
      </c>
      <c r="AJ18" s="129">
        <f t="shared" si="8"/>
        <v>22.5</v>
      </c>
      <c r="AK18" s="128">
        <f t="shared" si="9"/>
        <v>0.68181818181818177</v>
      </c>
      <c r="AL18" s="130">
        <f t="shared" si="10"/>
        <v>0.22727272727272724</v>
      </c>
    </row>
    <row r="19" spans="1:38" x14ac:dyDescent="0.2">
      <c r="A19" t="s">
        <v>62</v>
      </c>
      <c r="B19" t="s">
        <v>64</v>
      </c>
      <c r="D19" t="s">
        <v>63</v>
      </c>
      <c r="E19">
        <v>14</v>
      </c>
      <c r="F19" s="9">
        <v>1</v>
      </c>
      <c r="G19" s="9">
        <v>26.4</v>
      </c>
      <c r="H19" s="9">
        <v>1</v>
      </c>
      <c r="I19" s="9">
        <v>3.2</v>
      </c>
      <c r="J19" s="9">
        <v>1</v>
      </c>
      <c r="K19" s="9">
        <v>7.2</v>
      </c>
      <c r="L19" s="9">
        <v>1</v>
      </c>
      <c r="M19" s="9">
        <v>12.8</v>
      </c>
      <c r="N19" s="9">
        <v>1</v>
      </c>
      <c r="O19" s="9">
        <v>8.8000000000000007</v>
      </c>
      <c r="P19" s="9">
        <v>1</v>
      </c>
      <c r="Q19" s="9">
        <v>26.4</v>
      </c>
      <c r="T19" s="9">
        <v>6</v>
      </c>
      <c r="U19" s="9">
        <v>84.799999999999983</v>
      </c>
      <c r="W19" s="32">
        <f>SUMIFS('[1]Budgets (incl indexatie)'!BT:BT,'[1]Budgets (incl indexatie)'!BU:BU,'[1]Berekening drops + kosten'!A19,'[1]Budgets (incl indexatie)'!BR:BR,'[1]Berekening drops + kosten'!B19,'[1]Budgets (incl indexatie)'!AW:AW,'[1]Berekening drops + kosten'!D19,'[1]Budgets (incl indexatie)'!BP:BP,'[1]Berekening drops + kosten'!E19)*1.25</f>
        <v>105.99999999999997</v>
      </c>
      <c r="X19" s="9">
        <f t="shared" si="1"/>
        <v>4</v>
      </c>
      <c r="Y19" s="9" t="e">
        <f t="shared" si="2"/>
        <v>#N/A</v>
      </c>
      <c r="Z19" s="33">
        <f t="shared" si="3"/>
        <v>3</v>
      </c>
      <c r="AA19" s="34">
        <f t="shared" si="4"/>
        <v>7</v>
      </c>
      <c r="AB19" s="35">
        <v>581.75</v>
      </c>
      <c r="AC19" s="35">
        <f>IF(Z19=0,0,IF(A19="Pharma",#REF!,
VLOOKUP(B19*1,'[1]Tarieven per pallet &amp; postcode'!A:C,3,0))*Z19)</f>
        <v>448.23</v>
      </c>
      <c r="AD19" s="35">
        <f>IF(AA19=0,0,
IF(A19="Pharma",VLOOKUP(AA19,#REF!,2,0),
INDEX('[1]Tarieven per pallet &amp; postcode'!$A$4:$AK$94,MATCH('[1]Berekening drops + kosten'!B19*1,'[1]Tarieven per pallet &amp; postcode'!$A$4:$A$94,0),MATCH(AA19,'[1]Tarieven per pallet &amp; postcode'!$A$4:$AK$4,0))*AA19))</f>
        <v>66.149999999999991</v>
      </c>
      <c r="AE19" s="35">
        <f t="shared" si="5"/>
        <v>514.38</v>
      </c>
      <c r="AF19" s="36">
        <f t="shared" si="6"/>
        <v>67.37</v>
      </c>
      <c r="AG19" s="127">
        <v>6</v>
      </c>
      <c r="AH19" s="115">
        <f t="shared" si="0"/>
        <v>17.666666666666661</v>
      </c>
      <c r="AI19" s="128">
        <f t="shared" si="7"/>
        <v>0.53535353535353514</v>
      </c>
      <c r="AJ19" s="129">
        <f t="shared" si="8"/>
        <v>26.499999999999993</v>
      </c>
      <c r="AK19" s="128">
        <f t="shared" si="9"/>
        <v>0.80303030303030276</v>
      </c>
      <c r="AL19" s="130">
        <f t="shared" si="10"/>
        <v>0.26767676767676762</v>
      </c>
    </row>
    <row r="20" spans="1:38" x14ac:dyDescent="0.2">
      <c r="A20" t="s">
        <v>62</v>
      </c>
      <c r="B20" t="s">
        <v>64</v>
      </c>
      <c r="D20" t="s">
        <v>63</v>
      </c>
      <c r="E20">
        <v>15</v>
      </c>
      <c r="H20" s="9">
        <v>2</v>
      </c>
      <c r="I20" s="9">
        <v>24</v>
      </c>
      <c r="J20" s="9">
        <v>1</v>
      </c>
      <c r="K20" s="9">
        <v>20</v>
      </c>
      <c r="L20" s="9">
        <v>1</v>
      </c>
      <c r="M20" s="9">
        <v>3.2</v>
      </c>
      <c r="N20" s="9">
        <v>1</v>
      </c>
      <c r="O20" s="9">
        <v>16</v>
      </c>
      <c r="P20" s="9">
        <v>1</v>
      </c>
      <c r="Q20" s="9">
        <v>26.4</v>
      </c>
      <c r="T20" s="9">
        <v>6</v>
      </c>
      <c r="U20" s="9">
        <v>89.6</v>
      </c>
      <c r="W20" s="32">
        <f>SUMIFS('[1]Budgets (incl indexatie)'!BT:BT,'[1]Budgets (incl indexatie)'!BU:BU,'[1]Berekening drops + kosten'!A20,'[1]Budgets (incl indexatie)'!BR:BR,'[1]Berekening drops + kosten'!B20,'[1]Budgets (incl indexatie)'!AW:AW,'[1]Berekening drops + kosten'!D20,'[1]Budgets (incl indexatie)'!BP:BP,'[1]Berekening drops + kosten'!E20)*1.25</f>
        <v>112</v>
      </c>
      <c r="X20" s="9">
        <f t="shared" si="1"/>
        <v>4</v>
      </c>
      <c r="Y20" s="9" t="e">
        <f t="shared" si="2"/>
        <v>#N/A</v>
      </c>
      <c r="Z20" s="33">
        <f t="shared" si="3"/>
        <v>3</v>
      </c>
      <c r="AA20" s="34">
        <f t="shared" si="4"/>
        <v>13</v>
      </c>
      <c r="AB20" s="35">
        <v>598.98</v>
      </c>
      <c r="AC20" s="35">
        <f>IF(Z20=0,0,IF(A20="Pharma",#REF!,
VLOOKUP(B20*1,'[1]Tarieven per pallet &amp; postcode'!A:C,3,0))*Z20)</f>
        <v>448.23</v>
      </c>
      <c r="AD20" s="35">
        <f>IF(AA20=0,0,
IF(A20="Pharma",VLOOKUP(AA20,#REF!,2,0),
INDEX('[1]Tarieven per pallet &amp; postcode'!$A$4:$AK$94,MATCH('[1]Berekening drops + kosten'!B20*1,'[1]Tarieven per pallet &amp; postcode'!$A$4:$A$94,0),MATCH(AA20,'[1]Tarieven per pallet &amp; postcode'!$A$4:$AK$4,0))*AA20))</f>
        <v>108.67999999999999</v>
      </c>
      <c r="AE20" s="35">
        <f t="shared" si="5"/>
        <v>556.91</v>
      </c>
      <c r="AF20" s="36">
        <f t="shared" si="6"/>
        <v>42.07000000000005</v>
      </c>
      <c r="AG20" s="127">
        <v>6</v>
      </c>
      <c r="AH20" s="115">
        <f t="shared" si="0"/>
        <v>18.666666666666668</v>
      </c>
      <c r="AI20" s="128">
        <f t="shared" si="7"/>
        <v>0.56565656565656575</v>
      </c>
      <c r="AJ20" s="129">
        <f t="shared" si="8"/>
        <v>28</v>
      </c>
      <c r="AK20" s="128">
        <f t="shared" si="9"/>
        <v>0.84848484848484851</v>
      </c>
      <c r="AL20" s="130">
        <f t="shared" si="10"/>
        <v>0.28282828282828276</v>
      </c>
    </row>
    <row r="21" spans="1:38" x14ac:dyDescent="0.2">
      <c r="A21" t="s">
        <v>62</v>
      </c>
      <c r="B21" t="s">
        <v>64</v>
      </c>
      <c r="D21" t="s">
        <v>63</v>
      </c>
      <c r="E21">
        <v>16</v>
      </c>
      <c r="F21" s="9">
        <v>1</v>
      </c>
      <c r="G21" s="9">
        <v>4.8</v>
      </c>
      <c r="H21" s="9">
        <v>2</v>
      </c>
      <c r="I21" s="9">
        <v>25.6</v>
      </c>
      <c r="L21" s="9">
        <v>1</v>
      </c>
      <c r="M21" s="9">
        <v>11.2</v>
      </c>
      <c r="N21" s="9">
        <v>1</v>
      </c>
      <c r="O21" s="9">
        <v>16.8</v>
      </c>
      <c r="P21" s="9">
        <v>1</v>
      </c>
      <c r="Q21" s="9">
        <v>26.4</v>
      </c>
      <c r="T21" s="9">
        <v>6</v>
      </c>
      <c r="U21" s="9">
        <v>84.800000000000011</v>
      </c>
      <c r="W21" s="32">
        <f>SUMIFS('[1]Budgets (incl indexatie)'!BT:BT,'[1]Budgets (incl indexatie)'!BU:BU,'[1]Berekening drops + kosten'!A21,'[1]Budgets (incl indexatie)'!BR:BR,'[1]Berekening drops + kosten'!B21,'[1]Budgets (incl indexatie)'!AW:AW,'[1]Berekening drops + kosten'!D21,'[1]Budgets (incl indexatie)'!BP:BP,'[1]Berekening drops + kosten'!E21)*1.25</f>
        <v>106.00000000000001</v>
      </c>
      <c r="X21" s="9">
        <f t="shared" si="1"/>
        <v>4</v>
      </c>
      <c r="Y21" s="9" t="e">
        <f t="shared" si="2"/>
        <v>#N/A</v>
      </c>
      <c r="Z21" s="33">
        <f t="shared" si="3"/>
        <v>3</v>
      </c>
      <c r="AA21" s="34">
        <f t="shared" si="4"/>
        <v>7</v>
      </c>
      <c r="AB21" s="35">
        <v>705.03</v>
      </c>
      <c r="AC21" s="35">
        <f>IF(Z21=0,0,IF(A21="Pharma",#REF!,
VLOOKUP(B21*1,'[1]Tarieven per pallet &amp; postcode'!A:C,3,0))*Z21)</f>
        <v>448.23</v>
      </c>
      <c r="AD21" s="35">
        <f>IF(AA21=0,0,
IF(A21="Pharma",VLOOKUP(AA21,#REF!,2,0),
INDEX('[1]Tarieven per pallet &amp; postcode'!$A$4:$AK$94,MATCH('[1]Berekening drops + kosten'!B21*1,'[1]Tarieven per pallet &amp; postcode'!$A$4:$A$94,0),MATCH(AA21,'[1]Tarieven per pallet &amp; postcode'!$A$4:$AK$4,0))*AA21))</f>
        <v>66.149999999999991</v>
      </c>
      <c r="AE21" s="35">
        <f t="shared" si="5"/>
        <v>514.38</v>
      </c>
      <c r="AF21" s="36">
        <f t="shared" si="6"/>
        <v>190.64999999999998</v>
      </c>
      <c r="AG21" s="127">
        <v>6</v>
      </c>
      <c r="AH21" s="115">
        <f t="shared" si="0"/>
        <v>17.666666666666668</v>
      </c>
      <c r="AI21" s="128">
        <f t="shared" si="7"/>
        <v>0.53535353535353536</v>
      </c>
      <c r="AJ21" s="129">
        <f t="shared" si="8"/>
        <v>26.500000000000004</v>
      </c>
      <c r="AK21" s="128">
        <f t="shared" si="9"/>
        <v>0.80303030303030309</v>
      </c>
      <c r="AL21" s="130">
        <f t="shared" si="10"/>
        <v>0.26767676767676774</v>
      </c>
    </row>
    <row r="22" spans="1:38" x14ac:dyDescent="0.2">
      <c r="A22" t="s">
        <v>62</v>
      </c>
      <c r="B22" t="s">
        <v>64</v>
      </c>
      <c r="D22" t="s">
        <v>63</v>
      </c>
      <c r="E22">
        <v>17</v>
      </c>
      <c r="F22" s="9">
        <v>1</v>
      </c>
      <c r="G22" s="9">
        <v>15.200000000000001</v>
      </c>
      <c r="H22" s="9">
        <v>1</v>
      </c>
      <c r="I22" s="9">
        <v>24</v>
      </c>
      <c r="J22" s="9">
        <v>0</v>
      </c>
      <c r="K22" s="9">
        <v>0</v>
      </c>
      <c r="N22" s="9">
        <v>1</v>
      </c>
      <c r="O22" s="9">
        <v>15.2</v>
      </c>
      <c r="P22" s="9">
        <v>3</v>
      </c>
      <c r="Q22" s="9">
        <v>79.199999999999989</v>
      </c>
      <c r="T22" s="9">
        <v>6</v>
      </c>
      <c r="U22" s="9">
        <v>133.6</v>
      </c>
      <c r="W22" s="32">
        <f>SUMIFS('[1]Budgets (incl indexatie)'!BT:BT,'[1]Budgets (incl indexatie)'!BU:BU,'[1]Berekening drops + kosten'!A22,'[1]Budgets (incl indexatie)'!BR:BR,'[1]Berekening drops + kosten'!B22,'[1]Budgets (incl indexatie)'!AW:AW,'[1]Berekening drops + kosten'!D22,'[1]Budgets (incl indexatie)'!BP:BP,'[1]Berekening drops + kosten'!E22)*1.25</f>
        <v>167.00000000000003</v>
      </c>
      <c r="X22" s="9">
        <f t="shared" si="1"/>
        <v>6</v>
      </c>
      <c r="Y22" s="9" t="e">
        <f t="shared" si="2"/>
        <v>#N/A</v>
      </c>
      <c r="Z22" s="33">
        <f t="shared" si="3"/>
        <v>5</v>
      </c>
      <c r="AA22" s="34">
        <f t="shared" si="4"/>
        <v>2</v>
      </c>
      <c r="AB22" s="35">
        <v>811.93</v>
      </c>
      <c r="AC22" s="35">
        <f>IF(Z22=0,0,IF(A22="Pharma",#REF!,
VLOOKUP(B22*1,'[1]Tarieven per pallet &amp; postcode'!A:C,3,0))*Z22)</f>
        <v>747.05</v>
      </c>
      <c r="AD22" s="35">
        <f>IF(AA22=0,0,
IF(A22="Pharma",VLOOKUP(AA22,#REF!,2,0),
INDEX('[1]Tarieven per pallet &amp; postcode'!$A$4:$AK$94,MATCH('[1]Berekening drops + kosten'!B22*1,'[1]Tarieven per pallet &amp; postcode'!$A$4:$A$94,0),MATCH(AA22,'[1]Tarieven per pallet &amp; postcode'!$A$4:$AK$4,0))*AA22))</f>
        <v>39.96</v>
      </c>
      <c r="AE22" s="35">
        <f t="shared" si="5"/>
        <v>787.01</v>
      </c>
      <c r="AF22" s="36">
        <f t="shared" si="6"/>
        <v>24.919999999999959</v>
      </c>
      <c r="AG22" s="127">
        <v>6</v>
      </c>
      <c r="AH22" s="115">
        <f t="shared" si="0"/>
        <v>27.833333333333339</v>
      </c>
      <c r="AI22" s="128">
        <f t="shared" si="7"/>
        <v>0.84343434343434365</v>
      </c>
      <c r="AJ22" s="129">
        <f t="shared" si="8"/>
        <v>27.833333333333339</v>
      </c>
      <c r="AK22" s="128">
        <f t="shared" si="9"/>
        <v>0.84343434343434365</v>
      </c>
      <c r="AL22" s="130">
        <f t="shared" si="10"/>
        <v>0</v>
      </c>
    </row>
    <row r="23" spans="1:38" x14ac:dyDescent="0.2">
      <c r="A23" t="s">
        <v>62</v>
      </c>
      <c r="B23" t="s">
        <v>64</v>
      </c>
      <c r="D23" t="s">
        <v>63</v>
      </c>
      <c r="E23">
        <v>18</v>
      </c>
      <c r="F23" s="9">
        <v>2</v>
      </c>
      <c r="G23" s="9">
        <v>28.8</v>
      </c>
      <c r="J23" s="9">
        <v>1</v>
      </c>
      <c r="K23" s="9">
        <v>26.4</v>
      </c>
      <c r="P23" s="9">
        <v>1</v>
      </c>
      <c r="Q23" s="9">
        <v>26.4</v>
      </c>
      <c r="T23" s="9">
        <v>4</v>
      </c>
      <c r="U23" s="9">
        <v>81.599999999999994</v>
      </c>
      <c r="W23" s="32">
        <f>SUMIFS('[1]Budgets (incl indexatie)'!BT:BT,'[1]Budgets (incl indexatie)'!BU:BU,'[1]Berekening drops + kosten'!A23,'[1]Budgets (incl indexatie)'!BR:BR,'[1]Berekening drops + kosten'!B23,'[1]Budgets (incl indexatie)'!AW:AW,'[1]Berekening drops + kosten'!D23,'[1]Budgets (incl indexatie)'!BP:BP,'[1]Berekening drops + kosten'!E23)*1.25</f>
        <v>102</v>
      </c>
      <c r="X23" s="9">
        <f t="shared" si="1"/>
        <v>4</v>
      </c>
      <c r="Y23" s="9" t="e">
        <f t="shared" si="2"/>
        <v>#N/A</v>
      </c>
      <c r="Z23" s="33">
        <f t="shared" si="3"/>
        <v>3</v>
      </c>
      <c r="AA23" s="34">
        <f t="shared" si="4"/>
        <v>3</v>
      </c>
      <c r="AB23" s="35">
        <v>513.66999999999996</v>
      </c>
      <c r="AC23" s="35">
        <f>IF(Z23=0,0,IF(A23="Pharma",#REF!,
VLOOKUP(B23*1,'[1]Tarieven per pallet &amp; postcode'!A:C,3,0))*Z23)</f>
        <v>448.23</v>
      </c>
      <c r="AD23" s="35">
        <f>IF(AA23=0,0,
IF(A23="Pharma",VLOOKUP(AA23,#REF!,2,0),
INDEX('[1]Tarieven per pallet &amp; postcode'!$A$4:$AK$94,MATCH('[1]Berekening drops + kosten'!B23*1,'[1]Tarieven per pallet &amp; postcode'!$A$4:$A$94,0),MATCH(AA23,'[1]Tarieven per pallet &amp; postcode'!$A$4:$AK$4,0))*AA23))</f>
        <v>41.7</v>
      </c>
      <c r="AE23" s="35">
        <f t="shared" si="5"/>
        <v>489.93</v>
      </c>
      <c r="AF23" s="36">
        <f t="shared" si="6"/>
        <v>23.739999999999952</v>
      </c>
      <c r="AG23" s="127">
        <v>4</v>
      </c>
      <c r="AH23" s="115">
        <f t="shared" si="0"/>
        <v>25.5</v>
      </c>
      <c r="AI23" s="128">
        <f t="shared" si="7"/>
        <v>0.77272727272727271</v>
      </c>
      <c r="AJ23" s="129">
        <f t="shared" si="8"/>
        <v>25.5</v>
      </c>
      <c r="AK23" s="128">
        <f t="shared" si="9"/>
        <v>0.77272727272727271</v>
      </c>
      <c r="AL23" s="130">
        <f t="shared" si="10"/>
        <v>0</v>
      </c>
    </row>
    <row r="24" spans="1:38" x14ac:dyDescent="0.2">
      <c r="A24" t="s">
        <v>62</v>
      </c>
      <c r="B24" t="s">
        <v>64</v>
      </c>
      <c r="D24" t="s">
        <v>63</v>
      </c>
      <c r="E24">
        <v>19</v>
      </c>
      <c r="H24" s="9">
        <v>1</v>
      </c>
      <c r="I24" s="9">
        <v>3.2</v>
      </c>
      <c r="J24" s="9">
        <v>1</v>
      </c>
      <c r="K24" s="9">
        <v>16.8</v>
      </c>
      <c r="L24" s="9">
        <v>1</v>
      </c>
      <c r="M24" s="9">
        <v>15.2</v>
      </c>
      <c r="P24" s="9">
        <v>2</v>
      </c>
      <c r="Q24" s="9">
        <v>52</v>
      </c>
      <c r="T24" s="9">
        <v>5</v>
      </c>
      <c r="U24" s="9">
        <v>87.2</v>
      </c>
      <c r="W24" s="32">
        <f>SUMIFS('[1]Budgets (incl indexatie)'!BT:BT,'[1]Budgets (incl indexatie)'!BU:BU,'[1]Berekening drops + kosten'!A24,'[1]Budgets (incl indexatie)'!BR:BR,'[1]Berekening drops + kosten'!B24,'[1]Budgets (incl indexatie)'!AW:AW,'[1]Berekening drops + kosten'!D24,'[1]Budgets (incl indexatie)'!BP:BP,'[1]Berekening drops + kosten'!E24)*1.25</f>
        <v>109</v>
      </c>
      <c r="X24" s="9">
        <f t="shared" si="1"/>
        <v>4</v>
      </c>
      <c r="Y24" s="9" t="e">
        <f t="shared" si="2"/>
        <v>#N/A</v>
      </c>
      <c r="Z24" s="33">
        <f t="shared" si="3"/>
        <v>3</v>
      </c>
      <c r="AA24" s="34">
        <f t="shared" si="4"/>
        <v>10</v>
      </c>
      <c r="AB24" s="35">
        <v>561.25</v>
      </c>
      <c r="AC24" s="35">
        <f>IF(Z24=0,0,IF(A24="Pharma",#REF!,
VLOOKUP(B24*1,'[1]Tarieven per pallet &amp; postcode'!A:C,3,0))*Z24)</f>
        <v>448.23</v>
      </c>
      <c r="AD24" s="35">
        <f>IF(AA24=0,0,
IF(A24="Pharma",VLOOKUP(AA24,#REF!,2,0),
INDEX('[1]Tarieven per pallet &amp; postcode'!$A$4:$AK$94,MATCH('[1]Berekening drops + kosten'!B24*1,'[1]Tarieven per pallet &amp; postcode'!$A$4:$A$94,0),MATCH(AA24,'[1]Tarieven per pallet &amp; postcode'!$A$4:$AK$4,0))*AA24))</f>
        <v>90</v>
      </c>
      <c r="AE24" s="35">
        <f t="shared" si="5"/>
        <v>538.23</v>
      </c>
      <c r="AF24" s="36">
        <f t="shared" si="6"/>
        <v>23.019999999999982</v>
      </c>
      <c r="AG24" s="127">
        <v>5</v>
      </c>
      <c r="AH24" s="115">
        <f t="shared" si="0"/>
        <v>21.8</v>
      </c>
      <c r="AI24" s="128">
        <f t="shared" si="7"/>
        <v>0.66060606060606064</v>
      </c>
      <c r="AJ24" s="129">
        <f t="shared" si="8"/>
        <v>27.25</v>
      </c>
      <c r="AK24" s="128">
        <f t="shared" si="9"/>
        <v>0.8257575757575758</v>
      </c>
      <c r="AL24" s="130">
        <f t="shared" si="10"/>
        <v>0.16515151515151516</v>
      </c>
    </row>
    <row r="25" spans="1:38" x14ac:dyDescent="0.2">
      <c r="A25" t="s">
        <v>62</v>
      </c>
      <c r="B25" t="s">
        <v>64</v>
      </c>
      <c r="D25" t="s">
        <v>63</v>
      </c>
      <c r="E25">
        <v>20</v>
      </c>
      <c r="H25" s="9">
        <v>1</v>
      </c>
      <c r="I25" s="9">
        <v>3.2</v>
      </c>
      <c r="J25" s="9">
        <v>2</v>
      </c>
      <c r="K25" s="9">
        <v>24.799999999999997</v>
      </c>
      <c r="N25" s="9">
        <v>1</v>
      </c>
      <c r="O25" s="9">
        <v>7.2</v>
      </c>
      <c r="P25" s="9">
        <v>1</v>
      </c>
      <c r="Q25" s="9">
        <v>26.4</v>
      </c>
      <c r="T25" s="9">
        <v>5</v>
      </c>
      <c r="U25" s="9">
        <v>61.599999999999994</v>
      </c>
      <c r="W25" s="32">
        <f>SUMIFS('[1]Budgets (incl indexatie)'!BT:BT,'[1]Budgets (incl indexatie)'!BU:BU,'[1]Berekening drops + kosten'!A25,'[1]Budgets (incl indexatie)'!BR:BR,'[1]Berekening drops + kosten'!B25,'[1]Budgets (incl indexatie)'!AW:AW,'[1]Berekening drops + kosten'!D25,'[1]Budgets (incl indexatie)'!BP:BP,'[1]Berekening drops + kosten'!E25)*1.25</f>
        <v>77</v>
      </c>
      <c r="X25" s="9">
        <f t="shared" si="1"/>
        <v>3</v>
      </c>
      <c r="Y25" s="9" t="e">
        <f t="shared" si="2"/>
        <v>#N/A</v>
      </c>
      <c r="Z25" s="33">
        <f t="shared" si="3"/>
        <v>2</v>
      </c>
      <c r="AA25" s="34">
        <f t="shared" si="4"/>
        <v>11</v>
      </c>
      <c r="AB25" s="35">
        <v>425.08000000000004</v>
      </c>
      <c r="AC25" s="35">
        <f>IF(Z25=0,0,IF(A25="Pharma",#REF!,
VLOOKUP(B25*1,'[1]Tarieven per pallet &amp; postcode'!A:C,3,0))*Z25)</f>
        <v>298.82</v>
      </c>
      <c r="AD25" s="35">
        <f>IF(AA25=0,0,
IF(A25="Pharma",VLOOKUP(AA25,#REF!,2,0),
INDEX('[1]Tarieven per pallet &amp; postcode'!$A$4:$AK$94,MATCH('[1]Berekening drops + kosten'!B25*1,'[1]Tarieven per pallet &amp; postcode'!$A$4:$A$94,0),MATCH(AA25,'[1]Tarieven per pallet &amp; postcode'!$A$4:$AK$4,0))*AA25))</f>
        <v>96.47</v>
      </c>
      <c r="AE25" s="35">
        <f t="shared" si="5"/>
        <v>395.28999999999996</v>
      </c>
      <c r="AF25" s="36">
        <f t="shared" si="6"/>
        <v>29.790000000000077</v>
      </c>
      <c r="AG25" s="127">
        <v>5</v>
      </c>
      <c r="AH25" s="115">
        <f t="shared" si="0"/>
        <v>15.4</v>
      </c>
      <c r="AI25" s="128">
        <f t="shared" si="7"/>
        <v>0.46666666666666667</v>
      </c>
      <c r="AJ25" s="129">
        <f t="shared" si="8"/>
        <v>25.666666666666668</v>
      </c>
      <c r="AK25" s="128">
        <f t="shared" si="9"/>
        <v>0.77777777777777779</v>
      </c>
      <c r="AL25" s="130">
        <f t="shared" si="10"/>
        <v>0.31111111111111112</v>
      </c>
    </row>
    <row r="26" spans="1:38" x14ac:dyDescent="0.2">
      <c r="A26" t="s">
        <v>62</v>
      </c>
      <c r="B26" t="s">
        <v>64</v>
      </c>
      <c r="D26" t="s">
        <v>63</v>
      </c>
      <c r="E26">
        <v>21</v>
      </c>
      <c r="J26" s="9">
        <v>2</v>
      </c>
      <c r="K26" s="9">
        <v>15.2</v>
      </c>
      <c r="N26" s="9">
        <v>1</v>
      </c>
      <c r="O26" s="9">
        <v>4</v>
      </c>
      <c r="P26" s="9">
        <v>2</v>
      </c>
      <c r="Q26" s="9">
        <v>52.8</v>
      </c>
      <c r="T26" s="9">
        <v>5</v>
      </c>
      <c r="U26" s="9">
        <v>72</v>
      </c>
      <c r="W26" s="32">
        <f>SUMIFS('[1]Budgets (incl indexatie)'!BT:BT,'[1]Budgets (incl indexatie)'!BU:BU,'[1]Berekening drops + kosten'!A26,'[1]Budgets (incl indexatie)'!BR:BR,'[1]Berekening drops + kosten'!B26,'[1]Budgets (incl indexatie)'!AW:AW,'[1]Berekening drops + kosten'!D26,'[1]Budgets (incl indexatie)'!BP:BP,'[1]Berekening drops + kosten'!E26)*1.25</f>
        <v>90</v>
      </c>
      <c r="X26" s="9">
        <f t="shared" si="1"/>
        <v>3</v>
      </c>
      <c r="Y26" s="9" t="e">
        <f t="shared" si="2"/>
        <v>#N/A</v>
      </c>
      <c r="Z26" s="33">
        <f t="shared" si="3"/>
        <v>2</v>
      </c>
      <c r="AA26" s="34">
        <f t="shared" si="4"/>
        <v>24</v>
      </c>
      <c r="AB26" s="35">
        <v>475.18999999999994</v>
      </c>
      <c r="AC26" s="35">
        <f>IF(Z26=0,0,IF(A26="Pharma",#REF!,
VLOOKUP(B26*1,'[1]Tarieven per pallet &amp; postcode'!A:C,3,0))*Z26)</f>
        <v>298.82</v>
      </c>
      <c r="AD26" s="35">
        <f>IF(AA26=0,0,
IF(A26="Pharma",VLOOKUP(AA26,#REF!,2,0),
INDEX('[1]Tarieven per pallet &amp; postcode'!$A$4:$AK$94,MATCH('[1]Berekening drops + kosten'!B26*1,'[1]Tarieven per pallet &amp; postcode'!$A$4:$A$94,0),MATCH(AA26,'[1]Tarieven per pallet &amp; postcode'!$A$4:$AK$4,0))*AA26))</f>
        <v>158.64000000000001</v>
      </c>
      <c r="AE26" s="35">
        <f t="shared" si="5"/>
        <v>457.46000000000004</v>
      </c>
      <c r="AF26" s="36">
        <f t="shared" si="6"/>
        <v>17.729999999999905</v>
      </c>
      <c r="AG26" s="127">
        <v>5</v>
      </c>
      <c r="AH26" s="115">
        <f t="shared" si="0"/>
        <v>18</v>
      </c>
      <c r="AI26" s="128">
        <f t="shared" si="7"/>
        <v>0.54545454545454541</v>
      </c>
      <c r="AJ26" s="129">
        <f t="shared" si="8"/>
        <v>30</v>
      </c>
      <c r="AK26" s="128">
        <f t="shared" si="9"/>
        <v>0.90909090909090906</v>
      </c>
      <c r="AL26" s="130">
        <f t="shared" si="10"/>
        <v>0.36363636363636365</v>
      </c>
    </row>
    <row r="27" spans="1:38" x14ac:dyDescent="0.2">
      <c r="A27" t="s">
        <v>62</v>
      </c>
      <c r="B27" t="s">
        <v>64</v>
      </c>
      <c r="D27" t="s">
        <v>63</v>
      </c>
      <c r="E27">
        <v>22</v>
      </c>
      <c r="H27" s="9">
        <v>1</v>
      </c>
      <c r="I27" s="9">
        <v>14.4</v>
      </c>
      <c r="L27" s="9">
        <v>2</v>
      </c>
      <c r="M27" s="9">
        <v>43.2</v>
      </c>
      <c r="P27" s="9">
        <v>1</v>
      </c>
      <c r="Q27" s="9">
        <v>16.8</v>
      </c>
      <c r="T27" s="9">
        <v>4</v>
      </c>
      <c r="U27" s="9">
        <v>74.400000000000006</v>
      </c>
      <c r="W27" s="32">
        <f>SUMIFS('[1]Budgets (incl indexatie)'!BT:BT,'[1]Budgets (incl indexatie)'!BU:BU,'[1]Berekening drops + kosten'!A27,'[1]Budgets (incl indexatie)'!BR:BR,'[1]Berekening drops + kosten'!B27,'[1]Budgets (incl indexatie)'!AW:AW,'[1]Berekening drops + kosten'!D27,'[1]Budgets (incl indexatie)'!BP:BP,'[1]Berekening drops + kosten'!E27)*1.25</f>
        <v>93</v>
      </c>
      <c r="X27" s="9">
        <f t="shared" si="1"/>
        <v>3</v>
      </c>
      <c r="Y27" s="9" t="e">
        <f t="shared" si="2"/>
        <v>#N/A</v>
      </c>
      <c r="Z27" s="33">
        <f t="shared" si="3"/>
        <v>2</v>
      </c>
      <c r="AA27" s="34">
        <f t="shared" si="4"/>
        <v>27</v>
      </c>
      <c r="AB27" s="35">
        <v>494.49</v>
      </c>
      <c r="AC27" s="35">
        <f>IF(Z27=0,0,IF(A27="Pharma",#REF!,
VLOOKUP(B27*1,'[1]Tarieven per pallet &amp; postcode'!A:C,3,0))*Z27)</f>
        <v>298.82</v>
      </c>
      <c r="AD27" s="35">
        <f>IF(AA27=0,0,
IF(A27="Pharma",VLOOKUP(AA27,#REF!,2,0),
INDEX('[1]Tarieven per pallet &amp; postcode'!$A$4:$AK$94,MATCH('[1]Berekening drops + kosten'!B27*1,'[1]Tarieven per pallet &amp; postcode'!$A$4:$A$94,0),MATCH(AA27,'[1]Tarieven per pallet &amp; postcode'!$A$4:$AK$4,0))*AA27))</f>
        <v>168.48000000000002</v>
      </c>
      <c r="AE27" s="35">
        <f t="shared" si="5"/>
        <v>467.3</v>
      </c>
      <c r="AF27" s="36">
        <f t="shared" si="6"/>
        <v>27.189999999999998</v>
      </c>
      <c r="AG27" s="127">
        <v>4</v>
      </c>
      <c r="AH27" s="115">
        <f t="shared" si="0"/>
        <v>23.25</v>
      </c>
      <c r="AI27" s="128">
        <f t="shared" si="7"/>
        <v>0.70454545454545459</v>
      </c>
      <c r="AJ27" s="129">
        <f t="shared" si="8"/>
        <v>31</v>
      </c>
      <c r="AK27" s="128">
        <f t="shared" si="9"/>
        <v>0.93939393939393945</v>
      </c>
      <c r="AL27" s="130">
        <f t="shared" si="10"/>
        <v>0.23484848484848486</v>
      </c>
    </row>
    <row r="28" spans="1:38" x14ac:dyDescent="0.2">
      <c r="A28" t="s">
        <v>62</v>
      </c>
      <c r="B28" t="s">
        <v>64</v>
      </c>
      <c r="D28" t="s">
        <v>63</v>
      </c>
      <c r="E28">
        <v>23</v>
      </c>
      <c r="F28" s="9">
        <v>2</v>
      </c>
      <c r="G28" s="9">
        <v>44.800000000000004</v>
      </c>
      <c r="H28" s="9">
        <v>1</v>
      </c>
      <c r="I28" s="9">
        <v>10.4</v>
      </c>
      <c r="J28" s="9">
        <v>1</v>
      </c>
      <c r="K28" s="9">
        <v>11.2</v>
      </c>
      <c r="N28" s="9">
        <v>1</v>
      </c>
      <c r="O28" s="9">
        <v>8.8000000000000007</v>
      </c>
      <c r="P28" s="9">
        <v>1</v>
      </c>
      <c r="Q28" s="9">
        <v>13.600000000000001</v>
      </c>
      <c r="T28" s="9">
        <v>6</v>
      </c>
      <c r="U28" s="9">
        <v>88.800000000000011</v>
      </c>
      <c r="W28" s="32">
        <f>SUMIFS('[1]Budgets (incl indexatie)'!BT:BT,'[1]Budgets (incl indexatie)'!BU:BU,'[1]Berekening drops + kosten'!A28,'[1]Budgets (incl indexatie)'!BR:BR,'[1]Berekening drops + kosten'!B28,'[1]Budgets (incl indexatie)'!AW:AW,'[1]Berekening drops + kosten'!D28,'[1]Budgets (incl indexatie)'!BP:BP,'[1]Berekening drops + kosten'!E28)*1.25</f>
        <v>111.00000000000001</v>
      </c>
      <c r="X28" s="9">
        <f t="shared" si="1"/>
        <v>4</v>
      </c>
      <c r="Y28" s="9" t="e">
        <f t="shared" si="2"/>
        <v>#N/A</v>
      </c>
      <c r="Z28" s="33">
        <f t="shared" si="3"/>
        <v>3</v>
      </c>
      <c r="AA28" s="34">
        <f t="shared" si="4"/>
        <v>12</v>
      </c>
      <c r="AB28" s="35">
        <v>633.41000000000008</v>
      </c>
      <c r="AC28" s="35">
        <f>IF(Z28=0,0,IF(A28="Pharma",#REF!,
VLOOKUP(B28*1,'[1]Tarieven per pallet &amp; postcode'!A:C,3,0))*Z28)</f>
        <v>448.23</v>
      </c>
      <c r="AD28" s="35">
        <f>IF(AA28=0,0,
IF(A28="Pharma",VLOOKUP(AA28,#REF!,2,0),
INDEX('[1]Tarieven per pallet &amp; postcode'!$A$4:$AK$94,MATCH('[1]Berekening drops + kosten'!B28*1,'[1]Tarieven per pallet &amp; postcode'!$A$4:$A$94,0),MATCH(AA28,'[1]Tarieven per pallet &amp; postcode'!$A$4:$AK$4,0))*AA28))</f>
        <v>103.08</v>
      </c>
      <c r="AE28" s="35">
        <f t="shared" si="5"/>
        <v>551.31000000000006</v>
      </c>
      <c r="AF28" s="36">
        <f t="shared" si="6"/>
        <v>82.100000000000023</v>
      </c>
      <c r="AG28" s="127">
        <v>6</v>
      </c>
      <c r="AH28" s="115">
        <f t="shared" si="0"/>
        <v>18.500000000000004</v>
      </c>
      <c r="AI28" s="128">
        <f t="shared" si="7"/>
        <v>0.56060606060606066</v>
      </c>
      <c r="AJ28" s="129">
        <f t="shared" si="8"/>
        <v>27.750000000000004</v>
      </c>
      <c r="AK28" s="128">
        <f t="shared" si="9"/>
        <v>0.84090909090909105</v>
      </c>
      <c r="AL28" s="130">
        <f t="shared" si="10"/>
        <v>0.28030303030303039</v>
      </c>
    </row>
    <row r="29" spans="1:38" x14ac:dyDescent="0.2">
      <c r="A29" t="s">
        <v>62</v>
      </c>
      <c r="B29" t="s">
        <v>64</v>
      </c>
      <c r="D29" t="s">
        <v>63</v>
      </c>
      <c r="E29">
        <v>24</v>
      </c>
      <c r="H29" s="9">
        <v>1</v>
      </c>
      <c r="I29" s="9">
        <v>9.6</v>
      </c>
      <c r="J29" s="9">
        <v>1</v>
      </c>
      <c r="K29" s="9">
        <v>11.2</v>
      </c>
      <c r="L29" s="9">
        <v>1</v>
      </c>
      <c r="M29" s="9">
        <v>16</v>
      </c>
      <c r="P29" s="9">
        <v>2</v>
      </c>
      <c r="Q29" s="9">
        <v>52.8</v>
      </c>
      <c r="T29" s="9">
        <v>5</v>
      </c>
      <c r="U29" s="9">
        <v>89.6</v>
      </c>
      <c r="W29" s="32">
        <f>SUMIFS('[1]Budgets (incl indexatie)'!BT:BT,'[1]Budgets (incl indexatie)'!BU:BU,'[1]Berekening drops + kosten'!A29,'[1]Budgets (incl indexatie)'!BR:BR,'[1]Berekening drops + kosten'!B29,'[1]Budgets (incl indexatie)'!AW:AW,'[1]Berekening drops + kosten'!D29,'[1]Budgets (incl indexatie)'!BP:BP,'[1]Berekening drops + kosten'!E29)*1.25</f>
        <v>112</v>
      </c>
      <c r="X29" s="9">
        <f t="shared" si="1"/>
        <v>4</v>
      </c>
      <c r="Y29" s="9" t="e">
        <f t="shared" si="2"/>
        <v>#N/A</v>
      </c>
      <c r="Z29" s="33">
        <f t="shared" si="3"/>
        <v>3</v>
      </c>
      <c r="AA29" s="34">
        <f t="shared" si="4"/>
        <v>13</v>
      </c>
      <c r="AB29" s="35">
        <v>585.80999999999995</v>
      </c>
      <c r="AC29" s="35">
        <f>IF(Z29=0,0,IF(A29="Pharma",#REF!,
VLOOKUP(B29*1,'[1]Tarieven per pallet &amp; postcode'!A:C,3,0))*Z29)</f>
        <v>448.23</v>
      </c>
      <c r="AD29" s="35">
        <f>IF(AA29=0,0,
IF(A29="Pharma",VLOOKUP(AA29,#REF!,2,0),
INDEX('[1]Tarieven per pallet &amp; postcode'!$A$4:$AK$94,MATCH('[1]Berekening drops + kosten'!B29*1,'[1]Tarieven per pallet &amp; postcode'!$A$4:$A$94,0),MATCH(AA29,'[1]Tarieven per pallet &amp; postcode'!$A$4:$AK$4,0))*AA29))</f>
        <v>108.67999999999999</v>
      </c>
      <c r="AE29" s="35">
        <f t="shared" si="5"/>
        <v>556.91</v>
      </c>
      <c r="AF29" s="36">
        <f t="shared" si="6"/>
        <v>28.899999999999977</v>
      </c>
      <c r="AG29" s="127">
        <v>5</v>
      </c>
      <c r="AH29" s="115">
        <f t="shared" si="0"/>
        <v>22.4</v>
      </c>
      <c r="AI29" s="128">
        <f t="shared" si="7"/>
        <v>0.67878787878787872</v>
      </c>
      <c r="AJ29" s="129">
        <f t="shared" si="8"/>
        <v>28</v>
      </c>
      <c r="AK29" s="128">
        <f t="shared" si="9"/>
        <v>0.84848484848484851</v>
      </c>
      <c r="AL29" s="130">
        <f t="shared" si="10"/>
        <v>0.16969696969696979</v>
      </c>
    </row>
    <row r="30" spans="1:38" x14ac:dyDescent="0.2">
      <c r="A30" t="s">
        <v>62</v>
      </c>
      <c r="B30" t="s">
        <v>64</v>
      </c>
      <c r="D30" t="s">
        <v>63</v>
      </c>
      <c r="E30">
        <v>25</v>
      </c>
      <c r="F30" s="9">
        <v>1</v>
      </c>
      <c r="G30" s="9">
        <v>16.8</v>
      </c>
      <c r="H30" s="9">
        <v>1</v>
      </c>
      <c r="I30" s="9">
        <v>12</v>
      </c>
      <c r="J30" s="9">
        <v>1</v>
      </c>
      <c r="K30" s="9">
        <v>18.399999999999999</v>
      </c>
      <c r="L30" s="9">
        <v>1</v>
      </c>
      <c r="M30" s="9">
        <v>23.200000000000003</v>
      </c>
      <c r="N30" s="9">
        <v>1</v>
      </c>
      <c r="O30" s="9">
        <v>8</v>
      </c>
      <c r="P30" s="9">
        <v>1</v>
      </c>
      <c r="Q30" s="9">
        <v>26.4</v>
      </c>
      <c r="T30" s="9">
        <v>6</v>
      </c>
      <c r="U30" s="9">
        <v>104.80000000000001</v>
      </c>
      <c r="W30" s="32">
        <f>SUMIFS('[1]Budgets (incl indexatie)'!BT:BT,'[1]Budgets (incl indexatie)'!BU:BU,'[1]Berekening drops + kosten'!A30,'[1]Budgets (incl indexatie)'!BR:BR,'[1]Berekening drops + kosten'!B30,'[1]Budgets (incl indexatie)'!AW:AW,'[1]Berekening drops + kosten'!D30,'[1]Budgets (incl indexatie)'!BP:BP,'[1]Berekening drops + kosten'!E30)*1.25</f>
        <v>131</v>
      </c>
      <c r="X30" s="9">
        <f t="shared" si="1"/>
        <v>4</v>
      </c>
      <c r="Y30" s="9" t="e">
        <f t="shared" si="2"/>
        <v>#N/A</v>
      </c>
      <c r="Z30" s="33">
        <f t="shared" si="3"/>
        <v>3</v>
      </c>
      <c r="AA30" s="34">
        <f t="shared" si="4"/>
        <v>32</v>
      </c>
      <c r="AB30" s="35">
        <v>774.34</v>
      </c>
      <c r="AC30" s="35">
        <f>IF(Z30=0,0,IF(A30="Pharma",#REF!,
VLOOKUP(B30*1,'[1]Tarieven per pallet &amp; postcode'!A:C,3,0))*Z30)</f>
        <v>448.23</v>
      </c>
      <c r="AD30" s="35">
        <f>IF(AA30=0,0,
IF(A30="Pharma",VLOOKUP(AA30,#REF!,2,0),
INDEX('[1]Tarieven per pallet &amp; postcode'!$A$4:$AK$94,MATCH('[1]Berekening drops + kosten'!B30*1,'[1]Tarieven per pallet &amp; postcode'!$A$4:$A$94,0),MATCH(AA30,'[1]Tarieven per pallet &amp; postcode'!$A$4:$AK$4,0))*AA30))</f>
        <v>182.08</v>
      </c>
      <c r="AE30" s="35">
        <f t="shared" si="5"/>
        <v>630.31000000000006</v>
      </c>
      <c r="AF30" s="36">
        <f t="shared" si="6"/>
        <v>144.02999999999997</v>
      </c>
      <c r="AG30" s="127">
        <v>6</v>
      </c>
      <c r="AH30" s="115">
        <f t="shared" si="0"/>
        <v>21.833333333333332</v>
      </c>
      <c r="AI30" s="128">
        <f t="shared" si="7"/>
        <v>0.66161616161616155</v>
      </c>
      <c r="AJ30" s="129">
        <f t="shared" si="8"/>
        <v>32.75</v>
      </c>
      <c r="AK30" s="128">
        <f t="shared" si="9"/>
        <v>0.99242424242424243</v>
      </c>
      <c r="AL30" s="130">
        <f t="shared" si="10"/>
        <v>0.33080808080808088</v>
      </c>
    </row>
    <row r="31" spans="1:38" x14ac:dyDescent="0.2">
      <c r="A31" t="s">
        <v>62</v>
      </c>
      <c r="B31" t="s">
        <v>64</v>
      </c>
      <c r="D31" t="s">
        <v>63</v>
      </c>
      <c r="E31">
        <v>26</v>
      </c>
      <c r="F31" s="9">
        <v>2</v>
      </c>
      <c r="G31" s="9">
        <v>30.4</v>
      </c>
      <c r="H31" s="9">
        <v>1</v>
      </c>
      <c r="I31" s="9">
        <v>13.6</v>
      </c>
      <c r="J31" s="9">
        <v>1</v>
      </c>
      <c r="K31" s="9">
        <v>18.399999999999999</v>
      </c>
      <c r="L31" s="9">
        <v>1</v>
      </c>
      <c r="M31" s="9">
        <v>20.8</v>
      </c>
      <c r="N31" s="9">
        <v>1</v>
      </c>
      <c r="O31" s="9">
        <v>20</v>
      </c>
      <c r="P31" s="9">
        <v>1</v>
      </c>
      <c r="Q31" s="9">
        <v>26.4</v>
      </c>
      <c r="T31" s="9">
        <v>7</v>
      </c>
      <c r="U31" s="9">
        <v>129.6</v>
      </c>
      <c r="W31" s="32">
        <f>SUMIFS('[1]Budgets (incl indexatie)'!BT:BT,'[1]Budgets (incl indexatie)'!BU:BU,'[1]Berekening drops + kosten'!A31,'[1]Budgets (incl indexatie)'!BR:BR,'[1]Berekening drops + kosten'!B31,'[1]Budgets (incl indexatie)'!AW:AW,'[1]Berekening drops + kosten'!D31,'[1]Budgets (incl indexatie)'!BP:BP,'[1]Berekening drops + kosten'!E31)*1.25</f>
        <v>162</v>
      </c>
      <c r="X31" s="9">
        <f t="shared" si="1"/>
        <v>5</v>
      </c>
      <c r="Y31" s="9" t="e">
        <f t="shared" si="2"/>
        <v>#N/A</v>
      </c>
      <c r="Z31" s="33">
        <f t="shared" si="3"/>
        <v>4</v>
      </c>
      <c r="AA31" s="34">
        <f t="shared" si="4"/>
        <v>30</v>
      </c>
      <c r="AB31" s="35">
        <v>1088.83</v>
      </c>
      <c r="AC31" s="35">
        <f>IF(Z31=0,0,IF(A31="Pharma",#REF!,
VLOOKUP(B31*1,'[1]Tarieven per pallet &amp; postcode'!A:C,3,0))*Z31)</f>
        <v>597.64</v>
      </c>
      <c r="AD31" s="35">
        <f>IF(AA31=0,0,
IF(A31="Pharma",VLOOKUP(AA31,#REF!,2,0),
INDEX('[1]Tarieven per pallet &amp; postcode'!$A$4:$AK$94,MATCH('[1]Berekening drops + kosten'!B31*1,'[1]Tarieven per pallet &amp; postcode'!$A$4:$A$94,0),MATCH(AA31,'[1]Tarieven per pallet &amp; postcode'!$A$4:$AK$4,0))*AA31))</f>
        <v>177.6</v>
      </c>
      <c r="AE31" s="35">
        <f t="shared" si="5"/>
        <v>775.24</v>
      </c>
      <c r="AF31" s="36">
        <f t="shared" si="6"/>
        <v>313.58999999999992</v>
      </c>
      <c r="AG31" s="127">
        <v>7</v>
      </c>
      <c r="AH31" s="115">
        <f t="shared" si="0"/>
        <v>23.142857142857142</v>
      </c>
      <c r="AI31" s="128">
        <f t="shared" si="7"/>
        <v>0.70129870129870131</v>
      </c>
      <c r="AJ31" s="129">
        <f t="shared" si="8"/>
        <v>32.4</v>
      </c>
      <c r="AK31" s="128">
        <f t="shared" si="9"/>
        <v>0.98181818181818181</v>
      </c>
      <c r="AL31" s="130">
        <f t="shared" si="10"/>
        <v>0.2805194805194805</v>
      </c>
    </row>
    <row r="32" spans="1:38" x14ac:dyDescent="0.2">
      <c r="A32" t="s">
        <v>62</v>
      </c>
      <c r="B32" t="s">
        <v>64</v>
      </c>
      <c r="D32" t="s">
        <v>63</v>
      </c>
      <c r="E32">
        <v>27</v>
      </c>
      <c r="H32" s="9">
        <v>1</v>
      </c>
      <c r="I32" s="9">
        <v>6.4</v>
      </c>
      <c r="J32" s="9">
        <v>1</v>
      </c>
      <c r="K32" s="9">
        <v>15.2</v>
      </c>
      <c r="L32" s="9">
        <v>1</v>
      </c>
      <c r="M32" s="9">
        <v>20</v>
      </c>
      <c r="P32" s="9">
        <v>2</v>
      </c>
      <c r="Q32" s="9">
        <v>60.8</v>
      </c>
      <c r="T32" s="9">
        <v>5</v>
      </c>
      <c r="U32" s="9">
        <v>102.4</v>
      </c>
      <c r="W32" s="32">
        <f>SUMIFS('[1]Budgets (incl indexatie)'!BT:BT,'[1]Budgets (incl indexatie)'!BU:BU,'[1]Berekening drops + kosten'!A32,'[1]Budgets (incl indexatie)'!BR:BR,'[1]Berekening drops + kosten'!B32,'[1]Budgets (incl indexatie)'!AW:AW,'[1]Berekening drops + kosten'!D32,'[1]Budgets (incl indexatie)'!BP:BP,'[1]Berekening drops + kosten'!E32)*1.25</f>
        <v>128</v>
      </c>
      <c r="X32" s="9">
        <f t="shared" si="1"/>
        <v>4</v>
      </c>
      <c r="Y32" s="9" t="e">
        <f t="shared" si="2"/>
        <v>#N/A</v>
      </c>
      <c r="Z32" s="33">
        <f t="shared" si="3"/>
        <v>3</v>
      </c>
      <c r="AA32" s="34">
        <f t="shared" si="4"/>
        <v>29</v>
      </c>
      <c r="AB32" s="35">
        <v>967.22</v>
      </c>
      <c r="AC32" s="35">
        <f>IF(Z32=0,0,IF(A32="Pharma",#REF!,
VLOOKUP(B32*1,'[1]Tarieven per pallet &amp; postcode'!A:C,3,0))*Z32)</f>
        <v>448.23</v>
      </c>
      <c r="AD32" s="35">
        <f>IF(AA32=0,0,
IF(A32="Pharma",VLOOKUP(AA32,#REF!,2,0),
INDEX('[1]Tarieven per pallet &amp; postcode'!$A$4:$AK$94,MATCH('[1]Berekening drops + kosten'!B32*1,'[1]Tarieven per pallet &amp; postcode'!$A$4:$A$94,0),MATCH(AA32,'[1]Tarieven per pallet &amp; postcode'!$A$4:$AK$4,0))*AA32))</f>
        <v>174</v>
      </c>
      <c r="AE32" s="35">
        <f t="shared" si="5"/>
        <v>622.23</v>
      </c>
      <c r="AF32" s="36">
        <f t="shared" si="6"/>
        <v>344.99</v>
      </c>
      <c r="AG32" s="127">
        <v>5</v>
      </c>
      <c r="AH32" s="115">
        <f t="shared" si="0"/>
        <v>25.6</v>
      </c>
      <c r="AI32" s="128">
        <f t="shared" si="7"/>
        <v>0.77575757575757576</v>
      </c>
      <c r="AJ32" s="129">
        <f t="shared" si="8"/>
        <v>32</v>
      </c>
      <c r="AK32" s="128">
        <f t="shared" si="9"/>
        <v>0.96969696969696972</v>
      </c>
      <c r="AL32" s="130">
        <f t="shared" si="10"/>
        <v>0.19393939393939397</v>
      </c>
    </row>
    <row r="33" spans="1:38" x14ac:dyDescent="0.2">
      <c r="A33" t="s">
        <v>62</v>
      </c>
      <c r="B33" t="s">
        <v>64</v>
      </c>
      <c r="D33" t="s">
        <v>63</v>
      </c>
      <c r="E33">
        <v>28</v>
      </c>
      <c r="F33" s="9">
        <v>0</v>
      </c>
      <c r="G33" s="9">
        <v>0</v>
      </c>
      <c r="H33" s="9">
        <v>1</v>
      </c>
      <c r="I33" s="9">
        <v>14.4</v>
      </c>
      <c r="J33" s="9">
        <v>1</v>
      </c>
      <c r="K33" s="9">
        <v>18.399999999999999</v>
      </c>
      <c r="L33" s="9">
        <v>1</v>
      </c>
      <c r="M33" s="9">
        <v>23.2</v>
      </c>
      <c r="N33" s="9">
        <v>1</v>
      </c>
      <c r="O33" s="9">
        <v>6.4</v>
      </c>
      <c r="P33" s="9">
        <v>1</v>
      </c>
      <c r="Q33" s="9">
        <v>26.4</v>
      </c>
      <c r="T33" s="9">
        <v>5</v>
      </c>
      <c r="U33" s="9">
        <v>88.8</v>
      </c>
      <c r="W33" s="32">
        <f>SUMIFS('[1]Budgets (incl indexatie)'!BT:BT,'[1]Budgets (incl indexatie)'!BU:BU,'[1]Berekening drops + kosten'!A33,'[1]Budgets (incl indexatie)'!BR:BR,'[1]Berekening drops + kosten'!B33,'[1]Budgets (incl indexatie)'!AW:AW,'[1]Berekening drops + kosten'!D33,'[1]Budgets (incl indexatie)'!BP:BP,'[1]Berekening drops + kosten'!E33)*1.25</f>
        <v>111</v>
      </c>
      <c r="X33" s="9">
        <f t="shared" si="1"/>
        <v>4</v>
      </c>
      <c r="Y33" s="9" t="e">
        <f t="shared" si="2"/>
        <v>#N/A</v>
      </c>
      <c r="Z33" s="33">
        <f t="shared" si="3"/>
        <v>3</v>
      </c>
      <c r="AA33" s="34">
        <f t="shared" si="4"/>
        <v>12</v>
      </c>
      <c r="AB33" s="35">
        <v>577.02</v>
      </c>
      <c r="AC33" s="35">
        <f>IF(Z33=0,0,IF(A33="Pharma",#REF!,
VLOOKUP(B33*1,'[1]Tarieven per pallet &amp; postcode'!A:C,3,0))*Z33)</f>
        <v>448.23</v>
      </c>
      <c r="AD33" s="35">
        <f>IF(AA33=0,0,
IF(A33="Pharma",VLOOKUP(AA33,#REF!,2,0),
INDEX('[1]Tarieven per pallet &amp; postcode'!$A$4:$AK$94,MATCH('[1]Berekening drops + kosten'!B33*1,'[1]Tarieven per pallet &amp; postcode'!$A$4:$A$94,0),MATCH(AA33,'[1]Tarieven per pallet &amp; postcode'!$A$4:$AK$4,0))*AA33))</f>
        <v>103.08</v>
      </c>
      <c r="AE33" s="35">
        <f t="shared" si="5"/>
        <v>551.31000000000006</v>
      </c>
      <c r="AF33" s="36">
        <f t="shared" si="6"/>
        <v>25.709999999999923</v>
      </c>
      <c r="AG33" s="127">
        <v>5</v>
      </c>
      <c r="AH33" s="115">
        <f t="shared" si="0"/>
        <v>22.2</v>
      </c>
      <c r="AI33" s="128">
        <f t="shared" si="7"/>
        <v>0.67272727272727273</v>
      </c>
      <c r="AJ33" s="129">
        <f t="shared" si="8"/>
        <v>27.75</v>
      </c>
      <c r="AK33" s="128">
        <f t="shared" si="9"/>
        <v>0.84090909090909094</v>
      </c>
      <c r="AL33" s="130">
        <f t="shared" si="10"/>
        <v>0.16818181818181821</v>
      </c>
    </row>
    <row r="34" spans="1:38" x14ac:dyDescent="0.2">
      <c r="A34" t="s">
        <v>62</v>
      </c>
      <c r="B34" t="s">
        <v>64</v>
      </c>
      <c r="D34" t="s">
        <v>63</v>
      </c>
      <c r="E34">
        <v>29</v>
      </c>
      <c r="F34" s="9">
        <v>1</v>
      </c>
      <c r="G34" s="9">
        <v>18.399999999999999</v>
      </c>
      <c r="H34" s="9">
        <v>2</v>
      </c>
      <c r="I34" s="9">
        <v>35.200000000000003</v>
      </c>
      <c r="J34" s="9">
        <v>0</v>
      </c>
      <c r="K34" s="9">
        <v>0</v>
      </c>
      <c r="L34" s="9">
        <v>1</v>
      </c>
      <c r="M34" s="9">
        <v>11.2</v>
      </c>
      <c r="N34" s="9">
        <v>1</v>
      </c>
      <c r="O34" s="9">
        <v>12.8</v>
      </c>
      <c r="P34" s="9">
        <v>1</v>
      </c>
      <c r="Q34" s="9">
        <v>26.4</v>
      </c>
      <c r="T34" s="9">
        <v>6</v>
      </c>
      <c r="U34" s="9">
        <v>104</v>
      </c>
      <c r="W34" s="32">
        <f>SUMIFS('[1]Budgets (incl indexatie)'!BT:BT,'[1]Budgets (incl indexatie)'!BU:BU,'[1]Berekening drops + kosten'!A34,'[1]Budgets (incl indexatie)'!BR:BR,'[1]Berekening drops + kosten'!B34,'[1]Budgets (incl indexatie)'!AW:AW,'[1]Berekening drops + kosten'!D34,'[1]Budgets (incl indexatie)'!BP:BP,'[1]Berekening drops + kosten'!E34)*1.25</f>
        <v>130</v>
      </c>
      <c r="X34" s="9">
        <f t="shared" si="1"/>
        <v>4</v>
      </c>
      <c r="Y34" s="9" t="e">
        <f t="shared" si="2"/>
        <v>#N/A</v>
      </c>
      <c r="Z34" s="33">
        <f t="shared" si="3"/>
        <v>3</v>
      </c>
      <c r="AA34" s="34">
        <f t="shared" si="4"/>
        <v>31</v>
      </c>
      <c r="AB34" s="35">
        <v>958.84999999999991</v>
      </c>
      <c r="AC34" s="35">
        <f>IF(Z34=0,0,IF(A34="Pharma",#REF!,
VLOOKUP(B34*1,'[1]Tarieven per pallet &amp; postcode'!A:C,3,0))*Z34)</f>
        <v>448.23</v>
      </c>
      <c r="AD34" s="35">
        <f>IF(AA34=0,0,
IF(A34="Pharma",VLOOKUP(AA34,#REF!,2,0),
INDEX('[1]Tarieven per pallet &amp; postcode'!$A$4:$AK$94,MATCH('[1]Berekening drops + kosten'!B34*1,'[1]Tarieven per pallet &amp; postcode'!$A$4:$A$94,0),MATCH(AA34,'[1]Tarieven per pallet &amp; postcode'!$A$4:$AK$4,0))*AA34))</f>
        <v>180.73</v>
      </c>
      <c r="AE34" s="35">
        <f t="shared" si="5"/>
        <v>628.96</v>
      </c>
      <c r="AF34" s="36">
        <f t="shared" si="6"/>
        <v>329.88999999999987</v>
      </c>
      <c r="AG34" s="127">
        <v>6</v>
      </c>
      <c r="AH34" s="115">
        <f t="shared" si="0"/>
        <v>21.666666666666668</v>
      </c>
      <c r="AI34" s="128">
        <f t="shared" si="7"/>
        <v>0.65656565656565657</v>
      </c>
      <c r="AJ34" s="129">
        <f t="shared" si="8"/>
        <v>32.5</v>
      </c>
      <c r="AK34" s="128">
        <f t="shared" si="9"/>
        <v>0.98484848484848486</v>
      </c>
      <c r="AL34" s="130">
        <f t="shared" si="10"/>
        <v>0.32828282828282829</v>
      </c>
    </row>
    <row r="35" spans="1:38" x14ac:dyDescent="0.2">
      <c r="A35" t="s">
        <v>62</v>
      </c>
      <c r="B35" t="s">
        <v>64</v>
      </c>
      <c r="D35" t="s">
        <v>63</v>
      </c>
      <c r="E35">
        <v>30</v>
      </c>
      <c r="F35" s="9">
        <v>1</v>
      </c>
      <c r="G35" s="9">
        <v>12.8</v>
      </c>
      <c r="H35" s="9">
        <v>1</v>
      </c>
      <c r="I35" s="9">
        <v>2.4</v>
      </c>
      <c r="J35" s="9">
        <v>1</v>
      </c>
      <c r="K35" s="9">
        <v>24.799999999999997</v>
      </c>
      <c r="P35" s="9">
        <v>1</v>
      </c>
      <c r="Q35" s="9">
        <v>26.4</v>
      </c>
      <c r="T35" s="9">
        <v>4</v>
      </c>
      <c r="U35" s="9">
        <v>66.400000000000006</v>
      </c>
      <c r="W35" s="32">
        <f>SUMIFS('[1]Budgets (incl indexatie)'!BT:BT,'[1]Budgets (incl indexatie)'!BU:BU,'[1]Berekening drops + kosten'!A35,'[1]Budgets (incl indexatie)'!BR:BR,'[1]Berekening drops + kosten'!B35,'[1]Budgets (incl indexatie)'!AW:AW,'[1]Berekening drops + kosten'!D35,'[1]Budgets (incl indexatie)'!BP:BP,'[1]Berekening drops + kosten'!E35)*1.25</f>
        <v>83</v>
      </c>
      <c r="X35" s="9">
        <f t="shared" si="1"/>
        <v>3</v>
      </c>
      <c r="Y35" s="9" t="e">
        <f t="shared" si="2"/>
        <v>#N/A</v>
      </c>
      <c r="Z35" s="33">
        <f t="shared" si="3"/>
        <v>2</v>
      </c>
      <c r="AA35" s="34">
        <f t="shared" si="4"/>
        <v>17</v>
      </c>
      <c r="AB35" s="35">
        <v>428.1</v>
      </c>
      <c r="AC35" s="35">
        <f>IF(Z35=0,0,IF(A35="Pharma",#REF!,
VLOOKUP(B35*1,'[1]Tarieven per pallet &amp; postcode'!A:C,3,0))*Z35)</f>
        <v>298.82</v>
      </c>
      <c r="AD35" s="35">
        <f>IF(AA35=0,0,
IF(A35="Pharma",VLOOKUP(AA35,#REF!,2,0),
INDEX('[1]Tarieven per pallet &amp; postcode'!$A$4:$AK$94,MATCH('[1]Berekening drops + kosten'!B35*1,'[1]Tarieven per pallet &amp; postcode'!$A$4:$A$94,0),MATCH(AA35,'[1]Tarieven per pallet &amp; postcode'!$A$4:$AK$4,0))*AA35))</f>
        <v>129.71</v>
      </c>
      <c r="AE35" s="35">
        <f t="shared" si="5"/>
        <v>428.53</v>
      </c>
      <c r="AF35" s="36">
        <f t="shared" si="6"/>
        <v>0</v>
      </c>
      <c r="AG35" s="127">
        <v>4</v>
      </c>
      <c r="AH35" s="115">
        <f t="shared" si="0"/>
        <v>20.75</v>
      </c>
      <c r="AI35" s="128">
        <f t="shared" si="7"/>
        <v>0.62878787878787878</v>
      </c>
      <c r="AJ35" s="129">
        <f t="shared" si="8"/>
        <v>27.666666666666668</v>
      </c>
      <c r="AK35" s="128">
        <f t="shared" si="9"/>
        <v>0.83838383838383845</v>
      </c>
      <c r="AL35" s="130">
        <f t="shared" si="10"/>
        <v>0.20959595959595967</v>
      </c>
    </row>
    <row r="36" spans="1:38" x14ac:dyDescent="0.2">
      <c r="A36" t="s">
        <v>62</v>
      </c>
      <c r="B36" t="s">
        <v>64</v>
      </c>
      <c r="D36" t="s">
        <v>63</v>
      </c>
      <c r="E36">
        <v>31</v>
      </c>
      <c r="F36" s="9">
        <v>1</v>
      </c>
      <c r="G36" s="9">
        <v>12</v>
      </c>
      <c r="H36" s="9">
        <v>1</v>
      </c>
      <c r="I36" s="9">
        <v>11.2</v>
      </c>
      <c r="J36" s="9">
        <v>1</v>
      </c>
      <c r="K36" s="9">
        <v>21.6</v>
      </c>
      <c r="N36" s="9">
        <v>1</v>
      </c>
      <c r="O36" s="9">
        <v>22.4</v>
      </c>
      <c r="P36" s="9">
        <v>1</v>
      </c>
      <c r="Q36" s="9">
        <v>26.4</v>
      </c>
      <c r="T36" s="9">
        <v>5</v>
      </c>
      <c r="U36" s="9">
        <v>93.6</v>
      </c>
      <c r="W36" s="32">
        <f>SUMIFS('[1]Budgets (incl indexatie)'!BT:BT,'[1]Budgets (incl indexatie)'!BU:BU,'[1]Berekening drops + kosten'!A36,'[1]Budgets (incl indexatie)'!BR:BR,'[1]Berekening drops + kosten'!B36,'[1]Budgets (incl indexatie)'!AW:AW,'[1]Berekening drops + kosten'!D36,'[1]Budgets (incl indexatie)'!BP:BP,'[1]Berekening drops + kosten'!E36)*1.25</f>
        <v>117</v>
      </c>
      <c r="X36" s="9">
        <f t="shared" si="1"/>
        <v>4</v>
      </c>
      <c r="Y36" s="9" t="e">
        <f t="shared" si="2"/>
        <v>#N/A</v>
      </c>
      <c r="Z36" s="33">
        <f t="shared" si="3"/>
        <v>3</v>
      </c>
      <c r="AA36" s="34">
        <f t="shared" si="4"/>
        <v>18</v>
      </c>
      <c r="AB36" s="35">
        <v>666.33000000000015</v>
      </c>
      <c r="AC36" s="35">
        <f>IF(Z36=0,0,IF(A36="Pharma",#REF!,
VLOOKUP(B36*1,'[1]Tarieven per pallet &amp; postcode'!A:C,3,0))*Z36)</f>
        <v>448.23</v>
      </c>
      <c r="AD36" s="35">
        <f>IF(AA36=0,0,
IF(A36="Pharma",VLOOKUP(AA36,#REF!,2,0),
INDEX('[1]Tarieven per pallet &amp; postcode'!$A$4:$AK$94,MATCH('[1]Berekening drops + kosten'!B36*1,'[1]Tarieven per pallet &amp; postcode'!$A$4:$A$94,0),MATCH(AA36,'[1]Tarieven per pallet &amp; postcode'!$A$4:$AK$4,0))*AA36))</f>
        <v>134.28</v>
      </c>
      <c r="AE36" s="35">
        <f t="shared" si="5"/>
        <v>582.51</v>
      </c>
      <c r="AF36" s="36">
        <f t="shared" si="6"/>
        <v>83.820000000000164</v>
      </c>
      <c r="AG36" s="127">
        <v>5</v>
      </c>
      <c r="AH36" s="115">
        <f t="shared" si="0"/>
        <v>23.4</v>
      </c>
      <c r="AI36" s="128">
        <f t="shared" si="7"/>
        <v>0.70909090909090899</v>
      </c>
      <c r="AJ36" s="129">
        <f t="shared" si="8"/>
        <v>29.25</v>
      </c>
      <c r="AK36" s="128">
        <f t="shared" si="9"/>
        <v>0.88636363636363635</v>
      </c>
      <c r="AL36" s="130">
        <f t="shared" si="10"/>
        <v>0.17727272727272736</v>
      </c>
    </row>
    <row r="37" spans="1:38" x14ac:dyDescent="0.2">
      <c r="A37" t="s">
        <v>62</v>
      </c>
      <c r="B37" t="s">
        <v>64</v>
      </c>
      <c r="D37" t="s">
        <v>63</v>
      </c>
      <c r="E37">
        <v>32</v>
      </c>
      <c r="H37" s="9">
        <v>1</v>
      </c>
      <c r="I37" s="9">
        <v>12.8</v>
      </c>
      <c r="J37" s="9">
        <v>1</v>
      </c>
      <c r="K37" s="9">
        <v>22.4</v>
      </c>
      <c r="L37" s="9">
        <v>1</v>
      </c>
      <c r="M37" s="9">
        <v>18.399999999999999</v>
      </c>
      <c r="N37" s="9">
        <v>1</v>
      </c>
      <c r="O37" s="9">
        <v>20.8</v>
      </c>
      <c r="T37" s="9">
        <v>4</v>
      </c>
      <c r="U37" s="9">
        <v>74.400000000000006</v>
      </c>
      <c r="W37" s="32">
        <f>SUMIFS('[1]Budgets (incl indexatie)'!BT:BT,'[1]Budgets (incl indexatie)'!BU:BU,'[1]Berekening drops + kosten'!A37,'[1]Budgets (incl indexatie)'!BR:BR,'[1]Berekening drops + kosten'!B37,'[1]Budgets (incl indexatie)'!AW:AW,'[1]Berekening drops + kosten'!D37,'[1]Budgets (incl indexatie)'!BP:BP,'[1]Berekening drops + kosten'!E37)*1.25</f>
        <v>93</v>
      </c>
      <c r="X37" s="9">
        <f t="shared" si="1"/>
        <v>3</v>
      </c>
      <c r="Y37" s="9" t="e">
        <f t="shared" si="2"/>
        <v>#N/A</v>
      </c>
      <c r="Z37" s="33">
        <f t="shared" si="3"/>
        <v>2</v>
      </c>
      <c r="AA37" s="34">
        <f t="shared" si="4"/>
        <v>27</v>
      </c>
      <c r="AB37" s="35">
        <v>494.20000000000005</v>
      </c>
      <c r="AC37" s="35">
        <f>IF(Z37=0,0,IF(A37="Pharma",#REF!,
VLOOKUP(B37*1,'[1]Tarieven per pallet &amp; postcode'!A:C,3,0))*Z37)</f>
        <v>298.82</v>
      </c>
      <c r="AD37" s="35">
        <f>IF(AA37=0,0,
IF(A37="Pharma",VLOOKUP(AA37,#REF!,2,0),
INDEX('[1]Tarieven per pallet &amp; postcode'!$A$4:$AK$94,MATCH('[1]Berekening drops + kosten'!B37*1,'[1]Tarieven per pallet &amp; postcode'!$A$4:$A$94,0),MATCH(AA37,'[1]Tarieven per pallet &amp; postcode'!$A$4:$AK$4,0))*AA37))</f>
        <v>168.48000000000002</v>
      </c>
      <c r="AE37" s="35">
        <f t="shared" si="5"/>
        <v>467.3</v>
      </c>
      <c r="AF37" s="36">
        <f t="shared" si="6"/>
        <v>26.900000000000034</v>
      </c>
      <c r="AG37" s="127">
        <v>4</v>
      </c>
      <c r="AH37" s="115">
        <f t="shared" si="0"/>
        <v>23.25</v>
      </c>
      <c r="AI37" s="128">
        <f t="shared" si="7"/>
        <v>0.70454545454545459</v>
      </c>
      <c r="AJ37" s="129">
        <f t="shared" si="8"/>
        <v>31</v>
      </c>
      <c r="AK37" s="128">
        <f t="shared" si="9"/>
        <v>0.93939393939393945</v>
      </c>
      <c r="AL37" s="130">
        <f t="shared" si="10"/>
        <v>0.23484848484848486</v>
      </c>
    </row>
    <row r="38" spans="1:38" x14ac:dyDescent="0.2">
      <c r="A38" t="s">
        <v>62</v>
      </c>
      <c r="B38" t="s">
        <v>64</v>
      </c>
      <c r="D38" t="s">
        <v>63</v>
      </c>
      <c r="E38">
        <v>33</v>
      </c>
      <c r="F38" s="9">
        <v>1</v>
      </c>
      <c r="G38" s="9">
        <v>13.6</v>
      </c>
      <c r="H38" s="9">
        <v>2</v>
      </c>
      <c r="I38" s="9">
        <v>33.599999999999994</v>
      </c>
      <c r="J38" s="9">
        <v>1</v>
      </c>
      <c r="K38" s="9">
        <v>14.4</v>
      </c>
      <c r="L38" s="9">
        <v>1</v>
      </c>
      <c r="M38" s="9">
        <v>20</v>
      </c>
      <c r="P38" s="9">
        <v>1</v>
      </c>
      <c r="Q38" s="9">
        <v>26.4</v>
      </c>
      <c r="T38" s="9">
        <v>6</v>
      </c>
      <c r="U38" s="9">
        <v>108</v>
      </c>
      <c r="W38" s="32">
        <f>SUMIFS('[1]Budgets (incl indexatie)'!BT:BT,'[1]Budgets (incl indexatie)'!BU:BU,'[1]Berekening drops + kosten'!A38,'[1]Budgets (incl indexatie)'!BR:BR,'[1]Berekening drops + kosten'!B38,'[1]Budgets (incl indexatie)'!AW:AW,'[1]Berekening drops + kosten'!D38,'[1]Budgets (incl indexatie)'!BP:BP,'[1]Berekening drops + kosten'!E38)*1.25</f>
        <v>135</v>
      </c>
      <c r="X38" s="9">
        <f t="shared" si="1"/>
        <v>5</v>
      </c>
      <c r="Y38" s="9" t="e">
        <f t="shared" si="2"/>
        <v>#N/A</v>
      </c>
      <c r="Z38" s="33">
        <f t="shared" si="3"/>
        <v>4</v>
      </c>
      <c r="AA38" s="34">
        <f t="shared" si="4"/>
        <v>3</v>
      </c>
      <c r="AB38" s="35">
        <v>953.21</v>
      </c>
      <c r="AC38" s="35">
        <f>IF(Z38=0,0,IF(A38="Pharma",#REF!,
VLOOKUP(B38*1,'[1]Tarieven per pallet &amp; postcode'!A:C,3,0))*Z38)</f>
        <v>597.64</v>
      </c>
      <c r="AD38" s="35">
        <f>IF(AA38=0,0,
IF(A38="Pharma",VLOOKUP(AA38,#REF!,2,0),
INDEX('[1]Tarieven per pallet &amp; postcode'!$A$4:$AK$94,MATCH('[1]Berekening drops + kosten'!B38*1,'[1]Tarieven per pallet &amp; postcode'!$A$4:$A$94,0),MATCH(AA38,'[1]Tarieven per pallet &amp; postcode'!$A$4:$AK$4,0))*AA38))</f>
        <v>41.7</v>
      </c>
      <c r="AE38" s="35">
        <f t="shared" si="5"/>
        <v>639.34</v>
      </c>
      <c r="AF38" s="36">
        <f t="shared" si="6"/>
        <v>313.87</v>
      </c>
      <c r="AG38" s="127">
        <v>6</v>
      </c>
      <c r="AH38" s="115">
        <f t="shared" si="0"/>
        <v>22.5</v>
      </c>
      <c r="AI38" s="128">
        <f t="shared" si="7"/>
        <v>0.68181818181818177</v>
      </c>
      <c r="AJ38" s="129">
        <f t="shared" si="8"/>
        <v>27</v>
      </c>
      <c r="AK38" s="128">
        <f t="shared" si="9"/>
        <v>0.81818181818181823</v>
      </c>
      <c r="AL38" s="130">
        <f t="shared" si="10"/>
        <v>0.13636363636363646</v>
      </c>
    </row>
    <row r="39" spans="1:38" x14ac:dyDescent="0.2">
      <c r="A39" t="s">
        <v>62</v>
      </c>
      <c r="B39" t="s">
        <v>64</v>
      </c>
      <c r="D39" t="s">
        <v>63</v>
      </c>
      <c r="E39">
        <v>34</v>
      </c>
      <c r="H39" s="9">
        <v>1</v>
      </c>
      <c r="I39" s="9">
        <v>20</v>
      </c>
      <c r="J39" s="9">
        <v>1</v>
      </c>
      <c r="K39" s="9">
        <v>20</v>
      </c>
      <c r="L39" s="9">
        <v>0</v>
      </c>
      <c r="M39" s="9">
        <v>0</v>
      </c>
      <c r="N39" s="9">
        <v>1</v>
      </c>
      <c r="O39" s="9">
        <v>7.2</v>
      </c>
      <c r="P39" s="9">
        <v>2</v>
      </c>
      <c r="Q39" s="9">
        <v>52.8</v>
      </c>
      <c r="T39" s="9">
        <v>5</v>
      </c>
      <c r="U39" s="9">
        <v>100</v>
      </c>
      <c r="W39" s="32">
        <f>SUMIFS('[1]Budgets (incl indexatie)'!BT:BT,'[1]Budgets (incl indexatie)'!BU:BU,'[1]Berekening drops + kosten'!A39,'[1]Budgets (incl indexatie)'!BR:BR,'[1]Berekening drops + kosten'!B39,'[1]Budgets (incl indexatie)'!AW:AW,'[1]Berekening drops + kosten'!D39,'[1]Budgets (incl indexatie)'!BP:BP,'[1]Berekening drops + kosten'!E39)*1.25</f>
        <v>125</v>
      </c>
      <c r="X39" s="9">
        <f t="shared" si="1"/>
        <v>4</v>
      </c>
      <c r="Y39" s="9" t="e">
        <f t="shared" si="2"/>
        <v>#N/A</v>
      </c>
      <c r="Z39" s="33">
        <f t="shared" si="3"/>
        <v>3</v>
      </c>
      <c r="AA39" s="34">
        <f t="shared" si="4"/>
        <v>26</v>
      </c>
      <c r="AB39" s="35">
        <v>624.51</v>
      </c>
      <c r="AC39" s="35">
        <f>IF(Z39=0,0,IF(A39="Pharma",#REF!,
VLOOKUP(B39*1,'[1]Tarieven per pallet &amp; postcode'!A:C,3,0))*Z39)</f>
        <v>448.23</v>
      </c>
      <c r="AD39" s="35">
        <f>IF(AA39=0,0,
IF(A39="Pharma",VLOOKUP(AA39,#REF!,2,0),
INDEX('[1]Tarieven per pallet &amp; postcode'!$A$4:$AK$94,MATCH('[1]Berekening drops + kosten'!B39*1,'[1]Tarieven per pallet &amp; postcode'!$A$4:$A$94,0),MATCH(AA39,'[1]Tarieven per pallet &amp; postcode'!$A$4:$AK$4,0))*AA39))</f>
        <v>165.62</v>
      </c>
      <c r="AE39" s="35">
        <f t="shared" si="5"/>
        <v>613.85</v>
      </c>
      <c r="AF39" s="36">
        <f t="shared" si="6"/>
        <v>10.659999999999968</v>
      </c>
      <c r="AG39" s="127">
        <v>5</v>
      </c>
      <c r="AH39" s="115">
        <f t="shared" si="0"/>
        <v>25</v>
      </c>
      <c r="AI39" s="128">
        <f t="shared" si="7"/>
        <v>0.75757575757575757</v>
      </c>
      <c r="AJ39" s="129">
        <f t="shared" si="8"/>
        <v>31.25</v>
      </c>
      <c r="AK39" s="128">
        <f t="shared" si="9"/>
        <v>0.94696969696969702</v>
      </c>
      <c r="AL39" s="130">
        <f t="shared" si="10"/>
        <v>0.18939393939393945</v>
      </c>
    </row>
    <row r="40" spans="1:38" x14ac:dyDescent="0.2">
      <c r="A40" t="s">
        <v>62</v>
      </c>
      <c r="B40" t="s">
        <v>64</v>
      </c>
      <c r="D40" t="s">
        <v>63</v>
      </c>
      <c r="E40">
        <v>35</v>
      </c>
      <c r="F40" s="9">
        <v>1</v>
      </c>
      <c r="G40" s="9">
        <v>20</v>
      </c>
      <c r="H40" s="9">
        <v>1</v>
      </c>
      <c r="I40" s="9">
        <v>18.399999999999999</v>
      </c>
      <c r="J40" s="9">
        <v>2</v>
      </c>
      <c r="K40" s="9">
        <v>42.400000000000006</v>
      </c>
      <c r="L40" s="9">
        <v>1</v>
      </c>
      <c r="M40" s="9">
        <v>4.8</v>
      </c>
      <c r="N40" s="9">
        <v>1</v>
      </c>
      <c r="O40" s="9">
        <v>5.6</v>
      </c>
      <c r="P40" s="9">
        <v>1</v>
      </c>
      <c r="Q40" s="9">
        <v>26.4</v>
      </c>
      <c r="T40" s="9">
        <v>7</v>
      </c>
      <c r="U40" s="9">
        <v>117.6</v>
      </c>
      <c r="W40" s="32">
        <f>SUMIFS('[1]Budgets (incl indexatie)'!BT:BT,'[1]Budgets (incl indexatie)'!BU:BU,'[1]Berekening drops + kosten'!A40,'[1]Budgets (incl indexatie)'!BR:BR,'[1]Berekening drops + kosten'!B40,'[1]Budgets (incl indexatie)'!AW:AW,'[1]Berekening drops + kosten'!D40,'[1]Budgets (incl indexatie)'!BP:BP,'[1]Berekening drops + kosten'!E40)*1.25</f>
        <v>147</v>
      </c>
      <c r="X40" s="9">
        <f t="shared" si="1"/>
        <v>5</v>
      </c>
      <c r="Y40" s="9" t="e">
        <f t="shared" si="2"/>
        <v>#N/A</v>
      </c>
      <c r="Z40" s="33">
        <f t="shared" si="3"/>
        <v>4</v>
      </c>
      <c r="AA40" s="34">
        <f t="shared" si="4"/>
        <v>15</v>
      </c>
      <c r="AB40" s="35">
        <v>771.56999999999994</v>
      </c>
      <c r="AC40" s="35">
        <f>IF(Z40=0,0,IF(A40="Pharma",#REF!,
VLOOKUP(B40*1,'[1]Tarieven per pallet &amp; postcode'!A:C,3,0))*Z40)</f>
        <v>597.64</v>
      </c>
      <c r="AD40" s="35">
        <f>IF(AA40=0,0,
IF(A40="Pharma",VLOOKUP(AA40,#REF!,2,0),
INDEX('[1]Tarieven per pallet &amp; postcode'!$A$4:$AK$94,MATCH('[1]Berekening drops + kosten'!B40*1,'[1]Tarieven per pallet &amp; postcode'!$A$4:$A$94,0),MATCH(AA40,'[1]Tarieven per pallet &amp; postcode'!$A$4:$AK$4,0))*AA40))</f>
        <v>119.25</v>
      </c>
      <c r="AE40" s="35">
        <f t="shared" si="5"/>
        <v>716.89</v>
      </c>
      <c r="AF40" s="36">
        <f t="shared" si="6"/>
        <v>54.67999999999995</v>
      </c>
      <c r="AG40" s="127">
        <v>7</v>
      </c>
      <c r="AH40" s="115">
        <f t="shared" si="0"/>
        <v>21</v>
      </c>
      <c r="AI40" s="128">
        <f t="shared" si="7"/>
        <v>0.63636363636363635</v>
      </c>
      <c r="AJ40" s="129">
        <f t="shared" si="8"/>
        <v>29.4</v>
      </c>
      <c r="AK40" s="128">
        <f t="shared" si="9"/>
        <v>0.89090909090909087</v>
      </c>
      <c r="AL40" s="130">
        <f t="shared" si="10"/>
        <v>0.25454545454545452</v>
      </c>
    </row>
    <row r="41" spans="1:38" x14ac:dyDescent="0.2">
      <c r="A41" t="s">
        <v>62</v>
      </c>
      <c r="B41" t="s">
        <v>64</v>
      </c>
      <c r="D41" t="s">
        <v>63</v>
      </c>
      <c r="E41">
        <v>36</v>
      </c>
      <c r="F41" s="9">
        <v>1</v>
      </c>
      <c r="G41" s="9">
        <v>1.6</v>
      </c>
      <c r="H41" s="9">
        <v>1</v>
      </c>
      <c r="I41" s="9">
        <v>10.4</v>
      </c>
      <c r="J41" s="9">
        <v>1</v>
      </c>
      <c r="K41" s="9">
        <v>22.4</v>
      </c>
      <c r="L41" s="9">
        <v>1</v>
      </c>
      <c r="M41" s="9">
        <v>26.4</v>
      </c>
      <c r="P41" s="9">
        <v>1</v>
      </c>
      <c r="Q41" s="9">
        <v>26.4</v>
      </c>
      <c r="T41" s="9">
        <v>5</v>
      </c>
      <c r="U41" s="9">
        <v>87.199999999999989</v>
      </c>
      <c r="W41" s="32">
        <f>SUMIFS('[1]Budgets (incl indexatie)'!BT:BT,'[1]Budgets (incl indexatie)'!BU:BU,'[1]Berekening drops + kosten'!A41,'[1]Budgets (incl indexatie)'!BR:BR,'[1]Berekening drops + kosten'!B41,'[1]Budgets (incl indexatie)'!AW:AW,'[1]Berekening drops + kosten'!D41,'[1]Budgets (incl indexatie)'!BP:BP,'[1]Berekening drops + kosten'!E41)*1.25</f>
        <v>108.99999999999999</v>
      </c>
      <c r="X41" s="9">
        <f t="shared" si="1"/>
        <v>4</v>
      </c>
      <c r="Y41" s="9" t="e">
        <f t="shared" si="2"/>
        <v>#N/A</v>
      </c>
      <c r="Z41" s="33">
        <f t="shared" si="3"/>
        <v>3</v>
      </c>
      <c r="AA41" s="34">
        <f t="shared" si="4"/>
        <v>10</v>
      </c>
      <c r="AB41" s="35">
        <v>555.04</v>
      </c>
      <c r="AC41" s="35">
        <f>IF(Z41=0,0,IF(A41="Pharma",#REF!,
VLOOKUP(B41*1,'[1]Tarieven per pallet &amp; postcode'!A:C,3,0))*Z41)</f>
        <v>448.23</v>
      </c>
      <c r="AD41" s="35">
        <f>IF(AA41=0,0,
IF(A41="Pharma",VLOOKUP(AA41,#REF!,2,0),
INDEX('[1]Tarieven per pallet &amp; postcode'!$A$4:$AK$94,MATCH('[1]Berekening drops + kosten'!B41*1,'[1]Tarieven per pallet &amp; postcode'!$A$4:$A$94,0),MATCH(AA41,'[1]Tarieven per pallet &amp; postcode'!$A$4:$AK$4,0))*AA41))</f>
        <v>90</v>
      </c>
      <c r="AE41" s="35">
        <f t="shared" si="5"/>
        <v>538.23</v>
      </c>
      <c r="AF41" s="36">
        <f t="shared" si="6"/>
        <v>16.809999999999945</v>
      </c>
      <c r="AG41" s="127">
        <v>5</v>
      </c>
      <c r="AH41" s="115">
        <f t="shared" si="0"/>
        <v>21.799999999999997</v>
      </c>
      <c r="AI41" s="128">
        <f t="shared" si="7"/>
        <v>0.66060606060606053</v>
      </c>
      <c r="AJ41" s="129">
        <f t="shared" si="8"/>
        <v>27.249999999999996</v>
      </c>
      <c r="AK41" s="128">
        <f t="shared" si="9"/>
        <v>0.82575757575757569</v>
      </c>
      <c r="AL41" s="130">
        <f t="shared" si="10"/>
        <v>0.16515151515151516</v>
      </c>
    </row>
    <row r="42" spans="1:38" x14ac:dyDescent="0.2">
      <c r="A42" t="s">
        <v>62</v>
      </c>
      <c r="B42" t="s">
        <v>64</v>
      </c>
      <c r="D42" t="s">
        <v>63</v>
      </c>
      <c r="E42">
        <v>37</v>
      </c>
      <c r="F42" s="9">
        <v>1</v>
      </c>
      <c r="G42" s="9">
        <v>5.6</v>
      </c>
      <c r="H42" s="9">
        <v>2</v>
      </c>
      <c r="I42" s="9">
        <v>21.6</v>
      </c>
      <c r="L42" s="9">
        <v>0</v>
      </c>
      <c r="M42" s="9">
        <v>0</v>
      </c>
      <c r="N42" s="9">
        <v>1</v>
      </c>
      <c r="O42" s="9">
        <v>10.4</v>
      </c>
      <c r="P42" s="9">
        <v>2</v>
      </c>
      <c r="Q42" s="9">
        <v>52.8</v>
      </c>
      <c r="R42" s="9">
        <v>1</v>
      </c>
      <c r="S42" s="9">
        <v>26.4</v>
      </c>
      <c r="T42" s="9">
        <v>7</v>
      </c>
      <c r="U42" s="9">
        <v>116.80000000000001</v>
      </c>
      <c r="W42" s="32">
        <f>SUMIFS('[1]Budgets (incl indexatie)'!BT:BT,'[1]Budgets (incl indexatie)'!BU:BU,'[1]Berekening drops + kosten'!A42,'[1]Budgets (incl indexatie)'!BR:BR,'[1]Berekening drops + kosten'!B42,'[1]Budgets (incl indexatie)'!AW:AW,'[1]Berekening drops + kosten'!D42,'[1]Budgets (incl indexatie)'!BP:BP,'[1]Berekening drops + kosten'!E42)*1.25</f>
        <v>145.99999999999997</v>
      </c>
      <c r="X42" s="9">
        <f t="shared" si="1"/>
        <v>5</v>
      </c>
      <c r="Y42" s="9" t="e">
        <f t="shared" si="2"/>
        <v>#N/A</v>
      </c>
      <c r="Z42" s="33">
        <f t="shared" si="3"/>
        <v>4</v>
      </c>
      <c r="AA42" s="34">
        <f t="shared" si="4"/>
        <v>14</v>
      </c>
      <c r="AB42" s="35">
        <v>1025.02</v>
      </c>
      <c r="AC42" s="35">
        <f>IF(Z42=0,0,IF(A42="Pharma",#REF!,
VLOOKUP(B42*1,'[1]Tarieven per pallet &amp; postcode'!A:C,3,0))*Z42)</f>
        <v>597.64</v>
      </c>
      <c r="AD42" s="35">
        <f>IF(AA42=0,0,
IF(A42="Pharma",VLOOKUP(AA42,#REF!,2,0),
INDEX('[1]Tarieven per pallet &amp; postcode'!$A$4:$AK$94,MATCH('[1]Berekening drops + kosten'!B42*1,'[1]Tarieven per pallet &amp; postcode'!$A$4:$A$94,0),MATCH(AA42,'[1]Tarieven per pallet &amp; postcode'!$A$4:$AK$4,0))*AA42))</f>
        <v>113.25999999999999</v>
      </c>
      <c r="AE42" s="35">
        <f t="shared" si="5"/>
        <v>710.9</v>
      </c>
      <c r="AF42" s="36">
        <f t="shared" si="6"/>
        <v>314.12</v>
      </c>
      <c r="AG42" s="127">
        <v>7</v>
      </c>
      <c r="AH42" s="115">
        <f t="shared" si="0"/>
        <v>20.857142857142854</v>
      </c>
      <c r="AI42" s="128">
        <f t="shared" si="7"/>
        <v>0.63203463203463195</v>
      </c>
      <c r="AJ42" s="129">
        <f t="shared" si="8"/>
        <v>29.199999999999996</v>
      </c>
      <c r="AK42" s="128">
        <f t="shared" si="9"/>
        <v>0.88484848484848477</v>
      </c>
      <c r="AL42" s="130">
        <f t="shared" si="10"/>
        <v>0.25281385281385282</v>
      </c>
    </row>
    <row r="43" spans="1:38" x14ac:dyDescent="0.2">
      <c r="A43" t="s">
        <v>62</v>
      </c>
      <c r="B43" t="s">
        <v>64</v>
      </c>
      <c r="D43" t="s">
        <v>63</v>
      </c>
      <c r="E43">
        <v>38</v>
      </c>
      <c r="H43" s="9">
        <v>1</v>
      </c>
      <c r="I43" s="9">
        <v>14.4</v>
      </c>
      <c r="J43" s="9">
        <v>1</v>
      </c>
      <c r="K43" s="9">
        <v>19.2</v>
      </c>
      <c r="L43" s="9">
        <v>1</v>
      </c>
      <c r="M43" s="9">
        <v>14.4</v>
      </c>
      <c r="N43" s="9">
        <v>2</v>
      </c>
      <c r="O43" s="9">
        <v>33.6</v>
      </c>
      <c r="P43" s="9">
        <v>1</v>
      </c>
      <c r="Q43" s="9">
        <v>26.4</v>
      </c>
      <c r="T43" s="9">
        <v>6</v>
      </c>
      <c r="U43" s="9">
        <v>108</v>
      </c>
      <c r="W43" s="32">
        <f>SUMIFS('[1]Budgets (incl indexatie)'!BT:BT,'[1]Budgets (incl indexatie)'!BU:BU,'[1]Berekening drops + kosten'!A43,'[1]Budgets (incl indexatie)'!BR:BR,'[1]Berekening drops + kosten'!B43,'[1]Budgets (incl indexatie)'!AW:AW,'[1]Berekening drops + kosten'!D43,'[1]Budgets (incl indexatie)'!BP:BP,'[1]Berekening drops + kosten'!E43)*1.25</f>
        <v>135</v>
      </c>
      <c r="X43" s="9">
        <f t="shared" si="1"/>
        <v>5</v>
      </c>
      <c r="Y43" s="9" t="e">
        <f t="shared" si="2"/>
        <v>#N/A</v>
      </c>
      <c r="Z43" s="33">
        <f t="shared" si="3"/>
        <v>4</v>
      </c>
      <c r="AA43" s="34">
        <f t="shared" si="4"/>
        <v>3</v>
      </c>
      <c r="AB43" s="35">
        <v>780.35</v>
      </c>
      <c r="AC43" s="35">
        <f>IF(Z43=0,0,IF(A43="Pharma",#REF!,
VLOOKUP(B43*1,'[1]Tarieven per pallet &amp; postcode'!A:C,3,0))*Z43)</f>
        <v>597.64</v>
      </c>
      <c r="AD43" s="35">
        <f>IF(AA43=0,0,
IF(A43="Pharma",VLOOKUP(AA43,#REF!,2,0),
INDEX('[1]Tarieven per pallet &amp; postcode'!$A$4:$AK$94,MATCH('[1]Berekening drops + kosten'!B43*1,'[1]Tarieven per pallet &amp; postcode'!$A$4:$A$94,0),MATCH(AA43,'[1]Tarieven per pallet &amp; postcode'!$A$4:$AK$4,0))*AA43))</f>
        <v>41.7</v>
      </c>
      <c r="AE43" s="35">
        <f t="shared" si="5"/>
        <v>639.34</v>
      </c>
      <c r="AF43" s="36">
        <f t="shared" si="6"/>
        <v>141.01</v>
      </c>
      <c r="AG43" s="127">
        <v>6</v>
      </c>
      <c r="AH43" s="115">
        <f t="shared" si="0"/>
        <v>22.5</v>
      </c>
      <c r="AI43" s="128">
        <f t="shared" si="7"/>
        <v>0.68181818181818177</v>
      </c>
      <c r="AJ43" s="129">
        <f t="shared" si="8"/>
        <v>27</v>
      </c>
      <c r="AK43" s="128">
        <f t="shared" si="9"/>
        <v>0.81818181818181823</v>
      </c>
      <c r="AL43" s="130">
        <f t="shared" si="10"/>
        <v>0.13636363636363646</v>
      </c>
    </row>
    <row r="44" spans="1:38" x14ac:dyDescent="0.2">
      <c r="A44" t="s">
        <v>62</v>
      </c>
      <c r="B44" t="s">
        <v>64</v>
      </c>
      <c r="D44" t="s">
        <v>63</v>
      </c>
      <c r="E44">
        <v>39</v>
      </c>
      <c r="F44" s="9">
        <v>2</v>
      </c>
      <c r="G44" s="9">
        <v>32</v>
      </c>
      <c r="H44" s="9">
        <v>1</v>
      </c>
      <c r="I44" s="9">
        <v>1.6</v>
      </c>
      <c r="J44" s="9">
        <v>2</v>
      </c>
      <c r="K44" s="9">
        <v>6.4</v>
      </c>
      <c r="N44" s="9">
        <v>1</v>
      </c>
      <c r="O44" s="9">
        <v>4.8</v>
      </c>
      <c r="P44" s="9">
        <v>1</v>
      </c>
      <c r="Q44" s="9">
        <v>26.4</v>
      </c>
      <c r="T44" s="9">
        <v>7</v>
      </c>
      <c r="U44" s="9">
        <v>71.199999999999989</v>
      </c>
      <c r="W44" s="32">
        <f>SUMIFS('[1]Budgets (incl indexatie)'!BT:BT,'[1]Budgets (incl indexatie)'!BU:BU,'[1]Berekening drops + kosten'!A44,'[1]Budgets (incl indexatie)'!BR:BR,'[1]Berekening drops + kosten'!B44,'[1]Budgets (incl indexatie)'!AW:AW,'[1]Berekening drops + kosten'!D44,'[1]Budgets (incl indexatie)'!BP:BP,'[1]Berekening drops + kosten'!E44)*1.25</f>
        <v>88.999999999999986</v>
      </c>
      <c r="X44" s="9">
        <f t="shared" si="1"/>
        <v>3</v>
      </c>
      <c r="Y44" s="9" t="e">
        <f t="shared" si="2"/>
        <v>#N/A</v>
      </c>
      <c r="Z44" s="33">
        <f t="shared" si="3"/>
        <v>2</v>
      </c>
      <c r="AA44" s="34">
        <f t="shared" si="4"/>
        <v>23</v>
      </c>
      <c r="AB44" s="35">
        <v>534.37</v>
      </c>
      <c r="AC44" s="35">
        <f>IF(Z44=0,0,IF(A44="Pharma",#REF!,
VLOOKUP(B44*1,'[1]Tarieven per pallet &amp; postcode'!A:C,3,0))*Z44)</f>
        <v>298.82</v>
      </c>
      <c r="AD44" s="35">
        <f>IF(AA44=0,0,
IF(A44="Pharma",VLOOKUP(AA44,#REF!,2,0),
INDEX('[1]Tarieven per pallet &amp; postcode'!$A$4:$AK$94,MATCH('[1]Berekening drops + kosten'!B44*1,'[1]Tarieven per pallet &amp; postcode'!$A$4:$A$94,0),MATCH(AA44,'[1]Tarieven per pallet &amp; postcode'!$A$4:$AK$4,0))*AA44))</f>
        <v>154.56</v>
      </c>
      <c r="AE44" s="35">
        <f t="shared" si="5"/>
        <v>453.38</v>
      </c>
      <c r="AF44" s="36">
        <f t="shared" si="6"/>
        <v>80.990000000000009</v>
      </c>
      <c r="AG44" s="127">
        <v>7</v>
      </c>
      <c r="AH44" s="115">
        <f t="shared" si="0"/>
        <v>12.714285714285712</v>
      </c>
      <c r="AI44" s="128">
        <f t="shared" si="7"/>
        <v>0.38528138528138522</v>
      </c>
      <c r="AJ44" s="129">
        <f t="shared" si="8"/>
        <v>29.666666666666661</v>
      </c>
      <c r="AK44" s="128">
        <f t="shared" si="9"/>
        <v>0.89898989898989878</v>
      </c>
      <c r="AL44" s="130">
        <f t="shared" si="10"/>
        <v>0.51370851370851356</v>
      </c>
    </row>
    <row r="45" spans="1:38" x14ac:dyDescent="0.2">
      <c r="A45" t="s">
        <v>62</v>
      </c>
      <c r="B45" t="s">
        <v>64</v>
      </c>
      <c r="D45" t="s">
        <v>63</v>
      </c>
      <c r="E45">
        <v>40</v>
      </c>
      <c r="F45" s="9">
        <v>1</v>
      </c>
      <c r="G45" s="9">
        <v>20</v>
      </c>
      <c r="H45" s="9">
        <v>1</v>
      </c>
      <c r="I45" s="9">
        <v>12</v>
      </c>
      <c r="J45" s="9">
        <v>1</v>
      </c>
      <c r="K45" s="9">
        <v>10.4</v>
      </c>
      <c r="N45" s="9">
        <v>1</v>
      </c>
      <c r="O45" s="9">
        <v>3.2</v>
      </c>
      <c r="P45" s="9">
        <v>1</v>
      </c>
      <c r="Q45" s="9">
        <v>26.4</v>
      </c>
      <c r="T45" s="9">
        <v>5</v>
      </c>
      <c r="U45" s="9">
        <v>72</v>
      </c>
      <c r="W45" s="32">
        <f>SUMIFS('[1]Budgets (incl indexatie)'!BT:BT,'[1]Budgets (incl indexatie)'!BU:BU,'[1]Berekening drops + kosten'!A45,'[1]Budgets (incl indexatie)'!BR:BR,'[1]Berekening drops + kosten'!B45,'[1]Budgets (incl indexatie)'!AW:AW,'[1]Berekening drops + kosten'!D45,'[1]Budgets (incl indexatie)'!BP:BP,'[1]Berekening drops + kosten'!E45)*1.25</f>
        <v>90</v>
      </c>
      <c r="X45" s="9">
        <f t="shared" si="1"/>
        <v>3</v>
      </c>
      <c r="Y45" s="9" t="e">
        <f t="shared" si="2"/>
        <v>#N/A</v>
      </c>
      <c r="Z45" s="33">
        <f t="shared" si="3"/>
        <v>2</v>
      </c>
      <c r="AA45" s="34">
        <f t="shared" si="4"/>
        <v>24</v>
      </c>
      <c r="AB45" s="35">
        <v>499.26</v>
      </c>
      <c r="AC45" s="35">
        <f>IF(Z45=0,0,IF(A45="Pharma",#REF!,
VLOOKUP(B45*1,'[1]Tarieven per pallet &amp; postcode'!A:C,3,0))*Z45)</f>
        <v>298.82</v>
      </c>
      <c r="AD45" s="35">
        <f>IF(AA45=0,0,
IF(A45="Pharma",VLOOKUP(AA45,#REF!,2,0),
INDEX('[1]Tarieven per pallet &amp; postcode'!$A$4:$AK$94,MATCH('[1]Berekening drops + kosten'!B45*1,'[1]Tarieven per pallet &amp; postcode'!$A$4:$A$94,0),MATCH(AA45,'[1]Tarieven per pallet &amp; postcode'!$A$4:$AK$4,0))*AA45))</f>
        <v>158.64000000000001</v>
      </c>
      <c r="AE45" s="35">
        <f t="shared" si="5"/>
        <v>457.46000000000004</v>
      </c>
      <c r="AF45" s="36">
        <f t="shared" si="6"/>
        <v>41.799999999999955</v>
      </c>
      <c r="AG45" s="127">
        <v>5</v>
      </c>
      <c r="AH45" s="115">
        <f t="shared" si="0"/>
        <v>18</v>
      </c>
      <c r="AI45" s="128">
        <f t="shared" si="7"/>
        <v>0.54545454545454541</v>
      </c>
      <c r="AJ45" s="129">
        <f t="shared" si="8"/>
        <v>30</v>
      </c>
      <c r="AK45" s="128">
        <f t="shared" si="9"/>
        <v>0.90909090909090906</v>
      </c>
      <c r="AL45" s="130">
        <f t="shared" si="10"/>
        <v>0.36363636363636365</v>
      </c>
    </row>
    <row r="46" spans="1:38" x14ac:dyDescent="0.2">
      <c r="A46" t="s">
        <v>62</v>
      </c>
      <c r="B46" t="s">
        <v>64</v>
      </c>
      <c r="D46" t="s">
        <v>63</v>
      </c>
      <c r="E46">
        <v>41</v>
      </c>
      <c r="F46" s="9">
        <v>1</v>
      </c>
      <c r="G46" s="9">
        <v>7.2</v>
      </c>
      <c r="H46" s="9">
        <v>1</v>
      </c>
      <c r="I46" s="9">
        <v>8.8000000000000007</v>
      </c>
      <c r="J46" s="9">
        <v>1</v>
      </c>
      <c r="K46" s="9">
        <v>11.2</v>
      </c>
      <c r="N46" s="9">
        <v>2</v>
      </c>
      <c r="O46" s="9">
        <v>39.200000000000003</v>
      </c>
      <c r="P46" s="9">
        <v>1</v>
      </c>
      <c r="Q46" s="9">
        <v>26.4</v>
      </c>
      <c r="T46" s="9">
        <v>6</v>
      </c>
      <c r="U46" s="9">
        <v>92.800000000000011</v>
      </c>
      <c r="W46" s="32">
        <f>SUMIFS('[1]Budgets (incl indexatie)'!BT:BT,'[1]Budgets (incl indexatie)'!BU:BU,'[1]Berekening drops + kosten'!A46,'[1]Budgets (incl indexatie)'!BR:BR,'[1]Berekening drops + kosten'!B46,'[1]Budgets (incl indexatie)'!AW:AW,'[1]Berekening drops + kosten'!D46,'[1]Budgets (incl indexatie)'!BP:BP,'[1]Berekening drops + kosten'!E46)*1.25</f>
        <v>116.00000000000001</v>
      </c>
      <c r="X46" s="9">
        <f t="shared" si="1"/>
        <v>4</v>
      </c>
      <c r="Y46" s="9" t="e">
        <f t="shared" si="2"/>
        <v>#N/A</v>
      </c>
      <c r="Z46" s="33">
        <f t="shared" si="3"/>
        <v>3</v>
      </c>
      <c r="AA46" s="34">
        <f t="shared" si="4"/>
        <v>17</v>
      </c>
      <c r="AB46" s="35">
        <v>660.42</v>
      </c>
      <c r="AC46" s="35">
        <f>IF(Z46=0,0,IF(A46="Pharma",#REF!,
VLOOKUP(B46*1,'[1]Tarieven per pallet &amp; postcode'!A:C,3,0))*Z46)</f>
        <v>448.23</v>
      </c>
      <c r="AD46" s="35">
        <f>IF(AA46=0,0,
IF(A46="Pharma",VLOOKUP(AA46,#REF!,2,0),
INDEX('[1]Tarieven per pallet &amp; postcode'!$A$4:$AK$94,MATCH('[1]Berekening drops + kosten'!B46*1,'[1]Tarieven per pallet &amp; postcode'!$A$4:$A$94,0),MATCH(AA46,'[1]Tarieven per pallet &amp; postcode'!$A$4:$AK$4,0))*AA46))</f>
        <v>129.71</v>
      </c>
      <c r="AE46" s="35">
        <f t="shared" si="5"/>
        <v>577.94000000000005</v>
      </c>
      <c r="AF46" s="36">
        <f t="shared" si="6"/>
        <v>82.479999999999905</v>
      </c>
      <c r="AG46" s="127">
        <v>6</v>
      </c>
      <c r="AH46" s="115">
        <f t="shared" si="0"/>
        <v>19.333333333333336</v>
      </c>
      <c r="AI46" s="128">
        <f t="shared" si="7"/>
        <v>0.58585858585858597</v>
      </c>
      <c r="AJ46" s="129">
        <f t="shared" si="8"/>
        <v>29.000000000000004</v>
      </c>
      <c r="AK46" s="128">
        <f t="shared" si="9"/>
        <v>0.8787878787878789</v>
      </c>
      <c r="AL46" s="130">
        <f t="shared" si="10"/>
        <v>0.29292929292929293</v>
      </c>
    </row>
    <row r="47" spans="1:38" x14ac:dyDescent="0.2">
      <c r="A47" t="s">
        <v>62</v>
      </c>
      <c r="B47" t="s">
        <v>64</v>
      </c>
      <c r="D47" t="s">
        <v>63</v>
      </c>
      <c r="E47">
        <v>42</v>
      </c>
      <c r="F47" s="9">
        <v>1</v>
      </c>
      <c r="G47" s="9">
        <v>2.4</v>
      </c>
      <c r="H47" s="9">
        <v>1</v>
      </c>
      <c r="I47" s="9">
        <v>12.8</v>
      </c>
      <c r="J47" s="9">
        <v>1</v>
      </c>
      <c r="K47" s="9">
        <v>10.4</v>
      </c>
      <c r="L47" s="9">
        <v>1</v>
      </c>
      <c r="M47" s="9">
        <v>16</v>
      </c>
      <c r="N47" s="9">
        <v>2</v>
      </c>
      <c r="O47" s="9">
        <v>44.8</v>
      </c>
      <c r="P47" s="9">
        <v>3</v>
      </c>
      <c r="Q47" s="9">
        <v>52.8</v>
      </c>
      <c r="T47" s="9">
        <v>9</v>
      </c>
      <c r="U47" s="9">
        <v>139.19999999999999</v>
      </c>
      <c r="W47" s="32">
        <f>SUMIFS('[1]Budgets (incl indexatie)'!BT:BT,'[1]Budgets (incl indexatie)'!BU:BU,'[1]Berekening drops + kosten'!A47,'[1]Budgets (incl indexatie)'!BR:BR,'[1]Berekening drops + kosten'!B47,'[1]Budgets (incl indexatie)'!AW:AW,'[1]Berekening drops + kosten'!D47,'[1]Budgets (incl indexatie)'!BP:BP,'[1]Berekening drops + kosten'!E47)*1.25</f>
        <v>174.00000000000003</v>
      </c>
      <c r="X47" s="9">
        <f t="shared" si="1"/>
        <v>6</v>
      </c>
      <c r="Y47" s="9" t="e">
        <f t="shared" si="2"/>
        <v>#N/A</v>
      </c>
      <c r="Z47" s="33">
        <f t="shared" si="3"/>
        <v>5</v>
      </c>
      <c r="AA47" s="34">
        <f t="shared" si="4"/>
        <v>9</v>
      </c>
      <c r="AB47" s="35">
        <v>934.9</v>
      </c>
      <c r="AC47" s="35">
        <f>IF(Z47=0,0,IF(A47="Pharma",#REF!,
VLOOKUP(B47*1,'[1]Tarieven per pallet &amp; postcode'!A:C,3,0))*Z47)</f>
        <v>747.05</v>
      </c>
      <c r="AD47" s="35">
        <f>IF(AA47=0,0,
IF(A47="Pharma",VLOOKUP(AA47,#REF!,2,0),
INDEX('[1]Tarieven per pallet &amp; postcode'!$A$4:$AK$94,MATCH('[1]Berekening drops + kosten'!B47*1,'[1]Tarieven per pallet &amp; postcode'!$A$4:$A$94,0),MATCH(AA47,'[1]Tarieven per pallet &amp; postcode'!$A$4:$AK$4,0))*AA47))</f>
        <v>83.609999999999985</v>
      </c>
      <c r="AE47" s="35">
        <f t="shared" si="5"/>
        <v>830.66</v>
      </c>
      <c r="AF47" s="36">
        <f t="shared" si="6"/>
        <v>104.24000000000001</v>
      </c>
      <c r="AG47" s="127">
        <v>9</v>
      </c>
      <c r="AH47" s="115">
        <f t="shared" si="0"/>
        <v>19.333333333333336</v>
      </c>
      <c r="AI47" s="128">
        <f t="shared" si="7"/>
        <v>0.58585858585858597</v>
      </c>
      <c r="AJ47" s="129">
        <f t="shared" si="8"/>
        <v>29.000000000000004</v>
      </c>
      <c r="AK47" s="128">
        <f t="shared" si="9"/>
        <v>0.8787878787878789</v>
      </c>
      <c r="AL47" s="130">
        <f t="shared" si="10"/>
        <v>0.29292929292929293</v>
      </c>
    </row>
    <row r="48" spans="1:38" x14ac:dyDescent="0.2">
      <c r="A48" t="s">
        <v>62</v>
      </c>
      <c r="B48" t="s">
        <v>64</v>
      </c>
      <c r="D48" t="s">
        <v>63</v>
      </c>
      <c r="E48">
        <v>43</v>
      </c>
      <c r="H48" s="9">
        <v>2</v>
      </c>
      <c r="I48" s="9">
        <v>38.4</v>
      </c>
      <c r="J48" s="9">
        <v>1</v>
      </c>
      <c r="K48" s="9">
        <v>20</v>
      </c>
      <c r="N48" s="9">
        <v>2</v>
      </c>
      <c r="O48" s="9">
        <v>36.799999999999997</v>
      </c>
      <c r="P48" s="9">
        <v>1</v>
      </c>
      <c r="Q48" s="9">
        <v>26.4</v>
      </c>
      <c r="T48" s="9">
        <v>6</v>
      </c>
      <c r="U48" s="9">
        <v>121.6</v>
      </c>
      <c r="W48" s="32">
        <f>SUMIFS('[1]Budgets (incl indexatie)'!BT:BT,'[1]Budgets (incl indexatie)'!BU:BU,'[1]Berekening drops + kosten'!A48,'[1]Budgets (incl indexatie)'!BR:BR,'[1]Berekening drops + kosten'!B48,'[1]Budgets (incl indexatie)'!AW:AW,'[1]Berekening drops + kosten'!D48,'[1]Budgets (incl indexatie)'!BP:BP,'[1]Berekening drops + kosten'!E48)*1.25</f>
        <v>152</v>
      </c>
      <c r="X48" s="9">
        <f t="shared" si="1"/>
        <v>5</v>
      </c>
      <c r="Y48" s="9" t="e">
        <f t="shared" si="2"/>
        <v>#N/A</v>
      </c>
      <c r="Z48" s="33">
        <f t="shared" si="3"/>
        <v>4</v>
      </c>
      <c r="AA48" s="34">
        <f t="shared" si="4"/>
        <v>20</v>
      </c>
      <c r="AB48" s="35">
        <v>780.28</v>
      </c>
      <c r="AC48" s="35">
        <f>IF(Z48=0,0,IF(A48="Pharma",#REF!,
VLOOKUP(B48*1,'[1]Tarieven per pallet &amp; postcode'!A:C,3,0))*Z48)</f>
        <v>597.64</v>
      </c>
      <c r="AD48" s="35">
        <f>IF(AA48=0,0,
IF(A48="Pharma",VLOOKUP(AA48,#REF!,2,0),
INDEX('[1]Tarieven per pallet &amp; postcode'!$A$4:$AK$94,MATCH('[1]Berekening drops + kosten'!B48*1,'[1]Tarieven per pallet &amp; postcode'!$A$4:$A$94,0),MATCH(AA48,'[1]Tarieven per pallet &amp; postcode'!$A$4:$AK$4,0))*AA48))</f>
        <v>142.4</v>
      </c>
      <c r="AE48" s="35">
        <f t="shared" si="5"/>
        <v>740.04</v>
      </c>
      <c r="AF48" s="36">
        <f t="shared" si="6"/>
        <v>40.240000000000009</v>
      </c>
      <c r="AG48" s="127">
        <v>6</v>
      </c>
      <c r="AH48" s="115">
        <f t="shared" si="0"/>
        <v>25.333333333333332</v>
      </c>
      <c r="AI48" s="128">
        <f t="shared" si="7"/>
        <v>0.76767676767676762</v>
      </c>
      <c r="AJ48" s="129">
        <f t="shared" si="8"/>
        <v>30.4</v>
      </c>
      <c r="AK48" s="128">
        <f t="shared" si="9"/>
        <v>0.92121212121212115</v>
      </c>
      <c r="AL48" s="130">
        <f t="shared" si="10"/>
        <v>0.15353535353535352</v>
      </c>
    </row>
    <row r="49" spans="1:38" x14ac:dyDescent="0.2">
      <c r="A49" t="s">
        <v>62</v>
      </c>
      <c r="B49" t="s">
        <v>64</v>
      </c>
      <c r="D49" t="s">
        <v>63</v>
      </c>
      <c r="E49">
        <v>44</v>
      </c>
      <c r="H49" s="9">
        <v>1</v>
      </c>
      <c r="I49" s="9">
        <v>5.6</v>
      </c>
      <c r="J49" s="9">
        <v>1</v>
      </c>
      <c r="K49" s="9">
        <v>18.399999999999999</v>
      </c>
      <c r="L49" s="9">
        <v>1</v>
      </c>
      <c r="M49" s="9">
        <v>17.600000000000001</v>
      </c>
      <c r="N49" s="9">
        <v>2</v>
      </c>
      <c r="O49" s="9">
        <v>39.200000000000003</v>
      </c>
      <c r="P49" s="9">
        <v>1</v>
      </c>
      <c r="Q49" s="9">
        <v>26.4</v>
      </c>
      <c r="T49" s="9">
        <v>6</v>
      </c>
      <c r="U49" s="9">
        <v>107.20000000000002</v>
      </c>
      <c r="W49" s="32">
        <f>SUMIFS('[1]Budgets (incl indexatie)'!BT:BT,'[1]Budgets (incl indexatie)'!BU:BU,'[1]Berekening drops + kosten'!A49,'[1]Budgets (incl indexatie)'!BR:BR,'[1]Berekening drops + kosten'!B49,'[1]Budgets (incl indexatie)'!AW:AW,'[1]Berekening drops + kosten'!D49,'[1]Budgets (incl indexatie)'!BP:BP,'[1]Berekening drops + kosten'!E49)*1.25</f>
        <v>134.00000000000003</v>
      </c>
      <c r="X49" s="9">
        <f t="shared" si="1"/>
        <v>5</v>
      </c>
      <c r="Y49" s="9" t="e">
        <f t="shared" si="2"/>
        <v>#N/A</v>
      </c>
      <c r="Z49" s="33">
        <f t="shared" si="3"/>
        <v>4</v>
      </c>
      <c r="AA49" s="34">
        <f t="shared" si="4"/>
        <v>2</v>
      </c>
      <c r="AB49" s="35">
        <v>702.24</v>
      </c>
      <c r="AC49" s="35">
        <f>IF(Z49=0,0,IF(A49="Pharma",#REF!,
VLOOKUP(B49*1,'[1]Tarieven per pallet &amp; postcode'!A:C,3,0))*Z49)</f>
        <v>597.64</v>
      </c>
      <c r="AD49" s="35">
        <f>IF(AA49=0,0,
IF(A49="Pharma",VLOOKUP(AA49,#REF!,2,0),
INDEX('[1]Tarieven per pallet &amp; postcode'!$A$4:$AK$94,MATCH('[1]Berekening drops + kosten'!B49*1,'[1]Tarieven per pallet &amp; postcode'!$A$4:$A$94,0),MATCH(AA49,'[1]Tarieven per pallet &amp; postcode'!$A$4:$AK$4,0))*AA49))</f>
        <v>39.96</v>
      </c>
      <c r="AE49" s="35">
        <f t="shared" si="5"/>
        <v>637.6</v>
      </c>
      <c r="AF49" s="36">
        <f t="shared" si="6"/>
        <v>64.639999999999986</v>
      </c>
      <c r="AG49" s="127">
        <v>6</v>
      </c>
      <c r="AH49" s="115">
        <f t="shared" si="0"/>
        <v>22.333333333333339</v>
      </c>
      <c r="AI49" s="128">
        <f t="shared" si="7"/>
        <v>0.67676767676767691</v>
      </c>
      <c r="AJ49" s="129">
        <f t="shared" si="8"/>
        <v>26.800000000000004</v>
      </c>
      <c r="AK49" s="128">
        <f t="shared" si="9"/>
        <v>0.81212121212121224</v>
      </c>
      <c r="AL49" s="130">
        <f t="shared" si="10"/>
        <v>0.13535353535353534</v>
      </c>
    </row>
    <row r="50" spans="1:38" x14ac:dyDescent="0.2">
      <c r="A50" t="s">
        <v>62</v>
      </c>
      <c r="B50" t="s">
        <v>64</v>
      </c>
      <c r="D50" t="s">
        <v>63</v>
      </c>
      <c r="E50">
        <v>45</v>
      </c>
      <c r="F50" s="9">
        <v>1</v>
      </c>
      <c r="G50" s="9">
        <v>20</v>
      </c>
      <c r="H50" s="9">
        <v>1</v>
      </c>
      <c r="I50" s="9">
        <v>15.2</v>
      </c>
      <c r="J50" s="9">
        <v>1</v>
      </c>
      <c r="K50" s="9">
        <v>8</v>
      </c>
      <c r="N50" s="9">
        <v>1</v>
      </c>
      <c r="O50" s="9">
        <v>9.6</v>
      </c>
      <c r="P50" s="9">
        <v>1</v>
      </c>
      <c r="Q50" s="9">
        <v>26.4</v>
      </c>
      <c r="T50" s="9">
        <v>5</v>
      </c>
      <c r="U50" s="9">
        <v>79.2</v>
      </c>
      <c r="W50" s="32">
        <f>SUMIFS('[1]Budgets (incl indexatie)'!BT:BT,'[1]Budgets (incl indexatie)'!BU:BU,'[1]Berekening drops + kosten'!A50,'[1]Budgets (incl indexatie)'!BR:BR,'[1]Berekening drops + kosten'!B50,'[1]Budgets (incl indexatie)'!AW:AW,'[1]Berekening drops + kosten'!D50,'[1]Budgets (incl indexatie)'!BP:BP,'[1]Berekening drops + kosten'!E50)*1.25</f>
        <v>99</v>
      </c>
      <c r="X50" s="9">
        <f t="shared" si="1"/>
        <v>3</v>
      </c>
      <c r="Y50" s="9" t="e">
        <f t="shared" si="2"/>
        <v>#N/A</v>
      </c>
      <c r="Z50" s="33">
        <f t="shared" si="3"/>
        <v>3</v>
      </c>
      <c r="AA50" s="34">
        <f t="shared" si="4"/>
        <v>0</v>
      </c>
      <c r="AB50" s="35">
        <v>544.08000000000004</v>
      </c>
      <c r="AC50" s="35">
        <f>IF(Z50=0,0,IF(A50="Pharma",#REF!,
VLOOKUP(B50*1,'[1]Tarieven per pallet &amp; postcode'!A:C,3,0))*Z50)</f>
        <v>448.23</v>
      </c>
      <c r="AD50" s="35">
        <f>IF(AA50=0,0,
IF(A50="Pharma",VLOOKUP(AA50,#REF!,2,0),
INDEX('[1]Tarieven per pallet &amp; postcode'!$A$4:$AK$94,MATCH('[1]Berekening drops + kosten'!B50*1,'[1]Tarieven per pallet &amp; postcode'!$A$4:$A$94,0),MATCH(AA50,'[1]Tarieven per pallet &amp; postcode'!$A$4:$AK$4,0))*AA50))</f>
        <v>0</v>
      </c>
      <c r="AE50" s="35">
        <f t="shared" si="5"/>
        <v>448.23</v>
      </c>
      <c r="AF50" s="36">
        <f t="shared" si="6"/>
        <v>95.850000000000023</v>
      </c>
      <c r="AG50" s="127">
        <v>5</v>
      </c>
      <c r="AH50" s="115">
        <f t="shared" si="0"/>
        <v>19.8</v>
      </c>
      <c r="AI50" s="128">
        <f t="shared" si="7"/>
        <v>0.6</v>
      </c>
      <c r="AJ50" s="129">
        <f t="shared" si="8"/>
        <v>33</v>
      </c>
      <c r="AK50" s="128">
        <f t="shared" si="9"/>
        <v>1</v>
      </c>
      <c r="AL50" s="130">
        <f t="shared" si="10"/>
        <v>0.4</v>
      </c>
    </row>
    <row r="51" spans="1:38" x14ac:dyDescent="0.2">
      <c r="A51" t="s">
        <v>62</v>
      </c>
      <c r="B51" t="s">
        <v>64</v>
      </c>
      <c r="D51" t="s">
        <v>63</v>
      </c>
      <c r="E51">
        <v>46</v>
      </c>
      <c r="F51" s="9">
        <v>1</v>
      </c>
      <c r="G51" s="9">
        <v>21.6</v>
      </c>
      <c r="H51" s="9">
        <v>2</v>
      </c>
      <c r="I51" s="9">
        <v>31.2</v>
      </c>
      <c r="N51" s="9">
        <v>1</v>
      </c>
      <c r="O51" s="9">
        <v>15.2</v>
      </c>
      <c r="P51" s="9">
        <v>2</v>
      </c>
      <c r="Q51" s="9">
        <v>52.8</v>
      </c>
      <c r="T51" s="9">
        <v>6</v>
      </c>
      <c r="U51" s="9">
        <v>120.8</v>
      </c>
      <c r="W51" s="32">
        <f>SUMIFS('[1]Budgets (incl indexatie)'!BT:BT,'[1]Budgets (incl indexatie)'!BU:BU,'[1]Berekening drops + kosten'!A51,'[1]Budgets (incl indexatie)'!BR:BR,'[1]Berekening drops + kosten'!B51,'[1]Budgets (incl indexatie)'!AW:AW,'[1]Berekening drops + kosten'!D51,'[1]Budgets (incl indexatie)'!BP:BP,'[1]Berekening drops + kosten'!E51)*1.25</f>
        <v>151</v>
      </c>
      <c r="X51" s="9">
        <f t="shared" si="1"/>
        <v>5</v>
      </c>
      <c r="Y51" s="9" t="e">
        <f t="shared" si="2"/>
        <v>#N/A</v>
      </c>
      <c r="Z51" s="33">
        <f t="shared" si="3"/>
        <v>4</v>
      </c>
      <c r="AA51" s="34">
        <f t="shared" si="4"/>
        <v>19</v>
      </c>
      <c r="AB51" s="35">
        <v>833.04000000000008</v>
      </c>
      <c r="AC51" s="35">
        <f>IF(Z51=0,0,IF(A51="Pharma",#REF!,
VLOOKUP(B51*1,'[1]Tarieven per pallet &amp; postcode'!A:C,3,0))*Z51)</f>
        <v>597.64</v>
      </c>
      <c r="AD51" s="35">
        <f>IF(AA51=0,0,
IF(A51="Pharma",VLOOKUP(AA51,#REF!,2,0),
INDEX('[1]Tarieven per pallet &amp; postcode'!$A$4:$AK$94,MATCH('[1]Berekening drops + kosten'!B51*1,'[1]Tarieven per pallet &amp; postcode'!$A$4:$A$94,0),MATCH(AA51,'[1]Tarieven per pallet &amp; postcode'!$A$4:$AK$4,0))*AA51))</f>
        <v>138.51</v>
      </c>
      <c r="AE51" s="35">
        <f t="shared" si="5"/>
        <v>736.15</v>
      </c>
      <c r="AF51" s="36">
        <f t="shared" si="6"/>
        <v>96.8900000000001</v>
      </c>
      <c r="AG51" s="127">
        <v>6</v>
      </c>
      <c r="AH51" s="115">
        <f t="shared" si="0"/>
        <v>25.166666666666668</v>
      </c>
      <c r="AI51" s="128">
        <f t="shared" si="7"/>
        <v>0.76262626262626265</v>
      </c>
      <c r="AJ51" s="129">
        <f t="shared" si="8"/>
        <v>30.2</v>
      </c>
      <c r="AK51" s="128">
        <f t="shared" si="9"/>
        <v>0.91515151515151516</v>
      </c>
      <c r="AL51" s="130">
        <f t="shared" si="10"/>
        <v>0.15252525252525251</v>
      </c>
    </row>
    <row r="52" spans="1:38" x14ac:dyDescent="0.2">
      <c r="A52" t="s">
        <v>62</v>
      </c>
      <c r="B52" t="s">
        <v>64</v>
      </c>
      <c r="D52" t="s">
        <v>63</v>
      </c>
      <c r="E52">
        <v>47</v>
      </c>
      <c r="H52" s="9">
        <v>1</v>
      </c>
      <c r="I52" s="9">
        <v>12</v>
      </c>
      <c r="J52" s="9">
        <v>1</v>
      </c>
      <c r="K52" s="9">
        <v>20</v>
      </c>
      <c r="N52" s="9">
        <v>1</v>
      </c>
      <c r="O52" s="9">
        <v>18.399999999999999</v>
      </c>
      <c r="P52" s="9">
        <v>1</v>
      </c>
      <c r="Q52" s="9">
        <v>26.4</v>
      </c>
      <c r="T52" s="9">
        <v>4</v>
      </c>
      <c r="U52" s="9">
        <v>76.8</v>
      </c>
      <c r="W52" s="32">
        <f>SUMIFS('[1]Budgets (incl indexatie)'!BT:BT,'[1]Budgets (incl indexatie)'!BU:BU,'[1]Berekening drops + kosten'!A52,'[1]Budgets (incl indexatie)'!BR:BR,'[1]Berekening drops + kosten'!B52,'[1]Budgets (incl indexatie)'!AW:AW,'[1]Berekening drops + kosten'!D52,'[1]Budgets (incl indexatie)'!BP:BP,'[1]Berekening drops + kosten'!E52)*1.25</f>
        <v>96</v>
      </c>
      <c r="X52" s="9">
        <f t="shared" si="1"/>
        <v>3</v>
      </c>
      <c r="Y52" s="9" t="e">
        <f t="shared" si="2"/>
        <v>#N/A</v>
      </c>
      <c r="Z52" s="33">
        <f t="shared" si="3"/>
        <v>2</v>
      </c>
      <c r="AA52" s="34">
        <f t="shared" si="4"/>
        <v>30</v>
      </c>
      <c r="AB52" s="35">
        <v>497.86</v>
      </c>
      <c r="AC52" s="35">
        <f>IF(Z52=0,0,IF(A52="Pharma",#REF!,
VLOOKUP(B52*1,'[1]Tarieven per pallet &amp; postcode'!A:C,3,0))*Z52)</f>
        <v>298.82</v>
      </c>
      <c r="AD52" s="35">
        <f>IF(AA52=0,0,
IF(A52="Pharma",VLOOKUP(AA52,#REF!,2,0),
INDEX('[1]Tarieven per pallet &amp; postcode'!$A$4:$AK$94,MATCH('[1]Berekening drops + kosten'!B52*1,'[1]Tarieven per pallet &amp; postcode'!$A$4:$A$94,0),MATCH(AA52,'[1]Tarieven per pallet &amp; postcode'!$A$4:$AK$4,0))*AA52))</f>
        <v>177.6</v>
      </c>
      <c r="AE52" s="35">
        <f t="shared" si="5"/>
        <v>476.41999999999996</v>
      </c>
      <c r="AF52" s="36">
        <f t="shared" si="6"/>
        <v>21.440000000000055</v>
      </c>
      <c r="AG52" s="127">
        <v>4</v>
      </c>
      <c r="AH52" s="115">
        <f t="shared" si="0"/>
        <v>24</v>
      </c>
      <c r="AI52" s="128">
        <f t="shared" si="7"/>
        <v>0.72727272727272729</v>
      </c>
      <c r="AJ52" s="129">
        <f t="shared" si="8"/>
        <v>32</v>
      </c>
      <c r="AK52" s="128">
        <f t="shared" si="9"/>
        <v>0.96969696969696972</v>
      </c>
      <c r="AL52" s="130">
        <f t="shared" si="10"/>
        <v>0.24242424242424243</v>
      </c>
    </row>
    <row r="53" spans="1:38" hidden="1" x14ac:dyDescent="0.2">
      <c r="A53" t="s">
        <v>62</v>
      </c>
      <c r="B53" t="s">
        <v>64</v>
      </c>
      <c r="D53" t="s">
        <v>66</v>
      </c>
      <c r="E53">
        <v>1</v>
      </c>
      <c r="L53" s="9">
        <v>1</v>
      </c>
      <c r="M53" s="9">
        <v>3.2</v>
      </c>
      <c r="T53" s="9">
        <v>1</v>
      </c>
      <c r="U53" s="9">
        <v>3.2</v>
      </c>
      <c r="W53" s="32">
        <f>SUMIFS('[1]Budgets (incl indexatie)'!BT:BT,'[1]Budgets (incl indexatie)'!BU:BU,'[1]Berekening drops + kosten'!A53,'[1]Budgets (incl indexatie)'!BR:BR,'[1]Berekening drops + kosten'!B53,'[1]Budgets (incl indexatie)'!AW:AW,'[1]Berekening drops + kosten'!D53,'[1]Budgets (incl indexatie)'!BP:BP,'[1]Berekening drops + kosten'!E53)*1.25</f>
        <v>4</v>
      </c>
      <c r="X53" s="9">
        <f t="shared" si="1"/>
        <v>1</v>
      </c>
      <c r="Y53" s="9" t="e">
        <f t="shared" si="2"/>
        <v>#N/A</v>
      </c>
      <c r="Z53" s="33">
        <f t="shared" si="3"/>
        <v>0</v>
      </c>
      <c r="AA53" s="34">
        <f t="shared" si="4"/>
        <v>4</v>
      </c>
      <c r="AB53" s="35">
        <v>38.125889999999998</v>
      </c>
      <c r="AC53" s="35">
        <f>IF(Z53=0,0,IF(A53="Pharma",#REF!,
VLOOKUP(B53*1,'[1]Tarieven per pallet &amp; postcode'!A:C,3,0))*Z53)</f>
        <v>0</v>
      </c>
      <c r="AD53" s="35">
        <f>IF(AA53=0,0,
IF(A53="Pharma",VLOOKUP(AA53,#REF!,2,0),
INDEX('[1]Tarieven per pallet &amp; postcode'!$A$4:$AK$94,MATCH('[1]Berekening drops + kosten'!B53*1,'[1]Tarieven per pallet &amp; postcode'!$A$4:$A$94,0),MATCH(AA53,'[1]Tarieven per pallet &amp; postcode'!$A$4:$AK$4,0))*AA53))</f>
        <v>47.64</v>
      </c>
      <c r="AE53" s="35">
        <f t="shared" si="5"/>
        <v>47.64</v>
      </c>
      <c r="AF53" s="36">
        <f t="shared" si="6"/>
        <v>0</v>
      </c>
      <c r="AG53" s="127">
        <v>1</v>
      </c>
      <c r="AH53" s="115">
        <f t="shared" si="0"/>
        <v>4</v>
      </c>
      <c r="AI53" s="128">
        <f t="shared" si="7"/>
        <v>0.12121212121212122</v>
      </c>
      <c r="AJ53" s="129">
        <f t="shared" si="8"/>
        <v>4</v>
      </c>
      <c r="AK53" s="128">
        <f t="shared" si="9"/>
        <v>0.12121212121212122</v>
      </c>
      <c r="AL53" s="130">
        <f t="shared" si="10"/>
        <v>0</v>
      </c>
    </row>
    <row r="54" spans="1:38" hidden="1" x14ac:dyDescent="0.2">
      <c r="A54" t="s">
        <v>62</v>
      </c>
      <c r="B54" t="s">
        <v>64</v>
      </c>
      <c r="D54" t="s">
        <v>66</v>
      </c>
      <c r="E54">
        <v>3</v>
      </c>
      <c r="L54" s="9">
        <v>1</v>
      </c>
      <c r="M54" s="9">
        <v>7.2</v>
      </c>
      <c r="T54" s="9">
        <v>1</v>
      </c>
      <c r="U54" s="9">
        <v>7.2</v>
      </c>
      <c r="W54" s="32">
        <f>SUMIFS('[1]Budgets (incl indexatie)'!BT:BT,'[1]Budgets (incl indexatie)'!BU:BU,'[1]Berekening drops + kosten'!A54,'[1]Budgets (incl indexatie)'!BR:BR,'[1]Berekening drops + kosten'!B54,'[1]Budgets (incl indexatie)'!AW:AW,'[1]Berekening drops + kosten'!D54,'[1]Budgets (incl indexatie)'!BP:BP,'[1]Berekening drops + kosten'!E54)*1.25</f>
        <v>9</v>
      </c>
      <c r="X54" s="9">
        <f t="shared" si="1"/>
        <v>1</v>
      </c>
      <c r="Y54" s="9" t="e">
        <f t="shared" si="2"/>
        <v>#N/A</v>
      </c>
      <c r="Z54" s="33">
        <f t="shared" si="3"/>
        <v>0</v>
      </c>
      <c r="AA54" s="34">
        <f t="shared" si="4"/>
        <v>9</v>
      </c>
      <c r="AB54" s="35">
        <v>66.886380000000003</v>
      </c>
      <c r="AC54" s="35">
        <f>IF(Z54=0,0,IF(A54="Pharma",#REF!,
VLOOKUP(B54*1,'[1]Tarieven per pallet &amp; postcode'!A:C,3,0))*Z54)</f>
        <v>0</v>
      </c>
      <c r="AD54" s="35">
        <f>IF(AA54=0,0,
IF(A54="Pharma",VLOOKUP(AA54,#REF!,2,0),
INDEX('[1]Tarieven per pallet &amp; postcode'!$A$4:$AK$94,MATCH('[1]Berekening drops + kosten'!B54*1,'[1]Tarieven per pallet &amp; postcode'!$A$4:$A$94,0),MATCH(AA54,'[1]Tarieven per pallet &amp; postcode'!$A$4:$AK$4,0))*AA54))</f>
        <v>83.609999999999985</v>
      </c>
      <c r="AE54" s="35">
        <f t="shared" si="5"/>
        <v>83.609999999999985</v>
      </c>
      <c r="AF54" s="36">
        <f t="shared" si="6"/>
        <v>0</v>
      </c>
      <c r="AG54" s="127">
        <v>1</v>
      </c>
      <c r="AH54" s="115">
        <f t="shared" si="0"/>
        <v>9</v>
      </c>
      <c r="AI54" s="128">
        <f t="shared" si="7"/>
        <v>0.27272727272727271</v>
      </c>
      <c r="AJ54" s="129">
        <f t="shared" si="8"/>
        <v>9</v>
      </c>
      <c r="AK54" s="128">
        <f t="shared" si="9"/>
        <v>0.27272727272727271</v>
      </c>
      <c r="AL54" s="130">
        <f t="shared" si="10"/>
        <v>0</v>
      </c>
    </row>
    <row r="55" spans="1:38" hidden="1" x14ac:dyDescent="0.2">
      <c r="A55" t="s">
        <v>62</v>
      </c>
      <c r="B55" t="s">
        <v>64</v>
      </c>
      <c r="D55" t="s">
        <v>66</v>
      </c>
      <c r="E55">
        <v>4</v>
      </c>
      <c r="J55" s="9">
        <v>1</v>
      </c>
      <c r="K55" s="9">
        <v>18.400000000000002</v>
      </c>
      <c r="T55" s="9">
        <v>1</v>
      </c>
      <c r="U55" s="9">
        <v>18.400000000000002</v>
      </c>
      <c r="W55" s="32">
        <f>SUMIFS('[1]Budgets (incl indexatie)'!BT:BT,'[1]Budgets (incl indexatie)'!BU:BU,'[1]Berekening drops + kosten'!A55,'[1]Budgets (incl indexatie)'!BR:BR,'[1]Berekening drops + kosten'!B55,'[1]Budgets (incl indexatie)'!AW:AW,'[1]Berekening drops + kosten'!D55,'[1]Budgets (incl indexatie)'!BP:BP,'[1]Berekening drops + kosten'!E55)*1.25</f>
        <v>23.000000000000004</v>
      </c>
      <c r="X55" s="9">
        <f t="shared" si="1"/>
        <v>1</v>
      </c>
      <c r="Y55" s="9" t="e">
        <f t="shared" si="2"/>
        <v>#N/A</v>
      </c>
      <c r="Z55" s="33">
        <f t="shared" si="3"/>
        <v>0</v>
      </c>
      <c r="AA55" s="34">
        <f t="shared" si="4"/>
        <v>23</v>
      </c>
      <c r="AB55" s="35">
        <v>123.63417</v>
      </c>
      <c r="AC55" s="35">
        <f>IF(Z55=0,0,IF(A55="Pharma",#REF!,
VLOOKUP(B55*1,'[1]Tarieven per pallet &amp; postcode'!A:C,3,0))*Z55)</f>
        <v>0</v>
      </c>
      <c r="AD55" s="35">
        <f>IF(AA55=0,0,
IF(A55="Pharma",VLOOKUP(AA55,#REF!,2,0),
INDEX('[1]Tarieven per pallet &amp; postcode'!$A$4:$AK$94,MATCH('[1]Berekening drops + kosten'!B55*1,'[1]Tarieven per pallet &amp; postcode'!$A$4:$A$94,0),MATCH(AA55,'[1]Tarieven per pallet &amp; postcode'!$A$4:$AK$4,0))*AA55))</f>
        <v>154.56</v>
      </c>
      <c r="AE55" s="35">
        <f t="shared" si="5"/>
        <v>154.56</v>
      </c>
      <c r="AF55" s="36">
        <f t="shared" si="6"/>
        <v>0</v>
      </c>
      <c r="AG55" s="127">
        <v>1</v>
      </c>
      <c r="AH55" s="115">
        <f t="shared" si="0"/>
        <v>23.000000000000004</v>
      </c>
      <c r="AI55" s="128">
        <f t="shared" si="7"/>
        <v>0.69696969696969713</v>
      </c>
      <c r="AJ55" s="129">
        <f t="shared" si="8"/>
        <v>23.000000000000004</v>
      </c>
      <c r="AK55" s="128">
        <f t="shared" si="9"/>
        <v>0.69696969696969713</v>
      </c>
      <c r="AL55" s="130">
        <f t="shared" si="10"/>
        <v>0</v>
      </c>
    </row>
    <row r="56" spans="1:38" hidden="1" x14ac:dyDescent="0.2">
      <c r="A56" t="s">
        <v>62</v>
      </c>
      <c r="B56" t="s">
        <v>64</v>
      </c>
      <c r="D56" t="s">
        <v>66</v>
      </c>
      <c r="E56">
        <v>5</v>
      </c>
      <c r="L56" s="9">
        <v>0</v>
      </c>
      <c r="M56" s="9">
        <v>0</v>
      </c>
      <c r="T56" s="9">
        <v>0</v>
      </c>
      <c r="U56" s="9">
        <v>0</v>
      </c>
      <c r="W56" s="32">
        <f>SUMIFS('[1]Budgets (incl indexatie)'!BT:BT,'[1]Budgets (incl indexatie)'!BU:BU,'[1]Berekening drops + kosten'!A56,'[1]Budgets (incl indexatie)'!BR:BR,'[1]Berekening drops + kosten'!B56,'[1]Budgets (incl indexatie)'!AW:AW,'[1]Berekening drops + kosten'!D56,'[1]Budgets (incl indexatie)'!BP:BP,'[1]Berekening drops + kosten'!E56)*1.25</f>
        <v>0</v>
      </c>
      <c r="X56" s="9">
        <f t="shared" si="1"/>
        <v>0</v>
      </c>
      <c r="Y56" s="9" t="e">
        <f t="shared" si="2"/>
        <v>#N/A</v>
      </c>
      <c r="Z56" s="33">
        <f t="shared" si="3"/>
        <v>0</v>
      </c>
      <c r="AA56" s="34">
        <f t="shared" si="4"/>
        <v>0</v>
      </c>
      <c r="AB56" s="35">
        <v>0</v>
      </c>
      <c r="AC56" s="35">
        <f>IF(Z56=0,0,IF(A56="Pharma",#REF!,
VLOOKUP(B56*1,'[1]Tarieven per pallet &amp; postcode'!A:C,3,0))*Z56)</f>
        <v>0</v>
      </c>
      <c r="AD56" s="35">
        <f>IF(AA56=0,0,
IF(A56="Pharma",VLOOKUP(AA56,#REF!,2,0),
INDEX('[1]Tarieven per pallet &amp; postcode'!$A$4:$AK$94,MATCH('[1]Berekening drops + kosten'!B56*1,'[1]Tarieven per pallet &amp; postcode'!$A$4:$A$94,0),MATCH(AA56,'[1]Tarieven per pallet &amp; postcode'!$A$4:$AK$4,0))*AA56))</f>
        <v>0</v>
      </c>
      <c r="AE56" s="35">
        <f t="shared" si="5"/>
        <v>0</v>
      </c>
      <c r="AF56" s="36">
        <f t="shared" si="6"/>
        <v>0</v>
      </c>
      <c r="AG56" s="127">
        <v>0</v>
      </c>
      <c r="AH56" s="115" t="e">
        <f t="shared" si="0"/>
        <v>#DIV/0!</v>
      </c>
      <c r="AI56" s="128" t="e">
        <f t="shared" si="7"/>
        <v>#DIV/0!</v>
      </c>
      <c r="AJ56" s="129" t="e">
        <f t="shared" si="8"/>
        <v>#DIV/0!</v>
      </c>
      <c r="AK56" s="128" t="e">
        <f t="shared" si="9"/>
        <v>#DIV/0!</v>
      </c>
      <c r="AL56" s="130" t="e">
        <f t="shared" si="10"/>
        <v>#DIV/0!</v>
      </c>
    </row>
    <row r="57" spans="1:38" hidden="1" x14ac:dyDescent="0.2">
      <c r="A57" t="s">
        <v>62</v>
      </c>
      <c r="B57" t="s">
        <v>64</v>
      </c>
      <c r="D57" t="s">
        <v>66</v>
      </c>
      <c r="E57">
        <v>7</v>
      </c>
      <c r="J57" s="9">
        <v>0</v>
      </c>
      <c r="K57" s="9">
        <v>0</v>
      </c>
      <c r="T57" s="9">
        <v>0</v>
      </c>
      <c r="U57" s="9">
        <v>0</v>
      </c>
      <c r="W57" s="32">
        <f>SUMIFS('[1]Budgets (incl indexatie)'!BT:BT,'[1]Budgets (incl indexatie)'!BU:BU,'[1]Berekening drops + kosten'!A57,'[1]Budgets (incl indexatie)'!BR:BR,'[1]Berekening drops + kosten'!B57,'[1]Budgets (incl indexatie)'!AW:AW,'[1]Berekening drops + kosten'!D57,'[1]Budgets (incl indexatie)'!BP:BP,'[1]Berekening drops + kosten'!E57)*1.25</f>
        <v>0</v>
      </c>
      <c r="X57" s="9">
        <f t="shared" si="1"/>
        <v>0</v>
      </c>
      <c r="Y57" s="9" t="e">
        <f t="shared" si="2"/>
        <v>#N/A</v>
      </c>
      <c r="Z57" s="33">
        <f t="shared" si="3"/>
        <v>0</v>
      </c>
      <c r="AA57" s="34">
        <f t="shared" si="4"/>
        <v>0</v>
      </c>
      <c r="AB57" s="35">
        <v>0</v>
      </c>
      <c r="AC57" s="35">
        <f>IF(Z57=0,0,IF(A57="Pharma",#REF!,
VLOOKUP(B57*1,'[1]Tarieven per pallet &amp; postcode'!A:C,3,0))*Z57)</f>
        <v>0</v>
      </c>
      <c r="AD57" s="35">
        <f>IF(AA57=0,0,
IF(A57="Pharma",VLOOKUP(AA57,#REF!,2,0),
INDEX('[1]Tarieven per pallet &amp; postcode'!$A$4:$AK$94,MATCH('[1]Berekening drops + kosten'!B57*1,'[1]Tarieven per pallet &amp; postcode'!$A$4:$A$94,0),MATCH(AA57,'[1]Tarieven per pallet &amp; postcode'!$A$4:$AK$4,0))*AA57))</f>
        <v>0</v>
      </c>
      <c r="AE57" s="35">
        <f t="shared" si="5"/>
        <v>0</v>
      </c>
      <c r="AF57" s="36">
        <f t="shared" si="6"/>
        <v>0</v>
      </c>
      <c r="AG57" s="127">
        <v>0</v>
      </c>
      <c r="AH57" s="115" t="e">
        <f t="shared" si="0"/>
        <v>#DIV/0!</v>
      </c>
      <c r="AI57" s="128" t="e">
        <f t="shared" si="7"/>
        <v>#DIV/0!</v>
      </c>
      <c r="AJ57" s="129" t="e">
        <f t="shared" si="8"/>
        <v>#DIV/0!</v>
      </c>
      <c r="AK57" s="128" t="e">
        <f t="shared" si="9"/>
        <v>#DIV/0!</v>
      </c>
      <c r="AL57" s="130" t="e">
        <f t="shared" si="10"/>
        <v>#DIV/0!</v>
      </c>
    </row>
    <row r="58" spans="1:38" hidden="1" x14ac:dyDescent="0.2">
      <c r="A58" t="s">
        <v>62</v>
      </c>
      <c r="B58" t="s">
        <v>64</v>
      </c>
      <c r="D58" t="s">
        <v>66</v>
      </c>
      <c r="E58">
        <v>9</v>
      </c>
      <c r="F58" s="9">
        <v>1</v>
      </c>
      <c r="G58" s="9">
        <v>4.8</v>
      </c>
      <c r="L58" s="9">
        <v>1</v>
      </c>
      <c r="M58" s="9">
        <v>16.8</v>
      </c>
      <c r="T58" s="9">
        <v>2</v>
      </c>
      <c r="U58" s="9">
        <v>21.6</v>
      </c>
      <c r="W58" s="32">
        <f>SUMIFS('[1]Budgets (incl indexatie)'!BT:BT,'[1]Budgets (incl indexatie)'!BU:BU,'[1]Berekening drops + kosten'!A58,'[1]Budgets (incl indexatie)'!BR:BR,'[1]Berekening drops + kosten'!B58,'[1]Budgets (incl indexatie)'!AW:AW,'[1]Berekening drops + kosten'!D58,'[1]Budgets (incl indexatie)'!BP:BP,'[1]Berekening drops + kosten'!E58)*1.25</f>
        <v>27</v>
      </c>
      <c r="X58" s="9">
        <f t="shared" si="1"/>
        <v>1</v>
      </c>
      <c r="Y58" s="9" t="e">
        <f t="shared" si="2"/>
        <v>#N/A</v>
      </c>
      <c r="Z58" s="33">
        <f t="shared" si="3"/>
        <v>0</v>
      </c>
      <c r="AA58" s="34">
        <f t="shared" si="4"/>
        <v>27</v>
      </c>
      <c r="AB58" s="35">
        <v>166.18877000000001</v>
      </c>
      <c r="AC58" s="35">
        <f>IF(Z58=0,0,IF(A58="Pharma",#REF!,
VLOOKUP(B58*1,'[1]Tarieven per pallet &amp; postcode'!A:C,3,0))*Z58)</f>
        <v>0</v>
      </c>
      <c r="AD58" s="35">
        <f>IF(AA58=0,0,
IF(A58="Pharma",VLOOKUP(AA58,#REF!,2,0),
INDEX('[1]Tarieven per pallet &amp; postcode'!$A$4:$AK$94,MATCH('[1]Berekening drops + kosten'!B58*1,'[1]Tarieven per pallet &amp; postcode'!$A$4:$A$94,0),MATCH(AA58,'[1]Tarieven per pallet &amp; postcode'!$A$4:$AK$4,0))*AA58))</f>
        <v>168.48000000000002</v>
      </c>
      <c r="AE58" s="35">
        <f t="shared" si="5"/>
        <v>168.48000000000002</v>
      </c>
      <c r="AF58" s="36">
        <f t="shared" si="6"/>
        <v>0</v>
      </c>
      <c r="AG58" s="127">
        <v>2</v>
      </c>
      <c r="AH58" s="115">
        <f t="shared" si="0"/>
        <v>13.5</v>
      </c>
      <c r="AI58" s="128">
        <f t="shared" si="7"/>
        <v>0.40909090909090912</v>
      </c>
      <c r="AJ58" s="129">
        <f t="shared" si="8"/>
        <v>27</v>
      </c>
      <c r="AK58" s="128">
        <f t="shared" si="9"/>
        <v>0.81818181818181823</v>
      </c>
      <c r="AL58" s="130">
        <f t="shared" si="10"/>
        <v>0.40909090909090912</v>
      </c>
    </row>
    <row r="59" spans="1:38" hidden="1" x14ac:dyDescent="0.2">
      <c r="A59" t="s">
        <v>62</v>
      </c>
      <c r="B59" t="s">
        <v>64</v>
      </c>
      <c r="D59" t="s">
        <v>66</v>
      </c>
      <c r="E59">
        <v>11</v>
      </c>
      <c r="L59" s="9">
        <v>1</v>
      </c>
      <c r="M59" s="9">
        <v>23.200000000000003</v>
      </c>
      <c r="T59" s="9">
        <v>1</v>
      </c>
      <c r="U59" s="9">
        <v>23.200000000000003</v>
      </c>
      <c r="W59" s="32">
        <f>SUMIFS('[1]Budgets (incl indexatie)'!BT:BT,'[1]Budgets (incl indexatie)'!BU:BU,'[1]Berekening drops + kosten'!A59,'[1]Budgets (incl indexatie)'!BR:BR,'[1]Berekening drops + kosten'!B59,'[1]Budgets (incl indexatie)'!AW:AW,'[1]Berekening drops + kosten'!D59,'[1]Budgets (incl indexatie)'!BP:BP,'[1]Berekening drops + kosten'!E59)*1.25</f>
        <v>29.000000000000004</v>
      </c>
      <c r="X59" s="9">
        <f t="shared" si="1"/>
        <v>1</v>
      </c>
      <c r="Y59" s="9" t="e">
        <f t="shared" si="2"/>
        <v>#N/A</v>
      </c>
      <c r="Z59" s="33">
        <f t="shared" si="3"/>
        <v>0</v>
      </c>
      <c r="AA59" s="34">
        <f t="shared" si="4"/>
        <v>29</v>
      </c>
      <c r="AB59" s="35">
        <v>139.19999999999999</v>
      </c>
      <c r="AC59" s="35">
        <f>IF(Z59=0,0,IF(A59="Pharma",#REF!,
VLOOKUP(B59*1,'[1]Tarieven per pallet &amp; postcode'!A:C,3,0))*Z59)</f>
        <v>0</v>
      </c>
      <c r="AD59" s="35">
        <f>IF(AA59=0,0,
IF(A59="Pharma",VLOOKUP(AA59,#REF!,2,0),
INDEX('[1]Tarieven per pallet &amp; postcode'!$A$4:$AK$94,MATCH('[1]Berekening drops + kosten'!B59*1,'[1]Tarieven per pallet &amp; postcode'!$A$4:$A$94,0),MATCH(AA59,'[1]Tarieven per pallet &amp; postcode'!$A$4:$AK$4,0))*AA59))</f>
        <v>174</v>
      </c>
      <c r="AE59" s="35">
        <f t="shared" si="5"/>
        <v>174</v>
      </c>
      <c r="AF59" s="36">
        <f t="shared" si="6"/>
        <v>0</v>
      </c>
      <c r="AG59" s="127">
        <v>1</v>
      </c>
      <c r="AH59" s="115">
        <f t="shared" si="0"/>
        <v>29.000000000000004</v>
      </c>
      <c r="AI59" s="128">
        <f t="shared" si="7"/>
        <v>0.8787878787878789</v>
      </c>
      <c r="AJ59" s="129">
        <f t="shared" si="8"/>
        <v>29.000000000000004</v>
      </c>
      <c r="AK59" s="128">
        <f t="shared" si="9"/>
        <v>0.8787878787878789</v>
      </c>
      <c r="AL59" s="130">
        <f t="shared" si="10"/>
        <v>0</v>
      </c>
    </row>
    <row r="60" spans="1:38" hidden="1" x14ac:dyDescent="0.2">
      <c r="A60" t="s">
        <v>62</v>
      </c>
      <c r="B60" t="s">
        <v>64</v>
      </c>
      <c r="D60" t="s">
        <v>66</v>
      </c>
      <c r="E60">
        <v>13</v>
      </c>
      <c r="L60" s="9">
        <v>2</v>
      </c>
      <c r="M60" s="9">
        <v>6.4</v>
      </c>
      <c r="T60" s="9">
        <v>2</v>
      </c>
      <c r="U60" s="9">
        <v>6.4</v>
      </c>
      <c r="W60" s="32">
        <f>SUMIFS('[1]Budgets (incl indexatie)'!BT:BT,'[1]Budgets (incl indexatie)'!BU:BU,'[1]Berekening drops + kosten'!A60,'[1]Budgets (incl indexatie)'!BR:BR,'[1]Berekening drops + kosten'!B60,'[1]Budgets (incl indexatie)'!AW:AW,'[1]Berekening drops + kosten'!D60,'[1]Budgets (incl indexatie)'!BP:BP,'[1]Berekening drops + kosten'!E60)*1.25</f>
        <v>8</v>
      </c>
      <c r="X60" s="9">
        <f t="shared" si="1"/>
        <v>1</v>
      </c>
      <c r="Y60" s="9" t="e">
        <f t="shared" si="2"/>
        <v>#N/A</v>
      </c>
      <c r="Z60" s="33">
        <f t="shared" si="3"/>
        <v>0</v>
      </c>
      <c r="AA60" s="34">
        <f t="shared" si="4"/>
        <v>8</v>
      </c>
      <c r="AB60" s="35">
        <v>76.22</v>
      </c>
      <c r="AC60" s="35">
        <f>IF(Z60=0,0,IF(A60="Pharma",#REF!,
VLOOKUP(B60*1,'[1]Tarieven per pallet &amp; postcode'!A:C,3,0))*Z60)</f>
        <v>0</v>
      </c>
      <c r="AD60" s="35">
        <f>IF(AA60=0,0,
IF(A60="Pharma",VLOOKUP(AA60,#REF!,2,0),
INDEX('[1]Tarieven per pallet &amp; postcode'!$A$4:$AK$94,MATCH('[1]Berekening drops + kosten'!B60*1,'[1]Tarieven per pallet &amp; postcode'!$A$4:$A$94,0),MATCH(AA60,'[1]Tarieven per pallet &amp; postcode'!$A$4:$AK$4,0))*AA60))</f>
        <v>71.680000000000007</v>
      </c>
      <c r="AE60" s="35">
        <f t="shared" si="5"/>
        <v>71.680000000000007</v>
      </c>
      <c r="AF60" s="36">
        <f t="shared" si="6"/>
        <v>4.539999999999992</v>
      </c>
      <c r="AG60" s="127">
        <v>2</v>
      </c>
      <c r="AH60" s="115">
        <f t="shared" si="0"/>
        <v>4</v>
      </c>
      <c r="AI60" s="128">
        <f t="shared" si="7"/>
        <v>0.12121212121212122</v>
      </c>
      <c r="AJ60" s="129">
        <f t="shared" si="8"/>
        <v>8</v>
      </c>
      <c r="AK60" s="128">
        <f t="shared" si="9"/>
        <v>0.24242424242424243</v>
      </c>
      <c r="AL60" s="130">
        <f t="shared" si="10"/>
        <v>0.12121212121212122</v>
      </c>
    </row>
    <row r="61" spans="1:38" hidden="1" x14ac:dyDescent="0.2">
      <c r="A61" t="s">
        <v>62</v>
      </c>
      <c r="B61" t="s">
        <v>64</v>
      </c>
      <c r="D61" t="s">
        <v>66</v>
      </c>
      <c r="E61">
        <v>14</v>
      </c>
      <c r="L61" s="9">
        <v>0</v>
      </c>
      <c r="M61" s="9">
        <v>0</v>
      </c>
      <c r="T61" s="9">
        <v>0</v>
      </c>
      <c r="U61" s="9">
        <v>0</v>
      </c>
      <c r="W61" s="32">
        <f>SUMIFS('[1]Budgets (incl indexatie)'!BT:BT,'[1]Budgets (incl indexatie)'!BU:BU,'[1]Berekening drops + kosten'!A61,'[1]Budgets (incl indexatie)'!BR:BR,'[1]Berekening drops + kosten'!B61,'[1]Budgets (incl indexatie)'!AW:AW,'[1]Berekening drops + kosten'!D61,'[1]Budgets (incl indexatie)'!BP:BP,'[1]Berekening drops + kosten'!E61)*1.25</f>
        <v>0</v>
      </c>
      <c r="X61" s="9">
        <f t="shared" si="1"/>
        <v>0</v>
      </c>
      <c r="Y61" s="9" t="e">
        <f t="shared" si="2"/>
        <v>#N/A</v>
      </c>
      <c r="Z61" s="33">
        <f t="shared" si="3"/>
        <v>0</v>
      </c>
      <c r="AA61" s="34">
        <f t="shared" si="4"/>
        <v>0</v>
      </c>
      <c r="AB61" s="35">
        <v>0</v>
      </c>
      <c r="AC61" s="35">
        <f>IF(Z61=0,0,IF(A61="Pharma",#REF!,
VLOOKUP(B61*1,'[1]Tarieven per pallet &amp; postcode'!A:C,3,0))*Z61)</f>
        <v>0</v>
      </c>
      <c r="AD61" s="35">
        <f>IF(AA61=0,0,
IF(A61="Pharma",VLOOKUP(AA61,#REF!,2,0),
INDEX('[1]Tarieven per pallet &amp; postcode'!$A$4:$AK$94,MATCH('[1]Berekening drops + kosten'!B61*1,'[1]Tarieven per pallet &amp; postcode'!$A$4:$A$94,0),MATCH(AA61,'[1]Tarieven per pallet &amp; postcode'!$A$4:$AK$4,0))*AA61))</f>
        <v>0</v>
      </c>
      <c r="AE61" s="35">
        <f t="shared" si="5"/>
        <v>0</v>
      </c>
      <c r="AF61" s="36">
        <f t="shared" si="6"/>
        <v>0</v>
      </c>
      <c r="AG61" s="127">
        <v>0</v>
      </c>
      <c r="AH61" s="115" t="e">
        <f t="shared" si="0"/>
        <v>#DIV/0!</v>
      </c>
      <c r="AI61" s="128" t="e">
        <f t="shared" si="7"/>
        <v>#DIV/0!</v>
      </c>
      <c r="AJ61" s="129" t="e">
        <f t="shared" si="8"/>
        <v>#DIV/0!</v>
      </c>
      <c r="AK61" s="128" t="e">
        <f t="shared" si="9"/>
        <v>#DIV/0!</v>
      </c>
      <c r="AL61" s="130" t="e">
        <f t="shared" si="10"/>
        <v>#DIV/0!</v>
      </c>
    </row>
    <row r="62" spans="1:38" hidden="1" x14ac:dyDescent="0.2">
      <c r="A62" t="s">
        <v>62</v>
      </c>
      <c r="B62" t="s">
        <v>64</v>
      </c>
      <c r="D62" t="s">
        <v>66</v>
      </c>
      <c r="E62">
        <v>15</v>
      </c>
      <c r="L62" s="9">
        <v>1</v>
      </c>
      <c r="M62" s="9">
        <v>11.2</v>
      </c>
      <c r="T62" s="9">
        <v>1</v>
      </c>
      <c r="U62" s="9">
        <v>11.2</v>
      </c>
      <c r="W62" s="32">
        <f>SUMIFS('[1]Budgets (incl indexatie)'!BT:BT,'[1]Budgets (incl indexatie)'!BU:BU,'[1]Berekening drops + kosten'!A62,'[1]Budgets (incl indexatie)'!BR:BR,'[1]Berekening drops + kosten'!B62,'[1]Budgets (incl indexatie)'!AW:AW,'[1]Berekening drops + kosten'!D62,'[1]Budgets (incl indexatie)'!BP:BP,'[1]Berekening drops + kosten'!E62)*1.25</f>
        <v>14</v>
      </c>
      <c r="X62" s="9">
        <f t="shared" si="1"/>
        <v>1</v>
      </c>
      <c r="Y62" s="9" t="e">
        <f t="shared" si="2"/>
        <v>#N/A</v>
      </c>
      <c r="Z62" s="33">
        <f t="shared" si="3"/>
        <v>0</v>
      </c>
      <c r="AA62" s="34">
        <f t="shared" si="4"/>
        <v>14</v>
      </c>
      <c r="AB62" s="35">
        <v>90.61</v>
      </c>
      <c r="AC62" s="35">
        <f>IF(Z62=0,0,IF(A62="Pharma",#REF!,
VLOOKUP(B62*1,'[1]Tarieven per pallet &amp; postcode'!A:C,3,0))*Z62)</f>
        <v>0</v>
      </c>
      <c r="AD62" s="35">
        <f>IF(AA62=0,0,
IF(A62="Pharma",VLOOKUP(AA62,#REF!,2,0),
INDEX('[1]Tarieven per pallet &amp; postcode'!$A$4:$AK$94,MATCH('[1]Berekening drops + kosten'!B62*1,'[1]Tarieven per pallet &amp; postcode'!$A$4:$A$94,0),MATCH(AA62,'[1]Tarieven per pallet &amp; postcode'!$A$4:$AK$4,0))*AA62))</f>
        <v>113.25999999999999</v>
      </c>
      <c r="AE62" s="35">
        <f t="shared" si="5"/>
        <v>113.25999999999999</v>
      </c>
      <c r="AF62" s="36">
        <f t="shared" si="6"/>
        <v>0</v>
      </c>
      <c r="AG62" s="127">
        <v>1</v>
      </c>
      <c r="AH62" s="115">
        <f t="shared" si="0"/>
        <v>14</v>
      </c>
      <c r="AI62" s="128">
        <f t="shared" si="7"/>
        <v>0.42424242424242425</v>
      </c>
      <c r="AJ62" s="129">
        <f t="shared" si="8"/>
        <v>14</v>
      </c>
      <c r="AK62" s="128">
        <f t="shared" si="9"/>
        <v>0.42424242424242425</v>
      </c>
      <c r="AL62" s="130">
        <f t="shared" si="10"/>
        <v>0</v>
      </c>
    </row>
    <row r="63" spans="1:38" hidden="1" x14ac:dyDescent="0.2">
      <c r="A63" t="s">
        <v>62</v>
      </c>
      <c r="B63" t="s">
        <v>64</v>
      </c>
      <c r="D63" t="s">
        <v>66</v>
      </c>
      <c r="E63">
        <v>19</v>
      </c>
      <c r="L63" s="9">
        <v>1</v>
      </c>
      <c r="M63" s="9">
        <v>8.8000000000000007</v>
      </c>
      <c r="T63" s="9">
        <v>1</v>
      </c>
      <c r="U63" s="9">
        <v>8.8000000000000007</v>
      </c>
      <c r="W63" s="32">
        <f>SUMIFS('[1]Budgets (incl indexatie)'!BT:BT,'[1]Budgets (incl indexatie)'!BU:BU,'[1]Berekening drops + kosten'!A63,'[1]Budgets (incl indexatie)'!BR:BR,'[1]Berekening drops + kosten'!B63,'[1]Budgets (incl indexatie)'!AW:AW,'[1]Berekening drops + kosten'!D63,'[1]Budgets (incl indexatie)'!BP:BP,'[1]Berekening drops + kosten'!E63)*1.25</f>
        <v>11</v>
      </c>
      <c r="X63" s="9">
        <f t="shared" si="1"/>
        <v>1</v>
      </c>
      <c r="Y63" s="9" t="e">
        <f t="shared" si="2"/>
        <v>#N/A</v>
      </c>
      <c r="Z63" s="33">
        <f t="shared" si="3"/>
        <v>0</v>
      </c>
      <c r="AA63" s="34">
        <f t="shared" si="4"/>
        <v>11</v>
      </c>
      <c r="AB63" s="35">
        <v>77.180000000000007</v>
      </c>
      <c r="AC63" s="35">
        <f>IF(Z63=0,0,IF(A63="Pharma",#REF!,
VLOOKUP(B63*1,'[1]Tarieven per pallet &amp; postcode'!A:C,3,0))*Z63)</f>
        <v>0</v>
      </c>
      <c r="AD63" s="35">
        <f>IF(AA63=0,0,
IF(A63="Pharma",VLOOKUP(AA63,#REF!,2,0),
INDEX('[1]Tarieven per pallet &amp; postcode'!$A$4:$AK$94,MATCH('[1]Berekening drops + kosten'!B63*1,'[1]Tarieven per pallet &amp; postcode'!$A$4:$A$94,0),MATCH(AA63,'[1]Tarieven per pallet &amp; postcode'!$A$4:$AK$4,0))*AA63))</f>
        <v>96.47</v>
      </c>
      <c r="AE63" s="35">
        <f t="shared" si="5"/>
        <v>96.47</v>
      </c>
      <c r="AF63" s="36">
        <f t="shared" si="6"/>
        <v>0</v>
      </c>
      <c r="AG63" s="127">
        <v>1</v>
      </c>
      <c r="AH63" s="115">
        <f t="shared" si="0"/>
        <v>11</v>
      </c>
      <c r="AI63" s="128">
        <f t="shared" si="7"/>
        <v>0.33333333333333331</v>
      </c>
      <c r="AJ63" s="129">
        <f t="shared" si="8"/>
        <v>11</v>
      </c>
      <c r="AK63" s="128">
        <f t="shared" si="9"/>
        <v>0.33333333333333331</v>
      </c>
      <c r="AL63" s="130">
        <f t="shared" si="10"/>
        <v>0</v>
      </c>
    </row>
    <row r="64" spans="1:38" hidden="1" x14ac:dyDescent="0.2">
      <c r="A64" t="s">
        <v>62</v>
      </c>
      <c r="B64" t="s">
        <v>64</v>
      </c>
      <c r="D64" t="s">
        <v>66</v>
      </c>
      <c r="E64">
        <v>21</v>
      </c>
      <c r="L64" s="9">
        <v>1</v>
      </c>
      <c r="M64" s="9">
        <v>4</v>
      </c>
      <c r="T64" s="9">
        <v>1</v>
      </c>
      <c r="U64" s="9">
        <v>4</v>
      </c>
      <c r="W64" s="32">
        <f>SUMIFS('[1]Budgets (incl indexatie)'!BT:BT,'[1]Budgets (incl indexatie)'!BU:BU,'[1]Berekening drops + kosten'!A64,'[1]Budgets (incl indexatie)'!BR:BR,'[1]Berekening drops + kosten'!B64,'[1]Budgets (incl indexatie)'!AW:AW,'[1]Berekening drops + kosten'!D64,'[1]Budgets (incl indexatie)'!BP:BP,'[1]Berekening drops + kosten'!E64)*1.25</f>
        <v>5</v>
      </c>
      <c r="X64" s="9">
        <f t="shared" si="1"/>
        <v>1</v>
      </c>
      <c r="Y64" s="9" t="e">
        <f t="shared" si="2"/>
        <v>#N/A</v>
      </c>
      <c r="Z64" s="33">
        <f t="shared" si="3"/>
        <v>0</v>
      </c>
      <c r="AA64" s="34">
        <f t="shared" si="4"/>
        <v>5</v>
      </c>
      <c r="AB64" s="35">
        <v>42.88</v>
      </c>
      <c r="AC64" s="35">
        <f>IF(Z64=0,0,IF(A64="Pharma",#REF!,
VLOOKUP(B64*1,'[1]Tarieven per pallet &amp; postcode'!A:C,3,0))*Z64)</f>
        <v>0</v>
      </c>
      <c r="AD64" s="35">
        <f>IF(AA64=0,0,
IF(A64="Pharma",VLOOKUP(AA64,#REF!,2,0),
INDEX('[1]Tarieven per pallet &amp; postcode'!$A$4:$AK$94,MATCH('[1]Berekening drops + kosten'!B64*1,'[1]Tarieven per pallet &amp; postcode'!$A$4:$A$94,0),MATCH(AA64,'[1]Tarieven per pallet &amp; postcode'!$A$4:$AK$4,0))*AA64))</f>
        <v>53.6</v>
      </c>
      <c r="AE64" s="35">
        <f t="shared" si="5"/>
        <v>53.6</v>
      </c>
      <c r="AF64" s="36">
        <f t="shared" si="6"/>
        <v>0</v>
      </c>
      <c r="AG64" s="127">
        <v>1</v>
      </c>
      <c r="AH64" s="115">
        <f t="shared" si="0"/>
        <v>5</v>
      </c>
      <c r="AI64" s="128">
        <f t="shared" si="7"/>
        <v>0.15151515151515152</v>
      </c>
      <c r="AJ64" s="129">
        <f t="shared" si="8"/>
        <v>5</v>
      </c>
      <c r="AK64" s="128">
        <f t="shared" si="9"/>
        <v>0.15151515151515152</v>
      </c>
      <c r="AL64" s="130">
        <f t="shared" si="10"/>
        <v>0</v>
      </c>
    </row>
    <row r="65" spans="1:38" hidden="1" x14ac:dyDescent="0.2">
      <c r="A65" t="s">
        <v>62</v>
      </c>
      <c r="B65" t="s">
        <v>64</v>
      </c>
      <c r="D65" t="s">
        <v>66</v>
      </c>
      <c r="E65">
        <v>22</v>
      </c>
      <c r="L65" s="9">
        <v>0</v>
      </c>
      <c r="M65" s="9">
        <v>0</v>
      </c>
      <c r="T65" s="9">
        <v>0</v>
      </c>
      <c r="U65" s="9">
        <v>0</v>
      </c>
      <c r="W65" s="32">
        <f>SUMIFS('[1]Budgets (incl indexatie)'!BT:BT,'[1]Budgets (incl indexatie)'!BU:BU,'[1]Berekening drops + kosten'!A65,'[1]Budgets (incl indexatie)'!BR:BR,'[1]Berekening drops + kosten'!B65,'[1]Budgets (incl indexatie)'!AW:AW,'[1]Berekening drops + kosten'!D65,'[1]Budgets (incl indexatie)'!BP:BP,'[1]Berekening drops + kosten'!E65)*1.25</f>
        <v>0</v>
      </c>
      <c r="X65" s="9">
        <f t="shared" si="1"/>
        <v>0</v>
      </c>
      <c r="Y65" s="9" t="e">
        <f t="shared" si="2"/>
        <v>#N/A</v>
      </c>
      <c r="Z65" s="33">
        <f t="shared" si="3"/>
        <v>0</v>
      </c>
      <c r="AA65" s="34">
        <f t="shared" si="4"/>
        <v>0</v>
      </c>
      <c r="AB65" s="35">
        <v>0</v>
      </c>
      <c r="AC65" s="35">
        <f>IF(Z65=0,0,IF(A65="Pharma",#REF!,
VLOOKUP(B65*1,'[1]Tarieven per pallet &amp; postcode'!A:C,3,0))*Z65)</f>
        <v>0</v>
      </c>
      <c r="AD65" s="35">
        <f>IF(AA65=0,0,
IF(A65="Pharma",VLOOKUP(AA65,#REF!,2,0),
INDEX('[1]Tarieven per pallet &amp; postcode'!$A$4:$AK$94,MATCH('[1]Berekening drops + kosten'!B65*1,'[1]Tarieven per pallet &amp; postcode'!$A$4:$A$94,0),MATCH(AA65,'[1]Tarieven per pallet &amp; postcode'!$A$4:$AK$4,0))*AA65))</f>
        <v>0</v>
      </c>
      <c r="AE65" s="35">
        <f t="shared" si="5"/>
        <v>0</v>
      </c>
      <c r="AF65" s="36">
        <f t="shared" si="6"/>
        <v>0</v>
      </c>
      <c r="AG65" s="127">
        <v>0</v>
      </c>
      <c r="AH65" s="115" t="e">
        <f t="shared" si="0"/>
        <v>#DIV/0!</v>
      </c>
      <c r="AI65" s="128" t="e">
        <f t="shared" si="7"/>
        <v>#DIV/0!</v>
      </c>
      <c r="AJ65" s="129" t="e">
        <f t="shared" si="8"/>
        <v>#DIV/0!</v>
      </c>
      <c r="AK65" s="128" t="e">
        <f t="shared" si="9"/>
        <v>#DIV/0!</v>
      </c>
      <c r="AL65" s="130" t="e">
        <f t="shared" si="10"/>
        <v>#DIV/0!</v>
      </c>
    </row>
    <row r="66" spans="1:38" hidden="1" x14ac:dyDescent="0.2">
      <c r="A66" t="s">
        <v>62</v>
      </c>
      <c r="B66" t="s">
        <v>64</v>
      </c>
      <c r="D66" t="s">
        <v>66</v>
      </c>
      <c r="E66">
        <v>23</v>
      </c>
      <c r="L66" s="9">
        <v>1</v>
      </c>
      <c r="M66" s="9">
        <v>10.4</v>
      </c>
      <c r="T66" s="9">
        <v>1</v>
      </c>
      <c r="U66" s="9">
        <v>10.4</v>
      </c>
      <c r="W66" s="32">
        <f>SUMIFS('[1]Budgets (incl indexatie)'!BT:BT,'[1]Budgets (incl indexatie)'!BU:BU,'[1]Berekening drops + kosten'!A66,'[1]Budgets (incl indexatie)'!BR:BR,'[1]Berekening drops + kosten'!B66,'[1]Budgets (incl indexatie)'!AW:AW,'[1]Berekening drops + kosten'!D66,'[1]Budgets (incl indexatie)'!BP:BP,'[1]Berekening drops + kosten'!E66)*1.25</f>
        <v>13</v>
      </c>
      <c r="X66" s="9">
        <f t="shared" si="1"/>
        <v>1</v>
      </c>
      <c r="Y66" s="9" t="e">
        <f t="shared" si="2"/>
        <v>#N/A</v>
      </c>
      <c r="Z66" s="33">
        <f t="shared" si="3"/>
        <v>0</v>
      </c>
      <c r="AA66" s="34">
        <f t="shared" si="4"/>
        <v>13</v>
      </c>
      <c r="AB66" s="35">
        <v>86.94</v>
      </c>
      <c r="AC66" s="35">
        <f>IF(Z66=0,0,IF(A66="Pharma",#REF!,
VLOOKUP(B66*1,'[1]Tarieven per pallet &amp; postcode'!A:C,3,0))*Z66)</f>
        <v>0</v>
      </c>
      <c r="AD66" s="35">
        <f>IF(AA66=0,0,
IF(A66="Pharma",VLOOKUP(AA66,#REF!,2,0),
INDEX('[1]Tarieven per pallet &amp; postcode'!$A$4:$AK$94,MATCH('[1]Berekening drops + kosten'!B66*1,'[1]Tarieven per pallet &amp; postcode'!$A$4:$A$94,0),MATCH(AA66,'[1]Tarieven per pallet &amp; postcode'!$A$4:$AK$4,0))*AA66))</f>
        <v>108.67999999999999</v>
      </c>
      <c r="AE66" s="35">
        <f t="shared" si="5"/>
        <v>108.67999999999999</v>
      </c>
      <c r="AF66" s="36">
        <f t="shared" si="6"/>
        <v>0</v>
      </c>
      <c r="AG66" s="127">
        <v>1</v>
      </c>
      <c r="AH66" s="115">
        <f t="shared" si="0"/>
        <v>13</v>
      </c>
      <c r="AI66" s="128">
        <f t="shared" si="7"/>
        <v>0.39393939393939392</v>
      </c>
      <c r="AJ66" s="129">
        <f t="shared" si="8"/>
        <v>13</v>
      </c>
      <c r="AK66" s="128">
        <f t="shared" si="9"/>
        <v>0.39393939393939392</v>
      </c>
      <c r="AL66" s="130">
        <f t="shared" si="10"/>
        <v>0</v>
      </c>
    </row>
    <row r="67" spans="1:38" hidden="1" x14ac:dyDescent="0.2">
      <c r="A67" t="s">
        <v>62</v>
      </c>
      <c r="B67" t="s">
        <v>64</v>
      </c>
      <c r="D67" t="s">
        <v>66</v>
      </c>
      <c r="E67">
        <v>25</v>
      </c>
      <c r="L67" s="9">
        <v>0</v>
      </c>
      <c r="M67" s="9">
        <v>0</v>
      </c>
      <c r="T67" s="9">
        <v>0</v>
      </c>
      <c r="U67" s="9">
        <v>0</v>
      </c>
      <c r="W67" s="32">
        <f>SUMIFS('[1]Budgets (incl indexatie)'!BT:BT,'[1]Budgets (incl indexatie)'!BU:BU,'[1]Berekening drops + kosten'!A67,'[1]Budgets (incl indexatie)'!BR:BR,'[1]Berekening drops + kosten'!B67,'[1]Budgets (incl indexatie)'!AW:AW,'[1]Berekening drops + kosten'!D67,'[1]Budgets (incl indexatie)'!BP:BP,'[1]Berekening drops + kosten'!E67)*1.25</f>
        <v>0</v>
      </c>
      <c r="X67" s="9">
        <f t="shared" si="1"/>
        <v>0</v>
      </c>
      <c r="Y67" s="9" t="e">
        <f t="shared" si="2"/>
        <v>#N/A</v>
      </c>
      <c r="Z67" s="33">
        <f t="shared" si="3"/>
        <v>0</v>
      </c>
      <c r="AA67" s="34">
        <f t="shared" si="4"/>
        <v>0</v>
      </c>
      <c r="AB67" s="35">
        <v>0</v>
      </c>
      <c r="AC67" s="35">
        <f>IF(Z67=0,0,IF(A67="Pharma",#REF!,
VLOOKUP(B67*1,'[1]Tarieven per pallet &amp; postcode'!A:C,3,0))*Z67)</f>
        <v>0</v>
      </c>
      <c r="AD67" s="35">
        <f>IF(AA67=0,0,
IF(A67="Pharma",VLOOKUP(AA67,#REF!,2,0),
INDEX('[1]Tarieven per pallet &amp; postcode'!$A$4:$AK$94,MATCH('[1]Berekening drops + kosten'!B67*1,'[1]Tarieven per pallet &amp; postcode'!$A$4:$A$94,0),MATCH(AA67,'[1]Tarieven per pallet &amp; postcode'!$A$4:$AK$4,0))*AA67))</f>
        <v>0</v>
      </c>
      <c r="AE67" s="35">
        <f t="shared" si="5"/>
        <v>0</v>
      </c>
      <c r="AF67" s="36">
        <f t="shared" si="6"/>
        <v>0</v>
      </c>
      <c r="AG67" s="127">
        <v>0</v>
      </c>
      <c r="AH67" s="115" t="e">
        <f t="shared" si="0"/>
        <v>#DIV/0!</v>
      </c>
      <c r="AI67" s="128" t="e">
        <f t="shared" si="7"/>
        <v>#DIV/0!</v>
      </c>
      <c r="AJ67" s="129" t="e">
        <f t="shared" si="8"/>
        <v>#DIV/0!</v>
      </c>
      <c r="AK67" s="128" t="e">
        <f t="shared" si="9"/>
        <v>#DIV/0!</v>
      </c>
      <c r="AL67" s="130" t="e">
        <f t="shared" si="10"/>
        <v>#DIV/0!</v>
      </c>
    </row>
    <row r="68" spans="1:38" hidden="1" x14ac:dyDescent="0.2">
      <c r="A68" t="s">
        <v>62</v>
      </c>
      <c r="B68" t="s">
        <v>64</v>
      </c>
      <c r="D68" t="s">
        <v>66</v>
      </c>
      <c r="E68">
        <v>27</v>
      </c>
      <c r="L68" s="9">
        <v>1</v>
      </c>
      <c r="M68" s="9">
        <v>4</v>
      </c>
      <c r="T68" s="9">
        <v>1</v>
      </c>
      <c r="U68" s="9">
        <v>4</v>
      </c>
      <c r="W68" s="32">
        <f>SUMIFS('[1]Budgets (incl indexatie)'!BT:BT,'[1]Budgets (incl indexatie)'!BU:BU,'[1]Berekening drops + kosten'!A68,'[1]Budgets (incl indexatie)'!BR:BR,'[1]Berekening drops + kosten'!B68,'[1]Budgets (incl indexatie)'!AW:AW,'[1]Berekening drops + kosten'!D68,'[1]Budgets (incl indexatie)'!BP:BP,'[1]Berekening drops + kosten'!E68)*1.25</f>
        <v>5</v>
      </c>
      <c r="X68" s="9">
        <f t="shared" si="1"/>
        <v>1</v>
      </c>
      <c r="Y68" s="9" t="e">
        <f t="shared" si="2"/>
        <v>#N/A</v>
      </c>
      <c r="Z68" s="33">
        <f t="shared" si="3"/>
        <v>0</v>
      </c>
      <c r="AA68" s="34">
        <f t="shared" si="4"/>
        <v>5</v>
      </c>
      <c r="AB68" s="35">
        <v>42.88</v>
      </c>
      <c r="AC68" s="35">
        <f>IF(Z68=0,0,IF(A68="Pharma",#REF!,
VLOOKUP(B68*1,'[1]Tarieven per pallet &amp; postcode'!A:C,3,0))*Z68)</f>
        <v>0</v>
      </c>
      <c r="AD68" s="35">
        <f>IF(AA68=0,0,
IF(A68="Pharma",VLOOKUP(AA68,#REF!,2,0),
INDEX('[1]Tarieven per pallet &amp; postcode'!$A$4:$AK$94,MATCH('[1]Berekening drops + kosten'!B68*1,'[1]Tarieven per pallet &amp; postcode'!$A$4:$A$94,0),MATCH(AA68,'[1]Tarieven per pallet &amp; postcode'!$A$4:$AK$4,0))*AA68))</f>
        <v>53.6</v>
      </c>
      <c r="AE68" s="35">
        <f t="shared" si="5"/>
        <v>53.6</v>
      </c>
      <c r="AF68" s="36">
        <f t="shared" si="6"/>
        <v>0</v>
      </c>
      <c r="AG68" s="127">
        <v>1</v>
      </c>
      <c r="AH68" s="115">
        <f t="shared" si="0"/>
        <v>5</v>
      </c>
      <c r="AI68" s="128">
        <f t="shared" si="7"/>
        <v>0.15151515151515152</v>
      </c>
      <c r="AJ68" s="129">
        <f t="shared" si="8"/>
        <v>5</v>
      </c>
      <c r="AK68" s="128">
        <f t="shared" si="9"/>
        <v>0.15151515151515152</v>
      </c>
      <c r="AL68" s="130">
        <f t="shared" si="10"/>
        <v>0</v>
      </c>
    </row>
    <row r="69" spans="1:38" hidden="1" x14ac:dyDescent="0.2">
      <c r="A69" t="s">
        <v>62</v>
      </c>
      <c r="B69" t="s">
        <v>64</v>
      </c>
      <c r="D69" t="s">
        <v>66</v>
      </c>
      <c r="E69">
        <v>29</v>
      </c>
      <c r="L69" s="9">
        <v>1</v>
      </c>
      <c r="M69" s="9">
        <v>4</v>
      </c>
      <c r="T69" s="9">
        <v>1</v>
      </c>
      <c r="U69" s="9">
        <v>4</v>
      </c>
      <c r="W69" s="32">
        <f>SUMIFS('[1]Budgets (incl indexatie)'!BT:BT,'[1]Budgets (incl indexatie)'!BU:BU,'[1]Berekening drops + kosten'!A69,'[1]Budgets (incl indexatie)'!BR:BR,'[1]Berekening drops + kosten'!B69,'[1]Budgets (incl indexatie)'!AW:AW,'[1]Berekening drops + kosten'!D69,'[1]Budgets (incl indexatie)'!BP:BP,'[1]Berekening drops + kosten'!E69)*1.25</f>
        <v>5</v>
      </c>
      <c r="X69" s="9">
        <f t="shared" si="1"/>
        <v>1</v>
      </c>
      <c r="Y69" s="9" t="e">
        <f t="shared" si="2"/>
        <v>#N/A</v>
      </c>
      <c r="Z69" s="33">
        <f t="shared" si="3"/>
        <v>0</v>
      </c>
      <c r="AA69" s="34">
        <f t="shared" si="4"/>
        <v>5</v>
      </c>
      <c r="AB69" s="35">
        <v>42.88</v>
      </c>
      <c r="AC69" s="35">
        <f>IF(Z69=0,0,IF(A69="Pharma",#REF!,
VLOOKUP(B69*1,'[1]Tarieven per pallet &amp; postcode'!A:C,3,0))*Z69)</f>
        <v>0</v>
      </c>
      <c r="AD69" s="35">
        <f>IF(AA69=0,0,
IF(A69="Pharma",VLOOKUP(AA69,#REF!,2,0),
INDEX('[1]Tarieven per pallet &amp; postcode'!$A$4:$AK$94,MATCH('[1]Berekening drops + kosten'!B69*1,'[1]Tarieven per pallet &amp; postcode'!$A$4:$A$94,0),MATCH(AA69,'[1]Tarieven per pallet &amp; postcode'!$A$4:$AK$4,0))*AA69))</f>
        <v>53.6</v>
      </c>
      <c r="AE69" s="35">
        <f t="shared" si="5"/>
        <v>53.6</v>
      </c>
      <c r="AF69" s="36">
        <f t="shared" si="6"/>
        <v>0</v>
      </c>
      <c r="AG69" s="127">
        <v>1</v>
      </c>
      <c r="AH69" s="115">
        <f t="shared" si="0"/>
        <v>5</v>
      </c>
      <c r="AI69" s="128">
        <f t="shared" si="7"/>
        <v>0.15151515151515152</v>
      </c>
      <c r="AJ69" s="129">
        <f t="shared" si="8"/>
        <v>5</v>
      </c>
      <c r="AK69" s="128">
        <f t="shared" si="9"/>
        <v>0.15151515151515152</v>
      </c>
      <c r="AL69" s="130">
        <f t="shared" si="10"/>
        <v>0</v>
      </c>
    </row>
    <row r="70" spans="1:38" hidden="1" x14ac:dyDescent="0.2">
      <c r="A70" t="s">
        <v>62</v>
      </c>
      <c r="B70" t="s">
        <v>64</v>
      </c>
      <c r="D70" t="s">
        <v>66</v>
      </c>
      <c r="E70">
        <v>30</v>
      </c>
      <c r="H70" s="9">
        <v>1</v>
      </c>
      <c r="I70" s="9">
        <v>7.2</v>
      </c>
      <c r="J70" s="9">
        <v>0</v>
      </c>
      <c r="K70" s="9">
        <v>0</v>
      </c>
      <c r="T70" s="9">
        <v>1</v>
      </c>
      <c r="U70" s="9">
        <v>7.2</v>
      </c>
      <c r="W70" s="32">
        <f>SUMIFS('[1]Budgets (incl indexatie)'!BT:BT,'[1]Budgets (incl indexatie)'!BU:BU,'[1]Berekening drops + kosten'!A70,'[1]Budgets (incl indexatie)'!BR:BR,'[1]Berekening drops + kosten'!B70,'[1]Budgets (incl indexatie)'!AW:AW,'[1]Berekening drops + kosten'!D70,'[1]Budgets (incl indexatie)'!BP:BP,'[1]Berekening drops + kosten'!E70)*1.25</f>
        <v>9</v>
      </c>
      <c r="X70" s="9">
        <f t="shared" si="1"/>
        <v>1</v>
      </c>
      <c r="Y70" s="9" t="e">
        <f t="shared" si="2"/>
        <v>#N/A</v>
      </c>
      <c r="Z70" s="33">
        <f t="shared" si="3"/>
        <v>0</v>
      </c>
      <c r="AA70" s="34">
        <f t="shared" si="4"/>
        <v>9</v>
      </c>
      <c r="AB70" s="35">
        <v>336.17</v>
      </c>
      <c r="AC70" s="35">
        <f>IF(Z70=0,0,IF(A70="Pharma",#REF!,
VLOOKUP(B70*1,'[1]Tarieven per pallet &amp; postcode'!A:C,3,0))*Z70)</f>
        <v>0</v>
      </c>
      <c r="AD70" s="35">
        <f>IF(AA70=0,0,
IF(A70="Pharma",VLOOKUP(AA70,#REF!,2,0),
INDEX('[1]Tarieven per pallet &amp; postcode'!$A$4:$AK$94,MATCH('[1]Berekening drops + kosten'!B70*1,'[1]Tarieven per pallet &amp; postcode'!$A$4:$A$94,0),MATCH(AA70,'[1]Tarieven per pallet &amp; postcode'!$A$4:$AK$4,0))*AA70))</f>
        <v>83.609999999999985</v>
      </c>
      <c r="AE70" s="35">
        <f t="shared" si="5"/>
        <v>83.609999999999985</v>
      </c>
      <c r="AF70" s="36">
        <f t="shared" si="6"/>
        <v>252.56000000000003</v>
      </c>
      <c r="AG70" s="127">
        <v>1</v>
      </c>
      <c r="AH70" s="115">
        <f t="shared" ref="AH70:AH133" si="11">W70/AG70</f>
        <v>9</v>
      </c>
      <c r="AI70" s="128">
        <f t="shared" si="7"/>
        <v>0.27272727272727271</v>
      </c>
      <c r="AJ70" s="129">
        <f t="shared" ref="AJ70:AJ133" si="12">W70/X70</f>
        <v>9</v>
      </c>
      <c r="AK70" s="128">
        <f t="shared" si="9"/>
        <v>0.27272727272727271</v>
      </c>
      <c r="AL70" s="130">
        <f t="shared" si="10"/>
        <v>0</v>
      </c>
    </row>
    <row r="71" spans="1:38" hidden="1" x14ac:dyDescent="0.2">
      <c r="A71" t="s">
        <v>62</v>
      </c>
      <c r="B71" t="s">
        <v>64</v>
      </c>
      <c r="D71" t="s">
        <v>66</v>
      </c>
      <c r="E71">
        <v>31</v>
      </c>
      <c r="L71" s="9">
        <v>1</v>
      </c>
      <c r="M71" s="9">
        <v>4.8</v>
      </c>
      <c r="T71" s="9">
        <v>1</v>
      </c>
      <c r="U71" s="9">
        <v>4.8</v>
      </c>
      <c r="W71" s="32">
        <f>SUMIFS('[1]Budgets (incl indexatie)'!BT:BT,'[1]Budgets (incl indexatie)'!BU:BU,'[1]Berekening drops + kosten'!A71,'[1]Budgets (incl indexatie)'!BR:BR,'[1]Berekening drops + kosten'!B71,'[1]Budgets (incl indexatie)'!AW:AW,'[1]Berekening drops + kosten'!D71,'[1]Budgets (incl indexatie)'!BP:BP,'[1]Berekening drops + kosten'!E71)*1.25</f>
        <v>6</v>
      </c>
      <c r="X71" s="9">
        <f t="shared" ref="X71:X134" si="13">ROUNDUP(W71/33,0)</f>
        <v>1</v>
      </c>
      <c r="Y71" s="9" t="e">
        <f t="shared" ref="Y71:Y134" si="14">INDEX(F71:T71,1,MATCH("Totaal Som van Unique DropID",$F$4:$T$4,0))-X71</f>
        <v>#N/A</v>
      </c>
      <c r="Z71" s="33">
        <f t="shared" ref="Z71:Z134" si="15">IF(W71/33&lt;1,0,ROUNDDOWN(W71/33,0))</f>
        <v>0</v>
      </c>
      <c r="AA71" s="34">
        <f t="shared" ref="AA71:AA134" si="16">MIN(33,ROUND(W71-33*Z71,0))</f>
        <v>6</v>
      </c>
      <c r="AB71" s="35">
        <v>48.91</v>
      </c>
      <c r="AC71" s="35">
        <f>IF(Z71=0,0,IF(A71="Pharma",#REF!,
VLOOKUP(B71*1,'[1]Tarieven per pallet &amp; postcode'!A:C,3,0))*Z71)</f>
        <v>0</v>
      </c>
      <c r="AD71" s="35">
        <f>IF(AA71=0,0,
IF(A71="Pharma",VLOOKUP(AA71,#REF!,2,0),
INDEX('[1]Tarieven per pallet &amp; postcode'!$A$4:$AK$94,MATCH('[1]Berekening drops + kosten'!B71*1,'[1]Tarieven per pallet &amp; postcode'!$A$4:$A$94,0),MATCH(AA71,'[1]Tarieven per pallet &amp; postcode'!$A$4:$AK$4,0))*AA71))</f>
        <v>61.14</v>
      </c>
      <c r="AE71" s="35">
        <f t="shared" ref="AE71:AE134" si="17">AC71+AD71</f>
        <v>61.14</v>
      </c>
      <c r="AF71" s="36">
        <f t="shared" ref="AF71:AF134" si="18">MAX(0,IF(AE71="","",AB71-AE71))</f>
        <v>0</v>
      </c>
      <c r="AG71" s="127">
        <v>1</v>
      </c>
      <c r="AH71" s="115">
        <f t="shared" si="11"/>
        <v>6</v>
      </c>
      <c r="AI71" s="128">
        <f t="shared" ref="AI71:AI134" si="19">AH71/$AI$5</f>
        <v>0.18181818181818182</v>
      </c>
      <c r="AJ71" s="129">
        <f t="shared" si="12"/>
        <v>6</v>
      </c>
      <c r="AK71" s="128">
        <f t="shared" ref="AK71:AK134" si="20">AJ71/$AI$5</f>
        <v>0.18181818181818182</v>
      </c>
      <c r="AL71" s="130">
        <f t="shared" ref="AL71:AL134" si="21">AK71-AI71</f>
        <v>0</v>
      </c>
    </row>
    <row r="72" spans="1:38" hidden="1" x14ac:dyDescent="0.2">
      <c r="A72" t="s">
        <v>62</v>
      </c>
      <c r="B72" t="s">
        <v>64</v>
      </c>
      <c r="D72" t="s">
        <v>66</v>
      </c>
      <c r="E72">
        <v>33</v>
      </c>
      <c r="L72" s="9">
        <v>0</v>
      </c>
      <c r="M72" s="9">
        <v>0</v>
      </c>
      <c r="T72" s="9">
        <v>0</v>
      </c>
      <c r="U72" s="9">
        <v>0</v>
      </c>
      <c r="W72" s="32">
        <f>SUMIFS('[1]Budgets (incl indexatie)'!BT:BT,'[1]Budgets (incl indexatie)'!BU:BU,'[1]Berekening drops + kosten'!A72,'[1]Budgets (incl indexatie)'!BR:BR,'[1]Berekening drops + kosten'!B72,'[1]Budgets (incl indexatie)'!AW:AW,'[1]Berekening drops + kosten'!D72,'[1]Budgets (incl indexatie)'!BP:BP,'[1]Berekening drops + kosten'!E72)*1.25</f>
        <v>0</v>
      </c>
      <c r="X72" s="9">
        <f t="shared" si="13"/>
        <v>0</v>
      </c>
      <c r="Y72" s="9" t="e">
        <f t="shared" si="14"/>
        <v>#N/A</v>
      </c>
      <c r="Z72" s="33">
        <f t="shared" si="15"/>
        <v>0</v>
      </c>
      <c r="AA72" s="34">
        <f t="shared" si="16"/>
        <v>0</v>
      </c>
      <c r="AB72" s="35">
        <v>0</v>
      </c>
      <c r="AC72" s="35">
        <f>IF(Z72=0,0,IF(A72="Pharma",#REF!,
VLOOKUP(B72*1,'[1]Tarieven per pallet &amp; postcode'!A:C,3,0))*Z72)</f>
        <v>0</v>
      </c>
      <c r="AD72" s="35">
        <f>IF(AA72=0,0,
IF(A72="Pharma",VLOOKUP(AA72,#REF!,2,0),
INDEX('[1]Tarieven per pallet &amp; postcode'!$A$4:$AK$94,MATCH('[1]Berekening drops + kosten'!B72*1,'[1]Tarieven per pallet &amp; postcode'!$A$4:$A$94,0),MATCH(AA72,'[1]Tarieven per pallet &amp; postcode'!$A$4:$AK$4,0))*AA72))</f>
        <v>0</v>
      </c>
      <c r="AE72" s="35">
        <f t="shared" si="17"/>
        <v>0</v>
      </c>
      <c r="AF72" s="36">
        <f t="shared" si="18"/>
        <v>0</v>
      </c>
      <c r="AG72" s="127">
        <v>0</v>
      </c>
      <c r="AH72" s="115" t="e">
        <f t="shared" si="11"/>
        <v>#DIV/0!</v>
      </c>
      <c r="AI72" s="128" t="e">
        <f t="shared" si="19"/>
        <v>#DIV/0!</v>
      </c>
      <c r="AJ72" s="129" t="e">
        <f t="shared" si="12"/>
        <v>#DIV/0!</v>
      </c>
      <c r="AK72" s="128" t="e">
        <f t="shared" si="20"/>
        <v>#DIV/0!</v>
      </c>
      <c r="AL72" s="130" t="e">
        <f t="shared" si="21"/>
        <v>#DIV/0!</v>
      </c>
    </row>
    <row r="73" spans="1:38" hidden="1" x14ac:dyDescent="0.2">
      <c r="A73" t="s">
        <v>62</v>
      </c>
      <c r="B73" t="s">
        <v>64</v>
      </c>
      <c r="D73" t="s">
        <v>66</v>
      </c>
      <c r="E73">
        <v>34</v>
      </c>
      <c r="L73" s="9">
        <v>1</v>
      </c>
      <c r="M73" s="9">
        <v>4.8</v>
      </c>
      <c r="T73" s="9">
        <v>1</v>
      </c>
      <c r="U73" s="9">
        <v>4.8</v>
      </c>
      <c r="W73" s="32">
        <f>SUMIFS('[1]Budgets (incl indexatie)'!BT:BT,'[1]Budgets (incl indexatie)'!BU:BU,'[1]Berekening drops + kosten'!A73,'[1]Budgets (incl indexatie)'!BR:BR,'[1]Berekening drops + kosten'!B73,'[1]Budgets (incl indexatie)'!AW:AW,'[1]Berekening drops + kosten'!D73,'[1]Budgets (incl indexatie)'!BP:BP,'[1]Berekening drops + kosten'!E73)*1.25</f>
        <v>6</v>
      </c>
      <c r="X73" s="9">
        <f t="shared" si="13"/>
        <v>1</v>
      </c>
      <c r="Y73" s="9" t="e">
        <f t="shared" si="14"/>
        <v>#N/A</v>
      </c>
      <c r="Z73" s="33">
        <f t="shared" si="15"/>
        <v>0</v>
      </c>
      <c r="AA73" s="34">
        <f t="shared" si="16"/>
        <v>6</v>
      </c>
      <c r="AB73" s="35">
        <v>48.92</v>
      </c>
      <c r="AC73" s="35">
        <f>IF(Z73=0,0,IF(A73="Pharma",#REF!,
VLOOKUP(B73*1,'[1]Tarieven per pallet &amp; postcode'!A:C,3,0))*Z73)</f>
        <v>0</v>
      </c>
      <c r="AD73" s="35">
        <f>IF(AA73=0,0,
IF(A73="Pharma",VLOOKUP(AA73,#REF!,2,0),
INDEX('[1]Tarieven per pallet &amp; postcode'!$A$4:$AK$94,MATCH('[1]Berekening drops + kosten'!B73*1,'[1]Tarieven per pallet &amp; postcode'!$A$4:$A$94,0),MATCH(AA73,'[1]Tarieven per pallet &amp; postcode'!$A$4:$AK$4,0))*AA73))</f>
        <v>61.14</v>
      </c>
      <c r="AE73" s="35">
        <f t="shared" si="17"/>
        <v>61.14</v>
      </c>
      <c r="AF73" s="36">
        <f t="shared" si="18"/>
        <v>0</v>
      </c>
      <c r="AG73" s="127">
        <v>1</v>
      </c>
      <c r="AH73" s="115">
        <f t="shared" si="11"/>
        <v>6</v>
      </c>
      <c r="AI73" s="128">
        <f t="shared" si="19"/>
        <v>0.18181818181818182</v>
      </c>
      <c r="AJ73" s="129">
        <f t="shared" si="12"/>
        <v>6</v>
      </c>
      <c r="AK73" s="128">
        <f t="shared" si="20"/>
        <v>0.18181818181818182</v>
      </c>
      <c r="AL73" s="130">
        <f t="shared" si="21"/>
        <v>0</v>
      </c>
    </row>
    <row r="74" spans="1:38" hidden="1" x14ac:dyDescent="0.2">
      <c r="A74" t="s">
        <v>62</v>
      </c>
      <c r="B74" t="s">
        <v>64</v>
      </c>
      <c r="D74" t="s">
        <v>66</v>
      </c>
      <c r="E74">
        <v>35</v>
      </c>
      <c r="L74" s="9">
        <v>1</v>
      </c>
      <c r="M74" s="9">
        <v>5.6</v>
      </c>
      <c r="T74" s="9">
        <v>1</v>
      </c>
      <c r="U74" s="9">
        <v>5.6</v>
      </c>
      <c r="W74" s="32">
        <f>SUMIFS('[1]Budgets (incl indexatie)'!BT:BT,'[1]Budgets (incl indexatie)'!BU:BU,'[1]Berekening drops + kosten'!A74,'[1]Budgets (incl indexatie)'!BR:BR,'[1]Berekening drops + kosten'!B74,'[1]Budgets (incl indexatie)'!AW:AW,'[1]Berekening drops + kosten'!D74,'[1]Budgets (incl indexatie)'!BP:BP,'[1]Berekening drops + kosten'!E74)*1.25</f>
        <v>7</v>
      </c>
      <c r="X74" s="9">
        <f t="shared" si="13"/>
        <v>1</v>
      </c>
      <c r="Y74" s="9" t="e">
        <f t="shared" si="14"/>
        <v>#N/A</v>
      </c>
      <c r="Z74" s="33">
        <f t="shared" si="15"/>
        <v>0</v>
      </c>
      <c r="AA74" s="34">
        <f t="shared" si="16"/>
        <v>7</v>
      </c>
      <c r="AB74" s="35">
        <v>52.92</v>
      </c>
      <c r="AC74" s="35">
        <f>IF(Z74=0,0,IF(A74="Pharma",#REF!,
VLOOKUP(B74*1,'[1]Tarieven per pallet &amp; postcode'!A:C,3,0))*Z74)</f>
        <v>0</v>
      </c>
      <c r="AD74" s="35">
        <f>IF(AA74=0,0,
IF(A74="Pharma",VLOOKUP(AA74,#REF!,2,0),
INDEX('[1]Tarieven per pallet &amp; postcode'!$A$4:$AK$94,MATCH('[1]Berekening drops + kosten'!B74*1,'[1]Tarieven per pallet &amp; postcode'!$A$4:$A$94,0),MATCH(AA74,'[1]Tarieven per pallet &amp; postcode'!$A$4:$AK$4,0))*AA74))</f>
        <v>66.149999999999991</v>
      </c>
      <c r="AE74" s="35">
        <f t="shared" si="17"/>
        <v>66.149999999999991</v>
      </c>
      <c r="AF74" s="36">
        <f t="shared" si="18"/>
        <v>0</v>
      </c>
      <c r="AG74" s="127">
        <v>1</v>
      </c>
      <c r="AH74" s="115">
        <f t="shared" si="11"/>
        <v>7</v>
      </c>
      <c r="AI74" s="128">
        <f t="shared" si="19"/>
        <v>0.21212121212121213</v>
      </c>
      <c r="AJ74" s="129">
        <f t="shared" si="12"/>
        <v>7</v>
      </c>
      <c r="AK74" s="128">
        <f t="shared" si="20"/>
        <v>0.21212121212121213</v>
      </c>
      <c r="AL74" s="130">
        <f t="shared" si="21"/>
        <v>0</v>
      </c>
    </row>
    <row r="75" spans="1:38" hidden="1" x14ac:dyDescent="0.2">
      <c r="A75" t="s">
        <v>62</v>
      </c>
      <c r="B75" t="s">
        <v>64</v>
      </c>
      <c r="D75" t="s">
        <v>66</v>
      </c>
      <c r="E75">
        <v>37</v>
      </c>
      <c r="L75" s="9">
        <v>1</v>
      </c>
      <c r="M75" s="9">
        <v>20.800000000000004</v>
      </c>
      <c r="T75" s="9">
        <v>1</v>
      </c>
      <c r="U75" s="9">
        <v>20.800000000000004</v>
      </c>
      <c r="W75" s="32">
        <f>SUMIFS('[1]Budgets (incl indexatie)'!BT:BT,'[1]Budgets (incl indexatie)'!BU:BU,'[1]Berekening drops + kosten'!A75,'[1]Budgets (incl indexatie)'!BR:BR,'[1]Berekening drops + kosten'!B75,'[1]Budgets (incl indexatie)'!AW:AW,'[1]Berekening drops + kosten'!D75,'[1]Budgets (incl indexatie)'!BP:BP,'[1]Berekening drops + kosten'!E75)*1.25</f>
        <v>26.000000000000007</v>
      </c>
      <c r="X75" s="9">
        <f t="shared" si="13"/>
        <v>1</v>
      </c>
      <c r="Y75" s="9" t="e">
        <f t="shared" si="14"/>
        <v>#N/A</v>
      </c>
      <c r="Z75" s="33">
        <f t="shared" si="15"/>
        <v>0</v>
      </c>
      <c r="AA75" s="34">
        <f t="shared" si="16"/>
        <v>26</v>
      </c>
      <c r="AB75" s="35">
        <v>132.5</v>
      </c>
      <c r="AC75" s="35">
        <f>IF(Z75=0,0,IF(A75="Pharma",#REF!,
VLOOKUP(B75*1,'[1]Tarieven per pallet &amp; postcode'!A:C,3,0))*Z75)</f>
        <v>0</v>
      </c>
      <c r="AD75" s="35">
        <f>IF(AA75=0,0,
IF(A75="Pharma",VLOOKUP(AA75,#REF!,2,0),
INDEX('[1]Tarieven per pallet &amp; postcode'!$A$4:$AK$94,MATCH('[1]Berekening drops + kosten'!B75*1,'[1]Tarieven per pallet &amp; postcode'!$A$4:$A$94,0),MATCH(AA75,'[1]Tarieven per pallet &amp; postcode'!$A$4:$AK$4,0))*AA75))</f>
        <v>165.62</v>
      </c>
      <c r="AE75" s="35">
        <f t="shared" si="17"/>
        <v>165.62</v>
      </c>
      <c r="AF75" s="36">
        <f t="shared" si="18"/>
        <v>0</v>
      </c>
      <c r="AG75" s="127">
        <v>1</v>
      </c>
      <c r="AH75" s="115">
        <f t="shared" si="11"/>
        <v>26.000000000000007</v>
      </c>
      <c r="AI75" s="128">
        <f t="shared" si="19"/>
        <v>0.78787878787878807</v>
      </c>
      <c r="AJ75" s="129">
        <f t="shared" si="12"/>
        <v>26.000000000000007</v>
      </c>
      <c r="AK75" s="128">
        <f t="shared" si="20"/>
        <v>0.78787878787878807</v>
      </c>
      <c r="AL75" s="130">
        <f t="shared" si="21"/>
        <v>0</v>
      </c>
    </row>
    <row r="76" spans="1:38" hidden="1" x14ac:dyDescent="0.2">
      <c r="A76" t="s">
        <v>62</v>
      </c>
      <c r="B76" t="s">
        <v>64</v>
      </c>
      <c r="D76" t="s">
        <v>66</v>
      </c>
      <c r="E76">
        <v>38</v>
      </c>
      <c r="H76" s="9">
        <v>0</v>
      </c>
      <c r="I76" s="9">
        <v>0</v>
      </c>
      <c r="T76" s="9">
        <v>0</v>
      </c>
      <c r="U76" s="9">
        <v>0</v>
      </c>
      <c r="W76" s="32">
        <f>SUMIFS('[1]Budgets (incl indexatie)'!BT:BT,'[1]Budgets (incl indexatie)'!BU:BU,'[1]Berekening drops + kosten'!A76,'[1]Budgets (incl indexatie)'!BR:BR,'[1]Berekening drops + kosten'!B76,'[1]Budgets (incl indexatie)'!AW:AW,'[1]Berekening drops + kosten'!D76,'[1]Budgets (incl indexatie)'!BP:BP,'[1]Berekening drops + kosten'!E76)*1.25</f>
        <v>0</v>
      </c>
      <c r="X76" s="9">
        <f t="shared" si="13"/>
        <v>0</v>
      </c>
      <c r="Y76" s="9" t="e">
        <f t="shared" si="14"/>
        <v>#N/A</v>
      </c>
      <c r="Z76" s="33">
        <f t="shared" si="15"/>
        <v>0</v>
      </c>
      <c r="AA76" s="34">
        <f t="shared" si="16"/>
        <v>0</v>
      </c>
      <c r="AB76" s="35">
        <v>0</v>
      </c>
      <c r="AC76" s="35">
        <f>IF(Z76=0,0,IF(A76="Pharma",#REF!,
VLOOKUP(B76*1,'[1]Tarieven per pallet &amp; postcode'!A:C,3,0))*Z76)</f>
        <v>0</v>
      </c>
      <c r="AD76" s="35">
        <f>IF(AA76=0,0,
IF(A76="Pharma",VLOOKUP(AA76,#REF!,2,0),
INDEX('[1]Tarieven per pallet &amp; postcode'!$A$4:$AK$94,MATCH('[1]Berekening drops + kosten'!B76*1,'[1]Tarieven per pallet &amp; postcode'!$A$4:$A$94,0),MATCH(AA76,'[1]Tarieven per pallet &amp; postcode'!$A$4:$AK$4,0))*AA76))</f>
        <v>0</v>
      </c>
      <c r="AE76" s="35">
        <f t="shared" si="17"/>
        <v>0</v>
      </c>
      <c r="AF76" s="36">
        <f t="shared" si="18"/>
        <v>0</v>
      </c>
      <c r="AG76" s="127">
        <v>0</v>
      </c>
      <c r="AH76" s="115" t="e">
        <f t="shared" si="11"/>
        <v>#DIV/0!</v>
      </c>
      <c r="AI76" s="128" t="e">
        <f t="shared" si="19"/>
        <v>#DIV/0!</v>
      </c>
      <c r="AJ76" s="129" t="e">
        <f t="shared" si="12"/>
        <v>#DIV/0!</v>
      </c>
      <c r="AK76" s="128" t="e">
        <f t="shared" si="20"/>
        <v>#DIV/0!</v>
      </c>
      <c r="AL76" s="130" t="e">
        <f t="shared" si="21"/>
        <v>#DIV/0!</v>
      </c>
    </row>
    <row r="77" spans="1:38" hidden="1" x14ac:dyDescent="0.2">
      <c r="A77" t="s">
        <v>62</v>
      </c>
      <c r="B77" t="s">
        <v>64</v>
      </c>
      <c r="D77" t="s">
        <v>66</v>
      </c>
      <c r="E77">
        <v>39</v>
      </c>
      <c r="J77" s="9">
        <v>1</v>
      </c>
      <c r="K77" s="9">
        <v>10.4</v>
      </c>
      <c r="T77" s="9">
        <v>1</v>
      </c>
      <c r="U77" s="9">
        <v>10.4</v>
      </c>
      <c r="W77" s="32">
        <f>SUMIFS('[1]Budgets (incl indexatie)'!BT:BT,'[1]Budgets (incl indexatie)'!BU:BU,'[1]Berekening drops + kosten'!A77,'[1]Budgets (incl indexatie)'!BR:BR,'[1]Berekening drops + kosten'!B77,'[1]Budgets (incl indexatie)'!AW:AW,'[1]Berekening drops + kosten'!D77,'[1]Budgets (incl indexatie)'!BP:BP,'[1]Berekening drops + kosten'!E77)*1.25</f>
        <v>13</v>
      </c>
      <c r="X77" s="9">
        <f t="shared" si="13"/>
        <v>1</v>
      </c>
      <c r="Y77" s="9" t="e">
        <f t="shared" si="14"/>
        <v>#N/A</v>
      </c>
      <c r="Z77" s="33">
        <f t="shared" si="15"/>
        <v>0</v>
      </c>
      <c r="AA77" s="34">
        <f t="shared" si="16"/>
        <v>13</v>
      </c>
      <c r="AB77" s="35">
        <v>86.94</v>
      </c>
      <c r="AC77" s="35">
        <f>IF(Z77=0,0,IF(A77="Pharma",#REF!,
VLOOKUP(B77*1,'[1]Tarieven per pallet &amp; postcode'!A:C,3,0))*Z77)</f>
        <v>0</v>
      </c>
      <c r="AD77" s="35">
        <f>IF(AA77=0,0,
IF(A77="Pharma",VLOOKUP(AA77,#REF!,2,0),
INDEX('[1]Tarieven per pallet &amp; postcode'!$A$4:$AK$94,MATCH('[1]Berekening drops + kosten'!B77*1,'[1]Tarieven per pallet &amp; postcode'!$A$4:$A$94,0),MATCH(AA77,'[1]Tarieven per pallet &amp; postcode'!$A$4:$AK$4,0))*AA77))</f>
        <v>108.67999999999999</v>
      </c>
      <c r="AE77" s="35">
        <f t="shared" si="17"/>
        <v>108.67999999999999</v>
      </c>
      <c r="AF77" s="36">
        <f t="shared" si="18"/>
        <v>0</v>
      </c>
      <c r="AG77" s="127">
        <v>1</v>
      </c>
      <c r="AH77" s="115">
        <f t="shared" si="11"/>
        <v>13</v>
      </c>
      <c r="AI77" s="128">
        <f t="shared" si="19"/>
        <v>0.39393939393939392</v>
      </c>
      <c r="AJ77" s="129">
        <f t="shared" si="12"/>
        <v>13</v>
      </c>
      <c r="AK77" s="128">
        <f t="shared" si="20"/>
        <v>0.39393939393939392</v>
      </c>
      <c r="AL77" s="130">
        <f t="shared" si="21"/>
        <v>0</v>
      </c>
    </row>
    <row r="78" spans="1:38" hidden="1" x14ac:dyDescent="0.2">
      <c r="A78" t="s">
        <v>62</v>
      </c>
      <c r="B78" t="s">
        <v>64</v>
      </c>
      <c r="D78" t="s">
        <v>66</v>
      </c>
      <c r="E78">
        <v>40</v>
      </c>
      <c r="L78" s="9">
        <v>1</v>
      </c>
      <c r="M78" s="9">
        <v>3.2</v>
      </c>
      <c r="T78" s="9">
        <v>1</v>
      </c>
      <c r="U78" s="9">
        <v>3.2</v>
      </c>
      <c r="W78" s="32">
        <f>SUMIFS('[1]Budgets (incl indexatie)'!BT:BT,'[1]Budgets (incl indexatie)'!BU:BU,'[1]Berekening drops + kosten'!A78,'[1]Budgets (incl indexatie)'!BR:BR,'[1]Berekening drops + kosten'!B78,'[1]Budgets (incl indexatie)'!AW:AW,'[1]Berekening drops + kosten'!D78,'[1]Budgets (incl indexatie)'!BP:BP,'[1]Berekening drops + kosten'!E78)*1.25</f>
        <v>4</v>
      </c>
      <c r="X78" s="9">
        <f t="shared" si="13"/>
        <v>1</v>
      </c>
      <c r="Y78" s="9" t="e">
        <f t="shared" si="14"/>
        <v>#N/A</v>
      </c>
      <c r="Z78" s="33">
        <f t="shared" si="15"/>
        <v>0</v>
      </c>
      <c r="AA78" s="34">
        <f t="shared" si="16"/>
        <v>4</v>
      </c>
      <c r="AB78" s="35">
        <v>38.11</v>
      </c>
      <c r="AC78" s="35">
        <f>IF(Z78=0,0,IF(A78="Pharma",#REF!,
VLOOKUP(B78*1,'[1]Tarieven per pallet &amp; postcode'!A:C,3,0))*Z78)</f>
        <v>0</v>
      </c>
      <c r="AD78" s="35">
        <f>IF(AA78=0,0,
IF(A78="Pharma",VLOOKUP(AA78,#REF!,2,0),
INDEX('[1]Tarieven per pallet &amp; postcode'!$A$4:$AK$94,MATCH('[1]Berekening drops + kosten'!B78*1,'[1]Tarieven per pallet &amp; postcode'!$A$4:$A$94,0),MATCH(AA78,'[1]Tarieven per pallet &amp; postcode'!$A$4:$AK$4,0))*AA78))</f>
        <v>47.64</v>
      </c>
      <c r="AE78" s="35">
        <f t="shared" si="17"/>
        <v>47.64</v>
      </c>
      <c r="AF78" s="36">
        <f t="shared" si="18"/>
        <v>0</v>
      </c>
      <c r="AG78" s="127">
        <v>1</v>
      </c>
      <c r="AH78" s="115">
        <f t="shared" si="11"/>
        <v>4</v>
      </c>
      <c r="AI78" s="128">
        <f t="shared" si="19"/>
        <v>0.12121212121212122</v>
      </c>
      <c r="AJ78" s="129">
        <f t="shared" si="12"/>
        <v>4</v>
      </c>
      <c r="AK78" s="128">
        <f t="shared" si="20"/>
        <v>0.12121212121212122</v>
      </c>
      <c r="AL78" s="130">
        <f t="shared" si="21"/>
        <v>0</v>
      </c>
    </row>
    <row r="79" spans="1:38" hidden="1" x14ac:dyDescent="0.2">
      <c r="A79" t="s">
        <v>62</v>
      </c>
      <c r="B79" t="s">
        <v>64</v>
      </c>
      <c r="D79" t="s">
        <v>66</v>
      </c>
      <c r="E79">
        <v>41</v>
      </c>
      <c r="L79" s="9">
        <v>1</v>
      </c>
      <c r="M79" s="9">
        <v>3.2</v>
      </c>
      <c r="T79" s="9">
        <v>1</v>
      </c>
      <c r="U79" s="9">
        <v>3.2</v>
      </c>
      <c r="W79" s="32">
        <f>SUMIFS('[1]Budgets (incl indexatie)'!BT:BT,'[1]Budgets (incl indexatie)'!BU:BU,'[1]Berekening drops + kosten'!A79,'[1]Budgets (incl indexatie)'!BR:BR,'[1]Berekening drops + kosten'!B79,'[1]Budgets (incl indexatie)'!AW:AW,'[1]Berekening drops + kosten'!D79,'[1]Budgets (incl indexatie)'!BP:BP,'[1]Berekening drops + kosten'!E79)*1.25</f>
        <v>4</v>
      </c>
      <c r="X79" s="9">
        <f t="shared" si="13"/>
        <v>1</v>
      </c>
      <c r="Y79" s="9" t="e">
        <f t="shared" si="14"/>
        <v>#N/A</v>
      </c>
      <c r="Z79" s="33">
        <f t="shared" si="15"/>
        <v>0</v>
      </c>
      <c r="AA79" s="34">
        <f t="shared" si="16"/>
        <v>4</v>
      </c>
      <c r="AB79" s="35">
        <v>38.11</v>
      </c>
      <c r="AC79" s="35">
        <f>IF(Z79=0,0,IF(A79="Pharma",#REF!,
VLOOKUP(B79*1,'[1]Tarieven per pallet &amp; postcode'!A:C,3,0))*Z79)</f>
        <v>0</v>
      </c>
      <c r="AD79" s="35">
        <f>IF(AA79=0,0,
IF(A79="Pharma",VLOOKUP(AA79,#REF!,2,0),
INDEX('[1]Tarieven per pallet &amp; postcode'!$A$4:$AK$94,MATCH('[1]Berekening drops + kosten'!B79*1,'[1]Tarieven per pallet &amp; postcode'!$A$4:$A$94,0),MATCH(AA79,'[1]Tarieven per pallet &amp; postcode'!$A$4:$AK$4,0))*AA79))</f>
        <v>47.64</v>
      </c>
      <c r="AE79" s="35">
        <f t="shared" si="17"/>
        <v>47.64</v>
      </c>
      <c r="AF79" s="36">
        <f t="shared" si="18"/>
        <v>0</v>
      </c>
      <c r="AG79" s="127">
        <v>1</v>
      </c>
      <c r="AH79" s="115">
        <f t="shared" si="11"/>
        <v>4</v>
      </c>
      <c r="AI79" s="128">
        <f t="shared" si="19"/>
        <v>0.12121212121212122</v>
      </c>
      <c r="AJ79" s="129">
        <f t="shared" si="12"/>
        <v>4</v>
      </c>
      <c r="AK79" s="128">
        <f t="shared" si="20"/>
        <v>0.12121212121212122</v>
      </c>
      <c r="AL79" s="130">
        <f t="shared" si="21"/>
        <v>0</v>
      </c>
    </row>
    <row r="80" spans="1:38" hidden="1" x14ac:dyDescent="0.2">
      <c r="A80" t="s">
        <v>62</v>
      </c>
      <c r="B80" t="s">
        <v>64</v>
      </c>
      <c r="D80" t="s">
        <v>66</v>
      </c>
      <c r="E80">
        <v>42</v>
      </c>
      <c r="L80" s="9">
        <v>0</v>
      </c>
      <c r="M80" s="9">
        <v>0</v>
      </c>
      <c r="T80" s="9">
        <v>0</v>
      </c>
      <c r="U80" s="9">
        <v>0</v>
      </c>
      <c r="W80" s="32">
        <f>SUMIFS('[1]Budgets (incl indexatie)'!BT:BT,'[1]Budgets (incl indexatie)'!BU:BU,'[1]Berekening drops + kosten'!A80,'[1]Budgets (incl indexatie)'!BR:BR,'[1]Berekening drops + kosten'!B80,'[1]Budgets (incl indexatie)'!AW:AW,'[1]Berekening drops + kosten'!D80,'[1]Budgets (incl indexatie)'!BP:BP,'[1]Berekening drops + kosten'!E80)*1.25</f>
        <v>0</v>
      </c>
      <c r="X80" s="9">
        <f t="shared" si="13"/>
        <v>0</v>
      </c>
      <c r="Y80" s="9" t="e">
        <f t="shared" si="14"/>
        <v>#N/A</v>
      </c>
      <c r="Z80" s="33">
        <f t="shared" si="15"/>
        <v>0</v>
      </c>
      <c r="AA80" s="34">
        <f t="shared" si="16"/>
        <v>0</v>
      </c>
      <c r="AB80" s="35">
        <v>0</v>
      </c>
      <c r="AC80" s="35">
        <f>IF(Z80=0,0,IF(A80="Pharma",#REF!,
VLOOKUP(B80*1,'[1]Tarieven per pallet &amp; postcode'!A:C,3,0))*Z80)</f>
        <v>0</v>
      </c>
      <c r="AD80" s="35">
        <f>IF(AA80=0,0,
IF(A80="Pharma",VLOOKUP(AA80,#REF!,2,0),
INDEX('[1]Tarieven per pallet &amp; postcode'!$A$4:$AK$94,MATCH('[1]Berekening drops + kosten'!B80*1,'[1]Tarieven per pallet &amp; postcode'!$A$4:$A$94,0),MATCH(AA80,'[1]Tarieven per pallet &amp; postcode'!$A$4:$AK$4,0))*AA80))</f>
        <v>0</v>
      </c>
      <c r="AE80" s="35">
        <f t="shared" si="17"/>
        <v>0</v>
      </c>
      <c r="AF80" s="36">
        <f t="shared" si="18"/>
        <v>0</v>
      </c>
      <c r="AG80" s="127">
        <v>0</v>
      </c>
      <c r="AH80" s="115" t="e">
        <f t="shared" si="11"/>
        <v>#DIV/0!</v>
      </c>
      <c r="AI80" s="128" t="e">
        <f t="shared" si="19"/>
        <v>#DIV/0!</v>
      </c>
      <c r="AJ80" s="129" t="e">
        <f t="shared" si="12"/>
        <v>#DIV/0!</v>
      </c>
      <c r="AK80" s="128" t="e">
        <f t="shared" si="20"/>
        <v>#DIV/0!</v>
      </c>
      <c r="AL80" s="130" t="e">
        <f t="shared" si="21"/>
        <v>#DIV/0!</v>
      </c>
    </row>
    <row r="81" spans="1:38" hidden="1" x14ac:dyDescent="0.2">
      <c r="A81" t="s">
        <v>62</v>
      </c>
      <c r="B81" t="s">
        <v>64</v>
      </c>
      <c r="D81" t="s">
        <v>66</v>
      </c>
      <c r="E81">
        <v>43</v>
      </c>
      <c r="J81" s="9">
        <v>1</v>
      </c>
      <c r="K81" s="9">
        <v>15.2</v>
      </c>
      <c r="T81" s="9">
        <v>1</v>
      </c>
      <c r="U81" s="9">
        <v>15.2</v>
      </c>
      <c r="W81" s="32">
        <f>SUMIFS('[1]Budgets (incl indexatie)'!BT:BT,'[1]Budgets (incl indexatie)'!BU:BU,'[1]Berekening drops + kosten'!A81,'[1]Budgets (incl indexatie)'!BR:BR,'[1]Berekening drops + kosten'!B81,'[1]Budgets (incl indexatie)'!AW:AW,'[1]Berekening drops + kosten'!D81,'[1]Budgets (incl indexatie)'!BP:BP,'[1]Berekening drops + kosten'!E81)*1.25</f>
        <v>19</v>
      </c>
      <c r="X81" s="9">
        <f t="shared" si="13"/>
        <v>1</v>
      </c>
      <c r="Y81" s="9" t="e">
        <f t="shared" si="14"/>
        <v>#N/A</v>
      </c>
      <c r="Z81" s="33">
        <f t="shared" si="15"/>
        <v>0</v>
      </c>
      <c r="AA81" s="34">
        <f t="shared" si="16"/>
        <v>19</v>
      </c>
      <c r="AB81" s="35">
        <v>149.41999999999999</v>
      </c>
      <c r="AC81" s="35">
        <f>IF(Z81=0,0,IF(A81="Pharma",#REF!,
VLOOKUP(B81*1,'[1]Tarieven per pallet &amp; postcode'!A:C,3,0))*Z81)</f>
        <v>0</v>
      </c>
      <c r="AD81" s="35">
        <f>IF(AA81=0,0,
IF(A81="Pharma",VLOOKUP(AA81,#REF!,2,0),
INDEX('[1]Tarieven per pallet &amp; postcode'!$A$4:$AK$94,MATCH('[1]Berekening drops + kosten'!B81*1,'[1]Tarieven per pallet &amp; postcode'!$A$4:$A$94,0),MATCH(AA81,'[1]Tarieven per pallet &amp; postcode'!$A$4:$AK$4,0))*AA81))</f>
        <v>138.51</v>
      </c>
      <c r="AE81" s="35">
        <f t="shared" si="17"/>
        <v>138.51</v>
      </c>
      <c r="AF81" s="36">
        <f t="shared" si="18"/>
        <v>10.909999999999997</v>
      </c>
      <c r="AG81" s="127">
        <v>1</v>
      </c>
      <c r="AH81" s="115">
        <f t="shared" si="11"/>
        <v>19</v>
      </c>
      <c r="AI81" s="128">
        <f t="shared" si="19"/>
        <v>0.5757575757575758</v>
      </c>
      <c r="AJ81" s="129">
        <f t="shared" si="12"/>
        <v>19</v>
      </c>
      <c r="AK81" s="128">
        <f t="shared" si="20"/>
        <v>0.5757575757575758</v>
      </c>
      <c r="AL81" s="130">
        <f t="shared" si="21"/>
        <v>0</v>
      </c>
    </row>
    <row r="82" spans="1:38" ht="15.75" hidden="1" customHeight="1" x14ac:dyDescent="0.2">
      <c r="A82" t="s">
        <v>62</v>
      </c>
      <c r="B82" t="s">
        <v>64</v>
      </c>
      <c r="D82" t="s">
        <v>66</v>
      </c>
      <c r="E82">
        <v>44</v>
      </c>
      <c r="L82" s="9">
        <v>1</v>
      </c>
      <c r="M82" s="9">
        <v>3.2</v>
      </c>
      <c r="T82" s="9">
        <v>1</v>
      </c>
      <c r="U82" s="9">
        <v>3.2</v>
      </c>
      <c r="W82" s="32">
        <f>SUMIFS('[1]Budgets (incl indexatie)'!BT:BT,'[1]Budgets (incl indexatie)'!BU:BU,'[1]Berekening drops + kosten'!A82,'[1]Budgets (incl indexatie)'!BR:BR,'[1]Berekening drops + kosten'!B82,'[1]Budgets (incl indexatie)'!AW:AW,'[1]Berekening drops + kosten'!D82,'[1]Budgets (incl indexatie)'!BP:BP,'[1]Berekening drops + kosten'!E82)*1.25</f>
        <v>4</v>
      </c>
      <c r="X82" s="9">
        <f t="shared" si="13"/>
        <v>1</v>
      </c>
      <c r="Y82" s="9" t="e">
        <f t="shared" si="14"/>
        <v>#N/A</v>
      </c>
      <c r="Z82" s="33">
        <f t="shared" si="15"/>
        <v>0</v>
      </c>
      <c r="AA82" s="34">
        <f t="shared" si="16"/>
        <v>4</v>
      </c>
      <c r="AB82" s="35">
        <v>38.11</v>
      </c>
      <c r="AC82" s="35">
        <f>IF(Z82=0,0,IF(A82="Pharma",#REF!,
VLOOKUP(B82*1,'[1]Tarieven per pallet &amp; postcode'!A:C,3,0))*Z82)</f>
        <v>0</v>
      </c>
      <c r="AD82" s="35">
        <f>IF(AA82=0,0,
IF(A82="Pharma",VLOOKUP(AA82,#REF!,2,0),
INDEX('[1]Tarieven per pallet &amp; postcode'!$A$4:$AK$94,MATCH('[1]Berekening drops + kosten'!B82*1,'[1]Tarieven per pallet &amp; postcode'!$A$4:$A$94,0),MATCH(AA82,'[1]Tarieven per pallet &amp; postcode'!$A$4:$AK$4,0))*AA82))</f>
        <v>47.64</v>
      </c>
      <c r="AE82" s="35">
        <f t="shared" si="17"/>
        <v>47.64</v>
      </c>
      <c r="AF82" s="36">
        <f t="shared" si="18"/>
        <v>0</v>
      </c>
      <c r="AG82" s="127">
        <v>1</v>
      </c>
      <c r="AH82" s="115">
        <f t="shared" si="11"/>
        <v>4</v>
      </c>
      <c r="AI82" s="128">
        <f t="shared" si="19"/>
        <v>0.12121212121212122</v>
      </c>
      <c r="AJ82" s="129">
        <f t="shared" si="12"/>
        <v>4</v>
      </c>
      <c r="AK82" s="128">
        <f t="shared" si="20"/>
        <v>0.12121212121212122</v>
      </c>
      <c r="AL82" s="130">
        <f t="shared" si="21"/>
        <v>0</v>
      </c>
    </row>
    <row r="83" spans="1:38" hidden="1" x14ac:dyDescent="0.2">
      <c r="A83" t="s">
        <v>62</v>
      </c>
      <c r="B83" t="s">
        <v>64</v>
      </c>
      <c r="D83" t="s">
        <v>66</v>
      </c>
      <c r="E83">
        <v>45</v>
      </c>
      <c r="H83" s="9">
        <v>0</v>
      </c>
      <c r="I83" s="9">
        <v>0</v>
      </c>
      <c r="L83" s="9">
        <v>1</v>
      </c>
      <c r="M83" s="9">
        <v>9.6</v>
      </c>
      <c r="T83" s="9">
        <v>1</v>
      </c>
      <c r="U83" s="9">
        <v>9.6</v>
      </c>
      <c r="W83" s="32">
        <f>SUMIFS('[1]Budgets (incl indexatie)'!BT:BT,'[1]Budgets (incl indexatie)'!BU:BU,'[1]Berekening drops + kosten'!A83,'[1]Budgets (incl indexatie)'!BR:BR,'[1]Berekening drops + kosten'!B83,'[1]Budgets (incl indexatie)'!AW:AW,'[1]Berekening drops + kosten'!D83,'[1]Budgets (incl indexatie)'!BP:BP,'[1]Berekening drops + kosten'!E83)*1.25</f>
        <v>12</v>
      </c>
      <c r="X83" s="9">
        <f t="shared" si="13"/>
        <v>1</v>
      </c>
      <c r="Y83" s="9" t="e">
        <f t="shared" si="14"/>
        <v>#N/A</v>
      </c>
      <c r="Z83" s="33">
        <f t="shared" si="15"/>
        <v>0</v>
      </c>
      <c r="AA83" s="34">
        <f t="shared" si="16"/>
        <v>12</v>
      </c>
      <c r="AB83" s="35">
        <v>82.46</v>
      </c>
      <c r="AC83" s="35">
        <f>IF(Z83=0,0,IF(A83="Pharma",#REF!,
VLOOKUP(B83*1,'[1]Tarieven per pallet &amp; postcode'!A:C,3,0))*Z83)</f>
        <v>0</v>
      </c>
      <c r="AD83" s="35">
        <f>IF(AA83=0,0,
IF(A83="Pharma",VLOOKUP(AA83,#REF!,2,0),
INDEX('[1]Tarieven per pallet &amp; postcode'!$A$4:$AK$94,MATCH('[1]Berekening drops + kosten'!B83*1,'[1]Tarieven per pallet &amp; postcode'!$A$4:$A$94,0),MATCH(AA83,'[1]Tarieven per pallet &amp; postcode'!$A$4:$AK$4,0))*AA83))</f>
        <v>103.08</v>
      </c>
      <c r="AE83" s="35">
        <f t="shared" si="17"/>
        <v>103.08</v>
      </c>
      <c r="AF83" s="36">
        <f t="shared" si="18"/>
        <v>0</v>
      </c>
      <c r="AG83" s="127">
        <v>1</v>
      </c>
      <c r="AH83" s="115">
        <f t="shared" si="11"/>
        <v>12</v>
      </c>
      <c r="AI83" s="128">
        <f t="shared" si="19"/>
        <v>0.36363636363636365</v>
      </c>
      <c r="AJ83" s="129">
        <f t="shared" si="12"/>
        <v>12</v>
      </c>
      <c r="AK83" s="128">
        <f t="shared" si="20"/>
        <v>0.36363636363636365</v>
      </c>
      <c r="AL83" s="130">
        <f t="shared" si="21"/>
        <v>0</v>
      </c>
    </row>
    <row r="84" spans="1:38" hidden="1" x14ac:dyDescent="0.2">
      <c r="A84" t="s">
        <v>62</v>
      </c>
      <c r="B84" t="s">
        <v>64</v>
      </c>
      <c r="D84" t="s">
        <v>66</v>
      </c>
      <c r="E84">
        <v>46</v>
      </c>
      <c r="H84" s="9">
        <v>0</v>
      </c>
      <c r="I84" s="9">
        <v>0</v>
      </c>
      <c r="L84" s="9">
        <v>1</v>
      </c>
      <c r="M84" s="9">
        <v>7.2</v>
      </c>
      <c r="T84" s="9">
        <v>1</v>
      </c>
      <c r="U84" s="9">
        <v>7.2</v>
      </c>
      <c r="W84" s="32">
        <f>SUMIFS('[1]Budgets (incl indexatie)'!BT:BT,'[1]Budgets (incl indexatie)'!BU:BU,'[1]Berekening drops + kosten'!A84,'[1]Budgets (incl indexatie)'!BR:BR,'[1]Berekening drops + kosten'!B84,'[1]Budgets (incl indexatie)'!AW:AW,'[1]Berekening drops + kosten'!D84,'[1]Budgets (incl indexatie)'!BP:BP,'[1]Berekening drops + kosten'!E84)*1.25</f>
        <v>9</v>
      </c>
      <c r="X84" s="9">
        <f t="shared" si="13"/>
        <v>1</v>
      </c>
      <c r="Y84" s="9" t="e">
        <f t="shared" si="14"/>
        <v>#N/A</v>
      </c>
      <c r="Z84" s="33">
        <f t="shared" si="15"/>
        <v>0</v>
      </c>
      <c r="AA84" s="34">
        <f t="shared" si="16"/>
        <v>9</v>
      </c>
      <c r="AB84" s="35">
        <v>66.89</v>
      </c>
      <c r="AC84" s="35">
        <f>IF(Z84=0,0,IF(A84="Pharma",#REF!,
VLOOKUP(B84*1,'[1]Tarieven per pallet &amp; postcode'!A:C,3,0))*Z84)</f>
        <v>0</v>
      </c>
      <c r="AD84" s="35">
        <f>IF(AA84=0,0,
IF(A84="Pharma",VLOOKUP(AA84,#REF!,2,0),
INDEX('[1]Tarieven per pallet &amp; postcode'!$A$4:$AK$94,MATCH('[1]Berekening drops + kosten'!B84*1,'[1]Tarieven per pallet &amp; postcode'!$A$4:$A$94,0),MATCH(AA84,'[1]Tarieven per pallet &amp; postcode'!$A$4:$AK$4,0))*AA84))</f>
        <v>83.609999999999985</v>
      </c>
      <c r="AE84" s="35">
        <f t="shared" si="17"/>
        <v>83.609999999999985</v>
      </c>
      <c r="AF84" s="36">
        <f t="shared" si="18"/>
        <v>0</v>
      </c>
      <c r="AG84" s="127">
        <v>1</v>
      </c>
      <c r="AH84" s="115">
        <f t="shared" si="11"/>
        <v>9</v>
      </c>
      <c r="AI84" s="128">
        <f t="shared" si="19"/>
        <v>0.27272727272727271</v>
      </c>
      <c r="AJ84" s="129">
        <f t="shared" si="12"/>
        <v>9</v>
      </c>
      <c r="AK84" s="128">
        <f t="shared" si="20"/>
        <v>0.27272727272727271</v>
      </c>
      <c r="AL84" s="130">
        <f t="shared" si="21"/>
        <v>0</v>
      </c>
    </row>
    <row r="85" spans="1:38" hidden="1" x14ac:dyDescent="0.2">
      <c r="A85" t="s">
        <v>62</v>
      </c>
      <c r="B85" t="s">
        <v>64</v>
      </c>
      <c r="D85" t="s">
        <v>66</v>
      </c>
      <c r="E85">
        <v>47</v>
      </c>
      <c r="J85" s="9">
        <v>1</v>
      </c>
      <c r="K85" s="9">
        <v>21.6</v>
      </c>
      <c r="T85" s="9">
        <v>1</v>
      </c>
      <c r="U85" s="9">
        <v>21.6</v>
      </c>
      <c r="W85" s="32">
        <f>SUMIFS('[1]Budgets (incl indexatie)'!BT:BT,'[1]Budgets (incl indexatie)'!BU:BU,'[1]Berekening drops + kosten'!A85,'[1]Budgets (incl indexatie)'!BR:BR,'[1]Berekening drops + kosten'!B85,'[1]Budgets (incl indexatie)'!AW:AW,'[1]Berekening drops + kosten'!D85,'[1]Budgets (incl indexatie)'!BP:BP,'[1]Berekening drops + kosten'!E85)*1.25</f>
        <v>27</v>
      </c>
      <c r="X85" s="9">
        <f t="shared" si="13"/>
        <v>1</v>
      </c>
      <c r="Y85" s="9" t="e">
        <f t="shared" si="14"/>
        <v>#N/A</v>
      </c>
      <c r="Z85" s="33">
        <f t="shared" si="15"/>
        <v>0</v>
      </c>
      <c r="AA85" s="34">
        <f t="shared" si="16"/>
        <v>27</v>
      </c>
      <c r="AB85" s="35">
        <v>149.41999999999999</v>
      </c>
      <c r="AC85" s="35">
        <f>IF(Z85=0,0,IF(A85="Pharma",#REF!,
VLOOKUP(B85*1,'[1]Tarieven per pallet &amp; postcode'!A:C,3,0))*Z85)</f>
        <v>0</v>
      </c>
      <c r="AD85" s="35">
        <f>IF(AA85=0,0,
IF(A85="Pharma",VLOOKUP(AA85,#REF!,2,0),
INDEX('[1]Tarieven per pallet &amp; postcode'!$A$4:$AK$94,MATCH('[1]Berekening drops + kosten'!B85*1,'[1]Tarieven per pallet &amp; postcode'!$A$4:$A$94,0),MATCH(AA85,'[1]Tarieven per pallet &amp; postcode'!$A$4:$AK$4,0))*AA85))</f>
        <v>168.48000000000002</v>
      </c>
      <c r="AE85" s="35">
        <f t="shared" si="17"/>
        <v>168.48000000000002</v>
      </c>
      <c r="AF85" s="36">
        <f t="shared" si="18"/>
        <v>0</v>
      </c>
      <c r="AG85" s="127">
        <v>1</v>
      </c>
      <c r="AH85" s="115">
        <f t="shared" si="11"/>
        <v>27</v>
      </c>
      <c r="AI85" s="128">
        <f t="shared" si="19"/>
        <v>0.81818181818181823</v>
      </c>
      <c r="AJ85" s="129">
        <f t="shared" si="12"/>
        <v>27</v>
      </c>
      <c r="AK85" s="128">
        <f t="shared" si="20"/>
        <v>0.81818181818181823</v>
      </c>
      <c r="AL85" s="130">
        <f t="shared" si="21"/>
        <v>0</v>
      </c>
    </row>
    <row r="86" spans="1:38" hidden="1" x14ac:dyDescent="0.2">
      <c r="A86" t="s">
        <v>67</v>
      </c>
      <c r="B86"/>
      <c r="D86"/>
      <c r="E86"/>
      <c r="F86" s="9">
        <v>31</v>
      </c>
      <c r="G86" s="9">
        <v>459.2000000000001</v>
      </c>
      <c r="H86" s="9">
        <v>55</v>
      </c>
      <c r="I86" s="9">
        <v>635.19999999999993</v>
      </c>
      <c r="J86" s="9">
        <v>49</v>
      </c>
      <c r="K86" s="9">
        <v>791.99999999999989</v>
      </c>
      <c r="L86" s="9">
        <v>47</v>
      </c>
      <c r="M86" s="9">
        <v>579.20000000000005</v>
      </c>
      <c r="N86" s="9">
        <v>44</v>
      </c>
      <c r="O86" s="9">
        <v>574.40000000000009</v>
      </c>
      <c r="P86" s="9">
        <v>59</v>
      </c>
      <c r="Q86" s="9">
        <v>1498.4000000000003</v>
      </c>
      <c r="R86" s="9">
        <v>2</v>
      </c>
      <c r="S86" s="9">
        <v>52.8</v>
      </c>
      <c r="T86" s="9">
        <v>287</v>
      </c>
      <c r="U86" s="9">
        <v>4591.1999999999989</v>
      </c>
      <c r="W86" s="32">
        <f>SUMIFS('[1]Budgets (incl indexatie)'!BT:BT,'[1]Budgets (incl indexatie)'!BU:BU,'[1]Berekening drops + kosten'!A86,'[1]Budgets (incl indexatie)'!BR:BR,'[1]Berekening drops + kosten'!B86,'[1]Budgets (incl indexatie)'!AW:AW,'[1]Berekening drops + kosten'!D86,'[1]Budgets (incl indexatie)'!BP:BP,'[1]Berekening drops + kosten'!E86)*1.25</f>
        <v>0</v>
      </c>
      <c r="X86" s="9">
        <f t="shared" si="13"/>
        <v>0</v>
      </c>
      <c r="Y86" s="9" t="e">
        <f t="shared" si="14"/>
        <v>#N/A</v>
      </c>
      <c r="Z86" s="33">
        <f t="shared" si="15"/>
        <v>0</v>
      </c>
      <c r="AA86" s="34">
        <f t="shared" si="16"/>
        <v>0</v>
      </c>
      <c r="AB86" s="35">
        <v>0</v>
      </c>
      <c r="AC86" s="35">
        <f>IF(Z86=0,0,IF(A86="Pharma",#REF!,
VLOOKUP(B86*1,'[1]Tarieven per pallet &amp; postcode'!A:C,3,0))*Z86)</f>
        <v>0</v>
      </c>
      <c r="AD86" s="35">
        <f>IF(AA86=0,0,
IF(A86="Pharma",VLOOKUP(AA86,#REF!,2,0),
INDEX('[1]Tarieven per pallet &amp; postcode'!$A$4:$AK$94,MATCH('[1]Berekening drops + kosten'!B86*1,'[1]Tarieven per pallet &amp; postcode'!$A$4:$A$94,0),MATCH(AA86,'[1]Tarieven per pallet &amp; postcode'!$A$4:$AK$4,0))*AA86))</f>
        <v>0</v>
      </c>
      <c r="AE86" s="35">
        <f t="shared" si="17"/>
        <v>0</v>
      </c>
      <c r="AF86" s="36">
        <f t="shared" si="18"/>
        <v>0</v>
      </c>
      <c r="AG86" s="131" t="s">
        <v>72</v>
      </c>
      <c r="AH86" s="129" t="s">
        <v>72</v>
      </c>
      <c r="AI86" s="129" t="s">
        <v>72</v>
      </c>
      <c r="AJ86" s="129" t="s">
        <v>72</v>
      </c>
      <c r="AK86" s="129" t="s">
        <v>72</v>
      </c>
      <c r="AL86" s="132" t="s">
        <v>72</v>
      </c>
    </row>
    <row r="87" spans="1:38" x14ac:dyDescent="0.2">
      <c r="A87" t="s">
        <v>68</v>
      </c>
      <c r="B87" t="s">
        <v>69</v>
      </c>
      <c r="C87" t="s">
        <v>70</v>
      </c>
      <c r="D87" t="s">
        <v>71</v>
      </c>
      <c r="E87">
        <v>1</v>
      </c>
      <c r="N87" s="9">
        <v>1</v>
      </c>
      <c r="O87" s="9">
        <v>12.8</v>
      </c>
      <c r="T87" s="9">
        <v>1</v>
      </c>
      <c r="U87" s="9">
        <v>12.8</v>
      </c>
      <c r="W87" s="32">
        <f>SUMIFS('[1]Budgets (incl indexatie)'!BT:BT,'[1]Budgets (incl indexatie)'!BU:BU,'[1]Berekening drops + kosten'!A87,'[1]Budgets (incl indexatie)'!BR:BR,'[1]Berekening drops + kosten'!B87,'[1]Budgets (incl indexatie)'!AW:AW,'[1]Berekening drops + kosten'!D87,'[1]Budgets (incl indexatie)'!BP:BP,'[1]Berekening drops + kosten'!E87)*1.25</f>
        <v>16</v>
      </c>
      <c r="X87" s="9">
        <f t="shared" si="13"/>
        <v>1</v>
      </c>
      <c r="Y87" s="9" t="e">
        <f t="shared" si="14"/>
        <v>#N/A</v>
      </c>
      <c r="Z87" s="33">
        <f t="shared" si="15"/>
        <v>0</v>
      </c>
      <c r="AA87" s="34">
        <f t="shared" si="16"/>
        <v>16</v>
      </c>
      <c r="AB87" s="35">
        <v>169.21970999999999</v>
      </c>
      <c r="AC87" s="35">
        <f>IF(Z87=0,0,IF(A87="Pharma",#REF!,
VLOOKUP(B87*1,'[1]Tarieven per pallet &amp; postcode'!A:C,3,0))*Z87)</f>
        <v>0</v>
      </c>
      <c r="AD87" s="35">
        <f>IF(AA87=0,0,
IF(A87="Pharma",VLOOKUP(AA87,#REF!,2,0),
INDEX('[1]Tarieven per pallet &amp; postcode'!$A$4:$AK$94,MATCH('[1]Berekening drops + kosten'!B87*1,'[1]Tarieven per pallet &amp; postcode'!$A$4:$A$94,0),MATCH(AA87,'[1]Tarieven per pallet &amp; postcode'!$A$4:$AK$4,0))*AA87))</f>
        <v>211.52</v>
      </c>
      <c r="AE87" s="35">
        <f t="shared" si="17"/>
        <v>211.52</v>
      </c>
      <c r="AF87" s="36">
        <f t="shared" si="18"/>
        <v>0</v>
      </c>
      <c r="AG87" s="127">
        <v>1</v>
      </c>
      <c r="AH87" s="115">
        <f t="shared" si="11"/>
        <v>16</v>
      </c>
      <c r="AI87" s="128">
        <f t="shared" si="19"/>
        <v>0.48484848484848486</v>
      </c>
      <c r="AJ87" s="129">
        <f t="shared" si="12"/>
        <v>16</v>
      </c>
      <c r="AK87" s="128">
        <f t="shared" si="20"/>
        <v>0.48484848484848486</v>
      </c>
      <c r="AL87" s="130">
        <f>AK87-AI87</f>
        <v>0</v>
      </c>
    </row>
    <row r="88" spans="1:38" x14ac:dyDescent="0.2">
      <c r="A88" t="s">
        <v>68</v>
      </c>
      <c r="B88" t="s">
        <v>69</v>
      </c>
      <c r="D88" t="s">
        <v>71</v>
      </c>
      <c r="E88">
        <v>2</v>
      </c>
      <c r="N88" s="9">
        <v>0</v>
      </c>
      <c r="O88" s="9">
        <v>0</v>
      </c>
      <c r="T88" s="9">
        <v>0</v>
      </c>
      <c r="U88" s="9">
        <v>0</v>
      </c>
      <c r="W88" s="32">
        <f>SUMIFS('[1]Budgets (incl indexatie)'!BT:BT,'[1]Budgets (incl indexatie)'!BU:BU,'[1]Berekening drops + kosten'!A88,'[1]Budgets (incl indexatie)'!BR:BR,'[1]Berekening drops + kosten'!B88,'[1]Budgets (incl indexatie)'!AW:AW,'[1]Berekening drops + kosten'!D88,'[1]Budgets (incl indexatie)'!BP:BP,'[1]Berekening drops + kosten'!E88)*1.25</f>
        <v>0</v>
      </c>
      <c r="X88" s="9">
        <f t="shared" si="13"/>
        <v>0</v>
      </c>
      <c r="Y88" s="9" t="e">
        <f t="shared" si="14"/>
        <v>#N/A</v>
      </c>
      <c r="Z88" s="33">
        <f t="shared" si="15"/>
        <v>0</v>
      </c>
      <c r="AA88" s="34">
        <f t="shared" si="16"/>
        <v>0</v>
      </c>
      <c r="AB88" s="35">
        <v>0</v>
      </c>
      <c r="AC88" s="35">
        <f>IF(Z88=0,0,IF(A88="Pharma",#REF!,
VLOOKUP(B88*1,'[1]Tarieven per pallet &amp; postcode'!A:C,3,0))*Z88)</f>
        <v>0</v>
      </c>
      <c r="AD88" s="35">
        <f>IF(AA88=0,0,
IF(A88="Pharma",VLOOKUP(AA88,#REF!,2,0),
INDEX('[1]Tarieven per pallet &amp; postcode'!$A$4:$AK$94,MATCH('[1]Berekening drops + kosten'!B88*1,'[1]Tarieven per pallet &amp; postcode'!$A$4:$A$94,0),MATCH(AA88,'[1]Tarieven per pallet &amp; postcode'!$A$4:$AK$4,0))*AA88))</f>
        <v>0</v>
      </c>
      <c r="AE88" s="35">
        <f t="shared" si="17"/>
        <v>0</v>
      </c>
      <c r="AF88" s="36">
        <f t="shared" si="18"/>
        <v>0</v>
      </c>
      <c r="AG88" s="131" t="s">
        <v>72</v>
      </c>
      <c r="AH88" s="129" t="s">
        <v>72</v>
      </c>
      <c r="AI88" s="129" t="s">
        <v>72</v>
      </c>
      <c r="AJ88" s="129" t="s">
        <v>72</v>
      </c>
      <c r="AK88" s="129" t="s">
        <v>72</v>
      </c>
      <c r="AL88" s="132" t="s">
        <v>72</v>
      </c>
    </row>
    <row r="89" spans="1:38" x14ac:dyDescent="0.2">
      <c r="A89" t="s">
        <v>68</v>
      </c>
      <c r="B89" t="s">
        <v>69</v>
      </c>
      <c r="D89" t="s">
        <v>71</v>
      </c>
      <c r="E89">
        <v>6</v>
      </c>
      <c r="F89" s="9">
        <v>1</v>
      </c>
      <c r="G89" s="9">
        <v>11.2</v>
      </c>
      <c r="H89" s="9">
        <v>1</v>
      </c>
      <c r="I89" s="9">
        <v>12.8</v>
      </c>
      <c r="J89" s="9">
        <v>1</v>
      </c>
      <c r="K89" s="9">
        <v>23.2</v>
      </c>
      <c r="N89" s="9">
        <v>1</v>
      </c>
      <c r="O89" s="9">
        <v>24.8</v>
      </c>
      <c r="T89" s="9">
        <v>4</v>
      </c>
      <c r="U89" s="9">
        <v>72</v>
      </c>
      <c r="W89" s="32">
        <f>SUMIFS('[1]Budgets (incl indexatie)'!BT:BT,'[1]Budgets (incl indexatie)'!BU:BU,'[1]Berekening drops + kosten'!A89,'[1]Budgets (incl indexatie)'!BR:BR,'[1]Berekening drops + kosten'!B89,'[1]Budgets (incl indexatie)'!AW:AW,'[1]Berekening drops + kosten'!D89,'[1]Budgets (incl indexatie)'!BP:BP,'[1]Berekening drops + kosten'!E89)*1.25</f>
        <v>90</v>
      </c>
      <c r="X89" s="9">
        <f t="shared" si="13"/>
        <v>3</v>
      </c>
      <c r="Y89" s="9" t="e">
        <f t="shared" si="14"/>
        <v>#N/A</v>
      </c>
      <c r="Z89" s="33">
        <f t="shared" si="15"/>
        <v>2</v>
      </c>
      <c r="AA89" s="34">
        <f t="shared" si="16"/>
        <v>24</v>
      </c>
      <c r="AB89" s="35">
        <v>799.71803999999997</v>
      </c>
      <c r="AC89" s="35">
        <f>IF(Z89=0,0,IF(A89="Pharma",#REF!,
VLOOKUP(B89*1,'[1]Tarieven per pallet &amp; postcode'!A:C,3,0))*Z89)</f>
        <v>502.66</v>
      </c>
      <c r="AD89" s="35">
        <f>IF(AA89=0,0,
IF(A89="Pharma",VLOOKUP(AA89,#REF!,2,0),
INDEX('[1]Tarieven per pallet &amp; postcode'!$A$4:$AK$94,MATCH('[1]Berekening drops + kosten'!B89*1,'[1]Tarieven per pallet &amp; postcode'!$A$4:$A$94,0),MATCH(AA89,'[1]Tarieven per pallet &amp; postcode'!$A$4:$AK$4,0))*AA89))</f>
        <v>266.64</v>
      </c>
      <c r="AE89" s="35">
        <f t="shared" si="17"/>
        <v>769.3</v>
      </c>
      <c r="AF89" s="36">
        <f t="shared" si="18"/>
        <v>30.418040000000019</v>
      </c>
      <c r="AG89" s="127">
        <v>4</v>
      </c>
      <c r="AH89" s="115">
        <f t="shared" si="11"/>
        <v>22.5</v>
      </c>
      <c r="AI89" s="128">
        <f t="shared" si="19"/>
        <v>0.68181818181818177</v>
      </c>
      <c r="AJ89" s="129">
        <f t="shared" si="12"/>
        <v>30</v>
      </c>
      <c r="AK89" s="128">
        <f t="shared" si="20"/>
        <v>0.90909090909090906</v>
      </c>
      <c r="AL89" s="130">
        <f t="shared" si="21"/>
        <v>0.22727272727272729</v>
      </c>
    </row>
    <row r="90" spans="1:38" x14ac:dyDescent="0.2">
      <c r="A90" t="s">
        <v>68</v>
      </c>
      <c r="B90" t="s">
        <v>69</v>
      </c>
      <c r="D90" t="s">
        <v>71</v>
      </c>
      <c r="E90">
        <v>7</v>
      </c>
      <c r="F90" s="9">
        <v>1</v>
      </c>
      <c r="G90" s="9">
        <v>16</v>
      </c>
      <c r="H90" s="9">
        <v>1</v>
      </c>
      <c r="I90" s="9">
        <v>3.2</v>
      </c>
      <c r="T90" s="9">
        <v>2</v>
      </c>
      <c r="U90" s="9">
        <v>19.2</v>
      </c>
      <c r="W90" s="32">
        <f>SUMIFS('[1]Budgets (incl indexatie)'!BT:BT,'[1]Budgets (incl indexatie)'!BU:BU,'[1]Berekening drops + kosten'!A90,'[1]Budgets (incl indexatie)'!BR:BR,'[1]Berekening drops + kosten'!B90,'[1]Budgets (incl indexatie)'!AW:AW,'[1]Berekening drops + kosten'!D90,'[1]Budgets (incl indexatie)'!BP:BP,'[1]Berekening drops + kosten'!E90)*1.25</f>
        <v>24</v>
      </c>
      <c r="X90" s="9">
        <f t="shared" si="13"/>
        <v>1</v>
      </c>
      <c r="Y90" s="9" t="e">
        <f t="shared" si="14"/>
        <v>#N/A</v>
      </c>
      <c r="Z90" s="33">
        <f t="shared" si="15"/>
        <v>0</v>
      </c>
      <c r="AA90" s="34">
        <f t="shared" si="16"/>
        <v>24</v>
      </c>
      <c r="AB90" s="35">
        <v>256.16546999999997</v>
      </c>
      <c r="AC90" s="35">
        <f>IF(Z90=0,0,IF(A90="Pharma",#REF!,
VLOOKUP(B90*1,'[1]Tarieven per pallet &amp; postcode'!A:C,3,0))*Z90)</f>
        <v>0</v>
      </c>
      <c r="AD90" s="35">
        <f>IF(AA90=0,0,
IF(A90="Pharma",VLOOKUP(AA90,#REF!,2,0),
INDEX('[1]Tarieven per pallet &amp; postcode'!$A$4:$AK$94,MATCH('[1]Berekening drops + kosten'!B90*1,'[1]Tarieven per pallet &amp; postcode'!$A$4:$A$94,0),MATCH(AA90,'[1]Tarieven per pallet &amp; postcode'!$A$4:$AK$4,0))*AA90))</f>
        <v>266.64</v>
      </c>
      <c r="AE90" s="35">
        <f t="shared" si="17"/>
        <v>266.64</v>
      </c>
      <c r="AF90" s="36">
        <f t="shared" si="18"/>
        <v>0</v>
      </c>
      <c r="AG90" s="127">
        <v>2</v>
      </c>
      <c r="AH90" s="115">
        <f t="shared" si="11"/>
        <v>12</v>
      </c>
      <c r="AI90" s="128">
        <f t="shared" si="19"/>
        <v>0.36363636363636365</v>
      </c>
      <c r="AJ90" s="129">
        <f t="shared" si="12"/>
        <v>24</v>
      </c>
      <c r="AK90" s="128">
        <f t="shared" si="20"/>
        <v>0.72727272727272729</v>
      </c>
      <c r="AL90" s="130">
        <f t="shared" si="21"/>
        <v>0.36363636363636365</v>
      </c>
    </row>
    <row r="91" spans="1:38" x14ac:dyDescent="0.2">
      <c r="A91" t="s">
        <v>68</v>
      </c>
      <c r="B91" t="s">
        <v>69</v>
      </c>
      <c r="D91" t="s">
        <v>71</v>
      </c>
      <c r="E91">
        <v>8</v>
      </c>
      <c r="N91" s="9">
        <v>1</v>
      </c>
      <c r="O91" s="9">
        <v>3.2</v>
      </c>
      <c r="T91" s="9">
        <v>1</v>
      </c>
      <c r="U91" s="9">
        <v>3.2</v>
      </c>
      <c r="W91" s="32">
        <f>SUMIFS('[1]Budgets (incl indexatie)'!BT:BT,'[1]Budgets (incl indexatie)'!BU:BU,'[1]Berekening drops + kosten'!A91,'[1]Budgets (incl indexatie)'!BR:BR,'[1]Berekening drops + kosten'!B91,'[1]Budgets (incl indexatie)'!AW:AW,'[1]Berekening drops + kosten'!D91,'[1]Budgets (incl indexatie)'!BP:BP,'[1]Berekening drops + kosten'!E91)*1.25</f>
        <v>4</v>
      </c>
      <c r="X91" s="9">
        <f t="shared" si="13"/>
        <v>1</v>
      </c>
      <c r="Y91" s="9" t="e">
        <f t="shared" si="14"/>
        <v>#N/A</v>
      </c>
      <c r="Z91" s="33">
        <f t="shared" si="15"/>
        <v>0</v>
      </c>
      <c r="AA91" s="34">
        <f t="shared" si="16"/>
        <v>4</v>
      </c>
      <c r="AB91" s="35">
        <v>64.152989999999988</v>
      </c>
      <c r="AC91" s="35">
        <f>IF(Z91=0,0,IF(A91="Pharma",#REF!,
VLOOKUP(B91*1,'[1]Tarieven per pallet &amp; postcode'!A:C,3,0))*Z91)</f>
        <v>0</v>
      </c>
      <c r="AD91" s="35">
        <f>IF(AA91=0,0,
IF(A91="Pharma",VLOOKUP(AA91,#REF!,2,0),
INDEX('[1]Tarieven per pallet &amp; postcode'!$A$4:$AK$94,MATCH('[1]Berekening drops + kosten'!B91*1,'[1]Tarieven per pallet &amp; postcode'!$A$4:$A$94,0),MATCH(AA91,'[1]Tarieven per pallet &amp; postcode'!$A$4:$AK$4,0))*AA91))</f>
        <v>80.2</v>
      </c>
      <c r="AE91" s="35">
        <f t="shared" si="17"/>
        <v>80.2</v>
      </c>
      <c r="AF91" s="36">
        <f t="shared" si="18"/>
        <v>0</v>
      </c>
      <c r="AG91" s="127">
        <v>1</v>
      </c>
      <c r="AH91" s="115">
        <f t="shared" si="11"/>
        <v>4</v>
      </c>
      <c r="AI91" s="128">
        <f t="shared" si="19"/>
        <v>0.12121212121212122</v>
      </c>
      <c r="AJ91" s="129">
        <f t="shared" si="12"/>
        <v>4</v>
      </c>
      <c r="AK91" s="128">
        <f t="shared" si="20"/>
        <v>0.12121212121212122</v>
      </c>
      <c r="AL91" s="130">
        <f t="shared" si="21"/>
        <v>0</v>
      </c>
    </row>
    <row r="92" spans="1:38" x14ac:dyDescent="0.2">
      <c r="A92" t="s">
        <v>68</v>
      </c>
      <c r="B92" t="s">
        <v>69</v>
      </c>
      <c r="D92" t="s">
        <v>71</v>
      </c>
      <c r="E92">
        <v>10</v>
      </c>
      <c r="N92" s="9">
        <v>1</v>
      </c>
      <c r="O92" s="9">
        <v>12.8</v>
      </c>
      <c r="T92" s="9">
        <v>1</v>
      </c>
      <c r="U92" s="9">
        <v>12.8</v>
      </c>
      <c r="W92" s="32">
        <f>SUMIFS('[1]Budgets (incl indexatie)'!BT:BT,'[1]Budgets (incl indexatie)'!BU:BU,'[1]Berekening drops + kosten'!A92,'[1]Budgets (incl indexatie)'!BR:BR,'[1]Berekening drops + kosten'!B92,'[1]Budgets (incl indexatie)'!AW:AW,'[1]Berekening drops + kosten'!D92,'[1]Budgets (incl indexatie)'!BP:BP,'[1]Berekening drops + kosten'!E92)*1.25</f>
        <v>16</v>
      </c>
      <c r="X92" s="9">
        <f t="shared" si="13"/>
        <v>1</v>
      </c>
      <c r="Y92" s="9" t="e">
        <f t="shared" si="14"/>
        <v>#N/A</v>
      </c>
      <c r="Z92" s="33">
        <f t="shared" si="15"/>
        <v>0</v>
      </c>
      <c r="AA92" s="34">
        <f t="shared" si="16"/>
        <v>16</v>
      </c>
      <c r="AB92" s="35">
        <v>169.22</v>
      </c>
      <c r="AC92" s="35">
        <f>IF(Z92=0,0,IF(A92="Pharma",#REF!,
VLOOKUP(B92*1,'[1]Tarieven per pallet &amp; postcode'!A:C,3,0))*Z92)</f>
        <v>0</v>
      </c>
      <c r="AD92" s="35">
        <f>IF(AA92=0,0,
IF(A92="Pharma",VLOOKUP(AA92,#REF!,2,0),
INDEX('[1]Tarieven per pallet &amp; postcode'!$A$4:$AK$94,MATCH('[1]Berekening drops + kosten'!B92*1,'[1]Tarieven per pallet &amp; postcode'!$A$4:$A$94,0),MATCH(AA92,'[1]Tarieven per pallet &amp; postcode'!$A$4:$AK$4,0))*AA92))</f>
        <v>211.52</v>
      </c>
      <c r="AE92" s="35">
        <f t="shared" si="17"/>
        <v>211.52</v>
      </c>
      <c r="AF92" s="36">
        <f t="shared" si="18"/>
        <v>0</v>
      </c>
      <c r="AG92" s="127">
        <v>1</v>
      </c>
      <c r="AH92" s="115">
        <f t="shared" si="11"/>
        <v>16</v>
      </c>
      <c r="AI92" s="128">
        <f t="shared" si="19"/>
        <v>0.48484848484848486</v>
      </c>
      <c r="AJ92" s="129">
        <f t="shared" si="12"/>
        <v>16</v>
      </c>
      <c r="AK92" s="128">
        <f t="shared" si="20"/>
        <v>0.48484848484848486</v>
      </c>
      <c r="AL92" s="130">
        <f t="shared" si="21"/>
        <v>0</v>
      </c>
    </row>
    <row r="93" spans="1:38" x14ac:dyDescent="0.2">
      <c r="A93" t="s">
        <v>68</v>
      </c>
      <c r="B93" t="s">
        <v>69</v>
      </c>
      <c r="D93" t="s">
        <v>71</v>
      </c>
      <c r="E93">
        <v>11</v>
      </c>
      <c r="H93" s="9">
        <v>1</v>
      </c>
      <c r="I93" s="9">
        <v>14.4</v>
      </c>
      <c r="J93" s="9">
        <v>1</v>
      </c>
      <c r="K93" s="9">
        <v>4.8</v>
      </c>
      <c r="N93" s="9">
        <v>1</v>
      </c>
      <c r="O93" s="9">
        <v>10.4</v>
      </c>
      <c r="T93" s="9">
        <v>3</v>
      </c>
      <c r="U93" s="9">
        <v>29.6</v>
      </c>
      <c r="W93" s="32">
        <f>SUMIFS('[1]Budgets (incl indexatie)'!BT:BT,'[1]Budgets (incl indexatie)'!BU:BU,'[1]Berekening drops + kosten'!A93,'[1]Budgets (incl indexatie)'!BR:BR,'[1]Berekening drops + kosten'!B93,'[1]Budgets (incl indexatie)'!AW:AW,'[1]Berekening drops + kosten'!D93,'[1]Budgets (incl indexatie)'!BP:BP,'[1]Berekening drops + kosten'!E93)*1.25</f>
        <v>37</v>
      </c>
      <c r="X93" s="9">
        <f t="shared" si="13"/>
        <v>2</v>
      </c>
      <c r="Y93" s="9" t="e">
        <f t="shared" si="14"/>
        <v>#N/A</v>
      </c>
      <c r="Z93" s="33">
        <f t="shared" si="15"/>
        <v>1</v>
      </c>
      <c r="AA93" s="34">
        <f t="shared" si="16"/>
        <v>4</v>
      </c>
      <c r="AB93" s="35">
        <v>409.32999999999993</v>
      </c>
      <c r="AC93" s="35">
        <f>IF(Z93=0,0,IF(A93="Pharma",#REF!,
VLOOKUP(B93*1,'[1]Tarieven per pallet &amp; postcode'!A:C,3,0))*Z93)</f>
        <v>251.33</v>
      </c>
      <c r="AD93" s="35">
        <f>IF(AA93=0,0,
IF(A93="Pharma",VLOOKUP(AA93,#REF!,2,0),
INDEX('[1]Tarieven per pallet &amp; postcode'!$A$4:$AK$94,MATCH('[1]Berekening drops + kosten'!B93*1,'[1]Tarieven per pallet &amp; postcode'!$A$4:$A$94,0),MATCH(AA93,'[1]Tarieven per pallet &amp; postcode'!$A$4:$AK$4,0))*AA93))</f>
        <v>80.2</v>
      </c>
      <c r="AE93" s="35">
        <f t="shared" si="17"/>
        <v>331.53000000000003</v>
      </c>
      <c r="AF93" s="36">
        <f t="shared" si="18"/>
        <v>77.799999999999898</v>
      </c>
      <c r="AG93" s="127">
        <v>3</v>
      </c>
      <c r="AH93" s="115">
        <f t="shared" si="11"/>
        <v>12.333333333333334</v>
      </c>
      <c r="AI93" s="128">
        <f t="shared" si="19"/>
        <v>0.37373737373737376</v>
      </c>
      <c r="AJ93" s="129">
        <f t="shared" si="12"/>
        <v>18.5</v>
      </c>
      <c r="AK93" s="128">
        <f t="shared" si="20"/>
        <v>0.56060606060606055</v>
      </c>
      <c r="AL93" s="130">
        <f t="shared" si="21"/>
        <v>0.1868686868686868</v>
      </c>
    </row>
    <row r="94" spans="1:38" x14ac:dyDescent="0.2">
      <c r="A94" t="s">
        <v>68</v>
      </c>
      <c r="B94" t="s">
        <v>69</v>
      </c>
      <c r="D94" t="s">
        <v>71</v>
      </c>
      <c r="E94">
        <v>13</v>
      </c>
      <c r="N94" s="9">
        <v>1</v>
      </c>
      <c r="O94" s="9">
        <v>13.6</v>
      </c>
      <c r="T94" s="9">
        <v>1</v>
      </c>
      <c r="U94" s="9">
        <v>13.6</v>
      </c>
      <c r="W94" s="32">
        <f>SUMIFS('[1]Budgets (incl indexatie)'!BT:BT,'[1]Budgets (incl indexatie)'!BU:BU,'[1]Berekening drops + kosten'!A94,'[1]Budgets (incl indexatie)'!BR:BR,'[1]Berekening drops + kosten'!B94,'[1]Budgets (incl indexatie)'!AW:AW,'[1]Berekening drops + kosten'!D94,'[1]Budgets (incl indexatie)'!BP:BP,'[1]Berekening drops + kosten'!E94)*1.25</f>
        <v>17</v>
      </c>
      <c r="X94" s="9">
        <f t="shared" si="13"/>
        <v>1</v>
      </c>
      <c r="Y94" s="9" t="e">
        <f t="shared" si="14"/>
        <v>#N/A</v>
      </c>
      <c r="Z94" s="33">
        <f t="shared" si="15"/>
        <v>0</v>
      </c>
      <c r="AA94" s="34">
        <f t="shared" si="16"/>
        <v>17</v>
      </c>
      <c r="AB94" s="35">
        <v>174.9</v>
      </c>
      <c r="AC94" s="35">
        <f>IF(Z94=0,0,IF(A94="Pharma",#REF!,
VLOOKUP(B94*1,'[1]Tarieven per pallet &amp; postcode'!A:C,3,0))*Z94)</f>
        <v>0</v>
      </c>
      <c r="AD94" s="35">
        <f>IF(AA94=0,0,
IF(A94="Pharma",VLOOKUP(AA94,#REF!,2,0),
INDEX('[1]Tarieven per pallet &amp; postcode'!$A$4:$AK$94,MATCH('[1]Berekening drops + kosten'!B94*1,'[1]Tarieven per pallet &amp; postcode'!$A$4:$A$94,0),MATCH(AA94,'[1]Tarieven per pallet &amp; postcode'!$A$4:$AK$4,0))*AA94))</f>
        <v>218.62</v>
      </c>
      <c r="AE94" s="35">
        <f t="shared" si="17"/>
        <v>218.62</v>
      </c>
      <c r="AF94" s="36">
        <f t="shared" si="18"/>
        <v>0</v>
      </c>
      <c r="AG94" s="127">
        <v>1</v>
      </c>
      <c r="AH94" s="115">
        <f t="shared" si="11"/>
        <v>17</v>
      </c>
      <c r="AI94" s="128">
        <f t="shared" si="19"/>
        <v>0.51515151515151514</v>
      </c>
      <c r="AJ94" s="129">
        <f t="shared" si="12"/>
        <v>17</v>
      </c>
      <c r="AK94" s="128">
        <f t="shared" si="20"/>
        <v>0.51515151515151514</v>
      </c>
      <c r="AL94" s="130">
        <f t="shared" si="21"/>
        <v>0</v>
      </c>
    </row>
    <row r="95" spans="1:38" x14ac:dyDescent="0.2">
      <c r="A95" t="s">
        <v>68</v>
      </c>
      <c r="B95" t="s">
        <v>69</v>
      </c>
      <c r="D95" t="s">
        <v>71</v>
      </c>
      <c r="E95">
        <v>14</v>
      </c>
      <c r="N95" s="9">
        <v>0</v>
      </c>
      <c r="O95" s="9">
        <v>0</v>
      </c>
      <c r="T95" s="9">
        <v>0</v>
      </c>
      <c r="U95" s="9">
        <v>0</v>
      </c>
      <c r="W95" s="32">
        <f>SUMIFS('[1]Budgets (incl indexatie)'!BT:BT,'[1]Budgets (incl indexatie)'!BU:BU,'[1]Berekening drops + kosten'!A95,'[1]Budgets (incl indexatie)'!BR:BR,'[1]Berekening drops + kosten'!B95,'[1]Budgets (incl indexatie)'!AW:AW,'[1]Berekening drops + kosten'!D95,'[1]Budgets (incl indexatie)'!BP:BP,'[1]Berekening drops + kosten'!E95)*1.25</f>
        <v>0</v>
      </c>
      <c r="X95" s="9">
        <f t="shared" si="13"/>
        <v>0</v>
      </c>
      <c r="Y95" s="9" t="e">
        <f t="shared" si="14"/>
        <v>#N/A</v>
      </c>
      <c r="Z95" s="33">
        <f t="shared" si="15"/>
        <v>0</v>
      </c>
      <c r="AA95" s="34">
        <f t="shared" si="16"/>
        <v>0</v>
      </c>
      <c r="AB95" s="35">
        <v>0</v>
      </c>
      <c r="AC95" s="35">
        <f>IF(Z95=0,0,IF(A95="Pharma",#REF!,
VLOOKUP(B95*1,'[1]Tarieven per pallet &amp; postcode'!A:C,3,0))*Z95)</f>
        <v>0</v>
      </c>
      <c r="AD95" s="35">
        <f>IF(AA95=0,0,
IF(A95="Pharma",VLOOKUP(AA95,#REF!,2,0),
INDEX('[1]Tarieven per pallet &amp; postcode'!$A$4:$AK$94,MATCH('[1]Berekening drops + kosten'!B95*1,'[1]Tarieven per pallet &amp; postcode'!$A$4:$A$94,0),MATCH(AA95,'[1]Tarieven per pallet &amp; postcode'!$A$4:$AK$4,0))*AA95))</f>
        <v>0</v>
      </c>
      <c r="AE95" s="35">
        <f t="shared" si="17"/>
        <v>0</v>
      </c>
      <c r="AF95" s="36">
        <f t="shared" si="18"/>
        <v>0</v>
      </c>
      <c r="AG95" s="127">
        <v>0</v>
      </c>
      <c r="AH95" s="129" t="s">
        <v>72</v>
      </c>
      <c r="AI95" s="129" t="s">
        <v>72</v>
      </c>
      <c r="AJ95" s="129" t="s">
        <v>72</v>
      </c>
      <c r="AK95" s="129" t="s">
        <v>72</v>
      </c>
      <c r="AL95" s="132" t="s">
        <v>72</v>
      </c>
    </row>
    <row r="96" spans="1:38" x14ac:dyDescent="0.2">
      <c r="A96" t="s">
        <v>68</v>
      </c>
      <c r="B96" t="s">
        <v>69</v>
      </c>
      <c r="D96" t="s">
        <v>71</v>
      </c>
      <c r="E96">
        <v>15</v>
      </c>
      <c r="H96" s="9">
        <v>1</v>
      </c>
      <c r="I96" s="9">
        <v>3.2</v>
      </c>
      <c r="T96" s="9">
        <v>1</v>
      </c>
      <c r="U96" s="9">
        <v>3.2</v>
      </c>
      <c r="W96" s="32">
        <f>SUMIFS('[1]Budgets (incl indexatie)'!BT:BT,'[1]Budgets (incl indexatie)'!BU:BU,'[1]Berekening drops + kosten'!A96,'[1]Budgets (incl indexatie)'!BR:BR,'[1]Berekening drops + kosten'!B96,'[1]Budgets (incl indexatie)'!AW:AW,'[1]Berekening drops + kosten'!D96,'[1]Budgets (incl indexatie)'!BP:BP,'[1]Berekening drops + kosten'!E96)*1.25</f>
        <v>4</v>
      </c>
      <c r="X96" s="9">
        <f t="shared" si="13"/>
        <v>1</v>
      </c>
      <c r="Y96" s="9" t="e">
        <f t="shared" si="14"/>
        <v>#N/A</v>
      </c>
      <c r="Z96" s="33">
        <f t="shared" si="15"/>
        <v>0</v>
      </c>
      <c r="AA96" s="34">
        <f t="shared" si="16"/>
        <v>4</v>
      </c>
      <c r="AB96" s="35">
        <v>64.16</v>
      </c>
      <c r="AC96" s="35">
        <f>IF(Z96=0,0,IF(A96="Pharma",#REF!,
VLOOKUP(B96*1,'[1]Tarieven per pallet &amp; postcode'!A:C,3,0))*Z96)</f>
        <v>0</v>
      </c>
      <c r="AD96" s="35">
        <f>IF(AA96=0,0,
IF(A96="Pharma",VLOOKUP(AA96,#REF!,2,0),
INDEX('[1]Tarieven per pallet &amp; postcode'!$A$4:$AK$94,MATCH('[1]Berekening drops + kosten'!B96*1,'[1]Tarieven per pallet &amp; postcode'!$A$4:$A$94,0),MATCH(AA96,'[1]Tarieven per pallet &amp; postcode'!$A$4:$AK$4,0))*AA96))</f>
        <v>80.2</v>
      </c>
      <c r="AE96" s="35">
        <f t="shared" si="17"/>
        <v>80.2</v>
      </c>
      <c r="AF96" s="36">
        <f t="shared" si="18"/>
        <v>0</v>
      </c>
      <c r="AG96" s="127">
        <v>1</v>
      </c>
      <c r="AH96" s="115">
        <f t="shared" si="11"/>
        <v>4</v>
      </c>
      <c r="AI96" s="128">
        <f t="shared" si="19"/>
        <v>0.12121212121212122</v>
      </c>
      <c r="AJ96" s="129">
        <f t="shared" si="12"/>
        <v>4</v>
      </c>
      <c r="AK96" s="128">
        <f t="shared" si="20"/>
        <v>0.12121212121212122</v>
      </c>
      <c r="AL96" s="130">
        <f t="shared" si="21"/>
        <v>0</v>
      </c>
    </row>
    <row r="97" spans="1:38" x14ac:dyDescent="0.2">
      <c r="A97" t="s">
        <v>68</v>
      </c>
      <c r="B97" t="s">
        <v>69</v>
      </c>
      <c r="D97" t="s">
        <v>71</v>
      </c>
      <c r="E97">
        <v>16</v>
      </c>
      <c r="N97" s="9">
        <v>1</v>
      </c>
      <c r="O97" s="9">
        <v>8.8000000000000007</v>
      </c>
      <c r="T97" s="9">
        <v>1</v>
      </c>
      <c r="U97" s="9">
        <v>8.8000000000000007</v>
      </c>
      <c r="W97" s="32">
        <f>SUMIFS('[1]Budgets (incl indexatie)'!BT:BT,'[1]Budgets (incl indexatie)'!BU:BU,'[1]Berekening drops + kosten'!A97,'[1]Budgets (incl indexatie)'!BR:BR,'[1]Berekening drops + kosten'!B97,'[1]Budgets (incl indexatie)'!AW:AW,'[1]Berekening drops + kosten'!D97,'[1]Budgets (incl indexatie)'!BP:BP,'[1]Berekening drops + kosten'!E97)*1.25</f>
        <v>11</v>
      </c>
      <c r="X97" s="9">
        <f t="shared" si="13"/>
        <v>1</v>
      </c>
      <c r="Y97" s="9" t="e">
        <f t="shared" si="14"/>
        <v>#N/A</v>
      </c>
      <c r="Z97" s="33">
        <f t="shared" si="15"/>
        <v>0</v>
      </c>
      <c r="AA97" s="34">
        <f t="shared" si="16"/>
        <v>11</v>
      </c>
      <c r="AB97" s="35">
        <v>130.15</v>
      </c>
      <c r="AC97" s="35">
        <f>IF(Z97=0,0,IF(A97="Pharma",#REF!,
VLOOKUP(B97*1,'[1]Tarieven per pallet &amp; postcode'!A:C,3,0))*Z97)</f>
        <v>0</v>
      </c>
      <c r="AD97" s="35">
        <f>IF(AA97=0,0,
IF(A97="Pharma",VLOOKUP(AA97,#REF!,2,0),
INDEX('[1]Tarieven per pallet &amp; postcode'!$A$4:$AK$94,MATCH('[1]Berekening drops + kosten'!B97*1,'[1]Tarieven per pallet &amp; postcode'!$A$4:$A$94,0),MATCH(AA97,'[1]Tarieven per pallet &amp; postcode'!$A$4:$AK$4,0))*AA97))</f>
        <v>162.69</v>
      </c>
      <c r="AE97" s="35">
        <f t="shared" si="17"/>
        <v>162.69</v>
      </c>
      <c r="AF97" s="36">
        <f t="shared" si="18"/>
        <v>0</v>
      </c>
      <c r="AG97" s="127">
        <v>1</v>
      </c>
      <c r="AH97" s="115">
        <f t="shared" si="11"/>
        <v>11</v>
      </c>
      <c r="AI97" s="128">
        <f t="shared" si="19"/>
        <v>0.33333333333333331</v>
      </c>
      <c r="AJ97" s="129">
        <f t="shared" si="12"/>
        <v>11</v>
      </c>
      <c r="AK97" s="128">
        <f t="shared" si="20"/>
        <v>0.33333333333333331</v>
      </c>
      <c r="AL97" s="130">
        <f t="shared" si="21"/>
        <v>0</v>
      </c>
    </row>
    <row r="98" spans="1:38" x14ac:dyDescent="0.2">
      <c r="A98" t="s">
        <v>68</v>
      </c>
      <c r="B98" t="s">
        <v>69</v>
      </c>
      <c r="D98" t="s">
        <v>71</v>
      </c>
      <c r="E98">
        <v>17</v>
      </c>
      <c r="J98" s="9">
        <v>1</v>
      </c>
      <c r="K98" s="9">
        <v>18.399999999999999</v>
      </c>
      <c r="N98" s="9">
        <v>2</v>
      </c>
      <c r="O98" s="9">
        <v>28.8</v>
      </c>
      <c r="T98" s="9">
        <v>3</v>
      </c>
      <c r="U98" s="9">
        <v>47.2</v>
      </c>
      <c r="W98" s="32">
        <f>SUMIFS('[1]Budgets (incl indexatie)'!BT:BT,'[1]Budgets (incl indexatie)'!BU:BU,'[1]Berekening drops + kosten'!A98,'[1]Budgets (incl indexatie)'!BR:BR,'[1]Berekening drops + kosten'!B98,'[1]Budgets (incl indexatie)'!AW:AW,'[1]Berekening drops + kosten'!D98,'[1]Budgets (incl indexatie)'!BP:BP,'[1]Berekening drops + kosten'!E98)*1.25</f>
        <v>59</v>
      </c>
      <c r="X98" s="9">
        <f t="shared" si="13"/>
        <v>2</v>
      </c>
      <c r="Y98" s="9" t="e">
        <f t="shared" si="14"/>
        <v>#N/A</v>
      </c>
      <c r="Z98" s="33">
        <f t="shared" si="15"/>
        <v>1</v>
      </c>
      <c r="AA98" s="34">
        <f t="shared" si="16"/>
        <v>26</v>
      </c>
      <c r="AB98" s="35">
        <v>569.51</v>
      </c>
      <c r="AC98" s="35">
        <f>IF(Z98=0,0,IF(A98="Pharma",#REF!,
VLOOKUP(B98*1,'[1]Tarieven per pallet &amp; postcode'!A:C,3,0))*Z98)</f>
        <v>251.33</v>
      </c>
      <c r="AD98" s="35">
        <f>IF(AA98=0,0,
IF(A98="Pharma",VLOOKUP(AA98,#REF!,2,0),
INDEX('[1]Tarieven per pallet &amp; postcode'!$A$4:$AK$94,MATCH('[1]Berekening drops + kosten'!B98*1,'[1]Tarieven per pallet &amp; postcode'!$A$4:$A$94,0),MATCH(AA98,'[1]Tarieven per pallet &amp; postcode'!$A$4:$AK$4,0))*AA98))</f>
        <v>278.98</v>
      </c>
      <c r="AE98" s="35">
        <f t="shared" si="17"/>
        <v>530.31000000000006</v>
      </c>
      <c r="AF98" s="36">
        <f t="shared" si="18"/>
        <v>39.199999999999932</v>
      </c>
      <c r="AG98" s="127">
        <v>3</v>
      </c>
      <c r="AH98" s="115">
        <f t="shared" si="11"/>
        <v>19.666666666666668</v>
      </c>
      <c r="AI98" s="128">
        <f t="shared" si="19"/>
        <v>0.59595959595959602</v>
      </c>
      <c r="AJ98" s="129">
        <f t="shared" si="12"/>
        <v>29.5</v>
      </c>
      <c r="AK98" s="128">
        <f t="shared" si="20"/>
        <v>0.89393939393939392</v>
      </c>
      <c r="AL98" s="130">
        <f t="shared" si="21"/>
        <v>0.2979797979797979</v>
      </c>
    </row>
    <row r="99" spans="1:38" x14ac:dyDescent="0.2">
      <c r="A99" t="s">
        <v>68</v>
      </c>
      <c r="B99" t="s">
        <v>69</v>
      </c>
      <c r="D99" t="s">
        <v>71</v>
      </c>
      <c r="E99">
        <v>18</v>
      </c>
      <c r="N99" s="9">
        <v>1</v>
      </c>
      <c r="O99" s="9">
        <v>8</v>
      </c>
      <c r="T99" s="9">
        <v>1</v>
      </c>
      <c r="U99" s="9">
        <v>8</v>
      </c>
      <c r="W99" s="32">
        <f>SUMIFS('[1]Budgets (incl indexatie)'!BT:BT,'[1]Budgets (incl indexatie)'!BU:BU,'[1]Berekening drops + kosten'!A99,'[1]Budgets (incl indexatie)'!BR:BR,'[1]Berekening drops + kosten'!B99,'[1]Budgets (incl indexatie)'!AW:AW,'[1]Berekening drops + kosten'!D99,'[1]Budgets (incl indexatie)'!BP:BP,'[1]Berekening drops + kosten'!E99)*1.25</f>
        <v>10</v>
      </c>
      <c r="X99" s="9">
        <f t="shared" si="13"/>
        <v>1</v>
      </c>
      <c r="Y99" s="9" t="e">
        <f t="shared" si="14"/>
        <v>#N/A</v>
      </c>
      <c r="Z99" s="33">
        <f t="shared" si="15"/>
        <v>0</v>
      </c>
      <c r="AA99" s="34">
        <f t="shared" si="16"/>
        <v>10</v>
      </c>
      <c r="AB99" s="35">
        <v>121.2</v>
      </c>
      <c r="AC99" s="35">
        <f>IF(Z99=0,0,IF(A99="Pharma",#REF!,
VLOOKUP(B99*1,'[1]Tarieven per pallet &amp; postcode'!A:C,3,0))*Z99)</f>
        <v>0</v>
      </c>
      <c r="AD99" s="35">
        <f>IF(AA99=0,0,
IF(A99="Pharma",VLOOKUP(AA99,#REF!,2,0),
INDEX('[1]Tarieven per pallet &amp; postcode'!$A$4:$AK$94,MATCH('[1]Berekening drops + kosten'!B99*1,'[1]Tarieven per pallet &amp; postcode'!$A$4:$A$94,0),MATCH(AA99,'[1]Tarieven per pallet &amp; postcode'!$A$4:$AK$4,0))*AA99))</f>
        <v>151.5</v>
      </c>
      <c r="AE99" s="35">
        <f t="shared" si="17"/>
        <v>151.5</v>
      </c>
      <c r="AF99" s="36">
        <f t="shared" si="18"/>
        <v>0</v>
      </c>
      <c r="AG99" s="127">
        <v>1</v>
      </c>
      <c r="AH99" s="115">
        <f t="shared" si="11"/>
        <v>10</v>
      </c>
      <c r="AI99" s="128">
        <f t="shared" si="19"/>
        <v>0.30303030303030304</v>
      </c>
      <c r="AJ99" s="129">
        <f t="shared" si="12"/>
        <v>10</v>
      </c>
      <c r="AK99" s="128">
        <f t="shared" si="20"/>
        <v>0.30303030303030304</v>
      </c>
      <c r="AL99" s="130">
        <f t="shared" si="21"/>
        <v>0</v>
      </c>
    </row>
    <row r="100" spans="1:38" x14ac:dyDescent="0.2">
      <c r="A100" t="s">
        <v>68</v>
      </c>
      <c r="B100" t="s">
        <v>69</v>
      </c>
      <c r="D100" t="s">
        <v>71</v>
      </c>
      <c r="E100">
        <v>19</v>
      </c>
      <c r="J100" s="9">
        <v>1</v>
      </c>
      <c r="K100" s="9">
        <v>8.8000000000000007</v>
      </c>
      <c r="T100" s="9">
        <v>1</v>
      </c>
      <c r="U100" s="9">
        <v>8.8000000000000007</v>
      </c>
      <c r="W100" s="32">
        <f>SUMIFS('[1]Budgets (incl indexatie)'!BT:BT,'[1]Budgets (incl indexatie)'!BU:BU,'[1]Berekening drops + kosten'!A100,'[1]Budgets (incl indexatie)'!BR:BR,'[1]Berekening drops + kosten'!B100,'[1]Budgets (incl indexatie)'!AW:AW,'[1]Berekening drops + kosten'!D100,'[1]Budgets (incl indexatie)'!BP:BP,'[1]Berekening drops + kosten'!E100)*1.25</f>
        <v>11</v>
      </c>
      <c r="X100" s="9">
        <f t="shared" si="13"/>
        <v>1</v>
      </c>
      <c r="Y100" s="9" t="e">
        <f t="shared" si="14"/>
        <v>#N/A</v>
      </c>
      <c r="Z100" s="33">
        <f t="shared" si="15"/>
        <v>0</v>
      </c>
      <c r="AA100" s="34">
        <f t="shared" si="16"/>
        <v>11</v>
      </c>
      <c r="AB100" s="35">
        <v>130.15</v>
      </c>
      <c r="AC100" s="35">
        <f>IF(Z100=0,0,IF(A100="Pharma",#REF!,
VLOOKUP(B100*1,'[1]Tarieven per pallet &amp; postcode'!A:C,3,0))*Z100)</f>
        <v>0</v>
      </c>
      <c r="AD100" s="35">
        <f>IF(AA100=0,0,
IF(A100="Pharma",VLOOKUP(AA100,#REF!,2,0),
INDEX('[1]Tarieven per pallet &amp; postcode'!$A$4:$AK$94,MATCH('[1]Berekening drops + kosten'!B100*1,'[1]Tarieven per pallet &amp; postcode'!$A$4:$A$94,0),MATCH(AA100,'[1]Tarieven per pallet &amp; postcode'!$A$4:$AK$4,0))*AA100))</f>
        <v>162.69</v>
      </c>
      <c r="AE100" s="35">
        <f t="shared" si="17"/>
        <v>162.69</v>
      </c>
      <c r="AF100" s="36">
        <f t="shared" si="18"/>
        <v>0</v>
      </c>
      <c r="AG100" s="127">
        <v>1</v>
      </c>
      <c r="AH100" s="115">
        <f t="shared" si="11"/>
        <v>11</v>
      </c>
      <c r="AI100" s="128">
        <f t="shared" si="19"/>
        <v>0.33333333333333331</v>
      </c>
      <c r="AJ100" s="129">
        <f t="shared" si="12"/>
        <v>11</v>
      </c>
      <c r="AK100" s="128">
        <f t="shared" si="20"/>
        <v>0.33333333333333331</v>
      </c>
      <c r="AL100" s="130">
        <f t="shared" si="21"/>
        <v>0</v>
      </c>
    </row>
    <row r="101" spans="1:38" x14ac:dyDescent="0.2">
      <c r="A101" t="s">
        <v>68</v>
      </c>
      <c r="B101" t="s">
        <v>69</v>
      </c>
      <c r="D101" t="s">
        <v>71</v>
      </c>
      <c r="E101">
        <v>21</v>
      </c>
      <c r="J101" s="9">
        <v>1</v>
      </c>
      <c r="K101" s="9">
        <v>26.4</v>
      </c>
      <c r="T101" s="9">
        <v>1</v>
      </c>
      <c r="U101" s="9">
        <v>26.4</v>
      </c>
      <c r="W101" s="32">
        <f>SUMIFS('[1]Budgets (incl indexatie)'!BT:BT,'[1]Budgets (incl indexatie)'!BU:BU,'[1]Berekening drops + kosten'!A101,'[1]Budgets (incl indexatie)'!BR:BR,'[1]Berekening drops + kosten'!B101,'[1]Budgets (incl indexatie)'!AW:AW,'[1]Berekening drops + kosten'!D101,'[1]Budgets (incl indexatie)'!BP:BP,'[1]Berekening drops + kosten'!E101)*1.25</f>
        <v>33</v>
      </c>
      <c r="X101" s="9">
        <f t="shared" si="13"/>
        <v>1</v>
      </c>
      <c r="Y101" s="9" t="e">
        <f t="shared" si="14"/>
        <v>#N/A</v>
      </c>
      <c r="Z101" s="33">
        <f t="shared" si="15"/>
        <v>1</v>
      </c>
      <c r="AA101" s="34">
        <f t="shared" si="16"/>
        <v>0</v>
      </c>
      <c r="AB101" s="35">
        <v>251.33</v>
      </c>
      <c r="AC101" s="35">
        <f>IF(Z101=0,0,IF(A101="Pharma",#REF!,
VLOOKUP(B101*1,'[1]Tarieven per pallet &amp; postcode'!A:C,3,0))*Z101)</f>
        <v>251.33</v>
      </c>
      <c r="AD101" s="35">
        <f>IF(AA101=0,0,
IF(A101="Pharma",VLOOKUP(AA101,#REF!,2,0),
INDEX('[1]Tarieven per pallet &amp; postcode'!$A$4:$AK$94,MATCH('[1]Berekening drops + kosten'!B101*1,'[1]Tarieven per pallet &amp; postcode'!$A$4:$A$94,0),MATCH(AA101,'[1]Tarieven per pallet &amp; postcode'!$A$4:$AK$4,0))*AA101))</f>
        <v>0</v>
      </c>
      <c r="AE101" s="35">
        <f t="shared" si="17"/>
        <v>251.33</v>
      </c>
      <c r="AF101" s="36">
        <f t="shared" si="18"/>
        <v>0</v>
      </c>
      <c r="AG101" s="127">
        <v>1</v>
      </c>
      <c r="AH101" s="115">
        <f t="shared" si="11"/>
        <v>33</v>
      </c>
      <c r="AI101" s="128">
        <f t="shared" si="19"/>
        <v>1</v>
      </c>
      <c r="AJ101" s="129">
        <f t="shared" si="12"/>
        <v>33</v>
      </c>
      <c r="AK101" s="128">
        <f t="shared" si="20"/>
        <v>1</v>
      </c>
      <c r="AL101" s="130">
        <f t="shared" si="21"/>
        <v>0</v>
      </c>
    </row>
    <row r="102" spans="1:38" x14ac:dyDescent="0.2">
      <c r="A102" t="s">
        <v>68</v>
      </c>
      <c r="B102" t="s">
        <v>69</v>
      </c>
      <c r="D102" t="s">
        <v>71</v>
      </c>
      <c r="E102">
        <v>22</v>
      </c>
      <c r="L102" s="9">
        <v>1</v>
      </c>
      <c r="M102" s="9">
        <v>6.4</v>
      </c>
      <c r="T102" s="9">
        <v>1</v>
      </c>
      <c r="U102" s="9">
        <v>6.4</v>
      </c>
      <c r="W102" s="32">
        <f>SUMIFS('[1]Budgets (incl indexatie)'!BT:BT,'[1]Budgets (incl indexatie)'!BU:BU,'[1]Berekening drops + kosten'!A102,'[1]Budgets (incl indexatie)'!BR:BR,'[1]Berekening drops + kosten'!B102,'[1]Budgets (incl indexatie)'!AW:AW,'[1]Berekening drops + kosten'!D102,'[1]Budgets (incl indexatie)'!BP:BP,'[1]Berekening drops + kosten'!E102)*1.25</f>
        <v>8</v>
      </c>
      <c r="X102" s="9">
        <f t="shared" si="13"/>
        <v>1</v>
      </c>
      <c r="Y102" s="9" t="e">
        <f t="shared" si="14"/>
        <v>#N/A</v>
      </c>
      <c r="Z102" s="33">
        <f t="shared" si="15"/>
        <v>0</v>
      </c>
      <c r="AA102" s="34">
        <f t="shared" si="16"/>
        <v>8</v>
      </c>
      <c r="AB102" s="35">
        <v>96.58</v>
      </c>
      <c r="AC102" s="35">
        <f>IF(Z102=0,0,IF(A102="Pharma",#REF!,
VLOOKUP(B102*1,'[1]Tarieven per pallet &amp; postcode'!A:C,3,0))*Z102)</f>
        <v>0</v>
      </c>
      <c r="AD102" s="35">
        <f>IF(AA102=0,0,
IF(A102="Pharma",VLOOKUP(AA102,#REF!,2,0),
INDEX('[1]Tarieven per pallet &amp; postcode'!$A$4:$AK$94,MATCH('[1]Berekening drops + kosten'!B102*1,'[1]Tarieven per pallet &amp; postcode'!$A$4:$A$94,0),MATCH(AA102,'[1]Tarieven per pallet &amp; postcode'!$A$4:$AK$4,0))*AA102))</f>
        <v>120.72</v>
      </c>
      <c r="AE102" s="35">
        <f t="shared" si="17"/>
        <v>120.72</v>
      </c>
      <c r="AF102" s="36">
        <f t="shared" si="18"/>
        <v>0</v>
      </c>
      <c r="AG102" s="127">
        <v>1</v>
      </c>
      <c r="AH102" s="115">
        <f t="shared" si="11"/>
        <v>8</v>
      </c>
      <c r="AI102" s="128">
        <f t="shared" si="19"/>
        <v>0.24242424242424243</v>
      </c>
      <c r="AJ102" s="129">
        <f t="shared" si="12"/>
        <v>8</v>
      </c>
      <c r="AK102" s="128">
        <f t="shared" si="20"/>
        <v>0.24242424242424243</v>
      </c>
      <c r="AL102" s="130">
        <f t="shared" si="21"/>
        <v>0</v>
      </c>
    </row>
    <row r="103" spans="1:38" x14ac:dyDescent="0.2">
      <c r="A103" t="s">
        <v>68</v>
      </c>
      <c r="B103" t="s">
        <v>69</v>
      </c>
      <c r="D103" t="s">
        <v>71</v>
      </c>
      <c r="E103">
        <v>23</v>
      </c>
      <c r="H103" s="9">
        <v>1</v>
      </c>
      <c r="I103" s="9">
        <v>7.2</v>
      </c>
      <c r="T103" s="9">
        <v>1</v>
      </c>
      <c r="U103" s="9">
        <v>7.2</v>
      </c>
      <c r="W103" s="32">
        <f>SUMIFS('[1]Budgets (incl indexatie)'!BT:BT,'[1]Budgets (incl indexatie)'!BU:BU,'[1]Berekening drops + kosten'!A103,'[1]Budgets (incl indexatie)'!BR:BR,'[1]Berekening drops + kosten'!B103,'[1]Budgets (incl indexatie)'!AW:AW,'[1]Berekening drops + kosten'!D103,'[1]Budgets (incl indexatie)'!BP:BP,'[1]Berekening drops + kosten'!E103)*1.25</f>
        <v>9</v>
      </c>
      <c r="X103" s="9">
        <f t="shared" si="13"/>
        <v>1</v>
      </c>
      <c r="Y103" s="9" t="e">
        <f t="shared" si="14"/>
        <v>#N/A</v>
      </c>
      <c r="Z103" s="33">
        <f t="shared" si="15"/>
        <v>0</v>
      </c>
      <c r="AA103" s="34">
        <f t="shared" si="16"/>
        <v>9</v>
      </c>
      <c r="AB103" s="35">
        <v>112.39</v>
      </c>
      <c r="AC103" s="35">
        <f>IF(Z103=0,0,IF(A103="Pharma",#REF!,
VLOOKUP(B103*1,'[1]Tarieven per pallet &amp; postcode'!A:C,3,0))*Z103)</f>
        <v>0</v>
      </c>
      <c r="AD103" s="35">
        <f>IF(AA103=0,0,
IF(A103="Pharma",VLOOKUP(AA103,#REF!,2,0),
INDEX('[1]Tarieven per pallet &amp; postcode'!$A$4:$AK$94,MATCH('[1]Berekening drops + kosten'!B103*1,'[1]Tarieven per pallet &amp; postcode'!$A$4:$A$94,0),MATCH(AA103,'[1]Tarieven per pallet &amp; postcode'!$A$4:$AK$4,0))*AA103))</f>
        <v>140.49</v>
      </c>
      <c r="AE103" s="35">
        <f t="shared" si="17"/>
        <v>140.49</v>
      </c>
      <c r="AF103" s="36">
        <f t="shared" si="18"/>
        <v>0</v>
      </c>
      <c r="AG103" s="127">
        <v>1</v>
      </c>
      <c r="AH103" s="115">
        <f t="shared" si="11"/>
        <v>9</v>
      </c>
      <c r="AI103" s="128">
        <f t="shared" si="19"/>
        <v>0.27272727272727271</v>
      </c>
      <c r="AJ103" s="129">
        <f t="shared" si="12"/>
        <v>9</v>
      </c>
      <c r="AK103" s="128">
        <f t="shared" si="20"/>
        <v>0.27272727272727271</v>
      </c>
      <c r="AL103" s="130">
        <f t="shared" si="21"/>
        <v>0</v>
      </c>
    </row>
    <row r="104" spans="1:38" x14ac:dyDescent="0.2">
      <c r="A104" t="s">
        <v>68</v>
      </c>
      <c r="B104" t="s">
        <v>69</v>
      </c>
      <c r="D104" t="s">
        <v>71</v>
      </c>
      <c r="E104">
        <v>24</v>
      </c>
      <c r="N104" s="9">
        <v>1</v>
      </c>
      <c r="O104" s="9">
        <v>13.6</v>
      </c>
      <c r="T104" s="9">
        <v>1</v>
      </c>
      <c r="U104" s="9">
        <v>13.6</v>
      </c>
      <c r="W104" s="32">
        <f>SUMIFS('[1]Budgets (incl indexatie)'!BT:BT,'[1]Budgets (incl indexatie)'!BU:BU,'[1]Berekening drops + kosten'!A104,'[1]Budgets (incl indexatie)'!BR:BR,'[1]Berekening drops + kosten'!B104,'[1]Budgets (incl indexatie)'!AW:AW,'[1]Berekening drops + kosten'!D104,'[1]Budgets (incl indexatie)'!BP:BP,'[1]Berekening drops + kosten'!E104)*1.25</f>
        <v>17</v>
      </c>
      <c r="X104" s="9">
        <f t="shared" si="13"/>
        <v>1</v>
      </c>
      <c r="Y104" s="9" t="e">
        <f t="shared" si="14"/>
        <v>#N/A</v>
      </c>
      <c r="Z104" s="33">
        <f t="shared" si="15"/>
        <v>0</v>
      </c>
      <c r="AA104" s="34">
        <f t="shared" si="16"/>
        <v>17</v>
      </c>
      <c r="AB104" s="35">
        <v>174.9</v>
      </c>
      <c r="AC104" s="35">
        <f>IF(Z104=0,0,IF(A104="Pharma",#REF!,
VLOOKUP(B104*1,'[1]Tarieven per pallet &amp; postcode'!A:C,3,0))*Z104)</f>
        <v>0</v>
      </c>
      <c r="AD104" s="35">
        <f>IF(AA104=0,0,
IF(A104="Pharma",VLOOKUP(AA104,#REF!,2,0),
INDEX('[1]Tarieven per pallet &amp; postcode'!$A$4:$AK$94,MATCH('[1]Berekening drops + kosten'!B104*1,'[1]Tarieven per pallet &amp; postcode'!$A$4:$A$94,0),MATCH(AA104,'[1]Tarieven per pallet &amp; postcode'!$A$4:$AK$4,0))*AA104))</f>
        <v>218.62</v>
      </c>
      <c r="AE104" s="35">
        <f t="shared" si="17"/>
        <v>218.62</v>
      </c>
      <c r="AF104" s="36">
        <f t="shared" si="18"/>
        <v>0</v>
      </c>
      <c r="AG104" s="127">
        <v>1</v>
      </c>
      <c r="AH104" s="115">
        <f t="shared" si="11"/>
        <v>17</v>
      </c>
      <c r="AI104" s="128">
        <f t="shared" si="19"/>
        <v>0.51515151515151514</v>
      </c>
      <c r="AJ104" s="129">
        <f t="shared" si="12"/>
        <v>17</v>
      </c>
      <c r="AK104" s="128">
        <f t="shared" si="20"/>
        <v>0.51515151515151514</v>
      </c>
      <c r="AL104" s="130">
        <f t="shared" si="21"/>
        <v>0</v>
      </c>
    </row>
    <row r="105" spans="1:38" x14ac:dyDescent="0.2">
      <c r="A105" t="s">
        <v>68</v>
      </c>
      <c r="B105" t="s">
        <v>69</v>
      </c>
      <c r="D105" t="s">
        <v>71</v>
      </c>
      <c r="E105">
        <v>25</v>
      </c>
      <c r="N105" s="9">
        <v>1</v>
      </c>
      <c r="O105" s="9">
        <v>16.8</v>
      </c>
      <c r="T105" s="9">
        <v>1</v>
      </c>
      <c r="U105" s="9">
        <v>16.8</v>
      </c>
      <c r="W105" s="32">
        <f>SUMIFS('[1]Budgets (incl indexatie)'!BT:BT,'[1]Budgets (incl indexatie)'!BU:BU,'[1]Berekening drops + kosten'!A105,'[1]Budgets (incl indexatie)'!BR:BR,'[1]Berekening drops + kosten'!B105,'[1]Budgets (incl indexatie)'!AW:AW,'[1]Berekening drops + kosten'!D105,'[1]Budgets (incl indexatie)'!BP:BP,'[1]Berekening drops + kosten'!E105)*1.25</f>
        <v>21</v>
      </c>
      <c r="X105" s="9">
        <f t="shared" si="13"/>
        <v>1</v>
      </c>
      <c r="Y105" s="9" t="e">
        <f t="shared" si="14"/>
        <v>#N/A</v>
      </c>
      <c r="Z105" s="33">
        <f t="shared" si="15"/>
        <v>0</v>
      </c>
      <c r="AA105" s="34">
        <f t="shared" si="16"/>
        <v>21</v>
      </c>
      <c r="AB105" s="35">
        <v>197.23</v>
      </c>
      <c r="AC105" s="35">
        <f>IF(Z105=0,0,IF(A105="Pharma",#REF!,
VLOOKUP(B105*1,'[1]Tarieven per pallet &amp; postcode'!A:C,3,0))*Z105)</f>
        <v>0</v>
      </c>
      <c r="AD105" s="35">
        <f>IF(AA105=0,0,
IF(A105="Pharma",VLOOKUP(AA105,#REF!,2,0),
INDEX('[1]Tarieven per pallet &amp; postcode'!$A$4:$AK$94,MATCH('[1]Berekening drops + kosten'!B105*1,'[1]Tarieven per pallet &amp; postcode'!$A$4:$A$94,0),MATCH(AA105,'[1]Tarieven per pallet &amp; postcode'!$A$4:$AK$4,0))*AA105))</f>
        <v>246.54</v>
      </c>
      <c r="AE105" s="35">
        <f t="shared" si="17"/>
        <v>246.54</v>
      </c>
      <c r="AF105" s="36">
        <f t="shared" si="18"/>
        <v>0</v>
      </c>
      <c r="AG105" s="127">
        <v>1</v>
      </c>
      <c r="AH105" s="115">
        <f t="shared" si="11"/>
        <v>21</v>
      </c>
      <c r="AI105" s="128">
        <f t="shared" si="19"/>
        <v>0.63636363636363635</v>
      </c>
      <c r="AJ105" s="129">
        <f t="shared" si="12"/>
        <v>21</v>
      </c>
      <c r="AK105" s="128">
        <f t="shared" si="20"/>
        <v>0.63636363636363635</v>
      </c>
      <c r="AL105" s="130">
        <f t="shared" si="21"/>
        <v>0</v>
      </c>
    </row>
    <row r="106" spans="1:38" x14ac:dyDescent="0.2">
      <c r="A106" t="s">
        <v>68</v>
      </c>
      <c r="B106" t="s">
        <v>69</v>
      </c>
      <c r="D106" t="s">
        <v>71</v>
      </c>
      <c r="E106">
        <v>26</v>
      </c>
      <c r="F106" s="9">
        <v>1</v>
      </c>
      <c r="G106" s="9">
        <v>12</v>
      </c>
      <c r="H106" s="9">
        <v>1</v>
      </c>
      <c r="I106" s="9">
        <v>5.6</v>
      </c>
      <c r="J106" s="9">
        <v>1</v>
      </c>
      <c r="K106" s="9">
        <v>2.4</v>
      </c>
      <c r="L106" s="9">
        <v>1</v>
      </c>
      <c r="M106" s="9">
        <v>4</v>
      </c>
      <c r="T106" s="9">
        <v>4</v>
      </c>
      <c r="U106" s="9">
        <v>24</v>
      </c>
      <c r="W106" s="32">
        <f>SUMIFS('[1]Budgets (incl indexatie)'!BT:BT,'[1]Budgets (incl indexatie)'!BU:BU,'[1]Berekening drops + kosten'!A106,'[1]Budgets (incl indexatie)'!BR:BR,'[1]Berekening drops + kosten'!B106,'[1]Budgets (incl indexatie)'!AW:AW,'[1]Berekening drops + kosten'!D106,'[1]Budgets (incl indexatie)'!BP:BP,'[1]Berekening drops + kosten'!E106)*1.25</f>
        <v>30</v>
      </c>
      <c r="X106" s="9">
        <f t="shared" si="13"/>
        <v>1</v>
      </c>
      <c r="Y106" s="9" t="e">
        <f t="shared" si="14"/>
        <v>#N/A</v>
      </c>
      <c r="Z106" s="33">
        <f t="shared" si="15"/>
        <v>0</v>
      </c>
      <c r="AA106" s="34">
        <f t="shared" si="16"/>
        <v>30</v>
      </c>
      <c r="AB106" s="35">
        <v>378.09</v>
      </c>
      <c r="AC106" s="35">
        <f>IF(Z106=0,0,IF(A106="Pharma",#REF!,
VLOOKUP(B106*1,'[1]Tarieven per pallet &amp; postcode'!A:C,3,0))*Z106)</f>
        <v>0</v>
      </c>
      <c r="AD106" s="35">
        <f>IF(AA106=0,0,
IF(A106="Pharma",VLOOKUP(AA106,#REF!,2,0),
INDEX('[1]Tarieven per pallet &amp; postcode'!$A$4:$AK$94,MATCH('[1]Berekening drops + kosten'!B106*1,'[1]Tarieven per pallet &amp; postcode'!$A$4:$A$94,0),MATCH(AA106,'[1]Tarieven per pallet &amp; postcode'!$A$4:$AK$4,0))*AA106))</f>
        <v>298.5</v>
      </c>
      <c r="AE106" s="35">
        <f t="shared" si="17"/>
        <v>298.5</v>
      </c>
      <c r="AF106" s="36">
        <f t="shared" si="18"/>
        <v>79.589999999999975</v>
      </c>
      <c r="AG106" s="127">
        <v>4</v>
      </c>
      <c r="AH106" s="115">
        <f t="shared" si="11"/>
        <v>7.5</v>
      </c>
      <c r="AI106" s="128">
        <f t="shared" si="19"/>
        <v>0.22727272727272727</v>
      </c>
      <c r="AJ106" s="129">
        <f t="shared" si="12"/>
        <v>30</v>
      </c>
      <c r="AK106" s="128">
        <f t="shared" si="20"/>
        <v>0.90909090909090906</v>
      </c>
      <c r="AL106" s="130">
        <f t="shared" si="21"/>
        <v>0.68181818181818177</v>
      </c>
    </row>
    <row r="107" spans="1:38" x14ac:dyDescent="0.2">
      <c r="A107" t="s">
        <v>68</v>
      </c>
      <c r="B107" t="s">
        <v>69</v>
      </c>
      <c r="D107" t="s">
        <v>71</v>
      </c>
      <c r="E107">
        <v>28</v>
      </c>
      <c r="N107" s="9">
        <v>1</v>
      </c>
      <c r="O107" s="9">
        <v>17.600000000000001</v>
      </c>
      <c r="T107" s="9">
        <v>1</v>
      </c>
      <c r="U107" s="9">
        <v>17.600000000000001</v>
      </c>
      <c r="W107" s="32">
        <f>SUMIFS('[1]Budgets (incl indexatie)'!BT:BT,'[1]Budgets (incl indexatie)'!BU:BU,'[1]Berekening drops + kosten'!A107,'[1]Budgets (incl indexatie)'!BR:BR,'[1]Berekening drops + kosten'!B107,'[1]Budgets (incl indexatie)'!AW:AW,'[1]Berekening drops + kosten'!D107,'[1]Budgets (incl indexatie)'!BP:BP,'[1]Berekening drops + kosten'!E107)*1.25</f>
        <v>22</v>
      </c>
      <c r="X107" s="9">
        <f t="shared" si="13"/>
        <v>1</v>
      </c>
      <c r="Y107" s="9" t="e">
        <f t="shared" si="14"/>
        <v>#N/A</v>
      </c>
      <c r="Z107" s="33">
        <f t="shared" si="15"/>
        <v>0</v>
      </c>
      <c r="AA107" s="34">
        <f t="shared" si="16"/>
        <v>22</v>
      </c>
      <c r="AB107" s="35">
        <v>202.75</v>
      </c>
      <c r="AC107" s="35">
        <f>IF(Z107=0,0,IF(A107="Pharma",#REF!,
VLOOKUP(B107*1,'[1]Tarieven per pallet &amp; postcode'!A:C,3,0))*Z107)</f>
        <v>0</v>
      </c>
      <c r="AD107" s="35">
        <f>IF(AA107=0,0,
IF(A107="Pharma",VLOOKUP(AA107,#REF!,2,0),
INDEX('[1]Tarieven per pallet &amp; postcode'!$A$4:$AK$94,MATCH('[1]Berekening drops + kosten'!B107*1,'[1]Tarieven per pallet &amp; postcode'!$A$4:$A$94,0),MATCH(AA107,'[1]Tarieven per pallet &amp; postcode'!$A$4:$AK$4,0))*AA107))</f>
        <v>253.44</v>
      </c>
      <c r="AE107" s="35">
        <f t="shared" si="17"/>
        <v>253.44</v>
      </c>
      <c r="AF107" s="36">
        <f t="shared" si="18"/>
        <v>0</v>
      </c>
      <c r="AG107" s="127">
        <v>1</v>
      </c>
      <c r="AH107" s="115">
        <f t="shared" si="11"/>
        <v>22</v>
      </c>
      <c r="AI107" s="128">
        <f t="shared" si="19"/>
        <v>0.66666666666666663</v>
      </c>
      <c r="AJ107" s="129">
        <f t="shared" si="12"/>
        <v>22</v>
      </c>
      <c r="AK107" s="128">
        <f t="shared" si="20"/>
        <v>0.66666666666666663</v>
      </c>
      <c r="AL107" s="130">
        <f t="shared" si="21"/>
        <v>0</v>
      </c>
    </row>
    <row r="108" spans="1:38" x14ac:dyDescent="0.2">
      <c r="A108" t="s">
        <v>68</v>
      </c>
      <c r="B108" t="s">
        <v>69</v>
      </c>
      <c r="D108" t="s">
        <v>71</v>
      </c>
      <c r="E108">
        <v>29</v>
      </c>
      <c r="N108" s="9">
        <v>1</v>
      </c>
      <c r="O108" s="9">
        <v>12</v>
      </c>
      <c r="T108" s="9">
        <v>1</v>
      </c>
      <c r="U108" s="9">
        <v>12</v>
      </c>
      <c r="W108" s="32">
        <f>SUMIFS('[1]Budgets (incl indexatie)'!BT:BT,'[1]Budgets (incl indexatie)'!BU:BU,'[1]Berekening drops + kosten'!A108,'[1]Budgets (incl indexatie)'!BR:BR,'[1]Berekening drops + kosten'!B108,'[1]Budgets (incl indexatie)'!AW:AW,'[1]Berekening drops + kosten'!D108,'[1]Budgets (incl indexatie)'!BP:BP,'[1]Berekening drops + kosten'!E108)*1.25</f>
        <v>15</v>
      </c>
      <c r="X108" s="9">
        <f t="shared" si="13"/>
        <v>1</v>
      </c>
      <c r="Y108" s="9" t="e">
        <f t="shared" si="14"/>
        <v>#N/A</v>
      </c>
      <c r="Z108" s="33">
        <f t="shared" si="15"/>
        <v>0</v>
      </c>
      <c r="AA108" s="34">
        <f t="shared" si="16"/>
        <v>15</v>
      </c>
      <c r="AB108" s="35">
        <v>160.80000000000001</v>
      </c>
      <c r="AC108" s="35">
        <f>IF(Z108=0,0,IF(A108="Pharma",#REF!,
VLOOKUP(B108*1,'[1]Tarieven per pallet &amp; postcode'!A:C,3,0))*Z108)</f>
        <v>0</v>
      </c>
      <c r="AD108" s="35">
        <f>IF(AA108=0,0,
IF(A108="Pharma",VLOOKUP(AA108,#REF!,2,0),
INDEX('[1]Tarieven per pallet &amp; postcode'!$A$4:$AK$94,MATCH('[1]Berekening drops + kosten'!B108*1,'[1]Tarieven per pallet &amp; postcode'!$A$4:$A$94,0),MATCH(AA108,'[1]Tarieven per pallet &amp; postcode'!$A$4:$AK$4,0))*AA108))</f>
        <v>201</v>
      </c>
      <c r="AE108" s="35">
        <f t="shared" si="17"/>
        <v>201</v>
      </c>
      <c r="AF108" s="36">
        <f t="shared" si="18"/>
        <v>0</v>
      </c>
      <c r="AG108" s="127">
        <v>1</v>
      </c>
      <c r="AH108" s="115">
        <f t="shared" si="11"/>
        <v>15</v>
      </c>
      <c r="AI108" s="128">
        <f t="shared" si="19"/>
        <v>0.45454545454545453</v>
      </c>
      <c r="AJ108" s="129">
        <f t="shared" si="12"/>
        <v>15</v>
      </c>
      <c r="AK108" s="128">
        <f t="shared" si="20"/>
        <v>0.45454545454545453</v>
      </c>
      <c r="AL108" s="130">
        <f t="shared" si="21"/>
        <v>0</v>
      </c>
    </row>
    <row r="109" spans="1:38" x14ac:dyDescent="0.2">
      <c r="A109" t="s">
        <v>68</v>
      </c>
      <c r="B109" t="s">
        <v>69</v>
      </c>
      <c r="D109" t="s">
        <v>71</v>
      </c>
      <c r="E109">
        <v>30</v>
      </c>
      <c r="F109" s="9">
        <v>0</v>
      </c>
      <c r="G109" s="9">
        <v>0</v>
      </c>
      <c r="T109" s="9">
        <v>0</v>
      </c>
      <c r="U109" s="9">
        <v>0</v>
      </c>
      <c r="W109" s="32">
        <f>SUMIFS('[1]Budgets (incl indexatie)'!BT:BT,'[1]Budgets (incl indexatie)'!BU:BU,'[1]Berekening drops + kosten'!A109,'[1]Budgets (incl indexatie)'!BR:BR,'[1]Berekening drops + kosten'!B109,'[1]Budgets (incl indexatie)'!AW:AW,'[1]Berekening drops + kosten'!D109,'[1]Budgets (incl indexatie)'!BP:BP,'[1]Berekening drops + kosten'!E109)*1.25</f>
        <v>0</v>
      </c>
      <c r="X109" s="9">
        <f t="shared" si="13"/>
        <v>0</v>
      </c>
      <c r="Y109" s="9" t="e">
        <f t="shared" si="14"/>
        <v>#N/A</v>
      </c>
      <c r="Z109" s="33">
        <f t="shared" si="15"/>
        <v>0</v>
      </c>
      <c r="AA109" s="34">
        <f t="shared" si="16"/>
        <v>0</v>
      </c>
      <c r="AB109" s="35">
        <v>0</v>
      </c>
      <c r="AC109" s="35">
        <f>IF(Z109=0,0,IF(A109="Pharma",#REF!,
VLOOKUP(B109*1,'[1]Tarieven per pallet &amp; postcode'!A:C,3,0))*Z109)</f>
        <v>0</v>
      </c>
      <c r="AD109" s="35">
        <f>IF(AA109=0,0,
IF(A109="Pharma",VLOOKUP(AA109,#REF!,2,0),
INDEX('[1]Tarieven per pallet &amp; postcode'!$A$4:$AK$94,MATCH('[1]Berekening drops + kosten'!B109*1,'[1]Tarieven per pallet &amp; postcode'!$A$4:$A$94,0),MATCH(AA109,'[1]Tarieven per pallet &amp; postcode'!$A$4:$AK$4,0))*AA109))</f>
        <v>0</v>
      </c>
      <c r="AE109" s="35">
        <f t="shared" si="17"/>
        <v>0</v>
      </c>
      <c r="AF109" s="36">
        <f t="shared" si="18"/>
        <v>0</v>
      </c>
      <c r="AG109" s="131" t="s">
        <v>72</v>
      </c>
      <c r="AH109" s="129" t="s">
        <v>72</v>
      </c>
      <c r="AI109" s="129" t="s">
        <v>72</v>
      </c>
      <c r="AJ109" s="129" t="s">
        <v>72</v>
      </c>
      <c r="AK109" s="129" t="s">
        <v>72</v>
      </c>
      <c r="AL109" s="132" t="s">
        <v>72</v>
      </c>
    </row>
    <row r="110" spans="1:38" x14ac:dyDescent="0.2">
      <c r="A110" t="s">
        <v>68</v>
      </c>
      <c r="B110" t="s">
        <v>69</v>
      </c>
      <c r="D110" t="s">
        <v>71</v>
      </c>
      <c r="E110">
        <v>33</v>
      </c>
      <c r="L110" s="9">
        <v>1</v>
      </c>
      <c r="M110" s="9">
        <v>6.4</v>
      </c>
      <c r="T110" s="9">
        <v>1</v>
      </c>
      <c r="U110" s="9">
        <v>6.4</v>
      </c>
      <c r="W110" s="32">
        <f>SUMIFS('[1]Budgets (incl indexatie)'!BT:BT,'[1]Budgets (incl indexatie)'!BU:BU,'[1]Berekening drops + kosten'!A110,'[1]Budgets (incl indexatie)'!BR:BR,'[1]Berekening drops + kosten'!B110,'[1]Budgets (incl indexatie)'!AW:AW,'[1]Berekening drops + kosten'!D110,'[1]Budgets (incl indexatie)'!BP:BP,'[1]Berekening drops + kosten'!E110)*1.25</f>
        <v>8</v>
      </c>
      <c r="X110" s="9">
        <f t="shared" si="13"/>
        <v>1</v>
      </c>
      <c r="Y110" s="9" t="e">
        <f t="shared" si="14"/>
        <v>#N/A</v>
      </c>
      <c r="Z110" s="33">
        <f t="shared" si="15"/>
        <v>0</v>
      </c>
      <c r="AA110" s="34">
        <f t="shared" si="16"/>
        <v>8</v>
      </c>
      <c r="AB110" s="35">
        <v>96.58</v>
      </c>
      <c r="AC110" s="35">
        <f>IF(Z110=0,0,IF(A110="Pharma",#REF!,
VLOOKUP(B110*1,'[1]Tarieven per pallet &amp; postcode'!A:C,3,0))*Z110)</f>
        <v>0</v>
      </c>
      <c r="AD110" s="35">
        <f>IF(AA110=0,0,
IF(A110="Pharma",VLOOKUP(AA110,#REF!,2,0),
INDEX('[1]Tarieven per pallet &amp; postcode'!$A$4:$AK$94,MATCH('[1]Berekening drops + kosten'!B110*1,'[1]Tarieven per pallet &amp; postcode'!$A$4:$A$94,0),MATCH(AA110,'[1]Tarieven per pallet &amp; postcode'!$A$4:$AK$4,0))*AA110))</f>
        <v>120.72</v>
      </c>
      <c r="AE110" s="35">
        <f t="shared" si="17"/>
        <v>120.72</v>
      </c>
      <c r="AF110" s="36">
        <f t="shared" si="18"/>
        <v>0</v>
      </c>
      <c r="AG110" s="127">
        <v>1</v>
      </c>
      <c r="AH110" s="115">
        <f t="shared" si="11"/>
        <v>8</v>
      </c>
      <c r="AI110" s="128">
        <f t="shared" si="19"/>
        <v>0.24242424242424243</v>
      </c>
      <c r="AJ110" s="129">
        <f t="shared" si="12"/>
        <v>8</v>
      </c>
      <c r="AK110" s="128">
        <f t="shared" si="20"/>
        <v>0.24242424242424243</v>
      </c>
      <c r="AL110" s="130">
        <f t="shared" si="21"/>
        <v>0</v>
      </c>
    </row>
    <row r="111" spans="1:38" x14ac:dyDescent="0.2">
      <c r="A111" t="s">
        <v>68</v>
      </c>
      <c r="B111" t="s">
        <v>69</v>
      </c>
      <c r="D111" t="s">
        <v>71</v>
      </c>
      <c r="E111">
        <v>34</v>
      </c>
      <c r="F111" s="9">
        <v>1</v>
      </c>
      <c r="G111" s="9">
        <v>0.8</v>
      </c>
      <c r="T111" s="9">
        <v>1</v>
      </c>
      <c r="U111" s="9">
        <v>0.8</v>
      </c>
      <c r="W111" s="32">
        <f>SUMIFS('[1]Budgets (incl indexatie)'!BT:BT,'[1]Budgets (incl indexatie)'!BU:BU,'[1]Berekening drops + kosten'!A111,'[1]Budgets (incl indexatie)'!BR:BR,'[1]Berekening drops + kosten'!B111,'[1]Budgets (incl indexatie)'!AW:AW,'[1]Berekening drops + kosten'!D111,'[1]Budgets (incl indexatie)'!BP:BP,'[1]Berekening drops + kosten'!E111)*1.25</f>
        <v>1</v>
      </c>
      <c r="X111" s="9">
        <f t="shared" si="13"/>
        <v>1</v>
      </c>
      <c r="Y111" s="9" t="e">
        <f t="shared" si="14"/>
        <v>#N/A</v>
      </c>
      <c r="Z111" s="33">
        <f t="shared" si="15"/>
        <v>0</v>
      </c>
      <c r="AA111" s="34">
        <f t="shared" si="16"/>
        <v>1</v>
      </c>
      <c r="AB111" s="35">
        <v>27.26</v>
      </c>
      <c r="AC111" s="35">
        <f>IF(Z111=0,0,IF(A111="Pharma",#REF!,
VLOOKUP(B111*1,'[1]Tarieven per pallet &amp; postcode'!A:C,3,0))*Z111)</f>
        <v>0</v>
      </c>
      <c r="AD111" s="35">
        <f>IF(AA111=0,0,
IF(A111="Pharma",VLOOKUP(AA111,#REF!,2,0),
INDEX('[1]Tarieven per pallet &amp; postcode'!$A$4:$AK$94,MATCH('[1]Berekening drops + kosten'!B111*1,'[1]Tarieven per pallet &amp; postcode'!$A$4:$A$94,0),MATCH(AA111,'[1]Tarieven per pallet &amp; postcode'!$A$4:$AK$4,0))*AA111))</f>
        <v>34.08</v>
      </c>
      <c r="AE111" s="35">
        <f t="shared" si="17"/>
        <v>34.08</v>
      </c>
      <c r="AF111" s="36">
        <f t="shared" si="18"/>
        <v>0</v>
      </c>
      <c r="AG111" s="127">
        <v>1</v>
      </c>
      <c r="AH111" s="115">
        <f t="shared" si="11"/>
        <v>1</v>
      </c>
      <c r="AI111" s="128">
        <f t="shared" si="19"/>
        <v>3.0303030303030304E-2</v>
      </c>
      <c r="AJ111" s="129">
        <f t="shared" si="12"/>
        <v>1</v>
      </c>
      <c r="AK111" s="128">
        <f t="shared" si="20"/>
        <v>3.0303030303030304E-2</v>
      </c>
      <c r="AL111" s="130">
        <f t="shared" si="21"/>
        <v>0</v>
      </c>
    </row>
    <row r="112" spans="1:38" x14ac:dyDescent="0.2">
      <c r="A112" t="s">
        <v>68</v>
      </c>
      <c r="B112" t="s">
        <v>69</v>
      </c>
      <c r="D112" t="s">
        <v>71</v>
      </c>
      <c r="E112">
        <v>35</v>
      </c>
      <c r="J112" s="9">
        <v>1</v>
      </c>
      <c r="K112" s="9">
        <v>16.8</v>
      </c>
      <c r="N112" s="9">
        <v>0</v>
      </c>
      <c r="O112" s="9">
        <v>0</v>
      </c>
      <c r="T112" s="9">
        <v>1</v>
      </c>
      <c r="U112" s="9">
        <v>16.8</v>
      </c>
      <c r="W112" s="32">
        <f>SUMIFS('[1]Budgets (incl indexatie)'!BT:BT,'[1]Budgets (incl indexatie)'!BU:BU,'[1]Berekening drops + kosten'!A112,'[1]Budgets (incl indexatie)'!BR:BR,'[1]Berekening drops + kosten'!B112,'[1]Budgets (incl indexatie)'!AW:AW,'[1]Berekening drops + kosten'!D112,'[1]Budgets (incl indexatie)'!BP:BP,'[1]Berekening drops + kosten'!E112)*1.25</f>
        <v>21</v>
      </c>
      <c r="X112" s="9">
        <f t="shared" si="13"/>
        <v>1</v>
      </c>
      <c r="Y112" s="9" t="e">
        <f t="shared" si="14"/>
        <v>#N/A</v>
      </c>
      <c r="Z112" s="33">
        <f t="shared" si="15"/>
        <v>0</v>
      </c>
      <c r="AA112" s="34">
        <f t="shared" si="16"/>
        <v>21</v>
      </c>
      <c r="AB112" s="35">
        <v>197.23</v>
      </c>
      <c r="AC112" s="35">
        <f>IF(Z112=0,0,IF(A112="Pharma",#REF!,
VLOOKUP(B112*1,'[1]Tarieven per pallet &amp; postcode'!A:C,3,0))*Z112)</f>
        <v>0</v>
      </c>
      <c r="AD112" s="35">
        <f>IF(AA112=0,0,
IF(A112="Pharma",VLOOKUP(AA112,#REF!,2,0),
INDEX('[1]Tarieven per pallet &amp; postcode'!$A$4:$AK$94,MATCH('[1]Berekening drops + kosten'!B112*1,'[1]Tarieven per pallet &amp; postcode'!$A$4:$A$94,0),MATCH(AA112,'[1]Tarieven per pallet &amp; postcode'!$A$4:$AK$4,0))*AA112))</f>
        <v>246.54</v>
      </c>
      <c r="AE112" s="35">
        <f t="shared" si="17"/>
        <v>246.54</v>
      </c>
      <c r="AF112" s="36">
        <f t="shared" si="18"/>
        <v>0</v>
      </c>
      <c r="AG112" s="127">
        <v>1</v>
      </c>
      <c r="AH112" s="115">
        <f t="shared" si="11"/>
        <v>21</v>
      </c>
      <c r="AI112" s="128">
        <f t="shared" si="19"/>
        <v>0.63636363636363635</v>
      </c>
      <c r="AJ112" s="129">
        <f t="shared" si="12"/>
        <v>21</v>
      </c>
      <c r="AK112" s="128">
        <f t="shared" si="20"/>
        <v>0.63636363636363635</v>
      </c>
      <c r="AL112" s="130">
        <f t="shared" si="21"/>
        <v>0</v>
      </c>
    </row>
    <row r="113" spans="1:38" x14ac:dyDescent="0.2">
      <c r="A113" t="s">
        <v>68</v>
      </c>
      <c r="B113" t="s">
        <v>69</v>
      </c>
      <c r="D113" t="s">
        <v>71</v>
      </c>
      <c r="E113">
        <v>36</v>
      </c>
      <c r="J113" s="9">
        <v>1</v>
      </c>
      <c r="K113" s="9">
        <v>5.6</v>
      </c>
      <c r="N113" s="9">
        <v>1</v>
      </c>
      <c r="O113" s="9">
        <v>5.6</v>
      </c>
      <c r="T113" s="9">
        <v>2</v>
      </c>
      <c r="U113" s="9">
        <v>11.2</v>
      </c>
      <c r="W113" s="32">
        <f>SUMIFS('[1]Budgets (incl indexatie)'!BT:BT,'[1]Budgets (incl indexatie)'!BU:BU,'[1]Berekening drops + kosten'!A113,'[1]Budgets (incl indexatie)'!BR:BR,'[1]Berekening drops + kosten'!B113,'[1]Budgets (incl indexatie)'!AW:AW,'[1]Berekening drops + kosten'!D113,'[1]Budgets (incl indexatie)'!BP:BP,'[1]Berekening drops + kosten'!E113)*1.25</f>
        <v>14</v>
      </c>
      <c r="X113" s="9">
        <f t="shared" si="13"/>
        <v>1</v>
      </c>
      <c r="Y113" s="9" t="e">
        <f t="shared" si="14"/>
        <v>#N/A</v>
      </c>
      <c r="Z113" s="33">
        <f t="shared" si="15"/>
        <v>0</v>
      </c>
      <c r="AA113" s="34">
        <f t="shared" si="16"/>
        <v>14</v>
      </c>
      <c r="AB113" s="35">
        <v>178.2</v>
      </c>
      <c r="AC113" s="35">
        <f>IF(Z113=0,0,IF(A113="Pharma",#REF!,
VLOOKUP(B113*1,'[1]Tarieven per pallet &amp; postcode'!A:C,3,0))*Z113)</f>
        <v>0</v>
      </c>
      <c r="AD113" s="35">
        <f>IF(AA113=0,0,
IF(A113="Pharma",VLOOKUP(AA113,#REF!,2,0),
INDEX('[1]Tarieven per pallet &amp; postcode'!$A$4:$AK$94,MATCH('[1]Berekening drops + kosten'!B113*1,'[1]Tarieven per pallet &amp; postcode'!$A$4:$A$94,0),MATCH(AA113,'[1]Tarieven per pallet &amp; postcode'!$A$4:$AK$4,0))*AA113))</f>
        <v>190.26</v>
      </c>
      <c r="AE113" s="35">
        <f t="shared" si="17"/>
        <v>190.26</v>
      </c>
      <c r="AF113" s="36">
        <f t="shared" si="18"/>
        <v>0</v>
      </c>
      <c r="AG113" s="127">
        <v>2</v>
      </c>
      <c r="AH113" s="115">
        <f t="shared" si="11"/>
        <v>7</v>
      </c>
      <c r="AI113" s="128">
        <f t="shared" si="19"/>
        <v>0.21212121212121213</v>
      </c>
      <c r="AJ113" s="129">
        <f t="shared" si="12"/>
        <v>14</v>
      </c>
      <c r="AK113" s="128">
        <f t="shared" si="20"/>
        <v>0.42424242424242425</v>
      </c>
      <c r="AL113" s="130">
        <f t="shared" si="21"/>
        <v>0.21212121212121213</v>
      </c>
    </row>
    <row r="114" spans="1:38" x14ac:dyDescent="0.2">
      <c r="A114" t="s">
        <v>68</v>
      </c>
      <c r="B114" t="s">
        <v>69</v>
      </c>
      <c r="D114" t="s">
        <v>71</v>
      </c>
      <c r="E114">
        <v>37</v>
      </c>
      <c r="J114" s="9">
        <v>1</v>
      </c>
      <c r="K114" s="9">
        <v>24</v>
      </c>
      <c r="T114" s="9">
        <v>1</v>
      </c>
      <c r="U114" s="9">
        <v>24</v>
      </c>
      <c r="W114" s="32">
        <f>SUMIFS('[1]Budgets (incl indexatie)'!BT:BT,'[1]Budgets (incl indexatie)'!BU:BU,'[1]Berekening drops + kosten'!A114,'[1]Budgets (incl indexatie)'!BR:BR,'[1]Berekening drops + kosten'!B114,'[1]Budgets (incl indexatie)'!AW:AW,'[1]Berekening drops + kosten'!D114,'[1]Budgets (incl indexatie)'!BP:BP,'[1]Berekening drops + kosten'!E114)*1.25</f>
        <v>30</v>
      </c>
      <c r="X114" s="9">
        <f t="shared" si="13"/>
        <v>1</v>
      </c>
      <c r="Y114" s="9" t="e">
        <f t="shared" si="14"/>
        <v>#N/A</v>
      </c>
      <c r="Z114" s="33">
        <f t="shared" si="15"/>
        <v>0</v>
      </c>
      <c r="AA114" s="34">
        <f t="shared" si="16"/>
        <v>30</v>
      </c>
      <c r="AB114" s="35">
        <v>238.8</v>
      </c>
      <c r="AC114" s="35">
        <f>IF(Z114=0,0,IF(A114="Pharma",#REF!,
VLOOKUP(B114*1,'[1]Tarieven per pallet &amp; postcode'!A:C,3,0))*Z114)</f>
        <v>0</v>
      </c>
      <c r="AD114" s="35">
        <f>IF(AA114=0,0,
IF(A114="Pharma",VLOOKUP(AA114,#REF!,2,0),
INDEX('[1]Tarieven per pallet &amp; postcode'!$A$4:$AK$94,MATCH('[1]Berekening drops + kosten'!B114*1,'[1]Tarieven per pallet &amp; postcode'!$A$4:$A$94,0),MATCH(AA114,'[1]Tarieven per pallet &amp; postcode'!$A$4:$AK$4,0))*AA114))</f>
        <v>298.5</v>
      </c>
      <c r="AE114" s="35">
        <f t="shared" si="17"/>
        <v>298.5</v>
      </c>
      <c r="AF114" s="36">
        <f t="shared" si="18"/>
        <v>0</v>
      </c>
      <c r="AG114" s="127">
        <v>1</v>
      </c>
      <c r="AH114" s="115">
        <f t="shared" si="11"/>
        <v>30</v>
      </c>
      <c r="AI114" s="128">
        <f t="shared" si="19"/>
        <v>0.90909090909090906</v>
      </c>
      <c r="AJ114" s="129">
        <f t="shared" si="12"/>
        <v>30</v>
      </c>
      <c r="AK114" s="128">
        <f t="shared" si="20"/>
        <v>0.90909090909090906</v>
      </c>
      <c r="AL114" s="130">
        <f t="shared" si="21"/>
        <v>0</v>
      </c>
    </row>
    <row r="115" spans="1:38" x14ac:dyDescent="0.2">
      <c r="A115" t="s">
        <v>68</v>
      </c>
      <c r="B115" t="s">
        <v>69</v>
      </c>
      <c r="D115" t="s">
        <v>71</v>
      </c>
      <c r="E115">
        <v>39</v>
      </c>
      <c r="J115" s="9">
        <v>1</v>
      </c>
      <c r="K115" s="9">
        <v>6.4</v>
      </c>
      <c r="L115" s="9">
        <v>1</v>
      </c>
      <c r="M115" s="9">
        <v>8.8000000000000007</v>
      </c>
      <c r="T115" s="9">
        <v>2</v>
      </c>
      <c r="U115" s="9">
        <v>15.200000000000001</v>
      </c>
      <c r="W115" s="32">
        <f>SUMIFS('[1]Budgets (incl indexatie)'!BT:BT,'[1]Budgets (incl indexatie)'!BU:BU,'[1]Berekening drops + kosten'!A115,'[1]Budgets (incl indexatie)'!BR:BR,'[1]Berekening drops + kosten'!B115,'[1]Budgets (incl indexatie)'!AW:AW,'[1]Berekening drops + kosten'!D115,'[1]Budgets (incl indexatie)'!BP:BP,'[1]Berekening drops + kosten'!E115)*1.25</f>
        <v>19</v>
      </c>
      <c r="X115" s="9">
        <f t="shared" si="13"/>
        <v>1</v>
      </c>
      <c r="Y115" s="9" t="e">
        <f t="shared" si="14"/>
        <v>#N/A</v>
      </c>
      <c r="Z115" s="33">
        <f t="shared" si="15"/>
        <v>0</v>
      </c>
      <c r="AA115" s="34">
        <f t="shared" si="16"/>
        <v>19</v>
      </c>
      <c r="AB115" s="35">
        <v>226.73000000000002</v>
      </c>
      <c r="AC115" s="35">
        <f>IF(Z115=0,0,IF(A115="Pharma",#REF!,
VLOOKUP(B115*1,'[1]Tarieven per pallet &amp; postcode'!A:C,3,0))*Z115)</f>
        <v>0</v>
      </c>
      <c r="AD115" s="35">
        <f>IF(AA115=0,0,
IF(A115="Pharma",VLOOKUP(AA115,#REF!,2,0),
INDEX('[1]Tarieven per pallet &amp; postcode'!$A$4:$AK$94,MATCH('[1]Berekening drops + kosten'!B115*1,'[1]Tarieven per pallet &amp; postcode'!$A$4:$A$94,0),MATCH(AA115,'[1]Tarieven per pallet &amp; postcode'!$A$4:$AK$4,0))*AA115))</f>
        <v>232.56</v>
      </c>
      <c r="AE115" s="35">
        <f t="shared" si="17"/>
        <v>232.56</v>
      </c>
      <c r="AF115" s="36">
        <f t="shared" si="18"/>
        <v>0</v>
      </c>
      <c r="AG115" s="127">
        <v>2</v>
      </c>
      <c r="AH115" s="115">
        <f t="shared" si="11"/>
        <v>9.5</v>
      </c>
      <c r="AI115" s="128">
        <f t="shared" si="19"/>
        <v>0.2878787878787879</v>
      </c>
      <c r="AJ115" s="129">
        <f t="shared" si="12"/>
        <v>19</v>
      </c>
      <c r="AK115" s="128">
        <f t="shared" si="20"/>
        <v>0.5757575757575758</v>
      </c>
      <c r="AL115" s="130">
        <f t="shared" si="21"/>
        <v>0.2878787878787879</v>
      </c>
    </row>
    <row r="116" spans="1:38" x14ac:dyDescent="0.2">
      <c r="A116" t="s">
        <v>68</v>
      </c>
      <c r="B116" t="s">
        <v>69</v>
      </c>
      <c r="D116" t="s">
        <v>71</v>
      </c>
      <c r="E116">
        <v>41</v>
      </c>
      <c r="J116" s="9">
        <v>2</v>
      </c>
      <c r="K116" s="9">
        <v>36</v>
      </c>
      <c r="L116" s="9">
        <v>2</v>
      </c>
      <c r="M116" s="9">
        <v>33.599999999999994</v>
      </c>
      <c r="T116" s="9">
        <v>4</v>
      </c>
      <c r="U116" s="9">
        <v>69.599999999999994</v>
      </c>
      <c r="W116" s="32">
        <f>SUMIFS('[1]Budgets (incl indexatie)'!BT:BT,'[1]Budgets (incl indexatie)'!BU:BU,'[1]Berekening drops + kosten'!A116,'[1]Budgets (incl indexatie)'!BR:BR,'[1]Berekening drops + kosten'!B116,'[1]Budgets (incl indexatie)'!AW:AW,'[1]Berekening drops + kosten'!D116,'[1]Budgets (incl indexatie)'!BP:BP,'[1]Berekening drops + kosten'!E116)*1.25</f>
        <v>87</v>
      </c>
      <c r="X116" s="9">
        <f t="shared" si="13"/>
        <v>3</v>
      </c>
      <c r="Y116" s="9" t="e">
        <f t="shared" si="14"/>
        <v>#N/A</v>
      </c>
      <c r="Z116" s="33">
        <f t="shared" si="15"/>
        <v>2</v>
      </c>
      <c r="AA116" s="34">
        <f t="shared" si="16"/>
        <v>21</v>
      </c>
      <c r="AB116" s="35">
        <v>804.87999999999988</v>
      </c>
      <c r="AC116" s="35">
        <f>IF(Z116=0,0,IF(A116="Pharma",#REF!,
VLOOKUP(B116*1,'[1]Tarieven per pallet &amp; postcode'!A:C,3,0))*Z116)</f>
        <v>502.66</v>
      </c>
      <c r="AD116" s="35">
        <f>IF(AA116=0,0,
IF(A116="Pharma",VLOOKUP(AA116,#REF!,2,0),
INDEX('[1]Tarieven per pallet &amp; postcode'!$A$4:$AK$94,MATCH('[1]Berekening drops + kosten'!B116*1,'[1]Tarieven per pallet &amp; postcode'!$A$4:$A$94,0),MATCH(AA116,'[1]Tarieven per pallet &amp; postcode'!$A$4:$AK$4,0))*AA116))</f>
        <v>246.54</v>
      </c>
      <c r="AE116" s="35">
        <f t="shared" si="17"/>
        <v>749.2</v>
      </c>
      <c r="AF116" s="36">
        <f t="shared" si="18"/>
        <v>55.679999999999836</v>
      </c>
      <c r="AG116" s="127">
        <v>4</v>
      </c>
      <c r="AH116" s="115">
        <f t="shared" si="11"/>
        <v>21.75</v>
      </c>
      <c r="AI116" s="128">
        <f t="shared" si="19"/>
        <v>0.65909090909090906</v>
      </c>
      <c r="AJ116" s="129">
        <f t="shared" si="12"/>
        <v>29</v>
      </c>
      <c r="AK116" s="128">
        <f t="shared" si="20"/>
        <v>0.87878787878787878</v>
      </c>
      <c r="AL116" s="130">
        <f t="shared" si="21"/>
        <v>0.21969696969696972</v>
      </c>
    </row>
    <row r="117" spans="1:38" x14ac:dyDescent="0.2">
      <c r="A117" t="s">
        <v>68</v>
      </c>
      <c r="B117" t="s">
        <v>69</v>
      </c>
      <c r="D117" t="s">
        <v>71</v>
      </c>
      <c r="E117">
        <v>42</v>
      </c>
      <c r="F117" s="9">
        <v>1</v>
      </c>
      <c r="G117" s="9">
        <v>8.8000000000000007</v>
      </c>
      <c r="T117" s="9">
        <v>1</v>
      </c>
      <c r="U117" s="9">
        <v>8.8000000000000007</v>
      </c>
      <c r="W117" s="32">
        <f>SUMIFS('[1]Budgets (incl indexatie)'!BT:BT,'[1]Budgets (incl indexatie)'!BU:BU,'[1]Berekening drops + kosten'!A117,'[1]Budgets (incl indexatie)'!BR:BR,'[1]Berekening drops + kosten'!B117,'[1]Budgets (incl indexatie)'!AW:AW,'[1]Berekening drops + kosten'!D117,'[1]Budgets (incl indexatie)'!BP:BP,'[1]Berekening drops + kosten'!E117)*1.25</f>
        <v>11</v>
      </c>
      <c r="X117" s="9">
        <f t="shared" si="13"/>
        <v>1</v>
      </c>
      <c r="Y117" s="9" t="e">
        <f t="shared" si="14"/>
        <v>#N/A</v>
      </c>
      <c r="Z117" s="33">
        <f t="shared" si="15"/>
        <v>0</v>
      </c>
      <c r="AA117" s="34">
        <f t="shared" si="16"/>
        <v>11</v>
      </c>
      <c r="AB117" s="35">
        <v>130.15</v>
      </c>
      <c r="AC117" s="35">
        <f>IF(Z117=0,0,IF(A117="Pharma",#REF!,
VLOOKUP(B117*1,'[1]Tarieven per pallet &amp; postcode'!A:C,3,0))*Z117)</f>
        <v>0</v>
      </c>
      <c r="AD117" s="35">
        <f>IF(AA117=0,0,
IF(A117="Pharma",VLOOKUP(AA117,#REF!,2,0),
INDEX('[1]Tarieven per pallet &amp; postcode'!$A$4:$AK$94,MATCH('[1]Berekening drops + kosten'!B117*1,'[1]Tarieven per pallet &amp; postcode'!$A$4:$A$94,0),MATCH(AA117,'[1]Tarieven per pallet &amp; postcode'!$A$4:$AK$4,0))*AA117))</f>
        <v>162.69</v>
      </c>
      <c r="AE117" s="35">
        <f t="shared" si="17"/>
        <v>162.69</v>
      </c>
      <c r="AF117" s="36">
        <f t="shared" si="18"/>
        <v>0</v>
      </c>
      <c r="AG117" s="127">
        <v>1</v>
      </c>
      <c r="AH117" s="115">
        <f t="shared" si="11"/>
        <v>11</v>
      </c>
      <c r="AI117" s="128">
        <f t="shared" si="19"/>
        <v>0.33333333333333331</v>
      </c>
      <c r="AJ117" s="129">
        <f t="shared" si="12"/>
        <v>11</v>
      </c>
      <c r="AK117" s="128">
        <f t="shared" si="20"/>
        <v>0.33333333333333331</v>
      </c>
      <c r="AL117" s="130">
        <f t="shared" si="21"/>
        <v>0</v>
      </c>
    </row>
    <row r="118" spans="1:38" x14ac:dyDescent="0.2">
      <c r="A118" t="s">
        <v>68</v>
      </c>
      <c r="B118" t="s">
        <v>69</v>
      </c>
      <c r="D118" t="s">
        <v>71</v>
      </c>
      <c r="E118">
        <v>43</v>
      </c>
      <c r="J118" s="9">
        <v>1</v>
      </c>
      <c r="K118" s="9">
        <v>4</v>
      </c>
      <c r="N118" s="9">
        <v>1</v>
      </c>
      <c r="O118" s="9">
        <v>13.6</v>
      </c>
      <c r="T118" s="9">
        <v>2</v>
      </c>
      <c r="U118" s="9">
        <v>17.600000000000001</v>
      </c>
      <c r="W118" s="32">
        <f>SUMIFS('[1]Budgets (incl indexatie)'!BT:BT,'[1]Budgets (incl indexatie)'!BU:BU,'[1]Berekening drops + kosten'!A118,'[1]Budgets (incl indexatie)'!BR:BR,'[1]Berekening drops + kosten'!B118,'[1]Budgets (incl indexatie)'!AW:AW,'[1]Berekening drops + kosten'!D118,'[1]Budgets (incl indexatie)'!BP:BP,'[1]Berekening drops + kosten'!E118)*1.25</f>
        <v>22</v>
      </c>
      <c r="X118" s="9">
        <f t="shared" si="13"/>
        <v>1</v>
      </c>
      <c r="Y118" s="9" t="e">
        <f t="shared" si="14"/>
        <v>#N/A</v>
      </c>
      <c r="Z118" s="33">
        <f t="shared" si="15"/>
        <v>0</v>
      </c>
      <c r="AA118" s="34">
        <f t="shared" si="16"/>
        <v>22</v>
      </c>
      <c r="AB118" s="35">
        <v>246.98000000000002</v>
      </c>
      <c r="AC118" s="35">
        <f>IF(Z118=0,0,IF(A118="Pharma",#REF!,
VLOOKUP(B118*1,'[1]Tarieven per pallet &amp; postcode'!A:C,3,0))*Z118)</f>
        <v>0</v>
      </c>
      <c r="AD118" s="35">
        <f>IF(AA118=0,0,
IF(A118="Pharma",VLOOKUP(AA118,#REF!,2,0),
INDEX('[1]Tarieven per pallet &amp; postcode'!$A$4:$AK$94,MATCH('[1]Berekening drops + kosten'!B118*1,'[1]Tarieven per pallet &amp; postcode'!$A$4:$A$94,0),MATCH(AA118,'[1]Tarieven per pallet &amp; postcode'!$A$4:$AK$4,0))*AA118))</f>
        <v>253.44</v>
      </c>
      <c r="AE118" s="35">
        <f t="shared" si="17"/>
        <v>253.44</v>
      </c>
      <c r="AF118" s="36">
        <f t="shared" si="18"/>
        <v>0</v>
      </c>
      <c r="AG118" s="127">
        <v>2</v>
      </c>
      <c r="AH118" s="115">
        <f t="shared" si="11"/>
        <v>11</v>
      </c>
      <c r="AI118" s="128">
        <f t="shared" si="19"/>
        <v>0.33333333333333331</v>
      </c>
      <c r="AJ118" s="129">
        <f t="shared" si="12"/>
        <v>22</v>
      </c>
      <c r="AK118" s="128">
        <f t="shared" si="20"/>
        <v>0.66666666666666663</v>
      </c>
      <c r="AL118" s="130">
        <f t="shared" si="21"/>
        <v>0.33333333333333331</v>
      </c>
    </row>
    <row r="119" spans="1:38" x14ac:dyDescent="0.2">
      <c r="A119" t="s">
        <v>68</v>
      </c>
      <c r="B119" t="s">
        <v>69</v>
      </c>
      <c r="D119" t="s">
        <v>71</v>
      </c>
      <c r="E119">
        <v>46</v>
      </c>
      <c r="J119" s="9">
        <v>1</v>
      </c>
      <c r="K119" s="9">
        <v>12</v>
      </c>
      <c r="T119" s="9">
        <v>1</v>
      </c>
      <c r="U119" s="9">
        <v>12</v>
      </c>
      <c r="W119" s="32">
        <f>SUMIFS('[1]Budgets (incl indexatie)'!BT:BT,'[1]Budgets (incl indexatie)'!BU:BU,'[1]Berekening drops + kosten'!A119,'[1]Budgets (incl indexatie)'!BR:BR,'[1]Berekening drops + kosten'!B119,'[1]Budgets (incl indexatie)'!AW:AW,'[1]Berekening drops + kosten'!D119,'[1]Budgets (incl indexatie)'!BP:BP,'[1]Berekening drops + kosten'!E119)*1.25</f>
        <v>15</v>
      </c>
      <c r="X119" s="9">
        <f t="shared" si="13"/>
        <v>1</v>
      </c>
      <c r="Y119" s="9" t="e">
        <f t="shared" si="14"/>
        <v>#N/A</v>
      </c>
      <c r="Z119" s="33">
        <f t="shared" si="15"/>
        <v>0</v>
      </c>
      <c r="AA119" s="34">
        <f t="shared" si="16"/>
        <v>15</v>
      </c>
      <c r="AB119" s="35">
        <v>160.80000000000001</v>
      </c>
      <c r="AC119" s="35">
        <f>IF(Z119=0,0,IF(A119="Pharma",#REF!,
VLOOKUP(B119*1,'[1]Tarieven per pallet &amp; postcode'!A:C,3,0))*Z119)</f>
        <v>0</v>
      </c>
      <c r="AD119" s="35">
        <f>IF(AA119=0,0,
IF(A119="Pharma",VLOOKUP(AA119,#REF!,2,0),
INDEX('[1]Tarieven per pallet &amp; postcode'!$A$4:$AK$94,MATCH('[1]Berekening drops + kosten'!B119*1,'[1]Tarieven per pallet &amp; postcode'!$A$4:$A$94,0),MATCH(AA119,'[1]Tarieven per pallet &amp; postcode'!$A$4:$AK$4,0))*AA119))</f>
        <v>201</v>
      </c>
      <c r="AE119" s="35">
        <f t="shared" si="17"/>
        <v>201</v>
      </c>
      <c r="AF119" s="36">
        <f t="shared" si="18"/>
        <v>0</v>
      </c>
      <c r="AG119" s="127">
        <v>1</v>
      </c>
      <c r="AH119" s="115">
        <f t="shared" si="11"/>
        <v>15</v>
      </c>
      <c r="AI119" s="128">
        <f t="shared" si="19"/>
        <v>0.45454545454545453</v>
      </c>
      <c r="AJ119" s="129">
        <f t="shared" si="12"/>
        <v>15</v>
      </c>
      <c r="AK119" s="128">
        <f t="shared" si="20"/>
        <v>0.45454545454545453</v>
      </c>
      <c r="AL119" s="130">
        <f t="shared" si="21"/>
        <v>0</v>
      </c>
    </row>
    <row r="120" spans="1:38" x14ac:dyDescent="0.2">
      <c r="A120" t="s">
        <v>68</v>
      </c>
      <c r="B120" t="s">
        <v>69</v>
      </c>
      <c r="D120" t="s">
        <v>71</v>
      </c>
      <c r="E120">
        <v>47</v>
      </c>
      <c r="J120" s="9">
        <v>1</v>
      </c>
      <c r="K120" s="9">
        <v>4</v>
      </c>
      <c r="N120" s="9">
        <v>1</v>
      </c>
      <c r="O120" s="9">
        <v>18.399999999999999</v>
      </c>
      <c r="T120" s="9">
        <v>2</v>
      </c>
      <c r="U120" s="9">
        <v>22.4</v>
      </c>
      <c r="W120" s="32">
        <f>SUMIFS('[1]Budgets (incl indexatie)'!BT:BT,'[1]Budgets (incl indexatie)'!BU:BU,'[1]Berekening drops + kosten'!A120,'[1]Budgets (incl indexatie)'!BR:BR,'[1]Berekening drops + kosten'!B120,'[1]Budgets (incl indexatie)'!AW:AW,'[1]Berekening drops + kosten'!D120,'[1]Budgets (incl indexatie)'!BP:BP,'[1]Berekening drops + kosten'!E120)*1.25</f>
        <v>28</v>
      </c>
      <c r="X120" s="9">
        <f t="shared" si="13"/>
        <v>1</v>
      </c>
      <c r="Y120" s="9" t="e">
        <f t="shared" si="14"/>
        <v>#N/A</v>
      </c>
      <c r="Z120" s="33">
        <f t="shared" si="15"/>
        <v>0</v>
      </c>
      <c r="AA120" s="34">
        <f t="shared" si="16"/>
        <v>28</v>
      </c>
      <c r="AB120" s="35">
        <v>280.37</v>
      </c>
      <c r="AC120" s="35">
        <f>IF(Z120=0,0,IF(A120="Pharma",#REF!,
VLOOKUP(B120*1,'[1]Tarieven per pallet &amp; postcode'!A:C,3,0))*Z120)</f>
        <v>0</v>
      </c>
      <c r="AD120" s="35">
        <f>IF(AA120=0,0,
IF(A120="Pharma",VLOOKUP(AA120,#REF!,2,0),
INDEX('[1]Tarieven per pallet &amp; postcode'!$A$4:$AK$94,MATCH('[1]Berekening drops + kosten'!B120*1,'[1]Tarieven per pallet &amp; postcode'!$A$4:$A$94,0),MATCH(AA120,'[1]Tarieven per pallet &amp; postcode'!$A$4:$AK$4,0))*AA120))</f>
        <v>288.68</v>
      </c>
      <c r="AE120" s="35">
        <f t="shared" si="17"/>
        <v>288.68</v>
      </c>
      <c r="AF120" s="36">
        <f t="shared" si="18"/>
        <v>0</v>
      </c>
      <c r="AG120" s="127">
        <v>2</v>
      </c>
      <c r="AH120" s="115">
        <f t="shared" si="11"/>
        <v>14</v>
      </c>
      <c r="AI120" s="128">
        <f t="shared" si="19"/>
        <v>0.42424242424242425</v>
      </c>
      <c r="AJ120" s="129">
        <f t="shared" si="12"/>
        <v>28</v>
      </c>
      <c r="AK120" s="128">
        <f t="shared" si="20"/>
        <v>0.84848484848484851</v>
      </c>
      <c r="AL120" s="130">
        <f t="shared" si="21"/>
        <v>0.42424242424242425</v>
      </c>
    </row>
    <row r="121" spans="1:38" hidden="1" x14ac:dyDescent="0.2">
      <c r="A121" t="s">
        <v>68</v>
      </c>
      <c r="B121" t="s">
        <v>73</v>
      </c>
      <c r="C121" t="s">
        <v>74</v>
      </c>
      <c r="D121" t="s">
        <v>75</v>
      </c>
      <c r="E121">
        <v>1</v>
      </c>
      <c r="J121" s="9">
        <v>1</v>
      </c>
      <c r="K121" s="9">
        <v>3.2</v>
      </c>
      <c r="T121" s="9">
        <v>1</v>
      </c>
      <c r="U121" s="9">
        <v>3.2</v>
      </c>
      <c r="W121" s="32">
        <f>SUMIFS('[1]Budgets (incl indexatie)'!BT:BT,'[1]Budgets (incl indexatie)'!BU:BU,'[1]Berekening drops + kosten'!A121,'[1]Budgets (incl indexatie)'!BR:BR,'[1]Berekening drops + kosten'!B121,'[1]Budgets (incl indexatie)'!AW:AW,'[1]Berekening drops + kosten'!D121,'[1]Budgets (incl indexatie)'!BP:BP,'[1]Berekening drops + kosten'!E121)*1.25</f>
        <v>4</v>
      </c>
      <c r="X121" s="9">
        <f t="shared" si="13"/>
        <v>1</v>
      </c>
      <c r="Y121" s="9" t="e">
        <f t="shared" si="14"/>
        <v>#N/A</v>
      </c>
      <c r="Z121" s="33">
        <f t="shared" si="15"/>
        <v>0</v>
      </c>
      <c r="AA121" s="34">
        <f t="shared" si="16"/>
        <v>4</v>
      </c>
      <c r="AB121" s="35">
        <v>46.554749999999999</v>
      </c>
      <c r="AC121" s="35">
        <f>IF(Z121=0,0,IF(A121="Pharma",#REF!,
VLOOKUP(B121*1,'[1]Tarieven per pallet &amp; postcode'!A:C,3,0))*Z121)</f>
        <v>0</v>
      </c>
      <c r="AD121" s="35">
        <f>IF(AA121=0,0,
IF(A121="Pharma",VLOOKUP(AA121,#REF!,2,0),
INDEX('[1]Tarieven per pallet &amp; postcode'!$A$4:$AK$94,MATCH('[1]Berekening drops + kosten'!B121*1,'[1]Tarieven per pallet &amp; postcode'!$A$4:$A$94,0),MATCH(AA121,'[1]Tarieven per pallet &amp; postcode'!$A$4:$AK$4,0))*AA121))</f>
        <v>58.2</v>
      </c>
      <c r="AE121" s="35">
        <f t="shared" si="17"/>
        <v>58.2</v>
      </c>
      <c r="AF121" s="36">
        <f t="shared" si="18"/>
        <v>0</v>
      </c>
      <c r="AG121" s="127">
        <v>1</v>
      </c>
      <c r="AH121" s="115">
        <f t="shared" si="11"/>
        <v>4</v>
      </c>
      <c r="AI121" s="128">
        <f t="shared" si="19"/>
        <v>0.12121212121212122</v>
      </c>
      <c r="AJ121" s="129">
        <f t="shared" si="12"/>
        <v>4</v>
      </c>
      <c r="AK121" s="128">
        <f t="shared" si="20"/>
        <v>0.12121212121212122</v>
      </c>
      <c r="AL121" s="130">
        <f t="shared" si="21"/>
        <v>0</v>
      </c>
    </row>
    <row r="122" spans="1:38" hidden="1" x14ac:dyDescent="0.2">
      <c r="A122" t="s">
        <v>68</v>
      </c>
      <c r="B122" t="s">
        <v>73</v>
      </c>
      <c r="D122" t="s">
        <v>75</v>
      </c>
      <c r="E122">
        <v>3</v>
      </c>
      <c r="J122" s="9">
        <v>0</v>
      </c>
      <c r="K122" s="9">
        <v>0</v>
      </c>
      <c r="T122" s="9">
        <v>0</v>
      </c>
      <c r="U122" s="9">
        <v>0</v>
      </c>
      <c r="W122" s="32">
        <f>SUMIFS('[1]Budgets (incl indexatie)'!BT:BT,'[1]Budgets (incl indexatie)'!BU:BU,'[1]Berekening drops + kosten'!A122,'[1]Budgets (incl indexatie)'!BR:BR,'[1]Berekening drops + kosten'!B122,'[1]Budgets (incl indexatie)'!AW:AW,'[1]Berekening drops + kosten'!D122,'[1]Budgets (incl indexatie)'!BP:BP,'[1]Berekening drops + kosten'!E122)*1.25</f>
        <v>0</v>
      </c>
      <c r="X122" s="9">
        <f t="shared" si="13"/>
        <v>0</v>
      </c>
      <c r="Y122" s="9" t="e">
        <f t="shared" si="14"/>
        <v>#N/A</v>
      </c>
      <c r="Z122" s="33">
        <f t="shared" si="15"/>
        <v>0</v>
      </c>
      <c r="AA122" s="34">
        <f t="shared" si="16"/>
        <v>0</v>
      </c>
      <c r="AB122" s="35">
        <v>0</v>
      </c>
      <c r="AC122" s="35">
        <f>IF(Z122=0,0,IF(A122="Pharma",#REF!,
VLOOKUP(B122*1,'[1]Tarieven per pallet &amp; postcode'!A:C,3,0))*Z122)</f>
        <v>0</v>
      </c>
      <c r="AD122" s="35">
        <f>IF(AA122=0,0,
IF(A122="Pharma",VLOOKUP(AA122,#REF!,2,0),
INDEX('[1]Tarieven per pallet &amp; postcode'!$A$4:$AK$94,MATCH('[1]Berekening drops + kosten'!B122*1,'[1]Tarieven per pallet &amp; postcode'!$A$4:$A$94,0),MATCH(AA122,'[1]Tarieven per pallet &amp; postcode'!$A$4:$AK$4,0))*AA122))</f>
        <v>0</v>
      </c>
      <c r="AE122" s="35">
        <f t="shared" si="17"/>
        <v>0</v>
      </c>
      <c r="AF122" s="36">
        <f t="shared" si="18"/>
        <v>0</v>
      </c>
      <c r="AG122" s="127">
        <v>0</v>
      </c>
      <c r="AH122" s="115" t="e">
        <f t="shared" si="11"/>
        <v>#DIV/0!</v>
      </c>
      <c r="AI122" s="128" t="e">
        <f t="shared" si="19"/>
        <v>#DIV/0!</v>
      </c>
      <c r="AJ122" s="129" t="e">
        <f t="shared" si="12"/>
        <v>#DIV/0!</v>
      </c>
      <c r="AK122" s="128" t="e">
        <f t="shared" si="20"/>
        <v>#DIV/0!</v>
      </c>
      <c r="AL122" s="130" t="e">
        <f t="shared" si="21"/>
        <v>#DIV/0!</v>
      </c>
    </row>
    <row r="123" spans="1:38" hidden="1" x14ac:dyDescent="0.2">
      <c r="A123" t="s">
        <v>68</v>
      </c>
      <c r="B123" t="s">
        <v>73</v>
      </c>
      <c r="D123" t="s">
        <v>75</v>
      </c>
      <c r="E123">
        <v>4</v>
      </c>
      <c r="J123" s="9">
        <v>1</v>
      </c>
      <c r="K123" s="9">
        <v>3.2</v>
      </c>
      <c r="T123" s="9">
        <v>1</v>
      </c>
      <c r="U123" s="9">
        <v>3.2</v>
      </c>
      <c r="W123" s="32">
        <f>SUMIFS('[1]Budgets (incl indexatie)'!BT:BT,'[1]Budgets (incl indexatie)'!BU:BU,'[1]Berekening drops + kosten'!A123,'[1]Budgets (incl indexatie)'!BR:BR,'[1]Berekening drops + kosten'!B123,'[1]Budgets (incl indexatie)'!AW:AW,'[1]Berekening drops + kosten'!D123,'[1]Budgets (incl indexatie)'!BP:BP,'[1]Berekening drops + kosten'!E123)*1.25</f>
        <v>4</v>
      </c>
      <c r="X123" s="9">
        <f t="shared" si="13"/>
        <v>1</v>
      </c>
      <c r="Y123" s="9" t="e">
        <f t="shared" si="14"/>
        <v>#N/A</v>
      </c>
      <c r="Z123" s="33">
        <f t="shared" si="15"/>
        <v>0</v>
      </c>
      <c r="AA123" s="34">
        <f t="shared" si="16"/>
        <v>4</v>
      </c>
      <c r="AB123" s="35">
        <v>46.554749999999999</v>
      </c>
      <c r="AC123" s="35">
        <f>IF(Z123=0,0,IF(A123="Pharma",#REF!,
VLOOKUP(B123*1,'[1]Tarieven per pallet &amp; postcode'!A:C,3,0))*Z123)</f>
        <v>0</v>
      </c>
      <c r="AD123" s="35">
        <f>IF(AA123=0,0,
IF(A123="Pharma",VLOOKUP(AA123,#REF!,2,0),
INDEX('[1]Tarieven per pallet &amp; postcode'!$A$4:$AK$94,MATCH('[1]Berekening drops + kosten'!B123*1,'[1]Tarieven per pallet &amp; postcode'!$A$4:$A$94,0),MATCH(AA123,'[1]Tarieven per pallet &amp; postcode'!$A$4:$AK$4,0))*AA123))</f>
        <v>58.2</v>
      </c>
      <c r="AE123" s="35">
        <f t="shared" si="17"/>
        <v>58.2</v>
      </c>
      <c r="AF123" s="36">
        <f t="shared" si="18"/>
        <v>0</v>
      </c>
      <c r="AG123" s="127">
        <v>1</v>
      </c>
      <c r="AH123" s="115">
        <f t="shared" si="11"/>
        <v>4</v>
      </c>
      <c r="AI123" s="128">
        <f t="shared" si="19"/>
        <v>0.12121212121212122</v>
      </c>
      <c r="AJ123" s="129">
        <f t="shared" si="12"/>
        <v>4</v>
      </c>
      <c r="AK123" s="128">
        <f t="shared" si="20"/>
        <v>0.12121212121212122</v>
      </c>
      <c r="AL123" s="130">
        <f t="shared" si="21"/>
        <v>0</v>
      </c>
    </row>
    <row r="124" spans="1:38" hidden="1" x14ac:dyDescent="0.2">
      <c r="A124" t="s">
        <v>68</v>
      </c>
      <c r="B124" t="s">
        <v>73</v>
      </c>
      <c r="D124" t="s">
        <v>75</v>
      </c>
      <c r="E124">
        <v>5</v>
      </c>
      <c r="J124" s="9">
        <v>1</v>
      </c>
      <c r="K124" s="9">
        <v>20</v>
      </c>
      <c r="T124" s="9">
        <v>1</v>
      </c>
      <c r="U124" s="9">
        <v>20</v>
      </c>
      <c r="W124" s="32">
        <f>SUMIFS('[1]Budgets (incl indexatie)'!BT:BT,'[1]Budgets (incl indexatie)'!BU:BU,'[1]Berekening drops + kosten'!A124,'[1]Budgets (incl indexatie)'!BR:BR,'[1]Berekening drops + kosten'!B124,'[1]Budgets (incl indexatie)'!AW:AW,'[1]Berekening drops + kosten'!D124,'[1]Budgets (incl indexatie)'!BP:BP,'[1]Berekening drops + kosten'!E124)*1.25</f>
        <v>25</v>
      </c>
      <c r="X124" s="9">
        <f t="shared" si="13"/>
        <v>1</v>
      </c>
      <c r="Y124" s="9" t="e">
        <f t="shared" si="14"/>
        <v>#N/A</v>
      </c>
      <c r="Z124" s="33">
        <f t="shared" si="15"/>
        <v>0</v>
      </c>
      <c r="AA124" s="34">
        <f t="shared" si="16"/>
        <v>25</v>
      </c>
      <c r="AB124" s="35">
        <v>158.34059999999999</v>
      </c>
      <c r="AC124" s="35">
        <f>IF(Z124=0,0,IF(A124="Pharma",#REF!,
VLOOKUP(B124*1,'[1]Tarieven per pallet &amp; postcode'!A:C,3,0))*Z124)</f>
        <v>0</v>
      </c>
      <c r="AD124" s="35">
        <f>IF(AA124=0,0,
IF(A124="Pharma",VLOOKUP(AA124,#REF!,2,0),
INDEX('[1]Tarieven per pallet &amp; postcode'!$A$4:$AK$94,MATCH('[1]Berekening drops + kosten'!B124*1,'[1]Tarieven per pallet &amp; postcode'!$A$4:$A$94,0),MATCH(AA124,'[1]Tarieven per pallet &amp; postcode'!$A$4:$AK$4,0))*AA124))</f>
        <v>198</v>
      </c>
      <c r="AE124" s="35">
        <f t="shared" si="17"/>
        <v>198</v>
      </c>
      <c r="AF124" s="36">
        <f t="shared" si="18"/>
        <v>0</v>
      </c>
      <c r="AG124" s="127">
        <v>1</v>
      </c>
      <c r="AH124" s="115">
        <f t="shared" si="11"/>
        <v>25</v>
      </c>
      <c r="AI124" s="128">
        <f t="shared" si="19"/>
        <v>0.75757575757575757</v>
      </c>
      <c r="AJ124" s="129">
        <f t="shared" si="12"/>
        <v>25</v>
      </c>
      <c r="AK124" s="128">
        <f t="shared" si="20"/>
        <v>0.75757575757575757</v>
      </c>
      <c r="AL124" s="130">
        <f t="shared" si="21"/>
        <v>0</v>
      </c>
    </row>
    <row r="125" spans="1:38" hidden="1" x14ac:dyDescent="0.2">
      <c r="A125" t="s">
        <v>68</v>
      </c>
      <c r="B125" t="s">
        <v>73</v>
      </c>
      <c r="D125" t="s">
        <v>75</v>
      </c>
      <c r="E125">
        <v>6</v>
      </c>
      <c r="J125" s="9">
        <v>1</v>
      </c>
      <c r="K125" s="9">
        <v>26.4</v>
      </c>
      <c r="T125" s="9">
        <v>1</v>
      </c>
      <c r="U125" s="9">
        <v>26.4</v>
      </c>
      <c r="W125" s="32">
        <f>SUMIFS('[1]Budgets (incl indexatie)'!BT:BT,'[1]Budgets (incl indexatie)'!BU:BU,'[1]Berekening drops + kosten'!A125,'[1]Budgets (incl indexatie)'!BR:BR,'[1]Berekening drops + kosten'!B125,'[1]Budgets (incl indexatie)'!AW:AW,'[1]Berekening drops + kosten'!D125,'[1]Budgets (incl indexatie)'!BP:BP,'[1]Berekening drops + kosten'!E125)*1.25</f>
        <v>33</v>
      </c>
      <c r="X125" s="9">
        <f t="shared" si="13"/>
        <v>1</v>
      </c>
      <c r="Y125" s="9" t="e">
        <f t="shared" si="14"/>
        <v>#N/A</v>
      </c>
      <c r="Z125" s="33">
        <f t="shared" si="15"/>
        <v>1</v>
      </c>
      <c r="AA125" s="34">
        <f t="shared" si="16"/>
        <v>0</v>
      </c>
      <c r="AB125" s="35">
        <v>182.55996000000002</v>
      </c>
      <c r="AC125" s="35">
        <f>IF(Z125=0,0,IF(A125="Pharma",#REF!,
VLOOKUP(B125*1,'[1]Tarieven per pallet &amp; postcode'!A:C,3,0))*Z125)</f>
        <v>182.69</v>
      </c>
      <c r="AD125" s="35">
        <f>IF(AA125=0,0,
IF(A125="Pharma",VLOOKUP(AA125,#REF!,2,0),
INDEX('[1]Tarieven per pallet &amp; postcode'!$A$4:$AK$94,MATCH('[1]Berekening drops + kosten'!B125*1,'[1]Tarieven per pallet &amp; postcode'!$A$4:$A$94,0),MATCH(AA125,'[1]Tarieven per pallet &amp; postcode'!$A$4:$AK$4,0))*AA125))</f>
        <v>0</v>
      </c>
      <c r="AE125" s="35">
        <f t="shared" si="17"/>
        <v>182.69</v>
      </c>
      <c r="AF125" s="36">
        <f t="shared" si="18"/>
        <v>0</v>
      </c>
      <c r="AG125" s="127">
        <v>1</v>
      </c>
      <c r="AH125" s="115">
        <f t="shared" si="11"/>
        <v>33</v>
      </c>
      <c r="AI125" s="128">
        <f t="shared" si="19"/>
        <v>1</v>
      </c>
      <c r="AJ125" s="129">
        <f t="shared" si="12"/>
        <v>33</v>
      </c>
      <c r="AK125" s="128">
        <f t="shared" si="20"/>
        <v>1</v>
      </c>
      <c r="AL125" s="130">
        <f t="shared" si="21"/>
        <v>0</v>
      </c>
    </row>
    <row r="126" spans="1:38" hidden="1" x14ac:dyDescent="0.2">
      <c r="A126" t="s">
        <v>68</v>
      </c>
      <c r="B126" t="s">
        <v>73</v>
      </c>
      <c r="D126" t="s">
        <v>75</v>
      </c>
      <c r="E126">
        <v>7</v>
      </c>
      <c r="J126" s="9">
        <v>1</v>
      </c>
      <c r="K126" s="9">
        <v>0.8</v>
      </c>
      <c r="T126" s="9">
        <v>1</v>
      </c>
      <c r="U126" s="9">
        <v>0.8</v>
      </c>
      <c r="W126" s="32">
        <f>SUMIFS('[1]Budgets (incl indexatie)'!BT:BT,'[1]Budgets (incl indexatie)'!BU:BU,'[1]Berekening drops + kosten'!A126,'[1]Budgets (incl indexatie)'!BR:BR,'[1]Berekening drops + kosten'!B126,'[1]Budgets (incl indexatie)'!AW:AW,'[1]Berekening drops + kosten'!D126,'[1]Budgets (incl indexatie)'!BP:BP,'[1]Berekening drops + kosten'!E126)*1.25</f>
        <v>1</v>
      </c>
      <c r="X126" s="9">
        <f t="shared" si="13"/>
        <v>1</v>
      </c>
      <c r="Y126" s="9" t="e">
        <f t="shared" si="14"/>
        <v>#N/A</v>
      </c>
      <c r="Z126" s="33">
        <f t="shared" si="15"/>
        <v>0</v>
      </c>
      <c r="AA126" s="34">
        <f t="shared" si="16"/>
        <v>1</v>
      </c>
      <c r="AB126" s="35">
        <v>27.257670000000001</v>
      </c>
      <c r="AC126" s="35">
        <f>IF(Z126=0,0,IF(A126="Pharma",#REF!,
VLOOKUP(B126*1,'[1]Tarieven per pallet &amp; postcode'!A:C,3,0))*Z126)</f>
        <v>0</v>
      </c>
      <c r="AD126" s="35">
        <f>IF(AA126=0,0,
IF(A126="Pharma",VLOOKUP(AA126,#REF!,2,0),
INDEX('[1]Tarieven per pallet &amp; postcode'!$A$4:$AK$94,MATCH('[1]Berekening drops + kosten'!B126*1,'[1]Tarieven per pallet &amp; postcode'!$A$4:$A$94,0),MATCH(AA126,'[1]Tarieven per pallet &amp; postcode'!$A$4:$AK$4,0))*AA126))</f>
        <v>34.08</v>
      </c>
      <c r="AE126" s="35">
        <f t="shared" si="17"/>
        <v>34.08</v>
      </c>
      <c r="AF126" s="36">
        <f t="shared" si="18"/>
        <v>0</v>
      </c>
      <c r="AG126" s="127">
        <v>1</v>
      </c>
      <c r="AH126" s="115">
        <f t="shared" si="11"/>
        <v>1</v>
      </c>
      <c r="AI126" s="128">
        <f t="shared" si="19"/>
        <v>3.0303030303030304E-2</v>
      </c>
      <c r="AJ126" s="129">
        <f t="shared" si="12"/>
        <v>1</v>
      </c>
      <c r="AK126" s="128">
        <f t="shared" si="20"/>
        <v>3.0303030303030304E-2</v>
      </c>
      <c r="AL126" s="130">
        <f t="shared" si="21"/>
        <v>0</v>
      </c>
    </row>
    <row r="127" spans="1:38" hidden="1" x14ac:dyDescent="0.2">
      <c r="A127" t="s">
        <v>68</v>
      </c>
      <c r="B127" t="s">
        <v>73</v>
      </c>
      <c r="D127" t="s">
        <v>75</v>
      </c>
      <c r="E127">
        <v>8</v>
      </c>
      <c r="J127" s="9">
        <v>0</v>
      </c>
      <c r="K127" s="9">
        <v>0</v>
      </c>
      <c r="T127" s="9">
        <v>0</v>
      </c>
      <c r="U127" s="9">
        <v>0</v>
      </c>
      <c r="W127" s="32">
        <f>SUMIFS('[1]Budgets (incl indexatie)'!BT:BT,'[1]Budgets (incl indexatie)'!BU:BU,'[1]Berekening drops + kosten'!A127,'[1]Budgets (incl indexatie)'!BR:BR,'[1]Berekening drops + kosten'!B127,'[1]Budgets (incl indexatie)'!AW:AW,'[1]Berekening drops + kosten'!D127,'[1]Budgets (incl indexatie)'!BP:BP,'[1]Berekening drops + kosten'!E127)*1.25</f>
        <v>0</v>
      </c>
      <c r="X127" s="9">
        <f t="shared" si="13"/>
        <v>0</v>
      </c>
      <c r="Y127" s="9" t="e">
        <f t="shared" si="14"/>
        <v>#N/A</v>
      </c>
      <c r="Z127" s="33">
        <f t="shared" si="15"/>
        <v>0</v>
      </c>
      <c r="AA127" s="34">
        <f t="shared" si="16"/>
        <v>0</v>
      </c>
      <c r="AB127" s="35">
        <v>0</v>
      </c>
      <c r="AC127" s="35">
        <f>IF(Z127=0,0,IF(A127="Pharma",#REF!,
VLOOKUP(B127*1,'[1]Tarieven per pallet &amp; postcode'!A:C,3,0))*Z127)</f>
        <v>0</v>
      </c>
      <c r="AD127" s="35">
        <f>IF(AA127=0,0,
IF(A127="Pharma",VLOOKUP(AA127,#REF!,2,0),
INDEX('[1]Tarieven per pallet &amp; postcode'!$A$4:$AK$94,MATCH('[1]Berekening drops + kosten'!B127*1,'[1]Tarieven per pallet &amp; postcode'!$A$4:$A$94,0),MATCH(AA127,'[1]Tarieven per pallet &amp; postcode'!$A$4:$AK$4,0))*AA127))</f>
        <v>0</v>
      </c>
      <c r="AE127" s="35">
        <f t="shared" si="17"/>
        <v>0</v>
      </c>
      <c r="AF127" s="36">
        <f t="shared" si="18"/>
        <v>0</v>
      </c>
      <c r="AG127" s="127">
        <v>0</v>
      </c>
      <c r="AH127" s="115" t="e">
        <f t="shared" si="11"/>
        <v>#DIV/0!</v>
      </c>
      <c r="AI127" s="128" t="e">
        <f t="shared" si="19"/>
        <v>#DIV/0!</v>
      </c>
      <c r="AJ127" s="129" t="e">
        <f t="shared" si="12"/>
        <v>#DIV/0!</v>
      </c>
      <c r="AK127" s="128" t="e">
        <f t="shared" si="20"/>
        <v>#DIV/0!</v>
      </c>
      <c r="AL127" s="130" t="e">
        <f t="shared" si="21"/>
        <v>#DIV/0!</v>
      </c>
    </row>
    <row r="128" spans="1:38" hidden="1" x14ac:dyDescent="0.2">
      <c r="A128" t="s">
        <v>68</v>
      </c>
      <c r="B128" t="s">
        <v>73</v>
      </c>
      <c r="D128" t="s">
        <v>75</v>
      </c>
      <c r="E128">
        <v>9</v>
      </c>
      <c r="J128" s="9">
        <v>1</v>
      </c>
      <c r="K128" s="9">
        <v>26.4</v>
      </c>
      <c r="T128" s="9">
        <v>1</v>
      </c>
      <c r="U128" s="9">
        <v>26.4</v>
      </c>
      <c r="W128" s="32">
        <f>SUMIFS('[1]Budgets (incl indexatie)'!BT:BT,'[1]Budgets (incl indexatie)'!BU:BU,'[1]Berekening drops + kosten'!A128,'[1]Budgets (incl indexatie)'!BR:BR,'[1]Berekening drops + kosten'!B128,'[1]Budgets (incl indexatie)'!AW:AW,'[1]Berekening drops + kosten'!D128,'[1]Budgets (incl indexatie)'!BP:BP,'[1]Berekening drops + kosten'!E128)*1.25</f>
        <v>33</v>
      </c>
      <c r="X128" s="9">
        <f t="shared" si="13"/>
        <v>1</v>
      </c>
      <c r="Y128" s="9" t="e">
        <f t="shared" si="14"/>
        <v>#N/A</v>
      </c>
      <c r="Z128" s="33">
        <f t="shared" si="15"/>
        <v>1</v>
      </c>
      <c r="AA128" s="34">
        <f t="shared" si="16"/>
        <v>0</v>
      </c>
      <c r="AB128" s="35">
        <v>182.69</v>
      </c>
      <c r="AC128" s="35">
        <f>IF(Z128=0,0,IF(A128="Pharma",#REF!,
VLOOKUP(B128*1,'[1]Tarieven per pallet &amp; postcode'!A:C,3,0))*Z128)</f>
        <v>182.69</v>
      </c>
      <c r="AD128" s="35">
        <f>IF(AA128=0,0,
IF(A128="Pharma",VLOOKUP(AA128,#REF!,2,0),
INDEX('[1]Tarieven per pallet &amp; postcode'!$A$4:$AK$94,MATCH('[1]Berekening drops + kosten'!B128*1,'[1]Tarieven per pallet &amp; postcode'!$A$4:$A$94,0),MATCH(AA128,'[1]Tarieven per pallet &amp; postcode'!$A$4:$AK$4,0))*AA128))</f>
        <v>0</v>
      </c>
      <c r="AE128" s="35">
        <f t="shared" si="17"/>
        <v>182.69</v>
      </c>
      <c r="AF128" s="36">
        <f t="shared" si="18"/>
        <v>0</v>
      </c>
      <c r="AG128" s="127">
        <v>1</v>
      </c>
      <c r="AH128" s="115">
        <f t="shared" si="11"/>
        <v>33</v>
      </c>
      <c r="AI128" s="128">
        <f t="shared" si="19"/>
        <v>1</v>
      </c>
      <c r="AJ128" s="129">
        <f t="shared" si="12"/>
        <v>33</v>
      </c>
      <c r="AK128" s="128">
        <f t="shared" si="20"/>
        <v>1</v>
      </c>
      <c r="AL128" s="130">
        <f t="shared" si="21"/>
        <v>0</v>
      </c>
    </row>
    <row r="129" spans="1:38" hidden="1" x14ac:dyDescent="0.2">
      <c r="A129" t="s">
        <v>68</v>
      </c>
      <c r="B129" t="s">
        <v>73</v>
      </c>
      <c r="D129" t="s">
        <v>75</v>
      </c>
      <c r="E129">
        <v>10</v>
      </c>
      <c r="J129" s="9">
        <v>1</v>
      </c>
      <c r="K129" s="9">
        <v>12</v>
      </c>
      <c r="T129" s="9">
        <v>1</v>
      </c>
      <c r="U129" s="9">
        <v>12</v>
      </c>
      <c r="W129" s="32">
        <f>SUMIFS('[1]Budgets (incl indexatie)'!BT:BT,'[1]Budgets (incl indexatie)'!BU:BU,'[1]Berekening drops + kosten'!A129,'[1]Budgets (incl indexatie)'!BR:BR,'[1]Berekening drops + kosten'!B129,'[1]Budgets (incl indexatie)'!AW:AW,'[1]Berekening drops + kosten'!D129,'[1]Budgets (incl indexatie)'!BP:BP,'[1]Berekening drops + kosten'!E129)*1.25</f>
        <v>15</v>
      </c>
      <c r="X129" s="9">
        <f t="shared" si="13"/>
        <v>1</v>
      </c>
      <c r="Y129" s="9" t="e">
        <f t="shared" si="14"/>
        <v>#N/A</v>
      </c>
      <c r="Z129" s="33">
        <f t="shared" si="15"/>
        <v>0</v>
      </c>
      <c r="AA129" s="34">
        <f t="shared" si="16"/>
        <v>15</v>
      </c>
      <c r="AB129" s="35">
        <v>116.52</v>
      </c>
      <c r="AC129" s="35">
        <f>IF(Z129=0,0,IF(A129="Pharma",#REF!,
VLOOKUP(B129*1,'[1]Tarieven per pallet &amp; postcode'!A:C,3,0))*Z129)</f>
        <v>0</v>
      </c>
      <c r="AD129" s="35">
        <f>IF(AA129=0,0,
IF(A129="Pharma",VLOOKUP(AA129,#REF!,2,0),
INDEX('[1]Tarieven per pallet &amp; postcode'!$A$4:$AK$94,MATCH('[1]Berekening drops + kosten'!B129*1,'[1]Tarieven per pallet &amp; postcode'!$A$4:$A$94,0),MATCH(AA129,'[1]Tarieven per pallet &amp; postcode'!$A$4:$AK$4,0))*AA129))</f>
        <v>145.65</v>
      </c>
      <c r="AE129" s="35">
        <f t="shared" si="17"/>
        <v>145.65</v>
      </c>
      <c r="AF129" s="36">
        <f t="shared" si="18"/>
        <v>0</v>
      </c>
      <c r="AG129" s="127">
        <v>1</v>
      </c>
      <c r="AH129" s="115">
        <f t="shared" si="11"/>
        <v>15</v>
      </c>
      <c r="AI129" s="128">
        <f t="shared" si="19"/>
        <v>0.45454545454545453</v>
      </c>
      <c r="AJ129" s="129">
        <f t="shared" si="12"/>
        <v>15</v>
      </c>
      <c r="AK129" s="128">
        <f t="shared" si="20"/>
        <v>0.45454545454545453</v>
      </c>
      <c r="AL129" s="130">
        <f t="shared" si="21"/>
        <v>0</v>
      </c>
    </row>
    <row r="130" spans="1:38" hidden="1" x14ac:dyDescent="0.2">
      <c r="A130" t="s">
        <v>68</v>
      </c>
      <c r="B130" t="s">
        <v>73</v>
      </c>
      <c r="D130" t="s">
        <v>75</v>
      </c>
      <c r="E130">
        <v>12</v>
      </c>
      <c r="J130" s="9">
        <v>1</v>
      </c>
      <c r="K130" s="9">
        <v>15.200000000000001</v>
      </c>
      <c r="T130" s="9">
        <v>1</v>
      </c>
      <c r="U130" s="9">
        <v>15.200000000000001</v>
      </c>
      <c r="W130" s="32">
        <f>SUMIFS('[1]Budgets (incl indexatie)'!BT:BT,'[1]Budgets (incl indexatie)'!BU:BU,'[1]Berekening drops + kosten'!A130,'[1]Budgets (incl indexatie)'!BR:BR,'[1]Berekening drops + kosten'!B130,'[1]Budgets (incl indexatie)'!AW:AW,'[1]Berekening drops + kosten'!D130,'[1]Budgets (incl indexatie)'!BP:BP,'[1]Berekening drops + kosten'!E130)*1.25</f>
        <v>19</v>
      </c>
      <c r="X130" s="9">
        <f t="shared" si="13"/>
        <v>1</v>
      </c>
      <c r="Y130" s="9" t="e">
        <f t="shared" si="14"/>
        <v>#N/A</v>
      </c>
      <c r="Z130" s="33">
        <f t="shared" si="15"/>
        <v>0</v>
      </c>
      <c r="AA130" s="34">
        <f t="shared" si="16"/>
        <v>19</v>
      </c>
      <c r="AB130" s="35">
        <v>135.28</v>
      </c>
      <c r="AC130" s="35">
        <f>IF(Z130=0,0,IF(A130="Pharma",#REF!,
VLOOKUP(B130*1,'[1]Tarieven per pallet &amp; postcode'!A:C,3,0))*Z130)</f>
        <v>0</v>
      </c>
      <c r="AD130" s="35">
        <f>IF(AA130=0,0,
IF(A130="Pharma",VLOOKUP(AA130,#REF!,2,0),
INDEX('[1]Tarieven per pallet &amp; postcode'!$A$4:$AK$94,MATCH('[1]Berekening drops + kosten'!B130*1,'[1]Tarieven per pallet &amp; postcode'!$A$4:$A$94,0),MATCH(AA130,'[1]Tarieven per pallet &amp; postcode'!$A$4:$AK$4,0))*AA130))</f>
        <v>169.1</v>
      </c>
      <c r="AE130" s="35">
        <f t="shared" si="17"/>
        <v>169.1</v>
      </c>
      <c r="AF130" s="36">
        <f t="shared" si="18"/>
        <v>0</v>
      </c>
      <c r="AG130" s="127">
        <v>1</v>
      </c>
      <c r="AH130" s="115">
        <f t="shared" si="11"/>
        <v>19</v>
      </c>
      <c r="AI130" s="128">
        <f t="shared" si="19"/>
        <v>0.5757575757575758</v>
      </c>
      <c r="AJ130" s="129">
        <f t="shared" si="12"/>
        <v>19</v>
      </c>
      <c r="AK130" s="128">
        <f t="shared" si="20"/>
        <v>0.5757575757575758</v>
      </c>
      <c r="AL130" s="130">
        <f t="shared" si="21"/>
        <v>0</v>
      </c>
    </row>
    <row r="131" spans="1:38" hidden="1" x14ac:dyDescent="0.2">
      <c r="A131" t="s">
        <v>68</v>
      </c>
      <c r="B131" t="s">
        <v>73</v>
      </c>
      <c r="D131" t="s">
        <v>75</v>
      </c>
      <c r="E131">
        <v>13</v>
      </c>
      <c r="J131" s="9">
        <v>1</v>
      </c>
      <c r="K131" s="9">
        <v>21.6</v>
      </c>
      <c r="T131" s="9">
        <v>1</v>
      </c>
      <c r="U131" s="9">
        <v>21.6</v>
      </c>
      <c r="W131" s="32">
        <f>SUMIFS('[1]Budgets (incl indexatie)'!BT:BT,'[1]Budgets (incl indexatie)'!BU:BU,'[1]Berekening drops + kosten'!A131,'[1]Budgets (incl indexatie)'!BR:BR,'[1]Berekening drops + kosten'!B131,'[1]Budgets (incl indexatie)'!AW:AW,'[1]Berekening drops + kosten'!D131,'[1]Budgets (incl indexatie)'!BP:BP,'[1]Berekening drops + kosten'!E131)*1.25</f>
        <v>27</v>
      </c>
      <c r="X131" s="9">
        <f t="shared" si="13"/>
        <v>1</v>
      </c>
      <c r="Y131" s="9" t="e">
        <f t="shared" si="14"/>
        <v>#N/A</v>
      </c>
      <c r="Z131" s="33">
        <f t="shared" si="15"/>
        <v>0</v>
      </c>
      <c r="AA131" s="34">
        <f t="shared" si="16"/>
        <v>27</v>
      </c>
      <c r="AB131" s="35">
        <v>164.59</v>
      </c>
      <c r="AC131" s="35">
        <f>IF(Z131=0,0,IF(A131="Pharma",#REF!,
VLOOKUP(B131*1,'[1]Tarieven per pallet &amp; postcode'!A:C,3,0))*Z131)</f>
        <v>0</v>
      </c>
      <c r="AD131" s="35">
        <f>IF(AA131=0,0,
IF(A131="Pharma",VLOOKUP(AA131,#REF!,2,0),
INDEX('[1]Tarieven per pallet &amp; postcode'!$A$4:$AK$94,MATCH('[1]Berekening drops + kosten'!B131*1,'[1]Tarieven per pallet &amp; postcode'!$A$4:$A$94,0),MATCH(AA131,'[1]Tarieven per pallet &amp; postcode'!$A$4:$AK$4,0))*AA131))</f>
        <v>205.74</v>
      </c>
      <c r="AE131" s="35">
        <f t="shared" si="17"/>
        <v>205.74</v>
      </c>
      <c r="AF131" s="36">
        <f t="shared" si="18"/>
        <v>0</v>
      </c>
      <c r="AG131" s="127">
        <v>1</v>
      </c>
      <c r="AH131" s="115">
        <f t="shared" si="11"/>
        <v>27</v>
      </c>
      <c r="AI131" s="128">
        <f t="shared" si="19"/>
        <v>0.81818181818181823</v>
      </c>
      <c r="AJ131" s="129">
        <f t="shared" si="12"/>
        <v>27</v>
      </c>
      <c r="AK131" s="128">
        <f t="shared" si="20"/>
        <v>0.81818181818181823</v>
      </c>
      <c r="AL131" s="130">
        <f t="shared" si="21"/>
        <v>0</v>
      </c>
    </row>
    <row r="132" spans="1:38" hidden="1" x14ac:dyDescent="0.2">
      <c r="A132" t="s">
        <v>68</v>
      </c>
      <c r="B132" t="s">
        <v>73</v>
      </c>
      <c r="D132" t="s">
        <v>75</v>
      </c>
      <c r="E132">
        <v>15</v>
      </c>
      <c r="J132" s="9">
        <v>1</v>
      </c>
      <c r="K132" s="9">
        <v>1.6</v>
      </c>
      <c r="T132" s="9">
        <v>1</v>
      </c>
      <c r="U132" s="9">
        <v>1.6</v>
      </c>
      <c r="W132" s="32">
        <f>SUMIFS('[1]Budgets (incl indexatie)'!BT:BT,'[1]Budgets (incl indexatie)'!BU:BU,'[1]Berekening drops + kosten'!A132,'[1]Budgets (incl indexatie)'!BR:BR,'[1]Berekening drops + kosten'!B132,'[1]Budgets (incl indexatie)'!AW:AW,'[1]Berekening drops + kosten'!D132,'[1]Budgets (incl indexatie)'!BP:BP,'[1]Berekening drops + kosten'!E132)*1.25</f>
        <v>2</v>
      </c>
      <c r="X132" s="9">
        <f t="shared" si="13"/>
        <v>1</v>
      </c>
      <c r="Y132" s="9" t="e">
        <f t="shared" si="14"/>
        <v>#N/A</v>
      </c>
      <c r="Z132" s="33">
        <f t="shared" si="15"/>
        <v>0</v>
      </c>
      <c r="AA132" s="34">
        <f t="shared" si="16"/>
        <v>2</v>
      </c>
      <c r="AB132" s="35">
        <v>32.35</v>
      </c>
      <c r="AC132" s="35">
        <f>IF(Z132=0,0,IF(A132="Pharma",#REF!,
VLOOKUP(B132*1,'[1]Tarieven per pallet &amp; postcode'!A:C,3,0))*Z132)</f>
        <v>0</v>
      </c>
      <c r="AD132" s="35">
        <f>IF(AA132=0,0,
IF(A132="Pharma",VLOOKUP(AA132,#REF!,2,0),
INDEX('[1]Tarieven per pallet &amp; postcode'!$A$4:$AK$94,MATCH('[1]Berekening drops + kosten'!B132*1,'[1]Tarieven per pallet &amp; postcode'!$A$4:$A$94,0),MATCH(AA132,'[1]Tarieven per pallet &amp; postcode'!$A$4:$AK$4,0))*AA132))</f>
        <v>40.44</v>
      </c>
      <c r="AE132" s="35">
        <f t="shared" si="17"/>
        <v>40.44</v>
      </c>
      <c r="AF132" s="36">
        <f t="shared" si="18"/>
        <v>0</v>
      </c>
      <c r="AG132" s="127">
        <v>1</v>
      </c>
      <c r="AH132" s="115">
        <f t="shared" si="11"/>
        <v>2</v>
      </c>
      <c r="AI132" s="128">
        <f t="shared" si="19"/>
        <v>6.0606060606060608E-2</v>
      </c>
      <c r="AJ132" s="129">
        <f t="shared" si="12"/>
        <v>2</v>
      </c>
      <c r="AK132" s="128">
        <f t="shared" si="20"/>
        <v>6.0606060606060608E-2</v>
      </c>
      <c r="AL132" s="130">
        <f t="shared" si="21"/>
        <v>0</v>
      </c>
    </row>
    <row r="133" spans="1:38" hidden="1" x14ac:dyDescent="0.2">
      <c r="A133" t="s">
        <v>68</v>
      </c>
      <c r="B133" t="s">
        <v>73</v>
      </c>
      <c r="D133" t="s">
        <v>75</v>
      </c>
      <c r="E133">
        <v>17</v>
      </c>
      <c r="J133" s="9">
        <v>0</v>
      </c>
      <c r="K133" s="9">
        <v>0</v>
      </c>
      <c r="T133" s="9">
        <v>0</v>
      </c>
      <c r="U133" s="9">
        <v>0</v>
      </c>
      <c r="W133" s="32">
        <f>SUMIFS('[1]Budgets (incl indexatie)'!BT:BT,'[1]Budgets (incl indexatie)'!BU:BU,'[1]Berekening drops + kosten'!A133,'[1]Budgets (incl indexatie)'!BR:BR,'[1]Berekening drops + kosten'!B133,'[1]Budgets (incl indexatie)'!AW:AW,'[1]Berekening drops + kosten'!D133,'[1]Budgets (incl indexatie)'!BP:BP,'[1]Berekening drops + kosten'!E133)*1.25</f>
        <v>0</v>
      </c>
      <c r="X133" s="9">
        <f t="shared" si="13"/>
        <v>0</v>
      </c>
      <c r="Y133" s="9" t="e">
        <f t="shared" si="14"/>
        <v>#N/A</v>
      </c>
      <c r="Z133" s="33">
        <f t="shared" si="15"/>
        <v>0</v>
      </c>
      <c r="AA133" s="34">
        <f t="shared" si="16"/>
        <v>0</v>
      </c>
      <c r="AB133" s="35">
        <v>0</v>
      </c>
      <c r="AC133" s="35">
        <f>IF(Z133=0,0,IF(A133="Pharma",#REF!,
VLOOKUP(B133*1,'[1]Tarieven per pallet &amp; postcode'!A:C,3,0))*Z133)</f>
        <v>0</v>
      </c>
      <c r="AD133" s="35">
        <f>IF(AA133=0,0,
IF(A133="Pharma",VLOOKUP(AA133,#REF!,2,0),
INDEX('[1]Tarieven per pallet &amp; postcode'!$A$4:$AK$94,MATCH('[1]Berekening drops + kosten'!B133*1,'[1]Tarieven per pallet &amp; postcode'!$A$4:$A$94,0),MATCH(AA133,'[1]Tarieven per pallet &amp; postcode'!$A$4:$AK$4,0))*AA133))</f>
        <v>0</v>
      </c>
      <c r="AE133" s="35">
        <f t="shared" si="17"/>
        <v>0</v>
      </c>
      <c r="AF133" s="36">
        <f t="shared" si="18"/>
        <v>0</v>
      </c>
      <c r="AG133" s="127">
        <v>0</v>
      </c>
      <c r="AH133" s="115" t="e">
        <f t="shared" si="11"/>
        <v>#DIV/0!</v>
      </c>
      <c r="AI133" s="128" t="e">
        <f t="shared" si="19"/>
        <v>#DIV/0!</v>
      </c>
      <c r="AJ133" s="129" t="e">
        <f t="shared" si="12"/>
        <v>#DIV/0!</v>
      </c>
      <c r="AK133" s="128" t="e">
        <f t="shared" si="20"/>
        <v>#DIV/0!</v>
      </c>
      <c r="AL133" s="130" t="e">
        <f t="shared" si="21"/>
        <v>#DIV/0!</v>
      </c>
    </row>
    <row r="134" spans="1:38" hidden="1" x14ac:dyDescent="0.2">
      <c r="A134" t="s">
        <v>68</v>
      </c>
      <c r="B134" t="s">
        <v>73</v>
      </c>
      <c r="D134" t="s">
        <v>75</v>
      </c>
      <c r="E134">
        <v>18</v>
      </c>
      <c r="J134" s="9">
        <v>1</v>
      </c>
      <c r="K134" s="9">
        <v>1.6</v>
      </c>
      <c r="T134" s="9">
        <v>1</v>
      </c>
      <c r="U134" s="9">
        <v>1.6</v>
      </c>
      <c r="W134" s="32">
        <f>SUMIFS('[1]Budgets (incl indexatie)'!BT:BT,'[1]Budgets (incl indexatie)'!BU:BU,'[1]Berekening drops + kosten'!A134,'[1]Budgets (incl indexatie)'!BR:BR,'[1]Berekening drops + kosten'!B134,'[1]Budgets (incl indexatie)'!AW:AW,'[1]Berekening drops + kosten'!D134,'[1]Budgets (incl indexatie)'!BP:BP,'[1]Berekening drops + kosten'!E134)*1.25</f>
        <v>2</v>
      </c>
      <c r="X134" s="9">
        <f t="shared" si="13"/>
        <v>1</v>
      </c>
      <c r="Y134" s="9" t="e">
        <f t="shared" si="14"/>
        <v>#N/A</v>
      </c>
      <c r="Z134" s="33">
        <f t="shared" si="15"/>
        <v>0</v>
      </c>
      <c r="AA134" s="34">
        <f t="shared" si="16"/>
        <v>2</v>
      </c>
      <c r="AB134" s="35">
        <v>32.36</v>
      </c>
      <c r="AC134" s="35">
        <f>IF(Z134=0,0,IF(A134="Pharma",#REF!,
VLOOKUP(B134*1,'[1]Tarieven per pallet &amp; postcode'!A:C,3,0))*Z134)</f>
        <v>0</v>
      </c>
      <c r="AD134" s="35">
        <f>IF(AA134=0,0,
IF(A134="Pharma",VLOOKUP(AA134,#REF!,2,0),
INDEX('[1]Tarieven per pallet &amp; postcode'!$A$4:$AK$94,MATCH('[1]Berekening drops + kosten'!B134*1,'[1]Tarieven per pallet &amp; postcode'!$A$4:$A$94,0),MATCH(AA134,'[1]Tarieven per pallet &amp; postcode'!$A$4:$AK$4,0))*AA134))</f>
        <v>40.44</v>
      </c>
      <c r="AE134" s="35">
        <f t="shared" si="17"/>
        <v>40.44</v>
      </c>
      <c r="AF134" s="36">
        <f t="shared" si="18"/>
        <v>0</v>
      </c>
      <c r="AG134" s="127">
        <v>1</v>
      </c>
      <c r="AH134" s="115">
        <f t="shared" ref="AH134:AH197" si="22">W134/AG134</f>
        <v>2</v>
      </c>
      <c r="AI134" s="128">
        <f t="shared" si="19"/>
        <v>6.0606060606060608E-2</v>
      </c>
      <c r="AJ134" s="129">
        <f t="shared" ref="AJ134:AJ197" si="23">W134/X134</f>
        <v>2</v>
      </c>
      <c r="AK134" s="128">
        <f t="shared" si="20"/>
        <v>6.0606060606060608E-2</v>
      </c>
      <c r="AL134" s="130">
        <f t="shared" si="21"/>
        <v>0</v>
      </c>
    </row>
    <row r="135" spans="1:38" hidden="1" x14ac:dyDescent="0.2">
      <c r="A135" t="s">
        <v>68</v>
      </c>
      <c r="B135" t="s">
        <v>73</v>
      </c>
      <c r="D135" t="s">
        <v>75</v>
      </c>
      <c r="E135">
        <v>20</v>
      </c>
      <c r="J135" s="9">
        <v>0</v>
      </c>
      <c r="K135" s="9">
        <v>0</v>
      </c>
      <c r="T135" s="9">
        <v>0</v>
      </c>
      <c r="U135" s="9">
        <v>0</v>
      </c>
      <c r="W135" s="32">
        <f>SUMIFS('[1]Budgets (incl indexatie)'!BT:BT,'[1]Budgets (incl indexatie)'!BU:BU,'[1]Berekening drops + kosten'!A135,'[1]Budgets (incl indexatie)'!BR:BR,'[1]Berekening drops + kosten'!B135,'[1]Budgets (incl indexatie)'!AW:AW,'[1]Berekening drops + kosten'!D135,'[1]Budgets (incl indexatie)'!BP:BP,'[1]Berekening drops + kosten'!E135)*1.25</f>
        <v>0</v>
      </c>
      <c r="X135" s="9">
        <f t="shared" ref="X135:X198" si="24">ROUNDUP(W135/33,0)</f>
        <v>0</v>
      </c>
      <c r="Y135" s="9" t="e">
        <f t="shared" ref="Y135:Y198" si="25">INDEX(F135:T135,1,MATCH("Totaal Som van Unique DropID",$F$4:$T$4,0))-X135</f>
        <v>#N/A</v>
      </c>
      <c r="Z135" s="33">
        <f t="shared" ref="Z135:Z198" si="26">IF(W135/33&lt;1,0,ROUNDDOWN(W135/33,0))</f>
        <v>0</v>
      </c>
      <c r="AA135" s="34">
        <f t="shared" ref="AA135:AA198" si="27">MIN(33,ROUND(W135-33*Z135,0))</f>
        <v>0</v>
      </c>
      <c r="AB135" s="35">
        <v>0</v>
      </c>
      <c r="AC135" s="35">
        <f>IF(Z135=0,0,IF(A135="Pharma",#REF!,
VLOOKUP(B135*1,'[1]Tarieven per pallet &amp; postcode'!A:C,3,0))*Z135)</f>
        <v>0</v>
      </c>
      <c r="AD135" s="35">
        <f>IF(AA135=0,0,
IF(A135="Pharma",VLOOKUP(AA135,#REF!,2,0),
INDEX('[1]Tarieven per pallet &amp; postcode'!$A$4:$AK$94,MATCH('[1]Berekening drops + kosten'!B135*1,'[1]Tarieven per pallet &amp; postcode'!$A$4:$A$94,0),MATCH(AA135,'[1]Tarieven per pallet &amp; postcode'!$A$4:$AK$4,0))*AA135))</f>
        <v>0</v>
      </c>
      <c r="AE135" s="35">
        <f t="shared" ref="AE135:AE198" si="28">AC135+AD135</f>
        <v>0</v>
      </c>
      <c r="AF135" s="36">
        <f t="shared" ref="AF135:AF198" si="29">MAX(0,IF(AE135="","",AB135-AE135))</f>
        <v>0</v>
      </c>
      <c r="AG135" s="127">
        <v>0</v>
      </c>
      <c r="AH135" s="115" t="e">
        <f t="shared" si="22"/>
        <v>#DIV/0!</v>
      </c>
      <c r="AI135" s="128" t="e">
        <f t="shared" ref="AI135:AI198" si="30">AH135/$AI$5</f>
        <v>#DIV/0!</v>
      </c>
      <c r="AJ135" s="129" t="e">
        <f t="shared" si="23"/>
        <v>#DIV/0!</v>
      </c>
      <c r="AK135" s="128" t="e">
        <f t="shared" ref="AK135:AK198" si="31">AJ135/$AI$5</f>
        <v>#DIV/0!</v>
      </c>
      <c r="AL135" s="130" t="e">
        <f t="shared" ref="AL135:AL198" si="32">AK135-AI135</f>
        <v>#DIV/0!</v>
      </c>
    </row>
    <row r="136" spans="1:38" hidden="1" x14ac:dyDescent="0.2">
      <c r="A136" t="s">
        <v>68</v>
      </c>
      <c r="B136" t="s">
        <v>73</v>
      </c>
      <c r="D136" t="s">
        <v>75</v>
      </c>
      <c r="E136">
        <v>21</v>
      </c>
      <c r="J136" s="9">
        <v>1</v>
      </c>
      <c r="K136" s="9">
        <v>20</v>
      </c>
      <c r="T136" s="9">
        <v>1</v>
      </c>
      <c r="U136" s="9">
        <v>20</v>
      </c>
      <c r="W136" s="32">
        <f>SUMIFS('[1]Budgets (incl indexatie)'!BT:BT,'[1]Budgets (incl indexatie)'!BU:BU,'[1]Berekening drops + kosten'!A136,'[1]Budgets (incl indexatie)'!BR:BR,'[1]Berekening drops + kosten'!B136,'[1]Budgets (incl indexatie)'!AW:AW,'[1]Berekening drops + kosten'!D136,'[1]Budgets (incl indexatie)'!BP:BP,'[1]Berekening drops + kosten'!E136)*1.25</f>
        <v>25</v>
      </c>
      <c r="X136" s="9">
        <f t="shared" si="24"/>
        <v>1</v>
      </c>
      <c r="Y136" s="9" t="e">
        <f t="shared" si="25"/>
        <v>#N/A</v>
      </c>
      <c r="Z136" s="33">
        <f t="shared" si="26"/>
        <v>0</v>
      </c>
      <c r="AA136" s="34">
        <f t="shared" si="27"/>
        <v>25</v>
      </c>
      <c r="AB136" s="35">
        <v>158.39999999999998</v>
      </c>
      <c r="AC136" s="35">
        <f>IF(Z136=0,0,IF(A136="Pharma",#REF!,
VLOOKUP(B136*1,'[1]Tarieven per pallet &amp; postcode'!A:C,3,0))*Z136)</f>
        <v>0</v>
      </c>
      <c r="AD136" s="35">
        <f>IF(AA136=0,0,
IF(A136="Pharma",VLOOKUP(AA136,#REF!,2,0),
INDEX('[1]Tarieven per pallet &amp; postcode'!$A$4:$AK$94,MATCH('[1]Berekening drops + kosten'!B136*1,'[1]Tarieven per pallet &amp; postcode'!$A$4:$A$94,0),MATCH(AA136,'[1]Tarieven per pallet &amp; postcode'!$A$4:$AK$4,0))*AA136))</f>
        <v>198</v>
      </c>
      <c r="AE136" s="35">
        <f t="shared" si="28"/>
        <v>198</v>
      </c>
      <c r="AF136" s="36">
        <f t="shared" si="29"/>
        <v>0</v>
      </c>
      <c r="AG136" s="127">
        <v>1</v>
      </c>
      <c r="AH136" s="115">
        <f t="shared" si="22"/>
        <v>25</v>
      </c>
      <c r="AI136" s="128">
        <f t="shared" si="30"/>
        <v>0.75757575757575757</v>
      </c>
      <c r="AJ136" s="129">
        <f t="shared" si="23"/>
        <v>25</v>
      </c>
      <c r="AK136" s="128">
        <f t="shared" si="31"/>
        <v>0.75757575757575757</v>
      </c>
      <c r="AL136" s="130">
        <f t="shared" si="32"/>
        <v>0</v>
      </c>
    </row>
    <row r="137" spans="1:38" hidden="1" x14ac:dyDescent="0.2">
      <c r="A137" t="s">
        <v>68</v>
      </c>
      <c r="B137" t="s">
        <v>73</v>
      </c>
      <c r="D137" t="s">
        <v>75</v>
      </c>
      <c r="E137">
        <v>22</v>
      </c>
      <c r="J137" s="9">
        <v>0</v>
      </c>
      <c r="K137" s="9">
        <v>0</v>
      </c>
      <c r="T137" s="9">
        <v>0</v>
      </c>
      <c r="U137" s="9">
        <v>0</v>
      </c>
      <c r="W137" s="32">
        <f>SUMIFS('[1]Budgets (incl indexatie)'!BT:BT,'[1]Budgets (incl indexatie)'!BU:BU,'[1]Berekening drops + kosten'!A137,'[1]Budgets (incl indexatie)'!BR:BR,'[1]Berekening drops + kosten'!B137,'[1]Budgets (incl indexatie)'!AW:AW,'[1]Berekening drops + kosten'!D137,'[1]Budgets (incl indexatie)'!BP:BP,'[1]Berekening drops + kosten'!E137)*1.25</f>
        <v>0</v>
      </c>
      <c r="X137" s="9">
        <f t="shared" si="24"/>
        <v>0</v>
      </c>
      <c r="Y137" s="9" t="e">
        <f t="shared" si="25"/>
        <v>#N/A</v>
      </c>
      <c r="Z137" s="33">
        <f t="shared" si="26"/>
        <v>0</v>
      </c>
      <c r="AA137" s="34">
        <f t="shared" si="27"/>
        <v>0</v>
      </c>
      <c r="AB137" s="35">
        <v>0</v>
      </c>
      <c r="AC137" s="35">
        <f>IF(Z137=0,0,IF(A137="Pharma",#REF!,
VLOOKUP(B137*1,'[1]Tarieven per pallet &amp; postcode'!A:C,3,0))*Z137)</f>
        <v>0</v>
      </c>
      <c r="AD137" s="35">
        <f>IF(AA137=0,0,
IF(A137="Pharma",VLOOKUP(AA137,#REF!,2,0),
INDEX('[1]Tarieven per pallet &amp; postcode'!$A$4:$AK$94,MATCH('[1]Berekening drops + kosten'!B137*1,'[1]Tarieven per pallet &amp; postcode'!$A$4:$A$94,0),MATCH(AA137,'[1]Tarieven per pallet &amp; postcode'!$A$4:$AK$4,0))*AA137))</f>
        <v>0</v>
      </c>
      <c r="AE137" s="35">
        <f t="shared" si="28"/>
        <v>0</v>
      </c>
      <c r="AF137" s="36">
        <f t="shared" si="29"/>
        <v>0</v>
      </c>
      <c r="AG137" s="127">
        <v>0</v>
      </c>
      <c r="AH137" s="115" t="e">
        <f t="shared" si="22"/>
        <v>#DIV/0!</v>
      </c>
      <c r="AI137" s="128" t="e">
        <f t="shared" si="30"/>
        <v>#DIV/0!</v>
      </c>
      <c r="AJ137" s="129" t="e">
        <f t="shared" si="23"/>
        <v>#DIV/0!</v>
      </c>
      <c r="AK137" s="128" t="e">
        <f t="shared" si="31"/>
        <v>#DIV/0!</v>
      </c>
      <c r="AL137" s="130" t="e">
        <f t="shared" si="32"/>
        <v>#DIV/0!</v>
      </c>
    </row>
    <row r="138" spans="1:38" hidden="1" x14ac:dyDescent="0.2">
      <c r="A138" t="s">
        <v>68</v>
      </c>
      <c r="B138" t="s">
        <v>73</v>
      </c>
      <c r="D138" t="s">
        <v>75</v>
      </c>
      <c r="E138">
        <v>24</v>
      </c>
      <c r="J138" s="9">
        <v>1</v>
      </c>
      <c r="K138" s="9">
        <v>26.4</v>
      </c>
      <c r="T138" s="9">
        <v>1</v>
      </c>
      <c r="U138" s="9">
        <v>26.4</v>
      </c>
      <c r="W138" s="32">
        <f>SUMIFS('[1]Budgets (incl indexatie)'!BT:BT,'[1]Budgets (incl indexatie)'!BU:BU,'[1]Berekening drops + kosten'!A138,'[1]Budgets (incl indexatie)'!BR:BR,'[1]Berekening drops + kosten'!B138,'[1]Budgets (incl indexatie)'!AW:AW,'[1]Berekening drops + kosten'!D138,'[1]Budgets (incl indexatie)'!BP:BP,'[1]Berekening drops + kosten'!E138)*1.25</f>
        <v>33</v>
      </c>
      <c r="X138" s="9">
        <f t="shared" si="24"/>
        <v>1</v>
      </c>
      <c r="Y138" s="9" t="e">
        <f t="shared" si="25"/>
        <v>#N/A</v>
      </c>
      <c r="Z138" s="33">
        <f t="shared" si="26"/>
        <v>1</v>
      </c>
      <c r="AA138" s="34">
        <f t="shared" si="27"/>
        <v>0</v>
      </c>
      <c r="AB138" s="35">
        <v>182.69</v>
      </c>
      <c r="AC138" s="35">
        <f>IF(Z138=0,0,IF(A138="Pharma",#REF!,
VLOOKUP(B138*1,'[1]Tarieven per pallet &amp; postcode'!A:C,3,0))*Z138)</f>
        <v>182.69</v>
      </c>
      <c r="AD138" s="35">
        <f>IF(AA138=0,0,
IF(A138="Pharma",VLOOKUP(AA138,#REF!,2,0),
INDEX('[1]Tarieven per pallet &amp; postcode'!$A$4:$AK$94,MATCH('[1]Berekening drops + kosten'!B138*1,'[1]Tarieven per pallet &amp; postcode'!$A$4:$A$94,0),MATCH(AA138,'[1]Tarieven per pallet &amp; postcode'!$A$4:$AK$4,0))*AA138))</f>
        <v>0</v>
      </c>
      <c r="AE138" s="35">
        <f t="shared" si="28"/>
        <v>182.69</v>
      </c>
      <c r="AF138" s="36">
        <f t="shared" si="29"/>
        <v>0</v>
      </c>
      <c r="AG138" s="127">
        <v>1</v>
      </c>
      <c r="AH138" s="115">
        <f t="shared" si="22"/>
        <v>33</v>
      </c>
      <c r="AI138" s="128">
        <f t="shared" si="30"/>
        <v>1</v>
      </c>
      <c r="AJ138" s="129">
        <f t="shared" si="23"/>
        <v>33</v>
      </c>
      <c r="AK138" s="128">
        <f t="shared" si="31"/>
        <v>1</v>
      </c>
      <c r="AL138" s="130">
        <f t="shared" si="32"/>
        <v>0</v>
      </c>
    </row>
    <row r="139" spans="1:38" hidden="1" x14ac:dyDescent="0.2">
      <c r="A139" t="s">
        <v>68</v>
      </c>
      <c r="B139" t="s">
        <v>73</v>
      </c>
      <c r="D139" t="s">
        <v>75</v>
      </c>
      <c r="E139">
        <v>25</v>
      </c>
      <c r="J139" s="9">
        <v>0</v>
      </c>
      <c r="K139" s="9">
        <v>0</v>
      </c>
      <c r="T139" s="9">
        <v>0</v>
      </c>
      <c r="U139" s="9">
        <v>0</v>
      </c>
      <c r="W139" s="32">
        <f>SUMIFS('[1]Budgets (incl indexatie)'!BT:BT,'[1]Budgets (incl indexatie)'!BU:BU,'[1]Berekening drops + kosten'!A139,'[1]Budgets (incl indexatie)'!BR:BR,'[1]Berekening drops + kosten'!B139,'[1]Budgets (incl indexatie)'!AW:AW,'[1]Berekening drops + kosten'!D139,'[1]Budgets (incl indexatie)'!BP:BP,'[1]Berekening drops + kosten'!E139)*1.25</f>
        <v>0</v>
      </c>
      <c r="X139" s="9">
        <f t="shared" si="24"/>
        <v>0</v>
      </c>
      <c r="Y139" s="9" t="e">
        <f t="shared" si="25"/>
        <v>#N/A</v>
      </c>
      <c r="Z139" s="33">
        <f t="shared" si="26"/>
        <v>0</v>
      </c>
      <c r="AA139" s="34">
        <f t="shared" si="27"/>
        <v>0</v>
      </c>
      <c r="AB139" s="35">
        <v>0</v>
      </c>
      <c r="AC139" s="35">
        <f>IF(Z139=0,0,IF(A139="Pharma",#REF!,
VLOOKUP(B139*1,'[1]Tarieven per pallet &amp; postcode'!A:C,3,0))*Z139)</f>
        <v>0</v>
      </c>
      <c r="AD139" s="35">
        <f>IF(AA139=0,0,
IF(A139="Pharma",VLOOKUP(AA139,#REF!,2,0),
INDEX('[1]Tarieven per pallet &amp; postcode'!$A$4:$AK$94,MATCH('[1]Berekening drops + kosten'!B139*1,'[1]Tarieven per pallet &amp; postcode'!$A$4:$A$94,0),MATCH(AA139,'[1]Tarieven per pallet &amp; postcode'!$A$4:$AK$4,0))*AA139))</f>
        <v>0</v>
      </c>
      <c r="AE139" s="35">
        <f t="shared" si="28"/>
        <v>0</v>
      </c>
      <c r="AF139" s="36">
        <f t="shared" si="29"/>
        <v>0</v>
      </c>
      <c r="AG139" s="127">
        <v>0</v>
      </c>
      <c r="AH139" s="115" t="e">
        <f t="shared" si="22"/>
        <v>#DIV/0!</v>
      </c>
      <c r="AI139" s="128" t="e">
        <f t="shared" si="30"/>
        <v>#DIV/0!</v>
      </c>
      <c r="AJ139" s="129" t="e">
        <f t="shared" si="23"/>
        <v>#DIV/0!</v>
      </c>
      <c r="AK139" s="128" t="e">
        <f t="shared" si="31"/>
        <v>#DIV/0!</v>
      </c>
      <c r="AL139" s="130" t="e">
        <f t="shared" si="32"/>
        <v>#DIV/0!</v>
      </c>
    </row>
    <row r="140" spans="1:38" hidden="1" x14ac:dyDescent="0.2">
      <c r="A140" t="s">
        <v>68</v>
      </c>
      <c r="B140" t="s">
        <v>73</v>
      </c>
      <c r="D140" t="s">
        <v>75</v>
      </c>
      <c r="E140">
        <v>26</v>
      </c>
      <c r="J140" s="9">
        <v>0</v>
      </c>
      <c r="K140" s="9">
        <v>0</v>
      </c>
      <c r="T140" s="9">
        <v>0</v>
      </c>
      <c r="U140" s="9">
        <v>0</v>
      </c>
      <c r="W140" s="32">
        <f>SUMIFS('[1]Budgets (incl indexatie)'!BT:BT,'[1]Budgets (incl indexatie)'!BU:BU,'[1]Berekening drops + kosten'!A140,'[1]Budgets (incl indexatie)'!BR:BR,'[1]Berekening drops + kosten'!B140,'[1]Budgets (incl indexatie)'!AW:AW,'[1]Berekening drops + kosten'!D140,'[1]Budgets (incl indexatie)'!BP:BP,'[1]Berekening drops + kosten'!E140)*1.25</f>
        <v>0</v>
      </c>
      <c r="X140" s="9">
        <f t="shared" si="24"/>
        <v>0</v>
      </c>
      <c r="Y140" s="9" t="e">
        <f t="shared" si="25"/>
        <v>#N/A</v>
      </c>
      <c r="Z140" s="33">
        <f t="shared" si="26"/>
        <v>0</v>
      </c>
      <c r="AA140" s="34">
        <f t="shared" si="27"/>
        <v>0</v>
      </c>
      <c r="AB140" s="35">
        <v>0</v>
      </c>
      <c r="AC140" s="35">
        <f>IF(Z140=0,0,IF(A140="Pharma",#REF!,
VLOOKUP(B140*1,'[1]Tarieven per pallet &amp; postcode'!A:C,3,0))*Z140)</f>
        <v>0</v>
      </c>
      <c r="AD140" s="35">
        <f>IF(AA140=0,0,
IF(A140="Pharma",VLOOKUP(AA140,#REF!,2,0),
INDEX('[1]Tarieven per pallet &amp; postcode'!$A$4:$AK$94,MATCH('[1]Berekening drops + kosten'!B140*1,'[1]Tarieven per pallet &amp; postcode'!$A$4:$A$94,0),MATCH(AA140,'[1]Tarieven per pallet &amp; postcode'!$A$4:$AK$4,0))*AA140))</f>
        <v>0</v>
      </c>
      <c r="AE140" s="35">
        <f t="shared" si="28"/>
        <v>0</v>
      </c>
      <c r="AF140" s="36">
        <f t="shared" si="29"/>
        <v>0</v>
      </c>
      <c r="AG140" s="127">
        <v>0</v>
      </c>
      <c r="AH140" s="115" t="e">
        <f t="shared" si="22"/>
        <v>#DIV/0!</v>
      </c>
      <c r="AI140" s="128" t="e">
        <f t="shared" si="30"/>
        <v>#DIV/0!</v>
      </c>
      <c r="AJ140" s="129" t="e">
        <f t="shared" si="23"/>
        <v>#DIV/0!</v>
      </c>
      <c r="AK140" s="128" t="e">
        <f t="shared" si="31"/>
        <v>#DIV/0!</v>
      </c>
      <c r="AL140" s="130" t="e">
        <f t="shared" si="32"/>
        <v>#DIV/0!</v>
      </c>
    </row>
    <row r="141" spans="1:38" hidden="1" x14ac:dyDescent="0.2">
      <c r="A141" t="s">
        <v>68</v>
      </c>
      <c r="B141" t="s">
        <v>73</v>
      </c>
      <c r="D141" t="s">
        <v>75</v>
      </c>
      <c r="E141">
        <v>27</v>
      </c>
      <c r="J141" s="9">
        <v>0</v>
      </c>
      <c r="K141" s="9">
        <v>0</v>
      </c>
      <c r="T141" s="9">
        <v>0</v>
      </c>
      <c r="U141" s="9">
        <v>0</v>
      </c>
      <c r="W141" s="32">
        <f>SUMIFS('[1]Budgets (incl indexatie)'!BT:BT,'[1]Budgets (incl indexatie)'!BU:BU,'[1]Berekening drops + kosten'!A141,'[1]Budgets (incl indexatie)'!BR:BR,'[1]Berekening drops + kosten'!B141,'[1]Budgets (incl indexatie)'!AW:AW,'[1]Berekening drops + kosten'!D141,'[1]Budgets (incl indexatie)'!BP:BP,'[1]Berekening drops + kosten'!E141)*1.25</f>
        <v>0</v>
      </c>
      <c r="X141" s="9">
        <f t="shared" si="24"/>
        <v>0</v>
      </c>
      <c r="Y141" s="9" t="e">
        <f t="shared" si="25"/>
        <v>#N/A</v>
      </c>
      <c r="Z141" s="33">
        <f t="shared" si="26"/>
        <v>0</v>
      </c>
      <c r="AA141" s="34">
        <f t="shared" si="27"/>
        <v>0</v>
      </c>
      <c r="AB141" s="35">
        <v>0</v>
      </c>
      <c r="AC141" s="35">
        <f>IF(Z141=0,0,IF(A141="Pharma",#REF!,
VLOOKUP(B141*1,'[1]Tarieven per pallet &amp; postcode'!A:C,3,0))*Z141)</f>
        <v>0</v>
      </c>
      <c r="AD141" s="35">
        <f>IF(AA141=0,0,
IF(A141="Pharma",VLOOKUP(AA141,#REF!,2,0),
INDEX('[1]Tarieven per pallet &amp; postcode'!$A$4:$AK$94,MATCH('[1]Berekening drops + kosten'!B141*1,'[1]Tarieven per pallet &amp; postcode'!$A$4:$A$94,0),MATCH(AA141,'[1]Tarieven per pallet &amp; postcode'!$A$4:$AK$4,0))*AA141))</f>
        <v>0</v>
      </c>
      <c r="AE141" s="35">
        <f t="shared" si="28"/>
        <v>0</v>
      </c>
      <c r="AF141" s="36">
        <f t="shared" si="29"/>
        <v>0</v>
      </c>
      <c r="AG141" s="127">
        <v>0</v>
      </c>
      <c r="AH141" s="115" t="e">
        <f t="shared" si="22"/>
        <v>#DIV/0!</v>
      </c>
      <c r="AI141" s="128" t="e">
        <f t="shared" si="30"/>
        <v>#DIV/0!</v>
      </c>
      <c r="AJ141" s="129" t="e">
        <f t="shared" si="23"/>
        <v>#DIV/0!</v>
      </c>
      <c r="AK141" s="128" t="e">
        <f t="shared" si="31"/>
        <v>#DIV/0!</v>
      </c>
      <c r="AL141" s="130" t="e">
        <f t="shared" si="32"/>
        <v>#DIV/0!</v>
      </c>
    </row>
    <row r="142" spans="1:38" hidden="1" x14ac:dyDescent="0.2">
      <c r="A142" t="s">
        <v>68</v>
      </c>
      <c r="B142" t="s">
        <v>73</v>
      </c>
      <c r="D142" t="s">
        <v>75</v>
      </c>
      <c r="E142">
        <v>28</v>
      </c>
      <c r="F142" s="9">
        <v>0</v>
      </c>
      <c r="G142" s="9">
        <v>0</v>
      </c>
      <c r="J142" s="9">
        <v>0</v>
      </c>
      <c r="K142" s="9">
        <v>0</v>
      </c>
      <c r="T142" s="9">
        <v>0</v>
      </c>
      <c r="U142" s="9">
        <v>0</v>
      </c>
      <c r="W142" s="32">
        <f>SUMIFS('[1]Budgets (incl indexatie)'!BT:BT,'[1]Budgets (incl indexatie)'!BU:BU,'[1]Berekening drops + kosten'!A142,'[1]Budgets (incl indexatie)'!BR:BR,'[1]Berekening drops + kosten'!B142,'[1]Budgets (incl indexatie)'!AW:AW,'[1]Berekening drops + kosten'!D142,'[1]Budgets (incl indexatie)'!BP:BP,'[1]Berekening drops + kosten'!E142)*1.25</f>
        <v>0</v>
      </c>
      <c r="X142" s="9">
        <f t="shared" si="24"/>
        <v>0</v>
      </c>
      <c r="Y142" s="9" t="e">
        <f t="shared" si="25"/>
        <v>#N/A</v>
      </c>
      <c r="Z142" s="33">
        <f t="shared" si="26"/>
        <v>0</v>
      </c>
      <c r="AA142" s="34">
        <f t="shared" si="27"/>
        <v>0</v>
      </c>
      <c r="AB142" s="35">
        <v>0</v>
      </c>
      <c r="AC142" s="35">
        <f>IF(Z142=0,0,IF(A142="Pharma",#REF!,
VLOOKUP(B142*1,'[1]Tarieven per pallet &amp; postcode'!A:C,3,0))*Z142)</f>
        <v>0</v>
      </c>
      <c r="AD142" s="35">
        <f>IF(AA142=0,0,
IF(A142="Pharma",VLOOKUP(AA142,#REF!,2,0),
INDEX('[1]Tarieven per pallet &amp; postcode'!$A$4:$AK$94,MATCH('[1]Berekening drops + kosten'!B142*1,'[1]Tarieven per pallet &amp; postcode'!$A$4:$A$94,0),MATCH(AA142,'[1]Tarieven per pallet &amp; postcode'!$A$4:$AK$4,0))*AA142))</f>
        <v>0</v>
      </c>
      <c r="AE142" s="35">
        <f t="shared" si="28"/>
        <v>0</v>
      </c>
      <c r="AF142" s="36">
        <f t="shared" si="29"/>
        <v>0</v>
      </c>
      <c r="AG142" s="127">
        <v>0</v>
      </c>
      <c r="AH142" s="115" t="e">
        <f t="shared" si="22"/>
        <v>#DIV/0!</v>
      </c>
      <c r="AI142" s="128" t="e">
        <f t="shared" si="30"/>
        <v>#DIV/0!</v>
      </c>
      <c r="AJ142" s="129" t="e">
        <f t="shared" si="23"/>
        <v>#DIV/0!</v>
      </c>
      <c r="AK142" s="128" t="e">
        <f t="shared" si="31"/>
        <v>#DIV/0!</v>
      </c>
      <c r="AL142" s="130" t="e">
        <f t="shared" si="32"/>
        <v>#DIV/0!</v>
      </c>
    </row>
    <row r="143" spans="1:38" hidden="1" x14ac:dyDescent="0.2">
      <c r="A143" t="s">
        <v>68</v>
      </c>
      <c r="B143" t="s">
        <v>73</v>
      </c>
      <c r="D143" t="s">
        <v>75</v>
      </c>
      <c r="E143">
        <v>29</v>
      </c>
      <c r="J143" s="9">
        <v>0</v>
      </c>
      <c r="K143" s="9">
        <v>0</v>
      </c>
      <c r="T143" s="9">
        <v>0</v>
      </c>
      <c r="U143" s="9">
        <v>0</v>
      </c>
      <c r="W143" s="32">
        <f>SUMIFS('[1]Budgets (incl indexatie)'!BT:BT,'[1]Budgets (incl indexatie)'!BU:BU,'[1]Berekening drops + kosten'!A143,'[1]Budgets (incl indexatie)'!BR:BR,'[1]Berekening drops + kosten'!B143,'[1]Budgets (incl indexatie)'!AW:AW,'[1]Berekening drops + kosten'!D143,'[1]Budgets (incl indexatie)'!BP:BP,'[1]Berekening drops + kosten'!E143)*1.25</f>
        <v>0</v>
      </c>
      <c r="X143" s="9">
        <f t="shared" si="24"/>
        <v>0</v>
      </c>
      <c r="Y143" s="9" t="e">
        <f t="shared" si="25"/>
        <v>#N/A</v>
      </c>
      <c r="Z143" s="33">
        <f t="shared" si="26"/>
        <v>0</v>
      </c>
      <c r="AA143" s="34">
        <f t="shared" si="27"/>
        <v>0</v>
      </c>
      <c r="AB143" s="35">
        <v>0</v>
      </c>
      <c r="AC143" s="35">
        <f>IF(Z143=0,0,IF(A143="Pharma",#REF!,
VLOOKUP(B143*1,'[1]Tarieven per pallet &amp; postcode'!A:C,3,0))*Z143)</f>
        <v>0</v>
      </c>
      <c r="AD143" s="35">
        <f>IF(AA143=0,0,
IF(A143="Pharma",VLOOKUP(AA143,#REF!,2,0),
INDEX('[1]Tarieven per pallet &amp; postcode'!$A$4:$AK$94,MATCH('[1]Berekening drops + kosten'!B143*1,'[1]Tarieven per pallet &amp; postcode'!$A$4:$A$94,0),MATCH(AA143,'[1]Tarieven per pallet &amp; postcode'!$A$4:$AK$4,0))*AA143))</f>
        <v>0</v>
      </c>
      <c r="AE143" s="35">
        <f t="shared" si="28"/>
        <v>0</v>
      </c>
      <c r="AF143" s="36">
        <f t="shared" si="29"/>
        <v>0</v>
      </c>
      <c r="AG143" s="127">
        <v>0</v>
      </c>
      <c r="AH143" s="115" t="e">
        <f t="shared" si="22"/>
        <v>#DIV/0!</v>
      </c>
      <c r="AI143" s="128" t="e">
        <f t="shared" si="30"/>
        <v>#DIV/0!</v>
      </c>
      <c r="AJ143" s="129" t="e">
        <f t="shared" si="23"/>
        <v>#DIV/0!</v>
      </c>
      <c r="AK143" s="128" t="e">
        <f t="shared" si="31"/>
        <v>#DIV/0!</v>
      </c>
      <c r="AL143" s="130" t="e">
        <f t="shared" si="32"/>
        <v>#DIV/0!</v>
      </c>
    </row>
    <row r="144" spans="1:38" hidden="1" x14ac:dyDescent="0.2">
      <c r="A144" t="s">
        <v>68</v>
      </c>
      <c r="B144" t="s">
        <v>73</v>
      </c>
      <c r="D144" t="s">
        <v>75</v>
      </c>
      <c r="E144">
        <v>30</v>
      </c>
      <c r="J144" s="9">
        <v>0</v>
      </c>
      <c r="K144" s="9">
        <v>0</v>
      </c>
      <c r="T144" s="9">
        <v>0</v>
      </c>
      <c r="U144" s="9">
        <v>0</v>
      </c>
      <c r="W144" s="32">
        <f>SUMIFS('[1]Budgets (incl indexatie)'!BT:BT,'[1]Budgets (incl indexatie)'!BU:BU,'[1]Berekening drops + kosten'!A144,'[1]Budgets (incl indexatie)'!BR:BR,'[1]Berekening drops + kosten'!B144,'[1]Budgets (incl indexatie)'!AW:AW,'[1]Berekening drops + kosten'!D144,'[1]Budgets (incl indexatie)'!BP:BP,'[1]Berekening drops + kosten'!E144)*1.25</f>
        <v>0</v>
      </c>
      <c r="X144" s="9">
        <f t="shared" si="24"/>
        <v>0</v>
      </c>
      <c r="Y144" s="9" t="e">
        <f t="shared" si="25"/>
        <v>#N/A</v>
      </c>
      <c r="Z144" s="33">
        <f t="shared" si="26"/>
        <v>0</v>
      </c>
      <c r="AA144" s="34">
        <f t="shared" si="27"/>
        <v>0</v>
      </c>
      <c r="AB144" s="35">
        <v>0</v>
      </c>
      <c r="AC144" s="35">
        <f>IF(Z144=0,0,IF(A144="Pharma",#REF!,
VLOOKUP(B144*1,'[1]Tarieven per pallet &amp; postcode'!A:C,3,0))*Z144)</f>
        <v>0</v>
      </c>
      <c r="AD144" s="35">
        <f>IF(AA144=0,0,
IF(A144="Pharma",VLOOKUP(AA144,#REF!,2,0),
INDEX('[1]Tarieven per pallet &amp; postcode'!$A$4:$AK$94,MATCH('[1]Berekening drops + kosten'!B144*1,'[1]Tarieven per pallet &amp; postcode'!$A$4:$A$94,0),MATCH(AA144,'[1]Tarieven per pallet &amp; postcode'!$A$4:$AK$4,0))*AA144))</f>
        <v>0</v>
      </c>
      <c r="AE144" s="35">
        <f t="shared" si="28"/>
        <v>0</v>
      </c>
      <c r="AF144" s="36">
        <f t="shared" si="29"/>
        <v>0</v>
      </c>
      <c r="AG144" s="127">
        <v>0</v>
      </c>
      <c r="AH144" s="115" t="e">
        <f t="shared" si="22"/>
        <v>#DIV/0!</v>
      </c>
      <c r="AI144" s="128" t="e">
        <f t="shared" si="30"/>
        <v>#DIV/0!</v>
      </c>
      <c r="AJ144" s="129" t="e">
        <f t="shared" si="23"/>
        <v>#DIV/0!</v>
      </c>
      <c r="AK144" s="128" t="e">
        <f t="shared" si="31"/>
        <v>#DIV/0!</v>
      </c>
      <c r="AL144" s="130" t="e">
        <f t="shared" si="32"/>
        <v>#DIV/0!</v>
      </c>
    </row>
    <row r="145" spans="1:38" hidden="1" x14ac:dyDescent="0.2">
      <c r="A145" t="s">
        <v>68</v>
      </c>
      <c r="B145" t="s">
        <v>73</v>
      </c>
      <c r="D145" t="s">
        <v>75</v>
      </c>
      <c r="E145">
        <v>31</v>
      </c>
      <c r="J145" s="9">
        <v>1</v>
      </c>
      <c r="K145" s="9">
        <v>0.8</v>
      </c>
      <c r="T145" s="9">
        <v>1</v>
      </c>
      <c r="U145" s="9">
        <v>0.8</v>
      </c>
      <c r="W145" s="32">
        <f>SUMIFS('[1]Budgets (incl indexatie)'!BT:BT,'[1]Budgets (incl indexatie)'!BU:BU,'[1]Berekening drops + kosten'!A145,'[1]Budgets (incl indexatie)'!BR:BR,'[1]Berekening drops + kosten'!B145,'[1]Budgets (incl indexatie)'!AW:AW,'[1]Berekening drops + kosten'!D145,'[1]Budgets (incl indexatie)'!BP:BP,'[1]Berekening drops + kosten'!E145)*1.25</f>
        <v>1</v>
      </c>
      <c r="X145" s="9">
        <f t="shared" si="24"/>
        <v>1</v>
      </c>
      <c r="Y145" s="9" t="e">
        <f t="shared" si="25"/>
        <v>#N/A</v>
      </c>
      <c r="Z145" s="33">
        <f t="shared" si="26"/>
        <v>0</v>
      </c>
      <c r="AA145" s="34">
        <f t="shared" si="27"/>
        <v>1</v>
      </c>
      <c r="AB145" s="35">
        <v>5.78</v>
      </c>
      <c r="AC145" s="35">
        <f>IF(Z145=0,0,IF(A145="Pharma",#REF!,
VLOOKUP(B145*1,'[1]Tarieven per pallet &amp; postcode'!A:C,3,0))*Z145)</f>
        <v>0</v>
      </c>
      <c r="AD145" s="35">
        <f>IF(AA145=0,0,
IF(A145="Pharma",VLOOKUP(AA145,#REF!,2,0),
INDEX('[1]Tarieven per pallet &amp; postcode'!$A$4:$AK$94,MATCH('[1]Berekening drops + kosten'!B145*1,'[1]Tarieven per pallet &amp; postcode'!$A$4:$A$94,0),MATCH(AA145,'[1]Tarieven per pallet &amp; postcode'!$A$4:$AK$4,0))*AA145))</f>
        <v>34.08</v>
      </c>
      <c r="AE145" s="35">
        <f t="shared" si="28"/>
        <v>34.08</v>
      </c>
      <c r="AF145" s="36">
        <f t="shared" si="29"/>
        <v>0</v>
      </c>
      <c r="AG145" s="127">
        <v>1</v>
      </c>
      <c r="AH145" s="115">
        <f t="shared" si="22"/>
        <v>1</v>
      </c>
      <c r="AI145" s="128">
        <f t="shared" si="30"/>
        <v>3.0303030303030304E-2</v>
      </c>
      <c r="AJ145" s="129">
        <f t="shared" si="23"/>
        <v>1</v>
      </c>
      <c r="AK145" s="128">
        <f t="shared" si="31"/>
        <v>3.0303030303030304E-2</v>
      </c>
      <c r="AL145" s="130">
        <f t="shared" si="32"/>
        <v>0</v>
      </c>
    </row>
    <row r="146" spans="1:38" hidden="1" x14ac:dyDescent="0.2">
      <c r="A146" t="s">
        <v>68</v>
      </c>
      <c r="B146" t="s">
        <v>73</v>
      </c>
      <c r="D146" t="s">
        <v>75</v>
      </c>
      <c r="E146">
        <v>32</v>
      </c>
      <c r="J146" s="9">
        <v>1</v>
      </c>
      <c r="K146" s="9">
        <v>2.4000000000000004</v>
      </c>
      <c r="T146" s="9">
        <v>1</v>
      </c>
      <c r="U146" s="9">
        <v>2.4000000000000004</v>
      </c>
      <c r="W146" s="32">
        <f>SUMIFS('[1]Budgets (incl indexatie)'!BT:BT,'[1]Budgets (incl indexatie)'!BU:BU,'[1]Berekening drops + kosten'!A146,'[1]Budgets (incl indexatie)'!BR:BR,'[1]Berekening drops + kosten'!B146,'[1]Budgets (incl indexatie)'!AW:AW,'[1]Berekening drops + kosten'!D146,'[1]Budgets (incl indexatie)'!BP:BP,'[1]Berekening drops + kosten'!E146)*1.25</f>
        <v>3.0000000000000004</v>
      </c>
      <c r="X146" s="9">
        <f t="shared" si="24"/>
        <v>1</v>
      </c>
      <c r="Y146" s="9" t="e">
        <f t="shared" si="25"/>
        <v>#N/A</v>
      </c>
      <c r="Z146" s="33">
        <f t="shared" si="26"/>
        <v>0</v>
      </c>
      <c r="AA146" s="34">
        <f t="shared" si="27"/>
        <v>3</v>
      </c>
      <c r="AB146" s="35">
        <v>40.700000000000003</v>
      </c>
      <c r="AC146" s="35">
        <f>IF(Z146=0,0,IF(A146="Pharma",#REF!,
VLOOKUP(B146*1,'[1]Tarieven per pallet &amp; postcode'!A:C,3,0))*Z146)</f>
        <v>0</v>
      </c>
      <c r="AD146" s="35">
        <f>IF(AA146=0,0,
IF(A146="Pharma",VLOOKUP(AA146,#REF!,2,0),
INDEX('[1]Tarieven per pallet &amp; postcode'!$A$4:$AK$94,MATCH('[1]Berekening drops + kosten'!B146*1,'[1]Tarieven per pallet &amp; postcode'!$A$4:$A$94,0),MATCH(AA146,'[1]Tarieven per pallet &amp; postcode'!$A$4:$AK$4,0))*AA146))</f>
        <v>50.88</v>
      </c>
      <c r="AE146" s="35">
        <f t="shared" si="28"/>
        <v>50.88</v>
      </c>
      <c r="AF146" s="36">
        <f t="shared" si="29"/>
        <v>0</v>
      </c>
      <c r="AG146" s="127">
        <v>1</v>
      </c>
      <c r="AH146" s="115">
        <f t="shared" si="22"/>
        <v>3.0000000000000004</v>
      </c>
      <c r="AI146" s="128">
        <f t="shared" si="30"/>
        <v>9.0909090909090925E-2</v>
      </c>
      <c r="AJ146" s="129">
        <f t="shared" si="23"/>
        <v>3.0000000000000004</v>
      </c>
      <c r="AK146" s="128">
        <f t="shared" si="31"/>
        <v>9.0909090909090925E-2</v>
      </c>
      <c r="AL146" s="130">
        <f t="shared" si="32"/>
        <v>0</v>
      </c>
    </row>
    <row r="147" spans="1:38" hidden="1" x14ac:dyDescent="0.2">
      <c r="A147" t="s">
        <v>68</v>
      </c>
      <c r="B147" t="s">
        <v>73</v>
      </c>
      <c r="D147" t="s">
        <v>75</v>
      </c>
      <c r="E147">
        <v>33</v>
      </c>
      <c r="H147" s="9">
        <v>0</v>
      </c>
      <c r="I147" s="9">
        <v>0</v>
      </c>
      <c r="J147" s="9">
        <v>0</v>
      </c>
      <c r="K147" s="9">
        <v>0</v>
      </c>
      <c r="T147" s="9">
        <v>0</v>
      </c>
      <c r="U147" s="9">
        <v>0</v>
      </c>
      <c r="W147" s="32">
        <f>SUMIFS('[1]Budgets (incl indexatie)'!BT:BT,'[1]Budgets (incl indexatie)'!BU:BU,'[1]Berekening drops + kosten'!A147,'[1]Budgets (incl indexatie)'!BR:BR,'[1]Berekening drops + kosten'!B147,'[1]Budgets (incl indexatie)'!AW:AW,'[1]Berekening drops + kosten'!D147,'[1]Budgets (incl indexatie)'!BP:BP,'[1]Berekening drops + kosten'!E147)*1.25</f>
        <v>0</v>
      </c>
      <c r="X147" s="9">
        <f t="shared" si="24"/>
        <v>0</v>
      </c>
      <c r="Y147" s="9" t="e">
        <f t="shared" si="25"/>
        <v>#N/A</v>
      </c>
      <c r="Z147" s="33">
        <f t="shared" si="26"/>
        <v>0</v>
      </c>
      <c r="AA147" s="34">
        <f t="shared" si="27"/>
        <v>0</v>
      </c>
      <c r="AB147" s="35">
        <v>0</v>
      </c>
      <c r="AC147" s="35">
        <f>IF(Z147=0,0,IF(A147="Pharma",#REF!,
VLOOKUP(B147*1,'[1]Tarieven per pallet &amp; postcode'!A:C,3,0))*Z147)</f>
        <v>0</v>
      </c>
      <c r="AD147" s="35">
        <f>IF(AA147=0,0,
IF(A147="Pharma",VLOOKUP(AA147,#REF!,2,0),
INDEX('[1]Tarieven per pallet &amp; postcode'!$A$4:$AK$94,MATCH('[1]Berekening drops + kosten'!B147*1,'[1]Tarieven per pallet &amp; postcode'!$A$4:$A$94,0),MATCH(AA147,'[1]Tarieven per pallet &amp; postcode'!$A$4:$AK$4,0))*AA147))</f>
        <v>0</v>
      </c>
      <c r="AE147" s="35">
        <f t="shared" si="28"/>
        <v>0</v>
      </c>
      <c r="AF147" s="36">
        <f t="shared" si="29"/>
        <v>0</v>
      </c>
      <c r="AG147" s="127">
        <v>0</v>
      </c>
      <c r="AH147" s="115" t="e">
        <f t="shared" si="22"/>
        <v>#DIV/0!</v>
      </c>
      <c r="AI147" s="128" t="e">
        <f t="shared" si="30"/>
        <v>#DIV/0!</v>
      </c>
      <c r="AJ147" s="129" t="e">
        <f t="shared" si="23"/>
        <v>#DIV/0!</v>
      </c>
      <c r="AK147" s="128" t="e">
        <f t="shared" si="31"/>
        <v>#DIV/0!</v>
      </c>
      <c r="AL147" s="130" t="e">
        <f t="shared" si="32"/>
        <v>#DIV/0!</v>
      </c>
    </row>
    <row r="148" spans="1:38" hidden="1" x14ac:dyDescent="0.2">
      <c r="A148" t="s">
        <v>68</v>
      </c>
      <c r="B148" t="s">
        <v>73</v>
      </c>
      <c r="D148" t="s">
        <v>75</v>
      </c>
      <c r="E148">
        <v>34</v>
      </c>
      <c r="J148" s="9">
        <v>0</v>
      </c>
      <c r="K148" s="9">
        <v>0</v>
      </c>
      <c r="T148" s="9">
        <v>0</v>
      </c>
      <c r="U148" s="9">
        <v>0</v>
      </c>
      <c r="W148" s="32">
        <f>SUMIFS('[1]Budgets (incl indexatie)'!BT:BT,'[1]Budgets (incl indexatie)'!BU:BU,'[1]Berekening drops + kosten'!A148,'[1]Budgets (incl indexatie)'!BR:BR,'[1]Berekening drops + kosten'!B148,'[1]Budgets (incl indexatie)'!AW:AW,'[1]Berekening drops + kosten'!D148,'[1]Budgets (incl indexatie)'!BP:BP,'[1]Berekening drops + kosten'!E148)*1.25</f>
        <v>0</v>
      </c>
      <c r="X148" s="9">
        <f t="shared" si="24"/>
        <v>0</v>
      </c>
      <c r="Y148" s="9" t="e">
        <f t="shared" si="25"/>
        <v>#N/A</v>
      </c>
      <c r="Z148" s="33">
        <f t="shared" si="26"/>
        <v>0</v>
      </c>
      <c r="AA148" s="34">
        <f t="shared" si="27"/>
        <v>0</v>
      </c>
      <c r="AB148" s="35">
        <v>0</v>
      </c>
      <c r="AC148" s="35">
        <f>IF(Z148=0,0,IF(A148="Pharma",#REF!,
VLOOKUP(B148*1,'[1]Tarieven per pallet &amp; postcode'!A:C,3,0))*Z148)</f>
        <v>0</v>
      </c>
      <c r="AD148" s="35">
        <f>IF(AA148=0,0,
IF(A148="Pharma",VLOOKUP(AA148,#REF!,2,0),
INDEX('[1]Tarieven per pallet &amp; postcode'!$A$4:$AK$94,MATCH('[1]Berekening drops + kosten'!B148*1,'[1]Tarieven per pallet &amp; postcode'!$A$4:$A$94,0),MATCH(AA148,'[1]Tarieven per pallet &amp; postcode'!$A$4:$AK$4,0))*AA148))</f>
        <v>0</v>
      </c>
      <c r="AE148" s="35">
        <f t="shared" si="28"/>
        <v>0</v>
      </c>
      <c r="AF148" s="36">
        <f t="shared" si="29"/>
        <v>0</v>
      </c>
      <c r="AG148" s="127">
        <v>0</v>
      </c>
      <c r="AH148" s="115" t="e">
        <f t="shared" si="22"/>
        <v>#DIV/0!</v>
      </c>
      <c r="AI148" s="128" t="e">
        <f t="shared" si="30"/>
        <v>#DIV/0!</v>
      </c>
      <c r="AJ148" s="129" t="e">
        <f t="shared" si="23"/>
        <v>#DIV/0!</v>
      </c>
      <c r="AK148" s="128" t="e">
        <f t="shared" si="31"/>
        <v>#DIV/0!</v>
      </c>
      <c r="AL148" s="130" t="e">
        <f t="shared" si="32"/>
        <v>#DIV/0!</v>
      </c>
    </row>
    <row r="149" spans="1:38" hidden="1" x14ac:dyDescent="0.2">
      <c r="A149" t="s">
        <v>68</v>
      </c>
      <c r="B149" t="s">
        <v>73</v>
      </c>
      <c r="D149" t="s">
        <v>75</v>
      </c>
      <c r="E149">
        <v>36</v>
      </c>
      <c r="J149" s="9">
        <v>0</v>
      </c>
      <c r="K149" s="9">
        <v>0</v>
      </c>
      <c r="T149" s="9">
        <v>0</v>
      </c>
      <c r="U149" s="9">
        <v>0</v>
      </c>
      <c r="W149" s="32">
        <f>SUMIFS('[1]Budgets (incl indexatie)'!BT:BT,'[1]Budgets (incl indexatie)'!BU:BU,'[1]Berekening drops + kosten'!A149,'[1]Budgets (incl indexatie)'!BR:BR,'[1]Berekening drops + kosten'!B149,'[1]Budgets (incl indexatie)'!AW:AW,'[1]Berekening drops + kosten'!D149,'[1]Budgets (incl indexatie)'!BP:BP,'[1]Berekening drops + kosten'!E149)*1.25</f>
        <v>0</v>
      </c>
      <c r="X149" s="9">
        <f t="shared" si="24"/>
        <v>0</v>
      </c>
      <c r="Y149" s="9" t="e">
        <f t="shared" si="25"/>
        <v>#N/A</v>
      </c>
      <c r="Z149" s="33">
        <f t="shared" si="26"/>
        <v>0</v>
      </c>
      <c r="AA149" s="34">
        <f t="shared" si="27"/>
        <v>0</v>
      </c>
      <c r="AB149" s="35">
        <v>0</v>
      </c>
      <c r="AC149" s="35">
        <f>IF(Z149=0,0,IF(A149="Pharma",#REF!,
VLOOKUP(B149*1,'[1]Tarieven per pallet &amp; postcode'!A:C,3,0))*Z149)</f>
        <v>0</v>
      </c>
      <c r="AD149" s="35">
        <f>IF(AA149=0,0,
IF(A149="Pharma",VLOOKUP(AA149,#REF!,2,0),
INDEX('[1]Tarieven per pallet &amp; postcode'!$A$4:$AK$94,MATCH('[1]Berekening drops + kosten'!B149*1,'[1]Tarieven per pallet &amp; postcode'!$A$4:$A$94,0),MATCH(AA149,'[1]Tarieven per pallet &amp; postcode'!$A$4:$AK$4,0))*AA149))</f>
        <v>0</v>
      </c>
      <c r="AE149" s="35">
        <f t="shared" si="28"/>
        <v>0</v>
      </c>
      <c r="AF149" s="36">
        <f t="shared" si="29"/>
        <v>0</v>
      </c>
      <c r="AG149" s="127">
        <v>0</v>
      </c>
      <c r="AH149" s="115" t="e">
        <f t="shared" si="22"/>
        <v>#DIV/0!</v>
      </c>
      <c r="AI149" s="128" t="e">
        <f t="shared" si="30"/>
        <v>#DIV/0!</v>
      </c>
      <c r="AJ149" s="129" t="e">
        <f t="shared" si="23"/>
        <v>#DIV/0!</v>
      </c>
      <c r="AK149" s="128" t="e">
        <f t="shared" si="31"/>
        <v>#DIV/0!</v>
      </c>
      <c r="AL149" s="130" t="e">
        <f t="shared" si="32"/>
        <v>#DIV/0!</v>
      </c>
    </row>
    <row r="150" spans="1:38" hidden="1" x14ac:dyDescent="0.2">
      <c r="A150" t="s">
        <v>68</v>
      </c>
      <c r="B150" t="s">
        <v>73</v>
      </c>
      <c r="D150" t="s">
        <v>75</v>
      </c>
      <c r="E150">
        <v>37</v>
      </c>
      <c r="J150" s="9">
        <v>1</v>
      </c>
      <c r="K150" s="9">
        <v>24.8</v>
      </c>
      <c r="T150" s="9">
        <v>1</v>
      </c>
      <c r="U150" s="9">
        <v>24.8</v>
      </c>
      <c r="W150" s="32">
        <f>SUMIFS('[1]Budgets (incl indexatie)'!BT:BT,'[1]Budgets (incl indexatie)'!BU:BU,'[1]Berekening drops + kosten'!A150,'[1]Budgets (incl indexatie)'!BR:BR,'[1]Berekening drops + kosten'!B150,'[1]Budgets (incl indexatie)'!AW:AW,'[1]Berekening drops + kosten'!D150,'[1]Budgets (incl indexatie)'!BP:BP,'[1]Berekening drops + kosten'!E150)*1.25</f>
        <v>31</v>
      </c>
      <c r="X150" s="9">
        <f t="shared" si="24"/>
        <v>1</v>
      </c>
      <c r="Y150" s="9" t="e">
        <f t="shared" si="25"/>
        <v>#N/A</v>
      </c>
      <c r="Z150" s="33">
        <f t="shared" si="26"/>
        <v>0</v>
      </c>
      <c r="AA150" s="34">
        <f t="shared" si="27"/>
        <v>31</v>
      </c>
      <c r="AB150" s="35">
        <v>176.32999999999998</v>
      </c>
      <c r="AC150" s="35">
        <f>IF(Z150=0,0,IF(A150="Pharma",#REF!,
VLOOKUP(B150*1,'[1]Tarieven per pallet &amp; postcode'!A:C,3,0))*Z150)</f>
        <v>0</v>
      </c>
      <c r="AD150" s="35">
        <f>IF(AA150=0,0,
IF(A150="Pharma",VLOOKUP(AA150,#REF!,2,0),
INDEX('[1]Tarieven per pallet &amp; postcode'!$A$4:$AK$94,MATCH('[1]Berekening drops + kosten'!B150*1,'[1]Tarieven per pallet &amp; postcode'!$A$4:$A$94,0),MATCH(AA150,'[1]Tarieven per pallet &amp; postcode'!$A$4:$AK$4,0))*AA150))</f>
        <v>220.41</v>
      </c>
      <c r="AE150" s="35">
        <f t="shared" si="28"/>
        <v>220.41</v>
      </c>
      <c r="AF150" s="36">
        <f t="shared" si="29"/>
        <v>0</v>
      </c>
      <c r="AG150" s="127">
        <v>1</v>
      </c>
      <c r="AH150" s="115">
        <f t="shared" si="22"/>
        <v>31</v>
      </c>
      <c r="AI150" s="128">
        <f t="shared" si="30"/>
        <v>0.93939393939393945</v>
      </c>
      <c r="AJ150" s="129">
        <f t="shared" si="23"/>
        <v>31</v>
      </c>
      <c r="AK150" s="128">
        <f t="shared" si="31"/>
        <v>0.93939393939393945</v>
      </c>
      <c r="AL150" s="130">
        <f t="shared" si="32"/>
        <v>0</v>
      </c>
    </row>
    <row r="151" spans="1:38" hidden="1" x14ac:dyDescent="0.2">
      <c r="A151" t="s">
        <v>68</v>
      </c>
      <c r="B151" t="s">
        <v>73</v>
      </c>
      <c r="D151" t="s">
        <v>75</v>
      </c>
      <c r="E151">
        <v>38</v>
      </c>
      <c r="J151" s="9">
        <v>1</v>
      </c>
      <c r="K151" s="9">
        <v>24.799999999999997</v>
      </c>
      <c r="T151" s="9">
        <v>1</v>
      </c>
      <c r="U151" s="9">
        <v>24.799999999999997</v>
      </c>
      <c r="W151" s="32">
        <f>SUMIFS('[1]Budgets (incl indexatie)'!BT:BT,'[1]Budgets (incl indexatie)'!BU:BU,'[1]Berekening drops + kosten'!A151,'[1]Budgets (incl indexatie)'!BR:BR,'[1]Berekening drops + kosten'!B151,'[1]Budgets (incl indexatie)'!AW:AW,'[1]Berekening drops + kosten'!D151,'[1]Budgets (incl indexatie)'!BP:BP,'[1]Berekening drops + kosten'!E151)*1.25</f>
        <v>30.999999999999996</v>
      </c>
      <c r="X151" s="9">
        <f t="shared" si="24"/>
        <v>1</v>
      </c>
      <c r="Y151" s="9" t="e">
        <f t="shared" si="25"/>
        <v>#N/A</v>
      </c>
      <c r="Z151" s="33">
        <f t="shared" si="26"/>
        <v>0</v>
      </c>
      <c r="AA151" s="34">
        <f t="shared" si="27"/>
        <v>31</v>
      </c>
      <c r="AB151" s="35">
        <v>176.33</v>
      </c>
      <c r="AC151" s="35">
        <f>IF(Z151=0,0,IF(A151="Pharma",#REF!,
VLOOKUP(B151*1,'[1]Tarieven per pallet &amp; postcode'!A:C,3,0))*Z151)</f>
        <v>0</v>
      </c>
      <c r="AD151" s="35">
        <f>IF(AA151=0,0,
IF(A151="Pharma",VLOOKUP(AA151,#REF!,2,0),
INDEX('[1]Tarieven per pallet &amp; postcode'!$A$4:$AK$94,MATCH('[1]Berekening drops + kosten'!B151*1,'[1]Tarieven per pallet &amp; postcode'!$A$4:$A$94,0),MATCH(AA151,'[1]Tarieven per pallet &amp; postcode'!$A$4:$AK$4,0))*AA151))</f>
        <v>220.41</v>
      </c>
      <c r="AE151" s="35">
        <f t="shared" si="28"/>
        <v>220.41</v>
      </c>
      <c r="AF151" s="36">
        <f t="shared" si="29"/>
        <v>0</v>
      </c>
      <c r="AG151" s="127">
        <v>1</v>
      </c>
      <c r="AH151" s="115">
        <f t="shared" si="22"/>
        <v>30.999999999999996</v>
      </c>
      <c r="AI151" s="128">
        <f t="shared" si="30"/>
        <v>0.93939393939393934</v>
      </c>
      <c r="AJ151" s="129">
        <f t="shared" si="23"/>
        <v>30.999999999999996</v>
      </c>
      <c r="AK151" s="128">
        <f t="shared" si="31"/>
        <v>0.93939393939393934</v>
      </c>
      <c r="AL151" s="130">
        <f t="shared" si="32"/>
        <v>0</v>
      </c>
    </row>
    <row r="152" spans="1:38" hidden="1" x14ac:dyDescent="0.2">
      <c r="A152" t="s">
        <v>68</v>
      </c>
      <c r="B152" t="s">
        <v>73</v>
      </c>
      <c r="D152" t="s">
        <v>75</v>
      </c>
      <c r="E152">
        <v>39</v>
      </c>
      <c r="J152" s="9">
        <v>1</v>
      </c>
      <c r="K152" s="9">
        <v>26.400000000000002</v>
      </c>
      <c r="T152" s="9">
        <v>1</v>
      </c>
      <c r="U152" s="9">
        <v>26.400000000000002</v>
      </c>
      <c r="W152" s="32">
        <f>SUMIFS('[1]Budgets (incl indexatie)'!BT:BT,'[1]Budgets (incl indexatie)'!BU:BU,'[1]Berekening drops + kosten'!A152,'[1]Budgets (incl indexatie)'!BR:BR,'[1]Berekening drops + kosten'!B152,'[1]Budgets (incl indexatie)'!AW:AW,'[1]Berekening drops + kosten'!D152,'[1]Budgets (incl indexatie)'!BP:BP,'[1]Berekening drops + kosten'!E152)*1.25</f>
        <v>33</v>
      </c>
      <c r="X152" s="9">
        <f t="shared" si="24"/>
        <v>1</v>
      </c>
      <c r="Y152" s="9" t="e">
        <f t="shared" si="25"/>
        <v>#N/A</v>
      </c>
      <c r="Z152" s="33">
        <f t="shared" si="26"/>
        <v>1</v>
      </c>
      <c r="AA152" s="34">
        <f t="shared" si="27"/>
        <v>0</v>
      </c>
      <c r="AB152" s="35">
        <v>182.69</v>
      </c>
      <c r="AC152" s="35">
        <f>IF(Z152=0,0,IF(A152="Pharma",#REF!,
VLOOKUP(B152*1,'[1]Tarieven per pallet &amp; postcode'!A:C,3,0))*Z152)</f>
        <v>182.69</v>
      </c>
      <c r="AD152" s="35">
        <f>IF(AA152=0,0,
IF(A152="Pharma",VLOOKUP(AA152,#REF!,2,0),
INDEX('[1]Tarieven per pallet &amp; postcode'!$A$4:$AK$94,MATCH('[1]Berekening drops + kosten'!B152*1,'[1]Tarieven per pallet &amp; postcode'!$A$4:$A$94,0),MATCH(AA152,'[1]Tarieven per pallet &amp; postcode'!$A$4:$AK$4,0))*AA152))</f>
        <v>0</v>
      </c>
      <c r="AE152" s="35">
        <f t="shared" si="28"/>
        <v>182.69</v>
      </c>
      <c r="AF152" s="36">
        <f t="shared" si="29"/>
        <v>0</v>
      </c>
      <c r="AG152" s="127">
        <v>1</v>
      </c>
      <c r="AH152" s="115">
        <f t="shared" si="22"/>
        <v>33</v>
      </c>
      <c r="AI152" s="128">
        <f t="shared" si="30"/>
        <v>1</v>
      </c>
      <c r="AJ152" s="129">
        <f t="shared" si="23"/>
        <v>33</v>
      </c>
      <c r="AK152" s="128">
        <f t="shared" si="31"/>
        <v>1</v>
      </c>
      <c r="AL152" s="130">
        <f t="shared" si="32"/>
        <v>0</v>
      </c>
    </row>
    <row r="153" spans="1:38" hidden="1" x14ac:dyDescent="0.2">
      <c r="A153" t="s">
        <v>68</v>
      </c>
      <c r="B153" t="s">
        <v>73</v>
      </c>
      <c r="D153" t="s">
        <v>75</v>
      </c>
      <c r="E153">
        <v>40</v>
      </c>
      <c r="J153" s="9">
        <v>1</v>
      </c>
      <c r="K153" s="9">
        <v>26.4</v>
      </c>
      <c r="T153" s="9">
        <v>1</v>
      </c>
      <c r="U153" s="9">
        <v>26.4</v>
      </c>
      <c r="W153" s="32">
        <f>SUMIFS('[1]Budgets (incl indexatie)'!BT:BT,'[1]Budgets (incl indexatie)'!BU:BU,'[1]Berekening drops + kosten'!A153,'[1]Budgets (incl indexatie)'!BR:BR,'[1]Berekening drops + kosten'!B153,'[1]Budgets (incl indexatie)'!AW:AW,'[1]Berekening drops + kosten'!D153,'[1]Budgets (incl indexatie)'!BP:BP,'[1]Berekening drops + kosten'!E153)*1.25</f>
        <v>33</v>
      </c>
      <c r="X153" s="9">
        <f t="shared" si="24"/>
        <v>1</v>
      </c>
      <c r="Y153" s="9" t="e">
        <f t="shared" si="25"/>
        <v>#N/A</v>
      </c>
      <c r="Z153" s="33">
        <f t="shared" si="26"/>
        <v>1</v>
      </c>
      <c r="AA153" s="34">
        <f t="shared" si="27"/>
        <v>0</v>
      </c>
      <c r="AB153" s="35">
        <v>182.69</v>
      </c>
      <c r="AC153" s="35">
        <f>IF(Z153=0,0,IF(A153="Pharma",#REF!,
VLOOKUP(B153*1,'[1]Tarieven per pallet &amp; postcode'!A:C,3,0))*Z153)</f>
        <v>182.69</v>
      </c>
      <c r="AD153" s="35">
        <f>IF(AA153=0,0,
IF(A153="Pharma",VLOOKUP(AA153,#REF!,2,0),
INDEX('[1]Tarieven per pallet &amp; postcode'!$A$4:$AK$94,MATCH('[1]Berekening drops + kosten'!B153*1,'[1]Tarieven per pallet &amp; postcode'!$A$4:$A$94,0),MATCH(AA153,'[1]Tarieven per pallet &amp; postcode'!$A$4:$AK$4,0))*AA153))</f>
        <v>0</v>
      </c>
      <c r="AE153" s="35">
        <f t="shared" si="28"/>
        <v>182.69</v>
      </c>
      <c r="AF153" s="36">
        <f t="shared" si="29"/>
        <v>0</v>
      </c>
      <c r="AG153" s="127">
        <v>1</v>
      </c>
      <c r="AH153" s="115">
        <f t="shared" si="22"/>
        <v>33</v>
      </c>
      <c r="AI153" s="128">
        <f t="shared" si="30"/>
        <v>1</v>
      </c>
      <c r="AJ153" s="129">
        <f t="shared" si="23"/>
        <v>33</v>
      </c>
      <c r="AK153" s="128">
        <f t="shared" si="31"/>
        <v>1</v>
      </c>
      <c r="AL153" s="130">
        <f t="shared" si="32"/>
        <v>0</v>
      </c>
    </row>
    <row r="154" spans="1:38" hidden="1" x14ac:dyDescent="0.2">
      <c r="A154" t="s">
        <v>68</v>
      </c>
      <c r="B154" t="s">
        <v>73</v>
      </c>
      <c r="D154" t="s">
        <v>75</v>
      </c>
      <c r="E154">
        <v>41</v>
      </c>
      <c r="J154" s="9">
        <v>0</v>
      </c>
      <c r="K154" s="9">
        <v>0</v>
      </c>
      <c r="T154" s="9">
        <v>0</v>
      </c>
      <c r="U154" s="9">
        <v>0</v>
      </c>
      <c r="W154" s="32">
        <f>SUMIFS('[1]Budgets (incl indexatie)'!BT:BT,'[1]Budgets (incl indexatie)'!BU:BU,'[1]Berekening drops + kosten'!A154,'[1]Budgets (incl indexatie)'!BR:BR,'[1]Berekening drops + kosten'!B154,'[1]Budgets (incl indexatie)'!AW:AW,'[1]Berekening drops + kosten'!D154,'[1]Budgets (incl indexatie)'!BP:BP,'[1]Berekening drops + kosten'!E154)*1.25</f>
        <v>0</v>
      </c>
      <c r="X154" s="9">
        <f t="shared" si="24"/>
        <v>0</v>
      </c>
      <c r="Y154" s="9" t="e">
        <f t="shared" si="25"/>
        <v>#N/A</v>
      </c>
      <c r="Z154" s="33">
        <f t="shared" si="26"/>
        <v>0</v>
      </c>
      <c r="AA154" s="34">
        <f t="shared" si="27"/>
        <v>0</v>
      </c>
      <c r="AB154" s="35">
        <v>0</v>
      </c>
      <c r="AC154" s="35">
        <f>IF(Z154=0,0,IF(A154="Pharma",#REF!,
VLOOKUP(B154*1,'[1]Tarieven per pallet &amp; postcode'!A:C,3,0))*Z154)</f>
        <v>0</v>
      </c>
      <c r="AD154" s="35">
        <f>IF(AA154=0,0,
IF(A154="Pharma",VLOOKUP(AA154,#REF!,2,0),
INDEX('[1]Tarieven per pallet &amp; postcode'!$A$4:$AK$94,MATCH('[1]Berekening drops + kosten'!B154*1,'[1]Tarieven per pallet &amp; postcode'!$A$4:$A$94,0),MATCH(AA154,'[1]Tarieven per pallet &amp; postcode'!$A$4:$AK$4,0))*AA154))</f>
        <v>0</v>
      </c>
      <c r="AE154" s="35">
        <f t="shared" si="28"/>
        <v>0</v>
      </c>
      <c r="AF154" s="36">
        <f t="shared" si="29"/>
        <v>0</v>
      </c>
      <c r="AG154" s="127">
        <v>0</v>
      </c>
      <c r="AH154" s="115" t="e">
        <f t="shared" si="22"/>
        <v>#DIV/0!</v>
      </c>
      <c r="AI154" s="128" t="e">
        <f t="shared" si="30"/>
        <v>#DIV/0!</v>
      </c>
      <c r="AJ154" s="129" t="e">
        <f t="shared" si="23"/>
        <v>#DIV/0!</v>
      </c>
      <c r="AK154" s="128" t="e">
        <f t="shared" si="31"/>
        <v>#DIV/0!</v>
      </c>
      <c r="AL154" s="130" t="e">
        <f t="shared" si="32"/>
        <v>#DIV/0!</v>
      </c>
    </row>
    <row r="155" spans="1:38" hidden="1" x14ac:dyDescent="0.2">
      <c r="A155" t="s">
        <v>68</v>
      </c>
      <c r="B155" t="s">
        <v>73</v>
      </c>
      <c r="D155" t="s">
        <v>75</v>
      </c>
      <c r="E155">
        <v>42</v>
      </c>
      <c r="J155" s="9">
        <v>0</v>
      </c>
      <c r="K155" s="9">
        <v>0</v>
      </c>
      <c r="T155" s="9">
        <v>0</v>
      </c>
      <c r="U155" s="9">
        <v>0</v>
      </c>
      <c r="W155" s="32">
        <f>SUMIFS('[1]Budgets (incl indexatie)'!BT:BT,'[1]Budgets (incl indexatie)'!BU:BU,'[1]Berekening drops + kosten'!A155,'[1]Budgets (incl indexatie)'!BR:BR,'[1]Berekening drops + kosten'!B155,'[1]Budgets (incl indexatie)'!AW:AW,'[1]Berekening drops + kosten'!D155,'[1]Budgets (incl indexatie)'!BP:BP,'[1]Berekening drops + kosten'!E155)*1.25</f>
        <v>0</v>
      </c>
      <c r="X155" s="9">
        <f t="shared" si="24"/>
        <v>0</v>
      </c>
      <c r="Y155" s="9" t="e">
        <f t="shared" si="25"/>
        <v>#N/A</v>
      </c>
      <c r="Z155" s="33">
        <f t="shared" si="26"/>
        <v>0</v>
      </c>
      <c r="AA155" s="34">
        <f t="shared" si="27"/>
        <v>0</v>
      </c>
      <c r="AB155" s="35">
        <v>0</v>
      </c>
      <c r="AC155" s="35">
        <f>IF(Z155=0,0,IF(A155="Pharma",#REF!,
VLOOKUP(B155*1,'[1]Tarieven per pallet &amp; postcode'!A:C,3,0))*Z155)</f>
        <v>0</v>
      </c>
      <c r="AD155" s="35">
        <f>IF(AA155=0,0,
IF(A155="Pharma",VLOOKUP(AA155,#REF!,2,0),
INDEX('[1]Tarieven per pallet &amp; postcode'!$A$4:$AK$94,MATCH('[1]Berekening drops + kosten'!B155*1,'[1]Tarieven per pallet &amp; postcode'!$A$4:$A$94,0),MATCH(AA155,'[1]Tarieven per pallet &amp; postcode'!$A$4:$AK$4,0))*AA155))</f>
        <v>0</v>
      </c>
      <c r="AE155" s="35">
        <f t="shared" si="28"/>
        <v>0</v>
      </c>
      <c r="AF155" s="36">
        <f t="shared" si="29"/>
        <v>0</v>
      </c>
      <c r="AG155" s="127">
        <v>0</v>
      </c>
      <c r="AH155" s="115" t="e">
        <f t="shared" si="22"/>
        <v>#DIV/0!</v>
      </c>
      <c r="AI155" s="128" t="e">
        <f t="shared" si="30"/>
        <v>#DIV/0!</v>
      </c>
      <c r="AJ155" s="129" t="e">
        <f t="shared" si="23"/>
        <v>#DIV/0!</v>
      </c>
      <c r="AK155" s="128" t="e">
        <f t="shared" si="31"/>
        <v>#DIV/0!</v>
      </c>
      <c r="AL155" s="130" t="e">
        <f t="shared" si="32"/>
        <v>#DIV/0!</v>
      </c>
    </row>
    <row r="156" spans="1:38" hidden="1" x14ac:dyDescent="0.2">
      <c r="A156" t="s">
        <v>68</v>
      </c>
      <c r="B156" t="s">
        <v>73</v>
      </c>
      <c r="D156" t="s">
        <v>75</v>
      </c>
      <c r="E156">
        <v>43</v>
      </c>
      <c r="J156" s="9">
        <v>1</v>
      </c>
      <c r="K156" s="9">
        <v>26.4</v>
      </c>
      <c r="T156" s="9">
        <v>1</v>
      </c>
      <c r="U156" s="9">
        <v>26.4</v>
      </c>
      <c r="W156" s="32">
        <f>SUMIFS('[1]Budgets (incl indexatie)'!BT:BT,'[1]Budgets (incl indexatie)'!BU:BU,'[1]Berekening drops + kosten'!A156,'[1]Budgets (incl indexatie)'!BR:BR,'[1]Berekening drops + kosten'!B156,'[1]Budgets (incl indexatie)'!AW:AW,'[1]Berekening drops + kosten'!D156,'[1]Budgets (incl indexatie)'!BP:BP,'[1]Berekening drops + kosten'!E156)*1.25</f>
        <v>33</v>
      </c>
      <c r="X156" s="9">
        <f t="shared" si="24"/>
        <v>1</v>
      </c>
      <c r="Y156" s="9" t="e">
        <f t="shared" si="25"/>
        <v>#N/A</v>
      </c>
      <c r="Z156" s="33">
        <f t="shared" si="26"/>
        <v>1</v>
      </c>
      <c r="AA156" s="34">
        <f t="shared" si="27"/>
        <v>0</v>
      </c>
      <c r="AB156" s="35">
        <v>182.68</v>
      </c>
      <c r="AC156" s="35">
        <f>IF(Z156=0,0,IF(A156="Pharma",#REF!,
VLOOKUP(B156*1,'[1]Tarieven per pallet &amp; postcode'!A:C,3,0))*Z156)</f>
        <v>182.69</v>
      </c>
      <c r="AD156" s="35">
        <f>IF(AA156=0,0,
IF(A156="Pharma",VLOOKUP(AA156,#REF!,2,0),
INDEX('[1]Tarieven per pallet &amp; postcode'!$A$4:$AK$94,MATCH('[1]Berekening drops + kosten'!B156*1,'[1]Tarieven per pallet &amp; postcode'!$A$4:$A$94,0),MATCH(AA156,'[1]Tarieven per pallet &amp; postcode'!$A$4:$AK$4,0))*AA156))</f>
        <v>0</v>
      </c>
      <c r="AE156" s="35">
        <f t="shared" si="28"/>
        <v>182.69</v>
      </c>
      <c r="AF156" s="36">
        <f t="shared" si="29"/>
        <v>0</v>
      </c>
      <c r="AG156" s="127">
        <v>1</v>
      </c>
      <c r="AH156" s="115">
        <f t="shared" si="22"/>
        <v>33</v>
      </c>
      <c r="AI156" s="128">
        <f t="shared" si="30"/>
        <v>1</v>
      </c>
      <c r="AJ156" s="129">
        <f t="shared" si="23"/>
        <v>33</v>
      </c>
      <c r="AK156" s="128">
        <f t="shared" si="31"/>
        <v>1</v>
      </c>
      <c r="AL156" s="130">
        <f t="shared" si="32"/>
        <v>0</v>
      </c>
    </row>
    <row r="157" spans="1:38" hidden="1" x14ac:dyDescent="0.2">
      <c r="A157" t="s">
        <v>68</v>
      </c>
      <c r="B157" t="s">
        <v>73</v>
      </c>
      <c r="D157" t="s">
        <v>75</v>
      </c>
      <c r="E157">
        <v>44</v>
      </c>
      <c r="J157" s="9">
        <v>0</v>
      </c>
      <c r="K157" s="9">
        <v>0</v>
      </c>
      <c r="T157" s="9">
        <v>0</v>
      </c>
      <c r="U157" s="9">
        <v>0</v>
      </c>
      <c r="W157" s="32">
        <f>SUMIFS('[1]Budgets (incl indexatie)'!BT:BT,'[1]Budgets (incl indexatie)'!BU:BU,'[1]Berekening drops + kosten'!A157,'[1]Budgets (incl indexatie)'!BR:BR,'[1]Berekening drops + kosten'!B157,'[1]Budgets (incl indexatie)'!AW:AW,'[1]Berekening drops + kosten'!D157,'[1]Budgets (incl indexatie)'!BP:BP,'[1]Berekening drops + kosten'!E157)*1.25</f>
        <v>0</v>
      </c>
      <c r="X157" s="9">
        <f t="shared" si="24"/>
        <v>0</v>
      </c>
      <c r="Y157" s="9" t="e">
        <f t="shared" si="25"/>
        <v>#N/A</v>
      </c>
      <c r="Z157" s="33">
        <f t="shared" si="26"/>
        <v>0</v>
      </c>
      <c r="AA157" s="34">
        <f t="shared" si="27"/>
        <v>0</v>
      </c>
      <c r="AB157" s="35">
        <v>0</v>
      </c>
      <c r="AC157" s="35">
        <f>IF(Z157=0,0,IF(A157="Pharma",#REF!,
VLOOKUP(B157*1,'[1]Tarieven per pallet &amp; postcode'!A:C,3,0))*Z157)</f>
        <v>0</v>
      </c>
      <c r="AD157" s="35">
        <f>IF(AA157=0,0,
IF(A157="Pharma",VLOOKUP(AA157,#REF!,2,0),
INDEX('[1]Tarieven per pallet &amp; postcode'!$A$4:$AK$94,MATCH('[1]Berekening drops + kosten'!B157*1,'[1]Tarieven per pallet &amp; postcode'!$A$4:$A$94,0),MATCH(AA157,'[1]Tarieven per pallet &amp; postcode'!$A$4:$AK$4,0))*AA157))</f>
        <v>0</v>
      </c>
      <c r="AE157" s="35">
        <f t="shared" si="28"/>
        <v>0</v>
      </c>
      <c r="AF157" s="36">
        <f t="shared" si="29"/>
        <v>0</v>
      </c>
      <c r="AG157" s="127">
        <v>0</v>
      </c>
      <c r="AH157" s="115" t="e">
        <f t="shared" si="22"/>
        <v>#DIV/0!</v>
      </c>
      <c r="AI157" s="128" t="e">
        <f t="shared" si="30"/>
        <v>#DIV/0!</v>
      </c>
      <c r="AJ157" s="129" t="e">
        <f t="shared" si="23"/>
        <v>#DIV/0!</v>
      </c>
      <c r="AK157" s="128" t="e">
        <f t="shared" si="31"/>
        <v>#DIV/0!</v>
      </c>
      <c r="AL157" s="130" t="e">
        <f t="shared" si="32"/>
        <v>#DIV/0!</v>
      </c>
    </row>
    <row r="158" spans="1:38" hidden="1" x14ac:dyDescent="0.2">
      <c r="A158" t="s">
        <v>68</v>
      </c>
      <c r="B158" t="s">
        <v>73</v>
      </c>
      <c r="D158" t="s">
        <v>75</v>
      </c>
      <c r="E158">
        <v>45</v>
      </c>
      <c r="H158" s="9">
        <v>1</v>
      </c>
      <c r="I158" s="9">
        <v>16</v>
      </c>
      <c r="T158" s="9">
        <v>1</v>
      </c>
      <c r="U158" s="9">
        <v>16</v>
      </c>
      <c r="W158" s="32">
        <f>SUMIFS('[1]Budgets (incl indexatie)'!BT:BT,'[1]Budgets (incl indexatie)'!BU:BU,'[1]Berekening drops + kosten'!A158,'[1]Budgets (incl indexatie)'!BR:BR,'[1]Berekening drops + kosten'!B158,'[1]Budgets (incl indexatie)'!AW:AW,'[1]Berekening drops + kosten'!D158,'[1]Budgets (incl indexatie)'!BP:BP,'[1]Berekening drops + kosten'!E158)*1.25</f>
        <v>20</v>
      </c>
      <c r="X158" s="9">
        <f t="shared" si="24"/>
        <v>1</v>
      </c>
      <c r="Y158" s="9" t="e">
        <f t="shared" si="25"/>
        <v>#N/A</v>
      </c>
      <c r="Z158" s="33">
        <f t="shared" si="26"/>
        <v>0</v>
      </c>
      <c r="AA158" s="34">
        <f t="shared" si="27"/>
        <v>20</v>
      </c>
      <c r="AB158" s="35">
        <v>139.03</v>
      </c>
      <c r="AC158" s="35">
        <f>IF(Z158=0,0,IF(A158="Pharma",#REF!,
VLOOKUP(B158*1,'[1]Tarieven per pallet &amp; postcode'!A:C,3,0))*Z158)</f>
        <v>0</v>
      </c>
      <c r="AD158" s="35">
        <f>IF(AA158=0,0,
IF(A158="Pharma",VLOOKUP(AA158,#REF!,2,0),
INDEX('[1]Tarieven per pallet &amp; postcode'!$A$4:$AK$94,MATCH('[1]Berekening drops + kosten'!B158*1,'[1]Tarieven per pallet &amp; postcode'!$A$4:$A$94,0),MATCH(AA158,'[1]Tarieven per pallet &amp; postcode'!$A$4:$AK$4,0))*AA158))</f>
        <v>173.79999999999998</v>
      </c>
      <c r="AE158" s="35">
        <f t="shared" si="28"/>
        <v>173.79999999999998</v>
      </c>
      <c r="AF158" s="36">
        <f t="shared" si="29"/>
        <v>0</v>
      </c>
      <c r="AG158" s="127">
        <v>1</v>
      </c>
      <c r="AH158" s="115">
        <f t="shared" si="22"/>
        <v>20</v>
      </c>
      <c r="AI158" s="128">
        <f t="shared" si="30"/>
        <v>0.60606060606060608</v>
      </c>
      <c r="AJ158" s="129">
        <f t="shared" si="23"/>
        <v>20</v>
      </c>
      <c r="AK158" s="128">
        <f t="shared" si="31"/>
        <v>0.60606060606060608</v>
      </c>
      <c r="AL158" s="130">
        <f t="shared" si="32"/>
        <v>0</v>
      </c>
    </row>
    <row r="159" spans="1:38" hidden="1" x14ac:dyDescent="0.2">
      <c r="A159" t="s">
        <v>68</v>
      </c>
      <c r="B159" t="s">
        <v>73</v>
      </c>
      <c r="D159" t="s">
        <v>75</v>
      </c>
      <c r="E159">
        <v>46</v>
      </c>
      <c r="J159" s="9">
        <v>0</v>
      </c>
      <c r="K159" s="9">
        <v>0</v>
      </c>
      <c r="T159" s="9">
        <v>0</v>
      </c>
      <c r="U159" s="9">
        <v>0</v>
      </c>
      <c r="W159" s="32">
        <f>SUMIFS('[1]Budgets (incl indexatie)'!BT:BT,'[1]Budgets (incl indexatie)'!BU:BU,'[1]Berekening drops + kosten'!A159,'[1]Budgets (incl indexatie)'!BR:BR,'[1]Berekening drops + kosten'!B159,'[1]Budgets (incl indexatie)'!AW:AW,'[1]Berekening drops + kosten'!D159,'[1]Budgets (incl indexatie)'!BP:BP,'[1]Berekening drops + kosten'!E159)*1.25</f>
        <v>0</v>
      </c>
      <c r="X159" s="9">
        <f t="shared" si="24"/>
        <v>0</v>
      </c>
      <c r="Y159" s="9" t="e">
        <f t="shared" si="25"/>
        <v>#N/A</v>
      </c>
      <c r="Z159" s="33">
        <f t="shared" si="26"/>
        <v>0</v>
      </c>
      <c r="AA159" s="34">
        <f t="shared" si="27"/>
        <v>0</v>
      </c>
      <c r="AB159" s="35">
        <v>0</v>
      </c>
      <c r="AC159" s="35">
        <f>IF(Z159=0,0,IF(A159="Pharma",#REF!,
VLOOKUP(B159*1,'[1]Tarieven per pallet &amp; postcode'!A:C,3,0))*Z159)</f>
        <v>0</v>
      </c>
      <c r="AD159" s="35">
        <f>IF(AA159=0,0,
IF(A159="Pharma",VLOOKUP(AA159,#REF!,2,0),
INDEX('[1]Tarieven per pallet &amp; postcode'!$A$4:$AK$94,MATCH('[1]Berekening drops + kosten'!B159*1,'[1]Tarieven per pallet &amp; postcode'!$A$4:$A$94,0),MATCH(AA159,'[1]Tarieven per pallet &amp; postcode'!$A$4:$AK$4,0))*AA159))</f>
        <v>0</v>
      </c>
      <c r="AE159" s="35">
        <f t="shared" si="28"/>
        <v>0</v>
      </c>
      <c r="AF159" s="36">
        <f t="shared" si="29"/>
        <v>0</v>
      </c>
      <c r="AG159" s="127">
        <v>0</v>
      </c>
      <c r="AH159" s="115" t="e">
        <f t="shared" si="22"/>
        <v>#DIV/0!</v>
      </c>
      <c r="AI159" s="128" t="e">
        <f t="shared" si="30"/>
        <v>#DIV/0!</v>
      </c>
      <c r="AJ159" s="129" t="e">
        <f t="shared" si="23"/>
        <v>#DIV/0!</v>
      </c>
      <c r="AK159" s="128" t="e">
        <f t="shared" si="31"/>
        <v>#DIV/0!</v>
      </c>
      <c r="AL159" s="130" t="e">
        <f t="shared" si="32"/>
        <v>#DIV/0!</v>
      </c>
    </row>
    <row r="160" spans="1:38" hidden="1" x14ac:dyDescent="0.2">
      <c r="A160" t="s">
        <v>68</v>
      </c>
      <c r="B160" t="s">
        <v>73</v>
      </c>
      <c r="D160" t="s">
        <v>75</v>
      </c>
      <c r="E160">
        <v>47</v>
      </c>
      <c r="J160" s="9">
        <v>0</v>
      </c>
      <c r="K160" s="9">
        <v>0</v>
      </c>
      <c r="T160" s="9">
        <v>0</v>
      </c>
      <c r="U160" s="9">
        <v>0</v>
      </c>
      <c r="W160" s="32">
        <f>SUMIFS('[1]Budgets (incl indexatie)'!BT:BT,'[1]Budgets (incl indexatie)'!BU:BU,'[1]Berekening drops + kosten'!A160,'[1]Budgets (incl indexatie)'!BR:BR,'[1]Berekening drops + kosten'!B160,'[1]Budgets (incl indexatie)'!AW:AW,'[1]Berekening drops + kosten'!D160,'[1]Budgets (incl indexatie)'!BP:BP,'[1]Berekening drops + kosten'!E160)*1.25</f>
        <v>0</v>
      </c>
      <c r="X160" s="9">
        <f t="shared" si="24"/>
        <v>0</v>
      </c>
      <c r="Y160" s="9" t="e">
        <f t="shared" si="25"/>
        <v>#N/A</v>
      </c>
      <c r="Z160" s="33">
        <f t="shared" si="26"/>
        <v>0</v>
      </c>
      <c r="AA160" s="34">
        <f t="shared" si="27"/>
        <v>0</v>
      </c>
      <c r="AB160" s="35">
        <v>0</v>
      </c>
      <c r="AC160" s="35">
        <f>IF(Z160=0,0,IF(A160="Pharma",#REF!,
VLOOKUP(B160*1,'[1]Tarieven per pallet &amp; postcode'!A:C,3,0))*Z160)</f>
        <v>0</v>
      </c>
      <c r="AD160" s="35">
        <f>IF(AA160=0,0,
IF(A160="Pharma",VLOOKUP(AA160,#REF!,2,0),
INDEX('[1]Tarieven per pallet &amp; postcode'!$A$4:$AK$94,MATCH('[1]Berekening drops + kosten'!B160*1,'[1]Tarieven per pallet &amp; postcode'!$A$4:$A$94,0),MATCH(AA160,'[1]Tarieven per pallet &amp; postcode'!$A$4:$AK$4,0))*AA160))</f>
        <v>0</v>
      </c>
      <c r="AE160" s="35">
        <f t="shared" si="28"/>
        <v>0</v>
      </c>
      <c r="AF160" s="36">
        <f t="shared" si="29"/>
        <v>0</v>
      </c>
      <c r="AG160" s="127">
        <v>0</v>
      </c>
      <c r="AH160" s="115" t="e">
        <f t="shared" si="22"/>
        <v>#DIV/0!</v>
      </c>
      <c r="AI160" s="128" t="e">
        <f t="shared" si="30"/>
        <v>#DIV/0!</v>
      </c>
      <c r="AJ160" s="129" t="e">
        <f t="shared" si="23"/>
        <v>#DIV/0!</v>
      </c>
      <c r="AK160" s="128" t="e">
        <f t="shared" si="31"/>
        <v>#DIV/0!</v>
      </c>
      <c r="AL160" s="130" t="e">
        <f t="shared" si="32"/>
        <v>#DIV/0!</v>
      </c>
    </row>
    <row r="161" spans="1:38" x14ac:dyDescent="0.2">
      <c r="A161" t="s">
        <v>68</v>
      </c>
      <c r="B161" t="s">
        <v>73</v>
      </c>
      <c r="D161" t="s">
        <v>76</v>
      </c>
      <c r="E161">
        <v>1</v>
      </c>
      <c r="F161" s="9">
        <v>1</v>
      </c>
      <c r="G161" s="9">
        <v>17.600000000000001</v>
      </c>
      <c r="H161" s="9">
        <v>1</v>
      </c>
      <c r="I161" s="9">
        <v>16.8</v>
      </c>
      <c r="L161" s="9">
        <v>1</v>
      </c>
      <c r="M161" s="9">
        <v>23.200000000000003</v>
      </c>
      <c r="N161" s="9">
        <v>1</v>
      </c>
      <c r="O161" s="9">
        <v>11.2</v>
      </c>
      <c r="T161" s="9">
        <v>4</v>
      </c>
      <c r="U161" s="9">
        <v>68.800000000000011</v>
      </c>
      <c r="W161" s="32">
        <f>SUMIFS('[1]Budgets (incl indexatie)'!BT:BT,'[1]Budgets (incl indexatie)'!BU:BU,'[1]Berekening drops + kosten'!A161,'[1]Budgets (incl indexatie)'!BR:BR,'[1]Berekening drops + kosten'!B161,'[1]Budgets (incl indexatie)'!AW:AW,'[1]Berekening drops + kosten'!D161,'[1]Budgets (incl indexatie)'!BP:BP,'[1]Berekening drops + kosten'!E161)*1.25</f>
        <v>86.000000000000014</v>
      </c>
      <c r="X161" s="9">
        <f t="shared" si="24"/>
        <v>3</v>
      </c>
      <c r="Y161" s="9" t="e">
        <f t="shared" si="25"/>
        <v>#N/A</v>
      </c>
      <c r="Z161" s="33">
        <f t="shared" si="26"/>
        <v>2</v>
      </c>
      <c r="AA161" s="34">
        <f t="shared" si="27"/>
        <v>20</v>
      </c>
      <c r="AB161" s="35">
        <v>571.52897999999993</v>
      </c>
      <c r="AC161" s="35">
        <f>IF(Z161=0,0,IF(A161="Pharma",#REF!,
VLOOKUP(B161*1,'[1]Tarieven per pallet &amp; postcode'!A:C,3,0))*Z161)</f>
        <v>365.38</v>
      </c>
      <c r="AD161" s="35">
        <f>IF(AA161=0,0,
IF(A161="Pharma",VLOOKUP(AA161,#REF!,2,0),
INDEX('[1]Tarieven per pallet &amp; postcode'!$A$4:$AK$94,MATCH('[1]Berekening drops + kosten'!B161*1,'[1]Tarieven per pallet &amp; postcode'!$A$4:$A$94,0),MATCH(AA161,'[1]Tarieven per pallet &amp; postcode'!$A$4:$AK$4,0))*AA161))</f>
        <v>173.79999999999998</v>
      </c>
      <c r="AE161" s="35">
        <f t="shared" si="28"/>
        <v>539.17999999999995</v>
      </c>
      <c r="AF161" s="36">
        <f t="shared" si="29"/>
        <v>32.348979999999983</v>
      </c>
      <c r="AG161" s="127">
        <v>4</v>
      </c>
      <c r="AH161" s="115">
        <f t="shared" si="22"/>
        <v>21.500000000000004</v>
      </c>
      <c r="AI161" s="128">
        <f t="shared" si="30"/>
        <v>0.6515151515151516</v>
      </c>
      <c r="AJ161" s="129">
        <f t="shared" si="23"/>
        <v>28.666666666666671</v>
      </c>
      <c r="AK161" s="128">
        <f t="shared" si="31"/>
        <v>0.86868686868686884</v>
      </c>
      <c r="AL161" s="130">
        <f t="shared" si="32"/>
        <v>0.21717171717171724</v>
      </c>
    </row>
    <row r="162" spans="1:38" x14ac:dyDescent="0.2">
      <c r="A162" t="s">
        <v>68</v>
      </c>
      <c r="B162" t="s">
        <v>73</v>
      </c>
      <c r="D162" t="s">
        <v>76</v>
      </c>
      <c r="E162">
        <v>2</v>
      </c>
      <c r="F162" s="9">
        <v>1</v>
      </c>
      <c r="G162" s="9">
        <v>10.4</v>
      </c>
      <c r="H162" s="9">
        <v>1</v>
      </c>
      <c r="I162" s="9">
        <v>12.8</v>
      </c>
      <c r="J162" s="9">
        <v>2</v>
      </c>
      <c r="K162" s="9">
        <v>37.599999999999994</v>
      </c>
      <c r="N162" s="9">
        <v>1</v>
      </c>
      <c r="O162" s="9">
        <v>23.2</v>
      </c>
      <c r="P162" s="9">
        <v>1</v>
      </c>
      <c r="Q162" s="9">
        <v>26.4</v>
      </c>
      <c r="T162" s="9">
        <v>6</v>
      </c>
      <c r="U162" s="9">
        <v>110.4</v>
      </c>
      <c r="W162" s="32">
        <f>SUMIFS('[1]Budgets (incl indexatie)'!BT:BT,'[1]Budgets (incl indexatie)'!BU:BU,'[1]Berekening drops + kosten'!A162,'[1]Budgets (incl indexatie)'!BR:BR,'[1]Berekening drops + kosten'!B162,'[1]Budgets (incl indexatie)'!AW:AW,'[1]Berekening drops + kosten'!D162,'[1]Budgets (incl indexatie)'!BP:BP,'[1]Berekening drops + kosten'!E162)*1.25</f>
        <v>138</v>
      </c>
      <c r="X162" s="9">
        <f t="shared" si="24"/>
        <v>5</v>
      </c>
      <c r="Y162" s="9" t="e">
        <f t="shared" si="25"/>
        <v>#N/A</v>
      </c>
      <c r="Z162" s="33">
        <f t="shared" si="26"/>
        <v>4</v>
      </c>
      <c r="AA162" s="34">
        <f t="shared" si="27"/>
        <v>6</v>
      </c>
      <c r="AB162" s="35">
        <v>887.83991999999989</v>
      </c>
      <c r="AC162" s="35">
        <f>IF(Z162=0,0,IF(A162="Pharma",#REF!,
VLOOKUP(B162*1,'[1]Tarieven per pallet &amp; postcode'!A:C,3,0))*Z162)</f>
        <v>730.76</v>
      </c>
      <c r="AD162" s="35">
        <f>IF(AA162=0,0,
IF(A162="Pharma",VLOOKUP(AA162,#REF!,2,0),
INDEX('[1]Tarieven per pallet &amp; postcode'!$A$4:$AK$94,MATCH('[1]Berekening drops + kosten'!B162*1,'[1]Tarieven per pallet &amp; postcode'!$A$4:$A$94,0),MATCH(AA162,'[1]Tarieven per pallet &amp; postcode'!$A$4:$AK$4,0))*AA162))</f>
        <v>74.52</v>
      </c>
      <c r="AE162" s="35">
        <f t="shared" si="28"/>
        <v>805.28</v>
      </c>
      <c r="AF162" s="36">
        <f t="shared" si="29"/>
        <v>82.55991999999992</v>
      </c>
      <c r="AG162" s="127">
        <v>6</v>
      </c>
      <c r="AH162" s="115">
        <f t="shared" si="22"/>
        <v>23</v>
      </c>
      <c r="AI162" s="128">
        <f t="shared" si="30"/>
        <v>0.69696969696969702</v>
      </c>
      <c r="AJ162" s="129">
        <f t="shared" si="23"/>
        <v>27.6</v>
      </c>
      <c r="AK162" s="128">
        <f t="shared" si="31"/>
        <v>0.83636363636363642</v>
      </c>
      <c r="AL162" s="130">
        <f t="shared" si="32"/>
        <v>0.1393939393939394</v>
      </c>
    </row>
    <row r="163" spans="1:38" x14ac:dyDescent="0.2">
      <c r="A163" t="s">
        <v>68</v>
      </c>
      <c r="B163" t="s">
        <v>73</v>
      </c>
      <c r="D163" t="s">
        <v>76</v>
      </c>
      <c r="E163">
        <v>3</v>
      </c>
      <c r="F163" s="9">
        <v>1</v>
      </c>
      <c r="G163" s="9">
        <v>16</v>
      </c>
      <c r="J163" s="9">
        <v>1</v>
      </c>
      <c r="K163" s="9">
        <v>23.2</v>
      </c>
      <c r="L163" s="9">
        <v>1</v>
      </c>
      <c r="M163" s="9">
        <v>12.8</v>
      </c>
      <c r="N163" s="9">
        <v>1</v>
      </c>
      <c r="O163" s="9">
        <v>21.599999999999998</v>
      </c>
      <c r="T163" s="9">
        <v>4</v>
      </c>
      <c r="U163" s="9">
        <v>73.599999999999994</v>
      </c>
      <c r="W163" s="32">
        <f>SUMIFS('[1]Budgets (incl indexatie)'!BT:BT,'[1]Budgets (incl indexatie)'!BU:BU,'[1]Berekening drops + kosten'!A163,'[1]Budgets (incl indexatie)'!BR:BR,'[1]Berekening drops + kosten'!B163,'[1]Budgets (incl indexatie)'!AW:AW,'[1]Berekening drops + kosten'!D163,'[1]Budgets (incl indexatie)'!BP:BP,'[1]Berekening drops + kosten'!E163)*1.25</f>
        <v>92</v>
      </c>
      <c r="X163" s="9">
        <f t="shared" si="24"/>
        <v>3</v>
      </c>
      <c r="Y163" s="9" t="e">
        <f t="shared" si="25"/>
        <v>#N/A</v>
      </c>
      <c r="Z163" s="33">
        <f t="shared" si="26"/>
        <v>2</v>
      </c>
      <c r="AA163" s="34">
        <f t="shared" si="27"/>
        <v>26</v>
      </c>
      <c r="AB163" s="35">
        <v>596.93534999999997</v>
      </c>
      <c r="AC163" s="35">
        <f>IF(Z163=0,0,IF(A163="Pharma",#REF!,
VLOOKUP(B163*1,'[1]Tarieven per pallet &amp; postcode'!A:C,3,0))*Z163)</f>
        <v>365.38</v>
      </c>
      <c r="AD163" s="35">
        <f>IF(AA163=0,0,
IF(A163="Pharma",VLOOKUP(AA163,#REF!,2,0),
INDEX('[1]Tarieven per pallet &amp; postcode'!$A$4:$AK$94,MATCH('[1]Berekening drops + kosten'!B163*1,'[1]Tarieven per pallet &amp; postcode'!$A$4:$A$94,0),MATCH(AA163,'[1]Tarieven per pallet &amp; postcode'!$A$4:$AK$4,0))*AA163))</f>
        <v>202.54</v>
      </c>
      <c r="AE163" s="35">
        <f t="shared" si="28"/>
        <v>567.91999999999996</v>
      </c>
      <c r="AF163" s="36">
        <f t="shared" si="29"/>
        <v>29.015350000000012</v>
      </c>
      <c r="AG163" s="127">
        <v>4</v>
      </c>
      <c r="AH163" s="115">
        <f t="shared" si="22"/>
        <v>23</v>
      </c>
      <c r="AI163" s="128">
        <f t="shared" si="30"/>
        <v>0.69696969696969702</v>
      </c>
      <c r="AJ163" s="129">
        <f t="shared" si="23"/>
        <v>30.666666666666668</v>
      </c>
      <c r="AK163" s="128">
        <f t="shared" si="31"/>
        <v>0.92929292929292928</v>
      </c>
      <c r="AL163" s="130">
        <f t="shared" si="32"/>
        <v>0.23232323232323226</v>
      </c>
    </row>
    <row r="164" spans="1:38" x14ac:dyDescent="0.2">
      <c r="A164" t="s">
        <v>68</v>
      </c>
      <c r="B164" t="s">
        <v>73</v>
      </c>
      <c r="D164" t="s">
        <v>76</v>
      </c>
      <c r="E164">
        <v>4</v>
      </c>
      <c r="F164" s="9">
        <v>1</v>
      </c>
      <c r="G164" s="9">
        <v>24</v>
      </c>
      <c r="H164" s="9">
        <v>1</v>
      </c>
      <c r="I164" s="9">
        <v>18.399999999999999</v>
      </c>
      <c r="J164" s="9">
        <v>2</v>
      </c>
      <c r="K164" s="9">
        <v>52</v>
      </c>
      <c r="L164" s="9">
        <v>1</v>
      </c>
      <c r="M164" s="9">
        <v>26.400000000000002</v>
      </c>
      <c r="N164" s="9">
        <v>1</v>
      </c>
      <c r="O164" s="9">
        <v>15.200000000000001</v>
      </c>
      <c r="P164" s="9">
        <v>1</v>
      </c>
      <c r="Q164" s="9">
        <v>26.4</v>
      </c>
      <c r="T164" s="9">
        <v>7</v>
      </c>
      <c r="U164" s="9">
        <v>162.4</v>
      </c>
      <c r="W164" s="32">
        <f>SUMIFS('[1]Budgets (incl indexatie)'!BT:BT,'[1]Budgets (incl indexatie)'!BU:BU,'[1]Berekening drops + kosten'!A164,'[1]Budgets (incl indexatie)'!BR:BR,'[1]Berekening drops + kosten'!B164,'[1]Budgets (incl indexatie)'!AW:AW,'[1]Berekening drops + kosten'!D164,'[1]Budgets (incl indexatie)'!BP:BP,'[1]Berekening drops + kosten'!E164)*1.25</f>
        <v>203</v>
      </c>
      <c r="X164" s="9">
        <f t="shared" si="24"/>
        <v>7</v>
      </c>
      <c r="Y164" s="9" t="e">
        <f t="shared" si="25"/>
        <v>#N/A</v>
      </c>
      <c r="Z164" s="33">
        <f t="shared" si="26"/>
        <v>6</v>
      </c>
      <c r="AA164" s="34">
        <f t="shared" si="27"/>
        <v>5</v>
      </c>
      <c r="AB164" s="35">
        <v>1185.1369199999999</v>
      </c>
      <c r="AC164" s="35">
        <f>IF(Z164=0,0,IF(A164="Pharma",#REF!,
VLOOKUP(B164*1,'[1]Tarieven per pallet &amp; postcode'!A:C,3,0))*Z164)</f>
        <v>1096.1399999999999</v>
      </c>
      <c r="AD164" s="35">
        <f>IF(AA164=0,0,
IF(A164="Pharma",VLOOKUP(AA164,#REF!,2,0),
INDEX('[1]Tarieven per pallet &amp; postcode'!$A$4:$AK$94,MATCH('[1]Berekening drops + kosten'!B164*1,'[1]Tarieven per pallet &amp; postcode'!$A$4:$A$94,0),MATCH(AA164,'[1]Tarieven per pallet &amp; postcode'!$A$4:$AK$4,0))*AA164))</f>
        <v>65.400000000000006</v>
      </c>
      <c r="AE164" s="35">
        <f t="shared" si="28"/>
        <v>1161.54</v>
      </c>
      <c r="AF164" s="36">
        <f t="shared" si="29"/>
        <v>23.596919999999955</v>
      </c>
      <c r="AG164" s="127">
        <v>7</v>
      </c>
      <c r="AH164" s="115">
        <f t="shared" si="22"/>
        <v>29</v>
      </c>
      <c r="AI164" s="128">
        <f t="shared" si="30"/>
        <v>0.87878787878787878</v>
      </c>
      <c r="AJ164" s="129">
        <f t="shared" si="23"/>
        <v>29</v>
      </c>
      <c r="AK164" s="128">
        <f t="shared" si="31"/>
        <v>0.87878787878787878</v>
      </c>
      <c r="AL164" s="130">
        <f t="shared" si="32"/>
        <v>0</v>
      </c>
    </row>
    <row r="165" spans="1:38" x14ac:dyDescent="0.2">
      <c r="A165" t="s">
        <v>68</v>
      </c>
      <c r="B165" t="s">
        <v>73</v>
      </c>
      <c r="D165" t="s">
        <v>76</v>
      </c>
      <c r="E165">
        <v>5</v>
      </c>
      <c r="F165" s="9">
        <v>1</v>
      </c>
      <c r="G165" s="9">
        <v>21.6</v>
      </c>
      <c r="H165" s="9">
        <v>1</v>
      </c>
      <c r="I165" s="9">
        <v>22.4</v>
      </c>
      <c r="J165" s="9">
        <v>0</v>
      </c>
      <c r="K165" s="9">
        <v>0</v>
      </c>
      <c r="N165" s="9">
        <v>1</v>
      </c>
      <c r="O165" s="9">
        <v>8</v>
      </c>
      <c r="T165" s="9">
        <v>3</v>
      </c>
      <c r="U165" s="9">
        <v>52</v>
      </c>
      <c r="W165" s="32">
        <f>SUMIFS('[1]Budgets (incl indexatie)'!BT:BT,'[1]Budgets (incl indexatie)'!BU:BU,'[1]Berekening drops + kosten'!A165,'[1]Budgets (incl indexatie)'!BR:BR,'[1]Berekening drops + kosten'!B165,'[1]Budgets (incl indexatie)'!AW:AW,'[1]Berekening drops + kosten'!D165,'[1]Budgets (incl indexatie)'!BP:BP,'[1]Berekening drops + kosten'!E165)*1.25</f>
        <v>65</v>
      </c>
      <c r="X165" s="9">
        <f t="shared" si="24"/>
        <v>2</v>
      </c>
      <c r="Y165" s="9" t="e">
        <f t="shared" si="25"/>
        <v>#N/A</v>
      </c>
      <c r="Z165" s="33">
        <f t="shared" si="26"/>
        <v>1</v>
      </c>
      <c r="AA165" s="34">
        <f t="shared" si="27"/>
        <v>32</v>
      </c>
      <c r="AB165" s="35">
        <v>420.05996999999996</v>
      </c>
      <c r="AC165" s="35">
        <f>IF(Z165=0,0,IF(A165="Pharma",#REF!,
VLOOKUP(B165*1,'[1]Tarieven per pallet &amp; postcode'!A:C,3,0))*Z165)</f>
        <v>182.69</v>
      </c>
      <c r="AD165" s="35">
        <f>IF(AA165=0,0,
IF(A165="Pharma",VLOOKUP(AA165,#REF!,2,0),
INDEX('[1]Tarieven per pallet &amp; postcode'!$A$4:$AK$94,MATCH('[1]Berekening drops + kosten'!B165*1,'[1]Tarieven per pallet &amp; postcode'!$A$4:$A$94,0),MATCH(AA165,'[1]Tarieven per pallet &amp; postcode'!$A$4:$AK$4,0))*AA165))</f>
        <v>222.08</v>
      </c>
      <c r="AE165" s="35">
        <f t="shared" si="28"/>
        <v>404.77</v>
      </c>
      <c r="AF165" s="36">
        <f t="shared" si="29"/>
        <v>15.289969999999983</v>
      </c>
      <c r="AG165" s="127">
        <v>3</v>
      </c>
      <c r="AH165" s="115">
        <f t="shared" si="22"/>
        <v>21.666666666666668</v>
      </c>
      <c r="AI165" s="128">
        <f t="shared" si="30"/>
        <v>0.65656565656565657</v>
      </c>
      <c r="AJ165" s="129">
        <f t="shared" si="23"/>
        <v>32.5</v>
      </c>
      <c r="AK165" s="128">
        <f t="shared" si="31"/>
        <v>0.98484848484848486</v>
      </c>
      <c r="AL165" s="130">
        <f t="shared" si="32"/>
        <v>0.32828282828282829</v>
      </c>
    </row>
    <row r="166" spans="1:38" x14ac:dyDescent="0.2">
      <c r="A166" t="s">
        <v>68</v>
      </c>
      <c r="B166" t="s">
        <v>73</v>
      </c>
      <c r="D166" t="s">
        <v>76</v>
      </c>
      <c r="E166">
        <v>6</v>
      </c>
      <c r="F166" s="9">
        <v>1</v>
      </c>
      <c r="G166" s="9">
        <v>9.6</v>
      </c>
      <c r="H166" s="9">
        <v>2</v>
      </c>
      <c r="I166" s="9">
        <v>42.400000000000006</v>
      </c>
      <c r="J166" s="9">
        <v>1</v>
      </c>
      <c r="K166" s="9">
        <v>22.400000000000002</v>
      </c>
      <c r="L166" s="9">
        <v>1</v>
      </c>
      <c r="M166" s="9">
        <v>2.4</v>
      </c>
      <c r="N166" s="9">
        <v>4</v>
      </c>
      <c r="O166" s="9">
        <v>64</v>
      </c>
      <c r="P166" s="9">
        <v>1</v>
      </c>
      <c r="Q166" s="9">
        <v>26.4</v>
      </c>
      <c r="T166" s="9">
        <v>10</v>
      </c>
      <c r="U166" s="9">
        <v>167.20000000000002</v>
      </c>
      <c r="W166" s="32">
        <f>SUMIFS('[1]Budgets (incl indexatie)'!BT:BT,'[1]Budgets (incl indexatie)'!BU:BU,'[1]Berekening drops + kosten'!A166,'[1]Budgets (incl indexatie)'!BR:BR,'[1]Berekening drops + kosten'!B166,'[1]Budgets (incl indexatie)'!AW:AW,'[1]Berekening drops + kosten'!D166,'[1]Budgets (incl indexatie)'!BP:BP,'[1]Berekening drops + kosten'!E166)*1.25</f>
        <v>209.00000000000003</v>
      </c>
      <c r="X166" s="9">
        <f t="shared" si="24"/>
        <v>7</v>
      </c>
      <c r="Y166" s="9" t="e">
        <f t="shared" si="25"/>
        <v>#N/A</v>
      </c>
      <c r="Z166" s="33">
        <f t="shared" si="26"/>
        <v>6</v>
      </c>
      <c r="AA166" s="34">
        <f t="shared" si="27"/>
        <v>11</v>
      </c>
      <c r="AB166" s="35">
        <v>1336.3118999999999</v>
      </c>
      <c r="AC166" s="35">
        <f>IF(Z166=0,0,IF(A166="Pharma",#REF!,
VLOOKUP(B166*1,'[1]Tarieven per pallet &amp; postcode'!A:C,3,0))*Z166)</f>
        <v>1096.1399999999999</v>
      </c>
      <c r="AD166" s="35">
        <f>IF(AA166=0,0,
IF(A166="Pharma",VLOOKUP(AA166,#REF!,2,0),
INDEX('[1]Tarieven per pallet &amp; postcode'!$A$4:$AK$94,MATCH('[1]Berekening drops + kosten'!B166*1,'[1]Tarieven per pallet &amp; postcode'!$A$4:$A$94,0),MATCH(AA166,'[1]Tarieven per pallet &amp; postcode'!$A$4:$AK$4,0))*AA166))</f>
        <v>118.03</v>
      </c>
      <c r="AE166" s="35">
        <f t="shared" si="28"/>
        <v>1214.1699999999998</v>
      </c>
      <c r="AF166" s="36">
        <f t="shared" si="29"/>
        <v>122.14190000000008</v>
      </c>
      <c r="AG166" s="127">
        <v>10</v>
      </c>
      <c r="AH166" s="115">
        <f t="shared" si="22"/>
        <v>20.900000000000002</v>
      </c>
      <c r="AI166" s="128">
        <f t="shared" si="30"/>
        <v>0.63333333333333341</v>
      </c>
      <c r="AJ166" s="129">
        <f t="shared" si="23"/>
        <v>29.857142857142861</v>
      </c>
      <c r="AK166" s="128">
        <f t="shared" si="31"/>
        <v>0.90476190476190488</v>
      </c>
      <c r="AL166" s="130">
        <f t="shared" si="32"/>
        <v>0.27142857142857146</v>
      </c>
    </row>
    <row r="167" spans="1:38" x14ac:dyDescent="0.2">
      <c r="A167" t="s">
        <v>68</v>
      </c>
      <c r="B167" t="s">
        <v>73</v>
      </c>
      <c r="D167" t="s">
        <v>76</v>
      </c>
      <c r="E167">
        <v>7</v>
      </c>
      <c r="H167" s="9">
        <v>1</v>
      </c>
      <c r="I167" s="9">
        <v>16.8</v>
      </c>
      <c r="J167" s="9">
        <v>2</v>
      </c>
      <c r="K167" s="9">
        <v>44.8</v>
      </c>
      <c r="L167" s="9">
        <v>1</v>
      </c>
      <c r="M167" s="9">
        <v>10.4</v>
      </c>
      <c r="N167" s="9">
        <v>3</v>
      </c>
      <c r="O167" s="9">
        <v>56.800000000000004</v>
      </c>
      <c r="P167" s="9">
        <v>1</v>
      </c>
      <c r="Q167" s="9">
        <v>26.4</v>
      </c>
      <c r="T167" s="9">
        <v>8</v>
      </c>
      <c r="U167" s="9">
        <v>155.20000000000002</v>
      </c>
      <c r="W167" s="32">
        <f>SUMIFS('[1]Budgets (incl indexatie)'!BT:BT,'[1]Budgets (incl indexatie)'!BU:BU,'[1]Berekening drops + kosten'!A167,'[1]Budgets (incl indexatie)'!BR:BR,'[1]Berekening drops + kosten'!B167,'[1]Budgets (incl indexatie)'!AW:AW,'[1]Berekening drops + kosten'!D167,'[1]Budgets (incl indexatie)'!BP:BP,'[1]Berekening drops + kosten'!E167)*1.25</f>
        <v>194.00000000000003</v>
      </c>
      <c r="X167" s="9">
        <f t="shared" si="24"/>
        <v>6</v>
      </c>
      <c r="Y167" s="9" t="e">
        <f t="shared" si="25"/>
        <v>#N/A</v>
      </c>
      <c r="Z167" s="33">
        <f t="shared" si="26"/>
        <v>5</v>
      </c>
      <c r="AA167" s="34">
        <f t="shared" si="27"/>
        <v>29</v>
      </c>
      <c r="AB167" s="35">
        <v>1224.7765200000001</v>
      </c>
      <c r="AC167" s="35">
        <f>IF(Z167=0,0,IF(A167="Pharma",#REF!,
VLOOKUP(B167*1,'[1]Tarieven per pallet &amp; postcode'!A:C,3,0))*Z167)</f>
        <v>913.45</v>
      </c>
      <c r="AD167" s="35">
        <f>IF(AA167=0,0,
IF(A167="Pharma",VLOOKUP(AA167,#REF!,2,0),
INDEX('[1]Tarieven per pallet &amp; postcode'!$A$4:$AK$94,MATCH('[1]Berekening drops + kosten'!B167*1,'[1]Tarieven per pallet &amp; postcode'!$A$4:$A$94,0),MATCH(AA167,'[1]Tarieven per pallet &amp; postcode'!$A$4:$AK$4,0))*AA167))</f>
        <v>212.85999999999999</v>
      </c>
      <c r="AE167" s="35">
        <f t="shared" si="28"/>
        <v>1126.31</v>
      </c>
      <c r="AF167" s="36">
        <f t="shared" si="29"/>
        <v>98.466520000000173</v>
      </c>
      <c r="AG167" s="127">
        <v>8</v>
      </c>
      <c r="AH167" s="115">
        <f t="shared" si="22"/>
        <v>24.250000000000004</v>
      </c>
      <c r="AI167" s="128">
        <f t="shared" si="30"/>
        <v>0.73484848484848497</v>
      </c>
      <c r="AJ167" s="129">
        <f t="shared" si="23"/>
        <v>32.333333333333336</v>
      </c>
      <c r="AK167" s="128">
        <f t="shared" si="31"/>
        <v>0.97979797979797989</v>
      </c>
      <c r="AL167" s="130">
        <f t="shared" si="32"/>
        <v>0.24494949494949492</v>
      </c>
    </row>
    <row r="168" spans="1:38" x14ac:dyDescent="0.2">
      <c r="A168" t="s">
        <v>68</v>
      </c>
      <c r="B168" t="s">
        <v>73</v>
      </c>
      <c r="D168" t="s">
        <v>76</v>
      </c>
      <c r="E168">
        <v>8</v>
      </c>
      <c r="F168" s="9">
        <v>1</v>
      </c>
      <c r="G168" s="9">
        <v>16</v>
      </c>
      <c r="H168" s="9">
        <v>3</v>
      </c>
      <c r="I168" s="9">
        <v>36</v>
      </c>
      <c r="J168" s="9">
        <v>4</v>
      </c>
      <c r="K168" s="9">
        <v>85.600000000000009</v>
      </c>
      <c r="N168" s="9">
        <v>3</v>
      </c>
      <c r="O168" s="9">
        <v>50.4</v>
      </c>
      <c r="P168" s="9">
        <v>1</v>
      </c>
      <c r="Q168" s="9">
        <v>26.4</v>
      </c>
      <c r="T168" s="9">
        <v>12</v>
      </c>
      <c r="U168" s="9">
        <v>214.40000000000003</v>
      </c>
      <c r="W168" s="32">
        <f>SUMIFS('[1]Budgets (incl indexatie)'!BT:BT,'[1]Budgets (incl indexatie)'!BU:BU,'[1]Berekening drops + kosten'!A168,'[1]Budgets (incl indexatie)'!BR:BR,'[1]Berekening drops + kosten'!B168,'[1]Budgets (incl indexatie)'!AW:AW,'[1]Berekening drops + kosten'!D168,'[1]Budgets (incl indexatie)'!BP:BP,'[1]Berekening drops + kosten'!E168)*1.25</f>
        <v>268</v>
      </c>
      <c r="X168" s="9">
        <f t="shared" si="24"/>
        <v>9</v>
      </c>
      <c r="Y168" s="9" t="e">
        <f t="shared" si="25"/>
        <v>#N/A</v>
      </c>
      <c r="Z168" s="33">
        <f t="shared" si="26"/>
        <v>8</v>
      </c>
      <c r="AA168" s="34">
        <f t="shared" si="27"/>
        <v>4</v>
      </c>
      <c r="AB168" s="35">
        <v>1828.0389600000001</v>
      </c>
      <c r="AC168" s="35">
        <f>IF(Z168=0,0,IF(A168="Pharma",#REF!,
VLOOKUP(B168*1,'[1]Tarieven per pallet &amp; postcode'!A:C,3,0))*Z168)</f>
        <v>1461.52</v>
      </c>
      <c r="AD168" s="35">
        <f>IF(AA168=0,0,
IF(A168="Pharma",VLOOKUP(AA168,#REF!,2,0),
INDEX('[1]Tarieven per pallet &amp; postcode'!$A$4:$AK$94,MATCH('[1]Berekening drops + kosten'!B168*1,'[1]Tarieven per pallet &amp; postcode'!$A$4:$A$94,0),MATCH(AA168,'[1]Tarieven per pallet &amp; postcode'!$A$4:$AK$4,0))*AA168))</f>
        <v>58.2</v>
      </c>
      <c r="AE168" s="35">
        <f t="shared" si="28"/>
        <v>1519.72</v>
      </c>
      <c r="AF168" s="36">
        <f t="shared" si="29"/>
        <v>308.31896000000006</v>
      </c>
      <c r="AG168" s="127">
        <v>12</v>
      </c>
      <c r="AH168" s="115">
        <f t="shared" si="22"/>
        <v>22.333333333333332</v>
      </c>
      <c r="AI168" s="128">
        <f t="shared" si="30"/>
        <v>0.67676767676767668</v>
      </c>
      <c r="AJ168" s="129">
        <f t="shared" si="23"/>
        <v>29.777777777777779</v>
      </c>
      <c r="AK168" s="128">
        <f t="shared" si="31"/>
        <v>0.90235690235690236</v>
      </c>
      <c r="AL168" s="130">
        <f t="shared" si="32"/>
        <v>0.22558922558922567</v>
      </c>
    </row>
    <row r="169" spans="1:38" x14ac:dyDescent="0.2">
      <c r="A169" t="s">
        <v>68</v>
      </c>
      <c r="B169" t="s">
        <v>73</v>
      </c>
      <c r="D169" t="s">
        <v>76</v>
      </c>
      <c r="E169">
        <v>9</v>
      </c>
      <c r="F169" s="9">
        <v>1</v>
      </c>
      <c r="G169" s="9">
        <v>16.8</v>
      </c>
      <c r="H169" s="9">
        <v>1</v>
      </c>
      <c r="I169" s="9">
        <v>26.4</v>
      </c>
      <c r="J169" s="9">
        <v>0</v>
      </c>
      <c r="K169" s="9">
        <v>0</v>
      </c>
      <c r="L169" s="9">
        <v>1</v>
      </c>
      <c r="M169" s="9">
        <v>7.2</v>
      </c>
      <c r="N169" s="9">
        <v>1</v>
      </c>
      <c r="O169" s="9">
        <v>19.2</v>
      </c>
      <c r="P169" s="9">
        <v>1</v>
      </c>
      <c r="Q169" s="9">
        <v>26.4</v>
      </c>
      <c r="T169" s="9">
        <v>5</v>
      </c>
      <c r="U169" s="9">
        <v>96</v>
      </c>
      <c r="W169" s="32">
        <f>SUMIFS('[1]Budgets (incl indexatie)'!BT:BT,'[1]Budgets (incl indexatie)'!BU:BU,'[1]Berekening drops + kosten'!A169,'[1]Budgets (incl indexatie)'!BR:BR,'[1]Berekening drops + kosten'!B169,'[1]Budgets (incl indexatie)'!AW:AW,'[1]Berekening drops + kosten'!D169,'[1]Budgets (incl indexatie)'!BP:BP,'[1]Berekening drops + kosten'!E169)*1.25</f>
        <v>120</v>
      </c>
      <c r="X169" s="9">
        <f t="shared" si="24"/>
        <v>4</v>
      </c>
      <c r="Y169" s="9" t="e">
        <f t="shared" si="25"/>
        <v>#N/A</v>
      </c>
      <c r="Z169" s="33">
        <f t="shared" si="26"/>
        <v>3</v>
      </c>
      <c r="AA169" s="34">
        <f t="shared" si="27"/>
        <v>21</v>
      </c>
      <c r="AB169" s="35">
        <v>745.08214999999996</v>
      </c>
      <c r="AC169" s="35">
        <f>IF(Z169=0,0,IF(A169="Pharma",#REF!,
VLOOKUP(B169*1,'[1]Tarieven per pallet &amp; postcode'!A:C,3,0))*Z169)</f>
        <v>548.06999999999994</v>
      </c>
      <c r="AD169" s="35">
        <f>IF(AA169=0,0,
IF(A169="Pharma",VLOOKUP(AA169,#REF!,2,0),
INDEX('[1]Tarieven per pallet &amp; postcode'!$A$4:$AK$94,MATCH('[1]Berekening drops + kosten'!B169*1,'[1]Tarieven per pallet &amp; postcode'!$A$4:$A$94,0),MATCH(AA169,'[1]Tarieven per pallet &amp; postcode'!$A$4:$AK$4,0))*AA169))</f>
        <v>179.33999999999997</v>
      </c>
      <c r="AE169" s="35">
        <f t="shared" si="28"/>
        <v>727.40999999999985</v>
      </c>
      <c r="AF169" s="36">
        <f t="shared" si="29"/>
        <v>17.672150000000101</v>
      </c>
      <c r="AG169" s="127">
        <v>5</v>
      </c>
      <c r="AH169" s="115">
        <f t="shared" si="22"/>
        <v>24</v>
      </c>
      <c r="AI169" s="128">
        <f t="shared" si="30"/>
        <v>0.72727272727272729</v>
      </c>
      <c r="AJ169" s="129">
        <f t="shared" si="23"/>
        <v>30</v>
      </c>
      <c r="AK169" s="128">
        <f t="shared" si="31"/>
        <v>0.90909090909090906</v>
      </c>
      <c r="AL169" s="130">
        <f t="shared" si="32"/>
        <v>0.18181818181818177</v>
      </c>
    </row>
    <row r="170" spans="1:38" x14ac:dyDescent="0.2">
      <c r="A170" t="s">
        <v>68</v>
      </c>
      <c r="B170" t="s">
        <v>73</v>
      </c>
      <c r="D170" t="s">
        <v>76</v>
      </c>
      <c r="E170">
        <v>10</v>
      </c>
      <c r="F170" s="9">
        <v>1</v>
      </c>
      <c r="G170" s="9">
        <v>16</v>
      </c>
      <c r="H170" s="9">
        <v>1</v>
      </c>
      <c r="I170" s="9">
        <v>20.799999999999997</v>
      </c>
      <c r="J170" s="9">
        <v>1</v>
      </c>
      <c r="K170" s="9">
        <v>24</v>
      </c>
      <c r="N170" s="9">
        <v>2</v>
      </c>
      <c r="O170" s="9">
        <v>42.4</v>
      </c>
      <c r="P170" s="9">
        <v>1</v>
      </c>
      <c r="Q170" s="9">
        <v>26.400000000000002</v>
      </c>
      <c r="T170" s="9">
        <v>6</v>
      </c>
      <c r="U170" s="9">
        <v>129.6</v>
      </c>
      <c r="W170" s="32">
        <f>SUMIFS('[1]Budgets (incl indexatie)'!BT:BT,'[1]Budgets (incl indexatie)'!BU:BU,'[1]Berekening drops + kosten'!A170,'[1]Budgets (incl indexatie)'!BR:BR,'[1]Berekening drops + kosten'!B170,'[1]Budgets (incl indexatie)'!AW:AW,'[1]Berekening drops + kosten'!D170,'[1]Budgets (incl indexatie)'!BP:BP,'[1]Berekening drops + kosten'!E170)*1.25</f>
        <v>162</v>
      </c>
      <c r="X170" s="9">
        <f t="shared" si="24"/>
        <v>5</v>
      </c>
      <c r="Y170" s="9" t="e">
        <f t="shared" si="25"/>
        <v>#N/A</v>
      </c>
      <c r="Z170" s="33">
        <f t="shared" si="26"/>
        <v>4</v>
      </c>
      <c r="AA170" s="34">
        <f t="shared" si="27"/>
        <v>30</v>
      </c>
      <c r="AB170" s="35">
        <v>980.76</v>
      </c>
      <c r="AC170" s="35">
        <f>IF(Z170=0,0,IF(A170="Pharma",#REF!,
VLOOKUP(B170*1,'[1]Tarieven per pallet &amp; postcode'!A:C,3,0))*Z170)</f>
        <v>730.76</v>
      </c>
      <c r="AD170" s="35">
        <f>IF(AA170=0,0,
IF(A170="Pharma",VLOOKUP(AA170,#REF!,2,0),
INDEX('[1]Tarieven per pallet &amp; postcode'!$A$4:$AK$94,MATCH('[1]Berekening drops + kosten'!B170*1,'[1]Tarieven per pallet &amp; postcode'!$A$4:$A$94,0),MATCH(AA170,'[1]Tarieven per pallet &amp; postcode'!$A$4:$AK$4,0))*AA170))</f>
        <v>216.9</v>
      </c>
      <c r="AE170" s="35">
        <f t="shared" si="28"/>
        <v>947.66</v>
      </c>
      <c r="AF170" s="36">
        <f t="shared" si="29"/>
        <v>33.100000000000023</v>
      </c>
      <c r="AG170" s="127">
        <v>6</v>
      </c>
      <c r="AH170" s="115">
        <f t="shared" si="22"/>
        <v>27</v>
      </c>
      <c r="AI170" s="128">
        <f t="shared" si="30"/>
        <v>0.81818181818181823</v>
      </c>
      <c r="AJ170" s="129">
        <f t="shared" si="23"/>
        <v>32.4</v>
      </c>
      <c r="AK170" s="128">
        <f t="shared" si="31"/>
        <v>0.98181818181818181</v>
      </c>
      <c r="AL170" s="130">
        <f t="shared" si="32"/>
        <v>0.16363636363636358</v>
      </c>
    </row>
    <row r="171" spans="1:38" x14ac:dyDescent="0.2">
      <c r="A171" t="s">
        <v>68</v>
      </c>
      <c r="B171" t="s">
        <v>73</v>
      </c>
      <c r="D171" t="s">
        <v>76</v>
      </c>
      <c r="E171">
        <v>11</v>
      </c>
      <c r="F171" s="9">
        <v>1</v>
      </c>
      <c r="G171" s="9">
        <v>16</v>
      </c>
      <c r="H171" s="9">
        <v>1</v>
      </c>
      <c r="I171" s="9">
        <v>15.2</v>
      </c>
      <c r="J171" s="9">
        <v>1</v>
      </c>
      <c r="K171" s="9">
        <v>20</v>
      </c>
      <c r="L171" s="9">
        <v>2</v>
      </c>
      <c r="M171" s="9">
        <v>16</v>
      </c>
      <c r="N171" s="9">
        <v>2</v>
      </c>
      <c r="O171" s="9">
        <v>30.400000000000002</v>
      </c>
      <c r="P171" s="9">
        <v>1</v>
      </c>
      <c r="Q171" s="9">
        <v>26.400000000000002</v>
      </c>
      <c r="T171" s="9">
        <v>8</v>
      </c>
      <c r="U171" s="9">
        <v>124.00000000000001</v>
      </c>
      <c r="W171" s="32">
        <f>SUMIFS('[1]Budgets (incl indexatie)'!BT:BT,'[1]Budgets (incl indexatie)'!BU:BU,'[1]Berekening drops + kosten'!A171,'[1]Budgets (incl indexatie)'!BR:BR,'[1]Berekening drops + kosten'!B171,'[1]Budgets (incl indexatie)'!AW:AW,'[1]Berekening drops + kosten'!D171,'[1]Budgets (incl indexatie)'!BP:BP,'[1]Berekening drops + kosten'!E171)*1.25</f>
        <v>155</v>
      </c>
      <c r="X171" s="9">
        <f t="shared" si="24"/>
        <v>5</v>
      </c>
      <c r="Y171" s="9" t="e">
        <f t="shared" si="25"/>
        <v>#N/A</v>
      </c>
      <c r="Z171" s="33">
        <f t="shared" si="26"/>
        <v>4</v>
      </c>
      <c r="AA171" s="34">
        <f t="shared" si="27"/>
        <v>23</v>
      </c>
      <c r="AB171" s="35">
        <v>1055.1299999999999</v>
      </c>
      <c r="AC171" s="35">
        <f>IF(Z171=0,0,IF(A171="Pharma",#REF!,
VLOOKUP(B171*1,'[1]Tarieven per pallet &amp; postcode'!A:C,3,0))*Z171)</f>
        <v>730.76</v>
      </c>
      <c r="AD171" s="35">
        <f>IF(AA171=0,0,
IF(A171="Pharma",VLOOKUP(AA171,#REF!,2,0),
INDEX('[1]Tarieven per pallet &amp; postcode'!$A$4:$AK$94,MATCH('[1]Berekening drops + kosten'!B171*1,'[1]Tarieven per pallet &amp; postcode'!$A$4:$A$94,0),MATCH(AA171,'[1]Tarieven per pallet &amp; postcode'!$A$4:$AK$4,0))*AA171))</f>
        <v>188.83</v>
      </c>
      <c r="AE171" s="35">
        <f t="shared" si="28"/>
        <v>919.59</v>
      </c>
      <c r="AF171" s="36">
        <f t="shared" si="29"/>
        <v>135.53999999999985</v>
      </c>
      <c r="AG171" s="127">
        <v>8</v>
      </c>
      <c r="AH171" s="115">
        <f t="shared" si="22"/>
        <v>19.375</v>
      </c>
      <c r="AI171" s="128">
        <f t="shared" si="30"/>
        <v>0.58712121212121215</v>
      </c>
      <c r="AJ171" s="129">
        <f t="shared" si="23"/>
        <v>31</v>
      </c>
      <c r="AK171" s="128">
        <f t="shared" si="31"/>
        <v>0.93939393939393945</v>
      </c>
      <c r="AL171" s="130">
        <f t="shared" si="32"/>
        <v>0.35227272727272729</v>
      </c>
    </row>
    <row r="172" spans="1:38" x14ac:dyDescent="0.2">
      <c r="A172" t="s">
        <v>68</v>
      </c>
      <c r="B172" t="s">
        <v>73</v>
      </c>
      <c r="D172" t="s">
        <v>76</v>
      </c>
      <c r="E172">
        <v>12</v>
      </c>
      <c r="F172" s="9">
        <v>1</v>
      </c>
      <c r="G172" s="9">
        <v>13.6</v>
      </c>
      <c r="H172" s="9">
        <v>1</v>
      </c>
      <c r="I172" s="9">
        <v>21.6</v>
      </c>
      <c r="J172" s="9">
        <v>1</v>
      </c>
      <c r="K172" s="9">
        <v>16</v>
      </c>
      <c r="L172" s="9">
        <v>1</v>
      </c>
      <c r="M172" s="9">
        <v>25.6</v>
      </c>
      <c r="N172" s="9">
        <v>3</v>
      </c>
      <c r="O172" s="9">
        <v>48</v>
      </c>
      <c r="P172" s="9">
        <v>1</v>
      </c>
      <c r="Q172" s="9">
        <v>26.4</v>
      </c>
      <c r="T172" s="9">
        <v>8</v>
      </c>
      <c r="U172" s="9">
        <v>151.20000000000002</v>
      </c>
      <c r="W172" s="32">
        <f>SUMIFS('[1]Budgets (incl indexatie)'!BT:BT,'[1]Budgets (incl indexatie)'!BU:BU,'[1]Berekening drops + kosten'!A172,'[1]Budgets (incl indexatie)'!BR:BR,'[1]Berekening drops + kosten'!B172,'[1]Budgets (incl indexatie)'!AW:AW,'[1]Berekening drops + kosten'!D172,'[1]Budgets (incl indexatie)'!BP:BP,'[1]Berekening drops + kosten'!E172)*1.25</f>
        <v>189.00000000000003</v>
      </c>
      <c r="X172" s="9">
        <f t="shared" si="24"/>
        <v>6</v>
      </c>
      <c r="Y172" s="9" t="e">
        <f t="shared" si="25"/>
        <v>#N/A</v>
      </c>
      <c r="Z172" s="33">
        <f t="shared" si="26"/>
        <v>5</v>
      </c>
      <c r="AA172" s="34">
        <f t="shared" si="27"/>
        <v>24</v>
      </c>
      <c r="AB172" s="35">
        <v>1181.55</v>
      </c>
      <c r="AC172" s="35">
        <f>IF(Z172=0,0,IF(A172="Pharma",#REF!,
VLOOKUP(B172*1,'[1]Tarieven per pallet &amp; postcode'!A:C,3,0))*Z172)</f>
        <v>913.45</v>
      </c>
      <c r="AD172" s="35">
        <f>IF(AA172=0,0,
IF(A172="Pharma",VLOOKUP(AA172,#REF!,2,0),
INDEX('[1]Tarieven per pallet &amp; postcode'!$A$4:$AK$94,MATCH('[1]Berekening drops + kosten'!B172*1,'[1]Tarieven per pallet &amp; postcode'!$A$4:$A$94,0),MATCH(AA172,'[1]Tarieven per pallet &amp; postcode'!$A$4:$AK$4,0))*AA172))</f>
        <v>193.44</v>
      </c>
      <c r="AE172" s="35">
        <f t="shared" si="28"/>
        <v>1106.8900000000001</v>
      </c>
      <c r="AF172" s="36">
        <f t="shared" si="29"/>
        <v>74.659999999999854</v>
      </c>
      <c r="AG172" s="127">
        <v>8</v>
      </c>
      <c r="AH172" s="115">
        <f t="shared" si="22"/>
        <v>23.625000000000004</v>
      </c>
      <c r="AI172" s="128">
        <f t="shared" si="30"/>
        <v>0.71590909090909105</v>
      </c>
      <c r="AJ172" s="129">
        <f t="shared" si="23"/>
        <v>31.500000000000004</v>
      </c>
      <c r="AK172" s="128">
        <f t="shared" si="31"/>
        <v>0.9545454545454547</v>
      </c>
      <c r="AL172" s="130">
        <f t="shared" si="32"/>
        <v>0.23863636363636365</v>
      </c>
    </row>
    <row r="173" spans="1:38" x14ac:dyDescent="0.2">
      <c r="A173" t="s">
        <v>68</v>
      </c>
      <c r="B173" t="s">
        <v>73</v>
      </c>
      <c r="D173" t="s">
        <v>76</v>
      </c>
      <c r="E173">
        <v>13</v>
      </c>
      <c r="F173" s="9">
        <v>1</v>
      </c>
      <c r="G173" s="9">
        <v>20.8</v>
      </c>
      <c r="H173" s="9">
        <v>2</v>
      </c>
      <c r="I173" s="9">
        <v>25.6</v>
      </c>
      <c r="J173" s="9">
        <v>0</v>
      </c>
      <c r="K173" s="9">
        <v>0</v>
      </c>
      <c r="L173" s="9">
        <v>1</v>
      </c>
      <c r="M173" s="9">
        <v>10.4</v>
      </c>
      <c r="N173" s="9">
        <v>1</v>
      </c>
      <c r="O173" s="9">
        <v>11.2</v>
      </c>
      <c r="P173" s="9">
        <v>1</v>
      </c>
      <c r="Q173" s="9">
        <v>26.400000000000002</v>
      </c>
      <c r="T173" s="9">
        <v>6</v>
      </c>
      <c r="U173" s="9">
        <v>94.4</v>
      </c>
      <c r="W173" s="32">
        <f>SUMIFS('[1]Budgets (incl indexatie)'!BT:BT,'[1]Budgets (incl indexatie)'!BU:BU,'[1]Berekening drops + kosten'!A173,'[1]Budgets (incl indexatie)'!BR:BR,'[1]Berekening drops + kosten'!B173,'[1]Budgets (incl indexatie)'!AW:AW,'[1]Berekening drops + kosten'!D173,'[1]Budgets (incl indexatie)'!BP:BP,'[1]Berekening drops + kosten'!E173)*1.25</f>
        <v>118</v>
      </c>
      <c r="X173" s="9">
        <f t="shared" si="24"/>
        <v>4</v>
      </c>
      <c r="Y173" s="9" t="e">
        <f t="shared" si="25"/>
        <v>#N/A</v>
      </c>
      <c r="Z173" s="33">
        <f t="shared" si="26"/>
        <v>3</v>
      </c>
      <c r="AA173" s="34">
        <f t="shared" si="27"/>
        <v>19</v>
      </c>
      <c r="AB173" s="35">
        <v>807.69</v>
      </c>
      <c r="AC173" s="35">
        <f>IF(Z173=0,0,IF(A173="Pharma",#REF!,
VLOOKUP(B173*1,'[1]Tarieven per pallet &amp; postcode'!A:C,3,0))*Z173)</f>
        <v>548.06999999999994</v>
      </c>
      <c r="AD173" s="35">
        <f>IF(AA173=0,0,
IF(A173="Pharma",VLOOKUP(AA173,#REF!,2,0),
INDEX('[1]Tarieven per pallet &amp; postcode'!$A$4:$AK$94,MATCH('[1]Berekening drops + kosten'!B173*1,'[1]Tarieven per pallet &amp; postcode'!$A$4:$A$94,0),MATCH(AA173,'[1]Tarieven per pallet &amp; postcode'!$A$4:$AK$4,0))*AA173))</f>
        <v>169.1</v>
      </c>
      <c r="AE173" s="35">
        <f t="shared" si="28"/>
        <v>717.17</v>
      </c>
      <c r="AF173" s="36">
        <f t="shared" si="29"/>
        <v>90.520000000000095</v>
      </c>
      <c r="AG173" s="127">
        <v>6</v>
      </c>
      <c r="AH173" s="115">
        <f t="shared" si="22"/>
        <v>19.666666666666668</v>
      </c>
      <c r="AI173" s="128">
        <f t="shared" si="30"/>
        <v>0.59595959595959602</v>
      </c>
      <c r="AJ173" s="129">
        <f t="shared" si="23"/>
        <v>29.5</v>
      </c>
      <c r="AK173" s="128">
        <f t="shared" si="31"/>
        <v>0.89393939393939392</v>
      </c>
      <c r="AL173" s="130">
        <f t="shared" si="32"/>
        <v>0.2979797979797979</v>
      </c>
    </row>
    <row r="174" spans="1:38" x14ac:dyDescent="0.2">
      <c r="A174" t="s">
        <v>68</v>
      </c>
      <c r="B174" t="s">
        <v>73</v>
      </c>
      <c r="D174" t="s">
        <v>76</v>
      </c>
      <c r="E174">
        <v>14</v>
      </c>
      <c r="H174" s="9">
        <v>2</v>
      </c>
      <c r="I174" s="9">
        <v>28</v>
      </c>
      <c r="J174" s="9">
        <v>6</v>
      </c>
      <c r="K174" s="9">
        <v>96.8</v>
      </c>
      <c r="N174" s="9">
        <v>2</v>
      </c>
      <c r="O174" s="9">
        <v>38.400000000000006</v>
      </c>
      <c r="P174" s="9">
        <v>1</v>
      </c>
      <c r="Q174" s="9">
        <v>26.400000000000002</v>
      </c>
      <c r="T174" s="9">
        <v>11</v>
      </c>
      <c r="U174" s="9">
        <v>189.6</v>
      </c>
      <c r="W174" s="32">
        <f>SUMIFS('[1]Budgets (incl indexatie)'!BT:BT,'[1]Budgets (incl indexatie)'!BU:BU,'[1]Berekening drops + kosten'!A174,'[1]Budgets (incl indexatie)'!BR:BR,'[1]Berekening drops + kosten'!B174,'[1]Budgets (incl indexatie)'!AW:AW,'[1]Berekening drops + kosten'!D174,'[1]Budgets (incl indexatie)'!BP:BP,'[1]Berekening drops + kosten'!E174)*1.25</f>
        <v>237</v>
      </c>
      <c r="X174" s="9">
        <f t="shared" si="24"/>
        <v>8</v>
      </c>
      <c r="Y174" s="9" t="e">
        <f t="shared" si="25"/>
        <v>#N/A</v>
      </c>
      <c r="Z174" s="33">
        <f t="shared" si="26"/>
        <v>7</v>
      </c>
      <c r="AA174" s="34">
        <f t="shared" si="27"/>
        <v>6</v>
      </c>
      <c r="AB174" s="35">
        <v>1538.35</v>
      </c>
      <c r="AC174" s="35">
        <f>IF(Z174=0,0,IF(A174="Pharma",#REF!,
VLOOKUP(B174*1,'[1]Tarieven per pallet &amp; postcode'!A:C,3,0))*Z174)</f>
        <v>1278.83</v>
      </c>
      <c r="AD174" s="35">
        <f>IF(AA174=0,0,
IF(A174="Pharma",VLOOKUP(AA174,#REF!,2,0),
INDEX('[1]Tarieven per pallet &amp; postcode'!$A$4:$AK$94,MATCH('[1]Berekening drops + kosten'!B174*1,'[1]Tarieven per pallet &amp; postcode'!$A$4:$A$94,0),MATCH(AA174,'[1]Tarieven per pallet &amp; postcode'!$A$4:$AK$4,0))*AA174))</f>
        <v>74.52</v>
      </c>
      <c r="AE174" s="35">
        <f t="shared" si="28"/>
        <v>1353.35</v>
      </c>
      <c r="AF174" s="36">
        <f t="shared" si="29"/>
        <v>185</v>
      </c>
      <c r="AG174" s="127">
        <v>11</v>
      </c>
      <c r="AH174" s="115">
        <f t="shared" si="22"/>
        <v>21.545454545454547</v>
      </c>
      <c r="AI174" s="128">
        <f t="shared" si="30"/>
        <v>0.65289256198347112</v>
      </c>
      <c r="AJ174" s="129">
        <f t="shared" si="23"/>
        <v>29.625</v>
      </c>
      <c r="AK174" s="128">
        <f t="shared" si="31"/>
        <v>0.89772727272727271</v>
      </c>
      <c r="AL174" s="130">
        <f t="shared" si="32"/>
        <v>0.24483471074380159</v>
      </c>
    </row>
    <row r="175" spans="1:38" x14ac:dyDescent="0.2">
      <c r="A175" t="s">
        <v>68</v>
      </c>
      <c r="B175" t="s">
        <v>73</v>
      </c>
      <c r="D175" t="s">
        <v>76</v>
      </c>
      <c r="E175">
        <v>15</v>
      </c>
      <c r="H175" s="9">
        <v>2</v>
      </c>
      <c r="I175" s="9">
        <v>32.799999999999997</v>
      </c>
      <c r="L175" s="9">
        <v>2</v>
      </c>
      <c r="M175" s="9">
        <v>38.400000000000006</v>
      </c>
      <c r="N175" s="9">
        <v>2</v>
      </c>
      <c r="O175" s="9">
        <v>28.799999999999997</v>
      </c>
      <c r="P175" s="9">
        <v>1</v>
      </c>
      <c r="Q175" s="9">
        <v>26.4</v>
      </c>
      <c r="T175" s="9">
        <v>7</v>
      </c>
      <c r="U175" s="9">
        <v>126.4</v>
      </c>
      <c r="W175" s="32">
        <f>SUMIFS('[1]Budgets (incl indexatie)'!BT:BT,'[1]Budgets (incl indexatie)'!BU:BU,'[1]Berekening drops + kosten'!A175,'[1]Budgets (incl indexatie)'!BR:BR,'[1]Berekening drops + kosten'!B175,'[1]Budgets (incl indexatie)'!AW:AW,'[1]Berekening drops + kosten'!D175,'[1]Budgets (incl indexatie)'!BP:BP,'[1]Berekening drops + kosten'!E175)*1.25</f>
        <v>158</v>
      </c>
      <c r="X175" s="9">
        <f t="shared" si="24"/>
        <v>5</v>
      </c>
      <c r="Y175" s="9" t="e">
        <f t="shared" si="25"/>
        <v>#N/A</v>
      </c>
      <c r="Z175" s="33">
        <f t="shared" si="26"/>
        <v>4</v>
      </c>
      <c r="AA175" s="34">
        <f t="shared" si="27"/>
        <v>26</v>
      </c>
      <c r="AB175" s="35">
        <v>987.80000000000018</v>
      </c>
      <c r="AC175" s="35">
        <f>IF(Z175=0,0,IF(A175="Pharma",#REF!,
VLOOKUP(B175*1,'[1]Tarieven per pallet &amp; postcode'!A:C,3,0))*Z175)</f>
        <v>730.76</v>
      </c>
      <c r="AD175" s="35">
        <f>IF(AA175=0,0,
IF(A175="Pharma",VLOOKUP(AA175,#REF!,2,0),
INDEX('[1]Tarieven per pallet &amp; postcode'!$A$4:$AK$94,MATCH('[1]Berekening drops + kosten'!B175*1,'[1]Tarieven per pallet &amp; postcode'!$A$4:$A$94,0),MATCH(AA175,'[1]Tarieven per pallet &amp; postcode'!$A$4:$AK$4,0))*AA175))</f>
        <v>202.54</v>
      </c>
      <c r="AE175" s="35">
        <f t="shared" si="28"/>
        <v>933.3</v>
      </c>
      <c r="AF175" s="36">
        <f t="shared" si="29"/>
        <v>54.500000000000227</v>
      </c>
      <c r="AG175" s="127">
        <v>7</v>
      </c>
      <c r="AH175" s="115">
        <f t="shared" si="22"/>
        <v>22.571428571428573</v>
      </c>
      <c r="AI175" s="128">
        <f t="shared" si="30"/>
        <v>0.68398268398268403</v>
      </c>
      <c r="AJ175" s="129">
        <f t="shared" si="23"/>
        <v>31.6</v>
      </c>
      <c r="AK175" s="128">
        <f t="shared" si="31"/>
        <v>0.95757575757575764</v>
      </c>
      <c r="AL175" s="130">
        <f t="shared" si="32"/>
        <v>0.27359307359307361</v>
      </c>
    </row>
    <row r="176" spans="1:38" x14ac:dyDescent="0.2">
      <c r="A176" t="s">
        <v>68</v>
      </c>
      <c r="B176" t="s">
        <v>73</v>
      </c>
      <c r="D176" t="s">
        <v>76</v>
      </c>
      <c r="E176">
        <v>16</v>
      </c>
      <c r="F176" s="9">
        <v>2</v>
      </c>
      <c r="G176" s="9">
        <v>36.799999999999997</v>
      </c>
      <c r="H176" s="9">
        <v>1</v>
      </c>
      <c r="I176" s="9">
        <v>6.3999999999999995</v>
      </c>
      <c r="J176" s="9">
        <v>3</v>
      </c>
      <c r="K176" s="9">
        <v>61.6</v>
      </c>
      <c r="N176" s="9">
        <v>1</v>
      </c>
      <c r="O176" s="9">
        <v>18.399999999999999</v>
      </c>
      <c r="P176" s="9">
        <v>1</v>
      </c>
      <c r="Q176" s="9">
        <v>26.4</v>
      </c>
      <c r="T176" s="9">
        <v>8</v>
      </c>
      <c r="U176" s="9">
        <v>149.6</v>
      </c>
      <c r="W176" s="32">
        <f>SUMIFS('[1]Budgets (incl indexatie)'!BT:BT,'[1]Budgets (incl indexatie)'!BU:BU,'[1]Berekening drops + kosten'!A176,'[1]Budgets (incl indexatie)'!BR:BR,'[1]Berekening drops + kosten'!B176,'[1]Budgets (incl indexatie)'!AW:AW,'[1]Berekening drops + kosten'!D176,'[1]Budgets (incl indexatie)'!BP:BP,'[1]Berekening drops + kosten'!E176)*1.25</f>
        <v>187</v>
      </c>
      <c r="X176" s="9">
        <f t="shared" si="24"/>
        <v>6</v>
      </c>
      <c r="Y176" s="9" t="e">
        <f t="shared" si="25"/>
        <v>#N/A</v>
      </c>
      <c r="Z176" s="33">
        <f t="shared" si="26"/>
        <v>5</v>
      </c>
      <c r="AA176" s="34">
        <f t="shared" si="27"/>
        <v>22</v>
      </c>
      <c r="AB176" s="35">
        <v>1173.4199999999998</v>
      </c>
      <c r="AC176" s="35">
        <f>IF(Z176=0,0,IF(A176="Pharma",#REF!,
VLOOKUP(B176*1,'[1]Tarieven per pallet &amp; postcode'!A:C,3,0))*Z176)</f>
        <v>913.45</v>
      </c>
      <c r="AD176" s="35">
        <f>IF(AA176=0,0,
IF(A176="Pharma",VLOOKUP(AA176,#REF!,2,0),
INDEX('[1]Tarieven per pallet &amp; postcode'!$A$4:$AK$94,MATCH('[1]Berekening drops + kosten'!B176*1,'[1]Tarieven per pallet &amp; postcode'!$A$4:$A$94,0),MATCH(AA176,'[1]Tarieven per pallet &amp; postcode'!$A$4:$AK$4,0))*AA176))</f>
        <v>183.92</v>
      </c>
      <c r="AE176" s="35">
        <f t="shared" si="28"/>
        <v>1097.3700000000001</v>
      </c>
      <c r="AF176" s="36">
        <f t="shared" si="29"/>
        <v>76.049999999999727</v>
      </c>
      <c r="AG176" s="127">
        <v>8</v>
      </c>
      <c r="AH176" s="115">
        <f t="shared" si="22"/>
        <v>23.375</v>
      </c>
      <c r="AI176" s="128">
        <f t="shared" si="30"/>
        <v>0.70833333333333337</v>
      </c>
      <c r="AJ176" s="129">
        <f t="shared" si="23"/>
        <v>31.166666666666668</v>
      </c>
      <c r="AK176" s="128">
        <f t="shared" si="31"/>
        <v>0.94444444444444453</v>
      </c>
      <c r="AL176" s="130">
        <f t="shared" si="32"/>
        <v>0.23611111111111116</v>
      </c>
    </row>
    <row r="177" spans="1:38" x14ac:dyDescent="0.2">
      <c r="A177" t="s">
        <v>68</v>
      </c>
      <c r="B177" t="s">
        <v>73</v>
      </c>
      <c r="D177" t="s">
        <v>76</v>
      </c>
      <c r="E177">
        <v>17</v>
      </c>
      <c r="H177" s="9">
        <v>1</v>
      </c>
      <c r="I177" s="9">
        <v>24.8</v>
      </c>
      <c r="J177" s="9">
        <v>1</v>
      </c>
      <c r="K177" s="9">
        <v>25.6</v>
      </c>
      <c r="L177" s="9">
        <v>2</v>
      </c>
      <c r="M177" s="9">
        <v>45.6</v>
      </c>
      <c r="N177" s="9">
        <v>3</v>
      </c>
      <c r="O177" s="9">
        <v>76.400000000000006</v>
      </c>
      <c r="P177" s="9">
        <v>1</v>
      </c>
      <c r="Q177" s="9">
        <v>26.4</v>
      </c>
      <c r="T177" s="9">
        <v>8</v>
      </c>
      <c r="U177" s="9">
        <v>198.8</v>
      </c>
      <c r="W177" s="32">
        <f>SUMIFS('[1]Budgets (incl indexatie)'!BT:BT,'[1]Budgets (incl indexatie)'!BU:BU,'[1]Berekening drops + kosten'!A177,'[1]Budgets (incl indexatie)'!BR:BR,'[1]Berekening drops + kosten'!B177,'[1]Budgets (incl indexatie)'!AW:AW,'[1]Berekening drops + kosten'!D177,'[1]Budgets (incl indexatie)'!BP:BP,'[1]Berekening drops + kosten'!E177)*1.25</f>
        <v>248.5</v>
      </c>
      <c r="X177" s="9">
        <f t="shared" si="24"/>
        <v>8</v>
      </c>
      <c r="Y177" s="9" t="e">
        <f t="shared" si="25"/>
        <v>#N/A</v>
      </c>
      <c r="Z177" s="33">
        <f t="shared" si="26"/>
        <v>7</v>
      </c>
      <c r="AA177" s="34">
        <f t="shared" si="27"/>
        <v>18</v>
      </c>
      <c r="AB177" s="35">
        <v>1410.91</v>
      </c>
      <c r="AC177" s="35">
        <f>IF(Z177=0,0,IF(A177="Pharma",#REF!,
VLOOKUP(B177*1,'[1]Tarieven per pallet &amp; postcode'!A:C,3,0))*Z177)</f>
        <v>1278.83</v>
      </c>
      <c r="AD177" s="35">
        <f>IF(AA177=0,0,
IF(A177="Pharma",VLOOKUP(AA177,#REF!,2,0),
INDEX('[1]Tarieven per pallet &amp; postcode'!$A$4:$AK$94,MATCH('[1]Berekening drops + kosten'!B177*1,'[1]Tarieven per pallet &amp; postcode'!$A$4:$A$94,0),MATCH(AA177,'[1]Tarieven per pallet &amp; postcode'!$A$4:$AK$4,0))*AA177))</f>
        <v>163.62</v>
      </c>
      <c r="AE177" s="35">
        <f t="shared" si="28"/>
        <v>1442.4499999999998</v>
      </c>
      <c r="AF177" s="36">
        <f t="shared" si="29"/>
        <v>0</v>
      </c>
      <c r="AG177" s="127">
        <v>8</v>
      </c>
      <c r="AH177" s="115">
        <f t="shared" si="22"/>
        <v>31.0625</v>
      </c>
      <c r="AI177" s="128">
        <f t="shared" si="30"/>
        <v>0.94128787878787878</v>
      </c>
      <c r="AJ177" s="129">
        <f t="shared" si="23"/>
        <v>31.0625</v>
      </c>
      <c r="AK177" s="128">
        <f t="shared" si="31"/>
        <v>0.94128787878787878</v>
      </c>
      <c r="AL177" s="130">
        <f t="shared" si="32"/>
        <v>0</v>
      </c>
    </row>
    <row r="178" spans="1:38" x14ac:dyDescent="0.2">
      <c r="A178" t="s">
        <v>68</v>
      </c>
      <c r="B178" t="s">
        <v>73</v>
      </c>
      <c r="D178" t="s">
        <v>76</v>
      </c>
      <c r="E178">
        <v>18</v>
      </c>
      <c r="F178" s="9">
        <v>2</v>
      </c>
      <c r="G178" s="9">
        <v>40</v>
      </c>
      <c r="J178" s="9">
        <v>0</v>
      </c>
      <c r="K178" s="9">
        <v>0</v>
      </c>
      <c r="N178" s="9">
        <v>1</v>
      </c>
      <c r="O178" s="9">
        <v>26.4</v>
      </c>
      <c r="P178" s="9">
        <v>1</v>
      </c>
      <c r="Q178" s="9">
        <v>26.4</v>
      </c>
      <c r="T178" s="9">
        <v>4</v>
      </c>
      <c r="U178" s="9">
        <v>92.800000000000011</v>
      </c>
      <c r="W178" s="32">
        <f>SUMIFS('[1]Budgets (incl indexatie)'!BT:BT,'[1]Budgets (incl indexatie)'!BU:BU,'[1]Berekening drops + kosten'!A178,'[1]Budgets (incl indexatie)'!BR:BR,'[1]Berekening drops + kosten'!B178,'[1]Budgets (incl indexatie)'!AW:AW,'[1]Berekening drops + kosten'!D178,'[1]Budgets (incl indexatie)'!BP:BP,'[1]Berekening drops + kosten'!E178)*1.25</f>
        <v>116.00000000000001</v>
      </c>
      <c r="X178" s="9">
        <f t="shared" si="24"/>
        <v>4</v>
      </c>
      <c r="Y178" s="9" t="e">
        <f t="shared" si="25"/>
        <v>#N/A</v>
      </c>
      <c r="Z178" s="33">
        <f t="shared" si="26"/>
        <v>3</v>
      </c>
      <c r="AA178" s="34">
        <f t="shared" si="27"/>
        <v>17</v>
      </c>
      <c r="AB178" s="35">
        <v>679.14</v>
      </c>
      <c r="AC178" s="35">
        <f>IF(Z178=0,0,IF(A178="Pharma",#REF!,
VLOOKUP(B178*1,'[1]Tarieven per pallet &amp; postcode'!A:C,3,0))*Z178)</f>
        <v>548.06999999999994</v>
      </c>
      <c r="AD178" s="35">
        <f>IF(AA178=0,0,
IF(A178="Pharma",VLOOKUP(AA178,#REF!,2,0),
INDEX('[1]Tarieven per pallet &amp; postcode'!$A$4:$AK$94,MATCH('[1]Berekening drops + kosten'!B178*1,'[1]Tarieven per pallet &amp; postcode'!$A$4:$A$94,0),MATCH(AA178,'[1]Tarieven per pallet &amp; postcode'!$A$4:$AK$4,0))*AA178))</f>
        <v>158.78</v>
      </c>
      <c r="AE178" s="35">
        <f t="shared" si="28"/>
        <v>706.84999999999991</v>
      </c>
      <c r="AF178" s="36">
        <f t="shared" si="29"/>
        <v>0</v>
      </c>
      <c r="AG178" s="127">
        <v>4</v>
      </c>
      <c r="AH178" s="115">
        <f t="shared" si="22"/>
        <v>29.000000000000004</v>
      </c>
      <c r="AI178" s="128">
        <f t="shared" si="30"/>
        <v>0.8787878787878789</v>
      </c>
      <c r="AJ178" s="129">
        <f t="shared" si="23"/>
        <v>29.000000000000004</v>
      </c>
      <c r="AK178" s="128">
        <f t="shared" si="31"/>
        <v>0.8787878787878789</v>
      </c>
      <c r="AL178" s="130">
        <f t="shared" si="32"/>
        <v>0</v>
      </c>
    </row>
    <row r="179" spans="1:38" x14ac:dyDescent="0.2">
      <c r="A179" t="s">
        <v>68</v>
      </c>
      <c r="B179" t="s">
        <v>73</v>
      </c>
      <c r="D179" t="s">
        <v>76</v>
      </c>
      <c r="E179">
        <v>19</v>
      </c>
      <c r="H179" s="9">
        <v>1</v>
      </c>
      <c r="I179" s="9">
        <v>4</v>
      </c>
      <c r="J179" s="9">
        <v>1</v>
      </c>
      <c r="K179" s="9">
        <v>20.8</v>
      </c>
      <c r="N179" s="9">
        <v>2</v>
      </c>
      <c r="O179" s="9">
        <v>30.4</v>
      </c>
      <c r="P179" s="9">
        <v>1</v>
      </c>
      <c r="Q179" s="9">
        <v>26.4</v>
      </c>
      <c r="T179" s="9">
        <v>5</v>
      </c>
      <c r="U179" s="9">
        <v>81.599999999999994</v>
      </c>
      <c r="W179" s="32">
        <f>SUMIFS('[1]Budgets (incl indexatie)'!BT:BT,'[1]Budgets (incl indexatie)'!BU:BU,'[1]Berekening drops + kosten'!A179,'[1]Budgets (incl indexatie)'!BR:BR,'[1]Berekening drops + kosten'!B179,'[1]Budgets (incl indexatie)'!AW:AW,'[1]Berekening drops + kosten'!D179,'[1]Budgets (incl indexatie)'!BP:BP,'[1]Berekening drops + kosten'!E179)*1.25</f>
        <v>102</v>
      </c>
      <c r="X179" s="9">
        <f t="shared" si="24"/>
        <v>4</v>
      </c>
      <c r="Y179" s="9" t="e">
        <f t="shared" si="25"/>
        <v>#N/A</v>
      </c>
      <c r="Z179" s="33">
        <f t="shared" si="26"/>
        <v>3</v>
      </c>
      <c r="AA179" s="34">
        <f t="shared" si="27"/>
        <v>3</v>
      </c>
      <c r="AB179" s="35">
        <v>637.99</v>
      </c>
      <c r="AC179" s="35">
        <f>IF(Z179=0,0,IF(A179="Pharma",#REF!,
VLOOKUP(B179*1,'[1]Tarieven per pallet &amp; postcode'!A:C,3,0))*Z179)</f>
        <v>548.06999999999994</v>
      </c>
      <c r="AD179" s="35">
        <f>IF(AA179=0,0,
IF(A179="Pharma",VLOOKUP(AA179,#REF!,2,0),
INDEX('[1]Tarieven per pallet &amp; postcode'!$A$4:$AK$94,MATCH('[1]Berekening drops + kosten'!B179*1,'[1]Tarieven per pallet &amp; postcode'!$A$4:$A$94,0),MATCH(AA179,'[1]Tarieven per pallet &amp; postcode'!$A$4:$AK$4,0))*AA179))</f>
        <v>50.88</v>
      </c>
      <c r="AE179" s="35">
        <f t="shared" si="28"/>
        <v>598.94999999999993</v>
      </c>
      <c r="AF179" s="36">
        <f t="shared" si="29"/>
        <v>39.040000000000077</v>
      </c>
      <c r="AG179" s="127">
        <v>5</v>
      </c>
      <c r="AH179" s="115">
        <f t="shared" si="22"/>
        <v>20.399999999999999</v>
      </c>
      <c r="AI179" s="128">
        <f t="shared" si="30"/>
        <v>0.61818181818181817</v>
      </c>
      <c r="AJ179" s="129">
        <f t="shared" si="23"/>
        <v>25.5</v>
      </c>
      <c r="AK179" s="128">
        <f t="shared" si="31"/>
        <v>0.77272727272727271</v>
      </c>
      <c r="AL179" s="130">
        <f t="shared" si="32"/>
        <v>0.15454545454545454</v>
      </c>
    </row>
    <row r="180" spans="1:38" x14ac:dyDescent="0.2">
      <c r="A180" t="s">
        <v>68</v>
      </c>
      <c r="B180" t="s">
        <v>73</v>
      </c>
      <c r="D180" t="s">
        <v>76</v>
      </c>
      <c r="E180">
        <v>20</v>
      </c>
      <c r="F180" s="9">
        <v>1</v>
      </c>
      <c r="G180" s="9">
        <v>1.6</v>
      </c>
      <c r="H180" s="9">
        <v>1</v>
      </c>
      <c r="I180" s="9">
        <v>11.2</v>
      </c>
      <c r="J180" s="9">
        <v>1</v>
      </c>
      <c r="K180" s="9">
        <v>16.8</v>
      </c>
      <c r="L180" s="9">
        <v>1</v>
      </c>
      <c r="M180" s="9">
        <v>26.4</v>
      </c>
      <c r="P180" s="9">
        <v>1</v>
      </c>
      <c r="Q180" s="9">
        <v>26.4</v>
      </c>
      <c r="T180" s="9">
        <v>5</v>
      </c>
      <c r="U180" s="9">
        <v>82.4</v>
      </c>
      <c r="W180" s="32">
        <f>SUMIFS('[1]Budgets (incl indexatie)'!BT:BT,'[1]Budgets (incl indexatie)'!BU:BU,'[1]Berekening drops + kosten'!A180,'[1]Budgets (incl indexatie)'!BR:BR,'[1]Berekening drops + kosten'!B180,'[1]Budgets (incl indexatie)'!AW:AW,'[1]Berekening drops + kosten'!D180,'[1]Budgets (incl indexatie)'!BP:BP,'[1]Berekening drops + kosten'!E180)*1.25</f>
        <v>103</v>
      </c>
      <c r="X180" s="9">
        <f t="shared" si="24"/>
        <v>4</v>
      </c>
      <c r="Y180" s="9" t="e">
        <f t="shared" si="25"/>
        <v>#N/A</v>
      </c>
      <c r="Z180" s="33">
        <f t="shared" si="26"/>
        <v>3</v>
      </c>
      <c r="AA180" s="34">
        <f t="shared" si="27"/>
        <v>4</v>
      </c>
      <c r="AB180" s="35">
        <v>651.86</v>
      </c>
      <c r="AC180" s="35">
        <f>IF(Z180=0,0,IF(A180="Pharma",#REF!,
VLOOKUP(B180*1,'[1]Tarieven per pallet &amp; postcode'!A:C,3,0))*Z180)</f>
        <v>548.06999999999994</v>
      </c>
      <c r="AD180" s="35">
        <f>IF(AA180=0,0,
IF(A180="Pharma",VLOOKUP(AA180,#REF!,2,0),
INDEX('[1]Tarieven per pallet &amp; postcode'!$A$4:$AK$94,MATCH('[1]Berekening drops + kosten'!B180*1,'[1]Tarieven per pallet &amp; postcode'!$A$4:$A$94,0),MATCH(AA180,'[1]Tarieven per pallet &amp; postcode'!$A$4:$AK$4,0))*AA180))</f>
        <v>58.2</v>
      </c>
      <c r="AE180" s="35">
        <f t="shared" si="28"/>
        <v>606.27</v>
      </c>
      <c r="AF180" s="36">
        <f t="shared" si="29"/>
        <v>45.590000000000032</v>
      </c>
      <c r="AG180" s="127">
        <v>5</v>
      </c>
      <c r="AH180" s="115">
        <f t="shared" si="22"/>
        <v>20.6</v>
      </c>
      <c r="AI180" s="128">
        <f t="shared" si="30"/>
        <v>0.62424242424242427</v>
      </c>
      <c r="AJ180" s="129">
        <f t="shared" si="23"/>
        <v>25.75</v>
      </c>
      <c r="AK180" s="128">
        <f t="shared" si="31"/>
        <v>0.78030303030303028</v>
      </c>
      <c r="AL180" s="130">
        <f t="shared" si="32"/>
        <v>0.15606060606060601</v>
      </c>
    </row>
    <row r="181" spans="1:38" x14ac:dyDescent="0.2">
      <c r="A181" t="s">
        <v>68</v>
      </c>
      <c r="B181" t="s">
        <v>73</v>
      </c>
      <c r="D181" t="s">
        <v>76</v>
      </c>
      <c r="E181">
        <v>21</v>
      </c>
      <c r="F181" s="9">
        <v>1</v>
      </c>
      <c r="G181" s="9">
        <v>17.600000000000001</v>
      </c>
      <c r="H181" s="9">
        <v>2</v>
      </c>
      <c r="I181" s="9">
        <v>43.2</v>
      </c>
      <c r="J181" s="9">
        <v>2</v>
      </c>
      <c r="K181" s="9">
        <v>40</v>
      </c>
      <c r="L181" s="9">
        <v>1</v>
      </c>
      <c r="M181" s="9">
        <v>0.8</v>
      </c>
      <c r="N181" s="9">
        <v>2</v>
      </c>
      <c r="O181" s="9">
        <v>37.6</v>
      </c>
      <c r="P181" s="9">
        <v>2</v>
      </c>
      <c r="Q181" s="9">
        <v>32.799999999999997</v>
      </c>
      <c r="T181" s="9">
        <v>10</v>
      </c>
      <c r="U181" s="9">
        <v>172</v>
      </c>
      <c r="W181" s="32">
        <f>SUMIFS('[1]Budgets (incl indexatie)'!BT:BT,'[1]Budgets (incl indexatie)'!BU:BU,'[1]Berekening drops + kosten'!A181,'[1]Budgets (incl indexatie)'!BR:BR,'[1]Berekening drops + kosten'!B181,'[1]Budgets (incl indexatie)'!AW:AW,'[1]Berekening drops + kosten'!D181,'[1]Budgets (incl indexatie)'!BP:BP,'[1]Berekening drops + kosten'!E181)*1.25</f>
        <v>215.00000000000003</v>
      </c>
      <c r="X181" s="9">
        <f t="shared" si="24"/>
        <v>7</v>
      </c>
      <c r="Y181" s="9" t="e">
        <f t="shared" si="25"/>
        <v>#N/A</v>
      </c>
      <c r="Z181" s="33">
        <f t="shared" si="26"/>
        <v>6</v>
      </c>
      <c r="AA181" s="34">
        <f t="shared" si="27"/>
        <v>17</v>
      </c>
      <c r="AB181" s="35">
        <v>1347.77</v>
      </c>
      <c r="AC181" s="35">
        <f>IF(Z181=0,0,IF(A181="Pharma",#REF!,
VLOOKUP(B181*1,'[1]Tarieven per pallet &amp; postcode'!A:C,3,0))*Z181)</f>
        <v>1096.1399999999999</v>
      </c>
      <c r="AD181" s="35">
        <f>IF(AA181=0,0,
IF(A181="Pharma",VLOOKUP(AA181,#REF!,2,0),
INDEX('[1]Tarieven per pallet &amp; postcode'!$A$4:$AK$94,MATCH('[1]Berekening drops + kosten'!B181*1,'[1]Tarieven per pallet &amp; postcode'!$A$4:$A$94,0),MATCH(AA181,'[1]Tarieven per pallet &amp; postcode'!$A$4:$AK$4,0))*AA181))</f>
        <v>158.78</v>
      </c>
      <c r="AE181" s="35">
        <f t="shared" si="28"/>
        <v>1254.9199999999998</v>
      </c>
      <c r="AF181" s="36">
        <f t="shared" si="29"/>
        <v>92.850000000000136</v>
      </c>
      <c r="AG181" s="127">
        <v>10</v>
      </c>
      <c r="AH181" s="115">
        <f t="shared" si="22"/>
        <v>21.500000000000004</v>
      </c>
      <c r="AI181" s="128">
        <f t="shared" si="30"/>
        <v>0.6515151515151516</v>
      </c>
      <c r="AJ181" s="129">
        <f t="shared" si="23"/>
        <v>30.714285714285719</v>
      </c>
      <c r="AK181" s="128">
        <f t="shared" si="31"/>
        <v>0.93073593073593086</v>
      </c>
      <c r="AL181" s="130">
        <f t="shared" si="32"/>
        <v>0.27922077922077926</v>
      </c>
    </row>
    <row r="182" spans="1:38" x14ac:dyDescent="0.2">
      <c r="A182" t="s">
        <v>68</v>
      </c>
      <c r="B182" t="s">
        <v>73</v>
      </c>
      <c r="D182" t="s">
        <v>76</v>
      </c>
      <c r="E182">
        <v>22</v>
      </c>
      <c r="F182" s="9">
        <v>1</v>
      </c>
      <c r="G182" s="9">
        <v>26.4</v>
      </c>
      <c r="J182" s="9">
        <v>3</v>
      </c>
      <c r="K182" s="9">
        <v>73.599999999999994</v>
      </c>
      <c r="L182" s="9">
        <v>1</v>
      </c>
      <c r="M182" s="9">
        <v>2.4</v>
      </c>
      <c r="N182" s="9">
        <v>2</v>
      </c>
      <c r="O182" s="9">
        <v>44</v>
      </c>
      <c r="P182" s="9">
        <v>1</v>
      </c>
      <c r="Q182" s="9">
        <v>9.6</v>
      </c>
      <c r="T182" s="9">
        <v>8</v>
      </c>
      <c r="U182" s="9">
        <v>156</v>
      </c>
      <c r="W182" s="32">
        <f>SUMIFS('[1]Budgets (incl indexatie)'!BT:BT,'[1]Budgets (incl indexatie)'!BU:BU,'[1]Berekening drops + kosten'!A182,'[1]Budgets (incl indexatie)'!BR:BR,'[1]Berekening drops + kosten'!B182,'[1]Budgets (incl indexatie)'!AW:AW,'[1]Berekening drops + kosten'!D182,'[1]Budgets (incl indexatie)'!BP:BP,'[1]Berekening drops + kosten'!E182)*1.25</f>
        <v>195</v>
      </c>
      <c r="X182" s="9">
        <f t="shared" si="24"/>
        <v>6</v>
      </c>
      <c r="Y182" s="9" t="e">
        <f t="shared" si="25"/>
        <v>#N/A</v>
      </c>
      <c r="Z182" s="33">
        <f t="shared" si="26"/>
        <v>5</v>
      </c>
      <c r="AA182" s="34">
        <f t="shared" si="27"/>
        <v>30</v>
      </c>
      <c r="AB182" s="35">
        <v>1182.5900000000001</v>
      </c>
      <c r="AC182" s="35">
        <f>IF(Z182=0,0,IF(A182="Pharma",#REF!,
VLOOKUP(B182*1,'[1]Tarieven per pallet &amp; postcode'!A:C,3,0))*Z182)</f>
        <v>913.45</v>
      </c>
      <c r="AD182" s="35">
        <f>IF(AA182=0,0,
IF(A182="Pharma",VLOOKUP(AA182,#REF!,2,0),
INDEX('[1]Tarieven per pallet &amp; postcode'!$A$4:$AK$94,MATCH('[1]Berekening drops + kosten'!B182*1,'[1]Tarieven per pallet &amp; postcode'!$A$4:$A$94,0),MATCH(AA182,'[1]Tarieven per pallet &amp; postcode'!$A$4:$AK$4,0))*AA182))</f>
        <v>216.9</v>
      </c>
      <c r="AE182" s="35">
        <f t="shared" si="28"/>
        <v>1130.3500000000001</v>
      </c>
      <c r="AF182" s="36">
        <f t="shared" si="29"/>
        <v>52.240000000000009</v>
      </c>
      <c r="AG182" s="127">
        <v>8</v>
      </c>
      <c r="AH182" s="115">
        <f t="shared" si="22"/>
        <v>24.375</v>
      </c>
      <c r="AI182" s="128">
        <f t="shared" si="30"/>
        <v>0.73863636363636365</v>
      </c>
      <c r="AJ182" s="129">
        <f t="shared" si="23"/>
        <v>32.5</v>
      </c>
      <c r="AK182" s="128">
        <f t="shared" si="31"/>
        <v>0.98484848484848486</v>
      </c>
      <c r="AL182" s="130">
        <f t="shared" si="32"/>
        <v>0.24621212121212122</v>
      </c>
    </row>
    <row r="183" spans="1:38" x14ac:dyDescent="0.2">
      <c r="A183" t="s">
        <v>68</v>
      </c>
      <c r="B183" t="s">
        <v>73</v>
      </c>
      <c r="D183" t="s">
        <v>76</v>
      </c>
      <c r="E183">
        <v>23</v>
      </c>
      <c r="F183" s="9">
        <v>2</v>
      </c>
      <c r="G183" s="9">
        <v>13.600000000000001</v>
      </c>
      <c r="H183" s="9">
        <v>2</v>
      </c>
      <c r="I183" s="9">
        <v>45.599999999999994</v>
      </c>
      <c r="J183" s="9">
        <v>3</v>
      </c>
      <c r="K183" s="9">
        <v>65.599999999999994</v>
      </c>
      <c r="L183" s="9">
        <v>1</v>
      </c>
      <c r="M183" s="9">
        <v>4</v>
      </c>
      <c r="N183" s="9">
        <v>2</v>
      </c>
      <c r="O183" s="9">
        <v>42.4</v>
      </c>
      <c r="P183" s="9">
        <v>1</v>
      </c>
      <c r="Q183" s="9">
        <v>26.400000000000002</v>
      </c>
      <c r="T183" s="9">
        <v>11</v>
      </c>
      <c r="U183" s="9">
        <v>197.6</v>
      </c>
      <c r="W183" s="32">
        <f>SUMIFS('[1]Budgets (incl indexatie)'!BT:BT,'[1]Budgets (incl indexatie)'!BU:BU,'[1]Berekening drops + kosten'!A183,'[1]Budgets (incl indexatie)'!BR:BR,'[1]Berekening drops + kosten'!B183,'[1]Budgets (incl indexatie)'!AW:AW,'[1]Berekening drops + kosten'!D183,'[1]Budgets (incl indexatie)'!BP:BP,'[1]Berekening drops + kosten'!E183)*1.25</f>
        <v>247.00000000000003</v>
      </c>
      <c r="X183" s="9">
        <f t="shared" si="24"/>
        <v>8</v>
      </c>
      <c r="Y183" s="9" t="e">
        <f t="shared" si="25"/>
        <v>#N/A</v>
      </c>
      <c r="Z183" s="33">
        <f t="shared" si="26"/>
        <v>7</v>
      </c>
      <c r="AA183" s="34">
        <f t="shared" si="27"/>
        <v>16</v>
      </c>
      <c r="AB183" s="35">
        <v>1534.02</v>
      </c>
      <c r="AC183" s="35">
        <f>IF(Z183=0,0,IF(A183="Pharma",#REF!,
VLOOKUP(B183*1,'[1]Tarieven per pallet &amp; postcode'!A:C,3,0))*Z183)</f>
        <v>1278.83</v>
      </c>
      <c r="AD183" s="35">
        <f>IF(AA183=0,0,
IF(A183="Pharma",VLOOKUP(AA183,#REF!,2,0),
INDEX('[1]Tarieven per pallet &amp; postcode'!$A$4:$AK$94,MATCH('[1]Berekening drops + kosten'!B183*1,'[1]Tarieven per pallet &amp; postcode'!$A$4:$A$94,0),MATCH(AA183,'[1]Tarieven per pallet &amp; postcode'!$A$4:$AK$4,0))*AA183))</f>
        <v>153.76</v>
      </c>
      <c r="AE183" s="35">
        <f t="shared" si="28"/>
        <v>1432.59</v>
      </c>
      <c r="AF183" s="36">
        <f t="shared" si="29"/>
        <v>101.43000000000006</v>
      </c>
      <c r="AG183" s="127">
        <v>11</v>
      </c>
      <c r="AH183" s="115">
        <f t="shared" si="22"/>
        <v>22.454545454545457</v>
      </c>
      <c r="AI183" s="128">
        <f t="shared" si="30"/>
        <v>0.68044077134986236</v>
      </c>
      <c r="AJ183" s="129">
        <f t="shared" si="23"/>
        <v>30.875000000000004</v>
      </c>
      <c r="AK183" s="128">
        <f t="shared" si="31"/>
        <v>0.93560606060606066</v>
      </c>
      <c r="AL183" s="130">
        <f t="shared" si="32"/>
        <v>0.2551652892561983</v>
      </c>
    </row>
    <row r="184" spans="1:38" x14ac:dyDescent="0.2">
      <c r="A184" t="s">
        <v>68</v>
      </c>
      <c r="B184" t="s">
        <v>73</v>
      </c>
      <c r="D184" t="s">
        <v>76</v>
      </c>
      <c r="E184">
        <v>24</v>
      </c>
      <c r="F184" s="9">
        <v>1</v>
      </c>
      <c r="G184" s="9">
        <v>22.4</v>
      </c>
      <c r="H184" s="9">
        <v>2</v>
      </c>
      <c r="I184" s="9">
        <v>34.4</v>
      </c>
      <c r="J184" s="9">
        <v>0</v>
      </c>
      <c r="K184" s="9">
        <v>0</v>
      </c>
      <c r="N184" s="9">
        <v>1</v>
      </c>
      <c r="O184" s="9">
        <v>19.2</v>
      </c>
      <c r="P184" s="9">
        <v>1</v>
      </c>
      <c r="Q184" s="9">
        <v>24.8</v>
      </c>
      <c r="T184" s="9">
        <v>5</v>
      </c>
      <c r="U184" s="9">
        <v>100.8</v>
      </c>
      <c r="W184" s="32">
        <f>SUMIFS('[1]Budgets (incl indexatie)'!BT:BT,'[1]Budgets (incl indexatie)'!BU:BU,'[1]Berekening drops + kosten'!A184,'[1]Budgets (incl indexatie)'!BR:BR,'[1]Berekening drops + kosten'!B184,'[1]Budgets (incl indexatie)'!AW:AW,'[1]Berekening drops + kosten'!D184,'[1]Budgets (incl indexatie)'!BP:BP,'[1]Berekening drops + kosten'!E184)*1.25</f>
        <v>126</v>
      </c>
      <c r="X184" s="9">
        <f t="shared" si="24"/>
        <v>4</v>
      </c>
      <c r="Y184" s="9" t="e">
        <f t="shared" si="25"/>
        <v>#N/A</v>
      </c>
      <c r="Z184" s="33">
        <f t="shared" si="26"/>
        <v>3</v>
      </c>
      <c r="AA184" s="34">
        <f t="shared" si="27"/>
        <v>27</v>
      </c>
      <c r="AB184" s="35">
        <v>787.93000000000006</v>
      </c>
      <c r="AC184" s="35">
        <f>IF(Z184=0,0,IF(A184="Pharma",#REF!,
VLOOKUP(B184*1,'[1]Tarieven per pallet &amp; postcode'!A:C,3,0))*Z184)</f>
        <v>548.06999999999994</v>
      </c>
      <c r="AD184" s="35">
        <f>IF(AA184=0,0,
IF(A184="Pharma",VLOOKUP(AA184,#REF!,2,0),
INDEX('[1]Tarieven per pallet &amp; postcode'!$A$4:$AK$94,MATCH('[1]Berekening drops + kosten'!B184*1,'[1]Tarieven per pallet &amp; postcode'!$A$4:$A$94,0),MATCH(AA184,'[1]Tarieven per pallet &amp; postcode'!$A$4:$AK$4,0))*AA184))</f>
        <v>205.74</v>
      </c>
      <c r="AE184" s="35">
        <f t="shared" si="28"/>
        <v>753.81</v>
      </c>
      <c r="AF184" s="36">
        <f t="shared" si="29"/>
        <v>34.120000000000118</v>
      </c>
      <c r="AG184" s="127">
        <v>5</v>
      </c>
      <c r="AH184" s="115">
        <f t="shared" si="22"/>
        <v>25.2</v>
      </c>
      <c r="AI184" s="128">
        <f t="shared" si="30"/>
        <v>0.76363636363636367</v>
      </c>
      <c r="AJ184" s="129">
        <f t="shared" si="23"/>
        <v>31.5</v>
      </c>
      <c r="AK184" s="128">
        <f t="shared" si="31"/>
        <v>0.95454545454545459</v>
      </c>
      <c r="AL184" s="130">
        <f t="shared" si="32"/>
        <v>0.19090909090909092</v>
      </c>
    </row>
    <row r="185" spans="1:38" x14ac:dyDescent="0.2">
      <c r="A185" t="s">
        <v>68</v>
      </c>
      <c r="B185" t="s">
        <v>73</v>
      </c>
      <c r="D185" t="s">
        <v>76</v>
      </c>
      <c r="E185">
        <v>25</v>
      </c>
      <c r="F185" s="9">
        <v>1</v>
      </c>
      <c r="G185" s="9">
        <v>17.600000000000001</v>
      </c>
      <c r="H185" s="9">
        <v>1</v>
      </c>
      <c r="I185" s="9">
        <v>19.2</v>
      </c>
      <c r="J185" s="9">
        <v>1</v>
      </c>
      <c r="K185" s="9">
        <v>26.400000000000002</v>
      </c>
      <c r="L185" s="9">
        <v>1</v>
      </c>
      <c r="M185" s="9">
        <v>26.4</v>
      </c>
      <c r="N185" s="9">
        <v>2</v>
      </c>
      <c r="O185" s="9">
        <v>48</v>
      </c>
      <c r="P185" s="9">
        <v>1</v>
      </c>
      <c r="Q185" s="9">
        <v>26.4</v>
      </c>
      <c r="T185" s="9">
        <v>7</v>
      </c>
      <c r="U185" s="9">
        <v>164</v>
      </c>
      <c r="W185" s="32">
        <f>SUMIFS('[1]Budgets (incl indexatie)'!BT:BT,'[1]Budgets (incl indexatie)'!BU:BU,'[1]Berekening drops + kosten'!A185,'[1]Budgets (incl indexatie)'!BR:BR,'[1]Berekening drops + kosten'!B185,'[1]Budgets (incl indexatie)'!AW:AW,'[1]Berekening drops + kosten'!D185,'[1]Budgets (incl indexatie)'!BP:BP,'[1]Berekening drops + kosten'!E185)*1.25</f>
        <v>205</v>
      </c>
      <c r="X185" s="9">
        <f t="shared" si="24"/>
        <v>7</v>
      </c>
      <c r="Y185" s="9" t="e">
        <f t="shared" si="25"/>
        <v>#N/A</v>
      </c>
      <c r="Z185" s="33">
        <f t="shared" si="26"/>
        <v>6</v>
      </c>
      <c r="AA185" s="34">
        <f t="shared" si="27"/>
        <v>7</v>
      </c>
      <c r="AB185" s="35">
        <v>1197.23</v>
      </c>
      <c r="AC185" s="35">
        <f>IF(Z185=0,0,IF(A185="Pharma",#REF!,
VLOOKUP(B185*1,'[1]Tarieven per pallet &amp; postcode'!A:C,3,0))*Z185)</f>
        <v>1096.1399999999999</v>
      </c>
      <c r="AD185" s="35">
        <f>IF(AA185=0,0,
IF(A185="Pharma",VLOOKUP(AA185,#REF!,2,0),
INDEX('[1]Tarieven per pallet &amp; postcode'!$A$4:$AK$94,MATCH('[1]Berekening drops + kosten'!B185*1,'[1]Tarieven per pallet &amp; postcode'!$A$4:$A$94,0),MATCH(AA185,'[1]Tarieven per pallet &amp; postcode'!$A$4:$AK$4,0))*AA185))</f>
        <v>80.78</v>
      </c>
      <c r="AE185" s="35">
        <f t="shared" si="28"/>
        <v>1176.9199999999998</v>
      </c>
      <c r="AF185" s="36">
        <f t="shared" si="29"/>
        <v>20.310000000000173</v>
      </c>
      <c r="AG185" s="127">
        <v>7</v>
      </c>
      <c r="AH185" s="115">
        <f t="shared" si="22"/>
        <v>29.285714285714285</v>
      </c>
      <c r="AI185" s="128">
        <f t="shared" si="30"/>
        <v>0.88744588744588737</v>
      </c>
      <c r="AJ185" s="129">
        <f t="shared" si="23"/>
        <v>29.285714285714285</v>
      </c>
      <c r="AK185" s="128">
        <f t="shared" si="31"/>
        <v>0.88744588744588737</v>
      </c>
      <c r="AL185" s="130">
        <f t="shared" si="32"/>
        <v>0</v>
      </c>
    </row>
    <row r="186" spans="1:38" x14ac:dyDescent="0.2">
      <c r="A186" t="s">
        <v>68</v>
      </c>
      <c r="B186" t="s">
        <v>73</v>
      </c>
      <c r="D186" t="s">
        <v>76</v>
      </c>
      <c r="E186">
        <v>26</v>
      </c>
      <c r="F186" s="9">
        <v>2</v>
      </c>
      <c r="G186" s="9">
        <v>27.999999999999996</v>
      </c>
      <c r="H186" s="9">
        <v>1</v>
      </c>
      <c r="I186" s="9">
        <v>14.4</v>
      </c>
      <c r="J186" s="9">
        <v>1</v>
      </c>
      <c r="K186" s="9">
        <v>26.4</v>
      </c>
      <c r="L186" s="9">
        <v>1</v>
      </c>
      <c r="M186" s="9">
        <v>6.4</v>
      </c>
      <c r="N186" s="9">
        <v>3</v>
      </c>
      <c r="O186" s="9">
        <v>28.799999999999997</v>
      </c>
      <c r="P186" s="9">
        <v>1</v>
      </c>
      <c r="Q186" s="9">
        <v>26.4</v>
      </c>
      <c r="T186" s="9">
        <v>9</v>
      </c>
      <c r="U186" s="9">
        <v>130.4</v>
      </c>
      <c r="W186" s="32">
        <f>SUMIFS('[1]Budgets (incl indexatie)'!BT:BT,'[1]Budgets (incl indexatie)'!BU:BU,'[1]Berekening drops + kosten'!A186,'[1]Budgets (incl indexatie)'!BR:BR,'[1]Berekening drops + kosten'!B186,'[1]Budgets (incl indexatie)'!AW:AW,'[1]Berekening drops + kosten'!D186,'[1]Budgets (incl indexatie)'!BP:BP,'[1]Berekening drops + kosten'!E186)*1.25</f>
        <v>162.99999999999997</v>
      </c>
      <c r="X186" s="9">
        <f t="shared" si="24"/>
        <v>5</v>
      </c>
      <c r="Y186" s="9" t="e">
        <f t="shared" si="25"/>
        <v>#N/A</v>
      </c>
      <c r="Z186" s="33">
        <f t="shared" si="26"/>
        <v>4</v>
      </c>
      <c r="AA186" s="34">
        <f t="shared" si="27"/>
        <v>31</v>
      </c>
      <c r="AB186" s="35">
        <v>1026.83</v>
      </c>
      <c r="AC186" s="35">
        <f>IF(Z186=0,0,IF(A186="Pharma",#REF!,
VLOOKUP(B186*1,'[1]Tarieven per pallet &amp; postcode'!A:C,3,0))*Z186)</f>
        <v>730.76</v>
      </c>
      <c r="AD186" s="35">
        <f>IF(AA186=0,0,
IF(A186="Pharma",VLOOKUP(AA186,#REF!,2,0),
INDEX('[1]Tarieven per pallet &amp; postcode'!$A$4:$AK$94,MATCH('[1]Berekening drops + kosten'!B186*1,'[1]Tarieven per pallet &amp; postcode'!$A$4:$A$94,0),MATCH(AA186,'[1]Tarieven per pallet &amp; postcode'!$A$4:$AK$4,0))*AA186))</f>
        <v>220.41</v>
      </c>
      <c r="AE186" s="35">
        <f t="shared" si="28"/>
        <v>951.17</v>
      </c>
      <c r="AF186" s="36">
        <f t="shared" si="29"/>
        <v>75.659999999999968</v>
      </c>
      <c r="AG186" s="127">
        <v>9</v>
      </c>
      <c r="AH186" s="115">
        <f t="shared" si="22"/>
        <v>18.111111111111107</v>
      </c>
      <c r="AI186" s="128">
        <f t="shared" si="30"/>
        <v>0.54882154882154865</v>
      </c>
      <c r="AJ186" s="129">
        <f t="shared" si="23"/>
        <v>32.599999999999994</v>
      </c>
      <c r="AK186" s="128">
        <f t="shared" si="31"/>
        <v>0.98787878787878769</v>
      </c>
      <c r="AL186" s="130">
        <f t="shared" si="32"/>
        <v>0.43905723905723903</v>
      </c>
    </row>
    <row r="187" spans="1:38" x14ac:dyDescent="0.2">
      <c r="A187" t="s">
        <v>68</v>
      </c>
      <c r="B187" t="s">
        <v>73</v>
      </c>
      <c r="D187" t="s">
        <v>76</v>
      </c>
      <c r="E187">
        <v>27</v>
      </c>
      <c r="F187" s="9">
        <v>1</v>
      </c>
      <c r="G187" s="9">
        <v>21.6</v>
      </c>
      <c r="H187" s="9">
        <v>1</v>
      </c>
      <c r="I187" s="9">
        <v>22.4</v>
      </c>
      <c r="J187" s="9">
        <v>1</v>
      </c>
      <c r="K187" s="9">
        <v>26.4</v>
      </c>
      <c r="L187" s="9">
        <v>1</v>
      </c>
      <c r="M187" s="9">
        <v>16</v>
      </c>
      <c r="N187" s="9">
        <v>2</v>
      </c>
      <c r="O187" s="9">
        <v>37.6</v>
      </c>
      <c r="P187" s="9">
        <v>1</v>
      </c>
      <c r="Q187" s="9">
        <v>26.4</v>
      </c>
      <c r="T187" s="9">
        <v>7</v>
      </c>
      <c r="U187" s="9">
        <v>150.4</v>
      </c>
      <c r="W187" s="32">
        <f>SUMIFS('[1]Budgets (incl indexatie)'!BT:BT,'[1]Budgets (incl indexatie)'!BU:BU,'[1]Berekening drops + kosten'!A187,'[1]Budgets (incl indexatie)'!BR:BR,'[1]Berekening drops + kosten'!B187,'[1]Budgets (incl indexatie)'!AW:AW,'[1]Berekening drops + kosten'!D187,'[1]Budgets (incl indexatie)'!BP:BP,'[1]Berekening drops + kosten'!E187)*1.25</f>
        <v>188</v>
      </c>
      <c r="X187" s="9">
        <f t="shared" si="24"/>
        <v>6</v>
      </c>
      <c r="Y187" s="9" t="e">
        <f t="shared" si="25"/>
        <v>#N/A</v>
      </c>
      <c r="Z187" s="33">
        <f t="shared" si="26"/>
        <v>5</v>
      </c>
      <c r="AA187" s="34">
        <f t="shared" si="27"/>
        <v>23</v>
      </c>
      <c r="AB187" s="35">
        <v>1137.7499999999998</v>
      </c>
      <c r="AC187" s="35">
        <f>IF(Z187=0,0,IF(A187="Pharma",#REF!,
VLOOKUP(B187*1,'[1]Tarieven per pallet &amp; postcode'!A:C,3,0))*Z187)</f>
        <v>913.45</v>
      </c>
      <c r="AD187" s="35">
        <f>IF(AA187=0,0,
IF(A187="Pharma",VLOOKUP(AA187,#REF!,2,0),
INDEX('[1]Tarieven per pallet &amp; postcode'!$A$4:$AK$94,MATCH('[1]Berekening drops + kosten'!B187*1,'[1]Tarieven per pallet &amp; postcode'!$A$4:$A$94,0),MATCH(AA187,'[1]Tarieven per pallet &amp; postcode'!$A$4:$AK$4,0))*AA187))</f>
        <v>188.83</v>
      </c>
      <c r="AE187" s="35">
        <f t="shared" si="28"/>
        <v>1102.28</v>
      </c>
      <c r="AF187" s="36">
        <f t="shared" si="29"/>
        <v>35.4699999999998</v>
      </c>
      <c r="AG187" s="127">
        <v>7</v>
      </c>
      <c r="AH187" s="115">
        <f t="shared" si="22"/>
        <v>26.857142857142858</v>
      </c>
      <c r="AI187" s="128">
        <f t="shared" si="30"/>
        <v>0.81385281385281383</v>
      </c>
      <c r="AJ187" s="129">
        <f t="shared" si="23"/>
        <v>31.333333333333332</v>
      </c>
      <c r="AK187" s="128">
        <f t="shared" si="31"/>
        <v>0.9494949494949495</v>
      </c>
      <c r="AL187" s="130">
        <f t="shared" si="32"/>
        <v>0.13564213564213567</v>
      </c>
    </row>
    <row r="188" spans="1:38" x14ac:dyDescent="0.2">
      <c r="A188" t="s">
        <v>68</v>
      </c>
      <c r="B188" t="s">
        <v>73</v>
      </c>
      <c r="D188" t="s">
        <v>76</v>
      </c>
      <c r="E188">
        <v>28</v>
      </c>
      <c r="F188" s="9">
        <v>1</v>
      </c>
      <c r="G188" s="9">
        <v>24</v>
      </c>
      <c r="H188" s="9">
        <v>1</v>
      </c>
      <c r="I188" s="9">
        <v>26.4</v>
      </c>
      <c r="J188" s="9">
        <v>2</v>
      </c>
      <c r="K188" s="9">
        <v>32.799999999999997</v>
      </c>
      <c r="N188" s="9">
        <v>1</v>
      </c>
      <c r="O188" s="9">
        <v>22.400000000000002</v>
      </c>
      <c r="P188" s="9">
        <v>1</v>
      </c>
      <c r="Q188" s="9">
        <v>26.400000000000002</v>
      </c>
      <c r="T188" s="9">
        <v>6</v>
      </c>
      <c r="U188" s="9">
        <v>132</v>
      </c>
      <c r="W188" s="32">
        <f>SUMIFS('[1]Budgets (incl indexatie)'!BT:BT,'[1]Budgets (incl indexatie)'!BU:BU,'[1]Berekening drops + kosten'!A188,'[1]Budgets (incl indexatie)'!BR:BR,'[1]Berekening drops + kosten'!B188,'[1]Budgets (incl indexatie)'!AW:AW,'[1]Berekening drops + kosten'!D188,'[1]Budgets (incl indexatie)'!BP:BP,'[1]Berekening drops + kosten'!E188)*1.25</f>
        <v>165</v>
      </c>
      <c r="X188" s="9">
        <f t="shared" si="24"/>
        <v>5</v>
      </c>
      <c r="Y188" s="9" t="e">
        <f t="shared" si="25"/>
        <v>#N/A</v>
      </c>
      <c r="Z188" s="33">
        <f t="shared" si="26"/>
        <v>5</v>
      </c>
      <c r="AA188" s="34">
        <f t="shared" si="27"/>
        <v>0</v>
      </c>
      <c r="AB188" s="35">
        <v>959.04</v>
      </c>
      <c r="AC188" s="35">
        <f>IF(Z188=0,0,IF(A188="Pharma",#REF!,
VLOOKUP(B188*1,'[1]Tarieven per pallet &amp; postcode'!A:C,3,0))*Z188)</f>
        <v>913.45</v>
      </c>
      <c r="AD188" s="35">
        <f>IF(AA188=0,0,
IF(A188="Pharma",VLOOKUP(AA188,#REF!,2,0),
INDEX('[1]Tarieven per pallet &amp; postcode'!$A$4:$AK$94,MATCH('[1]Berekening drops + kosten'!B188*1,'[1]Tarieven per pallet &amp; postcode'!$A$4:$A$94,0),MATCH(AA188,'[1]Tarieven per pallet &amp; postcode'!$A$4:$AK$4,0))*AA188))</f>
        <v>0</v>
      </c>
      <c r="AE188" s="35">
        <f t="shared" si="28"/>
        <v>913.45</v>
      </c>
      <c r="AF188" s="36">
        <f t="shared" si="29"/>
        <v>45.589999999999918</v>
      </c>
      <c r="AG188" s="127">
        <v>6</v>
      </c>
      <c r="AH188" s="115">
        <f t="shared" si="22"/>
        <v>27.5</v>
      </c>
      <c r="AI188" s="128">
        <f t="shared" si="30"/>
        <v>0.83333333333333337</v>
      </c>
      <c r="AJ188" s="129">
        <f t="shared" si="23"/>
        <v>33</v>
      </c>
      <c r="AK188" s="128">
        <f t="shared" si="31"/>
        <v>1</v>
      </c>
      <c r="AL188" s="130">
        <f t="shared" si="32"/>
        <v>0.16666666666666663</v>
      </c>
    </row>
    <row r="189" spans="1:38" x14ac:dyDescent="0.2">
      <c r="A189" t="s">
        <v>68</v>
      </c>
      <c r="B189" t="s">
        <v>73</v>
      </c>
      <c r="D189" t="s">
        <v>76</v>
      </c>
      <c r="E189">
        <v>29</v>
      </c>
      <c r="H189" s="9">
        <v>1</v>
      </c>
      <c r="I189" s="9">
        <v>15.2</v>
      </c>
      <c r="J189" s="9">
        <v>2</v>
      </c>
      <c r="K189" s="9">
        <v>36.799999999999997</v>
      </c>
      <c r="L189" s="9">
        <v>2</v>
      </c>
      <c r="M189" s="9">
        <v>47.2</v>
      </c>
      <c r="N189" s="9">
        <v>1</v>
      </c>
      <c r="O189" s="9">
        <v>14.4</v>
      </c>
      <c r="P189" s="9">
        <v>2</v>
      </c>
      <c r="Q189" s="9">
        <v>52.8</v>
      </c>
      <c r="T189" s="9">
        <v>8</v>
      </c>
      <c r="U189" s="9">
        <v>166.4</v>
      </c>
      <c r="W189" s="32">
        <f>SUMIFS('[1]Budgets (incl indexatie)'!BT:BT,'[1]Budgets (incl indexatie)'!BU:BU,'[1]Berekening drops + kosten'!A189,'[1]Budgets (incl indexatie)'!BR:BR,'[1]Berekening drops + kosten'!B189,'[1]Budgets (incl indexatie)'!AW:AW,'[1]Berekening drops + kosten'!D189,'[1]Budgets (incl indexatie)'!BP:BP,'[1]Berekening drops + kosten'!E189)*1.25</f>
        <v>208</v>
      </c>
      <c r="X189" s="9">
        <f t="shared" si="24"/>
        <v>7</v>
      </c>
      <c r="Y189" s="9" t="e">
        <f t="shared" si="25"/>
        <v>#N/A</v>
      </c>
      <c r="Z189" s="33">
        <f t="shared" si="26"/>
        <v>6</v>
      </c>
      <c r="AA189" s="34">
        <f t="shared" si="27"/>
        <v>10</v>
      </c>
      <c r="AB189" s="35">
        <v>1278.1799999999998</v>
      </c>
      <c r="AC189" s="35">
        <f>IF(Z189=0,0,IF(A189="Pharma",#REF!,
VLOOKUP(B189*1,'[1]Tarieven per pallet &amp; postcode'!A:C,3,0))*Z189)</f>
        <v>1096.1399999999999</v>
      </c>
      <c r="AD189" s="35">
        <f>IF(AA189=0,0,
IF(A189="Pharma",VLOOKUP(AA189,#REF!,2,0),
INDEX('[1]Tarieven per pallet &amp; postcode'!$A$4:$AK$94,MATCH('[1]Berekening drops + kosten'!B189*1,'[1]Tarieven per pallet &amp; postcode'!$A$4:$A$94,0),MATCH(AA189,'[1]Tarieven per pallet &amp; postcode'!$A$4:$AK$4,0))*AA189))</f>
        <v>109.80000000000001</v>
      </c>
      <c r="AE189" s="35">
        <f t="shared" si="28"/>
        <v>1205.9399999999998</v>
      </c>
      <c r="AF189" s="36">
        <f t="shared" si="29"/>
        <v>72.240000000000009</v>
      </c>
      <c r="AG189" s="127">
        <v>8</v>
      </c>
      <c r="AH189" s="115">
        <f t="shared" si="22"/>
        <v>26</v>
      </c>
      <c r="AI189" s="128">
        <f t="shared" si="30"/>
        <v>0.78787878787878785</v>
      </c>
      <c r="AJ189" s="129">
        <f t="shared" si="23"/>
        <v>29.714285714285715</v>
      </c>
      <c r="AK189" s="128">
        <f t="shared" si="31"/>
        <v>0.90043290043290047</v>
      </c>
      <c r="AL189" s="130">
        <f t="shared" si="32"/>
        <v>0.11255411255411263</v>
      </c>
    </row>
    <row r="190" spans="1:38" x14ac:dyDescent="0.2">
      <c r="A190" t="s">
        <v>68</v>
      </c>
      <c r="B190" t="s">
        <v>73</v>
      </c>
      <c r="D190" t="s">
        <v>76</v>
      </c>
      <c r="E190">
        <v>30</v>
      </c>
      <c r="F190" s="9">
        <v>1</v>
      </c>
      <c r="G190" s="9">
        <v>23.2</v>
      </c>
      <c r="H190" s="9">
        <v>1</v>
      </c>
      <c r="I190" s="9">
        <v>20.8</v>
      </c>
      <c r="J190" s="9">
        <v>1</v>
      </c>
      <c r="K190" s="9">
        <v>16.8</v>
      </c>
      <c r="N190" s="9">
        <v>2</v>
      </c>
      <c r="O190" s="9">
        <v>31.200000000000003</v>
      </c>
      <c r="P190" s="9">
        <v>2</v>
      </c>
      <c r="Q190" s="9">
        <v>26.400000000000002</v>
      </c>
      <c r="T190" s="9">
        <v>7</v>
      </c>
      <c r="U190" s="9">
        <v>118.4</v>
      </c>
      <c r="W190" s="32">
        <f>SUMIFS('[1]Budgets (incl indexatie)'!BT:BT,'[1]Budgets (incl indexatie)'!BU:BU,'[1]Berekening drops + kosten'!A190,'[1]Budgets (incl indexatie)'!BR:BR,'[1]Berekening drops + kosten'!B190,'[1]Budgets (incl indexatie)'!AW:AW,'[1]Berekening drops + kosten'!D190,'[1]Budgets (incl indexatie)'!BP:BP,'[1]Berekening drops + kosten'!E190)*1.25</f>
        <v>148</v>
      </c>
      <c r="X190" s="9">
        <f t="shared" si="24"/>
        <v>5</v>
      </c>
      <c r="Y190" s="9" t="e">
        <f t="shared" si="25"/>
        <v>#N/A</v>
      </c>
      <c r="Z190" s="33">
        <f t="shared" si="26"/>
        <v>4</v>
      </c>
      <c r="AA190" s="34">
        <f t="shared" si="27"/>
        <v>16</v>
      </c>
      <c r="AB190" s="35">
        <v>905.70999999999992</v>
      </c>
      <c r="AC190" s="35">
        <f>IF(Z190=0,0,IF(A190="Pharma",#REF!,
VLOOKUP(B190*1,'[1]Tarieven per pallet &amp; postcode'!A:C,3,0))*Z190)</f>
        <v>730.76</v>
      </c>
      <c r="AD190" s="35">
        <f>IF(AA190=0,0,
IF(A190="Pharma",VLOOKUP(AA190,#REF!,2,0),
INDEX('[1]Tarieven per pallet &amp; postcode'!$A$4:$AK$94,MATCH('[1]Berekening drops + kosten'!B190*1,'[1]Tarieven per pallet &amp; postcode'!$A$4:$A$94,0),MATCH(AA190,'[1]Tarieven per pallet &amp; postcode'!$A$4:$AK$4,0))*AA190))</f>
        <v>153.76</v>
      </c>
      <c r="AE190" s="35">
        <f t="shared" si="28"/>
        <v>884.52</v>
      </c>
      <c r="AF190" s="36">
        <f t="shared" si="29"/>
        <v>21.189999999999941</v>
      </c>
      <c r="AG190" s="127">
        <v>7</v>
      </c>
      <c r="AH190" s="115">
        <f t="shared" si="22"/>
        <v>21.142857142857142</v>
      </c>
      <c r="AI190" s="128">
        <f t="shared" si="30"/>
        <v>0.64069264069264065</v>
      </c>
      <c r="AJ190" s="129">
        <f t="shared" si="23"/>
        <v>29.6</v>
      </c>
      <c r="AK190" s="128">
        <f t="shared" si="31"/>
        <v>0.89696969696969697</v>
      </c>
      <c r="AL190" s="130">
        <f t="shared" si="32"/>
        <v>0.25627705627705633</v>
      </c>
    </row>
    <row r="191" spans="1:38" x14ac:dyDescent="0.2">
      <c r="A191" t="s">
        <v>68</v>
      </c>
      <c r="B191" t="s">
        <v>73</v>
      </c>
      <c r="D191" t="s">
        <v>76</v>
      </c>
      <c r="E191">
        <v>31</v>
      </c>
      <c r="F191" s="9">
        <v>1</v>
      </c>
      <c r="G191" s="9">
        <v>25.6</v>
      </c>
      <c r="H191" s="9">
        <v>1</v>
      </c>
      <c r="I191" s="9">
        <v>24</v>
      </c>
      <c r="J191" s="9">
        <v>1</v>
      </c>
      <c r="K191" s="9">
        <v>15.2</v>
      </c>
      <c r="L191" s="9">
        <v>1</v>
      </c>
      <c r="M191" s="9">
        <v>26.400000000000002</v>
      </c>
      <c r="N191" s="9">
        <v>3</v>
      </c>
      <c r="O191" s="9">
        <v>65.599999999999994</v>
      </c>
      <c r="P191" s="9">
        <v>1</v>
      </c>
      <c r="Q191" s="9">
        <v>26.4</v>
      </c>
      <c r="T191" s="9">
        <v>8</v>
      </c>
      <c r="U191" s="9">
        <v>183.20000000000002</v>
      </c>
      <c r="W191" s="32">
        <f>SUMIFS('[1]Budgets (incl indexatie)'!BT:BT,'[1]Budgets (incl indexatie)'!BU:BU,'[1]Berekening drops + kosten'!A191,'[1]Budgets (incl indexatie)'!BR:BR,'[1]Berekening drops + kosten'!B191,'[1]Budgets (incl indexatie)'!AW:AW,'[1]Berekening drops + kosten'!D191,'[1]Budgets (incl indexatie)'!BP:BP,'[1]Berekening drops + kosten'!E191)*1.25</f>
        <v>229.00000000000003</v>
      </c>
      <c r="X191" s="9">
        <f t="shared" si="24"/>
        <v>7</v>
      </c>
      <c r="Y191" s="9" t="e">
        <f t="shared" si="25"/>
        <v>#N/A</v>
      </c>
      <c r="Z191" s="33">
        <f t="shared" si="26"/>
        <v>6</v>
      </c>
      <c r="AA191" s="34">
        <f t="shared" si="27"/>
        <v>31</v>
      </c>
      <c r="AB191" s="35">
        <v>1346.0200000000002</v>
      </c>
      <c r="AC191" s="35">
        <f>IF(Z191=0,0,IF(A191="Pharma",#REF!,
VLOOKUP(B191*1,'[1]Tarieven per pallet &amp; postcode'!A:C,3,0))*Z191)</f>
        <v>1096.1399999999999</v>
      </c>
      <c r="AD191" s="35">
        <f>IF(AA191=0,0,
IF(A191="Pharma",VLOOKUP(AA191,#REF!,2,0),
INDEX('[1]Tarieven per pallet &amp; postcode'!$A$4:$AK$94,MATCH('[1]Berekening drops + kosten'!B191*1,'[1]Tarieven per pallet &amp; postcode'!$A$4:$A$94,0),MATCH(AA191,'[1]Tarieven per pallet &amp; postcode'!$A$4:$AK$4,0))*AA191))</f>
        <v>220.41</v>
      </c>
      <c r="AE191" s="35">
        <f t="shared" si="28"/>
        <v>1316.55</v>
      </c>
      <c r="AF191" s="36">
        <f t="shared" si="29"/>
        <v>29.470000000000255</v>
      </c>
      <c r="AG191" s="127">
        <v>8</v>
      </c>
      <c r="AH191" s="115">
        <f t="shared" si="22"/>
        <v>28.625000000000004</v>
      </c>
      <c r="AI191" s="128">
        <f t="shared" si="30"/>
        <v>0.86742424242424254</v>
      </c>
      <c r="AJ191" s="129">
        <f t="shared" si="23"/>
        <v>32.714285714285715</v>
      </c>
      <c r="AK191" s="128">
        <f t="shared" si="31"/>
        <v>0.99134199134199141</v>
      </c>
      <c r="AL191" s="130">
        <f t="shared" si="32"/>
        <v>0.12391774891774887</v>
      </c>
    </row>
    <row r="192" spans="1:38" x14ac:dyDescent="0.2">
      <c r="A192" t="s">
        <v>68</v>
      </c>
      <c r="B192" t="s">
        <v>73</v>
      </c>
      <c r="D192" t="s">
        <v>76</v>
      </c>
      <c r="E192">
        <v>32</v>
      </c>
      <c r="F192" s="9">
        <v>2</v>
      </c>
      <c r="G192" s="9">
        <v>28.8</v>
      </c>
      <c r="H192" s="9">
        <v>1</v>
      </c>
      <c r="I192" s="9">
        <v>24.8</v>
      </c>
      <c r="J192" s="9">
        <v>1</v>
      </c>
      <c r="K192" s="9">
        <v>26.4</v>
      </c>
      <c r="L192" s="9">
        <v>1</v>
      </c>
      <c r="M192" s="9">
        <v>12.8</v>
      </c>
      <c r="N192" s="9">
        <v>2</v>
      </c>
      <c r="O192" s="9">
        <v>46.400000000000006</v>
      </c>
      <c r="P192" s="9">
        <v>1</v>
      </c>
      <c r="Q192" s="9">
        <v>26.400000000000002</v>
      </c>
      <c r="T192" s="9">
        <v>8</v>
      </c>
      <c r="U192" s="9">
        <v>165.6</v>
      </c>
      <c r="W192" s="32">
        <f>SUMIFS('[1]Budgets (incl indexatie)'!BT:BT,'[1]Budgets (incl indexatie)'!BU:BU,'[1]Berekening drops + kosten'!A192,'[1]Budgets (incl indexatie)'!BR:BR,'[1]Berekening drops + kosten'!B192,'[1]Budgets (incl indexatie)'!AW:AW,'[1]Berekening drops + kosten'!D192,'[1]Budgets (incl indexatie)'!BP:BP,'[1]Berekening drops + kosten'!E192)*1.25</f>
        <v>207.00000000000003</v>
      </c>
      <c r="X192" s="9">
        <f t="shared" si="24"/>
        <v>7</v>
      </c>
      <c r="Y192" s="9" t="e">
        <f t="shared" si="25"/>
        <v>#N/A</v>
      </c>
      <c r="Z192" s="33">
        <f t="shared" si="26"/>
        <v>6</v>
      </c>
      <c r="AA192" s="34">
        <f t="shared" si="27"/>
        <v>9</v>
      </c>
      <c r="AB192" s="35">
        <v>1237.5500000000002</v>
      </c>
      <c r="AC192" s="35">
        <f>IF(Z192=0,0,IF(A192="Pharma",#REF!,
VLOOKUP(B192*1,'[1]Tarieven per pallet &amp; postcode'!A:C,3,0))*Z192)</f>
        <v>1096.1399999999999</v>
      </c>
      <c r="AD192" s="35">
        <f>IF(AA192=0,0,
IF(A192="Pharma",VLOOKUP(AA192,#REF!,2,0),
INDEX('[1]Tarieven per pallet &amp; postcode'!$A$4:$AK$94,MATCH('[1]Berekening drops + kosten'!B192*1,'[1]Tarieven per pallet &amp; postcode'!$A$4:$A$94,0),MATCH(AA192,'[1]Tarieven per pallet &amp; postcode'!$A$4:$AK$4,0))*AA192))</f>
        <v>102.06</v>
      </c>
      <c r="AE192" s="35">
        <f t="shared" si="28"/>
        <v>1198.1999999999998</v>
      </c>
      <c r="AF192" s="36">
        <f t="shared" si="29"/>
        <v>39.350000000000364</v>
      </c>
      <c r="AG192" s="127">
        <v>8</v>
      </c>
      <c r="AH192" s="115">
        <f t="shared" si="22"/>
        <v>25.875000000000004</v>
      </c>
      <c r="AI192" s="128">
        <f t="shared" si="30"/>
        <v>0.78409090909090917</v>
      </c>
      <c r="AJ192" s="129">
        <f t="shared" si="23"/>
        <v>29.571428571428577</v>
      </c>
      <c r="AK192" s="128">
        <f t="shared" si="31"/>
        <v>0.89610389610389629</v>
      </c>
      <c r="AL192" s="130">
        <f t="shared" si="32"/>
        <v>0.11201298701298712</v>
      </c>
    </row>
    <row r="193" spans="1:38" x14ac:dyDescent="0.2">
      <c r="A193" t="s">
        <v>68</v>
      </c>
      <c r="B193" t="s">
        <v>73</v>
      </c>
      <c r="D193" t="s">
        <v>76</v>
      </c>
      <c r="E193">
        <v>33</v>
      </c>
      <c r="F193" s="9">
        <v>1</v>
      </c>
      <c r="G193" s="9">
        <v>19.2</v>
      </c>
      <c r="H193" s="9">
        <v>1</v>
      </c>
      <c r="I193" s="9">
        <v>25.599999999999998</v>
      </c>
      <c r="J193" s="9">
        <v>3</v>
      </c>
      <c r="K193" s="9">
        <v>59.2</v>
      </c>
      <c r="L193" s="9">
        <v>1</v>
      </c>
      <c r="M193" s="9">
        <v>26.4</v>
      </c>
      <c r="N193" s="9">
        <v>3</v>
      </c>
      <c r="O193" s="9">
        <v>52</v>
      </c>
      <c r="P193" s="9">
        <v>1</v>
      </c>
      <c r="Q193" s="9">
        <v>26.4</v>
      </c>
      <c r="T193" s="9">
        <v>10</v>
      </c>
      <c r="U193" s="9">
        <v>208.8</v>
      </c>
      <c r="W193" s="32">
        <f>SUMIFS('[1]Budgets (incl indexatie)'!BT:BT,'[1]Budgets (incl indexatie)'!BU:BU,'[1]Berekening drops + kosten'!A193,'[1]Budgets (incl indexatie)'!BR:BR,'[1]Berekening drops + kosten'!B193,'[1]Budgets (incl indexatie)'!AW:AW,'[1]Berekening drops + kosten'!D193,'[1]Budgets (incl indexatie)'!BP:BP,'[1]Berekening drops + kosten'!E193)*1.25</f>
        <v>261</v>
      </c>
      <c r="X193" s="9">
        <f t="shared" si="24"/>
        <v>8</v>
      </c>
      <c r="Y193" s="9" t="e">
        <f t="shared" si="25"/>
        <v>#N/A</v>
      </c>
      <c r="Z193" s="33">
        <f t="shared" si="26"/>
        <v>7</v>
      </c>
      <c r="AA193" s="34">
        <f t="shared" si="27"/>
        <v>30</v>
      </c>
      <c r="AB193" s="35">
        <v>1526.09</v>
      </c>
      <c r="AC193" s="35">
        <f>IF(Z193=0,0,IF(A193="Pharma",#REF!,
VLOOKUP(B193*1,'[1]Tarieven per pallet &amp; postcode'!A:C,3,0))*Z193)</f>
        <v>1278.83</v>
      </c>
      <c r="AD193" s="35">
        <f>IF(AA193=0,0,
IF(A193="Pharma",VLOOKUP(AA193,#REF!,2,0),
INDEX('[1]Tarieven per pallet &amp; postcode'!$A$4:$AK$94,MATCH('[1]Berekening drops + kosten'!B193*1,'[1]Tarieven per pallet &amp; postcode'!$A$4:$A$94,0),MATCH(AA193,'[1]Tarieven per pallet &amp; postcode'!$A$4:$AK$4,0))*AA193))</f>
        <v>216.9</v>
      </c>
      <c r="AE193" s="35">
        <f t="shared" si="28"/>
        <v>1495.73</v>
      </c>
      <c r="AF193" s="36">
        <f t="shared" si="29"/>
        <v>30.3599999999999</v>
      </c>
      <c r="AG193" s="127">
        <v>10</v>
      </c>
      <c r="AH193" s="115">
        <f t="shared" si="22"/>
        <v>26.1</v>
      </c>
      <c r="AI193" s="128">
        <f t="shared" si="30"/>
        <v>0.79090909090909101</v>
      </c>
      <c r="AJ193" s="129">
        <f t="shared" si="23"/>
        <v>32.625</v>
      </c>
      <c r="AK193" s="128">
        <f t="shared" si="31"/>
        <v>0.98863636363636365</v>
      </c>
      <c r="AL193" s="130">
        <f t="shared" si="32"/>
        <v>0.19772727272727264</v>
      </c>
    </row>
    <row r="194" spans="1:38" x14ac:dyDescent="0.2">
      <c r="A194" t="s">
        <v>68</v>
      </c>
      <c r="B194" t="s">
        <v>73</v>
      </c>
      <c r="D194" t="s">
        <v>76</v>
      </c>
      <c r="E194">
        <v>34</v>
      </c>
      <c r="F194" s="9">
        <v>1</v>
      </c>
      <c r="G194" s="9">
        <v>24.8</v>
      </c>
      <c r="H194" s="9">
        <v>3</v>
      </c>
      <c r="I194" s="9">
        <v>56.8</v>
      </c>
      <c r="J194" s="9">
        <v>2</v>
      </c>
      <c r="K194" s="9">
        <v>45.6</v>
      </c>
      <c r="L194" s="9">
        <v>2</v>
      </c>
      <c r="M194" s="9">
        <v>30.4</v>
      </c>
      <c r="N194" s="9">
        <v>1</v>
      </c>
      <c r="O194" s="9">
        <v>20</v>
      </c>
      <c r="P194" s="9">
        <v>1</v>
      </c>
      <c r="Q194" s="9">
        <v>26.4</v>
      </c>
      <c r="T194" s="9">
        <v>10</v>
      </c>
      <c r="U194" s="9">
        <v>204</v>
      </c>
      <c r="W194" s="32">
        <f>SUMIFS('[1]Budgets (incl indexatie)'!BT:BT,'[1]Budgets (incl indexatie)'!BU:BU,'[1]Berekening drops + kosten'!A194,'[1]Budgets (incl indexatie)'!BR:BR,'[1]Berekening drops + kosten'!B194,'[1]Budgets (incl indexatie)'!AW:AW,'[1]Berekening drops + kosten'!D194,'[1]Budgets (incl indexatie)'!BP:BP,'[1]Berekening drops + kosten'!E194)*1.25</f>
        <v>255</v>
      </c>
      <c r="X194" s="9">
        <f t="shared" si="24"/>
        <v>8</v>
      </c>
      <c r="Y194" s="9" t="e">
        <f t="shared" si="25"/>
        <v>#N/A</v>
      </c>
      <c r="Z194" s="33">
        <f t="shared" si="26"/>
        <v>7</v>
      </c>
      <c r="AA194" s="34">
        <f t="shared" si="27"/>
        <v>24</v>
      </c>
      <c r="AB194" s="35">
        <v>1555.7200000000003</v>
      </c>
      <c r="AC194" s="35">
        <f>IF(Z194=0,0,IF(A194="Pharma",#REF!,
VLOOKUP(B194*1,'[1]Tarieven per pallet &amp; postcode'!A:C,3,0))*Z194)</f>
        <v>1278.83</v>
      </c>
      <c r="AD194" s="35">
        <f>IF(AA194=0,0,
IF(A194="Pharma",VLOOKUP(AA194,#REF!,2,0),
INDEX('[1]Tarieven per pallet &amp; postcode'!$A$4:$AK$94,MATCH('[1]Berekening drops + kosten'!B194*1,'[1]Tarieven per pallet &amp; postcode'!$A$4:$A$94,0),MATCH(AA194,'[1]Tarieven per pallet &amp; postcode'!$A$4:$AK$4,0))*AA194))</f>
        <v>193.44</v>
      </c>
      <c r="AE194" s="35">
        <f t="shared" si="28"/>
        <v>1472.27</v>
      </c>
      <c r="AF194" s="36">
        <f t="shared" si="29"/>
        <v>83.450000000000273</v>
      </c>
      <c r="AG194" s="127">
        <v>10</v>
      </c>
      <c r="AH194" s="115">
        <f t="shared" si="22"/>
        <v>25.5</v>
      </c>
      <c r="AI194" s="128">
        <f t="shared" si="30"/>
        <v>0.77272727272727271</v>
      </c>
      <c r="AJ194" s="129">
        <f t="shared" si="23"/>
        <v>31.875</v>
      </c>
      <c r="AK194" s="128">
        <f t="shared" si="31"/>
        <v>0.96590909090909094</v>
      </c>
      <c r="AL194" s="130">
        <f t="shared" si="32"/>
        <v>0.19318181818181823</v>
      </c>
    </row>
    <row r="195" spans="1:38" x14ac:dyDescent="0.2">
      <c r="A195" t="s">
        <v>68</v>
      </c>
      <c r="B195" t="s">
        <v>73</v>
      </c>
      <c r="D195" t="s">
        <v>76</v>
      </c>
      <c r="E195">
        <v>35</v>
      </c>
      <c r="F195" s="9">
        <v>1</v>
      </c>
      <c r="G195" s="9">
        <v>24</v>
      </c>
      <c r="H195" s="9">
        <v>2</v>
      </c>
      <c r="I195" s="9">
        <v>35.200000000000003</v>
      </c>
      <c r="J195" s="9">
        <v>3</v>
      </c>
      <c r="K195" s="9">
        <v>37.6</v>
      </c>
      <c r="N195" s="9">
        <v>1</v>
      </c>
      <c r="O195" s="9">
        <v>7.2</v>
      </c>
      <c r="P195" s="9">
        <v>1</v>
      </c>
      <c r="Q195" s="9">
        <v>26.400000000000002</v>
      </c>
      <c r="T195" s="9">
        <v>8</v>
      </c>
      <c r="U195" s="9">
        <v>130.4</v>
      </c>
      <c r="W195" s="32">
        <f>SUMIFS('[1]Budgets (incl indexatie)'!BT:BT,'[1]Budgets (incl indexatie)'!BU:BU,'[1]Berekening drops + kosten'!A195,'[1]Budgets (incl indexatie)'!BR:BR,'[1]Berekening drops + kosten'!B195,'[1]Budgets (incl indexatie)'!AW:AW,'[1]Berekening drops + kosten'!D195,'[1]Budgets (incl indexatie)'!BP:BP,'[1]Berekening drops + kosten'!E195)*1.25</f>
        <v>163</v>
      </c>
      <c r="X195" s="9">
        <f t="shared" si="24"/>
        <v>5</v>
      </c>
      <c r="Y195" s="9" t="e">
        <f t="shared" si="25"/>
        <v>#N/A</v>
      </c>
      <c r="Z195" s="33">
        <f t="shared" si="26"/>
        <v>4</v>
      </c>
      <c r="AA195" s="34">
        <f t="shared" si="27"/>
        <v>31</v>
      </c>
      <c r="AB195" s="35">
        <v>1052.2</v>
      </c>
      <c r="AC195" s="35">
        <f>IF(Z195=0,0,IF(A195="Pharma",#REF!,
VLOOKUP(B195*1,'[1]Tarieven per pallet &amp; postcode'!A:C,3,0))*Z195)</f>
        <v>730.76</v>
      </c>
      <c r="AD195" s="35">
        <f>IF(AA195=0,0,
IF(A195="Pharma",VLOOKUP(AA195,#REF!,2,0),
INDEX('[1]Tarieven per pallet &amp; postcode'!$A$4:$AK$94,MATCH('[1]Berekening drops + kosten'!B195*1,'[1]Tarieven per pallet &amp; postcode'!$A$4:$A$94,0),MATCH(AA195,'[1]Tarieven per pallet &amp; postcode'!$A$4:$AK$4,0))*AA195))</f>
        <v>220.41</v>
      </c>
      <c r="AE195" s="35">
        <f t="shared" si="28"/>
        <v>951.17</v>
      </c>
      <c r="AF195" s="36">
        <f t="shared" si="29"/>
        <v>101.03000000000009</v>
      </c>
      <c r="AG195" s="127">
        <v>8</v>
      </c>
      <c r="AH195" s="115">
        <f t="shared" si="22"/>
        <v>20.375</v>
      </c>
      <c r="AI195" s="128">
        <f t="shared" si="30"/>
        <v>0.61742424242424243</v>
      </c>
      <c r="AJ195" s="129">
        <f t="shared" si="23"/>
        <v>32.6</v>
      </c>
      <c r="AK195" s="128">
        <f t="shared" si="31"/>
        <v>0.98787878787878791</v>
      </c>
      <c r="AL195" s="130">
        <f t="shared" si="32"/>
        <v>0.37045454545454548</v>
      </c>
    </row>
    <row r="196" spans="1:38" x14ac:dyDescent="0.2">
      <c r="A196" t="s">
        <v>68</v>
      </c>
      <c r="B196" t="s">
        <v>73</v>
      </c>
      <c r="D196" t="s">
        <v>76</v>
      </c>
      <c r="E196">
        <v>36</v>
      </c>
      <c r="F196" s="9">
        <v>1</v>
      </c>
      <c r="G196" s="9">
        <v>20</v>
      </c>
      <c r="H196" s="9">
        <v>1</v>
      </c>
      <c r="I196" s="9">
        <v>15.2</v>
      </c>
      <c r="J196" s="9">
        <v>3</v>
      </c>
      <c r="K196" s="9">
        <v>43.999999999999993</v>
      </c>
      <c r="L196" s="9">
        <v>1</v>
      </c>
      <c r="M196" s="9">
        <v>0.8</v>
      </c>
      <c r="N196" s="9">
        <v>3</v>
      </c>
      <c r="O196" s="9">
        <v>52</v>
      </c>
      <c r="P196" s="9">
        <v>1</v>
      </c>
      <c r="Q196" s="9">
        <v>26.400000000000002</v>
      </c>
      <c r="T196" s="9">
        <v>10</v>
      </c>
      <c r="U196" s="9">
        <v>158.4</v>
      </c>
      <c r="W196" s="32">
        <f>SUMIFS('[1]Budgets (incl indexatie)'!BT:BT,'[1]Budgets (incl indexatie)'!BU:BU,'[1]Berekening drops + kosten'!A196,'[1]Budgets (incl indexatie)'!BR:BR,'[1]Berekening drops + kosten'!B196,'[1]Budgets (incl indexatie)'!AW:AW,'[1]Berekening drops + kosten'!D196,'[1]Budgets (incl indexatie)'!BP:BP,'[1]Berekening drops + kosten'!E196)*1.25</f>
        <v>198</v>
      </c>
      <c r="X196" s="9">
        <f t="shared" si="24"/>
        <v>6</v>
      </c>
      <c r="Y196" s="9" t="e">
        <f t="shared" si="25"/>
        <v>#N/A</v>
      </c>
      <c r="Z196" s="33">
        <f t="shared" si="26"/>
        <v>6</v>
      </c>
      <c r="AA196" s="34">
        <f t="shared" si="27"/>
        <v>0</v>
      </c>
      <c r="AB196" s="35">
        <v>1297.1500000000001</v>
      </c>
      <c r="AC196" s="35">
        <f>IF(Z196=0,0,IF(A196="Pharma",#REF!,
VLOOKUP(B196*1,'[1]Tarieven per pallet &amp; postcode'!A:C,3,0))*Z196)</f>
        <v>1096.1399999999999</v>
      </c>
      <c r="AD196" s="35">
        <f>IF(AA196=0,0,
IF(A196="Pharma",VLOOKUP(AA196,#REF!,2,0),
INDEX('[1]Tarieven per pallet &amp; postcode'!$A$4:$AK$94,MATCH('[1]Berekening drops + kosten'!B196*1,'[1]Tarieven per pallet &amp; postcode'!$A$4:$A$94,0),MATCH(AA196,'[1]Tarieven per pallet &amp; postcode'!$A$4:$AK$4,0))*AA196))</f>
        <v>0</v>
      </c>
      <c r="AE196" s="35">
        <f t="shared" si="28"/>
        <v>1096.1399999999999</v>
      </c>
      <c r="AF196" s="36">
        <f t="shared" si="29"/>
        <v>201.01000000000022</v>
      </c>
      <c r="AG196" s="127">
        <v>10</v>
      </c>
      <c r="AH196" s="115">
        <f t="shared" si="22"/>
        <v>19.8</v>
      </c>
      <c r="AI196" s="128">
        <f t="shared" si="30"/>
        <v>0.6</v>
      </c>
      <c r="AJ196" s="129">
        <f t="shared" si="23"/>
        <v>33</v>
      </c>
      <c r="AK196" s="128">
        <f t="shared" si="31"/>
        <v>1</v>
      </c>
      <c r="AL196" s="130">
        <f t="shared" si="32"/>
        <v>0.4</v>
      </c>
    </row>
    <row r="197" spans="1:38" x14ac:dyDescent="0.2">
      <c r="A197" t="s">
        <v>68</v>
      </c>
      <c r="B197" t="s">
        <v>73</v>
      </c>
      <c r="D197" t="s">
        <v>76</v>
      </c>
      <c r="E197">
        <v>37</v>
      </c>
      <c r="F197" s="9">
        <v>1</v>
      </c>
      <c r="G197" s="9">
        <v>22.4</v>
      </c>
      <c r="H197" s="9">
        <v>2</v>
      </c>
      <c r="I197" s="9">
        <v>38.4</v>
      </c>
      <c r="J197" s="9">
        <v>0</v>
      </c>
      <c r="K197" s="9">
        <v>0</v>
      </c>
      <c r="L197" s="9">
        <v>1</v>
      </c>
      <c r="M197" s="9">
        <v>12</v>
      </c>
      <c r="N197" s="9">
        <v>1</v>
      </c>
      <c r="O197" s="9">
        <v>12.8</v>
      </c>
      <c r="T197" s="9">
        <v>5</v>
      </c>
      <c r="U197" s="9">
        <v>85.6</v>
      </c>
      <c r="W197" s="32">
        <f>SUMIFS('[1]Budgets (incl indexatie)'!BT:BT,'[1]Budgets (incl indexatie)'!BU:BU,'[1]Berekening drops + kosten'!A197,'[1]Budgets (incl indexatie)'!BR:BR,'[1]Berekening drops + kosten'!B197,'[1]Budgets (incl indexatie)'!AW:AW,'[1]Berekening drops + kosten'!D197,'[1]Budgets (incl indexatie)'!BP:BP,'[1]Berekening drops + kosten'!E197)*1.25</f>
        <v>107</v>
      </c>
      <c r="X197" s="9">
        <f t="shared" si="24"/>
        <v>4</v>
      </c>
      <c r="Y197" s="9" t="e">
        <f t="shared" si="25"/>
        <v>#N/A</v>
      </c>
      <c r="Z197" s="33">
        <f t="shared" si="26"/>
        <v>3</v>
      </c>
      <c r="AA197" s="34">
        <f t="shared" si="27"/>
        <v>8</v>
      </c>
      <c r="AB197" s="35">
        <v>706.29</v>
      </c>
      <c r="AC197" s="35">
        <f>IF(Z197=0,0,IF(A197="Pharma",#REF!,
VLOOKUP(B197*1,'[1]Tarieven per pallet &amp; postcode'!A:C,3,0))*Z197)</f>
        <v>548.06999999999994</v>
      </c>
      <c r="AD197" s="35">
        <f>IF(AA197=0,0,
IF(A197="Pharma",VLOOKUP(AA197,#REF!,2,0),
INDEX('[1]Tarieven per pallet &amp; postcode'!$A$4:$AK$94,MATCH('[1]Berekening drops + kosten'!B197*1,'[1]Tarieven per pallet &amp; postcode'!$A$4:$A$94,0),MATCH(AA197,'[1]Tarieven per pallet &amp; postcode'!$A$4:$AK$4,0))*AA197))</f>
        <v>87.36</v>
      </c>
      <c r="AE197" s="35">
        <f t="shared" si="28"/>
        <v>635.42999999999995</v>
      </c>
      <c r="AF197" s="36">
        <f t="shared" si="29"/>
        <v>70.860000000000014</v>
      </c>
      <c r="AG197" s="127">
        <v>5</v>
      </c>
      <c r="AH197" s="115">
        <f t="shared" si="22"/>
        <v>21.4</v>
      </c>
      <c r="AI197" s="128">
        <f t="shared" si="30"/>
        <v>0.64848484848484844</v>
      </c>
      <c r="AJ197" s="129">
        <f t="shared" si="23"/>
        <v>26.75</v>
      </c>
      <c r="AK197" s="128">
        <f t="shared" si="31"/>
        <v>0.81060606060606055</v>
      </c>
      <c r="AL197" s="130">
        <f t="shared" si="32"/>
        <v>0.16212121212121211</v>
      </c>
    </row>
    <row r="198" spans="1:38" x14ac:dyDescent="0.2">
      <c r="A198" t="s">
        <v>68</v>
      </c>
      <c r="B198" t="s">
        <v>73</v>
      </c>
      <c r="D198" t="s">
        <v>76</v>
      </c>
      <c r="E198">
        <v>38</v>
      </c>
      <c r="F198" s="9">
        <v>1</v>
      </c>
      <c r="G198" s="9">
        <v>21.6</v>
      </c>
      <c r="H198" s="9">
        <v>1</v>
      </c>
      <c r="I198" s="9">
        <v>8</v>
      </c>
      <c r="J198" s="9">
        <v>2</v>
      </c>
      <c r="K198" s="9">
        <v>33.6</v>
      </c>
      <c r="P198" s="9">
        <v>2</v>
      </c>
      <c r="Q198" s="9">
        <v>52.8</v>
      </c>
      <c r="T198" s="9">
        <v>6</v>
      </c>
      <c r="U198" s="9">
        <v>116</v>
      </c>
      <c r="W198" s="32">
        <f>SUMIFS('[1]Budgets (incl indexatie)'!BT:BT,'[1]Budgets (incl indexatie)'!BU:BU,'[1]Berekening drops + kosten'!A198,'[1]Budgets (incl indexatie)'!BR:BR,'[1]Berekening drops + kosten'!B198,'[1]Budgets (incl indexatie)'!AW:AW,'[1]Berekening drops + kosten'!D198,'[1]Budgets (incl indexatie)'!BP:BP,'[1]Berekening drops + kosten'!E198)*1.25</f>
        <v>145</v>
      </c>
      <c r="X198" s="9">
        <f t="shared" si="24"/>
        <v>5</v>
      </c>
      <c r="Y198" s="9" t="e">
        <f t="shared" si="25"/>
        <v>#N/A</v>
      </c>
      <c r="Z198" s="33">
        <f t="shared" si="26"/>
        <v>4</v>
      </c>
      <c r="AA198" s="34">
        <f t="shared" si="27"/>
        <v>13</v>
      </c>
      <c r="AB198" s="35">
        <v>898.92000000000007</v>
      </c>
      <c r="AC198" s="35">
        <f>IF(Z198=0,0,IF(A198="Pharma",#REF!,
VLOOKUP(B198*1,'[1]Tarieven per pallet &amp; postcode'!A:C,3,0))*Z198)</f>
        <v>730.76</v>
      </c>
      <c r="AD198" s="35">
        <f>IF(AA198=0,0,
IF(A198="Pharma",VLOOKUP(AA198,#REF!,2,0),
INDEX('[1]Tarieven per pallet &amp; postcode'!$A$4:$AK$94,MATCH('[1]Berekening drops + kosten'!B198*1,'[1]Tarieven per pallet &amp; postcode'!$A$4:$A$94,0),MATCH(AA198,'[1]Tarieven per pallet &amp; postcode'!$A$4:$AK$4,0))*AA198))</f>
        <v>132.86000000000001</v>
      </c>
      <c r="AE198" s="35">
        <f t="shared" si="28"/>
        <v>863.62</v>
      </c>
      <c r="AF198" s="36">
        <f t="shared" si="29"/>
        <v>35.300000000000068</v>
      </c>
      <c r="AG198" s="127">
        <v>6</v>
      </c>
      <c r="AH198" s="115">
        <f t="shared" ref="AH198:AH207" si="33">W198/AG198</f>
        <v>24.166666666666668</v>
      </c>
      <c r="AI198" s="128">
        <f t="shared" si="30"/>
        <v>0.73232323232323238</v>
      </c>
      <c r="AJ198" s="129">
        <f t="shared" ref="AJ198:AJ207" si="34">W198/X198</f>
        <v>29</v>
      </c>
      <c r="AK198" s="128">
        <f t="shared" si="31"/>
        <v>0.87878787878787878</v>
      </c>
      <c r="AL198" s="130">
        <f t="shared" si="32"/>
        <v>0.14646464646464641</v>
      </c>
    </row>
    <row r="199" spans="1:38" x14ac:dyDescent="0.2">
      <c r="A199" t="s">
        <v>68</v>
      </c>
      <c r="B199" t="s">
        <v>73</v>
      </c>
      <c r="D199" t="s">
        <v>76</v>
      </c>
      <c r="E199">
        <v>39</v>
      </c>
      <c r="H199" s="9">
        <v>1</v>
      </c>
      <c r="I199" s="9">
        <v>23.2</v>
      </c>
      <c r="J199" s="9">
        <v>1</v>
      </c>
      <c r="K199" s="9">
        <v>9.6</v>
      </c>
      <c r="L199" s="9">
        <v>1</v>
      </c>
      <c r="M199" s="9">
        <v>25.6</v>
      </c>
      <c r="N199" s="9">
        <v>1</v>
      </c>
      <c r="O199" s="9">
        <v>12.8</v>
      </c>
      <c r="P199" s="9">
        <v>2</v>
      </c>
      <c r="Q199" s="9">
        <v>52.8</v>
      </c>
      <c r="T199" s="9">
        <v>6</v>
      </c>
      <c r="U199" s="9">
        <v>124</v>
      </c>
      <c r="W199" s="32">
        <f>SUMIFS('[1]Budgets (incl indexatie)'!BT:BT,'[1]Budgets (incl indexatie)'!BU:BU,'[1]Berekening drops + kosten'!A199,'[1]Budgets (incl indexatie)'!BR:BR,'[1]Berekening drops + kosten'!B199,'[1]Budgets (incl indexatie)'!AW:AW,'[1]Berekening drops + kosten'!D199,'[1]Budgets (incl indexatie)'!BP:BP,'[1]Berekening drops + kosten'!E199)*1.25</f>
        <v>155</v>
      </c>
      <c r="X199" s="9">
        <f t="shared" ref="X199:X208" si="35">ROUNDUP(W199/33,0)</f>
        <v>5</v>
      </c>
      <c r="Y199" s="9" t="e">
        <f t="shared" ref="Y199:Y208" si="36">INDEX(F199:T199,1,MATCH("Totaal Som van Unique DropID",$F$4:$T$4,0))-X199</f>
        <v>#N/A</v>
      </c>
      <c r="Z199" s="33">
        <f t="shared" ref="Z199:Z208" si="37">IF(W199/33&lt;1,0,ROUNDDOWN(W199/33,0))</f>
        <v>4</v>
      </c>
      <c r="AA199" s="34">
        <f t="shared" ref="AA199:AA208" si="38">MIN(33,ROUND(W199-33*Z199,0))</f>
        <v>23</v>
      </c>
      <c r="AB199" s="35">
        <v>937.04</v>
      </c>
      <c r="AC199" s="35">
        <f>IF(Z199=0,0,IF(A199="Pharma",#REF!,
VLOOKUP(B199*1,'[1]Tarieven per pallet &amp; postcode'!A:C,3,0))*Z199)</f>
        <v>730.76</v>
      </c>
      <c r="AD199" s="35">
        <f>IF(AA199=0,0,
IF(A199="Pharma",VLOOKUP(AA199,#REF!,2,0),
INDEX('[1]Tarieven per pallet &amp; postcode'!$A$4:$AK$94,MATCH('[1]Berekening drops + kosten'!B199*1,'[1]Tarieven per pallet &amp; postcode'!$A$4:$A$94,0),MATCH(AA199,'[1]Tarieven per pallet &amp; postcode'!$A$4:$AK$4,0))*AA199))</f>
        <v>188.83</v>
      </c>
      <c r="AE199" s="35">
        <f t="shared" ref="AE199:AE208" si="39">AC199+AD199</f>
        <v>919.59</v>
      </c>
      <c r="AF199" s="36">
        <f t="shared" ref="AF199:AF208" si="40">MAX(0,IF(AE199="","",AB199-AE199))</f>
        <v>17.449999999999932</v>
      </c>
      <c r="AG199" s="127">
        <v>6</v>
      </c>
      <c r="AH199" s="115">
        <f t="shared" si="33"/>
        <v>25.833333333333332</v>
      </c>
      <c r="AI199" s="128">
        <f t="shared" ref="AI199:AI207" si="41">AH199/$AI$5</f>
        <v>0.78282828282828276</v>
      </c>
      <c r="AJ199" s="129">
        <f t="shared" si="34"/>
        <v>31</v>
      </c>
      <c r="AK199" s="128">
        <f t="shared" ref="AK199:AK207" si="42">AJ199/$AI$5</f>
        <v>0.93939393939393945</v>
      </c>
      <c r="AL199" s="130">
        <f t="shared" ref="AL199:AL207" si="43">AK199-AI199</f>
        <v>0.15656565656565669</v>
      </c>
    </row>
    <row r="200" spans="1:38" x14ac:dyDescent="0.2">
      <c r="A200" t="s">
        <v>68</v>
      </c>
      <c r="B200" t="s">
        <v>73</v>
      </c>
      <c r="D200" t="s">
        <v>76</v>
      </c>
      <c r="E200">
        <v>40</v>
      </c>
      <c r="F200" s="9">
        <v>1</v>
      </c>
      <c r="G200" s="9">
        <v>16.8</v>
      </c>
      <c r="H200" s="9">
        <v>1</v>
      </c>
      <c r="I200" s="9">
        <v>25.6</v>
      </c>
      <c r="J200" s="9">
        <v>1</v>
      </c>
      <c r="K200" s="9">
        <v>24.8</v>
      </c>
      <c r="L200" s="9">
        <v>2</v>
      </c>
      <c r="M200" s="9">
        <v>40.799999999999997</v>
      </c>
      <c r="P200" s="9">
        <v>1</v>
      </c>
      <c r="Q200" s="9">
        <v>26.4</v>
      </c>
      <c r="T200" s="9">
        <v>6</v>
      </c>
      <c r="U200" s="9">
        <v>134.4</v>
      </c>
      <c r="W200" s="32">
        <f>SUMIFS('[1]Budgets (incl indexatie)'!BT:BT,'[1]Budgets (incl indexatie)'!BU:BU,'[1]Berekening drops + kosten'!A200,'[1]Budgets (incl indexatie)'!BR:BR,'[1]Berekening drops + kosten'!B200,'[1]Budgets (incl indexatie)'!AW:AW,'[1]Berekening drops + kosten'!D200,'[1]Budgets (incl indexatie)'!BP:BP,'[1]Berekening drops + kosten'!E200)*1.25</f>
        <v>168</v>
      </c>
      <c r="X200" s="9">
        <f t="shared" si="35"/>
        <v>6</v>
      </c>
      <c r="Y200" s="9" t="e">
        <f t="shared" si="36"/>
        <v>#N/A</v>
      </c>
      <c r="Z200" s="33">
        <f t="shared" si="37"/>
        <v>5</v>
      </c>
      <c r="AA200" s="34">
        <f t="shared" si="38"/>
        <v>3</v>
      </c>
      <c r="AB200" s="35">
        <v>995.52</v>
      </c>
      <c r="AC200" s="35">
        <f>IF(Z200=0,0,IF(A200="Pharma",#REF!,
VLOOKUP(B200*1,'[1]Tarieven per pallet &amp; postcode'!A:C,3,0))*Z200)</f>
        <v>913.45</v>
      </c>
      <c r="AD200" s="35">
        <f>IF(AA200=0,0,
IF(A200="Pharma",VLOOKUP(AA200,#REF!,2,0),
INDEX('[1]Tarieven per pallet &amp; postcode'!$A$4:$AK$94,MATCH('[1]Berekening drops + kosten'!B200*1,'[1]Tarieven per pallet &amp; postcode'!$A$4:$A$94,0),MATCH(AA200,'[1]Tarieven per pallet &amp; postcode'!$A$4:$AK$4,0))*AA200))</f>
        <v>50.88</v>
      </c>
      <c r="AE200" s="35">
        <f t="shared" si="39"/>
        <v>964.33</v>
      </c>
      <c r="AF200" s="36">
        <f t="shared" si="40"/>
        <v>31.189999999999941</v>
      </c>
      <c r="AG200" s="127">
        <v>6</v>
      </c>
      <c r="AH200" s="115">
        <f t="shared" si="33"/>
        <v>28</v>
      </c>
      <c r="AI200" s="128">
        <f t="shared" si="41"/>
        <v>0.84848484848484851</v>
      </c>
      <c r="AJ200" s="129">
        <f t="shared" si="34"/>
        <v>28</v>
      </c>
      <c r="AK200" s="128">
        <f t="shared" si="42"/>
        <v>0.84848484848484851</v>
      </c>
      <c r="AL200" s="130">
        <f t="shared" si="43"/>
        <v>0</v>
      </c>
    </row>
    <row r="201" spans="1:38" x14ac:dyDescent="0.2">
      <c r="A201" t="s">
        <v>68</v>
      </c>
      <c r="B201" t="s">
        <v>73</v>
      </c>
      <c r="D201" t="s">
        <v>76</v>
      </c>
      <c r="E201">
        <v>41</v>
      </c>
      <c r="F201" s="9">
        <v>1</v>
      </c>
      <c r="G201" s="9">
        <v>20.8</v>
      </c>
      <c r="H201" s="9">
        <v>1</v>
      </c>
      <c r="I201" s="9">
        <v>25.6</v>
      </c>
      <c r="J201" s="9">
        <v>2</v>
      </c>
      <c r="K201" s="9">
        <v>52.8</v>
      </c>
      <c r="L201" s="9">
        <v>2</v>
      </c>
      <c r="M201" s="9">
        <v>33.599999999999994</v>
      </c>
      <c r="P201" s="9">
        <v>1</v>
      </c>
      <c r="Q201" s="9">
        <v>26.4</v>
      </c>
      <c r="T201" s="9">
        <v>7</v>
      </c>
      <c r="U201" s="9">
        <v>159.20000000000002</v>
      </c>
      <c r="W201" s="32">
        <f>SUMIFS('[1]Budgets (incl indexatie)'!BT:BT,'[1]Budgets (incl indexatie)'!BU:BU,'[1]Berekening drops + kosten'!A201,'[1]Budgets (incl indexatie)'!BR:BR,'[1]Berekening drops + kosten'!B201,'[1]Budgets (incl indexatie)'!AW:AW,'[1]Berekening drops + kosten'!D201,'[1]Budgets (incl indexatie)'!BP:BP,'[1]Berekening drops + kosten'!E201)*1.25</f>
        <v>199.00000000000003</v>
      </c>
      <c r="X201" s="9">
        <f t="shared" si="35"/>
        <v>7</v>
      </c>
      <c r="Y201" s="9" t="e">
        <f t="shared" si="36"/>
        <v>#N/A</v>
      </c>
      <c r="Z201" s="33">
        <f t="shared" si="37"/>
        <v>6</v>
      </c>
      <c r="AA201" s="34">
        <f t="shared" si="38"/>
        <v>1</v>
      </c>
      <c r="AB201" s="35">
        <v>1165.97</v>
      </c>
      <c r="AC201" s="35">
        <f>IF(Z201=0,0,IF(A201="Pharma",#REF!,
VLOOKUP(B201*1,'[1]Tarieven per pallet &amp; postcode'!A:C,3,0))*Z201)</f>
        <v>1096.1399999999999</v>
      </c>
      <c r="AD201" s="35">
        <f>IF(AA201=0,0,
IF(A201="Pharma",VLOOKUP(AA201,#REF!,2,0),
INDEX('[1]Tarieven per pallet &amp; postcode'!$A$4:$AK$94,MATCH('[1]Berekening drops + kosten'!B201*1,'[1]Tarieven per pallet &amp; postcode'!$A$4:$A$94,0),MATCH(AA201,'[1]Tarieven per pallet &amp; postcode'!$A$4:$AK$4,0))*AA201))</f>
        <v>34.08</v>
      </c>
      <c r="AE201" s="35">
        <f t="shared" si="39"/>
        <v>1130.2199999999998</v>
      </c>
      <c r="AF201" s="36">
        <f t="shared" si="40"/>
        <v>35.750000000000227</v>
      </c>
      <c r="AG201" s="127">
        <v>7</v>
      </c>
      <c r="AH201" s="115">
        <f t="shared" si="33"/>
        <v>28.428571428571434</v>
      </c>
      <c r="AI201" s="128">
        <f t="shared" si="41"/>
        <v>0.86147186147186161</v>
      </c>
      <c r="AJ201" s="129">
        <f t="shared" si="34"/>
        <v>28.428571428571434</v>
      </c>
      <c r="AK201" s="128">
        <f t="shared" si="42"/>
        <v>0.86147186147186161</v>
      </c>
      <c r="AL201" s="130">
        <f t="shared" si="43"/>
        <v>0</v>
      </c>
    </row>
    <row r="202" spans="1:38" x14ac:dyDescent="0.2">
      <c r="A202" t="s">
        <v>68</v>
      </c>
      <c r="B202" t="s">
        <v>73</v>
      </c>
      <c r="D202" t="s">
        <v>76</v>
      </c>
      <c r="E202">
        <v>42</v>
      </c>
      <c r="H202" s="9">
        <v>1</v>
      </c>
      <c r="I202" s="9">
        <v>26.4</v>
      </c>
      <c r="J202" s="9">
        <v>2</v>
      </c>
      <c r="K202" s="9">
        <v>44</v>
      </c>
      <c r="L202" s="9">
        <v>1</v>
      </c>
      <c r="M202" s="9">
        <v>8</v>
      </c>
      <c r="N202" s="9">
        <v>1</v>
      </c>
      <c r="O202" s="9">
        <v>21.6</v>
      </c>
      <c r="P202" s="9">
        <v>3</v>
      </c>
      <c r="Q202" s="9">
        <v>52.800000000000004</v>
      </c>
      <c r="T202" s="9">
        <v>8</v>
      </c>
      <c r="U202" s="9">
        <v>152.80000000000001</v>
      </c>
      <c r="W202" s="32">
        <f>SUMIFS('[1]Budgets (incl indexatie)'!BT:BT,'[1]Budgets (incl indexatie)'!BU:BU,'[1]Berekening drops + kosten'!A202,'[1]Budgets (incl indexatie)'!BR:BR,'[1]Berekening drops + kosten'!B202,'[1]Budgets (incl indexatie)'!AW:AW,'[1]Berekening drops + kosten'!D202,'[1]Budgets (incl indexatie)'!BP:BP,'[1]Berekening drops + kosten'!E202)*1.25</f>
        <v>191</v>
      </c>
      <c r="X202" s="9">
        <f t="shared" si="35"/>
        <v>6</v>
      </c>
      <c r="Y202" s="9" t="e">
        <f t="shared" si="36"/>
        <v>#N/A</v>
      </c>
      <c r="Z202" s="33">
        <f t="shared" si="37"/>
        <v>5</v>
      </c>
      <c r="AA202" s="34">
        <f t="shared" si="38"/>
        <v>26</v>
      </c>
      <c r="AB202" s="35">
        <v>1155.21</v>
      </c>
      <c r="AC202" s="35">
        <f>IF(Z202=0,0,IF(A202="Pharma",#REF!,
VLOOKUP(B202*1,'[1]Tarieven per pallet &amp; postcode'!A:C,3,0))*Z202)</f>
        <v>913.45</v>
      </c>
      <c r="AD202" s="35">
        <f>IF(AA202=0,0,
IF(A202="Pharma",VLOOKUP(AA202,#REF!,2,0),
INDEX('[1]Tarieven per pallet &amp; postcode'!$A$4:$AK$94,MATCH('[1]Berekening drops + kosten'!B202*1,'[1]Tarieven per pallet &amp; postcode'!$A$4:$A$94,0),MATCH(AA202,'[1]Tarieven per pallet &amp; postcode'!$A$4:$AK$4,0))*AA202))</f>
        <v>202.54</v>
      </c>
      <c r="AE202" s="35">
        <f t="shared" si="39"/>
        <v>1115.99</v>
      </c>
      <c r="AF202" s="36">
        <f t="shared" si="40"/>
        <v>39.220000000000027</v>
      </c>
      <c r="AG202" s="127">
        <v>8</v>
      </c>
      <c r="AH202" s="115">
        <f t="shared" si="33"/>
        <v>23.875</v>
      </c>
      <c r="AI202" s="128">
        <f t="shared" si="41"/>
        <v>0.72348484848484851</v>
      </c>
      <c r="AJ202" s="129">
        <f t="shared" si="34"/>
        <v>31.833333333333332</v>
      </c>
      <c r="AK202" s="128">
        <f t="shared" si="42"/>
        <v>0.96464646464646464</v>
      </c>
      <c r="AL202" s="130">
        <f t="shared" si="43"/>
        <v>0.24116161616161613</v>
      </c>
    </row>
    <row r="203" spans="1:38" x14ac:dyDescent="0.2">
      <c r="A203" t="s">
        <v>68</v>
      </c>
      <c r="B203" t="s">
        <v>73</v>
      </c>
      <c r="D203" t="s">
        <v>76</v>
      </c>
      <c r="E203">
        <v>43</v>
      </c>
      <c r="H203" s="9">
        <v>1</v>
      </c>
      <c r="I203" s="9">
        <v>22.4</v>
      </c>
      <c r="J203" s="9">
        <v>1</v>
      </c>
      <c r="K203" s="9">
        <v>26.400000000000002</v>
      </c>
      <c r="L203" s="9">
        <v>1</v>
      </c>
      <c r="M203" s="9">
        <v>15.2</v>
      </c>
      <c r="P203" s="9">
        <v>1</v>
      </c>
      <c r="Q203" s="9">
        <v>26.400000000000002</v>
      </c>
      <c r="T203" s="9">
        <v>4</v>
      </c>
      <c r="U203" s="9">
        <v>90.4</v>
      </c>
      <c r="W203" s="32">
        <f>SUMIFS('[1]Budgets (incl indexatie)'!BT:BT,'[1]Budgets (incl indexatie)'!BU:BU,'[1]Berekening drops + kosten'!A203,'[1]Budgets (incl indexatie)'!BR:BR,'[1]Berekening drops + kosten'!B203,'[1]Budgets (incl indexatie)'!AW:AW,'[1]Berekening drops + kosten'!D203,'[1]Budgets (incl indexatie)'!BP:BP,'[1]Berekening drops + kosten'!E203)*1.25</f>
        <v>113</v>
      </c>
      <c r="X203" s="9">
        <f t="shared" si="35"/>
        <v>4</v>
      </c>
      <c r="Y203" s="9" t="e">
        <f t="shared" si="36"/>
        <v>#N/A</v>
      </c>
      <c r="Z203" s="33">
        <f t="shared" si="37"/>
        <v>3</v>
      </c>
      <c r="AA203" s="34">
        <f t="shared" si="38"/>
        <v>14</v>
      </c>
      <c r="AB203" s="35">
        <v>668.21</v>
      </c>
      <c r="AC203" s="35">
        <f>IF(Z203=0,0,IF(A203="Pharma",#REF!,
VLOOKUP(B203*1,'[1]Tarieven per pallet &amp; postcode'!A:C,3,0))*Z203)</f>
        <v>548.06999999999994</v>
      </c>
      <c r="AD203" s="35">
        <f>IF(AA203=0,0,
IF(A203="Pharma",VLOOKUP(AA203,#REF!,2,0),
INDEX('[1]Tarieven per pallet &amp; postcode'!$A$4:$AK$94,MATCH('[1]Berekening drops + kosten'!B203*1,'[1]Tarieven per pallet &amp; postcode'!$A$4:$A$94,0),MATCH(AA203,'[1]Tarieven per pallet &amp; postcode'!$A$4:$AK$4,0))*AA203))</f>
        <v>138.32000000000002</v>
      </c>
      <c r="AE203" s="35">
        <f t="shared" si="39"/>
        <v>686.39</v>
      </c>
      <c r="AF203" s="36">
        <f t="shared" si="40"/>
        <v>0</v>
      </c>
      <c r="AG203" s="127">
        <v>4</v>
      </c>
      <c r="AH203" s="115">
        <f t="shared" si="33"/>
        <v>28.25</v>
      </c>
      <c r="AI203" s="128">
        <f t="shared" si="41"/>
        <v>0.85606060606060608</v>
      </c>
      <c r="AJ203" s="129">
        <f t="shared" si="34"/>
        <v>28.25</v>
      </c>
      <c r="AK203" s="128">
        <f t="shared" si="42"/>
        <v>0.85606060606060608</v>
      </c>
      <c r="AL203" s="130">
        <f t="shared" si="43"/>
        <v>0</v>
      </c>
    </row>
    <row r="204" spans="1:38" x14ac:dyDescent="0.2">
      <c r="A204" t="s">
        <v>68</v>
      </c>
      <c r="B204" t="s">
        <v>73</v>
      </c>
      <c r="D204" t="s">
        <v>76</v>
      </c>
      <c r="E204">
        <v>44</v>
      </c>
      <c r="F204" s="9">
        <v>2</v>
      </c>
      <c r="G204" s="9">
        <v>24</v>
      </c>
      <c r="H204" s="9">
        <v>3</v>
      </c>
      <c r="I204" s="9">
        <v>28</v>
      </c>
      <c r="J204" s="9">
        <v>2</v>
      </c>
      <c r="K204" s="9">
        <v>44.8</v>
      </c>
      <c r="P204" s="9">
        <v>2</v>
      </c>
      <c r="Q204" s="9">
        <v>52.8</v>
      </c>
      <c r="T204" s="9">
        <v>9</v>
      </c>
      <c r="U204" s="9">
        <v>149.6</v>
      </c>
      <c r="W204" s="32">
        <f>SUMIFS('[1]Budgets (incl indexatie)'!BT:BT,'[1]Budgets (incl indexatie)'!BU:BU,'[1]Berekening drops + kosten'!A204,'[1]Budgets (incl indexatie)'!BR:BR,'[1]Berekening drops + kosten'!B204,'[1]Budgets (incl indexatie)'!AW:AW,'[1]Berekening drops + kosten'!D204,'[1]Budgets (incl indexatie)'!BP:BP,'[1]Berekening drops + kosten'!E204)*1.25</f>
        <v>187</v>
      </c>
      <c r="X204" s="9">
        <f t="shared" si="35"/>
        <v>6</v>
      </c>
      <c r="Y204" s="9" t="e">
        <f t="shared" si="36"/>
        <v>#N/A</v>
      </c>
      <c r="Z204" s="33">
        <f t="shared" si="37"/>
        <v>5</v>
      </c>
      <c r="AA204" s="34">
        <f t="shared" si="38"/>
        <v>22</v>
      </c>
      <c r="AB204" s="35">
        <v>1163.1299999999999</v>
      </c>
      <c r="AC204" s="35">
        <f>IF(Z204=0,0,IF(A204="Pharma",#REF!,
VLOOKUP(B204*1,'[1]Tarieven per pallet &amp; postcode'!A:C,3,0))*Z204)</f>
        <v>913.45</v>
      </c>
      <c r="AD204" s="35">
        <f>IF(AA204=0,0,
IF(A204="Pharma",VLOOKUP(AA204,#REF!,2,0),
INDEX('[1]Tarieven per pallet &amp; postcode'!$A$4:$AK$94,MATCH('[1]Berekening drops + kosten'!B204*1,'[1]Tarieven per pallet &amp; postcode'!$A$4:$A$94,0),MATCH(AA204,'[1]Tarieven per pallet &amp; postcode'!$A$4:$AK$4,0))*AA204))</f>
        <v>183.92</v>
      </c>
      <c r="AE204" s="35">
        <f t="shared" si="39"/>
        <v>1097.3700000000001</v>
      </c>
      <c r="AF204" s="36">
        <f t="shared" si="40"/>
        <v>65.759999999999764</v>
      </c>
      <c r="AG204" s="127">
        <v>9</v>
      </c>
      <c r="AH204" s="115">
        <f t="shared" si="33"/>
        <v>20.777777777777779</v>
      </c>
      <c r="AI204" s="128">
        <f t="shared" si="41"/>
        <v>0.62962962962962965</v>
      </c>
      <c r="AJ204" s="129">
        <f t="shared" si="34"/>
        <v>31.166666666666668</v>
      </c>
      <c r="AK204" s="128">
        <f t="shared" si="42"/>
        <v>0.94444444444444453</v>
      </c>
      <c r="AL204" s="130">
        <f t="shared" si="43"/>
        <v>0.31481481481481488</v>
      </c>
    </row>
    <row r="205" spans="1:38" x14ac:dyDescent="0.2">
      <c r="A205" t="s">
        <v>68</v>
      </c>
      <c r="B205" t="s">
        <v>73</v>
      </c>
      <c r="D205" t="s">
        <v>76</v>
      </c>
      <c r="E205">
        <v>45</v>
      </c>
      <c r="H205" s="9">
        <v>0</v>
      </c>
      <c r="I205" s="9">
        <v>0</v>
      </c>
      <c r="J205" s="9">
        <v>2</v>
      </c>
      <c r="K205" s="9">
        <v>29.6</v>
      </c>
      <c r="L205" s="9">
        <v>2</v>
      </c>
      <c r="M205" s="9">
        <v>45.599999999999994</v>
      </c>
      <c r="P205" s="9">
        <v>2</v>
      </c>
      <c r="Q205" s="9">
        <v>52.8</v>
      </c>
      <c r="T205" s="9">
        <v>6</v>
      </c>
      <c r="U205" s="9">
        <v>127.99999999999999</v>
      </c>
      <c r="W205" s="32">
        <f>SUMIFS('[1]Budgets (incl indexatie)'!BT:BT,'[1]Budgets (incl indexatie)'!BU:BU,'[1]Berekening drops + kosten'!A205,'[1]Budgets (incl indexatie)'!BR:BR,'[1]Berekening drops + kosten'!B205,'[1]Budgets (incl indexatie)'!AW:AW,'[1]Berekening drops + kosten'!D205,'[1]Budgets (incl indexatie)'!BP:BP,'[1]Berekening drops + kosten'!E205)*1.25</f>
        <v>160</v>
      </c>
      <c r="X205" s="9">
        <f t="shared" si="35"/>
        <v>5</v>
      </c>
      <c r="Y205" s="9" t="e">
        <f t="shared" si="36"/>
        <v>#N/A</v>
      </c>
      <c r="Z205" s="33">
        <f t="shared" si="37"/>
        <v>4</v>
      </c>
      <c r="AA205" s="34">
        <f t="shared" si="38"/>
        <v>28</v>
      </c>
      <c r="AB205" s="35">
        <v>940.96</v>
      </c>
      <c r="AC205" s="35">
        <f>IF(Z205=0,0,IF(A205="Pharma",#REF!,
VLOOKUP(B205*1,'[1]Tarieven per pallet &amp; postcode'!A:C,3,0))*Z205)</f>
        <v>730.76</v>
      </c>
      <c r="AD205" s="35">
        <f>IF(AA205=0,0,
IF(A205="Pharma",VLOOKUP(AA205,#REF!,2,0),
INDEX('[1]Tarieven per pallet &amp; postcode'!$A$4:$AK$94,MATCH('[1]Berekening drops + kosten'!B205*1,'[1]Tarieven per pallet &amp; postcode'!$A$4:$A$94,0),MATCH(AA205,'[1]Tarieven per pallet &amp; postcode'!$A$4:$AK$4,0))*AA205))</f>
        <v>209.44</v>
      </c>
      <c r="AE205" s="35">
        <f t="shared" si="39"/>
        <v>940.2</v>
      </c>
      <c r="AF205" s="36">
        <f t="shared" si="40"/>
        <v>0.75999999999999091</v>
      </c>
      <c r="AG205" s="127">
        <v>6</v>
      </c>
      <c r="AH205" s="115">
        <f t="shared" si="33"/>
        <v>26.666666666666668</v>
      </c>
      <c r="AI205" s="128">
        <f t="shared" si="41"/>
        <v>0.80808080808080807</v>
      </c>
      <c r="AJ205" s="129">
        <f t="shared" si="34"/>
        <v>32</v>
      </c>
      <c r="AK205" s="128">
        <f t="shared" si="42"/>
        <v>0.96969696969696972</v>
      </c>
      <c r="AL205" s="130">
        <f t="shared" si="43"/>
        <v>0.16161616161616166</v>
      </c>
    </row>
    <row r="206" spans="1:38" x14ac:dyDescent="0.2">
      <c r="A206" t="s">
        <v>68</v>
      </c>
      <c r="B206" t="s">
        <v>73</v>
      </c>
      <c r="D206" t="s">
        <v>76</v>
      </c>
      <c r="E206">
        <v>46</v>
      </c>
      <c r="F206" s="9">
        <v>2</v>
      </c>
      <c r="G206" s="9">
        <v>48.8</v>
      </c>
      <c r="H206" s="9">
        <v>1</v>
      </c>
      <c r="I206" s="9">
        <v>24</v>
      </c>
      <c r="J206" s="9">
        <v>1</v>
      </c>
      <c r="K206" s="9">
        <v>26.400000000000002</v>
      </c>
      <c r="N206" s="9">
        <v>2</v>
      </c>
      <c r="O206" s="9">
        <v>40.799999999999997</v>
      </c>
      <c r="P206" s="9">
        <v>3</v>
      </c>
      <c r="Q206" s="9">
        <v>79.199999999999989</v>
      </c>
      <c r="T206" s="9">
        <v>9</v>
      </c>
      <c r="U206" s="9">
        <v>219.2</v>
      </c>
      <c r="W206" s="32">
        <f>SUMIFS('[1]Budgets (incl indexatie)'!BT:BT,'[1]Budgets (incl indexatie)'!BU:BU,'[1]Berekening drops + kosten'!A206,'[1]Budgets (incl indexatie)'!BR:BR,'[1]Berekening drops + kosten'!B206,'[1]Budgets (incl indexatie)'!AW:AW,'[1]Berekening drops + kosten'!D206,'[1]Budgets (incl indexatie)'!BP:BP,'[1]Berekening drops + kosten'!E206)*1.25</f>
        <v>274</v>
      </c>
      <c r="X206" s="9">
        <f t="shared" si="35"/>
        <v>9</v>
      </c>
      <c r="Y206" s="9" t="e">
        <f t="shared" si="36"/>
        <v>#N/A</v>
      </c>
      <c r="Z206" s="33">
        <f t="shared" si="37"/>
        <v>8</v>
      </c>
      <c r="AA206" s="34">
        <f t="shared" si="38"/>
        <v>10</v>
      </c>
      <c r="AB206" s="35">
        <v>1610.3100000000002</v>
      </c>
      <c r="AC206" s="35">
        <f>IF(Z206=0,0,IF(A206="Pharma",#REF!,
VLOOKUP(B206*1,'[1]Tarieven per pallet &amp; postcode'!A:C,3,0))*Z206)</f>
        <v>1461.52</v>
      </c>
      <c r="AD206" s="35">
        <f>IF(AA206=0,0,
IF(A206="Pharma",VLOOKUP(AA206,#REF!,2,0),
INDEX('[1]Tarieven per pallet &amp; postcode'!$A$4:$AK$94,MATCH('[1]Berekening drops + kosten'!B206*1,'[1]Tarieven per pallet &amp; postcode'!$A$4:$A$94,0),MATCH(AA206,'[1]Tarieven per pallet &amp; postcode'!$A$4:$AK$4,0))*AA206))</f>
        <v>109.80000000000001</v>
      </c>
      <c r="AE206" s="35">
        <f t="shared" si="39"/>
        <v>1571.32</v>
      </c>
      <c r="AF206" s="36">
        <f t="shared" si="40"/>
        <v>38.990000000000236</v>
      </c>
      <c r="AG206" s="127">
        <v>9</v>
      </c>
      <c r="AH206" s="115">
        <f t="shared" si="33"/>
        <v>30.444444444444443</v>
      </c>
      <c r="AI206" s="128">
        <f t="shared" si="41"/>
        <v>0.92255892255892247</v>
      </c>
      <c r="AJ206" s="129">
        <f t="shared" si="34"/>
        <v>30.444444444444443</v>
      </c>
      <c r="AK206" s="128">
        <f t="shared" si="42"/>
        <v>0.92255892255892247</v>
      </c>
      <c r="AL206" s="130">
        <f t="shared" si="43"/>
        <v>0</v>
      </c>
    </row>
    <row r="207" spans="1:38" ht="16" thickBot="1" x14ac:dyDescent="0.25">
      <c r="A207" t="s">
        <v>68</v>
      </c>
      <c r="B207" t="s">
        <v>73</v>
      </c>
      <c r="D207" t="s">
        <v>76</v>
      </c>
      <c r="E207">
        <v>47</v>
      </c>
      <c r="F207" s="9">
        <v>1</v>
      </c>
      <c r="G207" s="9">
        <v>23.2</v>
      </c>
      <c r="H207" s="9">
        <v>1</v>
      </c>
      <c r="I207" s="9">
        <v>20.8</v>
      </c>
      <c r="J207" s="9">
        <v>1</v>
      </c>
      <c r="K207" s="9">
        <v>20</v>
      </c>
      <c r="L207" s="9">
        <v>1</v>
      </c>
      <c r="M207" s="9">
        <v>3.2</v>
      </c>
      <c r="P207" s="9">
        <v>2</v>
      </c>
      <c r="Q207" s="9">
        <v>52.8</v>
      </c>
      <c r="T207" s="9">
        <v>6</v>
      </c>
      <c r="U207" s="9">
        <v>120</v>
      </c>
      <c r="W207" s="32">
        <f>SUMIFS('[1]Budgets (incl indexatie)'!BT:BT,'[1]Budgets (incl indexatie)'!BU:BU,'[1]Berekening drops + kosten'!A207,'[1]Budgets (incl indexatie)'!BR:BR,'[1]Berekening drops + kosten'!B207,'[1]Budgets (incl indexatie)'!AW:AW,'[1]Berekening drops + kosten'!D207,'[1]Budgets (incl indexatie)'!BP:BP,'[1]Berekening drops + kosten'!E207)*1.25</f>
        <v>150</v>
      </c>
      <c r="X207" s="9">
        <f t="shared" si="35"/>
        <v>5</v>
      </c>
      <c r="Y207" s="9" t="e">
        <f t="shared" si="36"/>
        <v>#N/A</v>
      </c>
      <c r="Z207" s="33">
        <f t="shared" si="37"/>
        <v>4</v>
      </c>
      <c r="AA207" s="34">
        <f t="shared" si="38"/>
        <v>18</v>
      </c>
      <c r="AB207" s="35">
        <v>902.66000000000008</v>
      </c>
      <c r="AC207" s="35">
        <f>IF(Z207=0,0,IF(A207="Pharma",#REF!,
VLOOKUP(B207*1,'[1]Tarieven per pallet &amp; postcode'!A:C,3,0))*Z207)</f>
        <v>730.76</v>
      </c>
      <c r="AD207" s="35">
        <f>IF(AA207=0,0,
IF(A207="Pharma",VLOOKUP(AA207,#REF!,2,0),
INDEX('[1]Tarieven per pallet &amp; postcode'!$A$4:$AK$94,MATCH('[1]Berekening drops + kosten'!B207*1,'[1]Tarieven per pallet &amp; postcode'!$A$4:$A$94,0),MATCH(AA207,'[1]Tarieven per pallet &amp; postcode'!$A$4:$AK$4,0))*AA207))</f>
        <v>163.62</v>
      </c>
      <c r="AE207" s="35">
        <f t="shared" si="39"/>
        <v>894.38</v>
      </c>
      <c r="AF207" s="36">
        <f t="shared" si="40"/>
        <v>8.2800000000000864</v>
      </c>
      <c r="AG207" s="133">
        <v>6</v>
      </c>
      <c r="AH207" s="134">
        <f t="shared" si="33"/>
        <v>25</v>
      </c>
      <c r="AI207" s="135">
        <f t="shared" si="41"/>
        <v>0.75757575757575757</v>
      </c>
      <c r="AJ207" s="136">
        <f t="shared" si="34"/>
        <v>30</v>
      </c>
      <c r="AK207" s="135">
        <f t="shared" si="42"/>
        <v>0.90909090909090906</v>
      </c>
      <c r="AL207" s="137">
        <f t="shared" si="43"/>
        <v>0.15151515151515149</v>
      </c>
    </row>
    <row r="208" spans="1:38" hidden="1" x14ac:dyDescent="0.2">
      <c r="A208" t="s">
        <v>77</v>
      </c>
      <c r="B208"/>
      <c r="D208"/>
      <c r="E208"/>
      <c r="F208" s="9">
        <v>49</v>
      </c>
      <c r="G208" s="9">
        <v>840</v>
      </c>
      <c r="H208" s="9">
        <v>65</v>
      </c>
      <c r="I208" s="9">
        <v>1110.4000000000001</v>
      </c>
      <c r="J208" s="9">
        <v>106</v>
      </c>
      <c r="K208" s="9">
        <v>1935.1999999999996</v>
      </c>
      <c r="L208" s="9">
        <v>46</v>
      </c>
      <c r="M208" s="9">
        <v>688</v>
      </c>
      <c r="N208" s="9">
        <v>88</v>
      </c>
      <c r="O208" s="9">
        <v>1497.9999999999998</v>
      </c>
      <c r="P208" s="9">
        <v>55</v>
      </c>
      <c r="Q208" s="9">
        <v>1360.7999999999995</v>
      </c>
      <c r="T208" s="9">
        <v>409</v>
      </c>
      <c r="U208" s="9">
        <v>7432.3999999999987</v>
      </c>
      <c r="W208" s="32">
        <f>SUMIFS('[1]Budgets (incl indexatie)'!BT:BT,'[1]Budgets (incl indexatie)'!BU:BU,'[1]Berekening drops + kosten'!A208,'[1]Budgets (incl indexatie)'!BR:BR,'[1]Berekening drops + kosten'!B208,'[1]Budgets (incl indexatie)'!AW:AW,'[1]Berekening drops + kosten'!D208,'[1]Budgets (incl indexatie)'!BP:BP,'[1]Berekening drops + kosten'!E208)*1.25</f>
        <v>0</v>
      </c>
      <c r="X208" s="9">
        <f t="shared" si="35"/>
        <v>0</v>
      </c>
      <c r="Y208" s="9" t="e">
        <f t="shared" si="36"/>
        <v>#N/A</v>
      </c>
      <c r="Z208" s="33">
        <f t="shared" si="37"/>
        <v>0</v>
      </c>
      <c r="AA208" s="34">
        <f t="shared" si="38"/>
        <v>0</v>
      </c>
      <c r="AB208" s="35">
        <f>SUMIFS('[1]Budgets (incl indexatie)'!BX:BX,'[1]Budgets (incl indexatie)'!BU:BU,'[1]Berekening drops + kosten'!A208,'[1]Budgets (incl indexatie)'!BR:BR,'[1]Berekening drops + kosten'!B208,'[1]Budgets (incl indexatie)'!AW:AW,'[1]Berekening drops + kosten'!D208,'[1]Budgets (incl indexatie)'!BP:BP,'[1]Berekening drops + kosten'!E208)</f>
        <v>0</v>
      </c>
      <c r="AC208" s="35">
        <f>IF(Z208=0,0,IF(A208="Pharma",#REF!,
VLOOKUP(B208*1,'[1]Tarieven per pallet &amp; postcode'!A:C,3,0))*Z208)</f>
        <v>0</v>
      </c>
      <c r="AD208" s="35">
        <f>IF(AA208=0,0,
IF(A208="Pharma",VLOOKUP(AA208,#REF!,2,0),
INDEX('[1]Tarieven per pallet &amp; postcode'!$A$4:$AK$94,MATCH('[1]Berekening drops + kosten'!B208*1,'[1]Tarieven per pallet &amp; postcode'!$A$4:$A$94,0),MATCH(AA208,'[1]Tarieven per pallet &amp; postcode'!$A$4:$AK$4,0))*AA208))</f>
        <v>0</v>
      </c>
      <c r="AE208" s="35">
        <f t="shared" si="39"/>
        <v>0</v>
      </c>
      <c r="AF208" s="36">
        <f t="shared" si="40"/>
        <v>0</v>
      </c>
    </row>
    <row r="209" spans="1:32" x14ac:dyDescent="0.2">
      <c r="A209"/>
      <c r="B209"/>
      <c r="D209"/>
      <c r="E209"/>
      <c r="F209"/>
      <c r="G209"/>
      <c r="H209"/>
      <c r="I209"/>
      <c r="J209"/>
      <c r="K209"/>
      <c r="L209"/>
      <c r="M209"/>
      <c r="N209"/>
      <c r="O209"/>
      <c r="P209"/>
      <c r="Q209"/>
      <c r="R209"/>
      <c r="S209"/>
      <c r="T209"/>
      <c r="U209"/>
      <c r="W209" s="115"/>
      <c r="Y209" s="116"/>
      <c r="AB209" s="46"/>
      <c r="AC209" s="46"/>
      <c r="AD209" s="46"/>
      <c r="AE209" s="46"/>
      <c r="AF209" s="46"/>
    </row>
    <row r="210" spans="1:32" x14ac:dyDescent="0.2">
      <c r="A210"/>
      <c r="B210"/>
      <c r="D210"/>
      <c r="E210"/>
      <c r="F210"/>
      <c r="G210"/>
      <c r="H210"/>
      <c r="I210"/>
      <c r="J210"/>
      <c r="K210"/>
      <c r="L210"/>
      <c r="M210"/>
      <c r="N210"/>
      <c r="O210"/>
      <c r="P210"/>
      <c r="Q210"/>
      <c r="R210"/>
      <c r="S210"/>
      <c r="T210"/>
      <c r="U210"/>
      <c r="W210" s="115"/>
      <c r="Y210" s="116"/>
      <c r="AB210" s="46"/>
      <c r="AC210" s="46"/>
      <c r="AD210" s="46"/>
      <c r="AE210" s="46"/>
      <c r="AF210" s="46"/>
    </row>
    <row r="211" spans="1:32" x14ac:dyDescent="0.2">
      <c r="A211"/>
      <c r="B211"/>
      <c r="D211"/>
      <c r="E211"/>
      <c r="F211"/>
      <c r="G211"/>
      <c r="H211"/>
      <c r="I211"/>
      <c r="J211"/>
      <c r="K211"/>
      <c r="L211"/>
      <c r="M211"/>
      <c r="N211"/>
      <c r="O211"/>
      <c r="P211"/>
      <c r="Q211"/>
      <c r="R211"/>
      <c r="S211"/>
      <c r="T211"/>
      <c r="U211"/>
      <c r="W211" s="115"/>
      <c r="Y211" s="116"/>
      <c r="AB211" s="46"/>
      <c r="AC211" s="46"/>
      <c r="AD211" s="46"/>
      <c r="AE211" s="46"/>
      <c r="AF211" s="46"/>
    </row>
    <row r="212" spans="1:32" x14ac:dyDescent="0.2">
      <c r="A212"/>
      <c r="B212"/>
      <c r="D212"/>
      <c r="E212"/>
      <c r="F212"/>
      <c r="G212"/>
      <c r="H212"/>
      <c r="I212"/>
      <c r="J212"/>
      <c r="K212"/>
      <c r="L212"/>
      <c r="M212"/>
      <c r="N212"/>
      <c r="O212"/>
      <c r="P212"/>
      <c r="Q212"/>
      <c r="R212"/>
      <c r="S212"/>
      <c r="T212"/>
      <c r="U212"/>
      <c r="W212" s="115"/>
      <c r="Y212" s="116"/>
      <c r="AB212" s="46"/>
      <c r="AC212" s="46"/>
      <c r="AD212" s="46"/>
      <c r="AE212" s="46"/>
      <c r="AF212" s="46"/>
    </row>
    <row r="213" spans="1:32" x14ac:dyDescent="0.2">
      <c r="A213"/>
      <c r="B213"/>
      <c r="D213"/>
      <c r="E213"/>
      <c r="F213"/>
      <c r="G213"/>
      <c r="H213"/>
      <c r="I213"/>
      <c r="J213"/>
      <c r="K213"/>
      <c r="L213"/>
      <c r="M213"/>
      <c r="N213"/>
      <c r="O213"/>
      <c r="P213"/>
      <c r="Q213"/>
      <c r="R213"/>
      <c r="S213"/>
      <c r="T213"/>
      <c r="U213"/>
      <c r="W213" s="115"/>
      <c r="Y213" s="116"/>
      <c r="AB213" s="46"/>
      <c r="AC213" s="46"/>
      <c r="AD213" s="46"/>
      <c r="AE213" s="46"/>
      <c r="AF213" s="46"/>
    </row>
    <row r="214" spans="1:32" x14ac:dyDescent="0.2">
      <c r="A214"/>
      <c r="B214"/>
      <c r="D214"/>
      <c r="E214"/>
      <c r="F214"/>
      <c r="G214"/>
      <c r="H214"/>
      <c r="I214"/>
      <c r="J214"/>
      <c r="K214"/>
      <c r="L214"/>
      <c r="M214"/>
      <c r="N214"/>
      <c r="O214"/>
      <c r="P214"/>
      <c r="Q214"/>
      <c r="R214"/>
      <c r="S214"/>
      <c r="T214"/>
      <c r="U214"/>
      <c r="W214" s="115"/>
      <c r="Y214" s="116"/>
      <c r="AB214" s="46"/>
      <c r="AC214" s="46"/>
      <c r="AD214" s="46"/>
      <c r="AE214" s="46"/>
      <c r="AF214" s="46"/>
    </row>
    <row r="215" spans="1:32" x14ac:dyDescent="0.2">
      <c r="A215"/>
      <c r="B215"/>
      <c r="D215"/>
      <c r="E215"/>
      <c r="F215"/>
      <c r="G215"/>
      <c r="H215"/>
      <c r="I215"/>
      <c r="J215"/>
      <c r="K215"/>
      <c r="L215"/>
      <c r="M215"/>
      <c r="N215"/>
      <c r="O215"/>
      <c r="P215"/>
      <c r="Q215"/>
      <c r="R215"/>
      <c r="S215"/>
      <c r="T215"/>
      <c r="U215"/>
      <c r="W215" s="115"/>
      <c r="Y215" s="116"/>
      <c r="AB215" s="46"/>
      <c r="AC215" s="46"/>
      <c r="AD215" s="46"/>
      <c r="AE215" s="46"/>
      <c r="AF215" s="46"/>
    </row>
    <row r="216" spans="1:32" x14ac:dyDescent="0.2">
      <c r="A216"/>
      <c r="B216"/>
      <c r="D216"/>
      <c r="E216"/>
      <c r="F216"/>
      <c r="G216"/>
      <c r="H216"/>
      <c r="I216"/>
      <c r="J216"/>
      <c r="K216"/>
      <c r="L216"/>
      <c r="M216"/>
      <c r="N216"/>
      <c r="O216"/>
      <c r="P216"/>
      <c r="Q216"/>
      <c r="R216"/>
      <c r="S216"/>
      <c r="T216"/>
      <c r="U216"/>
      <c r="W216" s="115"/>
      <c r="AB216" s="46"/>
      <c r="AC216" s="46"/>
      <c r="AD216" s="46"/>
      <c r="AE216" s="46"/>
      <c r="AF216" s="46"/>
    </row>
    <row r="217" spans="1:32" x14ac:dyDescent="0.2">
      <c r="A217"/>
      <c r="B217"/>
      <c r="D217"/>
      <c r="E217"/>
      <c r="F217"/>
      <c r="G217"/>
      <c r="H217"/>
      <c r="I217"/>
      <c r="J217"/>
      <c r="K217"/>
      <c r="L217"/>
      <c r="M217"/>
      <c r="N217"/>
      <c r="O217"/>
      <c r="P217"/>
      <c r="Q217"/>
      <c r="R217"/>
      <c r="S217"/>
      <c r="T217"/>
      <c r="U217"/>
      <c r="W217" s="115"/>
      <c r="AB217" s="46"/>
      <c r="AC217" s="46"/>
      <c r="AD217" s="46"/>
      <c r="AE217" s="46"/>
      <c r="AF217" s="46"/>
    </row>
    <row r="218" spans="1:32" x14ac:dyDescent="0.2">
      <c r="A218"/>
      <c r="B218"/>
      <c r="D218"/>
      <c r="E218"/>
      <c r="F218"/>
      <c r="G218"/>
      <c r="H218"/>
      <c r="I218"/>
      <c r="J218"/>
      <c r="K218"/>
      <c r="L218"/>
      <c r="M218"/>
      <c r="N218"/>
      <c r="O218"/>
      <c r="P218"/>
      <c r="Q218"/>
      <c r="R218"/>
      <c r="S218"/>
      <c r="T218"/>
      <c r="U218"/>
      <c r="W218" s="115"/>
      <c r="AB218" s="46"/>
      <c r="AC218" s="46"/>
      <c r="AD218" s="46"/>
      <c r="AE218" s="46"/>
      <c r="AF218" s="46"/>
    </row>
    <row r="219" spans="1:32" x14ac:dyDescent="0.2">
      <c r="A219"/>
      <c r="B219"/>
      <c r="D219"/>
      <c r="E219"/>
      <c r="F219"/>
      <c r="G219"/>
      <c r="H219"/>
      <c r="I219"/>
      <c r="J219"/>
      <c r="K219"/>
      <c r="L219"/>
      <c r="M219"/>
      <c r="N219"/>
      <c r="O219"/>
      <c r="P219"/>
      <c r="Q219"/>
      <c r="R219"/>
      <c r="S219"/>
      <c r="T219"/>
      <c r="U219"/>
      <c r="W219" s="115"/>
      <c r="AB219" s="46"/>
      <c r="AC219" s="46"/>
      <c r="AD219" s="46"/>
      <c r="AE219" s="46"/>
      <c r="AF219" s="46"/>
    </row>
    <row r="220" spans="1:32" x14ac:dyDescent="0.2">
      <c r="A220"/>
      <c r="B220"/>
      <c r="D220"/>
      <c r="E220"/>
      <c r="F220"/>
      <c r="G220"/>
      <c r="H220"/>
      <c r="I220"/>
      <c r="J220"/>
      <c r="K220"/>
      <c r="L220"/>
      <c r="M220"/>
      <c r="N220"/>
      <c r="O220"/>
      <c r="P220"/>
      <c r="Q220"/>
      <c r="R220"/>
      <c r="S220"/>
      <c r="T220"/>
      <c r="U220"/>
      <c r="W220" s="115"/>
      <c r="AB220" s="46"/>
      <c r="AC220" s="46"/>
      <c r="AD220" s="46"/>
      <c r="AE220" s="46"/>
      <c r="AF220" s="46"/>
    </row>
    <row r="221" spans="1:32" x14ac:dyDescent="0.2">
      <c r="A221"/>
      <c r="B221"/>
      <c r="D221"/>
      <c r="E221"/>
      <c r="F221"/>
      <c r="G221"/>
      <c r="H221"/>
      <c r="I221"/>
      <c r="J221"/>
      <c r="K221"/>
      <c r="L221"/>
      <c r="M221"/>
      <c r="N221"/>
      <c r="O221"/>
      <c r="P221"/>
      <c r="Q221"/>
      <c r="R221"/>
      <c r="S221"/>
      <c r="T221"/>
      <c r="U221"/>
      <c r="W221" s="115"/>
      <c r="AB221" s="46"/>
      <c r="AC221" s="46"/>
      <c r="AD221" s="46"/>
      <c r="AE221" s="46"/>
      <c r="AF221" s="46"/>
    </row>
    <row r="222" spans="1:32" x14ac:dyDescent="0.2">
      <c r="A222"/>
      <c r="B222"/>
      <c r="D222"/>
      <c r="E222"/>
      <c r="F222"/>
      <c r="G222"/>
      <c r="H222"/>
      <c r="I222"/>
      <c r="J222"/>
      <c r="K222"/>
      <c r="L222"/>
      <c r="M222"/>
      <c r="N222"/>
      <c r="O222"/>
      <c r="P222"/>
      <c r="Q222"/>
      <c r="R222"/>
      <c r="S222"/>
      <c r="T222"/>
      <c r="U222"/>
      <c r="W222" s="115"/>
      <c r="AB222" s="46"/>
      <c r="AC222" s="46"/>
      <c r="AD222" s="46"/>
      <c r="AE222" s="46"/>
      <c r="AF222" s="46"/>
    </row>
    <row r="223" spans="1:32" x14ac:dyDescent="0.2">
      <c r="A223"/>
      <c r="B223"/>
      <c r="D223"/>
      <c r="E223"/>
      <c r="F223"/>
      <c r="G223"/>
      <c r="H223"/>
      <c r="I223"/>
      <c r="J223"/>
      <c r="K223"/>
      <c r="L223"/>
      <c r="M223"/>
      <c r="N223"/>
      <c r="O223"/>
      <c r="P223"/>
      <c r="Q223"/>
      <c r="R223"/>
      <c r="S223"/>
      <c r="T223"/>
      <c r="U223"/>
      <c r="W223" s="115"/>
      <c r="AB223" s="46"/>
      <c r="AC223" s="46"/>
      <c r="AD223" s="46"/>
      <c r="AE223" s="46"/>
      <c r="AF223" s="46"/>
    </row>
    <row r="224" spans="1:32" x14ac:dyDescent="0.2">
      <c r="A224"/>
      <c r="B224"/>
      <c r="D224"/>
      <c r="E224"/>
      <c r="F224"/>
      <c r="G224"/>
      <c r="H224"/>
      <c r="I224"/>
      <c r="J224"/>
      <c r="K224"/>
      <c r="L224"/>
      <c r="M224"/>
      <c r="N224"/>
      <c r="O224"/>
      <c r="P224"/>
      <c r="Q224"/>
      <c r="R224"/>
      <c r="S224"/>
      <c r="T224"/>
      <c r="U224"/>
      <c r="W224" s="115"/>
      <c r="AB224" s="46"/>
      <c r="AC224" s="46"/>
      <c r="AD224" s="46"/>
      <c r="AE224" s="46"/>
      <c r="AF224" s="46"/>
    </row>
    <row r="225" spans="1:32" x14ac:dyDescent="0.2">
      <c r="A225"/>
      <c r="B225"/>
      <c r="D225"/>
      <c r="E225"/>
      <c r="F225"/>
      <c r="G225"/>
      <c r="H225"/>
      <c r="I225"/>
      <c r="J225"/>
      <c r="K225"/>
      <c r="L225"/>
      <c r="M225"/>
      <c r="N225"/>
      <c r="O225"/>
      <c r="P225"/>
      <c r="Q225"/>
      <c r="R225"/>
      <c r="S225"/>
      <c r="T225"/>
      <c r="U225"/>
      <c r="W225" s="115"/>
      <c r="AB225" s="46"/>
      <c r="AC225" s="46"/>
      <c r="AD225" s="46"/>
      <c r="AE225" s="46"/>
      <c r="AF225" s="46"/>
    </row>
    <row r="226" spans="1:32" x14ac:dyDescent="0.2">
      <c r="A226"/>
      <c r="B226"/>
      <c r="D226"/>
      <c r="E226"/>
      <c r="F226"/>
      <c r="G226"/>
      <c r="H226"/>
      <c r="I226"/>
      <c r="J226"/>
      <c r="K226"/>
      <c r="L226"/>
      <c r="M226"/>
      <c r="N226"/>
      <c r="O226"/>
      <c r="P226"/>
      <c r="Q226"/>
      <c r="R226"/>
      <c r="S226"/>
      <c r="T226"/>
      <c r="U226"/>
      <c r="W226" s="115"/>
      <c r="AB226" s="46"/>
      <c r="AC226" s="46"/>
      <c r="AD226" s="46"/>
      <c r="AE226" s="46"/>
      <c r="AF226" s="46"/>
    </row>
    <row r="227" spans="1:32" x14ac:dyDescent="0.2">
      <c r="A227"/>
      <c r="B227"/>
      <c r="D227"/>
      <c r="E227"/>
      <c r="F227"/>
      <c r="G227"/>
      <c r="H227"/>
      <c r="I227"/>
      <c r="J227"/>
      <c r="K227"/>
      <c r="L227"/>
      <c r="M227"/>
      <c r="N227"/>
      <c r="O227"/>
      <c r="P227"/>
      <c r="Q227"/>
      <c r="R227"/>
      <c r="S227"/>
      <c r="T227"/>
      <c r="U227"/>
      <c r="W227" s="115"/>
      <c r="AB227" s="46"/>
      <c r="AC227" s="46"/>
      <c r="AD227" s="46"/>
      <c r="AE227" s="46"/>
      <c r="AF227" s="46"/>
    </row>
    <row r="228" spans="1:32" x14ac:dyDescent="0.2">
      <c r="A228"/>
      <c r="B228"/>
      <c r="D228"/>
      <c r="E228"/>
      <c r="F228"/>
      <c r="G228"/>
      <c r="H228"/>
      <c r="I228"/>
      <c r="J228"/>
      <c r="K228"/>
      <c r="L228"/>
      <c r="M228"/>
      <c r="N228"/>
      <c r="O228"/>
      <c r="P228"/>
      <c r="Q228"/>
      <c r="R228"/>
      <c r="S228"/>
      <c r="T228"/>
      <c r="U228"/>
      <c r="W228" s="115"/>
      <c r="AB228" s="46"/>
      <c r="AC228" s="46"/>
      <c r="AD228" s="46"/>
      <c r="AE228" s="46"/>
      <c r="AF228" s="46"/>
    </row>
    <row r="229" spans="1:32" x14ac:dyDescent="0.2">
      <c r="A229"/>
      <c r="B229"/>
      <c r="D229"/>
      <c r="E229"/>
      <c r="F229"/>
      <c r="G229"/>
      <c r="H229"/>
      <c r="I229"/>
      <c r="J229"/>
      <c r="K229"/>
      <c r="L229"/>
      <c r="M229"/>
      <c r="N229"/>
      <c r="O229"/>
      <c r="P229"/>
      <c r="Q229"/>
      <c r="R229"/>
      <c r="S229"/>
      <c r="T229"/>
      <c r="U229"/>
      <c r="W229" s="115"/>
      <c r="AB229" s="46"/>
      <c r="AC229" s="46"/>
      <c r="AD229" s="46"/>
      <c r="AE229" s="46"/>
      <c r="AF229" s="46"/>
    </row>
    <row r="230" spans="1:32" x14ac:dyDescent="0.2">
      <c r="A230"/>
      <c r="B230"/>
      <c r="D230"/>
      <c r="E230"/>
      <c r="F230"/>
      <c r="G230"/>
      <c r="H230"/>
      <c r="I230"/>
      <c r="J230"/>
      <c r="K230"/>
      <c r="L230"/>
      <c r="M230"/>
      <c r="N230"/>
      <c r="O230"/>
      <c r="P230"/>
      <c r="Q230"/>
      <c r="R230"/>
      <c r="S230"/>
      <c r="T230"/>
      <c r="U230"/>
      <c r="W230" s="115"/>
      <c r="AB230" s="46"/>
      <c r="AC230" s="46"/>
      <c r="AD230" s="46"/>
      <c r="AE230" s="46"/>
      <c r="AF230" s="46"/>
    </row>
    <row r="231" spans="1:32" x14ac:dyDescent="0.2">
      <c r="A231"/>
      <c r="B231"/>
      <c r="D231"/>
      <c r="E231"/>
      <c r="F231"/>
      <c r="G231"/>
      <c r="H231"/>
      <c r="I231"/>
      <c r="J231"/>
      <c r="K231"/>
      <c r="L231"/>
      <c r="M231"/>
      <c r="N231"/>
      <c r="O231"/>
      <c r="P231"/>
      <c r="Q231"/>
      <c r="R231"/>
      <c r="S231"/>
      <c r="T231"/>
      <c r="U231"/>
      <c r="W231" s="115"/>
      <c r="AB231" s="46"/>
      <c r="AC231" s="46"/>
      <c r="AD231" s="46"/>
      <c r="AE231" s="46"/>
      <c r="AF231" s="46"/>
    </row>
    <row r="232" spans="1:32" x14ac:dyDescent="0.2">
      <c r="A232"/>
      <c r="B232"/>
      <c r="D232"/>
      <c r="E232"/>
      <c r="F232"/>
      <c r="G232"/>
      <c r="H232"/>
      <c r="I232"/>
      <c r="J232"/>
      <c r="K232"/>
      <c r="L232"/>
      <c r="M232"/>
      <c r="N232"/>
      <c r="O232"/>
      <c r="P232"/>
      <c r="Q232"/>
      <c r="R232"/>
      <c r="S232"/>
      <c r="T232"/>
      <c r="U232"/>
      <c r="W232" s="115"/>
      <c r="AB232" s="46"/>
      <c r="AC232" s="46"/>
      <c r="AD232" s="46"/>
      <c r="AE232" s="46"/>
      <c r="AF232" s="46"/>
    </row>
    <row r="233" spans="1:32" x14ac:dyDescent="0.2">
      <c r="A233"/>
      <c r="B233"/>
      <c r="D233"/>
      <c r="E233"/>
      <c r="F233"/>
      <c r="G233"/>
      <c r="H233"/>
      <c r="I233"/>
      <c r="J233"/>
      <c r="K233"/>
      <c r="L233"/>
      <c r="M233"/>
      <c r="N233"/>
      <c r="O233"/>
      <c r="P233"/>
      <c r="Q233"/>
      <c r="R233"/>
      <c r="S233"/>
      <c r="T233"/>
      <c r="U233"/>
      <c r="W233" s="115"/>
      <c r="AB233" s="46"/>
      <c r="AC233" s="46"/>
      <c r="AD233" s="46"/>
      <c r="AE233" s="46"/>
      <c r="AF233" s="46"/>
    </row>
    <row r="234" spans="1:32" x14ac:dyDescent="0.2">
      <c r="A234"/>
      <c r="B234"/>
      <c r="D234"/>
      <c r="E234"/>
      <c r="F234"/>
      <c r="G234"/>
      <c r="H234"/>
      <c r="I234"/>
      <c r="J234"/>
      <c r="K234"/>
      <c r="L234"/>
      <c r="M234"/>
      <c r="N234"/>
      <c r="O234"/>
      <c r="P234"/>
      <c r="Q234"/>
      <c r="R234"/>
      <c r="S234"/>
      <c r="T234"/>
      <c r="U234"/>
      <c r="W234" s="115"/>
      <c r="AB234" s="46"/>
      <c r="AC234" s="46"/>
      <c r="AD234" s="46"/>
      <c r="AE234" s="46"/>
      <c r="AF234" s="46"/>
    </row>
    <row r="235" spans="1:32" x14ac:dyDescent="0.2">
      <c r="A235"/>
      <c r="B235"/>
      <c r="D235"/>
      <c r="E235"/>
      <c r="F235"/>
      <c r="G235"/>
      <c r="H235"/>
      <c r="I235"/>
      <c r="J235"/>
      <c r="K235"/>
      <c r="L235"/>
      <c r="M235"/>
      <c r="N235"/>
      <c r="O235"/>
      <c r="P235"/>
      <c r="Q235"/>
      <c r="R235"/>
      <c r="S235"/>
      <c r="T235"/>
      <c r="U235"/>
      <c r="W235" s="115"/>
      <c r="AB235" s="46"/>
      <c r="AC235" s="46"/>
      <c r="AD235" s="46"/>
      <c r="AE235" s="46"/>
      <c r="AF235" s="46"/>
    </row>
    <row r="236" spans="1:32" x14ac:dyDescent="0.2">
      <c r="A236"/>
      <c r="B236"/>
      <c r="D236"/>
      <c r="E236"/>
      <c r="F236"/>
      <c r="G236"/>
      <c r="H236"/>
      <c r="I236"/>
      <c r="J236"/>
      <c r="K236"/>
      <c r="L236"/>
      <c r="M236"/>
      <c r="N236"/>
      <c r="O236"/>
      <c r="P236"/>
      <c r="Q236"/>
      <c r="R236"/>
      <c r="S236"/>
      <c r="T236"/>
      <c r="U236"/>
      <c r="W236" s="115"/>
      <c r="AB236" s="46"/>
      <c r="AC236" s="46"/>
      <c r="AD236" s="46"/>
      <c r="AE236" s="46"/>
      <c r="AF236" s="46"/>
    </row>
    <row r="237" spans="1:32" x14ac:dyDescent="0.2">
      <c r="A237"/>
      <c r="B237"/>
      <c r="D237"/>
      <c r="E237"/>
      <c r="F237"/>
      <c r="G237"/>
      <c r="H237"/>
      <c r="I237"/>
      <c r="J237"/>
      <c r="K237"/>
      <c r="L237"/>
      <c r="M237"/>
      <c r="N237"/>
      <c r="O237"/>
      <c r="P237"/>
      <c r="Q237"/>
      <c r="R237"/>
      <c r="S237"/>
      <c r="T237"/>
      <c r="U237"/>
      <c r="W237" s="115"/>
      <c r="AB237" s="46"/>
      <c r="AC237" s="46"/>
      <c r="AD237" s="46"/>
      <c r="AE237" s="46"/>
      <c r="AF237" s="46"/>
    </row>
    <row r="238" spans="1:32" x14ac:dyDescent="0.2">
      <c r="A238"/>
      <c r="B238"/>
      <c r="D238"/>
      <c r="E238"/>
      <c r="F238"/>
      <c r="G238"/>
      <c r="H238"/>
      <c r="I238"/>
      <c r="J238"/>
      <c r="K238"/>
      <c r="L238"/>
      <c r="M238"/>
      <c r="N238"/>
      <c r="O238"/>
      <c r="P238"/>
      <c r="Q238"/>
      <c r="R238"/>
      <c r="S238"/>
      <c r="T238"/>
      <c r="U238"/>
      <c r="W238" s="115"/>
      <c r="AB238" s="46"/>
      <c r="AC238" s="46"/>
      <c r="AD238" s="46"/>
      <c r="AE238" s="46"/>
      <c r="AF238" s="46"/>
    </row>
    <row r="239" spans="1:32" x14ac:dyDescent="0.2">
      <c r="A239"/>
      <c r="B239"/>
      <c r="D239"/>
      <c r="E239"/>
      <c r="F239"/>
      <c r="G239"/>
      <c r="H239"/>
      <c r="I239"/>
      <c r="J239"/>
      <c r="K239"/>
      <c r="L239"/>
      <c r="M239"/>
      <c r="N239"/>
      <c r="O239"/>
      <c r="P239"/>
      <c r="Q239"/>
      <c r="R239"/>
      <c r="S239"/>
      <c r="T239"/>
      <c r="U239"/>
      <c r="W239" s="115"/>
      <c r="AB239" s="46"/>
      <c r="AC239" s="46"/>
      <c r="AD239" s="46"/>
      <c r="AE239" s="46"/>
      <c r="AF239" s="46"/>
    </row>
    <row r="240" spans="1:32" x14ac:dyDescent="0.2">
      <c r="A240"/>
      <c r="B240"/>
      <c r="D240"/>
      <c r="E240"/>
      <c r="F240"/>
      <c r="G240"/>
      <c r="H240"/>
      <c r="I240"/>
      <c r="J240"/>
      <c r="K240"/>
      <c r="L240"/>
      <c r="M240"/>
      <c r="N240"/>
      <c r="O240"/>
      <c r="P240"/>
      <c r="Q240"/>
      <c r="R240"/>
      <c r="S240"/>
      <c r="T240"/>
      <c r="U240"/>
      <c r="W240" s="115"/>
      <c r="AB240" s="46"/>
      <c r="AC240" s="46"/>
      <c r="AD240" s="46"/>
      <c r="AE240" s="46"/>
      <c r="AF240" s="46"/>
    </row>
    <row r="241" spans="1:32" x14ac:dyDescent="0.2">
      <c r="A241"/>
      <c r="B241"/>
      <c r="D241"/>
      <c r="E241"/>
      <c r="F241"/>
      <c r="G241"/>
      <c r="H241"/>
      <c r="I241"/>
      <c r="J241"/>
      <c r="K241"/>
      <c r="L241"/>
      <c r="M241"/>
      <c r="N241"/>
      <c r="O241"/>
      <c r="P241"/>
      <c r="Q241"/>
      <c r="R241"/>
      <c r="S241"/>
      <c r="T241"/>
      <c r="U241"/>
      <c r="W241" s="115"/>
      <c r="AB241" s="46"/>
      <c r="AC241" s="46"/>
      <c r="AD241" s="46"/>
      <c r="AE241" s="46"/>
      <c r="AF241" s="46"/>
    </row>
    <row r="242" spans="1:32" x14ac:dyDescent="0.2">
      <c r="A242"/>
      <c r="B242"/>
      <c r="D242"/>
      <c r="E242"/>
      <c r="F242"/>
      <c r="G242"/>
      <c r="H242"/>
      <c r="I242"/>
      <c r="J242"/>
      <c r="K242"/>
      <c r="L242"/>
      <c r="M242"/>
      <c r="N242"/>
      <c r="O242"/>
      <c r="P242"/>
      <c r="Q242"/>
      <c r="R242"/>
      <c r="S242"/>
      <c r="T242"/>
      <c r="U242"/>
      <c r="W242" s="115"/>
      <c r="AB242" s="46"/>
      <c r="AC242" s="46"/>
      <c r="AD242" s="46"/>
      <c r="AE242" s="46"/>
      <c r="AF242" s="46"/>
    </row>
    <row r="243" spans="1:32" x14ac:dyDescent="0.2">
      <c r="A243"/>
      <c r="B243"/>
      <c r="D243"/>
      <c r="E243"/>
      <c r="F243"/>
      <c r="G243"/>
      <c r="H243"/>
      <c r="I243"/>
      <c r="J243"/>
      <c r="K243"/>
      <c r="L243"/>
      <c r="M243"/>
      <c r="N243"/>
      <c r="O243"/>
      <c r="P243"/>
      <c r="Q243"/>
      <c r="R243"/>
      <c r="S243"/>
      <c r="T243"/>
      <c r="U243"/>
      <c r="W243" s="115"/>
      <c r="AB243" s="46"/>
      <c r="AC243" s="46"/>
      <c r="AD243" s="46"/>
      <c r="AE243" s="46"/>
      <c r="AF243" s="46"/>
    </row>
    <row r="244" spans="1:32" x14ac:dyDescent="0.2">
      <c r="A244"/>
      <c r="B244"/>
      <c r="D244"/>
      <c r="E244"/>
      <c r="F244"/>
      <c r="G244"/>
      <c r="H244"/>
      <c r="I244"/>
      <c r="J244"/>
      <c r="K244"/>
      <c r="L244"/>
      <c r="M244"/>
      <c r="N244"/>
      <c r="O244"/>
      <c r="P244"/>
      <c r="Q244"/>
      <c r="R244"/>
      <c r="S244"/>
      <c r="T244"/>
      <c r="U244"/>
      <c r="W244" s="115"/>
      <c r="AB244" s="46"/>
      <c r="AC244" s="46"/>
      <c r="AD244" s="46"/>
      <c r="AE244" s="46"/>
      <c r="AF244" s="46"/>
    </row>
    <row r="245" spans="1:32" x14ac:dyDescent="0.2">
      <c r="A245"/>
      <c r="B245"/>
      <c r="D245"/>
      <c r="E245"/>
      <c r="F245"/>
      <c r="G245"/>
      <c r="H245"/>
      <c r="I245"/>
      <c r="J245"/>
      <c r="K245"/>
      <c r="L245"/>
      <c r="M245"/>
      <c r="N245"/>
      <c r="O245"/>
      <c r="P245"/>
      <c r="Q245"/>
      <c r="R245"/>
      <c r="S245"/>
      <c r="T245"/>
      <c r="U245"/>
      <c r="W245" s="115"/>
      <c r="AB245" s="46"/>
      <c r="AC245" s="46"/>
      <c r="AD245" s="46"/>
      <c r="AE245" s="46"/>
      <c r="AF245" s="46"/>
    </row>
    <row r="246" spans="1:32" x14ac:dyDescent="0.2">
      <c r="A246"/>
      <c r="B246"/>
      <c r="D246"/>
      <c r="E246"/>
      <c r="F246"/>
      <c r="G246"/>
      <c r="H246"/>
      <c r="I246"/>
      <c r="J246"/>
      <c r="K246"/>
      <c r="L246"/>
      <c r="M246"/>
      <c r="N246"/>
      <c r="O246"/>
      <c r="P246"/>
      <c r="Q246"/>
      <c r="R246"/>
      <c r="S246"/>
      <c r="T246"/>
      <c r="U246"/>
      <c r="W246" s="115"/>
      <c r="AB246" s="46"/>
      <c r="AC246" s="46"/>
      <c r="AD246" s="46"/>
      <c r="AE246" s="46"/>
      <c r="AF246" s="46"/>
    </row>
    <row r="247" spans="1:32" x14ac:dyDescent="0.2">
      <c r="A247"/>
      <c r="B247"/>
      <c r="D247"/>
      <c r="E247"/>
      <c r="F247"/>
      <c r="G247"/>
      <c r="H247"/>
      <c r="I247"/>
      <c r="J247"/>
      <c r="K247"/>
      <c r="L247"/>
      <c r="M247"/>
      <c r="N247"/>
      <c r="O247"/>
      <c r="P247"/>
      <c r="Q247"/>
      <c r="R247"/>
      <c r="S247"/>
      <c r="T247"/>
      <c r="U247"/>
      <c r="W247" s="115"/>
      <c r="AB247" s="46"/>
      <c r="AC247" s="46"/>
      <c r="AD247" s="46"/>
      <c r="AE247" s="46"/>
      <c r="AF247" s="46"/>
    </row>
    <row r="248" spans="1:32" x14ac:dyDescent="0.2">
      <c r="A248"/>
      <c r="B248"/>
      <c r="D248"/>
      <c r="E248"/>
      <c r="F248"/>
      <c r="G248"/>
      <c r="H248"/>
      <c r="I248"/>
      <c r="J248"/>
      <c r="K248"/>
      <c r="L248"/>
      <c r="M248"/>
      <c r="N248"/>
      <c r="O248"/>
      <c r="P248"/>
      <c r="Q248"/>
      <c r="R248"/>
      <c r="S248"/>
      <c r="T248"/>
      <c r="U248"/>
      <c r="W248" s="115"/>
      <c r="AB248" s="46"/>
      <c r="AC248" s="46"/>
      <c r="AD248" s="46"/>
      <c r="AE248" s="46"/>
      <c r="AF248" s="46"/>
    </row>
    <row r="249" spans="1:32" x14ac:dyDescent="0.2">
      <c r="A249"/>
      <c r="B249"/>
      <c r="D249"/>
      <c r="E249"/>
      <c r="F249"/>
      <c r="G249"/>
      <c r="H249"/>
      <c r="I249"/>
      <c r="J249"/>
      <c r="K249"/>
      <c r="L249"/>
      <c r="M249"/>
      <c r="N249"/>
      <c r="O249"/>
      <c r="P249"/>
      <c r="Q249"/>
      <c r="R249"/>
      <c r="S249"/>
      <c r="T249"/>
      <c r="U249"/>
      <c r="W249" s="115"/>
      <c r="AB249" s="46"/>
      <c r="AC249" s="46"/>
      <c r="AD249" s="46"/>
      <c r="AE249" s="46"/>
      <c r="AF249" s="46"/>
    </row>
    <row r="250" spans="1:32" x14ac:dyDescent="0.2">
      <c r="A250"/>
      <c r="B250"/>
      <c r="D250"/>
      <c r="E250"/>
      <c r="F250"/>
      <c r="G250"/>
      <c r="H250"/>
      <c r="I250"/>
      <c r="J250"/>
      <c r="K250"/>
      <c r="L250"/>
      <c r="M250"/>
      <c r="N250"/>
      <c r="O250"/>
      <c r="P250"/>
      <c r="Q250"/>
      <c r="R250"/>
      <c r="S250"/>
      <c r="T250"/>
      <c r="U250"/>
      <c r="W250" s="115"/>
      <c r="AB250" s="46"/>
      <c r="AC250" s="46"/>
      <c r="AD250" s="46"/>
      <c r="AE250" s="46"/>
      <c r="AF250" s="46"/>
    </row>
    <row r="251" spans="1:32" x14ac:dyDescent="0.2">
      <c r="A251"/>
      <c r="B251"/>
      <c r="D251"/>
      <c r="E251"/>
      <c r="F251"/>
      <c r="G251"/>
      <c r="H251"/>
      <c r="I251"/>
      <c r="J251"/>
      <c r="K251"/>
      <c r="L251"/>
      <c r="M251"/>
      <c r="N251"/>
      <c r="O251"/>
      <c r="P251"/>
      <c r="Q251"/>
      <c r="R251"/>
      <c r="S251"/>
      <c r="T251"/>
      <c r="U251"/>
      <c r="W251" s="115"/>
      <c r="AB251" s="46"/>
      <c r="AC251" s="46"/>
      <c r="AD251" s="46"/>
      <c r="AE251" s="46"/>
      <c r="AF251" s="46"/>
    </row>
    <row r="252" spans="1:32" x14ac:dyDescent="0.2">
      <c r="A252"/>
      <c r="B252"/>
      <c r="D252"/>
      <c r="E252"/>
      <c r="F252"/>
      <c r="G252"/>
      <c r="H252"/>
      <c r="I252"/>
      <c r="J252"/>
      <c r="K252"/>
      <c r="L252"/>
      <c r="M252"/>
      <c r="N252"/>
      <c r="O252"/>
      <c r="P252"/>
      <c r="Q252"/>
      <c r="R252"/>
      <c r="S252"/>
      <c r="T252"/>
      <c r="U252"/>
      <c r="W252" s="115"/>
      <c r="AB252" s="46"/>
      <c r="AC252" s="46"/>
      <c r="AD252" s="46"/>
      <c r="AE252" s="46"/>
      <c r="AF252" s="46"/>
    </row>
    <row r="253" spans="1:32" x14ac:dyDescent="0.2">
      <c r="A253"/>
      <c r="B253"/>
      <c r="D253"/>
      <c r="E253"/>
      <c r="F253"/>
      <c r="G253"/>
      <c r="H253"/>
      <c r="I253"/>
      <c r="J253"/>
      <c r="K253"/>
      <c r="L253"/>
      <c r="M253"/>
      <c r="N253"/>
      <c r="O253"/>
      <c r="P253"/>
      <c r="Q253"/>
      <c r="R253"/>
      <c r="S253"/>
      <c r="T253"/>
      <c r="U253"/>
      <c r="W253" s="115"/>
      <c r="AB253" s="46"/>
      <c r="AC253" s="46"/>
      <c r="AD253" s="46"/>
      <c r="AE253" s="46"/>
      <c r="AF253" s="46"/>
    </row>
    <row r="254" spans="1:32" x14ac:dyDescent="0.2">
      <c r="A254"/>
      <c r="B254"/>
      <c r="D254"/>
      <c r="E254"/>
      <c r="F254"/>
      <c r="G254"/>
      <c r="H254"/>
      <c r="I254"/>
      <c r="J254"/>
      <c r="K254"/>
      <c r="L254"/>
      <c r="M254"/>
      <c r="N254"/>
      <c r="O254"/>
      <c r="P254"/>
      <c r="Q254"/>
      <c r="R254"/>
      <c r="S254"/>
      <c r="T254"/>
      <c r="U254"/>
      <c r="W254" s="115"/>
      <c r="AB254" s="46"/>
      <c r="AC254" s="46"/>
      <c r="AD254" s="46"/>
      <c r="AE254" s="46"/>
      <c r="AF254" s="46"/>
    </row>
    <row r="255" spans="1:32" x14ac:dyDescent="0.2">
      <c r="A255"/>
      <c r="B255"/>
      <c r="D255"/>
      <c r="E255"/>
      <c r="F255"/>
      <c r="G255"/>
      <c r="H255"/>
      <c r="I255"/>
      <c r="J255"/>
      <c r="K255"/>
      <c r="L255"/>
      <c r="M255"/>
      <c r="N255"/>
      <c r="O255"/>
      <c r="P255"/>
      <c r="Q255"/>
      <c r="R255"/>
      <c r="S255"/>
      <c r="T255"/>
      <c r="U255"/>
      <c r="W255" s="115"/>
      <c r="AB255" s="46"/>
      <c r="AC255" s="46"/>
      <c r="AD255" s="46"/>
      <c r="AE255" s="46"/>
      <c r="AF255" s="46"/>
    </row>
    <row r="256" spans="1:32" x14ac:dyDescent="0.2">
      <c r="A256"/>
      <c r="B256"/>
      <c r="D256"/>
      <c r="E256"/>
      <c r="F256"/>
      <c r="G256"/>
      <c r="H256"/>
      <c r="I256"/>
      <c r="J256"/>
      <c r="K256"/>
      <c r="L256"/>
      <c r="M256"/>
      <c r="N256"/>
      <c r="O256"/>
      <c r="P256"/>
      <c r="Q256"/>
      <c r="R256"/>
      <c r="S256"/>
      <c r="T256"/>
      <c r="U256"/>
      <c r="W256" s="115"/>
      <c r="AB256" s="46"/>
      <c r="AC256" s="46"/>
      <c r="AD256" s="46"/>
      <c r="AE256" s="46"/>
      <c r="AF256" s="46"/>
    </row>
    <row r="257" spans="1:32" x14ac:dyDescent="0.2">
      <c r="A257"/>
      <c r="B257"/>
      <c r="D257"/>
      <c r="E257"/>
      <c r="F257"/>
      <c r="G257"/>
      <c r="H257"/>
      <c r="I257"/>
      <c r="J257"/>
      <c r="K257"/>
      <c r="L257"/>
      <c r="M257"/>
      <c r="N257"/>
      <c r="O257"/>
      <c r="P257"/>
      <c r="Q257"/>
      <c r="R257"/>
      <c r="S257"/>
      <c r="T257"/>
      <c r="U257"/>
      <c r="W257" s="115"/>
      <c r="AB257" s="46"/>
      <c r="AC257" s="46"/>
      <c r="AD257" s="46"/>
      <c r="AE257" s="46"/>
      <c r="AF257" s="46"/>
    </row>
    <row r="258" spans="1:32" x14ac:dyDescent="0.2">
      <c r="A258"/>
      <c r="B258"/>
      <c r="D258"/>
      <c r="E258"/>
      <c r="F258"/>
      <c r="G258"/>
      <c r="H258"/>
      <c r="I258"/>
      <c r="J258"/>
      <c r="K258"/>
      <c r="L258"/>
      <c r="M258"/>
      <c r="N258"/>
      <c r="O258"/>
      <c r="P258"/>
      <c r="Q258"/>
      <c r="R258"/>
      <c r="S258"/>
      <c r="T258"/>
      <c r="U258"/>
      <c r="W258" s="115"/>
      <c r="AB258" s="46"/>
      <c r="AC258" s="46"/>
      <c r="AD258" s="46"/>
      <c r="AE258" s="46"/>
      <c r="AF258" s="46"/>
    </row>
    <row r="259" spans="1:32" x14ac:dyDescent="0.2">
      <c r="A259"/>
      <c r="B259"/>
      <c r="D259"/>
      <c r="E259"/>
      <c r="F259"/>
      <c r="G259"/>
      <c r="H259"/>
      <c r="I259"/>
      <c r="J259"/>
      <c r="K259"/>
      <c r="L259"/>
      <c r="M259"/>
      <c r="N259"/>
      <c r="O259"/>
      <c r="P259"/>
      <c r="Q259"/>
      <c r="R259"/>
      <c r="S259"/>
      <c r="T259"/>
      <c r="U259"/>
      <c r="W259" s="115"/>
      <c r="AB259" s="46"/>
      <c r="AC259" s="46"/>
      <c r="AD259" s="46"/>
      <c r="AE259" s="46"/>
      <c r="AF259" s="46"/>
    </row>
    <row r="260" spans="1:32" x14ac:dyDescent="0.2">
      <c r="A260"/>
      <c r="B260"/>
      <c r="D260"/>
      <c r="E260"/>
      <c r="F260"/>
      <c r="G260"/>
      <c r="H260"/>
      <c r="I260"/>
      <c r="J260"/>
      <c r="K260"/>
      <c r="L260"/>
      <c r="M260"/>
      <c r="N260"/>
      <c r="O260"/>
      <c r="P260"/>
      <c r="Q260"/>
      <c r="R260"/>
      <c r="S260"/>
      <c r="T260"/>
      <c r="U260"/>
      <c r="W260" s="115"/>
      <c r="AB260" s="46"/>
      <c r="AC260" s="46"/>
      <c r="AD260" s="46"/>
      <c r="AE260" s="46"/>
      <c r="AF260" s="46"/>
    </row>
    <row r="261" spans="1:32" x14ac:dyDescent="0.2">
      <c r="A261"/>
      <c r="B261"/>
      <c r="D261"/>
      <c r="E261"/>
      <c r="F261"/>
      <c r="G261"/>
      <c r="H261"/>
      <c r="I261"/>
      <c r="J261"/>
      <c r="K261"/>
      <c r="L261"/>
      <c r="M261"/>
      <c r="N261"/>
      <c r="O261"/>
      <c r="P261"/>
      <c r="Q261"/>
      <c r="R261"/>
      <c r="S261"/>
      <c r="T261"/>
      <c r="U261"/>
      <c r="W261" s="115"/>
      <c r="AB261" s="46"/>
      <c r="AC261" s="46"/>
      <c r="AD261" s="46"/>
      <c r="AE261" s="46"/>
      <c r="AF261" s="46"/>
    </row>
    <row r="262" spans="1:32" x14ac:dyDescent="0.2">
      <c r="A262"/>
      <c r="B262"/>
      <c r="D262"/>
      <c r="E262"/>
      <c r="F262"/>
      <c r="G262"/>
      <c r="H262"/>
      <c r="I262"/>
      <c r="J262"/>
      <c r="K262"/>
      <c r="L262"/>
      <c r="M262"/>
      <c r="N262"/>
      <c r="O262"/>
      <c r="P262"/>
      <c r="Q262"/>
      <c r="R262"/>
      <c r="S262"/>
      <c r="T262"/>
      <c r="U262"/>
      <c r="W262" s="115"/>
      <c r="AB262" s="46"/>
      <c r="AC262" s="46"/>
      <c r="AD262" s="46"/>
      <c r="AE262" s="46"/>
      <c r="AF262" s="46"/>
    </row>
    <row r="263" spans="1:32" x14ac:dyDescent="0.2">
      <c r="A263"/>
      <c r="B263"/>
      <c r="D263"/>
      <c r="E263"/>
      <c r="F263"/>
      <c r="G263"/>
      <c r="H263"/>
      <c r="I263"/>
      <c r="J263"/>
      <c r="K263"/>
      <c r="L263"/>
      <c r="M263"/>
      <c r="N263"/>
      <c r="O263"/>
      <c r="P263"/>
      <c r="Q263"/>
      <c r="R263"/>
      <c r="S263"/>
      <c r="T263"/>
      <c r="U263"/>
      <c r="W263" s="115"/>
      <c r="AB263" s="46"/>
      <c r="AC263" s="46"/>
      <c r="AD263" s="46"/>
      <c r="AE263" s="46"/>
      <c r="AF263" s="46"/>
    </row>
    <row r="264" spans="1:32" x14ac:dyDescent="0.2">
      <c r="A264"/>
      <c r="B264"/>
      <c r="D264"/>
      <c r="E264"/>
      <c r="F264"/>
      <c r="G264"/>
      <c r="H264"/>
      <c r="I264"/>
      <c r="J264"/>
      <c r="K264"/>
      <c r="L264"/>
      <c r="M264"/>
      <c r="N264"/>
      <c r="O264"/>
      <c r="P264"/>
      <c r="Q264"/>
      <c r="R264"/>
      <c r="S264"/>
      <c r="T264"/>
      <c r="U264"/>
      <c r="W264" s="115"/>
      <c r="AB264" s="46"/>
      <c r="AC264" s="46"/>
      <c r="AD264" s="46"/>
      <c r="AE264" s="46"/>
      <c r="AF264" s="46"/>
    </row>
    <row r="265" spans="1:32" x14ac:dyDescent="0.2">
      <c r="A265"/>
      <c r="B265"/>
      <c r="D265"/>
      <c r="E265"/>
      <c r="F265"/>
      <c r="G265"/>
      <c r="H265"/>
      <c r="I265"/>
      <c r="J265"/>
      <c r="K265"/>
      <c r="L265"/>
      <c r="M265"/>
      <c r="N265"/>
      <c r="O265"/>
      <c r="P265"/>
      <c r="Q265"/>
      <c r="R265"/>
      <c r="S265"/>
      <c r="T265"/>
      <c r="U265"/>
      <c r="W265" s="115"/>
      <c r="AB265" s="46"/>
      <c r="AC265" s="46"/>
      <c r="AD265" s="46"/>
      <c r="AE265" s="46"/>
      <c r="AF265" s="46"/>
    </row>
    <row r="266" spans="1:32" x14ac:dyDescent="0.2">
      <c r="A266"/>
      <c r="B266"/>
      <c r="D266"/>
      <c r="E266"/>
      <c r="F266"/>
      <c r="G266"/>
      <c r="H266"/>
      <c r="I266"/>
      <c r="J266"/>
      <c r="K266"/>
      <c r="L266"/>
      <c r="M266"/>
      <c r="N266"/>
      <c r="O266"/>
      <c r="P266"/>
      <c r="Q266"/>
      <c r="R266"/>
      <c r="S266"/>
      <c r="T266"/>
      <c r="U266"/>
      <c r="W266" s="115"/>
      <c r="AB266" s="46"/>
      <c r="AC266" s="46"/>
      <c r="AD266" s="46"/>
      <c r="AE266" s="46"/>
      <c r="AF266" s="46"/>
    </row>
    <row r="267" spans="1:32" x14ac:dyDescent="0.2">
      <c r="A267"/>
      <c r="B267"/>
      <c r="D267"/>
      <c r="E267"/>
      <c r="F267"/>
      <c r="G267"/>
      <c r="H267"/>
      <c r="I267"/>
      <c r="J267"/>
      <c r="K267"/>
      <c r="L267"/>
      <c r="M267"/>
      <c r="N267"/>
      <c r="O267"/>
      <c r="P267"/>
      <c r="Q267"/>
      <c r="R267"/>
      <c r="S267"/>
      <c r="T267"/>
      <c r="U267"/>
      <c r="W267" s="115"/>
      <c r="AB267" s="46"/>
      <c r="AC267" s="46"/>
      <c r="AD267" s="46"/>
      <c r="AE267" s="46"/>
      <c r="AF267" s="46"/>
    </row>
    <row r="268" spans="1:32" x14ac:dyDescent="0.2">
      <c r="A268"/>
      <c r="B268"/>
      <c r="D268"/>
      <c r="E268"/>
      <c r="F268"/>
      <c r="G268"/>
      <c r="H268"/>
      <c r="I268"/>
      <c r="J268"/>
      <c r="K268"/>
      <c r="L268"/>
      <c r="M268"/>
      <c r="N268"/>
      <c r="O268"/>
      <c r="P268"/>
      <c r="Q268"/>
      <c r="R268"/>
      <c r="S268"/>
      <c r="T268"/>
      <c r="U268"/>
      <c r="W268" s="115"/>
      <c r="AB268" s="46"/>
      <c r="AC268" s="46"/>
      <c r="AD268" s="46"/>
      <c r="AE268" s="46"/>
      <c r="AF268" s="46"/>
    </row>
    <row r="269" spans="1:32" x14ac:dyDescent="0.2">
      <c r="A269"/>
      <c r="B269"/>
      <c r="D269"/>
      <c r="E269"/>
      <c r="F269"/>
      <c r="G269"/>
      <c r="H269"/>
      <c r="I269"/>
      <c r="J269"/>
      <c r="K269"/>
      <c r="L269"/>
      <c r="M269"/>
      <c r="N269"/>
      <c r="O269"/>
      <c r="P269"/>
      <c r="Q269"/>
      <c r="R269"/>
      <c r="S269"/>
      <c r="T269"/>
      <c r="U269"/>
      <c r="W269" s="115"/>
      <c r="AB269" s="46"/>
      <c r="AC269" s="46"/>
      <c r="AD269" s="46"/>
      <c r="AE269" s="46"/>
      <c r="AF269" s="46"/>
    </row>
    <row r="270" spans="1:32" x14ac:dyDescent="0.2">
      <c r="A270"/>
      <c r="B270"/>
      <c r="D270"/>
      <c r="E270"/>
      <c r="F270"/>
      <c r="G270"/>
      <c r="H270"/>
      <c r="I270"/>
      <c r="J270"/>
      <c r="K270"/>
      <c r="L270"/>
      <c r="M270"/>
      <c r="N270"/>
      <c r="O270"/>
      <c r="P270"/>
      <c r="Q270"/>
      <c r="R270"/>
      <c r="S270"/>
      <c r="T270"/>
      <c r="U270"/>
      <c r="W270" s="115"/>
      <c r="AB270" s="46"/>
      <c r="AC270" s="46"/>
      <c r="AD270" s="46"/>
      <c r="AE270" s="46"/>
      <c r="AF270" s="46"/>
    </row>
    <row r="271" spans="1:32" x14ac:dyDescent="0.2">
      <c r="A271"/>
      <c r="B271"/>
      <c r="D271"/>
      <c r="E271"/>
      <c r="F271"/>
      <c r="G271"/>
      <c r="H271"/>
      <c r="I271"/>
      <c r="J271"/>
      <c r="K271"/>
      <c r="L271"/>
      <c r="M271"/>
      <c r="N271"/>
      <c r="O271"/>
      <c r="P271"/>
      <c r="Q271"/>
      <c r="R271"/>
      <c r="S271"/>
      <c r="T271"/>
      <c r="U271"/>
      <c r="W271" s="115"/>
      <c r="AB271" s="46"/>
      <c r="AC271" s="46"/>
      <c r="AD271" s="46"/>
      <c r="AE271" s="46"/>
      <c r="AF271" s="46"/>
    </row>
    <row r="272" spans="1:32" x14ac:dyDescent="0.2">
      <c r="A272"/>
      <c r="B272"/>
      <c r="D272"/>
      <c r="E272"/>
      <c r="F272"/>
      <c r="G272"/>
      <c r="H272"/>
      <c r="I272"/>
      <c r="J272"/>
      <c r="K272"/>
      <c r="L272"/>
      <c r="M272"/>
      <c r="N272"/>
      <c r="O272"/>
      <c r="P272"/>
      <c r="Q272"/>
      <c r="R272"/>
      <c r="S272"/>
      <c r="T272"/>
      <c r="U272"/>
      <c r="W272" s="115"/>
      <c r="AB272" s="46"/>
      <c r="AC272" s="46"/>
      <c r="AD272" s="46"/>
      <c r="AE272" s="46"/>
      <c r="AF272" s="46"/>
    </row>
    <row r="273" spans="1:32" x14ac:dyDescent="0.2">
      <c r="A273"/>
      <c r="B273"/>
      <c r="D273"/>
      <c r="E273"/>
      <c r="F273"/>
      <c r="G273"/>
      <c r="H273"/>
      <c r="I273"/>
      <c r="J273"/>
      <c r="K273"/>
      <c r="L273"/>
      <c r="M273"/>
      <c r="N273"/>
      <c r="O273"/>
      <c r="P273"/>
      <c r="Q273"/>
      <c r="R273"/>
      <c r="S273"/>
      <c r="T273"/>
      <c r="U273"/>
      <c r="W273" s="115"/>
      <c r="AB273" s="46"/>
      <c r="AC273" s="46"/>
      <c r="AD273" s="46"/>
      <c r="AE273" s="46"/>
      <c r="AF273" s="46"/>
    </row>
    <row r="274" spans="1:32" x14ac:dyDescent="0.2">
      <c r="A274"/>
      <c r="B274"/>
      <c r="D274"/>
      <c r="E274"/>
      <c r="F274"/>
      <c r="G274"/>
      <c r="H274"/>
      <c r="I274"/>
      <c r="J274"/>
      <c r="K274"/>
      <c r="L274"/>
      <c r="M274"/>
      <c r="N274"/>
      <c r="O274"/>
      <c r="P274"/>
      <c r="Q274"/>
      <c r="R274"/>
      <c r="S274"/>
      <c r="T274"/>
      <c r="U274"/>
      <c r="W274" s="115"/>
      <c r="AB274" s="46"/>
      <c r="AC274" s="46"/>
      <c r="AD274" s="46"/>
      <c r="AE274" s="46"/>
      <c r="AF274" s="46"/>
    </row>
    <row r="275" spans="1:32" x14ac:dyDescent="0.2">
      <c r="A275"/>
      <c r="B275"/>
      <c r="D275"/>
      <c r="E275"/>
      <c r="F275"/>
      <c r="G275"/>
      <c r="H275"/>
      <c r="I275"/>
      <c r="J275"/>
      <c r="K275"/>
      <c r="L275"/>
      <c r="M275"/>
      <c r="N275"/>
      <c r="O275"/>
      <c r="P275"/>
      <c r="Q275"/>
      <c r="R275"/>
      <c r="S275"/>
      <c r="T275"/>
      <c r="U275"/>
      <c r="W275" s="115"/>
      <c r="AB275" s="46"/>
      <c r="AC275" s="46"/>
      <c r="AD275" s="46"/>
      <c r="AE275" s="46"/>
      <c r="AF275" s="46"/>
    </row>
    <row r="276" spans="1:32" x14ac:dyDescent="0.2">
      <c r="A276"/>
      <c r="B276"/>
      <c r="D276"/>
      <c r="E276"/>
      <c r="F276"/>
      <c r="G276"/>
      <c r="H276"/>
      <c r="I276"/>
      <c r="J276"/>
      <c r="K276"/>
      <c r="L276"/>
      <c r="M276"/>
      <c r="N276"/>
      <c r="O276"/>
      <c r="P276"/>
      <c r="Q276"/>
      <c r="R276"/>
      <c r="S276"/>
      <c r="T276"/>
      <c r="U276"/>
      <c r="W276" s="115"/>
      <c r="AB276" s="46"/>
      <c r="AC276" s="46"/>
      <c r="AD276" s="46"/>
      <c r="AE276" s="46"/>
      <c r="AF276" s="46"/>
    </row>
    <row r="277" spans="1:32" x14ac:dyDescent="0.2">
      <c r="A277"/>
      <c r="B277"/>
      <c r="D277"/>
      <c r="E277"/>
      <c r="F277"/>
      <c r="G277"/>
      <c r="H277"/>
      <c r="I277"/>
      <c r="J277"/>
      <c r="K277"/>
      <c r="L277"/>
      <c r="M277"/>
      <c r="N277"/>
      <c r="O277"/>
      <c r="P277"/>
      <c r="Q277"/>
      <c r="R277"/>
      <c r="S277"/>
      <c r="T277"/>
      <c r="U277"/>
      <c r="W277" s="115"/>
      <c r="AB277" s="46"/>
      <c r="AC277" s="46"/>
      <c r="AD277" s="46"/>
      <c r="AE277" s="46"/>
      <c r="AF277" s="46"/>
    </row>
    <row r="278" spans="1:32" x14ac:dyDescent="0.2">
      <c r="A278"/>
      <c r="B278"/>
      <c r="D278"/>
      <c r="E278"/>
      <c r="F278"/>
      <c r="G278"/>
      <c r="H278"/>
      <c r="I278"/>
      <c r="J278"/>
      <c r="K278"/>
      <c r="L278"/>
      <c r="M278"/>
      <c r="N278"/>
      <c r="O278"/>
      <c r="P278"/>
      <c r="Q278"/>
      <c r="R278"/>
      <c r="S278"/>
      <c r="T278"/>
      <c r="U278"/>
      <c r="W278" s="115"/>
      <c r="AB278" s="46"/>
      <c r="AC278" s="46"/>
      <c r="AD278" s="46"/>
      <c r="AE278" s="46"/>
      <c r="AF278" s="46"/>
    </row>
    <row r="279" spans="1:32" x14ac:dyDescent="0.2">
      <c r="A279"/>
      <c r="B279"/>
      <c r="D279"/>
      <c r="E279"/>
      <c r="F279"/>
      <c r="G279"/>
      <c r="H279"/>
      <c r="I279"/>
      <c r="J279"/>
      <c r="K279"/>
      <c r="L279"/>
      <c r="M279"/>
      <c r="N279"/>
      <c r="O279"/>
      <c r="P279"/>
      <c r="Q279"/>
      <c r="R279"/>
      <c r="S279"/>
      <c r="T279"/>
      <c r="U279"/>
      <c r="W279" s="115"/>
      <c r="AB279" s="46"/>
      <c r="AC279" s="46"/>
      <c r="AD279" s="46"/>
      <c r="AE279" s="46"/>
      <c r="AF279" s="46"/>
    </row>
    <row r="280" spans="1:32" x14ac:dyDescent="0.2">
      <c r="A280"/>
      <c r="B280"/>
      <c r="D280"/>
      <c r="E280"/>
      <c r="F280"/>
      <c r="G280"/>
      <c r="H280"/>
      <c r="I280"/>
      <c r="J280"/>
      <c r="K280"/>
      <c r="L280"/>
      <c r="M280"/>
      <c r="N280"/>
      <c r="O280"/>
      <c r="P280"/>
      <c r="Q280"/>
      <c r="R280"/>
      <c r="S280"/>
      <c r="T280"/>
      <c r="U280"/>
      <c r="W280" s="115"/>
      <c r="AB280" s="46"/>
      <c r="AC280" s="46"/>
      <c r="AD280" s="46"/>
      <c r="AE280" s="46"/>
      <c r="AF280" s="46"/>
    </row>
    <row r="281" spans="1:32" x14ac:dyDescent="0.2">
      <c r="A281"/>
      <c r="B281"/>
      <c r="D281"/>
      <c r="E281"/>
      <c r="F281"/>
      <c r="G281"/>
      <c r="H281"/>
      <c r="I281"/>
      <c r="J281"/>
      <c r="K281"/>
      <c r="L281"/>
      <c r="M281"/>
      <c r="N281"/>
      <c r="O281"/>
      <c r="P281"/>
      <c r="Q281"/>
      <c r="R281"/>
      <c r="S281"/>
      <c r="T281"/>
      <c r="U281"/>
      <c r="W281" s="115"/>
      <c r="AB281" s="46"/>
      <c r="AC281" s="46"/>
      <c r="AD281" s="46"/>
      <c r="AE281" s="46"/>
      <c r="AF281" s="46"/>
    </row>
    <row r="282" spans="1:32" x14ac:dyDescent="0.2">
      <c r="A282"/>
      <c r="B282"/>
      <c r="D282"/>
      <c r="E282"/>
      <c r="F282"/>
      <c r="G282"/>
      <c r="H282"/>
      <c r="I282"/>
      <c r="J282"/>
      <c r="K282"/>
      <c r="L282"/>
      <c r="M282"/>
      <c r="N282"/>
      <c r="O282"/>
      <c r="P282"/>
      <c r="Q282"/>
      <c r="R282"/>
      <c r="S282"/>
      <c r="T282"/>
      <c r="U282"/>
      <c r="W282" s="115"/>
      <c r="AB282" s="46"/>
      <c r="AC282" s="46"/>
      <c r="AD282" s="46"/>
      <c r="AE282" s="46"/>
      <c r="AF282" s="46"/>
    </row>
    <row r="283" spans="1:32" x14ac:dyDescent="0.2">
      <c r="A283"/>
      <c r="B283"/>
      <c r="D283"/>
      <c r="E283"/>
      <c r="F283"/>
      <c r="G283"/>
      <c r="H283"/>
      <c r="I283"/>
      <c r="J283"/>
      <c r="K283"/>
      <c r="L283"/>
      <c r="M283"/>
      <c r="N283"/>
      <c r="O283"/>
      <c r="P283"/>
      <c r="Q283"/>
      <c r="R283"/>
      <c r="S283"/>
      <c r="T283"/>
      <c r="U283"/>
      <c r="W283" s="115"/>
      <c r="AB283" s="46"/>
      <c r="AC283" s="46"/>
      <c r="AD283" s="46"/>
      <c r="AE283" s="46"/>
      <c r="AF283" s="46"/>
    </row>
    <row r="284" spans="1:32" x14ac:dyDescent="0.2">
      <c r="A284"/>
      <c r="B284"/>
      <c r="D284"/>
      <c r="E284"/>
      <c r="F284"/>
      <c r="G284"/>
      <c r="H284"/>
      <c r="I284"/>
      <c r="J284"/>
      <c r="K284"/>
      <c r="L284"/>
      <c r="M284"/>
      <c r="N284"/>
      <c r="O284"/>
      <c r="P284"/>
      <c r="Q284"/>
      <c r="R284"/>
      <c r="S284"/>
      <c r="T284"/>
      <c r="U284"/>
      <c r="W284" s="115"/>
      <c r="AB284" s="46"/>
      <c r="AC284" s="46"/>
      <c r="AD284" s="46"/>
      <c r="AE284" s="46"/>
      <c r="AF284" s="46"/>
    </row>
    <row r="285" spans="1:32" x14ac:dyDescent="0.2">
      <c r="A285"/>
      <c r="B285"/>
      <c r="D285"/>
      <c r="E285"/>
      <c r="F285"/>
      <c r="G285"/>
      <c r="H285"/>
      <c r="I285"/>
      <c r="J285"/>
      <c r="K285"/>
      <c r="L285"/>
      <c r="M285"/>
      <c r="N285"/>
      <c r="O285"/>
      <c r="P285"/>
      <c r="Q285"/>
      <c r="R285"/>
      <c r="S285"/>
      <c r="T285"/>
      <c r="U285"/>
      <c r="W285" s="115"/>
      <c r="AB285" s="46"/>
      <c r="AC285" s="46"/>
      <c r="AD285" s="46"/>
      <c r="AE285" s="46"/>
      <c r="AF285" s="46"/>
    </row>
    <row r="286" spans="1:32" x14ac:dyDescent="0.2">
      <c r="A286"/>
      <c r="B286"/>
      <c r="D286"/>
      <c r="E286"/>
      <c r="F286"/>
      <c r="G286"/>
      <c r="H286"/>
      <c r="I286"/>
      <c r="J286"/>
      <c r="K286"/>
      <c r="L286"/>
      <c r="M286"/>
      <c r="N286"/>
      <c r="O286"/>
      <c r="P286"/>
      <c r="Q286"/>
      <c r="R286"/>
      <c r="S286"/>
      <c r="T286"/>
      <c r="U286"/>
      <c r="W286" s="115"/>
      <c r="AB286" s="46"/>
      <c r="AC286" s="46"/>
      <c r="AD286" s="46"/>
      <c r="AE286" s="46"/>
      <c r="AF286" s="46"/>
    </row>
    <row r="287" spans="1:32" x14ac:dyDescent="0.2">
      <c r="A287"/>
      <c r="B287"/>
      <c r="D287"/>
      <c r="E287"/>
      <c r="F287"/>
      <c r="G287"/>
      <c r="H287"/>
      <c r="I287"/>
      <c r="J287"/>
      <c r="K287"/>
      <c r="L287"/>
      <c r="M287"/>
      <c r="N287"/>
      <c r="O287"/>
      <c r="P287"/>
      <c r="Q287"/>
      <c r="R287"/>
      <c r="S287"/>
      <c r="T287"/>
      <c r="U287"/>
      <c r="W287" s="115"/>
      <c r="AB287" s="46"/>
      <c r="AC287" s="46"/>
      <c r="AD287" s="46"/>
      <c r="AE287" s="46"/>
      <c r="AF287" s="46"/>
    </row>
    <row r="288" spans="1:32" x14ac:dyDescent="0.2">
      <c r="A288"/>
      <c r="B288"/>
      <c r="D288"/>
      <c r="E288"/>
      <c r="F288"/>
      <c r="G288"/>
      <c r="H288"/>
      <c r="I288"/>
      <c r="J288"/>
      <c r="K288"/>
      <c r="L288"/>
      <c r="M288"/>
      <c r="N288"/>
      <c r="O288"/>
      <c r="P288"/>
      <c r="Q288"/>
      <c r="R288"/>
      <c r="S288"/>
      <c r="T288"/>
      <c r="U288"/>
      <c r="W288" s="115"/>
      <c r="AB288" s="46"/>
      <c r="AC288" s="46"/>
      <c r="AD288" s="46"/>
      <c r="AE288" s="46"/>
      <c r="AF288" s="46"/>
    </row>
    <row r="289" spans="1:32" x14ac:dyDescent="0.2">
      <c r="A289"/>
      <c r="B289"/>
      <c r="D289"/>
      <c r="E289"/>
      <c r="F289"/>
      <c r="G289"/>
      <c r="H289"/>
      <c r="I289"/>
      <c r="J289"/>
      <c r="K289"/>
      <c r="L289"/>
      <c r="M289"/>
      <c r="N289"/>
      <c r="O289"/>
      <c r="P289"/>
      <c r="Q289"/>
      <c r="R289"/>
      <c r="S289"/>
      <c r="T289"/>
      <c r="U289"/>
      <c r="W289" s="115"/>
      <c r="AB289" s="46"/>
      <c r="AC289" s="46"/>
      <c r="AD289" s="46"/>
      <c r="AE289" s="46"/>
      <c r="AF289" s="46"/>
    </row>
    <row r="290" spans="1:32" x14ac:dyDescent="0.2">
      <c r="A290"/>
      <c r="B290"/>
      <c r="D290"/>
      <c r="E290"/>
      <c r="F290"/>
      <c r="G290"/>
      <c r="H290"/>
      <c r="I290"/>
      <c r="J290"/>
      <c r="K290"/>
      <c r="L290"/>
      <c r="M290"/>
      <c r="N290"/>
      <c r="O290"/>
      <c r="P290"/>
      <c r="Q290"/>
      <c r="R290"/>
      <c r="S290"/>
      <c r="T290"/>
      <c r="U290"/>
      <c r="W290" s="115"/>
      <c r="AB290" s="46"/>
      <c r="AC290" s="46"/>
      <c r="AD290" s="46"/>
      <c r="AE290" s="46"/>
      <c r="AF290" s="46"/>
    </row>
    <row r="291" spans="1:32" x14ac:dyDescent="0.2">
      <c r="A291"/>
      <c r="B291"/>
      <c r="D291"/>
      <c r="E291"/>
      <c r="F291"/>
      <c r="G291"/>
      <c r="H291"/>
      <c r="I291"/>
      <c r="J291"/>
      <c r="K291"/>
      <c r="L291"/>
      <c r="M291"/>
      <c r="N291"/>
      <c r="O291"/>
      <c r="P291"/>
      <c r="Q291"/>
      <c r="R291"/>
      <c r="S291"/>
      <c r="T291"/>
      <c r="U291"/>
      <c r="W291" s="115"/>
      <c r="AB291" s="46"/>
      <c r="AC291" s="46"/>
      <c r="AD291" s="46"/>
      <c r="AE291" s="46"/>
      <c r="AF291" s="46"/>
    </row>
    <row r="292" spans="1:32" x14ac:dyDescent="0.2">
      <c r="A292"/>
      <c r="B292"/>
      <c r="D292"/>
      <c r="E292"/>
      <c r="F292"/>
      <c r="G292"/>
      <c r="H292"/>
      <c r="I292"/>
      <c r="J292"/>
      <c r="K292"/>
      <c r="L292"/>
      <c r="M292"/>
      <c r="N292"/>
      <c r="O292"/>
      <c r="P292"/>
      <c r="Q292"/>
      <c r="R292"/>
      <c r="S292"/>
      <c r="T292"/>
      <c r="U292"/>
      <c r="W292" s="115"/>
      <c r="AB292" s="46"/>
      <c r="AC292" s="46"/>
      <c r="AD292" s="46"/>
      <c r="AE292" s="46"/>
      <c r="AF292" s="46"/>
    </row>
    <row r="293" spans="1:32" x14ac:dyDescent="0.2">
      <c r="A293"/>
      <c r="B293"/>
      <c r="D293"/>
      <c r="E293"/>
      <c r="F293"/>
      <c r="G293"/>
      <c r="H293"/>
      <c r="I293"/>
      <c r="J293"/>
      <c r="K293"/>
      <c r="L293"/>
      <c r="M293"/>
      <c r="N293"/>
      <c r="O293"/>
      <c r="P293"/>
      <c r="Q293"/>
      <c r="R293"/>
      <c r="S293"/>
      <c r="T293"/>
      <c r="U293"/>
      <c r="W293" s="115"/>
      <c r="AB293" s="46"/>
      <c r="AC293" s="46"/>
      <c r="AD293" s="46"/>
      <c r="AE293" s="46"/>
      <c r="AF293" s="46"/>
    </row>
    <row r="294" spans="1:32" x14ac:dyDescent="0.2">
      <c r="A294"/>
      <c r="B294"/>
      <c r="D294"/>
      <c r="E294"/>
      <c r="F294"/>
      <c r="G294"/>
      <c r="H294"/>
      <c r="I294"/>
      <c r="J294"/>
      <c r="K294"/>
      <c r="L294"/>
      <c r="M294"/>
      <c r="N294"/>
      <c r="O294"/>
      <c r="P294"/>
      <c r="Q294"/>
      <c r="R294"/>
      <c r="S294"/>
      <c r="T294"/>
      <c r="U294"/>
      <c r="W294" s="115"/>
      <c r="AB294" s="46"/>
      <c r="AC294" s="46"/>
      <c r="AD294" s="46"/>
      <c r="AE294" s="46"/>
      <c r="AF294" s="46"/>
    </row>
    <row r="295" spans="1:32" x14ac:dyDescent="0.2">
      <c r="A295"/>
      <c r="B295"/>
      <c r="D295"/>
      <c r="E295"/>
      <c r="F295"/>
      <c r="G295"/>
      <c r="H295"/>
      <c r="I295"/>
      <c r="J295"/>
      <c r="K295"/>
      <c r="L295"/>
      <c r="M295"/>
      <c r="N295"/>
      <c r="O295"/>
      <c r="P295"/>
      <c r="Q295"/>
      <c r="R295"/>
      <c r="S295"/>
      <c r="T295"/>
      <c r="U295"/>
      <c r="W295" s="115"/>
      <c r="AB295" s="46"/>
      <c r="AC295" s="46"/>
      <c r="AD295" s="46"/>
      <c r="AE295" s="46"/>
      <c r="AF295" s="46"/>
    </row>
    <row r="296" spans="1:32" x14ac:dyDescent="0.2">
      <c r="A296"/>
      <c r="B296"/>
      <c r="D296"/>
      <c r="E296"/>
      <c r="F296"/>
      <c r="G296"/>
      <c r="H296"/>
      <c r="I296"/>
      <c r="J296"/>
      <c r="K296"/>
      <c r="L296"/>
      <c r="M296"/>
      <c r="N296"/>
      <c r="O296"/>
      <c r="P296"/>
      <c r="Q296"/>
      <c r="R296"/>
      <c r="S296"/>
      <c r="T296"/>
      <c r="U296"/>
      <c r="W296" s="115"/>
      <c r="AB296" s="46"/>
      <c r="AC296" s="46"/>
      <c r="AD296" s="46"/>
      <c r="AE296" s="46"/>
      <c r="AF296" s="46"/>
    </row>
    <row r="297" spans="1:32" x14ac:dyDescent="0.2">
      <c r="A297"/>
      <c r="B297"/>
      <c r="D297"/>
      <c r="E297"/>
      <c r="F297"/>
      <c r="G297"/>
      <c r="H297"/>
      <c r="I297"/>
      <c r="J297"/>
      <c r="K297"/>
      <c r="L297"/>
      <c r="M297"/>
      <c r="N297"/>
      <c r="O297"/>
      <c r="P297"/>
      <c r="Q297"/>
      <c r="R297"/>
      <c r="S297"/>
      <c r="T297"/>
      <c r="U297"/>
      <c r="W297" s="115"/>
      <c r="AB297" s="46"/>
      <c r="AC297" s="46"/>
      <c r="AD297" s="46"/>
      <c r="AE297" s="46"/>
      <c r="AF297" s="46"/>
    </row>
    <row r="298" spans="1:32" x14ac:dyDescent="0.2">
      <c r="A298"/>
      <c r="B298"/>
      <c r="D298"/>
      <c r="E298"/>
      <c r="F298"/>
      <c r="G298"/>
      <c r="H298"/>
      <c r="I298"/>
      <c r="J298"/>
      <c r="K298"/>
      <c r="L298"/>
      <c r="M298"/>
      <c r="N298"/>
      <c r="O298"/>
      <c r="P298"/>
      <c r="Q298"/>
      <c r="R298"/>
      <c r="S298"/>
      <c r="T298"/>
      <c r="U298"/>
      <c r="W298" s="115"/>
      <c r="AB298" s="46"/>
      <c r="AC298" s="46"/>
      <c r="AD298" s="46"/>
      <c r="AE298" s="46"/>
      <c r="AF298" s="46"/>
    </row>
    <row r="299" spans="1:32" x14ac:dyDescent="0.2">
      <c r="A299"/>
      <c r="B299"/>
      <c r="D299"/>
      <c r="E299"/>
      <c r="F299"/>
      <c r="G299"/>
      <c r="H299"/>
      <c r="I299"/>
      <c r="J299"/>
      <c r="K299"/>
      <c r="L299"/>
      <c r="M299"/>
      <c r="N299"/>
      <c r="O299"/>
      <c r="P299"/>
      <c r="Q299"/>
      <c r="R299"/>
      <c r="S299"/>
      <c r="T299"/>
      <c r="U299"/>
      <c r="W299" s="115"/>
      <c r="AB299" s="46"/>
      <c r="AC299" s="46"/>
      <c r="AD299" s="46"/>
      <c r="AE299" s="46"/>
      <c r="AF299" s="46"/>
    </row>
    <row r="300" spans="1:32" x14ac:dyDescent="0.2">
      <c r="A300"/>
      <c r="B300"/>
      <c r="D300"/>
      <c r="E300"/>
      <c r="F300"/>
      <c r="G300"/>
      <c r="H300"/>
      <c r="I300"/>
      <c r="J300"/>
      <c r="K300"/>
      <c r="L300"/>
      <c r="M300"/>
      <c r="N300"/>
      <c r="O300"/>
      <c r="P300"/>
      <c r="Q300"/>
      <c r="R300"/>
      <c r="S300"/>
      <c r="T300"/>
      <c r="U300"/>
      <c r="W300" s="115"/>
      <c r="AB300" s="46"/>
      <c r="AC300" s="46"/>
      <c r="AD300" s="46"/>
      <c r="AE300" s="46"/>
      <c r="AF300" s="46"/>
    </row>
    <row r="301" spans="1:32" x14ac:dyDescent="0.2">
      <c r="A301"/>
      <c r="B301"/>
      <c r="D301"/>
      <c r="E301"/>
      <c r="F301"/>
      <c r="G301"/>
      <c r="H301"/>
      <c r="I301"/>
      <c r="J301"/>
      <c r="K301"/>
      <c r="L301"/>
      <c r="M301"/>
      <c r="N301"/>
      <c r="O301"/>
      <c r="P301"/>
      <c r="Q301"/>
      <c r="R301"/>
      <c r="S301"/>
      <c r="T301"/>
      <c r="U301"/>
      <c r="W301" s="115"/>
      <c r="AB301" s="46"/>
      <c r="AC301" s="46"/>
      <c r="AD301" s="46"/>
      <c r="AE301" s="46"/>
      <c r="AF301" s="46"/>
    </row>
    <row r="302" spans="1:32" x14ac:dyDescent="0.2">
      <c r="A302"/>
      <c r="B302"/>
      <c r="D302"/>
      <c r="E302"/>
      <c r="F302"/>
      <c r="G302"/>
      <c r="H302"/>
      <c r="I302"/>
      <c r="J302"/>
      <c r="K302"/>
      <c r="L302"/>
      <c r="M302"/>
      <c r="N302"/>
      <c r="O302"/>
      <c r="P302"/>
      <c r="Q302"/>
      <c r="R302"/>
      <c r="S302"/>
      <c r="T302"/>
      <c r="U302"/>
      <c r="W302" s="115"/>
      <c r="AB302" s="46"/>
      <c r="AC302" s="46"/>
      <c r="AD302" s="46"/>
      <c r="AE302" s="46"/>
      <c r="AF302" s="46"/>
    </row>
    <row r="303" spans="1:32" x14ac:dyDescent="0.2">
      <c r="A303"/>
      <c r="B303"/>
      <c r="D303"/>
      <c r="E303"/>
      <c r="F303"/>
      <c r="G303"/>
      <c r="H303"/>
      <c r="I303"/>
      <c r="J303"/>
      <c r="K303"/>
      <c r="L303"/>
      <c r="M303"/>
      <c r="N303"/>
      <c r="O303"/>
      <c r="P303"/>
      <c r="Q303"/>
      <c r="R303"/>
      <c r="S303"/>
      <c r="T303"/>
      <c r="U303"/>
      <c r="W303" s="115"/>
      <c r="AB303" s="46"/>
      <c r="AC303" s="46"/>
      <c r="AD303" s="46"/>
      <c r="AE303" s="46"/>
      <c r="AF303" s="46"/>
    </row>
    <row r="304" spans="1:32" x14ac:dyDescent="0.2">
      <c r="A304"/>
      <c r="B304"/>
      <c r="D304"/>
      <c r="E304"/>
      <c r="F304"/>
      <c r="G304"/>
      <c r="H304"/>
      <c r="I304"/>
      <c r="J304"/>
      <c r="K304"/>
      <c r="L304"/>
      <c r="M304"/>
      <c r="N304"/>
      <c r="O304"/>
      <c r="P304"/>
      <c r="Q304"/>
      <c r="R304"/>
      <c r="S304"/>
      <c r="T304"/>
      <c r="U304"/>
      <c r="W304" s="115"/>
      <c r="AB304" s="46"/>
      <c r="AC304" s="46"/>
      <c r="AD304" s="46"/>
      <c r="AE304" s="46"/>
      <c r="AF304" s="46"/>
    </row>
    <row r="305" spans="1:32" x14ac:dyDescent="0.2">
      <c r="A305"/>
      <c r="B305"/>
      <c r="D305"/>
      <c r="E305"/>
      <c r="F305"/>
      <c r="G305"/>
      <c r="H305"/>
      <c r="I305"/>
      <c r="J305"/>
      <c r="K305"/>
      <c r="L305"/>
      <c r="M305"/>
      <c r="N305"/>
      <c r="O305"/>
      <c r="P305"/>
      <c r="Q305"/>
      <c r="R305"/>
      <c r="S305"/>
      <c r="T305"/>
      <c r="U305"/>
      <c r="W305" s="115"/>
      <c r="AB305" s="46"/>
      <c r="AC305" s="46"/>
      <c r="AD305" s="46"/>
      <c r="AE305" s="46"/>
      <c r="AF305" s="46"/>
    </row>
    <row r="306" spans="1:32" x14ac:dyDescent="0.2">
      <c r="A306"/>
      <c r="B306"/>
      <c r="D306"/>
      <c r="E306"/>
      <c r="F306"/>
      <c r="G306"/>
      <c r="H306"/>
      <c r="I306"/>
      <c r="J306"/>
      <c r="K306"/>
      <c r="L306"/>
      <c r="M306"/>
      <c r="N306"/>
      <c r="O306"/>
      <c r="P306"/>
      <c r="Q306"/>
      <c r="R306"/>
      <c r="S306"/>
      <c r="T306"/>
      <c r="U306"/>
      <c r="W306" s="115"/>
      <c r="AB306" s="46"/>
      <c r="AC306" s="46"/>
      <c r="AD306" s="46"/>
      <c r="AE306" s="46"/>
      <c r="AF306" s="46"/>
    </row>
    <row r="307" spans="1:32" x14ac:dyDescent="0.2">
      <c r="A307"/>
      <c r="B307"/>
      <c r="D307"/>
      <c r="E307"/>
      <c r="F307"/>
      <c r="G307"/>
      <c r="H307"/>
      <c r="I307"/>
      <c r="J307"/>
      <c r="K307"/>
      <c r="L307"/>
      <c r="M307"/>
      <c r="N307"/>
      <c r="O307"/>
      <c r="P307"/>
      <c r="Q307"/>
      <c r="R307"/>
      <c r="S307"/>
      <c r="T307"/>
      <c r="U307"/>
      <c r="W307" s="115"/>
      <c r="AB307" s="46"/>
      <c r="AC307" s="46"/>
      <c r="AD307" s="46"/>
      <c r="AE307" s="46"/>
      <c r="AF307" s="46"/>
    </row>
    <row r="308" spans="1:32" x14ac:dyDescent="0.2">
      <c r="A308"/>
      <c r="B308"/>
      <c r="D308"/>
      <c r="E308"/>
      <c r="F308"/>
      <c r="G308"/>
      <c r="H308"/>
      <c r="I308"/>
      <c r="J308"/>
      <c r="K308"/>
      <c r="L308"/>
      <c r="M308"/>
      <c r="N308"/>
      <c r="O308"/>
      <c r="P308"/>
      <c r="Q308"/>
      <c r="R308"/>
      <c r="S308"/>
      <c r="T308"/>
      <c r="U308"/>
      <c r="W308" s="115"/>
      <c r="AB308" s="46"/>
      <c r="AC308" s="46"/>
      <c r="AD308" s="46"/>
      <c r="AE308" s="46"/>
      <c r="AF308" s="46"/>
    </row>
    <row r="309" spans="1:32" x14ac:dyDescent="0.2">
      <c r="A309"/>
      <c r="B309"/>
      <c r="D309"/>
      <c r="E309"/>
      <c r="F309"/>
      <c r="G309"/>
      <c r="H309"/>
      <c r="I309"/>
      <c r="J309"/>
      <c r="K309"/>
      <c r="L309"/>
      <c r="M309"/>
      <c r="N309"/>
      <c r="O309"/>
      <c r="P309"/>
      <c r="Q309"/>
      <c r="R309"/>
      <c r="S309"/>
      <c r="T309"/>
      <c r="U309"/>
      <c r="W309" s="115"/>
      <c r="AB309" s="46"/>
      <c r="AC309" s="46"/>
      <c r="AD309" s="46"/>
      <c r="AE309" s="46"/>
      <c r="AF309" s="46"/>
    </row>
    <row r="310" spans="1:32" x14ac:dyDescent="0.2">
      <c r="A310"/>
      <c r="B310"/>
      <c r="D310"/>
      <c r="E310"/>
      <c r="F310"/>
      <c r="G310"/>
      <c r="H310"/>
      <c r="I310"/>
      <c r="J310"/>
      <c r="K310"/>
      <c r="L310"/>
      <c r="M310"/>
      <c r="N310"/>
      <c r="O310"/>
      <c r="P310"/>
      <c r="Q310"/>
      <c r="R310"/>
      <c r="S310"/>
      <c r="T310"/>
      <c r="U310"/>
      <c r="W310" s="115"/>
      <c r="AB310" s="46"/>
      <c r="AC310" s="46"/>
      <c r="AD310" s="46"/>
      <c r="AE310" s="46"/>
      <c r="AF310" s="46"/>
    </row>
    <row r="311" spans="1:32" x14ac:dyDescent="0.2">
      <c r="A311"/>
      <c r="B311"/>
      <c r="D311"/>
      <c r="E311"/>
      <c r="F311"/>
      <c r="G311"/>
      <c r="H311"/>
      <c r="I311"/>
      <c r="J311"/>
      <c r="K311"/>
      <c r="L311"/>
      <c r="M311"/>
      <c r="N311"/>
      <c r="O311"/>
      <c r="P311"/>
      <c r="Q311"/>
      <c r="R311"/>
      <c r="S311"/>
      <c r="T311"/>
      <c r="U311"/>
      <c r="W311" s="115"/>
      <c r="AB311" s="46"/>
      <c r="AC311" s="46"/>
      <c r="AD311" s="46"/>
      <c r="AE311" s="46"/>
      <c r="AF311" s="46"/>
    </row>
    <row r="312" spans="1:32" x14ac:dyDescent="0.2">
      <c r="A312"/>
      <c r="B312"/>
      <c r="D312"/>
      <c r="E312"/>
      <c r="F312"/>
      <c r="G312"/>
      <c r="H312"/>
      <c r="I312"/>
      <c r="J312"/>
      <c r="K312"/>
      <c r="L312"/>
      <c r="M312"/>
      <c r="N312"/>
      <c r="O312"/>
      <c r="P312"/>
      <c r="Q312"/>
      <c r="R312"/>
      <c r="S312"/>
      <c r="T312"/>
      <c r="U312"/>
      <c r="W312" s="115"/>
      <c r="AB312" s="46"/>
      <c r="AC312" s="46"/>
      <c r="AD312" s="46"/>
      <c r="AE312" s="46"/>
      <c r="AF312" s="46"/>
    </row>
    <row r="313" spans="1:32" x14ac:dyDescent="0.2">
      <c r="A313"/>
      <c r="B313"/>
      <c r="D313"/>
      <c r="E313"/>
      <c r="F313"/>
      <c r="G313"/>
      <c r="H313"/>
      <c r="I313"/>
      <c r="J313"/>
      <c r="K313"/>
      <c r="L313"/>
      <c r="M313"/>
      <c r="N313"/>
      <c r="O313"/>
      <c r="P313"/>
      <c r="Q313"/>
      <c r="R313"/>
      <c r="S313"/>
      <c r="T313"/>
      <c r="U313"/>
      <c r="W313" s="115"/>
      <c r="AB313" s="46"/>
      <c r="AC313" s="46"/>
      <c r="AD313" s="46"/>
      <c r="AE313" s="46"/>
      <c r="AF313" s="46"/>
    </row>
    <row r="314" spans="1:32" x14ac:dyDescent="0.2">
      <c r="A314"/>
      <c r="B314"/>
      <c r="D314"/>
      <c r="E314"/>
      <c r="F314"/>
      <c r="G314"/>
      <c r="H314"/>
      <c r="I314"/>
      <c r="J314"/>
      <c r="K314"/>
      <c r="L314"/>
      <c r="M314"/>
      <c r="N314"/>
      <c r="O314"/>
      <c r="P314"/>
      <c r="Q314"/>
      <c r="R314"/>
      <c r="S314"/>
      <c r="T314"/>
      <c r="U314"/>
      <c r="W314" s="115"/>
      <c r="AB314" s="46"/>
      <c r="AC314" s="46"/>
      <c r="AD314" s="46"/>
      <c r="AE314" s="46"/>
      <c r="AF314" s="46"/>
    </row>
    <row r="315" spans="1:32" x14ac:dyDescent="0.2">
      <c r="A315"/>
      <c r="B315"/>
      <c r="D315"/>
      <c r="E315"/>
      <c r="F315"/>
      <c r="G315"/>
      <c r="H315"/>
      <c r="I315"/>
      <c r="J315"/>
      <c r="K315"/>
      <c r="L315"/>
      <c r="M315"/>
      <c r="N315"/>
      <c r="O315"/>
      <c r="P315"/>
      <c r="Q315"/>
      <c r="R315"/>
      <c r="S315"/>
      <c r="T315"/>
      <c r="U315"/>
      <c r="W315" s="115"/>
      <c r="AB315" s="46"/>
      <c r="AC315" s="46"/>
      <c r="AD315" s="46"/>
      <c r="AE315" s="46"/>
      <c r="AF315" s="46"/>
    </row>
    <row r="316" spans="1:32" x14ac:dyDescent="0.2">
      <c r="A316"/>
      <c r="B316"/>
      <c r="D316"/>
      <c r="E316"/>
      <c r="F316"/>
      <c r="G316"/>
      <c r="H316"/>
      <c r="I316"/>
      <c r="J316"/>
      <c r="K316"/>
      <c r="L316"/>
      <c r="M316"/>
      <c r="N316"/>
      <c r="O316"/>
      <c r="P316"/>
      <c r="Q316"/>
      <c r="R316"/>
      <c r="S316"/>
      <c r="T316"/>
      <c r="U316"/>
      <c r="W316" s="115"/>
      <c r="AB316" s="46"/>
      <c r="AC316" s="46"/>
      <c r="AD316" s="46"/>
      <c r="AE316" s="46"/>
      <c r="AF316" s="46"/>
    </row>
    <row r="317" spans="1:32" x14ac:dyDescent="0.2">
      <c r="A317"/>
      <c r="B317"/>
      <c r="D317"/>
      <c r="E317"/>
      <c r="F317"/>
      <c r="G317"/>
      <c r="H317"/>
      <c r="I317"/>
      <c r="J317"/>
      <c r="K317"/>
      <c r="L317"/>
      <c r="M317"/>
      <c r="N317"/>
      <c r="O317"/>
      <c r="P317"/>
      <c r="Q317"/>
      <c r="R317"/>
      <c r="S317"/>
      <c r="T317"/>
      <c r="U317"/>
      <c r="W317" s="115"/>
      <c r="AB317" s="46"/>
      <c r="AC317" s="46"/>
      <c r="AD317" s="46"/>
      <c r="AE317" s="46"/>
      <c r="AF317" s="46"/>
    </row>
    <row r="318" spans="1:32" x14ac:dyDescent="0.2">
      <c r="A318"/>
      <c r="B318"/>
      <c r="D318"/>
      <c r="E318"/>
      <c r="F318"/>
      <c r="G318"/>
      <c r="H318"/>
      <c r="I318"/>
      <c r="J318"/>
      <c r="K318"/>
      <c r="L318"/>
      <c r="M318"/>
      <c r="N318"/>
      <c r="O318"/>
      <c r="P318"/>
      <c r="Q318"/>
      <c r="R318"/>
      <c r="S318"/>
      <c r="T318"/>
      <c r="U318"/>
      <c r="W318" s="115"/>
      <c r="AB318" s="46"/>
      <c r="AC318" s="46"/>
      <c r="AD318" s="46"/>
      <c r="AE318" s="46"/>
      <c r="AF318" s="46"/>
    </row>
    <row r="319" spans="1:32" x14ac:dyDescent="0.2">
      <c r="A319"/>
      <c r="B319"/>
      <c r="D319"/>
      <c r="E319"/>
      <c r="F319"/>
      <c r="G319"/>
      <c r="H319"/>
      <c r="I319"/>
      <c r="J319"/>
      <c r="K319"/>
      <c r="L319"/>
      <c r="M319"/>
      <c r="N319"/>
      <c r="O319"/>
      <c r="P319"/>
      <c r="Q319"/>
      <c r="R319"/>
      <c r="S319"/>
      <c r="T319"/>
      <c r="U319"/>
      <c r="W319" s="115"/>
      <c r="AB319" s="46"/>
      <c r="AC319" s="46"/>
      <c r="AD319" s="46"/>
      <c r="AE319" s="46"/>
      <c r="AF319" s="46"/>
    </row>
    <row r="320" spans="1:32" x14ac:dyDescent="0.2">
      <c r="A320"/>
      <c r="B320"/>
      <c r="D320"/>
      <c r="E320"/>
      <c r="F320"/>
      <c r="G320"/>
      <c r="H320"/>
      <c r="I320"/>
      <c r="J320"/>
      <c r="K320"/>
      <c r="L320"/>
      <c r="M320"/>
      <c r="N320"/>
      <c r="O320"/>
      <c r="P320"/>
      <c r="Q320"/>
      <c r="R320"/>
      <c r="S320"/>
      <c r="T320"/>
      <c r="U320"/>
      <c r="W320" s="115"/>
      <c r="AB320" s="46"/>
      <c r="AC320" s="46"/>
      <c r="AD320" s="46"/>
      <c r="AE320" s="46"/>
      <c r="AF320" s="46"/>
    </row>
    <row r="321" spans="1:32" x14ac:dyDescent="0.2">
      <c r="A321"/>
      <c r="B321"/>
      <c r="D321"/>
      <c r="E321"/>
      <c r="F321"/>
      <c r="G321"/>
      <c r="H321"/>
      <c r="I321"/>
      <c r="J321"/>
      <c r="K321"/>
      <c r="L321"/>
      <c r="M321"/>
      <c r="N321"/>
      <c r="O321"/>
      <c r="P321"/>
      <c r="Q321"/>
      <c r="R321"/>
      <c r="S321"/>
      <c r="T321"/>
      <c r="U321"/>
      <c r="W321" s="115"/>
      <c r="AB321" s="46"/>
      <c r="AC321" s="46"/>
      <c r="AD321" s="46"/>
      <c r="AE321" s="46"/>
      <c r="AF321" s="46"/>
    </row>
    <row r="322" spans="1:32" x14ac:dyDescent="0.2">
      <c r="A322"/>
      <c r="B322"/>
      <c r="D322"/>
      <c r="E322"/>
      <c r="F322"/>
      <c r="G322"/>
      <c r="H322"/>
      <c r="I322"/>
      <c r="J322"/>
      <c r="K322"/>
      <c r="L322"/>
      <c r="M322"/>
      <c r="N322"/>
      <c r="O322"/>
      <c r="P322"/>
      <c r="Q322"/>
      <c r="R322"/>
      <c r="S322"/>
      <c r="T322"/>
      <c r="U322"/>
      <c r="W322" s="115"/>
      <c r="AB322" s="46"/>
      <c r="AC322" s="46"/>
      <c r="AD322" s="46"/>
      <c r="AE322" s="46"/>
      <c r="AF322" s="46"/>
    </row>
    <row r="323" spans="1:32" x14ac:dyDescent="0.2">
      <c r="A323"/>
      <c r="B323"/>
      <c r="D323"/>
      <c r="E323"/>
      <c r="F323"/>
      <c r="G323"/>
      <c r="H323"/>
      <c r="I323"/>
      <c r="J323"/>
      <c r="K323"/>
      <c r="L323"/>
      <c r="M323"/>
      <c r="N323"/>
      <c r="O323"/>
      <c r="P323"/>
      <c r="Q323"/>
      <c r="R323"/>
      <c r="S323"/>
      <c r="T323"/>
      <c r="U323"/>
      <c r="W323" s="115"/>
      <c r="AB323" s="46"/>
      <c r="AC323" s="46"/>
      <c r="AD323" s="46"/>
      <c r="AE323" s="46"/>
      <c r="AF323" s="46"/>
    </row>
    <row r="324" spans="1:32" x14ac:dyDescent="0.2">
      <c r="A324"/>
      <c r="B324"/>
      <c r="D324"/>
      <c r="E324"/>
      <c r="F324"/>
      <c r="G324"/>
      <c r="H324"/>
      <c r="I324"/>
      <c r="J324"/>
      <c r="K324"/>
      <c r="L324"/>
      <c r="M324"/>
      <c r="N324"/>
      <c r="O324"/>
      <c r="P324"/>
      <c r="Q324"/>
      <c r="R324"/>
      <c r="S324"/>
      <c r="T324"/>
      <c r="U324"/>
      <c r="W324" s="115"/>
      <c r="AB324" s="46"/>
      <c r="AC324" s="46"/>
      <c r="AD324" s="46"/>
      <c r="AE324" s="46"/>
      <c r="AF324" s="46"/>
    </row>
    <row r="325" spans="1:32" x14ac:dyDescent="0.2">
      <c r="A325"/>
      <c r="B325"/>
      <c r="D325"/>
      <c r="E325"/>
      <c r="F325"/>
      <c r="G325"/>
      <c r="H325"/>
      <c r="I325"/>
      <c r="J325"/>
      <c r="K325"/>
      <c r="L325"/>
      <c r="M325"/>
      <c r="N325"/>
      <c r="O325"/>
      <c r="P325"/>
      <c r="Q325"/>
      <c r="R325"/>
      <c r="S325"/>
      <c r="T325"/>
      <c r="U325"/>
      <c r="W325" s="115"/>
      <c r="AB325" s="46"/>
      <c r="AC325" s="46"/>
      <c r="AD325" s="46"/>
      <c r="AE325" s="46"/>
      <c r="AF325" s="46"/>
    </row>
    <row r="326" spans="1:32" x14ac:dyDescent="0.2">
      <c r="A326"/>
      <c r="B326"/>
      <c r="D326"/>
      <c r="E326"/>
      <c r="F326"/>
      <c r="G326"/>
      <c r="H326"/>
      <c r="I326"/>
      <c r="J326"/>
      <c r="K326"/>
      <c r="L326"/>
      <c r="M326"/>
      <c r="N326"/>
      <c r="O326"/>
      <c r="P326"/>
      <c r="Q326"/>
      <c r="R326"/>
      <c r="S326"/>
      <c r="T326"/>
      <c r="U326"/>
      <c r="W326" s="115"/>
      <c r="AB326" s="46"/>
      <c r="AC326" s="46"/>
      <c r="AD326" s="46"/>
      <c r="AE326" s="46"/>
      <c r="AF326" s="46"/>
    </row>
    <row r="327" spans="1:32" x14ac:dyDescent="0.2">
      <c r="A327"/>
      <c r="B327"/>
      <c r="D327"/>
      <c r="E327"/>
      <c r="F327"/>
      <c r="G327"/>
      <c r="H327"/>
      <c r="I327"/>
      <c r="J327"/>
      <c r="K327"/>
      <c r="L327"/>
      <c r="M327"/>
      <c r="N327"/>
      <c r="O327"/>
      <c r="P327"/>
      <c r="Q327"/>
      <c r="R327"/>
      <c r="S327"/>
      <c r="T327"/>
      <c r="U327"/>
      <c r="W327" s="115"/>
      <c r="AB327" s="46"/>
      <c r="AC327" s="46"/>
      <c r="AD327" s="46"/>
      <c r="AE327" s="46"/>
      <c r="AF327" s="46"/>
    </row>
    <row r="328" spans="1:32" x14ac:dyDescent="0.2">
      <c r="A328"/>
      <c r="B328"/>
      <c r="D328"/>
      <c r="E328"/>
      <c r="F328"/>
      <c r="G328"/>
      <c r="H328"/>
      <c r="I328"/>
      <c r="J328"/>
      <c r="K328"/>
      <c r="L328"/>
      <c r="M328"/>
      <c r="N328"/>
      <c r="O328"/>
      <c r="P328"/>
      <c r="Q328"/>
      <c r="R328"/>
      <c r="S328"/>
      <c r="T328"/>
      <c r="U328"/>
      <c r="W328" s="115"/>
      <c r="AB328" s="46"/>
      <c r="AC328" s="46"/>
      <c r="AD328" s="46"/>
      <c r="AE328" s="46"/>
      <c r="AF328" s="46"/>
    </row>
    <row r="329" spans="1:32" x14ac:dyDescent="0.2">
      <c r="A329"/>
      <c r="B329"/>
      <c r="D329"/>
      <c r="E329"/>
      <c r="F329"/>
      <c r="G329"/>
      <c r="H329"/>
      <c r="I329"/>
      <c r="J329"/>
      <c r="K329"/>
      <c r="L329"/>
      <c r="M329"/>
      <c r="N329"/>
      <c r="O329"/>
      <c r="P329"/>
      <c r="Q329"/>
      <c r="R329"/>
      <c r="S329"/>
      <c r="T329"/>
      <c r="U329"/>
      <c r="W329" s="115"/>
      <c r="AB329" s="46"/>
      <c r="AC329" s="46"/>
      <c r="AD329" s="46"/>
      <c r="AE329" s="46"/>
      <c r="AF329" s="46"/>
    </row>
    <row r="330" spans="1:32" x14ac:dyDescent="0.2">
      <c r="A330"/>
      <c r="B330"/>
      <c r="D330"/>
      <c r="E330"/>
      <c r="F330"/>
      <c r="G330"/>
      <c r="H330"/>
      <c r="I330"/>
      <c r="J330"/>
      <c r="K330"/>
      <c r="L330"/>
      <c r="M330"/>
      <c r="N330"/>
      <c r="O330"/>
      <c r="P330"/>
      <c r="Q330"/>
      <c r="R330"/>
      <c r="S330"/>
      <c r="T330"/>
      <c r="U330"/>
      <c r="W330" s="115"/>
      <c r="AB330" s="46"/>
      <c r="AC330" s="46"/>
      <c r="AD330" s="46"/>
      <c r="AE330" s="46"/>
      <c r="AF330" s="46"/>
    </row>
    <row r="331" spans="1:32" x14ac:dyDescent="0.2">
      <c r="A331"/>
      <c r="B331"/>
      <c r="D331"/>
      <c r="E331"/>
      <c r="F331"/>
      <c r="G331"/>
      <c r="H331"/>
      <c r="I331"/>
      <c r="J331"/>
      <c r="K331"/>
      <c r="L331"/>
      <c r="M331"/>
      <c r="N331"/>
      <c r="O331"/>
      <c r="P331"/>
      <c r="Q331"/>
      <c r="R331"/>
      <c r="S331"/>
      <c r="T331"/>
      <c r="U331"/>
      <c r="W331" s="115"/>
      <c r="AB331" s="46"/>
      <c r="AC331" s="46"/>
      <c r="AD331" s="46"/>
      <c r="AE331" s="46"/>
      <c r="AF331" s="46"/>
    </row>
    <row r="332" spans="1:32" x14ac:dyDescent="0.2">
      <c r="A332"/>
      <c r="B332"/>
      <c r="D332"/>
      <c r="E332"/>
      <c r="F332"/>
      <c r="G332"/>
      <c r="H332"/>
      <c r="I332"/>
      <c r="J332"/>
      <c r="K332"/>
      <c r="L332"/>
      <c r="M332"/>
      <c r="N332"/>
      <c r="O332"/>
      <c r="P332"/>
      <c r="Q332"/>
      <c r="R332"/>
      <c r="S332"/>
      <c r="T332"/>
      <c r="U332"/>
      <c r="W332" s="115"/>
      <c r="AB332" s="46"/>
      <c r="AC332" s="46"/>
      <c r="AD332" s="46"/>
      <c r="AE332" s="46"/>
      <c r="AF332" s="46"/>
    </row>
    <row r="333" spans="1:32" x14ac:dyDescent="0.2">
      <c r="A333"/>
      <c r="B333"/>
      <c r="D333"/>
      <c r="E333"/>
      <c r="F333"/>
      <c r="G333"/>
      <c r="H333"/>
      <c r="I333"/>
      <c r="J333"/>
      <c r="K333"/>
      <c r="L333"/>
      <c r="M333"/>
      <c r="N333"/>
      <c r="O333"/>
      <c r="P333"/>
      <c r="Q333"/>
      <c r="R333"/>
      <c r="S333"/>
      <c r="T333"/>
      <c r="U333"/>
      <c r="W333" s="115"/>
      <c r="AB333" s="46"/>
      <c r="AC333" s="46"/>
      <c r="AD333" s="46"/>
      <c r="AE333" s="46"/>
      <c r="AF333" s="46"/>
    </row>
    <row r="334" spans="1:32" x14ac:dyDescent="0.2">
      <c r="A334"/>
      <c r="B334"/>
      <c r="D334"/>
      <c r="E334"/>
      <c r="F334"/>
      <c r="G334"/>
      <c r="H334"/>
      <c r="I334"/>
      <c r="J334"/>
      <c r="K334"/>
      <c r="L334"/>
      <c r="M334"/>
      <c r="N334"/>
      <c r="O334"/>
      <c r="P334"/>
      <c r="Q334"/>
      <c r="R334"/>
      <c r="S334"/>
      <c r="T334"/>
      <c r="U334"/>
      <c r="W334" s="115"/>
      <c r="AB334" s="46"/>
      <c r="AC334" s="46"/>
      <c r="AD334" s="46"/>
      <c r="AE334" s="46"/>
      <c r="AF334" s="46"/>
    </row>
    <row r="335" spans="1:32" x14ac:dyDescent="0.2">
      <c r="A335"/>
      <c r="B335"/>
      <c r="D335"/>
      <c r="E335"/>
      <c r="F335"/>
      <c r="G335"/>
      <c r="H335"/>
      <c r="I335"/>
      <c r="J335"/>
      <c r="K335"/>
      <c r="L335"/>
      <c r="M335"/>
      <c r="N335"/>
      <c r="O335"/>
      <c r="P335"/>
      <c r="Q335"/>
      <c r="R335"/>
      <c r="S335"/>
      <c r="T335"/>
      <c r="U335"/>
      <c r="W335" s="115"/>
      <c r="AB335" s="46"/>
      <c r="AC335" s="46"/>
      <c r="AD335" s="46"/>
      <c r="AE335" s="46"/>
      <c r="AF335" s="46"/>
    </row>
    <row r="336" spans="1:32" x14ac:dyDescent="0.2">
      <c r="A336"/>
      <c r="B336"/>
      <c r="D336"/>
      <c r="E336"/>
      <c r="F336"/>
      <c r="G336"/>
      <c r="H336"/>
      <c r="I336"/>
      <c r="J336"/>
      <c r="K336"/>
      <c r="L336"/>
      <c r="M336"/>
      <c r="N336"/>
      <c r="O336"/>
      <c r="P336"/>
      <c r="Q336"/>
      <c r="R336"/>
      <c r="S336"/>
      <c r="T336"/>
      <c r="U336"/>
      <c r="W336" s="115"/>
      <c r="AB336" s="46"/>
      <c r="AC336" s="46"/>
      <c r="AD336" s="46"/>
      <c r="AE336" s="46"/>
      <c r="AF336" s="46"/>
    </row>
    <row r="337" spans="1:32" x14ac:dyDescent="0.2">
      <c r="A337"/>
      <c r="B337"/>
      <c r="D337"/>
      <c r="E337"/>
      <c r="F337"/>
      <c r="G337"/>
      <c r="H337"/>
      <c r="I337"/>
      <c r="J337"/>
      <c r="K337"/>
      <c r="L337"/>
      <c r="M337"/>
      <c r="N337"/>
      <c r="O337"/>
      <c r="P337"/>
      <c r="Q337"/>
      <c r="R337"/>
      <c r="S337"/>
      <c r="T337"/>
      <c r="U337"/>
      <c r="W337" s="115"/>
      <c r="AB337" s="46"/>
      <c r="AC337" s="46"/>
      <c r="AD337" s="46"/>
      <c r="AE337" s="46"/>
      <c r="AF337" s="46"/>
    </row>
    <row r="338" spans="1:32" x14ac:dyDescent="0.2">
      <c r="A338"/>
      <c r="B338"/>
      <c r="D338"/>
      <c r="E338"/>
      <c r="F338"/>
      <c r="G338"/>
      <c r="H338"/>
      <c r="I338"/>
      <c r="J338"/>
      <c r="K338"/>
      <c r="L338"/>
      <c r="M338"/>
      <c r="N338"/>
      <c r="O338"/>
      <c r="P338"/>
      <c r="Q338"/>
      <c r="R338"/>
      <c r="S338"/>
      <c r="T338"/>
      <c r="U338"/>
      <c r="W338" s="115"/>
      <c r="AB338" s="46"/>
      <c r="AC338" s="46"/>
      <c r="AD338" s="46"/>
      <c r="AE338" s="46"/>
      <c r="AF338" s="46"/>
    </row>
    <row r="339" spans="1:32" x14ac:dyDescent="0.2">
      <c r="A339"/>
      <c r="B339"/>
      <c r="D339"/>
      <c r="E339"/>
      <c r="F339"/>
      <c r="G339"/>
      <c r="H339"/>
      <c r="I339"/>
      <c r="J339"/>
      <c r="K339"/>
      <c r="L339"/>
      <c r="M339"/>
      <c r="N339"/>
      <c r="O339"/>
      <c r="P339"/>
      <c r="Q339"/>
      <c r="R339"/>
      <c r="S339"/>
      <c r="T339"/>
      <c r="U339"/>
      <c r="W339" s="115"/>
      <c r="AB339" s="46"/>
      <c r="AC339" s="46"/>
      <c r="AD339" s="46"/>
      <c r="AE339" s="46"/>
      <c r="AF339" s="46"/>
    </row>
    <row r="340" spans="1:32" x14ac:dyDescent="0.2">
      <c r="A340"/>
      <c r="B340"/>
      <c r="D340"/>
      <c r="E340"/>
      <c r="F340"/>
      <c r="G340"/>
      <c r="H340"/>
      <c r="I340"/>
      <c r="J340"/>
      <c r="K340"/>
      <c r="L340"/>
      <c r="M340"/>
      <c r="N340"/>
      <c r="O340"/>
      <c r="P340"/>
      <c r="Q340"/>
      <c r="R340"/>
      <c r="S340"/>
      <c r="T340"/>
      <c r="U340"/>
      <c r="W340" s="115"/>
      <c r="AB340" s="46"/>
      <c r="AC340" s="46"/>
      <c r="AD340" s="46"/>
      <c r="AE340" s="46"/>
      <c r="AF340" s="46"/>
    </row>
    <row r="341" spans="1:32" x14ac:dyDescent="0.2">
      <c r="A341"/>
      <c r="B341"/>
      <c r="D341"/>
      <c r="E341"/>
      <c r="F341"/>
      <c r="G341"/>
      <c r="H341"/>
      <c r="I341"/>
      <c r="J341"/>
      <c r="K341"/>
      <c r="L341"/>
      <c r="M341"/>
      <c r="N341"/>
      <c r="O341"/>
      <c r="P341"/>
      <c r="Q341"/>
      <c r="R341"/>
      <c r="S341"/>
      <c r="T341"/>
      <c r="U341"/>
      <c r="W341" s="115"/>
      <c r="AB341" s="46"/>
      <c r="AC341" s="46"/>
      <c r="AD341" s="46"/>
      <c r="AE341" s="46"/>
      <c r="AF341" s="46"/>
    </row>
    <row r="342" spans="1:32" x14ac:dyDescent="0.2">
      <c r="A342"/>
      <c r="B342"/>
      <c r="D342"/>
      <c r="E342"/>
      <c r="F342"/>
      <c r="G342"/>
      <c r="H342"/>
      <c r="I342"/>
      <c r="J342"/>
      <c r="K342"/>
      <c r="L342"/>
      <c r="M342"/>
      <c r="N342"/>
      <c r="O342"/>
      <c r="P342"/>
      <c r="Q342"/>
      <c r="R342"/>
      <c r="S342"/>
      <c r="T342"/>
      <c r="U342"/>
      <c r="W342" s="115"/>
      <c r="AB342" s="46"/>
      <c r="AC342" s="46"/>
      <c r="AD342" s="46"/>
      <c r="AE342" s="46"/>
      <c r="AF342" s="46"/>
    </row>
    <row r="343" spans="1:32" x14ac:dyDescent="0.2">
      <c r="A343"/>
      <c r="B343"/>
      <c r="D343"/>
      <c r="E343"/>
      <c r="F343"/>
      <c r="G343"/>
      <c r="H343"/>
      <c r="I343"/>
      <c r="J343"/>
      <c r="K343"/>
      <c r="L343"/>
      <c r="M343"/>
      <c r="N343"/>
      <c r="O343"/>
      <c r="P343"/>
      <c r="Q343"/>
      <c r="R343"/>
      <c r="S343"/>
      <c r="T343"/>
      <c r="U343"/>
      <c r="W343" s="115"/>
      <c r="AB343" s="46"/>
      <c r="AC343" s="46"/>
      <c r="AD343" s="46"/>
      <c r="AE343" s="46"/>
      <c r="AF343" s="46"/>
    </row>
    <row r="344" spans="1:32" x14ac:dyDescent="0.2">
      <c r="A344"/>
      <c r="B344"/>
      <c r="D344"/>
      <c r="E344"/>
      <c r="F344"/>
      <c r="G344"/>
      <c r="H344"/>
      <c r="I344"/>
      <c r="J344"/>
      <c r="K344"/>
      <c r="L344"/>
      <c r="M344"/>
      <c r="N344"/>
      <c r="O344"/>
      <c r="P344"/>
      <c r="Q344"/>
      <c r="R344"/>
      <c r="S344"/>
      <c r="T344"/>
      <c r="U344"/>
      <c r="W344" s="115"/>
      <c r="AB344" s="46"/>
      <c r="AC344" s="46"/>
      <c r="AD344" s="46"/>
      <c r="AE344" s="46"/>
      <c r="AF344" s="46"/>
    </row>
    <row r="345" spans="1:32" x14ac:dyDescent="0.2">
      <c r="A345"/>
      <c r="B345"/>
      <c r="D345"/>
      <c r="E345"/>
      <c r="F345"/>
      <c r="G345"/>
      <c r="H345"/>
      <c r="I345"/>
      <c r="J345"/>
      <c r="K345"/>
      <c r="L345"/>
      <c r="M345"/>
      <c r="N345"/>
      <c r="O345"/>
      <c r="P345"/>
      <c r="Q345"/>
      <c r="R345"/>
      <c r="S345"/>
      <c r="T345"/>
      <c r="U345"/>
      <c r="W345" s="115"/>
      <c r="AB345" s="46"/>
      <c r="AC345" s="46"/>
      <c r="AD345" s="46"/>
      <c r="AE345" s="46"/>
      <c r="AF345" s="46"/>
    </row>
    <row r="346" spans="1:32" x14ac:dyDescent="0.2">
      <c r="A346"/>
      <c r="B346"/>
      <c r="D346"/>
      <c r="E346"/>
      <c r="F346"/>
      <c r="G346"/>
      <c r="H346"/>
      <c r="I346"/>
      <c r="J346"/>
      <c r="K346"/>
      <c r="L346"/>
      <c r="M346"/>
      <c r="N346"/>
      <c r="O346"/>
      <c r="P346"/>
      <c r="Q346"/>
      <c r="R346"/>
      <c r="S346"/>
      <c r="T346"/>
      <c r="U346"/>
      <c r="W346" s="115"/>
      <c r="AB346" s="46"/>
      <c r="AC346" s="46"/>
      <c r="AD346" s="46"/>
      <c r="AE346" s="46"/>
      <c r="AF346" s="46"/>
    </row>
    <row r="347" spans="1:32" x14ac:dyDescent="0.2">
      <c r="A347"/>
      <c r="B347"/>
      <c r="D347"/>
      <c r="E347"/>
      <c r="F347"/>
      <c r="G347"/>
      <c r="H347"/>
      <c r="I347"/>
      <c r="J347"/>
      <c r="K347"/>
      <c r="L347"/>
      <c r="M347"/>
      <c r="N347"/>
      <c r="O347"/>
      <c r="P347"/>
      <c r="Q347"/>
      <c r="R347"/>
      <c r="S347"/>
      <c r="T347"/>
      <c r="U347"/>
      <c r="W347" s="115"/>
      <c r="AB347" s="46"/>
      <c r="AC347" s="46"/>
      <c r="AD347" s="46"/>
      <c r="AE347" s="46"/>
      <c r="AF347" s="46"/>
    </row>
    <row r="348" spans="1:32" x14ac:dyDescent="0.2">
      <c r="A348"/>
      <c r="B348"/>
      <c r="D348"/>
      <c r="E348"/>
      <c r="F348"/>
      <c r="G348"/>
      <c r="H348"/>
      <c r="I348"/>
      <c r="J348"/>
      <c r="K348"/>
      <c r="L348"/>
      <c r="M348"/>
      <c r="N348"/>
      <c r="O348"/>
      <c r="P348"/>
      <c r="Q348"/>
      <c r="R348"/>
      <c r="S348"/>
      <c r="T348"/>
      <c r="U348"/>
      <c r="W348" s="115"/>
      <c r="AB348" s="46"/>
      <c r="AC348" s="46"/>
      <c r="AD348" s="46"/>
      <c r="AE348" s="46"/>
      <c r="AF348" s="46"/>
    </row>
    <row r="349" spans="1:32" x14ac:dyDescent="0.2">
      <c r="A349"/>
      <c r="B349"/>
      <c r="D349"/>
      <c r="E349"/>
      <c r="F349"/>
      <c r="G349"/>
      <c r="H349"/>
      <c r="I349"/>
      <c r="J349"/>
      <c r="K349"/>
      <c r="L349"/>
      <c r="M349"/>
      <c r="N349"/>
      <c r="O349"/>
      <c r="P349"/>
      <c r="Q349"/>
      <c r="R349"/>
      <c r="S349"/>
      <c r="T349"/>
      <c r="U349"/>
      <c r="W349" s="115"/>
      <c r="AB349" s="46"/>
      <c r="AC349" s="46"/>
      <c r="AD349" s="46"/>
      <c r="AE349" s="46"/>
      <c r="AF349" s="46"/>
    </row>
    <row r="350" spans="1:32" x14ac:dyDescent="0.2">
      <c r="A350"/>
      <c r="B350"/>
      <c r="D350"/>
      <c r="E350"/>
      <c r="F350"/>
      <c r="G350"/>
      <c r="H350"/>
      <c r="I350"/>
      <c r="J350"/>
      <c r="K350"/>
      <c r="L350"/>
      <c r="M350"/>
      <c r="N350"/>
      <c r="O350"/>
      <c r="P350"/>
      <c r="Q350"/>
      <c r="R350"/>
      <c r="S350"/>
      <c r="T350"/>
      <c r="U350"/>
      <c r="W350" s="115"/>
      <c r="AB350" s="46"/>
      <c r="AC350" s="46"/>
      <c r="AD350" s="46"/>
      <c r="AE350" s="46"/>
      <c r="AF350" s="46"/>
    </row>
    <row r="351" spans="1:32" x14ac:dyDescent="0.2">
      <c r="A351"/>
      <c r="B351"/>
      <c r="D351"/>
      <c r="E351"/>
      <c r="F351"/>
      <c r="G351"/>
      <c r="H351"/>
      <c r="I351"/>
      <c r="J351"/>
      <c r="K351"/>
      <c r="L351"/>
      <c r="M351"/>
      <c r="N351"/>
      <c r="O351"/>
      <c r="P351"/>
      <c r="Q351"/>
      <c r="R351"/>
      <c r="S351"/>
      <c r="T351"/>
      <c r="U351"/>
      <c r="W351" s="115"/>
      <c r="AB351" s="46"/>
      <c r="AC351" s="46"/>
      <c r="AD351" s="46"/>
      <c r="AE351" s="46"/>
      <c r="AF351" s="46"/>
    </row>
    <row r="352" spans="1:32" x14ac:dyDescent="0.2">
      <c r="A352"/>
      <c r="B352"/>
      <c r="D352"/>
      <c r="E352"/>
      <c r="F352"/>
      <c r="G352"/>
      <c r="H352"/>
      <c r="I352"/>
      <c r="J352"/>
      <c r="K352"/>
      <c r="L352"/>
      <c r="M352"/>
      <c r="N352"/>
      <c r="O352"/>
      <c r="P352"/>
      <c r="Q352"/>
      <c r="R352"/>
      <c r="S352"/>
      <c r="T352"/>
      <c r="U352"/>
      <c r="W352" s="115"/>
      <c r="AB352" s="46"/>
      <c r="AC352" s="46"/>
      <c r="AD352" s="46"/>
      <c r="AE352" s="46"/>
      <c r="AF352" s="46"/>
    </row>
    <row r="353" spans="1:32" x14ac:dyDescent="0.2">
      <c r="A353"/>
      <c r="B353"/>
      <c r="D353"/>
      <c r="E353"/>
      <c r="F353"/>
      <c r="G353"/>
      <c r="H353"/>
      <c r="I353"/>
      <c r="J353"/>
      <c r="K353"/>
      <c r="L353"/>
      <c r="M353"/>
      <c r="N353"/>
      <c r="O353"/>
      <c r="P353"/>
      <c r="Q353"/>
      <c r="R353"/>
      <c r="S353"/>
      <c r="T353"/>
      <c r="U353"/>
      <c r="W353" s="115"/>
      <c r="AB353" s="46"/>
      <c r="AC353" s="46"/>
      <c r="AD353" s="46"/>
      <c r="AE353" s="46"/>
      <c r="AF353" s="46"/>
    </row>
    <row r="354" spans="1:32" x14ac:dyDescent="0.2">
      <c r="A354"/>
      <c r="B354"/>
      <c r="D354"/>
      <c r="E354"/>
      <c r="F354"/>
      <c r="G354"/>
      <c r="H354"/>
      <c r="I354"/>
      <c r="J354"/>
      <c r="K354"/>
      <c r="L354"/>
      <c r="M354"/>
      <c r="N354"/>
      <c r="O354"/>
      <c r="P354"/>
      <c r="Q354"/>
      <c r="R354"/>
      <c r="S354"/>
      <c r="T354"/>
      <c r="U354"/>
      <c r="W354" s="115"/>
      <c r="AB354" s="46"/>
      <c r="AC354" s="46"/>
      <c r="AD354" s="46"/>
      <c r="AE354" s="46"/>
      <c r="AF354" s="46"/>
    </row>
    <row r="355" spans="1:32" x14ac:dyDescent="0.2">
      <c r="A355"/>
      <c r="B355"/>
      <c r="D355"/>
      <c r="E355"/>
      <c r="F355"/>
      <c r="G355"/>
      <c r="H355"/>
      <c r="I355"/>
      <c r="J355"/>
      <c r="K355"/>
      <c r="L355"/>
      <c r="M355"/>
      <c r="N355"/>
      <c r="O355"/>
      <c r="P355"/>
      <c r="Q355"/>
      <c r="R355"/>
      <c r="S355"/>
      <c r="T355"/>
      <c r="U355"/>
      <c r="W355" s="115"/>
      <c r="AB355" s="46"/>
      <c r="AC355" s="46"/>
      <c r="AD355" s="46"/>
      <c r="AE355" s="46"/>
      <c r="AF355" s="46"/>
    </row>
    <row r="356" spans="1:32" x14ac:dyDescent="0.2">
      <c r="A356"/>
      <c r="B356"/>
      <c r="D356"/>
      <c r="E356"/>
      <c r="F356"/>
      <c r="G356"/>
      <c r="H356"/>
      <c r="I356"/>
      <c r="J356"/>
      <c r="K356"/>
      <c r="L356"/>
      <c r="M356"/>
      <c r="N356"/>
      <c r="O356"/>
      <c r="P356"/>
      <c r="Q356"/>
      <c r="R356"/>
      <c r="S356"/>
      <c r="T356"/>
      <c r="U356"/>
      <c r="W356" s="115"/>
      <c r="AB356" s="46"/>
      <c r="AC356" s="46"/>
      <c r="AD356" s="46"/>
      <c r="AE356" s="46"/>
      <c r="AF356" s="46"/>
    </row>
    <row r="357" spans="1:32" x14ac:dyDescent="0.2">
      <c r="A357"/>
      <c r="B357"/>
      <c r="D357"/>
      <c r="E357"/>
      <c r="F357"/>
      <c r="G357"/>
      <c r="H357"/>
      <c r="I357"/>
      <c r="J357"/>
      <c r="K357"/>
      <c r="L357"/>
      <c r="M357"/>
      <c r="N357"/>
      <c r="O357"/>
      <c r="P357"/>
      <c r="Q357"/>
      <c r="R357"/>
      <c r="S357"/>
      <c r="T357"/>
      <c r="U357"/>
      <c r="W357" s="115"/>
      <c r="AB357" s="46"/>
      <c r="AC357" s="46"/>
      <c r="AD357" s="46"/>
      <c r="AE357" s="46"/>
      <c r="AF357" s="46"/>
    </row>
    <row r="358" spans="1:32" x14ac:dyDescent="0.2">
      <c r="A358"/>
      <c r="B358"/>
      <c r="D358"/>
      <c r="E358"/>
      <c r="F358"/>
      <c r="G358"/>
      <c r="H358"/>
      <c r="I358"/>
      <c r="J358"/>
      <c r="K358"/>
      <c r="L358"/>
      <c r="M358"/>
      <c r="N358"/>
      <c r="O358"/>
      <c r="P358"/>
      <c r="Q358"/>
      <c r="R358"/>
      <c r="S358"/>
      <c r="T358"/>
      <c r="U358"/>
      <c r="W358" s="115"/>
      <c r="AB358" s="46"/>
      <c r="AC358" s="46"/>
      <c r="AD358" s="46"/>
      <c r="AE358" s="46"/>
      <c r="AF358" s="46"/>
    </row>
    <row r="359" spans="1:32" x14ac:dyDescent="0.2">
      <c r="A359"/>
      <c r="B359"/>
      <c r="D359"/>
      <c r="E359"/>
      <c r="F359"/>
      <c r="G359"/>
      <c r="H359"/>
      <c r="I359"/>
      <c r="J359"/>
      <c r="K359"/>
      <c r="L359"/>
      <c r="M359"/>
      <c r="N359"/>
      <c r="O359"/>
      <c r="P359"/>
      <c r="Q359"/>
      <c r="R359"/>
      <c r="S359"/>
      <c r="T359"/>
      <c r="U359"/>
      <c r="W359" s="115"/>
      <c r="AB359" s="46"/>
      <c r="AC359" s="46"/>
      <c r="AD359" s="46"/>
      <c r="AE359" s="46"/>
      <c r="AF359" s="46"/>
    </row>
    <row r="360" spans="1:32" x14ac:dyDescent="0.2">
      <c r="A360"/>
      <c r="B360"/>
      <c r="D360"/>
      <c r="E360"/>
      <c r="F360"/>
      <c r="G360"/>
      <c r="H360"/>
      <c r="I360"/>
      <c r="J360"/>
      <c r="K360"/>
      <c r="L360"/>
      <c r="M360"/>
      <c r="N360"/>
      <c r="O360"/>
      <c r="P360"/>
      <c r="Q360"/>
      <c r="R360"/>
      <c r="S360"/>
      <c r="T360"/>
      <c r="U360"/>
      <c r="W360" s="115"/>
      <c r="AB360" s="46"/>
      <c r="AC360" s="46"/>
      <c r="AD360" s="46"/>
      <c r="AE360" s="46"/>
      <c r="AF360" s="46"/>
    </row>
    <row r="361" spans="1:32" x14ac:dyDescent="0.2">
      <c r="A361"/>
      <c r="B361"/>
      <c r="D361"/>
      <c r="E361"/>
      <c r="F361"/>
      <c r="G361"/>
      <c r="H361"/>
      <c r="I361"/>
      <c r="J361"/>
      <c r="K361"/>
      <c r="L361"/>
      <c r="M361"/>
      <c r="N361"/>
      <c r="O361"/>
      <c r="P361"/>
      <c r="Q361"/>
      <c r="R361"/>
      <c r="S361"/>
      <c r="T361"/>
      <c r="U361"/>
      <c r="W361" s="115"/>
      <c r="AB361" s="46"/>
      <c r="AC361" s="46"/>
      <c r="AD361" s="46"/>
      <c r="AE361" s="46"/>
      <c r="AF361" s="46"/>
    </row>
    <row r="362" spans="1:32" x14ac:dyDescent="0.2">
      <c r="A362"/>
      <c r="B362"/>
      <c r="D362"/>
      <c r="E362"/>
      <c r="F362"/>
      <c r="G362"/>
      <c r="H362"/>
      <c r="I362"/>
      <c r="J362"/>
      <c r="K362"/>
      <c r="L362"/>
      <c r="M362"/>
      <c r="N362"/>
      <c r="O362"/>
      <c r="P362"/>
      <c r="Q362"/>
      <c r="R362"/>
      <c r="S362"/>
      <c r="T362"/>
      <c r="U362"/>
      <c r="W362" s="115"/>
      <c r="AB362" s="46"/>
      <c r="AC362" s="46"/>
      <c r="AD362" s="46"/>
      <c r="AE362" s="46"/>
      <c r="AF362" s="46"/>
    </row>
    <row r="363" spans="1:32" x14ac:dyDescent="0.2">
      <c r="A363"/>
      <c r="B363"/>
      <c r="D363"/>
      <c r="E363"/>
      <c r="F363"/>
      <c r="G363"/>
      <c r="H363"/>
      <c r="I363"/>
      <c r="J363"/>
      <c r="K363"/>
      <c r="L363"/>
      <c r="M363"/>
      <c r="N363"/>
      <c r="O363"/>
      <c r="P363"/>
      <c r="Q363"/>
      <c r="R363"/>
      <c r="S363"/>
      <c r="T363"/>
      <c r="U363"/>
      <c r="W363" s="115"/>
      <c r="AB363" s="46"/>
      <c r="AC363" s="46"/>
      <c r="AD363" s="46"/>
      <c r="AE363" s="46"/>
      <c r="AF363" s="46"/>
    </row>
    <row r="364" spans="1:32" x14ac:dyDescent="0.2">
      <c r="A364"/>
      <c r="B364"/>
      <c r="D364"/>
      <c r="E364"/>
      <c r="F364"/>
      <c r="G364"/>
      <c r="H364"/>
      <c r="I364"/>
      <c r="J364"/>
      <c r="K364"/>
      <c r="L364"/>
      <c r="M364"/>
      <c r="N364"/>
      <c r="O364"/>
      <c r="P364"/>
      <c r="Q364"/>
      <c r="R364"/>
      <c r="S364"/>
      <c r="T364"/>
      <c r="U364"/>
      <c r="W364" s="115"/>
      <c r="AB364" s="46"/>
      <c r="AC364" s="46"/>
      <c r="AD364" s="46"/>
      <c r="AE364" s="46"/>
      <c r="AF364" s="46"/>
    </row>
    <row r="365" spans="1:32" x14ac:dyDescent="0.2">
      <c r="A365"/>
      <c r="B365"/>
      <c r="D365"/>
      <c r="E365"/>
      <c r="F365"/>
      <c r="G365"/>
      <c r="H365"/>
      <c r="I365"/>
      <c r="J365"/>
      <c r="K365"/>
      <c r="L365"/>
      <c r="M365"/>
      <c r="N365"/>
      <c r="O365"/>
      <c r="P365"/>
      <c r="Q365"/>
      <c r="R365"/>
      <c r="S365"/>
      <c r="T365"/>
      <c r="U365"/>
      <c r="W365" s="115"/>
      <c r="AB365" s="46"/>
      <c r="AC365" s="46"/>
      <c r="AD365" s="46"/>
      <c r="AE365" s="46"/>
      <c r="AF365" s="46"/>
    </row>
    <row r="366" spans="1:32" x14ac:dyDescent="0.2">
      <c r="A366"/>
      <c r="B366"/>
      <c r="D366"/>
      <c r="E366"/>
      <c r="F366"/>
      <c r="G366"/>
      <c r="H366"/>
      <c r="I366"/>
      <c r="J366"/>
      <c r="K366"/>
      <c r="L366"/>
      <c r="M366"/>
      <c r="N366"/>
      <c r="O366"/>
      <c r="P366"/>
      <c r="Q366"/>
      <c r="R366"/>
      <c r="S366"/>
      <c r="T366"/>
      <c r="U366"/>
      <c r="W366" s="115"/>
      <c r="AB366" s="46"/>
      <c r="AC366" s="46"/>
      <c r="AD366" s="46"/>
      <c r="AE366" s="46"/>
      <c r="AF366" s="46"/>
    </row>
    <row r="367" spans="1:32" x14ac:dyDescent="0.2">
      <c r="A367"/>
      <c r="B367"/>
      <c r="D367"/>
      <c r="E367"/>
      <c r="F367"/>
      <c r="G367"/>
      <c r="H367"/>
      <c r="I367"/>
      <c r="J367"/>
      <c r="K367"/>
      <c r="L367"/>
      <c r="M367"/>
      <c r="N367"/>
      <c r="O367"/>
      <c r="P367"/>
      <c r="Q367"/>
      <c r="R367"/>
      <c r="S367"/>
      <c r="T367"/>
      <c r="U367"/>
      <c r="W367" s="115"/>
      <c r="AB367" s="46"/>
      <c r="AC367" s="46"/>
      <c r="AD367" s="46"/>
      <c r="AE367" s="46"/>
      <c r="AF367" s="46"/>
    </row>
    <row r="368" spans="1:32" x14ac:dyDescent="0.2">
      <c r="A368"/>
      <c r="B368"/>
      <c r="D368"/>
      <c r="E368"/>
      <c r="F368"/>
      <c r="G368"/>
      <c r="H368"/>
      <c r="I368"/>
      <c r="J368"/>
      <c r="K368"/>
      <c r="L368"/>
      <c r="M368"/>
      <c r="N368"/>
      <c r="O368"/>
      <c r="P368"/>
      <c r="Q368"/>
      <c r="R368"/>
      <c r="S368"/>
      <c r="T368"/>
      <c r="U368"/>
      <c r="W368" s="115"/>
      <c r="AB368" s="46"/>
      <c r="AC368" s="46"/>
      <c r="AD368" s="46"/>
      <c r="AE368" s="46"/>
      <c r="AF368" s="46"/>
    </row>
    <row r="369" spans="1:32" x14ac:dyDescent="0.2">
      <c r="A369"/>
      <c r="B369"/>
      <c r="D369"/>
      <c r="E369"/>
      <c r="F369"/>
      <c r="G369"/>
      <c r="H369"/>
      <c r="I369"/>
      <c r="J369"/>
      <c r="K369"/>
      <c r="L369"/>
      <c r="M369"/>
      <c r="N369"/>
      <c r="O369"/>
      <c r="P369"/>
      <c r="Q369"/>
      <c r="R369"/>
      <c r="S369"/>
      <c r="T369"/>
      <c r="U369"/>
      <c r="W369" s="115"/>
      <c r="AB369" s="46"/>
      <c r="AC369" s="46"/>
      <c r="AD369" s="46"/>
      <c r="AE369" s="46"/>
      <c r="AF369" s="46"/>
    </row>
    <row r="370" spans="1:32" x14ac:dyDescent="0.2">
      <c r="A370"/>
      <c r="B370"/>
      <c r="D370"/>
      <c r="E370"/>
      <c r="F370"/>
      <c r="G370"/>
      <c r="H370"/>
      <c r="I370"/>
      <c r="J370"/>
      <c r="K370"/>
      <c r="L370"/>
      <c r="M370"/>
      <c r="N370"/>
      <c r="O370"/>
      <c r="P370"/>
      <c r="Q370"/>
      <c r="R370"/>
      <c r="S370"/>
      <c r="T370"/>
      <c r="U370"/>
      <c r="W370" s="115"/>
      <c r="AB370" s="46"/>
      <c r="AC370" s="46"/>
      <c r="AD370" s="46"/>
      <c r="AE370" s="46"/>
      <c r="AF370" s="46"/>
    </row>
    <row r="371" spans="1:32" x14ac:dyDescent="0.2">
      <c r="A371"/>
      <c r="B371"/>
      <c r="D371"/>
      <c r="E371"/>
      <c r="F371"/>
      <c r="G371"/>
      <c r="H371"/>
      <c r="I371"/>
      <c r="J371"/>
      <c r="K371"/>
      <c r="L371"/>
      <c r="M371"/>
      <c r="N371"/>
      <c r="O371"/>
      <c r="P371"/>
      <c r="Q371"/>
      <c r="R371"/>
      <c r="S371"/>
      <c r="T371"/>
      <c r="U371"/>
      <c r="W371" s="115"/>
      <c r="AB371" s="46"/>
      <c r="AC371" s="46"/>
      <c r="AD371" s="46"/>
      <c r="AE371" s="46"/>
      <c r="AF371" s="46"/>
    </row>
    <row r="372" spans="1:32" x14ac:dyDescent="0.2">
      <c r="A372"/>
      <c r="B372"/>
      <c r="D372"/>
      <c r="E372"/>
      <c r="F372"/>
      <c r="G372"/>
      <c r="H372"/>
      <c r="I372"/>
      <c r="J372"/>
      <c r="K372"/>
      <c r="L372"/>
      <c r="M372"/>
      <c r="N372"/>
      <c r="O372"/>
      <c r="P372"/>
      <c r="Q372"/>
      <c r="R372"/>
      <c r="S372"/>
      <c r="T372"/>
      <c r="U372"/>
      <c r="W372" s="115"/>
      <c r="AB372" s="46"/>
      <c r="AC372" s="46"/>
      <c r="AD372" s="46"/>
      <c r="AE372" s="46"/>
      <c r="AF372" s="46"/>
    </row>
    <row r="373" spans="1:32" x14ac:dyDescent="0.2">
      <c r="A373"/>
      <c r="B373"/>
      <c r="D373"/>
      <c r="E373"/>
      <c r="F373"/>
      <c r="G373"/>
      <c r="H373"/>
      <c r="I373"/>
      <c r="J373"/>
      <c r="K373"/>
      <c r="L373"/>
      <c r="M373"/>
      <c r="N373"/>
      <c r="O373"/>
      <c r="P373"/>
      <c r="Q373"/>
      <c r="R373"/>
      <c r="S373"/>
      <c r="T373"/>
      <c r="U373"/>
      <c r="W373" s="115"/>
      <c r="AB373" s="46"/>
      <c r="AC373" s="46"/>
      <c r="AD373" s="46"/>
      <c r="AE373" s="46"/>
      <c r="AF373" s="46"/>
    </row>
    <row r="374" spans="1:32" x14ac:dyDescent="0.2">
      <c r="A374"/>
      <c r="B374"/>
      <c r="D374"/>
      <c r="E374"/>
      <c r="F374"/>
      <c r="G374"/>
      <c r="H374"/>
      <c r="I374"/>
      <c r="J374"/>
      <c r="K374"/>
      <c r="L374"/>
      <c r="M374"/>
      <c r="N374"/>
      <c r="O374"/>
      <c r="P374"/>
      <c r="Q374"/>
      <c r="R374"/>
      <c r="S374"/>
      <c r="T374"/>
      <c r="U374"/>
      <c r="W374" s="115"/>
      <c r="AB374" s="46"/>
      <c r="AC374" s="46"/>
      <c r="AD374" s="46"/>
      <c r="AE374" s="46"/>
      <c r="AF374" s="46"/>
    </row>
    <row r="375" spans="1:32" x14ac:dyDescent="0.2">
      <c r="A375"/>
      <c r="B375"/>
      <c r="D375"/>
      <c r="E375"/>
      <c r="F375"/>
      <c r="G375"/>
      <c r="H375"/>
      <c r="I375"/>
      <c r="J375"/>
      <c r="K375"/>
      <c r="L375"/>
      <c r="M375"/>
      <c r="N375"/>
      <c r="O375"/>
      <c r="P375"/>
      <c r="Q375"/>
      <c r="R375"/>
      <c r="S375"/>
      <c r="T375"/>
      <c r="U375"/>
      <c r="W375" s="115"/>
      <c r="AB375" s="46"/>
      <c r="AC375" s="46"/>
      <c r="AD375" s="46"/>
      <c r="AE375" s="46"/>
      <c r="AF375" s="46"/>
    </row>
    <row r="376" spans="1:32" x14ac:dyDescent="0.2">
      <c r="A376"/>
      <c r="B376"/>
      <c r="D376"/>
      <c r="E376"/>
      <c r="F376"/>
      <c r="G376"/>
      <c r="H376"/>
      <c r="I376"/>
      <c r="J376"/>
      <c r="K376"/>
      <c r="L376"/>
      <c r="M376"/>
      <c r="N376"/>
      <c r="O376"/>
      <c r="P376"/>
      <c r="Q376"/>
      <c r="R376"/>
      <c r="S376"/>
      <c r="T376"/>
      <c r="U376"/>
      <c r="W376" s="115"/>
      <c r="AB376" s="46"/>
      <c r="AC376" s="46"/>
      <c r="AD376" s="46"/>
      <c r="AE376" s="46"/>
      <c r="AF376" s="46"/>
    </row>
    <row r="377" spans="1:32" x14ac:dyDescent="0.2">
      <c r="A377"/>
      <c r="B377"/>
      <c r="D377"/>
      <c r="E377"/>
      <c r="F377"/>
      <c r="G377"/>
      <c r="H377"/>
      <c r="I377"/>
      <c r="J377"/>
      <c r="K377"/>
      <c r="L377"/>
      <c r="M377"/>
      <c r="N377"/>
      <c r="O377"/>
      <c r="P377"/>
      <c r="Q377"/>
      <c r="R377"/>
      <c r="S377"/>
      <c r="T377"/>
      <c r="U377"/>
      <c r="W377" s="115"/>
      <c r="AB377" s="46"/>
      <c r="AC377" s="46"/>
      <c r="AD377" s="46"/>
      <c r="AE377" s="46"/>
      <c r="AF377" s="46"/>
    </row>
    <row r="378" spans="1:32" x14ac:dyDescent="0.2">
      <c r="A378"/>
      <c r="B378"/>
      <c r="D378"/>
      <c r="E378"/>
      <c r="F378"/>
      <c r="G378"/>
      <c r="H378"/>
      <c r="I378"/>
      <c r="J378"/>
      <c r="K378"/>
      <c r="L378"/>
      <c r="M378"/>
      <c r="N378"/>
      <c r="O378"/>
      <c r="P378"/>
      <c r="Q378"/>
      <c r="R378"/>
      <c r="S378"/>
      <c r="T378"/>
      <c r="U378"/>
      <c r="W378" s="115"/>
      <c r="AB378" s="46"/>
      <c r="AC378" s="46"/>
      <c r="AD378" s="46"/>
      <c r="AE378" s="46"/>
      <c r="AF378" s="46"/>
    </row>
    <row r="379" spans="1:32" x14ac:dyDescent="0.2">
      <c r="A379"/>
      <c r="B379"/>
      <c r="D379"/>
      <c r="E379"/>
      <c r="F379"/>
      <c r="G379"/>
      <c r="H379"/>
      <c r="I379"/>
      <c r="J379"/>
      <c r="K379"/>
      <c r="L379"/>
      <c r="M379"/>
      <c r="N379"/>
      <c r="O379"/>
      <c r="P379"/>
      <c r="Q379"/>
      <c r="R379"/>
      <c r="S379"/>
      <c r="T379"/>
      <c r="U379"/>
      <c r="W379" s="115"/>
      <c r="AB379" s="46"/>
      <c r="AC379" s="46"/>
      <c r="AD379" s="46"/>
      <c r="AE379" s="46"/>
      <c r="AF379" s="46"/>
    </row>
    <row r="380" spans="1:32" x14ac:dyDescent="0.2">
      <c r="A380"/>
      <c r="B380"/>
      <c r="D380"/>
      <c r="E380"/>
      <c r="F380"/>
      <c r="G380"/>
      <c r="H380"/>
      <c r="I380"/>
      <c r="J380"/>
      <c r="K380"/>
      <c r="L380"/>
      <c r="M380"/>
      <c r="N380"/>
      <c r="O380"/>
      <c r="P380"/>
      <c r="Q380"/>
      <c r="R380"/>
      <c r="S380"/>
      <c r="T380"/>
      <c r="U380"/>
      <c r="W380" s="115"/>
      <c r="AB380" s="46"/>
      <c r="AC380" s="46"/>
      <c r="AD380" s="46"/>
      <c r="AE380" s="46"/>
      <c r="AF380" s="46"/>
    </row>
    <row r="381" spans="1:32" x14ac:dyDescent="0.2">
      <c r="A381"/>
      <c r="B381"/>
      <c r="D381"/>
      <c r="E381"/>
      <c r="F381"/>
      <c r="G381"/>
      <c r="H381"/>
      <c r="I381"/>
      <c r="J381"/>
      <c r="K381"/>
      <c r="L381"/>
      <c r="M381"/>
      <c r="N381"/>
      <c r="O381"/>
      <c r="P381"/>
      <c r="Q381"/>
      <c r="R381"/>
      <c r="S381"/>
      <c r="T381"/>
      <c r="U381"/>
      <c r="W381" s="115"/>
      <c r="AB381" s="46"/>
      <c r="AC381" s="46"/>
      <c r="AD381" s="46"/>
      <c r="AE381" s="46"/>
      <c r="AF381" s="46"/>
    </row>
    <row r="382" spans="1:32" x14ac:dyDescent="0.2">
      <c r="A382"/>
      <c r="B382"/>
      <c r="D382"/>
      <c r="E382"/>
      <c r="F382"/>
      <c r="G382"/>
      <c r="H382"/>
      <c r="I382"/>
      <c r="J382"/>
      <c r="K382"/>
      <c r="L382"/>
      <c r="M382"/>
      <c r="N382"/>
      <c r="O382"/>
      <c r="P382"/>
      <c r="Q382"/>
      <c r="R382"/>
      <c r="S382"/>
      <c r="T382"/>
      <c r="U382"/>
      <c r="W382" s="115"/>
      <c r="AB382" s="46"/>
      <c r="AC382" s="46"/>
      <c r="AD382" s="46"/>
      <c r="AE382" s="46"/>
      <c r="AF382" s="46"/>
    </row>
    <row r="383" spans="1:32" x14ac:dyDescent="0.2">
      <c r="A383"/>
      <c r="B383"/>
      <c r="D383"/>
      <c r="E383"/>
      <c r="F383"/>
      <c r="G383"/>
      <c r="H383"/>
      <c r="I383"/>
      <c r="J383"/>
      <c r="K383"/>
      <c r="L383"/>
      <c r="M383"/>
      <c r="N383"/>
      <c r="O383"/>
      <c r="P383"/>
      <c r="Q383"/>
      <c r="R383"/>
      <c r="S383"/>
      <c r="T383"/>
      <c r="U383"/>
      <c r="W383" s="115"/>
      <c r="AB383" s="46"/>
      <c r="AC383" s="46"/>
      <c r="AD383" s="46"/>
      <c r="AE383" s="46"/>
      <c r="AF383" s="46"/>
    </row>
    <row r="384" spans="1:32" x14ac:dyDescent="0.2">
      <c r="A384"/>
      <c r="B384"/>
      <c r="D384"/>
      <c r="E384"/>
      <c r="F384"/>
      <c r="G384"/>
      <c r="H384"/>
      <c r="I384"/>
      <c r="J384"/>
      <c r="K384"/>
      <c r="L384"/>
      <c r="M384"/>
      <c r="N384"/>
      <c r="O384"/>
      <c r="P384"/>
      <c r="Q384"/>
      <c r="R384"/>
      <c r="S384"/>
      <c r="T384"/>
      <c r="U384"/>
      <c r="W384" s="115"/>
      <c r="AB384" s="46"/>
      <c r="AC384" s="46"/>
      <c r="AD384" s="46"/>
      <c r="AE384" s="46"/>
      <c r="AF384" s="46"/>
    </row>
    <row r="385" spans="1:32" x14ac:dyDescent="0.2">
      <c r="A385"/>
      <c r="B385"/>
      <c r="D385"/>
      <c r="E385"/>
      <c r="F385"/>
      <c r="G385"/>
      <c r="H385"/>
      <c r="I385"/>
      <c r="J385"/>
      <c r="K385"/>
      <c r="L385"/>
      <c r="M385"/>
      <c r="N385"/>
      <c r="O385"/>
      <c r="P385"/>
      <c r="Q385"/>
      <c r="R385"/>
      <c r="S385"/>
      <c r="T385"/>
      <c r="U385"/>
      <c r="W385" s="115"/>
      <c r="AB385" s="46"/>
      <c r="AC385" s="46"/>
      <c r="AD385" s="46"/>
      <c r="AE385" s="46"/>
      <c r="AF385" s="46"/>
    </row>
    <row r="386" spans="1:32" x14ac:dyDescent="0.2">
      <c r="A386"/>
      <c r="B386"/>
      <c r="D386"/>
      <c r="E386"/>
      <c r="F386"/>
      <c r="G386"/>
      <c r="H386"/>
      <c r="I386"/>
      <c r="J386"/>
      <c r="K386"/>
      <c r="L386"/>
      <c r="M386"/>
      <c r="N386"/>
      <c r="O386"/>
      <c r="P386"/>
      <c r="Q386"/>
      <c r="R386"/>
      <c r="S386"/>
      <c r="T386"/>
      <c r="U386"/>
      <c r="W386" s="115"/>
      <c r="AB386" s="46"/>
      <c r="AC386" s="46"/>
      <c r="AD386" s="46"/>
      <c r="AE386" s="46"/>
      <c r="AF386" s="46"/>
    </row>
    <row r="387" spans="1:32" x14ac:dyDescent="0.2">
      <c r="A387"/>
      <c r="B387"/>
      <c r="D387"/>
      <c r="E387"/>
      <c r="F387"/>
      <c r="G387"/>
      <c r="H387"/>
      <c r="I387"/>
      <c r="J387"/>
      <c r="K387"/>
      <c r="L387"/>
      <c r="M387"/>
      <c r="N387"/>
      <c r="O387"/>
      <c r="P387"/>
      <c r="Q387"/>
      <c r="R387"/>
      <c r="S387"/>
      <c r="T387"/>
      <c r="U387"/>
      <c r="W387" s="115"/>
      <c r="AB387" s="46"/>
      <c r="AC387" s="46"/>
      <c r="AD387" s="46"/>
      <c r="AE387" s="46"/>
      <c r="AF387" s="46"/>
    </row>
    <row r="388" spans="1:32" x14ac:dyDescent="0.2">
      <c r="A388"/>
      <c r="B388"/>
      <c r="D388"/>
      <c r="E388"/>
      <c r="F388"/>
      <c r="G388"/>
      <c r="H388"/>
      <c r="I388"/>
      <c r="J388"/>
      <c r="K388"/>
      <c r="L388"/>
      <c r="M388"/>
      <c r="N388"/>
      <c r="O388"/>
      <c r="P388"/>
      <c r="Q388"/>
      <c r="R388"/>
      <c r="S388"/>
      <c r="T388"/>
      <c r="U388"/>
      <c r="W388" s="115"/>
      <c r="AB388" s="46"/>
      <c r="AC388" s="46"/>
      <c r="AD388" s="46"/>
      <c r="AE388" s="46"/>
      <c r="AF388" s="46"/>
    </row>
    <row r="389" spans="1:32" x14ac:dyDescent="0.2">
      <c r="A389"/>
      <c r="B389"/>
      <c r="D389"/>
      <c r="E389"/>
      <c r="F389"/>
      <c r="G389"/>
      <c r="H389"/>
      <c r="I389"/>
      <c r="J389"/>
      <c r="K389"/>
      <c r="L389"/>
      <c r="M389"/>
      <c r="N389"/>
      <c r="O389"/>
      <c r="P389"/>
      <c r="Q389"/>
      <c r="R389"/>
      <c r="S389"/>
      <c r="T389"/>
      <c r="U389"/>
      <c r="W389" s="115"/>
      <c r="AB389" s="46"/>
      <c r="AC389" s="46"/>
      <c r="AD389" s="46"/>
      <c r="AE389" s="46"/>
      <c r="AF389" s="46"/>
    </row>
    <row r="390" spans="1:32" x14ac:dyDescent="0.2">
      <c r="A390"/>
      <c r="B390"/>
      <c r="D390"/>
      <c r="E390"/>
      <c r="F390"/>
      <c r="G390"/>
      <c r="H390"/>
      <c r="I390"/>
      <c r="J390"/>
      <c r="K390"/>
      <c r="L390"/>
      <c r="M390"/>
      <c r="N390"/>
      <c r="O390"/>
      <c r="P390"/>
      <c r="Q390"/>
      <c r="R390"/>
      <c r="S390"/>
      <c r="T390"/>
      <c r="U390"/>
      <c r="W390" s="115"/>
      <c r="AB390" s="46"/>
      <c r="AC390" s="46"/>
      <c r="AD390" s="46"/>
      <c r="AE390" s="46"/>
      <c r="AF390" s="46"/>
    </row>
    <row r="391" spans="1:32" x14ac:dyDescent="0.2">
      <c r="A391"/>
      <c r="B391"/>
      <c r="D391"/>
      <c r="E391"/>
      <c r="F391"/>
      <c r="G391"/>
      <c r="H391"/>
      <c r="I391"/>
      <c r="J391"/>
      <c r="K391"/>
      <c r="L391"/>
      <c r="M391"/>
      <c r="N391"/>
      <c r="O391"/>
      <c r="P391"/>
      <c r="Q391"/>
      <c r="R391"/>
      <c r="S391"/>
      <c r="T391"/>
      <c r="U391"/>
      <c r="W391" s="115"/>
      <c r="AB391" s="46"/>
      <c r="AC391" s="46"/>
      <c r="AD391" s="46"/>
      <c r="AE391" s="46"/>
      <c r="AF391" s="46"/>
    </row>
    <row r="392" spans="1:32" x14ac:dyDescent="0.2">
      <c r="A392"/>
      <c r="B392"/>
      <c r="D392"/>
      <c r="E392"/>
      <c r="F392"/>
      <c r="G392"/>
      <c r="H392"/>
      <c r="I392"/>
      <c r="J392"/>
      <c r="K392"/>
      <c r="L392"/>
      <c r="M392"/>
      <c r="N392"/>
      <c r="O392"/>
      <c r="P392"/>
      <c r="Q392"/>
      <c r="R392"/>
      <c r="S392"/>
      <c r="T392"/>
      <c r="U392"/>
      <c r="W392" s="115"/>
      <c r="AB392" s="46"/>
      <c r="AC392" s="46"/>
      <c r="AD392" s="46"/>
      <c r="AE392" s="46"/>
      <c r="AF392" s="46"/>
    </row>
    <row r="393" spans="1:32" x14ac:dyDescent="0.2">
      <c r="A393"/>
      <c r="B393"/>
      <c r="D393"/>
      <c r="E393"/>
      <c r="F393"/>
      <c r="G393"/>
      <c r="H393"/>
      <c r="I393"/>
      <c r="J393"/>
      <c r="K393"/>
      <c r="L393"/>
      <c r="M393"/>
      <c r="N393"/>
      <c r="O393"/>
      <c r="P393"/>
      <c r="Q393"/>
      <c r="R393"/>
      <c r="S393"/>
      <c r="T393"/>
      <c r="U393"/>
      <c r="W393" s="115"/>
      <c r="AB393" s="46"/>
      <c r="AC393" s="46"/>
      <c r="AD393" s="46"/>
      <c r="AE393" s="46"/>
      <c r="AF393" s="46"/>
    </row>
    <row r="394" spans="1:32" x14ac:dyDescent="0.2">
      <c r="A394"/>
      <c r="B394"/>
      <c r="D394"/>
      <c r="E394"/>
      <c r="F394"/>
      <c r="G394"/>
      <c r="H394"/>
      <c r="I394"/>
      <c r="J394"/>
      <c r="K394"/>
      <c r="L394"/>
      <c r="M394"/>
      <c r="N394"/>
      <c r="O394"/>
      <c r="P394"/>
      <c r="Q394"/>
      <c r="R394"/>
      <c r="S394"/>
      <c r="T394"/>
      <c r="U394"/>
      <c r="W394" s="115"/>
      <c r="AB394" s="46"/>
      <c r="AC394" s="46"/>
      <c r="AD394" s="46"/>
      <c r="AE394" s="46"/>
      <c r="AF394" s="46"/>
    </row>
    <row r="395" spans="1:32" x14ac:dyDescent="0.2">
      <c r="A395"/>
      <c r="B395"/>
      <c r="D395"/>
      <c r="E395"/>
      <c r="F395"/>
      <c r="G395"/>
      <c r="H395"/>
      <c r="I395"/>
      <c r="J395"/>
      <c r="K395"/>
      <c r="L395"/>
      <c r="M395"/>
      <c r="N395"/>
      <c r="O395"/>
      <c r="P395"/>
      <c r="Q395"/>
      <c r="R395"/>
      <c r="S395"/>
      <c r="T395"/>
      <c r="U395"/>
      <c r="W395" s="115"/>
      <c r="AB395" s="46"/>
      <c r="AC395" s="46"/>
      <c r="AD395" s="46"/>
      <c r="AE395" s="46"/>
      <c r="AF395" s="46"/>
    </row>
    <row r="396" spans="1:32" x14ac:dyDescent="0.2">
      <c r="A396"/>
      <c r="B396"/>
      <c r="D396"/>
      <c r="E396"/>
      <c r="F396"/>
      <c r="G396"/>
      <c r="H396"/>
      <c r="I396"/>
      <c r="J396"/>
      <c r="K396"/>
      <c r="L396"/>
      <c r="M396"/>
      <c r="N396"/>
      <c r="O396"/>
      <c r="P396"/>
      <c r="Q396"/>
      <c r="R396"/>
      <c r="S396"/>
      <c r="T396"/>
      <c r="U396"/>
      <c r="W396" s="115"/>
      <c r="AB396" s="46"/>
      <c r="AC396" s="46"/>
      <c r="AD396" s="46"/>
      <c r="AE396" s="46"/>
      <c r="AF396" s="46"/>
    </row>
    <row r="397" spans="1:32" x14ac:dyDescent="0.2">
      <c r="A397"/>
      <c r="B397"/>
      <c r="D397"/>
      <c r="E397"/>
      <c r="F397"/>
      <c r="G397"/>
      <c r="H397"/>
      <c r="I397"/>
      <c r="J397"/>
      <c r="K397"/>
      <c r="L397"/>
      <c r="M397"/>
      <c r="N397"/>
      <c r="O397"/>
      <c r="P397"/>
      <c r="Q397"/>
      <c r="R397"/>
      <c r="S397"/>
      <c r="T397"/>
      <c r="U397"/>
      <c r="W397" s="115"/>
      <c r="AB397" s="46"/>
      <c r="AC397" s="46"/>
      <c r="AD397" s="46"/>
      <c r="AE397" s="46"/>
      <c r="AF397" s="46"/>
    </row>
    <row r="398" spans="1:32" x14ac:dyDescent="0.2">
      <c r="A398"/>
      <c r="B398"/>
      <c r="D398"/>
      <c r="E398"/>
      <c r="F398"/>
      <c r="G398"/>
      <c r="H398"/>
      <c r="I398"/>
      <c r="J398"/>
      <c r="K398"/>
      <c r="L398"/>
      <c r="M398"/>
      <c r="N398"/>
      <c r="O398"/>
      <c r="P398"/>
      <c r="Q398"/>
      <c r="R398"/>
      <c r="S398"/>
      <c r="T398"/>
      <c r="U398"/>
      <c r="W398" s="115"/>
      <c r="AB398" s="46"/>
      <c r="AC398" s="46"/>
      <c r="AD398" s="46"/>
      <c r="AE398" s="46"/>
      <c r="AF398" s="46"/>
    </row>
    <row r="399" spans="1:32" x14ac:dyDescent="0.2">
      <c r="A399"/>
      <c r="B399"/>
      <c r="D399"/>
      <c r="E399"/>
      <c r="F399"/>
      <c r="G399"/>
      <c r="H399"/>
      <c r="I399"/>
      <c r="J399"/>
      <c r="K399"/>
      <c r="L399"/>
      <c r="M399"/>
      <c r="N399"/>
      <c r="O399"/>
      <c r="P399"/>
      <c r="Q399"/>
      <c r="R399"/>
      <c r="S399"/>
      <c r="T399"/>
      <c r="U399"/>
      <c r="W399" s="115"/>
      <c r="AB399" s="46"/>
      <c r="AC399" s="46"/>
      <c r="AD399" s="46"/>
      <c r="AE399" s="46"/>
      <c r="AF399" s="46"/>
    </row>
    <row r="400" spans="1:32" x14ac:dyDescent="0.2">
      <c r="A400"/>
      <c r="B400"/>
      <c r="D400"/>
      <c r="E400"/>
      <c r="F400"/>
      <c r="G400"/>
      <c r="H400"/>
      <c r="I400"/>
      <c r="J400"/>
      <c r="K400"/>
      <c r="L400"/>
      <c r="M400"/>
      <c r="N400"/>
      <c r="O400"/>
      <c r="P400"/>
      <c r="Q400"/>
      <c r="R400"/>
      <c r="S400"/>
      <c r="T400"/>
      <c r="U400"/>
      <c r="W400" s="115"/>
      <c r="AB400" s="46"/>
      <c r="AC400" s="46"/>
      <c r="AD400" s="46"/>
      <c r="AE400" s="46"/>
      <c r="AF400" s="46"/>
    </row>
    <row r="401" spans="1:32" x14ac:dyDescent="0.2">
      <c r="A401"/>
      <c r="B401"/>
      <c r="D401"/>
      <c r="E401"/>
      <c r="F401"/>
      <c r="G401"/>
      <c r="H401"/>
      <c r="I401"/>
      <c r="J401"/>
      <c r="K401"/>
      <c r="L401"/>
      <c r="M401"/>
      <c r="N401"/>
      <c r="O401"/>
      <c r="P401"/>
      <c r="Q401"/>
      <c r="R401"/>
      <c r="S401"/>
      <c r="T401"/>
      <c r="U401"/>
      <c r="W401" s="115"/>
      <c r="AB401" s="46"/>
      <c r="AC401" s="46"/>
      <c r="AD401" s="46"/>
      <c r="AE401" s="46"/>
      <c r="AF401" s="46"/>
    </row>
    <row r="402" spans="1:32" x14ac:dyDescent="0.2">
      <c r="A402"/>
      <c r="B402"/>
      <c r="D402"/>
      <c r="E402"/>
      <c r="F402"/>
      <c r="G402"/>
      <c r="H402"/>
      <c r="I402"/>
      <c r="J402"/>
      <c r="K402"/>
      <c r="L402"/>
      <c r="M402"/>
      <c r="N402"/>
      <c r="O402"/>
      <c r="P402"/>
      <c r="Q402"/>
      <c r="R402"/>
      <c r="S402"/>
      <c r="T402"/>
      <c r="U402"/>
      <c r="W402" s="115"/>
      <c r="AB402" s="46"/>
      <c r="AC402" s="46"/>
      <c r="AD402" s="46"/>
      <c r="AE402" s="46"/>
      <c r="AF402" s="46"/>
    </row>
    <row r="403" spans="1:32" x14ac:dyDescent="0.2">
      <c r="A403"/>
      <c r="B403"/>
      <c r="D403"/>
      <c r="E403"/>
      <c r="F403"/>
      <c r="G403"/>
      <c r="H403"/>
      <c r="I403"/>
      <c r="J403"/>
      <c r="K403"/>
      <c r="L403"/>
      <c r="M403"/>
      <c r="N403"/>
      <c r="O403"/>
      <c r="P403"/>
      <c r="Q403"/>
      <c r="R403"/>
      <c r="S403"/>
      <c r="T403"/>
      <c r="U403"/>
      <c r="W403" s="115"/>
      <c r="AB403" s="46"/>
      <c r="AC403" s="46"/>
      <c r="AD403" s="46"/>
      <c r="AE403" s="46"/>
      <c r="AF403" s="46"/>
    </row>
    <row r="404" spans="1:32" x14ac:dyDescent="0.2">
      <c r="A404"/>
      <c r="B404"/>
      <c r="D404"/>
      <c r="E404"/>
      <c r="F404"/>
      <c r="G404"/>
      <c r="H404"/>
      <c r="I404"/>
      <c r="J404"/>
      <c r="K404"/>
      <c r="L404"/>
      <c r="M404"/>
      <c r="N404"/>
      <c r="O404"/>
      <c r="P404"/>
      <c r="Q404"/>
      <c r="R404"/>
      <c r="S404"/>
      <c r="T404"/>
      <c r="U404"/>
      <c r="W404" s="115"/>
      <c r="AB404" s="46"/>
      <c r="AC404" s="46"/>
      <c r="AD404" s="46"/>
      <c r="AE404" s="46"/>
      <c r="AF404" s="46"/>
    </row>
    <row r="405" spans="1:32" x14ac:dyDescent="0.2">
      <c r="A405"/>
      <c r="B405"/>
      <c r="D405"/>
      <c r="E405"/>
      <c r="F405"/>
      <c r="G405"/>
      <c r="H405"/>
      <c r="I405"/>
      <c r="J405"/>
      <c r="K405"/>
      <c r="L405"/>
      <c r="M405"/>
      <c r="N405"/>
      <c r="O405"/>
      <c r="P405"/>
      <c r="Q405"/>
      <c r="R405"/>
      <c r="S405"/>
      <c r="T405"/>
      <c r="U405"/>
      <c r="W405" s="115"/>
      <c r="AB405" s="46"/>
      <c r="AC405" s="46"/>
      <c r="AD405" s="46"/>
      <c r="AE405" s="46"/>
      <c r="AF405" s="46"/>
    </row>
    <row r="406" spans="1:32" x14ac:dyDescent="0.2">
      <c r="A406"/>
      <c r="B406"/>
      <c r="D406"/>
      <c r="E406"/>
      <c r="F406"/>
      <c r="G406"/>
      <c r="H406"/>
      <c r="I406"/>
      <c r="J406"/>
      <c r="K406"/>
      <c r="L406"/>
      <c r="M406"/>
      <c r="N406"/>
      <c r="O406"/>
      <c r="P406"/>
      <c r="Q406"/>
      <c r="R406"/>
      <c r="S406"/>
      <c r="T406"/>
      <c r="U406"/>
      <c r="W406" s="115"/>
      <c r="AB406" s="46"/>
      <c r="AC406" s="46"/>
      <c r="AD406" s="46"/>
      <c r="AE406" s="46"/>
      <c r="AF406" s="46"/>
    </row>
    <row r="407" spans="1:32" x14ac:dyDescent="0.2">
      <c r="A407"/>
      <c r="B407"/>
      <c r="D407"/>
      <c r="E407"/>
      <c r="F407"/>
      <c r="G407"/>
      <c r="H407"/>
      <c r="I407"/>
      <c r="J407"/>
      <c r="K407"/>
      <c r="L407"/>
      <c r="M407"/>
      <c r="N407"/>
      <c r="O407"/>
      <c r="P407"/>
      <c r="Q407"/>
      <c r="R407"/>
      <c r="S407"/>
      <c r="T407"/>
      <c r="U407"/>
      <c r="W407" s="115"/>
      <c r="AB407" s="46"/>
      <c r="AC407" s="46"/>
      <c r="AD407" s="46"/>
      <c r="AE407" s="46"/>
      <c r="AF407" s="46"/>
    </row>
    <row r="408" spans="1:32" x14ac:dyDescent="0.2">
      <c r="A408"/>
      <c r="B408"/>
      <c r="D408"/>
      <c r="E408"/>
      <c r="F408"/>
      <c r="G408"/>
      <c r="H408"/>
      <c r="I408"/>
      <c r="J408"/>
      <c r="K408"/>
      <c r="L408"/>
      <c r="M408"/>
      <c r="N408"/>
      <c r="O408"/>
      <c r="P408"/>
      <c r="Q408"/>
      <c r="R408"/>
      <c r="S408"/>
      <c r="T408"/>
      <c r="U408"/>
      <c r="W408" s="115"/>
      <c r="AB408" s="46"/>
      <c r="AC408" s="46"/>
      <c r="AD408" s="46"/>
      <c r="AE408" s="46"/>
      <c r="AF408" s="46"/>
    </row>
    <row r="409" spans="1:32" x14ac:dyDescent="0.2">
      <c r="A409"/>
      <c r="B409"/>
      <c r="D409"/>
      <c r="E409"/>
      <c r="F409"/>
      <c r="G409"/>
      <c r="H409"/>
      <c r="I409"/>
      <c r="J409"/>
      <c r="K409"/>
      <c r="L409"/>
      <c r="M409"/>
      <c r="N409"/>
      <c r="O409"/>
      <c r="P409"/>
      <c r="Q409"/>
      <c r="R409"/>
      <c r="S409"/>
      <c r="T409"/>
      <c r="U409"/>
      <c r="W409" s="115"/>
      <c r="AB409" s="46"/>
      <c r="AC409" s="46"/>
      <c r="AD409" s="46"/>
      <c r="AE409" s="46"/>
      <c r="AF409" s="46"/>
    </row>
    <row r="410" spans="1:32" x14ac:dyDescent="0.2">
      <c r="A410"/>
      <c r="B410"/>
      <c r="D410"/>
      <c r="E410"/>
      <c r="F410"/>
      <c r="G410"/>
      <c r="H410"/>
      <c r="I410"/>
      <c r="J410"/>
      <c r="K410"/>
      <c r="L410"/>
      <c r="M410"/>
      <c r="N410"/>
      <c r="O410"/>
      <c r="P410"/>
      <c r="Q410"/>
      <c r="R410"/>
      <c r="S410"/>
      <c r="T410"/>
      <c r="U410"/>
      <c r="W410" s="115"/>
      <c r="AB410" s="46"/>
      <c r="AC410" s="46"/>
      <c r="AD410" s="46"/>
      <c r="AE410" s="46"/>
      <c r="AF410" s="46"/>
    </row>
    <row r="411" spans="1:32" x14ac:dyDescent="0.2">
      <c r="A411"/>
      <c r="B411"/>
      <c r="D411"/>
      <c r="E411"/>
      <c r="F411"/>
      <c r="G411"/>
      <c r="H411"/>
      <c r="I411"/>
      <c r="J411"/>
      <c r="K411"/>
      <c r="L411"/>
      <c r="M411"/>
      <c r="N411"/>
      <c r="O411"/>
      <c r="P411"/>
      <c r="Q411"/>
      <c r="R411"/>
      <c r="S411"/>
      <c r="T411"/>
      <c r="U411"/>
      <c r="W411" s="115"/>
      <c r="AB411" s="46"/>
      <c r="AC411" s="46"/>
      <c r="AD411" s="46"/>
      <c r="AE411" s="46"/>
      <c r="AF411" s="46"/>
    </row>
    <row r="412" spans="1:32" x14ac:dyDescent="0.2">
      <c r="A412"/>
      <c r="B412"/>
      <c r="D412"/>
      <c r="E412"/>
      <c r="F412"/>
      <c r="G412"/>
      <c r="H412"/>
      <c r="I412"/>
      <c r="J412"/>
      <c r="K412"/>
      <c r="L412"/>
      <c r="M412"/>
      <c r="N412"/>
      <c r="O412"/>
      <c r="P412"/>
      <c r="Q412"/>
      <c r="R412"/>
      <c r="S412"/>
      <c r="T412"/>
      <c r="U412"/>
      <c r="W412" s="115"/>
      <c r="AB412" s="46"/>
      <c r="AC412" s="46"/>
      <c r="AD412" s="46"/>
      <c r="AE412" s="46"/>
      <c r="AF412" s="46"/>
    </row>
    <row r="413" spans="1:32" x14ac:dyDescent="0.2">
      <c r="A413"/>
      <c r="B413"/>
      <c r="D413"/>
      <c r="E413"/>
      <c r="F413"/>
      <c r="G413"/>
      <c r="H413"/>
      <c r="I413"/>
      <c r="J413"/>
      <c r="K413"/>
      <c r="L413"/>
      <c r="M413"/>
      <c r="N413"/>
      <c r="O413"/>
      <c r="P413"/>
      <c r="Q413"/>
      <c r="R413"/>
      <c r="S413"/>
      <c r="T413"/>
      <c r="U413"/>
      <c r="W413" s="115"/>
      <c r="AB413" s="46"/>
      <c r="AC413" s="46"/>
      <c r="AD413" s="46"/>
      <c r="AE413" s="46"/>
      <c r="AF413" s="46"/>
    </row>
    <row r="414" spans="1:32" x14ac:dyDescent="0.2">
      <c r="A414"/>
      <c r="B414"/>
      <c r="D414"/>
      <c r="E414"/>
      <c r="F414"/>
      <c r="G414"/>
      <c r="H414"/>
      <c r="I414"/>
      <c r="J414"/>
      <c r="K414"/>
      <c r="L414"/>
      <c r="M414"/>
      <c r="N414"/>
      <c r="O414"/>
      <c r="P414"/>
      <c r="Q414"/>
      <c r="R414"/>
      <c r="S414"/>
      <c r="T414"/>
      <c r="U414"/>
      <c r="W414" s="115"/>
      <c r="AB414" s="46"/>
      <c r="AC414" s="46"/>
      <c r="AD414" s="46"/>
      <c r="AE414" s="46"/>
      <c r="AF414" s="46"/>
    </row>
    <row r="415" spans="1:32" x14ac:dyDescent="0.2">
      <c r="A415"/>
      <c r="B415"/>
      <c r="D415"/>
      <c r="E415"/>
      <c r="F415"/>
      <c r="G415"/>
      <c r="H415"/>
      <c r="I415"/>
      <c r="J415"/>
      <c r="K415"/>
      <c r="L415"/>
      <c r="M415"/>
      <c r="N415"/>
      <c r="O415"/>
      <c r="P415"/>
      <c r="Q415"/>
      <c r="R415"/>
      <c r="S415"/>
      <c r="T415"/>
      <c r="U415"/>
      <c r="W415" s="115"/>
      <c r="AB415" s="46"/>
      <c r="AC415" s="46"/>
      <c r="AD415" s="46"/>
      <c r="AE415" s="46"/>
      <c r="AF415" s="46"/>
    </row>
    <row r="416" spans="1:32" x14ac:dyDescent="0.2">
      <c r="A416"/>
      <c r="B416"/>
      <c r="D416"/>
      <c r="E416"/>
      <c r="F416"/>
      <c r="G416"/>
      <c r="H416"/>
      <c r="I416"/>
      <c r="J416"/>
      <c r="K416"/>
      <c r="L416"/>
      <c r="M416"/>
      <c r="N416"/>
      <c r="O416"/>
      <c r="P416"/>
      <c r="Q416"/>
      <c r="R416"/>
      <c r="S416"/>
      <c r="T416"/>
      <c r="U416"/>
      <c r="W416" s="115"/>
      <c r="AB416" s="46"/>
      <c r="AC416" s="46"/>
      <c r="AD416" s="46"/>
      <c r="AE416" s="46"/>
      <c r="AF416" s="46"/>
    </row>
    <row r="417" spans="1:32" x14ac:dyDescent="0.2">
      <c r="A417"/>
      <c r="B417"/>
      <c r="D417"/>
      <c r="E417"/>
      <c r="F417"/>
      <c r="G417"/>
      <c r="H417"/>
      <c r="I417"/>
      <c r="J417"/>
      <c r="K417"/>
      <c r="L417"/>
      <c r="M417"/>
      <c r="N417"/>
      <c r="O417"/>
      <c r="P417"/>
      <c r="Q417"/>
      <c r="R417"/>
      <c r="S417"/>
      <c r="T417"/>
      <c r="U417"/>
      <c r="W417" s="115"/>
      <c r="AB417" s="46"/>
      <c r="AC417" s="46"/>
      <c r="AD417" s="46"/>
      <c r="AE417" s="46"/>
      <c r="AF417" s="46"/>
    </row>
    <row r="418" spans="1:32" x14ac:dyDescent="0.2">
      <c r="A418"/>
      <c r="B418"/>
      <c r="D418"/>
      <c r="E418"/>
      <c r="F418"/>
      <c r="G418"/>
      <c r="H418"/>
      <c r="I418"/>
      <c r="J418"/>
      <c r="K418"/>
      <c r="L418"/>
      <c r="M418"/>
      <c r="N418"/>
      <c r="O418"/>
      <c r="P418"/>
      <c r="Q418"/>
      <c r="R418"/>
      <c r="S418"/>
      <c r="T418"/>
      <c r="U418"/>
      <c r="W418" s="115"/>
      <c r="AB418" s="46"/>
      <c r="AC418" s="46"/>
      <c r="AD418" s="46"/>
      <c r="AE418" s="46"/>
      <c r="AF418" s="46"/>
    </row>
    <row r="419" spans="1:32" x14ac:dyDescent="0.2">
      <c r="A419"/>
      <c r="B419"/>
      <c r="D419"/>
      <c r="E419"/>
      <c r="F419"/>
      <c r="G419"/>
      <c r="H419"/>
      <c r="I419"/>
      <c r="J419"/>
      <c r="K419"/>
      <c r="L419"/>
      <c r="M419"/>
      <c r="N419"/>
      <c r="O419"/>
      <c r="P419"/>
      <c r="Q419"/>
      <c r="R419"/>
      <c r="S419"/>
      <c r="T419"/>
      <c r="U419"/>
      <c r="W419" s="115"/>
      <c r="AB419" s="46"/>
      <c r="AC419" s="46"/>
      <c r="AD419" s="46"/>
      <c r="AE419" s="46"/>
      <c r="AF419" s="46"/>
    </row>
    <row r="420" spans="1:32" x14ac:dyDescent="0.2">
      <c r="A420"/>
      <c r="B420"/>
      <c r="D420"/>
      <c r="E420"/>
      <c r="F420"/>
      <c r="G420"/>
      <c r="H420"/>
      <c r="I420"/>
      <c r="J420"/>
      <c r="K420"/>
      <c r="L420"/>
      <c r="M420"/>
      <c r="N420"/>
      <c r="O420"/>
      <c r="P420"/>
      <c r="Q420"/>
      <c r="R420"/>
      <c r="S420"/>
      <c r="T420"/>
      <c r="U420"/>
      <c r="W420" s="115"/>
      <c r="AB420" s="46"/>
      <c r="AC420" s="46"/>
      <c r="AD420" s="46"/>
      <c r="AE420" s="46"/>
      <c r="AF420" s="46"/>
    </row>
    <row r="421" spans="1:32" x14ac:dyDescent="0.2">
      <c r="A421"/>
      <c r="B421"/>
      <c r="D421"/>
      <c r="E421"/>
      <c r="F421"/>
      <c r="G421"/>
      <c r="H421"/>
      <c r="I421"/>
      <c r="J421"/>
      <c r="K421"/>
      <c r="L421"/>
      <c r="M421"/>
      <c r="N421"/>
      <c r="O421"/>
      <c r="P421"/>
      <c r="Q421"/>
      <c r="R421"/>
      <c r="S421"/>
      <c r="T421"/>
      <c r="U421"/>
      <c r="W421" s="115"/>
      <c r="AB421" s="46"/>
      <c r="AC421" s="46"/>
      <c r="AD421" s="46"/>
      <c r="AE421" s="46"/>
      <c r="AF421" s="46"/>
    </row>
    <row r="422" spans="1:32" x14ac:dyDescent="0.2">
      <c r="A422"/>
      <c r="B422"/>
      <c r="D422"/>
      <c r="E422"/>
      <c r="F422"/>
      <c r="G422"/>
      <c r="H422"/>
      <c r="I422"/>
      <c r="J422"/>
      <c r="K422"/>
      <c r="L422"/>
      <c r="M422"/>
      <c r="N422"/>
      <c r="O422"/>
      <c r="P422"/>
      <c r="Q422"/>
      <c r="R422"/>
      <c r="S422"/>
      <c r="T422"/>
      <c r="U422"/>
      <c r="W422" s="115"/>
      <c r="AB422" s="46"/>
      <c r="AC422" s="46"/>
      <c r="AD422" s="46"/>
      <c r="AE422" s="46"/>
      <c r="AF422" s="46"/>
    </row>
    <row r="423" spans="1:32" x14ac:dyDescent="0.2">
      <c r="A423"/>
      <c r="B423"/>
      <c r="D423"/>
      <c r="E423"/>
      <c r="F423"/>
      <c r="G423"/>
      <c r="H423"/>
      <c r="I423"/>
      <c r="J423"/>
      <c r="K423"/>
      <c r="L423"/>
      <c r="M423"/>
      <c r="N423"/>
      <c r="O423"/>
      <c r="P423"/>
      <c r="Q423"/>
      <c r="R423"/>
      <c r="S423"/>
      <c r="T423"/>
      <c r="U423"/>
      <c r="W423" s="115"/>
      <c r="AB423" s="46"/>
      <c r="AC423" s="46"/>
      <c r="AD423" s="46"/>
      <c r="AE423" s="46"/>
      <c r="AF423" s="46"/>
    </row>
    <row r="424" spans="1:32" x14ac:dyDescent="0.2">
      <c r="A424"/>
      <c r="B424"/>
      <c r="D424"/>
      <c r="E424"/>
      <c r="F424"/>
      <c r="G424"/>
      <c r="H424"/>
      <c r="I424"/>
      <c r="J424"/>
      <c r="K424"/>
      <c r="L424"/>
      <c r="M424"/>
      <c r="N424"/>
      <c r="O424"/>
      <c r="P424"/>
      <c r="Q424"/>
      <c r="R424"/>
      <c r="S424"/>
      <c r="T424"/>
      <c r="U424"/>
      <c r="W424" s="115"/>
      <c r="AB424" s="46"/>
      <c r="AC424" s="46"/>
      <c r="AD424" s="46"/>
      <c r="AE424" s="46"/>
      <c r="AF424" s="46"/>
    </row>
    <row r="425" spans="1:32" x14ac:dyDescent="0.2">
      <c r="A425"/>
      <c r="B425"/>
      <c r="D425"/>
      <c r="E425"/>
      <c r="F425"/>
      <c r="G425"/>
      <c r="H425"/>
      <c r="I425"/>
      <c r="J425"/>
      <c r="K425"/>
      <c r="L425"/>
      <c r="M425"/>
      <c r="N425"/>
      <c r="O425"/>
      <c r="P425"/>
      <c r="Q425"/>
      <c r="R425"/>
      <c r="S425"/>
      <c r="T425"/>
      <c r="U425"/>
      <c r="W425" s="115"/>
      <c r="AB425" s="46"/>
      <c r="AC425" s="46"/>
      <c r="AD425" s="46"/>
      <c r="AE425" s="46"/>
      <c r="AF425" s="46"/>
    </row>
    <row r="426" spans="1:32" x14ac:dyDescent="0.2">
      <c r="A426"/>
      <c r="B426"/>
      <c r="D426"/>
      <c r="E426"/>
      <c r="F426"/>
      <c r="G426"/>
      <c r="H426"/>
      <c r="I426"/>
      <c r="J426"/>
      <c r="K426"/>
      <c r="L426"/>
      <c r="M426"/>
      <c r="N426"/>
      <c r="O426"/>
      <c r="P426"/>
      <c r="Q426"/>
      <c r="R426"/>
      <c r="S426"/>
      <c r="T426"/>
      <c r="U426"/>
      <c r="W426" s="115"/>
      <c r="AB426" s="46"/>
      <c r="AC426" s="46"/>
      <c r="AD426" s="46"/>
      <c r="AE426" s="46"/>
      <c r="AF426" s="46"/>
    </row>
    <row r="427" spans="1:32" x14ac:dyDescent="0.2">
      <c r="A427"/>
      <c r="B427"/>
      <c r="D427"/>
      <c r="E427"/>
      <c r="F427"/>
      <c r="G427"/>
      <c r="H427"/>
      <c r="I427"/>
      <c r="J427"/>
      <c r="K427"/>
      <c r="L427"/>
      <c r="M427"/>
      <c r="N427"/>
      <c r="O427"/>
      <c r="P427"/>
      <c r="Q427"/>
      <c r="R427"/>
      <c r="S427"/>
      <c r="T427"/>
      <c r="U427"/>
      <c r="W427" s="115"/>
      <c r="AB427" s="46"/>
      <c r="AC427" s="46"/>
      <c r="AD427" s="46"/>
      <c r="AE427" s="46"/>
      <c r="AF427" s="46"/>
    </row>
    <row r="428" spans="1:32" x14ac:dyDescent="0.2">
      <c r="A428"/>
      <c r="B428"/>
      <c r="D428"/>
      <c r="E428"/>
      <c r="F428"/>
      <c r="G428"/>
      <c r="H428"/>
      <c r="I428"/>
      <c r="J428"/>
      <c r="K428"/>
      <c r="L428"/>
      <c r="M428"/>
      <c r="N428"/>
      <c r="O428"/>
      <c r="P428"/>
      <c r="Q428"/>
      <c r="R428"/>
      <c r="S428"/>
      <c r="T428"/>
      <c r="U428"/>
      <c r="W428" s="115"/>
      <c r="AB428" s="46"/>
      <c r="AC428" s="46"/>
      <c r="AD428" s="46"/>
      <c r="AE428" s="46"/>
      <c r="AF428" s="46"/>
    </row>
    <row r="429" spans="1:32" x14ac:dyDescent="0.2">
      <c r="A429"/>
      <c r="B429"/>
      <c r="D429"/>
      <c r="E429"/>
      <c r="F429"/>
      <c r="G429"/>
      <c r="H429"/>
      <c r="I429"/>
      <c r="J429"/>
      <c r="K429"/>
      <c r="L429"/>
      <c r="M429"/>
      <c r="N429"/>
      <c r="O429"/>
      <c r="P429"/>
      <c r="Q429"/>
      <c r="R429"/>
      <c r="S429"/>
      <c r="T429"/>
      <c r="U429"/>
      <c r="W429" s="115"/>
      <c r="AB429" s="46"/>
      <c r="AC429" s="46"/>
      <c r="AD429" s="46"/>
      <c r="AE429" s="46"/>
      <c r="AF429" s="46"/>
    </row>
    <row r="430" spans="1:32" x14ac:dyDescent="0.2">
      <c r="A430"/>
      <c r="B430"/>
      <c r="D430"/>
      <c r="E430"/>
      <c r="F430"/>
      <c r="G430"/>
      <c r="H430"/>
      <c r="I430"/>
      <c r="J430"/>
      <c r="K430"/>
      <c r="L430"/>
      <c r="M430"/>
      <c r="N430"/>
      <c r="O430"/>
      <c r="P430"/>
      <c r="Q430"/>
      <c r="R430"/>
      <c r="S430"/>
      <c r="T430"/>
      <c r="U430"/>
      <c r="W430" s="115"/>
      <c r="AB430" s="46"/>
      <c r="AC430" s="46"/>
      <c r="AD430" s="46"/>
      <c r="AE430" s="46"/>
      <c r="AF430" s="46"/>
    </row>
    <row r="431" spans="1:32" x14ac:dyDescent="0.2">
      <c r="A431"/>
      <c r="B431"/>
      <c r="D431"/>
      <c r="E431"/>
      <c r="F431"/>
      <c r="G431"/>
      <c r="H431"/>
      <c r="I431"/>
      <c r="J431"/>
      <c r="K431"/>
      <c r="L431"/>
      <c r="M431"/>
      <c r="N431"/>
      <c r="O431"/>
      <c r="P431"/>
      <c r="Q431"/>
      <c r="R431"/>
      <c r="S431"/>
      <c r="T431"/>
      <c r="U431"/>
      <c r="W431" s="115"/>
      <c r="AB431" s="46"/>
      <c r="AC431" s="46"/>
      <c r="AD431" s="46"/>
      <c r="AE431" s="46"/>
      <c r="AF431" s="46"/>
    </row>
    <row r="432" spans="1:32" x14ac:dyDescent="0.2">
      <c r="A432"/>
      <c r="B432"/>
      <c r="D432"/>
      <c r="E432"/>
      <c r="F432"/>
      <c r="G432"/>
      <c r="H432"/>
      <c r="I432"/>
      <c r="J432"/>
      <c r="K432"/>
      <c r="L432"/>
      <c r="M432"/>
      <c r="N432"/>
      <c r="O432"/>
      <c r="P432"/>
      <c r="Q432"/>
      <c r="R432"/>
      <c r="S432"/>
      <c r="T432"/>
      <c r="U432"/>
      <c r="W432" s="115"/>
      <c r="AB432" s="46"/>
      <c r="AC432" s="46"/>
      <c r="AD432" s="46"/>
      <c r="AE432" s="46"/>
      <c r="AF432" s="46"/>
    </row>
    <row r="433" spans="1:32" x14ac:dyDescent="0.2">
      <c r="A433"/>
      <c r="B433"/>
      <c r="D433"/>
      <c r="E433"/>
      <c r="F433"/>
      <c r="G433"/>
      <c r="H433"/>
      <c r="I433"/>
      <c r="J433"/>
      <c r="K433"/>
      <c r="L433"/>
      <c r="M433"/>
      <c r="N433"/>
      <c r="O433"/>
      <c r="P433"/>
      <c r="Q433"/>
      <c r="R433"/>
      <c r="S433"/>
      <c r="T433"/>
      <c r="U433"/>
      <c r="W433" s="115"/>
      <c r="AB433" s="46"/>
      <c r="AC433" s="46"/>
      <c r="AD433" s="46"/>
      <c r="AE433" s="46"/>
      <c r="AF433" s="46"/>
    </row>
    <row r="434" spans="1:32" x14ac:dyDescent="0.2">
      <c r="A434"/>
      <c r="B434"/>
      <c r="D434"/>
      <c r="E434"/>
      <c r="F434"/>
      <c r="G434"/>
      <c r="H434"/>
      <c r="I434"/>
      <c r="J434"/>
      <c r="K434"/>
      <c r="L434"/>
      <c r="M434"/>
      <c r="N434"/>
      <c r="O434"/>
      <c r="P434"/>
      <c r="Q434"/>
      <c r="R434"/>
      <c r="S434"/>
      <c r="T434"/>
      <c r="U434"/>
      <c r="W434" s="115"/>
      <c r="AB434" s="46"/>
      <c r="AC434" s="46"/>
      <c r="AD434" s="46"/>
      <c r="AE434" s="46"/>
      <c r="AF434" s="46"/>
    </row>
    <row r="435" spans="1:32" x14ac:dyDescent="0.2">
      <c r="A435"/>
      <c r="B435"/>
      <c r="D435"/>
      <c r="E435"/>
      <c r="F435"/>
      <c r="G435"/>
      <c r="H435"/>
      <c r="I435"/>
      <c r="J435"/>
      <c r="K435"/>
      <c r="L435"/>
      <c r="M435"/>
      <c r="N435"/>
      <c r="O435"/>
      <c r="P435"/>
      <c r="Q435"/>
      <c r="R435"/>
      <c r="S435"/>
      <c r="T435"/>
      <c r="U435"/>
      <c r="W435" s="115"/>
      <c r="AB435" s="46"/>
      <c r="AC435" s="46"/>
      <c r="AD435" s="46"/>
      <c r="AE435" s="46"/>
      <c r="AF435" s="46"/>
    </row>
    <row r="436" spans="1:32" x14ac:dyDescent="0.2">
      <c r="A436"/>
      <c r="B436"/>
      <c r="D436"/>
      <c r="E436"/>
      <c r="F436"/>
      <c r="G436"/>
      <c r="H436"/>
      <c r="I436"/>
      <c r="J436"/>
      <c r="K436"/>
      <c r="L436"/>
      <c r="M436"/>
      <c r="N436"/>
      <c r="O436"/>
      <c r="P436"/>
      <c r="Q436"/>
      <c r="R436"/>
      <c r="S436"/>
      <c r="T436"/>
      <c r="U436"/>
      <c r="W436" s="115"/>
      <c r="AB436" s="46"/>
      <c r="AC436" s="46"/>
      <c r="AD436" s="46"/>
      <c r="AE436" s="46"/>
      <c r="AF436" s="46"/>
    </row>
    <row r="437" spans="1:32" x14ac:dyDescent="0.2">
      <c r="A437"/>
      <c r="B437"/>
      <c r="D437"/>
      <c r="E437"/>
      <c r="F437"/>
      <c r="G437"/>
      <c r="H437"/>
      <c r="I437"/>
      <c r="J437"/>
      <c r="K437"/>
      <c r="L437"/>
      <c r="M437"/>
      <c r="N437"/>
      <c r="O437"/>
      <c r="P437"/>
      <c r="Q437"/>
      <c r="R437"/>
      <c r="S437"/>
      <c r="T437"/>
      <c r="U437"/>
      <c r="W437" s="115"/>
      <c r="AB437" s="46"/>
      <c r="AC437" s="46"/>
      <c r="AD437" s="46"/>
      <c r="AE437" s="46"/>
      <c r="AF437" s="46"/>
    </row>
    <row r="438" spans="1:32" x14ac:dyDescent="0.2">
      <c r="A438"/>
      <c r="B438"/>
      <c r="D438"/>
      <c r="E438"/>
      <c r="F438"/>
      <c r="G438"/>
      <c r="H438"/>
      <c r="I438"/>
      <c r="J438"/>
      <c r="K438"/>
      <c r="L438"/>
      <c r="M438"/>
      <c r="N438"/>
      <c r="O438"/>
      <c r="P438"/>
      <c r="Q438"/>
      <c r="R438"/>
      <c r="S438"/>
      <c r="T438"/>
      <c r="U438"/>
      <c r="W438" s="115"/>
      <c r="AB438" s="46"/>
      <c r="AC438" s="46"/>
      <c r="AD438" s="46"/>
      <c r="AE438" s="46"/>
      <c r="AF438" s="46"/>
    </row>
    <row r="439" spans="1:32" x14ac:dyDescent="0.2">
      <c r="A439"/>
      <c r="B439"/>
      <c r="D439"/>
      <c r="E439"/>
      <c r="F439"/>
      <c r="G439"/>
      <c r="H439"/>
      <c r="I439"/>
      <c r="J439"/>
      <c r="K439"/>
      <c r="L439"/>
      <c r="M439"/>
      <c r="N439"/>
      <c r="O439"/>
      <c r="P439"/>
      <c r="Q439"/>
      <c r="R439"/>
      <c r="S439"/>
      <c r="T439"/>
      <c r="U439"/>
      <c r="W439" s="115"/>
      <c r="AB439" s="46"/>
      <c r="AC439" s="46"/>
      <c r="AD439" s="46"/>
      <c r="AE439" s="46"/>
      <c r="AF439" s="46"/>
    </row>
    <row r="440" spans="1:32" x14ac:dyDescent="0.2">
      <c r="A440"/>
      <c r="B440"/>
      <c r="D440"/>
      <c r="E440"/>
      <c r="F440"/>
      <c r="G440"/>
      <c r="H440"/>
      <c r="I440"/>
      <c r="J440"/>
      <c r="K440"/>
      <c r="L440"/>
      <c r="M440"/>
      <c r="N440"/>
      <c r="O440"/>
      <c r="P440"/>
      <c r="Q440"/>
      <c r="R440"/>
      <c r="S440"/>
      <c r="T440"/>
      <c r="U440"/>
      <c r="W440" s="115"/>
      <c r="AB440" s="46"/>
      <c r="AC440" s="46"/>
      <c r="AD440" s="46"/>
      <c r="AE440" s="46"/>
      <c r="AF440" s="46"/>
    </row>
    <row r="441" spans="1:32" x14ac:dyDescent="0.2">
      <c r="A441"/>
      <c r="B441"/>
      <c r="D441"/>
      <c r="E441"/>
      <c r="F441"/>
      <c r="G441"/>
      <c r="H441"/>
      <c r="I441"/>
      <c r="J441"/>
      <c r="K441"/>
      <c r="L441"/>
      <c r="M441"/>
      <c r="N441"/>
      <c r="O441"/>
      <c r="P441"/>
      <c r="Q441"/>
      <c r="R441"/>
      <c r="S441"/>
      <c r="T441"/>
      <c r="U441"/>
      <c r="W441" s="115"/>
      <c r="AB441" s="46"/>
      <c r="AC441" s="46"/>
      <c r="AD441" s="46"/>
      <c r="AE441" s="46"/>
      <c r="AF441" s="46"/>
    </row>
    <row r="442" spans="1:32" x14ac:dyDescent="0.2">
      <c r="A442"/>
      <c r="B442"/>
      <c r="D442"/>
      <c r="E442"/>
      <c r="F442"/>
      <c r="G442"/>
      <c r="H442"/>
      <c r="I442"/>
      <c r="J442"/>
      <c r="K442"/>
      <c r="L442"/>
      <c r="M442"/>
      <c r="N442"/>
      <c r="O442"/>
      <c r="P442"/>
      <c r="Q442"/>
      <c r="R442"/>
      <c r="S442"/>
      <c r="T442"/>
      <c r="U442"/>
      <c r="W442" s="115"/>
      <c r="AB442" s="46"/>
      <c r="AC442" s="46"/>
      <c r="AD442" s="46"/>
      <c r="AE442" s="46"/>
      <c r="AF442" s="46"/>
    </row>
    <row r="443" spans="1:32" x14ac:dyDescent="0.2">
      <c r="A443"/>
      <c r="B443"/>
      <c r="D443"/>
      <c r="E443"/>
      <c r="F443"/>
      <c r="G443"/>
      <c r="H443"/>
      <c r="I443"/>
      <c r="J443"/>
      <c r="K443"/>
      <c r="L443"/>
      <c r="M443"/>
      <c r="N443"/>
      <c r="O443"/>
      <c r="P443"/>
      <c r="Q443"/>
      <c r="R443"/>
      <c r="S443"/>
      <c r="T443"/>
      <c r="U443"/>
      <c r="W443" s="115"/>
      <c r="AB443" s="46"/>
      <c r="AC443" s="46"/>
      <c r="AD443" s="46"/>
      <c r="AE443" s="46"/>
      <c r="AF443" s="46"/>
    </row>
    <row r="444" spans="1:32" x14ac:dyDescent="0.2">
      <c r="A444"/>
      <c r="B444"/>
      <c r="D444"/>
      <c r="E444"/>
      <c r="F444"/>
      <c r="G444"/>
      <c r="H444"/>
      <c r="I444"/>
      <c r="J444"/>
      <c r="K444"/>
      <c r="L444"/>
      <c r="M444"/>
      <c r="N444"/>
      <c r="O444"/>
      <c r="P444"/>
      <c r="Q444"/>
      <c r="R444"/>
      <c r="S444"/>
      <c r="T444"/>
      <c r="U444"/>
      <c r="W444" s="115"/>
      <c r="AB444" s="46"/>
      <c r="AC444" s="46"/>
      <c r="AD444" s="46"/>
      <c r="AE444" s="46"/>
      <c r="AF444" s="46"/>
    </row>
    <row r="445" spans="1:32" x14ac:dyDescent="0.2">
      <c r="A445"/>
      <c r="B445"/>
      <c r="D445"/>
      <c r="E445"/>
      <c r="F445"/>
      <c r="G445"/>
      <c r="H445"/>
      <c r="I445"/>
      <c r="J445"/>
      <c r="K445"/>
      <c r="L445"/>
      <c r="M445"/>
      <c r="N445"/>
      <c r="O445"/>
      <c r="P445"/>
      <c r="Q445"/>
      <c r="R445"/>
      <c r="S445"/>
      <c r="T445"/>
      <c r="U445"/>
      <c r="W445" s="115"/>
      <c r="AB445" s="46"/>
      <c r="AC445" s="46"/>
      <c r="AD445" s="46"/>
      <c r="AE445" s="46"/>
      <c r="AF445" s="46"/>
    </row>
    <row r="446" spans="1:32" x14ac:dyDescent="0.2">
      <c r="A446"/>
      <c r="B446"/>
      <c r="D446"/>
      <c r="E446"/>
      <c r="F446"/>
      <c r="G446"/>
      <c r="H446"/>
      <c r="I446"/>
      <c r="J446"/>
      <c r="K446"/>
      <c r="L446"/>
      <c r="M446"/>
      <c r="N446"/>
      <c r="O446"/>
      <c r="P446"/>
      <c r="Q446"/>
      <c r="R446"/>
      <c r="S446"/>
      <c r="T446"/>
      <c r="U446"/>
      <c r="W446" s="115"/>
      <c r="AB446" s="46"/>
      <c r="AC446" s="46"/>
      <c r="AD446" s="46"/>
      <c r="AE446" s="46"/>
      <c r="AF446" s="46"/>
    </row>
    <row r="447" spans="1:32" x14ac:dyDescent="0.2">
      <c r="A447"/>
      <c r="B447"/>
      <c r="D447"/>
      <c r="E447"/>
      <c r="F447"/>
      <c r="G447"/>
      <c r="H447"/>
      <c r="I447"/>
      <c r="J447"/>
      <c r="K447"/>
      <c r="L447"/>
      <c r="M447"/>
      <c r="N447"/>
      <c r="O447"/>
      <c r="P447"/>
      <c r="Q447"/>
      <c r="R447"/>
      <c r="S447"/>
      <c r="T447"/>
      <c r="U447"/>
      <c r="W447" s="115"/>
      <c r="AB447" s="46"/>
      <c r="AC447" s="46"/>
      <c r="AD447" s="46"/>
      <c r="AE447" s="46"/>
      <c r="AF447" s="46"/>
    </row>
    <row r="448" spans="1:32" x14ac:dyDescent="0.2">
      <c r="A448"/>
      <c r="B448"/>
      <c r="D448"/>
      <c r="E448"/>
      <c r="F448"/>
      <c r="G448"/>
      <c r="H448"/>
      <c r="I448"/>
      <c r="J448"/>
      <c r="K448"/>
      <c r="L448"/>
      <c r="M448"/>
      <c r="N448"/>
      <c r="O448"/>
      <c r="P448"/>
      <c r="Q448"/>
      <c r="R448"/>
      <c r="S448"/>
      <c r="T448"/>
      <c r="U448"/>
      <c r="W448" s="115"/>
      <c r="AB448" s="46"/>
      <c r="AC448" s="46"/>
      <c r="AD448" s="46"/>
      <c r="AE448" s="46"/>
      <c r="AF448" s="46"/>
    </row>
    <row r="449" spans="1:32" x14ac:dyDescent="0.2">
      <c r="A449"/>
      <c r="B449"/>
      <c r="D449"/>
      <c r="E449"/>
      <c r="F449"/>
      <c r="G449"/>
      <c r="H449"/>
      <c r="I449"/>
      <c r="J449"/>
      <c r="K449"/>
      <c r="L449"/>
      <c r="M449"/>
      <c r="N449"/>
      <c r="O449"/>
      <c r="P449"/>
      <c r="Q449"/>
      <c r="R449"/>
      <c r="S449"/>
      <c r="T449"/>
      <c r="U449"/>
      <c r="W449" s="115"/>
      <c r="AB449" s="46"/>
      <c r="AC449" s="46"/>
      <c r="AD449" s="46"/>
      <c r="AE449" s="46"/>
      <c r="AF449" s="46"/>
    </row>
    <row r="450" spans="1:32" x14ac:dyDescent="0.2">
      <c r="A450"/>
      <c r="B450"/>
      <c r="D450"/>
      <c r="E450"/>
      <c r="F450"/>
      <c r="G450"/>
      <c r="H450"/>
      <c r="I450"/>
      <c r="J450"/>
      <c r="K450"/>
      <c r="L450"/>
      <c r="M450"/>
      <c r="N450"/>
      <c r="O450"/>
      <c r="P450"/>
      <c r="Q450"/>
      <c r="R450"/>
      <c r="S450"/>
      <c r="T450"/>
      <c r="U450"/>
      <c r="W450" s="115"/>
      <c r="AB450" s="46"/>
      <c r="AC450" s="46"/>
      <c r="AD450" s="46"/>
      <c r="AE450" s="46"/>
      <c r="AF450" s="46"/>
    </row>
    <row r="451" spans="1:32" x14ac:dyDescent="0.2">
      <c r="A451"/>
      <c r="B451"/>
      <c r="D451"/>
      <c r="E451"/>
      <c r="F451"/>
      <c r="G451"/>
      <c r="H451"/>
      <c r="I451"/>
      <c r="J451"/>
      <c r="K451"/>
      <c r="L451"/>
      <c r="M451"/>
      <c r="N451"/>
      <c r="O451"/>
      <c r="P451"/>
      <c r="Q451"/>
      <c r="R451"/>
      <c r="S451"/>
      <c r="T451"/>
      <c r="U451"/>
      <c r="W451" s="115"/>
      <c r="AB451" s="46"/>
      <c r="AC451" s="46"/>
      <c r="AD451" s="46"/>
      <c r="AE451" s="46"/>
      <c r="AF451" s="46"/>
    </row>
    <row r="452" spans="1:32" x14ac:dyDescent="0.2">
      <c r="A452"/>
      <c r="B452"/>
      <c r="D452"/>
      <c r="E452"/>
      <c r="F452"/>
      <c r="G452"/>
      <c r="H452"/>
      <c r="I452"/>
      <c r="J452"/>
      <c r="K452"/>
      <c r="L452"/>
      <c r="M452"/>
      <c r="N452"/>
      <c r="O452"/>
      <c r="P452"/>
      <c r="Q452"/>
      <c r="R452"/>
      <c r="S452"/>
      <c r="T452"/>
      <c r="U452"/>
      <c r="W452" s="115"/>
      <c r="AB452" s="46"/>
      <c r="AC452" s="46"/>
      <c r="AD452" s="46"/>
      <c r="AE452" s="46"/>
      <c r="AF452" s="46"/>
    </row>
    <row r="453" spans="1:32" x14ac:dyDescent="0.2">
      <c r="A453"/>
      <c r="B453"/>
      <c r="D453"/>
      <c r="E453"/>
      <c r="F453"/>
      <c r="G453"/>
      <c r="H453"/>
      <c r="I453"/>
      <c r="J453"/>
      <c r="K453"/>
      <c r="L453"/>
      <c r="M453"/>
      <c r="N453"/>
      <c r="O453"/>
      <c r="P453"/>
      <c r="Q453"/>
      <c r="R453"/>
      <c r="S453"/>
      <c r="T453"/>
      <c r="U453"/>
      <c r="W453" s="115"/>
      <c r="AB453" s="46"/>
      <c r="AC453" s="46"/>
      <c r="AD453" s="46"/>
      <c r="AE453" s="46"/>
      <c r="AF453" s="46"/>
    </row>
    <row r="454" spans="1:32" x14ac:dyDescent="0.2">
      <c r="A454"/>
      <c r="B454"/>
      <c r="D454"/>
      <c r="E454"/>
      <c r="F454"/>
      <c r="G454"/>
      <c r="H454"/>
      <c r="I454"/>
      <c r="J454"/>
      <c r="K454"/>
      <c r="L454"/>
      <c r="M454"/>
      <c r="N454"/>
      <c r="O454"/>
      <c r="P454"/>
      <c r="Q454"/>
      <c r="R454"/>
      <c r="S454"/>
      <c r="T454"/>
      <c r="U454"/>
      <c r="W454" s="115"/>
      <c r="AB454" s="46"/>
      <c r="AC454" s="46"/>
      <c r="AD454" s="46"/>
      <c r="AE454" s="46"/>
      <c r="AF454" s="46"/>
    </row>
    <row r="455" spans="1:32" x14ac:dyDescent="0.2">
      <c r="A455"/>
      <c r="B455"/>
      <c r="D455"/>
      <c r="E455"/>
      <c r="F455"/>
      <c r="G455"/>
      <c r="H455"/>
      <c r="I455"/>
      <c r="J455"/>
      <c r="K455"/>
      <c r="L455"/>
      <c r="M455"/>
      <c r="N455"/>
      <c r="O455"/>
      <c r="P455"/>
      <c r="Q455"/>
      <c r="R455"/>
      <c r="S455"/>
      <c r="T455"/>
      <c r="U455"/>
      <c r="W455" s="115"/>
      <c r="AB455" s="46"/>
      <c r="AC455" s="46"/>
      <c r="AD455" s="46"/>
      <c r="AE455" s="46"/>
      <c r="AF455" s="46"/>
    </row>
    <row r="456" spans="1:32" x14ac:dyDescent="0.2">
      <c r="A456"/>
      <c r="B456"/>
      <c r="D456"/>
      <c r="E456"/>
      <c r="F456"/>
      <c r="G456"/>
      <c r="H456"/>
      <c r="I456"/>
      <c r="J456"/>
      <c r="K456"/>
      <c r="L456"/>
      <c r="M456"/>
      <c r="N456"/>
      <c r="O456"/>
      <c r="P456"/>
      <c r="Q456"/>
      <c r="R456"/>
      <c r="S456"/>
      <c r="T456"/>
      <c r="U456"/>
      <c r="W456" s="115"/>
      <c r="AB456" s="46"/>
      <c r="AC456" s="46"/>
      <c r="AD456" s="46"/>
      <c r="AE456" s="46"/>
      <c r="AF456" s="46"/>
    </row>
    <row r="457" spans="1:32" x14ac:dyDescent="0.2">
      <c r="A457"/>
      <c r="B457"/>
      <c r="D457"/>
      <c r="E457"/>
      <c r="F457"/>
      <c r="G457"/>
      <c r="H457"/>
      <c r="I457"/>
      <c r="J457"/>
      <c r="K457"/>
      <c r="L457"/>
      <c r="M457"/>
      <c r="N457"/>
      <c r="O457"/>
      <c r="P457"/>
      <c r="Q457"/>
      <c r="R457"/>
      <c r="S457"/>
      <c r="T457"/>
      <c r="U457"/>
      <c r="W457" s="115"/>
      <c r="AB457" s="46"/>
      <c r="AC457" s="46"/>
      <c r="AD457" s="46"/>
      <c r="AE457" s="46"/>
      <c r="AF457" s="46"/>
    </row>
    <row r="458" spans="1:32" x14ac:dyDescent="0.2">
      <c r="A458"/>
      <c r="B458"/>
      <c r="D458"/>
      <c r="E458"/>
      <c r="F458"/>
      <c r="G458"/>
      <c r="H458"/>
      <c r="I458"/>
      <c r="J458"/>
      <c r="K458"/>
      <c r="L458"/>
      <c r="M458"/>
      <c r="N458"/>
      <c r="O458"/>
      <c r="P458"/>
      <c r="Q458"/>
      <c r="R458"/>
      <c r="S458"/>
      <c r="T458"/>
      <c r="U458"/>
      <c r="W458" s="115"/>
      <c r="AB458" s="46"/>
      <c r="AC458" s="46"/>
      <c r="AD458" s="46"/>
      <c r="AE458" s="46"/>
      <c r="AF458" s="46"/>
    </row>
    <row r="459" spans="1:32" x14ac:dyDescent="0.2">
      <c r="A459"/>
      <c r="B459"/>
      <c r="D459"/>
      <c r="E459"/>
      <c r="F459"/>
      <c r="G459"/>
      <c r="H459"/>
      <c r="I459"/>
      <c r="J459"/>
      <c r="K459"/>
      <c r="L459"/>
      <c r="M459"/>
      <c r="N459"/>
      <c r="O459"/>
      <c r="P459"/>
      <c r="Q459"/>
      <c r="R459"/>
      <c r="S459"/>
      <c r="T459"/>
      <c r="U459"/>
      <c r="W459" s="115"/>
      <c r="AB459" s="46"/>
      <c r="AC459" s="46"/>
      <c r="AD459" s="46"/>
      <c r="AE459" s="46"/>
      <c r="AF459" s="46"/>
    </row>
    <row r="460" spans="1:32" x14ac:dyDescent="0.2">
      <c r="A460"/>
      <c r="B460"/>
      <c r="D460"/>
      <c r="E460"/>
      <c r="F460"/>
      <c r="G460"/>
      <c r="H460"/>
      <c r="I460"/>
      <c r="J460"/>
      <c r="K460"/>
      <c r="L460"/>
      <c r="M460"/>
      <c r="N460"/>
      <c r="O460"/>
      <c r="P460"/>
      <c r="Q460"/>
      <c r="R460"/>
      <c r="S460"/>
      <c r="T460"/>
      <c r="U460"/>
      <c r="W460" s="115"/>
      <c r="AB460" s="46"/>
      <c r="AC460" s="46"/>
      <c r="AD460" s="46"/>
      <c r="AE460" s="46"/>
      <c r="AF460" s="46"/>
    </row>
    <row r="461" spans="1:32" x14ac:dyDescent="0.2">
      <c r="A461"/>
      <c r="B461"/>
      <c r="D461"/>
      <c r="E461"/>
      <c r="F461"/>
      <c r="G461"/>
      <c r="H461"/>
      <c r="I461"/>
      <c r="J461"/>
      <c r="K461"/>
      <c r="L461"/>
      <c r="M461"/>
      <c r="N461"/>
      <c r="O461"/>
      <c r="P461"/>
      <c r="Q461"/>
      <c r="R461"/>
      <c r="S461"/>
      <c r="T461"/>
      <c r="U461"/>
      <c r="W461" s="115"/>
      <c r="AB461" s="46"/>
      <c r="AC461" s="46"/>
      <c r="AD461" s="46"/>
      <c r="AE461" s="46"/>
      <c r="AF461" s="46"/>
    </row>
    <row r="462" spans="1:32" x14ac:dyDescent="0.2">
      <c r="A462"/>
      <c r="B462"/>
      <c r="D462"/>
      <c r="E462"/>
      <c r="F462"/>
      <c r="G462"/>
      <c r="H462"/>
      <c r="I462"/>
      <c r="J462"/>
      <c r="K462"/>
      <c r="L462"/>
      <c r="M462"/>
      <c r="N462"/>
      <c r="O462"/>
      <c r="P462"/>
      <c r="Q462"/>
      <c r="R462"/>
      <c r="S462"/>
      <c r="T462"/>
      <c r="U462"/>
      <c r="W462" s="115"/>
      <c r="AB462" s="46"/>
      <c r="AC462" s="46"/>
      <c r="AD462" s="46"/>
      <c r="AE462" s="46"/>
      <c r="AF462" s="46"/>
    </row>
    <row r="463" spans="1:32" x14ac:dyDescent="0.2">
      <c r="A463"/>
      <c r="B463"/>
      <c r="D463"/>
      <c r="E463"/>
      <c r="F463"/>
      <c r="G463"/>
      <c r="H463"/>
      <c r="I463"/>
      <c r="J463"/>
      <c r="K463"/>
      <c r="L463"/>
      <c r="M463"/>
      <c r="N463"/>
      <c r="O463"/>
      <c r="P463"/>
      <c r="Q463"/>
      <c r="R463"/>
      <c r="S463"/>
      <c r="T463"/>
      <c r="U463"/>
      <c r="W463" s="115"/>
      <c r="AB463" s="46"/>
      <c r="AC463" s="46"/>
      <c r="AD463" s="46"/>
      <c r="AE463" s="46"/>
      <c r="AF463" s="46"/>
    </row>
    <row r="464" spans="1:32" x14ac:dyDescent="0.2">
      <c r="A464"/>
      <c r="B464"/>
      <c r="D464"/>
      <c r="E464"/>
      <c r="F464"/>
      <c r="G464"/>
      <c r="H464"/>
      <c r="I464"/>
      <c r="J464"/>
      <c r="K464"/>
      <c r="L464"/>
      <c r="M464"/>
      <c r="N464"/>
      <c r="O464"/>
      <c r="P464"/>
      <c r="Q464"/>
      <c r="R464"/>
      <c r="S464"/>
      <c r="T464"/>
      <c r="U464"/>
      <c r="W464" s="115"/>
      <c r="AB464" s="46"/>
      <c r="AC464" s="46"/>
      <c r="AD464" s="46"/>
      <c r="AE464" s="46"/>
      <c r="AF464" s="46"/>
    </row>
    <row r="465" spans="1:32" x14ac:dyDescent="0.2">
      <c r="A465"/>
      <c r="B465"/>
      <c r="D465"/>
      <c r="E465"/>
      <c r="F465"/>
      <c r="G465"/>
      <c r="H465"/>
      <c r="I465"/>
      <c r="J465"/>
      <c r="K465"/>
      <c r="L465"/>
      <c r="M465"/>
      <c r="N465"/>
      <c r="O465"/>
      <c r="P465"/>
      <c r="Q465"/>
      <c r="R465"/>
      <c r="S465"/>
      <c r="T465"/>
      <c r="U465"/>
      <c r="W465" s="115"/>
      <c r="AB465" s="46"/>
      <c r="AC465" s="46"/>
      <c r="AD465" s="46"/>
      <c r="AE465" s="46"/>
      <c r="AF465" s="46"/>
    </row>
    <row r="466" spans="1:32" x14ac:dyDescent="0.2">
      <c r="A466"/>
      <c r="B466"/>
      <c r="D466"/>
      <c r="E466"/>
      <c r="F466"/>
      <c r="G466"/>
      <c r="H466"/>
      <c r="I466"/>
      <c r="J466"/>
      <c r="K466"/>
      <c r="L466"/>
      <c r="M466"/>
      <c r="N466"/>
      <c r="O466"/>
      <c r="P466"/>
      <c r="Q466"/>
      <c r="R466"/>
      <c r="S466"/>
      <c r="T466"/>
      <c r="U466"/>
      <c r="W466" s="115"/>
      <c r="AB466" s="46"/>
      <c r="AC466" s="46"/>
      <c r="AD466" s="46"/>
      <c r="AE466" s="46"/>
      <c r="AF466" s="46"/>
    </row>
    <row r="467" spans="1:32" x14ac:dyDescent="0.2">
      <c r="A467"/>
      <c r="B467"/>
      <c r="D467"/>
      <c r="E467"/>
      <c r="F467"/>
      <c r="G467"/>
      <c r="H467"/>
      <c r="I467"/>
      <c r="J467"/>
      <c r="K467"/>
      <c r="L467"/>
      <c r="M467"/>
      <c r="N467"/>
      <c r="O467"/>
      <c r="P467"/>
      <c r="Q467"/>
      <c r="R467"/>
      <c r="S467"/>
      <c r="T467"/>
      <c r="U467"/>
      <c r="W467" s="115"/>
      <c r="AB467" s="46"/>
      <c r="AC467" s="46"/>
      <c r="AD467" s="46"/>
      <c r="AE467" s="46"/>
      <c r="AF467" s="46"/>
    </row>
    <row r="468" spans="1:32" x14ac:dyDescent="0.2">
      <c r="A468"/>
      <c r="B468"/>
      <c r="D468"/>
      <c r="E468"/>
      <c r="F468"/>
      <c r="G468"/>
      <c r="H468"/>
      <c r="I468"/>
      <c r="J468"/>
      <c r="K468"/>
      <c r="L468"/>
      <c r="M468"/>
      <c r="N468"/>
      <c r="O468"/>
      <c r="P468"/>
      <c r="Q468"/>
      <c r="R468"/>
      <c r="S468"/>
      <c r="T468"/>
      <c r="U468"/>
      <c r="W468" s="115"/>
      <c r="AB468" s="46"/>
      <c r="AC468" s="46"/>
      <c r="AD468" s="46"/>
      <c r="AE468" s="46"/>
      <c r="AF468" s="46"/>
    </row>
    <row r="469" spans="1:32" x14ac:dyDescent="0.2">
      <c r="A469"/>
      <c r="B469"/>
      <c r="D469"/>
      <c r="E469"/>
      <c r="F469"/>
      <c r="G469"/>
      <c r="H469"/>
      <c r="I469"/>
      <c r="J469"/>
      <c r="K469"/>
      <c r="L469"/>
      <c r="M469"/>
      <c r="N469"/>
      <c r="O469"/>
      <c r="P469"/>
      <c r="Q469"/>
      <c r="R469"/>
      <c r="S469"/>
      <c r="T469"/>
      <c r="U469"/>
      <c r="W469" s="115"/>
      <c r="AB469" s="46"/>
      <c r="AC469" s="46"/>
      <c r="AD469" s="46"/>
      <c r="AE469" s="46"/>
      <c r="AF469" s="46"/>
    </row>
    <row r="470" spans="1:32" x14ac:dyDescent="0.2">
      <c r="A470"/>
      <c r="B470"/>
      <c r="D470"/>
      <c r="E470"/>
      <c r="F470"/>
      <c r="G470"/>
      <c r="H470"/>
      <c r="I470"/>
      <c r="J470"/>
      <c r="K470"/>
      <c r="L470"/>
      <c r="M470"/>
      <c r="N470"/>
      <c r="O470"/>
      <c r="P470"/>
      <c r="Q470"/>
      <c r="R470"/>
      <c r="S470"/>
      <c r="T470"/>
      <c r="U470"/>
      <c r="W470" s="115"/>
      <c r="AB470" s="46"/>
      <c r="AC470" s="46"/>
      <c r="AD470" s="46"/>
      <c r="AE470" s="46"/>
      <c r="AF470" s="46"/>
    </row>
    <row r="471" spans="1:32" x14ac:dyDescent="0.2">
      <c r="A471"/>
      <c r="B471"/>
      <c r="D471"/>
      <c r="E471"/>
      <c r="F471"/>
      <c r="G471"/>
      <c r="H471"/>
      <c r="I471"/>
      <c r="J471"/>
      <c r="K471"/>
      <c r="L471"/>
      <c r="M471"/>
      <c r="N471"/>
      <c r="O471"/>
      <c r="P471"/>
      <c r="Q471"/>
      <c r="R471"/>
      <c r="S471"/>
      <c r="T471"/>
      <c r="U471"/>
      <c r="W471" s="115"/>
      <c r="AB471" s="46"/>
      <c r="AC471" s="46"/>
      <c r="AD471" s="46"/>
      <c r="AE471" s="46"/>
      <c r="AF471" s="46"/>
    </row>
    <row r="472" spans="1:32" x14ac:dyDescent="0.2">
      <c r="A472"/>
      <c r="B472"/>
      <c r="D472"/>
      <c r="E472"/>
      <c r="F472"/>
      <c r="G472"/>
      <c r="H472"/>
      <c r="I472"/>
      <c r="J472"/>
      <c r="K472"/>
      <c r="L472"/>
      <c r="M472"/>
      <c r="N472"/>
      <c r="O472"/>
      <c r="P472"/>
      <c r="Q472"/>
      <c r="R472"/>
      <c r="S472"/>
      <c r="T472"/>
      <c r="U472"/>
      <c r="W472" s="115"/>
      <c r="AB472" s="46"/>
      <c r="AC472" s="46"/>
      <c r="AD472" s="46"/>
      <c r="AE472" s="46"/>
      <c r="AF472" s="46"/>
    </row>
    <row r="473" spans="1:32" x14ac:dyDescent="0.2">
      <c r="A473"/>
      <c r="B473"/>
      <c r="D473"/>
      <c r="E473"/>
      <c r="F473"/>
      <c r="G473"/>
      <c r="H473"/>
      <c r="I473"/>
      <c r="J473"/>
      <c r="K473"/>
      <c r="L473"/>
      <c r="M473"/>
      <c r="N473"/>
      <c r="O473"/>
      <c r="P473"/>
      <c r="Q473"/>
      <c r="R473"/>
      <c r="S473"/>
      <c r="T473"/>
      <c r="U473"/>
      <c r="W473" s="115"/>
      <c r="AB473" s="46"/>
      <c r="AC473" s="46"/>
      <c r="AD473" s="46"/>
      <c r="AE473" s="46"/>
      <c r="AF473" s="46"/>
    </row>
    <row r="474" spans="1:32" x14ac:dyDescent="0.2">
      <c r="A474"/>
      <c r="B474"/>
      <c r="D474"/>
      <c r="E474"/>
      <c r="F474"/>
      <c r="G474"/>
      <c r="H474"/>
      <c r="I474"/>
      <c r="J474"/>
      <c r="K474"/>
      <c r="L474"/>
      <c r="M474"/>
      <c r="N474"/>
      <c r="O474"/>
      <c r="P474"/>
      <c r="Q474"/>
      <c r="R474"/>
      <c r="S474"/>
      <c r="T474"/>
      <c r="U474"/>
      <c r="W474" s="115"/>
      <c r="AB474" s="46"/>
      <c r="AC474" s="46"/>
      <c r="AD474" s="46"/>
      <c r="AE474" s="46"/>
      <c r="AF474" s="46"/>
    </row>
    <row r="475" spans="1:32" x14ac:dyDescent="0.2">
      <c r="A475"/>
      <c r="B475"/>
      <c r="D475"/>
      <c r="E475"/>
      <c r="F475"/>
      <c r="G475"/>
      <c r="H475"/>
      <c r="I475"/>
      <c r="J475"/>
      <c r="K475"/>
      <c r="L475"/>
      <c r="M475"/>
      <c r="N475"/>
      <c r="O475"/>
      <c r="P475"/>
      <c r="Q475"/>
      <c r="R475"/>
      <c r="S475"/>
      <c r="T475"/>
      <c r="U475"/>
      <c r="W475" s="115"/>
      <c r="AB475" s="46"/>
      <c r="AC475" s="46"/>
      <c r="AD475" s="46"/>
      <c r="AE475" s="46"/>
      <c r="AF475" s="46"/>
    </row>
    <row r="476" spans="1:32" x14ac:dyDescent="0.2">
      <c r="A476"/>
      <c r="B476"/>
      <c r="D476"/>
      <c r="E476"/>
      <c r="F476"/>
      <c r="G476"/>
      <c r="H476"/>
      <c r="I476"/>
      <c r="J476"/>
      <c r="K476"/>
      <c r="L476"/>
      <c r="M476"/>
      <c r="N476"/>
      <c r="O476"/>
      <c r="P476"/>
      <c r="Q476"/>
      <c r="R476"/>
      <c r="S476"/>
      <c r="T476"/>
      <c r="U476"/>
      <c r="W476" s="115"/>
      <c r="AB476" s="46"/>
      <c r="AC476" s="46"/>
      <c r="AD476" s="46"/>
      <c r="AE476" s="46"/>
      <c r="AF476" s="46"/>
    </row>
    <row r="477" spans="1:32" x14ac:dyDescent="0.2">
      <c r="A477"/>
      <c r="B477"/>
      <c r="D477"/>
      <c r="E477"/>
      <c r="F477"/>
      <c r="G477"/>
      <c r="H477"/>
      <c r="I477"/>
      <c r="J477"/>
      <c r="K477"/>
      <c r="L477"/>
      <c r="M477"/>
      <c r="N477"/>
      <c r="O477"/>
      <c r="P477"/>
      <c r="Q477"/>
      <c r="R477"/>
      <c r="S477"/>
      <c r="T477"/>
      <c r="U477"/>
      <c r="W477" s="115"/>
      <c r="AB477" s="46"/>
      <c r="AC477" s="46"/>
      <c r="AD477" s="46"/>
      <c r="AE477" s="46"/>
      <c r="AF477" s="46"/>
    </row>
    <row r="478" spans="1:32" x14ac:dyDescent="0.2">
      <c r="A478"/>
      <c r="B478"/>
      <c r="D478"/>
      <c r="E478"/>
      <c r="F478"/>
      <c r="G478"/>
      <c r="H478"/>
      <c r="I478"/>
      <c r="J478"/>
      <c r="K478"/>
      <c r="L478"/>
      <c r="M478"/>
      <c r="N478"/>
      <c r="O478"/>
      <c r="P478"/>
      <c r="Q478"/>
      <c r="R478"/>
      <c r="S478"/>
      <c r="T478"/>
      <c r="U478"/>
      <c r="W478" s="115"/>
      <c r="AB478" s="46"/>
      <c r="AC478" s="46"/>
      <c r="AD478" s="46"/>
      <c r="AE478" s="46"/>
      <c r="AF478" s="46"/>
    </row>
    <row r="479" spans="1:32" x14ac:dyDescent="0.2">
      <c r="A479"/>
      <c r="B479"/>
      <c r="D479"/>
      <c r="E479"/>
      <c r="F479"/>
      <c r="G479"/>
      <c r="H479"/>
      <c r="I479"/>
      <c r="J479"/>
      <c r="K479"/>
      <c r="L479"/>
      <c r="M479"/>
      <c r="N479"/>
      <c r="O479"/>
      <c r="P479"/>
      <c r="Q479"/>
      <c r="R479"/>
      <c r="S479"/>
      <c r="T479"/>
      <c r="U479"/>
      <c r="W479" s="115"/>
      <c r="AB479" s="46"/>
      <c r="AC479" s="46"/>
      <c r="AD479" s="46"/>
      <c r="AE479" s="46"/>
      <c r="AF479" s="46"/>
    </row>
    <row r="480" spans="1:32" x14ac:dyDescent="0.2">
      <c r="A480"/>
      <c r="B480"/>
      <c r="D480"/>
      <c r="E480"/>
      <c r="F480"/>
      <c r="G480"/>
      <c r="H480"/>
      <c r="I480"/>
      <c r="J480"/>
      <c r="K480"/>
      <c r="L480"/>
      <c r="M480"/>
      <c r="N480"/>
      <c r="O480"/>
      <c r="P480"/>
      <c r="Q480"/>
      <c r="R480"/>
      <c r="S480"/>
      <c r="T480"/>
      <c r="U480"/>
      <c r="W480" s="115"/>
      <c r="AB480" s="46"/>
      <c r="AC480" s="46"/>
      <c r="AD480" s="46"/>
      <c r="AE480" s="46"/>
      <c r="AF480" s="46"/>
    </row>
    <row r="481" spans="1:32" x14ac:dyDescent="0.2">
      <c r="A481"/>
      <c r="B481"/>
      <c r="D481"/>
      <c r="E481"/>
      <c r="F481"/>
      <c r="G481"/>
      <c r="H481"/>
      <c r="I481"/>
      <c r="J481"/>
      <c r="K481"/>
      <c r="L481"/>
      <c r="M481"/>
      <c r="N481"/>
      <c r="O481"/>
      <c r="P481"/>
      <c r="Q481"/>
      <c r="R481"/>
      <c r="S481"/>
      <c r="T481"/>
      <c r="U481"/>
      <c r="W481" s="115"/>
      <c r="AB481" s="46"/>
      <c r="AC481" s="46"/>
      <c r="AD481" s="46"/>
      <c r="AE481" s="46"/>
      <c r="AF481" s="46"/>
    </row>
    <row r="482" spans="1:32" x14ac:dyDescent="0.2">
      <c r="A482"/>
      <c r="B482"/>
      <c r="D482"/>
      <c r="E482"/>
      <c r="F482"/>
      <c r="G482"/>
      <c r="H482"/>
      <c r="I482"/>
      <c r="J482"/>
      <c r="K482"/>
      <c r="L482"/>
      <c r="M482"/>
      <c r="N482"/>
      <c r="O482"/>
      <c r="P482"/>
      <c r="Q482"/>
      <c r="R482"/>
      <c r="S482"/>
      <c r="T482"/>
      <c r="U482"/>
      <c r="W482" s="115"/>
      <c r="AB482" s="46"/>
      <c r="AC482" s="46"/>
      <c r="AD482" s="46"/>
      <c r="AE482" s="46"/>
      <c r="AF482" s="46"/>
    </row>
    <row r="483" spans="1:32" x14ac:dyDescent="0.2">
      <c r="A483"/>
      <c r="B483"/>
      <c r="D483"/>
      <c r="E483"/>
      <c r="F483"/>
      <c r="G483"/>
      <c r="H483"/>
      <c r="I483"/>
      <c r="J483"/>
      <c r="K483"/>
      <c r="L483"/>
      <c r="M483"/>
      <c r="N483"/>
      <c r="O483"/>
      <c r="P483"/>
      <c r="Q483"/>
      <c r="R483"/>
      <c r="S483"/>
      <c r="T483"/>
      <c r="U483"/>
      <c r="W483" s="115"/>
      <c r="AB483" s="46"/>
      <c r="AC483" s="46"/>
      <c r="AD483" s="46"/>
      <c r="AE483" s="46"/>
      <c r="AF483" s="46"/>
    </row>
    <row r="484" spans="1:32" x14ac:dyDescent="0.2">
      <c r="A484"/>
      <c r="B484"/>
      <c r="D484"/>
      <c r="E484"/>
      <c r="F484"/>
      <c r="G484"/>
      <c r="H484"/>
      <c r="I484"/>
      <c r="J484"/>
      <c r="K484"/>
      <c r="L484"/>
      <c r="M484"/>
      <c r="N484"/>
      <c r="O484"/>
      <c r="P484"/>
      <c r="Q484"/>
      <c r="R484"/>
      <c r="S484"/>
      <c r="T484"/>
      <c r="U484"/>
      <c r="W484" s="115"/>
      <c r="AB484" s="46"/>
      <c r="AC484" s="46"/>
      <c r="AD484" s="46"/>
      <c r="AE484" s="46"/>
      <c r="AF484" s="46"/>
    </row>
    <row r="485" spans="1:32" x14ac:dyDescent="0.2">
      <c r="A485"/>
      <c r="B485"/>
      <c r="D485"/>
      <c r="E485"/>
      <c r="F485"/>
      <c r="G485"/>
      <c r="H485"/>
      <c r="I485"/>
      <c r="J485"/>
      <c r="K485"/>
      <c r="L485"/>
      <c r="M485"/>
      <c r="N485"/>
      <c r="O485"/>
      <c r="P485"/>
      <c r="Q485"/>
      <c r="R485"/>
      <c r="S485"/>
      <c r="T485"/>
      <c r="U485"/>
      <c r="W485" s="115"/>
      <c r="AB485" s="46"/>
      <c r="AC485" s="46"/>
      <c r="AD485" s="46"/>
      <c r="AE485" s="46"/>
      <c r="AF485" s="46"/>
    </row>
    <row r="486" spans="1:32" x14ac:dyDescent="0.2">
      <c r="A486"/>
      <c r="B486"/>
      <c r="D486"/>
      <c r="E486"/>
      <c r="F486"/>
      <c r="G486"/>
      <c r="H486"/>
      <c r="I486"/>
      <c r="J486"/>
      <c r="K486"/>
      <c r="L486"/>
      <c r="M486"/>
      <c r="N486"/>
      <c r="O486"/>
      <c r="P486"/>
      <c r="Q486"/>
      <c r="R486"/>
      <c r="S486"/>
      <c r="T486"/>
      <c r="U486"/>
      <c r="W486" s="115"/>
      <c r="AB486" s="46"/>
      <c r="AC486" s="46"/>
      <c r="AD486" s="46"/>
      <c r="AE486" s="46"/>
      <c r="AF486" s="46"/>
    </row>
    <row r="487" spans="1:32" x14ac:dyDescent="0.2">
      <c r="A487"/>
      <c r="B487"/>
      <c r="D487"/>
      <c r="E487"/>
      <c r="F487"/>
      <c r="G487"/>
      <c r="H487"/>
      <c r="I487"/>
      <c r="J487"/>
      <c r="K487"/>
      <c r="L487"/>
      <c r="M487"/>
      <c r="N487"/>
      <c r="O487"/>
      <c r="P487"/>
      <c r="Q487"/>
      <c r="R487"/>
      <c r="S487"/>
      <c r="T487"/>
      <c r="U487"/>
      <c r="W487" s="115"/>
      <c r="AB487" s="46"/>
      <c r="AC487" s="46"/>
      <c r="AD487" s="46"/>
      <c r="AE487" s="46"/>
      <c r="AF487" s="46"/>
    </row>
    <row r="488" spans="1:32" x14ac:dyDescent="0.2">
      <c r="A488"/>
      <c r="B488"/>
      <c r="D488"/>
      <c r="E488"/>
      <c r="F488"/>
      <c r="G488"/>
      <c r="H488"/>
      <c r="I488"/>
      <c r="J488"/>
      <c r="K488"/>
      <c r="L488"/>
      <c r="M488"/>
      <c r="N488"/>
      <c r="O488"/>
      <c r="P488"/>
      <c r="Q488"/>
      <c r="R488"/>
      <c r="S488"/>
      <c r="T488"/>
      <c r="U488"/>
      <c r="W488" s="115"/>
      <c r="AB488" s="46"/>
      <c r="AC488" s="46"/>
      <c r="AD488" s="46"/>
      <c r="AE488" s="46"/>
      <c r="AF488" s="46"/>
    </row>
    <row r="489" spans="1:32" x14ac:dyDescent="0.2">
      <c r="A489"/>
      <c r="B489"/>
      <c r="D489"/>
      <c r="E489"/>
      <c r="F489"/>
      <c r="G489"/>
      <c r="H489"/>
      <c r="I489"/>
      <c r="J489"/>
      <c r="K489"/>
      <c r="L489"/>
      <c r="M489"/>
      <c r="N489"/>
      <c r="O489"/>
      <c r="P489"/>
      <c r="Q489"/>
      <c r="R489"/>
      <c r="S489"/>
      <c r="T489"/>
      <c r="U489"/>
      <c r="W489" s="115"/>
      <c r="AB489" s="46"/>
      <c r="AC489" s="46"/>
      <c r="AD489" s="46"/>
      <c r="AE489" s="46"/>
      <c r="AF489" s="46"/>
    </row>
    <row r="490" spans="1:32" x14ac:dyDescent="0.2">
      <c r="A490"/>
      <c r="B490"/>
      <c r="D490"/>
      <c r="E490"/>
      <c r="F490"/>
      <c r="G490"/>
      <c r="H490"/>
      <c r="I490"/>
      <c r="J490"/>
      <c r="K490"/>
      <c r="L490"/>
      <c r="M490"/>
      <c r="N490"/>
      <c r="O490"/>
      <c r="P490"/>
      <c r="Q490"/>
      <c r="R490"/>
      <c r="S490"/>
      <c r="T490"/>
      <c r="U490"/>
      <c r="W490" s="115"/>
      <c r="AB490" s="46"/>
      <c r="AC490" s="46"/>
      <c r="AD490" s="46"/>
      <c r="AE490" s="46"/>
      <c r="AF490" s="46"/>
    </row>
    <row r="491" spans="1:32" x14ac:dyDescent="0.2">
      <c r="A491"/>
      <c r="B491"/>
      <c r="D491"/>
      <c r="E491"/>
      <c r="F491"/>
      <c r="G491"/>
      <c r="H491"/>
      <c r="I491"/>
      <c r="J491"/>
      <c r="K491"/>
      <c r="L491"/>
      <c r="M491"/>
      <c r="N491"/>
      <c r="O491"/>
      <c r="P491"/>
      <c r="Q491"/>
      <c r="R491"/>
      <c r="S491"/>
      <c r="T491"/>
      <c r="U491"/>
      <c r="W491" s="115"/>
      <c r="AB491" s="46"/>
      <c r="AC491" s="46"/>
      <c r="AD491" s="46"/>
      <c r="AE491" s="46"/>
      <c r="AF491" s="46"/>
    </row>
    <row r="492" spans="1:32" x14ac:dyDescent="0.2">
      <c r="A492"/>
      <c r="B492"/>
      <c r="D492"/>
      <c r="E492"/>
      <c r="F492"/>
      <c r="G492"/>
      <c r="H492"/>
      <c r="I492"/>
      <c r="J492"/>
      <c r="K492"/>
      <c r="L492"/>
      <c r="M492"/>
      <c r="N492"/>
      <c r="O492"/>
      <c r="P492"/>
      <c r="Q492"/>
      <c r="R492"/>
      <c r="S492"/>
      <c r="T492"/>
      <c r="U492"/>
      <c r="W492" s="115"/>
      <c r="AB492" s="46"/>
      <c r="AC492" s="46"/>
      <c r="AD492" s="46"/>
      <c r="AE492" s="46"/>
      <c r="AF492" s="46"/>
    </row>
    <row r="493" spans="1:32" x14ac:dyDescent="0.2">
      <c r="A493"/>
      <c r="B493"/>
      <c r="D493"/>
      <c r="E493"/>
      <c r="F493"/>
      <c r="G493"/>
      <c r="H493"/>
      <c r="I493"/>
      <c r="J493"/>
      <c r="K493"/>
      <c r="L493"/>
      <c r="M493"/>
      <c r="N493"/>
      <c r="O493"/>
      <c r="P493"/>
      <c r="Q493"/>
      <c r="R493"/>
      <c r="S493"/>
      <c r="T493"/>
      <c r="U493"/>
      <c r="W493" s="115"/>
      <c r="AB493" s="46"/>
      <c r="AC493" s="46"/>
      <c r="AD493" s="46"/>
      <c r="AE493" s="46"/>
      <c r="AF493" s="46"/>
    </row>
    <row r="494" spans="1:32" x14ac:dyDescent="0.2">
      <c r="A494"/>
      <c r="B494"/>
      <c r="D494"/>
      <c r="E494"/>
      <c r="F494"/>
      <c r="G494"/>
      <c r="H494"/>
      <c r="I494"/>
      <c r="J494"/>
      <c r="K494"/>
      <c r="L494"/>
      <c r="M494"/>
      <c r="N494"/>
      <c r="O494"/>
      <c r="P494"/>
      <c r="Q494"/>
      <c r="R494"/>
      <c r="S494"/>
      <c r="T494"/>
      <c r="U494"/>
      <c r="W494" s="115"/>
      <c r="AB494" s="46"/>
      <c r="AC494" s="46"/>
      <c r="AD494" s="46"/>
      <c r="AE494" s="46"/>
      <c r="AF494" s="46"/>
    </row>
    <row r="495" spans="1:32" x14ac:dyDescent="0.2">
      <c r="A495"/>
      <c r="B495"/>
      <c r="D495"/>
      <c r="E495"/>
      <c r="F495"/>
      <c r="G495"/>
      <c r="H495"/>
      <c r="I495"/>
      <c r="J495"/>
      <c r="K495"/>
      <c r="L495"/>
      <c r="M495"/>
      <c r="N495"/>
      <c r="O495"/>
      <c r="P495"/>
      <c r="Q495"/>
      <c r="R495"/>
      <c r="S495"/>
      <c r="T495"/>
      <c r="U495"/>
      <c r="W495" s="115"/>
      <c r="AB495" s="46"/>
      <c r="AC495" s="46"/>
      <c r="AD495" s="46"/>
      <c r="AE495" s="46"/>
      <c r="AF495" s="46"/>
    </row>
    <row r="496" spans="1:32" x14ac:dyDescent="0.2">
      <c r="A496"/>
      <c r="B496"/>
      <c r="D496"/>
      <c r="E496"/>
      <c r="F496"/>
      <c r="G496"/>
      <c r="H496"/>
      <c r="I496"/>
      <c r="J496"/>
      <c r="K496"/>
      <c r="L496"/>
      <c r="M496"/>
      <c r="N496"/>
      <c r="O496"/>
      <c r="P496"/>
      <c r="Q496"/>
      <c r="R496"/>
      <c r="S496"/>
      <c r="T496"/>
      <c r="U496"/>
      <c r="W496" s="115"/>
      <c r="AB496" s="46"/>
      <c r="AC496" s="46"/>
      <c r="AD496" s="46"/>
      <c r="AE496" s="46"/>
      <c r="AF496" s="46"/>
    </row>
    <row r="497" spans="1:32" x14ac:dyDescent="0.2">
      <c r="A497"/>
      <c r="B497"/>
      <c r="D497"/>
      <c r="E497"/>
      <c r="F497"/>
      <c r="G497"/>
      <c r="H497"/>
      <c r="I497"/>
      <c r="J497"/>
      <c r="K497"/>
      <c r="L497"/>
      <c r="M497"/>
      <c r="N497"/>
      <c r="O497"/>
      <c r="P497"/>
      <c r="Q497"/>
      <c r="R497"/>
      <c r="S497"/>
      <c r="T497"/>
      <c r="U497"/>
      <c r="W497" s="115"/>
      <c r="AB497" s="46"/>
      <c r="AC497" s="46"/>
      <c r="AD497" s="46"/>
      <c r="AE497" s="46"/>
      <c r="AF497" s="46"/>
    </row>
    <row r="498" spans="1:32" x14ac:dyDescent="0.2">
      <c r="A498"/>
      <c r="B498"/>
      <c r="D498"/>
      <c r="E498"/>
      <c r="F498"/>
      <c r="G498"/>
      <c r="H498"/>
      <c r="I498"/>
      <c r="J498"/>
      <c r="K498"/>
      <c r="L498"/>
      <c r="M498"/>
      <c r="N498"/>
      <c r="O498"/>
      <c r="P498"/>
      <c r="Q498"/>
      <c r="R498"/>
      <c r="S498"/>
      <c r="T498"/>
      <c r="U498"/>
      <c r="W498" s="115"/>
      <c r="AB498" s="46"/>
      <c r="AC498" s="46"/>
      <c r="AD498" s="46"/>
      <c r="AE498" s="46"/>
      <c r="AF498" s="46"/>
    </row>
    <row r="499" spans="1:32" x14ac:dyDescent="0.2">
      <c r="A499"/>
      <c r="B499"/>
      <c r="D499"/>
      <c r="E499"/>
      <c r="F499"/>
      <c r="G499"/>
      <c r="H499"/>
      <c r="I499"/>
      <c r="J499"/>
      <c r="K499"/>
      <c r="L499"/>
      <c r="M499"/>
      <c r="N499"/>
      <c r="O499"/>
      <c r="P499"/>
      <c r="Q499"/>
      <c r="R499"/>
      <c r="S499"/>
      <c r="T499"/>
      <c r="U499"/>
      <c r="W499" s="115"/>
      <c r="AB499" s="46"/>
      <c r="AC499" s="46"/>
      <c r="AD499" s="46"/>
      <c r="AE499" s="46"/>
      <c r="AF499" s="46"/>
    </row>
    <row r="500" spans="1:32" x14ac:dyDescent="0.2">
      <c r="A500"/>
      <c r="B500"/>
      <c r="D500"/>
      <c r="E500"/>
      <c r="F500"/>
      <c r="G500"/>
      <c r="H500"/>
      <c r="I500"/>
      <c r="J500"/>
      <c r="K500"/>
      <c r="L500"/>
      <c r="M500"/>
      <c r="N500"/>
      <c r="O500"/>
      <c r="P500"/>
      <c r="Q500"/>
      <c r="R500"/>
      <c r="S500"/>
      <c r="T500"/>
      <c r="U500"/>
      <c r="W500" s="115"/>
      <c r="AB500" s="46"/>
      <c r="AC500" s="46"/>
      <c r="AD500" s="46"/>
      <c r="AE500" s="46"/>
      <c r="AF500" s="46"/>
    </row>
    <row r="501" spans="1:32" x14ac:dyDescent="0.2">
      <c r="A501"/>
      <c r="B501"/>
      <c r="D501"/>
      <c r="E501"/>
      <c r="F501"/>
      <c r="G501"/>
      <c r="H501"/>
      <c r="I501"/>
      <c r="J501"/>
      <c r="K501"/>
      <c r="L501"/>
      <c r="M501"/>
      <c r="N501"/>
      <c r="O501"/>
      <c r="P501"/>
      <c r="Q501"/>
      <c r="R501"/>
      <c r="S501"/>
      <c r="T501"/>
      <c r="U501"/>
      <c r="W501" s="115"/>
      <c r="AB501" s="46"/>
      <c r="AC501" s="46"/>
      <c r="AD501" s="46"/>
      <c r="AE501" s="46"/>
      <c r="AF501" s="46"/>
    </row>
    <row r="502" spans="1:32" x14ac:dyDescent="0.2">
      <c r="A502"/>
      <c r="B502"/>
      <c r="D502"/>
      <c r="E502"/>
      <c r="F502"/>
      <c r="G502"/>
      <c r="H502"/>
      <c r="I502"/>
      <c r="J502"/>
      <c r="K502"/>
      <c r="L502"/>
      <c r="M502"/>
      <c r="N502"/>
      <c r="O502"/>
      <c r="P502"/>
      <c r="Q502"/>
      <c r="R502"/>
      <c r="S502"/>
      <c r="T502"/>
      <c r="U502"/>
      <c r="W502" s="115"/>
      <c r="AB502" s="46"/>
      <c r="AC502" s="46"/>
      <c r="AD502" s="46"/>
      <c r="AE502" s="46"/>
      <c r="AF502" s="46"/>
    </row>
    <row r="503" spans="1:32" x14ac:dyDescent="0.2">
      <c r="A503"/>
      <c r="B503"/>
      <c r="D503"/>
      <c r="E503"/>
      <c r="F503"/>
      <c r="G503"/>
      <c r="H503"/>
      <c r="I503"/>
      <c r="J503"/>
      <c r="K503"/>
      <c r="L503"/>
      <c r="M503"/>
      <c r="N503"/>
      <c r="O503"/>
      <c r="P503"/>
      <c r="Q503"/>
      <c r="R503"/>
      <c r="S503"/>
      <c r="T503"/>
      <c r="U503"/>
      <c r="W503" s="115"/>
      <c r="AB503" s="46"/>
      <c r="AC503" s="46"/>
      <c r="AD503" s="46"/>
      <c r="AE503" s="46"/>
      <c r="AF503" s="46"/>
    </row>
    <row r="504" spans="1:32" x14ac:dyDescent="0.2">
      <c r="A504"/>
      <c r="B504"/>
      <c r="D504"/>
      <c r="E504"/>
      <c r="F504"/>
      <c r="G504"/>
      <c r="H504"/>
      <c r="I504"/>
      <c r="J504"/>
      <c r="K504"/>
      <c r="L504"/>
      <c r="M504"/>
      <c r="N504"/>
      <c r="O504"/>
      <c r="P504"/>
      <c r="Q504"/>
      <c r="R504"/>
      <c r="S504"/>
      <c r="T504"/>
      <c r="U504"/>
      <c r="W504" s="115"/>
      <c r="AB504" s="46"/>
      <c r="AC504" s="46"/>
      <c r="AD504" s="46"/>
      <c r="AE504" s="46"/>
      <c r="AF504" s="46"/>
    </row>
    <row r="505" spans="1:32" x14ac:dyDescent="0.2">
      <c r="A505"/>
      <c r="B505"/>
      <c r="D505"/>
      <c r="E505"/>
      <c r="F505"/>
      <c r="G505"/>
      <c r="H505"/>
      <c r="I505"/>
      <c r="J505"/>
      <c r="K505"/>
      <c r="L505"/>
      <c r="M505"/>
      <c r="N505"/>
      <c r="O505"/>
      <c r="P505"/>
      <c r="Q505"/>
      <c r="R505"/>
      <c r="S505"/>
      <c r="T505"/>
      <c r="U505"/>
      <c r="W505" s="115"/>
      <c r="AB505" s="46"/>
      <c r="AC505" s="46"/>
      <c r="AD505" s="46"/>
      <c r="AE505" s="46"/>
      <c r="AF505" s="46"/>
    </row>
    <row r="506" spans="1:32" x14ac:dyDescent="0.2">
      <c r="A506"/>
      <c r="B506"/>
      <c r="D506"/>
      <c r="E506"/>
      <c r="F506"/>
      <c r="G506"/>
      <c r="H506"/>
      <c r="I506"/>
      <c r="J506"/>
      <c r="K506"/>
      <c r="L506"/>
      <c r="M506"/>
      <c r="N506"/>
      <c r="O506"/>
      <c r="P506"/>
      <c r="Q506"/>
      <c r="R506"/>
      <c r="S506"/>
      <c r="T506"/>
      <c r="U506"/>
      <c r="W506" s="115"/>
      <c r="AB506" s="46"/>
      <c r="AC506" s="46"/>
      <c r="AD506" s="46"/>
      <c r="AE506" s="46"/>
      <c r="AF506" s="46"/>
    </row>
    <row r="507" spans="1:32" x14ac:dyDescent="0.2">
      <c r="A507"/>
      <c r="B507"/>
      <c r="D507"/>
      <c r="E507"/>
      <c r="F507"/>
      <c r="G507"/>
      <c r="H507"/>
      <c r="I507"/>
      <c r="J507"/>
      <c r="K507"/>
      <c r="L507"/>
      <c r="M507"/>
      <c r="N507"/>
      <c r="O507"/>
      <c r="P507"/>
      <c r="Q507"/>
      <c r="R507"/>
      <c r="S507"/>
      <c r="T507"/>
      <c r="U507"/>
      <c r="W507" s="115"/>
      <c r="AB507" s="46"/>
      <c r="AC507" s="46"/>
      <c r="AD507" s="46"/>
      <c r="AE507" s="46"/>
      <c r="AF507" s="46"/>
    </row>
    <row r="508" spans="1:32" x14ac:dyDescent="0.2">
      <c r="A508"/>
      <c r="B508"/>
      <c r="D508"/>
      <c r="E508"/>
      <c r="F508"/>
      <c r="G508"/>
      <c r="H508"/>
      <c r="I508"/>
      <c r="J508"/>
      <c r="K508"/>
      <c r="L508"/>
      <c r="M508"/>
      <c r="N508"/>
      <c r="O508"/>
      <c r="P508"/>
      <c r="Q508"/>
      <c r="R508"/>
      <c r="S508"/>
      <c r="T508"/>
      <c r="U508"/>
      <c r="W508" s="115"/>
      <c r="AB508" s="46"/>
      <c r="AC508" s="46"/>
      <c r="AD508" s="46"/>
      <c r="AE508" s="46"/>
      <c r="AF508" s="46"/>
    </row>
    <row r="509" spans="1:32" x14ac:dyDescent="0.2">
      <c r="A509"/>
      <c r="B509"/>
      <c r="D509"/>
      <c r="E509"/>
      <c r="F509"/>
      <c r="G509"/>
      <c r="H509"/>
      <c r="I509"/>
      <c r="J509"/>
      <c r="K509"/>
      <c r="L509"/>
      <c r="M509"/>
      <c r="N509"/>
      <c r="O509"/>
      <c r="P509"/>
      <c r="Q509"/>
      <c r="R509"/>
      <c r="S509"/>
      <c r="T509"/>
      <c r="U509"/>
      <c r="W509" s="115"/>
      <c r="AB509" s="46"/>
      <c r="AC509" s="46"/>
      <c r="AD509" s="46"/>
      <c r="AE509" s="46"/>
      <c r="AF509" s="46"/>
    </row>
    <row r="510" spans="1:32" x14ac:dyDescent="0.2">
      <c r="A510"/>
      <c r="B510"/>
      <c r="D510"/>
      <c r="E510"/>
      <c r="F510"/>
      <c r="G510"/>
      <c r="H510"/>
      <c r="I510"/>
      <c r="J510"/>
      <c r="K510"/>
      <c r="L510"/>
      <c r="M510"/>
      <c r="N510"/>
      <c r="O510"/>
      <c r="P510"/>
      <c r="Q510"/>
      <c r="R510"/>
      <c r="S510"/>
      <c r="T510"/>
      <c r="U510"/>
      <c r="W510" s="115"/>
      <c r="AB510" s="46"/>
      <c r="AC510" s="46"/>
      <c r="AD510" s="46"/>
      <c r="AE510" s="46"/>
      <c r="AF510" s="46"/>
    </row>
    <row r="511" spans="1:32" x14ac:dyDescent="0.2">
      <c r="A511"/>
      <c r="B511"/>
      <c r="D511"/>
      <c r="E511"/>
      <c r="F511"/>
      <c r="G511"/>
      <c r="H511"/>
      <c r="I511"/>
      <c r="J511"/>
      <c r="K511"/>
      <c r="L511"/>
      <c r="M511"/>
      <c r="N511"/>
      <c r="O511"/>
      <c r="P511"/>
      <c r="Q511"/>
      <c r="R511"/>
      <c r="S511"/>
      <c r="T511"/>
      <c r="U511"/>
      <c r="W511" s="115"/>
      <c r="AB511" s="46"/>
      <c r="AC511" s="46"/>
      <c r="AD511" s="46"/>
      <c r="AE511" s="46"/>
      <c r="AF511" s="46"/>
    </row>
    <row r="512" spans="1:32" x14ac:dyDescent="0.2">
      <c r="A512"/>
      <c r="B512"/>
      <c r="D512"/>
      <c r="E512"/>
      <c r="F512"/>
      <c r="G512"/>
      <c r="H512"/>
      <c r="I512"/>
      <c r="J512"/>
      <c r="K512"/>
      <c r="L512"/>
      <c r="M512"/>
      <c r="N512"/>
      <c r="O512"/>
      <c r="P512"/>
      <c r="Q512"/>
      <c r="R512"/>
      <c r="S512"/>
      <c r="T512"/>
      <c r="U512"/>
      <c r="W512" s="115"/>
      <c r="AB512" s="46"/>
      <c r="AC512" s="46"/>
      <c r="AD512" s="46"/>
      <c r="AE512" s="46"/>
      <c r="AF512" s="46"/>
    </row>
    <row r="513" spans="1:32" x14ac:dyDescent="0.2">
      <c r="A513"/>
      <c r="B513"/>
      <c r="D513"/>
      <c r="E513"/>
      <c r="F513"/>
      <c r="G513"/>
      <c r="H513"/>
      <c r="I513"/>
      <c r="J513"/>
      <c r="K513"/>
      <c r="L513"/>
      <c r="M513"/>
      <c r="N513"/>
      <c r="O513"/>
      <c r="P513"/>
      <c r="Q513"/>
      <c r="R513"/>
      <c r="S513"/>
      <c r="T513"/>
      <c r="U513"/>
      <c r="W513" s="115"/>
      <c r="AB513" s="46"/>
      <c r="AC513" s="46"/>
      <c r="AD513" s="46"/>
      <c r="AE513" s="46"/>
      <c r="AF513" s="46"/>
    </row>
    <row r="514" spans="1:32" x14ac:dyDescent="0.2">
      <c r="A514"/>
      <c r="B514"/>
      <c r="D514"/>
      <c r="E514"/>
      <c r="F514"/>
      <c r="G514"/>
      <c r="H514"/>
      <c r="I514"/>
      <c r="J514"/>
      <c r="K514"/>
      <c r="L514"/>
      <c r="M514"/>
      <c r="N514"/>
      <c r="O514"/>
      <c r="P514"/>
      <c r="Q514"/>
      <c r="R514"/>
      <c r="S514"/>
      <c r="T514"/>
      <c r="U514"/>
      <c r="W514" s="115"/>
      <c r="AB514" s="46"/>
      <c r="AC514" s="46"/>
      <c r="AD514" s="46"/>
      <c r="AE514" s="46"/>
      <c r="AF514" s="46"/>
    </row>
    <row r="515" spans="1:32" x14ac:dyDescent="0.2">
      <c r="A515"/>
      <c r="B515"/>
      <c r="D515"/>
      <c r="E515"/>
      <c r="F515"/>
      <c r="G515"/>
      <c r="H515"/>
      <c r="I515"/>
      <c r="J515"/>
      <c r="K515"/>
      <c r="L515"/>
      <c r="M515"/>
      <c r="N515"/>
      <c r="O515"/>
      <c r="P515"/>
      <c r="Q515"/>
      <c r="R515"/>
      <c r="S515"/>
      <c r="T515"/>
      <c r="U515"/>
      <c r="W515" s="115"/>
      <c r="AB515" s="46"/>
      <c r="AC515" s="46"/>
      <c r="AD515" s="46"/>
      <c r="AE515" s="46"/>
      <c r="AF515" s="46"/>
    </row>
    <row r="516" spans="1:32" x14ac:dyDescent="0.2">
      <c r="A516"/>
      <c r="B516"/>
      <c r="D516"/>
      <c r="E516"/>
      <c r="F516"/>
      <c r="G516"/>
      <c r="H516"/>
      <c r="I516"/>
      <c r="J516"/>
      <c r="K516"/>
      <c r="L516"/>
      <c r="M516"/>
      <c r="N516"/>
      <c r="O516"/>
      <c r="P516"/>
      <c r="Q516"/>
      <c r="R516"/>
      <c r="S516"/>
      <c r="T516"/>
      <c r="U516"/>
      <c r="W516" s="115"/>
      <c r="AB516" s="46"/>
      <c r="AC516" s="46"/>
      <c r="AD516" s="46"/>
      <c r="AE516" s="46"/>
      <c r="AF516" s="46"/>
    </row>
    <row r="517" spans="1:32" x14ac:dyDescent="0.2">
      <c r="A517"/>
      <c r="B517"/>
      <c r="D517"/>
      <c r="E517"/>
      <c r="F517"/>
      <c r="G517"/>
      <c r="H517"/>
      <c r="I517"/>
      <c r="J517"/>
      <c r="K517"/>
      <c r="L517"/>
      <c r="M517"/>
      <c r="N517"/>
      <c r="O517"/>
      <c r="P517"/>
      <c r="Q517"/>
      <c r="R517"/>
      <c r="S517"/>
      <c r="T517"/>
      <c r="U517"/>
      <c r="W517" s="115"/>
      <c r="AB517" s="46"/>
      <c r="AC517" s="46"/>
      <c r="AD517" s="46"/>
      <c r="AE517" s="46"/>
      <c r="AF517" s="46"/>
    </row>
    <row r="518" spans="1:32" x14ac:dyDescent="0.2">
      <c r="A518"/>
      <c r="B518"/>
      <c r="D518"/>
      <c r="E518"/>
      <c r="F518"/>
      <c r="G518"/>
      <c r="H518"/>
      <c r="I518"/>
      <c r="J518"/>
      <c r="K518"/>
      <c r="L518"/>
      <c r="M518"/>
      <c r="N518"/>
      <c r="O518"/>
      <c r="P518"/>
      <c r="Q518"/>
      <c r="R518"/>
      <c r="S518"/>
      <c r="T518"/>
      <c r="U518"/>
      <c r="W518" s="115"/>
      <c r="AB518" s="46"/>
      <c r="AC518" s="46"/>
      <c r="AD518" s="46"/>
      <c r="AE518" s="46"/>
      <c r="AF518" s="46"/>
    </row>
    <row r="519" spans="1:32" x14ac:dyDescent="0.2">
      <c r="A519"/>
      <c r="B519"/>
      <c r="D519"/>
      <c r="E519"/>
      <c r="F519"/>
      <c r="G519"/>
      <c r="H519"/>
      <c r="I519"/>
      <c r="J519"/>
      <c r="K519"/>
      <c r="L519"/>
      <c r="M519"/>
      <c r="N519"/>
      <c r="O519"/>
      <c r="P519"/>
      <c r="Q519"/>
      <c r="R519"/>
      <c r="S519"/>
      <c r="T519"/>
      <c r="U519"/>
      <c r="W519" s="115"/>
      <c r="AB519" s="46"/>
      <c r="AC519" s="46"/>
      <c r="AD519" s="46"/>
      <c r="AE519" s="46"/>
      <c r="AF519" s="46"/>
    </row>
    <row r="520" spans="1:32" x14ac:dyDescent="0.2">
      <c r="A520"/>
      <c r="B520"/>
      <c r="D520"/>
      <c r="E520"/>
      <c r="F520"/>
      <c r="G520"/>
      <c r="H520"/>
      <c r="I520"/>
      <c r="J520"/>
      <c r="K520"/>
      <c r="L520"/>
      <c r="M520"/>
      <c r="N520"/>
      <c r="O520"/>
      <c r="P520"/>
      <c r="Q520"/>
      <c r="R520"/>
      <c r="S520"/>
      <c r="T520"/>
      <c r="U520"/>
      <c r="W520" s="115"/>
      <c r="AB520" s="46"/>
      <c r="AC520" s="46"/>
      <c r="AD520" s="46"/>
      <c r="AE520" s="46"/>
      <c r="AF520" s="46"/>
    </row>
    <row r="521" spans="1:32" x14ac:dyDescent="0.2">
      <c r="A521"/>
      <c r="B521"/>
      <c r="D521"/>
      <c r="E521"/>
      <c r="F521"/>
      <c r="G521"/>
      <c r="H521"/>
      <c r="I521"/>
      <c r="J521"/>
      <c r="K521"/>
      <c r="L521"/>
      <c r="M521"/>
      <c r="N521"/>
      <c r="O521"/>
      <c r="P521"/>
      <c r="Q521"/>
      <c r="R521"/>
      <c r="S521"/>
      <c r="T521"/>
      <c r="U521"/>
      <c r="W521" s="115"/>
      <c r="AB521" s="46"/>
      <c r="AC521" s="46"/>
      <c r="AD521" s="46"/>
      <c r="AE521" s="46"/>
      <c r="AF521" s="46"/>
    </row>
    <row r="522" spans="1:32" x14ac:dyDescent="0.2">
      <c r="A522"/>
      <c r="B522"/>
      <c r="D522"/>
      <c r="E522"/>
      <c r="F522"/>
      <c r="G522"/>
      <c r="H522"/>
      <c r="I522"/>
      <c r="J522"/>
      <c r="K522"/>
      <c r="L522"/>
      <c r="M522"/>
      <c r="N522"/>
      <c r="O522"/>
      <c r="P522"/>
      <c r="Q522"/>
      <c r="R522"/>
      <c r="S522"/>
      <c r="T522"/>
      <c r="U522"/>
      <c r="W522" s="115"/>
      <c r="AB522" s="46"/>
      <c r="AC522" s="46"/>
      <c r="AD522" s="46"/>
      <c r="AE522" s="46"/>
      <c r="AF522" s="46"/>
    </row>
    <row r="523" spans="1:32" x14ac:dyDescent="0.2">
      <c r="A523"/>
      <c r="B523"/>
      <c r="D523"/>
      <c r="E523"/>
      <c r="F523"/>
      <c r="G523"/>
      <c r="H523"/>
      <c r="I523"/>
      <c r="J523"/>
      <c r="K523"/>
      <c r="L523"/>
      <c r="M523"/>
      <c r="N523"/>
      <c r="O523"/>
      <c r="P523"/>
      <c r="Q523"/>
      <c r="R523"/>
      <c r="S523"/>
      <c r="T523"/>
      <c r="U523"/>
      <c r="W523" s="115"/>
      <c r="AB523" s="46"/>
      <c r="AC523" s="46"/>
      <c r="AD523" s="46"/>
      <c r="AE523" s="46"/>
      <c r="AF523" s="46"/>
    </row>
    <row r="524" spans="1:32" x14ac:dyDescent="0.2">
      <c r="A524"/>
      <c r="B524"/>
      <c r="D524"/>
      <c r="E524"/>
      <c r="F524"/>
      <c r="G524"/>
      <c r="H524"/>
      <c r="I524"/>
      <c r="J524"/>
      <c r="K524"/>
      <c r="L524"/>
      <c r="M524"/>
      <c r="N524"/>
      <c r="O524"/>
      <c r="P524"/>
      <c r="Q524"/>
      <c r="R524"/>
      <c r="S524"/>
      <c r="T524"/>
      <c r="U524"/>
      <c r="W524" s="115"/>
      <c r="AB524" s="46"/>
      <c r="AC524" s="46"/>
      <c r="AD524" s="46"/>
      <c r="AE524" s="46"/>
      <c r="AF524" s="46"/>
    </row>
    <row r="525" spans="1:32" x14ac:dyDescent="0.2">
      <c r="A525"/>
      <c r="B525"/>
      <c r="D525"/>
      <c r="E525"/>
      <c r="F525"/>
      <c r="G525"/>
      <c r="H525"/>
      <c r="I525"/>
      <c r="J525"/>
      <c r="K525"/>
      <c r="L525"/>
      <c r="M525"/>
      <c r="N525"/>
      <c r="O525"/>
      <c r="P525"/>
      <c r="Q525"/>
      <c r="R525"/>
      <c r="S525"/>
      <c r="T525"/>
      <c r="U525"/>
      <c r="W525" s="115"/>
      <c r="AB525" s="46"/>
      <c r="AC525" s="46"/>
      <c r="AD525" s="46"/>
      <c r="AE525" s="46"/>
      <c r="AF525" s="46"/>
    </row>
    <row r="526" spans="1:32" x14ac:dyDescent="0.2">
      <c r="A526"/>
      <c r="B526"/>
      <c r="D526"/>
      <c r="E526"/>
      <c r="F526"/>
      <c r="G526"/>
      <c r="H526"/>
      <c r="I526"/>
      <c r="J526"/>
      <c r="K526"/>
      <c r="L526"/>
      <c r="M526"/>
      <c r="N526"/>
      <c r="O526"/>
      <c r="P526"/>
      <c r="Q526"/>
      <c r="R526"/>
      <c r="S526"/>
      <c r="T526"/>
      <c r="U526"/>
      <c r="W526" s="115"/>
      <c r="AB526" s="46"/>
      <c r="AC526" s="46"/>
      <c r="AD526" s="46"/>
      <c r="AE526" s="46"/>
      <c r="AF526" s="46"/>
    </row>
    <row r="527" spans="1:32" x14ac:dyDescent="0.2">
      <c r="A527"/>
      <c r="B527"/>
      <c r="D527"/>
      <c r="E527"/>
      <c r="F527"/>
      <c r="G527"/>
      <c r="H527"/>
      <c r="I527"/>
      <c r="J527"/>
      <c r="K527"/>
      <c r="L527"/>
      <c r="M527"/>
      <c r="N527"/>
      <c r="O527"/>
      <c r="P527"/>
      <c r="Q527"/>
      <c r="R527"/>
      <c r="S527"/>
      <c r="T527"/>
      <c r="U527"/>
      <c r="W527" s="115"/>
      <c r="AB527" s="46"/>
      <c r="AC527" s="46"/>
      <c r="AD527" s="46"/>
      <c r="AE527" s="46"/>
      <c r="AF527" s="46"/>
    </row>
    <row r="528" spans="1:32" x14ac:dyDescent="0.2">
      <c r="A528"/>
      <c r="B528"/>
      <c r="D528"/>
      <c r="E528"/>
      <c r="F528"/>
      <c r="G528"/>
      <c r="H528"/>
      <c r="I528"/>
      <c r="J528"/>
      <c r="K528"/>
      <c r="L528"/>
      <c r="M528"/>
      <c r="N528"/>
      <c r="O528"/>
      <c r="P528"/>
      <c r="Q528"/>
      <c r="R528"/>
      <c r="S528"/>
      <c r="T528"/>
      <c r="U528"/>
      <c r="W528" s="115"/>
      <c r="AB528" s="46"/>
      <c r="AC528" s="46"/>
      <c r="AD528" s="46"/>
      <c r="AE528" s="46"/>
      <c r="AF528" s="46"/>
    </row>
    <row r="529" spans="1:32" x14ac:dyDescent="0.2">
      <c r="A529"/>
      <c r="B529"/>
      <c r="D529"/>
      <c r="E529"/>
      <c r="F529"/>
      <c r="G529"/>
      <c r="H529"/>
      <c r="I529"/>
      <c r="J529"/>
      <c r="K529"/>
      <c r="L529"/>
      <c r="M529"/>
      <c r="N529"/>
      <c r="O529"/>
      <c r="P529"/>
      <c r="Q529"/>
      <c r="R529"/>
      <c r="S529"/>
      <c r="T529"/>
      <c r="U529"/>
      <c r="W529" s="115"/>
      <c r="AB529" s="46"/>
      <c r="AC529" s="46"/>
      <c r="AD529" s="46"/>
      <c r="AE529" s="46"/>
      <c r="AF529" s="46"/>
    </row>
    <row r="530" spans="1:32" x14ac:dyDescent="0.2">
      <c r="A530"/>
      <c r="B530"/>
      <c r="D530"/>
      <c r="E530"/>
      <c r="F530"/>
      <c r="G530"/>
      <c r="H530"/>
      <c r="I530"/>
      <c r="J530"/>
      <c r="K530"/>
      <c r="L530"/>
      <c r="M530"/>
      <c r="N530"/>
      <c r="O530"/>
      <c r="P530"/>
      <c r="Q530"/>
      <c r="R530"/>
      <c r="S530"/>
      <c r="T530"/>
      <c r="U530"/>
      <c r="W530" s="115"/>
      <c r="AB530" s="46"/>
      <c r="AC530" s="46"/>
      <c r="AD530" s="46"/>
      <c r="AE530" s="46"/>
      <c r="AF530" s="46"/>
    </row>
    <row r="531" spans="1:32" x14ac:dyDescent="0.2">
      <c r="A531"/>
      <c r="B531"/>
      <c r="D531"/>
      <c r="E531"/>
      <c r="F531"/>
      <c r="G531"/>
      <c r="H531"/>
      <c r="I531"/>
      <c r="J531"/>
      <c r="K531"/>
      <c r="L531"/>
      <c r="M531"/>
      <c r="N531"/>
      <c r="O531"/>
      <c r="P531"/>
      <c r="Q531"/>
      <c r="R531"/>
      <c r="S531"/>
      <c r="T531"/>
      <c r="U531"/>
      <c r="W531" s="115"/>
      <c r="AB531" s="46"/>
      <c r="AC531" s="46"/>
      <c r="AD531" s="46"/>
      <c r="AE531" s="46"/>
      <c r="AF531" s="46"/>
    </row>
    <row r="532" spans="1:32" x14ac:dyDescent="0.2">
      <c r="A532"/>
      <c r="B532"/>
      <c r="D532"/>
      <c r="E532"/>
      <c r="F532"/>
      <c r="G532"/>
      <c r="H532"/>
      <c r="I532"/>
      <c r="J532"/>
      <c r="K532"/>
      <c r="L532"/>
      <c r="M532"/>
      <c r="N532"/>
      <c r="O532"/>
      <c r="P532"/>
      <c r="Q532"/>
      <c r="R532"/>
      <c r="S532"/>
      <c r="T532"/>
      <c r="U532"/>
      <c r="W532" s="115"/>
      <c r="AB532" s="46"/>
      <c r="AC532" s="46"/>
      <c r="AD532" s="46"/>
      <c r="AE532" s="46"/>
      <c r="AF532" s="46"/>
    </row>
    <row r="533" spans="1:32" x14ac:dyDescent="0.2">
      <c r="A533"/>
      <c r="B533"/>
      <c r="D533"/>
      <c r="E533"/>
      <c r="F533"/>
      <c r="G533"/>
      <c r="H533"/>
      <c r="I533"/>
      <c r="J533"/>
      <c r="K533"/>
      <c r="L533"/>
      <c r="M533"/>
      <c r="N533"/>
      <c r="O533"/>
      <c r="P533"/>
      <c r="Q533"/>
      <c r="R533"/>
      <c r="S533"/>
      <c r="T533"/>
      <c r="U533"/>
      <c r="W533" s="115"/>
      <c r="AB533" s="46"/>
      <c r="AC533" s="46"/>
      <c r="AD533" s="46"/>
      <c r="AE533" s="46"/>
      <c r="AF533" s="46"/>
    </row>
    <row r="534" spans="1:32" x14ac:dyDescent="0.2">
      <c r="A534"/>
      <c r="B534"/>
      <c r="D534"/>
      <c r="E534"/>
      <c r="F534"/>
      <c r="G534"/>
      <c r="H534"/>
      <c r="I534"/>
      <c r="J534"/>
      <c r="K534"/>
      <c r="L534"/>
      <c r="M534"/>
      <c r="N534"/>
      <c r="O534"/>
      <c r="P534"/>
      <c r="Q534"/>
      <c r="R534"/>
      <c r="S534"/>
      <c r="T534"/>
      <c r="U534"/>
      <c r="W534" s="115"/>
      <c r="AB534" s="46"/>
      <c r="AC534" s="46"/>
      <c r="AD534" s="46"/>
      <c r="AE534" s="46"/>
      <c r="AF534" s="46"/>
    </row>
    <row r="535" spans="1:32" x14ac:dyDescent="0.2">
      <c r="A535"/>
      <c r="B535"/>
      <c r="D535"/>
      <c r="E535"/>
      <c r="F535"/>
      <c r="G535"/>
      <c r="H535"/>
      <c r="I535"/>
      <c r="J535"/>
      <c r="K535"/>
      <c r="L535"/>
      <c r="M535"/>
      <c r="N535"/>
      <c r="O535"/>
      <c r="P535"/>
      <c r="Q535"/>
      <c r="R535"/>
      <c r="S535"/>
      <c r="T535"/>
      <c r="U535"/>
      <c r="W535" s="115"/>
      <c r="AB535" s="46"/>
      <c r="AC535" s="46"/>
      <c r="AD535" s="46"/>
      <c r="AE535" s="46"/>
      <c r="AF535" s="46"/>
    </row>
    <row r="536" spans="1:32" x14ac:dyDescent="0.2">
      <c r="A536"/>
      <c r="B536"/>
      <c r="D536"/>
      <c r="E536"/>
      <c r="F536"/>
      <c r="G536"/>
      <c r="H536"/>
      <c r="I536"/>
      <c r="J536"/>
      <c r="K536"/>
      <c r="L536"/>
      <c r="M536"/>
      <c r="N536"/>
      <c r="O536"/>
      <c r="P536"/>
      <c r="Q536"/>
      <c r="R536"/>
      <c r="S536"/>
      <c r="T536"/>
      <c r="U536"/>
      <c r="W536" s="115"/>
      <c r="AB536" s="46"/>
      <c r="AC536" s="46"/>
      <c r="AD536" s="46"/>
      <c r="AE536" s="46"/>
      <c r="AF536" s="46"/>
    </row>
    <row r="537" spans="1:32" x14ac:dyDescent="0.2">
      <c r="A537"/>
      <c r="B537"/>
      <c r="D537"/>
      <c r="E537"/>
      <c r="F537"/>
      <c r="G537"/>
      <c r="H537"/>
      <c r="I537"/>
      <c r="J537"/>
      <c r="K537"/>
      <c r="L537"/>
      <c r="M537"/>
      <c r="N537"/>
      <c r="O537"/>
      <c r="P537"/>
      <c r="Q537"/>
      <c r="R537"/>
      <c r="S537"/>
      <c r="T537"/>
      <c r="U537"/>
      <c r="W537" s="115"/>
      <c r="AB537" s="46"/>
      <c r="AC537" s="46"/>
      <c r="AD537" s="46"/>
      <c r="AE537" s="46"/>
      <c r="AF537" s="46"/>
    </row>
    <row r="538" spans="1:32" x14ac:dyDescent="0.2">
      <c r="A538"/>
      <c r="B538"/>
      <c r="D538"/>
      <c r="E538"/>
      <c r="F538"/>
      <c r="G538"/>
      <c r="H538"/>
      <c r="I538"/>
      <c r="J538"/>
      <c r="K538"/>
      <c r="L538"/>
      <c r="M538"/>
      <c r="N538"/>
      <c r="O538"/>
      <c r="P538"/>
      <c r="Q538"/>
      <c r="R538"/>
      <c r="S538"/>
      <c r="T538"/>
      <c r="U538"/>
      <c r="W538" s="115"/>
      <c r="AB538" s="46"/>
      <c r="AC538" s="46"/>
      <c r="AD538" s="46"/>
      <c r="AE538" s="46"/>
      <c r="AF538" s="46"/>
    </row>
    <row r="539" spans="1:32" x14ac:dyDescent="0.2">
      <c r="A539"/>
      <c r="B539"/>
      <c r="D539"/>
      <c r="E539"/>
      <c r="F539"/>
      <c r="G539"/>
      <c r="H539"/>
      <c r="I539"/>
      <c r="J539"/>
      <c r="K539"/>
      <c r="L539"/>
      <c r="M539"/>
      <c r="N539"/>
      <c r="O539"/>
      <c r="P539"/>
      <c r="Q539"/>
      <c r="R539"/>
      <c r="S539"/>
      <c r="T539"/>
      <c r="U539"/>
      <c r="W539" s="115"/>
      <c r="AB539" s="46"/>
      <c r="AC539" s="46"/>
      <c r="AD539" s="46"/>
      <c r="AE539" s="46"/>
      <c r="AF539" s="46"/>
    </row>
    <row r="540" spans="1:32" x14ac:dyDescent="0.2">
      <c r="A540"/>
      <c r="B540"/>
      <c r="D540"/>
      <c r="E540"/>
      <c r="F540"/>
      <c r="G540"/>
      <c r="H540"/>
      <c r="I540"/>
      <c r="J540"/>
      <c r="K540"/>
      <c r="L540"/>
      <c r="M540"/>
      <c r="N540"/>
      <c r="O540"/>
      <c r="P540"/>
      <c r="Q540"/>
      <c r="R540"/>
      <c r="S540"/>
      <c r="T540"/>
      <c r="U540"/>
      <c r="W540" s="115"/>
      <c r="AB540" s="46"/>
      <c r="AC540" s="46"/>
      <c r="AD540" s="46"/>
      <c r="AE540" s="46"/>
      <c r="AF540" s="46"/>
    </row>
    <row r="541" spans="1:32" x14ac:dyDescent="0.2">
      <c r="A541"/>
      <c r="B541"/>
      <c r="D541"/>
      <c r="E541"/>
      <c r="F541"/>
      <c r="G541"/>
      <c r="H541"/>
      <c r="I541"/>
      <c r="J541"/>
      <c r="K541"/>
      <c r="L541"/>
      <c r="M541"/>
      <c r="N541"/>
      <c r="O541"/>
      <c r="P541"/>
      <c r="Q541"/>
      <c r="R541"/>
      <c r="S541"/>
      <c r="T541"/>
      <c r="U541"/>
      <c r="W541" s="115"/>
      <c r="AB541" s="46"/>
      <c r="AC541" s="46"/>
      <c r="AD541" s="46"/>
      <c r="AE541" s="46"/>
      <c r="AF541" s="46"/>
    </row>
    <row r="542" spans="1:32" x14ac:dyDescent="0.2">
      <c r="A542"/>
      <c r="B542"/>
      <c r="D542"/>
      <c r="E542"/>
      <c r="F542"/>
      <c r="G542"/>
      <c r="H542"/>
      <c r="I542"/>
      <c r="J542"/>
      <c r="K542"/>
      <c r="L542"/>
      <c r="M542"/>
      <c r="N542"/>
      <c r="O542"/>
      <c r="P542"/>
      <c r="Q542"/>
      <c r="R542"/>
      <c r="S542"/>
      <c r="T542"/>
      <c r="U542"/>
      <c r="W542" s="115"/>
      <c r="AB542" s="46"/>
      <c r="AC542" s="46"/>
      <c r="AD542" s="46"/>
      <c r="AE542" s="46"/>
      <c r="AF542" s="46"/>
    </row>
    <row r="543" spans="1:32" x14ac:dyDescent="0.2">
      <c r="A543"/>
      <c r="B543"/>
      <c r="D543"/>
      <c r="E543"/>
      <c r="F543"/>
      <c r="G543"/>
      <c r="H543"/>
      <c r="I543"/>
      <c r="J543"/>
      <c r="K543"/>
      <c r="L543"/>
      <c r="M543"/>
      <c r="N543"/>
      <c r="O543"/>
      <c r="P543"/>
      <c r="Q543"/>
      <c r="R543"/>
      <c r="S543"/>
      <c r="T543"/>
      <c r="U543"/>
      <c r="W543" s="115"/>
      <c r="AB543" s="46"/>
      <c r="AC543" s="46"/>
      <c r="AD543" s="46"/>
      <c r="AE543" s="46"/>
      <c r="AF543" s="46"/>
    </row>
    <row r="544" spans="1:32" x14ac:dyDescent="0.2">
      <c r="A544"/>
      <c r="B544"/>
      <c r="D544"/>
      <c r="E544"/>
      <c r="F544"/>
      <c r="G544"/>
      <c r="H544"/>
      <c r="I544"/>
      <c r="J544"/>
      <c r="K544"/>
      <c r="L544"/>
      <c r="M544"/>
      <c r="N544"/>
      <c r="O544"/>
      <c r="P544"/>
      <c r="Q544"/>
      <c r="R544"/>
      <c r="S544"/>
      <c r="T544"/>
      <c r="U544"/>
      <c r="W544" s="115"/>
      <c r="AB544" s="46"/>
      <c r="AC544" s="46"/>
      <c r="AD544" s="46"/>
      <c r="AE544" s="46"/>
      <c r="AF544" s="46"/>
    </row>
    <row r="545" spans="1:32" x14ac:dyDescent="0.2">
      <c r="A545"/>
      <c r="B545"/>
      <c r="D545"/>
      <c r="E545"/>
      <c r="F545"/>
      <c r="G545"/>
      <c r="H545"/>
      <c r="I545"/>
      <c r="J545"/>
      <c r="K545"/>
      <c r="L545"/>
      <c r="M545"/>
      <c r="N545"/>
      <c r="O545"/>
      <c r="P545"/>
      <c r="Q545"/>
      <c r="R545"/>
      <c r="S545"/>
      <c r="T545"/>
      <c r="U545"/>
      <c r="W545" s="115"/>
      <c r="AB545" s="46"/>
      <c r="AC545" s="46"/>
      <c r="AD545" s="46"/>
      <c r="AE545" s="46"/>
      <c r="AF545" s="46"/>
    </row>
    <row r="546" spans="1:32" x14ac:dyDescent="0.2">
      <c r="A546"/>
      <c r="B546"/>
      <c r="D546"/>
      <c r="E546"/>
      <c r="F546"/>
      <c r="G546"/>
      <c r="H546"/>
      <c r="I546"/>
      <c r="J546"/>
      <c r="K546"/>
      <c r="L546"/>
      <c r="M546"/>
      <c r="N546"/>
      <c r="O546"/>
      <c r="P546"/>
      <c r="Q546"/>
      <c r="R546"/>
      <c r="S546"/>
      <c r="T546"/>
      <c r="U546"/>
      <c r="W546" s="115"/>
      <c r="AB546" s="46"/>
      <c r="AC546" s="46"/>
      <c r="AD546" s="46"/>
      <c r="AE546" s="46"/>
      <c r="AF546" s="46"/>
    </row>
    <row r="547" spans="1:32" x14ac:dyDescent="0.2">
      <c r="A547"/>
      <c r="B547"/>
      <c r="D547"/>
      <c r="E547"/>
      <c r="F547"/>
      <c r="G547"/>
      <c r="H547"/>
      <c r="I547"/>
      <c r="J547"/>
      <c r="K547"/>
      <c r="L547"/>
      <c r="M547"/>
      <c r="N547"/>
      <c r="O547"/>
      <c r="P547"/>
      <c r="Q547"/>
      <c r="R547"/>
      <c r="S547"/>
      <c r="T547"/>
      <c r="U547"/>
      <c r="W547" s="115"/>
      <c r="AB547" s="46"/>
      <c r="AC547" s="46"/>
      <c r="AD547" s="46"/>
      <c r="AE547" s="46"/>
      <c r="AF547" s="46"/>
    </row>
    <row r="548" spans="1:32" x14ac:dyDescent="0.2">
      <c r="A548"/>
      <c r="B548"/>
      <c r="D548"/>
      <c r="E548"/>
      <c r="F548"/>
      <c r="G548"/>
      <c r="H548"/>
      <c r="I548"/>
      <c r="J548"/>
      <c r="K548"/>
      <c r="L548"/>
      <c r="M548"/>
      <c r="N548"/>
      <c r="O548"/>
      <c r="P548"/>
      <c r="Q548"/>
      <c r="R548"/>
      <c r="S548"/>
      <c r="T548"/>
      <c r="U548"/>
      <c r="W548" s="115"/>
      <c r="AB548" s="46"/>
      <c r="AC548" s="46"/>
      <c r="AD548" s="46"/>
      <c r="AE548" s="46"/>
      <c r="AF548" s="46"/>
    </row>
    <row r="549" spans="1:32" x14ac:dyDescent="0.2">
      <c r="A549"/>
      <c r="B549"/>
      <c r="D549"/>
      <c r="E549"/>
      <c r="F549"/>
      <c r="G549"/>
      <c r="H549"/>
      <c r="I549"/>
      <c r="J549"/>
      <c r="K549"/>
      <c r="L549"/>
      <c r="M549"/>
      <c r="N549"/>
      <c r="O549"/>
      <c r="P549"/>
      <c r="Q549"/>
      <c r="R549"/>
      <c r="S549"/>
      <c r="T549"/>
      <c r="U549"/>
      <c r="W549" s="115"/>
      <c r="AB549" s="46"/>
      <c r="AC549" s="46"/>
      <c r="AD549" s="46"/>
      <c r="AE549" s="46"/>
      <c r="AF549" s="46"/>
    </row>
    <row r="550" spans="1:32" x14ac:dyDescent="0.2">
      <c r="A550"/>
      <c r="B550"/>
      <c r="D550"/>
      <c r="E550"/>
      <c r="F550"/>
      <c r="G550"/>
      <c r="H550"/>
      <c r="I550"/>
      <c r="J550"/>
      <c r="K550"/>
      <c r="L550"/>
      <c r="M550"/>
      <c r="N550"/>
      <c r="O550"/>
      <c r="P550"/>
      <c r="Q550"/>
      <c r="R550"/>
      <c r="S550"/>
      <c r="T550"/>
      <c r="U550"/>
      <c r="W550" s="115"/>
      <c r="AB550" s="46"/>
      <c r="AC550" s="46"/>
      <c r="AD550" s="46"/>
      <c r="AE550" s="46"/>
      <c r="AF550" s="46"/>
    </row>
    <row r="551" spans="1:32" x14ac:dyDescent="0.2">
      <c r="A551"/>
      <c r="B551"/>
      <c r="D551"/>
      <c r="E551"/>
      <c r="F551"/>
      <c r="G551"/>
      <c r="H551"/>
      <c r="I551"/>
      <c r="J551"/>
      <c r="K551"/>
      <c r="L551"/>
      <c r="M551"/>
      <c r="N551"/>
      <c r="O551"/>
      <c r="P551"/>
      <c r="Q551"/>
      <c r="R551"/>
      <c r="S551"/>
      <c r="T551"/>
      <c r="U551"/>
      <c r="W551" s="115"/>
      <c r="AB551" s="46"/>
      <c r="AC551" s="46"/>
      <c r="AD551" s="46"/>
      <c r="AE551" s="46"/>
      <c r="AF551" s="46"/>
    </row>
    <row r="552" spans="1:32" x14ac:dyDescent="0.2">
      <c r="A552"/>
      <c r="B552"/>
      <c r="D552"/>
      <c r="E552"/>
      <c r="F552"/>
      <c r="G552"/>
      <c r="H552"/>
      <c r="I552"/>
      <c r="J552"/>
      <c r="K552"/>
      <c r="L552"/>
      <c r="M552"/>
      <c r="N552"/>
      <c r="O552"/>
      <c r="P552"/>
      <c r="Q552"/>
      <c r="R552"/>
      <c r="S552"/>
      <c r="T552"/>
      <c r="U552"/>
      <c r="W552" s="115"/>
      <c r="AB552" s="46"/>
      <c r="AC552" s="46"/>
      <c r="AD552" s="46"/>
      <c r="AE552" s="46"/>
      <c r="AF552" s="46"/>
    </row>
    <row r="553" spans="1:32" x14ac:dyDescent="0.2">
      <c r="A553"/>
      <c r="B553"/>
      <c r="D553"/>
      <c r="E553"/>
      <c r="F553"/>
      <c r="G553"/>
      <c r="H553"/>
      <c r="I553"/>
      <c r="J553"/>
      <c r="K553"/>
      <c r="L553"/>
      <c r="M553"/>
      <c r="N553"/>
      <c r="O553"/>
      <c r="P553"/>
      <c r="Q553"/>
      <c r="R553"/>
      <c r="S553"/>
      <c r="T553"/>
      <c r="U553"/>
      <c r="W553" s="115"/>
      <c r="AB553" s="46"/>
      <c r="AC553" s="46"/>
      <c r="AD553" s="46"/>
      <c r="AE553" s="46"/>
      <c r="AF553" s="46"/>
    </row>
    <row r="554" spans="1:32" x14ac:dyDescent="0.2">
      <c r="A554"/>
      <c r="B554"/>
      <c r="D554"/>
      <c r="E554"/>
      <c r="F554"/>
      <c r="G554"/>
      <c r="H554"/>
      <c r="I554"/>
      <c r="J554"/>
      <c r="K554"/>
      <c r="L554"/>
      <c r="M554"/>
      <c r="N554"/>
      <c r="O554"/>
      <c r="P554"/>
      <c r="Q554"/>
      <c r="R554"/>
      <c r="S554"/>
      <c r="T554"/>
      <c r="U554"/>
      <c r="W554" s="115"/>
      <c r="AB554" s="46"/>
      <c r="AC554" s="46"/>
      <c r="AD554" s="46"/>
      <c r="AE554" s="46"/>
      <c r="AF554" s="46"/>
    </row>
    <row r="555" spans="1:32" x14ac:dyDescent="0.2">
      <c r="A555"/>
      <c r="B555"/>
      <c r="D555"/>
      <c r="E555"/>
      <c r="F555"/>
      <c r="G555"/>
      <c r="H555"/>
      <c r="I555"/>
      <c r="J555"/>
      <c r="K555"/>
      <c r="L555"/>
      <c r="M555"/>
      <c r="N555"/>
      <c r="O555"/>
      <c r="P555"/>
      <c r="Q555"/>
      <c r="R555"/>
      <c r="S555"/>
      <c r="T555"/>
      <c r="U555"/>
      <c r="W555" s="115"/>
      <c r="AB555" s="46"/>
      <c r="AC555" s="46"/>
      <c r="AD555" s="46"/>
      <c r="AE555" s="46"/>
      <c r="AF555" s="46"/>
    </row>
    <row r="556" spans="1:32" x14ac:dyDescent="0.2">
      <c r="A556"/>
      <c r="B556"/>
      <c r="D556"/>
      <c r="E556"/>
      <c r="F556"/>
      <c r="G556"/>
      <c r="H556"/>
      <c r="I556"/>
      <c r="J556"/>
      <c r="K556"/>
      <c r="L556"/>
      <c r="M556"/>
      <c r="N556"/>
      <c r="O556"/>
      <c r="P556"/>
      <c r="Q556"/>
      <c r="R556"/>
      <c r="S556"/>
      <c r="T556"/>
      <c r="U556"/>
      <c r="W556" s="115"/>
      <c r="AB556" s="46"/>
      <c r="AC556" s="46"/>
      <c r="AD556" s="46"/>
      <c r="AE556" s="46"/>
      <c r="AF556" s="46"/>
    </row>
    <row r="557" spans="1:32" x14ac:dyDescent="0.2">
      <c r="A557"/>
      <c r="B557"/>
      <c r="D557"/>
      <c r="E557"/>
      <c r="F557"/>
      <c r="G557"/>
      <c r="H557"/>
      <c r="I557"/>
      <c r="J557"/>
      <c r="K557"/>
      <c r="L557"/>
      <c r="M557"/>
      <c r="N557"/>
      <c r="O557"/>
      <c r="P557"/>
      <c r="Q557"/>
      <c r="R557"/>
      <c r="S557"/>
      <c r="T557"/>
      <c r="U557"/>
      <c r="W557" s="115"/>
      <c r="AB557" s="46"/>
      <c r="AC557" s="46"/>
      <c r="AD557" s="46"/>
      <c r="AE557" s="46"/>
      <c r="AF557" s="46"/>
    </row>
    <row r="558" spans="1:32" x14ac:dyDescent="0.2">
      <c r="A558"/>
      <c r="B558"/>
      <c r="D558"/>
      <c r="E558"/>
      <c r="F558"/>
      <c r="G558"/>
      <c r="H558"/>
      <c r="I558"/>
      <c r="J558"/>
      <c r="K558"/>
      <c r="L558"/>
      <c r="M558"/>
      <c r="N558"/>
      <c r="O558"/>
      <c r="P558"/>
      <c r="Q558"/>
      <c r="R558"/>
      <c r="S558"/>
      <c r="T558"/>
      <c r="U558"/>
      <c r="W558" s="115"/>
      <c r="AB558" s="46"/>
      <c r="AC558" s="46"/>
      <c r="AD558" s="46"/>
      <c r="AE558" s="46"/>
      <c r="AF558" s="46"/>
    </row>
    <row r="559" spans="1:32" x14ac:dyDescent="0.2">
      <c r="A559"/>
      <c r="B559"/>
      <c r="D559"/>
      <c r="E559"/>
      <c r="F559"/>
      <c r="G559"/>
      <c r="H559"/>
      <c r="I559"/>
      <c r="J559"/>
      <c r="K559"/>
      <c r="L559"/>
      <c r="M559"/>
      <c r="N559"/>
      <c r="O559"/>
      <c r="P559"/>
      <c r="Q559"/>
      <c r="R559"/>
      <c r="S559"/>
      <c r="T559"/>
      <c r="U559"/>
      <c r="W559" s="115"/>
      <c r="AB559" s="46"/>
      <c r="AC559" s="46"/>
      <c r="AD559" s="46"/>
      <c r="AE559" s="46"/>
      <c r="AF559" s="46"/>
    </row>
    <row r="560" spans="1:32" x14ac:dyDescent="0.2">
      <c r="A560"/>
      <c r="B560"/>
      <c r="D560"/>
      <c r="E560"/>
      <c r="F560"/>
      <c r="G560"/>
      <c r="H560"/>
      <c r="I560"/>
      <c r="J560"/>
      <c r="K560"/>
      <c r="L560"/>
      <c r="M560"/>
      <c r="N560"/>
      <c r="O560"/>
      <c r="P560"/>
      <c r="Q560"/>
      <c r="R560"/>
      <c r="S560"/>
      <c r="T560"/>
      <c r="U560"/>
      <c r="W560" s="115"/>
      <c r="AB560" s="46"/>
      <c r="AC560" s="46"/>
      <c r="AD560" s="46"/>
      <c r="AE560" s="46"/>
      <c r="AF560" s="46"/>
    </row>
    <row r="561" spans="1:32" x14ac:dyDescent="0.2">
      <c r="A561"/>
      <c r="B561"/>
      <c r="D561"/>
      <c r="E561"/>
      <c r="F561"/>
      <c r="G561"/>
      <c r="H561"/>
      <c r="I561"/>
      <c r="J561"/>
      <c r="K561"/>
      <c r="L561"/>
      <c r="M561"/>
      <c r="N561"/>
      <c r="O561"/>
      <c r="P561"/>
      <c r="Q561"/>
      <c r="R561"/>
      <c r="S561"/>
      <c r="T561"/>
      <c r="U561"/>
      <c r="W561" s="115"/>
      <c r="AB561" s="46"/>
      <c r="AC561" s="46"/>
      <c r="AD561" s="46"/>
      <c r="AE561" s="46"/>
      <c r="AF561" s="46"/>
    </row>
    <row r="562" spans="1:32" x14ac:dyDescent="0.2">
      <c r="A562"/>
      <c r="B562"/>
      <c r="D562"/>
      <c r="E562"/>
      <c r="F562"/>
      <c r="G562"/>
      <c r="H562"/>
      <c r="I562"/>
      <c r="J562"/>
      <c r="K562"/>
      <c r="L562"/>
      <c r="M562"/>
      <c r="N562"/>
      <c r="O562"/>
      <c r="P562"/>
      <c r="Q562"/>
      <c r="R562"/>
      <c r="S562"/>
      <c r="T562"/>
      <c r="U562"/>
      <c r="W562" s="115"/>
      <c r="AB562" s="46"/>
      <c r="AC562" s="46"/>
      <c r="AD562" s="46"/>
      <c r="AE562" s="46"/>
      <c r="AF562" s="46"/>
    </row>
    <row r="563" spans="1:32" x14ac:dyDescent="0.2">
      <c r="A563"/>
      <c r="B563"/>
      <c r="D563"/>
      <c r="E563"/>
      <c r="F563"/>
      <c r="G563"/>
      <c r="H563"/>
      <c r="I563"/>
      <c r="J563"/>
      <c r="K563"/>
      <c r="L563"/>
      <c r="M563"/>
      <c r="N563"/>
      <c r="O563"/>
      <c r="P563"/>
      <c r="Q563"/>
      <c r="R563"/>
      <c r="S563"/>
      <c r="T563"/>
      <c r="U563"/>
      <c r="W563" s="115"/>
      <c r="AB563" s="46"/>
      <c r="AC563" s="46"/>
      <c r="AD563" s="46"/>
      <c r="AE563" s="46"/>
      <c r="AF563" s="46"/>
    </row>
    <row r="564" spans="1:32" x14ac:dyDescent="0.2">
      <c r="A564"/>
      <c r="B564"/>
      <c r="D564"/>
      <c r="E564"/>
      <c r="F564"/>
      <c r="G564"/>
      <c r="H564"/>
      <c r="I564"/>
      <c r="J564"/>
      <c r="K564"/>
      <c r="L564"/>
      <c r="M564"/>
      <c r="N564"/>
      <c r="O564"/>
      <c r="P564"/>
      <c r="Q564"/>
      <c r="R564"/>
      <c r="S564"/>
      <c r="T564"/>
      <c r="U564"/>
      <c r="W564" s="115"/>
      <c r="AB564" s="46"/>
      <c r="AC564" s="46"/>
      <c r="AD564" s="46"/>
      <c r="AE564" s="46"/>
      <c r="AF564" s="46"/>
    </row>
    <row r="565" spans="1:32" x14ac:dyDescent="0.2">
      <c r="A565"/>
      <c r="B565"/>
      <c r="D565"/>
      <c r="E565"/>
      <c r="F565"/>
      <c r="G565"/>
      <c r="H565"/>
      <c r="I565"/>
      <c r="J565"/>
      <c r="K565"/>
      <c r="L565"/>
      <c r="M565"/>
      <c r="N565"/>
      <c r="O565"/>
      <c r="P565"/>
      <c r="Q565"/>
      <c r="R565"/>
      <c r="S565"/>
      <c r="T565"/>
      <c r="U565"/>
      <c r="W565" s="115"/>
      <c r="AB565" s="46"/>
      <c r="AC565" s="46"/>
      <c r="AD565" s="46"/>
      <c r="AE565" s="46"/>
      <c r="AF565" s="46"/>
    </row>
    <row r="566" spans="1:32" x14ac:dyDescent="0.2">
      <c r="A566"/>
      <c r="B566"/>
      <c r="D566"/>
      <c r="E566"/>
      <c r="F566"/>
      <c r="G566"/>
      <c r="H566"/>
      <c r="I566"/>
      <c r="J566"/>
      <c r="K566"/>
      <c r="L566"/>
      <c r="M566"/>
      <c r="N566"/>
      <c r="O566"/>
      <c r="P566"/>
      <c r="Q566"/>
      <c r="R566"/>
      <c r="S566"/>
      <c r="T566"/>
      <c r="U566"/>
      <c r="W566" s="115"/>
      <c r="AB566" s="46"/>
      <c r="AC566" s="46"/>
      <c r="AD566" s="46"/>
      <c r="AE566" s="46"/>
      <c r="AF566" s="46"/>
    </row>
    <row r="567" spans="1:32" x14ac:dyDescent="0.2">
      <c r="A567"/>
      <c r="B567"/>
      <c r="D567"/>
      <c r="E567"/>
      <c r="F567"/>
      <c r="G567"/>
      <c r="H567"/>
      <c r="I567"/>
      <c r="J567"/>
      <c r="K567"/>
      <c r="L567"/>
      <c r="M567"/>
      <c r="N567"/>
      <c r="O567"/>
      <c r="P567"/>
      <c r="Q567"/>
      <c r="R567"/>
      <c r="S567"/>
      <c r="T567"/>
      <c r="U567"/>
      <c r="W567" s="115"/>
      <c r="AB567" s="46"/>
      <c r="AC567" s="46"/>
      <c r="AD567" s="46"/>
      <c r="AE567" s="46"/>
      <c r="AF567" s="46"/>
    </row>
    <row r="568" spans="1:32" x14ac:dyDescent="0.2">
      <c r="A568"/>
      <c r="B568"/>
      <c r="D568"/>
      <c r="E568"/>
      <c r="F568"/>
      <c r="G568"/>
      <c r="H568"/>
      <c r="I568"/>
      <c r="J568"/>
      <c r="K568"/>
      <c r="L568"/>
      <c r="M568"/>
      <c r="N568"/>
      <c r="O568"/>
      <c r="P568"/>
      <c r="Q568"/>
      <c r="R568"/>
      <c r="S568"/>
      <c r="T568"/>
      <c r="U568"/>
      <c r="W568" s="115"/>
      <c r="AB568" s="46"/>
      <c r="AC568" s="46"/>
      <c r="AD568" s="46"/>
      <c r="AE568" s="46"/>
      <c r="AF568" s="46"/>
    </row>
    <row r="569" spans="1:32" x14ac:dyDescent="0.2">
      <c r="A569"/>
      <c r="B569"/>
      <c r="D569"/>
      <c r="E569"/>
      <c r="F569"/>
      <c r="G569"/>
      <c r="H569"/>
      <c r="I569"/>
      <c r="J569"/>
      <c r="K569"/>
      <c r="L569"/>
      <c r="M569"/>
      <c r="N569"/>
      <c r="O569"/>
      <c r="P569"/>
      <c r="Q569"/>
      <c r="R569"/>
      <c r="S569"/>
      <c r="T569"/>
      <c r="U569"/>
      <c r="W569" s="115"/>
      <c r="AB569" s="46"/>
      <c r="AC569" s="46"/>
      <c r="AD569" s="46"/>
      <c r="AE569" s="46"/>
      <c r="AF569" s="46"/>
    </row>
    <row r="570" spans="1:32" x14ac:dyDescent="0.2">
      <c r="A570"/>
      <c r="B570"/>
      <c r="D570"/>
      <c r="E570"/>
      <c r="F570"/>
      <c r="G570"/>
      <c r="H570"/>
      <c r="I570"/>
      <c r="J570"/>
      <c r="K570"/>
      <c r="L570"/>
      <c r="M570"/>
      <c r="N570"/>
      <c r="O570"/>
      <c r="P570"/>
      <c r="Q570"/>
      <c r="R570"/>
      <c r="S570"/>
      <c r="T570"/>
      <c r="U570"/>
      <c r="W570" s="115"/>
      <c r="AB570" s="46"/>
      <c r="AC570" s="46"/>
      <c r="AD570" s="46"/>
      <c r="AE570" s="46"/>
      <c r="AF570" s="46"/>
    </row>
    <row r="571" spans="1:32" x14ac:dyDescent="0.2">
      <c r="A571"/>
      <c r="B571"/>
      <c r="D571"/>
      <c r="E571"/>
      <c r="F571"/>
      <c r="G571"/>
      <c r="H571"/>
      <c r="I571"/>
      <c r="J571"/>
      <c r="K571"/>
      <c r="L571"/>
      <c r="M571"/>
      <c r="N571"/>
      <c r="O571"/>
      <c r="P571"/>
      <c r="Q571"/>
      <c r="R571"/>
      <c r="S571"/>
      <c r="T571"/>
      <c r="U571"/>
      <c r="W571" s="115"/>
      <c r="AB571" s="46"/>
      <c r="AC571" s="46"/>
      <c r="AD571" s="46"/>
      <c r="AE571" s="46"/>
      <c r="AF571" s="46"/>
    </row>
    <row r="572" spans="1:32" x14ac:dyDescent="0.2">
      <c r="A572"/>
      <c r="B572"/>
      <c r="D572"/>
      <c r="E572"/>
      <c r="F572"/>
      <c r="G572"/>
      <c r="H572"/>
      <c r="I572"/>
      <c r="J572"/>
      <c r="K572"/>
      <c r="L572"/>
      <c r="M572"/>
      <c r="N572"/>
      <c r="O572"/>
      <c r="P572"/>
      <c r="Q572"/>
      <c r="R572"/>
      <c r="S572"/>
      <c r="T572"/>
      <c r="U572"/>
      <c r="W572" s="115"/>
      <c r="AB572" s="46"/>
      <c r="AC572" s="46"/>
      <c r="AD572" s="46"/>
      <c r="AE572" s="46"/>
      <c r="AF572" s="46"/>
    </row>
    <row r="573" spans="1:32" x14ac:dyDescent="0.2">
      <c r="A573"/>
      <c r="B573"/>
      <c r="D573"/>
      <c r="E573"/>
      <c r="F573"/>
      <c r="G573"/>
      <c r="H573"/>
      <c r="I573"/>
      <c r="J573"/>
      <c r="K573"/>
      <c r="L573"/>
      <c r="M573"/>
      <c r="N573"/>
      <c r="O573"/>
      <c r="P573"/>
      <c r="Q573"/>
      <c r="R573"/>
      <c r="S573"/>
      <c r="T573"/>
      <c r="U573"/>
      <c r="W573" s="115"/>
      <c r="AB573" s="46"/>
      <c r="AC573" s="46"/>
      <c r="AD573" s="46"/>
      <c r="AE573" s="46"/>
      <c r="AF573" s="46"/>
    </row>
    <row r="574" spans="1:32" x14ac:dyDescent="0.2">
      <c r="A574"/>
      <c r="B574"/>
      <c r="D574"/>
      <c r="E574"/>
      <c r="F574"/>
      <c r="G574"/>
      <c r="H574"/>
      <c r="I574"/>
      <c r="J574"/>
      <c r="K574"/>
      <c r="L574"/>
      <c r="M574"/>
      <c r="N574"/>
      <c r="O574"/>
      <c r="P574"/>
      <c r="Q574"/>
      <c r="R574"/>
      <c r="S574"/>
      <c r="T574"/>
      <c r="U574"/>
      <c r="W574" s="115"/>
      <c r="AB574" s="46"/>
      <c r="AC574" s="46"/>
      <c r="AD574" s="46"/>
      <c r="AE574" s="46"/>
      <c r="AF574" s="46"/>
    </row>
    <row r="575" spans="1:32" x14ac:dyDescent="0.2">
      <c r="A575"/>
      <c r="B575"/>
      <c r="D575"/>
      <c r="E575"/>
      <c r="F575"/>
      <c r="G575"/>
      <c r="H575"/>
      <c r="I575"/>
      <c r="J575"/>
      <c r="K575"/>
      <c r="L575"/>
      <c r="M575"/>
      <c r="N575"/>
      <c r="O575"/>
      <c r="P575"/>
      <c r="Q575"/>
      <c r="R575"/>
      <c r="S575"/>
      <c r="T575"/>
      <c r="U575"/>
      <c r="W575" s="115"/>
      <c r="AB575" s="46"/>
      <c r="AC575" s="46"/>
      <c r="AD575" s="46"/>
      <c r="AE575" s="46"/>
      <c r="AF575" s="46"/>
    </row>
    <row r="576" spans="1:32" x14ac:dyDescent="0.2">
      <c r="A576"/>
      <c r="B576"/>
      <c r="D576"/>
      <c r="E576"/>
      <c r="F576"/>
      <c r="G576"/>
      <c r="H576"/>
      <c r="I576"/>
      <c r="J576"/>
      <c r="K576"/>
      <c r="L576"/>
      <c r="M576"/>
      <c r="N576"/>
      <c r="O576"/>
      <c r="P576"/>
      <c r="Q576"/>
      <c r="R576"/>
      <c r="S576"/>
      <c r="T576"/>
      <c r="U576"/>
      <c r="W576" s="115"/>
      <c r="AB576" s="46"/>
      <c r="AC576" s="46"/>
      <c r="AD576" s="46"/>
      <c r="AE576" s="46"/>
      <c r="AF576" s="46"/>
    </row>
    <row r="577" spans="1:32" x14ac:dyDescent="0.2">
      <c r="A577"/>
      <c r="B577"/>
      <c r="D577"/>
      <c r="E577"/>
      <c r="F577"/>
      <c r="G577"/>
      <c r="H577"/>
      <c r="I577"/>
      <c r="J577"/>
      <c r="K577"/>
      <c r="L577"/>
      <c r="M577"/>
      <c r="N577"/>
      <c r="O577"/>
      <c r="P577"/>
      <c r="Q577"/>
      <c r="R577"/>
      <c r="S577"/>
      <c r="T577"/>
      <c r="U577"/>
      <c r="W577" s="115"/>
      <c r="AB577" s="46"/>
      <c r="AC577" s="46"/>
      <c r="AD577" s="46"/>
      <c r="AE577" s="46"/>
      <c r="AF577" s="46"/>
    </row>
    <row r="578" spans="1:32" x14ac:dyDescent="0.2">
      <c r="A578"/>
      <c r="B578"/>
      <c r="D578"/>
      <c r="E578"/>
      <c r="F578"/>
      <c r="G578"/>
      <c r="H578"/>
      <c r="I578"/>
      <c r="J578"/>
      <c r="K578"/>
      <c r="L578"/>
      <c r="M578"/>
      <c r="N578"/>
      <c r="O578"/>
      <c r="P578"/>
      <c r="Q578"/>
      <c r="R578"/>
      <c r="S578"/>
      <c r="T578"/>
      <c r="U578"/>
      <c r="W578" s="115"/>
      <c r="AB578" s="46"/>
      <c r="AC578" s="46"/>
      <c r="AD578" s="46"/>
      <c r="AE578" s="46"/>
      <c r="AF578" s="46"/>
    </row>
    <row r="579" spans="1:32" x14ac:dyDescent="0.2">
      <c r="A579"/>
      <c r="B579"/>
      <c r="D579"/>
      <c r="E579"/>
      <c r="F579"/>
      <c r="G579"/>
      <c r="H579"/>
      <c r="I579"/>
      <c r="J579"/>
      <c r="K579"/>
      <c r="L579"/>
      <c r="M579"/>
      <c r="N579"/>
      <c r="O579"/>
      <c r="P579"/>
      <c r="Q579"/>
      <c r="R579"/>
      <c r="S579"/>
      <c r="T579"/>
      <c r="U579"/>
      <c r="W579" s="115"/>
      <c r="AB579" s="46"/>
      <c r="AC579" s="46"/>
      <c r="AD579" s="46"/>
      <c r="AE579" s="46"/>
      <c r="AF579" s="46"/>
    </row>
    <row r="580" spans="1:32" x14ac:dyDescent="0.2">
      <c r="A580"/>
      <c r="B580"/>
      <c r="D580"/>
      <c r="E580"/>
      <c r="F580"/>
      <c r="G580"/>
      <c r="H580"/>
      <c r="I580"/>
      <c r="J580"/>
      <c r="K580"/>
      <c r="L580"/>
      <c r="M580"/>
      <c r="N580"/>
      <c r="O580"/>
      <c r="P580"/>
      <c r="Q580"/>
      <c r="R580"/>
      <c r="S580"/>
      <c r="T580"/>
      <c r="U580"/>
      <c r="W580" s="115"/>
      <c r="AB580" s="46"/>
      <c r="AC580" s="46"/>
      <c r="AD580" s="46"/>
      <c r="AE580" s="46"/>
      <c r="AF580" s="46"/>
    </row>
    <row r="581" spans="1:32" x14ac:dyDescent="0.2">
      <c r="A581"/>
      <c r="B581"/>
      <c r="D581"/>
      <c r="E581"/>
      <c r="F581"/>
      <c r="G581"/>
      <c r="H581"/>
      <c r="I581"/>
      <c r="J581"/>
      <c r="K581"/>
      <c r="L581"/>
      <c r="M581"/>
      <c r="N581"/>
      <c r="O581"/>
      <c r="P581"/>
      <c r="Q581"/>
      <c r="R581"/>
      <c r="S581"/>
      <c r="T581"/>
      <c r="U581"/>
      <c r="W581" s="115"/>
      <c r="AB581" s="46"/>
      <c r="AC581" s="46"/>
      <c r="AD581" s="46"/>
      <c r="AE581" s="46"/>
      <c r="AF581" s="46"/>
    </row>
    <row r="582" spans="1:32" x14ac:dyDescent="0.2">
      <c r="A582"/>
      <c r="B582"/>
      <c r="D582"/>
      <c r="E582"/>
      <c r="F582"/>
      <c r="G582"/>
      <c r="H582"/>
      <c r="I582"/>
      <c r="J582"/>
      <c r="K582"/>
      <c r="L582"/>
      <c r="M582"/>
      <c r="N582"/>
      <c r="O582"/>
      <c r="P582"/>
      <c r="Q582"/>
      <c r="R582"/>
      <c r="S582"/>
      <c r="T582"/>
      <c r="U582"/>
      <c r="W582" s="115"/>
      <c r="AB582" s="46"/>
      <c r="AC582" s="46"/>
      <c r="AD582" s="46"/>
      <c r="AE582" s="46"/>
      <c r="AF582" s="46"/>
    </row>
    <row r="583" spans="1:32" x14ac:dyDescent="0.2">
      <c r="A583"/>
      <c r="B583"/>
      <c r="D583"/>
      <c r="E583"/>
      <c r="F583"/>
      <c r="G583"/>
      <c r="H583"/>
      <c r="I583"/>
      <c r="J583"/>
      <c r="K583"/>
      <c r="L583"/>
      <c r="M583"/>
      <c r="N583"/>
      <c r="O583"/>
      <c r="P583"/>
      <c r="Q583"/>
      <c r="R583"/>
      <c r="S583"/>
      <c r="T583"/>
      <c r="U583"/>
      <c r="W583" s="115"/>
      <c r="AB583" s="46"/>
      <c r="AC583" s="46"/>
      <c r="AD583" s="46"/>
      <c r="AE583" s="46"/>
      <c r="AF583" s="46"/>
    </row>
    <row r="584" spans="1:32" x14ac:dyDescent="0.2">
      <c r="A584"/>
      <c r="B584"/>
      <c r="D584"/>
      <c r="E584"/>
      <c r="F584"/>
      <c r="G584"/>
      <c r="H584"/>
      <c r="I584"/>
      <c r="J584"/>
      <c r="K584"/>
      <c r="L584"/>
      <c r="M584"/>
      <c r="N584"/>
      <c r="O584"/>
      <c r="P584"/>
      <c r="Q584"/>
      <c r="R584"/>
      <c r="S584"/>
      <c r="T584"/>
      <c r="U584"/>
      <c r="W584" s="115"/>
      <c r="AB584" s="46"/>
      <c r="AC584" s="46"/>
      <c r="AD584" s="46"/>
      <c r="AE584" s="46"/>
      <c r="AF584" s="46"/>
    </row>
    <row r="585" spans="1:32" x14ac:dyDescent="0.2">
      <c r="A585"/>
      <c r="B585"/>
      <c r="D585"/>
      <c r="E585"/>
      <c r="F585"/>
      <c r="G585"/>
      <c r="H585"/>
      <c r="I585"/>
      <c r="J585"/>
      <c r="K585"/>
      <c r="L585"/>
      <c r="M585"/>
      <c r="N585"/>
      <c r="O585"/>
      <c r="P585"/>
      <c r="Q585"/>
      <c r="R585"/>
      <c r="S585"/>
      <c r="T585"/>
      <c r="U585"/>
      <c r="W585" s="115"/>
      <c r="AB585" s="46"/>
      <c r="AC585" s="46"/>
      <c r="AD585" s="46"/>
      <c r="AE585" s="46"/>
      <c r="AF585" s="46"/>
    </row>
    <row r="586" spans="1:32" x14ac:dyDescent="0.2">
      <c r="A586"/>
      <c r="B586"/>
      <c r="D586"/>
      <c r="E586"/>
      <c r="F586"/>
      <c r="G586"/>
      <c r="H586"/>
      <c r="I586"/>
      <c r="J586"/>
      <c r="K586"/>
      <c r="L586"/>
      <c r="M586"/>
      <c r="N586"/>
      <c r="O586"/>
      <c r="P586"/>
      <c r="Q586"/>
      <c r="R586"/>
      <c r="S586"/>
      <c r="T586"/>
      <c r="U586"/>
      <c r="W586" s="115"/>
      <c r="AB586" s="46"/>
      <c r="AC586" s="46"/>
      <c r="AD586" s="46"/>
      <c r="AE586" s="46"/>
      <c r="AF586" s="46"/>
    </row>
    <row r="587" spans="1:32" x14ac:dyDescent="0.2">
      <c r="A587"/>
      <c r="B587"/>
      <c r="D587"/>
      <c r="E587"/>
      <c r="F587"/>
      <c r="G587"/>
      <c r="H587"/>
      <c r="I587"/>
      <c r="J587"/>
      <c r="K587"/>
      <c r="L587"/>
      <c r="M587"/>
      <c r="N587"/>
      <c r="O587"/>
      <c r="P587"/>
      <c r="Q587"/>
      <c r="R587"/>
      <c r="S587"/>
      <c r="T587"/>
      <c r="U587"/>
      <c r="W587" s="115"/>
      <c r="AB587" s="46"/>
      <c r="AC587" s="46"/>
      <c r="AD587" s="46"/>
      <c r="AE587" s="46"/>
      <c r="AF587" s="46"/>
    </row>
    <row r="588" spans="1:32" x14ac:dyDescent="0.2">
      <c r="A588"/>
      <c r="B588"/>
      <c r="D588"/>
      <c r="E588"/>
      <c r="F588"/>
      <c r="G588"/>
      <c r="H588"/>
      <c r="I588"/>
      <c r="J588"/>
      <c r="K588"/>
      <c r="L588"/>
      <c r="M588"/>
      <c r="N588"/>
      <c r="O588"/>
      <c r="P588"/>
      <c r="Q588"/>
      <c r="R588"/>
      <c r="S588"/>
      <c r="T588"/>
      <c r="U588"/>
      <c r="W588" s="115"/>
      <c r="AB588" s="46"/>
      <c r="AC588" s="46"/>
      <c r="AD588" s="46"/>
      <c r="AE588" s="46"/>
      <c r="AF588" s="46"/>
    </row>
    <row r="589" spans="1:32" x14ac:dyDescent="0.2">
      <c r="A589"/>
      <c r="B589"/>
      <c r="D589"/>
      <c r="E589"/>
      <c r="F589"/>
      <c r="G589"/>
      <c r="H589"/>
      <c r="I589"/>
      <c r="J589"/>
      <c r="K589"/>
      <c r="L589"/>
      <c r="M589"/>
      <c r="N589"/>
      <c r="O589"/>
      <c r="P589"/>
      <c r="Q589"/>
      <c r="R589"/>
      <c r="S589"/>
      <c r="T589"/>
      <c r="U589"/>
      <c r="W589" s="115"/>
      <c r="AB589" s="46"/>
      <c r="AC589" s="46"/>
      <c r="AD589" s="46"/>
      <c r="AE589" s="46"/>
      <c r="AF589" s="46"/>
    </row>
    <row r="590" spans="1:32" x14ac:dyDescent="0.2">
      <c r="A590"/>
      <c r="B590"/>
      <c r="D590"/>
      <c r="E590"/>
      <c r="F590"/>
      <c r="G590"/>
      <c r="H590"/>
      <c r="I590"/>
      <c r="J590"/>
      <c r="K590"/>
      <c r="L590"/>
      <c r="M590"/>
      <c r="N590"/>
      <c r="O590"/>
      <c r="P590"/>
      <c r="Q590"/>
      <c r="R590"/>
      <c r="S590"/>
      <c r="T590"/>
      <c r="U590"/>
      <c r="W590" s="115"/>
      <c r="AB590" s="46"/>
      <c r="AC590" s="46"/>
      <c r="AD590" s="46"/>
      <c r="AE590" s="46"/>
      <c r="AF590" s="46"/>
    </row>
    <row r="591" spans="1:32" x14ac:dyDescent="0.2">
      <c r="A591"/>
      <c r="B591"/>
      <c r="D591"/>
      <c r="E591"/>
      <c r="F591"/>
      <c r="G591"/>
      <c r="H591"/>
      <c r="I591"/>
      <c r="J591"/>
      <c r="K591"/>
      <c r="L591"/>
      <c r="M591"/>
      <c r="N591"/>
      <c r="O591"/>
      <c r="P591"/>
      <c r="Q591"/>
      <c r="R591"/>
      <c r="S591"/>
      <c r="T591"/>
      <c r="U591"/>
      <c r="W591" s="115"/>
      <c r="AB591" s="46"/>
      <c r="AC591" s="46"/>
      <c r="AD591" s="46"/>
      <c r="AE591" s="46"/>
      <c r="AF591" s="46"/>
    </row>
    <row r="592" spans="1:32" x14ac:dyDescent="0.2">
      <c r="A592"/>
      <c r="B592"/>
      <c r="D592"/>
      <c r="E592"/>
      <c r="F592"/>
      <c r="G592"/>
      <c r="H592"/>
      <c r="I592"/>
      <c r="J592"/>
      <c r="K592"/>
      <c r="L592"/>
      <c r="M592"/>
      <c r="N592"/>
      <c r="O592"/>
      <c r="P592"/>
      <c r="Q592"/>
      <c r="R592"/>
      <c r="S592"/>
      <c r="T592"/>
      <c r="U592"/>
      <c r="W592" s="115"/>
      <c r="AB592" s="46"/>
      <c r="AC592" s="46"/>
      <c r="AD592" s="46"/>
      <c r="AE592" s="46"/>
      <c r="AF592" s="46"/>
    </row>
    <row r="593" spans="1:32" x14ac:dyDescent="0.2">
      <c r="A593"/>
      <c r="B593"/>
      <c r="D593"/>
      <c r="E593"/>
      <c r="F593"/>
      <c r="G593"/>
      <c r="H593"/>
      <c r="I593"/>
      <c r="J593"/>
      <c r="K593"/>
      <c r="L593"/>
      <c r="M593"/>
      <c r="N593"/>
      <c r="O593"/>
      <c r="P593"/>
      <c r="Q593"/>
      <c r="R593"/>
      <c r="S593"/>
      <c r="T593"/>
      <c r="U593"/>
      <c r="W593" s="115"/>
      <c r="AB593" s="46"/>
      <c r="AC593" s="46"/>
      <c r="AD593" s="46"/>
      <c r="AE593" s="46"/>
      <c r="AF593" s="46"/>
    </row>
    <row r="594" spans="1:32" x14ac:dyDescent="0.2">
      <c r="A594"/>
      <c r="B594"/>
      <c r="D594"/>
      <c r="E594"/>
      <c r="F594"/>
      <c r="G594"/>
      <c r="H594"/>
      <c r="I594"/>
      <c r="J594"/>
      <c r="K594"/>
      <c r="L594"/>
      <c r="M594"/>
      <c r="N594"/>
      <c r="O594"/>
      <c r="P594"/>
      <c r="Q594"/>
      <c r="R594"/>
      <c r="S594"/>
      <c r="T594"/>
      <c r="U594"/>
      <c r="W594" s="115"/>
      <c r="AB594" s="46"/>
      <c r="AC594" s="46"/>
      <c r="AD594" s="46"/>
      <c r="AE594" s="46"/>
      <c r="AF594" s="46"/>
    </row>
    <row r="595" spans="1:32" x14ac:dyDescent="0.2">
      <c r="A595"/>
      <c r="B595"/>
      <c r="D595"/>
      <c r="E595"/>
      <c r="F595"/>
      <c r="G595"/>
      <c r="H595"/>
      <c r="I595"/>
      <c r="J595"/>
      <c r="K595"/>
      <c r="L595"/>
      <c r="M595"/>
      <c r="N595"/>
      <c r="O595"/>
      <c r="P595"/>
      <c r="Q595"/>
      <c r="R595"/>
      <c r="S595"/>
      <c r="T595"/>
      <c r="U595"/>
      <c r="W595" s="115"/>
      <c r="AB595" s="46"/>
      <c r="AC595" s="46"/>
      <c r="AD595" s="46"/>
      <c r="AE595" s="46"/>
      <c r="AF595" s="46"/>
    </row>
    <row r="596" spans="1:32" x14ac:dyDescent="0.2">
      <c r="A596"/>
      <c r="B596"/>
      <c r="D596"/>
      <c r="E596"/>
      <c r="F596"/>
      <c r="G596"/>
      <c r="H596"/>
      <c r="I596"/>
      <c r="J596"/>
      <c r="K596"/>
      <c r="L596"/>
      <c r="M596"/>
      <c r="N596"/>
      <c r="O596"/>
      <c r="P596"/>
      <c r="Q596"/>
      <c r="R596"/>
      <c r="S596"/>
      <c r="T596"/>
      <c r="U596"/>
      <c r="W596" s="115"/>
      <c r="AB596" s="46"/>
      <c r="AC596" s="46"/>
      <c r="AD596" s="46"/>
      <c r="AE596" s="46"/>
      <c r="AF596" s="46"/>
    </row>
    <row r="597" spans="1:32" x14ac:dyDescent="0.2">
      <c r="A597"/>
      <c r="B597"/>
      <c r="D597"/>
      <c r="E597"/>
      <c r="F597"/>
      <c r="G597"/>
      <c r="H597"/>
      <c r="I597"/>
      <c r="J597"/>
      <c r="K597"/>
      <c r="L597"/>
      <c r="M597"/>
      <c r="N597"/>
      <c r="O597"/>
      <c r="P597"/>
      <c r="Q597"/>
      <c r="R597"/>
      <c r="S597"/>
      <c r="T597"/>
      <c r="U597"/>
      <c r="W597" s="115"/>
      <c r="AB597" s="46"/>
      <c r="AC597" s="46"/>
      <c r="AD597" s="46"/>
      <c r="AE597" s="46"/>
      <c r="AF597" s="46"/>
    </row>
    <row r="598" spans="1:32" x14ac:dyDescent="0.2">
      <c r="A598"/>
      <c r="B598"/>
      <c r="D598"/>
      <c r="E598"/>
      <c r="F598"/>
      <c r="G598"/>
      <c r="H598"/>
      <c r="I598"/>
      <c r="J598"/>
      <c r="K598"/>
      <c r="L598"/>
      <c r="M598"/>
      <c r="N598"/>
      <c r="O598"/>
      <c r="P598"/>
      <c r="Q598"/>
      <c r="R598"/>
      <c r="S598"/>
      <c r="T598"/>
      <c r="U598"/>
      <c r="W598" s="115"/>
      <c r="AB598" s="46"/>
      <c r="AC598" s="46"/>
      <c r="AD598" s="46"/>
      <c r="AE598" s="46"/>
      <c r="AF598" s="46"/>
    </row>
    <row r="599" spans="1:32" x14ac:dyDescent="0.2">
      <c r="A599"/>
      <c r="B599"/>
      <c r="D599"/>
      <c r="E599"/>
      <c r="F599"/>
      <c r="G599"/>
      <c r="H599"/>
      <c r="I599"/>
      <c r="J599"/>
      <c r="K599"/>
      <c r="L599"/>
      <c r="M599"/>
      <c r="N599"/>
      <c r="O599"/>
      <c r="P599"/>
      <c r="Q599"/>
      <c r="R599"/>
      <c r="S599"/>
      <c r="T599"/>
      <c r="U599"/>
      <c r="W599" s="115"/>
      <c r="AB599" s="46"/>
      <c r="AC599" s="46"/>
      <c r="AD599" s="46"/>
      <c r="AE599" s="46"/>
      <c r="AF599" s="46"/>
    </row>
    <row r="600" spans="1:32" x14ac:dyDescent="0.2">
      <c r="A600"/>
      <c r="B600"/>
      <c r="D600"/>
      <c r="E600"/>
      <c r="F600"/>
      <c r="G600"/>
      <c r="H600"/>
      <c r="I600"/>
      <c r="J600"/>
      <c r="K600"/>
      <c r="L600"/>
      <c r="M600"/>
      <c r="N600"/>
      <c r="O600"/>
      <c r="P600"/>
      <c r="Q600"/>
      <c r="R600"/>
      <c r="S600"/>
      <c r="T600"/>
      <c r="U600"/>
      <c r="W600" s="115"/>
      <c r="AB600" s="46"/>
      <c r="AC600" s="46"/>
      <c r="AD600" s="46"/>
      <c r="AE600" s="46"/>
      <c r="AF600" s="46"/>
    </row>
    <row r="601" spans="1:32" x14ac:dyDescent="0.2">
      <c r="A601"/>
      <c r="B601"/>
      <c r="D601"/>
      <c r="E601"/>
      <c r="F601"/>
      <c r="G601"/>
      <c r="H601"/>
      <c r="I601"/>
      <c r="J601"/>
      <c r="K601"/>
      <c r="L601"/>
      <c r="M601"/>
      <c r="N601"/>
      <c r="O601"/>
      <c r="P601"/>
      <c r="Q601"/>
      <c r="R601"/>
      <c r="S601"/>
      <c r="T601"/>
      <c r="U601"/>
      <c r="W601" s="115"/>
      <c r="AB601" s="46"/>
      <c r="AC601" s="46"/>
      <c r="AD601" s="46"/>
      <c r="AE601" s="46"/>
      <c r="AF601" s="46"/>
    </row>
    <row r="602" spans="1:32" x14ac:dyDescent="0.2">
      <c r="A602"/>
      <c r="B602"/>
      <c r="D602"/>
      <c r="E602"/>
      <c r="F602"/>
      <c r="G602"/>
      <c r="H602"/>
      <c r="I602"/>
      <c r="J602"/>
      <c r="K602"/>
      <c r="L602"/>
      <c r="M602"/>
      <c r="N602"/>
      <c r="O602"/>
      <c r="P602"/>
      <c r="Q602"/>
      <c r="R602"/>
      <c r="S602"/>
      <c r="T602"/>
      <c r="U602"/>
      <c r="W602" s="115"/>
      <c r="AB602" s="46"/>
      <c r="AC602" s="46"/>
      <c r="AD602" s="46"/>
      <c r="AE602" s="46"/>
      <c r="AF602" s="46"/>
    </row>
    <row r="603" spans="1:32" x14ac:dyDescent="0.2">
      <c r="A603"/>
      <c r="B603"/>
      <c r="D603"/>
      <c r="E603"/>
      <c r="F603"/>
      <c r="G603"/>
      <c r="H603"/>
      <c r="I603"/>
      <c r="J603"/>
      <c r="K603"/>
      <c r="L603"/>
      <c r="M603"/>
      <c r="N603"/>
      <c r="O603"/>
      <c r="P603"/>
      <c r="Q603"/>
      <c r="R603"/>
      <c r="S603"/>
      <c r="T603"/>
      <c r="U603"/>
      <c r="W603" s="115"/>
      <c r="AB603" s="46"/>
      <c r="AC603" s="46"/>
      <c r="AD603" s="46"/>
      <c r="AE603" s="46"/>
      <c r="AF603" s="46"/>
    </row>
    <row r="604" spans="1:32" x14ac:dyDescent="0.2">
      <c r="A604"/>
      <c r="B604"/>
      <c r="D604"/>
      <c r="E604"/>
      <c r="F604"/>
      <c r="G604"/>
      <c r="H604"/>
      <c r="I604"/>
      <c r="J604"/>
      <c r="K604"/>
      <c r="L604"/>
      <c r="M604"/>
      <c r="N604"/>
      <c r="O604"/>
      <c r="P604"/>
      <c r="Q604"/>
      <c r="R604"/>
      <c r="S604"/>
      <c r="T604"/>
      <c r="U604"/>
      <c r="W604" s="115"/>
      <c r="AB604" s="46"/>
      <c r="AC604" s="46"/>
      <c r="AD604" s="46"/>
      <c r="AE604" s="46"/>
      <c r="AF604" s="46"/>
    </row>
    <row r="605" spans="1:32" x14ac:dyDescent="0.2">
      <c r="A605"/>
      <c r="B605"/>
      <c r="D605"/>
      <c r="E605"/>
      <c r="F605"/>
      <c r="G605"/>
      <c r="H605"/>
      <c r="I605"/>
      <c r="J605"/>
      <c r="K605"/>
      <c r="L605"/>
      <c r="M605"/>
      <c r="N605"/>
      <c r="O605"/>
      <c r="P605"/>
      <c r="Q605"/>
      <c r="R605"/>
      <c r="S605"/>
      <c r="T605"/>
      <c r="U605"/>
      <c r="W605" s="115"/>
      <c r="AB605" s="46"/>
      <c r="AC605" s="46"/>
      <c r="AD605" s="46"/>
      <c r="AE605" s="46"/>
      <c r="AF605" s="46"/>
    </row>
    <row r="606" spans="1:32" x14ac:dyDescent="0.2">
      <c r="A606"/>
      <c r="B606"/>
      <c r="D606"/>
      <c r="E606"/>
      <c r="F606"/>
      <c r="G606"/>
      <c r="H606"/>
      <c r="I606"/>
      <c r="J606"/>
      <c r="K606"/>
      <c r="L606"/>
      <c r="M606"/>
      <c r="N606"/>
      <c r="O606"/>
      <c r="P606"/>
      <c r="Q606"/>
      <c r="R606"/>
      <c r="S606"/>
      <c r="T606"/>
      <c r="U606"/>
      <c r="W606" s="115"/>
      <c r="AB606" s="46"/>
      <c r="AC606" s="46"/>
      <c r="AD606" s="46"/>
      <c r="AE606" s="46"/>
      <c r="AF606" s="46"/>
    </row>
    <row r="607" spans="1:32" x14ac:dyDescent="0.2">
      <c r="A607"/>
      <c r="B607"/>
      <c r="D607"/>
      <c r="E607"/>
      <c r="F607"/>
      <c r="G607"/>
      <c r="H607"/>
      <c r="I607"/>
      <c r="J607"/>
      <c r="K607"/>
      <c r="L607"/>
      <c r="M607"/>
      <c r="N607"/>
      <c r="O607"/>
      <c r="P607"/>
      <c r="Q607"/>
      <c r="R607"/>
      <c r="S607"/>
      <c r="T607"/>
      <c r="U607"/>
      <c r="W607" s="115"/>
      <c r="AB607" s="46"/>
      <c r="AC607" s="46"/>
      <c r="AD607" s="46"/>
      <c r="AE607" s="46"/>
      <c r="AF607" s="46"/>
    </row>
    <row r="608" spans="1:32" x14ac:dyDescent="0.2">
      <c r="A608"/>
      <c r="B608"/>
      <c r="D608"/>
      <c r="E608"/>
      <c r="F608"/>
      <c r="G608"/>
      <c r="H608"/>
      <c r="I608"/>
      <c r="J608"/>
      <c r="K608"/>
      <c r="L608"/>
      <c r="M608"/>
      <c r="N608"/>
      <c r="O608"/>
      <c r="P608"/>
      <c r="Q608"/>
      <c r="R608"/>
      <c r="S608"/>
      <c r="T608"/>
      <c r="U608"/>
      <c r="W608" s="115"/>
      <c r="AB608" s="46"/>
      <c r="AC608" s="46"/>
      <c r="AD608" s="46"/>
      <c r="AE608" s="46"/>
      <c r="AF608" s="46"/>
    </row>
    <row r="609" spans="1:32" x14ac:dyDescent="0.2">
      <c r="A609"/>
      <c r="B609"/>
      <c r="D609"/>
      <c r="E609"/>
      <c r="F609"/>
      <c r="G609"/>
      <c r="H609"/>
      <c r="I609"/>
      <c r="J609"/>
      <c r="K609"/>
      <c r="L609"/>
      <c r="M609"/>
      <c r="N609"/>
      <c r="O609"/>
      <c r="P609"/>
      <c r="Q609"/>
      <c r="R609"/>
      <c r="S609"/>
      <c r="T609"/>
      <c r="U609"/>
      <c r="W609" s="115"/>
      <c r="AB609" s="46"/>
      <c r="AC609" s="46"/>
      <c r="AD609" s="46"/>
      <c r="AE609" s="46"/>
      <c r="AF609" s="46"/>
    </row>
    <row r="610" spans="1:32" x14ac:dyDescent="0.2">
      <c r="A610"/>
      <c r="B610"/>
      <c r="D610"/>
      <c r="E610"/>
      <c r="F610"/>
      <c r="G610"/>
      <c r="H610"/>
      <c r="I610"/>
      <c r="J610"/>
      <c r="K610"/>
      <c r="L610"/>
      <c r="M610"/>
      <c r="N610"/>
      <c r="O610"/>
      <c r="P610"/>
      <c r="Q610"/>
      <c r="R610"/>
      <c r="S610"/>
      <c r="T610"/>
      <c r="U610"/>
      <c r="W610" s="115"/>
      <c r="AB610" s="46"/>
      <c r="AC610" s="46"/>
      <c r="AD610" s="46"/>
      <c r="AE610" s="46"/>
      <c r="AF610" s="46"/>
    </row>
    <row r="611" spans="1:32" x14ac:dyDescent="0.2">
      <c r="A611"/>
      <c r="B611"/>
      <c r="D611"/>
      <c r="E611"/>
      <c r="F611"/>
      <c r="G611"/>
      <c r="H611"/>
      <c r="I611"/>
      <c r="J611"/>
      <c r="K611"/>
      <c r="L611"/>
      <c r="M611"/>
      <c r="N611"/>
      <c r="O611"/>
      <c r="P611"/>
      <c r="Q611"/>
      <c r="R611"/>
      <c r="S611"/>
      <c r="T611"/>
      <c r="U611"/>
      <c r="W611" s="115"/>
      <c r="AB611" s="46"/>
      <c r="AC611" s="46"/>
      <c r="AD611" s="46"/>
      <c r="AE611" s="46"/>
      <c r="AF611" s="46"/>
    </row>
    <row r="612" spans="1:32" x14ac:dyDescent="0.2">
      <c r="A612"/>
      <c r="B612"/>
      <c r="D612"/>
      <c r="E612"/>
      <c r="F612"/>
      <c r="G612"/>
      <c r="H612"/>
      <c r="I612"/>
      <c r="J612"/>
      <c r="K612"/>
      <c r="L612"/>
      <c r="M612"/>
      <c r="N612"/>
      <c r="O612"/>
      <c r="P612"/>
      <c r="Q612"/>
      <c r="R612"/>
      <c r="S612"/>
      <c r="T612"/>
      <c r="U612"/>
      <c r="W612" s="115"/>
      <c r="AB612" s="46"/>
      <c r="AC612" s="46"/>
      <c r="AD612" s="46"/>
      <c r="AE612" s="46"/>
      <c r="AF612" s="46"/>
    </row>
    <row r="613" spans="1:32" x14ac:dyDescent="0.2">
      <c r="A613"/>
      <c r="B613"/>
      <c r="D613"/>
      <c r="E613"/>
      <c r="F613"/>
      <c r="G613"/>
      <c r="H613"/>
      <c r="I613"/>
      <c r="J613"/>
      <c r="K613"/>
      <c r="L613"/>
      <c r="M613"/>
      <c r="N613"/>
      <c r="O613"/>
      <c r="P613"/>
      <c r="Q613"/>
      <c r="R613"/>
      <c r="S613"/>
      <c r="T613"/>
      <c r="U613"/>
      <c r="W613" s="115"/>
      <c r="AB613" s="46"/>
      <c r="AC613" s="46"/>
      <c r="AD613" s="46"/>
      <c r="AE613" s="46"/>
      <c r="AF613" s="46"/>
    </row>
    <row r="614" spans="1:32" x14ac:dyDescent="0.2">
      <c r="A614"/>
      <c r="B614"/>
      <c r="D614"/>
      <c r="E614"/>
      <c r="F614"/>
      <c r="G614"/>
      <c r="H614"/>
      <c r="I614"/>
      <c r="J614"/>
      <c r="K614"/>
      <c r="L614"/>
      <c r="M614"/>
      <c r="N614"/>
      <c r="O614"/>
      <c r="P614"/>
      <c r="Q614"/>
      <c r="R614"/>
      <c r="S614"/>
      <c r="T614"/>
      <c r="U614"/>
      <c r="W614" s="115"/>
      <c r="AB614" s="46"/>
      <c r="AC614" s="46"/>
      <c r="AD614" s="46"/>
      <c r="AE614" s="46"/>
      <c r="AF614" s="46"/>
    </row>
    <row r="615" spans="1:32" x14ac:dyDescent="0.2">
      <c r="A615"/>
      <c r="B615"/>
      <c r="D615"/>
      <c r="E615"/>
      <c r="F615"/>
      <c r="G615"/>
      <c r="H615"/>
      <c r="I615"/>
      <c r="J615"/>
      <c r="K615"/>
      <c r="L615"/>
      <c r="M615"/>
      <c r="N615"/>
      <c r="O615"/>
      <c r="P615"/>
      <c r="Q615"/>
      <c r="R615"/>
      <c r="S615"/>
      <c r="T615"/>
      <c r="U615"/>
      <c r="W615" s="115"/>
      <c r="AB615" s="46"/>
      <c r="AC615" s="46"/>
      <c r="AD615" s="46"/>
      <c r="AE615" s="46"/>
      <c r="AF615" s="46"/>
    </row>
    <row r="616" spans="1:32" x14ac:dyDescent="0.2">
      <c r="A616"/>
      <c r="B616"/>
      <c r="D616"/>
      <c r="E616"/>
      <c r="F616"/>
      <c r="G616"/>
      <c r="H616"/>
      <c r="I616"/>
      <c r="J616"/>
      <c r="K616"/>
      <c r="L616"/>
      <c r="M616"/>
      <c r="N616"/>
      <c r="O616"/>
      <c r="P616"/>
      <c r="Q616"/>
      <c r="R616"/>
      <c r="S616"/>
      <c r="T616"/>
      <c r="U616"/>
      <c r="W616" s="115"/>
      <c r="AB616" s="46"/>
      <c r="AC616" s="46"/>
      <c r="AD616" s="46"/>
      <c r="AE616" s="46"/>
      <c r="AF616" s="46"/>
    </row>
    <row r="617" spans="1:32" x14ac:dyDescent="0.2">
      <c r="A617"/>
      <c r="B617"/>
      <c r="D617"/>
      <c r="E617"/>
      <c r="F617"/>
      <c r="G617"/>
      <c r="H617"/>
      <c r="I617"/>
      <c r="J617"/>
      <c r="K617"/>
      <c r="L617"/>
      <c r="M617"/>
      <c r="N617"/>
      <c r="O617"/>
      <c r="P617"/>
      <c r="Q617"/>
      <c r="R617"/>
      <c r="S617"/>
      <c r="T617"/>
      <c r="U617"/>
      <c r="W617" s="115"/>
      <c r="AB617" s="46"/>
      <c r="AC617" s="46"/>
      <c r="AD617" s="46"/>
      <c r="AE617" s="46"/>
      <c r="AF617" s="46"/>
    </row>
    <row r="618" spans="1:32" x14ac:dyDescent="0.2">
      <c r="A618"/>
      <c r="B618"/>
      <c r="D618"/>
      <c r="E618"/>
      <c r="F618"/>
      <c r="G618"/>
      <c r="H618"/>
      <c r="I618"/>
      <c r="J618"/>
      <c r="K618"/>
      <c r="L618"/>
      <c r="M618"/>
      <c r="N618"/>
      <c r="O618"/>
      <c r="P618"/>
      <c r="Q618"/>
      <c r="R618"/>
      <c r="S618"/>
      <c r="T618"/>
      <c r="U618"/>
      <c r="W618" s="115"/>
      <c r="AB618" s="46"/>
      <c r="AC618" s="46"/>
      <c r="AD618" s="46"/>
      <c r="AE618" s="46"/>
      <c r="AF618" s="46"/>
    </row>
    <row r="619" spans="1:32" x14ac:dyDescent="0.2">
      <c r="A619"/>
      <c r="B619"/>
      <c r="D619"/>
      <c r="E619"/>
      <c r="F619"/>
      <c r="G619"/>
      <c r="H619"/>
      <c r="I619"/>
      <c r="J619"/>
      <c r="K619"/>
      <c r="L619"/>
      <c r="M619"/>
      <c r="N619"/>
      <c r="O619"/>
      <c r="P619"/>
      <c r="Q619"/>
      <c r="R619"/>
      <c r="S619"/>
      <c r="T619"/>
      <c r="U619"/>
      <c r="W619" s="115"/>
      <c r="AB619" s="46"/>
      <c r="AC619" s="46"/>
      <c r="AD619" s="46"/>
      <c r="AE619" s="46"/>
      <c r="AF619" s="46"/>
    </row>
    <row r="620" spans="1:32" x14ac:dyDescent="0.2">
      <c r="A620"/>
      <c r="B620"/>
      <c r="D620"/>
      <c r="E620"/>
      <c r="F620"/>
      <c r="G620"/>
      <c r="H620"/>
      <c r="I620"/>
      <c r="J620"/>
      <c r="K620"/>
      <c r="L620"/>
      <c r="M620"/>
      <c r="N620"/>
      <c r="O620"/>
      <c r="P620"/>
      <c r="Q620"/>
      <c r="R620"/>
      <c r="S620"/>
      <c r="T620"/>
      <c r="U620"/>
      <c r="W620" s="115"/>
      <c r="AB620" s="46"/>
      <c r="AC620" s="46"/>
      <c r="AD620" s="46"/>
      <c r="AE620" s="46"/>
      <c r="AF620" s="46"/>
    </row>
    <row r="621" spans="1:32" x14ac:dyDescent="0.2">
      <c r="A621"/>
      <c r="B621"/>
      <c r="D621"/>
      <c r="E621"/>
      <c r="F621"/>
      <c r="G621"/>
      <c r="H621"/>
      <c r="I621"/>
      <c r="J621"/>
      <c r="K621"/>
      <c r="L621"/>
      <c r="M621"/>
      <c r="N621"/>
      <c r="O621"/>
      <c r="P621"/>
      <c r="Q621"/>
      <c r="R621"/>
      <c r="S621"/>
      <c r="T621"/>
      <c r="U621"/>
      <c r="W621" s="115"/>
      <c r="AB621" s="46"/>
      <c r="AC621" s="46"/>
      <c r="AD621" s="46"/>
      <c r="AE621" s="46"/>
      <c r="AF621" s="46"/>
    </row>
    <row r="622" spans="1:32" x14ac:dyDescent="0.2">
      <c r="A622"/>
      <c r="B622"/>
      <c r="D622"/>
      <c r="E622"/>
      <c r="F622"/>
      <c r="G622"/>
      <c r="H622"/>
      <c r="I622"/>
      <c r="J622"/>
      <c r="K622"/>
      <c r="L622"/>
      <c r="M622"/>
      <c r="N622"/>
      <c r="O622"/>
      <c r="P622"/>
      <c r="Q622"/>
      <c r="R622"/>
      <c r="S622"/>
      <c r="T622"/>
      <c r="U622"/>
      <c r="W622" s="115"/>
      <c r="AB622" s="46"/>
      <c r="AC622" s="46"/>
      <c r="AD622" s="46"/>
      <c r="AE622" s="46"/>
      <c r="AF622" s="46"/>
    </row>
    <row r="623" spans="1:32" x14ac:dyDescent="0.2">
      <c r="A623"/>
      <c r="B623"/>
      <c r="D623"/>
      <c r="E623"/>
      <c r="F623"/>
      <c r="G623"/>
      <c r="H623"/>
      <c r="I623"/>
      <c r="J623"/>
      <c r="K623"/>
      <c r="L623"/>
      <c r="M623"/>
      <c r="N623"/>
      <c r="O623"/>
      <c r="P623"/>
      <c r="Q623"/>
      <c r="R623"/>
      <c r="S623"/>
      <c r="T623"/>
      <c r="U623"/>
      <c r="W623" s="115"/>
      <c r="AB623" s="46"/>
      <c r="AC623" s="46"/>
      <c r="AD623" s="46"/>
      <c r="AE623" s="46"/>
      <c r="AF623" s="46"/>
    </row>
    <row r="624" spans="1:32" x14ac:dyDescent="0.2">
      <c r="A624"/>
      <c r="B624"/>
      <c r="D624"/>
      <c r="E624"/>
      <c r="F624"/>
      <c r="G624"/>
      <c r="H624"/>
      <c r="I624"/>
      <c r="J624"/>
      <c r="K624"/>
      <c r="L624"/>
      <c r="M624"/>
      <c r="N624"/>
      <c r="O624"/>
      <c r="P624"/>
      <c r="Q624"/>
      <c r="R624"/>
      <c r="S624"/>
      <c r="T624"/>
      <c r="U624"/>
      <c r="W624" s="115"/>
      <c r="AB624" s="46"/>
      <c r="AC624" s="46"/>
      <c r="AD624" s="46"/>
      <c r="AE624" s="46"/>
      <c r="AF624" s="46"/>
    </row>
    <row r="625" spans="1:32" x14ac:dyDescent="0.2">
      <c r="A625"/>
      <c r="B625"/>
      <c r="D625"/>
      <c r="E625"/>
      <c r="F625"/>
      <c r="G625"/>
      <c r="H625"/>
      <c r="I625"/>
      <c r="J625"/>
      <c r="K625"/>
      <c r="L625"/>
      <c r="M625"/>
      <c r="N625"/>
      <c r="O625"/>
      <c r="P625"/>
      <c r="Q625"/>
      <c r="R625"/>
      <c r="S625"/>
      <c r="T625"/>
      <c r="U625"/>
      <c r="W625" s="115"/>
      <c r="AB625" s="46"/>
      <c r="AC625" s="46"/>
      <c r="AD625" s="46"/>
      <c r="AE625" s="46"/>
      <c r="AF625" s="46"/>
    </row>
    <row r="626" spans="1:32" x14ac:dyDescent="0.2">
      <c r="A626"/>
      <c r="B626"/>
      <c r="D626"/>
      <c r="E626"/>
      <c r="F626"/>
      <c r="G626"/>
      <c r="H626"/>
      <c r="I626"/>
      <c r="J626"/>
      <c r="K626"/>
      <c r="L626"/>
      <c r="M626"/>
      <c r="N626"/>
      <c r="O626"/>
      <c r="P626"/>
      <c r="Q626"/>
      <c r="R626"/>
      <c r="S626"/>
      <c r="T626"/>
      <c r="U626"/>
      <c r="W626" s="115"/>
      <c r="AB626" s="46"/>
      <c r="AC626" s="46"/>
      <c r="AD626" s="46"/>
      <c r="AE626" s="46"/>
      <c r="AF626" s="46"/>
    </row>
    <row r="627" spans="1:32" x14ac:dyDescent="0.2">
      <c r="A627"/>
      <c r="B627"/>
      <c r="D627"/>
      <c r="E627"/>
      <c r="F627"/>
      <c r="G627"/>
      <c r="H627"/>
      <c r="I627"/>
      <c r="J627"/>
      <c r="K627"/>
      <c r="L627"/>
      <c r="M627"/>
      <c r="N627"/>
      <c r="O627"/>
      <c r="P627"/>
      <c r="Q627"/>
      <c r="R627"/>
      <c r="S627"/>
      <c r="T627"/>
      <c r="U627"/>
      <c r="W627" s="115"/>
      <c r="AB627" s="46"/>
      <c r="AC627" s="46"/>
      <c r="AD627" s="46"/>
      <c r="AE627" s="46"/>
      <c r="AF627" s="46"/>
    </row>
    <row r="628" spans="1:32" x14ac:dyDescent="0.2">
      <c r="A628"/>
      <c r="B628"/>
      <c r="D628"/>
      <c r="E628"/>
      <c r="F628"/>
      <c r="G628"/>
      <c r="H628"/>
      <c r="I628"/>
      <c r="J628"/>
      <c r="K628"/>
      <c r="L628"/>
      <c r="M628"/>
      <c r="N628"/>
      <c r="O628"/>
      <c r="P628"/>
      <c r="Q628"/>
      <c r="R628"/>
      <c r="S628"/>
      <c r="T628"/>
      <c r="U628"/>
      <c r="W628" s="115"/>
      <c r="AB628" s="46"/>
      <c r="AC628" s="46"/>
      <c r="AD628" s="46"/>
      <c r="AE628" s="46"/>
      <c r="AF628" s="46"/>
    </row>
    <row r="629" spans="1:32" x14ac:dyDescent="0.2">
      <c r="A629"/>
      <c r="B629"/>
      <c r="D629"/>
      <c r="E629"/>
      <c r="F629"/>
      <c r="G629"/>
      <c r="H629"/>
      <c r="I629"/>
      <c r="J629"/>
      <c r="K629"/>
      <c r="L629"/>
      <c r="M629"/>
      <c r="N629"/>
      <c r="O629"/>
      <c r="P629"/>
      <c r="Q629"/>
      <c r="R629"/>
      <c r="S629"/>
      <c r="T629"/>
      <c r="U629"/>
      <c r="W629" s="115"/>
      <c r="AB629" s="46"/>
      <c r="AC629" s="46"/>
      <c r="AD629" s="46"/>
      <c r="AE629" s="46"/>
      <c r="AF629" s="46"/>
    </row>
    <row r="630" spans="1:32" x14ac:dyDescent="0.2">
      <c r="A630"/>
      <c r="B630"/>
      <c r="D630"/>
      <c r="E630"/>
      <c r="F630"/>
      <c r="G630"/>
      <c r="H630"/>
      <c r="I630"/>
      <c r="J630"/>
      <c r="K630"/>
      <c r="L630"/>
      <c r="M630"/>
      <c r="N630"/>
      <c r="O630"/>
      <c r="P630"/>
      <c r="Q630"/>
      <c r="R630"/>
      <c r="S630"/>
      <c r="T630"/>
      <c r="U630"/>
      <c r="W630" s="115"/>
      <c r="AB630" s="46"/>
      <c r="AC630" s="46"/>
      <c r="AD630" s="46"/>
      <c r="AE630" s="46"/>
      <c r="AF630" s="46"/>
    </row>
    <row r="631" spans="1:32" x14ac:dyDescent="0.2">
      <c r="A631"/>
      <c r="B631"/>
      <c r="D631"/>
      <c r="E631"/>
      <c r="F631"/>
      <c r="G631"/>
      <c r="H631"/>
      <c r="I631"/>
      <c r="J631"/>
      <c r="K631"/>
      <c r="L631"/>
      <c r="M631"/>
      <c r="N631"/>
      <c r="O631"/>
      <c r="P631"/>
      <c r="Q631"/>
      <c r="R631"/>
      <c r="S631"/>
      <c r="T631"/>
      <c r="U631"/>
      <c r="W631" s="115"/>
      <c r="AB631" s="46"/>
      <c r="AC631" s="46"/>
      <c r="AD631" s="46"/>
      <c r="AE631" s="46"/>
      <c r="AF631" s="46"/>
    </row>
    <row r="632" spans="1:32" x14ac:dyDescent="0.2">
      <c r="A632"/>
      <c r="B632"/>
      <c r="D632"/>
      <c r="E632"/>
      <c r="F632"/>
      <c r="G632"/>
      <c r="H632"/>
      <c r="I632"/>
      <c r="J632"/>
      <c r="K632"/>
      <c r="L632"/>
      <c r="M632"/>
      <c r="N632"/>
      <c r="O632"/>
      <c r="P632"/>
      <c r="Q632"/>
      <c r="R632"/>
      <c r="S632"/>
      <c r="T632"/>
      <c r="U632"/>
      <c r="W632" s="115"/>
      <c r="AB632" s="46"/>
      <c r="AC632" s="46"/>
      <c r="AD632" s="46"/>
      <c r="AE632" s="46"/>
      <c r="AF632" s="46"/>
    </row>
    <row r="633" spans="1:32" x14ac:dyDescent="0.2">
      <c r="A633"/>
      <c r="B633"/>
      <c r="D633"/>
      <c r="E633"/>
      <c r="F633"/>
      <c r="G633"/>
      <c r="H633"/>
      <c r="I633"/>
      <c r="J633"/>
      <c r="K633"/>
      <c r="L633"/>
      <c r="M633"/>
      <c r="N633"/>
      <c r="O633"/>
      <c r="P633"/>
      <c r="Q633"/>
      <c r="R633"/>
      <c r="S633"/>
      <c r="T633"/>
      <c r="U633"/>
      <c r="W633" s="115"/>
      <c r="AB633" s="46"/>
      <c r="AC633" s="46"/>
      <c r="AD633" s="46"/>
      <c r="AE633" s="46"/>
      <c r="AF633" s="46"/>
    </row>
    <row r="634" spans="1:32" x14ac:dyDescent="0.2">
      <c r="A634"/>
      <c r="B634"/>
      <c r="D634"/>
      <c r="E634"/>
      <c r="F634"/>
      <c r="G634"/>
      <c r="H634"/>
      <c r="I634"/>
      <c r="J634"/>
      <c r="K634"/>
      <c r="L634"/>
      <c r="M634"/>
      <c r="N634"/>
      <c r="O634"/>
      <c r="P634"/>
      <c r="Q634"/>
      <c r="R634"/>
      <c r="S634"/>
      <c r="T634"/>
      <c r="U634"/>
      <c r="W634" s="115"/>
      <c r="AB634" s="46"/>
      <c r="AC634" s="46"/>
      <c r="AD634" s="46"/>
      <c r="AE634" s="46"/>
      <c r="AF634" s="46"/>
    </row>
    <row r="635" spans="1:32" x14ac:dyDescent="0.2">
      <c r="A635"/>
      <c r="B635"/>
      <c r="D635"/>
      <c r="E635"/>
      <c r="F635"/>
      <c r="G635"/>
      <c r="H635"/>
      <c r="I635"/>
      <c r="J635"/>
      <c r="K635"/>
      <c r="L635"/>
      <c r="M635"/>
      <c r="N635"/>
      <c r="O635"/>
      <c r="P635"/>
      <c r="Q635"/>
      <c r="R635"/>
      <c r="S635"/>
      <c r="T635"/>
      <c r="U635"/>
      <c r="W635" s="115"/>
      <c r="AB635" s="46"/>
      <c r="AC635" s="46"/>
      <c r="AD635" s="46"/>
      <c r="AE635" s="46"/>
      <c r="AF635" s="46"/>
    </row>
    <row r="636" spans="1:32" x14ac:dyDescent="0.2">
      <c r="A636"/>
      <c r="B636"/>
      <c r="D636"/>
      <c r="E636"/>
      <c r="F636"/>
      <c r="G636"/>
      <c r="H636"/>
      <c r="I636"/>
      <c r="J636"/>
      <c r="K636"/>
      <c r="L636"/>
      <c r="M636"/>
      <c r="N636"/>
      <c r="O636"/>
      <c r="P636"/>
      <c r="Q636"/>
      <c r="R636"/>
      <c r="S636"/>
      <c r="T636"/>
      <c r="U636"/>
      <c r="W636" s="115"/>
      <c r="AB636" s="46"/>
      <c r="AC636" s="46"/>
      <c r="AD636" s="46"/>
      <c r="AE636" s="46"/>
      <c r="AF636" s="46"/>
    </row>
    <row r="637" spans="1:32" x14ac:dyDescent="0.2">
      <c r="A637"/>
      <c r="B637"/>
      <c r="D637"/>
      <c r="E637"/>
      <c r="F637"/>
      <c r="G637"/>
      <c r="H637"/>
      <c r="I637"/>
      <c r="J637"/>
      <c r="K637"/>
      <c r="L637"/>
      <c r="M637"/>
      <c r="N637"/>
      <c r="O637"/>
      <c r="P637"/>
      <c r="Q637"/>
      <c r="R637"/>
      <c r="S637"/>
      <c r="T637"/>
      <c r="U637"/>
      <c r="W637" s="115"/>
      <c r="AB637" s="46"/>
      <c r="AC637" s="46"/>
      <c r="AD637" s="46"/>
      <c r="AE637" s="46"/>
      <c r="AF637" s="46"/>
    </row>
    <row r="638" spans="1:32" x14ac:dyDescent="0.2">
      <c r="A638"/>
      <c r="B638"/>
      <c r="D638"/>
      <c r="E638"/>
      <c r="F638"/>
      <c r="G638"/>
      <c r="H638"/>
      <c r="I638"/>
      <c r="J638"/>
      <c r="K638"/>
      <c r="L638"/>
      <c r="M638"/>
      <c r="N638"/>
      <c r="O638"/>
      <c r="P638"/>
      <c r="Q638"/>
      <c r="R638"/>
      <c r="S638"/>
      <c r="T638"/>
      <c r="U638"/>
      <c r="W638" s="115"/>
      <c r="AB638" s="46"/>
      <c r="AC638" s="46"/>
      <c r="AD638" s="46"/>
      <c r="AE638" s="46"/>
      <c r="AF638" s="46"/>
    </row>
    <row r="639" spans="1:32" x14ac:dyDescent="0.2">
      <c r="A639"/>
      <c r="B639"/>
      <c r="D639"/>
      <c r="E639"/>
      <c r="F639"/>
      <c r="G639"/>
      <c r="H639"/>
      <c r="I639"/>
      <c r="J639"/>
      <c r="K639"/>
      <c r="L639"/>
      <c r="M639"/>
      <c r="N639"/>
      <c r="O639"/>
      <c r="P639"/>
      <c r="Q639"/>
      <c r="R639"/>
      <c r="S639"/>
      <c r="T639"/>
      <c r="U639"/>
      <c r="W639" s="115"/>
      <c r="AB639" s="46"/>
      <c r="AC639" s="46"/>
      <c r="AD639" s="46"/>
      <c r="AE639" s="46"/>
      <c r="AF639" s="46"/>
    </row>
    <row r="640" spans="1:32" x14ac:dyDescent="0.2">
      <c r="A640"/>
      <c r="B640"/>
      <c r="D640"/>
      <c r="E640"/>
      <c r="F640"/>
      <c r="G640"/>
      <c r="H640"/>
      <c r="I640"/>
      <c r="J640"/>
      <c r="K640"/>
      <c r="L640"/>
      <c r="M640"/>
      <c r="N640"/>
      <c r="O640"/>
      <c r="P640"/>
      <c r="Q640"/>
      <c r="R640"/>
      <c r="S640"/>
      <c r="T640"/>
      <c r="U640"/>
      <c r="W640" s="115"/>
      <c r="AB640" s="46"/>
      <c r="AC640" s="46"/>
      <c r="AD640" s="46"/>
      <c r="AE640" s="46"/>
      <c r="AF640" s="46"/>
    </row>
    <row r="641" spans="1:32" x14ac:dyDescent="0.2">
      <c r="A641"/>
      <c r="B641"/>
      <c r="D641"/>
      <c r="E641"/>
      <c r="F641"/>
      <c r="G641"/>
      <c r="H641"/>
      <c r="I641"/>
      <c r="J641"/>
      <c r="K641"/>
      <c r="L641"/>
      <c r="M641"/>
      <c r="N641"/>
      <c r="O641"/>
      <c r="P641"/>
      <c r="Q641"/>
      <c r="R641"/>
      <c r="S641"/>
      <c r="T641"/>
      <c r="U641"/>
      <c r="W641" s="115"/>
      <c r="AB641" s="46"/>
      <c r="AC641" s="46"/>
      <c r="AD641" s="46"/>
      <c r="AE641" s="46"/>
      <c r="AF641" s="46"/>
    </row>
    <row r="642" spans="1:32" x14ac:dyDescent="0.2">
      <c r="A642"/>
      <c r="B642"/>
      <c r="D642"/>
      <c r="E642"/>
      <c r="F642"/>
      <c r="G642"/>
      <c r="H642"/>
      <c r="I642"/>
      <c r="J642"/>
      <c r="K642"/>
      <c r="L642"/>
      <c r="M642"/>
      <c r="N642"/>
      <c r="O642"/>
      <c r="P642"/>
      <c r="Q642"/>
      <c r="R642"/>
      <c r="S642"/>
      <c r="T642"/>
      <c r="U642"/>
      <c r="W642" s="115"/>
      <c r="AB642" s="46"/>
      <c r="AC642" s="46"/>
      <c r="AD642" s="46"/>
      <c r="AE642" s="46"/>
      <c r="AF642" s="46"/>
    </row>
    <row r="643" spans="1:32" x14ac:dyDescent="0.2">
      <c r="A643"/>
      <c r="B643"/>
      <c r="D643"/>
      <c r="E643"/>
      <c r="F643"/>
      <c r="G643"/>
      <c r="H643"/>
      <c r="I643"/>
      <c r="J643"/>
      <c r="K643"/>
      <c r="L643"/>
      <c r="M643"/>
      <c r="N643"/>
      <c r="O643"/>
      <c r="P643"/>
      <c r="Q643"/>
      <c r="R643"/>
      <c r="S643"/>
      <c r="T643"/>
      <c r="U643"/>
      <c r="W643" s="115"/>
      <c r="AB643" s="46"/>
      <c r="AC643" s="46"/>
      <c r="AD643" s="46"/>
      <c r="AE643" s="46"/>
      <c r="AF643" s="46"/>
    </row>
    <row r="644" spans="1:32" x14ac:dyDescent="0.2">
      <c r="A644"/>
      <c r="B644"/>
      <c r="D644"/>
      <c r="E644"/>
      <c r="F644"/>
      <c r="G644"/>
      <c r="H644"/>
      <c r="I644"/>
      <c r="J644"/>
      <c r="K644"/>
      <c r="L644"/>
      <c r="M644"/>
      <c r="N644"/>
      <c r="O644"/>
      <c r="P644"/>
      <c r="Q644"/>
      <c r="R644"/>
      <c r="S644"/>
      <c r="T644"/>
      <c r="U644"/>
      <c r="W644" s="115"/>
      <c r="AB644" s="46"/>
      <c r="AC644" s="46"/>
      <c r="AD644" s="46"/>
      <c r="AE644" s="46"/>
      <c r="AF644" s="46"/>
    </row>
    <row r="645" spans="1:32" x14ac:dyDescent="0.2">
      <c r="A645"/>
      <c r="B645"/>
      <c r="D645"/>
      <c r="E645"/>
      <c r="F645"/>
      <c r="G645"/>
      <c r="H645"/>
      <c r="I645"/>
      <c r="J645"/>
      <c r="K645"/>
      <c r="L645"/>
      <c r="M645"/>
      <c r="N645"/>
      <c r="O645"/>
      <c r="P645"/>
      <c r="Q645"/>
      <c r="R645"/>
      <c r="S645"/>
      <c r="T645"/>
      <c r="U645"/>
      <c r="W645" s="115"/>
      <c r="AB645" s="46"/>
      <c r="AC645" s="46"/>
      <c r="AD645" s="46"/>
      <c r="AE645" s="46"/>
      <c r="AF645" s="46"/>
    </row>
    <row r="646" spans="1:32" x14ac:dyDescent="0.2">
      <c r="A646"/>
      <c r="B646"/>
      <c r="D646"/>
      <c r="E646"/>
      <c r="F646"/>
      <c r="G646"/>
      <c r="H646"/>
      <c r="I646"/>
      <c r="J646"/>
      <c r="K646"/>
      <c r="L646"/>
      <c r="M646"/>
      <c r="N646"/>
      <c r="O646"/>
      <c r="P646"/>
      <c r="Q646"/>
      <c r="R646"/>
      <c r="S646"/>
      <c r="T646"/>
      <c r="U646"/>
      <c r="W646" s="115"/>
      <c r="AB646" s="46"/>
      <c r="AC646" s="46"/>
      <c r="AD646" s="46"/>
      <c r="AE646" s="46"/>
      <c r="AF646" s="46"/>
    </row>
    <row r="647" spans="1:32" x14ac:dyDescent="0.2">
      <c r="A647"/>
      <c r="B647"/>
      <c r="D647"/>
      <c r="E647"/>
      <c r="F647"/>
      <c r="G647"/>
      <c r="H647"/>
      <c r="I647"/>
      <c r="J647"/>
      <c r="K647"/>
      <c r="L647"/>
      <c r="M647"/>
      <c r="N647"/>
      <c r="O647"/>
      <c r="P647"/>
      <c r="Q647"/>
      <c r="R647"/>
      <c r="S647"/>
      <c r="T647"/>
      <c r="U647"/>
      <c r="W647" s="115"/>
      <c r="AB647" s="46"/>
      <c r="AC647" s="46"/>
      <c r="AD647" s="46"/>
      <c r="AE647" s="46"/>
      <c r="AF647" s="46"/>
    </row>
    <row r="648" spans="1:32" x14ac:dyDescent="0.2">
      <c r="A648"/>
      <c r="B648"/>
      <c r="D648"/>
      <c r="E648"/>
      <c r="F648"/>
      <c r="G648"/>
      <c r="H648"/>
      <c r="I648"/>
      <c r="J648"/>
      <c r="K648"/>
      <c r="L648"/>
      <c r="M648"/>
      <c r="N648"/>
      <c r="O648"/>
      <c r="P648"/>
      <c r="Q648"/>
      <c r="R648"/>
      <c r="S648"/>
      <c r="T648"/>
      <c r="U648"/>
      <c r="W648" s="115"/>
      <c r="AB648" s="46"/>
      <c r="AC648" s="46"/>
      <c r="AD648" s="46"/>
      <c r="AE648" s="46"/>
      <c r="AF648" s="46"/>
    </row>
    <row r="649" spans="1:32" x14ac:dyDescent="0.2">
      <c r="A649"/>
      <c r="B649"/>
      <c r="D649"/>
      <c r="E649"/>
      <c r="F649"/>
      <c r="G649"/>
      <c r="H649"/>
      <c r="I649"/>
      <c r="J649"/>
      <c r="K649"/>
      <c r="L649"/>
      <c r="M649"/>
      <c r="N649"/>
      <c r="O649"/>
      <c r="P649"/>
      <c r="Q649"/>
      <c r="R649"/>
      <c r="S649"/>
      <c r="T649"/>
      <c r="U649"/>
      <c r="W649" s="115"/>
      <c r="AB649" s="46"/>
      <c r="AC649" s="46"/>
      <c r="AD649" s="46"/>
      <c r="AE649" s="46"/>
      <c r="AF649" s="46"/>
    </row>
    <row r="650" spans="1:32" x14ac:dyDescent="0.2">
      <c r="A650"/>
      <c r="B650"/>
      <c r="D650"/>
      <c r="E650"/>
      <c r="F650"/>
      <c r="G650"/>
      <c r="H650"/>
      <c r="I650"/>
      <c r="J650"/>
      <c r="K650"/>
      <c r="L650"/>
      <c r="M650"/>
      <c r="N650"/>
      <c r="O650"/>
      <c r="P650"/>
      <c r="Q650"/>
      <c r="R650"/>
      <c r="S650"/>
      <c r="T650"/>
      <c r="U650"/>
      <c r="W650" s="115"/>
      <c r="AB650" s="46"/>
      <c r="AC650" s="46"/>
      <c r="AD650" s="46"/>
      <c r="AE650" s="46"/>
      <c r="AF650" s="46"/>
    </row>
    <row r="651" spans="1:32" x14ac:dyDescent="0.2">
      <c r="A651"/>
      <c r="B651"/>
      <c r="D651"/>
      <c r="E651"/>
      <c r="F651"/>
      <c r="G651"/>
      <c r="H651"/>
      <c r="I651"/>
      <c r="J651"/>
      <c r="K651"/>
      <c r="L651"/>
      <c r="M651"/>
      <c r="N651"/>
      <c r="O651"/>
      <c r="P651"/>
      <c r="Q651"/>
      <c r="R651"/>
      <c r="S651"/>
      <c r="T651"/>
      <c r="U651"/>
      <c r="W651" s="115"/>
      <c r="AB651" s="46"/>
      <c r="AC651" s="46"/>
      <c r="AD651" s="46"/>
      <c r="AE651" s="46"/>
      <c r="AF651" s="46"/>
    </row>
    <row r="652" spans="1:32" x14ac:dyDescent="0.2">
      <c r="A652"/>
      <c r="B652"/>
      <c r="D652"/>
      <c r="E652"/>
      <c r="F652"/>
      <c r="G652"/>
      <c r="H652"/>
      <c r="I652"/>
      <c r="J652"/>
      <c r="K652"/>
      <c r="L652"/>
      <c r="M652"/>
      <c r="N652"/>
      <c r="O652"/>
      <c r="P652"/>
      <c r="Q652"/>
      <c r="R652"/>
      <c r="S652"/>
      <c r="T652"/>
      <c r="U652"/>
      <c r="W652" s="115"/>
      <c r="AB652" s="46"/>
      <c r="AC652" s="46"/>
      <c r="AD652" s="46"/>
      <c r="AE652" s="46"/>
      <c r="AF652" s="46"/>
    </row>
    <row r="653" spans="1:32" x14ac:dyDescent="0.2">
      <c r="A653"/>
      <c r="B653"/>
      <c r="D653"/>
      <c r="E653"/>
      <c r="F653"/>
      <c r="G653"/>
      <c r="H653"/>
      <c r="I653"/>
      <c r="J653"/>
      <c r="K653"/>
      <c r="L653"/>
      <c r="M653"/>
      <c r="N653"/>
      <c r="O653"/>
      <c r="P653"/>
      <c r="Q653"/>
      <c r="R653"/>
      <c r="S653"/>
      <c r="T653"/>
      <c r="U653"/>
      <c r="W653" s="115"/>
      <c r="AB653" s="46"/>
      <c r="AC653" s="46"/>
      <c r="AD653" s="46"/>
      <c r="AE653" s="46"/>
      <c r="AF653" s="46"/>
    </row>
    <row r="654" spans="1:32" x14ac:dyDescent="0.2">
      <c r="A654"/>
      <c r="B654"/>
      <c r="D654"/>
      <c r="E654"/>
      <c r="F654"/>
      <c r="G654"/>
      <c r="H654"/>
      <c r="I654"/>
      <c r="J654"/>
      <c r="K654"/>
      <c r="L654"/>
      <c r="M654"/>
      <c r="N654"/>
      <c r="O654"/>
      <c r="P654"/>
      <c r="Q654"/>
      <c r="R654"/>
      <c r="S654"/>
      <c r="T654"/>
      <c r="U654"/>
      <c r="W654" s="115"/>
      <c r="AB654" s="46"/>
      <c r="AC654" s="46"/>
      <c r="AD654" s="46"/>
      <c r="AE654" s="46"/>
      <c r="AF654" s="46"/>
    </row>
    <row r="655" spans="1:32" x14ac:dyDescent="0.2">
      <c r="A655"/>
      <c r="B655"/>
      <c r="D655"/>
      <c r="E655"/>
      <c r="F655"/>
      <c r="G655"/>
      <c r="H655"/>
      <c r="I655"/>
      <c r="J655"/>
      <c r="K655"/>
      <c r="L655"/>
      <c r="M655"/>
      <c r="N655"/>
      <c r="O655"/>
      <c r="P655"/>
      <c r="Q655"/>
      <c r="R655"/>
      <c r="S655"/>
      <c r="T655"/>
      <c r="U655"/>
      <c r="W655" s="115"/>
      <c r="AB655" s="46"/>
      <c r="AC655" s="46"/>
      <c r="AD655" s="46"/>
      <c r="AE655" s="46"/>
      <c r="AF655" s="46"/>
    </row>
    <row r="656" spans="1:32" x14ac:dyDescent="0.2">
      <c r="A656"/>
      <c r="B656"/>
      <c r="D656"/>
      <c r="E656"/>
      <c r="F656"/>
      <c r="G656"/>
      <c r="H656"/>
      <c r="I656"/>
      <c r="J656"/>
      <c r="K656"/>
      <c r="L656"/>
      <c r="M656"/>
      <c r="N656"/>
      <c r="O656"/>
      <c r="P656"/>
      <c r="Q656"/>
      <c r="R656"/>
      <c r="S656"/>
      <c r="T656"/>
      <c r="U656"/>
      <c r="W656" s="115"/>
      <c r="AB656" s="46"/>
      <c r="AC656" s="46"/>
      <c r="AD656" s="46"/>
      <c r="AE656" s="46"/>
      <c r="AF656" s="46"/>
    </row>
    <row r="657" spans="1:32" x14ac:dyDescent="0.2">
      <c r="A657"/>
      <c r="B657"/>
      <c r="D657"/>
      <c r="E657"/>
      <c r="F657"/>
      <c r="G657"/>
      <c r="H657"/>
      <c r="I657"/>
      <c r="J657"/>
      <c r="K657"/>
      <c r="L657"/>
      <c r="M657"/>
      <c r="N657"/>
      <c r="O657"/>
      <c r="P657"/>
      <c r="Q657"/>
      <c r="R657"/>
      <c r="S657"/>
      <c r="T657"/>
      <c r="U657"/>
      <c r="W657" s="115"/>
      <c r="AB657" s="46"/>
      <c r="AC657" s="46"/>
      <c r="AD657" s="46"/>
      <c r="AE657" s="46"/>
      <c r="AF657" s="46"/>
    </row>
    <row r="658" spans="1:32" x14ac:dyDescent="0.2">
      <c r="A658"/>
      <c r="B658"/>
      <c r="D658"/>
      <c r="E658"/>
      <c r="F658"/>
      <c r="G658"/>
      <c r="H658"/>
      <c r="I658"/>
      <c r="J658"/>
      <c r="K658"/>
      <c r="L658"/>
      <c r="M658"/>
      <c r="N658"/>
      <c r="O658"/>
      <c r="P658"/>
      <c r="Q658"/>
      <c r="R658"/>
      <c r="S658"/>
      <c r="T658"/>
      <c r="U658"/>
      <c r="W658" s="115"/>
      <c r="AB658" s="46"/>
      <c r="AC658" s="46"/>
      <c r="AD658" s="46"/>
      <c r="AE658" s="46"/>
      <c r="AF658" s="46"/>
    </row>
    <row r="659" spans="1:32" x14ac:dyDescent="0.2">
      <c r="A659"/>
      <c r="B659"/>
      <c r="D659"/>
      <c r="E659"/>
      <c r="F659"/>
      <c r="G659"/>
      <c r="H659"/>
      <c r="I659"/>
      <c r="J659"/>
      <c r="K659"/>
      <c r="L659"/>
      <c r="M659"/>
      <c r="N659"/>
      <c r="O659"/>
      <c r="P659"/>
      <c r="Q659"/>
      <c r="R659"/>
      <c r="S659"/>
      <c r="T659"/>
      <c r="U659"/>
      <c r="W659" s="115"/>
      <c r="AB659" s="46"/>
      <c r="AC659" s="46"/>
      <c r="AD659" s="46"/>
      <c r="AE659" s="46"/>
      <c r="AF659" s="46"/>
    </row>
    <row r="660" spans="1:32" x14ac:dyDescent="0.2">
      <c r="A660"/>
      <c r="B660"/>
      <c r="D660"/>
      <c r="E660"/>
      <c r="F660"/>
      <c r="G660"/>
      <c r="H660"/>
      <c r="I660"/>
      <c r="J660"/>
      <c r="K660"/>
      <c r="L660"/>
      <c r="M660"/>
      <c r="N660"/>
      <c r="O660"/>
      <c r="P660"/>
      <c r="Q660"/>
      <c r="R660"/>
      <c r="S660"/>
      <c r="T660"/>
      <c r="U660"/>
      <c r="W660" s="115"/>
      <c r="AB660" s="46"/>
      <c r="AC660" s="46"/>
      <c r="AD660" s="46"/>
      <c r="AE660" s="46"/>
      <c r="AF660" s="46"/>
    </row>
    <row r="661" spans="1:32" x14ac:dyDescent="0.2">
      <c r="A661"/>
      <c r="B661"/>
      <c r="D661"/>
      <c r="E661"/>
      <c r="F661"/>
      <c r="G661"/>
      <c r="H661"/>
      <c r="I661"/>
      <c r="J661"/>
      <c r="K661"/>
      <c r="L661"/>
      <c r="M661"/>
      <c r="N661"/>
      <c r="O661"/>
      <c r="P661"/>
      <c r="Q661"/>
      <c r="R661"/>
      <c r="S661"/>
      <c r="T661"/>
      <c r="U661"/>
      <c r="W661" s="115"/>
      <c r="AB661" s="46"/>
      <c r="AC661" s="46"/>
      <c r="AD661" s="46"/>
      <c r="AE661" s="46"/>
      <c r="AF661" s="46"/>
    </row>
    <row r="662" spans="1:32" x14ac:dyDescent="0.2">
      <c r="A662"/>
      <c r="B662"/>
      <c r="D662"/>
      <c r="E662"/>
      <c r="F662"/>
      <c r="G662"/>
      <c r="H662"/>
      <c r="I662"/>
      <c r="J662"/>
      <c r="K662"/>
      <c r="L662"/>
      <c r="M662"/>
      <c r="N662"/>
      <c r="O662"/>
      <c r="P662"/>
      <c r="Q662"/>
      <c r="R662"/>
      <c r="S662"/>
      <c r="T662"/>
      <c r="U662"/>
      <c r="W662" s="115"/>
      <c r="AB662" s="46"/>
      <c r="AC662" s="46"/>
      <c r="AD662" s="46"/>
      <c r="AE662" s="46"/>
      <c r="AF662" s="46"/>
    </row>
    <row r="663" spans="1:32" x14ac:dyDescent="0.2">
      <c r="A663"/>
      <c r="B663"/>
      <c r="D663"/>
      <c r="E663"/>
      <c r="F663"/>
      <c r="G663"/>
      <c r="H663"/>
      <c r="I663"/>
      <c r="J663"/>
      <c r="K663"/>
      <c r="L663"/>
      <c r="M663"/>
      <c r="N663"/>
      <c r="O663"/>
      <c r="P663"/>
      <c r="Q663"/>
      <c r="R663"/>
      <c r="S663"/>
      <c r="T663"/>
      <c r="U663"/>
      <c r="W663" s="115"/>
      <c r="AB663" s="46"/>
      <c r="AC663" s="46"/>
      <c r="AD663" s="46"/>
      <c r="AE663" s="46"/>
      <c r="AF663" s="46"/>
    </row>
    <row r="664" spans="1:32" x14ac:dyDescent="0.2">
      <c r="A664"/>
      <c r="B664"/>
      <c r="D664"/>
      <c r="E664"/>
      <c r="F664"/>
      <c r="G664"/>
      <c r="H664"/>
      <c r="I664"/>
      <c r="J664"/>
      <c r="K664"/>
      <c r="L664"/>
      <c r="M664"/>
      <c r="N664"/>
      <c r="O664"/>
      <c r="P664"/>
      <c r="Q664"/>
      <c r="R664"/>
      <c r="S664"/>
      <c r="T664"/>
      <c r="U664"/>
      <c r="W664" s="115"/>
      <c r="AB664" s="46"/>
      <c r="AC664" s="46"/>
      <c r="AD664" s="46"/>
      <c r="AE664" s="46"/>
      <c r="AF664" s="46"/>
    </row>
    <row r="665" spans="1:32" x14ac:dyDescent="0.2">
      <c r="A665"/>
      <c r="B665"/>
      <c r="D665"/>
      <c r="E665"/>
      <c r="F665"/>
      <c r="G665"/>
      <c r="H665"/>
      <c r="I665"/>
      <c r="J665"/>
      <c r="K665"/>
      <c r="L665"/>
      <c r="M665"/>
      <c r="N665"/>
      <c r="O665"/>
      <c r="P665"/>
      <c r="Q665"/>
      <c r="R665"/>
      <c r="S665"/>
      <c r="T665"/>
      <c r="U665"/>
      <c r="W665" s="115"/>
      <c r="AB665" s="46"/>
      <c r="AC665" s="46"/>
      <c r="AD665" s="46"/>
      <c r="AE665" s="46"/>
      <c r="AF665" s="46"/>
    </row>
    <row r="666" spans="1:32" x14ac:dyDescent="0.2">
      <c r="A666"/>
      <c r="B666"/>
      <c r="D666"/>
      <c r="E666"/>
      <c r="F666"/>
      <c r="G666"/>
      <c r="H666"/>
      <c r="I666"/>
      <c r="J666"/>
      <c r="K666"/>
      <c r="L666"/>
      <c r="M666"/>
      <c r="N666"/>
      <c r="O666"/>
      <c r="P666"/>
      <c r="Q666"/>
      <c r="R666"/>
      <c r="S666"/>
      <c r="T666"/>
      <c r="U666"/>
      <c r="W666" s="115"/>
      <c r="AB666" s="46"/>
      <c r="AC666" s="46"/>
      <c r="AD666" s="46"/>
      <c r="AE666" s="46"/>
      <c r="AF666" s="46"/>
    </row>
    <row r="667" spans="1:32" x14ac:dyDescent="0.2">
      <c r="A667"/>
      <c r="B667"/>
      <c r="D667"/>
      <c r="E667"/>
      <c r="F667"/>
      <c r="G667"/>
      <c r="H667"/>
      <c r="I667"/>
      <c r="J667"/>
      <c r="K667"/>
      <c r="L667"/>
      <c r="M667"/>
      <c r="N667"/>
      <c r="O667"/>
      <c r="P667"/>
      <c r="Q667"/>
      <c r="R667"/>
      <c r="S667"/>
      <c r="T667"/>
      <c r="U667"/>
      <c r="W667" s="115"/>
      <c r="AB667" s="46"/>
      <c r="AC667" s="46"/>
      <c r="AD667" s="46"/>
      <c r="AE667" s="46"/>
      <c r="AF667" s="46"/>
    </row>
    <row r="668" spans="1:32" x14ac:dyDescent="0.2">
      <c r="A668"/>
      <c r="B668"/>
      <c r="D668"/>
      <c r="E668"/>
      <c r="F668"/>
      <c r="G668"/>
      <c r="H668"/>
      <c r="I668"/>
      <c r="J668"/>
      <c r="K668"/>
      <c r="L668"/>
      <c r="M668"/>
      <c r="N668"/>
      <c r="O668"/>
      <c r="P668"/>
      <c r="Q668"/>
      <c r="R668"/>
      <c r="S668"/>
      <c r="T668"/>
      <c r="U668"/>
      <c r="W668" s="115"/>
      <c r="AB668" s="46"/>
      <c r="AC668" s="46"/>
      <c r="AD668" s="46"/>
      <c r="AE668" s="46"/>
      <c r="AF668" s="46"/>
    </row>
    <row r="669" spans="1:32" x14ac:dyDescent="0.2">
      <c r="A669"/>
      <c r="B669"/>
      <c r="D669"/>
      <c r="E669"/>
      <c r="F669"/>
      <c r="G669"/>
      <c r="H669"/>
      <c r="I669"/>
      <c r="J669"/>
      <c r="K669"/>
      <c r="L669"/>
      <c r="M669"/>
      <c r="N669"/>
      <c r="O669"/>
      <c r="P669"/>
      <c r="Q669"/>
      <c r="R669"/>
      <c r="S669"/>
      <c r="T669"/>
      <c r="U669"/>
      <c r="W669" s="115"/>
      <c r="AB669" s="46"/>
      <c r="AC669" s="46"/>
      <c r="AD669" s="46"/>
      <c r="AE669" s="46"/>
      <c r="AF669" s="46"/>
    </row>
    <row r="670" spans="1:32" x14ac:dyDescent="0.2">
      <c r="A670"/>
      <c r="B670"/>
      <c r="D670"/>
      <c r="E670"/>
      <c r="F670"/>
      <c r="G670"/>
      <c r="H670"/>
      <c r="I670"/>
      <c r="J670"/>
      <c r="K670"/>
      <c r="L670"/>
      <c r="M670"/>
      <c r="N670"/>
      <c r="O670"/>
      <c r="P670"/>
      <c r="Q670"/>
      <c r="R670"/>
      <c r="S670"/>
      <c r="T670"/>
      <c r="U670"/>
      <c r="W670" s="115"/>
      <c r="AB670" s="46"/>
      <c r="AC670" s="46"/>
      <c r="AD670" s="46"/>
      <c r="AE670" s="46"/>
      <c r="AF670" s="46"/>
    </row>
    <row r="671" spans="1:32" x14ac:dyDescent="0.2">
      <c r="A671"/>
      <c r="B671"/>
      <c r="D671"/>
      <c r="E671"/>
      <c r="F671"/>
      <c r="G671"/>
      <c r="H671"/>
      <c r="I671"/>
      <c r="J671"/>
      <c r="K671"/>
      <c r="L671"/>
      <c r="M671"/>
      <c r="N671"/>
      <c r="O671"/>
      <c r="P671"/>
      <c r="Q671"/>
      <c r="R671"/>
      <c r="S671"/>
      <c r="T671"/>
      <c r="U671"/>
      <c r="W671" s="115"/>
      <c r="AB671" s="46"/>
      <c r="AC671" s="46"/>
      <c r="AD671" s="46"/>
      <c r="AE671" s="46"/>
      <c r="AF671" s="46"/>
    </row>
    <row r="672" spans="1:32" x14ac:dyDescent="0.2">
      <c r="A672"/>
      <c r="B672"/>
      <c r="D672"/>
      <c r="E672"/>
      <c r="F672"/>
      <c r="G672"/>
      <c r="H672"/>
      <c r="I672"/>
      <c r="J672"/>
      <c r="K672"/>
      <c r="L672"/>
      <c r="M672"/>
      <c r="N672"/>
      <c r="O672"/>
      <c r="P672"/>
      <c r="Q672"/>
      <c r="R672"/>
      <c r="S672"/>
      <c r="T672"/>
      <c r="U672"/>
      <c r="W672" s="115"/>
      <c r="AB672" s="46"/>
      <c r="AC672" s="46"/>
      <c r="AD672" s="46"/>
      <c r="AE672" s="46"/>
      <c r="AF672" s="46"/>
    </row>
    <row r="673" spans="1:32" x14ac:dyDescent="0.2">
      <c r="A673"/>
      <c r="B673"/>
      <c r="D673"/>
      <c r="E673"/>
      <c r="F673"/>
      <c r="G673"/>
      <c r="H673"/>
      <c r="I673"/>
      <c r="J673"/>
      <c r="K673"/>
      <c r="L673"/>
      <c r="M673"/>
      <c r="N673"/>
      <c r="O673"/>
      <c r="P673"/>
      <c r="Q673"/>
      <c r="R673"/>
      <c r="S673"/>
      <c r="T673"/>
      <c r="U673"/>
      <c r="W673" s="115"/>
      <c r="AB673" s="46"/>
      <c r="AC673" s="46"/>
      <c r="AD673" s="46"/>
      <c r="AE673" s="46"/>
      <c r="AF673" s="46"/>
    </row>
    <row r="674" spans="1:32" x14ac:dyDescent="0.2">
      <c r="A674"/>
      <c r="B674"/>
      <c r="D674"/>
      <c r="E674"/>
      <c r="F674"/>
      <c r="G674"/>
      <c r="H674"/>
      <c r="I674"/>
      <c r="J674"/>
      <c r="K674"/>
      <c r="L674"/>
      <c r="M674"/>
      <c r="N674"/>
      <c r="O674"/>
      <c r="P674"/>
      <c r="Q674"/>
      <c r="R674"/>
      <c r="S674"/>
      <c r="T674"/>
      <c r="U674"/>
      <c r="W674" s="115"/>
      <c r="AB674" s="46"/>
      <c r="AC674" s="46"/>
      <c r="AD674" s="46"/>
      <c r="AE674" s="46"/>
      <c r="AF674" s="46"/>
    </row>
    <row r="675" spans="1:32" x14ac:dyDescent="0.2">
      <c r="A675"/>
      <c r="B675"/>
      <c r="D675"/>
      <c r="E675"/>
      <c r="F675"/>
      <c r="G675"/>
      <c r="H675"/>
      <c r="I675"/>
      <c r="J675"/>
      <c r="K675"/>
      <c r="L675"/>
      <c r="M675"/>
      <c r="N675"/>
      <c r="O675"/>
      <c r="P675"/>
      <c r="Q675"/>
      <c r="R675"/>
      <c r="S675"/>
      <c r="T675"/>
      <c r="U675"/>
      <c r="W675" s="115"/>
      <c r="AB675" s="46"/>
      <c r="AC675" s="46"/>
      <c r="AD675" s="46"/>
      <c r="AE675" s="46"/>
      <c r="AF675" s="46"/>
    </row>
    <row r="676" spans="1:32" x14ac:dyDescent="0.2">
      <c r="A676"/>
      <c r="B676"/>
      <c r="D676"/>
      <c r="E676"/>
      <c r="F676"/>
      <c r="G676"/>
      <c r="H676"/>
      <c r="I676"/>
      <c r="J676"/>
      <c r="K676"/>
      <c r="L676"/>
      <c r="M676"/>
      <c r="N676"/>
      <c r="O676"/>
      <c r="P676"/>
      <c r="Q676"/>
      <c r="R676"/>
      <c r="S676"/>
      <c r="T676"/>
      <c r="U676"/>
      <c r="W676" s="115"/>
      <c r="AB676" s="46"/>
      <c r="AC676" s="46"/>
      <c r="AD676" s="46"/>
      <c r="AE676" s="46"/>
      <c r="AF676" s="46"/>
    </row>
    <row r="677" spans="1:32" x14ac:dyDescent="0.2">
      <c r="A677"/>
      <c r="B677"/>
      <c r="D677"/>
      <c r="E677"/>
      <c r="F677"/>
      <c r="G677"/>
      <c r="H677"/>
      <c r="I677"/>
      <c r="J677"/>
      <c r="K677"/>
      <c r="L677"/>
      <c r="M677"/>
      <c r="N677"/>
      <c r="O677"/>
      <c r="P677"/>
      <c r="Q677"/>
      <c r="R677"/>
      <c r="S677"/>
      <c r="T677"/>
      <c r="U677"/>
      <c r="W677" s="115"/>
      <c r="AB677" s="46"/>
      <c r="AC677" s="46"/>
      <c r="AD677" s="46"/>
      <c r="AE677" s="46"/>
      <c r="AF677" s="46"/>
    </row>
    <row r="678" spans="1:32" x14ac:dyDescent="0.2">
      <c r="A678"/>
      <c r="B678"/>
      <c r="D678"/>
      <c r="E678"/>
      <c r="F678"/>
      <c r="G678"/>
      <c r="H678"/>
      <c r="I678"/>
      <c r="J678"/>
      <c r="K678"/>
      <c r="L678"/>
      <c r="M678"/>
      <c r="N678"/>
      <c r="O678"/>
      <c r="P678"/>
      <c r="Q678"/>
      <c r="R678"/>
      <c r="S678"/>
      <c r="T678"/>
      <c r="U678"/>
      <c r="W678" s="115"/>
      <c r="AB678" s="46"/>
      <c r="AC678" s="46"/>
      <c r="AD678" s="46"/>
      <c r="AE678" s="46"/>
      <c r="AF678" s="46"/>
    </row>
    <row r="679" spans="1:32" x14ac:dyDescent="0.2">
      <c r="A679"/>
      <c r="B679"/>
      <c r="D679"/>
      <c r="E679"/>
      <c r="F679"/>
      <c r="G679"/>
      <c r="H679"/>
      <c r="I679"/>
      <c r="J679"/>
      <c r="K679"/>
      <c r="L679"/>
      <c r="M679"/>
      <c r="N679"/>
      <c r="O679"/>
      <c r="P679"/>
      <c r="Q679"/>
      <c r="R679"/>
      <c r="S679"/>
      <c r="T679"/>
      <c r="U679"/>
      <c r="W679" s="115"/>
      <c r="AB679" s="46"/>
      <c r="AC679" s="46"/>
      <c r="AD679" s="46"/>
      <c r="AE679" s="46"/>
      <c r="AF679" s="46"/>
    </row>
    <row r="680" spans="1:32" x14ac:dyDescent="0.2">
      <c r="A680"/>
      <c r="B680"/>
      <c r="D680"/>
      <c r="E680"/>
      <c r="F680"/>
      <c r="G680"/>
      <c r="H680"/>
      <c r="I680"/>
      <c r="J680"/>
      <c r="K680"/>
      <c r="L680"/>
      <c r="M680"/>
      <c r="N680"/>
      <c r="O680"/>
      <c r="P680"/>
      <c r="Q680"/>
      <c r="R680"/>
      <c r="S680"/>
      <c r="T680"/>
      <c r="U680"/>
      <c r="W680" s="115"/>
      <c r="AB680" s="46"/>
      <c r="AC680" s="46"/>
      <c r="AD680" s="46"/>
      <c r="AE680" s="46"/>
      <c r="AF680" s="46"/>
    </row>
    <row r="681" spans="1:32" x14ac:dyDescent="0.2">
      <c r="A681"/>
      <c r="B681"/>
      <c r="D681"/>
      <c r="E681"/>
      <c r="F681"/>
      <c r="G681"/>
      <c r="H681"/>
      <c r="I681"/>
      <c r="J681"/>
      <c r="K681"/>
      <c r="L681"/>
      <c r="M681"/>
      <c r="N681"/>
      <c r="O681"/>
      <c r="P681"/>
      <c r="Q681"/>
      <c r="R681"/>
      <c r="S681"/>
      <c r="T681"/>
      <c r="U681"/>
      <c r="W681" s="115"/>
      <c r="AB681" s="46"/>
      <c r="AC681" s="46"/>
      <c r="AD681" s="46"/>
      <c r="AE681" s="46"/>
      <c r="AF681" s="46"/>
    </row>
    <row r="682" spans="1:32" x14ac:dyDescent="0.2">
      <c r="A682"/>
      <c r="B682"/>
      <c r="D682"/>
      <c r="E682"/>
      <c r="F682"/>
      <c r="G682"/>
      <c r="H682"/>
      <c r="I682"/>
      <c r="J682"/>
      <c r="K682"/>
      <c r="L682"/>
      <c r="M682"/>
      <c r="N682"/>
      <c r="O682"/>
      <c r="P682"/>
      <c r="Q682"/>
      <c r="R682"/>
      <c r="S682"/>
      <c r="T682"/>
      <c r="U682"/>
      <c r="W682" s="115"/>
      <c r="AB682" s="46"/>
      <c r="AC682" s="46"/>
      <c r="AD682" s="46"/>
      <c r="AE682" s="46"/>
      <c r="AF682" s="46"/>
    </row>
    <row r="683" spans="1:32" x14ac:dyDescent="0.2">
      <c r="A683"/>
      <c r="B683"/>
      <c r="D683"/>
      <c r="E683"/>
      <c r="F683"/>
      <c r="G683"/>
      <c r="H683"/>
      <c r="I683"/>
      <c r="J683"/>
      <c r="K683"/>
      <c r="L683"/>
      <c r="M683"/>
      <c r="N683"/>
      <c r="O683"/>
      <c r="P683"/>
      <c r="Q683"/>
      <c r="R683"/>
      <c r="S683"/>
      <c r="T683"/>
      <c r="U683"/>
      <c r="W683" s="115"/>
      <c r="AB683" s="46"/>
      <c r="AC683" s="46"/>
      <c r="AD683" s="46"/>
      <c r="AE683" s="46"/>
      <c r="AF683" s="46"/>
    </row>
    <row r="684" spans="1:32" x14ac:dyDescent="0.2">
      <c r="A684"/>
      <c r="B684"/>
      <c r="D684"/>
      <c r="E684"/>
      <c r="F684"/>
      <c r="G684"/>
      <c r="H684"/>
      <c r="I684"/>
      <c r="J684"/>
      <c r="K684"/>
      <c r="L684"/>
      <c r="M684"/>
      <c r="N684"/>
      <c r="O684"/>
      <c r="P684"/>
      <c r="Q684"/>
      <c r="R684"/>
      <c r="S684"/>
      <c r="T684"/>
      <c r="U684"/>
      <c r="W684" s="115"/>
      <c r="AB684" s="46"/>
      <c r="AC684" s="46"/>
      <c r="AD684" s="46"/>
      <c r="AE684" s="46"/>
      <c r="AF684" s="46"/>
    </row>
    <row r="685" spans="1:32" x14ac:dyDescent="0.2">
      <c r="A685"/>
      <c r="B685"/>
      <c r="D685"/>
      <c r="E685"/>
      <c r="F685"/>
      <c r="G685"/>
      <c r="H685"/>
      <c r="I685"/>
      <c r="J685"/>
      <c r="K685"/>
      <c r="L685"/>
      <c r="M685"/>
      <c r="N685"/>
      <c r="O685"/>
      <c r="P685"/>
      <c r="Q685"/>
      <c r="R685"/>
      <c r="S685"/>
      <c r="T685"/>
      <c r="U685"/>
      <c r="W685" s="115"/>
      <c r="AB685" s="46"/>
      <c r="AC685" s="46"/>
      <c r="AD685" s="46"/>
      <c r="AE685" s="46"/>
      <c r="AF685" s="46"/>
    </row>
    <row r="686" spans="1:32" x14ac:dyDescent="0.2">
      <c r="A686"/>
      <c r="B686"/>
      <c r="D686"/>
      <c r="E686"/>
      <c r="F686"/>
      <c r="G686"/>
      <c r="H686"/>
      <c r="I686"/>
      <c r="J686"/>
      <c r="K686"/>
      <c r="L686"/>
      <c r="M686"/>
      <c r="N686"/>
      <c r="O686"/>
      <c r="P686"/>
      <c r="Q686"/>
      <c r="R686"/>
      <c r="S686"/>
      <c r="T686"/>
      <c r="U686"/>
      <c r="W686" s="115"/>
      <c r="AB686" s="46"/>
      <c r="AC686" s="46"/>
      <c r="AD686" s="46"/>
      <c r="AE686" s="46"/>
      <c r="AF686" s="46"/>
    </row>
    <row r="687" spans="1:32" x14ac:dyDescent="0.2">
      <c r="A687"/>
      <c r="B687"/>
      <c r="D687"/>
      <c r="E687"/>
      <c r="F687"/>
      <c r="G687"/>
      <c r="H687"/>
      <c r="I687"/>
      <c r="J687"/>
      <c r="K687"/>
      <c r="L687"/>
      <c r="M687"/>
      <c r="N687"/>
      <c r="O687"/>
      <c r="P687"/>
      <c r="Q687"/>
      <c r="R687"/>
      <c r="S687"/>
      <c r="T687"/>
      <c r="U687"/>
      <c r="W687" s="115"/>
      <c r="AB687" s="46"/>
      <c r="AC687" s="46"/>
      <c r="AD687" s="46"/>
      <c r="AE687" s="46"/>
      <c r="AF687" s="46"/>
    </row>
    <row r="688" spans="1:32" x14ac:dyDescent="0.2">
      <c r="A688"/>
      <c r="B688"/>
      <c r="D688"/>
      <c r="E688"/>
      <c r="F688"/>
      <c r="G688"/>
      <c r="H688"/>
      <c r="I688"/>
      <c r="J688"/>
      <c r="K688"/>
      <c r="L688"/>
      <c r="M688"/>
      <c r="N688"/>
      <c r="O688"/>
      <c r="P688"/>
      <c r="Q688"/>
      <c r="R688"/>
      <c r="S688"/>
      <c r="T688"/>
      <c r="U688"/>
      <c r="W688" s="115"/>
      <c r="AB688" s="46"/>
      <c r="AC688" s="46"/>
      <c r="AD688" s="46"/>
      <c r="AE688" s="46"/>
      <c r="AF688" s="46"/>
    </row>
    <row r="689" spans="1:32" x14ac:dyDescent="0.2">
      <c r="A689"/>
      <c r="B689"/>
      <c r="D689"/>
      <c r="E689"/>
      <c r="F689"/>
      <c r="G689"/>
      <c r="H689"/>
      <c r="I689"/>
      <c r="J689"/>
      <c r="K689"/>
      <c r="L689"/>
      <c r="M689"/>
      <c r="N689"/>
      <c r="O689"/>
      <c r="P689"/>
      <c r="Q689"/>
      <c r="R689"/>
      <c r="S689"/>
      <c r="T689"/>
      <c r="U689"/>
      <c r="W689" s="115"/>
      <c r="AB689" s="46"/>
      <c r="AC689" s="46"/>
      <c r="AD689" s="46"/>
      <c r="AE689" s="46"/>
      <c r="AF689" s="46"/>
    </row>
    <row r="690" spans="1:32" x14ac:dyDescent="0.2">
      <c r="A690"/>
      <c r="B690"/>
      <c r="D690"/>
      <c r="E690"/>
      <c r="F690"/>
      <c r="G690"/>
      <c r="H690"/>
      <c r="I690"/>
      <c r="J690"/>
      <c r="K690"/>
      <c r="L690"/>
      <c r="M690"/>
      <c r="N690"/>
      <c r="O690"/>
      <c r="P690"/>
      <c r="Q690"/>
      <c r="R690"/>
      <c r="S690"/>
      <c r="T690"/>
      <c r="U690"/>
      <c r="W690" s="115"/>
      <c r="AB690" s="46"/>
      <c r="AC690" s="46"/>
      <c r="AD690" s="46"/>
      <c r="AE690" s="46"/>
      <c r="AF690" s="46"/>
    </row>
    <row r="691" spans="1:32" x14ac:dyDescent="0.2">
      <c r="A691"/>
      <c r="B691"/>
      <c r="D691"/>
      <c r="E691"/>
      <c r="F691"/>
      <c r="G691"/>
      <c r="H691"/>
      <c r="I691"/>
      <c r="J691"/>
      <c r="K691"/>
      <c r="L691"/>
      <c r="M691"/>
      <c r="N691"/>
      <c r="O691"/>
      <c r="P691"/>
      <c r="Q691"/>
      <c r="R691"/>
      <c r="S691"/>
      <c r="T691"/>
      <c r="U691"/>
      <c r="W691" s="115"/>
      <c r="AB691" s="46"/>
      <c r="AC691" s="46"/>
      <c r="AD691" s="46"/>
      <c r="AE691" s="46"/>
      <c r="AF691" s="46"/>
    </row>
    <row r="692" spans="1:32" x14ac:dyDescent="0.2">
      <c r="A692"/>
      <c r="B692"/>
      <c r="D692"/>
      <c r="E692"/>
      <c r="F692"/>
      <c r="G692"/>
      <c r="H692"/>
      <c r="I692"/>
      <c r="J692"/>
      <c r="K692"/>
      <c r="L692"/>
      <c r="M692"/>
      <c r="N692"/>
      <c r="O692"/>
      <c r="P692"/>
      <c r="Q692"/>
      <c r="R692"/>
      <c r="S692"/>
      <c r="T692"/>
      <c r="U692"/>
      <c r="W692" s="115"/>
      <c r="AB692" s="46"/>
      <c r="AC692" s="46"/>
      <c r="AD692" s="46"/>
      <c r="AE692" s="46"/>
      <c r="AF692" s="46"/>
    </row>
    <row r="693" spans="1:32" x14ac:dyDescent="0.2">
      <c r="A693"/>
      <c r="B693"/>
      <c r="D693"/>
      <c r="E693"/>
      <c r="F693"/>
      <c r="G693"/>
      <c r="H693"/>
      <c r="I693"/>
      <c r="J693"/>
      <c r="K693"/>
      <c r="L693"/>
      <c r="M693"/>
      <c r="N693"/>
      <c r="O693"/>
      <c r="P693"/>
      <c r="Q693"/>
      <c r="R693"/>
      <c r="S693"/>
      <c r="T693"/>
      <c r="U693"/>
      <c r="W693" s="115"/>
      <c r="AB693" s="46"/>
      <c r="AC693" s="46"/>
      <c r="AD693" s="46"/>
      <c r="AE693" s="46"/>
      <c r="AF693" s="46"/>
    </row>
    <row r="694" spans="1:32" x14ac:dyDescent="0.2">
      <c r="A694"/>
      <c r="B694"/>
      <c r="D694"/>
      <c r="E694"/>
      <c r="F694"/>
      <c r="G694"/>
      <c r="H694"/>
      <c r="I694"/>
      <c r="J694"/>
      <c r="K694"/>
      <c r="L694"/>
      <c r="M694"/>
      <c r="N694"/>
      <c r="O694"/>
      <c r="P694"/>
      <c r="Q694"/>
      <c r="R694"/>
      <c r="S694"/>
      <c r="T694"/>
      <c r="U694"/>
      <c r="W694" s="115"/>
      <c r="AB694" s="46"/>
      <c r="AC694" s="46"/>
      <c r="AD694" s="46"/>
      <c r="AE694" s="46"/>
      <c r="AF694" s="46"/>
    </row>
    <row r="695" spans="1:32" x14ac:dyDescent="0.2">
      <c r="A695"/>
      <c r="B695"/>
      <c r="D695"/>
      <c r="E695"/>
      <c r="F695"/>
      <c r="G695"/>
      <c r="H695"/>
      <c r="I695"/>
      <c r="J695"/>
      <c r="K695"/>
      <c r="L695"/>
      <c r="M695"/>
      <c r="N695"/>
      <c r="O695"/>
      <c r="P695"/>
      <c r="Q695"/>
      <c r="R695"/>
      <c r="S695"/>
      <c r="T695"/>
      <c r="U695"/>
      <c r="W695" s="115"/>
      <c r="AB695" s="46"/>
      <c r="AC695" s="46"/>
      <c r="AD695" s="46"/>
      <c r="AE695" s="46"/>
      <c r="AF695" s="46"/>
    </row>
    <row r="696" spans="1:32" x14ac:dyDescent="0.2">
      <c r="A696"/>
      <c r="B696"/>
      <c r="D696"/>
      <c r="E696"/>
      <c r="F696"/>
      <c r="G696"/>
      <c r="H696"/>
      <c r="I696"/>
      <c r="J696"/>
      <c r="K696"/>
      <c r="L696"/>
      <c r="M696"/>
      <c r="N696"/>
      <c r="O696"/>
      <c r="P696"/>
      <c r="Q696"/>
      <c r="R696"/>
      <c r="S696"/>
      <c r="T696"/>
      <c r="U696"/>
      <c r="W696" s="115"/>
      <c r="AB696" s="46"/>
      <c r="AC696" s="46"/>
      <c r="AD696" s="46"/>
      <c r="AE696" s="46"/>
      <c r="AF696" s="46"/>
    </row>
    <row r="697" spans="1:32" x14ac:dyDescent="0.2">
      <c r="A697"/>
      <c r="B697"/>
      <c r="D697"/>
      <c r="E697"/>
      <c r="F697"/>
      <c r="G697"/>
      <c r="H697"/>
      <c r="I697"/>
      <c r="J697"/>
      <c r="K697"/>
      <c r="L697"/>
      <c r="M697"/>
      <c r="N697"/>
      <c r="O697"/>
      <c r="P697"/>
      <c r="Q697"/>
      <c r="R697"/>
      <c r="S697"/>
      <c r="T697"/>
      <c r="U697"/>
      <c r="W697" s="115"/>
      <c r="AB697" s="46"/>
      <c r="AC697" s="46"/>
      <c r="AD697" s="46"/>
      <c r="AE697" s="46"/>
      <c r="AF697" s="46"/>
    </row>
    <row r="698" spans="1:32" x14ac:dyDescent="0.2">
      <c r="A698"/>
      <c r="B698"/>
      <c r="D698"/>
      <c r="E698"/>
      <c r="F698"/>
      <c r="G698"/>
      <c r="H698"/>
      <c r="I698"/>
      <c r="J698"/>
      <c r="K698"/>
      <c r="L698"/>
      <c r="M698"/>
      <c r="N698"/>
      <c r="O698"/>
      <c r="P698"/>
      <c r="Q698"/>
      <c r="R698"/>
      <c r="S698"/>
      <c r="T698"/>
      <c r="U698"/>
      <c r="W698" s="115"/>
      <c r="AB698" s="46"/>
      <c r="AC698" s="46"/>
      <c r="AD698" s="46"/>
      <c r="AE698" s="46"/>
      <c r="AF698" s="46"/>
    </row>
    <row r="699" spans="1:32" x14ac:dyDescent="0.2">
      <c r="A699"/>
      <c r="B699"/>
      <c r="D699"/>
      <c r="E699"/>
      <c r="F699"/>
      <c r="G699"/>
      <c r="H699"/>
      <c r="I699"/>
      <c r="J699"/>
      <c r="K699"/>
      <c r="L699"/>
      <c r="M699"/>
      <c r="N699"/>
      <c r="O699"/>
      <c r="P699"/>
      <c r="Q699"/>
      <c r="R699"/>
      <c r="S699"/>
      <c r="T699"/>
      <c r="U699"/>
      <c r="W699" s="115"/>
      <c r="AB699" s="46"/>
      <c r="AC699" s="46"/>
      <c r="AD699" s="46"/>
      <c r="AE699" s="46"/>
      <c r="AF699" s="46"/>
    </row>
    <row r="700" spans="1:32" x14ac:dyDescent="0.2">
      <c r="A700"/>
      <c r="B700"/>
      <c r="D700"/>
      <c r="E700"/>
      <c r="F700"/>
      <c r="G700"/>
      <c r="H700"/>
      <c r="I700"/>
      <c r="J700"/>
      <c r="K700"/>
      <c r="L700"/>
      <c r="M700"/>
      <c r="N700"/>
      <c r="O700"/>
      <c r="P700"/>
      <c r="Q700"/>
      <c r="R700"/>
      <c r="S700"/>
      <c r="T700"/>
      <c r="U700"/>
      <c r="W700" s="115"/>
      <c r="AB700" s="46"/>
      <c r="AC700" s="46"/>
      <c r="AD700" s="46"/>
      <c r="AE700" s="46"/>
      <c r="AF700" s="46"/>
    </row>
    <row r="701" spans="1:32" x14ac:dyDescent="0.2">
      <c r="A701"/>
      <c r="B701"/>
      <c r="D701"/>
      <c r="E701"/>
      <c r="F701"/>
      <c r="G701"/>
      <c r="H701"/>
      <c r="I701"/>
      <c r="J701"/>
      <c r="K701"/>
      <c r="L701"/>
      <c r="M701"/>
      <c r="N701"/>
      <c r="O701"/>
      <c r="P701"/>
      <c r="Q701"/>
      <c r="R701"/>
      <c r="S701"/>
      <c r="T701"/>
      <c r="U701"/>
      <c r="W701" s="115"/>
      <c r="AB701" s="46"/>
      <c r="AC701" s="46"/>
      <c r="AD701" s="46"/>
      <c r="AE701" s="46"/>
      <c r="AF701" s="46"/>
    </row>
    <row r="702" spans="1:32" x14ac:dyDescent="0.2">
      <c r="A702"/>
      <c r="B702"/>
      <c r="D702"/>
      <c r="E702"/>
      <c r="F702"/>
      <c r="G702"/>
      <c r="H702"/>
      <c r="I702"/>
      <c r="J702"/>
      <c r="K702"/>
      <c r="L702"/>
      <c r="M702"/>
      <c r="N702"/>
      <c r="O702"/>
      <c r="P702"/>
      <c r="Q702"/>
      <c r="R702"/>
      <c r="S702"/>
      <c r="T702"/>
      <c r="U702"/>
      <c r="W702" s="115"/>
      <c r="AB702" s="46"/>
      <c r="AC702" s="46"/>
      <c r="AD702" s="46"/>
      <c r="AE702" s="46"/>
      <c r="AF702" s="46"/>
    </row>
    <row r="703" spans="1:32" x14ac:dyDescent="0.2">
      <c r="A703"/>
      <c r="B703"/>
      <c r="D703"/>
      <c r="E703"/>
      <c r="F703"/>
      <c r="G703"/>
      <c r="H703"/>
      <c r="I703"/>
      <c r="J703"/>
      <c r="K703"/>
      <c r="L703"/>
      <c r="M703"/>
      <c r="N703"/>
      <c r="O703"/>
      <c r="P703"/>
      <c r="Q703"/>
      <c r="R703"/>
      <c r="S703"/>
      <c r="T703"/>
      <c r="U703"/>
      <c r="W703" s="115"/>
      <c r="AB703" s="46"/>
      <c r="AC703" s="46"/>
      <c r="AD703" s="46"/>
      <c r="AE703" s="46"/>
      <c r="AF703" s="46"/>
    </row>
    <row r="704" spans="1:32" x14ac:dyDescent="0.2">
      <c r="A704"/>
      <c r="B704"/>
      <c r="D704"/>
      <c r="E704"/>
      <c r="F704"/>
      <c r="G704"/>
      <c r="H704"/>
      <c r="I704"/>
      <c r="J704"/>
      <c r="K704"/>
      <c r="L704"/>
      <c r="M704"/>
      <c r="N704"/>
      <c r="O704"/>
      <c r="P704"/>
      <c r="Q704"/>
      <c r="R704"/>
      <c r="S704"/>
      <c r="T704"/>
      <c r="U704"/>
      <c r="W704" s="115"/>
      <c r="AB704" s="46"/>
      <c r="AC704" s="46"/>
      <c r="AD704" s="46"/>
      <c r="AE704" s="46"/>
      <c r="AF704" s="46"/>
    </row>
    <row r="705" spans="1:32" x14ac:dyDescent="0.2">
      <c r="A705"/>
      <c r="B705"/>
      <c r="D705"/>
      <c r="E705"/>
      <c r="F705"/>
      <c r="G705"/>
      <c r="H705"/>
      <c r="I705"/>
      <c r="J705"/>
      <c r="K705"/>
      <c r="L705"/>
      <c r="M705"/>
      <c r="N705"/>
      <c r="O705"/>
      <c r="P705"/>
      <c r="Q705"/>
      <c r="R705"/>
      <c r="S705"/>
      <c r="T705"/>
      <c r="U705"/>
      <c r="W705" s="115"/>
      <c r="AB705" s="46"/>
      <c r="AC705" s="46"/>
      <c r="AD705" s="46"/>
      <c r="AE705" s="46"/>
      <c r="AF705" s="46"/>
    </row>
    <row r="706" spans="1:32" x14ac:dyDescent="0.2">
      <c r="A706"/>
      <c r="B706"/>
      <c r="D706"/>
      <c r="E706"/>
      <c r="F706"/>
      <c r="G706"/>
      <c r="H706"/>
      <c r="I706"/>
      <c r="J706"/>
      <c r="K706"/>
      <c r="L706"/>
      <c r="M706"/>
      <c r="N706"/>
      <c r="O706"/>
      <c r="P706"/>
      <c r="Q706"/>
      <c r="R706"/>
      <c r="S706"/>
      <c r="T706"/>
      <c r="U706"/>
      <c r="W706" s="115"/>
      <c r="AB706" s="46"/>
      <c r="AC706" s="46"/>
      <c r="AD706" s="46"/>
      <c r="AE706" s="46"/>
      <c r="AF706" s="46"/>
    </row>
    <row r="707" spans="1:32" x14ac:dyDescent="0.2">
      <c r="A707"/>
      <c r="B707"/>
      <c r="D707"/>
      <c r="E707"/>
      <c r="F707"/>
      <c r="G707"/>
      <c r="H707"/>
      <c r="I707"/>
      <c r="J707"/>
      <c r="K707"/>
      <c r="L707"/>
      <c r="M707"/>
      <c r="N707"/>
      <c r="O707"/>
      <c r="P707"/>
      <c r="Q707"/>
      <c r="R707"/>
      <c r="S707"/>
      <c r="T707"/>
      <c r="U707"/>
      <c r="W707" s="115"/>
      <c r="AB707" s="46"/>
      <c r="AC707" s="46"/>
      <c r="AD707" s="46"/>
      <c r="AE707" s="46"/>
      <c r="AF707" s="46"/>
    </row>
    <row r="708" spans="1:32" x14ac:dyDescent="0.2">
      <c r="A708"/>
      <c r="B708"/>
      <c r="D708"/>
      <c r="E708"/>
      <c r="F708"/>
      <c r="G708"/>
      <c r="H708"/>
      <c r="I708"/>
      <c r="J708"/>
      <c r="K708"/>
      <c r="L708"/>
      <c r="M708"/>
      <c r="N708"/>
      <c r="O708"/>
      <c r="P708"/>
      <c r="Q708"/>
      <c r="R708"/>
      <c r="S708"/>
      <c r="T708"/>
      <c r="U708"/>
      <c r="W708" s="115"/>
      <c r="AB708" s="46"/>
      <c r="AC708" s="46"/>
      <c r="AD708" s="46"/>
      <c r="AE708" s="46"/>
      <c r="AF708" s="46"/>
    </row>
    <row r="709" spans="1:32" x14ac:dyDescent="0.2">
      <c r="A709"/>
      <c r="B709"/>
      <c r="D709"/>
      <c r="E709"/>
      <c r="F709"/>
      <c r="G709"/>
      <c r="H709"/>
      <c r="I709"/>
      <c r="J709"/>
      <c r="K709"/>
      <c r="L709"/>
      <c r="M709"/>
      <c r="N709"/>
      <c r="O709"/>
      <c r="P709"/>
      <c r="Q709"/>
      <c r="R709"/>
      <c r="S709"/>
      <c r="T709"/>
      <c r="U709"/>
      <c r="W709" s="115"/>
      <c r="AB709" s="46"/>
      <c r="AC709" s="46"/>
      <c r="AD709" s="46"/>
      <c r="AE709" s="46"/>
      <c r="AF709" s="46"/>
    </row>
    <row r="710" spans="1:32" x14ac:dyDescent="0.2">
      <c r="A710"/>
      <c r="B710"/>
      <c r="D710"/>
      <c r="E710"/>
      <c r="F710"/>
      <c r="G710"/>
      <c r="H710"/>
      <c r="I710"/>
      <c r="J710"/>
      <c r="K710"/>
      <c r="L710"/>
      <c r="M710"/>
      <c r="N710"/>
      <c r="O710"/>
      <c r="P710"/>
      <c r="Q710"/>
      <c r="R710"/>
      <c r="S710"/>
      <c r="T710"/>
      <c r="U710"/>
      <c r="W710" s="115"/>
      <c r="AB710" s="46"/>
      <c r="AC710" s="46"/>
      <c r="AD710" s="46"/>
      <c r="AE710" s="46"/>
      <c r="AF710" s="46"/>
    </row>
    <row r="711" spans="1:32" x14ac:dyDescent="0.2">
      <c r="A711"/>
      <c r="B711"/>
      <c r="D711"/>
      <c r="E711"/>
      <c r="F711"/>
      <c r="G711"/>
      <c r="H711"/>
      <c r="I711"/>
      <c r="J711"/>
      <c r="K711"/>
      <c r="L711"/>
      <c r="M711"/>
      <c r="N711"/>
      <c r="O711"/>
      <c r="P711"/>
      <c r="Q711"/>
      <c r="R711"/>
      <c r="S711"/>
      <c r="T711"/>
      <c r="U711"/>
      <c r="W711" s="115"/>
      <c r="AB711" s="46"/>
      <c r="AC711" s="46"/>
      <c r="AD711" s="46"/>
      <c r="AE711" s="46"/>
      <c r="AF711" s="46"/>
    </row>
    <row r="712" spans="1:32" x14ac:dyDescent="0.2">
      <c r="A712"/>
      <c r="B712"/>
      <c r="D712"/>
      <c r="E712"/>
      <c r="F712"/>
      <c r="G712"/>
      <c r="H712"/>
      <c r="I712"/>
      <c r="J712"/>
      <c r="K712"/>
      <c r="L712"/>
      <c r="M712"/>
      <c r="N712"/>
      <c r="O712"/>
      <c r="P712"/>
      <c r="Q712"/>
      <c r="R712"/>
      <c r="S712"/>
      <c r="T712"/>
      <c r="U712"/>
      <c r="W712" s="115"/>
      <c r="AB712" s="46"/>
      <c r="AC712" s="46"/>
      <c r="AD712" s="46"/>
      <c r="AE712" s="46"/>
      <c r="AF712" s="46"/>
    </row>
    <row r="713" spans="1:32" x14ac:dyDescent="0.2">
      <c r="A713"/>
      <c r="B713"/>
      <c r="D713"/>
      <c r="E713"/>
      <c r="F713"/>
      <c r="G713"/>
      <c r="H713"/>
      <c r="I713"/>
      <c r="J713"/>
      <c r="K713"/>
      <c r="L713"/>
      <c r="M713"/>
      <c r="N713"/>
      <c r="O713"/>
      <c r="P713"/>
      <c r="Q713"/>
      <c r="R713"/>
      <c r="S713"/>
      <c r="T713"/>
      <c r="U713"/>
      <c r="W713" s="115"/>
      <c r="AB713" s="46"/>
      <c r="AC713" s="46"/>
      <c r="AD713" s="46"/>
      <c r="AE713" s="46"/>
      <c r="AF713" s="46"/>
    </row>
    <row r="714" spans="1:32" x14ac:dyDescent="0.2">
      <c r="A714"/>
      <c r="B714"/>
      <c r="D714"/>
      <c r="E714"/>
      <c r="F714"/>
      <c r="G714"/>
      <c r="H714"/>
      <c r="I714"/>
      <c r="J714"/>
      <c r="K714"/>
      <c r="L714"/>
      <c r="M714"/>
      <c r="N714"/>
      <c r="O714"/>
      <c r="P714"/>
      <c r="Q714"/>
      <c r="R714"/>
      <c r="S714"/>
      <c r="T714"/>
      <c r="U714"/>
      <c r="W714" s="115"/>
      <c r="AB714" s="46"/>
      <c r="AC714" s="46"/>
      <c r="AD714" s="46"/>
      <c r="AE714" s="46"/>
      <c r="AF714" s="46"/>
    </row>
    <row r="715" spans="1:32" x14ac:dyDescent="0.2">
      <c r="A715"/>
      <c r="B715"/>
      <c r="D715"/>
      <c r="E715"/>
      <c r="F715"/>
      <c r="G715"/>
      <c r="H715"/>
      <c r="I715"/>
      <c r="J715"/>
      <c r="K715"/>
      <c r="L715"/>
      <c r="M715"/>
      <c r="N715"/>
      <c r="O715"/>
      <c r="P715"/>
      <c r="Q715"/>
      <c r="R715"/>
      <c r="S715"/>
      <c r="T715"/>
      <c r="U715"/>
      <c r="W715" s="115"/>
      <c r="AB715" s="46"/>
      <c r="AC715" s="46"/>
      <c r="AD715" s="46"/>
      <c r="AE715" s="46"/>
      <c r="AF715" s="46"/>
    </row>
    <row r="716" spans="1:32" x14ac:dyDescent="0.2">
      <c r="A716"/>
      <c r="B716"/>
      <c r="D716"/>
      <c r="E716"/>
      <c r="F716"/>
      <c r="G716"/>
      <c r="H716"/>
      <c r="I716"/>
      <c r="J716"/>
      <c r="K716"/>
      <c r="L716"/>
      <c r="M716"/>
      <c r="N716"/>
      <c r="O716"/>
      <c r="P716"/>
      <c r="Q716"/>
      <c r="R716"/>
      <c r="S716"/>
      <c r="T716"/>
      <c r="U716"/>
      <c r="W716" s="115"/>
      <c r="AB716" s="46"/>
      <c r="AC716" s="46"/>
      <c r="AD716" s="46"/>
      <c r="AE716" s="46"/>
      <c r="AF716" s="46"/>
    </row>
    <row r="717" spans="1:32" x14ac:dyDescent="0.2">
      <c r="A717"/>
      <c r="B717"/>
      <c r="D717"/>
      <c r="E717"/>
      <c r="F717"/>
      <c r="G717"/>
      <c r="H717"/>
      <c r="I717"/>
      <c r="J717"/>
      <c r="K717"/>
      <c r="L717"/>
      <c r="M717"/>
      <c r="N717"/>
      <c r="O717"/>
      <c r="P717"/>
      <c r="Q717"/>
      <c r="R717"/>
      <c r="S717"/>
      <c r="T717"/>
      <c r="U717"/>
      <c r="W717" s="115"/>
      <c r="AB717" s="46"/>
      <c r="AC717" s="46"/>
      <c r="AD717" s="46"/>
      <c r="AE717" s="46"/>
      <c r="AF717" s="46"/>
    </row>
    <row r="718" spans="1:32" x14ac:dyDescent="0.2">
      <c r="A718"/>
      <c r="B718"/>
      <c r="D718"/>
      <c r="E718"/>
      <c r="F718"/>
      <c r="G718"/>
      <c r="H718"/>
      <c r="I718"/>
      <c r="J718"/>
      <c r="K718"/>
      <c r="L718"/>
      <c r="M718"/>
      <c r="N718"/>
      <c r="O718"/>
      <c r="P718"/>
      <c r="Q718"/>
      <c r="R718"/>
      <c r="S718"/>
      <c r="T718"/>
      <c r="U718"/>
      <c r="W718" s="115"/>
      <c r="AB718" s="46"/>
      <c r="AC718" s="46"/>
      <c r="AD718" s="46"/>
      <c r="AE718" s="46"/>
      <c r="AF718" s="46"/>
    </row>
    <row r="719" spans="1:32" x14ac:dyDescent="0.2">
      <c r="A719"/>
      <c r="B719"/>
      <c r="D719"/>
      <c r="E719"/>
      <c r="F719"/>
      <c r="G719"/>
      <c r="H719"/>
      <c r="I719"/>
      <c r="J719"/>
      <c r="K719"/>
      <c r="L719"/>
      <c r="M719"/>
      <c r="N719"/>
      <c r="O719"/>
      <c r="P719"/>
      <c r="Q719"/>
      <c r="R719"/>
      <c r="S719"/>
      <c r="T719"/>
      <c r="U719"/>
      <c r="W719" s="115"/>
      <c r="AB719" s="46"/>
      <c r="AC719" s="46"/>
      <c r="AD719" s="46"/>
      <c r="AE719" s="46"/>
      <c r="AF719" s="46"/>
    </row>
    <row r="720" spans="1:32" x14ac:dyDescent="0.2">
      <c r="A720"/>
      <c r="B720"/>
      <c r="D720"/>
      <c r="E720"/>
      <c r="F720"/>
      <c r="G720"/>
      <c r="H720"/>
      <c r="I720"/>
      <c r="J720"/>
      <c r="K720"/>
      <c r="L720"/>
      <c r="M720"/>
      <c r="N720"/>
      <c r="O720"/>
      <c r="P720"/>
      <c r="Q720"/>
      <c r="R720"/>
      <c r="S720"/>
      <c r="T720"/>
      <c r="U720"/>
      <c r="W720" s="115"/>
      <c r="AB720" s="46"/>
      <c r="AC720" s="46"/>
      <c r="AD720" s="46"/>
      <c r="AE720" s="46"/>
      <c r="AF720" s="46"/>
    </row>
    <row r="721" spans="1:32" x14ac:dyDescent="0.2">
      <c r="A721"/>
      <c r="B721"/>
      <c r="D721"/>
      <c r="E721"/>
      <c r="F721"/>
      <c r="G721"/>
      <c r="H721"/>
      <c r="I721"/>
      <c r="J721"/>
      <c r="K721"/>
      <c r="L721"/>
      <c r="M721"/>
      <c r="N721"/>
      <c r="O721"/>
      <c r="P721"/>
      <c r="Q721"/>
      <c r="R721"/>
      <c r="S721"/>
      <c r="T721"/>
      <c r="U721"/>
      <c r="W721" s="115"/>
      <c r="AB721" s="46"/>
      <c r="AC721" s="46"/>
      <c r="AD721" s="46"/>
      <c r="AE721" s="46"/>
      <c r="AF721" s="46"/>
    </row>
    <row r="722" spans="1:32" x14ac:dyDescent="0.2">
      <c r="A722"/>
      <c r="B722"/>
      <c r="D722"/>
      <c r="E722"/>
      <c r="F722"/>
      <c r="G722"/>
      <c r="H722"/>
      <c r="I722"/>
      <c r="J722"/>
      <c r="K722"/>
      <c r="L722"/>
      <c r="M722"/>
      <c r="N722"/>
      <c r="O722"/>
      <c r="P722"/>
      <c r="Q722"/>
      <c r="R722"/>
      <c r="S722"/>
      <c r="T722"/>
      <c r="U722"/>
      <c r="W722" s="115"/>
      <c r="AB722" s="46"/>
      <c r="AC722" s="46"/>
      <c r="AD722" s="46"/>
      <c r="AE722" s="46"/>
      <c r="AF722" s="46"/>
    </row>
    <row r="723" spans="1:32" x14ac:dyDescent="0.2">
      <c r="A723"/>
      <c r="B723"/>
      <c r="D723"/>
      <c r="E723"/>
      <c r="F723"/>
      <c r="G723"/>
      <c r="H723"/>
      <c r="I723"/>
      <c r="J723"/>
      <c r="K723"/>
      <c r="L723"/>
      <c r="M723"/>
      <c r="N723"/>
      <c r="O723"/>
      <c r="P723"/>
      <c r="Q723"/>
      <c r="R723"/>
      <c r="S723"/>
      <c r="T723"/>
      <c r="U723"/>
      <c r="W723" s="115"/>
      <c r="AB723" s="46"/>
      <c r="AC723" s="46"/>
      <c r="AD723" s="46"/>
      <c r="AE723" s="46"/>
      <c r="AF723" s="46"/>
    </row>
    <row r="724" spans="1:32" x14ac:dyDescent="0.2">
      <c r="A724"/>
      <c r="B724"/>
      <c r="D724"/>
      <c r="E724"/>
      <c r="F724"/>
      <c r="G724"/>
      <c r="H724"/>
      <c r="I724"/>
      <c r="J724"/>
      <c r="K724"/>
      <c r="L724"/>
      <c r="M724"/>
      <c r="N724"/>
      <c r="O724"/>
      <c r="P724"/>
      <c r="Q724"/>
      <c r="R724"/>
      <c r="S724"/>
      <c r="T724"/>
      <c r="U724"/>
      <c r="W724" s="115"/>
      <c r="AB724" s="46"/>
      <c r="AC724" s="46"/>
      <c r="AD724" s="46"/>
      <c r="AE724" s="46"/>
      <c r="AF724" s="46"/>
    </row>
    <row r="725" spans="1:32" x14ac:dyDescent="0.2">
      <c r="A725"/>
      <c r="B725"/>
      <c r="D725"/>
      <c r="E725"/>
      <c r="F725"/>
      <c r="G725"/>
      <c r="H725"/>
      <c r="I725"/>
      <c r="J725"/>
      <c r="K725"/>
      <c r="L725"/>
      <c r="M725"/>
      <c r="N725"/>
      <c r="O725"/>
      <c r="P725"/>
      <c r="Q725"/>
      <c r="R725"/>
      <c r="S725"/>
      <c r="T725"/>
      <c r="U725"/>
      <c r="W725" s="115"/>
      <c r="AB725" s="46"/>
      <c r="AC725" s="46"/>
      <c r="AD725" s="46"/>
      <c r="AE725" s="46"/>
      <c r="AF725" s="46"/>
    </row>
    <row r="726" spans="1:32" x14ac:dyDescent="0.2">
      <c r="A726"/>
      <c r="B726"/>
      <c r="D726"/>
      <c r="E726"/>
      <c r="F726"/>
      <c r="G726"/>
      <c r="H726"/>
      <c r="I726"/>
      <c r="J726"/>
      <c r="K726"/>
      <c r="L726"/>
      <c r="M726"/>
      <c r="N726"/>
      <c r="O726"/>
      <c r="P726"/>
      <c r="Q726"/>
      <c r="R726"/>
      <c r="S726"/>
      <c r="T726"/>
      <c r="U726"/>
      <c r="W726" s="115"/>
      <c r="AB726" s="46"/>
      <c r="AC726" s="46"/>
      <c r="AD726" s="46"/>
      <c r="AE726" s="46"/>
      <c r="AF726" s="46"/>
    </row>
    <row r="727" spans="1:32" x14ac:dyDescent="0.2">
      <c r="A727"/>
      <c r="B727"/>
      <c r="D727"/>
      <c r="E727"/>
      <c r="F727"/>
      <c r="G727"/>
      <c r="H727"/>
      <c r="I727"/>
      <c r="J727"/>
      <c r="K727"/>
      <c r="L727"/>
      <c r="M727"/>
      <c r="N727"/>
      <c r="O727"/>
      <c r="P727"/>
      <c r="Q727"/>
      <c r="R727"/>
      <c r="S727"/>
      <c r="T727"/>
      <c r="U727"/>
      <c r="W727" s="115"/>
      <c r="AB727" s="46"/>
      <c r="AC727" s="46"/>
      <c r="AD727" s="46"/>
      <c r="AE727" s="46"/>
      <c r="AF727" s="46"/>
    </row>
    <row r="728" spans="1:32" x14ac:dyDescent="0.2">
      <c r="A728"/>
      <c r="B728"/>
      <c r="D728"/>
      <c r="E728"/>
      <c r="F728"/>
      <c r="G728"/>
      <c r="H728"/>
      <c r="I728"/>
      <c r="J728"/>
      <c r="K728"/>
      <c r="L728"/>
      <c r="M728"/>
      <c r="N728"/>
      <c r="O728"/>
      <c r="P728"/>
      <c r="Q728"/>
      <c r="R728"/>
      <c r="S728"/>
      <c r="T728"/>
      <c r="U728"/>
      <c r="W728" s="115"/>
      <c r="AB728" s="46"/>
      <c r="AC728" s="46"/>
      <c r="AD728" s="46"/>
      <c r="AE728" s="46"/>
      <c r="AF728" s="46"/>
    </row>
    <row r="729" spans="1:32" x14ac:dyDescent="0.2">
      <c r="A729"/>
      <c r="B729"/>
      <c r="D729"/>
      <c r="E729"/>
      <c r="F729"/>
      <c r="G729"/>
      <c r="H729"/>
      <c r="I729"/>
      <c r="J729"/>
      <c r="K729"/>
      <c r="L729"/>
      <c r="M729"/>
      <c r="N729"/>
      <c r="O729"/>
      <c r="P729"/>
      <c r="Q729"/>
      <c r="R729"/>
      <c r="S729"/>
      <c r="T729"/>
      <c r="U729"/>
      <c r="W729" s="115"/>
      <c r="AB729" s="46"/>
      <c r="AC729" s="46"/>
      <c r="AD729" s="46"/>
      <c r="AE729" s="46"/>
      <c r="AF729" s="46"/>
    </row>
    <row r="730" spans="1:32" x14ac:dyDescent="0.2">
      <c r="A730"/>
      <c r="B730"/>
      <c r="D730"/>
      <c r="E730"/>
      <c r="F730"/>
      <c r="G730"/>
      <c r="H730"/>
      <c r="I730"/>
      <c r="J730"/>
      <c r="K730"/>
      <c r="L730"/>
      <c r="M730"/>
      <c r="N730"/>
      <c r="O730"/>
      <c r="P730"/>
      <c r="Q730"/>
      <c r="R730"/>
      <c r="S730"/>
      <c r="T730"/>
      <c r="U730"/>
      <c r="W730" s="115"/>
      <c r="AB730" s="46"/>
      <c r="AC730" s="46"/>
      <c r="AD730" s="46"/>
      <c r="AE730" s="46"/>
      <c r="AF730" s="46"/>
    </row>
    <row r="731" spans="1:32" x14ac:dyDescent="0.2">
      <c r="A731"/>
      <c r="B731"/>
      <c r="D731"/>
      <c r="E731"/>
      <c r="F731"/>
      <c r="G731"/>
      <c r="H731"/>
      <c r="I731"/>
      <c r="J731"/>
      <c r="K731"/>
      <c r="L731"/>
      <c r="M731"/>
      <c r="N731"/>
      <c r="O731"/>
      <c r="P731"/>
      <c r="Q731"/>
      <c r="R731"/>
      <c r="S731"/>
      <c r="T731"/>
      <c r="U731"/>
      <c r="W731" s="115"/>
      <c r="AB731" s="46"/>
      <c r="AC731" s="46"/>
      <c r="AD731" s="46"/>
      <c r="AE731" s="46"/>
      <c r="AF731" s="46"/>
    </row>
    <row r="732" spans="1:32" x14ac:dyDescent="0.2">
      <c r="A732"/>
      <c r="B732"/>
      <c r="D732"/>
      <c r="E732"/>
      <c r="F732"/>
      <c r="G732"/>
      <c r="H732"/>
      <c r="I732"/>
      <c r="J732"/>
      <c r="K732"/>
      <c r="L732"/>
      <c r="M732"/>
      <c r="N732"/>
      <c r="O732"/>
      <c r="P732"/>
      <c r="Q732"/>
      <c r="R732"/>
      <c r="S732"/>
      <c r="T732"/>
      <c r="U732"/>
      <c r="W732" s="115"/>
      <c r="AB732" s="46"/>
      <c r="AC732" s="46"/>
      <c r="AD732" s="46"/>
      <c r="AE732" s="46"/>
      <c r="AF732" s="46"/>
    </row>
    <row r="733" spans="1:32" x14ac:dyDescent="0.2">
      <c r="A733"/>
      <c r="B733"/>
      <c r="D733"/>
      <c r="E733"/>
      <c r="F733"/>
      <c r="G733"/>
      <c r="H733"/>
      <c r="I733"/>
      <c r="J733"/>
      <c r="K733"/>
      <c r="L733"/>
      <c r="M733"/>
      <c r="N733"/>
      <c r="O733"/>
      <c r="P733"/>
      <c r="Q733"/>
      <c r="R733"/>
      <c r="S733"/>
      <c r="T733"/>
      <c r="U733"/>
      <c r="W733" s="115"/>
      <c r="AB733" s="46"/>
      <c r="AC733" s="46"/>
      <c r="AD733" s="46"/>
      <c r="AE733" s="46"/>
      <c r="AF733" s="46"/>
    </row>
    <row r="734" spans="1:32" x14ac:dyDescent="0.2">
      <c r="A734"/>
      <c r="B734"/>
      <c r="D734"/>
      <c r="E734"/>
      <c r="F734"/>
      <c r="G734"/>
      <c r="H734"/>
      <c r="I734"/>
      <c r="J734"/>
      <c r="K734"/>
      <c r="L734"/>
      <c r="M734"/>
      <c r="N734"/>
      <c r="O734"/>
      <c r="P734"/>
      <c r="Q734"/>
      <c r="R734"/>
      <c r="S734"/>
      <c r="T734"/>
      <c r="U734"/>
      <c r="W734" s="115"/>
      <c r="AB734" s="46"/>
      <c r="AC734" s="46"/>
      <c r="AD734" s="46"/>
      <c r="AE734" s="46"/>
      <c r="AF734" s="46"/>
    </row>
    <row r="735" spans="1:32" x14ac:dyDescent="0.2">
      <c r="A735"/>
      <c r="B735"/>
      <c r="D735"/>
      <c r="E735"/>
      <c r="F735"/>
      <c r="G735"/>
      <c r="H735"/>
      <c r="I735"/>
      <c r="J735"/>
      <c r="K735"/>
      <c r="L735"/>
      <c r="M735"/>
      <c r="N735"/>
      <c r="O735"/>
      <c r="P735"/>
      <c r="Q735"/>
      <c r="R735"/>
      <c r="S735"/>
      <c r="T735"/>
      <c r="U735"/>
      <c r="W735" s="115"/>
      <c r="AB735" s="46"/>
      <c r="AC735" s="46"/>
      <c r="AD735" s="46"/>
      <c r="AE735" s="46"/>
      <c r="AF735" s="46"/>
    </row>
    <row r="736" spans="1:32" x14ac:dyDescent="0.2">
      <c r="A736"/>
      <c r="B736"/>
      <c r="D736"/>
      <c r="E736"/>
      <c r="F736"/>
      <c r="G736"/>
      <c r="H736"/>
      <c r="I736"/>
      <c r="J736"/>
      <c r="K736"/>
      <c r="L736"/>
      <c r="M736"/>
      <c r="N736"/>
      <c r="O736"/>
      <c r="P736"/>
      <c r="Q736"/>
      <c r="R736"/>
      <c r="S736"/>
      <c r="T736"/>
      <c r="U736"/>
      <c r="W736" s="115"/>
      <c r="AB736" s="46"/>
      <c r="AC736" s="46"/>
      <c r="AD736" s="46"/>
      <c r="AE736" s="46"/>
      <c r="AF736" s="46"/>
    </row>
    <row r="737" spans="1:32" x14ac:dyDescent="0.2">
      <c r="A737"/>
      <c r="B737"/>
      <c r="D737"/>
      <c r="E737"/>
      <c r="F737"/>
      <c r="G737"/>
      <c r="H737"/>
      <c r="I737"/>
      <c r="J737"/>
      <c r="K737"/>
      <c r="L737"/>
      <c r="M737"/>
      <c r="N737"/>
      <c r="O737"/>
      <c r="P737"/>
      <c r="Q737"/>
      <c r="R737"/>
      <c r="S737"/>
      <c r="T737"/>
      <c r="U737"/>
      <c r="W737" s="115"/>
      <c r="AB737" s="46"/>
      <c r="AC737" s="46"/>
      <c r="AD737" s="46"/>
      <c r="AE737" s="46"/>
      <c r="AF737" s="46"/>
    </row>
    <row r="738" spans="1:32" x14ac:dyDescent="0.2">
      <c r="A738"/>
      <c r="B738"/>
      <c r="D738"/>
      <c r="E738"/>
      <c r="F738"/>
      <c r="G738"/>
      <c r="H738"/>
      <c r="I738"/>
      <c r="J738"/>
      <c r="K738"/>
      <c r="L738"/>
      <c r="M738"/>
      <c r="N738"/>
      <c r="O738"/>
      <c r="P738"/>
      <c r="Q738"/>
      <c r="R738"/>
      <c r="S738"/>
      <c r="T738"/>
      <c r="U738"/>
      <c r="W738" s="115"/>
      <c r="AB738" s="46"/>
      <c r="AC738" s="46"/>
      <c r="AD738" s="46"/>
      <c r="AE738" s="46"/>
      <c r="AF738" s="46"/>
    </row>
    <row r="739" spans="1:32" x14ac:dyDescent="0.2">
      <c r="A739"/>
      <c r="B739"/>
      <c r="D739"/>
      <c r="E739"/>
      <c r="F739"/>
      <c r="G739"/>
      <c r="H739"/>
      <c r="I739"/>
      <c r="J739"/>
      <c r="K739"/>
      <c r="L739"/>
      <c r="M739"/>
      <c r="N739"/>
      <c r="O739"/>
      <c r="P739"/>
      <c r="Q739"/>
      <c r="R739"/>
      <c r="S739"/>
      <c r="T739"/>
      <c r="U739"/>
      <c r="W739" s="115"/>
      <c r="AB739" s="46"/>
      <c r="AC739" s="46"/>
      <c r="AD739" s="46"/>
      <c r="AE739" s="46"/>
      <c r="AF739" s="46"/>
    </row>
    <row r="740" spans="1:32" x14ac:dyDescent="0.2">
      <c r="A740"/>
      <c r="B740"/>
      <c r="D740"/>
      <c r="E740"/>
      <c r="F740"/>
      <c r="G740"/>
      <c r="H740"/>
      <c r="I740"/>
      <c r="J740"/>
      <c r="K740"/>
      <c r="L740"/>
      <c r="M740"/>
      <c r="N740"/>
      <c r="O740"/>
      <c r="P740"/>
      <c r="Q740"/>
      <c r="R740"/>
      <c r="S740"/>
      <c r="T740"/>
      <c r="U740"/>
      <c r="W740" s="115"/>
      <c r="AB740" s="46"/>
      <c r="AC740" s="46"/>
      <c r="AD740" s="46"/>
      <c r="AE740" s="46"/>
      <c r="AF740" s="46"/>
    </row>
    <row r="741" spans="1:32" x14ac:dyDescent="0.2">
      <c r="A741"/>
      <c r="B741"/>
      <c r="D741"/>
      <c r="E741"/>
      <c r="F741"/>
      <c r="G741"/>
      <c r="H741"/>
      <c r="I741"/>
      <c r="J741"/>
      <c r="K741"/>
      <c r="L741"/>
      <c r="M741"/>
      <c r="N741"/>
      <c r="O741"/>
      <c r="P741"/>
      <c r="Q741"/>
      <c r="R741"/>
      <c r="S741"/>
      <c r="T741"/>
      <c r="U741"/>
      <c r="W741" s="115"/>
      <c r="AB741" s="46"/>
      <c r="AC741" s="46"/>
      <c r="AD741" s="46"/>
      <c r="AE741" s="46"/>
      <c r="AF741" s="46"/>
    </row>
    <row r="742" spans="1:32" x14ac:dyDescent="0.2">
      <c r="A742"/>
      <c r="B742"/>
      <c r="D742"/>
      <c r="E742"/>
      <c r="F742"/>
      <c r="G742"/>
      <c r="H742"/>
      <c r="I742"/>
      <c r="J742"/>
      <c r="K742"/>
      <c r="L742"/>
      <c r="M742"/>
      <c r="N742"/>
      <c r="O742"/>
      <c r="P742"/>
      <c r="Q742"/>
      <c r="R742"/>
      <c r="S742"/>
      <c r="T742"/>
      <c r="U742"/>
      <c r="W742" s="115"/>
      <c r="AB742" s="46"/>
      <c r="AC742" s="46"/>
      <c r="AD742" s="46"/>
      <c r="AE742" s="46"/>
      <c r="AF742" s="46"/>
    </row>
    <row r="743" spans="1:32" x14ac:dyDescent="0.2">
      <c r="A743"/>
      <c r="B743"/>
      <c r="D743"/>
      <c r="E743"/>
      <c r="F743"/>
      <c r="G743"/>
      <c r="H743"/>
      <c r="I743"/>
      <c r="J743"/>
      <c r="K743"/>
      <c r="L743"/>
      <c r="M743"/>
      <c r="N743"/>
      <c r="O743"/>
      <c r="P743"/>
      <c r="Q743"/>
      <c r="R743"/>
      <c r="S743"/>
      <c r="T743"/>
      <c r="U743"/>
      <c r="W743" s="115"/>
      <c r="AB743" s="46"/>
      <c r="AC743" s="46"/>
      <c r="AD743" s="46"/>
      <c r="AE743" s="46"/>
      <c r="AF743" s="46"/>
    </row>
    <row r="744" spans="1:32" x14ac:dyDescent="0.2">
      <c r="A744"/>
      <c r="B744"/>
      <c r="D744"/>
      <c r="E744"/>
      <c r="F744"/>
      <c r="G744"/>
      <c r="H744"/>
      <c r="I744"/>
      <c r="J744"/>
      <c r="K744"/>
      <c r="L744"/>
      <c r="M744"/>
      <c r="N744"/>
      <c r="O744"/>
      <c r="P744"/>
      <c r="Q744"/>
      <c r="R744"/>
      <c r="S744"/>
      <c r="T744"/>
      <c r="U744"/>
      <c r="W744" s="115"/>
      <c r="AB744" s="46"/>
      <c r="AC744" s="46"/>
      <c r="AD744" s="46"/>
      <c r="AE744" s="46"/>
      <c r="AF744" s="46"/>
    </row>
    <row r="745" spans="1:32" x14ac:dyDescent="0.2">
      <c r="A745"/>
      <c r="B745"/>
      <c r="D745"/>
      <c r="E745"/>
      <c r="F745"/>
      <c r="G745"/>
      <c r="H745"/>
      <c r="I745"/>
      <c r="J745"/>
      <c r="K745"/>
      <c r="L745"/>
      <c r="M745"/>
      <c r="N745"/>
      <c r="O745"/>
      <c r="P745"/>
      <c r="Q745"/>
      <c r="R745"/>
      <c r="S745"/>
      <c r="T745"/>
      <c r="U745"/>
      <c r="W745" s="115"/>
      <c r="AB745" s="46"/>
      <c r="AC745" s="46"/>
      <c r="AD745" s="46"/>
      <c r="AE745" s="46"/>
      <c r="AF745" s="46"/>
    </row>
    <row r="746" spans="1:32" x14ac:dyDescent="0.2">
      <c r="A746"/>
      <c r="B746"/>
      <c r="D746"/>
      <c r="E746"/>
      <c r="F746"/>
      <c r="G746"/>
      <c r="H746"/>
      <c r="I746"/>
      <c r="J746"/>
      <c r="K746"/>
      <c r="L746"/>
      <c r="M746"/>
      <c r="N746"/>
      <c r="O746"/>
      <c r="P746"/>
      <c r="Q746"/>
      <c r="R746"/>
      <c r="S746"/>
      <c r="T746"/>
      <c r="U746"/>
      <c r="W746" s="115"/>
      <c r="AB746" s="46"/>
      <c r="AC746" s="46"/>
      <c r="AD746" s="46"/>
      <c r="AE746" s="46"/>
      <c r="AF746" s="46"/>
    </row>
    <row r="747" spans="1:32" x14ac:dyDescent="0.2">
      <c r="A747"/>
      <c r="B747"/>
      <c r="D747"/>
      <c r="E747"/>
      <c r="F747"/>
      <c r="G747"/>
      <c r="H747"/>
      <c r="I747"/>
      <c r="J747"/>
      <c r="K747"/>
      <c r="L747"/>
      <c r="M747"/>
      <c r="N747"/>
      <c r="O747"/>
      <c r="P747"/>
      <c r="Q747"/>
      <c r="R747"/>
      <c r="S747"/>
      <c r="T747"/>
      <c r="U747"/>
      <c r="W747" s="115"/>
      <c r="AB747" s="46"/>
      <c r="AC747" s="46"/>
      <c r="AD747" s="46"/>
      <c r="AE747" s="46"/>
      <c r="AF747" s="46"/>
    </row>
    <row r="748" spans="1:32" x14ac:dyDescent="0.2">
      <c r="A748"/>
      <c r="B748"/>
      <c r="D748"/>
      <c r="E748"/>
      <c r="F748"/>
      <c r="G748"/>
      <c r="H748"/>
      <c r="I748"/>
      <c r="J748"/>
      <c r="K748"/>
      <c r="L748"/>
      <c r="M748"/>
      <c r="N748"/>
      <c r="O748"/>
      <c r="P748"/>
      <c r="Q748"/>
      <c r="R748"/>
      <c r="S748"/>
      <c r="T748"/>
      <c r="U748"/>
      <c r="W748" s="115"/>
      <c r="AB748" s="46"/>
      <c r="AC748" s="46"/>
      <c r="AD748" s="46"/>
      <c r="AE748" s="46"/>
      <c r="AF748" s="46"/>
    </row>
    <row r="749" spans="1:32" x14ac:dyDescent="0.2">
      <c r="A749"/>
      <c r="B749"/>
      <c r="D749"/>
      <c r="E749"/>
      <c r="F749"/>
      <c r="G749"/>
      <c r="H749"/>
      <c r="I749"/>
      <c r="J749"/>
      <c r="K749"/>
      <c r="L749"/>
      <c r="M749"/>
      <c r="N749"/>
      <c r="O749"/>
      <c r="P749"/>
      <c r="Q749"/>
      <c r="R749"/>
      <c r="S749"/>
      <c r="T749"/>
      <c r="U749"/>
      <c r="W749" s="115"/>
      <c r="AB749" s="46"/>
      <c r="AC749" s="46"/>
      <c r="AD749" s="46"/>
      <c r="AE749" s="46"/>
      <c r="AF749" s="46"/>
    </row>
    <row r="750" spans="1:32" x14ac:dyDescent="0.2">
      <c r="A750"/>
      <c r="B750"/>
      <c r="D750"/>
      <c r="E750"/>
      <c r="F750"/>
      <c r="G750"/>
      <c r="H750"/>
      <c r="I750"/>
      <c r="J750"/>
      <c r="K750"/>
      <c r="L750"/>
      <c r="M750"/>
      <c r="N750"/>
      <c r="O750"/>
      <c r="P750"/>
      <c r="Q750"/>
      <c r="R750"/>
      <c r="S750"/>
      <c r="T750"/>
      <c r="U750"/>
      <c r="W750" s="115"/>
      <c r="AB750" s="46"/>
      <c r="AC750" s="46"/>
      <c r="AD750" s="46"/>
      <c r="AE750" s="46"/>
      <c r="AF750" s="46"/>
    </row>
    <row r="751" spans="1:32" x14ac:dyDescent="0.2">
      <c r="A751"/>
      <c r="B751"/>
      <c r="D751"/>
      <c r="E751"/>
      <c r="F751"/>
      <c r="G751"/>
      <c r="H751"/>
      <c r="I751"/>
      <c r="J751"/>
      <c r="K751"/>
      <c r="L751"/>
      <c r="M751"/>
      <c r="N751"/>
      <c r="O751"/>
      <c r="P751"/>
      <c r="Q751"/>
      <c r="R751"/>
      <c r="S751"/>
      <c r="T751"/>
      <c r="U751"/>
      <c r="W751" s="115"/>
      <c r="AB751" s="46"/>
      <c r="AC751" s="46"/>
      <c r="AD751" s="46"/>
      <c r="AE751" s="46"/>
      <c r="AF751" s="46"/>
    </row>
    <row r="752" spans="1:32" x14ac:dyDescent="0.2">
      <c r="A752"/>
      <c r="B752"/>
      <c r="D752"/>
      <c r="E752"/>
      <c r="F752"/>
      <c r="G752"/>
      <c r="H752"/>
      <c r="I752"/>
      <c r="J752"/>
      <c r="K752"/>
      <c r="L752"/>
      <c r="M752"/>
      <c r="N752"/>
      <c r="O752"/>
      <c r="P752"/>
      <c r="Q752"/>
      <c r="R752"/>
      <c r="S752"/>
      <c r="T752"/>
      <c r="U752"/>
      <c r="W752" s="115"/>
      <c r="AB752" s="46"/>
      <c r="AC752" s="46"/>
      <c r="AD752" s="46"/>
      <c r="AE752" s="46"/>
      <c r="AF752" s="46"/>
    </row>
    <row r="753" spans="1:32" x14ac:dyDescent="0.2">
      <c r="A753"/>
      <c r="B753"/>
      <c r="D753"/>
      <c r="E753"/>
      <c r="F753"/>
      <c r="G753"/>
      <c r="H753"/>
      <c r="I753"/>
      <c r="J753"/>
      <c r="K753"/>
      <c r="L753"/>
      <c r="M753"/>
      <c r="N753"/>
      <c r="O753"/>
      <c r="P753"/>
      <c r="Q753"/>
      <c r="R753"/>
      <c r="S753"/>
      <c r="T753"/>
      <c r="U753"/>
      <c r="W753" s="115"/>
      <c r="AB753" s="46"/>
      <c r="AC753" s="46"/>
      <c r="AD753" s="46"/>
      <c r="AE753" s="46"/>
      <c r="AF753" s="46"/>
    </row>
    <row r="754" spans="1:32" x14ac:dyDescent="0.2">
      <c r="A754"/>
      <c r="B754"/>
      <c r="D754"/>
      <c r="E754"/>
      <c r="F754"/>
      <c r="G754"/>
      <c r="H754"/>
      <c r="I754"/>
      <c r="J754"/>
      <c r="K754"/>
      <c r="L754"/>
      <c r="M754"/>
      <c r="N754"/>
      <c r="O754"/>
      <c r="P754"/>
      <c r="Q754"/>
      <c r="R754"/>
      <c r="S754"/>
      <c r="T754"/>
      <c r="U754"/>
      <c r="W754" s="115"/>
      <c r="AB754" s="46"/>
      <c r="AC754" s="46"/>
      <c r="AD754" s="46"/>
      <c r="AE754" s="46"/>
      <c r="AF754" s="46"/>
    </row>
    <row r="755" spans="1:32" x14ac:dyDescent="0.2">
      <c r="A755"/>
      <c r="B755"/>
      <c r="D755"/>
      <c r="E755"/>
      <c r="F755"/>
      <c r="G755"/>
      <c r="H755"/>
      <c r="I755"/>
      <c r="J755"/>
      <c r="K755"/>
      <c r="L755"/>
      <c r="M755"/>
      <c r="N755"/>
      <c r="O755"/>
      <c r="P755"/>
      <c r="Q755"/>
      <c r="R755"/>
      <c r="S755"/>
      <c r="T755"/>
      <c r="U755"/>
      <c r="W755" s="115"/>
      <c r="AB755" s="46"/>
      <c r="AC755" s="46"/>
      <c r="AD755" s="46"/>
      <c r="AE755" s="46"/>
      <c r="AF755" s="46"/>
    </row>
    <row r="756" spans="1:32" x14ac:dyDescent="0.2">
      <c r="A756"/>
      <c r="B756"/>
      <c r="D756"/>
      <c r="E756"/>
      <c r="F756"/>
      <c r="G756"/>
      <c r="H756"/>
      <c r="I756"/>
      <c r="J756"/>
      <c r="K756"/>
      <c r="L756"/>
      <c r="M756"/>
      <c r="N756"/>
      <c r="O756"/>
      <c r="P756"/>
      <c r="Q756"/>
      <c r="R756"/>
      <c r="S756"/>
      <c r="T756"/>
      <c r="U756"/>
      <c r="W756" s="115"/>
      <c r="AB756" s="46"/>
      <c r="AC756" s="46"/>
      <c r="AD756" s="46"/>
      <c r="AE756" s="46"/>
      <c r="AF756" s="46"/>
    </row>
    <row r="757" spans="1:32" x14ac:dyDescent="0.2">
      <c r="A757"/>
      <c r="B757"/>
      <c r="D757"/>
      <c r="E757"/>
      <c r="F757"/>
      <c r="G757"/>
      <c r="H757"/>
      <c r="I757"/>
      <c r="J757"/>
      <c r="K757"/>
      <c r="L757"/>
      <c r="M757"/>
      <c r="N757"/>
      <c r="O757"/>
      <c r="P757"/>
      <c r="Q757"/>
      <c r="R757"/>
      <c r="S757"/>
      <c r="T757"/>
      <c r="U757"/>
      <c r="W757" s="115"/>
      <c r="AB757" s="46"/>
      <c r="AC757" s="46"/>
      <c r="AD757" s="46"/>
      <c r="AE757" s="46"/>
      <c r="AF757" s="46"/>
    </row>
    <row r="758" spans="1:32" x14ac:dyDescent="0.2">
      <c r="A758"/>
      <c r="B758"/>
      <c r="D758"/>
      <c r="E758"/>
      <c r="F758"/>
      <c r="G758"/>
      <c r="H758"/>
      <c r="I758"/>
      <c r="J758"/>
      <c r="K758"/>
      <c r="L758"/>
      <c r="M758"/>
      <c r="N758"/>
      <c r="O758"/>
      <c r="P758"/>
      <c r="Q758"/>
      <c r="R758"/>
      <c r="S758"/>
      <c r="T758"/>
      <c r="U758"/>
      <c r="W758" s="115"/>
      <c r="AB758" s="46"/>
      <c r="AC758" s="46"/>
      <c r="AD758" s="46"/>
      <c r="AE758" s="46"/>
      <c r="AF758" s="46"/>
    </row>
    <row r="759" spans="1:32" x14ac:dyDescent="0.2">
      <c r="A759"/>
      <c r="B759"/>
      <c r="D759"/>
      <c r="E759"/>
      <c r="F759"/>
      <c r="G759"/>
      <c r="H759"/>
      <c r="I759"/>
      <c r="J759"/>
      <c r="K759"/>
      <c r="L759"/>
      <c r="M759"/>
      <c r="N759"/>
      <c r="O759"/>
      <c r="P759"/>
      <c r="Q759"/>
      <c r="R759"/>
      <c r="S759"/>
      <c r="T759"/>
      <c r="U759"/>
      <c r="W759" s="115"/>
      <c r="AB759" s="46"/>
      <c r="AC759" s="46"/>
      <c r="AD759" s="46"/>
      <c r="AE759" s="46"/>
      <c r="AF759" s="46"/>
    </row>
    <row r="760" spans="1:32" x14ac:dyDescent="0.2">
      <c r="A760"/>
      <c r="B760"/>
      <c r="D760"/>
      <c r="E760"/>
      <c r="F760"/>
      <c r="G760"/>
      <c r="H760"/>
      <c r="I760"/>
      <c r="J760"/>
      <c r="K760"/>
      <c r="L760"/>
      <c r="M760"/>
      <c r="N760"/>
      <c r="O760"/>
      <c r="P760"/>
      <c r="Q760"/>
      <c r="R760"/>
      <c r="S760"/>
      <c r="T760"/>
      <c r="U760"/>
      <c r="W760" s="115"/>
      <c r="AB760" s="46"/>
      <c r="AC760" s="46"/>
      <c r="AD760" s="46"/>
      <c r="AE760" s="46"/>
      <c r="AF760" s="46"/>
    </row>
    <row r="761" spans="1:32" x14ac:dyDescent="0.2">
      <c r="A761"/>
      <c r="B761"/>
      <c r="D761"/>
      <c r="E761"/>
      <c r="F761"/>
      <c r="G761"/>
      <c r="H761"/>
      <c r="I761"/>
      <c r="J761"/>
      <c r="K761"/>
      <c r="L761"/>
      <c r="M761"/>
      <c r="N761"/>
      <c r="O761"/>
      <c r="P761"/>
      <c r="Q761"/>
      <c r="R761"/>
      <c r="S761"/>
      <c r="T761"/>
      <c r="U761"/>
      <c r="W761" s="115"/>
      <c r="AB761" s="46"/>
      <c r="AC761" s="46"/>
      <c r="AD761" s="46"/>
      <c r="AE761" s="46"/>
      <c r="AF761" s="46"/>
    </row>
    <row r="762" spans="1:32" x14ac:dyDescent="0.2">
      <c r="A762"/>
      <c r="B762"/>
      <c r="D762"/>
      <c r="E762"/>
      <c r="F762"/>
      <c r="G762"/>
      <c r="H762"/>
      <c r="I762"/>
      <c r="J762"/>
      <c r="K762"/>
      <c r="L762"/>
      <c r="M762"/>
      <c r="N762"/>
      <c r="O762"/>
      <c r="P762"/>
      <c r="Q762"/>
      <c r="R762"/>
      <c r="S762"/>
      <c r="T762"/>
      <c r="U762"/>
      <c r="W762" s="115"/>
      <c r="AB762" s="46"/>
      <c r="AC762" s="46"/>
      <c r="AD762" s="46"/>
      <c r="AE762" s="46"/>
      <c r="AF762" s="46"/>
    </row>
    <row r="763" spans="1:32" x14ac:dyDescent="0.2">
      <c r="A763"/>
      <c r="B763"/>
      <c r="D763"/>
      <c r="E763"/>
      <c r="F763"/>
      <c r="G763"/>
      <c r="H763"/>
      <c r="I763"/>
      <c r="J763"/>
      <c r="K763"/>
      <c r="L763"/>
      <c r="M763"/>
      <c r="N763"/>
      <c r="O763"/>
      <c r="P763"/>
      <c r="Q763"/>
      <c r="R763"/>
      <c r="S763"/>
      <c r="T763"/>
      <c r="U763"/>
      <c r="W763" s="115"/>
      <c r="AB763" s="46"/>
      <c r="AC763" s="46"/>
      <c r="AD763" s="46"/>
      <c r="AE763" s="46"/>
      <c r="AF763" s="46"/>
    </row>
    <row r="764" spans="1:32" x14ac:dyDescent="0.2">
      <c r="A764"/>
      <c r="B764"/>
      <c r="D764"/>
      <c r="E764"/>
      <c r="F764"/>
      <c r="G764"/>
      <c r="H764"/>
      <c r="I764"/>
      <c r="J764"/>
      <c r="K764"/>
      <c r="L764"/>
      <c r="M764"/>
      <c r="N764"/>
      <c r="O764"/>
      <c r="P764"/>
      <c r="Q764"/>
      <c r="R764"/>
      <c r="S764"/>
      <c r="T764"/>
      <c r="U764"/>
      <c r="W764" s="115"/>
      <c r="AB764" s="46"/>
      <c r="AC764" s="46"/>
      <c r="AD764" s="46"/>
      <c r="AE764" s="46"/>
      <c r="AF764" s="46"/>
    </row>
    <row r="765" spans="1:32" x14ac:dyDescent="0.2">
      <c r="A765"/>
      <c r="B765"/>
      <c r="D765"/>
      <c r="E765"/>
      <c r="F765"/>
      <c r="G765"/>
      <c r="H765"/>
      <c r="I765"/>
      <c r="J765"/>
      <c r="K765"/>
      <c r="L765"/>
      <c r="M765"/>
      <c r="N765"/>
      <c r="O765"/>
      <c r="P765"/>
      <c r="Q765"/>
      <c r="R765"/>
      <c r="S765"/>
      <c r="T765"/>
      <c r="U765"/>
      <c r="W765" s="115"/>
      <c r="AB765" s="46"/>
      <c r="AC765" s="46"/>
      <c r="AD765" s="46"/>
      <c r="AE765" s="46"/>
      <c r="AF765" s="46"/>
    </row>
    <row r="766" spans="1:32" x14ac:dyDescent="0.2">
      <c r="A766"/>
      <c r="B766"/>
      <c r="D766"/>
      <c r="E766"/>
      <c r="F766"/>
      <c r="G766"/>
      <c r="H766"/>
      <c r="I766"/>
      <c r="J766"/>
      <c r="K766"/>
      <c r="L766"/>
      <c r="M766"/>
      <c r="N766"/>
      <c r="O766"/>
      <c r="P766"/>
      <c r="Q766"/>
      <c r="R766"/>
      <c r="S766"/>
      <c r="T766"/>
      <c r="U766"/>
      <c r="W766" s="115"/>
      <c r="AB766" s="46"/>
      <c r="AC766" s="46"/>
      <c r="AD766" s="46"/>
      <c r="AE766" s="46"/>
      <c r="AF766" s="46"/>
    </row>
    <row r="767" spans="1:32" x14ac:dyDescent="0.2">
      <c r="A767"/>
      <c r="B767"/>
      <c r="D767"/>
      <c r="E767"/>
      <c r="F767"/>
      <c r="G767"/>
      <c r="H767"/>
      <c r="I767"/>
      <c r="J767"/>
      <c r="K767"/>
      <c r="L767"/>
      <c r="M767"/>
      <c r="N767"/>
      <c r="O767"/>
      <c r="P767"/>
      <c r="Q767"/>
      <c r="R767"/>
      <c r="S767"/>
      <c r="T767"/>
      <c r="U767"/>
      <c r="W767" s="115"/>
      <c r="AB767" s="46"/>
      <c r="AC767" s="46"/>
      <c r="AD767" s="46"/>
      <c r="AE767" s="46"/>
      <c r="AF767" s="46"/>
    </row>
    <row r="768" spans="1:32" x14ac:dyDescent="0.2">
      <c r="A768"/>
      <c r="B768"/>
      <c r="D768"/>
      <c r="E768"/>
      <c r="F768"/>
      <c r="G768"/>
      <c r="H768"/>
      <c r="I768"/>
      <c r="J768"/>
      <c r="K768"/>
      <c r="L768"/>
      <c r="M768"/>
      <c r="N768"/>
      <c r="O768"/>
      <c r="P768"/>
      <c r="Q768"/>
      <c r="R768"/>
      <c r="S768"/>
      <c r="T768"/>
      <c r="U768"/>
      <c r="W768" s="115"/>
      <c r="AB768" s="46"/>
      <c r="AC768" s="46"/>
      <c r="AD768" s="46"/>
      <c r="AE768" s="46"/>
      <c r="AF768" s="46"/>
    </row>
    <row r="769" spans="1:32" x14ac:dyDescent="0.2">
      <c r="A769"/>
      <c r="B769"/>
      <c r="D769"/>
      <c r="E769"/>
      <c r="F769"/>
      <c r="G769"/>
      <c r="H769"/>
      <c r="I769"/>
      <c r="J769"/>
      <c r="K769"/>
      <c r="L769"/>
      <c r="M769"/>
      <c r="N769"/>
      <c r="O769"/>
      <c r="P769"/>
      <c r="Q769"/>
      <c r="R769"/>
      <c r="S769"/>
      <c r="T769"/>
      <c r="U769"/>
      <c r="W769" s="115"/>
      <c r="AB769" s="46"/>
      <c r="AC769" s="46"/>
      <c r="AD769" s="46"/>
      <c r="AE769" s="46"/>
      <c r="AF769" s="46"/>
    </row>
    <row r="770" spans="1:32" x14ac:dyDescent="0.2">
      <c r="A770"/>
      <c r="B770"/>
      <c r="D770"/>
      <c r="E770"/>
      <c r="F770"/>
      <c r="G770"/>
      <c r="H770"/>
      <c r="I770"/>
      <c r="J770"/>
      <c r="K770"/>
      <c r="L770"/>
      <c r="M770"/>
      <c r="N770"/>
      <c r="O770"/>
      <c r="P770"/>
      <c r="Q770"/>
      <c r="R770"/>
      <c r="S770"/>
      <c r="T770"/>
      <c r="U770"/>
      <c r="W770" s="115"/>
      <c r="AB770" s="46"/>
      <c r="AC770" s="46"/>
      <c r="AD770" s="46"/>
      <c r="AE770" s="46"/>
      <c r="AF770" s="46"/>
    </row>
    <row r="771" spans="1:32" x14ac:dyDescent="0.2">
      <c r="A771"/>
      <c r="B771"/>
      <c r="D771"/>
      <c r="E771"/>
      <c r="F771"/>
      <c r="G771"/>
      <c r="H771"/>
      <c r="I771"/>
      <c r="J771"/>
      <c r="K771"/>
      <c r="L771"/>
      <c r="M771"/>
      <c r="N771"/>
      <c r="O771"/>
      <c r="P771"/>
      <c r="Q771"/>
      <c r="R771"/>
      <c r="S771"/>
      <c r="T771"/>
      <c r="U771"/>
      <c r="W771" s="115"/>
      <c r="AB771" s="46"/>
      <c r="AC771" s="46"/>
      <c r="AD771" s="46"/>
      <c r="AE771" s="46"/>
      <c r="AF771" s="46"/>
    </row>
    <row r="772" spans="1:32" x14ac:dyDescent="0.2">
      <c r="A772"/>
      <c r="B772"/>
      <c r="D772"/>
      <c r="E772"/>
      <c r="F772"/>
      <c r="G772"/>
      <c r="H772"/>
      <c r="I772"/>
      <c r="J772"/>
      <c r="K772"/>
      <c r="L772"/>
      <c r="M772"/>
      <c r="N772"/>
      <c r="O772"/>
      <c r="P772"/>
      <c r="Q772"/>
      <c r="R772"/>
      <c r="S772"/>
      <c r="T772"/>
      <c r="U772"/>
      <c r="W772" s="115"/>
      <c r="AB772" s="46"/>
      <c r="AC772" s="46"/>
      <c r="AD772" s="46"/>
      <c r="AE772" s="46"/>
      <c r="AF772" s="46"/>
    </row>
    <row r="773" spans="1:32" x14ac:dyDescent="0.2">
      <c r="A773"/>
      <c r="B773"/>
      <c r="D773"/>
      <c r="E773"/>
      <c r="F773"/>
      <c r="G773"/>
      <c r="H773"/>
      <c r="I773"/>
      <c r="J773"/>
      <c r="K773"/>
      <c r="L773"/>
      <c r="M773"/>
      <c r="N773"/>
      <c r="O773"/>
      <c r="P773"/>
      <c r="Q773"/>
      <c r="R773"/>
      <c r="S773"/>
      <c r="T773"/>
      <c r="U773"/>
      <c r="W773" s="115"/>
      <c r="AB773" s="46"/>
      <c r="AC773" s="46"/>
      <c r="AD773" s="46"/>
      <c r="AE773" s="46"/>
      <c r="AF773" s="46"/>
    </row>
    <row r="774" spans="1:32" x14ac:dyDescent="0.2">
      <c r="A774"/>
      <c r="B774"/>
      <c r="D774"/>
      <c r="E774"/>
      <c r="F774"/>
      <c r="G774"/>
      <c r="H774"/>
      <c r="I774"/>
      <c r="J774"/>
      <c r="K774"/>
      <c r="L774"/>
      <c r="M774"/>
      <c r="N774"/>
      <c r="O774"/>
      <c r="P774"/>
      <c r="Q774"/>
      <c r="R774"/>
      <c r="S774"/>
      <c r="T774"/>
      <c r="U774"/>
      <c r="W774" s="115"/>
      <c r="AB774" s="46"/>
      <c r="AC774" s="46"/>
      <c r="AD774" s="46"/>
      <c r="AE774" s="46"/>
      <c r="AF774" s="46"/>
    </row>
    <row r="775" spans="1:32" x14ac:dyDescent="0.2">
      <c r="A775"/>
      <c r="B775"/>
      <c r="D775"/>
      <c r="E775"/>
      <c r="F775"/>
      <c r="G775"/>
      <c r="H775"/>
      <c r="I775"/>
      <c r="J775"/>
      <c r="K775"/>
      <c r="L775"/>
      <c r="M775"/>
      <c r="N775"/>
      <c r="O775"/>
      <c r="P775"/>
      <c r="Q775"/>
      <c r="R775"/>
      <c r="S775"/>
      <c r="T775"/>
      <c r="U775"/>
      <c r="W775" s="115"/>
      <c r="AB775" s="46"/>
      <c r="AC775" s="46"/>
      <c r="AD775" s="46"/>
      <c r="AE775" s="46"/>
      <c r="AF775" s="46"/>
    </row>
    <row r="776" spans="1:32" x14ac:dyDescent="0.2">
      <c r="A776"/>
      <c r="B776"/>
      <c r="D776"/>
      <c r="E776"/>
      <c r="F776"/>
      <c r="G776"/>
      <c r="H776"/>
      <c r="I776"/>
      <c r="J776"/>
      <c r="K776"/>
      <c r="L776"/>
      <c r="M776"/>
      <c r="N776"/>
      <c r="O776"/>
      <c r="P776"/>
      <c r="Q776"/>
      <c r="R776"/>
      <c r="S776"/>
      <c r="T776"/>
      <c r="U776"/>
      <c r="W776" s="115"/>
      <c r="AB776" s="46"/>
      <c r="AC776" s="46"/>
      <c r="AD776" s="46"/>
      <c r="AE776" s="46"/>
      <c r="AF776" s="46"/>
    </row>
    <row r="777" spans="1:32" x14ac:dyDescent="0.2">
      <c r="A777"/>
      <c r="B777"/>
      <c r="D777"/>
      <c r="E777"/>
      <c r="F777"/>
      <c r="G777"/>
      <c r="H777"/>
      <c r="I777"/>
      <c r="J777"/>
      <c r="K777"/>
      <c r="L777"/>
      <c r="M777"/>
      <c r="N777"/>
      <c r="O777"/>
      <c r="P777"/>
      <c r="Q777"/>
      <c r="R777"/>
      <c r="S777"/>
      <c r="T777"/>
      <c r="U777"/>
      <c r="W777" s="115"/>
      <c r="AB777" s="46"/>
      <c r="AC777" s="46"/>
      <c r="AD777" s="46"/>
      <c r="AE777" s="46"/>
      <c r="AF777" s="46"/>
    </row>
    <row r="778" spans="1:32" x14ac:dyDescent="0.2">
      <c r="A778"/>
      <c r="B778"/>
      <c r="D778"/>
      <c r="E778"/>
      <c r="F778"/>
      <c r="G778"/>
      <c r="H778"/>
      <c r="I778"/>
      <c r="J778"/>
      <c r="K778"/>
      <c r="L778"/>
      <c r="M778"/>
      <c r="N778"/>
      <c r="O778"/>
      <c r="P778"/>
      <c r="Q778"/>
      <c r="R778"/>
      <c r="S778"/>
      <c r="T778"/>
      <c r="U778"/>
      <c r="W778" s="115"/>
      <c r="AB778" s="46"/>
      <c r="AC778" s="46"/>
      <c r="AD778" s="46"/>
      <c r="AE778" s="46"/>
      <c r="AF778" s="46"/>
    </row>
    <row r="779" spans="1:32" x14ac:dyDescent="0.2">
      <c r="A779"/>
      <c r="B779"/>
      <c r="D779"/>
      <c r="E779"/>
      <c r="F779"/>
      <c r="G779"/>
      <c r="H779"/>
      <c r="I779"/>
      <c r="J779"/>
      <c r="K779"/>
      <c r="L779"/>
      <c r="M779"/>
      <c r="N779"/>
      <c r="O779"/>
      <c r="P779"/>
      <c r="Q779"/>
      <c r="R779"/>
      <c r="S779"/>
      <c r="T779"/>
      <c r="U779"/>
      <c r="W779" s="115"/>
      <c r="AB779" s="46"/>
      <c r="AC779" s="46"/>
      <c r="AD779" s="46"/>
      <c r="AE779" s="46"/>
      <c r="AF779" s="46"/>
    </row>
    <row r="780" spans="1:32" x14ac:dyDescent="0.2">
      <c r="A780"/>
      <c r="B780"/>
      <c r="D780"/>
      <c r="E780"/>
      <c r="F780"/>
      <c r="G780"/>
      <c r="H780"/>
      <c r="I780"/>
      <c r="J780"/>
      <c r="K780"/>
      <c r="L780"/>
      <c r="M780"/>
      <c r="N780"/>
      <c r="O780"/>
      <c r="P780"/>
      <c r="Q780"/>
      <c r="R780"/>
      <c r="S780"/>
      <c r="T780"/>
      <c r="U780"/>
      <c r="W780" s="115"/>
      <c r="AB780" s="46"/>
      <c r="AC780" s="46"/>
      <c r="AD780" s="46"/>
      <c r="AE780" s="46"/>
      <c r="AF780" s="46"/>
    </row>
    <row r="781" spans="1:32" x14ac:dyDescent="0.2">
      <c r="A781"/>
      <c r="B781"/>
      <c r="D781"/>
      <c r="E781"/>
      <c r="F781"/>
      <c r="G781"/>
      <c r="H781"/>
      <c r="I781"/>
      <c r="J781"/>
      <c r="K781"/>
      <c r="L781"/>
      <c r="M781"/>
      <c r="N781"/>
      <c r="O781"/>
      <c r="P781"/>
      <c r="Q781"/>
      <c r="R781"/>
      <c r="S781"/>
      <c r="T781"/>
      <c r="U781"/>
      <c r="W781" s="115"/>
      <c r="AB781" s="46"/>
      <c r="AC781" s="46"/>
      <c r="AD781" s="46"/>
      <c r="AE781" s="46"/>
      <c r="AF781" s="46"/>
    </row>
    <row r="782" spans="1:32" x14ac:dyDescent="0.2">
      <c r="A782"/>
      <c r="B782"/>
      <c r="D782"/>
      <c r="E782"/>
      <c r="F782"/>
      <c r="G782"/>
      <c r="H782"/>
      <c r="I782"/>
      <c r="J782"/>
      <c r="K782"/>
      <c r="L782"/>
      <c r="M782"/>
      <c r="N782"/>
      <c r="O782"/>
      <c r="P782"/>
      <c r="Q782"/>
      <c r="R782"/>
      <c r="S782"/>
      <c r="T782"/>
      <c r="U782"/>
      <c r="W782" s="115"/>
      <c r="AB782" s="46"/>
      <c r="AC782" s="46"/>
      <c r="AD782" s="46"/>
      <c r="AE782" s="46"/>
      <c r="AF782" s="46"/>
    </row>
    <row r="783" spans="1:32" x14ac:dyDescent="0.2">
      <c r="A783"/>
      <c r="B783"/>
      <c r="D783"/>
      <c r="E783"/>
      <c r="F783"/>
      <c r="G783"/>
      <c r="H783"/>
      <c r="I783"/>
      <c r="J783"/>
      <c r="K783"/>
      <c r="L783"/>
      <c r="M783"/>
      <c r="N783"/>
      <c r="O783"/>
      <c r="P783"/>
      <c r="Q783"/>
      <c r="R783"/>
      <c r="S783"/>
      <c r="T783"/>
      <c r="U783"/>
      <c r="W783" s="115"/>
      <c r="AB783" s="46"/>
      <c r="AC783" s="46"/>
      <c r="AD783" s="46"/>
      <c r="AE783" s="46"/>
      <c r="AF783" s="46"/>
    </row>
    <row r="784" spans="1:32" x14ac:dyDescent="0.2">
      <c r="A784"/>
      <c r="B784"/>
      <c r="D784"/>
      <c r="E784"/>
      <c r="F784"/>
      <c r="G784"/>
      <c r="H784"/>
      <c r="I784"/>
      <c r="J784"/>
      <c r="K784"/>
      <c r="L784"/>
      <c r="M784"/>
      <c r="N784"/>
      <c r="O784"/>
      <c r="P784"/>
      <c r="Q784"/>
      <c r="R784"/>
      <c r="S784"/>
      <c r="T784"/>
      <c r="U784"/>
      <c r="W784" s="115"/>
      <c r="AB784" s="46"/>
      <c r="AC784" s="46"/>
      <c r="AD784" s="46"/>
      <c r="AE784" s="46"/>
      <c r="AF784" s="46"/>
    </row>
    <row r="785" spans="1:32" x14ac:dyDescent="0.2">
      <c r="A785"/>
      <c r="B785"/>
      <c r="D785"/>
      <c r="E785"/>
      <c r="F785"/>
      <c r="G785"/>
      <c r="H785"/>
      <c r="I785"/>
      <c r="J785"/>
      <c r="K785"/>
      <c r="L785"/>
      <c r="M785"/>
      <c r="N785"/>
      <c r="O785"/>
      <c r="P785"/>
      <c r="Q785"/>
      <c r="R785"/>
      <c r="S785"/>
      <c r="T785"/>
      <c r="U785"/>
      <c r="W785" s="115"/>
      <c r="AB785" s="46"/>
      <c r="AC785" s="46"/>
      <c r="AD785" s="46"/>
      <c r="AE785" s="46"/>
      <c r="AF785" s="46"/>
    </row>
    <row r="786" spans="1:32" x14ac:dyDescent="0.2">
      <c r="A786"/>
      <c r="B786"/>
      <c r="D786"/>
      <c r="E786"/>
      <c r="F786"/>
      <c r="G786"/>
      <c r="H786"/>
      <c r="I786"/>
      <c r="J786"/>
      <c r="K786"/>
      <c r="L786"/>
      <c r="M786"/>
      <c r="N786"/>
      <c r="O786"/>
      <c r="P786"/>
      <c r="Q786"/>
      <c r="R786"/>
      <c r="S786"/>
      <c r="T786"/>
      <c r="U786"/>
      <c r="W786" s="115"/>
      <c r="AB786" s="46"/>
      <c r="AC786" s="46"/>
      <c r="AD786" s="46"/>
      <c r="AE786" s="46"/>
      <c r="AF786" s="46"/>
    </row>
    <row r="787" spans="1:32" x14ac:dyDescent="0.2">
      <c r="A787"/>
      <c r="B787"/>
      <c r="D787"/>
      <c r="E787"/>
      <c r="F787"/>
      <c r="G787"/>
      <c r="H787"/>
      <c r="I787"/>
      <c r="J787"/>
      <c r="K787"/>
      <c r="L787"/>
      <c r="M787"/>
      <c r="N787"/>
      <c r="O787"/>
      <c r="P787"/>
      <c r="Q787"/>
      <c r="R787"/>
      <c r="S787"/>
      <c r="T787"/>
      <c r="U787"/>
      <c r="W787" s="115"/>
      <c r="AB787" s="46"/>
      <c r="AC787" s="46"/>
      <c r="AD787" s="46"/>
      <c r="AE787" s="46"/>
      <c r="AF787" s="46"/>
    </row>
    <row r="788" spans="1:32" x14ac:dyDescent="0.2">
      <c r="A788"/>
      <c r="B788"/>
      <c r="D788"/>
      <c r="E788"/>
      <c r="F788"/>
      <c r="G788"/>
      <c r="H788"/>
      <c r="I788"/>
      <c r="J788"/>
      <c r="K788"/>
      <c r="L788"/>
      <c r="M788"/>
      <c r="N788"/>
      <c r="O788"/>
      <c r="P788"/>
      <c r="Q788"/>
      <c r="R788"/>
      <c r="S788"/>
      <c r="T788"/>
      <c r="U788"/>
      <c r="W788" s="115"/>
      <c r="AB788" s="46"/>
      <c r="AC788" s="46"/>
      <c r="AD788" s="46"/>
      <c r="AE788" s="46"/>
      <c r="AF788" s="46"/>
    </row>
    <row r="789" spans="1:32" x14ac:dyDescent="0.2">
      <c r="A789"/>
      <c r="B789"/>
      <c r="D789"/>
      <c r="E789"/>
      <c r="F789"/>
      <c r="G789"/>
      <c r="H789"/>
      <c r="I789"/>
      <c r="J789"/>
      <c r="K789"/>
      <c r="L789"/>
      <c r="M789"/>
      <c r="N789"/>
      <c r="O789"/>
      <c r="P789"/>
      <c r="Q789"/>
      <c r="R789"/>
      <c r="S789"/>
      <c r="T789"/>
      <c r="U789"/>
      <c r="W789" s="115"/>
      <c r="AB789" s="46"/>
      <c r="AC789" s="46"/>
      <c r="AD789" s="46"/>
      <c r="AE789" s="46"/>
      <c r="AF789" s="46"/>
    </row>
    <row r="790" spans="1:32" x14ac:dyDescent="0.2">
      <c r="A790"/>
      <c r="B790"/>
      <c r="D790"/>
      <c r="E790"/>
      <c r="F790"/>
      <c r="G790"/>
      <c r="H790"/>
      <c r="I790"/>
      <c r="J790"/>
      <c r="K790"/>
      <c r="L790"/>
      <c r="M790"/>
      <c r="N790"/>
      <c r="O790"/>
      <c r="P790"/>
      <c r="Q790"/>
      <c r="R790"/>
      <c r="S790"/>
      <c r="T790"/>
      <c r="U790"/>
      <c r="W790" s="115"/>
      <c r="AB790" s="46"/>
      <c r="AC790" s="46"/>
      <c r="AD790" s="46"/>
      <c r="AE790" s="46"/>
      <c r="AF790" s="46"/>
    </row>
    <row r="791" spans="1:32" x14ac:dyDescent="0.2">
      <c r="A791"/>
      <c r="B791"/>
      <c r="D791"/>
      <c r="E791"/>
      <c r="F791"/>
      <c r="G791"/>
      <c r="H791"/>
      <c r="I791"/>
      <c r="J791"/>
      <c r="K791"/>
      <c r="L791"/>
      <c r="M791"/>
      <c r="N791"/>
      <c r="O791"/>
      <c r="P791"/>
      <c r="Q791"/>
      <c r="R791"/>
      <c r="S791"/>
      <c r="T791"/>
      <c r="U791"/>
      <c r="W791" s="115"/>
      <c r="AB791" s="46"/>
      <c r="AC791" s="46"/>
      <c r="AD791" s="46"/>
      <c r="AE791" s="46"/>
      <c r="AF791" s="46"/>
    </row>
    <row r="792" spans="1:32" x14ac:dyDescent="0.2">
      <c r="A792"/>
      <c r="B792"/>
      <c r="D792"/>
      <c r="E792"/>
      <c r="F792"/>
      <c r="G792"/>
      <c r="H792"/>
      <c r="I792"/>
      <c r="J792"/>
      <c r="K792"/>
      <c r="L792"/>
      <c r="M792"/>
      <c r="N792"/>
      <c r="O792"/>
      <c r="P792"/>
      <c r="Q792"/>
      <c r="R792"/>
      <c r="S792"/>
      <c r="T792"/>
      <c r="U792"/>
      <c r="W792" s="115"/>
      <c r="AB792" s="46"/>
      <c r="AC792" s="46"/>
      <c r="AD792" s="46"/>
      <c r="AE792" s="46"/>
      <c r="AF792" s="46"/>
    </row>
    <row r="793" spans="1:32" x14ac:dyDescent="0.2">
      <c r="A793"/>
      <c r="B793"/>
      <c r="D793"/>
      <c r="E793"/>
      <c r="F793"/>
      <c r="G793"/>
      <c r="H793"/>
      <c r="I793"/>
      <c r="J793"/>
      <c r="K793"/>
      <c r="L793"/>
      <c r="M793"/>
      <c r="N793"/>
      <c r="O793"/>
      <c r="P793"/>
      <c r="Q793"/>
      <c r="R793"/>
      <c r="S793"/>
      <c r="T793"/>
      <c r="U793"/>
      <c r="W793" s="115"/>
      <c r="AB793" s="46"/>
      <c r="AC793" s="46"/>
      <c r="AD793" s="46"/>
      <c r="AE793" s="46"/>
      <c r="AF793" s="46"/>
    </row>
    <row r="794" spans="1:32" x14ac:dyDescent="0.2">
      <c r="A794"/>
      <c r="B794"/>
      <c r="D794"/>
      <c r="E794"/>
      <c r="F794"/>
      <c r="G794"/>
      <c r="H794"/>
      <c r="I794"/>
      <c r="J794"/>
      <c r="K794"/>
      <c r="L794"/>
      <c r="M794"/>
      <c r="N794"/>
      <c r="O794"/>
      <c r="P794"/>
      <c r="Q794"/>
      <c r="R794"/>
      <c r="S794"/>
      <c r="T794"/>
      <c r="U794"/>
      <c r="W794" s="115"/>
      <c r="AB794" s="46"/>
      <c r="AC794" s="46"/>
      <c r="AD794" s="46"/>
      <c r="AE794" s="46"/>
      <c r="AF794" s="46"/>
    </row>
    <row r="795" spans="1:32" x14ac:dyDescent="0.2">
      <c r="A795"/>
      <c r="B795"/>
      <c r="D795"/>
      <c r="E795"/>
      <c r="F795"/>
      <c r="G795"/>
      <c r="H795"/>
      <c r="I795"/>
      <c r="J795"/>
      <c r="K795"/>
      <c r="L795"/>
      <c r="M795"/>
      <c r="N795"/>
      <c r="O795"/>
      <c r="P795"/>
      <c r="Q795"/>
      <c r="R795"/>
      <c r="S795"/>
      <c r="T795"/>
      <c r="U795"/>
      <c r="W795" s="115"/>
      <c r="AB795" s="46"/>
      <c r="AC795" s="46"/>
      <c r="AD795" s="46"/>
      <c r="AE795" s="46"/>
      <c r="AF795" s="46"/>
    </row>
    <row r="796" spans="1:32" x14ac:dyDescent="0.2">
      <c r="A796"/>
      <c r="B796"/>
      <c r="D796"/>
      <c r="E796"/>
      <c r="F796"/>
      <c r="G796"/>
      <c r="H796"/>
      <c r="I796"/>
      <c r="J796"/>
      <c r="K796"/>
      <c r="L796"/>
      <c r="M796"/>
      <c r="N796"/>
      <c r="O796"/>
      <c r="P796"/>
      <c r="Q796"/>
      <c r="R796"/>
      <c r="S796"/>
      <c r="T796"/>
      <c r="U796"/>
      <c r="W796" s="115"/>
      <c r="AB796" s="46"/>
      <c r="AC796" s="46"/>
      <c r="AD796" s="46"/>
      <c r="AE796" s="46"/>
      <c r="AF796" s="46"/>
    </row>
    <row r="797" spans="1:32" x14ac:dyDescent="0.2">
      <c r="A797"/>
      <c r="B797"/>
      <c r="D797"/>
      <c r="E797"/>
      <c r="F797"/>
      <c r="G797"/>
      <c r="H797"/>
      <c r="I797"/>
      <c r="J797"/>
      <c r="K797"/>
      <c r="L797"/>
      <c r="M797"/>
      <c r="N797"/>
      <c r="O797"/>
      <c r="P797"/>
      <c r="Q797"/>
      <c r="R797"/>
      <c r="S797"/>
      <c r="T797"/>
      <c r="U797"/>
      <c r="W797" s="115"/>
      <c r="AB797" s="46"/>
      <c r="AC797" s="46"/>
      <c r="AD797" s="46"/>
      <c r="AE797" s="46"/>
      <c r="AF797" s="46"/>
    </row>
    <row r="798" spans="1:32" x14ac:dyDescent="0.2">
      <c r="A798"/>
      <c r="B798"/>
      <c r="D798"/>
      <c r="E798"/>
      <c r="F798"/>
      <c r="G798"/>
      <c r="H798"/>
      <c r="I798"/>
      <c r="J798"/>
      <c r="K798"/>
      <c r="L798"/>
      <c r="M798"/>
      <c r="N798"/>
      <c r="O798"/>
      <c r="P798"/>
      <c r="Q798"/>
      <c r="R798"/>
      <c r="S798"/>
      <c r="T798"/>
      <c r="U798"/>
      <c r="W798" s="115"/>
      <c r="AB798" s="46"/>
      <c r="AC798" s="46"/>
      <c r="AD798" s="46"/>
      <c r="AE798" s="46"/>
      <c r="AF798" s="46"/>
    </row>
    <row r="799" spans="1:32" x14ac:dyDescent="0.2">
      <c r="A799"/>
      <c r="B799"/>
      <c r="D799"/>
      <c r="E799"/>
      <c r="F799"/>
      <c r="G799"/>
      <c r="H799"/>
      <c r="I799"/>
      <c r="J799"/>
      <c r="K799"/>
      <c r="L799"/>
      <c r="M799"/>
      <c r="N799"/>
      <c r="O799"/>
      <c r="P799"/>
      <c r="Q799"/>
      <c r="R799"/>
      <c r="S799"/>
      <c r="T799"/>
      <c r="U799"/>
      <c r="W799" s="115"/>
      <c r="AB799" s="46"/>
      <c r="AC799" s="46"/>
      <c r="AD799" s="46"/>
      <c r="AE799" s="46"/>
      <c r="AF799" s="46"/>
    </row>
    <row r="800" spans="1:32" x14ac:dyDescent="0.2">
      <c r="A800"/>
      <c r="B800"/>
      <c r="D800"/>
      <c r="E800"/>
      <c r="F800"/>
      <c r="G800"/>
      <c r="H800"/>
      <c r="I800"/>
      <c r="J800"/>
      <c r="K800"/>
      <c r="L800"/>
      <c r="M800"/>
      <c r="N800"/>
      <c r="O800"/>
      <c r="P800"/>
      <c r="Q800"/>
      <c r="R800"/>
      <c r="S800"/>
      <c r="T800"/>
      <c r="U800"/>
      <c r="W800" s="115"/>
      <c r="AB800" s="46"/>
      <c r="AC800" s="46"/>
      <c r="AD800" s="46"/>
      <c r="AE800" s="46"/>
      <c r="AF800" s="46"/>
    </row>
    <row r="801" spans="1:32" x14ac:dyDescent="0.2">
      <c r="A801"/>
      <c r="B801"/>
      <c r="D801"/>
      <c r="E801"/>
      <c r="F801"/>
      <c r="G801"/>
      <c r="H801"/>
      <c r="I801"/>
      <c r="J801"/>
      <c r="K801"/>
      <c r="L801"/>
      <c r="M801"/>
      <c r="N801"/>
      <c r="O801"/>
      <c r="P801"/>
      <c r="Q801"/>
      <c r="R801"/>
      <c r="S801"/>
      <c r="T801"/>
      <c r="U801"/>
      <c r="W801" s="115"/>
      <c r="AB801" s="46"/>
      <c r="AC801" s="46"/>
      <c r="AD801" s="46"/>
      <c r="AE801" s="46"/>
      <c r="AF801" s="46"/>
    </row>
    <row r="802" spans="1:32" x14ac:dyDescent="0.2">
      <c r="A802"/>
      <c r="B802"/>
      <c r="D802"/>
      <c r="E802"/>
      <c r="F802"/>
      <c r="G802"/>
      <c r="H802"/>
      <c r="I802"/>
      <c r="J802"/>
      <c r="K802"/>
      <c r="L802"/>
      <c r="M802"/>
      <c r="N802"/>
      <c r="O802"/>
      <c r="P802"/>
      <c r="Q802"/>
      <c r="R802"/>
      <c r="S802"/>
      <c r="T802"/>
      <c r="U802"/>
      <c r="W802" s="115"/>
      <c r="AB802" s="46"/>
      <c r="AC802" s="46"/>
      <c r="AD802" s="46"/>
      <c r="AE802" s="46"/>
      <c r="AF802" s="46"/>
    </row>
    <row r="803" spans="1:32" x14ac:dyDescent="0.2">
      <c r="A803"/>
      <c r="B803"/>
      <c r="D803"/>
      <c r="E803"/>
      <c r="F803"/>
      <c r="G803"/>
      <c r="H803"/>
      <c r="I803"/>
      <c r="J803"/>
      <c r="K803"/>
      <c r="L803"/>
      <c r="M803"/>
      <c r="N803"/>
      <c r="O803"/>
      <c r="P803"/>
      <c r="Q803"/>
      <c r="R803"/>
      <c r="S803"/>
      <c r="T803"/>
      <c r="U803"/>
      <c r="W803" s="115"/>
      <c r="AB803" s="46"/>
      <c r="AC803" s="46"/>
      <c r="AD803" s="46"/>
      <c r="AE803" s="46"/>
      <c r="AF803" s="46"/>
    </row>
    <row r="804" spans="1:32" x14ac:dyDescent="0.2">
      <c r="A804"/>
      <c r="B804"/>
      <c r="D804"/>
      <c r="E804"/>
      <c r="F804"/>
      <c r="G804"/>
      <c r="H804"/>
      <c r="I804"/>
      <c r="J804"/>
      <c r="K804"/>
      <c r="L804"/>
      <c r="M804"/>
      <c r="N804"/>
      <c r="O804"/>
      <c r="P804"/>
      <c r="Q804"/>
      <c r="R804"/>
      <c r="S804"/>
      <c r="T804"/>
      <c r="U804"/>
      <c r="W804" s="115"/>
      <c r="AB804" s="46"/>
      <c r="AC804" s="46"/>
      <c r="AD804" s="46"/>
      <c r="AE804" s="46"/>
      <c r="AF804" s="46"/>
    </row>
    <row r="805" spans="1:32" x14ac:dyDescent="0.2">
      <c r="A805"/>
      <c r="B805"/>
      <c r="D805"/>
      <c r="E805"/>
      <c r="F805"/>
      <c r="G805"/>
      <c r="H805"/>
      <c r="I805"/>
      <c r="J805"/>
      <c r="K805"/>
      <c r="L805"/>
      <c r="M805"/>
      <c r="N805"/>
      <c r="O805"/>
      <c r="P805"/>
      <c r="Q805"/>
      <c r="R805"/>
      <c r="S805"/>
      <c r="T805"/>
      <c r="U805"/>
      <c r="W805" s="115"/>
      <c r="AB805" s="46"/>
      <c r="AC805" s="46"/>
      <c r="AD805" s="46"/>
      <c r="AE805" s="46"/>
      <c r="AF805" s="46"/>
    </row>
    <row r="806" spans="1:32" x14ac:dyDescent="0.2">
      <c r="A806"/>
      <c r="B806"/>
      <c r="D806"/>
      <c r="E806"/>
      <c r="F806"/>
      <c r="G806"/>
      <c r="H806"/>
      <c r="I806"/>
      <c r="J806"/>
      <c r="K806"/>
      <c r="L806"/>
      <c r="M806"/>
      <c r="N806"/>
      <c r="O806"/>
      <c r="P806"/>
      <c r="Q806"/>
      <c r="R806"/>
      <c r="S806"/>
      <c r="T806"/>
      <c r="U806"/>
      <c r="W806" s="115"/>
      <c r="AB806" s="46"/>
      <c r="AC806" s="46"/>
      <c r="AD806" s="46"/>
      <c r="AE806" s="46"/>
      <c r="AF806" s="46"/>
    </row>
    <row r="807" spans="1:32" x14ac:dyDescent="0.2">
      <c r="A807"/>
      <c r="B807"/>
      <c r="D807"/>
      <c r="E807"/>
      <c r="F807"/>
      <c r="G807"/>
      <c r="H807"/>
      <c r="I807"/>
      <c r="J807"/>
      <c r="K807"/>
      <c r="L807"/>
      <c r="M807"/>
      <c r="N807"/>
      <c r="O807"/>
      <c r="P807"/>
      <c r="Q807"/>
      <c r="R807"/>
      <c r="S807"/>
      <c r="T807"/>
      <c r="U807"/>
      <c r="W807" s="115"/>
      <c r="AB807" s="46"/>
      <c r="AC807" s="46"/>
      <c r="AD807" s="46"/>
      <c r="AE807" s="46"/>
      <c r="AF807" s="46"/>
    </row>
    <row r="808" spans="1:32" x14ac:dyDescent="0.2">
      <c r="A808"/>
      <c r="B808"/>
      <c r="D808"/>
      <c r="E808"/>
      <c r="F808"/>
      <c r="G808"/>
      <c r="H808"/>
      <c r="I808"/>
      <c r="J808"/>
      <c r="K808"/>
      <c r="L808"/>
      <c r="M808"/>
      <c r="N808"/>
      <c r="O808"/>
      <c r="P808"/>
      <c r="Q808"/>
      <c r="R808"/>
      <c r="S808"/>
      <c r="T808"/>
      <c r="U808"/>
      <c r="W808" s="115"/>
      <c r="AB808" s="46"/>
      <c r="AC808" s="46"/>
      <c r="AD808" s="46"/>
      <c r="AE808" s="46"/>
      <c r="AF808" s="46"/>
    </row>
    <row r="809" spans="1:32" x14ac:dyDescent="0.2">
      <c r="A809"/>
      <c r="B809"/>
      <c r="D809"/>
      <c r="E809"/>
      <c r="F809"/>
      <c r="G809"/>
      <c r="H809"/>
      <c r="I809"/>
      <c r="J809"/>
      <c r="K809"/>
      <c r="L809"/>
      <c r="M809"/>
      <c r="N809"/>
      <c r="O809"/>
      <c r="P809"/>
      <c r="Q809"/>
      <c r="R809"/>
      <c r="S809"/>
      <c r="T809"/>
      <c r="U809"/>
      <c r="W809" s="115"/>
      <c r="AB809" s="46"/>
      <c r="AC809" s="46"/>
      <c r="AD809" s="46"/>
      <c r="AE809" s="46"/>
      <c r="AF809" s="46"/>
    </row>
    <row r="810" spans="1:32" x14ac:dyDescent="0.2">
      <c r="A810"/>
      <c r="B810"/>
      <c r="D810"/>
      <c r="E810"/>
      <c r="F810"/>
      <c r="G810"/>
      <c r="H810"/>
      <c r="I810"/>
      <c r="J810"/>
      <c r="K810"/>
      <c r="L810"/>
      <c r="M810"/>
      <c r="N810"/>
      <c r="O810"/>
      <c r="P810"/>
      <c r="Q810"/>
      <c r="R810"/>
      <c r="S810"/>
      <c r="T810"/>
      <c r="U810"/>
      <c r="W810" s="115"/>
      <c r="AB810" s="46"/>
      <c r="AC810" s="46"/>
      <c r="AD810" s="46"/>
      <c r="AE810" s="46"/>
      <c r="AF810" s="46"/>
    </row>
    <row r="811" spans="1:32" x14ac:dyDescent="0.2">
      <c r="A811"/>
      <c r="B811"/>
      <c r="D811"/>
      <c r="E811"/>
      <c r="F811"/>
      <c r="G811"/>
      <c r="H811"/>
      <c r="I811"/>
      <c r="J811"/>
      <c r="K811"/>
      <c r="L811"/>
      <c r="M811"/>
      <c r="N811"/>
      <c r="O811"/>
      <c r="P811"/>
      <c r="Q811"/>
      <c r="R811"/>
      <c r="S811"/>
      <c r="T811"/>
      <c r="U811"/>
      <c r="W811" s="115"/>
      <c r="AB811" s="46"/>
      <c r="AC811" s="46"/>
      <c r="AD811" s="46"/>
      <c r="AE811" s="46"/>
      <c r="AF811" s="46"/>
    </row>
    <row r="812" spans="1:32" x14ac:dyDescent="0.2">
      <c r="A812"/>
      <c r="B812"/>
      <c r="D812"/>
      <c r="E812"/>
      <c r="F812"/>
      <c r="G812"/>
      <c r="H812"/>
      <c r="I812"/>
      <c r="J812"/>
      <c r="K812"/>
      <c r="L812"/>
      <c r="M812"/>
      <c r="N812"/>
      <c r="O812"/>
      <c r="P812"/>
      <c r="Q812"/>
      <c r="R812"/>
      <c r="S812"/>
      <c r="T812"/>
      <c r="U812"/>
      <c r="W812" s="115"/>
      <c r="AB812" s="46"/>
      <c r="AC812" s="46"/>
      <c r="AD812" s="46"/>
      <c r="AE812" s="46"/>
      <c r="AF812" s="46"/>
    </row>
    <row r="813" spans="1:32" x14ac:dyDescent="0.2">
      <c r="A813"/>
      <c r="B813"/>
      <c r="D813"/>
      <c r="E813"/>
      <c r="F813"/>
      <c r="G813"/>
      <c r="H813"/>
      <c r="I813"/>
      <c r="J813"/>
      <c r="K813"/>
      <c r="L813"/>
      <c r="M813"/>
      <c r="N813"/>
      <c r="O813"/>
      <c r="P813"/>
      <c r="Q813"/>
      <c r="R813"/>
      <c r="S813"/>
      <c r="T813"/>
      <c r="U813"/>
      <c r="W813" s="115"/>
      <c r="AB813" s="46"/>
      <c r="AC813" s="46"/>
      <c r="AD813" s="46"/>
      <c r="AE813" s="46"/>
      <c r="AF813" s="46"/>
    </row>
    <row r="814" spans="1:32" x14ac:dyDescent="0.2">
      <c r="A814"/>
      <c r="B814"/>
      <c r="D814"/>
      <c r="E814"/>
      <c r="F814"/>
      <c r="G814"/>
      <c r="H814"/>
      <c r="I814"/>
      <c r="J814"/>
      <c r="K814"/>
      <c r="L814"/>
      <c r="M814"/>
      <c r="N814"/>
      <c r="O814"/>
      <c r="P814"/>
      <c r="Q814"/>
      <c r="R814"/>
      <c r="S814"/>
      <c r="T814"/>
      <c r="U814"/>
      <c r="W814" s="115"/>
      <c r="AB814" s="46"/>
      <c r="AC814" s="46"/>
      <c r="AD814" s="46"/>
      <c r="AE814" s="46"/>
      <c r="AF814" s="46"/>
    </row>
    <row r="815" spans="1:32" x14ac:dyDescent="0.2">
      <c r="A815"/>
      <c r="B815"/>
      <c r="D815"/>
      <c r="E815"/>
      <c r="F815"/>
      <c r="G815"/>
      <c r="H815"/>
      <c r="I815"/>
      <c r="J815"/>
      <c r="K815"/>
      <c r="L815"/>
      <c r="M815"/>
      <c r="N815"/>
      <c r="O815"/>
      <c r="P815"/>
      <c r="Q815"/>
      <c r="R815"/>
      <c r="S815"/>
      <c r="T815"/>
      <c r="U815"/>
      <c r="W815" s="115"/>
      <c r="AB815" s="46"/>
      <c r="AC815" s="46"/>
      <c r="AD815" s="46"/>
      <c r="AE815" s="46"/>
      <c r="AF815" s="46"/>
    </row>
    <row r="816" spans="1:32" x14ac:dyDescent="0.2">
      <c r="A816"/>
      <c r="B816"/>
      <c r="D816"/>
      <c r="E816"/>
      <c r="F816"/>
      <c r="G816"/>
      <c r="H816"/>
      <c r="I816"/>
      <c r="J816"/>
      <c r="K816"/>
      <c r="L816"/>
      <c r="M816"/>
      <c r="N816"/>
      <c r="O816"/>
      <c r="P816"/>
      <c r="Q816"/>
      <c r="R816"/>
      <c r="S816"/>
      <c r="T816"/>
      <c r="U816"/>
      <c r="W816" s="115"/>
      <c r="AB816" s="46"/>
      <c r="AC816" s="46"/>
      <c r="AD816" s="46"/>
      <c r="AE816" s="46"/>
      <c r="AF816" s="46"/>
    </row>
    <row r="817" spans="1:32" x14ac:dyDescent="0.2">
      <c r="A817"/>
      <c r="B817"/>
      <c r="D817"/>
      <c r="E817"/>
      <c r="F817"/>
      <c r="G817"/>
      <c r="H817"/>
      <c r="I817"/>
      <c r="J817"/>
      <c r="K817"/>
      <c r="L817"/>
      <c r="M817"/>
      <c r="N817"/>
      <c r="O817"/>
      <c r="P817"/>
      <c r="Q817"/>
      <c r="R817"/>
      <c r="S817"/>
      <c r="T817"/>
      <c r="U817"/>
      <c r="W817" s="115"/>
      <c r="AB817" s="46"/>
      <c r="AC817" s="46"/>
      <c r="AD817" s="46"/>
      <c r="AE817" s="46"/>
      <c r="AF817" s="46"/>
    </row>
    <row r="818" spans="1:32" x14ac:dyDescent="0.2">
      <c r="A818"/>
      <c r="B818"/>
      <c r="D818"/>
      <c r="E818"/>
      <c r="F818"/>
      <c r="G818"/>
      <c r="H818"/>
      <c r="I818"/>
      <c r="J818"/>
      <c r="K818"/>
      <c r="L818"/>
      <c r="M818"/>
      <c r="N818"/>
      <c r="O818"/>
      <c r="P818"/>
      <c r="Q818"/>
      <c r="R818"/>
      <c r="S818"/>
      <c r="T818"/>
      <c r="U818"/>
      <c r="W818" s="115"/>
      <c r="AB818" s="46"/>
      <c r="AC818" s="46"/>
      <c r="AD818" s="46"/>
      <c r="AE818" s="46"/>
      <c r="AF818" s="46"/>
    </row>
    <row r="819" spans="1:32" x14ac:dyDescent="0.2">
      <c r="A819"/>
      <c r="B819"/>
      <c r="D819"/>
      <c r="E819"/>
      <c r="F819"/>
      <c r="G819"/>
      <c r="H819"/>
      <c r="I819"/>
      <c r="J819"/>
      <c r="K819"/>
      <c r="L819"/>
      <c r="M819"/>
      <c r="N819"/>
      <c r="O819"/>
      <c r="P819"/>
      <c r="Q819"/>
      <c r="R819"/>
      <c r="S819"/>
      <c r="T819"/>
      <c r="U819"/>
      <c r="W819" s="115"/>
      <c r="AB819" s="46"/>
      <c r="AC819" s="46"/>
      <c r="AD819" s="46"/>
      <c r="AE819" s="46"/>
      <c r="AF819" s="46"/>
    </row>
    <row r="820" spans="1:32" x14ac:dyDescent="0.2">
      <c r="A820"/>
      <c r="B820"/>
      <c r="D820"/>
      <c r="E820"/>
      <c r="F820"/>
      <c r="G820"/>
      <c r="H820"/>
      <c r="I820"/>
      <c r="J820"/>
      <c r="K820"/>
      <c r="L820"/>
      <c r="M820"/>
      <c r="N820"/>
      <c r="O820"/>
      <c r="P820"/>
      <c r="Q820"/>
      <c r="R820"/>
      <c r="S820"/>
      <c r="T820"/>
      <c r="U820"/>
      <c r="W820" s="115"/>
      <c r="AB820" s="46"/>
      <c r="AC820" s="46"/>
      <c r="AD820" s="46"/>
      <c r="AE820" s="46"/>
      <c r="AF820" s="46"/>
    </row>
    <row r="821" spans="1:32" x14ac:dyDescent="0.2">
      <c r="A821"/>
      <c r="B821"/>
      <c r="D821"/>
      <c r="E821"/>
      <c r="F821"/>
      <c r="G821"/>
      <c r="H821"/>
      <c r="I821"/>
      <c r="J821"/>
      <c r="K821"/>
      <c r="L821"/>
      <c r="M821"/>
      <c r="N821"/>
      <c r="O821"/>
      <c r="P821"/>
      <c r="Q821"/>
      <c r="R821"/>
      <c r="S821"/>
      <c r="T821"/>
      <c r="U821"/>
      <c r="W821" s="115"/>
      <c r="AB821" s="46"/>
      <c r="AC821" s="46"/>
      <c r="AD821" s="46"/>
      <c r="AE821" s="46"/>
      <c r="AF821" s="46"/>
    </row>
    <row r="822" spans="1:32" x14ac:dyDescent="0.2">
      <c r="A822"/>
      <c r="B822"/>
      <c r="D822"/>
      <c r="E822"/>
      <c r="F822"/>
      <c r="G822"/>
      <c r="H822"/>
      <c r="I822"/>
      <c r="J822"/>
      <c r="K822"/>
      <c r="L822"/>
      <c r="M822"/>
      <c r="N822"/>
      <c r="O822"/>
      <c r="P822"/>
      <c r="Q822"/>
      <c r="R822"/>
      <c r="S822"/>
      <c r="T822"/>
      <c r="U822"/>
      <c r="W822" s="115"/>
      <c r="AB822" s="46"/>
      <c r="AC822" s="46"/>
      <c r="AD822" s="46"/>
      <c r="AE822" s="46"/>
      <c r="AF822" s="46"/>
    </row>
    <row r="823" spans="1:32" x14ac:dyDescent="0.2">
      <c r="A823"/>
      <c r="B823"/>
      <c r="D823"/>
      <c r="E823"/>
      <c r="F823"/>
      <c r="G823"/>
      <c r="H823"/>
      <c r="I823"/>
      <c r="J823"/>
      <c r="K823"/>
      <c r="L823"/>
      <c r="M823"/>
      <c r="N823"/>
      <c r="O823"/>
      <c r="P823"/>
      <c r="Q823"/>
      <c r="R823"/>
      <c r="S823"/>
      <c r="T823"/>
      <c r="U823"/>
      <c r="W823" s="115"/>
      <c r="AB823" s="46"/>
      <c r="AC823" s="46"/>
      <c r="AD823" s="46"/>
      <c r="AE823" s="46"/>
      <c r="AF823" s="46"/>
    </row>
    <row r="824" spans="1:32" x14ac:dyDescent="0.2">
      <c r="A824"/>
      <c r="B824"/>
      <c r="D824"/>
      <c r="E824"/>
      <c r="F824"/>
      <c r="G824"/>
      <c r="H824"/>
      <c r="I824"/>
      <c r="J824"/>
      <c r="K824"/>
      <c r="L824"/>
      <c r="M824"/>
      <c r="N824"/>
      <c r="O824"/>
      <c r="P824"/>
      <c r="Q824"/>
      <c r="R824"/>
      <c r="S824"/>
      <c r="T824"/>
      <c r="U824"/>
      <c r="W824" s="115"/>
      <c r="AB824" s="46"/>
      <c r="AC824" s="46"/>
      <c r="AD824" s="46"/>
      <c r="AE824" s="46"/>
      <c r="AF824" s="46"/>
    </row>
    <row r="825" spans="1:32" x14ac:dyDescent="0.2">
      <c r="A825"/>
      <c r="B825"/>
      <c r="D825"/>
      <c r="E825"/>
      <c r="F825"/>
      <c r="G825"/>
      <c r="H825"/>
      <c r="I825"/>
      <c r="J825"/>
      <c r="K825"/>
      <c r="L825"/>
      <c r="M825"/>
      <c r="N825"/>
      <c r="O825"/>
      <c r="P825"/>
      <c r="Q825"/>
      <c r="R825"/>
      <c r="S825"/>
      <c r="T825"/>
      <c r="U825"/>
      <c r="W825" s="115"/>
      <c r="AB825" s="46"/>
      <c r="AC825" s="46"/>
      <c r="AD825" s="46"/>
      <c r="AE825" s="46"/>
      <c r="AF825" s="46"/>
    </row>
    <row r="826" spans="1:32" x14ac:dyDescent="0.2">
      <c r="A826"/>
      <c r="B826"/>
      <c r="D826"/>
      <c r="E826"/>
      <c r="F826"/>
      <c r="G826"/>
      <c r="H826"/>
      <c r="I826"/>
      <c r="J826"/>
      <c r="K826"/>
      <c r="L826"/>
      <c r="M826"/>
      <c r="N826"/>
      <c r="O826"/>
      <c r="P826"/>
      <c r="Q826"/>
      <c r="R826"/>
      <c r="S826"/>
      <c r="T826"/>
      <c r="U826"/>
      <c r="W826" s="115"/>
      <c r="AB826" s="46"/>
      <c r="AC826" s="46"/>
      <c r="AD826" s="46"/>
      <c r="AE826" s="46"/>
      <c r="AF826" s="46"/>
    </row>
    <row r="827" spans="1:32" x14ac:dyDescent="0.2">
      <c r="A827"/>
      <c r="B827"/>
      <c r="D827"/>
      <c r="E827"/>
      <c r="F827"/>
      <c r="G827"/>
      <c r="H827"/>
      <c r="I827"/>
      <c r="J827"/>
      <c r="K827"/>
      <c r="L827"/>
      <c r="M827"/>
      <c r="N827"/>
      <c r="O827"/>
      <c r="P827"/>
      <c r="Q827"/>
      <c r="R827"/>
      <c r="S827"/>
      <c r="T827"/>
      <c r="U827"/>
      <c r="W827" s="115"/>
      <c r="AB827" s="46"/>
      <c r="AC827" s="46"/>
      <c r="AD827" s="46"/>
      <c r="AE827" s="46"/>
      <c r="AF827" s="46"/>
    </row>
    <row r="828" spans="1:32" x14ac:dyDescent="0.2">
      <c r="A828"/>
      <c r="B828"/>
      <c r="D828"/>
      <c r="E828"/>
      <c r="F828"/>
      <c r="G828"/>
      <c r="H828"/>
      <c r="I828"/>
      <c r="J828"/>
      <c r="K828"/>
      <c r="L828"/>
      <c r="M828"/>
      <c r="N828"/>
      <c r="O828"/>
      <c r="P828"/>
      <c r="Q828"/>
      <c r="R828"/>
      <c r="S828"/>
      <c r="T828"/>
      <c r="U828"/>
      <c r="W828" s="115"/>
      <c r="AB828" s="46"/>
      <c r="AC828" s="46"/>
      <c r="AD828" s="46"/>
      <c r="AE828" s="46"/>
      <c r="AF828" s="46"/>
    </row>
    <row r="829" spans="1:32" x14ac:dyDescent="0.2">
      <c r="A829"/>
      <c r="B829"/>
      <c r="D829"/>
      <c r="E829"/>
      <c r="F829"/>
      <c r="G829"/>
      <c r="H829"/>
      <c r="I829"/>
      <c r="J829"/>
      <c r="K829"/>
      <c r="L829"/>
      <c r="M829"/>
      <c r="N829"/>
      <c r="O829"/>
      <c r="P829"/>
      <c r="Q829"/>
      <c r="R829"/>
      <c r="S829"/>
      <c r="T829"/>
      <c r="U829"/>
      <c r="W829" s="115"/>
      <c r="AB829" s="46"/>
      <c r="AC829" s="46"/>
      <c r="AD829" s="46"/>
      <c r="AE829" s="46"/>
      <c r="AF829" s="46"/>
    </row>
    <row r="830" spans="1:32" x14ac:dyDescent="0.2">
      <c r="A830"/>
      <c r="B830"/>
      <c r="D830"/>
      <c r="E830"/>
      <c r="F830"/>
      <c r="G830"/>
      <c r="H830"/>
      <c r="I830"/>
      <c r="J830"/>
      <c r="K830"/>
      <c r="L830"/>
      <c r="M830"/>
      <c r="N830"/>
      <c r="O830"/>
      <c r="P830"/>
      <c r="Q830"/>
      <c r="R830"/>
      <c r="S830"/>
      <c r="T830"/>
      <c r="U830"/>
      <c r="W830" s="115"/>
      <c r="AB830" s="46"/>
      <c r="AC830" s="46"/>
      <c r="AD830" s="46"/>
      <c r="AE830" s="46"/>
      <c r="AF830" s="46"/>
    </row>
    <row r="831" spans="1:32" x14ac:dyDescent="0.2">
      <c r="A831"/>
      <c r="B831"/>
      <c r="D831"/>
      <c r="E831"/>
      <c r="F831"/>
      <c r="G831"/>
      <c r="H831"/>
      <c r="I831"/>
      <c r="J831"/>
      <c r="K831"/>
      <c r="L831"/>
      <c r="M831"/>
      <c r="N831"/>
      <c r="O831"/>
      <c r="P831"/>
      <c r="Q831"/>
      <c r="R831"/>
      <c r="S831"/>
      <c r="T831"/>
      <c r="U831"/>
      <c r="W831" s="115"/>
      <c r="AB831" s="46"/>
      <c r="AC831" s="46"/>
      <c r="AD831" s="46"/>
      <c r="AE831" s="46"/>
      <c r="AF831" s="46"/>
    </row>
    <row r="832" spans="1:32" x14ac:dyDescent="0.2">
      <c r="A832"/>
      <c r="B832"/>
      <c r="D832"/>
      <c r="E832"/>
      <c r="F832"/>
      <c r="G832"/>
      <c r="H832"/>
      <c r="I832"/>
      <c r="J832"/>
      <c r="K832"/>
      <c r="L832"/>
      <c r="M832"/>
      <c r="N832"/>
      <c r="O832"/>
      <c r="P832"/>
      <c r="Q832"/>
      <c r="R832"/>
      <c r="S832"/>
      <c r="T832"/>
      <c r="U832"/>
      <c r="W832" s="115"/>
      <c r="AB832" s="46"/>
      <c r="AC832" s="46"/>
      <c r="AD832" s="46"/>
      <c r="AE832" s="46"/>
      <c r="AF832" s="46"/>
    </row>
    <row r="833" spans="1:32" x14ac:dyDescent="0.2">
      <c r="A833"/>
      <c r="B833"/>
      <c r="D833"/>
      <c r="E833"/>
      <c r="F833"/>
      <c r="G833"/>
      <c r="H833"/>
      <c r="I833"/>
      <c r="J833"/>
      <c r="K833"/>
      <c r="L833"/>
      <c r="M833"/>
      <c r="N833"/>
      <c r="O833"/>
      <c r="P833"/>
      <c r="Q833"/>
      <c r="R833"/>
      <c r="S833"/>
      <c r="T833"/>
      <c r="U833"/>
      <c r="W833" s="115"/>
      <c r="AB833" s="46"/>
      <c r="AC833" s="46"/>
      <c r="AD833" s="46"/>
      <c r="AE833" s="46"/>
      <c r="AF833" s="46"/>
    </row>
    <row r="834" spans="1:32" x14ac:dyDescent="0.2">
      <c r="A834"/>
      <c r="B834"/>
      <c r="D834"/>
      <c r="E834"/>
      <c r="F834"/>
      <c r="G834"/>
      <c r="H834"/>
      <c r="I834"/>
      <c r="J834"/>
      <c r="K834"/>
      <c r="L834"/>
      <c r="M834"/>
      <c r="N834"/>
      <c r="O834"/>
      <c r="P834"/>
      <c r="Q834"/>
      <c r="R834"/>
      <c r="S834"/>
      <c r="T834"/>
      <c r="U834"/>
      <c r="W834" s="115"/>
      <c r="AB834" s="46"/>
      <c r="AC834" s="46"/>
      <c r="AD834" s="46"/>
      <c r="AE834" s="46"/>
      <c r="AF834" s="46"/>
    </row>
    <row r="835" spans="1:32" x14ac:dyDescent="0.2">
      <c r="A835"/>
      <c r="B835"/>
      <c r="D835"/>
      <c r="E835"/>
      <c r="F835"/>
      <c r="G835"/>
      <c r="H835"/>
      <c r="I835"/>
      <c r="J835"/>
      <c r="K835"/>
      <c r="L835"/>
      <c r="M835"/>
      <c r="N835"/>
      <c r="O835"/>
      <c r="P835"/>
      <c r="Q835"/>
      <c r="R835"/>
      <c r="S835"/>
      <c r="T835"/>
      <c r="U835"/>
      <c r="W835" s="115"/>
      <c r="AB835" s="46"/>
      <c r="AC835" s="46"/>
      <c r="AD835" s="46"/>
      <c r="AE835" s="46"/>
      <c r="AF835" s="46"/>
    </row>
    <row r="836" spans="1:32" x14ac:dyDescent="0.2">
      <c r="A836"/>
      <c r="B836"/>
      <c r="D836"/>
      <c r="E836"/>
      <c r="F836"/>
      <c r="G836"/>
      <c r="H836"/>
      <c r="I836"/>
      <c r="J836"/>
      <c r="K836"/>
      <c r="L836"/>
      <c r="M836"/>
      <c r="N836"/>
      <c r="O836"/>
      <c r="P836"/>
      <c r="Q836"/>
      <c r="R836"/>
      <c r="S836"/>
      <c r="T836"/>
      <c r="U836"/>
      <c r="W836" s="115"/>
      <c r="AB836" s="46"/>
      <c r="AC836" s="46"/>
      <c r="AD836" s="46"/>
      <c r="AE836" s="46"/>
      <c r="AF836" s="46"/>
    </row>
    <row r="837" spans="1:32" x14ac:dyDescent="0.2">
      <c r="A837"/>
      <c r="B837"/>
      <c r="D837"/>
      <c r="E837"/>
      <c r="F837"/>
      <c r="G837"/>
      <c r="H837"/>
      <c r="I837"/>
      <c r="J837"/>
      <c r="K837"/>
      <c r="L837"/>
      <c r="M837"/>
      <c r="N837"/>
      <c r="O837"/>
      <c r="P837"/>
      <c r="Q837"/>
      <c r="R837"/>
      <c r="S837"/>
      <c r="T837"/>
      <c r="U837"/>
      <c r="W837" s="115"/>
      <c r="AB837" s="46"/>
      <c r="AC837" s="46"/>
      <c r="AD837" s="46"/>
      <c r="AE837" s="46"/>
      <c r="AF837" s="46"/>
    </row>
    <row r="838" spans="1:32" x14ac:dyDescent="0.2">
      <c r="A838"/>
      <c r="B838"/>
      <c r="D838"/>
      <c r="E838"/>
      <c r="F838"/>
      <c r="G838"/>
      <c r="H838"/>
      <c r="I838"/>
      <c r="J838"/>
      <c r="K838"/>
      <c r="L838"/>
      <c r="M838"/>
      <c r="N838"/>
      <c r="O838"/>
      <c r="P838"/>
      <c r="Q838"/>
      <c r="R838"/>
      <c r="S838"/>
      <c r="T838"/>
      <c r="U838"/>
      <c r="W838" s="115"/>
      <c r="AB838" s="46"/>
      <c r="AC838" s="46"/>
      <c r="AD838" s="46"/>
      <c r="AE838" s="46"/>
      <c r="AF838" s="46"/>
    </row>
    <row r="839" spans="1:32" x14ac:dyDescent="0.2">
      <c r="A839"/>
      <c r="B839"/>
      <c r="D839"/>
      <c r="E839"/>
      <c r="F839"/>
      <c r="G839"/>
      <c r="H839"/>
      <c r="I839"/>
      <c r="J839"/>
      <c r="K839"/>
      <c r="L839"/>
      <c r="M839"/>
      <c r="N839"/>
      <c r="O839"/>
      <c r="P839"/>
      <c r="Q839"/>
      <c r="R839"/>
      <c r="S839"/>
      <c r="T839"/>
      <c r="U839"/>
      <c r="W839" s="115"/>
      <c r="AB839" s="46"/>
      <c r="AC839" s="46"/>
      <c r="AD839" s="46"/>
      <c r="AE839" s="46"/>
      <c r="AF839" s="46"/>
    </row>
    <row r="840" spans="1:32" x14ac:dyDescent="0.2">
      <c r="A840"/>
      <c r="B840"/>
      <c r="D840"/>
      <c r="E840"/>
      <c r="F840"/>
      <c r="G840"/>
      <c r="H840"/>
      <c r="I840"/>
      <c r="J840"/>
      <c r="K840"/>
      <c r="L840"/>
      <c r="M840"/>
      <c r="N840"/>
      <c r="O840"/>
      <c r="P840"/>
      <c r="Q840"/>
      <c r="R840"/>
      <c r="S840"/>
      <c r="T840"/>
      <c r="U840"/>
      <c r="W840" s="115"/>
      <c r="AB840" s="46"/>
      <c r="AC840" s="46"/>
      <c r="AD840" s="46"/>
      <c r="AE840" s="46"/>
      <c r="AF840" s="46"/>
    </row>
    <row r="841" spans="1:32" x14ac:dyDescent="0.2">
      <c r="A841"/>
      <c r="B841"/>
      <c r="D841"/>
      <c r="E841"/>
      <c r="F841"/>
      <c r="G841"/>
      <c r="H841"/>
      <c r="I841"/>
      <c r="J841"/>
      <c r="K841"/>
      <c r="L841"/>
      <c r="M841"/>
      <c r="N841"/>
      <c r="O841"/>
      <c r="P841"/>
      <c r="Q841"/>
      <c r="R841"/>
      <c r="S841"/>
      <c r="T841"/>
      <c r="U841"/>
      <c r="W841" s="115"/>
      <c r="AB841" s="46"/>
      <c r="AC841" s="46"/>
      <c r="AD841" s="46"/>
      <c r="AE841" s="46"/>
      <c r="AF841" s="46"/>
    </row>
    <row r="842" spans="1:32" x14ac:dyDescent="0.2">
      <c r="A842"/>
      <c r="B842"/>
      <c r="D842"/>
      <c r="E842"/>
      <c r="F842"/>
      <c r="G842"/>
      <c r="H842"/>
      <c r="I842"/>
      <c r="J842"/>
      <c r="K842"/>
      <c r="L842"/>
      <c r="M842"/>
      <c r="N842"/>
      <c r="O842"/>
      <c r="P842"/>
      <c r="Q842"/>
      <c r="R842"/>
      <c r="S842"/>
      <c r="T842"/>
      <c r="U842"/>
      <c r="W842" s="115"/>
      <c r="AB842" s="46"/>
      <c r="AC842" s="46"/>
      <c r="AD842" s="46"/>
      <c r="AE842" s="46"/>
      <c r="AF842" s="46"/>
    </row>
    <row r="843" spans="1:32" x14ac:dyDescent="0.2">
      <c r="A843"/>
      <c r="B843"/>
      <c r="D843"/>
      <c r="E843"/>
      <c r="F843"/>
      <c r="G843"/>
      <c r="H843"/>
      <c r="I843"/>
      <c r="J843"/>
      <c r="K843"/>
      <c r="L843"/>
      <c r="M843"/>
      <c r="N843"/>
      <c r="O843"/>
      <c r="P843"/>
      <c r="Q843"/>
      <c r="R843"/>
      <c r="S843"/>
      <c r="T843"/>
      <c r="U843"/>
      <c r="W843" s="115"/>
      <c r="AB843" s="46"/>
      <c r="AC843" s="46"/>
      <c r="AD843" s="46"/>
      <c r="AE843" s="46"/>
      <c r="AF843" s="46"/>
    </row>
    <row r="844" spans="1:32" x14ac:dyDescent="0.2">
      <c r="A844"/>
      <c r="B844"/>
      <c r="D844"/>
      <c r="E844"/>
      <c r="F844"/>
      <c r="G844"/>
      <c r="H844"/>
      <c r="I844"/>
      <c r="J844"/>
      <c r="K844"/>
      <c r="L844"/>
      <c r="M844"/>
      <c r="N844"/>
      <c r="O844"/>
      <c r="P844"/>
      <c r="Q844"/>
      <c r="R844"/>
      <c r="S844"/>
      <c r="T844"/>
      <c r="U844"/>
      <c r="W844" s="115"/>
      <c r="AB844" s="46"/>
      <c r="AC844" s="46"/>
      <c r="AD844" s="46"/>
      <c r="AE844" s="46"/>
      <c r="AF844" s="46"/>
    </row>
    <row r="845" spans="1:32" x14ac:dyDescent="0.2">
      <c r="A845"/>
      <c r="B845"/>
      <c r="D845"/>
      <c r="E845"/>
      <c r="F845"/>
      <c r="G845"/>
      <c r="H845"/>
      <c r="I845"/>
      <c r="J845"/>
      <c r="K845"/>
      <c r="L845"/>
      <c r="M845"/>
      <c r="N845"/>
      <c r="O845"/>
      <c r="P845"/>
      <c r="Q845"/>
      <c r="R845"/>
      <c r="S845"/>
      <c r="T845"/>
      <c r="U845"/>
      <c r="W845" s="115"/>
      <c r="AB845" s="46"/>
      <c r="AC845" s="46"/>
      <c r="AD845" s="46"/>
      <c r="AE845" s="46"/>
      <c r="AF845" s="46"/>
    </row>
    <row r="846" spans="1:32" x14ac:dyDescent="0.2">
      <c r="A846"/>
      <c r="B846"/>
      <c r="D846"/>
      <c r="E846"/>
      <c r="F846"/>
      <c r="G846"/>
      <c r="H846"/>
      <c r="I846"/>
      <c r="J846"/>
      <c r="K846"/>
      <c r="L846"/>
      <c r="M846"/>
      <c r="N846"/>
      <c r="O846"/>
      <c r="P846"/>
      <c r="Q846"/>
      <c r="R846"/>
      <c r="S846"/>
      <c r="T846"/>
      <c r="U846"/>
      <c r="W846" s="115"/>
      <c r="AB846" s="46"/>
      <c r="AC846" s="46"/>
      <c r="AD846" s="46"/>
      <c r="AE846" s="46"/>
      <c r="AF846" s="46"/>
    </row>
    <row r="847" spans="1:32" x14ac:dyDescent="0.2">
      <c r="A847"/>
      <c r="B847"/>
      <c r="D847"/>
      <c r="E847"/>
      <c r="F847"/>
      <c r="G847"/>
      <c r="H847"/>
      <c r="I847"/>
      <c r="J847"/>
      <c r="K847"/>
      <c r="L847"/>
      <c r="M847"/>
      <c r="N847"/>
      <c r="O847"/>
      <c r="P847"/>
      <c r="Q847"/>
      <c r="R847"/>
      <c r="S847"/>
      <c r="T847"/>
      <c r="U847"/>
      <c r="W847" s="115"/>
      <c r="AB847" s="46"/>
      <c r="AC847" s="46"/>
      <c r="AD847" s="46"/>
      <c r="AE847" s="46"/>
      <c r="AF847" s="46"/>
    </row>
    <row r="848" spans="1:32" x14ac:dyDescent="0.2">
      <c r="A848"/>
      <c r="B848"/>
      <c r="D848"/>
      <c r="E848"/>
      <c r="F848"/>
      <c r="G848"/>
      <c r="H848"/>
      <c r="I848"/>
      <c r="J848"/>
      <c r="K848"/>
      <c r="L848"/>
      <c r="M848"/>
      <c r="N848"/>
      <c r="O848"/>
      <c r="P848"/>
      <c r="Q848"/>
      <c r="R848"/>
      <c r="S848"/>
      <c r="T848"/>
      <c r="U848"/>
      <c r="W848" s="115"/>
      <c r="AB848" s="46"/>
      <c r="AC848" s="46"/>
      <c r="AD848" s="46"/>
      <c r="AE848" s="46"/>
      <c r="AF848" s="46"/>
    </row>
    <row r="849" spans="1:32" x14ac:dyDescent="0.2">
      <c r="A849"/>
      <c r="B849"/>
      <c r="D849"/>
      <c r="E849"/>
      <c r="F849"/>
      <c r="G849"/>
      <c r="H849"/>
      <c r="I849"/>
      <c r="J849"/>
      <c r="K849"/>
      <c r="L849"/>
      <c r="M849"/>
      <c r="N849"/>
      <c r="O849"/>
      <c r="P849"/>
      <c r="Q849"/>
      <c r="R849"/>
      <c r="S849"/>
      <c r="T849"/>
      <c r="U849"/>
      <c r="W849" s="115"/>
      <c r="AB849" s="46"/>
      <c r="AC849" s="46"/>
      <c r="AD849" s="46"/>
      <c r="AE849" s="46"/>
      <c r="AF849" s="46"/>
    </row>
    <row r="850" spans="1:32" x14ac:dyDescent="0.2">
      <c r="A850"/>
      <c r="B850"/>
      <c r="D850"/>
      <c r="E850"/>
      <c r="F850"/>
      <c r="G850"/>
      <c r="H850"/>
      <c r="I850"/>
      <c r="J850"/>
      <c r="K850"/>
      <c r="L850"/>
      <c r="M850"/>
      <c r="N850"/>
      <c r="O850"/>
      <c r="P850"/>
      <c r="Q850"/>
      <c r="R850"/>
      <c r="S850"/>
      <c r="T850"/>
      <c r="U850"/>
      <c r="W850" s="115"/>
      <c r="AB850" s="46"/>
      <c r="AC850" s="46"/>
      <c r="AD850" s="46"/>
      <c r="AE850" s="46"/>
      <c r="AF850" s="46"/>
    </row>
    <row r="851" spans="1:32" x14ac:dyDescent="0.2">
      <c r="A851"/>
      <c r="B851"/>
      <c r="D851"/>
      <c r="E851"/>
      <c r="F851"/>
      <c r="G851"/>
      <c r="H851"/>
      <c r="I851"/>
      <c r="J851"/>
      <c r="K851"/>
      <c r="L851"/>
      <c r="M851"/>
      <c r="N851"/>
      <c r="O851"/>
      <c r="P851"/>
      <c r="Q851"/>
      <c r="R851"/>
      <c r="S851"/>
      <c r="T851"/>
      <c r="U851"/>
      <c r="W851" s="115"/>
      <c r="AB851" s="46"/>
      <c r="AC851" s="46"/>
      <c r="AD851" s="46"/>
      <c r="AE851" s="46"/>
      <c r="AF851" s="46"/>
    </row>
    <row r="852" spans="1:32" x14ac:dyDescent="0.2">
      <c r="A852"/>
      <c r="B852"/>
      <c r="D852"/>
      <c r="E852"/>
      <c r="F852"/>
      <c r="G852"/>
      <c r="H852"/>
      <c r="I852"/>
      <c r="J852"/>
      <c r="K852"/>
      <c r="L852"/>
      <c r="M852"/>
      <c r="N852"/>
      <c r="O852"/>
      <c r="P852"/>
      <c r="Q852"/>
      <c r="R852"/>
      <c r="S852"/>
      <c r="T852"/>
      <c r="U852"/>
      <c r="W852" s="115"/>
      <c r="AB852" s="46"/>
      <c r="AC852" s="46"/>
      <c r="AD852" s="46"/>
      <c r="AE852" s="46"/>
      <c r="AF852" s="46"/>
    </row>
    <row r="853" spans="1:32" x14ac:dyDescent="0.2">
      <c r="A853"/>
      <c r="B853"/>
      <c r="D853"/>
      <c r="E853"/>
      <c r="F853"/>
      <c r="G853"/>
      <c r="H853"/>
      <c r="I853"/>
      <c r="J853"/>
      <c r="K853"/>
      <c r="L853"/>
      <c r="M853"/>
      <c r="N853"/>
      <c r="O853"/>
      <c r="P853"/>
      <c r="Q853"/>
      <c r="R853"/>
      <c r="S853"/>
      <c r="T853"/>
      <c r="U853"/>
      <c r="W853" s="115"/>
      <c r="AB853" s="46"/>
      <c r="AC853" s="46"/>
      <c r="AD853" s="46"/>
      <c r="AE853" s="46"/>
      <c r="AF853" s="46"/>
    </row>
    <row r="854" spans="1:32" x14ac:dyDescent="0.2">
      <c r="A854"/>
      <c r="B854"/>
      <c r="D854"/>
      <c r="E854"/>
      <c r="F854"/>
      <c r="G854"/>
      <c r="H854"/>
      <c r="I854"/>
      <c r="J854"/>
      <c r="K854"/>
      <c r="L854"/>
      <c r="M854"/>
      <c r="N854"/>
      <c r="O854"/>
      <c r="P854"/>
      <c r="Q854"/>
      <c r="R854"/>
      <c r="S854"/>
      <c r="T854"/>
      <c r="U854"/>
      <c r="W854" s="115"/>
      <c r="AB854" s="46"/>
      <c r="AC854" s="46"/>
      <c r="AD854" s="46"/>
      <c r="AE854" s="46"/>
      <c r="AF854" s="46"/>
    </row>
    <row r="855" spans="1:32" x14ac:dyDescent="0.2">
      <c r="A855"/>
      <c r="B855"/>
      <c r="D855"/>
      <c r="E855"/>
      <c r="F855"/>
      <c r="G855"/>
      <c r="H855"/>
      <c r="I855"/>
      <c r="J855"/>
      <c r="K855"/>
      <c r="L855"/>
      <c r="M855"/>
      <c r="N855"/>
      <c r="O855"/>
      <c r="P855"/>
      <c r="Q855"/>
      <c r="R855"/>
      <c r="S855"/>
      <c r="T855"/>
      <c r="U855"/>
      <c r="W855" s="115"/>
      <c r="AB855" s="46"/>
      <c r="AC855" s="46"/>
      <c r="AD855" s="46"/>
      <c r="AE855" s="46"/>
      <c r="AF855" s="46"/>
    </row>
    <row r="856" spans="1:32" x14ac:dyDescent="0.2">
      <c r="A856"/>
      <c r="B856"/>
      <c r="D856"/>
      <c r="E856"/>
      <c r="F856"/>
      <c r="G856"/>
      <c r="H856"/>
      <c r="I856"/>
      <c r="J856"/>
      <c r="K856"/>
      <c r="L856"/>
      <c r="M856"/>
      <c r="N856"/>
      <c r="O856"/>
      <c r="P856"/>
      <c r="Q856"/>
      <c r="R856"/>
      <c r="S856"/>
      <c r="T856"/>
      <c r="U856"/>
      <c r="W856" s="115"/>
      <c r="AB856" s="46"/>
      <c r="AC856" s="46"/>
      <c r="AD856" s="46"/>
      <c r="AE856" s="46"/>
      <c r="AF856" s="46"/>
    </row>
    <row r="857" spans="1:32" x14ac:dyDescent="0.2">
      <c r="A857"/>
      <c r="B857"/>
      <c r="D857"/>
      <c r="E857"/>
      <c r="F857"/>
      <c r="G857"/>
      <c r="H857"/>
      <c r="I857"/>
      <c r="J857"/>
      <c r="K857"/>
      <c r="L857"/>
      <c r="M857"/>
      <c r="N857"/>
      <c r="O857"/>
      <c r="P857"/>
      <c r="Q857"/>
      <c r="R857"/>
      <c r="S857"/>
      <c r="T857"/>
      <c r="U857"/>
      <c r="W857" s="115"/>
      <c r="AB857" s="46"/>
      <c r="AC857" s="46"/>
      <c r="AD857" s="46"/>
      <c r="AE857" s="46"/>
      <c r="AF857" s="46"/>
    </row>
    <row r="858" spans="1:32" x14ac:dyDescent="0.2">
      <c r="A858"/>
      <c r="B858"/>
      <c r="D858"/>
      <c r="E858"/>
      <c r="F858"/>
      <c r="G858"/>
      <c r="H858"/>
      <c r="I858"/>
      <c r="J858"/>
      <c r="K858"/>
      <c r="L858"/>
      <c r="M858"/>
      <c r="N858"/>
      <c r="O858"/>
      <c r="P858"/>
      <c r="Q858"/>
      <c r="R858"/>
      <c r="S858"/>
      <c r="T858"/>
      <c r="U858"/>
      <c r="W858" s="115"/>
      <c r="AB858" s="46"/>
      <c r="AC858" s="46"/>
      <c r="AD858" s="46"/>
      <c r="AE858" s="46"/>
      <c r="AF858" s="46"/>
    </row>
    <row r="859" spans="1:32" x14ac:dyDescent="0.2">
      <c r="A859"/>
      <c r="B859"/>
      <c r="D859"/>
      <c r="E859"/>
      <c r="F859"/>
      <c r="G859"/>
      <c r="H859"/>
      <c r="I859"/>
      <c r="J859"/>
      <c r="K859"/>
      <c r="L859"/>
      <c r="M859"/>
      <c r="N859"/>
      <c r="O859"/>
      <c r="P859"/>
      <c r="Q859"/>
      <c r="R859"/>
      <c r="S859"/>
      <c r="T859"/>
      <c r="U859"/>
      <c r="W859" s="115"/>
      <c r="AB859" s="46"/>
      <c r="AC859" s="46"/>
      <c r="AD859" s="46"/>
      <c r="AE859" s="46"/>
      <c r="AF859" s="46"/>
    </row>
    <row r="860" spans="1:32" x14ac:dyDescent="0.2">
      <c r="A860"/>
      <c r="B860"/>
      <c r="D860"/>
      <c r="E860"/>
      <c r="F860"/>
      <c r="G860"/>
      <c r="H860"/>
      <c r="I860"/>
      <c r="J860"/>
      <c r="K860"/>
      <c r="L860"/>
      <c r="M860"/>
      <c r="N860"/>
      <c r="O860"/>
      <c r="P860"/>
      <c r="Q860"/>
      <c r="R860"/>
      <c r="S860"/>
      <c r="T860"/>
      <c r="U860"/>
      <c r="W860" s="115"/>
      <c r="AB860" s="46"/>
      <c r="AC860" s="46"/>
      <c r="AD860" s="46"/>
      <c r="AE860" s="46"/>
      <c r="AF860" s="46"/>
    </row>
    <row r="861" spans="1:32" x14ac:dyDescent="0.2">
      <c r="A861"/>
      <c r="B861"/>
      <c r="D861"/>
      <c r="E861"/>
      <c r="F861"/>
      <c r="G861"/>
      <c r="H861"/>
      <c r="I861"/>
      <c r="J861"/>
      <c r="K861"/>
      <c r="L861"/>
      <c r="M861"/>
      <c r="N861"/>
      <c r="O861"/>
      <c r="P861"/>
      <c r="Q861"/>
      <c r="R861"/>
      <c r="S861"/>
      <c r="T861"/>
      <c r="U861"/>
      <c r="W861" s="115"/>
      <c r="AB861" s="46"/>
      <c r="AC861" s="46"/>
      <c r="AD861" s="46"/>
      <c r="AE861" s="46"/>
      <c r="AF861" s="46"/>
    </row>
    <row r="862" spans="1:32" x14ac:dyDescent="0.2">
      <c r="A862"/>
      <c r="B862"/>
      <c r="D862"/>
      <c r="E862"/>
      <c r="F862"/>
      <c r="G862"/>
      <c r="H862"/>
      <c r="I862"/>
      <c r="J862"/>
      <c r="K862"/>
      <c r="L862"/>
      <c r="M862"/>
      <c r="N862"/>
      <c r="O862"/>
      <c r="P862"/>
      <c r="Q862"/>
      <c r="R862"/>
      <c r="S862"/>
      <c r="T862"/>
      <c r="U862"/>
      <c r="W862" s="115"/>
      <c r="AB862" s="46"/>
      <c r="AC862" s="46"/>
      <c r="AD862" s="46"/>
      <c r="AE862" s="46"/>
      <c r="AF862" s="46"/>
    </row>
    <row r="863" spans="1:32" x14ac:dyDescent="0.2">
      <c r="A863"/>
      <c r="B863"/>
      <c r="D863"/>
      <c r="E863"/>
      <c r="F863"/>
      <c r="G863"/>
      <c r="H863"/>
      <c r="I863"/>
      <c r="J863"/>
      <c r="K863"/>
      <c r="L863"/>
      <c r="M863"/>
      <c r="N863"/>
      <c r="O863"/>
      <c r="P863"/>
      <c r="Q863"/>
      <c r="R863"/>
      <c r="S863"/>
      <c r="T863"/>
      <c r="U863"/>
      <c r="W863" s="115"/>
      <c r="AB863" s="46"/>
      <c r="AC863" s="46"/>
      <c r="AD863" s="46"/>
      <c r="AE863" s="46"/>
      <c r="AF863" s="46"/>
    </row>
    <row r="864" spans="1:32" x14ac:dyDescent="0.2">
      <c r="A864"/>
      <c r="B864"/>
      <c r="D864"/>
      <c r="E864"/>
      <c r="F864"/>
      <c r="G864"/>
      <c r="H864"/>
      <c r="I864"/>
      <c r="J864"/>
      <c r="K864"/>
      <c r="L864"/>
      <c r="M864"/>
      <c r="N864"/>
      <c r="O864"/>
      <c r="P864"/>
      <c r="Q864"/>
      <c r="R864"/>
      <c r="S864"/>
      <c r="T864"/>
      <c r="U864"/>
      <c r="W864" s="115"/>
      <c r="AB864" s="46"/>
      <c r="AC864" s="46"/>
      <c r="AD864" s="46"/>
      <c r="AE864" s="46"/>
      <c r="AF864" s="46"/>
    </row>
    <row r="865" spans="1:32" x14ac:dyDescent="0.2">
      <c r="A865"/>
      <c r="B865"/>
      <c r="D865"/>
      <c r="E865"/>
      <c r="F865"/>
      <c r="G865"/>
      <c r="H865"/>
      <c r="I865"/>
      <c r="J865"/>
      <c r="K865"/>
      <c r="L865"/>
      <c r="M865"/>
      <c r="N865"/>
      <c r="O865"/>
      <c r="P865"/>
      <c r="Q865"/>
      <c r="R865"/>
      <c r="S865"/>
      <c r="T865"/>
      <c r="U865"/>
      <c r="W865" s="115"/>
      <c r="AB865" s="46"/>
      <c r="AC865" s="46"/>
      <c r="AD865" s="46"/>
      <c r="AE865" s="46"/>
      <c r="AF865" s="46"/>
    </row>
    <row r="866" spans="1:32" x14ac:dyDescent="0.2">
      <c r="A866"/>
      <c r="B866"/>
      <c r="D866"/>
      <c r="E866"/>
      <c r="F866"/>
      <c r="G866"/>
      <c r="H866"/>
      <c r="I866"/>
      <c r="J866"/>
      <c r="K866"/>
      <c r="L866"/>
      <c r="M866"/>
      <c r="N866"/>
      <c r="O866"/>
      <c r="P866"/>
      <c r="Q866"/>
      <c r="R866"/>
      <c r="S866"/>
      <c r="T866"/>
      <c r="U866"/>
      <c r="W866" s="115"/>
      <c r="AB866" s="46"/>
      <c r="AC866" s="46"/>
      <c r="AD866" s="46"/>
      <c r="AE866" s="46"/>
      <c r="AF866" s="46"/>
    </row>
    <row r="867" spans="1:32" x14ac:dyDescent="0.2">
      <c r="A867"/>
      <c r="B867"/>
      <c r="D867"/>
      <c r="E867"/>
      <c r="F867"/>
      <c r="G867"/>
      <c r="H867"/>
      <c r="I867"/>
      <c r="J867"/>
      <c r="K867"/>
      <c r="L867"/>
      <c r="M867"/>
      <c r="N867"/>
      <c r="O867"/>
      <c r="P867"/>
      <c r="Q867"/>
      <c r="R867"/>
      <c r="S867"/>
      <c r="T867"/>
      <c r="U867"/>
      <c r="W867" s="115"/>
      <c r="AB867" s="46"/>
      <c r="AC867" s="46"/>
      <c r="AD867" s="46"/>
      <c r="AE867" s="46"/>
      <c r="AF867" s="46"/>
    </row>
    <row r="868" spans="1:32" x14ac:dyDescent="0.2">
      <c r="A868"/>
      <c r="B868"/>
      <c r="D868"/>
      <c r="E868"/>
      <c r="F868"/>
      <c r="G868"/>
      <c r="H868"/>
      <c r="I868"/>
      <c r="J868"/>
      <c r="K868"/>
      <c r="L868"/>
      <c r="M868"/>
      <c r="N868"/>
      <c r="O868"/>
      <c r="P868"/>
      <c r="Q868"/>
      <c r="R868"/>
      <c r="S868"/>
      <c r="T868"/>
      <c r="U868"/>
      <c r="W868" s="115"/>
      <c r="AB868" s="46"/>
      <c r="AC868" s="46"/>
      <c r="AD868" s="46"/>
      <c r="AE868" s="46"/>
      <c r="AF868" s="46"/>
    </row>
    <row r="869" spans="1:32" x14ac:dyDescent="0.2">
      <c r="A869"/>
      <c r="B869"/>
      <c r="D869"/>
      <c r="E869"/>
      <c r="F869"/>
      <c r="G869"/>
      <c r="H869"/>
      <c r="I869"/>
      <c r="J869"/>
      <c r="K869"/>
      <c r="L869"/>
      <c r="M869"/>
      <c r="N869"/>
      <c r="O869"/>
      <c r="P869"/>
      <c r="Q869"/>
      <c r="R869"/>
      <c r="S869"/>
      <c r="T869"/>
      <c r="U869"/>
      <c r="W869" s="115"/>
      <c r="AB869" s="46"/>
      <c r="AC869" s="46"/>
      <c r="AD869" s="46"/>
      <c r="AE869" s="46"/>
      <c r="AF869" s="46"/>
    </row>
    <row r="870" spans="1:32" x14ac:dyDescent="0.2">
      <c r="A870"/>
      <c r="B870"/>
      <c r="D870"/>
      <c r="E870"/>
      <c r="F870"/>
      <c r="G870"/>
      <c r="H870"/>
      <c r="I870"/>
      <c r="J870"/>
      <c r="K870"/>
      <c r="L870"/>
      <c r="M870"/>
      <c r="N870"/>
      <c r="O870"/>
      <c r="P870"/>
      <c r="Q870"/>
      <c r="R870"/>
      <c r="S870"/>
      <c r="T870"/>
      <c r="U870"/>
      <c r="W870" s="115"/>
      <c r="AB870" s="46"/>
      <c r="AC870" s="46"/>
      <c r="AD870" s="46"/>
      <c r="AE870" s="46"/>
      <c r="AF870" s="46"/>
    </row>
    <row r="871" spans="1:32" x14ac:dyDescent="0.2">
      <c r="A871"/>
      <c r="B871"/>
      <c r="D871"/>
      <c r="E871"/>
      <c r="F871"/>
      <c r="G871"/>
      <c r="H871"/>
      <c r="I871"/>
      <c r="J871"/>
      <c r="K871"/>
      <c r="L871"/>
      <c r="M871"/>
      <c r="N871"/>
      <c r="O871"/>
      <c r="P871"/>
      <c r="Q871"/>
      <c r="R871"/>
      <c r="S871"/>
      <c r="T871"/>
      <c r="U871"/>
      <c r="W871" s="115"/>
      <c r="AB871" s="46"/>
      <c r="AC871" s="46"/>
      <c r="AD871" s="46"/>
      <c r="AE871" s="46"/>
      <c r="AF871" s="46"/>
    </row>
    <row r="872" spans="1:32" x14ac:dyDescent="0.2">
      <c r="A872"/>
      <c r="B872"/>
      <c r="D872"/>
      <c r="E872"/>
      <c r="F872"/>
      <c r="G872"/>
      <c r="H872"/>
      <c r="I872"/>
      <c r="J872"/>
      <c r="K872"/>
      <c r="L872"/>
      <c r="M872"/>
      <c r="N872"/>
      <c r="O872"/>
      <c r="P872"/>
      <c r="Q872"/>
      <c r="R872"/>
      <c r="S872"/>
      <c r="T872"/>
      <c r="U872"/>
      <c r="W872" s="115"/>
      <c r="AB872" s="46"/>
      <c r="AC872" s="46"/>
      <c r="AD872" s="46"/>
      <c r="AE872" s="46"/>
      <c r="AF872" s="46"/>
    </row>
    <row r="873" spans="1:32" x14ac:dyDescent="0.2">
      <c r="A873"/>
      <c r="B873"/>
      <c r="D873"/>
      <c r="E873"/>
      <c r="F873"/>
      <c r="G873"/>
      <c r="H873"/>
      <c r="I873"/>
      <c r="J873"/>
      <c r="K873"/>
      <c r="L873"/>
      <c r="M873"/>
      <c r="N873"/>
      <c r="O873"/>
      <c r="P873"/>
      <c r="Q873"/>
      <c r="R873"/>
      <c r="S873"/>
      <c r="T873"/>
      <c r="U873"/>
      <c r="W873" s="115"/>
      <c r="AB873" s="46"/>
      <c r="AC873" s="46"/>
      <c r="AD873" s="46"/>
      <c r="AE873" s="46"/>
      <c r="AF873" s="46"/>
    </row>
    <row r="874" spans="1:32" x14ac:dyDescent="0.2">
      <c r="A874"/>
      <c r="B874"/>
      <c r="D874"/>
      <c r="E874"/>
      <c r="F874"/>
      <c r="G874"/>
      <c r="H874"/>
      <c r="I874"/>
      <c r="J874"/>
      <c r="K874"/>
      <c r="L874"/>
      <c r="M874"/>
      <c r="N874"/>
      <c r="O874"/>
      <c r="P874"/>
      <c r="Q874"/>
      <c r="R874"/>
      <c r="S874"/>
      <c r="T874"/>
      <c r="U874"/>
      <c r="W874" s="115"/>
      <c r="AB874" s="46"/>
      <c r="AC874" s="46"/>
      <c r="AD874" s="46"/>
      <c r="AE874" s="46"/>
      <c r="AF874" s="46"/>
    </row>
    <row r="875" spans="1:32" x14ac:dyDescent="0.2">
      <c r="A875"/>
      <c r="B875"/>
      <c r="D875"/>
      <c r="E875"/>
      <c r="F875"/>
      <c r="G875"/>
      <c r="H875"/>
      <c r="I875"/>
      <c r="J875"/>
      <c r="K875"/>
      <c r="L875"/>
      <c r="M875"/>
      <c r="N875"/>
      <c r="O875"/>
      <c r="P875"/>
      <c r="Q875"/>
      <c r="R875"/>
      <c r="S875"/>
      <c r="T875"/>
      <c r="U875"/>
      <c r="W875" s="115"/>
      <c r="AB875" s="46"/>
      <c r="AC875" s="46"/>
      <c r="AD875" s="46"/>
      <c r="AE875" s="46"/>
      <c r="AF875" s="46"/>
    </row>
    <row r="876" spans="1:32" x14ac:dyDescent="0.2">
      <c r="A876"/>
      <c r="B876"/>
      <c r="D876"/>
      <c r="E876"/>
      <c r="F876"/>
      <c r="G876"/>
      <c r="H876"/>
      <c r="I876"/>
      <c r="J876"/>
      <c r="K876"/>
      <c r="L876"/>
      <c r="M876"/>
      <c r="N876"/>
      <c r="O876"/>
      <c r="P876"/>
      <c r="Q876"/>
      <c r="R876"/>
      <c r="S876"/>
      <c r="T876"/>
      <c r="U876"/>
      <c r="W876" s="115"/>
      <c r="AB876" s="46"/>
      <c r="AC876" s="46"/>
      <c r="AD876" s="46"/>
      <c r="AE876" s="46"/>
      <c r="AF876" s="46"/>
    </row>
    <row r="877" spans="1:32" x14ac:dyDescent="0.2">
      <c r="A877"/>
      <c r="B877"/>
      <c r="D877"/>
      <c r="E877"/>
      <c r="F877"/>
      <c r="G877"/>
      <c r="H877"/>
      <c r="I877"/>
      <c r="J877"/>
      <c r="K877"/>
      <c r="L877"/>
      <c r="M877"/>
      <c r="N877"/>
      <c r="O877"/>
      <c r="P877"/>
      <c r="Q877"/>
      <c r="R877"/>
      <c r="S877"/>
      <c r="T877"/>
      <c r="U877"/>
      <c r="W877" s="115"/>
      <c r="AB877" s="46"/>
      <c r="AC877" s="46"/>
      <c r="AD877" s="46"/>
      <c r="AE877" s="46"/>
      <c r="AF877" s="46"/>
    </row>
    <row r="878" spans="1:32" x14ac:dyDescent="0.2">
      <c r="A878"/>
      <c r="B878"/>
      <c r="D878"/>
      <c r="E878"/>
      <c r="F878"/>
      <c r="G878"/>
      <c r="H878"/>
      <c r="I878"/>
      <c r="J878"/>
      <c r="K878"/>
      <c r="L878"/>
      <c r="M878"/>
      <c r="N878"/>
      <c r="O878"/>
      <c r="P878"/>
      <c r="Q878"/>
      <c r="R878"/>
      <c r="S878"/>
      <c r="T878"/>
      <c r="U878"/>
      <c r="W878" s="115"/>
      <c r="AB878" s="46"/>
      <c r="AC878" s="46"/>
      <c r="AD878" s="46"/>
      <c r="AE878" s="46"/>
      <c r="AF878" s="46"/>
    </row>
    <row r="879" spans="1:32" x14ac:dyDescent="0.2">
      <c r="A879"/>
      <c r="B879"/>
      <c r="D879"/>
      <c r="E879"/>
      <c r="F879"/>
      <c r="G879"/>
      <c r="H879"/>
      <c r="I879"/>
      <c r="J879"/>
      <c r="K879"/>
      <c r="L879"/>
      <c r="M879"/>
      <c r="N879"/>
      <c r="O879"/>
      <c r="P879"/>
      <c r="Q879"/>
      <c r="R879"/>
      <c r="S879"/>
      <c r="T879"/>
      <c r="U879"/>
      <c r="W879" s="115"/>
      <c r="AB879" s="46"/>
      <c r="AC879" s="46"/>
      <c r="AD879" s="46"/>
      <c r="AE879" s="46"/>
      <c r="AF879" s="46"/>
    </row>
    <row r="880" spans="1:32" x14ac:dyDescent="0.2">
      <c r="A880"/>
      <c r="B880"/>
      <c r="D880"/>
      <c r="E880"/>
      <c r="F880"/>
      <c r="G880"/>
      <c r="H880"/>
      <c r="I880"/>
      <c r="J880"/>
      <c r="K880"/>
      <c r="L880"/>
      <c r="M880"/>
      <c r="N880"/>
      <c r="O880"/>
      <c r="P880"/>
      <c r="Q880"/>
      <c r="R880"/>
      <c r="S880"/>
      <c r="T880"/>
      <c r="U880"/>
      <c r="W880" s="115"/>
      <c r="AB880" s="46"/>
      <c r="AC880" s="46"/>
      <c r="AD880" s="46"/>
      <c r="AE880" s="46"/>
      <c r="AF880" s="46"/>
    </row>
    <row r="881" spans="1:32" x14ac:dyDescent="0.2">
      <c r="A881"/>
      <c r="B881"/>
      <c r="D881"/>
      <c r="E881"/>
      <c r="F881"/>
      <c r="G881"/>
      <c r="H881"/>
      <c r="I881"/>
      <c r="J881"/>
      <c r="K881"/>
      <c r="L881"/>
      <c r="M881"/>
      <c r="N881"/>
      <c r="O881"/>
      <c r="P881"/>
      <c r="Q881"/>
      <c r="R881"/>
      <c r="S881"/>
      <c r="T881"/>
      <c r="U881"/>
      <c r="W881" s="115"/>
      <c r="AB881" s="46"/>
      <c r="AC881" s="46"/>
      <c r="AD881" s="46"/>
      <c r="AE881" s="46"/>
      <c r="AF881" s="46"/>
    </row>
    <row r="882" spans="1:32" x14ac:dyDescent="0.2">
      <c r="A882"/>
      <c r="B882"/>
      <c r="D882"/>
      <c r="E882"/>
      <c r="F882"/>
      <c r="G882"/>
      <c r="H882"/>
      <c r="I882"/>
      <c r="J882"/>
      <c r="K882"/>
      <c r="L882"/>
      <c r="M882"/>
      <c r="N882"/>
      <c r="O882"/>
      <c r="P882"/>
      <c r="Q882"/>
      <c r="R882"/>
      <c r="S882"/>
      <c r="T882"/>
      <c r="U882"/>
      <c r="W882" s="115"/>
      <c r="AB882" s="46"/>
      <c r="AC882" s="46"/>
      <c r="AD882" s="46"/>
      <c r="AE882" s="46"/>
      <c r="AF882" s="46"/>
    </row>
    <row r="883" spans="1:32" x14ac:dyDescent="0.2">
      <c r="A883"/>
      <c r="B883"/>
      <c r="D883"/>
      <c r="E883"/>
      <c r="F883"/>
      <c r="G883"/>
      <c r="H883"/>
      <c r="I883"/>
      <c r="J883"/>
      <c r="K883"/>
      <c r="L883"/>
      <c r="M883"/>
      <c r="N883"/>
      <c r="O883"/>
      <c r="P883"/>
      <c r="Q883"/>
      <c r="R883"/>
      <c r="S883"/>
      <c r="T883"/>
      <c r="U883"/>
      <c r="W883" s="115"/>
      <c r="AB883" s="46"/>
      <c r="AC883" s="46"/>
      <c r="AD883" s="46"/>
      <c r="AE883" s="46"/>
      <c r="AF883" s="46"/>
    </row>
    <row r="884" spans="1:32" x14ac:dyDescent="0.2">
      <c r="A884"/>
      <c r="B884"/>
      <c r="D884"/>
      <c r="E884"/>
      <c r="F884"/>
      <c r="G884"/>
      <c r="H884"/>
      <c r="I884"/>
      <c r="J884"/>
      <c r="K884"/>
      <c r="L884"/>
      <c r="M884"/>
      <c r="N884"/>
      <c r="O884"/>
      <c r="P884"/>
      <c r="Q884"/>
      <c r="R884"/>
      <c r="S884"/>
      <c r="T884"/>
      <c r="U884"/>
      <c r="W884" s="115"/>
      <c r="AB884" s="46"/>
      <c r="AC884" s="46"/>
      <c r="AD884" s="46"/>
      <c r="AE884" s="46"/>
      <c r="AF884" s="46"/>
    </row>
    <row r="885" spans="1:32" x14ac:dyDescent="0.2">
      <c r="A885"/>
      <c r="B885"/>
      <c r="D885"/>
      <c r="E885"/>
      <c r="F885"/>
      <c r="G885"/>
      <c r="H885"/>
      <c r="I885"/>
      <c r="J885"/>
      <c r="K885"/>
      <c r="L885"/>
      <c r="M885"/>
      <c r="N885"/>
      <c r="O885"/>
      <c r="P885"/>
      <c r="Q885"/>
      <c r="R885"/>
      <c r="S885"/>
      <c r="T885"/>
      <c r="U885"/>
      <c r="W885" s="115"/>
      <c r="AB885" s="46"/>
      <c r="AC885" s="46"/>
      <c r="AD885" s="46"/>
      <c r="AE885" s="46"/>
      <c r="AF885" s="46"/>
    </row>
    <row r="886" spans="1:32" x14ac:dyDescent="0.2">
      <c r="A886"/>
      <c r="B886"/>
      <c r="D886"/>
      <c r="E886"/>
      <c r="F886"/>
      <c r="G886"/>
      <c r="H886"/>
      <c r="I886"/>
      <c r="J886"/>
      <c r="K886"/>
      <c r="L886"/>
      <c r="M886"/>
      <c r="N886"/>
      <c r="O886"/>
      <c r="P886"/>
      <c r="Q886"/>
      <c r="R886"/>
      <c r="S886"/>
      <c r="T886"/>
      <c r="U886"/>
      <c r="W886" s="115"/>
      <c r="AB886" s="46"/>
      <c r="AC886" s="46"/>
      <c r="AD886" s="46"/>
      <c r="AE886" s="46"/>
      <c r="AF886" s="46"/>
    </row>
    <row r="887" spans="1:32" x14ac:dyDescent="0.2">
      <c r="A887"/>
      <c r="B887"/>
      <c r="D887"/>
      <c r="E887"/>
      <c r="F887"/>
      <c r="G887"/>
      <c r="H887"/>
      <c r="I887"/>
      <c r="J887"/>
      <c r="K887"/>
      <c r="L887"/>
      <c r="M887"/>
      <c r="N887"/>
      <c r="O887"/>
      <c r="P887"/>
      <c r="Q887"/>
      <c r="R887"/>
      <c r="S887"/>
      <c r="T887"/>
      <c r="U887"/>
      <c r="W887" s="115"/>
      <c r="AB887" s="46"/>
      <c r="AC887" s="46"/>
      <c r="AD887" s="46"/>
      <c r="AE887" s="46"/>
      <c r="AF887" s="46"/>
    </row>
    <row r="888" spans="1:32" x14ac:dyDescent="0.2">
      <c r="A888"/>
      <c r="B888"/>
      <c r="D888"/>
      <c r="E888"/>
      <c r="F888"/>
      <c r="G888"/>
      <c r="H888"/>
      <c r="I888"/>
      <c r="J888"/>
      <c r="K888"/>
      <c r="L888"/>
      <c r="M888"/>
      <c r="N888"/>
      <c r="O888"/>
      <c r="P888"/>
      <c r="Q888"/>
      <c r="R888"/>
      <c r="S888"/>
      <c r="T888"/>
      <c r="U888"/>
      <c r="W888" s="115"/>
      <c r="AB888" s="46"/>
      <c r="AC888" s="46"/>
      <c r="AD888" s="46"/>
      <c r="AE888" s="46"/>
      <c r="AF888" s="46"/>
    </row>
    <row r="889" spans="1:32" x14ac:dyDescent="0.2">
      <c r="A889"/>
      <c r="B889"/>
      <c r="D889"/>
      <c r="E889"/>
      <c r="F889"/>
      <c r="G889"/>
      <c r="H889"/>
      <c r="I889"/>
      <c r="J889"/>
      <c r="K889"/>
      <c r="L889"/>
      <c r="M889"/>
      <c r="N889"/>
      <c r="O889"/>
      <c r="P889"/>
      <c r="Q889"/>
      <c r="R889"/>
      <c r="S889"/>
      <c r="T889"/>
      <c r="U889"/>
      <c r="W889" s="115"/>
      <c r="AB889" s="46"/>
      <c r="AC889" s="46"/>
      <c r="AD889" s="46"/>
      <c r="AE889" s="46"/>
      <c r="AF889" s="46"/>
    </row>
    <row r="890" spans="1:32" x14ac:dyDescent="0.2">
      <c r="A890"/>
      <c r="B890"/>
      <c r="D890"/>
      <c r="E890"/>
      <c r="F890"/>
      <c r="G890"/>
      <c r="H890"/>
      <c r="I890"/>
      <c r="J890"/>
      <c r="K890"/>
      <c r="L890"/>
      <c r="M890"/>
      <c r="N890"/>
      <c r="O890"/>
      <c r="P890"/>
      <c r="Q890"/>
      <c r="R890"/>
      <c r="S890"/>
      <c r="T890"/>
      <c r="U890"/>
      <c r="W890" s="115"/>
      <c r="AB890" s="46"/>
      <c r="AC890" s="46"/>
      <c r="AD890" s="46"/>
      <c r="AE890" s="46"/>
      <c r="AF890" s="46"/>
    </row>
    <row r="891" spans="1:32" x14ac:dyDescent="0.2">
      <c r="A891"/>
      <c r="B891"/>
      <c r="D891"/>
      <c r="E891"/>
      <c r="F891"/>
      <c r="G891"/>
      <c r="H891"/>
      <c r="I891"/>
      <c r="J891"/>
      <c r="K891"/>
      <c r="L891"/>
      <c r="M891"/>
      <c r="N891"/>
      <c r="O891"/>
      <c r="P891"/>
      <c r="Q891"/>
      <c r="R891"/>
      <c r="S891"/>
      <c r="T891"/>
      <c r="U891"/>
      <c r="W891" s="115"/>
      <c r="AB891" s="46"/>
      <c r="AC891" s="46"/>
      <c r="AD891" s="46"/>
      <c r="AE891" s="46"/>
      <c r="AF891" s="46"/>
    </row>
    <row r="892" spans="1:32" x14ac:dyDescent="0.2">
      <c r="A892"/>
      <c r="B892"/>
      <c r="D892"/>
      <c r="E892"/>
      <c r="F892"/>
      <c r="G892"/>
      <c r="H892"/>
      <c r="I892"/>
      <c r="J892"/>
      <c r="K892"/>
      <c r="L892"/>
      <c r="M892"/>
      <c r="N892"/>
      <c r="O892"/>
      <c r="P892"/>
      <c r="Q892"/>
      <c r="R892"/>
      <c r="S892"/>
      <c r="T892"/>
      <c r="U892"/>
      <c r="W892" s="115"/>
      <c r="AB892" s="46"/>
      <c r="AC892" s="46"/>
      <c r="AD892" s="46"/>
      <c r="AE892" s="46"/>
      <c r="AF892" s="46"/>
    </row>
    <row r="893" spans="1:32" x14ac:dyDescent="0.2">
      <c r="A893"/>
      <c r="B893"/>
      <c r="D893"/>
      <c r="E893"/>
      <c r="F893"/>
      <c r="G893"/>
      <c r="H893"/>
      <c r="I893"/>
      <c r="J893"/>
      <c r="K893"/>
      <c r="L893"/>
      <c r="M893"/>
      <c r="N893"/>
      <c r="O893"/>
      <c r="P893"/>
      <c r="Q893"/>
      <c r="R893"/>
      <c r="S893"/>
      <c r="T893"/>
      <c r="U893"/>
      <c r="W893" s="115"/>
      <c r="AB893" s="46"/>
      <c r="AC893" s="46"/>
      <c r="AD893" s="46"/>
      <c r="AE893" s="46"/>
      <c r="AF893" s="46"/>
    </row>
    <row r="894" spans="1:32" x14ac:dyDescent="0.2">
      <c r="A894"/>
      <c r="B894"/>
      <c r="D894"/>
      <c r="E894"/>
      <c r="F894"/>
      <c r="G894"/>
      <c r="H894"/>
      <c r="I894"/>
      <c r="J894"/>
      <c r="K894"/>
      <c r="L894"/>
      <c r="M894"/>
      <c r="N894"/>
      <c r="O894"/>
      <c r="P894"/>
      <c r="Q894"/>
      <c r="R894"/>
      <c r="S894"/>
      <c r="T894"/>
      <c r="U894"/>
      <c r="W894" s="115"/>
      <c r="AB894" s="46"/>
      <c r="AC894" s="46"/>
      <c r="AD894" s="46"/>
      <c r="AE894" s="46"/>
      <c r="AF894" s="46"/>
    </row>
    <row r="895" spans="1:32" x14ac:dyDescent="0.2">
      <c r="A895"/>
      <c r="B895"/>
      <c r="D895"/>
      <c r="E895"/>
      <c r="F895"/>
      <c r="G895"/>
      <c r="H895"/>
      <c r="I895"/>
      <c r="J895"/>
      <c r="K895"/>
      <c r="L895"/>
      <c r="M895"/>
      <c r="N895"/>
      <c r="O895"/>
      <c r="P895"/>
      <c r="Q895"/>
      <c r="R895"/>
      <c r="S895"/>
      <c r="T895"/>
      <c r="U895"/>
      <c r="W895" s="115"/>
      <c r="AB895" s="46"/>
      <c r="AC895" s="46"/>
      <c r="AD895" s="46"/>
      <c r="AE895" s="46"/>
      <c r="AF895" s="46"/>
    </row>
    <row r="896" spans="1:32" x14ac:dyDescent="0.2">
      <c r="A896"/>
      <c r="B896"/>
      <c r="D896"/>
      <c r="E896"/>
      <c r="F896"/>
      <c r="G896"/>
      <c r="H896"/>
      <c r="I896"/>
      <c r="J896"/>
      <c r="K896"/>
      <c r="L896"/>
      <c r="M896"/>
      <c r="N896"/>
      <c r="O896"/>
      <c r="P896"/>
      <c r="Q896"/>
      <c r="R896"/>
      <c r="S896"/>
      <c r="T896"/>
      <c r="U896"/>
      <c r="W896" s="115"/>
      <c r="AB896" s="46"/>
      <c r="AC896" s="46"/>
      <c r="AD896" s="46"/>
      <c r="AE896" s="46"/>
      <c r="AF896" s="46"/>
    </row>
    <row r="897" spans="1:32" x14ac:dyDescent="0.2">
      <c r="A897"/>
      <c r="B897"/>
      <c r="D897"/>
      <c r="E897"/>
      <c r="F897"/>
      <c r="G897"/>
      <c r="H897"/>
      <c r="I897"/>
      <c r="J897"/>
      <c r="K897"/>
      <c r="L897"/>
      <c r="M897"/>
      <c r="N897"/>
      <c r="O897"/>
      <c r="P897"/>
      <c r="Q897"/>
      <c r="R897"/>
      <c r="S897"/>
      <c r="T897"/>
      <c r="U897"/>
      <c r="W897" s="115"/>
      <c r="AB897" s="46"/>
      <c r="AC897" s="46"/>
      <c r="AD897" s="46"/>
      <c r="AE897" s="46"/>
      <c r="AF897" s="46"/>
    </row>
    <row r="898" spans="1:32" x14ac:dyDescent="0.2">
      <c r="A898"/>
      <c r="B898"/>
      <c r="D898"/>
      <c r="E898"/>
      <c r="F898"/>
      <c r="G898"/>
      <c r="H898"/>
      <c r="I898"/>
      <c r="J898"/>
      <c r="K898"/>
      <c r="L898"/>
      <c r="M898"/>
      <c r="N898"/>
      <c r="O898"/>
      <c r="P898"/>
      <c r="Q898"/>
      <c r="R898"/>
      <c r="S898"/>
      <c r="T898"/>
      <c r="U898"/>
      <c r="W898" s="115"/>
      <c r="AB898" s="46"/>
      <c r="AC898" s="46"/>
      <c r="AD898" s="46"/>
      <c r="AE898" s="46"/>
      <c r="AF898" s="46"/>
    </row>
    <row r="899" spans="1:32" x14ac:dyDescent="0.2">
      <c r="A899"/>
      <c r="B899"/>
      <c r="D899"/>
      <c r="E899"/>
      <c r="F899"/>
      <c r="G899"/>
      <c r="H899"/>
      <c r="I899"/>
      <c r="J899"/>
      <c r="K899"/>
      <c r="L899"/>
      <c r="M899"/>
      <c r="N899"/>
      <c r="O899"/>
      <c r="P899"/>
      <c r="Q899"/>
      <c r="R899"/>
      <c r="S899"/>
      <c r="T899"/>
      <c r="U899"/>
      <c r="W899" s="115"/>
      <c r="AB899" s="46"/>
      <c r="AC899" s="46"/>
      <c r="AD899" s="46"/>
      <c r="AE899" s="46"/>
      <c r="AF899" s="46"/>
    </row>
    <row r="900" spans="1:32" x14ac:dyDescent="0.2">
      <c r="A900"/>
      <c r="B900"/>
      <c r="D900"/>
      <c r="E900"/>
      <c r="F900"/>
      <c r="G900"/>
      <c r="H900"/>
      <c r="I900"/>
      <c r="J900"/>
      <c r="K900"/>
      <c r="L900"/>
      <c r="M900"/>
      <c r="N900"/>
      <c r="O900"/>
      <c r="P900"/>
      <c r="Q900"/>
      <c r="R900"/>
      <c r="S900"/>
      <c r="T900"/>
      <c r="U900"/>
      <c r="W900" s="115"/>
      <c r="AB900" s="46"/>
      <c r="AC900" s="46"/>
      <c r="AD900" s="46"/>
      <c r="AE900" s="46"/>
      <c r="AF900" s="46"/>
    </row>
    <row r="901" spans="1:32" x14ac:dyDescent="0.2">
      <c r="A901"/>
      <c r="B901"/>
      <c r="D901"/>
      <c r="E901"/>
      <c r="F901"/>
      <c r="G901"/>
      <c r="H901"/>
      <c r="I901"/>
      <c r="J901"/>
      <c r="K901"/>
      <c r="L901"/>
      <c r="M901"/>
      <c r="N901"/>
      <c r="O901"/>
      <c r="P901"/>
      <c r="Q901"/>
      <c r="R901"/>
      <c r="S901"/>
      <c r="T901"/>
      <c r="U901"/>
      <c r="W901" s="115"/>
      <c r="AB901" s="46"/>
      <c r="AC901" s="46"/>
      <c r="AD901" s="46"/>
      <c r="AE901" s="46"/>
      <c r="AF901" s="46"/>
    </row>
    <row r="902" spans="1:32" x14ac:dyDescent="0.2">
      <c r="A902"/>
      <c r="B902"/>
      <c r="D902"/>
      <c r="E902"/>
      <c r="F902"/>
      <c r="G902"/>
      <c r="H902"/>
      <c r="I902"/>
      <c r="J902"/>
      <c r="K902"/>
      <c r="L902"/>
      <c r="M902"/>
      <c r="N902"/>
      <c r="O902"/>
      <c r="P902"/>
      <c r="Q902"/>
      <c r="R902"/>
      <c r="S902"/>
      <c r="T902"/>
      <c r="U902"/>
      <c r="W902" s="115"/>
      <c r="AB902" s="46"/>
      <c r="AC902" s="46"/>
      <c r="AD902" s="46"/>
      <c r="AE902" s="46"/>
      <c r="AF902" s="46"/>
    </row>
    <row r="903" spans="1:32" x14ac:dyDescent="0.2">
      <c r="A903"/>
      <c r="B903"/>
      <c r="D903"/>
      <c r="E903"/>
      <c r="F903"/>
      <c r="G903"/>
      <c r="H903"/>
      <c r="I903"/>
      <c r="J903"/>
      <c r="K903"/>
      <c r="L903"/>
      <c r="M903"/>
      <c r="N903"/>
      <c r="O903"/>
      <c r="P903"/>
      <c r="Q903"/>
      <c r="R903"/>
      <c r="S903"/>
      <c r="T903"/>
      <c r="U903"/>
      <c r="W903" s="115"/>
      <c r="AB903" s="46"/>
      <c r="AC903" s="46"/>
      <c r="AD903" s="46"/>
      <c r="AE903" s="46"/>
      <c r="AF903" s="46"/>
    </row>
    <row r="904" spans="1:32" x14ac:dyDescent="0.2">
      <c r="A904"/>
      <c r="B904"/>
      <c r="D904"/>
      <c r="E904"/>
      <c r="F904"/>
      <c r="G904"/>
      <c r="H904"/>
      <c r="I904"/>
      <c r="J904"/>
      <c r="K904"/>
      <c r="L904"/>
      <c r="M904"/>
      <c r="N904"/>
      <c r="O904"/>
      <c r="P904"/>
      <c r="Q904"/>
      <c r="R904"/>
      <c r="S904"/>
      <c r="T904"/>
      <c r="U904"/>
      <c r="W904" s="115"/>
      <c r="AB904" s="46"/>
      <c r="AC904" s="46"/>
      <c r="AD904" s="46"/>
      <c r="AE904" s="46"/>
      <c r="AF904" s="46"/>
    </row>
    <row r="905" spans="1:32" x14ac:dyDescent="0.2">
      <c r="A905"/>
      <c r="B905"/>
      <c r="D905"/>
      <c r="E905"/>
      <c r="F905"/>
      <c r="G905"/>
      <c r="H905"/>
      <c r="I905"/>
      <c r="J905"/>
      <c r="K905"/>
      <c r="L905"/>
      <c r="M905"/>
      <c r="N905"/>
      <c r="O905"/>
      <c r="P905"/>
      <c r="Q905"/>
      <c r="R905"/>
      <c r="S905"/>
      <c r="T905"/>
      <c r="U905"/>
      <c r="W905" s="115"/>
      <c r="AB905" s="46"/>
      <c r="AC905" s="46"/>
      <c r="AD905" s="46"/>
      <c r="AE905" s="46"/>
      <c r="AF905" s="46"/>
    </row>
    <row r="906" spans="1:32" x14ac:dyDescent="0.2">
      <c r="A906"/>
      <c r="B906"/>
      <c r="D906"/>
      <c r="E906"/>
      <c r="F906"/>
      <c r="G906"/>
      <c r="H906"/>
      <c r="I906"/>
      <c r="J906"/>
      <c r="K906"/>
      <c r="L906"/>
      <c r="M906"/>
      <c r="N906"/>
      <c r="O906"/>
      <c r="P906"/>
      <c r="Q906"/>
      <c r="R906"/>
      <c r="S906"/>
      <c r="T906"/>
      <c r="U906"/>
      <c r="W906" s="115"/>
      <c r="AB906" s="46"/>
      <c r="AC906" s="46"/>
      <c r="AD906" s="46"/>
      <c r="AE906" s="46"/>
      <c r="AF906" s="46"/>
    </row>
    <row r="907" spans="1:32" x14ac:dyDescent="0.2">
      <c r="A907"/>
      <c r="B907"/>
      <c r="D907"/>
      <c r="E907"/>
      <c r="F907"/>
      <c r="G907"/>
      <c r="H907"/>
      <c r="I907"/>
      <c r="J907"/>
      <c r="K907"/>
      <c r="L907"/>
      <c r="M907"/>
      <c r="N907"/>
      <c r="O907"/>
      <c r="P907"/>
      <c r="Q907"/>
      <c r="R907"/>
      <c r="S907"/>
      <c r="T907"/>
      <c r="U907"/>
      <c r="W907" s="115"/>
      <c r="AB907" s="46"/>
      <c r="AC907" s="46"/>
      <c r="AD907" s="46"/>
      <c r="AE907" s="46"/>
      <c r="AF907" s="46"/>
    </row>
    <row r="908" spans="1:32" x14ac:dyDescent="0.2">
      <c r="A908"/>
      <c r="B908"/>
      <c r="D908"/>
      <c r="E908"/>
      <c r="F908"/>
      <c r="G908"/>
      <c r="H908"/>
      <c r="I908"/>
      <c r="J908"/>
      <c r="K908"/>
      <c r="L908"/>
      <c r="M908"/>
      <c r="N908"/>
      <c r="O908"/>
      <c r="P908"/>
      <c r="Q908"/>
      <c r="R908"/>
      <c r="S908"/>
      <c r="T908"/>
      <c r="U908"/>
      <c r="W908" s="115"/>
      <c r="AB908" s="46"/>
      <c r="AC908" s="46"/>
      <c r="AD908" s="46"/>
      <c r="AE908" s="46"/>
      <c r="AF908" s="46"/>
    </row>
    <row r="909" spans="1:32" x14ac:dyDescent="0.2">
      <c r="A909"/>
      <c r="B909"/>
      <c r="D909"/>
      <c r="E909"/>
      <c r="F909"/>
      <c r="G909"/>
      <c r="H909"/>
      <c r="I909"/>
      <c r="J909"/>
      <c r="K909"/>
      <c r="L909"/>
      <c r="M909"/>
      <c r="N909"/>
      <c r="O909"/>
      <c r="P909"/>
      <c r="Q909"/>
      <c r="R909"/>
      <c r="S909"/>
      <c r="T909"/>
      <c r="U909"/>
      <c r="W909" s="115"/>
      <c r="AB909" s="46"/>
      <c r="AC909" s="46"/>
      <c r="AD909" s="46"/>
      <c r="AE909" s="46"/>
      <c r="AF909" s="46"/>
    </row>
    <row r="910" spans="1:32" x14ac:dyDescent="0.2">
      <c r="A910"/>
      <c r="B910"/>
      <c r="D910"/>
      <c r="E910"/>
      <c r="F910"/>
      <c r="G910"/>
      <c r="H910"/>
      <c r="I910"/>
      <c r="J910"/>
      <c r="K910"/>
      <c r="L910"/>
      <c r="M910"/>
      <c r="N910"/>
      <c r="O910"/>
      <c r="P910"/>
      <c r="Q910"/>
      <c r="R910"/>
      <c r="S910"/>
      <c r="T910"/>
      <c r="U910"/>
      <c r="W910" s="115"/>
      <c r="AB910" s="46"/>
      <c r="AC910" s="46"/>
      <c r="AD910" s="46"/>
      <c r="AE910" s="46"/>
      <c r="AF910" s="46"/>
    </row>
    <row r="911" spans="1:32" x14ac:dyDescent="0.2">
      <c r="A911"/>
      <c r="B911"/>
      <c r="D911"/>
      <c r="E911"/>
      <c r="F911"/>
      <c r="G911"/>
      <c r="H911"/>
      <c r="I911"/>
      <c r="J911"/>
      <c r="K911"/>
      <c r="L911"/>
      <c r="M911"/>
      <c r="N911"/>
      <c r="O911"/>
      <c r="P911"/>
      <c r="Q911"/>
      <c r="R911"/>
      <c r="S911"/>
      <c r="T911"/>
      <c r="U911"/>
      <c r="W911" s="115"/>
      <c r="AB911" s="46"/>
      <c r="AC911" s="46"/>
      <c r="AD911" s="46"/>
      <c r="AE911" s="46"/>
      <c r="AF911" s="46"/>
    </row>
    <row r="912" spans="1:32" x14ac:dyDescent="0.2">
      <c r="A912"/>
      <c r="B912"/>
      <c r="D912"/>
      <c r="E912"/>
      <c r="F912"/>
      <c r="G912"/>
      <c r="H912"/>
      <c r="I912"/>
      <c r="J912"/>
      <c r="K912"/>
      <c r="L912"/>
      <c r="M912"/>
      <c r="N912"/>
      <c r="O912"/>
      <c r="P912"/>
      <c r="Q912"/>
      <c r="R912"/>
      <c r="S912"/>
      <c r="T912"/>
      <c r="U912"/>
      <c r="W912" s="115"/>
      <c r="AB912" s="46"/>
      <c r="AC912" s="46"/>
      <c r="AD912" s="46"/>
      <c r="AE912" s="46"/>
      <c r="AF912" s="46"/>
    </row>
    <row r="913" spans="1:32" x14ac:dyDescent="0.2">
      <c r="A913"/>
      <c r="B913"/>
      <c r="D913"/>
      <c r="E913"/>
      <c r="F913"/>
      <c r="G913"/>
      <c r="H913"/>
      <c r="I913"/>
      <c r="J913"/>
      <c r="K913"/>
      <c r="L913"/>
      <c r="M913"/>
      <c r="N913"/>
      <c r="O913"/>
      <c r="P913"/>
      <c r="Q913"/>
      <c r="R913"/>
      <c r="S913"/>
      <c r="T913"/>
      <c r="U913"/>
      <c r="W913" s="115"/>
      <c r="AB913" s="46"/>
      <c r="AC913" s="46"/>
      <c r="AD913" s="46"/>
      <c r="AE913" s="46"/>
      <c r="AF913" s="46"/>
    </row>
    <row r="914" spans="1:32" x14ac:dyDescent="0.2">
      <c r="A914"/>
      <c r="B914"/>
      <c r="D914"/>
      <c r="E914"/>
      <c r="F914"/>
      <c r="G914"/>
      <c r="H914"/>
      <c r="I914"/>
      <c r="J914"/>
      <c r="K914"/>
      <c r="L914"/>
      <c r="M914"/>
      <c r="N914"/>
      <c r="O914"/>
      <c r="P914"/>
      <c r="Q914"/>
      <c r="R914"/>
      <c r="S914"/>
      <c r="T914"/>
      <c r="U914"/>
      <c r="W914" s="115"/>
      <c r="AB914" s="46"/>
      <c r="AC914" s="46"/>
      <c r="AD914" s="46"/>
      <c r="AE914" s="46"/>
      <c r="AF914" s="46"/>
    </row>
    <row r="915" spans="1:32" x14ac:dyDescent="0.2">
      <c r="A915"/>
      <c r="B915"/>
      <c r="D915"/>
      <c r="E915"/>
      <c r="F915"/>
      <c r="G915"/>
      <c r="H915"/>
      <c r="I915"/>
      <c r="J915"/>
      <c r="K915"/>
      <c r="L915"/>
      <c r="M915"/>
      <c r="N915"/>
      <c r="O915"/>
      <c r="P915"/>
      <c r="Q915"/>
      <c r="R915"/>
      <c r="S915"/>
      <c r="T915"/>
      <c r="U915"/>
      <c r="W915" s="115"/>
      <c r="AB915" s="46"/>
      <c r="AC915" s="46"/>
      <c r="AD915" s="46"/>
      <c r="AE915" s="46"/>
      <c r="AF915" s="46"/>
    </row>
    <row r="916" spans="1:32" x14ac:dyDescent="0.2">
      <c r="A916"/>
      <c r="B916"/>
      <c r="D916"/>
      <c r="E916"/>
      <c r="F916"/>
      <c r="G916"/>
      <c r="H916"/>
      <c r="I916"/>
      <c r="J916"/>
      <c r="K916"/>
      <c r="L916"/>
      <c r="M916"/>
      <c r="N916"/>
      <c r="O916"/>
      <c r="P916"/>
      <c r="Q916"/>
      <c r="R916"/>
      <c r="S916"/>
      <c r="T916"/>
      <c r="U916"/>
      <c r="W916" s="115"/>
      <c r="AB916" s="46"/>
      <c r="AC916" s="46"/>
      <c r="AD916" s="46"/>
      <c r="AE916" s="46"/>
      <c r="AF916" s="46"/>
    </row>
    <row r="917" spans="1:32" x14ac:dyDescent="0.2">
      <c r="A917"/>
      <c r="B917"/>
      <c r="D917"/>
      <c r="E917"/>
      <c r="F917"/>
      <c r="G917"/>
      <c r="H917"/>
      <c r="I917"/>
      <c r="J917"/>
      <c r="K917"/>
      <c r="L917"/>
      <c r="M917"/>
      <c r="N917"/>
      <c r="O917"/>
      <c r="P917"/>
      <c r="Q917"/>
      <c r="R917"/>
      <c r="S917"/>
      <c r="T917"/>
      <c r="U917"/>
      <c r="W917" s="115"/>
      <c r="AB917" s="46"/>
      <c r="AC917" s="46"/>
      <c r="AD917" s="46"/>
      <c r="AE917" s="46"/>
      <c r="AF917" s="46"/>
    </row>
    <row r="918" spans="1:32" x14ac:dyDescent="0.2">
      <c r="A918"/>
      <c r="B918"/>
      <c r="D918"/>
      <c r="E918"/>
      <c r="F918"/>
      <c r="G918"/>
      <c r="H918"/>
      <c r="I918"/>
      <c r="J918"/>
      <c r="K918"/>
      <c r="L918"/>
      <c r="M918"/>
      <c r="N918"/>
      <c r="O918"/>
      <c r="P918"/>
      <c r="Q918"/>
      <c r="R918"/>
      <c r="S918"/>
      <c r="T918"/>
      <c r="U918"/>
      <c r="W918" s="115"/>
      <c r="AB918" s="46"/>
      <c r="AC918" s="46"/>
      <c r="AD918" s="46"/>
      <c r="AE918" s="46"/>
      <c r="AF918" s="46"/>
    </row>
    <row r="919" spans="1:32" x14ac:dyDescent="0.2">
      <c r="A919"/>
      <c r="B919"/>
      <c r="D919"/>
      <c r="E919"/>
      <c r="F919"/>
      <c r="G919"/>
      <c r="H919"/>
      <c r="I919"/>
      <c r="J919"/>
      <c r="K919"/>
      <c r="L919"/>
      <c r="M919"/>
      <c r="N919"/>
      <c r="O919"/>
      <c r="P919"/>
      <c r="Q919"/>
      <c r="R919"/>
      <c r="S919"/>
      <c r="T919"/>
      <c r="U919"/>
      <c r="W919" s="115"/>
      <c r="AB919" s="46"/>
      <c r="AC919" s="46"/>
      <c r="AD919" s="46"/>
      <c r="AE919" s="46"/>
      <c r="AF919" s="46"/>
    </row>
    <row r="920" spans="1:32" x14ac:dyDescent="0.2">
      <c r="A920"/>
      <c r="B920"/>
      <c r="D920"/>
      <c r="E920"/>
      <c r="F920"/>
      <c r="G920"/>
      <c r="H920"/>
      <c r="I920"/>
      <c r="J920"/>
      <c r="K920"/>
      <c r="L920"/>
      <c r="M920"/>
      <c r="N920"/>
      <c r="O920"/>
      <c r="P920"/>
      <c r="Q920"/>
      <c r="R920"/>
      <c r="S920"/>
      <c r="T920"/>
      <c r="U920"/>
      <c r="W920" s="115"/>
      <c r="AB920" s="46"/>
      <c r="AC920" s="46"/>
      <c r="AD920" s="46"/>
      <c r="AE920" s="46"/>
      <c r="AF920" s="46"/>
    </row>
    <row r="921" spans="1:32" x14ac:dyDescent="0.2">
      <c r="A921"/>
      <c r="B921"/>
      <c r="D921"/>
      <c r="E921"/>
      <c r="F921"/>
      <c r="G921"/>
      <c r="H921"/>
      <c r="I921"/>
      <c r="J921"/>
      <c r="K921"/>
      <c r="L921"/>
      <c r="M921"/>
      <c r="N921"/>
      <c r="O921"/>
      <c r="P921"/>
      <c r="Q921"/>
      <c r="R921"/>
      <c r="S921"/>
      <c r="T921"/>
      <c r="U921"/>
      <c r="W921" s="115"/>
      <c r="AB921" s="46"/>
      <c r="AC921" s="46"/>
      <c r="AD921" s="46"/>
      <c r="AE921" s="46"/>
      <c r="AF921" s="46"/>
    </row>
    <row r="922" spans="1:32" x14ac:dyDescent="0.2">
      <c r="A922"/>
      <c r="B922"/>
      <c r="D922"/>
      <c r="E922"/>
      <c r="F922"/>
      <c r="G922"/>
      <c r="H922"/>
      <c r="I922"/>
      <c r="J922"/>
      <c r="K922"/>
      <c r="L922"/>
      <c r="M922"/>
      <c r="N922"/>
      <c r="O922"/>
      <c r="P922"/>
      <c r="Q922"/>
      <c r="R922"/>
      <c r="S922"/>
      <c r="T922"/>
      <c r="U922"/>
      <c r="W922" s="115"/>
      <c r="AB922" s="46"/>
      <c r="AC922" s="46"/>
      <c r="AD922" s="46"/>
      <c r="AE922" s="46"/>
      <c r="AF922" s="46"/>
    </row>
    <row r="923" spans="1:32" x14ac:dyDescent="0.2">
      <c r="A923"/>
      <c r="B923"/>
      <c r="D923"/>
      <c r="E923"/>
      <c r="F923"/>
      <c r="G923"/>
      <c r="H923"/>
      <c r="I923"/>
      <c r="J923"/>
      <c r="K923"/>
      <c r="L923"/>
      <c r="M923"/>
      <c r="N923"/>
      <c r="O923"/>
      <c r="P923"/>
      <c r="Q923"/>
      <c r="R923"/>
      <c r="S923"/>
      <c r="T923"/>
      <c r="U923"/>
      <c r="W923" s="115"/>
      <c r="AB923" s="46"/>
      <c r="AC923" s="46"/>
      <c r="AD923" s="46"/>
      <c r="AE923" s="46"/>
      <c r="AF923" s="46"/>
    </row>
    <row r="924" spans="1:32" x14ac:dyDescent="0.2">
      <c r="A924"/>
      <c r="B924"/>
      <c r="D924"/>
      <c r="E924"/>
      <c r="F924"/>
      <c r="G924"/>
      <c r="H924"/>
      <c r="I924"/>
      <c r="J924"/>
      <c r="K924"/>
      <c r="L924"/>
      <c r="M924"/>
      <c r="N924"/>
      <c r="O924"/>
      <c r="P924"/>
      <c r="Q924"/>
      <c r="R924"/>
      <c r="S924"/>
      <c r="T924"/>
      <c r="U924"/>
      <c r="W924" s="115"/>
      <c r="AB924" s="46"/>
      <c r="AC924" s="46"/>
      <c r="AD924" s="46"/>
      <c r="AE924" s="46"/>
      <c r="AF924" s="46"/>
    </row>
    <row r="925" spans="1:32" x14ac:dyDescent="0.2">
      <c r="A925"/>
      <c r="B925"/>
      <c r="D925"/>
      <c r="E925"/>
      <c r="F925"/>
      <c r="G925"/>
      <c r="H925"/>
      <c r="I925"/>
      <c r="J925"/>
      <c r="K925"/>
      <c r="L925"/>
      <c r="M925"/>
      <c r="N925"/>
      <c r="O925"/>
      <c r="P925"/>
      <c r="Q925"/>
      <c r="R925"/>
      <c r="S925"/>
      <c r="T925"/>
      <c r="U925"/>
      <c r="W925" s="115"/>
      <c r="AB925" s="46"/>
      <c r="AC925" s="46"/>
      <c r="AD925" s="46"/>
      <c r="AE925" s="46"/>
      <c r="AF925" s="46"/>
    </row>
    <row r="926" spans="1:32" x14ac:dyDescent="0.2">
      <c r="A926"/>
      <c r="B926"/>
      <c r="D926"/>
      <c r="E926"/>
      <c r="F926"/>
      <c r="G926"/>
      <c r="H926"/>
      <c r="I926"/>
      <c r="J926"/>
      <c r="K926"/>
      <c r="L926"/>
      <c r="M926"/>
      <c r="N926"/>
      <c r="O926"/>
      <c r="P926"/>
      <c r="Q926"/>
      <c r="R926"/>
      <c r="S926"/>
      <c r="T926"/>
      <c r="U926"/>
      <c r="W926" s="115"/>
      <c r="AB926" s="46"/>
      <c r="AC926" s="46"/>
      <c r="AD926" s="46"/>
      <c r="AE926" s="46"/>
      <c r="AF926" s="46"/>
    </row>
    <row r="927" spans="1:32" x14ac:dyDescent="0.2">
      <c r="A927"/>
      <c r="B927"/>
      <c r="D927"/>
      <c r="E927"/>
      <c r="F927"/>
      <c r="G927"/>
      <c r="H927"/>
      <c r="I927"/>
      <c r="J927"/>
      <c r="K927"/>
      <c r="L927"/>
      <c r="M927"/>
      <c r="N927"/>
      <c r="O927"/>
      <c r="P927"/>
      <c r="Q927"/>
      <c r="R927"/>
      <c r="S927"/>
      <c r="T927"/>
      <c r="U927"/>
      <c r="W927" s="115"/>
      <c r="AB927" s="46"/>
      <c r="AC927" s="46"/>
      <c r="AD927" s="46"/>
      <c r="AE927" s="46"/>
      <c r="AF927" s="46"/>
    </row>
    <row r="928" spans="1:32" x14ac:dyDescent="0.2">
      <c r="A928"/>
      <c r="B928"/>
      <c r="D928"/>
      <c r="E928"/>
      <c r="F928"/>
      <c r="G928"/>
      <c r="H928"/>
      <c r="I928"/>
      <c r="J928"/>
      <c r="K928"/>
      <c r="L928"/>
      <c r="M928"/>
      <c r="N928"/>
      <c r="O928"/>
      <c r="P928"/>
      <c r="Q928"/>
      <c r="R928"/>
      <c r="S928"/>
      <c r="T928"/>
      <c r="U928"/>
      <c r="W928" s="115"/>
      <c r="AB928" s="46"/>
      <c r="AC928" s="46"/>
      <c r="AD928" s="46"/>
      <c r="AE928" s="46"/>
      <c r="AF928" s="46"/>
    </row>
    <row r="929" spans="1:32" x14ac:dyDescent="0.2">
      <c r="A929"/>
      <c r="B929"/>
      <c r="D929"/>
      <c r="E929"/>
      <c r="F929"/>
      <c r="G929"/>
      <c r="H929"/>
      <c r="I929"/>
      <c r="J929"/>
      <c r="K929"/>
      <c r="L929"/>
      <c r="M929"/>
      <c r="N929"/>
      <c r="O929"/>
      <c r="P929"/>
      <c r="Q929"/>
      <c r="R929"/>
      <c r="S929"/>
      <c r="T929"/>
      <c r="U929"/>
      <c r="W929" s="115"/>
      <c r="AB929" s="46"/>
      <c r="AC929" s="46"/>
      <c r="AD929" s="46"/>
      <c r="AE929" s="46"/>
      <c r="AF929" s="46"/>
    </row>
    <row r="930" spans="1:32" x14ac:dyDescent="0.2">
      <c r="A930"/>
      <c r="B930"/>
      <c r="D930"/>
      <c r="E930"/>
      <c r="F930"/>
      <c r="G930"/>
      <c r="H930"/>
      <c r="I930"/>
      <c r="J930"/>
      <c r="K930"/>
      <c r="L930"/>
      <c r="M930"/>
      <c r="N930"/>
      <c r="O930"/>
      <c r="P930"/>
      <c r="Q930"/>
      <c r="R930"/>
      <c r="S930"/>
      <c r="T930"/>
      <c r="U930"/>
      <c r="W930" s="115"/>
      <c r="AB930" s="46"/>
      <c r="AC930" s="46"/>
      <c r="AD930" s="46"/>
      <c r="AE930" s="46"/>
      <c r="AF930" s="46"/>
    </row>
    <row r="931" spans="1:32" x14ac:dyDescent="0.2">
      <c r="A931"/>
      <c r="B931"/>
      <c r="D931"/>
      <c r="E931"/>
      <c r="F931"/>
      <c r="G931"/>
      <c r="H931"/>
      <c r="I931"/>
      <c r="J931"/>
      <c r="K931"/>
      <c r="L931"/>
      <c r="M931"/>
      <c r="N931"/>
      <c r="O931"/>
      <c r="P931"/>
      <c r="Q931"/>
      <c r="R931"/>
      <c r="S931"/>
      <c r="T931"/>
      <c r="U931"/>
      <c r="W931" s="115"/>
      <c r="AB931" s="46"/>
      <c r="AC931" s="46"/>
      <c r="AD931" s="46"/>
      <c r="AE931" s="46"/>
      <c r="AF931" s="46"/>
    </row>
    <row r="932" spans="1:32" x14ac:dyDescent="0.2">
      <c r="A932"/>
      <c r="B932"/>
      <c r="D932"/>
      <c r="E932"/>
      <c r="F932"/>
      <c r="G932"/>
      <c r="H932"/>
      <c r="I932"/>
      <c r="J932"/>
      <c r="K932"/>
      <c r="L932"/>
      <c r="M932"/>
      <c r="N932"/>
      <c r="O932"/>
      <c r="P932"/>
      <c r="Q932"/>
      <c r="R932"/>
      <c r="S932"/>
      <c r="T932"/>
      <c r="U932"/>
      <c r="W932" s="115"/>
      <c r="AB932" s="46"/>
      <c r="AC932" s="46"/>
      <c r="AD932" s="46"/>
      <c r="AE932" s="46"/>
      <c r="AF932" s="46"/>
    </row>
    <row r="933" spans="1:32" x14ac:dyDescent="0.2">
      <c r="A933"/>
      <c r="B933"/>
      <c r="D933"/>
      <c r="E933"/>
      <c r="F933"/>
      <c r="G933"/>
      <c r="H933"/>
      <c r="I933"/>
      <c r="J933"/>
      <c r="K933"/>
      <c r="L933"/>
      <c r="M933"/>
      <c r="N933"/>
      <c r="O933"/>
      <c r="P933"/>
      <c r="Q933"/>
      <c r="R933"/>
      <c r="S933"/>
      <c r="T933"/>
      <c r="U933"/>
      <c r="W933" s="115"/>
      <c r="AB933" s="46"/>
      <c r="AC933" s="46"/>
      <c r="AD933" s="46"/>
      <c r="AE933" s="46"/>
      <c r="AF933" s="46"/>
    </row>
    <row r="934" spans="1:32" x14ac:dyDescent="0.2">
      <c r="A934"/>
      <c r="B934"/>
      <c r="D934"/>
      <c r="E934"/>
      <c r="F934"/>
      <c r="G934"/>
      <c r="H934"/>
      <c r="I934"/>
      <c r="J934"/>
      <c r="K934"/>
      <c r="L934"/>
      <c r="M934"/>
      <c r="N934"/>
      <c r="O934"/>
      <c r="P934"/>
      <c r="Q934"/>
      <c r="R934"/>
      <c r="S934"/>
      <c r="T934"/>
      <c r="U934"/>
      <c r="W934" s="115"/>
      <c r="AB934" s="46"/>
      <c r="AC934" s="46"/>
      <c r="AD934" s="46"/>
      <c r="AE934" s="46"/>
      <c r="AF934" s="46"/>
    </row>
    <row r="935" spans="1:32" x14ac:dyDescent="0.2">
      <c r="A935"/>
      <c r="B935"/>
      <c r="D935"/>
      <c r="E935"/>
      <c r="F935"/>
      <c r="G935"/>
      <c r="H935"/>
      <c r="I935"/>
      <c r="J935"/>
      <c r="K935"/>
      <c r="L935"/>
      <c r="M935"/>
      <c r="N935"/>
      <c r="O935"/>
      <c r="P935"/>
      <c r="Q935"/>
      <c r="R935"/>
      <c r="S935"/>
      <c r="T935"/>
      <c r="U935"/>
      <c r="W935" s="115"/>
      <c r="AB935" s="46"/>
      <c r="AC935" s="46"/>
      <c r="AD935" s="46"/>
      <c r="AE935" s="46"/>
      <c r="AF935" s="46"/>
    </row>
    <row r="936" spans="1:32" x14ac:dyDescent="0.2">
      <c r="A936"/>
      <c r="B936"/>
      <c r="D936"/>
      <c r="E936"/>
      <c r="F936"/>
      <c r="G936"/>
      <c r="H936"/>
      <c r="I936"/>
      <c r="J936"/>
      <c r="K936"/>
      <c r="L936"/>
      <c r="M936"/>
      <c r="N936"/>
      <c r="O936"/>
      <c r="P936"/>
      <c r="Q936"/>
      <c r="R936"/>
      <c r="S936"/>
      <c r="T936"/>
      <c r="U936"/>
      <c r="W936" s="115"/>
      <c r="AB936" s="46"/>
      <c r="AC936" s="46"/>
      <c r="AD936" s="46"/>
      <c r="AE936" s="46"/>
      <c r="AF936" s="46"/>
    </row>
    <row r="937" spans="1:32" x14ac:dyDescent="0.2">
      <c r="A937"/>
      <c r="B937"/>
      <c r="D937"/>
      <c r="E937"/>
      <c r="F937"/>
      <c r="G937"/>
      <c r="H937"/>
      <c r="I937"/>
      <c r="J937"/>
      <c r="K937"/>
      <c r="L937"/>
      <c r="M937"/>
      <c r="N937"/>
      <c r="O937"/>
      <c r="P937"/>
      <c r="Q937"/>
      <c r="R937"/>
      <c r="S937"/>
      <c r="T937"/>
      <c r="U937"/>
      <c r="W937" s="115"/>
      <c r="AB937" s="46"/>
      <c r="AC937" s="46"/>
      <c r="AD937" s="46"/>
      <c r="AE937" s="46"/>
      <c r="AF937" s="46"/>
    </row>
    <row r="938" spans="1:32" x14ac:dyDescent="0.2">
      <c r="A938"/>
      <c r="B938"/>
      <c r="D938"/>
      <c r="E938"/>
      <c r="F938"/>
      <c r="G938"/>
      <c r="H938"/>
      <c r="I938"/>
      <c r="J938"/>
      <c r="K938"/>
      <c r="L938"/>
      <c r="M938"/>
      <c r="N938"/>
      <c r="O938"/>
      <c r="P938"/>
      <c r="Q938"/>
      <c r="R938"/>
      <c r="S938"/>
      <c r="T938"/>
      <c r="U938"/>
      <c r="W938" s="115"/>
      <c r="AB938" s="46"/>
      <c r="AC938" s="46"/>
      <c r="AD938" s="46"/>
      <c r="AE938" s="46"/>
      <c r="AF938" s="46"/>
    </row>
    <row r="939" spans="1:32" x14ac:dyDescent="0.2">
      <c r="A939"/>
      <c r="B939"/>
      <c r="D939"/>
      <c r="E939"/>
      <c r="F939"/>
      <c r="G939"/>
      <c r="H939"/>
      <c r="I939"/>
      <c r="J939"/>
      <c r="K939"/>
      <c r="L939"/>
      <c r="M939"/>
      <c r="N939"/>
      <c r="O939"/>
      <c r="P939"/>
      <c r="Q939"/>
      <c r="R939"/>
      <c r="S939"/>
      <c r="T939"/>
      <c r="U939"/>
      <c r="W939" s="115"/>
      <c r="AB939" s="46"/>
      <c r="AC939" s="46"/>
      <c r="AD939" s="46"/>
      <c r="AE939" s="46"/>
      <c r="AF939" s="46"/>
    </row>
    <row r="940" spans="1:32" x14ac:dyDescent="0.2">
      <c r="A940"/>
      <c r="B940"/>
      <c r="D940"/>
      <c r="E940"/>
      <c r="F940"/>
      <c r="G940"/>
      <c r="H940"/>
      <c r="I940"/>
      <c r="J940"/>
      <c r="K940"/>
      <c r="L940"/>
      <c r="M940"/>
      <c r="N940"/>
      <c r="O940"/>
      <c r="P940"/>
      <c r="Q940"/>
      <c r="R940"/>
      <c r="S940"/>
      <c r="T940"/>
      <c r="U940"/>
      <c r="W940" s="115"/>
      <c r="AB940" s="46"/>
      <c r="AC940" s="46"/>
      <c r="AD940" s="46"/>
      <c r="AE940" s="46"/>
      <c r="AF940" s="46"/>
    </row>
    <row r="941" spans="1:32" x14ac:dyDescent="0.2">
      <c r="A941"/>
      <c r="B941"/>
      <c r="D941"/>
      <c r="E941"/>
      <c r="F941"/>
      <c r="G941"/>
      <c r="H941"/>
      <c r="I941"/>
      <c r="J941"/>
      <c r="K941"/>
      <c r="L941"/>
      <c r="M941"/>
      <c r="N941"/>
      <c r="O941"/>
      <c r="P941"/>
      <c r="Q941"/>
      <c r="R941"/>
      <c r="S941"/>
      <c r="T941"/>
      <c r="U941"/>
      <c r="W941" s="115"/>
      <c r="AB941" s="46"/>
      <c r="AC941" s="46"/>
      <c r="AD941" s="46"/>
      <c r="AE941" s="46"/>
      <c r="AF941" s="46"/>
    </row>
    <row r="942" spans="1:32" x14ac:dyDescent="0.2">
      <c r="A942"/>
      <c r="B942"/>
      <c r="D942"/>
      <c r="E942"/>
      <c r="F942"/>
      <c r="G942"/>
      <c r="H942"/>
      <c r="I942"/>
      <c r="J942"/>
      <c r="K942"/>
      <c r="L942"/>
      <c r="M942"/>
      <c r="N942"/>
      <c r="O942"/>
      <c r="P942"/>
      <c r="Q942"/>
      <c r="R942"/>
      <c r="S942"/>
      <c r="T942"/>
      <c r="U942"/>
      <c r="W942" s="115"/>
      <c r="AB942" s="46"/>
      <c r="AC942" s="46"/>
      <c r="AD942" s="46"/>
      <c r="AE942" s="46"/>
      <c r="AF942" s="46"/>
    </row>
    <row r="943" spans="1:32" x14ac:dyDescent="0.2">
      <c r="A943"/>
      <c r="B943"/>
      <c r="D943"/>
      <c r="E943"/>
      <c r="F943"/>
      <c r="G943"/>
      <c r="H943"/>
      <c r="I943"/>
      <c r="J943"/>
      <c r="K943"/>
      <c r="L943"/>
      <c r="M943"/>
      <c r="N943"/>
      <c r="O943"/>
      <c r="P943"/>
      <c r="Q943"/>
      <c r="R943"/>
      <c r="S943"/>
      <c r="T943"/>
      <c r="U943"/>
      <c r="W943" s="115"/>
      <c r="AB943" s="46"/>
      <c r="AC943" s="46"/>
      <c r="AD943" s="46"/>
      <c r="AE943" s="46"/>
      <c r="AF943" s="46"/>
    </row>
    <row r="944" spans="1:32" x14ac:dyDescent="0.2">
      <c r="A944"/>
      <c r="B944"/>
      <c r="D944"/>
      <c r="E944"/>
      <c r="F944"/>
      <c r="G944"/>
      <c r="H944"/>
      <c r="I944"/>
      <c r="J944"/>
      <c r="K944"/>
      <c r="L944"/>
      <c r="M944"/>
      <c r="N944"/>
      <c r="O944"/>
      <c r="P944"/>
      <c r="Q944"/>
      <c r="R944"/>
      <c r="S944"/>
      <c r="T944"/>
      <c r="U944"/>
      <c r="W944" s="115"/>
      <c r="AB944" s="46"/>
      <c r="AC944" s="46"/>
      <c r="AD944" s="46"/>
      <c r="AE944" s="46"/>
      <c r="AF944" s="46"/>
    </row>
    <row r="945" spans="1:32" x14ac:dyDescent="0.2">
      <c r="A945"/>
      <c r="B945"/>
      <c r="D945"/>
      <c r="E945"/>
      <c r="F945"/>
      <c r="G945"/>
      <c r="H945"/>
      <c r="I945"/>
      <c r="J945"/>
      <c r="K945"/>
      <c r="L945"/>
      <c r="M945"/>
      <c r="N945"/>
      <c r="O945"/>
      <c r="P945"/>
      <c r="Q945"/>
      <c r="R945"/>
      <c r="S945"/>
      <c r="T945"/>
      <c r="U945"/>
      <c r="W945" s="115"/>
      <c r="AB945" s="46"/>
      <c r="AC945" s="46"/>
      <c r="AD945" s="46"/>
      <c r="AE945" s="46"/>
      <c r="AF945" s="46"/>
    </row>
    <row r="946" spans="1:32" x14ac:dyDescent="0.2">
      <c r="A946"/>
      <c r="B946"/>
      <c r="D946"/>
      <c r="E946"/>
      <c r="F946"/>
      <c r="G946"/>
      <c r="H946"/>
      <c r="I946"/>
      <c r="J946"/>
      <c r="K946"/>
      <c r="L946"/>
      <c r="M946"/>
      <c r="N946"/>
      <c r="O946"/>
      <c r="P946"/>
      <c r="Q946"/>
      <c r="R946"/>
      <c r="S946"/>
      <c r="T946"/>
      <c r="U946"/>
      <c r="W946" s="115"/>
      <c r="AB946" s="46"/>
      <c r="AC946" s="46"/>
      <c r="AD946" s="46"/>
      <c r="AE946" s="46"/>
      <c r="AF946" s="46"/>
    </row>
    <row r="947" spans="1:32" x14ac:dyDescent="0.2">
      <c r="A947"/>
      <c r="B947"/>
      <c r="D947"/>
      <c r="E947"/>
      <c r="F947"/>
      <c r="G947"/>
      <c r="H947"/>
      <c r="I947"/>
      <c r="J947"/>
      <c r="K947"/>
      <c r="L947"/>
      <c r="M947"/>
      <c r="N947"/>
      <c r="O947"/>
      <c r="P947"/>
      <c r="Q947"/>
      <c r="R947"/>
      <c r="S947"/>
      <c r="T947"/>
      <c r="U947"/>
      <c r="W947" s="115"/>
      <c r="AB947" s="46"/>
      <c r="AC947" s="46"/>
      <c r="AD947" s="46"/>
      <c r="AE947" s="46"/>
      <c r="AF947" s="46"/>
    </row>
    <row r="948" spans="1:32" x14ac:dyDescent="0.2">
      <c r="A948"/>
      <c r="B948"/>
      <c r="D948"/>
      <c r="E948"/>
      <c r="F948"/>
      <c r="G948"/>
      <c r="H948"/>
      <c r="I948"/>
      <c r="J948"/>
      <c r="K948"/>
      <c r="L948"/>
      <c r="M948"/>
      <c r="N948"/>
      <c r="O948"/>
      <c r="P948"/>
      <c r="Q948"/>
      <c r="R948"/>
      <c r="S948"/>
      <c r="T948"/>
      <c r="U948"/>
      <c r="W948" s="115"/>
      <c r="AB948" s="46"/>
      <c r="AC948" s="46"/>
      <c r="AD948" s="46"/>
      <c r="AE948" s="46"/>
      <c r="AF948" s="46"/>
    </row>
    <row r="949" spans="1:32" x14ac:dyDescent="0.2">
      <c r="A949"/>
      <c r="B949"/>
      <c r="D949"/>
      <c r="E949"/>
      <c r="F949"/>
      <c r="G949"/>
      <c r="H949"/>
      <c r="I949"/>
      <c r="J949"/>
      <c r="K949"/>
      <c r="L949"/>
      <c r="M949"/>
      <c r="N949"/>
      <c r="O949"/>
      <c r="P949"/>
      <c r="Q949"/>
      <c r="R949"/>
      <c r="S949"/>
      <c r="T949"/>
      <c r="U949"/>
      <c r="W949" s="115"/>
      <c r="AB949" s="46"/>
      <c r="AC949" s="46"/>
      <c r="AD949" s="46"/>
      <c r="AE949" s="46"/>
      <c r="AF949" s="46"/>
    </row>
    <row r="950" spans="1:32" x14ac:dyDescent="0.2">
      <c r="A950"/>
      <c r="B950"/>
      <c r="D950"/>
      <c r="E950"/>
      <c r="F950"/>
      <c r="G950"/>
      <c r="H950"/>
      <c r="I950"/>
      <c r="J950"/>
      <c r="K950"/>
      <c r="L950"/>
      <c r="M950"/>
      <c r="N950"/>
      <c r="O950"/>
      <c r="P950"/>
      <c r="Q950"/>
      <c r="R950"/>
      <c r="S950"/>
      <c r="T950"/>
      <c r="U950"/>
      <c r="W950" s="115"/>
      <c r="AB950" s="46"/>
      <c r="AC950" s="46"/>
      <c r="AD950" s="46"/>
      <c r="AE950" s="46"/>
      <c r="AF950" s="46"/>
    </row>
    <row r="951" spans="1:32" x14ac:dyDescent="0.2">
      <c r="A951"/>
      <c r="B951"/>
      <c r="D951"/>
      <c r="E951"/>
      <c r="F951"/>
      <c r="G951"/>
      <c r="H951"/>
      <c r="I951"/>
      <c r="J951"/>
      <c r="K951"/>
      <c r="L951"/>
      <c r="M951"/>
      <c r="N951"/>
      <c r="O951"/>
      <c r="P951"/>
      <c r="Q951"/>
      <c r="R951"/>
      <c r="S951"/>
      <c r="T951"/>
      <c r="U951"/>
      <c r="W951" s="115"/>
      <c r="AB951" s="46"/>
      <c r="AC951" s="46"/>
      <c r="AD951" s="46"/>
      <c r="AE951" s="46"/>
      <c r="AF951" s="46"/>
    </row>
    <row r="952" spans="1:32" x14ac:dyDescent="0.2">
      <c r="A952"/>
      <c r="B952"/>
      <c r="D952"/>
      <c r="E952"/>
      <c r="F952"/>
      <c r="G952"/>
      <c r="H952"/>
      <c r="I952"/>
      <c r="J952"/>
      <c r="K952"/>
      <c r="L952"/>
      <c r="M952"/>
      <c r="N952"/>
      <c r="O952"/>
      <c r="P952"/>
      <c r="Q952"/>
      <c r="R952"/>
      <c r="S952"/>
      <c r="T952"/>
      <c r="U952"/>
      <c r="W952" s="115"/>
      <c r="AB952" s="46"/>
      <c r="AC952" s="46"/>
      <c r="AD952" s="46"/>
      <c r="AE952" s="46"/>
      <c r="AF952" s="46"/>
    </row>
    <row r="953" spans="1:32" x14ac:dyDescent="0.2">
      <c r="A953"/>
      <c r="B953"/>
      <c r="D953"/>
      <c r="E953"/>
      <c r="F953"/>
      <c r="G953"/>
      <c r="H953"/>
      <c r="I953"/>
      <c r="J953"/>
      <c r="K953"/>
      <c r="L953"/>
      <c r="M953"/>
      <c r="N953"/>
      <c r="O953"/>
      <c r="P953"/>
      <c r="Q953"/>
      <c r="R953"/>
      <c r="S953"/>
      <c r="T953"/>
      <c r="U953"/>
      <c r="W953" s="115"/>
      <c r="AB953" s="46"/>
      <c r="AC953" s="46"/>
      <c r="AD953" s="46"/>
      <c r="AE953" s="46"/>
      <c r="AF953" s="46"/>
    </row>
    <row r="954" spans="1:32" x14ac:dyDescent="0.2">
      <c r="A954"/>
      <c r="B954"/>
      <c r="D954"/>
      <c r="E954"/>
      <c r="F954"/>
      <c r="G954"/>
      <c r="H954"/>
      <c r="I954"/>
      <c r="J954"/>
      <c r="K954"/>
      <c r="L954"/>
      <c r="M954"/>
      <c r="N954"/>
      <c r="O954"/>
      <c r="P954"/>
      <c r="Q954"/>
      <c r="R954"/>
      <c r="S954"/>
      <c r="T954"/>
      <c r="U954"/>
      <c r="W954" s="115"/>
      <c r="AB954" s="46"/>
      <c r="AC954" s="46"/>
      <c r="AD954" s="46"/>
      <c r="AE954" s="46"/>
      <c r="AF954" s="46"/>
    </row>
    <row r="955" spans="1:32" x14ac:dyDescent="0.2">
      <c r="A955"/>
      <c r="B955"/>
      <c r="D955"/>
      <c r="E955"/>
      <c r="F955"/>
      <c r="G955"/>
      <c r="H955"/>
      <c r="I955"/>
      <c r="J955"/>
      <c r="K955"/>
      <c r="L955"/>
      <c r="M955"/>
      <c r="N955"/>
      <c r="O955"/>
      <c r="P955"/>
      <c r="Q955"/>
      <c r="R955"/>
      <c r="S955"/>
      <c r="T955"/>
      <c r="U955"/>
      <c r="W955" s="115"/>
      <c r="AB955" s="46"/>
      <c r="AC955" s="46"/>
      <c r="AD955" s="46"/>
      <c r="AE955" s="46"/>
      <c r="AF955" s="46"/>
    </row>
    <row r="956" spans="1:32" x14ac:dyDescent="0.2">
      <c r="A956"/>
      <c r="B956"/>
      <c r="D956"/>
      <c r="E956"/>
      <c r="F956"/>
      <c r="G956"/>
      <c r="H956"/>
      <c r="I956"/>
      <c r="J956"/>
      <c r="K956"/>
      <c r="L956"/>
      <c r="M956"/>
      <c r="N956"/>
      <c r="O956"/>
      <c r="P956"/>
      <c r="Q956"/>
      <c r="R956"/>
      <c r="S956"/>
      <c r="T956"/>
      <c r="U956"/>
      <c r="W956" s="115"/>
      <c r="AB956" s="46"/>
      <c r="AC956" s="46"/>
      <c r="AD956" s="46"/>
      <c r="AE956" s="46"/>
      <c r="AF956" s="46"/>
    </row>
    <row r="957" spans="1:32" x14ac:dyDescent="0.2">
      <c r="A957"/>
      <c r="B957"/>
      <c r="D957"/>
      <c r="E957"/>
      <c r="F957"/>
      <c r="G957"/>
      <c r="H957"/>
      <c r="I957"/>
      <c r="J957"/>
      <c r="K957"/>
      <c r="L957"/>
      <c r="M957"/>
      <c r="N957"/>
      <c r="O957"/>
      <c r="P957"/>
      <c r="Q957"/>
      <c r="R957"/>
      <c r="S957"/>
      <c r="T957"/>
      <c r="U957"/>
      <c r="W957" s="115"/>
      <c r="AB957" s="46"/>
      <c r="AC957" s="46"/>
      <c r="AD957" s="46"/>
      <c r="AE957" s="46"/>
      <c r="AF957" s="46"/>
    </row>
    <row r="958" spans="1:32" x14ac:dyDescent="0.2">
      <c r="A958"/>
      <c r="B958"/>
      <c r="D958"/>
      <c r="E958"/>
      <c r="F958"/>
      <c r="G958"/>
      <c r="H958"/>
      <c r="I958"/>
      <c r="J958"/>
      <c r="K958"/>
      <c r="L958"/>
      <c r="M958"/>
      <c r="N958"/>
      <c r="O958"/>
      <c r="P958"/>
      <c r="Q958"/>
      <c r="R958"/>
      <c r="S958"/>
      <c r="T958"/>
      <c r="U958"/>
      <c r="W958" s="115"/>
      <c r="AB958" s="46"/>
      <c r="AC958" s="46"/>
      <c r="AD958" s="46"/>
      <c r="AE958" s="46"/>
      <c r="AF958" s="46"/>
    </row>
    <row r="959" spans="1:32" x14ac:dyDescent="0.2">
      <c r="A959"/>
      <c r="B959"/>
      <c r="D959"/>
      <c r="E959"/>
      <c r="F959"/>
      <c r="G959"/>
      <c r="H959"/>
      <c r="I959"/>
      <c r="J959"/>
      <c r="K959"/>
      <c r="L959"/>
      <c r="M959"/>
      <c r="N959"/>
      <c r="O959"/>
      <c r="P959"/>
      <c r="Q959"/>
      <c r="R959"/>
      <c r="S959"/>
      <c r="T959"/>
      <c r="U959"/>
      <c r="W959" s="115"/>
      <c r="AB959" s="46"/>
      <c r="AC959" s="46"/>
      <c r="AD959" s="46"/>
      <c r="AE959" s="46"/>
      <c r="AF959" s="46"/>
    </row>
    <row r="960" spans="1:32" x14ac:dyDescent="0.2">
      <c r="A960"/>
      <c r="B960"/>
      <c r="D960"/>
      <c r="E960"/>
      <c r="F960"/>
      <c r="G960"/>
      <c r="H960"/>
      <c r="I960"/>
      <c r="J960"/>
      <c r="K960"/>
      <c r="L960"/>
      <c r="M960"/>
      <c r="N960"/>
      <c r="O960"/>
      <c r="P960"/>
      <c r="Q960"/>
      <c r="R960"/>
      <c r="S960"/>
      <c r="T960"/>
      <c r="U960"/>
      <c r="W960" s="115"/>
      <c r="AB960" s="46"/>
      <c r="AC960" s="46"/>
      <c r="AD960" s="46"/>
      <c r="AE960" s="46"/>
      <c r="AF960" s="46"/>
    </row>
    <row r="961" spans="1:32" x14ac:dyDescent="0.2">
      <c r="A961"/>
      <c r="B961"/>
      <c r="D961"/>
      <c r="E961"/>
      <c r="F961"/>
      <c r="G961"/>
      <c r="H961"/>
      <c r="I961"/>
      <c r="J961"/>
      <c r="K961"/>
      <c r="L961"/>
      <c r="M961"/>
      <c r="N961"/>
      <c r="O961"/>
      <c r="P961"/>
      <c r="Q961"/>
      <c r="R961"/>
      <c r="S961"/>
      <c r="T961"/>
      <c r="U961"/>
      <c r="W961" s="115"/>
      <c r="AB961" s="46"/>
      <c r="AC961" s="46"/>
      <c r="AD961" s="46"/>
      <c r="AE961" s="46"/>
      <c r="AF961" s="46"/>
    </row>
    <row r="962" spans="1:32" x14ac:dyDescent="0.2">
      <c r="A962"/>
      <c r="B962"/>
      <c r="D962"/>
      <c r="E962"/>
      <c r="F962"/>
      <c r="G962"/>
      <c r="H962"/>
      <c r="I962"/>
      <c r="J962"/>
      <c r="K962"/>
      <c r="L962"/>
      <c r="M962"/>
      <c r="N962"/>
      <c r="O962"/>
      <c r="P962"/>
      <c r="Q962"/>
      <c r="R962"/>
      <c r="S962"/>
      <c r="T962"/>
      <c r="U962"/>
      <c r="W962" s="115"/>
      <c r="AB962" s="46"/>
      <c r="AC962" s="46"/>
      <c r="AD962" s="46"/>
      <c r="AE962" s="46"/>
      <c r="AF962" s="46"/>
    </row>
    <row r="963" spans="1:32" x14ac:dyDescent="0.2">
      <c r="A963"/>
      <c r="B963"/>
      <c r="D963"/>
      <c r="E963"/>
      <c r="F963"/>
      <c r="G963"/>
      <c r="H963"/>
      <c r="I963"/>
      <c r="J963"/>
      <c r="K963"/>
      <c r="L963"/>
      <c r="M963"/>
      <c r="N963"/>
      <c r="O963"/>
      <c r="P963"/>
      <c r="Q963"/>
      <c r="R963"/>
      <c r="S963"/>
      <c r="T963"/>
      <c r="U963"/>
      <c r="W963" s="115"/>
      <c r="AB963" s="46"/>
      <c r="AC963" s="46"/>
      <c r="AD963" s="46"/>
      <c r="AE963" s="46"/>
      <c r="AF963" s="46"/>
    </row>
    <row r="964" spans="1:32" x14ac:dyDescent="0.2">
      <c r="A964"/>
      <c r="B964"/>
      <c r="D964"/>
      <c r="E964"/>
      <c r="F964"/>
      <c r="G964"/>
      <c r="H964"/>
      <c r="I964"/>
      <c r="J964"/>
      <c r="K964"/>
      <c r="L964"/>
      <c r="M964"/>
      <c r="N964"/>
      <c r="O964"/>
      <c r="P964"/>
      <c r="Q964"/>
      <c r="R964"/>
      <c r="S964"/>
      <c r="T964"/>
      <c r="U964"/>
      <c r="W964" s="115"/>
      <c r="AB964" s="46"/>
      <c r="AC964" s="46"/>
      <c r="AD964" s="46"/>
      <c r="AE964" s="46"/>
      <c r="AF964" s="46"/>
    </row>
    <row r="965" spans="1:32" x14ac:dyDescent="0.2">
      <c r="A965"/>
      <c r="B965"/>
      <c r="D965"/>
      <c r="E965"/>
      <c r="F965"/>
      <c r="G965"/>
      <c r="H965"/>
      <c r="I965"/>
      <c r="J965"/>
      <c r="K965"/>
      <c r="L965"/>
      <c r="M965"/>
      <c r="N965"/>
      <c r="O965"/>
      <c r="P965"/>
      <c r="Q965"/>
      <c r="R965"/>
      <c r="S965"/>
      <c r="T965"/>
      <c r="U965"/>
      <c r="W965" s="115"/>
      <c r="AB965" s="46"/>
      <c r="AC965" s="46"/>
      <c r="AD965" s="46"/>
      <c r="AE965" s="46"/>
      <c r="AF965" s="46"/>
    </row>
    <row r="966" spans="1:32" x14ac:dyDescent="0.2">
      <c r="A966"/>
      <c r="B966"/>
      <c r="D966"/>
      <c r="E966"/>
      <c r="F966"/>
      <c r="G966"/>
      <c r="H966"/>
      <c r="I966"/>
      <c r="J966"/>
      <c r="K966"/>
      <c r="L966"/>
      <c r="M966"/>
      <c r="N966"/>
      <c r="O966"/>
      <c r="P966"/>
      <c r="Q966"/>
      <c r="R966"/>
      <c r="S966"/>
      <c r="T966"/>
      <c r="U966"/>
      <c r="W966" s="115"/>
      <c r="AB966" s="46"/>
      <c r="AC966" s="46"/>
      <c r="AD966" s="46"/>
      <c r="AE966" s="46"/>
      <c r="AF966" s="46"/>
    </row>
    <row r="967" spans="1:32" x14ac:dyDescent="0.2">
      <c r="A967"/>
      <c r="B967"/>
      <c r="D967"/>
      <c r="E967"/>
      <c r="F967"/>
      <c r="G967"/>
      <c r="H967"/>
      <c r="I967"/>
      <c r="J967"/>
      <c r="K967"/>
      <c r="L967"/>
      <c r="M967"/>
      <c r="N967"/>
      <c r="O967"/>
      <c r="P967"/>
      <c r="Q967"/>
      <c r="R967"/>
      <c r="S967"/>
      <c r="T967"/>
      <c r="U967"/>
      <c r="W967" s="115"/>
      <c r="AB967" s="46"/>
      <c r="AC967" s="46"/>
      <c r="AD967" s="46"/>
      <c r="AE967" s="46"/>
      <c r="AF967" s="46"/>
    </row>
    <row r="968" spans="1:32" x14ac:dyDescent="0.2">
      <c r="A968"/>
      <c r="B968"/>
      <c r="D968"/>
      <c r="E968"/>
      <c r="F968"/>
      <c r="G968"/>
      <c r="H968"/>
      <c r="I968"/>
      <c r="J968"/>
      <c r="K968"/>
      <c r="L968"/>
      <c r="M968"/>
      <c r="N968"/>
      <c r="O968"/>
      <c r="P968"/>
      <c r="Q968"/>
      <c r="R968"/>
      <c r="S968"/>
      <c r="T968"/>
      <c r="U968"/>
      <c r="W968" s="115"/>
      <c r="AB968" s="46"/>
      <c r="AC968" s="46"/>
      <c r="AD968" s="46"/>
      <c r="AE968" s="46"/>
      <c r="AF968" s="46"/>
    </row>
    <row r="969" spans="1:32" x14ac:dyDescent="0.2">
      <c r="A969"/>
      <c r="B969"/>
      <c r="D969"/>
      <c r="E969"/>
      <c r="F969"/>
      <c r="G969"/>
      <c r="H969"/>
      <c r="I969"/>
      <c r="J969"/>
      <c r="K969"/>
      <c r="L969"/>
      <c r="M969"/>
      <c r="N969"/>
      <c r="O969"/>
      <c r="P969"/>
      <c r="Q969"/>
      <c r="R969"/>
      <c r="S969"/>
      <c r="T969"/>
      <c r="U969"/>
      <c r="W969" s="115"/>
      <c r="AB969" s="46"/>
      <c r="AC969" s="46"/>
      <c r="AD969" s="46"/>
      <c r="AE969" s="46"/>
      <c r="AF969" s="46"/>
    </row>
    <row r="970" spans="1:32" x14ac:dyDescent="0.2">
      <c r="A970"/>
      <c r="B970"/>
      <c r="D970"/>
      <c r="E970"/>
      <c r="F970"/>
      <c r="G970"/>
      <c r="H970"/>
      <c r="I970"/>
      <c r="J970"/>
      <c r="K970"/>
      <c r="L970"/>
      <c r="M970"/>
      <c r="N970"/>
      <c r="O970"/>
      <c r="P970"/>
      <c r="Q970"/>
      <c r="R970"/>
      <c r="S970"/>
      <c r="T970"/>
      <c r="U970"/>
      <c r="W970" s="115"/>
      <c r="AB970" s="46"/>
      <c r="AC970" s="46"/>
      <c r="AD970" s="46"/>
      <c r="AE970" s="46"/>
      <c r="AF970" s="46"/>
    </row>
    <row r="971" spans="1:32" x14ac:dyDescent="0.2">
      <c r="A971"/>
      <c r="B971"/>
      <c r="D971"/>
      <c r="E971"/>
      <c r="F971"/>
      <c r="G971"/>
      <c r="H971"/>
      <c r="I971"/>
      <c r="J971"/>
      <c r="K971"/>
      <c r="L971"/>
      <c r="M971"/>
      <c r="N971"/>
      <c r="O971"/>
      <c r="P971"/>
      <c r="Q971"/>
      <c r="R971"/>
      <c r="S971"/>
      <c r="T971"/>
      <c r="U971"/>
      <c r="W971" s="115"/>
      <c r="AB971" s="46"/>
      <c r="AC971" s="46"/>
      <c r="AD971" s="46"/>
      <c r="AE971" s="46"/>
      <c r="AF971" s="46"/>
    </row>
    <row r="972" spans="1:32" x14ac:dyDescent="0.2">
      <c r="A972"/>
      <c r="B972"/>
      <c r="D972"/>
      <c r="E972"/>
      <c r="F972"/>
      <c r="G972"/>
      <c r="H972"/>
      <c r="I972"/>
      <c r="J972"/>
      <c r="K972"/>
      <c r="L972"/>
      <c r="M972"/>
      <c r="N972"/>
      <c r="O972"/>
      <c r="P972"/>
      <c r="Q972"/>
      <c r="R972"/>
      <c r="S972"/>
      <c r="T972"/>
      <c r="U972"/>
      <c r="W972" s="115"/>
      <c r="AB972" s="46"/>
      <c r="AC972" s="46"/>
      <c r="AD972" s="46"/>
      <c r="AE972" s="46"/>
      <c r="AF972" s="46"/>
    </row>
    <row r="973" spans="1:32" x14ac:dyDescent="0.2">
      <c r="A973"/>
      <c r="B973"/>
      <c r="D973"/>
      <c r="E973"/>
      <c r="F973"/>
      <c r="G973"/>
      <c r="H973"/>
      <c r="I973"/>
      <c r="J973"/>
      <c r="K973"/>
      <c r="L973"/>
      <c r="M973"/>
      <c r="N973"/>
      <c r="O973"/>
      <c r="P973"/>
      <c r="Q973"/>
      <c r="R973"/>
      <c r="S973"/>
      <c r="T973"/>
      <c r="U973"/>
      <c r="W973" s="115"/>
      <c r="AB973" s="46"/>
      <c r="AC973" s="46"/>
      <c r="AD973" s="46"/>
      <c r="AE973" s="46"/>
      <c r="AF973" s="46"/>
    </row>
    <row r="974" spans="1:32" x14ac:dyDescent="0.2">
      <c r="A974"/>
      <c r="B974"/>
      <c r="D974"/>
      <c r="E974"/>
      <c r="F974"/>
      <c r="G974"/>
      <c r="H974"/>
      <c r="I974"/>
      <c r="J974"/>
      <c r="K974"/>
      <c r="L974"/>
      <c r="M974"/>
      <c r="N974"/>
      <c r="O974"/>
      <c r="P974"/>
      <c r="Q974"/>
      <c r="R974"/>
      <c r="S974"/>
      <c r="T974"/>
      <c r="U974"/>
      <c r="W974" s="115"/>
      <c r="AB974" s="46"/>
      <c r="AC974" s="46"/>
      <c r="AD974" s="46"/>
      <c r="AE974" s="46"/>
      <c r="AF974" s="46"/>
    </row>
    <row r="975" spans="1:32" x14ac:dyDescent="0.2">
      <c r="A975"/>
      <c r="B975"/>
      <c r="D975"/>
      <c r="E975"/>
      <c r="F975"/>
      <c r="G975"/>
      <c r="H975"/>
      <c r="I975"/>
      <c r="J975"/>
      <c r="K975"/>
      <c r="L975"/>
      <c r="M975"/>
      <c r="N975"/>
      <c r="O975"/>
      <c r="P975"/>
      <c r="Q975"/>
      <c r="R975"/>
      <c r="S975"/>
      <c r="T975"/>
      <c r="U975"/>
      <c r="W975" s="115"/>
      <c r="AB975" s="46"/>
      <c r="AC975" s="46"/>
      <c r="AD975" s="46"/>
      <c r="AE975" s="46"/>
      <c r="AF975" s="46"/>
    </row>
    <row r="976" spans="1:32" x14ac:dyDescent="0.2">
      <c r="A976"/>
      <c r="B976"/>
      <c r="D976"/>
      <c r="E976"/>
      <c r="F976"/>
      <c r="G976"/>
      <c r="H976"/>
      <c r="I976"/>
      <c r="J976"/>
      <c r="K976"/>
      <c r="L976"/>
      <c r="M976"/>
      <c r="N976"/>
      <c r="O976"/>
      <c r="P976"/>
      <c r="Q976"/>
      <c r="R976"/>
      <c r="S976"/>
      <c r="T976"/>
      <c r="U976"/>
      <c r="W976" s="115"/>
      <c r="AB976" s="46"/>
      <c r="AC976" s="46"/>
      <c r="AD976" s="46"/>
      <c r="AE976" s="46"/>
      <c r="AF976" s="46"/>
    </row>
    <row r="977" spans="1:32" x14ac:dyDescent="0.2">
      <c r="A977"/>
      <c r="B977"/>
      <c r="D977"/>
      <c r="E977"/>
      <c r="F977"/>
      <c r="G977"/>
      <c r="H977"/>
      <c r="I977"/>
      <c r="J977"/>
      <c r="K977"/>
      <c r="L977"/>
      <c r="M977"/>
      <c r="N977"/>
      <c r="O977"/>
      <c r="P977"/>
      <c r="Q977"/>
      <c r="R977"/>
      <c r="S977"/>
      <c r="T977"/>
      <c r="U977"/>
      <c r="W977" s="115"/>
      <c r="AB977" s="46"/>
      <c r="AC977" s="46"/>
      <c r="AD977" s="46"/>
      <c r="AE977" s="46"/>
      <c r="AF977" s="46"/>
    </row>
    <row r="978" spans="1:32" x14ac:dyDescent="0.2">
      <c r="A978"/>
      <c r="B978"/>
      <c r="D978"/>
      <c r="E978"/>
      <c r="F978"/>
      <c r="G978"/>
      <c r="H978"/>
      <c r="I978"/>
      <c r="J978"/>
      <c r="K978"/>
      <c r="L978"/>
      <c r="M978"/>
      <c r="N978"/>
      <c r="O978"/>
      <c r="P978"/>
      <c r="Q978"/>
      <c r="R978"/>
      <c r="S978"/>
      <c r="T978"/>
      <c r="U978"/>
      <c r="W978" s="115"/>
      <c r="AB978" s="46"/>
      <c r="AC978" s="46"/>
      <c r="AD978" s="46"/>
      <c r="AE978" s="46"/>
      <c r="AF978" s="46"/>
    </row>
    <row r="979" spans="1:32" x14ac:dyDescent="0.2">
      <c r="A979"/>
      <c r="B979"/>
      <c r="D979"/>
      <c r="E979"/>
      <c r="F979"/>
      <c r="G979"/>
      <c r="H979"/>
      <c r="I979"/>
      <c r="J979"/>
      <c r="K979"/>
      <c r="L979"/>
      <c r="M979"/>
      <c r="N979"/>
      <c r="O979"/>
      <c r="P979"/>
      <c r="Q979"/>
      <c r="R979"/>
      <c r="S979"/>
      <c r="T979"/>
      <c r="U979"/>
      <c r="W979" s="115"/>
      <c r="AB979" s="46"/>
      <c r="AC979" s="46"/>
      <c r="AD979" s="46"/>
      <c r="AE979" s="46"/>
      <c r="AF979" s="46"/>
    </row>
    <row r="980" spans="1:32" x14ac:dyDescent="0.2">
      <c r="A980"/>
      <c r="B980"/>
      <c r="D980"/>
      <c r="E980"/>
      <c r="F980"/>
      <c r="G980"/>
      <c r="H980"/>
      <c r="I980"/>
      <c r="J980"/>
      <c r="K980"/>
      <c r="L980"/>
      <c r="M980"/>
      <c r="N980"/>
      <c r="O980"/>
      <c r="P980"/>
      <c r="Q980"/>
      <c r="R980"/>
      <c r="S980"/>
      <c r="T980"/>
      <c r="U980"/>
      <c r="W980" s="115"/>
      <c r="AB980" s="46"/>
      <c r="AC980" s="46"/>
      <c r="AD980" s="46"/>
      <c r="AE980" s="46"/>
      <c r="AF980" s="46"/>
    </row>
    <row r="981" spans="1:32" x14ac:dyDescent="0.2">
      <c r="A981"/>
      <c r="B981"/>
      <c r="D981"/>
      <c r="E981"/>
      <c r="F981"/>
      <c r="G981"/>
      <c r="H981"/>
      <c r="I981"/>
      <c r="J981"/>
      <c r="K981"/>
      <c r="L981"/>
      <c r="M981"/>
      <c r="N981"/>
      <c r="O981"/>
      <c r="P981"/>
      <c r="Q981"/>
      <c r="R981"/>
      <c r="S981"/>
      <c r="T981"/>
      <c r="U981"/>
      <c r="W981" s="115"/>
      <c r="AB981" s="46"/>
      <c r="AC981" s="46"/>
      <c r="AD981" s="46"/>
      <c r="AE981" s="46"/>
      <c r="AF981" s="46"/>
    </row>
    <row r="982" spans="1:32" x14ac:dyDescent="0.2">
      <c r="A982"/>
      <c r="B982"/>
      <c r="D982"/>
      <c r="E982"/>
      <c r="F982"/>
      <c r="G982"/>
      <c r="H982"/>
      <c r="I982"/>
      <c r="J982"/>
      <c r="K982"/>
      <c r="L982"/>
      <c r="M982"/>
      <c r="N982"/>
      <c r="O982"/>
      <c r="P982"/>
      <c r="Q982"/>
      <c r="R982"/>
      <c r="S982"/>
      <c r="T982"/>
      <c r="U982"/>
      <c r="W982" s="115"/>
      <c r="AB982" s="46"/>
      <c r="AC982" s="46"/>
      <c r="AD982" s="46"/>
      <c r="AE982" s="46"/>
      <c r="AF982" s="46"/>
    </row>
    <row r="983" spans="1:32" x14ac:dyDescent="0.2">
      <c r="A983"/>
      <c r="B983"/>
      <c r="D983"/>
      <c r="E983"/>
      <c r="F983"/>
      <c r="G983"/>
      <c r="H983"/>
      <c r="I983"/>
      <c r="J983"/>
      <c r="K983"/>
      <c r="L983"/>
      <c r="M983"/>
      <c r="N983"/>
      <c r="O983"/>
      <c r="P983"/>
      <c r="Q983"/>
      <c r="R983"/>
      <c r="S983"/>
      <c r="T983"/>
      <c r="U983"/>
      <c r="W983" s="115"/>
      <c r="AB983" s="46"/>
      <c r="AC983" s="46"/>
      <c r="AD983" s="46"/>
      <c r="AE983" s="46"/>
      <c r="AF983" s="46"/>
    </row>
    <row r="984" spans="1:32" x14ac:dyDescent="0.2">
      <c r="A984"/>
      <c r="B984"/>
      <c r="D984"/>
      <c r="E984"/>
      <c r="F984"/>
      <c r="G984"/>
      <c r="H984"/>
      <c r="I984"/>
      <c r="J984"/>
      <c r="K984"/>
      <c r="L984"/>
      <c r="M984"/>
      <c r="N984"/>
      <c r="O984"/>
      <c r="P984"/>
      <c r="Q984"/>
      <c r="R984"/>
      <c r="S984"/>
      <c r="T984"/>
      <c r="U984"/>
      <c r="W984" s="115"/>
      <c r="AB984" s="46"/>
      <c r="AC984" s="46"/>
      <c r="AD984" s="46"/>
      <c r="AE984" s="46"/>
      <c r="AF984" s="46"/>
    </row>
    <row r="985" spans="1:32" x14ac:dyDescent="0.2">
      <c r="A985"/>
      <c r="B985"/>
      <c r="D985"/>
      <c r="E985"/>
      <c r="F985"/>
      <c r="G985"/>
      <c r="H985"/>
      <c r="I985"/>
      <c r="J985"/>
      <c r="K985"/>
      <c r="L985"/>
      <c r="M985"/>
      <c r="N985"/>
      <c r="O985"/>
      <c r="P985"/>
      <c r="Q985"/>
      <c r="R985"/>
      <c r="S985"/>
      <c r="T985"/>
      <c r="U985"/>
      <c r="W985" s="115"/>
      <c r="AB985" s="46"/>
      <c r="AC985" s="46"/>
      <c r="AD985" s="46"/>
      <c r="AE985" s="46"/>
      <c r="AF985" s="46"/>
    </row>
    <row r="986" spans="1:32" x14ac:dyDescent="0.2">
      <c r="A986"/>
      <c r="B986"/>
      <c r="D986"/>
      <c r="E986"/>
      <c r="F986"/>
      <c r="G986"/>
      <c r="H986"/>
      <c r="I986"/>
      <c r="J986"/>
      <c r="K986"/>
      <c r="L986"/>
      <c r="M986"/>
      <c r="N986"/>
      <c r="O986"/>
      <c r="P986"/>
      <c r="Q986"/>
      <c r="R986"/>
      <c r="S986"/>
      <c r="T986"/>
      <c r="U986"/>
      <c r="W986" s="115"/>
      <c r="AB986" s="46"/>
      <c r="AC986" s="46"/>
      <c r="AD986" s="46"/>
      <c r="AE986" s="46"/>
      <c r="AF986" s="46"/>
    </row>
    <row r="987" spans="1:32" x14ac:dyDescent="0.2">
      <c r="A987"/>
      <c r="B987"/>
      <c r="D987"/>
      <c r="E987"/>
      <c r="F987"/>
      <c r="G987"/>
      <c r="H987"/>
      <c r="I987"/>
      <c r="J987"/>
      <c r="K987"/>
      <c r="L987"/>
      <c r="M987"/>
      <c r="N987"/>
      <c r="O987"/>
      <c r="P987"/>
      <c r="Q987"/>
      <c r="R987"/>
      <c r="S987"/>
      <c r="T987"/>
      <c r="U987"/>
      <c r="W987" s="115"/>
      <c r="AB987" s="46"/>
      <c r="AC987" s="46"/>
      <c r="AD987" s="46"/>
      <c r="AE987" s="46"/>
      <c r="AF987" s="46"/>
    </row>
    <row r="988" spans="1:32" x14ac:dyDescent="0.2">
      <c r="A988"/>
      <c r="B988"/>
      <c r="D988"/>
      <c r="E988"/>
      <c r="F988"/>
      <c r="G988"/>
      <c r="H988"/>
      <c r="I988"/>
      <c r="J988"/>
      <c r="K988"/>
      <c r="L988"/>
      <c r="M988"/>
      <c r="N988"/>
      <c r="O988"/>
      <c r="P988"/>
      <c r="Q988"/>
      <c r="R988"/>
      <c r="S988"/>
      <c r="T988"/>
      <c r="U988"/>
      <c r="W988" s="115"/>
      <c r="AB988" s="46"/>
      <c r="AC988" s="46"/>
      <c r="AD988" s="46"/>
      <c r="AE988" s="46"/>
      <c r="AF988" s="46"/>
    </row>
    <row r="989" spans="1:32" x14ac:dyDescent="0.2">
      <c r="A989"/>
      <c r="B989"/>
      <c r="D989"/>
      <c r="E989"/>
      <c r="F989"/>
      <c r="G989"/>
      <c r="H989"/>
      <c r="I989"/>
      <c r="J989"/>
      <c r="K989"/>
      <c r="L989"/>
      <c r="M989"/>
      <c r="N989"/>
      <c r="O989"/>
      <c r="P989"/>
      <c r="Q989"/>
      <c r="R989"/>
      <c r="S989"/>
      <c r="T989"/>
      <c r="U989"/>
      <c r="W989" s="115"/>
      <c r="AB989" s="46"/>
      <c r="AC989" s="46"/>
      <c r="AD989" s="46"/>
      <c r="AE989" s="46"/>
      <c r="AF989" s="46"/>
    </row>
    <row r="990" spans="1:32" x14ac:dyDescent="0.2">
      <c r="A990"/>
      <c r="B990"/>
      <c r="D990"/>
      <c r="E990"/>
      <c r="F990"/>
      <c r="G990"/>
      <c r="H990"/>
      <c r="I990"/>
      <c r="J990"/>
      <c r="K990"/>
      <c r="L990"/>
      <c r="M990"/>
      <c r="N990"/>
      <c r="O990"/>
      <c r="P990"/>
      <c r="Q990"/>
      <c r="R990"/>
      <c r="S990"/>
      <c r="T990"/>
      <c r="U990"/>
      <c r="W990" s="115"/>
      <c r="AB990" s="46"/>
      <c r="AC990" s="46"/>
      <c r="AD990" s="46"/>
      <c r="AE990" s="46"/>
      <c r="AF990" s="46"/>
    </row>
    <row r="991" spans="1:32" x14ac:dyDescent="0.2">
      <c r="A991"/>
      <c r="B991"/>
      <c r="D991"/>
      <c r="E991"/>
      <c r="F991"/>
      <c r="G991"/>
      <c r="H991"/>
      <c r="I991"/>
      <c r="J991"/>
      <c r="K991"/>
      <c r="L991"/>
      <c r="M991"/>
      <c r="N991"/>
      <c r="O991"/>
      <c r="P991"/>
      <c r="Q991"/>
      <c r="R991"/>
      <c r="S991"/>
      <c r="T991"/>
      <c r="U991"/>
      <c r="W991" s="115"/>
      <c r="AB991" s="46"/>
      <c r="AC991" s="46"/>
      <c r="AD991" s="46"/>
      <c r="AE991" s="46"/>
      <c r="AF991" s="46"/>
    </row>
    <row r="992" spans="1:32" x14ac:dyDescent="0.2">
      <c r="A992"/>
      <c r="B992"/>
      <c r="D992"/>
      <c r="E992"/>
      <c r="F992"/>
      <c r="G992"/>
      <c r="H992"/>
      <c r="I992"/>
      <c r="J992"/>
      <c r="K992"/>
      <c r="L992"/>
      <c r="M992"/>
      <c r="N992"/>
      <c r="O992"/>
      <c r="P992"/>
      <c r="Q992"/>
      <c r="R992"/>
      <c r="S992"/>
      <c r="T992"/>
      <c r="U992"/>
      <c r="W992" s="115"/>
      <c r="AB992" s="46"/>
      <c r="AC992" s="46"/>
      <c r="AD992" s="46"/>
      <c r="AE992" s="46"/>
      <c r="AF992" s="46"/>
    </row>
    <row r="993" spans="1:32" x14ac:dyDescent="0.2">
      <c r="A993"/>
      <c r="B993"/>
      <c r="D993"/>
      <c r="E993"/>
      <c r="F993"/>
      <c r="G993"/>
      <c r="H993"/>
      <c r="I993"/>
      <c r="J993"/>
      <c r="K993"/>
      <c r="L993"/>
      <c r="M993"/>
      <c r="N993"/>
      <c r="O993"/>
      <c r="P993"/>
      <c r="Q993"/>
      <c r="R993"/>
      <c r="S993"/>
      <c r="T993"/>
      <c r="U993"/>
      <c r="W993" s="115"/>
      <c r="AB993" s="46"/>
      <c r="AC993" s="46"/>
      <c r="AD993" s="46"/>
      <c r="AE993" s="46"/>
      <c r="AF993" s="46"/>
    </row>
    <row r="994" spans="1:32" x14ac:dyDescent="0.2">
      <c r="A994"/>
      <c r="B994"/>
      <c r="D994"/>
      <c r="E994"/>
      <c r="F994"/>
      <c r="G994"/>
      <c r="H994"/>
      <c r="I994"/>
      <c r="J994"/>
      <c r="K994"/>
      <c r="L994"/>
      <c r="M994"/>
      <c r="N994"/>
      <c r="O994"/>
      <c r="P994"/>
      <c r="Q994"/>
      <c r="R994"/>
      <c r="S994"/>
      <c r="T994"/>
      <c r="U994"/>
      <c r="W994" s="115"/>
      <c r="AB994" s="46"/>
      <c r="AC994" s="46"/>
      <c r="AD994" s="46"/>
      <c r="AE994" s="46"/>
      <c r="AF994" s="46"/>
    </row>
    <row r="995" spans="1:32" x14ac:dyDescent="0.2">
      <c r="A995"/>
      <c r="B995"/>
      <c r="D995"/>
      <c r="E995"/>
      <c r="F995"/>
      <c r="G995"/>
      <c r="H995"/>
      <c r="I995"/>
      <c r="J995"/>
      <c r="K995"/>
      <c r="L995"/>
      <c r="M995"/>
      <c r="N995"/>
      <c r="O995"/>
      <c r="P995"/>
      <c r="Q995"/>
      <c r="R995"/>
      <c r="S995"/>
      <c r="T995"/>
      <c r="U995"/>
      <c r="W995" s="115"/>
      <c r="AB995" s="46"/>
      <c r="AC995" s="46"/>
      <c r="AD995" s="46"/>
      <c r="AE995" s="46"/>
      <c r="AF995" s="46"/>
    </row>
    <row r="996" spans="1:32" x14ac:dyDescent="0.2">
      <c r="A996"/>
      <c r="B996"/>
      <c r="D996"/>
      <c r="E996"/>
      <c r="F996"/>
      <c r="G996"/>
      <c r="H996"/>
      <c r="I996"/>
      <c r="J996"/>
      <c r="K996"/>
      <c r="L996"/>
      <c r="M996"/>
      <c r="N996"/>
      <c r="O996"/>
      <c r="P996"/>
      <c r="Q996"/>
      <c r="R996"/>
      <c r="S996"/>
      <c r="T996"/>
      <c r="U996"/>
      <c r="W996" s="115"/>
      <c r="AB996" s="46"/>
      <c r="AC996" s="46"/>
      <c r="AD996" s="46"/>
      <c r="AE996" s="46"/>
      <c r="AF996" s="46"/>
    </row>
    <row r="997" spans="1:32" x14ac:dyDescent="0.2">
      <c r="A997"/>
      <c r="B997"/>
      <c r="D997"/>
      <c r="E997"/>
      <c r="F997"/>
      <c r="G997"/>
      <c r="H997"/>
      <c r="I997"/>
      <c r="J997"/>
      <c r="K997"/>
      <c r="L997"/>
      <c r="M997"/>
      <c r="N997"/>
      <c r="O997"/>
      <c r="P997"/>
      <c r="Q997"/>
      <c r="R997"/>
      <c r="S997"/>
      <c r="T997"/>
      <c r="U997"/>
      <c r="W997" s="115"/>
      <c r="AB997" s="46"/>
      <c r="AC997" s="46"/>
      <c r="AD997" s="46"/>
      <c r="AE997" s="46"/>
      <c r="AF997" s="46"/>
    </row>
    <row r="998" spans="1:32" x14ac:dyDescent="0.2">
      <c r="A998"/>
      <c r="B998"/>
      <c r="D998"/>
      <c r="E998"/>
      <c r="F998"/>
      <c r="G998"/>
      <c r="H998"/>
      <c r="I998"/>
      <c r="J998"/>
      <c r="K998"/>
      <c r="L998"/>
      <c r="M998"/>
      <c r="N998"/>
      <c r="O998"/>
      <c r="P998"/>
      <c r="Q998"/>
      <c r="R998"/>
      <c r="S998"/>
      <c r="T998"/>
      <c r="U998"/>
      <c r="W998" s="115"/>
      <c r="AB998" s="46"/>
      <c r="AC998" s="46"/>
      <c r="AD998" s="46"/>
      <c r="AE998" s="46"/>
      <c r="AF998" s="46"/>
    </row>
    <row r="999" spans="1:32" x14ac:dyDescent="0.2">
      <c r="A999"/>
      <c r="B999"/>
      <c r="D999"/>
      <c r="E999"/>
      <c r="F999"/>
      <c r="G999"/>
      <c r="H999"/>
      <c r="I999"/>
      <c r="J999"/>
      <c r="K999"/>
      <c r="L999"/>
      <c r="M999"/>
      <c r="N999"/>
      <c r="O999"/>
      <c r="P999"/>
      <c r="Q999"/>
      <c r="R999"/>
      <c r="S999"/>
      <c r="T999"/>
      <c r="U999"/>
      <c r="W999" s="115"/>
      <c r="AB999" s="46"/>
      <c r="AC999" s="46"/>
      <c r="AD999" s="46"/>
      <c r="AE999" s="46"/>
      <c r="AF999" s="46"/>
    </row>
    <row r="1000" spans="1:32" x14ac:dyDescent="0.2">
      <c r="A1000"/>
      <c r="B1000"/>
      <c r="D1000"/>
      <c r="E1000"/>
      <c r="F1000"/>
      <c r="G1000"/>
      <c r="H1000"/>
      <c r="I1000"/>
      <c r="J1000"/>
      <c r="K1000"/>
      <c r="L1000"/>
      <c r="M1000"/>
      <c r="N1000"/>
      <c r="O1000"/>
      <c r="P1000"/>
      <c r="Q1000"/>
      <c r="R1000"/>
      <c r="S1000"/>
      <c r="T1000"/>
      <c r="U1000"/>
      <c r="W1000" s="115"/>
      <c r="AB1000" s="46"/>
      <c r="AC1000" s="46"/>
      <c r="AD1000" s="46"/>
      <c r="AE1000" s="46"/>
      <c r="AF1000" s="46"/>
    </row>
    <row r="1001" spans="1:32" x14ac:dyDescent="0.2">
      <c r="A1001"/>
      <c r="B1001"/>
      <c r="D1001"/>
      <c r="E1001"/>
      <c r="F1001"/>
      <c r="G1001"/>
      <c r="H1001"/>
      <c r="I1001"/>
      <c r="J1001"/>
      <c r="K1001"/>
      <c r="L1001"/>
      <c r="M1001"/>
      <c r="N1001"/>
      <c r="O1001"/>
      <c r="P1001"/>
      <c r="Q1001"/>
      <c r="R1001"/>
      <c r="S1001"/>
      <c r="T1001"/>
      <c r="U1001"/>
      <c r="W1001" s="115"/>
      <c r="AB1001" s="46"/>
      <c r="AC1001" s="46"/>
      <c r="AD1001" s="46"/>
      <c r="AE1001" s="46"/>
      <c r="AF1001" s="46"/>
    </row>
    <row r="1002" spans="1:32" x14ac:dyDescent="0.2">
      <c r="A1002"/>
      <c r="B1002"/>
      <c r="D1002"/>
      <c r="E1002"/>
      <c r="F1002"/>
      <c r="G1002"/>
      <c r="H1002"/>
      <c r="I1002"/>
      <c r="J1002"/>
      <c r="K1002"/>
      <c r="L1002"/>
      <c r="M1002"/>
      <c r="N1002"/>
      <c r="O1002"/>
      <c r="P1002"/>
      <c r="Q1002"/>
      <c r="R1002"/>
      <c r="S1002"/>
      <c r="T1002"/>
      <c r="U1002"/>
      <c r="W1002" s="115"/>
      <c r="AB1002" s="46"/>
      <c r="AC1002" s="46"/>
      <c r="AD1002" s="46"/>
      <c r="AE1002" s="46"/>
      <c r="AF1002" s="46"/>
    </row>
    <row r="1003" spans="1:32" x14ac:dyDescent="0.2">
      <c r="A1003"/>
      <c r="B1003"/>
      <c r="D1003"/>
      <c r="E1003"/>
      <c r="F1003"/>
      <c r="G1003"/>
      <c r="H1003"/>
      <c r="I1003"/>
      <c r="J1003"/>
      <c r="K1003"/>
      <c r="L1003"/>
      <c r="M1003"/>
      <c r="N1003"/>
      <c r="O1003"/>
      <c r="P1003"/>
      <c r="Q1003"/>
      <c r="R1003"/>
      <c r="S1003"/>
      <c r="T1003"/>
      <c r="U1003"/>
      <c r="W1003" s="115"/>
      <c r="AB1003" s="46"/>
      <c r="AC1003" s="46"/>
      <c r="AD1003" s="46"/>
      <c r="AE1003" s="46"/>
      <c r="AF1003" s="46"/>
    </row>
    <row r="1004" spans="1:32" x14ac:dyDescent="0.2">
      <c r="A1004"/>
      <c r="B1004"/>
      <c r="D1004"/>
      <c r="E1004"/>
      <c r="F1004"/>
      <c r="G1004"/>
      <c r="H1004"/>
      <c r="I1004"/>
      <c r="J1004"/>
      <c r="K1004"/>
      <c r="L1004"/>
      <c r="M1004"/>
      <c r="N1004"/>
      <c r="O1004"/>
      <c r="P1004"/>
      <c r="Q1004"/>
      <c r="R1004"/>
      <c r="S1004"/>
      <c r="T1004"/>
      <c r="U1004"/>
      <c r="W1004" s="115"/>
      <c r="AB1004" s="46"/>
      <c r="AC1004" s="46"/>
      <c r="AD1004" s="46"/>
      <c r="AE1004" s="46"/>
      <c r="AF1004" s="46"/>
    </row>
    <row r="1005" spans="1:32" x14ac:dyDescent="0.2">
      <c r="A1005"/>
      <c r="B1005"/>
      <c r="D1005"/>
      <c r="E1005"/>
      <c r="F1005"/>
      <c r="G1005"/>
      <c r="H1005"/>
      <c r="I1005"/>
      <c r="J1005"/>
      <c r="K1005"/>
      <c r="L1005"/>
      <c r="M1005"/>
      <c r="N1005"/>
      <c r="O1005"/>
      <c r="P1005"/>
      <c r="Q1005"/>
      <c r="R1005"/>
      <c r="S1005"/>
      <c r="T1005"/>
      <c r="U1005"/>
      <c r="W1005" s="115"/>
      <c r="AB1005" s="46"/>
      <c r="AC1005" s="46"/>
      <c r="AD1005" s="46"/>
      <c r="AE1005" s="46"/>
      <c r="AF1005" s="46"/>
    </row>
    <row r="1006" spans="1:32" x14ac:dyDescent="0.2">
      <c r="A1006"/>
      <c r="B1006"/>
      <c r="D1006"/>
      <c r="E1006"/>
      <c r="F1006"/>
      <c r="G1006"/>
      <c r="H1006"/>
      <c r="I1006"/>
      <c r="J1006"/>
      <c r="K1006"/>
      <c r="L1006"/>
      <c r="M1006"/>
      <c r="N1006"/>
      <c r="O1006"/>
      <c r="P1006"/>
      <c r="Q1006"/>
      <c r="R1006"/>
      <c r="S1006"/>
      <c r="T1006"/>
      <c r="U1006"/>
      <c r="W1006" s="115"/>
      <c r="AB1006" s="46"/>
      <c r="AC1006" s="46"/>
      <c r="AD1006" s="46"/>
      <c r="AE1006" s="46"/>
      <c r="AF1006" s="46"/>
    </row>
    <row r="1007" spans="1:32" x14ac:dyDescent="0.2">
      <c r="A1007"/>
      <c r="B1007"/>
      <c r="D1007"/>
      <c r="E1007"/>
      <c r="F1007"/>
      <c r="G1007"/>
      <c r="H1007"/>
      <c r="I1007"/>
      <c r="J1007"/>
      <c r="K1007"/>
      <c r="L1007"/>
      <c r="M1007"/>
      <c r="N1007"/>
      <c r="O1007"/>
      <c r="P1007"/>
      <c r="Q1007"/>
      <c r="R1007"/>
      <c r="S1007"/>
      <c r="T1007"/>
      <c r="U1007"/>
      <c r="W1007" s="115"/>
      <c r="AB1007" s="46"/>
      <c r="AC1007" s="46"/>
      <c r="AD1007" s="46"/>
      <c r="AE1007" s="46"/>
      <c r="AF1007" s="46"/>
    </row>
    <row r="1008" spans="1:32" x14ac:dyDescent="0.2">
      <c r="A1008"/>
      <c r="B1008"/>
      <c r="D1008"/>
      <c r="E1008"/>
      <c r="F1008"/>
      <c r="G1008"/>
      <c r="H1008"/>
      <c r="I1008"/>
      <c r="J1008"/>
      <c r="K1008"/>
      <c r="L1008"/>
      <c r="M1008"/>
      <c r="N1008"/>
      <c r="O1008"/>
      <c r="P1008"/>
      <c r="Q1008"/>
      <c r="R1008"/>
      <c r="S1008"/>
      <c r="T1008"/>
      <c r="U1008"/>
      <c r="W1008" s="115"/>
      <c r="AB1008" s="46"/>
      <c r="AC1008" s="46"/>
      <c r="AD1008" s="46"/>
      <c r="AE1008" s="46"/>
      <c r="AF1008" s="46"/>
    </row>
    <row r="1009" spans="1:32" x14ac:dyDescent="0.2">
      <c r="A1009"/>
      <c r="B1009"/>
      <c r="D1009"/>
      <c r="E1009"/>
      <c r="F1009"/>
      <c r="G1009"/>
      <c r="H1009"/>
      <c r="I1009"/>
      <c r="J1009"/>
      <c r="K1009"/>
      <c r="L1009"/>
      <c r="M1009"/>
      <c r="N1009"/>
      <c r="O1009"/>
      <c r="P1009"/>
      <c r="Q1009"/>
      <c r="R1009"/>
      <c r="S1009"/>
      <c r="T1009"/>
      <c r="U1009"/>
      <c r="W1009" s="115"/>
      <c r="AB1009" s="46"/>
      <c r="AC1009" s="46"/>
      <c r="AD1009" s="46"/>
      <c r="AE1009" s="46"/>
      <c r="AF1009" s="46"/>
    </row>
    <row r="1010" spans="1:32" x14ac:dyDescent="0.2">
      <c r="A1010"/>
      <c r="B1010"/>
      <c r="D1010"/>
      <c r="E1010"/>
      <c r="F1010"/>
      <c r="G1010"/>
      <c r="H1010"/>
      <c r="I1010"/>
      <c r="J1010"/>
      <c r="K1010"/>
      <c r="L1010"/>
      <c r="M1010"/>
      <c r="N1010"/>
      <c r="O1010"/>
      <c r="P1010"/>
      <c r="Q1010"/>
      <c r="R1010"/>
      <c r="S1010"/>
      <c r="T1010"/>
      <c r="U1010"/>
      <c r="W1010" s="115"/>
      <c r="AB1010" s="46"/>
      <c r="AC1010" s="46"/>
      <c r="AD1010" s="46"/>
      <c r="AE1010" s="46"/>
      <c r="AF1010" s="46"/>
    </row>
    <row r="1011" spans="1:32" x14ac:dyDescent="0.2">
      <c r="A1011"/>
      <c r="B1011"/>
      <c r="D1011"/>
      <c r="E1011"/>
      <c r="F1011"/>
      <c r="G1011"/>
      <c r="H1011"/>
      <c r="I1011"/>
      <c r="J1011"/>
      <c r="K1011"/>
      <c r="L1011"/>
      <c r="M1011"/>
      <c r="N1011"/>
      <c r="O1011"/>
      <c r="P1011"/>
      <c r="Q1011"/>
      <c r="R1011"/>
      <c r="S1011"/>
      <c r="T1011"/>
      <c r="U1011"/>
      <c r="W1011" s="115"/>
      <c r="AB1011" s="46"/>
      <c r="AC1011" s="46"/>
      <c r="AD1011" s="46"/>
      <c r="AE1011" s="46"/>
      <c r="AF1011" s="46"/>
    </row>
    <row r="1012" spans="1:32" x14ac:dyDescent="0.2">
      <c r="A1012"/>
      <c r="B1012"/>
      <c r="D1012"/>
      <c r="E1012"/>
      <c r="F1012"/>
      <c r="G1012"/>
      <c r="H1012"/>
      <c r="I1012"/>
      <c r="J1012"/>
      <c r="K1012"/>
      <c r="L1012"/>
      <c r="M1012"/>
      <c r="N1012"/>
      <c r="O1012"/>
      <c r="P1012"/>
      <c r="Q1012"/>
      <c r="R1012"/>
      <c r="S1012"/>
      <c r="T1012"/>
      <c r="U1012"/>
      <c r="W1012" s="115"/>
      <c r="AB1012" s="46"/>
      <c r="AC1012" s="46"/>
      <c r="AD1012" s="46"/>
      <c r="AE1012" s="46"/>
      <c r="AF1012" s="46"/>
    </row>
    <row r="1013" spans="1:32" x14ac:dyDescent="0.2">
      <c r="A1013"/>
      <c r="B1013"/>
      <c r="D1013"/>
      <c r="E1013"/>
      <c r="F1013"/>
      <c r="G1013"/>
      <c r="H1013"/>
      <c r="I1013"/>
      <c r="J1013"/>
      <c r="K1013"/>
      <c r="L1013"/>
      <c r="M1013"/>
      <c r="N1013"/>
      <c r="O1013"/>
      <c r="P1013"/>
      <c r="Q1013"/>
      <c r="R1013"/>
      <c r="S1013"/>
      <c r="T1013"/>
      <c r="U1013"/>
      <c r="W1013" s="115"/>
      <c r="AB1013" s="46"/>
      <c r="AC1013" s="46"/>
      <c r="AD1013" s="46"/>
      <c r="AE1013" s="46"/>
      <c r="AF1013" s="46"/>
    </row>
    <row r="1014" spans="1:32" x14ac:dyDescent="0.2">
      <c r="A1014"/>
      <c r="B1014"/>
      <c r="D1014"/>
      <c r="E1014"/>
      <c r="F1014"/>
      <c r="G1014"/>
      <c r="H1014"/>
      <c r="I1014"/>
      <c r="J1014"/>
      <c r="K1014"/>
      <c r="L1014"/>
      <c r="M1014"/>
      <c r="N1014"/>
      <c r="O1014"/>
      <c r="P1014"/>
      <c r="Q1014"/>
      <c r="R1014"/>
      <c r="S1014"/>
      <c r="T1014"/>
      <c r="U1014"/>
      <c r="W1014" s="115"/>
      <c r="AB1014" s="46"/>
      <c r="AC1014" s="46"/>
      <c r="AD1014" s="46"/>
      <c r="AE1014" s="46"/>
      <c r="AF1014" s="46"/>
    </row>
    <row r="1015" spans="1:32" x14ac:dyDescent="0.2">
      <c r="A1015"/>
      <c r="B1015"/>
      <c r="D1015"/>
      <c r="E1015"/>
      <c r="F1015"/>
      <c r="G1015"/>
      <c r="H1015"/>
      <c r="I1015"/>
      <c r="J1015"/>
      <c r="K1015"/>
      <c r="L1015"/>
      <c r="M1015"/>
      <c r="N1015"/>
      <c r="O1015"/>
      <c r="P1015"/>
      <c r="Q1015"/>
      <c r="R1015"/>
      <c r="S1015"/>
      <c r="T1015"/>
      <c r="U1015"/>
      <c r="W1015" s="115"/>
      <c r="AB1015" s="46"/>
      <c r="AC1015" s="46"/>
      <c r="AD1015" s="46"/>
      <c r="AE1015" s="46"/>
      <c r="AF1015" s="46"/>
    </row>
    <row r="1016" spans="1:32" x14ac:dyDescent="0.2">
      <c r="A1016"/>
      <c r="B1016"/>
      <c r="D1016"/>
      <c r="E1016"/>
      <c r="F1016"/>
      <c r="G1016"/>
      <c r="H1016"/>
      <c r="I1016"/>
      <c r="J1016"/>
      <c r="K1016"/>
      <c r="L1016"/>
      <c r="M1016"/>
      <c r="N1016"/>
      <c r="O1016"/>
      <c r="P1016"/>
      <c r="Q1016"/>
      <c r="R1016"/>
      <c r="S1016"/>
      <c r="T1016"/>
      <c r="U1016"/>
      <c r="W1016" s="115"/>
      <c r="AB1016" s="46"/>
      <c r="AC1016" s="46"/>
      <c r="AD1016" s="46"/>
      <c r="AE1016" s="46"/>
      <c r="AF1016" s="46"/>
    </row>
    <row r="1017" spans="1:32" x14ac:dyDescent="0.2">
      <c r="A1017"/>
      <c r="B1017"/>
      <c r="D1017"/>
      <c r="E1017"/>
      <c r="F1017"/>
      <c r="G1017"/>
      <c r="H1017"/>
      <c r="I1017"/>
      <c r="J1017"/>
      <c r="K1017"/>
      <c r="L1017"/>
      <c r="M1017"/>
      <c r="N1017"/>
      <c r="O1017"/>
      <c r="P1017"/>
      <c r="Q1017"/>
      <c r="R1017"/>
      <c r="S1017"/>
      <c r="T1017"/>
      <c r="U1017"/>
      <c r="W1017" s="115"/>
      <c r="AB1017" s="46"/>
      <c r="AC1017" s="46"/>
      <c r="AD1017" s="46"/>
      <c r="AE1017" s="46"/>
      <c r="AF1017" s="46"/>
    </row>
    <row r="1018" spans="1:32" x14ac:dyDescent="0.2">
      <c r="A1018"/>
      <c r="B1018"/>
      <c r="D1018"/>
      <c r="E1018"/>
      <c r="F1018"/>
      <c r="G1018"/>
      <c r="H1018"/>
      <c r="I1018"/>
      <c r="J1018"/>
      <c r="K1018"/>
      <c r="L1018"/>
      <c r="M1018"/>
      <c r="N1018"/>
      <c r="O1018"/>
      <c r="P1018"/>
      <c r="Q1018"/>
      <c r="R1018"/>
      <c r="S1018"/>
      <c r="T1018"/>
      <c r="U1018"/>
      <c r="W1018" s="115"/>
      <c r="AB1018" s="46"/>
      <c r="AC1018" s="46"/>
      <c r="AD1018" s="46"/>
      <c r="AE1018" s="46"/>
      <c r="AF1018" s="46"/>
    </row>
    <row r="1019" spans="1:32" x14ac:dyDescent="0.2">
      <c r="A1019"/>
      <c r="B1019"/>
      <c r="D1019"/>
      <c r="E1019"/>
      <c r="F1019"/>
      <c r="G1019"/>
      <c r="H1019"/>
      <c r="I1019"/>
      <c r="J1019"/>
      <c r="K1019"/>
      <c r="L1019"/>
      <c r="M1019"/>
      <c r="N1019"/>
      <c r="O1019"/>
      <c r="P1019"/>
      <c r="Q1019"/>
      <c r="R1019"/>
      <c r="S1019"/>
      <c r="T1019"/>
      <c r="U1019"/>
      <c r="W1019" s="115"/>
      <c r="AB1019" s="46"/>
      <c r="AC1019" s="46"/>
      <c r="AD1019" s="46"/>
      <c r="AE1019" s="46"/>
      <c r="AF1019" s="46"/>
    </row>
    <row r="1020" spans="1:32" x14ac:dyDescent="0.2">
      <c r="A1020"/>
      <c r="B1020"/>
      <c r="D1020"/>
      <c r="E1020"/>
      <c r="F1020"/>
      <c r="G1020"/>
      <c r="H1020"/>
      <c r="I1020"/>
      <c r="J1020"/>
      <c r="K1020"/>
      <c r="L1020"/>
      <c r="M1020"/>
      <c r="N1020"/>
      <c r="O1020"/>
      <c r="P1020"/>
      <c r="Q1020"/>
      <c r="R1020"/>
      <c r="S1020"/>
      <c r="T1020"/>
      <c r="U1020"/>
      <c r="W1020" s="115"/>
      <c r="AB1020" s="46"/>
      <c r="AC1020" s="46"/>
      <c r="AD1020" s="46"/>
      <c r="AE1020" s="46"/>
      <c r="AF1020" s="46"/>
    </row>
    <row r="1021" spans="1:32" x14ac:dyDescent="0.2">
      <c r="A1021"/>
      <c r="B1021"/>
      <c r="D1021"/>
      <c r="E1021"/>
      <c r="F1021"/>
      <c r="G1021"/>
      <c r="H1021"/>
      <c r="I1021"/>
      <c r="J1021"/>
      <c r="K1021"/>
      <c r="L1021"/>
      <c r="M1021"/>
      <c r="N1021"/>
      <c r="O1021"/>
      <c r="P1021"/>
      <c r="Q1021"/>
      <c r="R1021"/>
      <c r="S1021"/>
      <c r="T1021"/>
      <c r="U1021"/>
      <c r="W1021" s="115"/>
      <c r="AB1021" s="46"/>
      <c r="AC1021" s="46"/>
      <c r="AD1021" s="46"/>
      <c r="AE1021" s="46"/>
      <c r="AF1021" s="46"/>
    </row>
    <row r="1022" spans="1:32" x14ac:dyDescent="0.2">
      <c r="A1022"/>
      <c r="B1022"/>
      <c r="D1022"/>
      <c r="E1022"/>
      <c r="F1022"/>
      <c r="G1022"/>
      <c r="H1022"/>
      <c r="I1022"/>
      <c r="J1022"/>
      <c r="K1022"/>
      <c r="L1022"/>
      <c r="M1022"/>
      <c r="N1022"/>
      <c r="O1022"/>
      <c r="P1022"/>
      <c r="Q1022"/>
      <c r="R1022"/>
      <c r="S1022"/>
      <c r="T1022"/>
      <c r="U1022"/>
      <c r="W1022" s="115"/>
      <c r="AB1022" s="46"/>
      <c r="AC1022" s="46"/>
      <c r="AD1022" s="46"/>
      <c r="AE1022" s="46"/>
      <c r="AF1022" s="46"/>
    </row>
    <row r="1023" spans="1:32" x14ac:dyDescent="0.2">
      <c r="A1023"/>
      <c r="B1023"/>
      <c r="D1023"/>
      <c r="E1023"/>
      <c r="F1023"/>
      <c r="G1023"/>
      <c r="H1023"/>
      <c r="I1023"/>
      <c r="J1023"/>
      <c r="K1023"/>
      <c r="L1023"/>
      <c r="M1023"/>
      <c r="N1023"/>
      <c r="O1023"/>
      <c r="P1023"/>
      <c r="Q1023"/>
      <c r="R1023"/>
      <c r="S1023"/>
      <c r="T1023"/>
      <c r="U1023"/>
      <c r="W1023" s="115"/>
      <c r="AB1023" s="46"/>
      <c r="AC1023" s="46"/>
      <c r="AD1023" s="46"/>
      <c r="AE1023" s="46"/>
      <c r="AF1023" s="46"/>
    </row>
    <row r="1024" spans="1:32" x14ac:dyDescent="0.2">
      <c r="A1024"/>
      <c r="B1024"/>
      <c r="D1024"/>
      <c r="E1024"/>
      <c r="F1024"/>
      <c r="G1024"/>
      <c r="H1024"/>
      <c r="I1024"/>
      <c r="J1024"/>
      <c r="K1024"/>
      <c r="L1024"/>
      <c r="M1024"/>
      <c r="N1024"/>
      <c r="O1024"/>
      <c r="P1024"/>
      <c r="Q1024"/>
      <c r="R1024"/>
      <c r="S1024"/>
      <c r="T1024"/>
      <c r="U1024"/>
      <c r="W1024" s="115"/>
      <c r="AB1024" s="46"/>
      <c r="AC1024" s="46"/>
      <c r="AD1024" s="46"/>
      <c r="AE1024" s="46"/>
      <c r="AF1024" s="46"/>
    </row>
    <row r="1025" spans="1:32" x14ac:dyDescent="0.2">
      <c r="A1025"/>
      <c r="B1025"/>
      <c r="D1025"/>
      <c r="E1025"/>
      <c r="F1025"/>
      <c r="G1025"/>
      <c r="H1025"/>
      <c r="I1025"/>
      <c r="J1025"/>
      <c r="K1025"/>
      <c r="L1025"/>
      <c r="M1025"/>
      <c r="N1025"/>
      <c r="O1025"/>
      <c r="P1025"/>
      <c r="Q1025"/>
      <c r="R1025"/>
      <c r="S1025"/>
      <c r="T1025"/>
      <c r="U1025"/>
      <c r="W1025" s="115"/>
      <c r="AB1025" s="46"/>
      <c r="AC1025" s="46"/>
      <c r="AD1025" s="46"/>
      <c r="AE1025" s="46"/>
      <c r="AF1025" s="46"/>
    </row>
    <row r="1026" spans="1:32" x14ac:dyDescent="0.2">
      <c r="A1026"/>
      <c r="B1026"/>
      <c r="D1026"/>
      <c r="E1026"/>
      <c r="F1026"/>
      <c r="G1026"/>
      <c r="H1026"/>
      <c r="I1026"/>
      <c r="J1026"/>
      <c r="K1026"/>
      <c r="L1026"/>
      <c r="M1026"/>
      <c r="N1026"/>
      <c r="O1026"/>
      <c r="P1026"/>
      <c r="Q1026"/>
      <c r="R1026"/>
      <c r="S1026"/>
      <c r="T1026"/>
      <c r="U1026"/>
      <c r="W1026" s="115"/>
      <c r="AB1026" s="46"/>
      <c r="AC1026" s="46"/>
      <c r="AD1026" s="46"/>
      <c r="AE1026" s="46"/>
      <c r="AF1026" s="46"/>
    </row>
    <row r="1027" spans="1:32" x14ac:dyDescent="0.2">
      <c r="A1027"/>
      <c r="B1027"/>
      <c r="D1027"/>
      <c r="E1027"/>
      <c r="F1027"/>
      <c r="G1027"/>
      <c r="H1027"/>
      <c r="I1027"/>
      <c r="J1027"/>
      <c r="K1027"/>
      <c r="L1027"/>
      <c r="M1027"/>
      <c r="N1027"/>
      <c r="O1027"/>
      <c r="P1027"/>
      <c r="Q1027"/>
      <c r="R1027"/>
      <c r="S1027"/>
      <c r="T1027"/>
      <c r="U1027"/>
      <c r="W1027" s="115"/>
      <c r="AB1027" s="46"/>
      <c r="AC1027" s="46"/>
      <c r="AD1027" s="46"/>
      <c r="AE1027" s="46"/>
      <c r="AF1027" s="46"/>
    </row>
    <row r="1028" spans="1:32" x14ac:dyDescent="0.2">
      <c r="A1028"/>
      <c r="B1028"/>
      <c r="D1028"/>
      <c r="E1028"/>
      <c r="F1028"/>
      <c r="G1028"/>
      <c r="H1028"/>
      <c r="I1028"/>
      <c r="J1028"/>
      <c r="K1028"/>
      <c r="L1028"/>
      <c r="M1028"/>
      <c r="N1028"/>
      <c r="O1028"/>
      <c r="P1028"/>
      <c r="Q1028"/>
      <c r="R1028"/>
      <c r="S1028"/>
      <c r="T1028"/>
      <c r="U1028"/>
      <c r="W1028" s="115"/>
      <c r="AB1028" s="46"/>
      <c r="AC1028" s="46"/>
      <c r="AD1028" s="46"/>
      <c r="AE1028" s="46"/>
      <c r="AF1028" s="46"/>
    </row>
    <row r="1029" spans="1:32" x14ac:dyDescent="0.2">
      <c r="A1029"/>
      <c r="B1029"/>
      <c r="D1029"/>
      <c r="E1029"/>
      <c r="F1029"/>
      <c r="G1029"/>
      <c r="H1029"/>
      <c r="I1029"/>
      <c r="J1029"/>
      <c r="K1029"/>
      <c r="L1029"/>
      <c r="M1029"/>
      <c r="N1029"/>
      <c r="O1029"/>
      <c r="P1029"/>
      <c r="Q1029"/>
      <c r="R1029"/>
      <c r="S1029"/>
      <c r="T1029"/>
      <c r="U1029"/>
      <c r="W1029" s="115"/>
      <c r="AB1029" s="46"/>
      <c r="AC1029" s="46"/>
      <c r="AD1029" s="46"/>
      <c r="AE1029" s="46"/>
      <c r="AF1029" s="46"/>
    </row>
    <row r="1030" spans="1:32" x14ac:dyDescent="0.2">
      <c r="A1030"/>
      <c r="B1030"/>
      <c r="D1030"/>
      <c r="E1030"/>
      <c r="F1030"/>
      <c r="G1030"/>
      <c r="H1030"/>
      <c r="I1030"/>
      <c r="J1030"/>
      <c r="K1030"/>
      <c r="L1030"/>
      <c r="M1030"/>
      <c r="N1030"/>
      <c r="O1030"/>
      <c r="P1030"/>
      <c r="Q1030"/>
      <c r="R1030"/>
      <c r="S1030"/>
      <c r="T1030"/>
      <c r="U1030"/>
      <c r="W1030" s="115"/>
      <c r="AB1030" s="46"/>
      <c r="AC1030" s="46"/>
      <c r="AD1030" s="46"/>
      <c r="AE1030" s="46"/>
      <c r="AF1030" s="46"/>
    </row>
    <row r="1031" spans="1:32" x14ac:dyDescent="0.2">
      <c r="A1031"/>
      <c r="B1031"/>
      <c r="D1031"/>
      <c r="E1031"/>
      <c r="F1031"/>
      <c r="G1031"/>
      <c r="H1031"/>
      <c r="I1031"/>
      <c r="J1031"/>
      <c r="K1031"/>
      <c r="L1031"/>
      <c r="M1031"/>
      <c r="N1031"/>
      <c r="O1031"/>
      <c r="P1031"/>
      <c r="Q1031"/>
      <c r="R1031"/>
      <c r="S1031"/>
      <c r="T1031"/>
      <c r="U1031"/>
      <c r="W1031" s="115"/>
      <c r="AB1031" s="46"/>
      <c r="AC1031" s="46"/>
      <c r="AD1031" s="46"/>
      <c r="AE1031" s="46"/>
      <c r="AF1031" s="46"/>
    </row>
    <row r="1032" spans="1:32" x14ac:dyDescent="0.2">
      <c r="A1032"/>
      <c r="B1032"/>
      <c r="D1032"/>
      <c r="E1032"/>
      <c r="F1032"/>
      <c r="G1032"/>
      <c r="H1032"/>
      <c r="I1032"/>
      <c r="J1032"/>
      <c r="K1032"/>
      <c r="L1032"/>
      <c r="M1032"/>
      <c r="N1032"/>
      <c r="O1032"/>
      <c r="P1032"/>
      <c r="Q1032"/>
      <c r="R1032"/>
      <c r="S1032"/>
      <c r="T1032"/>
      <c r="U1032"/>
      <c r="W1032" s="115"/>
      <c r="AB1032" s="46"/>
      <c r="AC1032" s="46"/>
      <c r="AD1032" s="46"/>
      <c r="AE1032" s="46"/>
      <c r="AF1032" s="46"/>
    </row>
    <row r="1033" spans="1:32" x14ac:dyDescent="0.2">
      <c r="A1033"/>
      <c r="B1033"/>
      <c r="D1033"/>
      <c r="E1033"/>
      <c r="F1033"/>
      <c r="G1033"/>
      <c r="H1033"/>
      <c r="I1033"/>
      <c r="J1033"/>
      <c r="K1033"/>
      <c r="L1033"/>
      <c r="M1033"/>
      <c r="N1033"/>
      <c r="O1033"/>
      <c r="P1033"/>
      <c r="Q1033"/>
      <c r="R1033"/>
      <c r="S1033"/>
      <c r="T1033"/>
      <c r="U1033"/>
      <c r="W1033" s="115"/>
      <c r="AB1033" s="46"/>
      <c r="AC1033" s="46"/>
      <c r="AD1033" s="46"/>
      <c r="AE1033" s="46"/>
      <c r="AF1033" s="46"/>
    </row>
    <row r="1034" spans="1:32" x14ac:dyDescent="0.2">
      <c r="A1034"/>
      <c r="B1034"/>
      <c r="D1034"/>
      <c r="E1034"/>
      <c r="F1034"/>
      <c r="G1034"/>
      <c r="H1034"/>
      <c r="I1034"/>
      <c r="J1034"/>
      <c r="K1034"/>
      <c r="L1034"/>
      <c r="M1034"/>
      <c r="N1034"/>
      <c r="O1034"/>
      <c r="P1034"/>
      <c r="Q1034"/>
      <c r="R1034"/>
      <c r="S1034"/>
      <c r="T1034"/>
      <c r="U1034"/>
      <c r="W1034" s="115"/>
      <c r="AB1034" s="46"/>
      <c r="AC1034" s="46"/>
      <c r="AD1034" s="46"/>
      <c r="AE1034" s="46"/>
      <c r="AF1034" s="46"/>
    </row>
    <row r="1035" spans="1:32" x14ac:dyDescent="0.2">
      <c r="A1035"/>
      <c r="B1035"/>
      <c r="D1035"/>
      <c r="E1035"/>
      <c r="F1035"/>
      <c r="G1035"/>
      <c r="H1035"/>
      <c r="I1035"/>
      <c r="J1035"/>
      <c r="K1035"/>
      <c r="L1035"/>
      <c r="M1035"/>
      <c r="N1035"/>
      <c r="O1035"/>
      <c r="P1035"/>
      <c r="Q1035"/>
      <c r="R1035"/>
      <c r="S1035"/>
      <c r="T1035"/>
      <c r="U1035"/>
      <c r="W1035" s="115"/>
      <c r="AB1035" s="46"/>
      <c r="AC1035" s="46"/>
      <c r="AD1035" s="46"/>
      <c r="AE1035" s="46"/>
      <c r="AF1035" s="46"/>
    </row>
    <row r="1036" spans="1:32" x14ac:dyDescent="0.2">
      <c r="A1036"/>
      <c r="B1036"/>
      <c r="D1036"/>
      <c r="E1036"/>
      <c r="F1036"/>
      <c r="G1036"/>
      <c r="H1036"/>
      <c r="I1036"/>
      <c r="J1036"/>
      <c r="K1036"/>
      <c r="L1036"/>
      <c r="M1036"/>
      <c r="N1036"/>
      <c r="O1036"/>
      <c r="P1036"/>
      <c r="Q1036"/>
      <c r="R1036"/>
      <c r="S1036"/>
      <c r="T1036"/>
      <c r="U1036"/>
      <c r="W1036" s="115"/>
      <c r="AB1036" s="46"/>
      <c r="AC1036" s="46"/>
      <c r="AD1036" s="46"/>
      <c r="AE1036" s="46"/>
      <c r="AF1036" s="46"/>
    </row>
    <row r="1037" spans="1:32" x14ac:dyDescent="0.2">
      <c r="A1037"/>
      <c r="B1037"/>
      <c r="D1037"/>
      <c r="E1037"/>
      <c r="F1037"/>
      <c r="G1037"/>
      <c r="H1037"/>
      <c r="I1037"/>
      <c r="J1037"/>
      <c r="K1037"/>
      <c r="L1037"/>
      <c r="M1037"/>
      <c r="N1037"/>
      <c r="O1037"/>
      <c r="P1037"/>
      <c r="Q1037"/>
      <c r="R1037"/>
      <c r="S1037"/>
      <c r="T1037"/>
      <c r="U1037"/>
      <c r="W1037" s="115"/>
      <c r="AB1037" s="46"/>
      <c r="AC1037" s="46"/>
      <c r="AD1037" s="46"/>
      <c r="AE1037" s="46"/>
      <c r="AF1037" s="46"/>
    </row>
    <row r="1038" spans="1:32" x14ac:dyDescent="0.2">
      <c r="A1038"/>
      <c r="B1038"/>
      <c r="D1038"/>
      <c r="E1038"/>
      <c r="F1038"/>
      <c r="G1038"/>
      <c r="H1038"/>
      <c r="I1038"/>
      <c r="J1038"/>
      <c r="K1038"/>
      <c r="L1038"/>
      <c r="M1038"/>
      <c r="N1038"/>
      <c r="O1038"/>
      <c r="P1038"/>
      <c r="Q1038"/>
      <c r="R1038"/>
      <c r="S1038"/>
      <c r="T1038"/>
      <c r="U1038"/>
      <c r="W1038" s="115"/>
      <c r="AB1038" s="46"/>
      <c r="AC1038" s="46"/>
      <c r="AD1038" s="46"/>
      <c r="AE1038" s="46"/>
      <c r="AF1038" s="46"/>
    </row>
    <row r="1039" spans="1:32" x14ac:dyDescent="0.2">
      <c r="A1039"/>
      <c r="B1039"/>
      <c r="D1039"/>
      <c r="E1039"/>
      <c r="F1039"/>
      <c r="G1039"/>
      <c r="H1039"/>
      <c r="I1039"/>
      <c r="J1039"/>
      <c r="K1039"/>
      <c r="L1039"/>
      <c r="M1039"/>
      <c r="N1039"/>
      <c r="O1039"/>
      <c r="P1039"/>
      <c r="Q1039"/>
      <c r="R1039"/>
      <c r="S1039"/>
      <c r="T1039"/>
      <c r="U1039"/>
      <c r="W1039" s="115"/>
      <c r="AB1039" s="46"/>
      <c r="AC1039" s="46"/>
      <c r="AD1039" s="46"/>
      <c r="AE1039" s="46"/>
      <c r="AF1039" s="46"/>
    </row>
    <row r="1040" spans="1:32" x14ac:dyDescent="0.2">
      <c r="A1040"/>
      <c r="B1040"/>
      <c r="D1040"/>
      <c r="E1040"/>
      <c r="F1040"/>
      <c r="G1040"/>
      <c r="H1040"/>
      <c r="I1040"/>
      <c r="J1040"/>
      <c r="K1040"/>
      <c r="L1040"/>
      <c r="M1040"/>
      <c r="N1040"/>
      <c r="O1040"/>
      <c r="P1040"/>
      <c r="Q1040"/>
      <c r="R1040"/>
      <c r="S1040"/>
      <c r="T1040"/>
      <c r="U1040"/>
      <c r="W1040" s="115"/>
      <c r="AB1040" s="46"/>
      <c r="AC1040" s="46"/>
      <c r="AD1040" s="46"/>
      <c r="AE1040" s="46"/>
      <c r="AF1040" s="46"/>
    </row>
    <row r="1041" spans="1:32" x14ac:dyDescent="0.2">
      <c r="A1041"/>
      <c r="B1041"/>
      <c r="D1041"/>
      <c r="E1041"/>
      <c r="F1041"/>
      <c r="G1041"/>
      <c r="H1041"/>
      <c r="I1041"/>
      <c r="J1041"/>
      <c r="K1041"/>
      <c r="L1041"/>
      <c r="M1041"/>
      <c r="N1041"/>
      <c r="O1041"/>
      <c r="P1041"/>
      <c r="Q1041"/>
      <c r="R1041"/>
      <c r="S1041"/>
      <c r="T1041"/>
      <c r="U1041"/>
      <c r="W1041" s="115"/>
      <c r="AB1041" s="46"/>
      <c r="AC1041" s="46"/>
      <c r="AD1041" s="46"/>
      <c r="AE1041" s="46"/>
      <c r="AF1041" s="46"/>
    </row>
    <row r="1042" spans="1:32" x14ac:dyDescent="0.2">
      <c r="A1042"/>
      <c r="B1042"/>
      <c r="D1042"/>
      <c r="E1042"/>
      <c r="F1042"/>
      <c r="G1042"/>
      <c r="H1042"/>
      <c r="I1042"/>
      <c r="J1042"/>
      <c r="K1042"/>
      <c r="L1042"/>
      <c r="M1042"/>
      <c r="N1042"/>
      <c r="O1042"/>
      <c r="P1042"/>
      <c r="Q1042"/>
      <c r="R1042"/>
      <c r="S1042"/>
      <c r="T1042"/>
      <c r="U1042"/>
      <c r="W1042" s="115"/>
      <c r="AB1042" s="46"/>
      <c r="AC1042" s="46"/>
      <c r="AD1042" s="46"/>
      <c r="AE1042" s="46"/>
      <c r="AF1042" s="46"/>
    </row>
    <row r="1043" spans="1:32" x14ac:dyDescent="0.2">
      <c r="A1043"/>
      <c r="B1043"/>
      <c r="D1043"/>
      <c r="E1043"/>
      <c r="F1043"/>
      <c r="G1043"/>
      <c r="H1043"/>
      <c r="I1043"/>
      <c r="J1043"/>
      <c r="K1043"/>
      <c r="L1043"/>
      <c r="M1043"/>
      <c r="N1043"/>
      <c r="O1043"/>
      <c r="P1043"/>
      <c r="Q1043"/>
      <c r="R1043"/>
      <c r="S1043"/>
      <c r="T1043"/>
      <c r="U1043"/>
      <c r="W1043" s="115"/>
      <c r="AB1043" s="46"/>
      <c r="AC1043" s="46"/>
      <c r="AD1043" s="46"/>
      <c r="AE1043" s="46"/>
      <c r="AF1043" s="46"/>
    </row>
    <row r="1044" spans="1:32" x14ac:dyDescent="0.2">
      <c r="A1044"/>
      <c r="B1044"/>
      <c r="D1044"/>
      <c r="E1044"/>
      <c r="F1044"/>
      <c r="G1044"/>
      <c r="H1044"/>
      <c r="I1044"/>
      <c r="J1044"/>
      <c r="K1044"/>
      <c r="L1044"/>
      <c r="M1044"/>
      <c r="N1044"/>
      <c r="O1044"/>
      <c r="P1044"/>
      <c r="Q1044"/>
      <c r="R1044"/>
      <c r="S1044"/>
      <c r="T1044"/>
      <c r="U1044"/>
      <c r="W1044" s="115"/>
      <c r="AB1044" s="46"/>
      <c r="AC1044" s="46"/>
      <c r="AD1044" s="46"/>
      <c r="AE1044" s="46"/>
      <c r="AF1044" s="46"/>
    </row>
    <row r="1045" spans="1:32" x14ac:dyDescent="0.2">
      <c r="A1045"/>
      <c r="B1045"/>
      <c r="D1045"/>
      <c r="E1045"/>
      <c r="F1045"/>
      <c r="G1045"/>
      <c r="H1045"/>
      <c r="I1045"/>
      <c r="J1045"/>
      <c r="K1045"/>
      <c r="L1045"/>
      <c r="M1045"/>
      <c r="N1045"/>
      <c r="O1045"/>
      <c r="P1045"/>
      <c r="Q1045"/>
      <c r="R1045"/>
      <c r="S1045"/>
      <c r="T1045"/>
      <c r="U1045"/>
      <c r="W1045" s="115"/>
      <c r="AB1045" s="46"/>
      <c r="AC1045" s="46"/>
      <c r="AD1045" s="46"/>
      <c r="AE1045" s="46"/>
      <c r="AF1045" s="46"/>
    </row>
    <row r="1046" spans="1:32" x14ac:dyDescent="0.2">
      <c r="A1046"/>
      <c r="B1046"/>
      <c r="D1046"/>
      <c r="E1046"/>
      <c r="F1046"/>
      <c r="G1046"/>
      <c r="H1046"/>
      <c r="I1046"/>
      <c r="J1046"/>
      <c r="K1046"/>
      <c r="L1046"/>
      <c r="M1046"/>
      <c r="N1046"/>
      <c r="O1046"/>
      <c r="P1046"/>
      <c r="Q1046"/>
      <c r="R1046"/>
      <c r="S1046"/>
      <c r="T1046"/>
      <c r="U1046"/>
      <c r="W1046" s="115"/>
      <c r="AB1046" s="46"/>
      <c r="AC1046" s="46"/>
      <c r="AD1046" s="46"/>
      <c r="AE1046" s="46"/>
      <c r="AF1046" s="46"/>
    </row>
    <row r="1047" spans="1:32" x14ac:dyDescent="0.2">
      <c r="A1047"/>
      <c r="B1047"/>
      <c r="D1047"/>
      <c r="E1047"/>
      <c r="F1047"/>
      <c r="G1047"/>
      <c r="H1047"/>
      <c r="I1047"/>
      <c r="J1047"/>
      <c r="K1047"/>
      <c r="L1047"/>
      <c r="M1047"/>
      <c r="N1047"/>
      <c r="O1047"/>
      <c r="P1047"/>
      <c r="Q1047"/>
      <c r="R1047"/>
      <c r="S1047"/>
      <c r="T1047"/>
      <c r="U1047"/>
      <c r="W1047" s="115"/>
      <c r="AB1047" s="46"/>
      <c r="AC1047" s="46"/>
      <c r="AD1047" s="46"/>
      <c r="AE1047" s="46"/>
      <c r="AF1047" s="46"/>
    </row>
    <row r="1048" spans="1:32" x14ac:dyDescent="0.2">
      <c r="A1048"/>
      <c r="B1048"/>
      <c r="D1048"/>
      <c r="E1048"/>
      <c r="F1048"/>
      <c r="G1048"/>
      <c r="H1048"/>
      <c r="I1048"/>
      <c r="J1048"/>
      <c r="K1048"/>
      <c r="L1048"/>
      <c r="M1048"/>
      <c r="N1048"/>
      <c r="O1048"/>
      <c r="P1048"/>
      <c r="Q1048"/>
      <c r="R1048"/>
      <c r="S1048"/>
      <c r="T1048"/>
      <c r="U1048"/>
      <c r="W1048" s="115"/>
      <c r="AB1048" s="46"/>
      <c r="AC1048" s="46"/>
      <c r="AD1048" s="46"/>
      <c r="AE1048" s="46"/>
      <c r="AF1048" s="46"/>
    </row>
    <row r="1049" spans="1:32" x14ac:dyDescent="0.2">
      <c r="A1049"/>
      <c r="B1049"/>
      <c r="D1049"/>
      <c r="E1049"/>
      <c r="F1049"/>
      <c r="G1049"/>
      <c r="H1049"/>
      <c r="I1049"/>
      <c r="J1049"/>
      <c r="K1049"/>
      <c r="L1049"/>
      <c r="M1049"/>
      <c r="N1049"/>
      <c r="O1049"/>
      <c r="P1049"/>
      <c r="Q1049"/>
      <c r="R1049"/>
      <c r="S1049"/>
      <c r="T1049"/>
      <c r="U1049"/>
      <c r="W1049" s="115"/>
      <c r="AB1049" s="46"/>
      <c r="AC1049" s="46"/>
      <c r="AD1049" s="46"/>
      <c r="AE1049" s="46"/>
      <c r="AF1049" s="46"/>
    </row>
    <row r="1050" spans="1:32" x14ac:dyDescent="0.2">
      <c r="A1050"/>
      <c r="B1050"/>
      <c r="D1050"/>
      <c r="E1050"/>
      <c r="F1050"/>
      <c r="G1050"/>
      <c r="H1050"/>
      <c r="I1050"/>
      <c r="J1050"/>
      <c r="K1050"/>
      <c r="L1050"/>
      <c r="M1050"/>
      <c r="N1050"/>
      <c r="O1050"/>
      <c r="P1050"/>
      <c r="Q1050"/>
      <c r="R1050"/>
      <c r="S1050"/>
      <c r="T1050"/>
      <c r="U1050"/>
      <c r="W1050" s="115"/>
      <c r="AB1050" s="46"/>
      <c r="AC1050" s="46"/>
      <c r="AD1050" s="46"/>
      <c r="AE1050" s="46"/>
      <c r="AF1050" s="46"/>
    </row>
    <row r="1051" spans="1:32" x14ac:dyDescent="0.2">
      <c r="A1051"/>
      <c r="B1051"/>
      <c r="D1051"/>
      <c r="E1051"/>
      <c r="F1051"/>
      <c r="G1051"/>
      <c r="H1051"/>
      <c r="I1051"/>
      <c r="J1051"/>
      <c r="K1051"/>
      <c r="L1051"/>
      <c r="M1051"/>
      <c r="N1051"/>
      <c r="O1051"/>
      <c r="P1051"/>
      <c r="Q1051"/>
      <c r="R1051"/>
      <c r="S1051"/>
      <c r="T1051"/>
      <c r="U1051"/>
      <c r="W1051" s="115"/>
      <c r="AB1051" s="46"/>
      <c r="AC1051" s="46"/>
      <c r="AD1051" s="46"/>
      <c r="AE1051" s="46"/>
      <c r="AF1051" s="46"/>
    </row>
    <row r="1052" spans="1:32" x14ac:dyDescent="0.2">
      <c r="A1052"/>
      <c r="B1052"/>
      <c r="D1052"/>
      <c r="E1052"/>
      <c r="F1052"/>
      <c r="G1052"/>
      <c r="H1052"/>
      <c r="I1052"/>
      <c r="J1052"/>
      <c r="K1052"/>
      <c r="L1052"/>
      <c r="M1052"/>
      <c r="N1052"/>
      <c r="O1052"/>
      <c r="P1052"/>
      <c r="Q1052"/>
      <c r="R1052"/>
      <c r="S1052"/>
      <c r="T1052"/>
      <c r="U1052"/>
      <c r="W1052" s="115"/>
      <c r="AB1052" s="46"/>
      <c r="AC1052" s="46"/>
      <c r="AD1052" s="46"/>
      <c r="AE1052" s="46"/>
      <c r="AF1052" s="46"/>
    </row>
    <row r="1053" spans="1:32" x14ac:dyDescent="0.2">
      <c r="A1053"/>
      <c r="B1053"/>
      <c r="D1053"/>
      <c r="E1053"/>
      <c r="F1053"/>
      <c r="G1053"/>
      <c r="H1053"/>
      <c r="I1053"/>
      <c r="J1053"/>
      <c r="K1053"/>
      <c r="L1053"/>
      <c r="M1053"/>
      <c r="N1053"/>
      <c r="O1053"/>
      <c r="P1053"/>
      <c r="Q1053"/>
      <c r="R1053"/>
      <c r="S1053"/>
      <c r="T1053"/>
      <c r="U1053"/>
      <c r="W1053" s="115"/>
      <c r="AB1053" s="46"/>
      <c r="AC1053" s="46"/>
      <c r="AD1053" s="46"/>
      <c r="AE1053" s="46"/>
      <c r="AF1053" s="46"/>
    </row>
    <row r="1054" spans="1:32" x14ac:dyDescent="0.2">
      <c r="A1054"/>
      <c r="B1054"/>
      <c r="D1054"/>
      <c r="E1054"/>
      <c r="F1054"/>
      <c r="G1054"/>
      <c r="H1054"/>
      <c r="I1054"/>
      <c r="J1054"/>
      <c r="K1054"/>
      <c r="L1054"/>
      <c r="M1054"/>
      <c r="N1054"/>
      <c r="O1054"/>
      <c r="P1054"/>
      <c r="Q1054"/>
      <c r="R1054"/>
      <c r="S1054"/>
      <c r="T1054"/>
      <c r="U1054"/>
      <c r="W1054" s="115"/>
      <c r="AB1054" s="46"/>
      <c r="AC1054" s="46"/>
      <c r="AD1054" s="46"/>
      <c r="AE1054" s="46"/>
      <c r="AF1054" s="46"/>
    </row>
    <row r="1055" spans="1:32" x14ac:dyDescent="0.2">
      <c r="A1055"/>
      <c r="B1055"/>
      <c r="D1055"/>
      <c r="E1055"/>
      <c r="F1055"/>
      <c r="G1055"/>
      <c r="H1055"/>
      <c r="I1055"/>
      <c r="J1055"/>
      <c r="K1055"/>
      <c r="L1055"/>
      <c r="M1055"/>
      <c r="N1055"/>
      <c r="O1055"/>
      <c r="P1055"/>
      <c r="Q1055"/>
      <c r="R1055"/>
      <c r="S1055"/>
      <c r="T1055"/>
      <c r="U1055"/>
      <c r="W1055" s="115"/>
      <c r="AB1055" s="46"/>
      <c r="AC1055" s="46"/>
      <c r="AD1055" s="46"/>
      <c r="AE1055" s="46"/>
      <c r="AF1055" s="46"/>
    </row>
    <row r="1056" spans="1:32" x14ac:dyDescent="0.2">
      <c r="A1056"/>
      <c r="B1056"/>
      <c r="D1056"/>
      <c r="E1056"/>
      <c r="F1056"/>
      <c r="G1056"/>
      <c r="H1056"/>
      <c r="I1056"/>
      <c r="J1056"/>
      <c r="K1056"/>
      <c r="L1056"/>
      <c r="M1056"/>
      <c r="N1056"/>
      <c r="O1056"/>
      <c r="P1056"/>
      <c r="Q1056"/>
      <c r="R1056"/>
      <c r="S1056"/>
      <c r="T1056"/>
      <c r="U1056"/>
      <c r="W1056" s="115"/>
      <c r="AB1056" s="46"/>
      <c r="AC1056" s="46"/>
      <c r="AD1056" s="46"/>
      <c r="AE1056" s="46"/>
      <c r="AF1056" s="46"/>
    </row>
    <row r="1057" spans="1:32" x14ac:dyDescent="0.2">
      <c r="A1057"/>
      <c r="B1057"/>
      <c r="D1057"/>
      <c r="E1057"/>
      <c r="F1057"/>
      <c r="G1057"/>
      <c r="H1057"/>
      <c r="I1057"/>
      <c r="J1057"/>
      <c r="K1057"/>
      <c r="L1057"/>
      <c r="M1057"/>
      <c r="N1057"/>
      <c r="O1057"/>
      <c r="P1057"/>
      <c r="Q1057"/>
      <c r="R1057"/>
      <c r="S1057"/>
      <c r="T1057"/>
      <c r="U1057"/>
      <c r="W1057" s="115"/>
      <c r="AB1057" s="46"/>
      <c r="AC1057" s="46"/>
      <c r="AD1057" s="46"/>
      <c r="AE1057" s="46"/>
      <c r="AF1057" s="46"/>
    </row>
    <row r="1058" spans="1:32" x14ac:dyDescent="0.2">
      <c r="A1058"/>
      <c r="B1058"/>
      <c r="D1058"/>
      <c r="E1058"/>
      <c r="F1058"/>
      <c r="G1058"/>
      <c r="H1058"/>
      <c r="I1058"/>
      <c r="J1058"/>
      <c r="K1058"/>
      <c r="L1058"/>
      <c r="M1058"/>
      <c r="N1058"/>
      <c r="O1058"/>
      <c r="P1058"/>
      <c r="Q1058"/>
      <c r="R1058"/>
      <c r="S1058"/>
      <c r="T1058"/>
      <c r="U1058"/>
      <c r="W1058" s="115"/>
      <c r="AB1058" s="46"/>
      <c r="AC1058" s="46"/>
      <c r="AD1058" s="46"/>
      <c r="AE1058" s="46"/>
      <c r="AF1058" s="46"/>
    </row>
    <row r="1059" spans="1:32" x14ac:dyDescent="0.2">
      <c r="A1059"/>
      <c r="B1059"/>
      <c r="D1059"/>
      <c r="E1059"/>
      <c r="F1059"/>
      <c r="G1059"/>
      <c r="H1059"/>
      <c r="I1059"/>
      <c r="J1059"/>
      <c r="K1059"/>
      <c r="L1059"/>
      <c r="M1059"/>
      <c r="N1059"/>
      <c r="O1059"/>
      <c r="P1059"/>
      <c r="Q1059"/>
      <c r="R1059"/>
      <c r="S1059"/>
      <c r="T1059"/>
      <c r="U1059"/>
      <c r="W1059" s="115"/>
      <c r="AB1059" s="46"/>
      <c r="AC1059" s="46"/>
      <c r="AD1059" s="46"/>
      <c r="AE1059" s="46"/>
      <c r="AF1059" s="46"/>
    </row>
    <row r="1060" spans="1:32" x14ac:dyDescent="0.2">
      <c r="A1060"/>
      <c r="B1060"/>
      <c r="D1060"/>
      <c r="E1060"/>
      <c r="F1060"/>
      <c r="G1060"/>
      <c r="H1060"/>
      <c r="I1060"/>
      <c r="J1060"/>
      <c r="K1060"/>
      <c r="L1060"/>
      <c r="M1060"/>
      <c r="N1060"/>
      <c r="O1060"/>
      <c r="P1060"/>
      <c r="Q1060"/>
      <c r="R1060"/>
      <c r="S1060"/>
      <c r="T1060"/>
      <c r="U1060"/>
      <c r="W1060" s="115"/>
      <c r="AB1060" s="46"/>
      <c r="AC1060" s="46"/>
      <c r="AD1060" s="46"/>
      <c r="AE1060" s="46"/>
      <c r="AF1060" s="46"/>
    </row>
    <row r="1061" spans="1:32" x14ac:dyDescent="0.2">
      <c r="A1061"/>
      <c r="B1061"/>
      <c r="D1061"/>
      <c r="E1061"/>
      <c r="F1061"/>
      <c r="G1061"/>
      <c r="H1061"/>
      <c r="I1061"/>
      <c r="J1061"/>
      <c r="K1061"/>
      <c r="L1061"/>
      <c r="M1061"/>
      <c r="N1061"/>
      <c r="O1061"/>
      <c r="P1061"/>
      <c r="Q1061"/>
      <c r="R1061"/>
      <c r="S1061"/>
      <c r="T1061"/>
      <c r="U1061"/>
      <c r="W1061" s="115"/>
      <c r="AB1061" s="46"/>
      <c r="AC1061" s="46"/>
      <c r="AD1061" s="46"/>
      <c r="AE1061" s="46"/>
      <c r="AF1061" s="46"/>
    </row>
    <row r="1062" spans="1:32" x14ac:dyDescent="0.2">
      <c r="A1062"/>
      <c r="B1062"/>
      <c r="D1062"/>
      <c r="E1062"/>
      <c r="F1062"/>
      <c r="G1062"/>
      <c r="H1062"/>
      <c r="I1062"/>
      <c r="J1062"/>
      <c r="K1062"/>
      <c r="L1062"/>
      <c r="M1062"/>
      <c r="N1062"/>
      <c r="O1062"/>
      <c r="P1062"/>
      <c r="Q1062"/>
      <c r="R1062"/>
      <c r="S1062"/>
      <c r="T1062"/>
      <c r="U1062"/>
      <c r="W1062" s="115"/>
      <c r="AB1062" s="46"/>
      <c r="AC1062" s="46"/>
      <c r="AD1062" s="46"/>
      <c r="AE1062" s="46"/>
      <c r="AF1062" s="46"/>
    </row>
    <row r="1063" spans="1:32" x14ac:dyDescent="0.2">
      <c r="A1063"/>
      <c r="B1063"/>
      <c r="D1063"/>
      <c r="E1063"/>
      <c r="F1063"/>
      <c r="G1063"/>
      <c r="H1063"/>
      <c r="I1063"/>
      <c r="J1063"/>
      <c r="K1063"/>
      <c r="L1063"/>
      <c r="M1063"/>
      <c r="N1063"/>
      <c r="O1063"/>
      <c r="P1063"/>
      <c r="Q1063"/>
      <c r="R1063"/>
      <c r="S1063"/>
      <c r="T1063"/>
      <c r="U1063"/>
      <c r="W1063" s="115"/>
      <c r="AB1063" s="46"/>
      <c r="AC1063" s="46"/>
      <c r="AD1063" s="46"/>
      <c r="AE1063" s="46"/>
      <c r="AF1063" s="46"/>
    </row>
    <row r="1064" spans="1:32" x14ac:dyDescent="0.2">
      <c r="A1064"/>
      <c r="B1064"/>
      <c r="D1064"/>
      <c r="E1064"/>
      <c r="F1064"/>
      <c r="G1064"/>
      <c r="H1064"/>
      <c r="I1064"/>
      <c r="J1064"/>
      <c r="K1064"/>
      <c r="L1064"/>
      <c r="M1064"/>
      <c r="N1064"/>
      <c r="O1064"/>
      <c r="P1064"/>
      <c r="Q1064"/>
      <c r="R1064"/>
      <c r="S1064"/>
      <c r="T1064"/>
      <c r="U1064"/>
      <c r="W1064" s="115"/>
      <c r="AB1064" s="46"/>
      <c r="AC1064" s="46"/>
      <c r="AD1064" s="46"/>
      <c r="AE1064" s="46"/>
      <c r="AF1064" s="46"/>
    </row>
    <row r="1065" spans="1:32" x14ac:dyDescent="0.2">
      <c r="A1065"/>
      <c r="B1065"/>
      <c r="D1065"/>
      <c r="E1065"/>
      <c r="F1065"/>
      <c r="G1065"/>
      <c r="H1065"/>
      <c r="I1065"/>
      <c r="J1065"/>
      <c r="K1065"/>
      <c r="L1065"/>
      <c r="M1065"/>
      <c r="N1065"/>
      <c r="O1065"/>
      <c r="P1065"/>
      <c r="Q1065"/>
      <c r="R1065"/>
      <c r="S1065"/>
      <c r="T1065"/>
      <c r="U1065"/>
      <c r="W1065" s="115"/>
      <c r="AB1065" s="46"/>
      <c r="AC1065" s="46"/>
      <c r="AD1065" s="46"/>
      <c r="AE1065" s="46"/>
      <c r="AF1065" s="46"/>
    </row>
    <row r="1066" spans="1:32" x14ac:dyDescent="0.2">
      <c r="A1066"/>
      <c r="B1066"/>
      <c r="D1066"/>
      <c r="E1066"/>
      <c r="F1066"/>
      <c r="G1066"/>
      <c r="H1066"/>
      <c r="I1066"/>
      <c r="J1066"/>
      <c r="K1066"/>
      <c r="L1066"/>
      <c r="M1066"/>
      <c r="N1066"/>
      <c r="O1066"/>
      <c r="P1066"/>
      <c r="Q1066"/>
      <c r="R1066"/>
      <c r="S1066"/>
      <c r="T1066"/>
      <c r="U1066"/>
      <c r="W1066" s="115"/>
      <c r="AB1066" s="46"/>
      <c r="AC1066" s="46"/>
      <c r="AD1066" s="46"/>
      <c r="AE1066" s="46"/>
      <c r="AF1066" s="46"/>
    </row>
    <row r="1067" spans="1:32" x14ac:dyDescent="0.2">
      <c r="A1067"/>
      <c r="B1067"/>
      <c r="D1067"/>
      <c r="E1067"/>
      <c r="F1067"/>
      <c r="G1067"/>
      <c r="H1067"/>
      <c r="I1067"/>
      <c r="J1067"/>
      <c r="K1067"/>
      <c r="L1067"/>
      <c r="M1067"/>
      <c r="N1067"/>
      <c r="O1067"/>
      <c r="P1067"/>
      <c r="Q1067"/>
      <c r="R1067"/>
      <c r="S1067"/>
      <c r="T1067"/>
      <c r="U1067"/>
      <c r="W1067" s="115"/>
      <c r="AB1067" s="46"/>
      <c r="AC1067" s="46"/>
      <c r="AD1067" s="46"/>
      <c r="AE1067" s="46"/>
      <c r="AF1067" s="46"/>
    </row>
    <row r="1068" spans="1:32" x14ac:dyDescent="0.2">
      <c r="A1068"/>
      <c r="B1068"/>
      <c r="D1068"/>
      <c r="E1068"/>
      <c r="F1068"/>
      <c r="G1068"/>
      <c r="H1068"/>
      <c r="I1068"/>
      <c r="J1068"/>
      <c r="K1068"/>
      <c r="L1068"/>
      <c r="M1068"/>
      <c r="N1068"/>
      <c r="O1068"/>
      <c r="P1068"/>
      <c r="Q1068"/>
      <c r="R1068"/>
      <c r="S1068"/>
      <c r="T1068"/>
      <c r="U1068"/>
      <c r="W1068" s="115"/>
      <c r="AB1068" s="46"/>
      <c r="AC1068" s="46"/>
      <c r="AD1068" s="46"/>
      <c r="AE1068" s="46"/>
      <c r="AF1068" s="46"/>
    </row>
    <row r="1069" spans="1:32" x14ac:dyDescent="0.2">
      <c r="A1069"/>
      <c r="B1069"/>
      <c r="D1069"/>
      <c r="E1069"/>
      <c r="F1069"/>
      <c r="G1069"/>
      <c r="H1069"/>
      <c r="I1069"/>
      <c r="J1069"/>
      <c r="K1069"/>
      <c r="L1069"/>
      <c r="M1069"/>
      <c r="N1069"/>
      <c r="O1069"/>
      <c r="P1069"/>
      <c r="Q1069"/>
      <c r="R1069"/>
      <c r="S1069"/>
      <c r="T1069"/>
      <c r="U1069"/>
      <c r="W1069" s="115"/>
      <c r="AB1069" s="46"/>
      <c r="AC1069" s="46"/>
      <c r="AD1069" s="46"/>
      <c r="AE1069" s="46"/>
      <c r="AF1069" s="46"/>
    </row>
    <row r="1070" spans="1:32" x14ac:dyDescent="0.2">
      <c r="A1070"/>
      <c r="B1070"/>
      <c r="D1070"/>
      <c r="E1070"/>
      <c r="F1070"/>
      <c r="G1070"/>
      <c r="H1070"/>
      <c r="I1070"/>
      <c r="J1070"/>
      <c r="K1070"/>
      <c r="L1070"/>
      <c r="M1070"/>
      <c r="N1070"/>
      <c r="O1070"/>
      <c r="P1070"/>
      <c r="Q1070"/>
      <c r="R1070"/>
      <c r="S1070"/>
      <c r="T1070"/>
      <c r="U1070"/>
      <c r="W1070" s="115"/>
      <c r="AB1070" s="46"/>
      <c r="AC1070" s="46"/>
      <c r="AD1070" s="46"/>
      <c r="AE1070" s="46"/>
      <c r="AF1070" s="46"/>
    </row>
    <row r="1071" spans="1:32" x14ac:dyDescent="0.2">
      <c r="A1071"/>
      <c r="B1071"/>
      <c r="D1071"/>
      <c r="E1071"/>
      <c r="F1071"/>
      <c r="G1071"/>
      <c r="H1071"/>
      <c r="I1071"/>
      <c r="J1071"/>
      <c r="K1071"/>
      <c r="L1071"/>
      <c r="M1071"/>
      <c r="N1071"/>
      <c r="O1071"/>
      <c r="P1071"/>
      <c r="Q1071"/>
      <c r="R1071"/>
      <c r="S1071"/>
      <c r="T1071"/>
      <c r="U1071"/>
      <c r="W1071" s="115"/>
      <c r="AB1071" s="46"/>
      <c r="AC1071" s="46"/>
      <c r="AD1071" s="46"/>
      <c r="AE1071" s="46"/>
      <c r="AF1071" s="46"/>
    </row>
    <row r="1072" spans="1:32" x14ac:dyDescent="0.2">
      <c r="A1072"/>
      <c r="B1072"/>
      <c r="D1072"/>
      <c r="E1072"/>
      <c r="F1072"/>
      <c r="G1072"/>
      <c r="H1072"/>
      <c r="I1072"/>
      <c r="J1072"/>
      <c r="K1072"/>
      <c r="L1072"/>
      <c r="M1072"/>
      <c r="N1072"/>
      <c r="O1072"/>
      <c r="P1072"/>
      <c r="Q1072"/>
      <c r="R1072"/>
      <c r="S1072"/>
      <c r="T1072"/>
      <c r="U1072"/>
      <c r="W1072" s="115"/>
      <c r="AB1072" s="46"/>
      <c r="AC1072" s="46"/>
      <c r="AD1072" s="46"/>
      <c r="AE1072" s="46"/>
      <c r="AF1072" s="46"/>
    </row>
    <row r="1073" spans="1:32" x14ac:dyDescent="0.2">
      <c r="A1073"/>
      <c r="B1073"/>
      <c r="D1073"/>
      <c r="E1073"/>
      <c r="F1073"/>
      <c r="G1073"/>
      <c r="H1073"/>
      <c r="I1073"/>
      <c r="J1073"/>
      <c r="K1073"/>
      <c r="L1073"/>
      <c r="M1073"/>
      <c r="N1073"/>
      <c r="O1073"/>
      <c r="P1073"/>
      <c r="Q1073"/>
      <c r="R1073"/>
      <c r="S1073"/>
      <c r="T1073"/>
      <c r="U1073"/>
      <c r="W1073" s="115"/>
      <c r="AB1073" s="46"/>
      <c r="AC1073" s="46"/>
      <c r="AD1073" s="46"/>
      <c r="AE1073" s="46"/>
      <c r="AF1073" s="46"/>
    </row>
    <row r="1074" spans="1:32" x14ac:dyDescent="0.2">
      <c r="A1074"/>
      <c r="B1074"/>
      <c r="D1074"/>
      <c r="E1074"/>
      <c r="F1074"/>
      <c r="G1074"/>
      <c r="H1074"/>
      <c r="I1074"/>
      <c r="J1074"/>
      <c r="K1074"/>
      <c r="L1074"/>
      <c r="M1074"/>
      <c r="N1074"/>
      <c r="O1074"/>
      <c r="P1074"/>
      <c r="Q1074"/>
      <c r="R1074"/>
      <c r="S1074"/>
      <c r="T1074"/>
      <c r="U1074"/>
      <c r="W1074" s="115"/>
      <c r="AB1074" s="46"/>
      <c r="AC1074" s="46"/>
      <c r="AD1074" s="46"/>
      <c r="AE1074" s="46"/>
      <c r="AF1074" s="46"/>
    </row>
    <row r="1075" spans="1:32" x14ac:dyDescent="0.2">
      <c r="A1075"/>
      <c r="B1075"/>
      <c r="D1075"/>
      <c r="E1075"/>
      <c r="F1075"/>
      <c r="G1075"/>
      <c r="H1075"/>
      <c r="I1075"/>
      <c r="J1075"/>
      <c r="K1075"/>
      <c r="L1075"/>
      <c r="M1075"/>
      <c r="N1075"/>
      <c r="O1075"/>
      <c r="P1075"/>
      <c r="Q1075"/>
      <c r="R1075"/>
      <c r="S1075"/>
      <c r="T1075"/>
      <c r="U1075"/>
      <c r="W1075" s="115"/>
      <c r="AB1075" s="46"/>
      <c r="AC1075" s="46"/>
      <c r="AD1075" s="46"/>
      <c r="AE1075" s="46"/>
      <c r="AF1075" s="46"/>
    </row>
    <row r="1076" spans="1:32" x14ac:dyDescent="0.2">
      <c r="A1076"/>
      <c r="B1076"/>
      <c r="D1076"/>
      <c r="E1076"/>
      <c r="F1076"/>
      <c r="G1076"/>
      <c r="H1076"/>
      <c r="I1076"/>
      <c r="J1076"/>
      <c r="K1076"/>
      <c r="L1076"/>
      <c r="M1076"/>
      <c r="N1076"/>
      <c r="O1076"/>
      <c r="P1076"/>
      <c r="Q1076"/>
      <c r="R1076"/>
      <c r="S1076"/>
      <c r="T1076"/>
      <c r="U1076"/>
      <c r="W1076" s="115"/>
      <c r="AB1076" s="46"/>
      <c r="AC1076" s="46"/>
      <c r="AD1076" s="46"/>
      <c r="AE1076" s="46"/>
      <c r="AF1076" s="46"/>
    </row>
    <row r="1077" spans="1:32" x14ac:dyDescent="0.2">
      <c r="A1077"/>
      <c r="B1077"/>
      <c r="D1077"/>
      <c r="E1077"/>
      <c r="F1077"/>
      <c r="G1077"/>
      <c r="H1077"/>
      <c r="I1077"/>
      <c r="J1077"/>
      <c r="K1077"/>
      <c r="L1077"/>
      <c r="M1077"/>
      <c r="N1077"/>
      <c r="O1077"/>
      <c r="P1077"/>
      <c r="Q1077"/>
      <c r="R1077"/>
      <c r="S1077"/>
      <c r="T1077"/>
      <c r="U1077"/>
      <c r="W1077" s="115"/>
      <c r="AB1077" s="46"/>
      <c r="AC1077" s="46"/>
      <c r="AD1077" s="46"/>
      <c r="AE1077" s="46"/>
      <c r="AF1077" s="46"/>
    </row>
    <row r="1078" spans="1:32" x14ac:dyDescent="0.2">
      <c r="A1078"/>
      <c r="B1078"/>
      <c r="D1078"/>
      <c r="E1078"/>
      <c r="F1078"/>
      <c r="G1078"/>
      <c r="H1078"/>
      <c r="I1078"/>
      <c r="J1078"/>
      <c r="K1078"/>
      <c r="L1078"/>
      <c r="M1078"/>
      <c r="N1078"/>
      <c r="O1078"/>
      <c r="P1078"/>
      <c r="Q1078"/>
      <c r="R1078"/>
      <c r="S1078"/>
      <c r="T1078"/>
      <c r="U1078"/>
      <c r="W1078" s="115"/>
      <c r="AB1078" s="46"/>
      <c r="AC1078" s="46"/>
      <c r="AD1078" s="46"/>
      <c r="AE1078" s="46"/>
      <c r="AF1078" s="46"/>
    </row>
    <row r="1079" spans="1:32" x14ac:dyDescent="0.2">
      <c r="A1079"/>
      <c r="B1079"/>
      <c r="D1079"/>
      <c r="E1079"/>
      <c r="F1079"/>
      <c r="G1079"/>
      <c r="H1079"/>
      <c r="I1079"/>
      <c r="J1079"/>
      <c r="K1079"/>
      <c r="L1079"/>
      <c r="M1079"/>
      <c r="N1079"/>
      <c r="O1079"/>
      <c r="P1079"/>
      <c r="Q1079"/>
      <c r="R1079"/>
      <c r="S1079"/>
      <c r="T1079"/>
      <c r="U1079"/>
      <c r="W1079" s="115"/>
      <c r="AB1079" s="46"/>
      <c r="AC1079" s="46"/>
      <c r="AD1079" s="46"/>
      <c r="AE1079" s="46"/>
      <c r="AF1079" s="46"/>
    </row>
    <row r="1080" spans="1:32" x14ac:dyDescent="0.2">
      <c r="A1080"/>
      <c r="B1080"/>
      <c r="D1080"/>
      <c r="E1080"/>
      <c r="F1080"/>
      <c r="G1080"/>
      <c r="H1080"/>
      <c r="I1080"/>
      <c r="J1080"/>
      <c r="K1080"/>
      <c r="L1080"/>
      <c r="M1080"/>
      <c r="N1080"/>
      <c r="O1080"/>
      <c r="P1080"/>
      <c r="Q1080"/>
      <c r="R1080"/>
      <c r="S1080"/>
      <c r="T1080"/>
      <c r="U1080"/>
      <c r="W1080" s="115"/>
      <c r="AB1080" s="46"/>
      <c r="AC1080" s="46"/>
      <c r="AD1080" s="46"/>
      <c r="AE1080" s="46"/>
      <c r="AF1080" s="46"/>
    </row>
    <row r="1081" spans="1:32" x14ac:dyDescent="0.2">
      <c r="A1081"/>
      <c r="B1081"/>
      <c r="D1081"/>
      <c r="E1081"/>
      <c r="F1081"/>
      <c r="G1081"/>
      <c r="H1081"/>
      <c r="I1081"/>
      <c r="J1081"/>
      <c r="K1081"/>
      <c r="L1081"/>
      <c r="M1081"/>
      <c r="N1081"/>
      <c r="O1081"/>
      <c r="P1081"/>
      <c r="Q1081"/>
      <c r="R1081"/>
      <c r="S1081"/>
      <c r="T1081"/>
      <c r="U1081"/>
      <c r="W1081" s="115"/>
      <c r="AB1081" s="46"/>
      <c r="AC1081" s="46"/>
      <c r="AD1081" s="46"/>
      <c r="AE1081" s="46"/>
      <c r="AF1081" s="46"/>
    </row>
    <row r="1082" spans="1:32" x14ac:dyDescent="0.2">
      <c r="A1082"/>
      <c r="B1082"/>
      <c r="D1082"/>
      <c r="E1082"/>
      <c r="F1082"/>
      <c r="G1082"/>
      <c r="H1082"/>
      <c r="I1082"/>
      <c r="J1082"/>
      <c r="K1082"/>
      <c r="L1082"/>
      <c r="M1082"/>
      <c r="N1082"/>
      <c r="O1082"/>
      <c r="P1082"/>
      <c r="Q1082"/>
      <c r="R1082"/>
      <c r="S1082"/>
      <c r="T1082"/>
      <c r="U1082"/>
      <c r="W1082" s="115"/>
      <c r="AB1082" s="46"/>
      <c r="AC1082" s="46"/>
      <c r="AD1082" s="46"/>
      <c r="AE1082" s="46"/>
      <c r="AF1082" s="46"/>
    </row>
    <row r="1083" spans="1:32" x14ac:dyDescent="0.2">
      <c r="A1083"/>
      <c r="B1083"/>
      <c r="D1083"/>
      <c r="E1083"/>
      <c r="F1083"/>
      <c r="G1083"/>
      <c r="H1083"/>
      <c r="I1083"/>
      <c r="J1083"/>
      <c r="K1083"/>
      <c r="L1083"/>
      <c r="M1083"/>
      <c r="N1083"/>
      <c r="O1083"/>
      <c r="P1083"/>
      <c r="Q1083"/>
      <c r="R1083"/>
      <c r="S1083"/>
      <c r="T1083"/>
      <c r="U1083"/>
      <c r="W1083" s="115"/>
      <c r="AB1083" s="46"/>
      <c r="AC1083" s="46"/>
      <c r="AD1083" s="46"/>
      <c r="AE1083" s="46"/>
      <c r="AF1083" s="46"/>
    </row>
    <row r="1084" spans="1:32" x14ac:dyDescent="0.2">
      <c r="A1084"/>
      <c r="B1084"/>
      <c r="D1084"/>
      <c r="E1084"/>
      <c r="F1084"/>
      <c r="G1084"/>
      <c r="H1084"/>
      <c r="I1084"/>
      <c r="J1084"/>
      <c r="K1084"/>
      <c r="L1084"/>
      <c r="M1084"/>
      <c r="N1084"/>
      <c r="O1084"/>
      <c r="P1084"/>
      <c r="Q1084"/>
      <c r="R1084"/>
      <c r="S1084"/>
      <c r="T1084"/>
      <c r="U1084"/>
      <c r="W1084" s="115"/>
      <c r="AB1084" s="46"/>
      <c r="AC1084" s="46"/>
      <c r="AD1084" s="46"/>
      <c r="AE1084" s="46"/>
      <c r="AF1084" s="46"/>
    </row>
    <row r="1085" spans="1:32" x14ac:dyDescent="0.2">
      <c r="A1085"/>
      <c r="B1085"/>
      <c r="D1085"/>
      <c r="E1085"/>
      <c r="F1085"/>
      <c r="G1085"/>
      <c r="H1085"/>
      <c r="I1085"/>
      <c r="J1085"/>
      <c r="K1085"/>
      <c r="L1085"/>
      <c r="M1085"/>
      <c r="N1085"/>
      <c r="O1085"/>
      <c r="P1085"/>
      <c r="Q1085"/>
      <c r="R1085"/>
      <c r="S1085"/>
      <c r="T1085"/>
      <c r="U1085"/>
      <c r="W1085" s="115"/>
      <c r="AB1085" s="46"/>
      <c r="AC1085" s="46"/>
      <c r="AD1085" s="46"/>
      <c r="AE1085" s="46"/>
      <c r="AF1085" s="46"/>
    </row>
    <row r="1086" spans="1:32" x14ac:dyDescent="0.2">
      <c r="A1086"/>
      <c r="B1086"/>
      <c r="D1086"/>
      <c r="E1086"/>
      <c r="F1086"/>
      <c r="G1086"/>
      <c r="H1086"/>
      <c r="I1086"/>
      <c r="J1086"/>
      <c r="K1086"/>
      <c r="L1086"/>
      <c r="M1086"/>
      <c r="N1086"/>
      <c r="O1086"/>
      <c r="P1086"/>
      <c r="Q1086"/>
      <c r="R1086"/>
      <c r="S1086"/>
      <c r="T1086"/>
      <c r="U1086"/>
      <c r="W1086" s="115"/>
      <c r="AB1086" s="46"/>
      <c r="AC1086" s="46"/>
      <c r="AD1086" s="46"/>
      <c r="AE1086" s="46"/>
      <c r="AF1086" s="46"/>
    </row>
    <row r="1087" spans="1:32" x14ac:dyDescent="0.2">
      <c r="A1087"/>
      <c r="B1087"/>
      <c r="D1087"/>
      <c r="E1087"/>
      <c r="F1087"/>
      <c r="G1087"/>
      <c r="H1087"/>
      <c r="I1087"/>
      <c r="J1087"/>
      <c r="K1087"/>
      <c r="L1087"/>
      <c r="M1087"/>
      <c r="N1087"/>
      <c r="O1087"/>
      <c r="P1087"/>
      <c r="Q1087"/>
      <c r="R1087"/>
      <c r="S1087"/>
      <c r="T1087"/>
      <c r="U1087"/>
      <c r="W1087" s="115"/>
      <c r="AB1087" s="46"/>
      <c r="AC1087" s="46"/>
      <c r="AD1087" s="46"/>
      <c r="AE1087" s="46"/>
      <c r="AF1087" s="46"/>
    </row>
    <row r="1088" spans="1:32" x14ac:dyDescent="0.2">
      <c r="A1088"/>
      <c r="B1088"/>
      <c r="D1088"/>
      <c r="E1088"/>
      <c r="F1088"/>
      <c r="G1088"/>
      <c r="H1088"/>
      <c r="I1088"/>
      <c r="J1088"/>
      <c r="K1088"/>
      <c r="L1088"/>
      <c r="M1088"/>
      <c r="N1088"/>
      <c r="O1088"/>
      <c r="P1088"/>
      <c r="Q1088"/>
      <c r="R1088"/>
      <c r="S1088"/>
      <c r="T1088"/>
      <c r="U1088"/>
      <c r="W1088" s="115"/>
      <c r="AB1088" s="46"/>
      <c r="AC1088" s="46"/>
      <c r="AD1088" s="46"/>
      <c r="AE1088" s="46"/>
      <c r="AF1088" s="46"/>
    </row>
    <row r="1089" spans="1:32" x14ac:dyDescent="0.2">
      <c r="A1089"/>
      <c r="B1089"/>
      <c r="D1089"/>
      <c r="E1089"/>
      <c r="F1089"/>
      <c r="G1089"/>
      <c r="H1089"/>
      <c r="I1089"/>
      <c r="J1089"/>
      <c r="K1089"/>
      <c r="L1089"/>
      <c r="M1089"/>
      <c r="N1089"/>
      <c r="O1089"/>
      <c r="P1089"/>
      <c r="Q1089"/>
      <c r="R1089"/>
      <c r="S1089"/>
      <c r="T1089"/>
      <c r="U1089"/>
      <c r="W1089" s="115"/>
      <c r="AB1089" s="46"/>
      <c r="AC1089" s="46"/>
      <c r="AD1089" s="46"/>
      <c r="AE1089" s="46"/>
      <c r="AF1089" s="46"/>
    </row>
    <row r="1090" spans="1:32" x14ac:dyDescent="0.2">
      <c r="A1090"/>
      <c r="B1090"/>
      <c r="D1090"/>
      <c r="E1090"/>
      <c r="F1090"/>
      <c r="G1090"/>
      <c r="H1090"/>
      <c r="I1090"/>
      <c r="J1090"/>
      <c r="K1090"/>
      <c r="L1090"/>
      <c r="M1090"/>
      <c r="N1090"/>
      <c r="O1090"/>
      <c r="P1090"/>
      <c r="Q1090"/>
      <c r="R1090"/>
      <c r="S1090"/>
      <c r="T1090"/>
      <c r="U1090"/>
      <c r="W1090" s="115"/>
      <c r="AB1090" s="46"/>
      <c r="AC1090" s="46"/>
      <c r="AD1090" s="46"/>
      <c r="AE1090" s="46"/>
      <c r="AF1090" s="46"/>
    </row>
    <row r="1091" spans="1:32" x14ac:dyDescent="0.2">
      <c r="A1091"/>
      <c r="B1091"/>
      <c r="D1091"/>
      <c r="E1091"/>
      <c r="F1091"/>
      <c r="G1091"/>
      <c r="H1091"/>
      <c r="I1091"/>
      <c r="J1091"/>
      <c r="K1091"/>
      <c r="L1091"/>
      <c r="M1091"/>
      <c r="N1091"/>
      <c r="O1091"/>
      <c r="P1091"/>
      <c r="Q1091"/>
      <c r="R1091"/>
      <c r="S1091"/>
      <c r="T1091"/>
      <c r="U1091"/>
      <c r="W1091" s="115"/>
      <c r="AB1091" s="46"/>
      <c r="AC1091" s="46"/>
      <c r="AD1091" s="46"/>
      <c r="AE1091" s="46"/>
      <c r="AF1091" s="46"/>
    </row>
    <row r="1092" spans="1:32" x14ac:dyDescent="0.2">
      <c r="A1092"/>
      <c r="B1092"/>
      <c r="D1092"/>
      <c r="E1092"/>
      <c r="F1092"/>
      <c r="G1092"/>
      <c r="H1092"/>
      <c r="I1092"/>
      <c r="J1092"/>
      <c r="K1092"/>
      <c r="L1092"/>
      <c r="M1092"/>
      <c r="N1092"/>
      <c r="O1092"/>
      <c r="P1092"/>
      <c r="Q1092"/>
      <c r="R1092"/>
      <c r="S1092"/>
      <c r="T1092"/>
      <c r="U1092"/>
      <c r="W1092" s="115"/>
      <c r="AB1092" s="46"/>
      <c r="AC1092" s="46"/>
      <c r="AD1092" s="46"/>
      <c r="AE1092" s="46"/>
      <c r="AF1092" s="46"/>
    </row>
    <row r="1093" spans="1:32" x14ac:dyDescent="0.2">
      <c r="A1093"/>
      <c r="B1093"/>
      <c r="D1093"/>
      <c r="E1093"/>
      <c r="F1093"/>
      <c r="G1093"/>
      <c r="H1093"/>
      <c r="I1093"/>
      <c r="J1093"/>
      <c r="K1093"/>
      <c r="L1093"/>
      <c r="M1093"/>
      <c r="N1093"/>
      <c r="O1093"/>
      <c r="P1093"/>
      <c r="Q1093"/>
      <c r="R1093"/>
      <c r="S1093"/>
      <c r="T1093"/>
      <c r="U1093"/>
      <c r="W1093" s="115"/>
      <c r="AB1093" s="46"/>
      <c r="AC1093" s="46"/>
      <c r="AD1093" s="46"/>
      <c r="AE1093" s="46"/>
      <c r="AF1093" s="46"/>
    </row>
    <row r="1094" spans="1:32" x14ac:dyDescent="0.2">
      <c r="A1094"/>
      <c r="B1094"/>
      <c r="D1094"/>
      <c r="E1094"/>
      <c r="F1094"/>
      <c r="G1094"/>
      <c r="H1094"/>
      <c r="I1094"/>
      <c r="J1094"/>
      <c r="K1094"/>
      <c r="L1094"/>
      <c r="M1094"/>
      <c r="N1094"/>
      <c r="O1094"/>
      <c r="P1094"/>
      <c r="Q1094"/>
      <c r="R1094"/>
      <c r="S1094"/>
      <c r="T1094"/>
      <c r="U1094"/>
      <c r="W1094" s="115"/>
      <c r="AB1094" s="46"/>
      <c r="AC1094" s="46"/>
      <c r="AD1094" s="46"/>
      <c r="AE1094" s="46"/>
      <c r="AF1094" s="46"/>
    </row>
    <row r="1095" spans="1:32" x14ac:dyDescent="0.2">
      <c r="A1095"/>
      <c r="B1095"/>
      <c r="D1095"/>
      <c r="E1095"/>
      <c r="F1095"/>
      <c r="G1095"/>
      <c r="H1095"/>
      <c r="I1095"/>
      <c r="J1095"/>
      <c r="K1095"/>
      <c r="L1095"/>
      <c r="M1095"/>
      <c r="N1095"/>
      <c r="O1095"/>
      <c r="P1095"/>
      <c r="Q1095"/>
      <c r="R1095"/>
      <c r="S1095"/>
      <c r="T1095"/>
      <c r="U1095"/>
      <c r="W1095" s="115"/>
      <c r="AB1095" s="46"/>
      <c r="AC1095" s="46"/>
      <c r="AD1095" s="46"/>
      <c r="AE1095" s="46"/>
      <c r="AF1095" s="46"/>
    </row>
    <row r="1096" spans="1:32" x14ac:dyDescent="0.2">
      <c r="A1096"/>
      <c r="B1096"/>
      <c r="D1096"/>
      <c r="E1096"/>
      <c r="F1096"/>
      <c r="G1096"/>
      <c r="H1096"/>
      <c r="I1096"/>
      <c r="J1096"/>
      <c r="K1096"/>
      <c r="L1096"/>
      <c r="M1096"/>
      <c r="N1096"/>
      <c r="O1096"/>
      <c r="P1096"/>
      <c r="Q1096"/>
      <c r="R1096"/>
      <c r="S1096"/>
      <c r="T1096"/>
      <c r="U1096"/>
      <c r="W1096" s="115"/>
      <c r="AB1096" s="46"/>
      <c r="AC1096" s="46"/>
      <c r="AD1096" s="46"/>
      <c r="AE1096" s="46"/>
      <c r="AF1096" s="46"/>
    </row>
    <row r="1097" spans="1:32" x14ac:dyDescent="0.2">
      <c r="A1097"/>
      <c r="B1097"/>
      <c r="D1097"/>
      <c r="E1097"/>
      <c r="F1097"/>
      <c r="G1097"/>
      <c r="H1097"/>
      <c r="I1097"/>
      <c r="J1097"/>
      <c r="K1097"/>
      <c r="L1097"/>
      <c r="M1097"/>
      <c r="N1097"/>
      <c r="O1097"/>
      <c r="P1097"/>
      <c r="Q1097"/>
      <c r="R1097"/>
      <c r="S1097"/>
      <c r="T1097"/>
      <c r="U1097"/>
      <c r="W1097" s="115"/>
      <c r="AB1097" s="46"/>
      <c r="AC1097" s="46"/>
      <c r="AD1097" s="46"/>
      <c r="AE1097" s="46"/>
      <c r="AF1097" s="46"/>
    </row>
    <row r="1098" spans="1:32" x14ac:dyDescent="0.2">
      <c r="A1098"/>
      <c r="B1098"/>
      <c r="D1098"/>
      <c r="E1098"/>
      <c r="F1098"/>
      <c r="G1098"/>
      <c r="H1098"/>
      <c r="I1098"/>
      <c r="J1098"/>
      <c r="K1098"/>
      <c r="L1098"/>
      <c r="M1098"/>
      <c r="N1098"/>
      <c r="O1098"/>
      <c r="P1098"/>
      <c r="Q1098"/>
      <c r="R1098"/>
      <c r="S1098"/>
      <c r="T1098"/>
      <c r="U1098"/>
      <c r="W1098" s="115"/>
      <c r="AB1098" s="46"/>
      <c r="AC1098" s="46"/>
      <c r="AD1098" s="46"/>
      <c r="AE1098" s="46"/>
      <c r="AF1098" s="46"/>
    </row>
    <row r="1099" spans="1:32" x14ac:dyDescent="0.2">
      <c r="A1099"/>
      <c r="B1099"/>
      <c r="D1099"/>
      <c r="E1099"/>
      <c r="F1099"/>
      <c r="G1099"/>
      <c r="H1099"/>
      <c r="I1099"/>
      <c r="J1099"/>
      <c r="K1099"/>
      <c r="L1099"/>
      <c r="M1099"/>
      <c r="N1099"/>
      <c r="O1099"/>
      <c r="P1099"/>
      <c r="Q1099"/>
      <c r="R1099"/>
      <c r="S1099"/>
      <c r="T1099"/>
      <c r="U1099"/>
      <c r="W1099" s="115"/>
      <c r="AB1099" s="46"/>
      <c r="AC1099" s="46"/>
      <c r="AD1099" s="46"/>
      <c r="AE1099" s="46"/>
      <c r="AF1099" s="46"/>
    </row>
    <row r="1100" spans="1:32" x14ac:dyDescent="0.2">
      <c r="A1100"/>
      <c r="B1100"/>
      <c r="D1100"/>
      <c r="E1100"/>
      <c r="F1100"/>
      <c r="G1100"/>
      <c r="H1100"/>
      <c r="I1100"/>
      <c r="J1100"/>
      <c r="K1100"/>
      <c r="L1100"/>
      <c r="M1100"/>
      <c r="N1100"/>
      <c r="O1100"/>
      <c r="P1100"/>
      <c r="Q1100"/>
      <c r="R1100"/>
      <c r="S1100"/>
      <c r="T1100"/>
      <c r="U1100"/>
      <c r="W1100" s="115"/>
      <c r="AB1100" s="46"/>
      <c r="AC1100" s="46"/>
      <c r="AD1100" s="46"/>
      <c r="AE1100" s="46"/>
      <c r="AF1100" s="46"/>
    </row>
    <row r="1101" spans="1:32" x14ac:dyDescent="0.2">
      <c r="A1101"/>
      <c r="B1101"/>
      <c r="D1101"/>
      <c r="E1101"/>
      <c r="F1101"/>
      <c r="G1101"/>
      <c r="H1101"/>
      <c r="I1101"/>
      <c r="J1101"/>
      <c r="K1101"/>
      <c r="L1101"/>
      <c r="M1101"/>
      <c r="N1101"/>
      <c r="O1101"/>
      <c r="P1101"/>
      <c r="Q1101"/>
      <c r="R1101"/>
      <c r="S1101"/>
      <c r="T1101"/>
      <c r="U1101"/>
      <c r="W1101" s="115"/>
      <c r="AB1101" s="46"/>
      <c r="AC1101" s="46"/>
      <c r="AD1101" s="46"/>
      <c r="AE1101" s="46"/>
      <c r="AF1101" s="46"/>
    </row>
    <row r="1102" spans="1:32" x14ac:dyDescent="0.2">
      <c r="A1102"/>
      <c r="B1102"/>
      <c r="D1102"/>
      <c r="E1102"/>
      <c r="F1102"/>
      <c r="G1102"/>
      <c r="H1102"/>
      <c r="I1102"/>
      <c r="J1102"/>
      <c r="K1102"/>
      <c r="L1102"/>
      <c r="M1102"/>
      <c r="N1102"/>
      <c r="O1102"/>
      <c r="P1102"/>
      <c r="Q1102"/>
      <c r="R1102"/>
      <c r="S1102"/>
      <c r="T1102"/>
      <c r="U1102"/>
      <c r="W1102" s="115"/>
      <c r="AB1102" s="46"/>
      <c r="AC1102" s="46"/>
      <c r="AD1102" s="46"/>
      <c r="AE1102" s="46"/>
      <c r="AF1102" s="46"/>
    </row>
    <row r="1103" spans="1:32" x14ac:dyDescent="0.2">
      <c r="A1103"/>
      <c r="B1103"/>
      <c r="D1103"/>
      <c r="E1103"/>
      <c r="F1103"/>
      <c r="G1103"/>
      <c r="H1103"/>
      <c r="I1103"/>
      <c r="J1103"/>
      <c r="K1103"/>
      <c r="L1103"/>
      <c r="M1103"/>
      <c r="N1103"/>
      <c r="O1103"/>
      <c r="P1103"/>
      <c r="Q1103"/>
      <c r="R1103"/>
      <c r="S1103"/>
      <c r="T1103"/>
      <c r="U1103"/>
      <c r="W1103" s="115"/>
      <c r="AB1103" s="46"/>
      <c r="AC1103" s="46"/>
      <c r="AD1103" s="46"/>
      <c r="AE1103" s="46"/>
      <c r="AF1103" s="46"/>
    </row>
    <row r="1104" spans="1:32" x14ac:dyDescent="0.2">
      <c r="A1104"/>
      <c r="B1104"/>
      <c r="D1104"/>
      <c r="E1104"/>
      <c r="F1104"/>
      <c r="G1104"/>
      <c r="H1104"/>
      <c r="I1104"/>
      <c r="J1104"/>
      <c r="K1104"/>
      <c r="L1104"/>
      <c r="M1104"/>
      <c r="N1104"/>
      <c r="O1104"/>
      <c r="P1104"/>
      <c r="Q1104"/>
      <c r="R1104"/>
      <c r="S1104"/>
      <c r="T1104"/>
      <c r="U1104"/>
      <c r="W1104" s="115"/>
      <c r="AB1104" s="46"/>
      <c r="AC1104" s="46"/>
      <c r="AD1104" s="46"/>
      <c r="AE1104" s="46"/>
      <c r="AF1104" s="46"/>
    </row>
    <row r="1105" spans="1:32" x14ac:dyDescent="0.2">
      <c r="A1105"/>
      <c r="B1105"/>
      <c r="D1105"/>
      <c r="E1105"/>
      <c r="F1105"/>
      <c r="G1105"/>
      <c r="H1105"/>
      <c r="I1105"/>
      <c r="J1105"/>
      <c r="K1105"/>
      <c r="L1105"/>
      <c r="M1105"/>
      <c r="N1105"/>
      <c r="O1105"/>
      <c r="P1105"/>
      <c r="Q1105"/>
      <c r="R1105"/>
      <c r="S1105"/>
      <c r="T1105"/>
      <c r="U1105"/>
      <c r="W1105" s="115"/>
      <c r="AB1105" s="46"/>
      <c r="AC1105" s="46"/>
      <c r="AD1105" s="46"/>
      <c r="AE1105" s="46"/>
      <c r="AF1105" s="46"/>
    </row>
    <row r="1106" spans="1:32" x14ac:dyDescent="0.2">
      <c r="A1106"/>
      <c r="B1106"/>
      <c r="D1106"/>
      <c r="E1106"/>
      <c r="F1106"/>
      <c r="G1106"/>
      <c r="H1106"/>
      <c r="I1106"/>
      <c r="J1106"/>
      <c r="K1106"/>
      <c r="L1106"/>
      <c r="M1106"/>
      <c r="N1106"/>
      <c r="O1106"/>
      <c r="P1106"/>
      <c r="Q1106"/>
      <c r="R1106"/>
      <c r="S1106"/>
      <c r="T1106"/>
      <c r="U1106"/>
      <c r="W1106" s="115"/>
      <c r="AB1106" s="46"/>
      <c r="AC1106" s="46"/>
      <c r="AD1106" s="46"/>
      <c r="AE1106" s="46"/>
      <c r="AF1106" s="46"/>
    </row>
    <row r="1107" spans="1:32" x14ac:dyDescent="0.2">
      <c r="A1107"/>
      <c r="B1107"/>
      <c r="D1107"/>
      <c r="E1107"/>
      <c r="F1107"/>
      <c r="G1107"/>
      <c r="H1107"/>
      <c r="I1107"/>
      <c r="J1107"/>
      <c r="K1107"/>
      <c r="L1107"/>
      <c r="M1107"/>
      <c r="N1107"/>
      <c r="O1107"/>
      <c r="P1107"/>
      <c r="Q1107"/>
      <c r="R1107"/>
      <c r="S1107"/>
      <c r="T1107"/>
      <c r="U1107"/>
      <c r="W1107" s="115"/>
      <c r="AB1107" s="46"/>
      <c r="AC1107" s="46"/>
      <c r="AD1107" s="46"/>
      <c r="AE1107" s="46"/>
      <c r="AF1107" s="46"/>
    </row>
    <row r="1108" spans="1:32" x14ac:dyDescent="0.2">
      <c r="A1108"/>
      <c r="B1108"/>
      <c r="D1108"/>
      <c r="E1108"/>
      <c r="F1108"/>
      <c r="G1108"/>
      <c r="H1108"/>
      <c r="I1108"/>
      <c r="J1108"/>
      <c r="K1108"/>
      <c r="L1108"/>
      <c r="M1108"/>
      <c r="N1108"/>
      <c r="O1108"/>
      <c r="P1108"/>
      <c r="Q1108"/>
      <c r="R1108"/>
      <c r="S1108"/>
      <c r="T1108"/>
      <c r="U1108"/>
      <c r="W1108" s="115"/>
      <c r="AB1108" s="46"/>
      <c r="AC1108" s="46"/>
      <c r="AD1108" s="46"/>
      <c r="AE1108" s="46"/>
      <c r="AF1108" s="46"/>
    </row>
    <row r="1109" spans="1:32" x14ac:dyDescent="0.2">
      <c r="A1109"/>
      <c r="B1109"/>
      <c r="D1109"/>
      <c r="E1109"/>
      <c r="F1109"/>
      <c r="G1109"/>
      <c r="H1109"/>
      <c r="I1109"/>
      <c r="J1109"/>
      <c r="K1109"/>
      <c r="L1109"/>
      <c r="M1109"/>
      <c r="N1109"/>
      <c r="O1109"/>
      <c r="P1109"/>
      <c r="Q1109"/>
      <c r="R1109"/>
      <c r="S1109"/>
      <c r="T1109"/>
      <c r="U1109"/>
      <c r="W1109" s="115"/>
      <c r="AB1109" s="46"/>
      <c r="AC1109" s="46"/>
      <c r="AD1109" s="46"/>
      <c r="AE1109" s="46"/>
      <c r="AF1109" s="46"/>
    </row>
    <row r="1110" spans="1:32" x14ac:dyDescent="0.2">
      <c r="A1110"/>
      <c r="B1110"/>
      <c r="D1110"/>
      <c r="E1110"/>
      <c r="F1110"/>
      <c r="G1110"/>
      <c r="H1110"/>
      <c r="I1110"/>
      <c r="J1110"/>
      <c r="K1110"/>
      <c r="L1110"/>
      <c r="M1110"/>
      <c r="N1110"/>
      <c r="O1110"/>
      <c r="P1110"/>
      <c r="Q1110"/>
      <c r="R1110"/>
      <c r="S1110"/>
      <c r="T1110"/>
      <c r="U1110"/>
      <c r="W1110" s="115"/>
      <c r="AB1110" s="46"/>
      <c r="AC1110" s="46"/>
      <c r="AD1110" s="46"/>
      <c r="AE1110" s="46"/>
      <c r="AF1110" s="46"/>
    </row>
    <row r="1111" spans="1:32" x14ac:dyDescent="0.2">
      <c r="A1111"/>
      <c r="B1111"/>
      <c r="D1111"/>
      <c r="E1111"/>
      <c r="F1111"/>
      <c r="G1111"/>
      <c r="H1111"/>
      <c r="I1111"/>
      <c r="J1111"/>
      <c r="K1111"/>
      <c r="L1111"/>
      <c r="M1111"/>
      <c r="N1111"/>
      <c r="O1111"/>
      <c r="P1111"/>
      <c r="Q1111"/>
      <c r="R1111"/>
      <c r="S1111"/>
      <c r="T1111"/>
      <c r="U1111"/>
      <c r="W1111" s="115"/>
      <c r="AB1111" s="46"/>
      <c r="AC1111" s="46"/>
      <c r="AD1111" s="46"/>
      <c r="AE1111" s="46"/>
      <c r="AF1111" s="46"/>
    </row>
    <row r="1112" spans="1:32" x14ac:dyDescent="0.2">
      <c r="A1112"/>
      <c r="B1112"/>
      <c r="D1112"/>
      <c r="E1112"/>
      <c r="F1112"/>
      <c r="G1112"/>
      <c r="H1112"/>
      <c r="I1112"/>
      <c r="J1112"/>
      <c r="K1112"/>
      <c r="L1112"/>
      <c r="M1112"/>
      <c r="N1112"/>
      <c r="O1112"/>
      <c r="P1112"/>
      <c r="Q1112"/>
      <c r="R1112"/>
      <c r="S1112"/>
      <c r="T1112"/>
      <c r="U1112"/>
      <c r="W1112" s="115"/>
      <c r="AB1112" s="46"/>
      <c r="AC1112" s="46"/>
      <c r="AD1112" s="46"/>
      <c r="AE1112" s="46"/>
      <c r="AF1112" s="46"/>
    </row>
    <row r="1113" spans="1:32" x14ac:dyDescent="0.2">
      <c r="A1113"/>
      <c r="B1113"/>
      <c r="D1113"/>
      <c r="E1113"/>
      <c r="F1113"/>
      <c r="G1113"/>
      <c r="H1113"/>
      <c r="I1113"/>
      <c r="J1113"/>
      <c r="K1113"/>
      <c r="L1113"/>
      <c r="M1113"/>
      <c r="N1113"/>
      <c r="O1113"/>
      <c r="P1113"/>
      <c r="Q1113"/>
      <c r="R1113"/>
      <c r="S1113"/>
      <c r="T1113"/>
      <c r="U1113"/>
      <c r="W1113" s="115"/>
      <c r="AB1113" s="46"/>
      <c r="AC1113" s="46"/>
      <c r="AD1113" s="46"/>
      <c r="AE1113" s="46"/>
      <c r="AF1113" s="46"/>
    </row>
    <row r="1114" spans="1:32" x14ac:dyDescent="0.2">
      <c r="A1114"/>
      <c r="B1114"/>
      <c r="D1114"/>
      <c r="E1114"/>
      <c r="F1114"/>
      <c r="G1114"/>
      <c r="H1114"/>
      <c r="I1114"/>
      <c r="J1114"/>
      <c r="K1114"/>
      <c r="L1114"/>
      <c r="M1114"/>
      <c r="N1114"/>
      <c r="O1114"/>
      <c r="P1114"/>
      <c r="Q1114"/>
      <c r="R1114"/>
      <c r="S1114"/>
      <c r="T1114"/>
      <c r="U1114"/>
      <c r="W1114" s="115"/>
      <c r="AB1114" s="46"/>
      <c r="AC1114" s="46"/>
      <c r="AD1114" s="46"/>
      <c r="AE1114" s="46"/>
      <c r="AF1114" s="46"/>
    </row>
    <row r="1115" spans="1:32" x14ac:dyDescent="0.2">
      <c r="A1115"/>
      <c r="B1115"/>
      <c r="D1115"/>
      <c r="E1115"/>
      <c r="F1115"/>
      <c r="G1115"/>
      <c r="H1115"/>
      <c r="I1115"/>
      <c r="J1115"/>
      <c r="K1115"/>
      <c r="L1115"/>
      <c r="M1115"/>
      <c r="N1115"/>
      <c r="O1115"/>
      <c r="P1115"/>
      <c r="Q1115"/>
      <c r="R1115"/>
      <c r="S1115"/>
      <c r="T1115"/>
      <c r="U1115"/>
      <c r="W1115" s="115"/>
      <c r="AB1115" s="46"/>
      <c r="AC1115" s="46"/>
      <c r="AD1115" s="46"/>
      <c r="AE1115" s="46"/>
      <c r="AF1115" s="46"/>
    </row>
    <row r="1116" spans="1:32" x14ac:dyDescent="0.2">
      <c r="A1116"/>
      <c r="B1116"/>
      <c r="D1116"/>
      <c r="E1116"/>
      <c r="F1116"/>
      <c r="G1116"/>
      <c r="H1116"/>
      <c r="I1116"/>
      <c r="J1116"/>
      <c r="K1116"/>
      <c r="L1116"/>
      <c r="M1116"/>
      <c r="N1116"/>
      <c r="O1116"/>
      <c r="P1116"/>
      <c r="Q1116"/>
      <c r="R1116"/>
      <c r="S1116"/>
      <c r="T1116"/>
      <c r="U1116"/>
      <c r="W1116" s="115"/>
      <c r="AB1116" s="46"/>
      <c r="AC1116" s="46"/>
      <c r="AD1116" s="46"/>
      <c r="AE1116" s="46"/>
      <c r="AF1116" s="46"/>
    </row>
    <row r="1117" spans="1:32" x14ac:dyDescent="0.2">
      <c r="A1117"/>
      <c r="B1117"/>
      <c r="D1117"/>
      <c r="E1117"/>
      <c r="F1117"/>
      <c r="G1117"/>
      <c r="H1117"/>
      <c r="I1117"/>
      <c r="J1117"/>
      <c r="K1117"/>
      <c r="L1117"/>
      <c r="M1117"/>
      <c r="N1117"/>
      <c r="O1117"/>
      <c r="P1117"/>
      <c r="Q1117"/>
      <c r="R1117"/>
      <c r="S1117"/>
      <c r="T1117"/>
      <c r="U1117"/>
      <c r="W1117" s="115"/>
      <c r="AB1117" s="46"/>
      <c r="AC1117" s="46"/>
      <c r="AD1117" s="46"/>
      <c r="AE1117" s="46"/>
      <c r="AF1117" s="46"/>
    </row>
    <row r="1118" spans="1:32" x14ac:dyDescent="0.2">
      <c r="A1118"/>
      <c r="B1118"/>
      <c r="D1118"/>
      <c r="E1118"/>
      <c r="F1118"/>
      <c r="G1118"/>
      <c r="H1118"/>
      <c r="I1118"/>
      <c r="J1118"/>
      <c r="K1118"/>
      <c r="L1118"/>
      <c r="M1118"/>
      <c r="N1118"/>
      <c r="O1118"/>
      <c r="P1118"/>
      <c r="Q1118"/>
      <c r="R1118"/>
      <c r="S1118"/>
      <c r="T1118"/>
      <c r="U1118"/>
      <c r="W1118" s="115"/>
      <c r="AB1118" s="46"/>
      <c r="AC1118" s="46"/>
      <c r="AD1118" s="46"/>
      <c r="AE1118" s="46"/>
      <c r="AF1118" s="46"/>
    </row>
    <row r="1119" spans="1:32" x14ac:dyDescent="0.2">
      <c r="A1119"/>
      <c r="B1119"/>
      <c r="D1119"/>
      <c r="E1119"/>
      <c r="F1119"/>
      <c r="G1119"/>
      <c r="H1119"/>
      <c r="I1119"/>
      <c r="J1119"/>
      <c r="K1119"/>
      <c r="L1119"/>
      <c r="M1119"/>
      <c r="N1119"/>
      <c r="O1119"/>
      <c r="P1119"/>
      <c r="Q1119"/>
      <c r="R1119"/>
      <c r="S1119"/>
      <c r="T1119"/>
      <c r="U1119"/>
      <c r="W1119" s="115"/>
      <c r="AB1119" s="46"/>
      <c r="AC1119" s="46"/>
      <c r="AD1119" s="46"/>
      <c r="AE1119" s="46"/>
      <c r="AF1119" s="46"/>
    </row>
    <row r="1120" spans="1:32" x14ac:dyDescent="0.2">
      <c r="A1120"/>
      <c r="B1120"/>
      <c r="D1120"/>
      <c r="E1120"/>
      <c r="F1120"/>
      <c r="G1120"/>
      <c r="H1120"/>
      <c r="I1120"/>
      <c r="J1120"/>
      <c r="K1120"/>
      <c r="L1120"/>
      <c r="M1120"/>
      <c r="N1120"/>
      <c r="O1120"/>
      <c r="P1120"/>
      <c r="Q1120"/>
      <c r="R1120"/>
      <c r="S1120"/>
      <c r="T1120"/>
      <c r="U1120"/>
      <c r="W1120" s="115"/>
      <c r="AB1120" s="46"/>
      <c r="AC1120" s="46"/>
      <c r="AD1120" s="46"/>
      <c r="AE1120" s="46"/>
      <c r="AF1120" s="46"/>
    </row>
    <row r="1121" spans="1:32" x14ac:dyDescent="0.2">
      <c r="A1121"/>
      <c r="B1121"/>
      <c r="D1121"/>
      <c r="E1121"/>
      <c r="F1121"/>
      <c r="G1121"/>
      <c r="H1121"/>
      <c r="I1121"/>
      <c r="J1121"/>
      <c r="K1121"/>
      <c r="L1121"/>
      <c r="M1121"/>
      <c r="N1121"/>
      <c r="O1121"/>
      <c r="P1121"/>
      <c r="Q1121"/>
      <c r="R1121"/>
      <c r="S1121"/>
      <c r="T1121"/>
      <c r="U1121"/>
      <c r="W1121" s="115"/>
      <c r="AB1121" s="46"/>
      <c r="AC1121" s="46"/>
      <c r="AD1121" s="46"/>
      <c r="AE1121" s="46"/>
      <c r="AF1121" s="46"/>
    </row>
    <row r="1122" spans="1:32" x14ac:dyDescent="0.2">
      <c r="A1122"/>
      <c r="B1122"/>
      <c r="D1122"/>
      <c r="E1122"/>
      <c r="F1122"/>
      <c r="G1122"/>
      <c r="H1122"/>
      <c r="I1122"/>
      <c r="J1122"/>
      <c r="K1122"/>
      <c r="L1122"/>
      <c r="M1122"/>
      <c r="N1122"/>
      <c r="O1122"/>
      <c r="P1122"/>
      <c r="Q1122"/>
      <c r="R1122"/>
      <c r="S1122"/>
      <c r="T1122"/>
      <c r="U1122"/>
      <c r="W1122" s="115"/>
      <c r="AB1122" s="46"/>
      <c r="AC1122" s="46"/>
      <c r="AD1122" s="46"/>
      <c r="AE1122" s="46"/>
      <c r="AF1122" s="46"/>
    </row>
    <row r="1123" spans="1:32" x14ac:dyDescent="0.2">
      <c r="A1123"/>
      <c r="B1123"/>
      <c r="D1123"/>
      <c r="E1123"/>
      <c r="F1123"/>
      <c r="G1123"/>
      <c r="H1123"/>
      <c r="I1123"/>
      <c r="J1123"/>
      <c r="K1123"/>
      <c r="L1123"/>
      <c r="M1123"/>
      <c r="N1123"/>
      <c r="O1123"/>
      <c r="P1123"/>
      <c r="Q1123"/>
      <c r="R1123"/>
      <c r="S1123"/>
      <c r="T1123"/>
      <c r="U1123"/>
      <c r="W1123" s="115"/>
      <c r="AB1123" s="46"/>
      <c r="AC1123" s="46"/>
      <c r="AD1123" s="46"/>
      <c r="AE1123" s="46"/>
      <c r="AF1123" s="46"/>
    </row>
    <row r="1124" spans="1:32" x14ac:dyDescent="0.2">
      <c r="A1124"/>
      <c r="B1124"/>
      <c r="D1124"/>
      <c r="E1124"/>
      <c r="F1124"/>
      <c r="G1124"/>
      <c r="H1124"/>
      <c r="I1124"/>
      <c r="J1124"/>
      <c r="K1124"/>
      <c r="L1124"/>
      <c r="M1124"/>
      <c r="N1124"/>
      <c r="O1124"/>
      <c r="P1124"/>
      <c r="Q1124"/>
      <c r="R1124"/>
      <c r="S1124"/>
      <c r="T1124"/>
      <c r="U1124"/>
      <c r="W1124" s="115"/>
      <c r="AB1124" s="46"/>
      <c r="AC1124" s="46"/>
      <c r="AD1124" s="46"/>
      <c r="AE1124" s="46"/>
      <c r="AF1124" s="46"/>
    </row>
    <row r="1125" spans="1:32" x14ac:dyDescent="0.2">
      <c r="A1125"/>
      <c r="B1125"/>
      <c r="D1125"/>
      <c r="E1125"/>
      <c r="F1125"/>
      <c r="G1125"/>
      <c r="H1125"/>
      <c r="I1125"/>
      <c r="J1125"/>
      <c r="K1125"/>
      <c r="L1125"/>
      <c r="M1125"/>
      <c r="N1125"/>
      <c r="O1125"/>
      <c r="P1125"/>
      <c r="Q1125"/>
      <c r="R1125"/>
      <c r="S1125"/>
      <c r="T1125"/>
      <c r="U1125"/>
      <c r="W1125" s="115"/>
      <c r="AB1125" s="46"/>
      <c r="AC1125" s="46"/>
      <c r="AD1125" s="46"/>
      <c r="AE1125" s="46"/>
      <c r="AF1125" s="46"/>
    </row>
    <row r="1126" spans="1:32" x14ac:dyDescent="0.2">
      <c r="A1126"/>
      <c r="B1126"/>
      <c r="D1126"/>
      <c r="E1126"/>
      <c r="F1126"/>
      <c r="G1126"/>
      <c r="H1126"/>
      <c r="I1126"/>
      <c r="J1126"/>
      <c r="K1126"/>
      <c r="L1126"/>
      <c r="M1126"/>
      <c r="N1126"/>
      <c r="O1126"/>
      <c r="P1126"/>
      <c r="Q1126"/>
      <c r="R1126"/>
      <c r="S1126"/>
      <c r="T1126"/>
      <c r="U1126"/>
      <c r="W1126" s="115"/>
      <c r="AB1126" s="46"/>
      <c r="AC1126" s="46"/>
      <c r="AD1126" s="46"/>
      <c r="AE1126" s="46"/>
      <c r="AF1126" s="46"/>
    </row>
    <row r="1127" spans="1:32" x14ac:dyDescent="0.2">
      <c r="A1127"/>
      <c r="B1127"/>
      <c r="D1127"/>
      <c r="E1127"/>
      <c r="F1127"/>
      <c r="G1127"/>
      <c r="H1127"/>
      <c r="I1127"/>
      <c r="J1127"/>
      <c r="K1127"/>
      <c r="L1127"/>
      <c r="M1127"/>
      <c r="N1127"/>
      <c r="O1127"/>
      <c r="P1127"/>
      <c r="Q1127"/>
      <c r="R1127"/>
      <c r="S1127"/>
      <c r="T1127"/>
      <c r="U1127"/>
      <c r="W1127" s="115"/>
      <c r="AB1127" s="46"/>
      <c r="AC1127" s="46"/>
      <c r="AD1127" s="46"/>
      <c r="AE1127" s="46"/>
      <c r="AF1127" s="46"/>
    </row>
    <row r="1128" spans="1:32" x14ac:dyDescent="0.2">
      <c r="A1128"/>
      <c r="B1128"/>
      <c r="D1128"/>
      <c r="E1128"/>
      <c r="F1128"/>
      <c r="G1128"/>
      <c r="H1128"/>
      <c r="I1128"/>
      <c r="J1128"/>
      <c r="K1128"/>
      <c r="L1128"/>
      <c r="M1128"/>
      <c r="N1128"/>
      <c r="O1128"/>
      <c r="P1128"/>
      <c r="Q1128"/>
      <c r="R1128"/>
      <c r="S1128"/>
      <c r="T1128"/>
      <c r="U1128"/>
      <c r="W1128" s="115"/>
      <c r="AB1128" s="46"/>
      <c r="AC1128" s="46"/>
      <c r="AD1128" s="46"/>
      <c r="AE1128" s="46"/>
      <c r="AF1128" s="46"/>
    </row>
    <row r="1129" spans="1:32" x14ac:dyDescent="0.2">
      <c r="A1129"/>
      <c r="B1129"/>
      <c r="D1129"/>
      <c r="E1129"/>
      <c r="F1129"/>
      <c r="G1129"/>
      <c r="H1129"/>
      <c r="I1129"/>
      <c r="J1129"/>
      <c r="K1129"/>
      <c r="L1129"/>
      <c r="M1129"/>
      <c r="N1129"/>
      <c r="O1129"/>
      <c r="P1129"/>
      <c r="Q1129"/>
      <c r="R1129"/>
      <c r="S1129"/>
      <c r="T1129"/>
      <c r="U1129"/>
      <c r="W1129" s="115"/>
      <c r="AB1129" s="46"/>
      <c r="AC1129" s="46"/>
      <c r="AD1129" s="46"/>
      <c r="AE1129" s="46"/>
      <c r="AF1129" s="46"/>
    </row>
    <row r="1130" spans="1:32" x14ac:dyDescent="0.2">
      <c r="A1130"/>
      <c r="B1130"/>
      <c r="D1130"/>
      <c r="E1130"/>
      <c r="F1130"/>
      <c r="G1130"/>
      <c r="H1130"/>
      <c r="I1130"/>
      <c r="J1130"/>
      <c r="K1130"/>
      <c r="L1130"/>
      <c r="M1130"/>
      <c r="N1130"/>
      <c r="O1130"/>
      <c r="P1130"/>
      <c r="Q1130"/>
      <c r="R1130"/>
      <c r="S1130"/>
      <c r="T1130"/>
      <c r="U1130"/>
      <c r="W1130" s="115"/>
      <c r="AB1130" s="46"/>
      <c r="AC1130" s="46"/>
      <c r="AD1130" s="46"/>
      <c r="AE1130" s="46"/>
      <c r="AF1130" s="46"/>
    </row>
    <row r="1131" spans="1:32" x14ac:dyDescent="0.2">
      <c r="A1131"/>
      <c r="B1131"/>
      <c r="D1131"/>
      <c r="E1131"/>
      <c r="F1131"/>
      <c r="G1131"/>
      <c r="H1131"/>
      <c r="I1131"/>
      <c r="J1131"/>
      <c r="K1131"/>
      <c r="L1131"/>
      <c r="M1131"/>
      <c r="N1131"/>
      <c r="O1131"/>
      <c r="P1131"/>
      <c r="Q1131"/>
      <c r="R1131"/>
      <c r="S1131"/>
      <c r="T1131"/>
      <c r="U1131"/>
      <c r="W1131" s="115"/>
      <c r="AB1131" s="46"/>
      <c r="AC1131" s="46"/>
      <c r="AD1131" s="46"/>
      <c r="AE1131" s="46"/>
      <c r="AF1131" s="46"/>
    </row>
    <row r="1132" spans="1:32" x14ac:dyDescent="0.2">
      <c r="A1132"/>
      <c r="B1132"/>
      <c r="D1132"/>
      <c r="E1132"/>
      <c r="F1132"/>
      <c r="G1132"/>
      <c r="H1132"/>
      <c r="I1132"/>
      <c r="J1132"/>
      <c r="K1132"/>
      <c r="L1132"/>
      <c r="M1132"/>
      <c r="N1132"/>
      <c r="O1132"/>
      <c r="P1132"/>
      <c r="Q1132"/>
      <c r="R1132"/>
      <c r="S1132"/>
      <c r="T1132"/>
      <c r="U1132"/>
      <c r="W1132" s="115"/>
      <c r="AB1132" s="46"/>
      <c r="AC1132" s="46"/>
      <c r="AD1132" s="46"/>
      <c r="AE1132" s="46"/>
      <c r="AF1132" s="46"/>
    </row>
    <row r="1133" spans="1:32" x14ac:dyDescent="0.2">
      <c r="A1133"/>
      <c r="B1133"/>
      <c r="D1133"/>
      <c r="E1133"/>
      <c r="F1133"/>
      <c r="G1133"/>
      <c r="H1133"/>
      <c r="I1133"/>
      <c r="J1133"/>
      <c r="K1133"/>
      <c r="L1133"/>
      <c r="M1133"/>
      <c r="N1133"/>
      <c r="O1133"/>
      <c r="P1133"/>
      <c r="Q1133"/>
      <c r="R1133"/>
      <c r="S1133"/>
      <c r="T1133"/>
      <c r="U1133"/>
      <c r="W1133" s="115"/>
      <c r="AB1133" s="46"/>
      <c r="AC1133" s="46"/>
      <c r="AD1133" s="46"/>
      <c r="AE1133" s="46"/>
      <c r="AF1133" s="46"/>
    </row>
    <row r="1134" spans="1:32" x14ac:dyDescent="0.2">
      <c r="A1134"/>
      <c r="B1134"/>
      <c r="D1134"/>
      <c r="E1134"/>
      <c r="F1134"/>
      <c r="G1134"/>
      <c r="H1134"/>
      <c r="I1134"/>
      <c r="J1134"/>
      <c r="K1134"/>
      <c r="L1134"/>
      <c r="M1134"/>
      <c r="N1134"/>
      <c r="O1134"/>
      <c r="P1134"/>
      <c r="Q1134"/>
      <c r="R1134"/>
      <c r="S1134"/>
      <c r="T1134"/>
      <c r="U1134"/>
      <c r="W1134" s="115"/>
      <c r="AB1134" s="46"/>
      <c r="AC1134" s="46"/>
      <c r="AD1134" s="46"/>
      <c r="AE1134" s="46"/>
      <c r="AF1134" s="46"/>
    </row>
    <row r="1135" spans="1:32" x14ac:dyDescent="0.2">
      <c r="A1135"/>
      <c r="B1135"/>
      <c r="D1135"/>
      <c r="E1135"/>
      <c r="F1135"/>
      <c r="G1135"/>
      <c r="H1135"/>
      <c r="I1135"/>
      <c r="J1135"/>
      <c r="K1135"/>
      <c r="L1135"/>
      <c r="M1135"/>
      <c r="N1135"/>
      <c r="O1135"/>
      <c r="P1135"/>
      <c r="Q1135"/>
      <c r="R1135"/>
      <c r="S1135"/>
      <c r="T1135"/>
      <c r="U1135"/>
      <c r="W1135" s="115"/>
      <c r="AB1135" s="46"/>
      <c r="AC1135" s="46"/>
      <c r="AD1135" s="46"/>
      <c r="AE1135" s="46"/>
      <c r="AF1135" s="46"/>
    </row>
    <row r="1136" spans="1:32" x14ac:dyDescent="0.2">
      <c r="A1136"/>
      <c r="B1136"/>
      <c r="D1136"/>
      <c r="E1136"/>
      <c r="F1136"/>
      <c r="G1136"/>
      <c r="H1136"/>
      <c r="I1136"/>
      <c r="J1136"/>
      <c r="K1136"/>
      <c r="L1136"/>
      <c r="M1136"/>
      <c r="N1136"/>
      <c r="O1136"/>
      <c r="P1136"/>
      <c r="Q1136"/>
      <c r="R1136"/>
      <c r="S1136"/>
      <c r="T1136"/>
      <c r="U1136"/>
      <c r="W1136" s="115"/>
      <c r="AB1136" s="46"/>
      <c r="AC1136" s="46"/>
      <c r="AD1136" s="46"/>
      <c r="AE1136" s="46"/>
      <c r="AF1136" s="46"/>
    </row>
    <row r="1137" spans="1:32" x14ac:dyDescent="0.2">
      <c r="A1137"/>
      <c r="B1137"/>
      <c r="D1137"/>
      <c r="E1137"/>
      <c r="F1137"/>
      <c r="G1137"/>
      <c r="H1137"/>
      <c r="I1137"/>
      <c r="J1137"/>
      <c r="K1137"/>
      <c r="L1137"/>
      <c r="M1137"/>
      <c r="N1137"/>
      <c r="O1137"/>
      <c r="P1137"/>
      <c r="Q1137"/>
      <c r="R1137"/>
      <c r="S1137"/>
      <c r="T1137"/>
      <c r="U1137"/>
      <c r="W1137" s="115"/>
      <c r="AB1137" s="46"/>
      <c r="AC1137" s="46"/>
      <c r="AD1137" s="46"/>
      <c r="AE1137" s="46"/>
      <c r="AF1137" s="46"/>
    </row>
    <row r="1138" spans="1:32" x14ac:dyDescent="0.2">
      <c r="A1138"/>
      <c r="B1138"/>
      <c r="D1138"/>
      <c r="E1138"/>
      <c r="F1138"/>
      <c r="G1138"/>
      <c r="H1138"/>
      <c r="I1138"/>
      <c r="J1138"/>
      <c r="K1138"/>
      <c r="L1138"/>
      <c r="M1138"/>
      <c r="N1138"/>
      <c r="O1138"/>
      <c r="P1138"/>
      <c r="Q1138"/>
      <c r="R1138"/>
      <c r="S1138"/>
      <c r="T1138"/>
      <c r="U1138"/>
      <c r="W1138" s="115"/>
      <c r="AB1138" s="46"/>
      <c r="AC1138" s="46"/>
      <c r="AD1138" s="46"/>
      <c r="AE1138" s="46"/>
      <c r="AF1138" s="46"/>
    </row>
    <row r="1139" spans="1:32" x14ac:dyDescent="0.2">
      <c r="A1139"/>
      <c r="B1139"/>
      <c r="D1139"/>
      <c r="E1139"/>
      <c r="F1139"/>
      <c r="G1139"/>
      <c r="H1139"/>
      <c r="I1139"/>
      <c r="J1139"/>
      <c r="K1139"/>
      <c r="L1139"/>
      <c r="M1139"/>
      <c r="N1139"/>
      <c r="O1139"/>
      <c r="P1139"/>
      <c r="Q1139"/>
      <c r="R1139"/>
      <c r="S1139"/>
      <c r="T1139"/>
      <c r="U1139"/>
      <c r="W1139" s="115"/>
      <c r="AB1139" s="46"/>
      <c r="AC1139" s="46"/>
      <c r="AD1139" s="46"/>
      <c r="AE1139" s="46"/>
      <c r="AF1139" s="46"/>
    </row>
    <row r="1140" spans="1:32" x14ac:dyDescent="0.2">
      <c r="A1140"/>
      <c r="B1140"/>
      <c r="D1140"/>
      <c r="E1140"/>
      <c r="F1140"/>
      <c r="G1140"/>
      <c r="H1140"/>
      <c r="I1140"/>
      <c r="J1140"/>
      <c r="K1140"/>
      <c r="L1140"/>
      <c r="M1140"/>
      <c r="N1140"/>
      <c r="O1140"/>
      <c r="P1140"/>
      <c r="Q1140"/>
      <c r="R1140"/>
      <c r="S1140"/>
      <c r="T1140"/>
      <c r="U1140"/>
      <c r="W1140" s="115"/>
      <c r="AB1140" s="46"/>
      <c r="AC1140" s="46"/>
      <c r="AD1140" s="46"/>
      <c r="AE1140" s="46"/>
      <c r="AF1140" s="46"/>
    </row>
    <row r="1141" spans="1:32" x14ac:dyDescent="0.2">
      <c r="A1141"/>
      <c r="B1141"/>
      <c r="D1141"/>
      <c r="E1141"/>
      <c r="F1141"/>
      <c r="G1141"/>
      <c r="H1141"/>
      <c r="I1141"/>
      <c r="J1141"/>
      <c r="K1141"/>
      <c r="L1141"/>
      <c r="M1141"/>
      <c r="N1141"/>
      <c r="O1141"/>
      <c r="P1141"/>
      <c r="Q1141"/>
      <c r="R1141"/>
      <c r="S1141"/>
      <c r="T1141"/>
      <c r="U1141"/>
      <c r="W1141" s="115"/>
      <c r="AB1141" s="46"/>
      <c r="AC1141" s="46"/>
      <c r="AD1141" s="46"/>
      <c r="AE1141" s="46"/>
      <c r="AF1141" s="46"/>
    </row>
    <row r="1142" spans="1:32" x14ac:dyDescent="0.2">
      <c r="A1142"/>
      <c r="B1142"/>
      <c r="D1142"/>
      <c r="E1142"/>
      <c r="F1142"/>
      <c r="G1142"/>
      <c r="H1142"/>
      <c r="I1142"/>
      <c r="J1142"/>
      <c r="K1142"/>
      <c r="L1142"/>
      <c r="M1142"/>
      <c r="N1142"/>
      <c r="O1142"/>
      <c r="P1142"/>
      <c r="Q1142"/>
      <c r="R1142"/>
      <c r="S1142"/>
      <c r="T1142"/>
      <c r="U1142"/>
      <c r="W1142" s="115"/>
      <c r="AB1142" s="46"/>
      <c r="AC1142" s="46"/>
      <c r="AD1142" s="46"/>
      <c r="AE1142" s="46"/>
      <c r="AF1142" s="46"/>
    </row>
    <row r="1143" spans="1:32" x14ac:dyDescent="0.2">
      <c r="A1143"/>
      <c r="B1143"/>
      <c r="D1143"/>
      <c r="E1143"/>
      <c r="F1143"/>
      <c r="G1143"/>
      <c r="H1143"/>
      <c r="I1143"/>
      <c r="J1143"/>
      <c r="K1143"/>
      <c r="L1143"/>
      <c r="M1143"/>
      <c r="N1143"/>
      <c r="O1143"/>
      <c r="P1143"/>
      <c r="Q1143"/>
      <c r="R1143"/>
      <c r="S1143"/>
      <c r="T1143"/>
      <c r="U1143"/>
      <c r="W1143" s="115"/>
      <c r="AB1143" s="46"/>
      <c r="AC1143" s="46"/>
      <c r="AD1143" s="46"/>
      <c r="AE1143" s="46"/>
      <c r="AF1143" s="46"/>
    </row>
    <row r="1144" spans="1:32" x14ac:dyDescent="0.2">
      <c r="A1144"/>
      <c r="B1144"/>
      <c r="D1144"/>
      <c r="E1144"/>
      <c r="F1144"/>
      <c r="G1144"/>
      <c r="H1144"/>
      <c r="I1144"/>
      <c r="J1144"/>
      <c r="K1144"/>
      <c r="L1144"/>
      <c r="M1144"/>
      <c r="N1144"/>
      <c r="O1144"/>
      <c r="P1144"/>
      <c r="Q1144"/>
      <c r="R1144"/>
      <c r="S1144"/>
      <c r="T1144"/>
      <c r="U1144"/>
      <c r="W1144" s="115"/>
      <c r="AB1144" s="46"/>
      <c r="AC1144" s="46"/>
      <c r="AD1144" s="46"/>
      <c r="AE1144" s="46"/>
      <c r="AF1144" s="46"/>
    </row>
    <row r="1145" spans="1:32" x14ac:dyDescent="0.2">
      <c r="A1145"/>
      <c r="B1145"/>
      <c r="D1145"/>
      <c r="E1145"/>
      <c r="F1145"/>
      <c r="G1145"/>
      <c r="H1145"/>
      <c r="I1145"/>
      <c r="J1145"/>
      <c r="K1145"/>
      <c r="L1145"/>
      <c r="M1145"/>
      <c r="N1145"/>
      <c r="O1145"/>
      <c r="P1145"/>
      <c r="Q1145"/>
      <c r="R1145"/>
      <c r="S1145"/>
      <c r="T1145"/>
      <c r="U1145"/>
      <c r="W1145" s="115"/>
      <c r="AB1145" s="46"/>
      <c r="AC1145" s="46"/>
      <c r="AD1145" s="46"/>
      <c r="AE1145" s="46"/>
      <c r="AF1145" s="46"/>
    </row>
    <row r="1146" spans="1:32" x14ac:dyDescent="0.2">
      <c r="A1146"/>
      <c r="B1146"/>
      <c r="D1146"/>
      <c r="E1146"/>
      <c r="F1146"/>
      <c r="G1146"/>
      <c r="H1146"/>
      <c r="I1146"/>
      <c r="J1146"/>
      <c r="K1146"/>
      <c r="L1146"/>
      <c r="M1146"/>
      <c r="N1146"/>
      <c r="O1146"/>
      <c r="P1146"/>
      <c r="Q1146"/>
      <c r="R1146"/>
      <c r="S1146"/>
      <c r="T1146"/>
      <c r="U1146"/>
      <c r="W1146" s="115"/>
      <c r="AB1146" s="46"/>
      <c r="AC1146" s="46"/>
      <c r="AD1146" s="46"/>
      <c r="AE1146" s="46"/>
      <c r="AF1146" s="46"/>
    </row>
    <row r="1147" spans="1:32" x14ac:dyDescent="0.2">
      <c r="A1147"/>
      <c r="B1147"/>
      <c r="D1147"/>
      <c r="E1147"/>
      <c r="F1147"/>
      <c r="G1147"/>
      <c r="H1147"/>
      <c r="I1147"/>
      <c r="J1147"/>
      <c r="K1147"/>
      <c r="L1147"/>
      <c r="M1147"/>
      <c r="N1147"/>
      <c r="O1147"/>
      <c r="P1147"/>
      <c r="Q1147"/>
      <c r="R1147"/>
      <c r="S1147"/>
      <c r="T1147"/>
      <c r="U1147"/>
      <c r="W1147" s="115"/>
      <c r="AB1147" s="46"/>
      <c r="AC1147" s="46"/>
      <c r="AD1147" s="46"/>
      <c r="AE1147" s="46"/>
      <c r="AF1147" s="46"/>
    </row>
    <row r="1148" spans="1:32" x14ac:dyDescent="0.2">
      <c r="A1148"/>
      <c r="B1148"/>
      <c r="D1148"/>
      <c r="E1148"/>
      <c r="F1148"/>
      <c r="G1148"/>
      <c r="H1148"/>
      <c r="I1148"/>
      <c r="J1148"/>
      <c r="K1148"/>
      <c r="L1148"/>
      <c r="M1148"/>
      <c r="N1148"/>
      <c r="O1148"/>
      <c r="P1148"/>
      <c r="Q1148"/>
      <c r="R1148"/>
      <c r="S1148"/>
      <c r="T1148"/>
      <c r="U1148"/>
      <c r="W1148" s="115"/>
      <c r="AB1148" s="46"/>
      <c r="AC1148" s="46"/>
      <c r="AD1148" s="46"/>
      <c r="AE1148" s="46"/>
      <c r="AF1148" s="46"/>
    </row>
    <row r="1149" spans="1:32" x14ac:dyDescent="0.2">
      <c r="A1149"/>
      <c r="B1149"/>
      <c r="D1149"/>
      <c r="E1149"/>
      <c r="F1149"/>
      <c r="G1149"/>
      <c r="H1149"/>
      <c r="I1149"/>
      <c r="J1149"/>
      <c r="K1149"/>
      <c r="L1149"/>
      <c r="M1149"/>
      <c r="N1149"/>
      <c r="O1149"/>
      <c r="P1149"/>
      <c r="Q1149"/>
      <c r="R1149"/>
      <c r="S1149"/>
      <c r="T1149"/>
      <c r="U1149"/>
      <c r="W1149" s="115"/>
      <c r="AB1149" s="46"/>
      <c r="AC1149" s="46"/>
      <c r="AD1149" s="46"/>
      <c r="AE1149" s="46"/>
      <c r="AF1149" s="46"/>
    </row>
    <row r="1150" spans="1:32" x14ac:dyDescent="0.2">
      <c r="A1150"/>
      <c r="B1150"/>
      <c r="D1150"/>
      <c r="E1150"/>
      <c r="F1150"/>
      <c r="G1150"/>
      <c r="H1150"/>
      <c r="I1150"/>
      <c r="J1150"/>
      <c r="K1150"/>
      <c r="L1150"/>
      <c r="M1150"/>
      <c r="N1150"/>
      <c r="O1150"/>
      <c r="P1150"/>
      <c r="Q1150"/>
      <c r="R1150"/>
      <c r="S1150"/>
      <c r="T1150"/>
      <c r="U1150"/>
      <c r="W1150" s="115"/>
      <c r="AB1150" s="46"/>
      <c r="AC1150" s="46"/>
      <c r="AD1150" s="46"/>
      <c r="AE1150" s="46"/>
      <c r="AF1150" s="46"/>
    </row>
    <row r="1151" spans="1:32" x14ac:dyDescent="0.2">
      <c r="A1151"/>
      <c r="B1151"/>
      <c r="D1151"/>
      <c r="E1151"/>
      <c r="F1151"/>
      <c r="G1151"/>
      <c r="H1151"/>
      <c r="I1151"/>
      <c r="J1151"/>
      <c r="K1151"/>
      <c r="L1151"/>
      <c r="M1151"/>
      <c r="N1151"/>
      <c r="O1151"/>
      <c r="P1151"/>
      <c r="Q1151"/>
      <c r="R1151"/>
      <c r="S1151"/>
      <c r="T1151"/>
      <c r="U1151"/>
      <c r="W1151" s="115"/>
      <c r="AB1151" s="46"/>
      <c r="AC1151" s="46"/>
      <c r="AD1151" s="46"/>
      <c r="AE1151" s="46"/>
      <c r="AF1151" s="46"/>
    </row>
    <row r="1152" spans="1:32" x14ac:dyDescent="0.2">
      <c r="A1152"/>
      <c r="B1152"/>
      <c r="D1152"/>
      <c r="E1152"/>
      <c r="F1152"/>
      <c r="G1152"/>
      <c r="H1152"/>
      <c r="I1152"/>
      <c r="J1152"/>
      <c r="K1152"/>
      <c r="L1152"/>
      <c r="M1152"/>
      <c r="N1152"/>
      <c r="O1152"/>
      <c r="P1152"/>
      <c r="Q1152"/>
      <c r="R1152"/>
      <c r="S1152"/>
      <c r="T1152"/>
      <c r="U1152"/>
      <c r="W1152" s="115"/>
      <c r="AB1152" s="46"/>
      <c r="AC1152" s="46"/>
      <c r="AD1152" s="46"/>
      <c r="AE1152" s="46"/>
      <c r="AF1152" s="46"/>
    </row>
    <row r="1153" spans="1:32" x14ac:dyDescent="0.2">
      <c r="A1153"/>
      <c r="B1153"/>
      <c r="D1153"/>
      <c r="E1153"/>
      <c r="F1153"/>
      <c r="G1153"/>
      <c r="H1153"/>
      <c r="I1153"/>
      <c r="J1153"/>
      <c r="K1153"/>
      <c r="L1153"/>
      <c r="M1153"/>
      <c r="N1153"/>
      <c r="O1153"/>
      <c r="P1153"/>
      <c r="Q1153"/>
      <c r="R1153"/>
      <c r="S1153"/>
      <c r="T1153"/>
      <c r="U1153"/>
      <c r="W1153" s="115"/>
      <c r="AB1153" s="46"/>
      <c r="AC1153" s="46"/>
      <c r="AD1153" s="46"/>
      <c r="AE1153" s="46"/>
      <c r="AF1153" s="46"/>
    </row>
    <row r="1154" spans="1:32" x14ac:dyDescent="0.2">
      <c r="A1154"/>
      <c r="B1154"/>
      <c r="D1154"/>
      <c r="E1154"/>
      <c r="F1154"/>
      <c r="G1154"/>
      <c r="H1154"/>
      <c r="I1154"/>
      <c r="J1154"/>
      <c r="K1154"/>
      <c r="L1154"/>
      <c r="M1154"/>
      <c r="N1154"/>
      <c r="O1154"/>
      <c r="P1154"/>
      <c r="Q1154"/>
      <c r="R1154"/>
      <c r="S1154"/>
      <c r="T1154"/>
      <c r="U1154"/>
      <c r="W1154" s="115"/>
      <c r="AB1154" s="46"/>
      <c r="AC1154" s="46"/>
      <c r="AD1154" s="46"/>
      <c r="AE1154" s="46"/>
      <c r="AF1154" s="46"/>
    </row>
    <row r="1155" spans="1:32" x14ac:dyDescent="0.2">
      <c r="A1155"/>
      <c r="B1155"/>
      <c r="D1155"/>
      <c r="E1155"/>
      <c r="F1155"/>
      <c r="G1155"/>
      <c r="H1155"/>
      <c r="I1155"/>
      <c r="J1155"/>
      <c r="K1155"/>
      <c r="L1155"/>
      <c r="M1155"/>
      <c r="N1155"/>
      <c r="O1155"/>
      <c r="P1155"/>
      <c r="Q1155"/>
      <c r="R1155"/>
      <c r="S1155"/>
      <c r="T1155"/>
      <c r="U1155"/>
      <c r="W1155" s="115"/>
      <c r="AB1155" s="46"/>
      <c r="AC1155" s="46"/>
      <c r="AD1155" s="46"/>
      <c r="AE1155" s="46"/>
      <c r="AF1155" s="46"/>
    </row>
    <row r="1156" spans="1:32" x14ac:dyDescent="0.2">
      <c r="A1156"/>
      <c r="B1156"/>
      <c r="D1156"/>
      <c r="E1156"/>
      <c r="F1156"/>
      <c r="G1156"/>
      <c r="H1156"/>
      <c r="I1156"/>
      <c r="J1156"/>
      <c r="K1156"/>
      <c r="L1156"/>
      <c r="M1156"/>
      <c r="N1156"/>
      <c r="O1156"/>
      <c r="P1156"/>
      <c r="Q1156"/>
      <c r="R1156"/>
      <c r="S1156"/>
      <c r="T1156"/>
      <c r="U1156"/>
      <c r="W1156" s="115"/>
      <c r="AB1156" s="46"/>
      <c r="AC1156" s="46"/>
      <c r="AD1156" s="46"/>
      <c r="AE1156" s="46"/>
      <c r="AF1156" s="46"/>
    </row>
    <row r="1157" spans="1:32" x14ac:dyDescent="0.2">
      <c r="A1157"/>
      <c r="B1157"/>
      <c r="D1157"/>
      <c r="E1157"/>
      <c r="F1157"/>
      <c r="G1157"/>
      <c r="H1157"/>
      <c r="I1157"/>
      <c r="J1157"/>
      <c r="K1157"/>
      <c r="L1157"/>
      <c r="M1157"/>
      <c r="N1157"/>
      <c r="O1157"/>
      <c r="P1157"/>
      <c r="Q1157"/>
      <c r="R1157"/>
      <c r="S1157"/>
      <c r="T1157"/>
      <c r="U1157"/>
      <c r="W1157" s="115"/>
      <c r="AB1157" s="46"/>
      <c r="AC1157" s="46"/>
      <c r="AD1157" s="46"/>
      <c r="AE1157" s="46"/>
      <c r="AF1157" s="46"/>
    </row>
    <row r="1158" spans="1:32" x14ac:dyDescent="0.2">
      <c r="A1158"/>
      <c r="B1158"/>
      <c r="D1158"/>
      <c r="E1158"/>
      <c r="F1158"/>
      <c r="G1158"/>
      <c r="H1158"/>
      <c r="I1158"/>
      <c r="J1158"/>
      <c r="K1158"/>
      <c r="L1158"/>
      <c r="M1158"/>
      <c r="N1158"/>
      <c r="O1158"/>
      <c r="P1158"/>
      <c r="Q1158"/>
      <c r="R1158"/>
      <c r="S1158"/>
      <c r="T1158"/>
      <c r="U1158"/>
      <c r="W1158" s="115"/>
      <c r="AB1158" s="46"/>
      <c r="AC1158" s="46"/>
      <c r="AD1158" s="46"/>
      <c r="AE1158" s="46"/>
      <c r="AF1158" s="46"/>
    </row>
    <row r="1159" spans="1:32" x14ac:dyDescent="0.2">
      <c r="A1159"/>
      <c r="B1159"/>
      <c r="D1159"/>
      <c r="E1159"/>
      <c r="F1159"/>
      <c r="G1159"/>
      <c r="H1159"/>
      <c r="I1159"/>
      <c r="J1159"/>
      <c r="K1159"/>
      <c r="L1159"/>
      <c r="M1159"/>
      <c r="N1159"/>
      <c r="O1159"/>
      <c r="P1159"/>
      <c r="Q1159"/>
      <c r="R1159"/>
      <c r="S1159"/>
      <c r="T1159"/>
      <c r="U1159"/>
      <c r="W1159" s="115"/>
      <c r="AB1159" s="46"/>
      <c r="AC1159" s="46"/>
      <c r="AD1159" s="46"/>
      <c r="AE1159" s="46"/>
      <c r="AF1159" s="46"/>
    </row>
    <row r="1160" spans="1:32" x14ac:dyDescent="0.2">
      <c r="A1160"/>
      <c r="B1160"/>
      <c r="D1160"/>
      <c r="E1160"/>
      <c r="F1160"/>
      <c r="G1160"/>
      <c r="H1160"/>
      <c r="I1160"/>
      <c r="J1160"/>
      <c r="K1160"/>
      <c r="L1160"/>
      <c r="M1160"/>
      <c r="N1160"/>
      <c r="O1160"/>
      <c r="P1160"/>
      <c r="Q1160"/>
      <c r="R1160"/>
      <c r="S1160"/>
      <c r="T1160"/>
      <c r="U1160"/>
      <c r="W1160" s="115"/>
      <c r="AB1160" s="46"/>
      <c r="AC1160" s="46"/>
      <c r="AD1160" s="46"/>
      <c r="AE1160" s="46"/>
      <c r="AF1160" s="46"/>
    </row>
    <row r="1161" spans="1:32" x14ac:dyDescent="0.2">
      <c r="A1161"/>
      <c r="B1161"/>
      <c r="D1161"/>
      <c r="E1161"/>
      <c r="F1161"/>
      <c r="G1161"/>
      <c r="H1161"/>
      <c r="I1161"/>
      <c r="J1161"/>
      <c r="K1161"/>
      <c r="L1161"/>
      <c r="M1161"/>
      <c r="N1161"/>
      <c r="O1161"/>
      <c r="P1161"/>
      <c r="Q1161"/>
      <c r="R1161"/>
      <c r="S1161"/>
      <c r="T1161"/>
      <c r="U1161"/>
      <c r="W1161" s="115"/>
      <c r="AB1161" s="46"/>
      <c r="AC1161" s="46"/>
      <c r="AD1161" s="46"/>
      <c r="AE1161" s="46"/>
      <c r="AF1161" s="46"/>
    </row>
    <row r="1162" spans="1:32" x14ac:dyDescent="0.2">
      <c r="A1162"/>
      <c r="B1162"/>
      <c r="D1162"/>
      <c r="E1162"/>
      <c r="F1162"/>
      <c r="G1162"/>
      <c r="H1162"/>
      <c r="I1162"/>
      <c r="J1162"/>
      <c r="K1162"/>
      <c r="L1162"/>
      <c r="M1162"/>
      <c r="N1162"/>
      <c r="O1162"/>
      <c r="P1162"/>
      <c r="Q1162"/>
      <c r="R1162"/>
      <c r="S1162"/>
      <c r="T1162"/>
      <c r="U1162"/>
      <c r="W1162" s="115"/>
      <c r="AB1162" s="46"/>
      <c r="AC1162" s="46"/>
      <c r="AD1162" s="46"/>
      <c r="AE1162" s="46"/>
      <c r="AF1162" s="46"/>
    </row>
    <row r="1163" spans="1:32" x14ac:dyDescent="0.2">
      <c r="A1163"/>
      <c r="B1163"/>
      <c r="D1163"/>
      <c r="E1163"/>
      <c r="F1163"/>
      <c r="G1163"/>
      <c r="H1163"/>
      <c r="I1163"/>
      <c r="J1163"/>
      <c r="K1163"/>
      <c r="L1163"/>
      <c r="M1163"/>
      <c r="N1163"/>
      <c r="O1163"/>
      <c r="P1163"/>
      <c r="Q1163"/>
      <c r="R1163"/>
      <c r="S1163"/>
      <c r="T1163"/>
      <c r="U1163"/>
      <c r="W1163" s="115"/>
      <c r="AB1163" s="46"/>
      <c r="AC1163" s="46"/>
      <c r="AD1163" s="46"/>
      <c r="AE1163" s="46"/>
      <c r="AF1163" s="46"/>
    </row>
    <row r="1164" spans="1:32" x14ac:dyDescent="0.2">
      <c r="A1164"/>
      <c r="B1164"/>
      <c r="D1164"/>
      <c r="E1164"/>
      <c r="F1164"/>
      <c r="G1164"/>
      <c r="H1164"/>
      <c r="I1164"/>
      <c r="J1164"/>
      <c r="K1164"/>
      <c r="L1164"/>
      <c r="M1164"/>
      <c r="N1164"/>
      <c r="O1164"/>
      <c r="P1164"/>
      <c r="Q1164"/>
      <c r="R1164"/>
      <c r="S1164"/>
      <c r="T1164"/>
      <c r="U1164"/>
      <c r="W1164" s="115"/>
      <c r="AB1164" s="46"/>
      <c r="AC1164" s="46"/>
      <c r="AD1164" s="46"/>
      <c r="AE1164" s="46"/>
      <c r="AF1164" s="46"/>
    </row>
    <row r="1165" spans="1:32" x14ac:dyDescent="0.2">
      <c r="A1165"/>
      <c r="B1165"/>
      <c r="D1165"/>
      <c r="E1165"/>
      <c r="F1165"/>
      <c r="G1165"/>
      <c r="H1165"/>
      <c r="I1165"/>
      <c r="J1165"/>
      <c r="K1165"/>
      <c r="L1165"/>
      <c r="M1165"/>
      <c r="N1165"/>
      <c r="O1165"/>
      <c r="P1165"/>
      <c r="Q1165"/>
      <c r="R1165"/>
      <c r="S1165"/>
      <c r="T1165"/>
      <c r="U1165"/>
      <c r="W1165" s="115"/>
      <c r="AB1165" s="46"/>
      <c r="AC1165" s="46"/>
      <c r="AD1165" s="46"/>
      <c r="AE1165" s="46"/>
      <c r="AF1165" s="46"/>
    </row>
    <row r="1166" spans="1:32" x14ac:dyDescent="0.2">
      <c r="A1166"/>
      <c r="B1166"/>
      <c r="D1166"/>
      <c r="E1166"/>
      <c r="F1166"/>
      <c r="G1166"/>
      <c r="H1166"/>
      <c r="I1166"/>
      <c r="J1166"/>
      <c r="K1166"/>
      <c r="L1166"/>
      <c r="M1166"/>
      <c r="N1166"/>
      <c r="O1166"/>
      <c r="P1166"/>
      <c r="Q1166"/>
      <c r="R1166"/>
      <c r="S1166"/>
      <c r="T1166"/>
      <c r="U1166"/>
      <c r="W1166" s="115"/>
      <c r="AB1166" s="46"/>
      <c r="AC1166" s="46"/>
      <c r="AD1166" s="46"/>
      <c r="AE1166" s="46"/>
      <c r="AF1166" s="46"/>
    </row>
    <row r="1167" spans="1:32" x14ac:dyDescent="0.2">
      <c r="A1167"/>
      <c r="B1167"/>
      <c r="D1167"/>
      <c r="E1167"/>
      <c r="F1167"/>
      <c r="G1167"/>
      <c r="H1167"/>
      <c r="I1167"/>
      <c r="J1167"/>
      <c r="K1167"/>
      <c r="L1167"/>
      <c r="M1167"/>
      <c r="N1167"/>
      <c r="O1167"/>
      <c r="P1167"/>
      <c r="Q1167"/>
      <c r="R1167"/>
      <c r="S1167"/>
      <c r="T1167"/>
      <c r="U1167"/>
      <c r="W1167" s="115"/>
      <c r="AB1167" s="46"/>
      <c r="AC1167" s="46"/>
      <c r="AD1167" s="46"/>
      <c r="AE1167" s="46"/>
      <c r="AF1167" s="46"/>
    </row>
    <row r="1168" spans="1:32" x14ac:dyDescent="0.2">
      <c r="A1168"/>
      <c r="B1168"/>
      <c r="D1168"/>
      <c r="E1168"/>
      <c r="F1168"/>
      <c r="G1168"/>
      <c r="H1168"/>
      <c r="I1168"/>
      <c r="J1168"/>
      <c r="K1168"/>
      <c r="L1168"/>
      <c r="M1168"/>
      <c r="N1168"/>
      <c r="O1168"/>
      <c r="P1168"/>
      <c r="Q1168"/>
      <c r="R1168"/>
      <c r="S1168"/>
      <c r="T1168"/>
      <c r="U1168"/>
      <c r="W1168" s="115"/>
      <c r="AB1168" s="46"/>
      <c r="AC1168" s="46"/>
      <c r="AD1168" s="46"/>
      <c r="AE1168" s="46"/>
      <c r="AF1168" s="46"/>
    </row>
    <row r="1169" spans="1:32" x14ac:dyDescent="0.2">
      <c r="A1169"/>
      <c r="B1169"/>
      <c r="D1169"/>
      <c r="E1169"/>
      <c r="F1169"/>
      <c r="G1169"/>
      <c r="H1169"/>
      <c r="I1169"/>
      <c r="J1169"/>
      <c r="K1169"/>
      <c r="L1169"/>
      <c r="M1169"/>
      <c r="N1169"/>
      <c r="O1169"/>
      <c r="P1169"/>
      <c r="Q1169"/>
      <c r="R1169"/>
      <c r="S1169"/>
      <c r="T1169"/>
      <c r="U1169"/>
      <c r="W1169" s="115"/>
      <c r="AB1169" s="46"/>
      <c r="AC1169" s="46"/>
      <c r="AD1169" s="46"/>
      <c r="AE1169" s="46"/>
      <c r="AF1169" s="46"/>
    </row>
    <row r="1170" spans="1:32" x14ac:dyDescent="0.2">
      <c r="A1170"/>
      <c r="B1170"/>
      <c r="D1170"/>
      <c r="E1170"/>
      <c r="F1170"/>
      <c r="G1170"/>
      <c r="H1170"/>
      <c r="I1170"/>
      <c r="J1170"/>
      <c r="K1170"/>
      <c r="L1170"/>
      <c r="M1170"/>
      <c r="N1170"/>
      <c r="O1170"/>
      <c r="P1170"/>
      <c r="Q1170"/>
      <c r="R1170"/>
      <c r="S1170"/>
      <c r="T1170"/>
      <c r="U1170"/>
      <c r="W1170" s="115"/>
      <c r="AB1170" s="46"/>
      <c r="AC1170" s="46"/>
      <c r="AD1170" s="46"/>
      <c r="AE1170" s="46"/>
      <c r="AF1170" s="46"/>
    </row>
    <row r="1171" spans="1:32" x14ac:dyDescent="0.2">
      <c r="A1171"/>
      <c r="B1171"/>
      <c r="D1171"/>
      <c r="E1171"/>
      <c r="F1171"/>
      <c r="G1171"/>
      <c r="H1171"/>
      <c r="I1171"/>
      <c r="J1171"/>
      <c r="K1171"/>
      <c r="L1171"/>
      <c r="M1171"/>
      <c r="N1171"/>
      <c r="O1171"/>
      <c r="P1171"/>
      <c r="Q1171"/>
      <c r="R1171"/>
      <c r="S1171"/>
      <c r="T1171"/>
      <c r="U1171"/>
      <c r="W1171" s="115"/>
      <c r="AB1171" s="46"/>
      <c r="AC1171" s="46"/>
      <c r="AD1171" s="46"/>
      <c r="AE1171" s="46"/>
      <c r="AF1171" s="46"/>
    </row>
    <row r="1172" spans="1:32" x14ac:dyDescent="0.2">
      <c r="A1172"/>
      <c r="B1172"/>
      <c r="D1172"/>
      <c r="E1172"/>
      <c r="F1172"/>
      <c r="G1172"/>
      <c r="H1172"/>
      <c r="I1172"/>
      <c r="J1172"/>
      <c r="K1172"/>
      <c r="L1172"/>
      <c r="M1172"/>
      <c r="N1172"/>
      <c r="O1172"/>
      <c r="P1172"/>
      <c r="Q1172"/>
      <c r="R1172"/>
      <c r="S1172"/>
      <c r="T1172"/>
      <c r="U1172"/>
      <c r="W1172" s="115"/>
      <c r="AB1172" s="46"/>
      <c r="AC1172" s="46"/>
      <c r="AD1172" s="46"/>
      <c r="AE1172" s="46"/>
      <c r="AF1172" s="46"/>
    </row>
    <row r="1173" spans="1:32" x14ac:dyDescent="0.2">
      <c r="A1173"/>
      <c r="B1173"/>
      <c r="D1173"/>
      <c r="E1173"/>
      <c r="F1173"/>
      <c r="G1173"/>
      <c r="H1173"/>
      <c r="I1173"/>
      <c r="J1173"/>
      <c r="K1173"/>
      <c r="L1173"/>
      <c r="M1173"/>
      <c r="N1173"/>
      <c r="O1173"/>
      <c r="P1173"/>
      <c r="Q1173"/>
      <c r="R1173"/>
      <c r="S1173"/>
      <c r="T1173"/>
      <c r="U1173"/>
      <c r="W1173" s="115"/>
      <c r="AB1173" s="46"/>
      <c r="AC1173" s="46"/>
      <c r="AD1173" s="46"/>
      <c r="AE1173" s="46"/>
      <c r="AF1173" s="46"/>
    </row>
    <row r="1174" spans="1:32" x14ac:dyDescent="0.2">
      <c r="A1174"/>
      <c r="B1174"/>
      <c r="D1174"/>
      <c r="E1174"/>
      <c r="F1174"/>
      <c r="G1174"/>
      <c r="H1174"/>
      <c r="I1174"/>
      <c r="J1174"/>
      <c r="K1174"/>
      <c r="L1174"/>
      <c r="M1174"/>
      <c r="N1174"/>
      <c r="O1174"/>
      <c r="P1174"/>
      <c r="Q1174"/>
      <c r="R1174"/>
      <c r="S1174"/>
      <c r="T1174"/>
      <c r="U1174"/>
      <c r="W1174" s="115"/>
      <c r="AB1174" s="46"/>
      <c r="AC1174" s="46"/>
      <c r="AD1174" s="46"/>
      <c r="AE1174" s="46"/>
      <c r="AF1174" s="46"/>
    </row>
    <row r="1175" spans="1:32" x14ac:dyDescent="0.2">
      <c r="A1175"/>
      <c r="B1175"/>
      <c r="D1175"/>
      <c r="E1175"/>
      <c r="F1175"/>
      <c r="G1175"/>
      <c r="H1175"/>
      <c r="I1175"/>
      <c r="J1175"/>
      <c r="K1175"/>
      <c r="L1175"/>
      <c r="M1175"/>
      <c r="N1175"/>
      <c r="O1175"/>
      <c r="P1175"/>
      <c r="Q1175"/>
      <c r="R1175"/>
      <c r="S1175"/>
      <c r="T1175"/>
      <c r="U1175"/>
      <c r="W1175" s="115"/>
      <c r="AB1175" s="46"/>
      <c r="AC1175" s="46"/>
      <c r="AD1175" s="46"/>
      <c r="AE1175" s="46"/>
      <c r="AF1175" s="46"/>
    </row>
    <row r="1176" spans="1:32" x14ac:dyDescent="0.2">
      <c r="A1176"/>
      <c r="B1176"/>
      <c r="D1176"/>
      <c r="E1176"/>
      <c r="F1176"/>
      <c r="G1176"/>
      <c r="H1176"/>
      <c r="I1176"/>
      <c r="J1176"/>
      <c r="K1176"/>
      <c r="L1176"/>
      <c r="M1176"/>
      <c r="N1176"/>
      <c r="O1176"/>
      <c r="P1176"/>
      <c r="Q1176"/>
      <c r="R1176"/>
      <c r="S1176"/>
      <c r="T1176"/>
      <c r="U1176"/>
      <c r="W1176" s="115"/>
      <c r="AB1176" s="46"/>
      <c r="AC1176" s="46"/>
      <c r="AD1176" s="46"/>
      <c r="AE1176" s="46"/>
      <c r="AF1176" s="46"/>
    </row>
    <row r="1177" spans="1:32" x14ac:dyDescent="0.2">
      <c r="A1177"/>
      <c r="B1177"/>
      <c r="D1177"/>
      <c r="E1177"/>
      <c r="F1177"/>
      <c r="G1177"/>
      <c r="H1177"/>
      <c r="I1177"/>
      <c r="J1177"/>
      <c r="K1177"/>
      <c r="L1177"/>
      <c r="M1177"/>
      <c r="N1177"/>
      <c r="O1177"/>
      <c r="P1177"/>
      <c r="Q1177"/>
      <c r="R1177"/>
      <c r="S1177"/>
      <c r="T1177"/>
      <c r="U1177"/>
      <c r="W1177" s="115"/>
      <c r="AB1177" s="46"/>
      <c r="AC1177" s="46"/>
      <c r="AD1177" s="46"/>
      <c r="AE1177" s="46"/>
      <c r="AF1177" s="46"/>
    </row>
    <row r="1178" spans="1:32" x14ac:dyDescent="0.2">
      <c r="A1178"/>
      <c r="B1178"/>
      <c r="D1178"/>
      <c r="E1178"/>
      <c r="F1178"/>
      <c r="G1178"/>
      <c r="H1178"/>
      <c r="I1178"/>
      <c r="J1178"/>
      <c r="K1178"/>
      <c r="L1178"/>
      <c r="M1178"/>
      <c r="N1178"/>
      <c r="O1178"/>
      <c r="P1178"/>
      <c r="Q1178"/>
      <c r="R1178"/>
      <c r="S1178"/>
      <c r="T1178"/>
      <c r="U1178"/>
      <c r="W1178" s="115"/>
      <c r="AB1178" s="46"/>
      <c r="AC1178" s="46"/>
      <c r="AD1178" s="46"/>
      <c r="AE1178" s="46"/>
      <c r="AF1178" s="46"/>
    </row>
    <row r="1179" spans="1:32" x14ac:dyDescent="0.2">
      <c r="A1179"/>
      <c r="B1179"/>
      <c r="D1179"/>
      <c r="E1179"/>
      <c r="F1179"/>
      <c r="G1179"/>
      <c r="H1179"/>
      <c r="I1179"/>
      <c r="J1179"/>
      <c r="K1179"/>
      <c r="L1179"/>
      <c r="M1179"/>
      <c r="N1179"/>
      <c r="O1179"/>
      <c r="P1179"/>
      <c r="Q1179"/>
      <c r="R1179"/>
      <c r="S1179"/>
      <c r="T1179"/>
      <c r="U1179"/>
      <c r="W1179" s="115"/>
      <c r="AB1179" s="46"/>
      <c r="AC1179" s="46"/>
      <c r="AD1179" s="46"/>
      <c r="AE1179" s="46"/>
      <c r="AF1179" s="46"/>
    </row>
    <row r="1180" spans="1:32" x14ac:dyDescent="0.2">
      <c r="A1180"/>
      <c r="B1180"/>
      <c r="D1180"/>
      <c r="E1180"/>
      <c r="F1180"/>
      <c r="G1180"/>
      <c r="H1180"/>
      <c r="I1180"/>
      <c r="J1180"/>
      <c r="K1180"/>
      <c r="L1180"/>
      <c r="M1180"/>
      <c r="N1180"/>
      <c r="O1180"/>
      <c r="P1180"/>
      <c r="Q1180"/>
      <c r="R1180"/>
      <c r="S1180"/>
      <c r="T1180"/>
      <c r="U1180"/>
      <c r="W1180" s="115"/>
      <c r="AB1180" s="46"/>
      <c r="AC1180" s="46"/>
      <c r="AD1180" s="46"/>
      <c r="AE1180" s="46"/>
      <c r="AF1180" s="46"/>
    </row>
    <row r="1181" spans="1:32" x14ac:dyDescent="0.2">
      <c r="A1181"/>
      <c r="B1181"/>
      <c r="D1181"/>
      <c r="E1181"/>
      <c r="F1181"/>
      <c r="G1181"/>
      <c r="H1181"/>
      <c r="I1181"/>
      <c r="J1181"/>
      <c r="K1181"/>
      <c r="L1181"/>
      <c r="M1181"/>
      <c r="N1181"/>
      <c r="O1181"/>
      <c r="P1181"/>
      <c r="Q1181"/>
      <c r="R1181"/>
      <c r="S1181"/>
      <c r="T1181"/>
      <c r="U1181"/>
      <c r="W1181" s="115"/>
      <c r="AB1181" s="46"/>
      <c r="AC1181" s="46"/>
      <c r="AD1181" s="46"/>
      <c r="AE1181" s="46"/>
      <c r="AF1181" s="46"/>
    </row>
    <row r="1182" spans="1:32" x14ac:dyDescent="0.2">
      <c r="A1182"/>
      <c r="B1182"/>
      <c r="D1182"/>
      <c r="E1182"/>
      <c r="F1182"/>
      <c r="G1182"/>
      <c r="H1182"/>
      <c r="I1182"/>
      <c r="J1182"/>
      <c r="K1182"/>
      <c r="L1182"/>
      <c r="M1182"/>
      <c r="N1182"/>
      <c r="O1182"/>
      <c r="P1182"/>
      <c r="Q1182"/>
      <c r="R1182"/>
      <c r="S1182"/>
      <c r="T1182"/>
      <c r="U1182"/>
      <c r="W1182" s="115"/>
      <c r="AB1182" s="46"/>
      <c r="AC1182" s="46"/>
      <c r="AD1182" s="46"/>
      <c r="AE1182" s="46"/>
      <c r="AF1182" s="46"/>
    </row>
    <row r="1183" spans="1:32" x14ac:dyDescent="0.2">
      <c r="A1183"/>
      <c r="B1183"/>
      <c r="D1183"/>
      <c r="E1183"/>
      <c r="F1183"/>
      <c r="G1183"/>
      <c r="H1183"/>
      <c r="I1183"/>
      <c r="J1183"/>
      <c r="K1183"/>
      <c r="L1183"/>
      <c r="M1183"/>
      <c r="N1183"/>
      <c r="O1183"/>
      <c r="P1183"/>
      <c r="Q1183"/>
      <c r="R1183"/>
      <c r="S1183"/>
      <c r="T1183"/>
      <c r="U1183"/>
      <c r="W1183" s="115"/>
      <c r="AB1183" s="46"/>
      <c r="AC1183" s="46"/>
      <c r="AD1183" s="46"/>
      <c r="AE1183" s="46"/>
      <c r="AF1183" s="46"/>
    </row>
    <row r="1184" spans="1:32" x14ac:dyDescent="0.2">
      <c r="A1184"/>
      <c r="B1184"/>
      <c r="D1184"/>
      <c r="E1184"/>
      <c r="F1184"/>
      <c r="G1184"/>
      <c r="H1184"/>
      <c r="I1184"/>
      <c r="J1184"/>
      <c r="K1184"/>
      <c r="L1184"/>
      <c r="M1184"/>
      <c r="N1184"/>
      <c r="O1184"/>
      <c r="P1184"/>
      <c r="Q1184"/>
      <c r="R1184"/>
      <c r="S1184"/>
      <c r="T1184"/>
      <c r="U1184"/>
      <c r="W1184" s="115"/>
      <c r="AB1184" s="46"/>
      <c r="AC1184" s="46"/>
      <c r="AD1184" s="46"/>
      <c r="AE1184" s="46"/>
      <c r="AF1184" s="46"/>
    </row>
    <row r="1185" spans="1:32" x14ac:dyDescent="0.2">
      <c r="A1185"/>
      <c r="B1185"/>
      <c r="D1185"/>
      <c r="E1185"/>
      <c r="F1185"/>
      <c r="G1185"/>
      <c r="H1185"/>
      <c r="I1185"/>
      <c r="J1185"/>
      <c r="K1185"/>
      <c r="L1185"/>
      <c r="M1185"/>
      <c r="N1185"/>
      <c r="O1185"/>
      <c r="P1185"/>
      <c r="Q1185"/>
      <c r="R1185"/>
      <c r="S1185"/>
      <c r="T1185"/>
      <c r="U1185"/>
      <c r="W1185" s="115"/>
      <c r="AB1185" s="46"/>
      <c r="AC1185" s="46"/>
      <c r="AD1185" s="46"/>
      <c r="AE1185" s="46"/>
      <c r="AF1185" s="46"/>
    </row>
    <row r="1186" spans="1:32" x14ac:dyDescent="0.2">
      <c r="A1186"/>
      <c r="B1186"/>
      <c r="D1186"/>
      <c r="E1186"/>
      <c r="F1186"/>
      <c r="G1186"/>
      <c r="H1186"/>
      <c r="I1186"/>
      <c r="J1186"/>
      <c r="K1186"/>
      <c r="L1186"/>
      <c r="M1186"/>
      <c r="N1186"/>
      <c r="O1186"/>
      <c r="P1186"/>
      <c r="Q1186"/>
      <c r="R1186"/>
      <c r="S1186"/>
      <c r="T1186"/>
      <c r="U1186"/>
      <c r="W1186" s="115"/>
      <c r="AB1186" s="46"/>
      <c r="AC1186" s="46"/>
      <c r="AD1186" s="46"/>
      <c r="AE1186" s="46"/>
      <c r="AF1186" s="46"/>
    </row>
    <row r="1187" spans="1:32" x14ac:dyDescent="0.2">
      <c r="A1187"/>
      <c r="B1187"/>
      <c r="D1187"/>
      <c r="E1187"/>
      <c r="F1187"/>
      <c r="G1187"/>
      <c r="H1187"/>
      <c r="I1187"/>
      <c r="J1187"/>
      <c r="K1187"/>
      <c r="L1187"/>
      <c r="M1187"/>
      <c r="N1187"/>
      <c r="O1187"/>
      <c r="P1187"/>
      <c r="Q1187"/>
      <c r="R1187"/>
      <c r="S1187"/>
      <c r="T1187"/>
      <c r="U1187"/>
      <c r="W1187" s="115"/>
      <c r="AB1187" s="46"/>
      <c r="AC1187" s="46"/>
      <c r="AD1187" s="46"/>
      <c r="AE1187" s="46"/>
      <c r="AF1187" s="46"/>
    </row>
    <row r="1188" spans="1:32" x14ac:dyDescent="0.2">
      <c r="A1188"/>
      <c r="B1188"/>
      <c r="D1188"/>
      <c r="E1188"/>
      <c r="F1188"/>
      <c r="G1188"/>
      <c r="H1188"/>
      <c r="I1188"/>
      <c r="J1188"/>
      <c r="K1188"/>
      <c r="L1188"/>
      <c r="M1188"/>
      <c r="N1188"/>
      <c r="O1188"/>
      <c r="P1188"/>
      <c r="Q1188"/>
      <c r="R1188"/>
      <c r="S1188"/>
      <c r="T1188"/>
      <c r="U1188"/>
      <c r="W1188" s="115"/>
      <c r="AB1188" s="46"/>
      <c r="AC1188" s="46"/>
      <c r="AD1188" s="46"/>
      <c r="AE1188" s="46"/>
      <c r="AF1188" s="46"/>
    </row>
    <row r="1189" spans="1:32" x14ac:dyDescent="0.2">
      <c r="A1189"/>
      <c r="B1189"/>
      <c r="D1189"/>
      <c r="E1189"/>
      <c r="F1189"/>
      <c r="G1189"/>
      <c r="H1189"/>
      <c r="I1189"/>
      <c r="J1189"/>
      <c r="K1189"/>
      <c r="L1189"/>
      <c r="M1189"/>
      <c r="N1189"/>
      <c r="O1189"/>
      <c r="P1189"/>
      <c r="Q1189"/>
      <c r="R1189"/>
      <c r="S1189"/>
      <c r="T1189"/>
      <c r="U1189"/>
      <c r="W1189" s="115"/>
      <c r="AB1189" s="46"/>
      <c r="AC1189" s="46"/>
      <c r="AD1189" s="46"/>
      <c r="AE1189" s="46"/>
      <c r="AF1189" s="46"/>
    </row>
    <row r="1190" spans="1:32" x14ac:dyDescent="0.2">
      <c r="A1190"/>
      <c r="B1190"/>
      <c r="D1190"/>
      <c r="E1190"/>
      <c r="F1190"/>
      <c r="G1190"/>
      <c r="H1190"/>
      <c r="I1190"/>
      <c r="J1190"/>
      <c r="K1190"/>
      <c r="L1190"/>
      <c r="M1190"/>
      <c r="N1190"/>
      <c r="O1190"/>
      <c r="P1190"/>
      <c r="Q1190"/>
      <c r="R1190"/>
      <c r="S1190"/>
      <c r="T1190"/>
      <c r="U1190"/>
      <c r="W1190" s="115"/>
      <c r="AB1190" s="46"/>
      <c r="AC1190" s="46"/>
      <c r="AD1190" s="46"/>
      <c r="AE1190" s="46"/>
      <c r="AF1190" s="46"/>
    </row>
    <row r="1191" spans="1:32" x14ac:dyDescent="0.2">
      <c r="A1191"/>
      <c r="B1191"/>
      <c r="D1191"/>
      <c r="E1191"/>
      <c r="F1191"/>
      <c r="G1191"/>
      <c r="H1191"/>
      <c r="I1191"/>
      <c r="J1191"/>
      <c r="K1191"/>
      <c r="L1191"/>
      <c r="M1191"/>
      <c r="N1191"/>
      <c r="O1191"/>
      <c r="P1191"/>
      <c r="Q1191"/>
      <c r="R1191"/>
      <c r="S1191"/>
      <c r="T1191"/>
      <c r="U1191"/>
      <c r="W1191" s="115"/>
      <c r="AB1191" s="46"/>
      <c r="AC1191" s="46"/>
      <c r="AD1191" s="46"/>
      <c r="AE1191" s="46"/>
      <c r="AF1191" s="46"/>
    </row>
    <row r="1192" spans="1:32" x14ac:dyDescent="0.2">
      <c r="A1192"/>
      <c r="B1192"/>
      <c r="D1192"/>
      <c r="E1192"/>
      <c r="F1192"/>
      <c r="G1192"/>
      <c r="H1192"/>
      <c r="I1192"/>
      <c r="J1192"/>
      <c r="K1192"/>
      <c r="L1192"/>
      <c r="M1192"/>
      <c r="N1192"/>
      <c r="O1192"/>
      <c r="P1192"/>
      <c r="Q1192"/>
      <c r="R1192"/>
      <c r="S1192"/>
      <c r="T1192"/>
      <c r="U1192"/>
      <c r="W1192" s="115"/>
      <c r="AB1192" s="46"/>
      <c r="AC1192" s="46"/>
      <c r="AD1192" s="46"/>
      <c r="AE1192" s="46"/>
      <c r="AF1192" s="46"/>
    </row>
    <row r="1193" spans="1:32" x14ac:dyDescent="0.2">
      <c r="A1193"/>
      <c r="B1193"/>
      <c r="D1193"/>
      <c r="E1193"/>
      <c r="F1193"/>
      <c r="G1193"/>
      <c r="H1193"/>
      <c r="I1193"/>
      <c r="J1193"/>
      <c r="K1193"/>
      <c r="L1193"/>
      <c r="M1193"/>
      <c r="N1193"/>
      <c r="O1193"/>
      <c r="P1193"/>
      <c r="Q1193"/>
      <c r="R1193"/>
      <c r="S1193"/>
      <c r="T1193"/>
      <c r="U1193"/>
      <c r="W1193" s="115"/>
      <c r="AB1193" s="46"/>
      <c r="AC1193" s="46"/>
      <c r="AD1193" s="46"/>
      <c r="AE1193" s="46"/>
      <c r="AF1193" s="46"/>
    </row>
    <row r="1194" spans="1:32" x14ac:dyDescent="0.2">
      <c r="A1194"/>
      <c r="B1194"/>
      <c r="D1194"/>
      <c r="E1194"/>
      <c r="F1194"/>
      <c r="G1194"/>
      <c r="H1194"/>
      <c r="I1194"/>
      <c r="J1194"/>
      <c r="K1194"/>
      <c r="L1194"/>
      <c r="M1194"/>
      <c r="N1194"/>
      <c r="O1194"/>
      <c r="P1194"/>
      <c r="Q1194"/>
      <c r="R1194"/>
      <c r="S1194"/>
      <c r="T1194"/>
      <c r="U1194"/>
      <c r="W1194" s="115"/>
      <c r="AB1194" s="46"/>
      <c r="AC1194" s="46"/>
      <c r="AD1194" s="46"/>
      <c r="AE1194" s="46"/>
      <c r="AF1194" s="46"/>
    </row>
    <row r="1195" spans="1:32" x14ac:dyDescent="0.2">
      <c r="A1195"/>
      <c r="B1195"/>
      <c r="D1195"/>
      <c r="E1195"/>
      <c r="F1195"/>
      <c r="G1195"/>
      <c r="H1195"/>
      <c r="I1195"/>
      <c r="J1195"/>
      <c r="K1195"/>
      <c r="L1195"/>
      <c r="M1195"/>
      <c r="N1195"/>
      <c r="O1195"/>
      <c r="P1195"/>
      <c r="Q1195"/>
      <c r="R1195"/>
      <c r="S1195"/>
      <c r="T1195"/>
      <c r="U1195"/>
      <c r="W1195" s="115"/>
      <c r="AB1195" s="46"/>
      <c r="AC1195" s="46"/>
      <c r="AD1195" s="46"/>
      <c r="AE1195" s="46"/>
      <c r="AF1195" s="46"/>
    </row>
    <row r="1196" spans="1:32" x14ac:dyDescent="0.2">
      <c r="A1196"/>
      <c r="B1196"/>
      <c r="D1196"/>
      <c r="E1196"/>
      <c r="F1196"/>
      <c r="G1196"/>
      <c r="H1196"/>
      <c r="I1196"/>
      <c r="J1196"/>
      <c r="K1196"/>
      <c r="L1196"/>
      <c r="M1196"/>
      <c r="N1196"/>
      <c r="O1196"/>
      <c r="P1196"/>
      <c r="Q1196"/>
      <c r="R1196"/>
      <c r="S1196"/>
      <c r="T1196"/>
      <c r="U1196"/>
      <c r="W1196" s="115"/>
      <c r="AB1196" s="46"/>
      <c r="AC1196" s="46"/>
      <c r="AD1196" s="46"/>
      <c r="AE1196" s="46"/>
      <c r="AF1196" s="46"/>
    </row>
    <row r="1197" spans="1:32" x14ac:dyDescent="0.2">
      <c r="A1197"/>
      <c r="B1197"/>
      <c r="D1197"/>
      <c r="E1197"/>
      <c r="F1197"/>
      <c r="G1197"/>
      <c r="H1197"/>
      <c r="I1197"/>
      <c r="J1197"/>
      <c r="K1197"/>
      <c r="L1197"/>
      <c r="M1197"/>
      <c r="N1197"/>
      <c r="O1197"/>
      <c r="P1197"/>
      <c r="Q1197"/>
      <c r="R1197"/>
      <c r="S1197"/>
      <c r="T1197"/>
      <c r="U1197"/>
      <c r="W1197" s="115"/>
      <c r="AB1197" s="46"/>
      <c r="AC1197" s="46"/>
      <c r="AD1197" s="46"/>
      <c r="AE1197" s="46"/>
      <c r="AF1197" s="46"/>
    </row>
    <row r="1198" spans="1:32" x14ac:dyDescent="0.2">
      <c r="A1198"/>
      <c r="B1198"/>
      <c r="D1198"/>
      <c r="E1198"/>
      <c r="F1198"/>
      <c r="G1198"/>
      <c r="H1198"/>
      <c r="I1198"/>
      <c r="J1198"/>
      <c r="K1198"/>
      <c r="L1198"/>
      <c r="M1198"/>
      <c r="N1198"/>
      <c r="O1198"/>
      <c r="P1198"/>
      <c r="Q1198"/>
      <c r="R1198"/>
      <c r="S1198"/>
      <c r="T1198"/>
      <c r="U1198"/>
      <c r="W1198" s="115"/>
      <c r="AB1198" s="46"/>
      <c r="AC1198" s="46"/>
      <c r="AD1198" s="46"/>
      <c r="AE1198" s="46"/>
      <c r="AF1198" s="46"/>
    </row>
    <row r="1199" spans="1:32" x14ac:dyDescent="0.2">
      <c r="A1199"/>
      <c r="B1199"/>
      <c r="D1199"/>
      <c r="E1199"/>
      <c r="F1199"/>
      <c r="G1199"/>
      <c r="H1199"/>
      <c r="I1199"/>
      <c r="J1199"/>
      <c r="K1199"/>
      <c r="L1199"/>
      <c r="M1199"/>
      <c r="N1199"/>
      <c r="O1199"/>
      <c r="P1199"/>
      <c r="Q1199"/>
      <c r="R1199"/>
      <c r="S1199"/>
      <c r="T1199"/>
      <c r="U1199"/>
      <c r="W1199" s="115"/>
      <c r="AB1199" s="46"/>
      <c r="AC1199" s="46"/>
      <c r="AD1199" s="46"/>
      <c r="AE1199" s="46"/>
      <c r="AF1199" s="46"/>
    </row>
    <row r="1200" spans="1:32" x14ac:dyDescent="0.2">
      <c r="A1200"/>
      <c r="B1200"/>
      <c r="D1200"/>
      <c r="E1200"/>
      <c r="F1200"/>
      <c r="G1200"/>
      <c r="H1200"/>
      <c r="I1200"/>
      <c r="J1200"/>
      <c r="K1200"/>
      <c r="L1200"/>
      <c r="M1200"/>
      <c r="N1200"/>
      <c r="O1200"/>
      <c r="P1200"/>
      <c r="Q1200"/>
      <c r="R1200"/>
      <c r="S1200"/>
      <c r="T1200"/>
      <c r="U1200"/>
      <c r="W1200" s="115"/>
      <c r="AB1200" s="46"/>
      <c r="AC1200" s="46"/>
      <c r="AD1200" s="46"/>
      <c r="AE1200" s="46"/>
      <c r="AF1200" s="46"/>
    </row>
    <row r="1201" spans="1:32" x14ac:dyDescent="0.2">
      <c r="A1201"/>
      <c r="B1201"/>
      <c r="D1201"/>
      <c r="E1201"/>
      <c r="F1201"/>
      <c r="G1201"/>
      <c r="H1201"/>
      <c r="I1201"/>
      <c r="J1201"/>
      <c r="K1201"/>
      <c r="L1201"/>
      <c r="M1201"/>
      <c r="N1201"/>
      <c r="O1201"/>
      <c r="P1201"/>
      <c r="Q1201"/>
      <c r="R1201"/>
      <c r="S1201"/>
      <c r="T1201"/>
      <c r="U1201"/>
      <c r="W1201" s="115"/>
      <c r="AB1201" s="46"/>
      <c r="AC1201" s="46"/>
      <c r="AD1201" s="46"/>
      <c r="AE1201" s="46"/>
      <c r="AF1201" s="46"/>
    </row>
    <row r="1202" spans="1:32" x14ac:dyDescent="0.2">
      <c r="A1202"/>
      <c r="B1202"/>
      <c r="D1202"/>
      <c r="E1202"/>
      <c r="F1202"/>
      <c r="G1202"/>
      <c r="H1202"/>
      <c r="I1202"/>
      <c r="J1202"/>
      <c r="K1202"/>
      <c r="L1202"/>
      <c r="M1202"/>
      <c r="N1202"/>
      <c r="O1202"/>
      <c r="P1202"/>
      <c r="Q1202"/>
      <c r="R1202"/>
      <c r="S1202"/>
      <c r="T1202"/>
      <c r="U1202"/>
      <c r="W1202" s="115"/>
      <c r="AB1202" s="46"/>
      <c r="AC1202" s="46"/>
      <c r="AD1202" s="46"/>
      <c r="AE1202" s="46"/>
      <c r="AF1202" s="46"/>
    </row>
    <row r="1203" spans="1:32" x14ac:dyDescent="0.2">
      <c r="A1203"/>
      <c r="B1203"/>
      <c r="D1203"/>
      <c r="E1203"/>
      <c r="F1203"/>
      <c r="G1203"/>
      <c r="H1203"/>
      <c r="I1203"/>
      <c r="J1203"/>
      <c r="K1203"/>
      <c r="L1203"/>
      <c r="M1203"/>
      <c r="N1203"/>
      <c r="O1203"/>
      <c r="P1203"/>
      <c r="Q1203"/>
      <c r="R1203"/>
      <c r="S1203"/>
      <c r="T1203"/>
      <c r="U1203"/>
      <c r="W1203" s="115"/>
      <c r="AB1203" s="46"/>
      <c r="AC1203" s="46"/>
      <c r="AD1203" s="46"/>
      <c r="AE1203" s="46"/>
      <c r="AF1203" s="46"/>
    </row>
    <row r="1204" spans="1:32" x14ac:dyDescent="0.2">
      <c r="A1204"/>
      <c r="B1204"/>
      <c r="D1204"/>
      <c r="E1204"/>
      <c r="F1204"/>
      <c r="G1204"/>
      <c r="H1204"/>
      <c r="I1204"/>
      <c r="J1204"/>
      <c r="K1204"/>
      <c r="L1204"/>
      <c r="M1204"/>
      <c r="N1204"/>
      <c r="O1204"/>
      <c r="P1204"/>
      <c r="Q1204"/>
      <c r="R1204"/>
      <c r="S1204"/>
      <c r="T1204"/>
      <c r="U1204"/>
      <c r="W1204" s="115"/>
      <c r="AB1204" s="46"/>
      <c r="AC1204" s="46"/>
      <c r="AD1204" s="46"/>
      <c r="AE1204" s="46"/>
      <c r="AF1204" s="46"/>
    </row>
    <row r="1205" spans="1:32" x14ac:dyDescent="0.2">
      <c r="A1205"/>
      <c r="B1205"/>
      <c r="D1205"/>
      <c r="E1205"/>
      <c r="F1205"/>
      <c r="G1205"/>
      <c r="H1205"/>
      <c r="I1205"/>
      <c r="J1205"/>
      <c r="K1205"/>
      <c r="L1205"/>
      <c r="M1205"/>
      <c r="N1205"/>
      <c r="O1205"/>
      <c r="P1205"/>
      <c r="Q1205"/>
      <c r="R1205"/>
      <c r="S1205"/>
      <c r="T1205"/>
      <c r="U1205"/>
      <c r="W1205" s="115"/>
      <c r="AB1205" s="46"/>
      <c r="AC1205" s="46"/>
      <c r="AD1205" s="46"/>
      <c r="AE1205" s="46"/>
      <c r="AF1205" s="46"/>
    </row>
    <row r="1206" spans="1:32" x14ac:dyDescent="0.2">
      <c r="A1206"/>
      <c r="B1206"/>
      <c r="D1206"/>
      <c r="E1206"/>
      <c r="F1206"/>
      <c r="G1206"/>
      <c r="H1206"/>
      <c r="I1206"/>
      <c r="J1206"/>
      <c r="K1206"/>
      <c r="L1206"/>
      <c r="M1206"/>
      <c r="N1206"/>
      <c r="O1206"/>
      <c r="P1206"/>
      <c r="Q1206"/>
      <c r="R1206"/>
      <c r="S1206"/>
      <c r="T1206"/>
      <c r="U1206"/>
      <c r="W1206" s="115"/>
      <c r="AB1206" s="46"/>
      <c r="AC1206" s="46"/>
      <c r="AD1206" s="46"/>
      <c r="AE1206" s="46"/>
      <c r="AF1206" s="46"/>
    </row>
    <row r="1207" spans="1:32" x14ac:dyDescent="0.2">
      <c r="A1207"/>
      <c r="B1207"/>
      <c r="D1207"/>
      <c r="E1207"/>
      <c r="F1207"/>
      <c r="G1207"/>
      <c r="H1207"/>
      <c r="I1207"/>
      <c r="J1207"/>
      <c r="K1207"/>
      <c r="L1207"/>
      <c r="M1207"/>
      <c r="N1207"/>
      <c r="O1207"/>
      <c r="P1207"/>
      <c r="Q1207"/>
      <c r="R1207"/>
      <c r="S1207"/>
      <c r="T1207"/>
      <c r="U1207"/>
      <c r="W1207" s="115"/>
      <c r="AB1207" s="46"/>
      <c r="AC1207" s="46"/>
      <c r="AD1207" s="46"/>
      <c r="AE1207" s="46"/>
      <c r="AF1207" s="46"/>
    </row>
    <row r="1208" spans="1:32" x14ac:dyDescent="0.2">
      <c r="A1208"/>
      <c r="B1208"/>
      <c r="D1208"/>
      <c r="E1208"/>
      <c r="F1208"/>
      <c r="G1208"/>
      <c r="H1208"/>
      <c r="I1208"/>
      <c r="J1208"/>
      <c r="K1208"/>
      <c r="L1208"/>
      <c r="M1208"/>
      <c r="N1208"/>
      <c r="O1208"/>
      <c r="P1208"/>
      <c r="Q1208"/>
      <c r="R1208"/>
      <c r="S1208"/>
      <c r="T1208"/>
      <c r="U1208"/>
      <c r="W1208" s="115"/>
      <c r="AB1208" s="46"/>
      <c r="AC1208" s="46"/>
      <c r="AD1208" s="46"/>
      <c r="AE1208" s="46"/>
      <c r="AF1208" s="46"/>
    </row>
    <row r="1209" spans="1:32" x14ac:dyDescent="0.2">
      <c r="A1209"/>
      <c r="B1209"/>
      <c r="D1209"/>
      <c r="E1209"/>
      <c r="F1209"/>
      <c r="G1209"/>
      <c r="H1209"/>
      <c r="I1209"/>
      <c r="J1209"/>
      <c r="K1209"/>
      <c r="L1209"/>
      <c r="M1209"/>
      <c r="N1209"/>
      <c r="O1209"/>
      <c r="P1209"/>
      <c r="Q1209"/>
      <c r="R1209"/>
      <c r="S1209"/>
      <c r="T1209"/>
      <c r="U1209"/>
      <c r="W1209" s="115"/>
      <c r="AB1209" s="46"/>
      <c r="AC1209" s="46"/>
      <c r="AD1209" s="46"/>
      <c r="AE1209" s="46"/>
      <c r="AF1209" s="46"/>
    </row>
    <row r="1210" spans="1:32" x14ac:dyDescent="0.2">
      <c r="A1210"/>
      <c r="B1210"/>
      <c r="D1210"/>
      <c r="E1210"/>
      <c r="F1210"/>
      <c r="G1210"/>
      <c r="H1210"/>
      <c r="I1210"/>
      <c r="J1210"/>
      <c r="K1210"/>
      <c r="L1210"/>
      <c r="M1210"/>
      <c r="N1210"/>
      <c r="O1210"/>
      <c r="P1210"/>
      <c r="Q1210"/>
      <c r="R1210"/>
      <c r="S1210"/>
      <c r="T1210"/>
      <c r="U1210"/>
      <c r="W1210" s="115"/>
      <c r="AB1210" s="46"/>
      <c r="AC1210" s="46"/>
      <c r="AD1210" s="46"/>
      <c r="AE1210" s="46"/>
      <c r="AF1210" s="46"/>
    </row>
    <row r="1211" spans="1:32" x14ac:dyDescent="0.2">
      <c r="A1211"/>
      <c r="B1211"/>
      <c r="D1211"/>
      <c r="E1211"/>
      <c r="F1211"/>
      <c r="G1211"/>
      <c r="H1211"/>
      <c r="I1211"/>
      <c r="J1211"/>
      <c r="K1211"/>
      <c r="L1211"/>
      <c r="M1211"/>
      <c r="N1211"/>
      <c r="O1211"/>
      <c r="P1211"/>
      <c r="Q1211"/>
      <c r="R1211"/>
      <c r="S1211"/>
      <c r="T1211"/>
      <c r="U1211"/>
      <c r="W1211" s="115"/>
      <c r="AB1211" s="46"/>
      <c r="AC1211" s="46"/>
      <c r="AD1211" s="46"/>
      <c r="AE1211" s="46"/>
      <c r="AF1211" s="46"/>
    </row>
    <row r="1212" spans="1:32" x14ac:dyDescent="0.2">
      <c r="A1212"/>
      <c r="B1212"/>
      <c r="D1212"/>
      <c r="E1212"/>
      <c r="F1212"/>
      <c r="G1212"/>
      <c r="H1212"/>
      <c r="I1212"/>
      <c r="J1212"/>
      <c r="K1212"/>
      <c r="L1212"/>
      <c r="M1212"/>
      <c r="N1212"/>
      <c r="O1212"/>
      <c r="P1212"/>
      <c r="Q1212"/>
      <c r="R1212"/>
      <c r="S1212"/>
      <c r="T1212"/>
      <c r="U1212"/>
      <c r="W1212" s="115"/>
      <c r="AB1212" s="46"/>
      <c r="AC1212" s="46"/>
      <c r="AD1212" s="46"/>
      <c r="AE1212" s="46"/>
      <c r="AF1212" s="46"/>
    </row>
    <row r="1213" spans="1:32" x14ac:dyDescent="0.2">
      <c r="A1213"/>
      <c r="B1213"/>
      <c r="D1213"/>
      <c r="E1213"/>
      <c r="F1213"/>
      <c r="G1213"/>
      <c r="H1213"/>
      <c r="I1213"/>
      <c r="J1213"/>
      <c r="K1213"/>
      <c r="L1213"/>
      <c r="M1213"/>
      <c r="N1213"/>
      <c r="O1213"/>
      <c r="P1213"/>
      <c r="Q1213"/>
      <c r="R1213"/>
      <c r="S1213"/>
      <c r="T1213"/>
      <c r="U1213"/>
      <c r="W1213" s="115"/>
      <c r="AB1213" s="46"/>
      <c r="AC1213" s="46"/>
      <c r="AD1213" s="46"/>
      <c r="AE1213" s="46"/>
      <c r="AF1213" s="46"/>
    </row>
    <row r="1214" spans="1:32" x14ac:dyDescent="0.2">
      <c r="A1214"/>
      <c r="B1214"/>
      <c r="D1214"/>
      <c r="E1214"/>
      <c r="F1214"/>
      <c r="G1214"/>
      <c r="H1214"/>
      <c r="I1214"/>
      <c r="J1214"/>
      <c r="K1214"/>
      <c r="L1214"/>
      <c r="M1214"/>
      <c r="N1214"/>
      <c r="O1214"/>
      <c r="P1214"/>
      <c r="Q1214"/>
      <c r="R1214"/>
      <c r="S1214"/>
      <c r="T1214"/>
      <c r="U1214"/>
      <c r="W1214" s="115"/>
      <c r="AB1214" s="46"/>
      <c r="AC1214" s="46"/>
      <c r="AD1214" s="46"/>
      <c r="AE1214" s="46"/>
      <c r="AF1214" s="46"/>
    </row>
    <row r="1215" spans="1:32" x14ac:dyDescent="0.2">
      <c r="A1215"/>
      <c r="B1215"/>
      <c r="D1215"/>
      <c r="E1215"/>
      <c r="F1215"/>
      <c r="G1215"/>
      <c r="H1215"/>
      <c r="I1215"/>
      <c r="J1215"/>
      <c r="K1215"/>
      <c r="L1215"/>
      <c r="M1215"/>
      <c r="N1215"/>
      <c r="O1215"/>
      <c r="P1215"/>
      <c r="Q1215"/>
      <c r="R1215"/>
      <c r="S1215"/>
      <c r="T1215"/>
      <c r="U1215"/>
      <c r="W1215" s="115"/>
      <c r="AB1215" s="46"/>
      <c r="AC1215" s="46"/>
      <c r="AD1215" s="46"/>
      <c r="AE1215" s="46"/>
      <c r="AF1215" s="46"/>
    </row>
    <row r="1216" spans="1:32" x14ac:dyDescent="0.2">
      <c r="A1216"/>
      <c r="B1216"/>
      <c r="D1216"/>
      <c r="E1216"/>
      <c r="F1216"/>
      <c r="G1216"/>
      <c r="H1216"/>
      <c r="I1216"/>
      <c r="J1216"/>
      <c r="K1216"/>
      <c r="L1216"/>
      <c r="M1216"/>
      <c r="N1216"/>
      <c r="O1216"/>
      <c r="P1216"/>
      <c r="Q1216"/>
      <c r="R1216"/>
      <c r="S1216"/>
      <c r="T1216"/>
      <c r="U1216"/>
      <c r="W1216" s="115"/>
      <c r="AB1216" s="46"/>
      <c r="AC1216" s="46"/>
      <c r="AD1216" s="46"/>
      <c r="AE1216" s="46"/>
      <c r="AF1216" s="46"/>
    </row>
    <row r="1217" spans="1:32" x14ac:dyDescent="0.2">
      <c r="A1217"/>
      <c r="B1217"/>
      <c r="D1217"/>
      <c r="E1217"/>
      <c r="F1217"/>
      <c r="G1217"/>
      <c r="H1217"/>
      <c r="I1217"/>
      <c r="J1217"/>
      <c r="K1217"/>
      <c r="L1217"/>
      <c r="M1217"/>
      <c r="N1217"/>
      <c r="O1217"/>
      <c r="P1217"/>
      <c r="Q1217"/>
      <c r="R1217"/>
      <c r="S1217"/>
      <c r="T1217"/>
      <c r="U1217"/>
      <c r="W1217" s="115"/>
      <c r="AB1217" s="46"/>
      <c r="AC1217" s="46"/>
      <c r="AD1217" s="46"/>
      <c r="AE1217" s="46"/>
      <c r="AF1217" s="46"/>
    </row>
    <row r="1218" spans="1:32" x14ac:dyDescent="0.2">
      <c r="A1218"/>
      <c r="B1218"/>
      <c r="D1218"/>
      <c r="E1218"/>
      <c r="F1218"/>
      <c r="G1218"/>
      <c r="H1218"/>
      <c r="I1218"/>
      <c r="J1218"/>
      <c r="K1218"/>
      <c r="L1218"/>
      <c r="M1218"/>
      <c r="N1218"/>
      <c r="O1218"/>
      <c r="P1218"/>
      <c r="Q1218"/>
      <c r="R1218"/>
      <c r="S1218"/>
      <c r="T1218"/>
      <c r="U1218"/>
      <c r="W1218" s="115"/>
      <c r="AB1218" s="46"/>
      <c r="AC1218" s="46"/>
      <c r="AD1218" s="46"/>
      <c r="AE1218" s="46"/>
      <c r="AF1218" s="46"/>
    </row>
    <row r="1219" spans="1:32" x14ac:dyDescent="0.2">
      <c r="A1219"/>
      <c r="B1219"/>
      <c r="D1219"/>
      <c r="E1219"/>
      <c r="F1219"/>
      <c r="G1219"/>
      <c r="H1219"/>
      <c r="I1219"/>
      <c r="J1219"/>
      <c r="K1219"/>
      <c r="L1219"/>
      <c r="M1219"/>
      <c r="N1219"/>
      <c r="O1219"/>
      <c r="P1219"/>
      <c r="Q1219"/>
      <c r="R1219"/>
      <c r="S1219"/>
      <c r="T1219"/>
      <c r="U1219"/>
      <c r="W1219" s="115"/>
      <c r="AB1219" s="46"/>
      <c r="AC1219" s="46"/>
      <c r="AD1219" s="46"/>
      <c r="AE1219" s="46"/>
      <c r="AF1219" s="46"/>
    </row>
    <row r="1220" spans="1:32" x14ac:dyDescent="0.2">
      <c r="A1220"/>
      <c r="B1220"/>
      <c r="D1220"/>
      <c r="E1220"/>
      <c r="F1220"/>
      <c r="G1220"/>
      <c r="H1220"/>
      <c r="I1220"/>
      <c r="J1220"/>
      <c r="K1220"/>
      <c r="L1220"/>
      <c r="M1220"/>
      <c r="N1220"/>
      <c r="O1220"/>
      <c r="P1220"/>
      <c r="Q1220"/>
      <c r="R1220"/>
      <c r="S1220"/>
      <c r="T1220"/>
      <c r="U1220"/>
      <c r="W1220" s="115"/>
      <c r="AB1220" s="46"/>
      <c r="AC1220" s="46"/>
      <c r="AD1220" s="46"/>
      <c r="AE1220" s="46"/>
      <c r="AF1220" s="46"/>
    </row>
    <row r="1221" spans="1:32" x14ac:dyDescent="0.2">
      <c r="A1221"/>
      <c r="B1221"/>
      <c r="D1221"/>
      <c r="E1221"/>
      <c r="F1221"/>
      <c r="G1221"/>
      <c r="H1221"/>
      <c r="I1221"/>
      <c r="J1221"/>
      <c r="K1221"/>
      <c r="L1221"/>
      <c r="M1221"/>
      <c r="N1221"/>
      <c r="O1221"/>
      <c r="P1221"/>
      <c r="Q1221"/>
      <c r="R1221"/>
      <c r="S1221"/>
      <c r="T1221"/>
      <c r="U1221"/>
      <c r="W1221" s="115"/>
      <c r="AB1221" s="46"/>
      <c r="AC1221" s="46"/>
      <c r="AD1221" s="46"/>
      <c r="AE1221" s="46"/>
      <c r="AF1221" s="46"/>
    </row>
    <row r="1222" spans="1:32" x14ac:dyDescent="0.2">
      <c r="A1222"/>
      <c r="B1222"/>
      <c r="D1222"/>
      <c r="E1222"/>
      <c r="F1222"/>
      <c r="G1222"/>
      <c r="H1222"/>
      <c r="I1222"/>
      <c r="J1222"/>
      <c r="K1222"/>
      <c r="L1222"/>
      <c r="M1222"/>
      <c r="N1222"/>
      <c r="O1222"/>
      <c r="P1222"/>
      <c r="Q1222"/>
      <c r="R1222"/>
      <c r="S1222"/>
      <c r="T1222"/>
      <c r="U1222"/>
      <c r="W1222" s="115"/>
      <c r="AB1222" s="46"/>
      <c r="AC1222" s="46"/>
      <c r="AD1222" s="46"/>
      <c r="AE1222" s="46"/>
      <c r="AF1222" s="46"/>
    </row>
    <row r="1223" spans="1:32" x14ac:dyDescent="0.2">
      <c r="A1223"/>
      <c r="B1223"/>
      <c r="D1223"/>
      <c r="E1223"/>
      <c r="F1223"/>
      <c r="G1223"/>
      <c r="H1223"/>
      <c r="I1223"/>
      <c r="J1223"/>
      <c r="K1223"/>
      <c r="L1223"/>
      <c r="M1223"/>
      <c r="N1223"/>
      <c r="O1223"/>
      <c r="P1223"/>
      <c r="Q1223"/>
      <c r="R1223"/>
      <c r="S1223"/>
      <c r="T1223"/>
      <c r="U1223"/>
      <c r="W1223" s="115"/>
      <c r="AB1223" s="46"/>
      <c r="AC1223" s="46"/>
      <c r="AD1223" s="46"/>
      <c r="AE1223" s="46"/>
      <c r="AF1223" s="46"/>
    </row>
    <row r="1224" spans="1:32" x14ac:dyDescent="0.2">
      <c r="A1224"/>
      <c r="B1224"/>
      <c r="D1224"/>
      <c r="E1224"/>
      <c r="F1224"/>
      <c r="G1224"/>
      <c r="H1224"/>
      <c r="I1224"/>
      <c r="J1224"/>
      <c r="K1224"/>
      <c r="L1224"/>
      <c r="M1224"/>
      <c r="N1224"/>
      <c r="O1224"/>
      <c r="P1224"/>
      <c r="Q1224"/>
      <c r="R1224"/>
      <c r="S1224"/>
      <c r="T1224"/>
      <c r="U1224"/>
      <c r="W1224" s="115"/>
      <c r="AB1224" s="46"/>
      <c r="AC1224" s="46"/>
      <c r="AD1224" s="46"/>
      <c r="AE1224" s="46"/>
      <c r="AF1224" s="46"/>
    </row>
    <row r="1225" spans="1:32" x14ac:dyDescent="0.2">
      <c r="A1225"/>
      <c r="B1225"/>
      <c r="D1225"/>
      <c r="E1225"/>
      <c r="F1225"/>
      <c r="G1225"/>
      <c r="H1225"/>
      <c r="I1225"/>
      <c r="J1225"/>
      <c r="K1225"/>
      <c r="L1225"/>
      <c r="M1225"/>
      <c r="N1225"/>
      <c r="O1225"/>
      <c r="P1225"/>
      <c r="Q1225"/>
      <c r="R1225"/>
      <c r="S1225"/>
      <c r="T1225"/>
      <c r="U1225"/>
      <c r="W1225" s="115"/>
      <c r="AB1225" s="46"/>
      <c r="AC1225" s="46"/>
      <c r="AD1225" s="46"/>
      <c r="AE1225" s="46"/>
      <c r="AF1225" s="46"/>
    </row>
    <row r="1226" spans="1:32" x14ac:dyDescent="0.2">
      <c r="A1226"/>
      <c r="B1226"/>
      <c r="D1226"/>
      <c r="E1226"/>
      <c r="F1226"/>
      <c r="G1226"/>
      <c r="H1226"/>
      <c r="I1226"/>
      <c r="J1226"/>
      <c r="K1226"/>
      <c r="L1226"/>
      <c r="M1226"/>
      <c r="N1226"/>
      <c r="O1226"/>
      <c r="P1226"/>
      <c r="Q1226"/>
      <c r="R1226"/>
      <c r="S1226"/>
      <c r="T1226"/>
      <c r="U1226"/>
      <c r="W1226" s="115"/>
      <c r="AB1226" s="46"/>
      <c r="AC1226" s="46"/>
      <c r="AD1226" s="46"/>
      <c r="AE1226" s="46"/>
      <c r="AF1226" s="46"/>
    </row>
    <row r="1227" spans="1:32" x14ac:dyDescent="0.2">
      <c r="A1227"/>
      <c r="B1227"/>
      <c r="D1227"/>
      <c r="E1227"/>
      <c r="F1227"/>
      <c r="G1227"/>
      <c r="H1227"/>
      <c r="I1227"/>
      <c r="J1227"/>
      <c r="K1227"/>
      <c r="L1227"/>
      <c r="M1227"/>
      <c r="N1227"/>
      <c r="O1227"/>
      <c r="P1227"/>
      <c r="Q1227"/>
      <c r="R1227"/>
      <c r="S1227"/>
      <c r="T1227"/>
      <c r="U1227"/>
      <c r="W1227" s="115"/>
      <c r="AB1227" s="46"/>
      <c r="AC1227" s="46"/>
      <c r="AD1227" s="46"/>
      <c r="AE1227" s="46"/>
      <c r="AF1227" s="46"/>
    </row>
    <row r="1228" spans="1:32" x14ac:dyDescent="0.2">
      <c r="A1228"/>
      <c r="B1228"/>
      <c r="D1228"/>
      <c r="E1228"/>
      <c r="F1228"/>
      <c r="G1228"/>
      <c r="H1228"/>
      <c r="I1228"/>
      <c r="J1228"/>
      <c r="K1228"/>
      <c r="L1228"/>
      <c r="M1228"/>
      <c r="N1228"/>
      <c r="O1228"/>
      <c r="P1228"/>
      <c r="Q1228"/>
      <c r="R1228"/>
      <c r="S1228"/>
      <c r="T1228"/>
      <c r="U1228"/>
      <c r="W1228" s="115"/>
      <c r="AB1228" s="46"/>
      <c r="AC1228" s="46"/>
      <c r="AD1228" s="46"/>
      <c r="AE1228" s="46"/>
      <c r="AF1228" s="46"/>
    </row>
    <row r="1229" spans="1:32" x14ac:dyDescent="0.2">
      <c r="A1229"/>
      <c r="B1229"/>
      <c r="D1229"/>
      <c r="E1229"/>
      <c r="F1229"/>
      <c r="G1229"/>
      <c r="H1229"/>
      <c r="I1229"/>
      <c r="J1229"/>
      <c r="K1229"/>
      <c r="L1229"/>
      <c r="M1229"/>
      <c r="N1229"/>
      <c r="O1229"/>
      <c r="P1229"/>
      <c r="Q1229"/>
      <c r="R1229"/>
      <c r="S1229"/>
      <c r="T1229"/>
      <c r="U1229"/>
      <c r="W1229" s="115"/>
      <c r="AB1229" s="46"/>
      <c r="AC1229" s="46"/>
      <c r="AD1229" s="46"/>
      <c r="AE1229" s="46"/>
      <c r="AF1229" s="46"/>
    </row>
    <row r="1230" spans="1:32" x14ac:dyDescent="0.2">
      <c r="A1230"/>
      <c r="B1230"/>
      <c r="D1230"/>
      <c r="E1230"/>
      <c r="F1230"/>
      <c r="G1230"/>
      <c r="H1230"/>
      <c r="I1230"/>
      <c r="J1230"/>
      <c r="K1230"/>
      <c r="L1230"/>
      <c r="M1230"/>
      <c r="N1230"/>
      <c r="O1230"/>
      <c r="P1230"/>
      <c r="Q1230"/>
      <c r="R1230"/>
      <c r="S1230"/>
      <c r="T1230"/>
      <c r="U1230"/>
      <c r="W1230" s="115"/>
      <c r="AB1230" s="46"/>
      <c r="AC1230" s="46"/>
      <c r="AD1230" s="46"/>
      <c r="AE1230" s="46"/>
      <c r="AF1230" s="46"/>
    </row>
    <row r="1231" spans="1:32" x14ac:dyDescent="0.2">
      <c r="A1231"/>
      <c r="B1231"/>
      <c r="D1231"/>
      <c r="E1231"/>
      <c r="F1231"/>
      <c r="G1231"/>
      <c r="H1231"/>
      <c r="I1231"/>
      <c r="J1231"/>
      <c r="K1231"/>
      <c r="L1231"/>
      <c r="M1231"/>
      <c r="N1231"/>
      <c r="O1231"/>
      <c r="P1231"/>
      <c r="Q1231"/>
      <c r="R1231"/>
      <c r="S1231"/>
      <c r="T1231"/>
      <c r="U1231"/>
      <c r="W1231" s="115"/>
      <c r="AB1231" s="46"/>
      <c r="AC1231" s="46"/>
      <c r="AD1231" s="46"/>
      <c r="AE1231" s="46"/>
      <c r="AF1231" s="46"/>
    </row>
    <row r="1232" spans="1:32" x14ac:dyDescent="0.2">
      <c r="A1232"/>
      <c r="B1232"/>
      <c r="D1232"/>
      <c r="E1232"/>
      <c r="F1232"/>
      <c r="G1232"/>
      <c r="H1232"/>
      <c r="I1232"/>
      <c r="J1232"/>
      <c r="K1232"/>
      <c r="L1232"/>
      <c r="M1232"/>
      <c r="N1232"/>
      <c r="O1232"/>
      <c r="P1232"/>
      <c r="Q1232"/>
      <c r="R1232"/>
      <c r="S1232"/>
      <c r="T1232"/>
      <c r="U1232"/>
      <c r="W1232" s="115"/>
      <c r="AB1232" s="46"/>
      <c r="AC1232" s="46"/>
      <c r="AD1232" s="46"/>
      <c r="AE1232" s="46"/>
      <c r="AF1232" s="46"/>
    </row>
    <row r="1233" spans="1:32" x14ac:dyDescent="0.2">
      <c r="A1233"/>
      <c r="B1233"/>
      <c r="D1233"/>
      <c r="E1233"/>
      <c r="F1233"/>
      <c r="G1233"/>
      <c r="H1233"/>
      <c r="I1233"/>
      <c r="J1233"/>
      <c r="K1233"/>
      <c r="L1233"/>
      <c r="M1233"/>
      <c r="N1233"/>
      <c r="O1233"/>
      <c r="P1233"/>
      <c r="Q1233"/>
      <c r="R1233"/>
      <c r="S1233"/>
      <c r="T1233"/>
      <c r="U1233"/>
      <c r="W1233" s="115"/>
      <c r="AB1233" s="46"/>
      <c r="AC1233" s="46"/>
      <c r="AD1233" s="46"/>
      <c r="AE1233" s="46"/>
      <c r="AF1233" s="46"/>
    </row>
    <row r="1234" spans="1:32" x14ac:dyDescent="0.2">
      <c r="A1234"/>
      <c r="B1234"/>
      <c r="D1234"/>
      <c r="E1234"/>
      <c r="F1234"/>
      <c r="G1234"/>
      <c r="H1234"/>
      <c r="I1234"/>
      <c r="J1234"/>
      <c r="K1234"/>
      <c r="L1234"/>
      <c r="M1234"/>
      <c r="N1234"/>
      <c r="O1234"/>
      <c r="P1234"/>
      <c r="Q1234"/>
      <c r="R1234"/>
      <c r="S1234"/>
      <c r="T1234"/>
      <c r="U1234"/>
      <c r="W1234" s="115"/>
      <c r="AB1234" s="46"/>
      <c r="AC1234" s="46"/>
      <c r="AD1234" s="46"/>
      <c r="AE1234" s="46"/>
      <c r="AF1234" s="46"/>
    </row>
    <row r="1235" spans="1:32" x14ac:dyDescent="0.2">
      <c r="A1235"/>
      <c r="B1235"/>
      <c r="D1235"/>
      <c r="E1235"/>
      <c r="F1235"/>
      <c r="G1235"/>
      <c r="H1235"/>
      <c r="I1235"/>
      <c r="J1235"/>
      <c r="K1235"/>
      <c r="L1235"/>
      <c r="M1235"/>
      <c r="N1235"/>
      <c r="O1235"/>
      <c r="P1235"/>
      <c r="Q1235"/>
      <c r="R1235"/>
      <c r="S1235"/>
      <c r="T1235"/>
      <c r="U1235"/>
      <c r="W1235" s="115"/>
      <c r="AB1235" s="46"/>
      <c r="AC1235" s="46"/>
      <c r="AD1235" s="46"/>
      <c r="AE1235" s="46"/>
      <c r="AF1235" s="46"/>
    </row>
    <row r="1236" spans="1:32" x14ac:dyDescent="0.2">
      <c r="A1236"/>
      <c r="B1236"/>
      <c r="D1236"/>
      <c r="E1236"/>
      <c r="F1236"/>
      <c r="G1236"/>
      <c r="H1236"/>
      <c r="I1236"/>
      <c r="J1236"/>
      <c r="K1236"/>
      <c r="L1236"/>
      <c r="M1236"/>
      <c r="N1236"/>
      <c r="O1236"/>
      <c r="P1236"/>
      <c r="Q1236"/>
      <c r="R1236"/>
      <c r="S1236"/>
      <c r="T1236"/>
      <c r="U1236"/>
      <c r="W1236" s="115"/>
      <c r="AB1236" s="46"/>
      <c r="AC1236" s="46"/>
      <c r="AD1236" s="46"/>
      <c r="AE1236" s="46"/>
      <c r="AF1236" s="46"/>
    </row>
    <row r="1237" spans="1:32" x14ac:dyDescent="0.2">
      <c r="A1237"/>
      <c r="B1237"/>
      <c r="D1237"/>
      <c r="E1237"/>
      <c r="F1237"/>
      <c r="G1237"/>
      <c r="H1237"/>
      <c r="I1237"/>
      <c r="J1237"/>
      <c r="K1237"/>
      <c r="L1237"/>
      <c r="M1237"/>
      <c r="N1237"/>
      <c r="O1237"/>
      <c r="P1237"/>
      <c r="Q1237"/>
      <c r="R1237"/>
      <c r="S1237"/>
      <c r="T1237"/>
      <c r="U1237"/>
      <c r="W1237" s="115"/>
      <c r="AB1237" s="46"/>
      <c r="AC1237" s="46"/>
      <c r="AD1237" s="46"/>
      <c r="AE1237" s="46"/>
      <c r="AF1237" s="46"/>
    </row>
    <row r="1238" spans="1:32" x14ac:dyDescent="0.2">
      <c r="A1238"/>
      <c r="B1238"/>
      <c r="D1238"/>
      <c r="E1238"/>
      <c r="F1238"/>
      <c r="G1238"/>
      <c r="H1238"/>
      <c r="I1238"/>
      <c r="J1238"/>
      <c r="K1238"/>
      <c r="L1238"/>
      <c r="M1238"/>
      <c r="N1238"/>
      <c r="O1238"/>
      <c r="P1238"/>
      <c r="Q1238"/>
      <c r="R1238"/>
      <c r="S1238"/>
      <c r="T1238"/>
      <c r="U1238"/>
      <c r="W1238" s="115"/>
      <c r="AB1238" s="46"/>
      <c r="AC1238" s="46"/>
      <c r="AD1238" s="46"/>
      <c r="AE1238" s="46"/>
      <c r="AF1238" s="46"/>
    </row>
    <row r="1239" spans="1:32" x14ac:dyDescent="0.2">
      <c r="A1239"/>
      <c r="B1239"/>
      <c r="D1239"/>
      <c r="E1239"/>
      <c r="F1239"/>
      <c r="G1239"/>
      <c r="H1239"/>
      <c r="I1239"/>
      <c r="J1239"/>
      <c r="K1239"/>
      <c r="L1239"/>
      <c r="M1239"/>
      <c r="N1239"/>
      <c r="O1239"/>
      <c r="P1239"/>
      <c r="Q1239"/>
      <c r="R1239"/>
      <c r="S1239"/>
      <c r="T1239"/>
      <c r="U1239"/>
      <c r="W1239" s="115"/>
      <c r="AB1239" s="46"/>
      <c r="AC1239" s="46"/>
      <c r="AD1239" s="46"/>
      <c r="AE1239" s="46"/>
      <c r="AF1239" s="46"/>
    </row>
    <row r="1240" spans="1:32" x14ac:dyDescent="0.2">
      <c r="A1240"/>
      <c r="B1240"/>
      <c r="D1240"/>
      <c r="E1240"/>
      <c r="F1240"/>
      <c r="G1240"/>
      <c r="H1240"/>
      <c r="I1240"/>
      <c r="J1240"/>
      <c r="K1240"/>
      <c r="L1240"/>
      <c r="M1240"/>
      <c r="N1240"/>
      <c r="O1240"/>
      <c r="P1240"/>
      <c r="Q1240"/>
      <c r="R1240"/>
      <c r="S1240"/>
      <c r="T1240"/>
      <c r="U1240"/>
      <c r="W1240" s="115"/>
      <c r="AB1240" s="46"/>
      <c r="AC1240" s="46"/>
      <c r="AD1240" s="46"/>
      <c r="AE1240" s="46"/>
      <c r="AF1240" s="46"/>
    </row>
    <row r="1241" spans="1:32" x14ac:dyDescent="0.2">
      <c r="A1241"/>
      <c r="B1241"/>
      <c r="D1241"/>
      <c r="E1241"/>
      <c r="F1241"/>
      <c r="G1241"/>
      <c r="H1241"/>
      <c r="I1241"/>
      <c r="J1241"/>
      <c r="K1241"/>
      <c r="L1241"/>
      <c r="M1241"/>
      <c r="N1241"/>
      <c r="O1241"/>
      <c r="P1241"/>
      <c r="Q1241"/>
      <c r="R1241"/>
      <c r="S1241"/>
      <c r="T1241"/>
      <c r="U1241"/>
      <c r="W1241" s="115"/>
      <c r="AB1241" s="46"/>
      <c r="AC1241" s="46"/>
      <c r="AD1241" s="46"/>
      <c r="AE1241" s="46"/>
      <c r="AF1241" s="46"/>
    </row>
    <row r="1242" spans="1:32" x14ac:dyDescent="0.2">
      <c r="A1242"/>
      <c r="B1242"/>
      <c r="D1242"/>
      <c r="E1242"/>
      <c r="F1242"/>
      <c r="G1242"/>
      <c r="H1242"/>
      <c r="I1242"/>
      <c r="J1242"/>
      <c r="K1242"/>
      <c r="L1242"/>
      <c r="M1242"/>
      <c r="N1242"/>
      <c r="O1242"/>
      <c r="P1242"/>
      <c r="Q1242"/>
      <c r="R1242"/>
      <c r="S1242"/>
      <c r="T1242"/>
      <c r="U1242"/>
      <c r="W1242" s="115"/>
      <c r="AB1242" s="46"/>
      <c r="AC1242" s="46"/>
      <c r="AD1242" s="46"/>
      <c r="AE1242" s="46"/>
      <c r="AF1242" s="46"/>
    </row>
    <row r="1243" spans="1:32" x14ac:dyDescent="0.2">
      <c r="A1243"/>
      <c r="B1243"/>
      <c r="D1243"/>
      <c r="E1243"/>
      <c r="F1243"/>
      <c r="G1243"/>
      <c r="H1243"/>
      <c r="I1243"/>
      <c r="J1243"/>
      <c r="K1243"/>
      <c r="L1243"/>
      <c r="M1243"/>
      <c r="N1243"/>
      <c r="O1243"/>
      <c r="P1243"/>
      <c r="Q1243"/>
      <c r="R1243"/>
      <c r="S1243"/>
      <c r="T1243"/>
      <c r="U1243"/>
      <c r="W1243" s="115"/>
      <c r="AB1243" s="46"/>
      <c r="AC1243" s="46"/>
      <c r="AD1243" s="46"/>
      <c r="AE1243" s="46"/>
      <c r="AF1243" s="46"/>
    </row>
    <row r="1244" spans="1:32" x14ac:dyDescent="0.2">
      <c r="A1244"/>
      <c r="B1244"/>
      <c r="D1244"/>
      <c r="E1244"/>
      <c r="F1244"/>
      <c r="G1244"/>
      <c r="H1244"/>
      <c r="I1244"/>
      <c r="J1244"/>
      <c r="K1244"/>
      <c r="L1244"/>
      <c r="M1244"/>
      <c r="N1244"/>
      <c r="O1244"/>
      <c r="P1244"/>
      <c r="Q1244"/>
      <c r="R1244"/>
      <c r="S1244"/>
      <c r="T1244"/>
      <c r="U1244"/>
      <c r="W1244" s="115"/>
      <c r="AB1244" s="46"/>
      <c r="AC1244" s="46"/>
      <c r="AD1244" s="46"/>
      <c r="AE1244" s="46"/>
      <c r="AF1244" s="46"/>
    </row>
    <row r="1245" spans="1:32" x14ac:dyDescent="0.2">
      <c r="A1245"/>
      <c r="B1245"/>
      <c r="D1245"/>
      <c r="E1245"/>
      <c r="F1245"/>
      <c r="G1245"/>
      <c r="H1245"/>
      <c r="I1245"/>
      <c r="J1245"/>
      <c r="K1245"/>
      <c r="L1245"/>
      <c r="M1245"/>
      <c r="N1245"/>
      <c r="O1245"/>
      <c r="P1245"/>
      <c r="Q1245"/>
      <c r="R1245"/>
      <c r="S1245"/>
      <c r="T1245"/>
      <c r="U1245"/>
      <c r="W1245" s="115"/>
      <c r="AB1245" s="46"/>
      <c r="AC1245" s="46"/>
      <c r="AD1245" s="46"/>
      <c r="AE1245" s="46"/>
      <c r="AF1245" s="46"/>
    </row>
    <row r="1246" spans="1:32" x14ac:dyDescent="0.2">
      <c r="A1246"/>
      <c r="B1246"/>
      <c r="D1246"/>
      <c r="E1246"/>
      <c r="F1246"/>
      <c r="G1246"/>
      <c r="H1246"/>
      <c r="I1246"/>
      <c r="J1246"/>
      <c r="K1246"/>
      <c r="L1246"/>
      <c r="M1246"/>
      <c r="N1246"/>
      <c r="O1246"/>
      <c r="P1246"/>
      <c r="Q1246"/>
      <c r="R1246"/>
      <c r="S1246"/>
      <c r="T1246"/>
      <c r="U1246"/>
      <c r="W1246" s="115"/>
      <c r="AB1246" s="46"/>
      <c r="AC1246" s="46"/>
      <c r="AD1246" s="46"/>
      <c r="AE1246" s="46"/>
      <c r="AF1246" s="46"/>
    </row>
    <row r="1247" spans="1:32" x14ac:dyDescent="0.2">
      <c r="A1247"/>
      <c r="B1247"/>
      <c r="D1247"/>
      <c r="E1247"/>
      <c r="F1247"/>
      <c r="G1247"/>
      <c r="H1247"/>
      <c r="I1247"/>
      <c r="J1247"/>
      <c r="K1247"/>
      <c r="L1247"/>
      <c r="M1247"/>
      <c r="N1247"/>
      <c r="O1247"/>
      <c r="P1247"/>
      <c r="Q1247"/>
      <c r="R1247"/>
      <c r="S1247"/>
      <c r="T1247"/>
      <c r="U1247"/>
      <c r="W1247" s="115"/>
      <c r="AB1247" s="46"/>
      <c r="AC1247" s="46"/>
      <c r="AD1247" s="46"/>
      <c r="AE1247" s="46"/>
      <c r="AF1247" s="46"/>
    </row>
    <row r="1248" spans="1:32" x14ac:dyDescent="0.2">
      <c r="A1248"/>
      <c r="B1248"/>
      <c r="D1248"/>
      <c r="E1248"/>
      <c r="F1248"/>
      <c r="G1248"/>
      <c r="H1248"/>
      <c r="I1248"/>
      <c r="J1248"/>
      <c r="K1248"/>
      <c r="L1248"/>
      <c r="M1248"/>
      <c r="N1248"/>
      <c r="O1248"/>
      <c r="P1248"/>
      <c r="Q1248"/>
      <c r="R1248"/>
      <c r="S1248"/>
      <c r="T1248"/>
      <c r="U1248"/>
      <c r="W1248" s="115"/>
      <c r="AB1248" s="46"/>
      <c r="AC1248" s="46"/>
      <c r="AD1248" s="46"/>
      <c r="AE1248" s="46"/>
      <c r="AF1248" s="46"/>
    </row>
    <row r="1249" spans="1:32" x14ac:dyDescent="0.2">
      <c r="A1249"/>
      <c r="B1249"/>
      <c r="D1249"/>
      <c r="E1249"/>
      <c r="F1249"/>
      <c r="G1249"/>
      <c r="H1249"/>
      <c r="I1249"/>
      <c r="J1249"/>
      <c r="K1249"/>
      <c r="L1249"/>
      <c r="M1249"/>
      <c r="N1249"/>
      <c r="O1249"/>
      <c r="P1249"/>
      <c r="Q1249"/>
      <c r="R1249"/>
      <c r="S1249"/>
      <c r="T1249"/>
      <c r="U1249"/>
      <c r="W1249" s="115"/>
      <c r="AB1249" s="46"/>
      <c r="AC1249" s="46"/>
      <c r="AD1249" s="46"/>
      <c r="AE1249" s="46"/>
      <c r="AF1249" s="46"/>
    </row>
    <row r="1250" spans="1:32" x14ac:dyDescent="0.2">
      <c r="A1250"/>
      <c r="B1250"/>
      <c r="D1250"/>
      <c r="E1250"/>
      <c r="F1250"/>
      <c r="G1250"/>
      <c r="H1250"/>
      <c r="I1250"/>
      <c r="J1250"/>
      <c r="K1250"/>
      <c r="L1250"/>
      <c r="M1250"/>
      <c r="N1250"/>
      <c r="O1250"/>
      <c r="P1250"/>
      <c r="Q1250"/>
      <c r="R1250"/>
      <c r="S1250"/>
      <c r="T1250"/>
      <c r="U1250"/>
      <c r="W1250" s="115"/>
      <c r="AB1250" s="46"/>
      <c r="AC1250" s="46"/>
      <c r="AD1250" s="46"/>
      <c r="AE1250" s="46"/>
      <c r="AF1250" s="46"/>
    </row>
    <row r="1251" spans="1:32" x14ac:dyDescent="0.2">
      <c r="A1251"/>
      <c r="B1251"/>
      <c r="D1251"/>
      <c r="E1251"/>
      <c r="F1251"/>
      <c r="G1251"/>
      <c r="H1251"/>
      <c r="I1251"/>
      <c r="J1251"/>
      <c r="K1251"/>
      <c r="L1251"/>
      <c r="M1251"/>
      <c r="N1251"/>
      <c r="O1251"/>
      <c r="P1251"/>
      <c r="Q1251"/>
      <c r="R1251"/>
      <c r="S1251"/>
      <c r="T1251"/>
      <c r="U1251"/>
      <c r="W1251" s="115"/>
      <c r="AB1251" s="46"/>
      <c r="AC1251" s="46"/>
      <c r="AD1251" s="46"/>
      <c r="AE1251" s="46"/>
      <c r="AF1251" s="46"/>
    </row>
    <row r="1252" spans="1:32" x14ac:dyDescent="0.2">
      <c r="A1252"/>
      <c r="B1252"/>
      <c r="D1252"/>
      <c r="E1252"/>
      <c r="F1252"/>
      <c r="G1252"/>
      <c r="H1252"/>
      <c r="I1252"/>
      <c r="J1252"/>
      <c r="K1252"/>
      <c r="L1252"/>
      <c r="M1252"/>
      <c r="N1252"/>
      <c r="O1252"/>
      <c r="P1252"/>
      <c r="Q1252"/>
      <c r="R1252"/>
      <c r="S1252"/>
      <c r="T1252"/>
      <c r="U1252"/>
      <c r="W1252" s="115"/>
      <c r="AB1252" s="46"/>
      <c r="AC1252" s="46"/>
      <c r="AD1252" s="46"/>
      <c r="AE1252" s="46"/>
      <c r="AF1252" s="46"/>
    </row>
    <row r="1253" spans="1:32" x14ac:dyDescent="0.2">
      <c r="A1253"/>
      <c r="B1253"/>
      <c r="D1253"/>
      <c r="E1253"/>
      <c r="F1253"/>
      <c r="G1253"/>
      <c r="H1253"/>
      <c r="I1253"/>
      <c r="J1253"/>
      <c r="K1253"/>
      <c r="L1253"/>
      <c r="M1253"/>
      <c r="N1253"/>
      <c r="O1253"/>
      <c r="P1253"/>
      <c r="Q1253"/>
      <c r="R1253"/>
      <c r="S1253"/>
      <c r="T1253"/>
      <c r="U1253"/>
      <c r="W1253" s="115"/>
      <c r="AB1253" s="46"/>
      <c r="AC1253" s="46"/>
      <c r="AD1253" s="46"/>
      <c r="AE1253" s="46"/>
      <c r="AF1253" s="46"/>
    </row>
    <row r="1254" spans="1:32" x14ac:dyDescent="0.2">
      <c r="A1254"/>
      <c r="B1254"/>
      <c r="D1254"/>
      <c r="E1254"/>
      <c r="F1254"/>
      <c r="G1254"/>
      <c r="H1254"/>
      <c r="I1254"/>
      <c r="J1254"/>
      <c r="K1254"/>
      <c r="L1254"/>
      <c r="M1254"/>
      <c r="N1254"/>
      <c r="O1254"/>
      <c r="P1254"/>
      <c r="Q1254"/>
      <c r="R1254"/>
      <c r="S1254"/>
      <c r="T1254"/>
      <c r="U1254"/>
      <c r="W1254" s="115"/>
      <c r="AB1254" s="46"/>
      <c r="AC1254" s="46"/>
      <c r="AD1254" s="46"/>
      <c r="AE1254" s="46"/>
      <c r="AF1254" s="46"/>
    </row>
    <row r="1255" spans="1:32" x14ac:dyDescent="0.2">
      <c r="A1255"/>
      <c r="B1255"/>
      <c r="D1255"/>
      <c r="E1255"/>
      <c r="F1255"/>
      <c r="G1255"/>
      <c r="H1255"/>
      <c r="I1255"/>
      <c r="J1255"/>
      <c r="K1255"/>
      <c r="L1255"/>
      <c r="M1255"/>
      <c r="N1255"/>
      <c r="O1255"/>
      <c r="P1255"/>
      <c r="Q1255"/>
      <c r="R1255"/>
      <c r="S1255"/>
      <c r="T1255"/>
      <c r="U1255"/>
      <c r="W1255" s="115"/>
      <c r="AB1255" s="46"/>
      <c r="AC1255" s="46"/>
      <c r="AD1255" s="46"/>
      <c r="AE1255" s="46"/>
      <c r="AF1255" s="46"/>
    </row>
    <row r="1256" spans="1:32" x14ac:dyDescent="0.2">
      <c r="A1256"/>
      <c r="B1256"/>
      <c r="D1256"/>
      <c r="E1256"/>
      <c r="F1256"/>
      <c r="G1256"/>
      <c r="H1256"/>
      <c r="I1256"/>
      <c r="J1256"/>
      <c r="K1256"/>
      <c r="L1256"/>
      <c r="M1256"/>
      <c r="N1256"/>
      <c r="O1256"/>
      <c r="P1256"/>
      <c r="Q1256"/>
      <c r="R1256"/>
      <c r="S1256"/>
      <c r="T1256"/>
      <c r="U1256"/>
      <c r="W1256" s="115"/>
      <c r="AB1256" s="46"/>
      <c r="AC1256" s="46"/>
      <c r="AD1256" s="46"/>
      <c r="AE1256" s="46"/>
      <c r="AF1256" s="46"/>
    </row>
    <row r="1257" spans="1:32" x14ac:dyDescent="0.2">
      <c r="A1257"/>
      <c r="B1257"/>
      <c r="D1257"/>
      <c r="E1257"/>
      <c r="F1257"/>
      <c r="G1257"/>
      <c r="H1257"/>
      <c r="I1257"/>
      <c r="J1257"/>
      <c r="K1257"/>
      <c r="L1257"/>
      <c r="M1257"/>
      <c r="N1257"/>
      <c r="O1257"/>
      <c r="P1257"/>
      <c r="Q1257"/>
      <c r="R1257"/>
      <c r="S1257"/>
      <c r="T1257"/>
      <c r="U1257"/>
      <c r="W1257" s="115"/>
      <c r="AB1257" s="46"/>
      <c r="AC1257" s="46"/>
      <c r="AD1257" s="46"/>
      <c r="AE1257" s="46"/>
      <c r="AF1257" s="46"/>
    </row>
    <row r="1258" spans="1:32" x14ac:dyDescent="0.2">
      <c r="A1258"/>
      <c r="B1258"/>
      <c r="D1258"/>
      <c r="E1258"/>
      <c r="F1258"/>
      <c r="G1258"/>
      <c r="H1258"/>
      <c r="I1258"/>
      <c r="J1258"/>
      <c r="K1258"/>
      <c r="L1258"/>
      <c r="M1258"/>
      <c r="N1258"/>
      <c r="O1258"/>
      <c r="P1258"/>
      <c r="Q1258"/>
      <c r="R1258"/>
      <c r="S1258"/>
      <c r="T1258"/>
      <c r="U1258"/>
      <c r="W1258" s="115"/>
      <c r="AB1258" s="46"/>
      <c r="AC1258" s="46"/>
      <c r="AD1258" s="46"/>
      <c r="AE1258" s="46"/>
      <c r="AF1258" s="46"/>
    </row>
    <row r="1259" spans="1:32" x14ac:dyDescent="0.2">
      <c r="A1259"/>
      <c r="B1259"/>
      <c r="D1259"/>
      <c r="E1259"/>
      <c r="F1259"/>
      <c r="G1259"/>
      <c r="H1259"/>
      <c r="I1259"/>
      <c r="J1259"/>
      <c r="K1259"/>
      <c r="L1259"/>
      <c r="M1259"/>
      <c r="N1259"/>
      <c r="O1259"/>
      <c r="P1259"/>
      <c r="Q1259"/>
      <c r="R1259"/>
      <c r="S1259"/>
      <c r="T1259"/>
      <c r="U1259"/>
      <c r="W1259" s="115"/>
      <c r="AB1259" s="46"/>
      <c r="AC1259" s="46"/>
      <c r="AD1259" s="46"/>
      <c r="AE1259" s="46"/>
      <c r="AF1259" s="46"/>
    </row>
    <row r="1260" spans="1:32" x14ac:dyDescent="0.2">
      <c r="A1260"/>
      <c r="B1260"/>
      <c r="D1260"/>
      <c r="E1260"/>
      <c r="F1260"/>
      <c r="G1260"/>
      <c r="H1260"/>
      <c r="I1260"/>
      <c r="J1260"/>
      <c r="K1260"/>
      <c r="L1260"/>
      <c r="M1260"/>
      <c r="N1260"/>
      <c r="O1260"/>
      <c r="P1260"/>
      <c r="Q1260"/>
      <c r="R1260"/>
      <c r="S1260"/>
      <c r="T1260"/>
      <c r="U1260"/>
      <c r="W1260" s="115"/>
      <c r="AB1260" s="46"/>
      <c r="AC1260" s="46"/>
      <c r="AD1260" s="46"/>
      <c r="AE1260" s="46"/>
      <c r="AF1260" s="46"/>
    </row>
    <row r="1261" spans="1:32" x14ac:dyDescent="0.2">
      <c r="A1261"/>
      <c r="B1261"/>
      <c r="D1261"/>
      <c r="E1261"/>
      <c r="F1261"/>
      <c r="G1261"/>
      <c r="H1261"/>
      <c r="I1261"/>
      <c r="J1261"/>
      <c r="K1261"/>
      <c r="L1261"/>
      <c r="M1261"/>
      <c r="N1261"/>
      <c r="O1261"/>
      <c r="P1261"/>
      <c r="Q1261"/>
      <c r="R1261"/>
      <c r="S1261"/>
      <c r="T1261"/>
      <c r="U1261"/>
      <c r="W1261" s="115"/>
      <c r="AB1261" s="46"/>
      <c r="AC1261" s="46"/>
      <c r="AD1261" s="46"/>
      <c r="AE1261" s="46"/>
      <c r="AF1261" s="46"/>
    </row>
    <row r="1262" spans="1:32" x14ac:dyDescent="0.2">
      <c r="A1262"/>
      <c r="B1262"/>
      <c r="D1262"/>
      <c r="E1262"/>
      <c r="F1262"/>
      <c r="G1262"/>
      <c r="H1262"/>
      <c r="I1262"/>
      <c r="J1262"/>
      <c r="K1262"/>
      <c r="L1262"/>
      <c r="M1262"/>
      <c r="N1262"/>
      <c r="O1262"/>
      <c r="P1262"/>
      <c r="Q1262"/>
      <c r="R1262"/>
      <c r="S1262"/>
      <c r="T1262"/>
      <c r="U1262"/>
      <c r="W1262" s="115"/>
      <c r="AB1262" s="46"/>
      <c r="AC1262" s="46"/>
      <c r="AD1262" s="46"/>
      <c r="AE1262" s="46"/>
      <c r="AF1262" s="46"/>
    </row>
    <row r="1263" spans="1:32" x14ac:dyDescent="0.2">
      <c r="A1263"/>
      <c r="B1263"/>
      <c r="D1263"/>
      <c r="E1263"/>
      <c r="F1263"/>
      <c r="G1263"/>
      <c r="H1263"/>
      <c r="I1263"/>
      <c r="J1263"/>
      <c r="K1263"/>
      <c r="L1263"/>
      <c r="M1263"/>
      <c r="N1263"/>
      <c r="O1263"/>
      <c r="P1263"/>
      <c r="Q1263"/>
      <c r="R1263"/>
      <c r="S1263"/>
      <c r="T1263"/>
      <c r="U1263"/>
      <c r="W1263" s="115"/>
      <c r="AB1263" s="46"/>
      <c r="AC1263" s="46"/>
      <c r="AD1263" s="46"/>
      <c r="AE1263" s="46"/>
      <c r="AF1263" s="46"/>
    </row>
    <row r="1264" spans="1:32" x14ac:dyDescent="0.2">
      <c r="A1264"/>
      <c r="B1264"/>
      <c r="D1264"/>
      <c r="E1264"/>
      <c r="F1264"/>
      <c r="G1264"/>
      <c r="H1264"/>
      <c r="I1264"/>
      <c r="J1264"/>
      <c r="K1264"/>
      <c r="L1264"/>
      <c r="M1264"/>
      <c r="N1264"/>
      <c r="O1264"/>
      <c r="P1264"/>
      <c r="Q1264"/>
      <c r="R1264"/>
      <c r="S1264"/>
      <c r="T1264"/>
      <c r="U1264"/>
      <c r="W1264" s="115"/>
      <c r="AB1264" s="46"/>
      <c r="AC1264" s="46"/>
      <c r="AD1264" s="46"/>
      <c r="AE1264" s="46"/>
      <c r="AF1264" s="46"/>
    </row>
    <row r="1265" spans="1:32" x14ac:dyDescent="0.2">
      <c r="A1265"/>
      <c r="B1265"/>
      <c r="D1265"/>
      <c r="E1265"/>
      <c r="F1265"/>
      <c r="G1265"/>
      <c r="H1265"/>
      <c r="I1265"/>
      <c r="J1265"/>
      <c r="K1265"/>
      <c r="L1265"/>
      <c r="M1265"/>
      <c r="N1265"/>
      <c r="O1265"/>
      <c r="P1265"/>
      <c r="Q1265"/>
      <c r="R1265"/>
      <c r="S1265"/>
      <c r="T1265"/>
      <c r="U1265"/>
      <c r="W1265" s="115"/>
      <c r="AB1265" s="46"/>
      <c r="AC1265" s="46"/>
      <c r="AD1265" s="46"/>
      <c r="AE1265" s="46"/>
      <c r="AF1265" s="46"/>
    </row>
    <row r="1266" spans="1:32" x14ac:dyDescent="0.2">
      <c r="A1266"/>
      <c r="B1266"/>
      <c r="D1266"/>
      <c r="E1266"/>
      <c r="F1266"/>
      <c r="G1266"/>
      <c r="H1266"/>
      <c r="I1266"/>
      <c r="J1266"/>
      <c r="K1266"/>
      <c r="L1266"/>
      <c r="M1266"/>
      <c r="N1266"/>
      <c r="O1266"/>
      <c r="P1266"/>
      <c r="Q1266"/>
      <c r="R1266"/>
      <c r="S1266"/>
      <c r="T1266"/>
      <c r="U1266"/>
      <c r="W1266" s="115"/>
      <c r="AB1266" s="46"/>
      <c r="AC1266" s="46"/>
      <c r="AD1266" s="46"/>
      <c r="AE1266" s="46"/>
      <c r="AF1266" s="46"/>
    </row>
    <row r="1267" spans="1:32" x14ac:dyDescent="0.2">
      <c r="A1267"/>
      <c r="B1267"/>
      <c r="D1267"/>
      <c r="E1267"/>
      <c r="F1267"/>
      <c r="G1267"/>
      <c r="H1267"/>
      <c r="I1267"/>
      <c r="J1267"/>
      <c r="K1267"/>
      <c r="L1267"/>
      <c r="M1267"/>
      <c r="N1267"/>
      <c r="O1267"/>
      <c r="P1267"/>
      <c r="Q1267"/>
      <c r="R1267"/>
      <c r="S1267"/>
      <c r="T1267"/>
      <c r="U1267"/>
      <c r="W1267" s="115"/>
      <c r="AB1267" s="46"/>
      <c r="AC1267" s="46"/>
      <c r="AD1267" s="46"/>
      <c r="AE1267" s="46"/>
      <c r="AF1267" s="46"/>
    </row>
    <row r="1268" spans="1:32" x14ac:dyDescent="0.2">
      <c r="A1268"/>
      <c r="B1268"/>
      <c r="D1268"/>
      <c r="E1268"/>
      <c r="F1268"/>
      <c r="G1268"/>
      <c r="H1268"/>
      <c r="I1268"/>
      <c r="J1268"/>
      <c r="K1268"/>
      <c r="L1268"/>
      <c r="M1268"/>
      <c r="N1268"/>
      <c r="O1268"/>
      <c r="P1268"/>
      <c r="Q1268"/>
      <c r="R1268"/>
      <c r="S1268"/>
      <c r="T1268"/>
      <c r="U1268"/>
      <c r="W1268" s="115"/>
      <c r="AB1268" s="46"/>
      <c r="AC1268" s="46"/>
      <c r="AD1268" s="46"/>
      <c r="AE1268" s="46"/>
      <c r="AF1268" s="46"/>
    </row>
    <row r="1269" spans="1:32" x14ac:dyDescent="0.2">
      <c r="A1269"/>
      <c r="B1269"/>
      <c r="D1269"/>
      <c r="E1269"/>
      <c r="F1269"/>
      <c r="G1269"/>
      <c r="H1269"/>
      <c r="I1269"/>
      <c r="J1269"/>
      <c r="K1269"/>
      <c r="L1269"/>
      <c r="M1269"/>
      <c r="N1269"/>
      <c r="O1269"/>
      <c r="P1269"/>
      <c r="Q1269"/>
      <c r="R1269"/>
      <c r="S1269"/>
      <c r="T1269"/>
      <c r="U1269"/>
      <c r="W1269" s="115"/>
      <c r="AB1269" s="46"/>
      <c r="AC1269" s="46"/>
      <c r="AD1269" s="46"/>
      <c r="AE1269" s="46"/>
      <c r="AF1269" s="46"/>
    </row>
    <row r="1270" spans="1:32" x14ac:dyDescent="0.2">
      <c r="A1270"/>
      <c r="B1270"/>
      <c r="D1270"/>
      <c r="E1270"/>
      <c r="F1270"/>
      <c r="G1270"/>
      <c r="H1270"/>
      <c r="I1270"/>
      <c r="J1270"/>
      <c r="K1270"/>
      <c r="L1270"/>
      <c r="M1270"/>
      <c r="N1270"/>
      <c r="O1270"/>
      <c r="P1270"/>
      <c r="Q1270"/>
      <c r="R1270"/>
      <c r="S1270"/>
      <c r="T1270"/>
      <c r="U1270"/>
      <c r="W1270" s="115"/>
      <c r="AB1270" s="46"/>
      <c r="AC1270" s="46"/>
      <c r="AD1270" s="46"/>
      <c r="AE1270" s="46"/>
      <c r="AF1270" s="46"/>
    </row>
    <row r="1271" spans="1:32" x14ac:dyDescent="0.2">
      <c r="A1271"/>
      <c r="B1271"/>
      <c r="D1271"/>
      <c r="E1271"/>
      <c r="F1271"/>
      <c r="G1271"/>
      <c r="H1271"/>
      <c r="I1271"/>
      <c r="J1271"/>
      <c r="K1271"/>
      <c r="L1271"/>
      <c r="M1271"/>
      <c r="N1271"/>
      <c r="O1271"/>
      <c r="P1271"/>
      <c r="Q1271"/>
      <c r="R1271"/>
      <c r="S1271"/>
      <c r="T1271"/>
      <c r="U1271"/>
      <c r="W1271" s="115"/>
      <c r="AB1271" s="46"/>
      <c r="AC1271" s="46"/>
      <c r="AD1271" s="46"/>
      <c r="AE1271" s="46"/>
      <c r="AF1271" s="46"/>
    </row>
    <row r="1272" spans="1:32" x14ac:dyDescent="0.2">
      <c r="A1272"/>
      <c r="B1272"/>
      <c r="D1272"/>
      <c r="E1272"/>
      <c r="F1272"/>
      <c r="G1272"/>
      <c r="H1272"/>
      <c r="I1272"/>
      <c r="J1272"/>
      <c r="K1272"/>
      <c r="L1272"/>
      <c r="M1272"/>
      <c r="N1272"/>
      <c r="O1272"/>
      <c r="P1272"/>
      <c r="Q1272"/>
      <c r="R1272"/>
      <c r="S1272"/>
      <c r="T1272"/>
      <c r="U1272"/>
      <c r="W1272" s="115"/>
      <c r="AB1272" s="46"/>
      <c r="AC1272" s="46"/>
      <c r="AD1272" s="46"/>
      <c r="AE1272" s="46"/>
      <c r="AF1272" s="46"/>
    </row>
    <row r="1273" spans="1:32" x14ac:dyDescent="0.2">
      <c r="A1273"/>
      <c r="B1273"/>
      <c r="D1273"/>
      <c r="E1273"/>
      <c r="F1273"/>
      <c r="G1273"/>
      <c r="H1273"/>
      <c r="I1273"/>
      <c r="J1273"/>
      <c r="K1273"/>
      <c r="L1273"/>
      <c r="M1273"/>
      <c r="N1273"/>
      <c r="O1273"/>
      <c r="P1273"/>
      <c r="Q1273"/>
      <c r="R1273"/>
      <c r="S1273"/>
      <c r="T1273"/>
      <c r="U1273"/>
      <c r="W1273" s="115"/>
      <c r="AB1273" s="46"/>
      <c r="AC1273" s="46"/>
      <c r="AD1273" s="46"/>
      <c r="AE1273" s="46"/>
      <c r="AF1273" s="46"/>
    </row>
    <row r="1274" spans="1:32" x14ac:dyDescent="0.2">
      <c r="A1274"/>
      <c r="B1274"/>
      <c r="D1274"/>
      <c r="E1274"/>
      <c r="F1274"/>
      <c r="G1274"/>
      <c r="H1274"/>
      <c r="I1274"/>
      <c r="J1274"/>
      <c r="K1274"/>
      <c r="L1274"/>
      <c r="M1274"/>
      <c r="N1274"/>
      <c r="O1274"/>
      <c r="P1274"/>
      <c r="Q1274"/>
      <c r="R1274"/>
      <c r="S1274"/>
      <c r="T1274"/>
      <c r="U1274"/>
      <c r="W1274" s="115"/>
      <c r="AB1274" s="46"/>
      <c r="AC1274" s="46"/>
      <c r="AD1274" s="46"/>
      <c r="AE1274" s="46"/>
      <c r="AF1274" s="46"/>
    </row>
    <row r="1275" spans="1:32" x14ac:dyDescent="0.2">
      <c r="A1275"/>
      <c r="B1275"/>
      <c r="D1275"/>
      <c r="E1275"/>
      <c r="F1275"/>
      <c r="G1275"/>
      <c r="H1275"/>
      <c r="I1275"/>
      <c r="J1275"/>
      <c r="K1275"/>
      <c r="L1275"/>
      <c r="M1275"/>
      <c r="N1275"/>
      <c r="O1275"/>
      <c r="P1275"/>
      <c r="Q1275"/>
      <c r="R1275"/>
      <c r="S1275"/>
      <c r="T1275"/>
      <c r="U1275"/>
      <c r="W1275" s="115"/>
      <c r="AB1275" s="46"/>
      <c r="AC1275" s="46"/>
      <c r="AD1275" s="46"/>
      <c r="AE1275" s="46"/>
      <c r="AF1275" s="46"/>
    </row>
    <row r="1276" spans="1:32" x14ac:dyDescent="0.2">
      <c r="A1276"/>
      <c r="B1276"/>
      <c r="D1276"/>
      <c r="E1276"/>
      <c r="F1276"/>
      <c r="G1276"/>
      <c r="H1276"/>
      <c r="I1276"/>
      <c r="J1276"/>
      <c r="K1276"/>
      <c r="L1276"/>
      <c r="M1276"/>
      <c r="N1276"/>
      <c r="O1276"/>
      <c r="P1276"/>
      <c r="Q1276"/>
      <c r="R1276"/>
      <c r="S1276"/>
      <c r="T1276"/>
      <c r="U1276"/>
      <c r="W1276" s="115"/>
      <c r="AB1276" s="46"/>
      <c r="AC1276" s="46"/>
      <c r="AD1276" s="46"/>
      <c r="AE1276" s="46"/>
      <c r="AF1276" s="46"/>
    </row>
    <row r="1277" spans="1:32" x14ac:dyDescent="0.2">
      <c r="A1277"/>
      <c r="B1277"/>
      <c r="D1277"/>
      <c r="E1277"/>
      <c r="F1277"/>
      <c r="G1277"/>
      <c r="H1277"/>
      <c r="I1277"/>
      <c r="J1277"/>
      <c r="K1277"/>
      <c r="L1277"/>
      <c r="M1277"/>
      <c r="N1277"/>
      <c r="O1277"/>
      <c r="P1277"/>
      <c r="Q1277"/>
      <c r="R1277"/>
      <c r="S1277"/>
      <c r="T1277"/>
      <c r="U1277"/>
      <c r="W1277" s="115"/>
      <c r="AB1277" s="46"/>
      <c r="AC1277" s="46"/>
      <c r="AD1277" s="46"/>
      <c r="AE1277" s="46"/>
      <c r="AF1277" s="46"/>
    </row>
    <row r="1278" spans="1:32" x14ac:dyDescent="0.2">
      <c r="A1278"/>
      <c r="B1278"/>
      <c r="D1278"/>
      <c r="E1278"/>
      <c r="F1278"/>
      <c r="G1278"/>
      <c r="H1278"/>
      <c r="I1278"/>
      <c r="J1278"/>
      <c r="K1278"/>
      <c r="L1278"/>
      <c r="M1278"/>
      <c r="N1278"/>
      <c r="O1278"/>
      <c r="P1278"/>
      <c r="Q1278"/>
      <c r="R1278"/>
      <c r="S1278"/>
      <c r="T1278"/>
      <c r="U1278"/>
      <c r="W1278" s="115"/>
      <c r="AB1278" s="46"/>
      <c r="AC1278" s="46"/>
      <c r="AD1278" s="46"/>
      <c r="AE1278" s="46"/>
      <c r="AF1278" s="46"/>
    </row>
    <row r="1279" spans="1:32" x14ac:dyDescent="0.2">
      <c r="A1279"/>
      <c r="B1279"/>
      <c r="D1279"/>
      <c r="E1279"/>
      <c r="F1279"/>
      <c r="G1279"/>
      <c r="H1279"/>
      <c r="I1279"/>
      <c r="J1279"/>
      <c r="K1279"/>
      <c r="L1279"/>
      <c r="M1279"/>
      <c r="N1279"/>
      <c r="O1279"/>
      <c r="P1279"/>
      <c r="Q1279"/>
      <c r="R1279"/>
      <c r="S1279"/>
      <c r="T1279"/>
      <c r="U1279"/>
      <c r="W1279" s="115"/>
      <c r="AB1279" s="46"/>
      <c r="AC1279" s="46"/>
      <c r="AD1279" s="46"/>
      <c r="AE1279" s="46"/>
      <c r="AF1279" s="46"/>
    </row>
    <row r="1280" spans="1:32" x14ac:dyDescent="0.2">
      <c r="A1280"/>
      <c r="B1280"/>
      <c r="D1280"/>
      <c r="E1280"/>
      <c r="F1280"/>
      <c r="G1280"/>
      <c r="H1280"/>
      <c r="I1280"/>
      <c r="J1280"/>
      <c r="K1280"/>
      <c r="L1280"/>
      <c r="M1280"/>
      <c r="N1280"/>
      <c r="O1280"/>
      <c r="P1280"/>
      <c r="Q1280"/>
      <c r="R1280"/>
      <c r="S1280"/>
      <c r="T1280"/>
      <c r="U1280"/>
      <c r="W1280" s="115"/>
      <c r="AB1280" s="46"/>
      <c r="AC1280" s="46"/>
      <c r="AD1280" s="46"/>
      <c r="AE1280" s="46"/>
      <c r="AF1280" s="46"/>
    </row>
    <row r="1281" spans="1:32" x14ac:dyDescent="0.2">
      <c r="A1281"/>
      <c r="B1281"/>
      <c r="D1281"/>
      <c r="E1281"/>
      <c r="F1281"/>
      <c r="G1281"/>
      <c r="H1281"/>
      <c r="I1281"/>
      <c r="J1281"/>
      <c r="K1281"/>
      <c r="L1281"/>
      <c r="M1281"/>
      <c r="N1281"/>
      <c r="O1281"/>
      <c r="P1281"/>
      <c r="Q1281"/>
      <c r="R1281"/>
      <c r="S1281"/>
      <c r="T1281"/>
      <c r="U1281"/>
      <c r="W1281" s="115"/>
      <c r="AB1281" s="46"/>
      <c r="AC1281" s="46"/>
      <c r="AD1281" s="46"/>
      <c r="AE1281" s="46"/>
      <c r="AF1281" s="46"/>
    </row>
    <row r="1282" spans="1:32" x14ac:dyDescent="0.2">
      <c r="A1282"/>
      <c r="B1282"/>
      <c r="D1282"/>
      <c r="E1282"/>
      <c r="F1282"/>
      <c r="G1282"/>
      <c r="H1282"/>
      <c r="I1282"/>
      <c r="J1282"/>
      <c r="K1282"/>
      <c r="L1282"/>
      <c r="M1282"/>
      <c r="N1282"/>
      <c r="O1282"/>
      <c r="P1282"/>
      <c r="Q1282"/>
      <c r="R1282"/>
      <c r="S1282"/>
      <c r="T1282"/>
      <c r="U1282"/>
      <c r="W1282" s="115"/>
      <c r="AB1282" s="46"/>
      <c r="AC1282" s="46"/>
      <c r="AD1282" s="46"/>
      <c r="AE1282" s="46"/>
      <c r="AF1282" s="46"/>
    </row>
    <row r="1283" spans="1:32" x14ac:dyDescent="0.2">
      <c r="A1283"/>
      <c r="B1283"/>
      <c r="D1283"/>
      <c r="E1283"/>
      <c r="F1283"/>
      <c r="G1283"/>
      <c r="H1283"/>
      <c r="I1283"/>
      <c r="J1283"/>
      <c r="K1283"/>
      <c r="L1283"/>
      <c r="M1283"/>
      <c r="N1283"/>
      <c r="O1283"/>
      <c r="P1283"/>
      <c r="Q1283"/>
      <c r="R1283"/>
      <c r="S1283"/>
      <c r="T1283"/>
      <c r="U1283"/>
      <c r="W1283" s="115"/>
      <c r="AB1283" s="46"/>
      <c r="AC1283" s="46"/>
      <c r="AD1283" s="46"/>
      <c r="AE1283" s="46"/>
      <c r="AF1283" s="46"/>
    </row>
    <row r="1284" spans="1:32" x14ac:dyDescent="0.2">
      <c r="A1284"/>
      <c r="B1284"/>
      <c r="D1284"/>
      <c r="E1284"/>
      <c r="F1284"/>
      <c r="G1284"/>
      <c r="H1284"/>
      <c r="I1284"/>
      <c r="J1284"/>
      <c r="K1284"/>
      <c r="L1284"/>
      <c r="M1284"/>
      <c r="N1284"/>
      <c r="O1284"/>
      <c r="P1284"/>
      <c r="Q1284"/>
      <c r="R1284"/>
      <c r="S1284"/>
      <c r="T1284"/>
      <c r="U1284"/>
      <c r="W1284" s="115"/>
      <c r="AB1284" s="46"/>
      <c r="AC1284" s="46"/>
      <c r="AD1284" s="46"/>
      <c r="AE1284" s="46"/>
      <c r="AF1284" s="46"/>
    </row>
    <row r="1285" spans="1:32" x14ac:dyDescent="0.2">
      <c r="A1285"/>
      <c r="B1285"/>
      <c r="D1285"/>
      <c r="E1285"/>
      <c r="F1285"/>
      <c r="G1285"/>
      <c r="H1285"/>
      <c r="I1285"/>
      <c r="J1285"/>
      <c r="K1285"/>
      <c r="L1285"/>
      <c r="M1285"/>
      <c r="N1285"/>
      <c r="O1285"/>
      <c r="P1285"/>
      <c r="Q1285"/>
      <c r="R1285"/>
      <c r="S1285"/>
      <c r="T1285"/>
      <c r="U1285"/>
      <c r="W1285" s="115"/>
      <c r="AB1285" s="46"/>
      <c r="AC1285" s="46"/>
      <c r="AD1285" s="46"/>
      <c r="AE1285" s="46"/>
      <c r="AF1285" s="46"/>
    </row>
    <row r="1286" spans="1:32" x14ac:dyDescent="0.2">
      <c r="A1286"/>
      <c r="B1286"/>
      <c r="D1286"/>
      <c r="E1286"/>
      <c r="F1286"/>
      <c r="G1286"/>
      <c r="H1286"/>
      <c r="I1286"/>
      <c r="J1286"/>
      <c r="K1286"/>
      <c r="L1286"/>
      <c r="M1286"/>
      <c r="N1286"/>
      <c r="O1286"/>
      <c r="P1286"/>
      <c r="Q1286"/>
      <c r="R1286"/>
      <c r="S1286"/>
      <c r="T1286"/>
      <c r="U1286"/>
      <c r="W1286" s="115"/>
      <c r="AB1286" s="46"/>
      <c r="AC1286" s="46"/>
      <c r="AD1286" s="46"/>
      <c r="AE1286" s="46"/>
      <c r="AF1286" s="46"/>
    </row>
    <row r="1287" spans="1:32" x14ac:dyDescent="0.2">
      <c r="A1287"/>
      <c r="B1287"/>
      <c r="D1287"/>
      <c r="E1287"/>
      <c r="F1287"/>
      <c r="G1287"/>
      <c r="H1287"/>
      <c r="I1287"/>
      <c r="J1287"/>
      <c r="K1287"/>
      <c r="L1287"/>
      <c r="M1287"/>
      <c r="N1287"/>
      <c r="O1287"/>
      <c r="P1287"/>
      <c r="Q1287"/>
      <c r="R1287"/>
      <c r="S1287"/>
      <c r="T1287"/>
      <c r="U1287"/>
      <c r="W1287" s="115"/>
      <c r="AB1287" s="46"/>
      <c r="AC1287" s="46"/>
      <c r="AD1287" s="46"/>
      <c r="AE1287" s="46"/>
      <c r="AF1287" s="46"/>
    </row>
    <row r="1288" spans="1:32" x14ac:dyDescent="0.2">
      <c r="A1288"/>
      <c r="B1288"/>
      <c r="D1288"/>
      <c r="E1288"/>
      <c r="F1288"/>
      <c r="G1288"/>
      <c r="H1288"/>
      <c r="I1288"/>
      <c r="J1288"/>
      <c r="K1288"/>
      <c r="L1288"/>
      <c r="M1288"/>
      <c r="N1288"/>
      <c r="O1288"/>
      <c r="P1288"/>
      <c r="Q1288"/>
      <c r="R1288"/>
      <c r="S1288"/>
      <c r="T1288"/>
      <c r="U1288"/>
      <c r="W1288" s="115"/>
      <c r="AB1288" s="46"/>
      <c r="AC1288" s="46"/>
      <c r="AD1288" s="46"/>
      <c r="AE1288" s="46"/>
      <c r="AF1288" s="46"/>
    </row>
    <row r="1289" spans="1:32" x14ac:dyDescent="0.2">
      <c r="A1289"/>
      <c r="B1289"/>
      <c r="D1289"/>
      <c r="E1289"/>
      <c r="F1289"/>
      <c r="G1289"/>
      <c r="H1289"/>
      <c r="I1289"/>
      <c r="J1289"/>
      <c r="K1289"/>
      <c r="L1289"/>
      <c r="M1289"/>
      <c r="N1289"/>
      <c r="O1289"/>
      <c r="P1289"/>
      <c r="Q1289"/>
      <c r="R1289"/>
      <c r="S1289"/>
      <c r="T1289"/>
      <c r="U1289"/>
      <c r="W1289" s="115"/>
      <c r="AB1289" s="46"/>
      <c r="AC1289" s="46"/>
      <c r="AD1289" s="46"/>
      <c r="AE1289" s="46"/>
      <c r="AF1289" s="46"/>
    </row>
    <row r="1290" spans="1:32" x14ac:dyDescent="0.2">
      <c r="A1290"/>
      <c r="B1290"/>
      <c r="D1290"/>
      <c r="E1290"/>
      <c r="F1290"/>
      <c r="G1290"/>
      <c r="H1290"/>
      <c r="I1290"/>
      <c r="J1290"/>
      <c r="K1290"/>
      <c r="L1290"/>
      <c r="M1290"/>
      <c r="N1290"/>
      <c r="O1290"/>
      <c r="P1290"/>
      <c r="Q1290"/>
      <c r="R1290"/>
      <c r="S1290"/>
      <c r="T1290"/>
      <c r="U1290"/>
      <c r="W1290" s="115"/>
      <c r="AB1290" s="46"/>
      <c r="AC1290" s="46"/>
      <c r="AD1290" s="46"/>
      <c r="AE1290" s="46"/>
      <c r="AF1290" s="46"/>
    </row>
    <row r="1291" spans="1:32" x14ac:dyDescent="0.2">
      <c r="A1291"/>
      <c r="B1291"/>
      <c r="D1291"/>
      <c r="E1291"/>
      <c r="F1291"/>
      <c r="G1291"/>
      <c r="H1291"/>
      <c r="I1291"/>
      <c r="J1291"/>
      <c r="K1291"/>
      <c r="L1291"/>
      <c r="M1291"/>
      <c r="N1291"/>
      <c r="O1291"/>
      <c r="P1291"/>
      <c r="Q1291"/>
      <c r="R1291"/>
      <c r="S1291"/>
      <c r="T1291"/>
      <c r="U1291"/>
      <c r="W1291" s="115"/>
      <c r="AB1291" s="46"/>
      <c r="AC1291" s="46"/>
      <c r="AD1291" s="46"/>
      <c r="AE1291" s="46"/>
      <c r="AF1291" s="46"/>
    </row>
    <row r="1292" spans="1:32" x14ac:dyDescent="0.2">
      <c r="A1292"/>
      <c r="B1292"/>
      <c r="D1292"/>
      <c r="E1292"/>
      <c r="F1292"/>
      <c r="G1292"/>
      <c r="H1292"/>
      <c r="I1292"/>
      <c r="J1292"/>
      <c r="K1292"/>
      <c r="L1292"/>
      <c r="M1292"/>
      <c r="N1292"/>
      <c r="O1292"/>
      <c r="P1292"/>
      <c r="Q1292"/>
      <c r="R1292"/>
      <c r="S1292"/>
      <c r="T1292"/>
      <c r="U1292"/>
      <c r="W1292" s="115"/>
      <c r="AB1292" s="46"/>
      <c r="AC1292" s="46"/>
      <c r="AD1292" s="46"/>
      <c r="AE1292" s="46"/>
      <c r="AF1292" s="46"/>
    </row>
    <row r="1293" spans="1:32" x14ac:dyDescent="0.2">
      <c r="A1293"/>
      <c r="B1293"/>
      <c r="D1293"/>
      <c r="E1293"/>
      <c r="F1293"/>
      <c r="G1293"/>
      <c r="H1293"/>
      <c r="I1293"/>
      <c r="J1293"/>
      <c r="K1293"/>
      <c r="L1293"/>
      <c r="M1293"/>
      <c r="N1293"/>
      <c r="O1293"/>
      <c r="P1293"/>
      <c r="Q1293"/>
      <c r="R1293"/>
      <c r="S1293"/>
      <c r="T1293"/>
      <c r="U1293"/>
      <c r="W1293" s="115"/>
      <c r="AB1293" s="46"/>
      <c r="AC1293" s="46"/>
      <c r="AD1293" s="46"/>
      <c r="AE1293" s="46"/>
      <c r="AF1293" s="46"/>
    </row>
    <row r="1294" spans="1:32" x14ac:dyDescent="0.2">
      <c r="A1294"/>
      <c r="B1294"/>
      <c r="D1294"/>
      <c r="E1294"/>
      <c r="F1294"/>
      <c r="G1294"/>
      <c r="H1294"/>
      <c r="I1294"/>
      <c r="J1294"/>
      <c r="K1294"/>
      <c r="L1294"/>
      <c r="M1294"/>
      <c r="N1294"/>
      <c r="O1294"/>
      <c r="P1294"/>
      <c r="Q1294"/>
      <c r="R1294"/>
      <c r="S1294"/>
      <c r="T1294"/>
      <c r="U1294"/>
      <c r="W1294" s="115"/>
      <c r="AB1294" s="46"/>
      <c r="AC1294" s="46"/>
      <c r="AD1294" s="46"/>
      <c r="AE1294" s="46"/>
      <c r="AF1294" s="46"/>
    </row>
    <row r="1295" spans="1:32" x14ac:dyDescent="0.2">
      <c r="A1295"/>
      <c r="B1295"/>
      <c r="D1295"/>
      <c r="E1295"/>
      <c r="F1295"/>
      <c r="G1295"/>
      <c r="H1295"/>
      <c r="I1295"/>
      <c r="J1295"/>
      <c r="K1295"/>
      <c r="L1295"/>
      <c r="M1295"/>
      <c r="N1295"/>
      <c r="O1295"/>
      <c r="P1295"/>
      <c r="Q1295"/>
      <c r="R1295"/>
      <c r="S1295"/>
      <c r="T1295"/>
      <c r="U1295"/>
      <c r="W1295" s="115"/>
      <c r="AB1295" s="46"/>
      <c r="AC1295" s="46"/>
      <c r="AD1295" s="46"/>
      <c r="AE1295" s="46"/>
      <c r="AF1295" s="46"/>
    </row>
    <row r="1296" spans="1:32" x14ac:dyDescent="0.2">
      <c r="A1296"/>
      <c r="B1296"/>
      <c r="D1296"/>
      <c r="E1296"/>
      <c r="F1296"/>
      <c r="G1296"/>
      <c r="H1296"/>
      <c r="I1296"/>
      <c r="J1296"/>
      <c r="K1296"/>
      <c r="L1296"/>
      <c r="M1296"/>
      <c r="N1296"/>
      <c r="O1296"/>
      <c r="P1296"/>
      <c r="Q1296"/>
      <c r="R1296"/>
      <c r="S1296"/>
      <c r="T1296"/>
      <c r="U1296"/>
      <c r="W1296" s="115"/>
      <c r="AB1296" s="46"/>
      <c r="AC1296" s="46"/>
      <c r="AD1296" s="46"/>
      <c r="AE1296" s="46"/>
      <c r="AF1296" s="46"/>
    </row>
    <row r="1297" spans="1:32" x14ac:dyDescent="0.2">
      <c r="A1297"/>
      <c r="B1297"/>
      <c r="D1297"/>
      <c r="E1297"/>
      <c r="F1297"/>
      <c r="G1297"/>
      <c r="H1297"/>
      <c r="I1297"/>
      <c r="J1297"/>
      <c r="K1297"/>
      <c r="L1297"/>
      <c r="M1297"/>
      <c r="N1297"/>
      <c r="O1297"/>
      <c r="P1297"/>
      <c r="Q1297"/>
      <c r="R1297"/>
      <c r="S1297"/>
      <c r="T1297"/>
      <c r="U1297"/>
      <c r="W1297" s="115"/>
      <c r="AB1297" s="46"/>
      <c r="AC1297" s="46"/>
      <c r="AD1297" s="46"/>
      <c r="AE1297" s="46"/>
      <c r="AF1297" s="46"/>
    </row>
    <row r="1298" spans="1:32" x14ac:dyDescent="0.2">
      <c r="A1298"/>
      <c r="B1298"/>
      <c r="D1298"/>
      <c r="E1298"/>
      <c r="F1298"/>
      <c r="G1298"/>
      <c r="H1298"/>
      <c r="I1298"/>
      <c r="J1298"/>
      <c r="K1298"/>
      <c r="L1298"/>
      <c r="M1298"/>
      <c r="N1298"/>
      <c r="O1298"/>
      <c r="P1298"/>
      <c r="Q1298"/>
      <c r="R1298"/>
      <c r="S1298"/>
      <c r="T1298"/>
      <c r="U1298"/>
      <c r="W1298" s="115"/>
      <c r="AB1298" s="46"/>
      <c r="AC1298" s="46"/>
      <c r="AD1298" s="46"/>
      <c r="AE1298" s="46"/>
      <c r="AF1298" s="46"/>
    </row>
    <row r="1299" spans="1:32" x14ac:dyDescent="0.2">
      <c r="A1299"/>
      <c r="B1299"/>
      <c r="D1299"/>
      <c r="E1299"/>
      <c r="F1299"/>
      <c r="G1299"/>
      <c r="H1299"/>
      <c r="I1299"/>
      <c r="J1299"/>
      <c r="K1299"/>
      <c r="L1299"/>
      <c r="M1299"/>
      <c r="N1299"/>
      <c r="O1299"/>
      <c r="P1299"/>
      <c r="Q1299"/>
      <c r="R1299"/>
      <c r="S1299"/>
      <c r="T1299"/>
      <c r="U1299"/>
      <c r="W1299" s="115"/>
      <c r="AB1299" s="46"/>
      <c r="AC1299" s="46"/>
      <c r="AD1299" s="46"/>
      <c r="AE1299" s="46"/>
      <c r="AF1299" s="46"/>
    </row>
    <row r="1300" spans="1:32" x14ac:dyDescent="0.2">
      <c r="A1300"/>
      <c r="B1300"/>
      <c r="D1300"/>
      <c r="E1300"/>
      <c r="F1300"/>
      <c r="G1300"/>
      <c r="H1300"/>
      <c r="I1300"/>
      <c r="J1300"/>
      <c r="K1300"/>
      <c r="L1300"/>
      <c r="M1300"/>
      <c r="N1300"/>
      <c r="O1300"/>
      <c r="P1300"/>
      <c r="Q1300"/>
      <c r="R1300"/>
      <c r="S1300"/>
      <c r="T1300"/>
      <c r="U1300"/>
      <c r="W1300" s="115"/>
      <c r="AB1300" s="46"/>
      <c r="AC1300" s="46"/>
      <c r="AD1300" s="46"/>
      <c r="AE1300" s="46"/>
      <c r="AF1300" s="46"/>
    </row>
    <row r="1301" spans="1:32" x14ac:dyDescent="0.2">
      <c r="A1301"/>
      <c r="B1301"/>
      <c r="D1301"/>
      <c r="E1301"/>
      <c r="F1301"/>
      <c r="G1301"/>
      <c r="H1301"/>
      <c r="I1301"/>
      <c r="J1301"/>
      <c r="K1301"/>
      <c r="L1301"/>
      <c r="M1301"/>
      <c r="N1301"/>
      <c r="O1301"/>
      <c r="P1301"/>
      <c r="Q1301"/>
      <c r="R1301"/>
      <c r="S1301"/>
      <c r="T1301"/>
      <c r="U1301"/>
      <c r="W1301" s="115"/>
      <c r="AB1301" s="46"/>
      <c r="AC1301" s="46"/>
      <c r="AD1301" s="46"/>
      <c r="AE1301" s="46"/>
      <c r="AF1301" s="46"/>
    </row>
    <row r="1302" spans="1:32" x14ac:dyDescent="0.2">
      <c r="A1302"/>
      <c r="B1302"/>
      <c r="D1302"/>
      <c r="E1302"/>
      <c r="F1302"/>
      <c r="G1302"/>
      <c r="H1302"/>
      <c r="I1302"/>
      <c r="J1302"/>
      <c r="K1302"/>
      <c r="L1302"/>
      <c r="M1302"/>
      <c r="N1302"/>
      <c r="O1302"/>
      <c r="P1302"/>
      <c r="Q1302"/>
      <c r="R1302"/>
      <c r="S1302"/>
      <c r="T1302"/>
      <c r="U1302"/>
      <c r="W1302" s="115"/>
      <c r="AB1302" s="46"/>
      <c r="AC1302" s="46"/>
      <c r="AD1302" s="46"/>
      <c r="AE1302" s="46"/>
      <c r="AF1302" s="46"/>
    </row>
    <row r="1303" spans="1:32" x14ac:dyDescent="0.2">
      <c r="A1303"/>
      <c r="B1303"/>
      <c r="D1303"/>
      <c r="E1303"/>
      <c r="F1303"/>
      <c r="G1303"/>
      <c r="H1303"/>
      <c r="I1303"/>
      <c r="J1303"/>
      <c r="K1303"/>
      <c r="L1303"/>
      <c r="M1303"/>
      <c r="N1303"/>
      <c r="O1303"/>
      <c r="P1303"/>
      <c r="Q1303"/>
      <c r="R1303"/>
      <c r="S1303"/>
      <c r="T1303"/>
      <c r="U1303"/>
      <c r="W1303" s="115"/>
      <c r="AB1303" s="46"/>
      <c r="AC1303" s="46"/>
      <c r="AD1303" s="46"/>
      <c r="AE1303" s="46"/>
      <c r="AF1303" s="46"/>
    </row>
    <row r="1304" spans="1:32" x14ac:dyDescent="0.2">
      <c r="A1304"/>
      <c r="B1304"/>
      <c r="D1304"/>
      <c r="E1304"/>
      <c r="F1304"/>
      <c r="G1304"/>
      <c r="H1304"/>
      <c r="I1304"/>
      <c r="J1304"/>
      <c r="K1304"/>
      <c r="L1304"/>
      <c r="M1304"/>
      <c r="N1304"/>
      <c r="O1304"/>
      <c r="P1304"/>
      <c r="Q1304"/>
      <c r="R1304"/>
      <c r="S1304"/>
      <c r="T1304"/>
      <c r="U1304"/>
      <c r="W1304" s="115"/>
      <c r="AB1304" s="46"/>
      <c r="AC1304" s="46"/>
      <c r="AD1304" s="46"/>
      <c r="AE1304" s="46"/>
      <c r="AF1304" s="46"/>
    </row>
    <row r="1305" spans="1:32" x14ac:dyDescent="0.2">
      <c r="A1305"/>
      <c r="B1305"/>
      <c r="D1305"/>
      <c r="E1305"/>
      <c r="F1305"/>
      <c r="G1305"/>
      <c r="H1305"/>
      <c r="I1305"/>
      <c r="J1305"/>
      <c r="K1305"/>
      <c r="L1305"/>
      <c r="M1305"/>
      <c r="N1305"/>
      <c r="O1305"/>
      <c r="P1305"/>
      <c r="Q1305"/>
      <c r="R1305"/>
      <c r="S1305"/>
      <c r="T1305"/>
      <c r="U1305"/>
      <c r="W1305" s="115"/>
      <c r="AB1305" s="46"/>
      <c r="AC1305" s="46"/>
      <c r="AD1305" s="46"/>
      <c r="AE1305" s="46"/>
      <c r="AF1305" s="46"/>
    </row>
    <row r="1306" spans="1:32" x14ac:dyDescent="0.2">
      <c r="A1306"/>
      <c r="B1306"/>
      <c r="D1306"/>
      <c r="E1306"/>
      <c r="F1306"/>
      <c r="G1306"/>
      <c r="H1306"/>
      <c r="I1306"/>
      <c r="J1306"/>
      <c r="K1306"/>
      <c r="L1306"/>
      <c r="M1306"/>
      <c r="N1306"/>
      <c r="O1306"/>
      <c r="P1306"/>
      <c r="Q1306"/>
      <c r="R1306"/>
      <c r="S1306"/>
      <c r="T1306"/>
      <c r="U1306"/>
      <c r="W1306" s="115"/>
      <c r="AB1306" s="46"/>
      <c r="AC1306" s="46"/>
      <c r="AD1306" s="46"/>
      <c r="AE1306" s="46"/>
      <c r="AF1306" s="46"/>
    </row>
    <row r="1307" spans="1:32" x14ac:dyDescent="0.2">
      <c r="A1307"/>
      <c r="B1307"/>
      <c r="D1307"/>
      <c r="E1307"/>
      <c r="F1307"/>
      <c r="G1307"/>
      <c r="H1307"/>
      <c r="I1307"/>
      <c r="J1307"/>
      <c r="K1307"/>
      <c r="L1307"/>
      <c r="M1307"/>
      <c r="N1307"/>
      <c r="O1307"/>
      <c r="P1307"/>
      <c r="Q1307"/>
      <c r="R1307"/>
      <c r="S1307"/>
      <c r="T1307"/>
      <c r="U1307"/>
      <c r="W1307" s="115"/>
      <c r="AB1307" s="46"/>
      <c r="AC1307" s="46"/>
      <c r="AD1307" s="46"/>
      <c r="AE1307" s="46"/>
      <c r="AF1307" s="46"/>
    </row>
    <row r="1308" spans="1:32" x14ac:dyDescent="0.2">
      <c r="A1308"/>
      <c r="B1308"/>
      <c r="D1308"/>
      <c r="E1308"/>
      <c r="F1308"/>
      <c r="G1308"/>
      <c r="H1308"/>
      <c r="I1308"/>
      <c r="J1308"/>
      <c r="K1308"/>
      <c r="L1308"/>
      <c r="M1308"/>
      <c r="N1308"/>
      <c r="O1308"/>
      <c r="P1308"/>
      <c r="Q1308"/>
      <c r="R1308"/>
      <c r="S1308"/>
      <c r="T1308"/>
      <c r="U1308"/>
      <c r="W1308" s="115"/>
      <c r="AB1308" s="46"/>
      <c r="AC1308" s="46"/>
      <c r="AD1308" s="46"/>
      <c r="AE1308" s="46"/>
      <c r="AF1308" s="46"/>
    </row>
    <row r="1309" spans="1:32" x14ac:dyDescent="0.2">
      <c r="A1309"/>
      <c r="B1309"/>
      <c r="D1309"/>
      <c r="E1309"/>
      <c r="F1309"/>
      <c r="G1309"/>
      <c r="H1309"/>
      <c r="I1309"/>
      <c r="J1309"/>
      <c r="K1309"/>
      <c r="L1309"/>
      <c r="M1309"/>
      <c r="N1309"/>
      <c r="O1309"/>
      <c r="P1309"/>
      <c r="Q1309"/>
      <c r="R1309"/>
      <c r="S1309"/>
      <c r="T1309"/>
      <c r="U1309"/>
      <c r="W1309" s="115"/>
      <c r="AB1309" s="46"/>
      <c r="AC1309" s="46"/>
      <c r="AD1309" s="46"/>
      <c r="AE1309" s="46"/>
      <c r="AF1309" s="46"/>
    </row>
    <row r="1310" spans="1:32" x14ac:dyDescent="0.2">
      <c r="A1310"/>
      <c r="B1310"/>
      <c r="D1310"/>
      <c r="E1310"/>
      <c r="F1310"/>
      <c r="G1310"/>
      <c r="H1310"/>
      <c r="I1310"/>
      <c r="J1310"/>
      <c r="K1310"/>
      <c r="L1310"/>
      <c r="M1310"/>
      <c r="N1310"/>
      <c r="O1310"/>
      <c r="P1310"/>
      <c r="Q1310"/>
      <c r="R1310"/>
      <c r="S1310"/>
      <c r="T1310"/>
      <c r="U1310"/>
      <c r="W1310" s="115"/>
      <c r="AB1310" s="46"/>
      <c r="AC1310" s="46"/>
      <c r="AD1310" s="46"/>
      <c r="AE1310" s="46"/>
      <c r="AF1310" s="46"/>
    </row>
    <row r="1311" spans="1:32" x14ac:dyDescent="0.2">
      <c r="A1311"/>
      <c r="B1311"/>
      <c r="D1311"/>
      <c r="E1311"/>
      <c r="F1311"/>
      <c r="G1311"/>
      <c r="H1311"/>
      <c r="I1311"/>
      <c r="J1311"/>
      <c r="K1311"/>
      <c r="L1311"/>
      <c r="M1311"/>
      <c r="N1311"/>
      <c r="O1311"/>
      <c r="P1311"/>
      <c r="Q1311"/>
      <c r="R1311"/>
      <c r="S1311"/>
      <c r="T1311"/>
      <c r="U1311"/>
      <c r="W1311" s="115"/>
      <c r="AB1311" s="46"/>
      <c r="AC1311" s="46"/>
      <c r="AD1311" s="46"/>
      <c r="AE1311" s="46"/>
      <c r="AF1311" s="46"/>
    </row>
    <row r="1312" spans="1:32" x14ac:dyDescent="0.2">
      <c r="A1312"/>
      <c r="B1312"/>
      <c r="D1312"/>
      <c r="E1312"/>
      <c r="F1312"/>
      <c r="G1312"/>
      <c r="H1312"/>
      <c r="I1312"/>
      <c r="J1312"/>
      <c r="K1312"/>
      <c r="L1312"/>
      <c r="M1312"/>
      <c r="N1312"/>
      <c r="O1312"/>
      <c r="P1312"/>
      <c r="Q1312"/>
      <c r="R1312"/>
      <c r="S1312"/>
      <c r="T1312"/>
      <c r="U1312"/>
      <c r="W1312" s="115"/>
      <c r="AB1312" s="46"/>
      <c r="AC1312" s="46"/>
      <c r="AD1312" s="46"/>
      <c r="AE1312" s="46"/>
      <c r="AF1312" s="46"/>
    </row>
    <row r="1313" spans="1:32" x14ac:dyDescent="0.2">
      <c r="A1313"/>
      <c r="B1313"/>
      <c r="D1313"/>
      <c r="E1313"/>
      <c r="F1313"/>
      <c r="G1313"/>
      <c r="H1313"/>
      <c r="I1313"/>
      <c r="J1313"/>
      <c r="K1313"/>
      <c r="L1313"/>
      <c r="M1313"/>
      <c r="N1313"/>
      <c r="O1313"/>
      <c r="P1313"/>
      <c r="Q1313"/>
      <c r="R1313"/>
      <c r="S1313"/>
      <c r="T1313"/>
      <c r="U1313"/>
      <c r="W1313" s="115"/>
      <c r="AB1313" s="46"/>
      <c r="AC1313" s="46"/>
      <c r="AD1313" s="46"/>
      <c r="AE1313" s="46"/>
      <c r="AF1313" s="46"/>
    </row>
    <row r="1314" spans="1:32" x14ac:dyDescent="0.2">
      <c r="A1314"/>
      <c r="B1314"/>
      <c r="D1314"/>
      <c r="E1314"/>
      <c r="F1314"/>
      <c r="G1314"/>
      <c r="H1314"/>
      <c r="I1314"/>
      <c r="J1314"/>
      <c r="K1314"/>
      <c r="L1314"/>
      <c r="M1314"/>
      <c r="N1314"/>
      <c r="O1314"/>
      <c r="P1314"/>
      <c r="Q1314"/>
      <c r="R1314"/>
      <c r="S1314"/>
      <c r="T1314"/>
      <c r="U1314"/>
      <c r="W1314" s="115"/>
      <c r="AB1314" s="46"/>
      <c r="AC1314" s="46"/>
      <c r="AD1314" s="46"/>
      <c r="AE1314" s="46"/>
      <c r="AF1314" s="46"/>
    </row>
    <row r="1315" spans="1:32" x14ac:dyDescent="0.2">
      <c r="A1315"/>
      <c r="B1315"/>
      <c r="D1315"/>
      <c r="E1315"/>
      <c r="F1315"/>
      <c r="G1315"/>
      <c r="H1315"/>
      <c r="I1315"/>
      <c r="J1315"/>
      <c r="K1315"/>
      <c r="L1315"/>
      <c r="M1315"/>
      <c r="N1315"/>
      <c r="O1315"/>
      <c r="P1315"/>
      <c r="Q1315"/>
      <c r="R1315"/>
      <c r="S1315"/>
      <c r="T1315"/>
      <c r="U1315"/>
      <c r="W1315" s="115"/>
      <c r="AB1315" s="46"/>
      <c r="AC1315" s="46"/>
      <c r="AD1315" s="46"/>
      <c r="AE1315" s="46"/>
      <c r="AF1315" s="46"/>
    </row>
    <row r="1316" spans="1:32" x14ac:dyDescent="0.2">
      <c r="A1316"/>
      <c r="B1316"/>
      <c r="D1316"/>
      <c r="E1316"/>
      <c r="F1316"/>
      <c r="G1316"/>
      <c r="H1316"/>
      <c r="I1316"/>
      <c r="J1316"/>
      <c r="K1316"/>
      <c r="L1316"/>
      <c r="M1316"/>
      <c r="N1316"/>
      <c r="O1316"/>
      <c r="P1316"/>
      <c r="Q1316"/>
      <c r="R1316"/>
      <c r="S1316"/>
      <c r="T1316"/>
      <c r="U1316"/>
      <c r="W1316" s="115"/>
      <c r="AB1316" s="46"/>
      <c r="AC1316" s="46"/>
      <c r="AD1316" s="46"/>
      <c r="AE1316" s="46"/>
      <c r="AF1316" s="46"/>
    </row>
    <row r="1317" spans="1:32" x14ac:dyDescent="0.2">
      <c r="A1317"/>
      <c r="B1317"/>
      <c r="D1317"/>
      <c r="E1317"/>
      <c r="F1317"/>
      <c r="G1317"/>
      <c r="H1317"/>
      <c r="I1317"/>
      <c r="J1317"/>
      <c r="K1317"/>
      <c r="L1317"/>
      <c r="M1317"/>
      <c r="N1317"/>
      <c r="O1317"/>
      <c r="P1317"/>
      <c r="Q1317"/>
      <c r="R1317"/>
      <c r="S1317"/>
      <c r="T1317"/>
      <c r="U1317"/>
      <c r="W1317" s="115"/>
      <c r="AB1317" s="46"/>
      <c r="AC1317" s="46"/>
      <c r="AD1317" s="46"/>
      <c r="AE1317" s="46"/>
      <c r="AF1317" s="46"/>
    </row>
    <row r="1318" spans="1:32" x14ac:dyDescent="0.2">
      <c r="A1318"/>
      <c r="B1318"/>
      <c r="D1318"/>
      <c r="E1318"/>
      <c r="F1318"/>
      <c r="G1318"/>
      <c r="H1318"/>
      <c r="I1318"/>
      <c r="J1318"/>
      <c r="K1318"/>
      <c r="L1318"/>
      <c r="M1318"/>
      <c r="N1318"/>
      <c r="O1318"/>
      <c r="P1318"/>
      <c r="Q1318"/>
      <c r="R1318"/>
      <c r="S1318"/>
      <c r="T1318"/>
      <c r="U1318"/>
      <c r="W1318" s="115"/>
      <c r="AB1318" s="46"/>
      <c r="AC1318" s="46"/>
      <c r="AD1318" s="46"/>
      <c r="AE1318" s="46"/>
      <c r="AF1318" s="46"/>
    </row>
    <row r="1319" spans="1:32" x14ac:dyDescent="0.2">
      <c r="A1319"/>
      <c r="B1319"/>
      <c r="D1319"/>
      <c r="E1319"/>
      <c r="F1319"/>
      <c r="G1319"/>
      <c r="H1319"/>
      <c r="I1319"/>
      <c r="J1319"/>
      <c r="K1319"/>
      <c r="L1319"/>
      <c r="M1319"/>
      <c r="N1319"/>
      <c r="O1319"/>
      <c r="P1319"/>
      <c r="Q1319"/>
      <c r="R1319"/>
      <c r="S1319"/>
      <c r="T1319"/>
      <c r="U1319"/>
      <c r="W1319" s="115"/>
      <c r="AB1319" s="46"/>
      <c r="AC1319" s="46"/>
      <c r="AD1319" s="46"/>
      <c r="AE1319" s="46"/>
      <c r="AF1319" s="46"/>
    </row>
    <row r="1320" spans="1:32" x14ac:dyDescent="0.2">
      <c r="A1320"/>
      <c r="B1320"/>
      <c r="D1320"/>
      <c r="E1320"/>
      <c r="F1320"/>
      <c r="G1320"/>
      <c r="H1320"/>
      <c r="I1320"/>
      <c r="J1320"/>
      <c r="K1320"/>
      <c r="L1320"/>
      <c r="M1320"/>
      <c r="N1320"/>
      <c r="O1320"/>
      <c r="P1320"/>
      <c r="Q1320"/>
      <c r="R1320"/>
      <c r="S1320"/>
      <c r="T1320"/>
      <c r="U1320"/>
      <c r="W1320" s="115"/>
      <c r="AB1320" s="46"/>
      <c r="AC1320" s="46"/>
      <c r="AD1320" s="46"/>
      <c r="AE1320" s="46"/>
      <c r="AF1320" s="46"/>
    </row>
    <row r="1321" spans="1:32" x14ac:dyDescent="0.2">
      <c r="A1321"/>
      <c r="B1321"/>
      <c r="D1321"/>
      <c r="E1321"/>
      <c r="F1321"/>
      <c r="G1321"/>
      <c r="H1321"/>
      <c r="I1321"/>
      <c r="J1321"/>
      <c r="K1321"/>
      <c r="L1321"/>
      <c r="M1321"/>
      <c r="N1321"/>
      <c r="O1321"/>
      <c r="P1321"/>
      <c r="Q1321"/>
      <c r="R1321"/>
      <c r="S1321"/>
      <c r="T1321"/>
      <c r="U1321"/>
      <c r="W1321" s="115"/>
      <c r="AB1321" s="46"/>
      <c r="AC1321" s="46"/>
      <c r="AD1321" s="46"/>
      <c r="AE1321" s="46"/>
      <c r="AF1321" s="46"/>
    </row>
    <row r="1322" spans="1:32" x14ac:dyDescent="0.2">
      <c r="A1322"/>
      <c r="B1322"/>
      <c r="D1322"/>
      <c r="E1322"/>
      <c r="F1322"/>
      <c r="G1322"/>
      <c r="H1322"/>
      <c r="I1322"/>
      <c r="J1322"/>
      <c r="K1322"/>
      <c r="L1322"/>
      <c r="M1322"/>
      <c r="N1322"/>
      <c r="O1322"/>
      <c r="P1322"/>
      <c r="Q1322"/>
      <c r="R1322"/>
      <c r="S1322"/>
      <c r="T1322"/>
      <c r="U1322"/>
      <c r="W1322" s="115"/>
      <c r="AB1322" s="46"/>
      <c r="AC1322" s="46"/>
      <c r="AD1322" s="46"/>
      <c r="AE1322" s="46"/>
      <c r="AF1322" s="46"/>
    </row>
    <row r="1323" spans="1:32" x14ac:dyDescent="0.2">
      <c r="A1323"/>
      <c r="B1323"/>
      <c r="D1323"/>
      <c r="E1323"/>
      <c r="F1323"/>
      <c r="G1323"/>
      <c r="H1323"/>
      <c r="I1323"/>
      <c r="J1323"/>
      <c r="K1323"/>
      <c r="L1323"/>
      <c r="M1323"/>
      <c r="N1323"/>
      <c r="O1323"/>
      <c r="P1323"/>
      <c r="Q1323"/>
      <c r="R1323"/>
      <c r="S1323"/>
      <c r="T1323"/>
      <c r="U1323"/>
      <c r="W1323" s="115"/>
      <c r="AB1323" s="46"/>
      <c r="AC1323" s="46"/>
      <c r="AD1323" s="46"/>
      <c r="AE1323" s="46"/>
      <c r="AF1323" s="46"/>
    </row>
    <row r="1324" spans="1:32" x14ac:dyDescent="0.2">
      <c r="A1324"/>
      <c r="B1324"/>
      <c r="D1324"/>
      <c r="E1324"/>
      <c r="F1324"/>
      <c r="G1324"/>
      <c r="H1324"/>
      <c r="I1324"/>
      <c r="J1324"/>
      <c r="K1324"/>
      <c r="L1324"/>
      <c r="M1324"/>
      <c r="N1324"/>
      <c r="O1324"/>
      <c r="P1324"/>
      <c r="Q1324"/>
      <c r="R1324"/>
      <c r="S1324"/>
      <c r="T1324"/>
      <c r="U1324"/>
      <c r="W1324" s="115"/>
      <c r="AB1324" s="46"/>
      <c r="AC1324" s="46"/>
      <c r="AD1324" s="46"/>
      <c r="AE1324" s="46"/>
      <c r="AF1324" s="46"/>
    </row>
    <row r="1325" spans="1:32" x14ac:dyDescent="0.2">
      <c r="A1325"/>
      <c r="B1325"/>
      <c r="D1325"/>
      <c r="E1325"/>
      <c r="F1325"/>
      <c r="G1325"/>
      <c r="H1325"/>
      <c r="I1325"/>
      <c r="J1325"/>
      <c r="K1325"/>
      <c r="L1325"/>
      <c r="M1325"/>
      <c r="N1325"/>
      <c r="O1325"/>
      <c r="P1325"/>
      <c r="Q1325"/>
      <c r="R1325"/>
      <c r="S1325"/>
      <c r="T1325"/>
      <c r="U1325"/>
      <c r="W1325" s="115"/>
      <c r="AB1325" s="46"/>
      <c r="AC1325" s="46"/>
      <c r="AD1325" s="46"/>
      <c r="AE1325" s="46"/>
      <c r="AF1325" s="46"/>
    </row>
    <row r="1326" spans="1:32" x14ac:dyDescent="0.2">
      <c r="A1326"/>
      <c r="B1326"/>
      <c r="D1326"/>
      <c r="E1326"/>
      <c r="F1326"/>
      <c r="G1326"/>
      <c r="H1326"/>
      <c r="I1326"/>
      <c r="J1326"/>
      <c r="K1326"/>
      <c r="L1326"/>
      <c r="M1326"/>
      <c r="N1326"/>
      <c r="O1326"/>
      <c r="P1326"/>
      <c r="Q1326"/>
      <c r="R1326"/>
      <c r="S1326"/>
      <c r="T1326"/>
      <c r="U1326"/>
      <c r="W1326" s="115"/>
      <c r="AB1326" s="46"/>
      <c r="AC1326" s="46"/>
      <c r="AD1326" s="46"/>
      <c r="AE1326" s="46"/>
      <c r="AF1326" s="46"/>
    </row>
    <row r="1327" spans="1:32" x14ac:dyDescent="0.2">
      <c r="A1327"/>
      <c r="B1327"/>
      <c r="D1327"/>
      <c r="E1327"/>
      <c r="F1327"/>
      <c r="G1327"/>
      <c r="H1327"/>
      <c r="I1327"/>
      <c r="J1327"/>
      <c r="K1327"/>
      <c r="L1327"/>
      <c r="M1327"/>
      <c r="N1327"/>
      <c r="O1327"/>
      <c r="P1327"/>
      <c r="Q1327"/>
      <c r="R1327"/>
      <c r="S1327"/>
      <c r="T1327"/>
      <c r="U1327"/>
      <c r="W1327" s="115"/>
      <c r="AB1327" s="46"/>
      <c r="AC1327" s="46"/>
      <c r="AD1327" s="46"/>
      <c r="AE1327" s="46"/>
      <c r="AF1327" s="46"/>
    </row>
    <row r="1328" spans="1:32" x14ac:dyDescent="0.2">
      <c r="A1328"/>
      <c r="B1328"/>
      <c r="D1328"/>
      <c r="E1328"/>
      <c r="F1328"/>
      <c r="G1328"/>
      <c r="H1328"/>
      <c r="I1328"/>
      <c r="J1328"/>
      <c r="K1328"/>
      <c r="L1328"/>
      <c r="M1328"/>
      <c r="N1328"/>
      <c r="O1328"/>
      <c r="P1328"/>
      <c r="Q1328"/>
      <c r="R1328"/>
      <c r="S1328"/>
      <c r="T1328"/>
      <c r="U1328"/>
      <c r="W1328" s="115"/>
      <c r="AB1328" s="46"/>
      <c r="AC1328" s="46"/>
      <c r="AD1328" s="46"/>
      <c r="AE1328" s="46"/>
      <c r="AF1328" s="46"/>
    </row>
    <row r="1329" spans="1:32" x14ac:dyDescent="0.2">
      <c r="A1329"/>
      <c r="B1329"/>
      <c r="D1329"/>
      <c r="E1329"/>
      <c r="F1329"/>
      <c r="G1329"/>
      <c r="H1329"/>
      <c r="I1329"/>
      <c r="J1329"/>
      <c r="K1329"/>
      <c r="L1329"/>
      <c r="M1329"/>
      <c r="N1329"/>
      <c r="O1329"/>
      <c r="P1329"/>
      <c r="Q1329"/>
      <c r="R1329"/>
      <c r="S1329"/>
      <c r="T1329"/>
      <c r="U1329"/>
      <c r="W1329" s="115"/>
      <c r="AB1329" s="46"/>
      <c r="AC1329" s="46"/>
      <c r="AD1329" s="46"/>
      <c r="AE1329" s="46"/>
      <c r="AF1329" s="46"/>
    </row>
    <row r="1330" spans="1:32" x14ac:dyDescent="0.2">
      <c r="A1330"/>
      <c r="B1330"/>
      <c r="D1330"/>
      <c r="E1330"/>
      <c r="F1330"/>
      <c r="G1330"/>
      <c r="H1330"/>
      <c r="I1330"/>
      <c r="J1330"/>
      <c r="K1330"/>
      <c r="L1330"/>
      <c r="M1330"/>
      <c r="N1330"/>
      <c r="O1330"/>
      <c r="P1330"/>
      <c r="Q1330"/>
      <c r="R1330"/>
      <c r="S1330"/>
      <c r="T1330"/>
      <c r="U1330"/>
      <c r="W1330" s="115"/>
      <c r="AB1330" s="46"/>
      <c r="AC1330" s="46"/>
      <c r="AD1330" s="46"/>
      <c r="AE1330" s="46"/>
      <c r="AF1330" s="46"/>
    </row>
    <row r="1331" spans="1:32" x14ac:dyDescent="0.2">
      <c r="A1331"/>
      <c r="B1331"/>
      <c r="D1331"/>
      <c r="E1331"/>
      <c r="F1331"/>
      <c r="G1331"/>
      <c r="H1331"/>
      <c r="I1331"/>
      <c r="J1331"/>
      <c r="K1331"/>
      <c r="L1331"/>
      <c r="M1331"/>
      <c r="N1331"/>
      <c r="O1331"/>
      <c r="P1331"/>
      <c r="Q1331"/>
      <c r="R1331"/>
      <c r="S1331"/>
      <c r="T1331"/>
      <c r="U1331"/>
      <c r="W1331" s="115"/>
      <c r="AB1331" s="46"/>
      <c r="AC1331" s="46"/>
      <c r="AD1331" s="46"/>
      <c r="AE1331" s="46"/>
      <c r="AF1331" s="46"/>
    </row>
    <row r="1332" spans="1:32" x14ac:dyDescent="0.2">
      <c r="A1332"/>
      <c r="B1332"/>
      <c r="D1332"/>
      <c r="E1332"/>
      <c r="F1332"/>
      <c r="G1332"/>
      <c r="H1332"/>
      <c r="I1332"/>
      <c r="J1332"/>
      <c r="K1332"/>
      <c r="L1332"/>
      <c r="M1332"/>
      <c r="N1332"/>
      <c r="O1332"/>
      <c r="P1332"/>
      <c r="Q1332"/>
      <c r="R1332"/>
      <c r="S1332"/>
      <c r="T1332"/>
      <c r="U1332"/>
      <c r="W1332" s="115"/>
      <c r="AB1332" s="46"/>
      <c r="AC1332" s="46"/>
      <c r="AD1332" s="46"/>
      <c r="AE1332" s="46"/>
      <c r="AF1332" s="46"/>
    </row>
    <row r="1333" spans="1:32" x14ac:dyDescent="0.2">
      <c r="A1333"/>
      <c r="B1333"/>
      <c r="D1333"/>
      <c r="E1333"/>
      <c r="F1333"/>
      <c r="G1333"/>
      <c r="H1333"/>
      <c r="I1333"/>
      <c r="J1333"/>
      <c r="K1333"/>
      <c r="L1333"/>
      <c r="M1333"/>
      <c r="N1333"/>
      <c r="O1333"/>
      <c r="P1333"/>
      <c r="Q1333"/>
      <c r="R1333"/>
      <c r="S1333"/>
      <c r="T1333"/>
      <c r="U1333"/>
      <c r="W1333" s="115"/>
      <c r="AB1333" s="46"/>
      <c r="AC1333" s="46"/>
      <c r="AD1333" s="46"/>
      <c r="AE1333" s="46"/>
      <c r="AF1333" s="46"/>
    </row>
    <row r="1334" spans="1:32" x14ac:dyDescent="0.2">
      <c r="A1334"/>
      <c r="B1334"/>
      <c r="D1334"/>
      <c r="E1334"/>
      <c r="F1334"/>
      <c r="G1334"/>
      <c r="H1334"/>
      <c r="I1334"/>
      <c r="J1334"/>
      <c r="K1334"/>
      <c r="L1334"/>
      <c r="M1334"/>
      <c r="N1334"/>
      <c r="O1334"/>
      <c r="P1334"/>
      <c r="Q1334"/>
      <c r="R1334"/>
      <c r="S1334"/>
      <c r="T1334"/>
      <c r="U1334"/>
      <c r="W1334" s="115"/>
      <c r="AB1334" s="46"/>
      <c r="AC1334" s="46"/>
      <c r="AD1334" s="46"/>
      <c r="AE1334" s="46"/>
      <c r="AF1334" s="46"/>
    </row>
    <row r="1335" spans="1:32" x14ac:dyDescent="0.2">
      <c r="A1335"/>
      <c r="B1335"/>
      <c r="D1335"/>
      <c r="E1335"/>
      <c r="F1335"/>
      <c r="G1335"/>
      <c r="H1335"/>
      <c r="I1335"/>
      <c r="J1335"/>
      <c r="K1335"/>
      <c r="L1335"/>
      <c r="M1335"/>
      <c r="N1335"/>
      <c r="O1335"/>
      <c r="P1335"/>
      <c r="Q1335"/>
      <c r="R1335"/>
      <c r="S1335"/>
      <c r="T1335"/>
      <c r="U1335"/>
      <c r="W1335" s="115"/>
      <c r="AB1335" s="46"/>
      <c r="AC1335" s="46"/>
      <c r="AD1335" s="46"/>
      <c r="AE1335" s="46"/>
      <c r="AF1335" s="46"/>
    </row>
    <row r="1336" spans="1:32" x14ac:dyDescent="0.2">
      <c r="A1336"/>
      <c r="B1336"/>
      <c r="D1336"/>
      <c r="E1336"/>
      <c r="F1336"/>
      <c r="G1336"/>
      <c r="H1336"/>
      <c r="I1336"/>
      <c r="J1336"/>
      <c r="K1336"/>
      <c r="L1336"/>
      <c r="M1336"/>
      <c r="N1336"/>
      <c r="O1336"/>
      <c r="P1336"/>
      <c r="Q1336"/>
      <c r="R1336"/>
      <c r="S1336"/>
      <c r="T1336"/>
      <c r="U1336"/>
      <c r="W1336" s="115"/>
      <c r="AB1336" s="46"/>
      <c r="AC1336" s="46"/>
      <c r="AD1336" s="46"/>
      <c r="AE1336" s="46"/>
      <c r="AF1336" s="46"/>
    </row>
    <row r="1337" spans="1:32" x14ac:dyDescent="0.2">
      <c r="A1337"/>
      <c r="B1337"/>
      <c r="D1337"/>
      <c r="E1337"/>
      <c r="F1337"/>
      <c r="G1337"/>
      <c r="H1337"/>
      <c r="I1337"/>
      <c r="J1337"/>
      <c r="K1337"/>
      <c r="L1337"/>
      <c r="M1337"/>
      <c r="N1337"/>
      <c r="O1337"/>
      <c r="P1337"/>
      <c r="Q1337"/>
      <c r="R1337"/>
      <c r="S1337"/>
      <c r="T1337"/>
      <c r="U1337"/>
      <c r="W1337" s="115"/>
      <c r="AB1337" s="46"/>
      <c r="AC1337" s="46"/>
      <c r="AD1337" s="46"/>
      <c r="AE1337" s="46"/>
      <c r="AF1337" s="46"/>
    </row>
    <row r="1338" spans="1:32" x14ac:dyDescent="0.2">
      <c r="A1338"/>
      <c r="B1338"/>
      <c r="D1338"/>
      <c r="E1338"/>
      <c r="F1338"/>
      <c r="G1338"/>
      <c r="H1338"/>
      <c r="I1338"/>
      <c r="J1338"/>
      <c r="K1338"/>
      <c r="L1338"/>
      <c r="M1338"/>
      <c r="N1338"/>
      <c r="O1338"/>
      <c r="P1338"/>
      <c r="Q1338"/>
      <c r="R1338"/>
      <c r="S1338"/>
      <c r="T1338"/>
      <c r="U1338"/>
      <c r="W1338" s="115"/>
      <c r="AB1338" s="46"/>
      <c r="AC1338" s="46"/>
      <c r="AD1338" s="46"/>
      <c r="AE1338" s="46"/>
      <c r="AF1338" s="46"/>
    </row>
    <row r="1339" spans="1:32" x14ac:dyDescent="0.2">
      <c r="A1339"/>
      <c r="B1339"/>
      <c r="D1339"/>
      <c r="E1339"/>
      <c r="F1339"/>
      <c r="G1339"/>
      <c r="H1339"/>
      <c r="I1339"/>
      <c r="J1339"/>
      <c r="K1339"/>
      <c r="L1339"/>
      <c r="M1339"/>
      <c r="N1339"/>
      <c r="O1339"/>
      <c r="P1339"/>
      <c r="Q1339"/>
      <c r="R1339"/>
      <c r="S1339"/>
      <c r="T1339"/>
      <c r="U1339"/>
      <c r="W1339" s="115"/>
      <c r="AB1339" s="46"/>
      <c r="AC1339" s="46"/>
      <c r="AD1339" s="46"/>
      <c r="AE1339" s="46"/>
      <c r="AF1339" s="46"/>
    </row>
    <row r="1340" spans="1:32" x14ac:dyDescent="0.2">
      <c r="A1340"/>
      <c r="B1340"/>
      <c r="D1340"/>
      <c r="E1340"/>
      <c r="F1340"/>
      <c r="G1340"/>
      <c r="H1340"/>
      <c r="I1340"/>
      <c r="J1340"/>
      <c r="K1340"/>
      <c r="L1340"/>
      <c r="M1340"/>
      <c r="N1340"/>
      <c r="O1340"/>
      <c r="P1340"/>
      <c r="Q1340"/>
      <c r="R1340"/>
      <c r="S1340"/>
      <c r="T1340"/>
      <c r="U1340"/>
      <c r="W1340" s="115"/>
      <c r="AB1340" s="46"/>
      <c r="AC1340" s="46"/>
      <c r="AD1340" s="46"/>
      <c r="AE1340" s="46"/>
      <c r="AF1340" s="46"/>
    </row>
    <row r="1341" spans="1:32" x14ac:dyDescent="0.2">
      <c r="A1341"/>
      <c r="B1341"/>
      <c r="D1341"/>
      <c r="E1341"/>
      <c r="F1341"/>
      <c r="G1341"/>
      <c r="H1341"/>
      <c r="I1341"/>
      <c r="J1341"/>
      <c r="K1341"/>
      <c r="L1341"/>
      <c r="M1341"/>
      <c r="N1341"/>
      <c r="O1341"/>
      <c r="P1341"/>
      <c r="Q1341"/>
      <c r="R1341"/>
      <c r="S1341"/>
      <c r="T1341"/>
      <c r="U1341"/>
      <c r="W1341" s="115"/>
      <c r="AB1341" s="46"/>
      <c r="AC1341" s="46"/>
      <c r="AD1341" s="46"/>
      <c r="AE1341" s="46"/>
      <c r="AF1341" s="46"/>
    </row>
    <row r="1342" spans="1:32" x14ac:dyDescent="0.2">
      <c r="A1342"/>
      <c r="B1342"/>
      <c r="D1342"/>
      <c r="E1342"/>
      <c r="F1342"/>
      <c r="G1342"/>
      <c r="H1342"/>
      <c r="I1342"/>
      <c r="J1342"/>
      <c r="K1342"/>
      <c r="L1342"/>
      <c r="M1342"/>
      <c r="N1342"/>
      <c r="O1342"/>
      <c r="P1342"/>
      <c r="Q1342"/>
      <c r="R1342"/>
      <c r="S1342"/>
      <c r="T1342"/>
      <c r="U1342"/>
      <c r="W1342" s="115"/>
      <c r="AB1342" s="46"/>
      <c r="AC1342" s="46"/>
      <c r="AD1342" s="46"/>
      <c r="AE1342" s="46"/>
      <c r="AF1342" s="46"/>
    </row>
    <row r="1343" spans="1:32" x14ac:dyDescent="0.2">
      <c r="A1343"/>
      <c r="B1343"/>
      <c r="D1343"/>
      <c r="E1343"/>
      <c r="F1343"/>
      <c r="G1343"/>
      <c r="H1343"/>
      <c r="I1343"/>
      <c r="J1343"/>
      <c r="K1343"/>
      <c r="L1343"/>
      <c r="M1343"/>
      <c r="N1343"/>
      <c r="O1343"/>
      <c r="P1343"/>
      <c r="Q1343"/>
      <c r="R1343"/>
      <c r="S1343"/>
      <c r="T1343"/>
      <c r="U1343"/>
      <c r="W1343" s="115"/>
      <c r="AB1343" s="46"/>
      <c r="AC1343" s="46"/>
      <c r="AD1343" s="46"/>
      <c r="AE1343" s="46"/>
      <c r="AF1343" s="46"/>
    </row>
    <row r="1344" spans="1:32" x14ac:dyDescent="0.2">
      <c r="A1344"/>
      <c r="B1344"/>
      <c r="D1344"/>
      <c r="E1344"/>
      <c r="F1344"/>
      <c r="G1344"/>
      <c r="H1344"/>
      <c r="I1344"/>
      <c r="J1344"/>
      <c r="K1344"/>
      <c r="L1344"/>
      <c r="M1344"/>
      <c r="N1344"/>
      <c r="O1344"/>
      <c r="P1344"/>
      <c r="Q1344"/>
      <c r="R1344"/>
      <c r="S1344"/>
      <c r="T1344"/>
      <c r="U1344"/>
      <c r="W1344" s="115"/>
      <c r="AB1344" s="46"/>
      <c r="AC1344" s="46"/>
      <c r="AD1344" s="46"/>
      <c r="AE1344" s="46"/>
      <c r="AF1344" s="46"/>
    </row>
    <row r="1345" spans="1:32" x14ac:dyDescent="0.2">
      <c r="A1345"/>
      <c r="B1345"/>
      <c r="D1345"/>
      <c r="E1345"/>
      <c r="F1345"/>
      <c r="G1345"/>
      <c r="H1345"/>
      <c r="I1345"/>
      <c r="J1345"/>
      <c r="K1345"/>
      <c r="L1345"/>
      <c r="M1345"/>
      <c r="N1345"/>
      <c r="O1345"/>
      <c r="P1345"/>
      <c r="Q1345"/>
      <c r="R1345"/>
      <c r="S1345"/>
      <c r="T1345"/>
      <c r="U1345"/>
      <c r="W1345" s="115"/>
      <c r="AB1345" s="46"/>
      <c r="AC1345" s="46"/>
      <c r="AD1345" s="46"/>
      <c r="AE1345" s="46"/>
      <c r="AF1345" s="46"/>
    </row>
    <row r="1346" spans="1:32" x14ac:dyDescent="0.2">
      <c r="A1346"/>
      <c r="B1346"/>
      <c r="D1346"/>
      <c r="E1346"/>
      <c r="F1346"/>
      <c r="G1346"/>
      <c r="H1346"/>
      <c r="I1346"/>
      <c r="J1346"/>
      <c r="K1346"/>
      <c r="L1346"/>
      <c r="M1346"/>
      <c r="N1346"/>
      <c r="O1346"/>
      <c r="P1346"/>
      <c r="Q1346"/>
      <c r="R1346"/>
      <c r="S1346"/>
      <c r="T1346"/>
      <c r="U1346"/>
      <c r="W1346" s="115"/>
      <c r="AB1346" s="46"/>
      <c r="AC1346" s="46"/>
      <c r="AD1346" s="46"/>
      <c r="AE1346" s="46"/>
      <c r="AF1346" s="46"/>
    </row>
    <row r="1347" spans="1:32" x14ac:dyDescent="0.2">
      <c r="A1347"/>
      <c r="B1347"/>
      <c r="D1347"/>
      <c r="E1347"/>
      <c r="F1347"/>
      <c r="G1347"/>
      <c r="H1347"/>
      <c r="I1347"/>
      <c r="J1347"/>
      <c r="K1347"/>
      <c r="L1347"/>
      <c r="M1347"/>
      <c r="N1347"/>
      <c r="O1347"/>
      <c r="P1347"/>
      <c r="Q1347"/>
      <c r="R1347"/>
      <c r="S1347"/>
      <c r="T1347"/>
      <c r="U1347"/>
      <c r="W1347" s="115"/>
      <c r="AB1347" s="46"/>
      <c r="AC1347" s="46"/>
      <c r="AD1347" s="46"/>
      <c r="AE1347" s="46"/>
      <c r="AF1347" s="46"/>
    </row>
    <row r="1348" spans="1:32" x14ac:dyDescent="0.2">
      <c r="A1348"/>
      <c r="B1348"/>
      <c r="D1348"/>
      <c r="E1348"/>
      <c r="F1348"/>
      <c r="G1348"/>
      <c r="H1348"/>
      <c r="I1348"/>
      <c r="J1348"/>
      <c r="K1348"/>
      <c r="L1348"/>
      <c r="M1348"/>
      <c r="N1348"/>
      <c r="O1348"/>
      <c r="P1348"/>
      <c r="Q1348"/>
      <c r="R1348"/>
      <c r="S1348"/>
      <c r="T1348"/>
      <c r="U1348"/>
      <c r="W1348" s="115"/>
      <c r="AB1348" s="46"/>
      <c r="AC1348" s="46"/>
      <c r="AD1348" s="46"/>
      <c r="AE1348" s="46"/>
      <c r="AF1348" s="46"/>
    </row>
    <row r="1349" spans="1:32" x14ac:dyDescent="0.2">
      <c r="A1349"/>
      <c r="B1349"/>
      <c r="D1349"/>
      <c r="E1349"/>
      <c r="F1349"/>
      <c r="G1349"/>
      <c r="H1349"/>
      <c r="I1349"/>
      <c r="J1349"/>
      <c r="K1349"/>
      <c r="L1349"/>
      <c r="M1349"/>
      <c r="N1349"/>
      <c r="O1349"/>
      <c r="P1349"/>
      <c r="Q1349"/>
      <c r="R1349"/>
      <c r="S1349"/>
      <c r="T1349"/>
      <c r="U1349"/>
      <c r="W1349" s="115"/>
      <c r="AB1349" s="46"/>
      <c r="AC1349" s="46"/>
      <c r="AD1349" s="46"/>
      <c r="AE1349" s="46"/>
      <c r="AF1349" s="46"/>
    </row>
    <row r="1350" spans="1:32" x14ac:dyDescent="0.2">
      <c r="A1350"/>
      <c r="B1350"/>
      <c r="D1350"/>
      <c r="E1350"/>
      <c r="F1350"/>
      <c r="G1350"/>
      <c r="H1350"/>
      <c r="I1350"/>
      <c r="J1350"/>
      <c r="K1350"/>
      <c r="L1350"/>
      <c r="M1350"/>
      <c r="N1350"/>
      <c r="O1350"/>
      <c r="P1350"/>
      <c r="Q1350"/>
      <c r="R1350"/>
      <c r="S1350"/>
      <c r="T1350"/>
      <c r="U1350"/>
      <c r="W1350" s="115"/>
      <c r="AB1350" s="46"/>
      <c r="AC1350" s="46"/>
      <c r="AD1350" s="46"/>
      <c r="AE1350" s="46"/>
      <c r="AF1350" s="46"/>
    </row>
    <row r="1351" spans="1:32" x14ac:dyDescent="0.2">
      <c r="A1351"/>
      <c r="B1351"/>
      <c r="D1351"/>
      <c r="E1351"/>
      <c r="F1351"/>
      <c r="G1351"/>
      <c r="H1351"/>
      <c r="I1351"/>
      <c r="J1351"/>
      <c r="K1351"/>
      <c r="L1351"/>
      <c r="M1351"/>
      <c r="N1351"/>
      <c r="O1351"/>
      <c r="P1351"/>
      <c r="Q1351"/>
      <c r="R1351"/>
      <c r="S1351"/>
      <c r="T1351"/>
      <c r="U1351"/>
      <c r="W1351" s="115"/>
      <c r="AB1351" s="46"/>
      <c r="AC1351" s="46"/>
      <c r="AD1351" s="46"/>
      <c r="AE1351" s="46"/>
      <c r="AF1351" s="46"/>
    </row>
    <row r="1352" spans="1:32" x14ac:dyDescent="0.2">
      <c r="A1352"/>
      <c r="B1352"/>
      <c r="D1352"/>
      <c r="E1352"/>
      <c r="F1352"/>
      <c r="G1352"/>
      <c r="H1352"/>
      <c r="I1352"/>
      <c r="J1352"/>
      <c r="K1352"/>
      <c r="L1352"/>
      <c r="M1352"/>
      <c r="N1352"/>
      <c r="O1352"/>
      <c r="P1352"/>
      <c r="Q1352"/>
      <c r="R1352"/>
      <c r="S1352"/>
      <c r="T1352"/>
      <c r="U1352"/>
      <c r="W1352" s="115"/>
      <c r="AB1352" s="46"/>
      <c r="AC1352" s="46"/>
      <c r="AD1352" s="46"/>
      <c r="AE1352" s="46"/>
      <c r="AF1352" s="46"/>
    </row>
    <row r="1353" spans="1:32" x14ac:dyDescent="0.2">
      <c r="A1353"/>
      <c r="B1353"/>
      <c r="D1353"/>
      <c r="E1353"/>
      <c r="F1353"/>
      <c r="G1353"/>
      <c r="H1353"/>
      <c r="I1353"/>
      <c r="J1353"/>
      <c r="K1353"/>
      <c r="L1353"/>
      <c r="M1353"/>
      <c r="N1353"/>
      <c r="O1353"/>
      <c r="P1353"/>
      <c r="Q1353"/>
      <c r="R1353"/>
      <c r="S1353"/>
      <c r="T1353"/>
      <c r="U1353"/>
      <c r="W1353" s="115"/>
      <c r="AB1353" s="46"/>
      <c r="AC1353" s="46"/>
      <c r="AD1353" s="46"/>
      <c r="AE1353" s="46"/>
      <c r="AF1353" s="46"/>
    </row>
    <row r="1354" spans="1:32" x14ac:dyDescent="0.2">
      <c r="A1354"/>
      <c r="B1354"/>
      <c r="D1354"/>
      <c r="E1354"/>
      <c r="F1354"/>
      <c r="G1354"/>
      <c r="H1354"/>
      <c r="I1354"/>
      <c r="J1354"/>
      <c r="K1354"/>
      <c r="L1354"/>
      <c r="M1354"/>
      <c r="N1354"/>
      <c r="O1354"/>
      <c r="P1354"/>
      <c r="Q1354"/>
      <c r="R1354"/>
      <c r="S1354"/>
      <c r="T1354"/>
      <c r="U1354"/>
      <c r="W1354" s="115"/>
      <c r="AB1354" s="46"/>
      <c r="AC1354" s="46"/>
      <c r="AD1354" s="46"/>
      <c r="AE1354" s="46"/>
      <c r="AF1354" s="46"/>
    </row>
    <row r="1355" spans="1:32" x14ac:dyDescent="0.2">
      <c r="A1355"/>
      <c r="B1355"/>
      <c r="D1355"/>
      <c r="E1355"/>
      <c r="F1355"/>
      <c r="G1355"/>
      <c r="H1355"/>
      <c r="I1355"/>
      <c r="J1355"/>
      <c r="K1355"/>
      <c r="L1355"/>
      <c r="M1355"/>
      <c r="N1355"/>
      <c r="O1355"/>
      <c r="P1355"/>
      <c r="Q1355"/>
      <c r="R1355"/>
      <c r="S1355"/>
      <c r="T1355"/>
      <c r="U1355"/>
      <c r="W1355" s="115"/>
      <c r="AB1355" s="46"/>
      <c r="AC1355" s="46"/>
      <c r="AD1355" s="46"/>
      <c r="AE1355" s="46"/>
      <c r="AF1355" s="46"/>
    </row>
    <row r="1356" spans="1:32" x14ac:dyDescent="0.2">
      <c r="A1356"/>
      <c r="B1356"/>
      <c r="D1356"/>
      <c r="E1356"/>
      <c r="F1356"/>
      <c r="G1356"/>
      <c r="H1356"/>
      <c r="I1356"/>
      <c r="J1356"/>
      <c r="K1356"/>
      <c r="L1356"/>
      <c r="M1356"/>
      <c r="N1356"/>
      <c r="O1356"/>
      <c r="P1356"/>
      <c r="Q1356"/>
      <c r="R1356"/>
      <c r="S1356"/>
      <c r="T1356"/>
      <c r="U1356"/>
      <c r="W1356" s="115"/>
      <c r="AB1356" s="46"/>
      <c r="AC1356" s="46"/>
      <c r="AD1356" s="46"/>
      <c r="AE1356" s="46"/>
      <c r="AF1356" s="46"/>
    </row>
    <row r="1357" spans="1:32" x14ac:dyDescent="0.2">
      <c r="A1357"/>
      <c r="B1357"/>
      <c r="D1357"/>
      <c r="E1357"/>
      <c r="F1357"/>
      <c r="G1357"/>
      <c r="H1357"/>
      <c r="I1357"/>
      <c r="J1357"/>
      <c r="K1357"/>
      <c r="L1357"/>
      <c r="M1357"/>
      <c r="N1357"/>
      <c r="O1357"/>
      <c r="P1357"/>
      <c r="Q1357"/>
      <c r="R1357"/>
      <c r="S1357"/>
      <c r="T1357"/>
      <c r="U1357"/>
      <c r="W1357" s="115"/>
      <c r="AB1357" s="46"/>
      <c r="AC1357" s="46"/>
      <c r="AD1357" s="46"/>
      <c r="AE1357" s="46"/>
      <c r="AF1357" s="46"/>
    </row>
    <row r="1358" spans="1:32" x14ac:dyDescent="0.2">
      <c r="A1358"/>
      <c r="B1358"/>
      <c r="D1358"/>
      <c r="E1358"/>
      <c r="F1358"/>
      <c r="G1358"/>
      <c r="H1358"/>
      <c r="I1358"/>
      <c r="J1358"/>
      <c r="K1358"/>
      <c r="L1358"/>
      <c r="M1358"/>
      <c r="N1358"/>
      <c r="O1358"/>
      <c r="P1358"/>
      <c r="Q1358"/>
      <c r="R1358"/>
      <c r="S1358"/>
      <c r="T1358"/>
      <c r="U1358"/>
      <c r="W1358" s="115"/>
      <c r="AB1358" s="46"/>
      <c r="AC1358" s="46"/>
      <c r="AD1358" s="46"/>
      <c r="AE1358" s="46"/>
      <c r="AF1358" s="46"/>
    </row>
    <row r="1359" spans="1:32" x14ac:dyDescent="0.2">
      <c r="A1359"/>
      <c r="B1359"/>
      <c r="D1359"/>
      <c r="E1359"/>
      <c r="F1359"/>
      <c r="G1359"/>
      <c r="H1359"/>
      <c r="I1359"/>
      <c r="J1359"/>
      <c r="K1359"/>
      <c r="L1359"/>
      <c r="M1359"/>
      <c r="N1359"/>
      <c r="O1359"/>
      <c r="P1359"/>
      <c r="Q1359"/>
      <c r="R1359"/>
      <c r="S1359"/>
      <c r="T1359"/>
      <c r="U1359"/>
      <c r="W1359" s="115"/>
      <c r="AB1359" s="46"/>
      <c r="AC1359" s="46"/>
      <c r="AD1359" s="46"/>
      <c r="AE1359" s="46"/>
      <c r="AF1359" s="46"/>
    </row>
    <row r="1360" spans="1:32" x14ac:dyDescent="0.2">
      <c r="A1360"/>
      <c r="B1360"/>
      <c r="D1360"/>
      <c r="E1360"/>
      <c r="F1360"/>
      <c r="G1360"/>
      <c r="H1360"/>
      <c r="I1360"/>
      <c r="J1360"/>
      <c r="K1360"/>
      <c r="L1360"/>
      <c r="M1360"/>
      <c r="N1360"/>
      <c r="O1360"/>
      <c r="P1360"/>
      <c r="Q1360"/>
      <c r="R1360"/>
      <c r="S1360"/>
      <c r="T1360"/>
      <c r="U1360"/>
      <c r="W1360" s="115"/>
      <c r="AB1360" s="46"/>
      <c r="AC1360" s="46"/>
      <c r="AD1360" s="46"/>
      <c r="AE1360" s="46"/>
      <c r="AF1360" s="46"/>
    </row>
    <row r="1361" spans="1:32" x14ac:dyDescent="0.2">
      <c r="A1361"/>
      <c r="B1361"/>
      <c r="D1361"/>
      <c r="E1361"/>
      <c r="F1361"/>
      <c r="G1361"/>
      <c r="H1361"/>
      <c r="I1361"/>
      <c r="J1361"/>
      <c r="K1361"/>
      <c r="L1361"/>
      <c r="M1361"/>
      <c r="N1361"/>
      <c r="O1361"/>
      <c r="P1361"/>
      <c r="Q1361"/>
      <c r="R1361"/>
      <c r="S1361"/>
      <c r="T1361"/>
      <c r="U1361"/>
      <c r="W1361" s="115"/>
      <c r="AB1361" s="46"/>
      <c r="AC1361" s="46"/>
      <c r="AD1361" s="46"/>
      <c r="AE1361" s="46"/>
      <c r="AF1361" s="46"/>
    </row>
    <row r="1362" spans="1:32" x14ac:dyDescent="0.2">
      <c r="A1362"/>
      <c r="B1362"/>
      <c r="D1362"/>
      <c r="E1362"/>
      <c r="F1362"/>
      <c r="G1362"/>
      <c r="H1362"/>
      <c r="I1362"/>
      <c r="J1362"/>
      <c r="K1362"/>
      <c r="L1362"/>
      <c r="M1362"/>
      <c r="N1362"/>
      <c r="O1362"/>
      <c r="P1362"/>
      <c r="Q1362"/>
      <c r="R1362"/>
      <c r="S1362"/>
      <c r="T1362"/>
      <c r="U1362"/>
      <c r="W1362" s="115"/>
      <c r="AB1362" s="46"/>
      <c r="AC1362" s="46"/>
      <c r="AD1362" s="46"/>
      <c r="AE1362" s="46"/>
      <c r="AF1362" s="46"/>
    </row>
    <row r="1363" spans="1:32" x14ac:dyDescent="0.2">
      <c r="A1363"/>
      <c r="B1363"/>
      <c r="D1363"/>
      <c r="E1363"/>
      <c r="F1363"/>
      <c r="G1363"/>
      <c r="H1363"/>
      <c r="I1363"/>
      <c r="J1363"/>
      <c r="K1363"/>
      <c r="L1363"/>
      <c r="M1363"/>
      <c r="N1363"/>
      <c r="O1363"/>
      <c r="P1363"/>
      <c r="Q1363"/>
      <c r="R1363"/>
      <c r="S1363"/>
      <c r="T1363"/>
      <c r="U1363"/>
      <c r="W1363" s="115"/>
      <c r="AB1363" s="46"/>
      <c r="AC1363" s="46"/>
      <c r="AD1363" s="46"/>
      <c r="AE1363" s="46"/>
      <c r="AF1363" s="46"/>
    </row>
    <row r="1364" spans="1:32" x14ac:dyDescent="0.2">
      <c r="A1364"/>
      <c r="B1364"/>
      <c r="D1364"/>
      <c r="E1364"/>
      <c r="F1364"/>
      <c r="G1364"/>
      <c r="H1364"/>
      <c r="I1364"/>
      <c r="J1364"/>
      <c r="K1364"/>
      <c r="L1364"/>
      <c r="M1364"/>
      <c r="N1364"/>
      <c r="O1364"/>
      <c r="P1364"/>
      <c r="Q1364"/>
      <c r="R1364"/>
      <c r="S1364"/>
      <c r="T1364"/>
      <c r="U1364"/>
      <c r="W1364" s="115"/>
      <c r="AB1364" s="46"/>
      <c r="AC1364" s="46"/>
      <c r="AD1364" s="46"/>
      <c r="AE1364" s="46"/>
      <c r="AF1364" s="46"/>
    </row>
    <row r="1365" spans="1:32" x14ac:dyDescent="0.2">
      <c r="A1365"/>
      <c r="B1365"/>
      <c r="D1365"/>
      <c r="E1365"/>
      <c r="F1365"/>
      <c r="G1365"/>
      <c r="H1365"/>
      <c r="I1365"/>
      <c r="J1365"/>
      <c r="K1365"/>
      <c r="L1365"/>
      <c r="M1365"/>
      <c r="N1365"/>
      <c r="O1365"/>
      <c r="P1365"/>
      <c r="Q1365"/>
      <c r="R1365"/>
      <c r="S1365"/>
      <c r="T1365"/>
      <c r="U1365"/>
      <c r="W1365" s="115"/>
      <c r="AB1365" s="46"/>
      <c r="AC1365" s="46"/>
      <c r="AD1365" s="46"/>
      <c r="AE1365" s="46"/>
      <c r="AF1365" s="46"/>
    </row>
    <row r="1366" spans="1:32" x14ac:dyDescent="0.2">
      <c r="A1366"/>
      <c r="B1366"/>
      <c r="D1366"/>
      <c r="E1366"/>
      <c r="F1366"/>
      <c r="G1366"/>
      <c r="H1366"/>
      <c r="I1366"/>
      <c r="J1366"/>
      <c r="K1366"/>
      <c r="L1366"/>
      <c r="M1366"/>
      <c r="N1366"/>
      <c r="O1366"/>
      <c r="P1366"/>
      <c r="Q1366"/>
      <c r="R1366"/>
      <c r="S1366"/>
      <c r="T1366"/>
      <c r="U1366"/>
      <c r="W1366" s="115"/>
      <c r="AB1366" s="46"/>
      <c r="AC1366" s="46"/>
      <c r="AD1366" s="46"/>
      <c r="AE1366" s="46"/>
      <c r="AF1366" s="46"/>
    </row>
    <row r="1367" spans="1:32" x14ac:dyDescent="0.2">
      <c r="A1367"/>
      <c r="B1367"/>
      <c r="D1367"/>
      <c r="E1367"/>
      <c r="F1367"/>
      <c r="G1367"/>
      <c r="H1367"/>
      <c r="I1367"/>
      <c r="J1367"/>
      <c r="K1367"/>
      <c r="L1367"/>
      <c r="M1367"/>
      <c r="N1367"/>
      <c r="O1367"/>
      <c r="P1367"/>
      <c r="Q1367"/>
      <c r="R1367"/>
      <c r="S1367"/>
      <c r="T1367"/>
      <c r="U1367"/>
      <c r="W1367" s="115"/>
      <c r="AB1367" s="46"/>
      <c r="AC1367" s="46"/>
      <c r="AD1367" s="46"/>
      <c r="AE1367" s="46"/>
      <c r="AF1367" s="46"/>
    </row>
    <row r="1368" spans="1:32" x14ac:dyDescent="0.2">
      <c r="A1368"/>
      <c r="B1368"/>
      <c r="D1368"/>
      <c r="E1368"/>
      <c r="F1368"/>
      <c r="G1368"/>
      <c r="H1368"/>
      <c r="I1368"/>
      <c r="J1368"/>
      <c r="K1368"/>
      <c r="L1368"/>
      <c r="M1368"/>
      <c r="N1368"/>
      <c r="O1368"/>
      <c r="P1368"/>
      <c r="Q1368"/>
      <c r="R1368"/>
      <c r="S1368"/>
      <c r="T1368"/>
      <c r="U1368"/>
      <c r="W1368" s="115"/>
      <c r="AB1368" s="46"/>
      <c r="AC1368" s="46"/>
      <c r="AD1368" s="46"/>
      <c r="AE1368" s="46"/>
      <c r="AF1368" s="46"/>
    </row>
    <row r="1369" spans="1:32" x14ac:dyDescent="0.2">
      <c r="A1369"/>
      <c r="B1369"/>
      <c r="D1369"/>
      <c r="E1369"/>
      <c r="F1369"/>
      <c r="G1369"/>
      <c r="H1369"/>
      <c r="I1369"/>
      <c r="J1369"/>
      <c r="K1369"/>
      <c r="L1369"/>
      <c r="M1369"/>
      <c r="N1369"/>
      <c r="O1369"/>
      <c r="P1369"/>
      <c r="Q1369"/>
      <c r="R1369"/>
      <c r="S1369"/>
      <c r="T1369"/>
      <c r="U1369"/>
      <c r="W1369" s="115"/>
      <c r="AB1369" s="46"/>
      <c r="AC1369" s="46"/>
      <c r="AD1369" s="46"/>
      <c r="AE1369" s="46"/>
      <c r="AF1369" s="46"/>
    </row>
    <row r="1370" spans="1:32" x14ac:dyDescent="0.2">
      <c r="A1370"/>
      <c r="B1370"/>
      <c r="D1370"/>
      <c r="E1370"/>
      <c r="F1370"/>
      <c r="G1370"/>
      <c r="H1370"/>
      <c r="I1370"/>
      <c r="J1370"/>
      <c r="K1370"/>
      <c r="L1370"/>
      <c r="M1370"/>
      <c r="N1370"/>
      <c r="O1370"/>
      <c r="P1370"/>
      <c r="Q1370"/>
      <c r="R1370"/>
      <c r="S1370"/>
      <c r="T1370"/>
      <c r="U1370"/>
      <c r="W1370" s="115"/>
      <c r="AB1370" s="46"/>
      <c r="AC1370" s="46"/>
      <c r="AD1370" s="46"/>
      <c r="AE1370" s="46"/>
      <c r="AF1370" s="46"/>
    </row>
    <row r="1371" spans="1:32" x14ac:dyDescent="0.2">
      <c r="A1371"/>
      <c r="B1371"/>
      <c r="D1371"/>
      <c r="E1371"/>
      <c r="F1371"/>
      <c r="G1371"/>
      <c r="H1371"/>
      <c r="I1371"/>
      <c r="J1371"/>
      <c r="K1371"/>
      <c r="L1371"/>
      <c r="M1371"/>
      <c r="N1371"/>
      <c r="O1371"/>
      <c r="P1371"/>
      <c r="Q1371"/>
      <c r="R1371"/>
      <c r="S1371"/>
      <c r="T1371"/>
      <c r="U1371"/>
      <c r="W1371" s="115"/>
      <c r="AB1371" s="46"/>
      <c r="AC1371" s="46"/>
      <c r="AD1371" s="46"/>
      <c r="AE1371" s="46"/>
      <c r="AF1371" s="46"/>
    </row>
    <row r="1372" spans="1:32" x14ac:dyDescent="0.2">
      <c r="A1372"/>
      <c r="B1372"/>
      <c r="D1372"/>
      <c r="E1372"/>
      <c r="F1372"/>
      <c r="G1372"/>
      <c r="H1372"/>
      <c r="I1372"/>
      <c r="J1372"/>
      <c r="K1372"/>
      <c r="L1372"/>
      <c r="M1372"/>
      <c r="N1372"/>
      <c r="O1372"/>
      <c r="P1372"/>
      <c r="Q1372"/>
      <c r="R1372"/>
      <c r="S1372"/>
      <c r="T1372"/>
      <c r="U1372"/>
      <c r="W1372" s="115"/>
      <c r="AB1372" s="46"/>
      <c r="AC1372" s="46"/>
      <c r="AD1372" s="46"/>
      <c r="AE1372" s="46"/>
      <c r="AF1372" s="46"/>
    </row>
    <row r="1373" spans="1:32" x14ac:dyDescent="0.2">
      <c r="A1373"/>
      <c r="B1373"/>
      <c r="D1373"/>
      <c r="E1373"/>
      <c r="F1373"/>
      <c r="G1373"/>
      <c r="H1373"/>
      <c r="I1373"/>
      <c r="J1373"/>
      <c r="K1373"/>
      <c r="L1373"/>
      <c r="M1373"/>
      <c r="N1373"/>
      <c r="O1373"/>
      <c r="P1373"/>
      <c r="Q1373"/>
      <c r="R1373"/>
      <c r="S1373"/>
      <c r="T1373"/>
      <c r="U1373"/>
      <c r="W1373" s="115"/>
      <c r="AB1373" s="46"/>
      <c r="AC1373" s="46"/>
      <c r="AD1373" s="46"/>
      <c r="AE1373" s="46"/>
      <c r="AF1373" s="46"/>
    </row>
    <row r="1374" spans="1:32" x14ac:dyDescent="0.2">
      <c r="A1374"/>
      <c r="B1374"/>
      <c r="D1374"/>
      <c r="E1374"/>
      <c r="F1374"/>
      <c r="G1374"/>
      <c r="H1374"/>
      <c r="I1374"/>
      <c r="J1374"/>
      <c r="K1374"/>
      <c r="L1374"/>
      <c r="M1374"/>
      <c r="N1374"/>
      <c r="O1374"/>
      <c r="P1374"/>
      <c r="Q1374"/>
      <c r="R1374"/>
      <c r="S1374"/>
      <c r="T1374"/>
      <c r="U1374"/>
      <c r="W1374" s="115"/>
      <c r="AB1374" s="46"/>
      <c r="AC1374" s="46"/>
      <c r="AD1374" s="46"/>
      <c r="AE1374" s="46"/>
      <c r="AF1374" s="46"/>
    </row>
    <row r="1375" spans="1:32" x14ac:dyDescent="0.2">
      <c r="A1375"/>
      <c r="B1375"/>
      <c r="D1375"/>
      <c r="E1375"/>
      <c r="F1375"/>
      <c r="G1375"/>
      <c r="H1375"/>
      <c r="I1375"/>
      <c r="J1375"/>
      <c r="K1375"/>
      <c r="L1375"/>
      <c r="M1375"/>
      <c r="N1375"/>
      <c r="O1375"/>
      <c r="P1375"/>
      <c r="Q1375"/>
      <c r="R1375"/>
      <c r="S1375"/>
      <c r="T1375"/>
      <c r="U1375"/>
      <c r="W1375" s="115"/>
      <c r="AB1375" s="46"/>
      <c r="AC1375" s="46"/>
      <c r="AD1375" s="46"/>
      <c r="AE1375" s="46"/>
      <c r="AF1375" s="46"/>
    </row>
    <row r="1376" spans="1:32" x14ac:dyDescent="0.2">
      <c r="A1376"/>
      <c r="B1376"/>
      <c r="D1376"/>
      <c r="E1376"/>
      <c r="F1376"/>
      <c r="G1376"/>
      <c r="H1376"/>
      <c r="I1376"/>
      <c r="J1376"/>
      <c r="K1376"/>
      <c r="L1376"/>
      <c r="M1376"/>
      <c r="N1376"/>
      <c r="O1376"/>
      <c r="P1376"/>
      <c r="Q1376"/>
      <c r="R1376"/>
      <c r="S1376"/>
      <c r="T1376"/>
      <c r="U1376"/>
      <c r="W1376" s="115"/>
      <c r="AB1376" s="46"/>
      <c r="AC1376" s="46"/>
      <c r="AD1376" s="46"/>
      <c r="AE1376" s="46"/>
      <c r="AF1376" s="46"/>
    </row>
    <row r="1377" spans="1:32" x14ac:dyDescent="0.2">
      <c r="A1377"/>
      <c r="B1377"/>
      <c r="D1377"/>
      <c r="E1377"/>
      <c r="F1377"/>
      <c r="G1377"/>
      <c r="H1377"/>
      <c r="I1377"/>
      <c r="J1377"/>
      <c r="K1377"/>
      <c r="L1377"/>
      <c r="M1377"/>
      <c r="N1377"/>
      <c r="O1377"/>
      <c r="P1377"/>
      <c r="Q1377"/>
      <c r="R1377"/>
      <c r="S1377"/>
      <c r="T1377"/>
      <c r="U1377"/>
      <c r="W1377" s="115"/>
      <c r="AB1377" s="46"/>
      <c r="AC1377" s="46"/>
      <c r="AD1377" s="46"/>
      <c r="AE1377" s="46"/>
      <c r="AF1377" s="46"/>
    </row>
    <row r="1378" spans="1:32" x14ac:dyDescent="0.2">
      <c r="A1378"/>
      <c r="B1378"/>
      <c r="D1378"/>
      <c r="E1378"/>
      <c r="F1378"/>
      <c r="G1378"/>
      <c r="H1378"/>
      <c r="I1378"/>
      <c r="J1378"/>
      <c r="K1378"/>
      <c r="L1378"/>
      <c r="M1378"/>
      <c r="N1378"/>
      <c r="O1378"/>
      <c r="P1378"/>
      <c r="Q1378"/>
      <c r="R1378"/>
      <c r="S1378"/>
      <c r="T1378"/>
      <c r="U1378"/>
      <c r="W1378" s="115"/>
      <c r="AB1378" s="46"/>
      <c r="AC1378" s="46"/>
      <c r="AD1378" s="46"/>
      <c r="AE1378" s="46"/>
      <c r="AF1378" s="46"/>
    </row>
    <row r="1379" spans="1:32" x14ac:dyDescent="0.2">
      <c r="A1379"/>
      <c r="B1379"/>
      <c r="D1379"/>
      <c r="E1379"/>
      <c r="F1379"/>
      <c r="G1379"/>
      <c r="H1379"/>
      <c r="I1379"/>
      <c r="J1379"/>
      <c r="K1379"/>
      <c r="L1379"/>
      <c r="M1379"/>
      <c r="N1379"/>
      <c r="O1379"/>
      <c r="P1379"/>
      <c r="Q1379"/>
      <c r="R1379"/>
      <c r="S1379"/>
      <c r="T1379"/>
      <c r="U1379"/>
      <c r="W1379" s="115"/>
      <c r="AB1379" s="46"/>
      <c r="AC1379" s="46"/>
      <c r="AD1379" s="46"/>
      <c r="AE1379" s="46"/>
      <c r="AF1379" s="46"/>
    </row>
    <row r="1380" spans="1:32" x14ac:dyDescent="0.2">
      <c r="A1380"/>
      <c r="B1380"/>
      <c r="D1380"/>
      <c r="E1380"/>
      <c r="F1380"/>
      <c r="G1380"/>
      <c r="H1380"/>
      <c r="I1380"/>
      <c r="J1380"/>
      <c r="K1380"/>
      <c r="L1380"/>
      <c r="M1380"/>
      <c r="N1380"/>
      <c r="O1380"/>
      <c r="P1380"/>
      <c r="Q1380"/>
      <c r="R1380"/>
      <c r="S1380"/>
      <c r="T1380"/>
      <c r="U1380"/>
      <c r="W1380" s="115"/>
      <c r="AB1380" s="46"/>
      <c r="AC1380" s="46"/>
      <c r="AD1380" s="46"/>
      <c r="AE1380" s="46"/>
      <c r="AF1380" s="46"/>
    </row>
    <row r="1381" spans="1:32" x14ac:dyDescent="0.2">
      <c r="A1381"/>
      <c r="B1381"/>
      <c r="D1381"/>
      <c r="E1381"/>
      <c r="F1381"/>
      <c r="G1381"/>
      <c r="H1381"/>
      <c r="I1381"/>
      <c r="J1381"/>
      <c r="K1381"/>
      <c r="L1381"/>
      <c r="M1381"/>
      <c r="N1381"/>
      <c r="O1381"/>
      <c r="P1381"/>
      <c r="Q1381"/>
      <c r="R1381"/>
      <c r="S1381"/>
      <c r="T1381"/>
      <c r="U1381"/>
      <c r="W1381" s="115"/>
      <c r="AB1381" s="46"/>
      <c r="AC1381" s="46"/>
      <c r="AD1381" s="46"/>
      <c r="AE1381" s="46"/>
      <c r="AF1381" s="46"/>
    </row>
    <row r="1382" spans="1:32" x14ac:dyDescent="0.2">
      <c r="A1382"/>
      <c r="B1382"/>
      <c r="D1382"/>
      <c r="E1382"/>
      <c r="F1382"/>
      <c r="G1382"/>
      <c r="H1382"/>
      <c r="I1382"/>
      <c r="J1382"/>
      <c r="K1382"/>
      <c r="L1382"/>
      <c r="M1382"/>
      <c r="N1382"/>
      <c r="O1382"/>
      <c r="P1382"/>
      <c r="Q1382"/>
      <c r="R1382"/>
      <c r="S1382"/>
      <c r="T1382"/>
      <c r="U1382"/>
      <c r="W1382" s="115"/>
      <c r="AB1382" s="46"/>
      <c r="AC1382" s="46"/>
      <c r="AD1382" s="46"/>
      <c r="AE1382" s="46"/>
      <c r="AF1382" s="46"/>
    </row>
    <row r="1383" spans="1:32" x14ac:dyDescent="0.2">
      <c r="A1383"/>
      <c r="B1383"/>
      <c r="D1383"/>
      <c r="E1383"/>
      <c r="F1383"/>
      <c r="G1383"/>
      <c r="H1383"/>
      <c r="I1383"/>
      <c r="J1383"/>
      <c r="K1383"/>
      <c r="L1383"/>
      <c r="M1383"/>
      <c r="N1383"/>
      <c r="O1383"/>
      <c r="P1383"/>
      <c r="Q1383"/>
      <c r="R1383"/>
      <c r="S1383"/>
      <c r="T1383"/>
      <c r="U1383"/>
      <c r="W1383" s="115"/>
      <c r="AB1383" s="46"/>
      <c r="AC1383" s="46"/>
      <c r="AD1383" s="46"/>
      <c r="AE1383" s="46"/>
      <c r="AF1383" s="46"/>
    </row>
    <row r="1384" spans="1:32" x14ac:dyDescent="0.2">
      <c r="A1384"/>
      <c r="B1384"/>
      <c r="D1384"/>
      <c r="E1384"/>
      <c r="F1384"/>
      <c r="G1384"/>
      <c r="H1384"/>
      <c r="I1384"/>
      <c r="J1384"/>
      <c r="K1384"/>
      <c r="L1384"/>
      <c r="M1384"/>
      <c r="N1384"/>
      <c r="O1384"/>
      <c r="P1384"/>
      <c r="Q1384"/>
      <c r="R1384"/>
      <c r="S1384"/>
      <c r="T1384"/>
      <c r="U1384"/>
      <c r="W1384" s="115"/>
      <c r="AB1384" s="46"/>
      <c r="AC1384" s="46"/>
      <c r="AD1384" s="46"/>
      <c r="AE1384" s="46"/>
      <c r="AF1384" s="46"/>
    </row>
    <row r="1385" spans="1:32" x14ac:dyDescent="0.2">
      <c r="A1385"/>
      <c r="B1385"/>
      <c r="D1385"/>
      <c r="E1385"/>
      <c r="F1385"/>
      <c r="G1385"/>
      <c r="H1385"/>
      <c r="I1385"/>
      <c r="J1385"/>
      <c r="K1385"/>
      <c r="L1385"/>
      <c r="M1385"/>
      <c r="N1385"/>
      <c r="O1385"/>
      <c r="P1385"/>
      <c r="Q1385"/>
      <c r="R1385"/>
      <c r="S1385"/>
      <c r="T1385"/>
      <c r="U1385"/>
      <c r="W1385" s="115"/>
      <c r="AB1385" s="46"/>
      <c r="AC1385" s="46"/>
      <c r="AD1385" s="46"/>
      <c r="AE1385" s="46"/>
      <c r="AF1385" s="46"/>
    </row>
    <row r="1386" spans="1:32" x14ac:dyDescent="0.2">
      <c r="A1386"/>
      <c r="B1386"/>
      <c r="D1386"/>
      <c r="E1386"/>
      <c r="F1386"/>
      <c r="G1386"/>
      <c r="H1386"/>
      <c r="I1386"/>
      <c r="J1386"/>
      <c r="K1386"/>
      <c r="L1386"/>
      <c r="M1386"/>
      <c r="N1386"/>
      <c r="O1386"/>
      <c r="P1386"/>
      <c r="Q1386"/>
      <c r="R1386"/>
      <c r="S1386"/>
      <c r="T1386"/>
      <c r="U1386"/>
      <c r="W1386" s="115"/>
      <c r="AB1386" s="46"/>
      <c r="AC1386" s="46"/>
      <c r="AD1386" s="46"/>
      <c r="AE1386" s="46"/>
      <c r="AF1386" s="46"/>
    </row>
    <row r="1387" spans="1:32" x14ac:dyDescent="0.2">
      <c r="A1387"/>
      <c r="B1387"/>
      <c r="D1387"/>
      <c r="E1387"/>
      <c r="F1387"/>
      <c r="G1387"/>
      <c r="H1387"/>
      <c r="I1387"/>
      <c r="J1387"/>
      <c r="K1387"/>
      <c r="L1387"/>
      <c r="M1387"/>
      <c r="N1387"/>
      <c r="O1387"/>
      <c r="P1387"/>
      <c r="Q1387"/>
      <c r="R1387"/>
      <c r="S1387"/>
      <c r="T1387"/>
      <c r="U1387"/>
      <c r="W1387" s="115"/>
      <c r="AB1387" s="46"/>
      <c r="AC1387" s="46"/>
      <c r="AD1387" s="46"/>
      <c r="AE1387" s="46"/>
      <c r="AF1387" s="46"/>
    </row>
    <row r="1388" spans="1:32" x14ac:dyDescent="0.2">
      <c r="A1388"/>
      <c r="B1388"/>
      <c r="D1388"/>
      <c r="E1388"/>
      <c r="F1388"/>
      <c r="G1388"/>
      <c r="H1388"/>
      <c r="I1388"/>
      <c r="J1388"/>
      <c r="K1388"/>
      <c r="L1388"/>
      <c r="M1388"/>
      <c r="N1388"/>
      <c r="O1388"/>
      <c r="P1388"/>
      <c r="Q1388"/>
      <c r="R1388"/>
      <c r="S1388"/>
      <c r="T1388"/>
      <c r="U1388"/>
      <c r="W1388" s="115"/>
      <c r="AB1388" s="46"/>
      <c r="AC1388" s="46"/>
      <c r="AD1388" s="46"/>
      <c r="AE1388" s="46"/>
      <c r="AF1388" s="46"/>
    </row>
    <row r="1389" spans="1:32" x14ac:dyDescent="0.2">
      <c r="A1389"/>
      <c r="B1389"/>
      <c r="D1389"/>
      <c r="E1389"/>
      <c r="F1389"/>
      <c r="G1389"/>
      <c r="H1389"/>
      <c r="I1389"/>
      <c r="J1389"/>
      <c r="K1389"/>
      <c r="L1389"/>
      <c r="M1389"/>
      <c r="N1389"/>
      <c r="O1389"/>
      <c r="P1389"/>
      <c r="Q1389"/>
      <c r="R1389"/>
      <c r="S1389"/>
      <c r="T1389"/>
      <c r="U1389"/>
      <c r="W1389" s="115"/>
      <c r="AB1389" s="46"/>
      <c r="AC1389" s="46"/>
      <c r="AD1389" s="46"/>
      <c r="AE1389" s="46"/>
      <c r="AF1389" s="46"/>
    </row>
    <row r="1390" spans="1:32" x14ac:dyDescent="0.2">
      <c r="A1390"/>
      <c r="B1390"/>
      <c r="D1390"/>
      <c r="E1390"/>
      <c r="F1390"/>
      <c r="G1390"/>
      <c r="H1390"/>
      <c r="I1390"/>
      <c r="J1390"/>
      <c r="K1390"/>
      <c r="L1390"/>
      <c r="M1390"/>
      <c r="N1390"/>
      <c r="O1390"/>
      <c r="P1390"/>
      <c r="Q1390"/>
      <c r="R1390"/>
      <c r="S1390"/>
      <c r="T1390"/>
      <c r="U1390"/>
      <c r="W1390" s="115"/>
      <c r="AB1390" s="46"/>
      <c r="AC1390" s="46"/>
      <c r="AD1390" s="46"/>
      <c r="AE1390" s="46"/>
      <c r="AF1390" s="46"/>
    </row>
    <row r="1391" spans="1:32" x14ac:dyDescent="0.2">
      <c r="A1391"/>
      <c r="B1391"/>
      <c r="D1391"/>
      <c r="E1391"/>
      <c r="F1391"/>
      <c r="G1391"/>
      <c r="H1391"/>
      <c r="I1391"/>
      <c r="J1391"/>
      <c r="K1391"/>
      <c r="L1391"/>
      <c r="M1391"/>
      <c r="N1391"/>
      <c r="O1391"/>
      <c r="P1391"/>
      <c r="Q1391"/>
      <c r="R1391"/>
      <c r="S1391"/>
      <c r="T1391"/>
      <c r="U1391"/>
      <c r="W1391" s="115"/>
      <c r="AB1391" s="46"/>
      <c r="AC1391" s="46"/>
      <c r="AD1391" s="46"/>
      <c r="AE1391" s="46"/>
      <c r="AF1391" s="46"/>
    </row>
    <row r="1392" spans="1:32" x14ac:dyDescent="0.2">
      <c r="A1392"/>
      <c r="B1392"/>
      <c r="D1392"/>
      <c r="E1392"/>
      <c r="F1392"/>
      <c r="G1392"/>
      <c r="H1392"/>
      <c r="I1392"/>
      <c r="J1392"/>
      <c r="K1392"/>
      <c r="L1392"/>
      <c r="M1392"/>
      <c r="N1392"/>
      <c r="O1392"/>
      <c r="P1392"/>
      <c r="Q1392"/>
      <c r="R1392"/>
      <c r="S1392"/>
      <c r="T1392"/>
      <c r="U1392"/>
      <c r="W1392" s="115"/>
      <c r="AB1392" s="46"/>
      <c r="AC1392" s="46"/>
      <c r="AD1392" s="46"/>
      <c r="AE1392" s="46"/>
      <c r="AF1392" s="46"/>
    </row>
    <row r="1393" spans="1:32" x14ac:dyDescent="0.2">
      <c r="A1393"/>
      <c r="B1393"/>
      <c r="D1393"/>
      <c r="E1393"/>
      <c r="F1393"/>
      <c r="G1393"/>
      <c r="H1393"/>
      <c r="I1393"/>
      <c r="J1393"/>
      <c r="K1393"/>
      <c r="L1393"/>
      <c r="M1393"/>
      <c r="N1393"/>
      <c r="O1393"/>
      <c r="P1393"/>
      <c r="Q1393"/>
      <c r="R1393"/>
      <c r="S1393"/>
      <c r="T1393"/>
      <c r="U1393"/>
      <c r="W1393" s="115"/>
      <c r="AB1393" s="46"/>
      <c r="AC1393" s="46"/>
      <c r="AD1393" s="46"/>
      <c r="AE1393" s="46"/>
      <c r="AF1393" s="46"/>
    </row>
    <row r="1394" spans="1:32" x14ac:dyDescent="0.2">
      <c r="A1394"/>
      <c r="B1394"/>
      <c r="D1394"/>
      <c r="E1394"/>
      <c r="F1394"/>
      <c r="G1394"/>
      <c r="H1394"/>
      <c r="I1394"/>
      <c r="J1394"/>
      <c r="K1394"/>
      <c r="L1394"/>
      <c r="M1394"/>
      <c r="N1394"/>
      <c r="O1394"/>
      <c r="P1394"/>
      <c r="Q1394"/>
      <c r="R1394"/>
      <c r="S1394"/>
      <c r="T1394"/>
      <c r="U1394"/>
      <c r="W1394" s="115"/>
      <c r="AB1394" s="46"/>
      <c r="AC1394" s="46"/>
      <c r="AD1394" s="46"/>
      <c r="AE1394" s="46"/>
      <c r="AF1394" s="46"/>
    </row>
    <row r="1395" spans="1:32" x14ac:dyDescent="0.2">
      <c r="A1395"/>
      <c r="B1395"/>
      <c r="D1395"/>
      <c r="E1395"/>
      <c r="F1395"/>
      <c r="G1395"/>
      <c r="H1395"/>
      <c r="I1395"/>
      <c r="J1395"/>
      <c r="K1395"/>
      <c r="L1395"/>
      <c r="M1395"/>
      <c r="N1395"/>
      <c r="O1395"/>
      <c r="P1395"/>
      <c r="Q1395"/>
      <c r="R1395"/>
      <c r="S1395"/>
      <c r="T1395"/>
      <c r="U1395"/>
      <c r="W1395" s="115"/>
      <c r="AB1395" s="46"/>
      <c r="AC1395" s="46"/>
      <c r="AD1395" s="46"/>
      <c r="AE1395" s="46"/>
      <c r="AF1395" s="46"/>
    </row>
    <row r="1396" spans="1:32" x14ac:dyDescent="0.2">
      <c r="A1396"/>
      <c r="B1396"/>
      <c r="D1396"/>
      <c r="E1396"/>
      <c r="F1396"/>
      <c r="G1396"/>
      <c r="H1396"/>
      <c r="I1396"/>
      <c r="J1396"/>
      <c r="K1396"/>
      <c r="L1396"/>
      <c r="M1396"/>
      <c r="N1396"/>
      <c r="O1396"/>
      <c r="P1396"/>
      <c r="Q1396"/>
      <c r="R1396"/>
      <c r="S1396"/>
      <c r="T1396"/>
      <c r="U1396"/>
      <c r="W1396" s="115"/>
      <c r="AB1396" s="46"/>
      <c r="AC1396" s="46"/>
      <c r="AD1396" s="46"/>
      <c r="AE1396" s="46"/>
      <c r="AF1396" s="46"/>
    </row>
    <row r="1397" spans="1:32" x14ac:dyDescent="0.2">
      <c r="A1397"/>
      <c r="B1397"/>
      <c r="D1397"/>
      <c r="E1397"/>
      <c r="F1397"/>
      <c r="G1397"/>
      <c r="H1397"/>
      <c r="I1397"/>
      <c r="J1397"/>
      <c r="K1397"/>
      <c r="L1397"/>
      <c r="M1397"/>
      <c r="N1397"/>
      <c r="O1397"/>
      <c r="P1397"/>
      <c r="Q1397"/>
      <c r="R1397"/>
      <c r="S1397"/>
      <c r="T1397"/>
      <c r="U1397"/>
      <c r="W1397" s="115"/>
      <c r="AB1397" s="46"/>
      <c r="AC1397" s="46"/>
      <c r="AD1397" s="46"/>
      <c r="AE1397" s="46"/>
      <c r="AF1397" s="46"/>
    </row>
    <row r="1398" spans="1:32" x14ac:dyDescent="0.2">
      <c r="A1398"/>
      <c r="B1398"/>
      <c r="D1398"/>
      <c r="E1398"/>
      <c r="F1398"/>
      <c r="G1398"/>
      <c r="H1398"/>
      <c r="I1398"/>
      <c r="J1398"/>
      <c r="K1398"/>
      <c r="L1398"/>
      <c r="M1398"/>
      <c r="N1398"/>
      <c r="O1398"/>
      <c r="P1398"/>
      <c r="Q1398"/>
      <c r="R1398"/>
      <c r="S1398"/>
      <c r="T1398"/>
      <c r="U1398"/>
      <c r="W1398" s="115"/>
      <c r="AB1398" s="46"/>
      <c r="AC1398" s="46"/>
      <c r="AD1398" s="46"/>
      <c r="AE1398" s="46"/>
      <c r="AF1398" s="46"/>
    </row>
    <row r="1399" spans="1:32" x14ac:dyDescent="0.2">
      <c r="A1399"/>
      <c r="B1399"/>
      <c r="D1399"/>
      <c r="E1399"/>
      <c r="F1399"/>
      <c r="G1399"/>
      <c r="H1399"/>
      <c r="I1399"/>
      <c r="J1399"/>
      <c r="K1399"/>
      <c r="L1399"/>
      <c r="M1399"/>
      <c r="N1399"/>
      <c r="O1399"/>
      <c r="P1399"/>
      <c r="Q1399"/>
      <c r="R1399"/>
      <c r="S1399"/>
      <c r="T1399"/>
      <c r="U1399"/>
      <c r="W1399" s="115"/>
      <c r="AB1399" s="46"/>
      <c r="AC1399" s="46"/>
      <c r="AD1399" s="46"/>
      <c r="AE1399" s="46"/>
      <c r="AF1399" s="46"/>
    </row>
    <row r="1400" spans="1:32" x14ac:dyDescent="0.2">
      <c r="A1400"/>
      <c r="B1400"/>
      <c r="D1400"/>
      <c r="E1400"/>
      <c r="F1400"/>
      <c r="G1400"/>
      <c r="H1400"/>
      <c r="I1400"/>
      <c r="J1400"/>
      <c r="K1400"/>
      <c r="L1400"/>
      <c r="M1400"/>
      <c r="N1400"/>
      <c r="O1400"/>
      <c r="P1400"/>
      <c r="Q1400"/>
      <c r="R1400"/>
      <c r="S1400"/>
      <c r="T1400"/>
      <c r="U1400"/>
      <c r="W1400" s="115"/>
      <c r="AB1400" s="46"/>
      <c r="AC1400" s="46"/>
      <c r="AD1400" s="46"/>
      <c r="AE1400" s="46"/>
      <c r="AF1400" s="46"/>
    </row>
    <row r="1401" spans="1:32" x14ac:dyDescent="0.2">
      <c r="A1401"/>
      <c r="B1401"/>
      <c r="D1401"/>
      <c r="E1401"/>
      <c r="F1401"/>
      <c r="G1401"/>
      <c r="H1401"/>
      <c r="I1401"/>
      <c r="J1401"/>
      <c r="K1401"/>
      <c r="L1401"/>
      <c r="M1401"/>
      <c r="N1401"/>
      <c r="O1401"/>
      <c r="P1401"/>
      <c r="Q1401"/>
      <c r="R1401"/>
      <c r="S1401"/>
      <c r="T1401"/>
      <c r="U1401"/>
      <c r="W1401" s="115"/>
      <c r="AB1401" s="46"/>
      <c r="AC1401" s="46"/>
      <c r="AD1401" s="46"/>
      <c r="AE1401" s="46"/>
      <c r="AF1401" s="46"/>
    </row>
    <row r="1402" spans="1:32" x14ac:dyDescent="0.2">
      <c r="A1402"/>
      <c r="B1402"/>
      <c r="D1402"/>
      <c r="E1402"/>
      <c r="F1402"/>
      <c r="G1402"/>
      <c r="H1402"/>
      <c r="I1402"/>
      <c r="J1402"/>
      <c r="K1402"/>
      <c r="L1402"/>
      <c r="M1402"/>
      <c r="N1402"/>
      <c r="O1402"/>
      <c r="P1402"/>
      <c r="Q1402"/>
      <c r="R1402"/>
      <c r="S1402"/>
      <c r="T1402"/>
      <c r="U1402"/>
      <c r="W1402" s="115"/>
      <c r="AB1402" s="46"/>
      <c r="AC1402" s="46"/>
      <c r="AD1402" s="46"/>
      <c r="AE1402" s="46"/>
      <c r="AF1402" s="46"/>
    </row>
    <row r="1403" spans="1:32" x14ac:dyDescent="0.2">
      <c r="A1403"/>
      <c r="B1403"/>
      <c r="D1403"/>
      <c r="E1403"/>
      <c r="F1403"/>
      <c r="G1403"/>
      <c r="H1403"/>
      <c r="I1403"/>
      <c r="J1403"/>
      <c r="K1403"/>
      <c r="L1403"/>
      <c r="M1403"/>
      <c r="N1403"/>
      <c r="O1403"/>
      <c r="P1403"/>
      <c r="Q1403"/>
      <c r="R1403"/>
      <c r="S1403"/>
      <c r="T1403"/>
      <c r="U1403"/>
      <c r="W1403" s="115"/>
      <c r="AB1403" s="46"/>
      <c r="AC1403" s="46"/>
      <c r="AD1403" s="46"/>
      <c r="AE1403" s="46"/>
      <c r="AF1403" s="46"/>
    </row>
    <row r="1404" spans="1:32" x14ac:dyDescent="0.2">
      <c r="A1404"/>
      <c r="B1404"/>
      <c r="D1404"/>
      <c r="E1404"/>
      <c r="F1404"/>
      <c r="G1404"/>
      <c r="H1404"/>
      <c r="I1404"/>
      <c r="J1404"/>
      <c r="K1404"/>
      <c r="L1404"/>
      <c r="M1404"/>
      <c r="N1404"/>
      <c r="O1404"/>
      <c r="P1404"/>
      <c r="Q1404"/>
      <c r="R1404"/>
      <c r="S1404"/>
      <c r="T1404"/>
      <c r="U1404"/>
      <c r="W1404" s="115"/>
      <c r="AB1404" s="46"/>
      <c r="AC1404" s="46"/>
      <c r="AD1404" s="46"/>
      <c r="AE1404" s="46"/>
      <c r="AF1404" s="46"/>
    </row>
    <row r="1405" spans="1:32" x14ac:dyDescent="0.2">
      <c r="A1405"/>
      <c r="B1405"/>
      <c r="D1405"/>
      <c r="E1405"/>
      <c r="F1405"/>
      <c r="G1405"/>
      <c r="H1405"/>
      <c r="I1405"/>
      <c r="J1405"/>
      <c r="K1405"/>
      <c r="L1405"/>
      <c r="M1405"/>
      <c r="N1405"/>
      <c r="O1405"/>
      <c r="P1405"/>
      <c r="Q1405"/>
      <c r="R1405"/>
      <c r="S1405"/>
      <c r="T1405"/>
      <c r="U1405"/>
      <c r="W1405" s="115"/>
      <c r="AB1405" s="46"/>
      <c r="AC1405" s="46"/>
      <c r="AD1405" s="46"/>
      <c r="AE1405" s="46"/>
      <c r="AF1405" s="46"/>
    </row>
    <row r="1406" spans="1:32" x14ac:dyDescent="0.2">
      <c r="A1406"/>
      <c r="B1406"/>
      <c r="D1406"/>
      <c r="E1406"/>
      <c r="F1406"/>
      <c r="G1406"/>
      <c r="H1406"/>
      <c r="I1406"/>
      <c r="J1406"/>
      <c r="K1406"/>
      <c r="L1406"/>
      <c r="M1406"/>
      <c r="N1406"/>
      <c r="O1406"/>
      <c r="P1406"/>
      <c r="Q1406"/>
      <c r="R1406"/>
      <c r="S1406"/>
      <c r="T1406"/>
      <c r="U1406"/>
      <c r="W1406" s="115"/>
      <c r="AB1406" s="46"/>
      <c r="AC1406" s="46"/>
      <c r="AD1406" s="46"/>
      <c r="AE1406" s="46"/>
      <c r="AF1406" s="46"/>
    </row>
    <row r="1407" spans="1:32" x14ac:dyDescent="0.2">
      <c r="A1407"/>
      <c r="B1407"/>
      <c r="D1407"/>
      <c r="E1407"/>
      <c r="F1407"/>
      <c r="G1407"/>
      <c r="H1407"/>
      <c r="I1407"/>
      <c r="J1407"/>
      <c r="K1407"/>
      <c r="L1407"/>
      <c r="M1407"/>
      <c r="N1407"/>
      <c r="O1407"/>
      <c r="P1407"/>
      <c r="Q1407"/>
      <c r="R1407"/>
      <c r="S1407"/>
      <c r="T1407"/>
      <c r="U1407"/>
      <c r="W1407" s="115"/>
      <c r="AB1407" s="46"/>
      <c r="AC1407" s="46"/>
      <c r="AD1407" s="46"/>
      <c r="AE1407" s="46"/>
      <c r="AF1407" s="46"/>
    </row>
    <row r="1408" spans="1:32" x14ac:dyDescent="0.2">
      <c r="A1408"/>
      <c r="B1408"/>
      <c r="D1408"/>
      <c r="E1408"/>
      <c r="F1408"/>
      <c r="G1408"/>
      <c r="H1408"/>
      <c r="I1408"/>
      <c r="J1408"/>
      <c r="K1408"/>
      <c r="L1408"/>
      <c r="M1408"/>
      <c r="N1408"/>
      <c r="O1408"/>
      <c r="P1408"/>
      <c r="Q1408"/>
      <c r="R1408"/>
      <c r="S1408"/>
      <c r="T1408"/>
      <c r="U1408"/>
      <c r="W1408" s="115"/>
      <c r="AB1408" s="46"/>
      <c r="AC1408" s="46"/>
      <c r="AD1408" s="46"/>
      <c r="AE1408" s="46"/>
      <c r="AF1408" s="46"/>
    </row>
    <row r="1409" spans="1:32" x14ac:dyDescent="0.2">
      <c r="A1409"/>
      <c r="B1409"/>
      <c r="D1409"/>
      <c r="E1409"/>
      <c r="F1409"/>
      <c r="G1409"/>
      <c r="H1409"/>
      <c r="I1409"/>
      <c r="J1409"/>
      <c r="K1409"/>
      <c r="L1409"/>
      <c r="M1409"/>
      <c r="N1409"/>
      <c r="O1409"/>
      <c r="P1409"/>
      <c r="Q1409"/>
      <c r="R1409"/>
      <c r="S1409"/>
      <c r="T1409"/>
      <c r="U1409"/>
      <c r="W1409" s="115"/>
      <c r="AB1409" s="46"/>
      <c r="AC1409" s="46"/>
      <c r="AD1409" s="46"/>
      <c r="AE1409" s="46"/>
      <c r="AF1409" s="46"/>
    </row>
    <row r="1410" spans="1:32" x14ac:dyDescent="0.2">
      <c r="A1410"/>
      <c r="B1410"/>
      <c r="D1410"/>
      <c r="E1410"/>
      <c r="F1410"/>
      <c r="G1410"/>
      <c r="H1410"/>
      <c r="I1410"/>
      <c r="J1410"/>
      <c r="K1410"/>
      <c r="L1410"/>
      <c r="M1410"/>
      <c r="N1410"/>
      <c r="O1410"/>
      <c r="P1410"/>
      <c r="Q1410"/>
      <c r="R1410"/>
      <c r="S1410"/>
      <c r="T1410"/>
      <c r="U1410"/>
      <c r="W1410" s="115"/>
      <c r="AB1410" s="46"/>
      <c r="AC1410" s="46"/>
      <c r="AD1410" s="46"/>
      <c r="AE1410" s="46"/>
      <c r="AF1410" s="46"/>
    </row>
    <row r="1411" spans="1:32" x14ac:dyDescent="0.2">
      <c r="A1411"/>
      <c r="B1411"/>
      <c r="D1411"/>
      <c r="E1411"/>
      <c r="F1411"/>
      <c r="G1411"/>
      <c r="H1411"/>
      <c r="I1411"/>
      <c r="J1411"/>
      <c r="K1411"/>
      <c r="L1411"/>
      <c r="M1411"/>
      <c r="N1411"/>
      <c r="O1411"/>
      <c r="P1411"/>
      <c r="Q1411"/>
      <c r="R1411"/>
      <c r="S1411"/>
      <c r="T1411"/>
      <c r="U1411"/>
      <c r="W1411" s="115"/>
      <c r="AB1411" s="46"/>
      <c r="AC1411" s="46"/>
      <c r="AD1411" s="46"/>
      <c r="AE1411" s="46"/>
      <c r="AF1411" s="46"/>
    </row>
    <row r="1412" spans="1:32" x14ac:dyDescent="0.2">
      <c r="A1412"/>
      <c r="B1412"/>
      <c r="D1412"/>
      <c r="E1412"/>
      <c r="F1412"/>
      <c r="G1412"/>
      <c r="H1412"/>
      <c r="I1412"/>
      <c r="J1412"/>
      <c r="K1412"/>
      <c r="L1412"/>
      <c r="M1412"/>
      <c r="N1412"/>
      <c r="O1412"/>
      <c r="P1412"/>
      <c r="Q1412"/>
      <c r="R1412"/>
      <c r="S1412"/>
      <c r="T1412"/>
      <c r="U1412"/>
      <c r="W1412" s="115"/>
      <c r="AB1412" s="46"/>
      <c r="AC1412" s="46"/>
      <c r="AD1412" s="46"/>
      <c r="AE1412" s="46"/>
      <c r="AF1412" s="46"/>
    </row>
    <row r="1413" spans="1:32" x14ac:dyDescent="0.2">
      <c r="A1413"/>
      <c r="B1413"/>
      <c r="D1413"/>
      <c r="E1413"/>
      <c r="F1413"/>
      <c r="G1413"/>
      <c r="H1413"/>
      <c r="I1413"/>
      <c r="J1413"/>
      <c r="K1413"/>
      <c r="L1413"/>
      <c r="M1413"/>
      <c r="N1413"/>
      <c r="O1413"/>
      <c r="P1413"/>
      <c r="Q1413"/>
      <c r="R1413"/>
      <c r="S1413"/>
      <c r="T1413"/>
      <c r="U1413"/>
      <c r="W1413" s="115"/>
      <c r="AB1413" s="46"/>
      <c r="AC1413" s="46"/>
      <c r="AD1413" s="46"/>
      <c r="AE1413" s="46"/>
      <c r="AF1413" s="46"/>
    </row>
    <row r="1414" spans="1:32" x14ac:dyDescent="0.2">
      <c r="A1414"/>
      <c r="B1414"/>
      <c r="D1414"/>
      <c r="E1414"/>
      <c r="F1414"/>
      <c r="G1414"/>
      <c r="H1414"/>
      <c r="I1414"/>
      <c r="J1414"/>
      <c r="K1414"/>
      <c r="L1414"/>
      <c r="M1414"/>
      <c r="N1414"/>
      <c r="O1414"/>
      <c r="P1414"/>
      <c r="Q1414"/>
      <c r="R1414"/>
      <c r="S1414"/>
      <c r="T1414"/>
      <c r="U1414"/>
      <c r="W1414" s="115"/>
      <c r="AB1414" s="46"/>
      <c r="AC1414" s="46"/>
      <c r="AD1414" s="46"/>
      <c r="AE1414" s="46"/>
      <c r="AF1414" s="46"/>
    </row>
    <row r="1415" spans="1:32" x14ac:dyDescent="0.2">
      <c r="A1415"/>
      <c r="B1415"/>
      <c r="D1415"/>
      <c r="E1415"/>
      <c r="F1415"/>
      <c r="G1415"/>
      <c r="H1415"/>
      <c r="I1415"/>
      <c r="J1415"/>
      <c r="K1415"/>
      <c r="L1415"/>
      <c r="M1415"/>
      <c r="N1415"/>
      <c r="O1415"/>
      <c r="P1415"/>
      <c r="Q1415"/>
      <c r="R1415"/>
      <c r="S1415"/>
      <c r="T1415"/>
      <c r="U1415"/>
      <c r="W1415" s="115"/>
      <c r="AB1415" s="46"/>
      <c r="AC1415" s="46"/>
      <c r="AD1415" s="46"/>
      <c r="AE1415" s="46"/>
      <c r="AF1415" s="46"/>
    </row>
    <row r="1416" spans="1:32" x14ac:dyDescent="0.2">
      <c r="A1416"/>
      <c r="B1416"/>
      <c r="D1416"/>
      <c r="E1416"/>
      <c r="F1416"/>
      <c r="G1416"/>
      <c r="H1416"/>
      <c r="I1416"/>
      <c r="J1416"/>
      <c r="K1416"/>
      <c r="L1416"/>
      <c r="M1416"/>
      <c r="N1416"/>
      <c r="O1416"/>
      <c r="P1416"/>
      <c r="Q1416"/>
      <c r="R1416"/>
      <c r="S1416"/>
      <c r="T1416"/>
      <c r="U1416"/>
      <c r="W1416" s="115"/>
      <c r="AB1416" s="46"/>
      <c r="AC1416" s="46"/>
      <c r="AD1416" s="46"/>
      <c r="AE1416" s="46"/>
      <c r="AF1416" s="46"/>
    </row>
    <row r="1417" spans="1:32" x14ac:dyDescent="0.2">
      <c r="A1417"/>
      <c r="B1417"/>
      <c r="D1417"/>
      <c r="E1417"/>
      <c r="F1417"/>
      <c r="G1417"/>
      <c r="H1417"/>
      <c r="I1417"/>
      <c r="J1417"/>
      <c r="K1417"/>
      <c r="L1417"/>
      <c r="M1417"/>
      <c r="N1417"/>
      <c r="O1417"/>
      <c r="P1417"/>
      <c r="Q1417"/>
      <c r="R1417"/>
      <c r="S1417"/>
      <c r="T1417"/>
      <c r="U1417"/>
      <c r="W1417" s="115"/>
      <c r="AB1417" s="46"/>
      <c r="AC1417" s="46"/>
      <c r="AD1417" s="46"/>
      <c r="AE1417" s="46"/>
      <c r="AF1417" s="46"/>
    </row>
    <row r="1418" spans="1:32" x14ac:dyDescent="0.2">
      <c r="A1418"/>
      <c r="B1418"/>
      <c r="D1418"/>
      <c r="E1418"/>
      <c r="F1418"/>
      <c r="G1418"/>
      <c r="H1418"/>
      <c r="I1418"/>
      <c r="J1418"/>
      <c r="K1418"/>
      <c r="L1418"/>
      <c r="M1418"/>
      <c r="N1418"/>
      <c r="O1418"/>
      <c r="P1418"/>
      <c r="Q1418"/>
      <c r="R1418"/>
      <c r="S1418"/>
      <c r="T1418"/>
      <c r="U1418"/>
      <c r="W1418" s="115"/>
      <c r="AB1418" s="46"/>
      <c r="AC1418" s="46"/>
      <c r="AD1418" s="46"/>
      <c r="AE1418" s="46"/>
      <c r="AF1418" s="46"/>
    </row>
    <row r="1419" spans="1:32" x14ac:dyDescent="0.2">
      <c r="A1419"/>
      <c r="B1419"/>
      <c r="D1419"/>
      <c r="E1419"/>
      <c r="F1419"/>
      <c r="G1419"/>
      <c r="H1419"/>
      <c r="I1419"/>
      <c r="J1419"/>
      <c r="K1419"/>
      <c r="L1419"/>
      <c r="M1419"/>
      <c r="N1419"/>
      <c r="O1419"/>
      <c r="P1419"/>
      <c r="Q1419"/>
      <c r="R1419"/>
      <c r="S1419"/>
      <c r="T1419"/>
      <c r="U1419"/>
      <c r="W1419" s="115"/>
      <c r="AB1419" s="46"/>
      <c r="AC1419" s="46"/>
      <c r="AD1419" s="46"/>
      <c r="AE1419" s="46"/>
      <c r="AF1419" s="46"/>
    </row>
    <row r="1420" spans="1:32" x14ac:dyDescent="0.2">
      <c r="A1420"/>
      <c r="B1420"/>
      <c r="D1420"/>
      <c r="E1420"/>
      <c r="F1420"/>
      <c r="G1420"/>
      <c r="H1420"/>
      <c r="I1420"/>
      <c r="J1420"/>
      <c r="K1420"/>
      <c r="L1420"/>
      <c r="M1420"/>
      <c r="N1420"/>
      <c r="O1420"/>
      <c r="P1420"/>
      <c r="Q1420"/>
      <c r="R1420"/>
      <c r="S1420"/>
      <c r="T1420"/>
      <c r="U1420"/>
      <c r="W1420" s="115"/>
      <c r="AB1420" s="46"/>
      <c r="AC1420" s="46"/>
      <c r="AD1420" s="46"/>
      <c r="AE1420" s="46"/>
      <c r="AF1420" s="46"/>
    </row>
    <row r="1421" spans="1:32" x14ac:dyDescent="0.2">
      <c r="A1421"/>
      <c r="B1421"/>
      <c r="D1421"/>
      <c r="E1421"/>
      <c r="F1421"/>
      <c r="G1421"/>
      <c r="H1421"/>
      <c r="I1421"/>
      <c r="J1421"/>
      <c r="K1421"/>
      <c r="L1421"/>
      <c r="M1421"/>
      <c r="N1421"/>
      <c r="O1421"/>
      <c r="P1421"/>
      <c r="Q1421"/>
      <c r="R1421"/>
      <c r="S1421"/>
      <c r="T1421"/>
      <c r="U1421"/>
      <c r="W1421" s="115"/>
      <c r="AB1421" s="46"/>
      <c r="AC1421" s="46"/>
      <c r="AD1421" s="46"/>
      <c r="AE1421" s="46"/>
      <c r="AF1421" s="46"/>
    </row>
    <row r="1422" spans="1:32" x14ac:dyDescent="0.2">
      <c r="A1422"/>
      <c r="B1422"/>
      <c r="D1422"/>
      <c r="E1422"/>
      <c r="F1422"/>
      <c r="G1422"/>
      <c r="H1422"/>
      <c r="I1422"/>
      <c r="J1422"/>
      <c r="K1422"/>
      <c r="L1422"/>
      <c r="M1422"/>
      <c r="N1422"/>
      <c r="O1422"/>
      <c r="P1422"/>
      <c r="Q1422"/>
      <c r="R1422"/>
      <c r="S1422"/>
      <c r="T1422"/>
      <c r="U1422"/>
      <c r="W1422" s="115"/>
      <c r="AB1422" s="46"/>
      <c r="AC1422" s="46"/>
      <c r="AD1422" s="46"/>
      <c r="AE1422" s="46"/>
      <c r="AF1422" s="46"/>
    </row>
    <row r="1423" spans="1:32" x14ac:dyDescent="0.2">
      <c r="A1423"/>
      <c r="B1423"/>
      <c r="D1423"/>
      <c r="E1423"/>
      <c r="F1423"/>
      <c r="G1423"/>
      <c r="H1423"/>
      <c r="I1423"/>
      <c r="J1423"/>
      <c r="K1423"/>
      <c r="L1423"/>
      <c r="M1423"/>
      <c r="N1423"/>
      <c r="O1423"/>
      <c r="P1423"/>
      <c r="Q1423"/>
      <c r="R1423"/>
      <c r="S1423"/>
      <c r="T1423"/>
      <c r="U1423"/>
      <c r="W1423" s="115"/>
      <c r="AB1423" s="46"/>
      <c r="AC1423" s="46"/>
      <c r="AD1423" s="46"/>
      <c r="AE1423" s="46"/>
      <c r="AF1423" s="46"/>
    </row>
    <row r="1424" spans="1:32" x14ac:dyDescent="0.2">
      <c r="A1424"/>
      <c r="B1424"/>
      <c r="D1424"/>
      <c r="E1424"/>
      <c r="F1424"/>
      <c r="G1424"/>
      <c r="H1424"/>
      <c r="I1424"/>
      <c r="J1424"/>
      <c r="K1424"/>
      <c r="L1424"/>
      <c r="M1424"/>
      <c r="N1424"/>
      <c r="O1424"/>
      <c r="P1424"/>
      <c r="Q1424"/>
      <c r="R1424"/>
      <c r="S1424"/>
      <c r="T1424"/>
      <c r="U1424"/>
      <c r="W1424" s="115"/>
      <c r="AB1424" s="46"/>
      <c r="AC1424" s="46"/>
      <c r="AD1424" s="46"/>
      <c r="AE1424" s="46"/>
      <c r="AF1424" s="46"/>
    </row>
    <row r="1425" spans="1:32" x14ac:dyDescent="0.2">
      <c r="A1425"/>
      <c r="B1425"/>
      <c r="D1425"/>
      <c r="E1425"/>
      <c r="F1425"/>
      <c r="G1425"/>
      <c r="H1425"/>
      <c r="I1425"/>
      <c r="J1425"/>
      <c r="K1425"/>
      <c r="L1425"/>
      <c r="M1425"/>
      <c r="N1425"/>
      <c r="O1425"/>
      <c r="P1425"/>
      <c r="Q1425"/>
      <c r="R1425"/>
      <c r="S1425"/>
      <c r="T1425"/>
      <c r="U1425"/>
      <c r="W1425" s="115"/>
      <c r="AB1425" s="46"/>
      <c r="AC1425" s="46"/>
      <c r="AD1425" s="46"/>
      <c r="AE1425" s="46"/>
      <c r="AF1425" s="46"/>
    </row>
    <row r="1426" spans="1:32" x14ac:dyDescent="0.2">
      <c r="A1426"/>
      <c r="B1426"/>
      <c r="D1426"/>
      <c r="E1426"/>
      <c r="F1426"/>
      <c r="G1426"/>
      <c r="H1426"/>
      <c r="I1426"/>
      <c r="J1426"/>
      <c r="K1426"/>
      <c r="L1426"/>
      <c r="M1426"/>
      <c r="N1426"/>
      <c r="O1426"/>
      <c r="P1426"/>
      <c r="Q1426"/>
      <c r="R1426"/>
      <c r="S1426"/>
      <c r="T1426"/>
      <c r="U1426"/>
      <c r="W1426" s="115"/>
      <c r="AB1426" s="46"/>
      <c r="AC1426" s="46"/>
      <c r="AD1426" s="46"/>
      <c r="AE1426" s="46"/>
      <c r="AF1426" s="46"/>
    </row>
    <row r="1427" spans="1:32" x14ac:dyDescent="0.2">
      <c r="A1427"/>
      <c r="B1427"/>
      <c r="D1427"/>
      <c r="E1427"/>
      <c r="F1427"/>
      <c r="G1427"/>
      <c r="H1427"/>
      <c r="I1427"/>
      <c r="J1427"/>
      <c r="K1427"/>
      <c r="L1427"/>
      <c r="M1427"/>
      <c r="N1427"/>
      <c r="O1427"/>
      <c r="P1427"/>
      <c r="Q1427"/>
      <c r="R1427"/>
      <c r="S1427"/>
      <c r="T1427"/>
      <c r="U1427"/>
      <c r="W1427" s="115"/>
      <c r="AB1427" s="46"/>
      <c r="AC1427" s="46"/>
      <c r="AD1427" s="46"/>
      <c r="AE1427" s="46"/>
      <c r="AF1427" s="46"/>
    </row>
    <row r="1428" spans="1:32" x14ac:dyDescent="0.2">
      <c r="A1428"/>
      <c r="B1428"/>
      <c r="D1428"/>
      <c r="E1428"/>
      <c r="F1428"/>
      <c r="G1428"/>
      <c r="H1428"/>
      <c r="I1428"/>
      <c r="J1428"/>
      <c r="K1428"/>
      <c r="L1428"/>
      <c r="M1428"/>
      <c r="N1428"/>
      <c r="O1428"/>
      <c r="P1428"/>
      <c r="Q1428"/>
      <c r="R1428"/>
      <c r="S1428"/>
      <c r="T1428"/>
      <c r="U1428"/>
      <c r="W1428" s="115"/>
      <c r="AB1428" s="46"/>
      <c r="AC1428" s="46"/>
      <c r="AD1428" s="46"/>
      <c r="AE1428" s="46"/>
      <c r="AF1428" s="46"/>
    </row>
    <row r="1429" spans="1:32" x14ac:dyDescent="0.2">
      <c r="A1429"/>
      <c r="B1429"/>
      <c r="D1429"/>
      <c r="E1429"/>
      <c r="F1429"/>
      <c r="G1429"/>
      <c r="H1429"/>
      <c r="I1429"/>
      <c r="J1429"/>
      <c r="K1429"/>
      <c r="L1429"/>
      <c r="M1429"/>
      <c r="N1429"/>
      <c r="O1429"/>
      <c r="P1429"/>
      <c r="Q1429"/>
      <c r="R1429"/>
      <c r="S1429"/>
      <c r="T1429"/>
      <c r="U1429"/>
      <c r="W1429" s="115"/>
      <c r="AB1429" s="46"/>
      <c r="AC1429" s="46"/>
      <c r="AD1429" s="46"/>
      <c r="AE1429" s="46"/>
      <c r="AF1429" s="46"/>
    </row>
    <row r="1430" spans="1:32" x14ac:dyDescent="0.2">
      <c r="A1430"/>
      <c r="B1430"/>
      <c r="D1430"/>
      <c r="E1430"/>
      <c r="F1430"/>
      <c r="G1430"/>
      <c r="H1430"/>
      <c r="I1430"/>
      <c r="J1430"/>
      <c r="K1430"/>
      <c r="L1430"/>
      <c r="M1430"/>
      <c r="N1430"/>
      <c r="O1430"/>
      <c r="P1430"/>
      <c r="Q1430"/>
      <c r="R1430"/>
      <c r="S1430"/>
      <c r="T1430"/>
      <c r="U1430"/>
      <c r="W1430" s="115"/>
      <c r="AB1430" s="46"/>
      <c r="AC1430" s="46"/>
      <c r="AD1430" s="46"/>
      <c r="AE1430" s="46"/>
      <c r="AF1430" s="46"/>
    </row>
    <row r="1431" spans="1:32" x14ac:dyDescent="0.2">
      <c r="A1431"/>
      <c r="B1431"/>
      <c r="D1431"/>
      <c r="E1431"/>
      <c r="F1431"/>
      <c r="G1431"/>
      <c r="H1431"/>
      <c r="I1431"/>
      <c r="J1431"/>
      <c r="K1431"/>
      <c r="L1431"/>
      <c r="M1431"/>
      <c r="N1431"/>
      <c r="O1431"/>
      <c r="P1431"/>
      <c r="Q1431"/>
      <c r="R1431"/>
      <c r="S1431"/>
      <c r="T1431"/>
      <c r="U1431"/>
      <c r="W1431" s="115"/>
      <c r="AB1431" s="46"/>
      <c r="AC1431" s="46"/>
      <c r="AD1431" s="46"/>
      <c r="AE1431" s="46"/>
      <c r="AF1431" s="46"/>
    </row>
    <row r="1432" spans="1:32" x14ac:dyDescent="0.2">
      <c r="A1432"/>
      <c r="B1432"/>
      <c r="D1432"/>
      <c r="E1432"/>
      <c r="F1432"/>
      <c r="G1432"/>
      <c r="H1432"/>
      <c r="I1432"/>
      <c r="J1432"/>
      <c r="K1432"/>
      <c r="L1432"/>
      <c r="M1432"/>
      <c r="N1432"/>
      <c r="O1432"/>
      <c r="P1432"/>
      <c r="Q1432"/>
      <c r="R1432"/>
      <c r="S1432"/>
      <c r="T1432"/>
      <c r="U1432"/>
      <c r="W1432" s="115"/>
      <c r="AB1432" s="46"/>
      <c r="AC1432" s="46"/>
      <c r="AD1432" s="46"/>
      <c r="AE1432" s="46"/>
      <c r="AF1432" s="46"/>
    </row>
    <row r="1433" spans="1:32" x14ac:dyDescent="0.2">
      <c r="A1433"/>
      <c r="B1433"/>
      <c r="D1433"/>
      <c r="E1433"/>
      <c r="F1433"/>
      <c r="G1433"/>
      <c r="H1433"/>
      <c r="I1433"/>
      <c r="J1433"/>
      <c r="K1433"/>
      <c r="L1433"/>
      <c r="M1433"/>
      <c r="N1433"/>
      <c r="O1433"/>
      <c r="P1433"/>
      <c r="Q1433"/>
      <c r="R1433"/>
      <c r="S1433"/>
      <c r="T1433"/>
      <c r="U1433"/>
      <c r="W1433" s="115"/>
      <c r="AB1433" s="46"/>
      <c r="AC1433" s="46"/>
      <c r="AD1433" s="46"/>
      <c r="AE1433" s="46"/>
      <c r="AF1433" s="46"/>
    </row>
    <row r="1434" spans="1:32" x14ac:dyDescent="0.2">
      <c r="A1434"/>
      <c r="B1434"/>
      <c r="D1434"/>
      <c r="E1434"/>
      <c r="F1434"/>
      <c r="G1434"/>
      <c r="H1434"/>
      <c r="I1434"/>
      <c r="J1434"/>
      <c r="K1434"/>
      <c r="L1434"/>
      <c r="M1434"/>
      <c r="N1434"/>
      <c r="O1434"/>
      <c r="P1434"/>
      <c r="Q1434"/>
      <c r="R1434"/>
      <c r="S1434"/>
      <c r="T1434"/>
      <c r="U1434"/>
      <c r="W1434" s="115"/>
      <c r="AB1434" s="46"/>
      <c r="AC1434" s="46"/>
      <c r="AD1434" s="46"/>
      <c r="AE1434" s="46"/>
      <c r="AF1434" s="46"/>
    </row>
    <row r="1435" spans="1:32" x14ac:dyDescent="0.2">
      <c r="A1435"/>
      <c r="B1435"/>
      <c r="D1435"/>
      <c r="E1435"/>
      <c r="F1435"/>
      <c r="G1435"/>
      <c r="H1435"/>
      <c r="I1435"/>
      <c r="J1435"/>
      <c r="K1435"/>
      <c r="L1435"/>
      <c r="M1435"/>
      <c r="N1435"/>
      <c r="O1435"/>
      <c r="P1435"/>
      <c r="Q1435"/>
      <c r="R1435"/>
      <c r="S1435"/>
      <c r="T1435"/>
      <c r="U1435"/>
      <c r="W1435" s="115"/>
      <c r="AB1435" s="46"/>
      <c r="AC1435" s="46"/>
      <c r="AD1435" s="46"/>
      <c r="AE1435" s="46"/>
      <c r="AF1435" s="46"/>
    </row>
    <row r="1436" spans="1:32" x14ac:dyDescent="0.2">
      <c r="A1436"/>
      <c r="B1436"/>
      <c r="D1436"/>
      <c r="E1436"/>
      <c r="F1436"/>
      <c r="G1436"/>
      <c r="H1436"/>
      <c r="I1436"/>
      <c r="J1436"/>
      <c r="K1436"/>
      <c r="L1436"/>
      <c r="M1436"/>
      <c r="N1436"/>
      <c r="O1436"/>
      <c r="P1436"/>
      <c r="Q1436"/>
      <c r="R1436"/>
      <c r="S1436"/>
      <c r="T1436"/>
      <c r="U1436"/>
      <c r="W1436" s="115"/>
      <c r="AB1436" s="46"/>
      <c r="AC1436" s="46"/>
      <c r="AD1436" s="46"/>
      <c r="AE1436" s="46"/>
      <c r="AF1436" s="46"/>
    </row>
    <row r="1437" spans="1:32" x14ac:dyDescent="0.2">
      <c r="A1437"/>
      <c r="B1437"/>
      <c r="D1437"/>
      <c r="E1437"/>
      <c r="F1437"/>
      <c r="G1437"/>
      <c r="H1437"/>
      <c r="I1437"/>
      <c r="J1437"/>
      <c r="K1437"/>
      <c r="L1437"/>
      <c r="M1437"/>
      <c r="N1437"/>
      <c r="O1437"/>
      <c r="P1437"/>
      <c r="Q1437"/>
      <c r="R1437"/>
      <c r="S1437"/>
      <c r="T1437"/>
      <c r="U1437"/>
      <c r="W1437" s="115"/>
      <c r="AB1437" s="46"/>
      <c r="AC1437" s="46"/>
      <c r="AD1437" s="46"/>
      <c r="AE1437" s="46"/>
      <c r="AF1437" s="46"/>
    </row>
    <row r="1438" spans="1:32" x14ac:dyDescent="0.2">
      <c r="A1438"/>
      <c r="B1438"/>
      <c r="D1438"/>
      <c r="E1438"/>
      <c r="F1438"/>
      <c r="G1438"/>
      <c r="H1438"/>
      <c r="I1438"/>
      <c r="J1438"/>
      <c r="K1438"/>
      <c r="L1438"/>
      <c r="M1438"/>
      <c r="N1438"/>
      <c r="O1438"/>
      <c r="P1438"/>
      <c r="Q1438"/>
      <c r="R1438"/>
      <c r="S1438"/>
      <c r="T1438"/>
      <c r="U1438"/>
      <c r="W1438" s="115"/>
      <c r="AB1438" s="46"/>
      <c r="AC1438" s="46"/>
      <c r="AD1438" s="46"/>
      <c r="AE1438" s="46"/>
      <c r="AF1438" s="46"/>
    </row>
    <row r="1439" spans="1:32" x14ac:dyDescent="0.2">
      <c r="A1439"/>
      <c r="B1439"/>
      <c r="D1439"/>
      <c r="E1439"/>
      <c r="F1439"/>
      <c r="G1439"/>
      <c r="H1439"/>
      <c r="I1439"/>
      <c r="J1439"/>
      <c r="K1439"/>
      <c r="L1439"/>
      <c r="M1439"/>
      <c r="N1439"/>
      <c r="O1439"/>
      <c r="P1439"/>
      <c r="Q1439"/>
      <c r="R1439"/>
      <c r="S1439"/>
      <c r="T1439"/>
      <c r="U1439"/>
      <c r="W1439" s="115"/>
      <c r="AB1439" s="46"/>
      <c r="AC1439" s="46"/>
      <c r="AD1439" s="46"/>
      <c r="AE1439" s="46"/>
      <c r="AF1439" s="46"/>
    </row>
    <row r="1440" spans="1:32" x14ac:dyDescent="0.2">
      <c r="A1440"/>
      <c r="B1440"/>
      <c r="D1440"/>
      <c r="E1440"/>
      <c r="F1440"/>
      <c r="G1440"/>
      <c r="H1440"/>
      <c r="I1440"/>
      <c r="J1440"/>
      <c r="K1440"/>
      <c r="L1440"/>
      <c r="M1440"/>
      <c r="N1440"/>
      <c r="O1440"/>
      <c r="P1440"/>
      <c r="Q1440"/>
      <c r="R1440"/>
      <c r="S1440"/>
      <c r="T1440"/>
      <c r="U1440"/>
      <c r="W1440" s="115"/>
      <c r="AB1440" s="46"/>
      <c r="AC1440" s="46"/>
      <c r="AD1440" s="46"/>
      <c r="AE1440" s="46"/>
      <c r="AF1440" s="46"/>
    </row>
    <row r="1441" spans="1:32" x14ac:dyDescent="0.2">
      <c r="A1441"/>
      <c r="B1441"/>
      <c r="D1441"/>
      <c r="E1441"/>
      <c r="F1441"/>
      <c r="G1441"/>
      <c r="H1441"/>
      <c r="I1441"/>
      <c r="J1441"/>
      <c r="K1441"/>
      <c r="L1441"/>
      <c r="M1441"/>
      <c r="N1441"/>
      <c r="O1441"/>
      <c r="P1441"/>
      <c r="Q1441"/>
      <c r="R1441"/>
      <c r="S1441"/>
      <c r="T1441"/>
      <c r="U1441"/>
      <c r="W1441" s="115"/>
      <c r="AB1441" s="46"/>
      <c r="AC1441" s="46"/>
      <c r="AD1441" s="46"/>
      <c r="AE1441" s="46"/>
      <c r="AF1441" s="46"/>
    </row>
    <row r="1442" spans="1:32" x14ac:dyDescent="0.2">
      <c r="A1442"/>
      <c r="B1442"/>
      <c r="D1442"/>
      <c r="E1442"/>
      <c r="F1442"/>
      <c r="G1442"/>
      <c r="H1442"/>
      <c r="I1442"/>
      <c r="J1442"/>
      <c r="K1442"/>
      <c r="L1442"/>
      <c r="M1442"/>
      <c r="N1442"/>
      <c r="O1442"/>
      <c r="P1442"/>
      <c r="Q1442"/>
      <c r="R1442"/>
      <c r="S1442"/>
      <c r="T1442"/>
      <c r="U1442"/>
      <c r="W1442" s="115"/>
      <c r="AB1442" s="46"/>
      <c r="AC1442" s="46"/>
      <c r="AD1442" s="46"/>
      <c r="AE1442" s="46"/>
      <c r="AF1442" s="46"/>
    </row>
    <row r="1443" spans="1:32" x14ac:dyDescent="0.2">
      <c r="A1443"/>
      <c r="B1443"/>
      <c r="D1443"/>
      <c r="E1443"/>
      <c r="F1443"/>
      <c r="G1443"/>
      <c r="H1443"/>
      <c r="I1443"/>
      <c r="J1443"/>
      <c r="K1443"/>
      <c r="L1443"/>
      <c r="M1443"/>
      <c r="N1443"/>
      <c r="O1443"/>
      <c r="P1443"/>
      <c r="Q1443"/>
      <c r="R1443"/>
      <c r="S1443"/>
      <c r="T1443"/>
      <c r="U1443"/>
      <c r="W1443" s="115"/>
      <c r="AB1443" s="46"/>
      <c r="AC1443" s="46"/>
      <c r="AD1443" s="46"/>
      <c r="AE1443" s="46"/>
      <c r="AF1443" s="46"/>
    </row>
    <row r="1444" spans="1:32" x14ac:dyDescent="0.2">
      <c r="A1444"/>
      <c r="B1444"/>
      <c r="D1444"/>
      <c r="E1444"/>
      <c r="F1444"/>
      <c r="G1444"/>
      <c r="H1444"/>
      <c r="I1444"/>
      <c r="J1444"/>
      <c r="K1444"/>
      <c r="L1444"/>
      <c r="M1444"/>
      <c r="N1444"/>
      <c r="O1444"/>
      <c r="P1444"/>
      <c r="Q1444"/>
      <c r="R1444"/>
      <c r="S1444"/>
      <c r="T1444"/>
      <c r="U1444"/>
      <c r="W1444" s="115"/>
      <c r="AB1444" s="46"/>
      <c r="AC1444" s="46"/>
      <c r="AD1444" s="46"/>
      <c r="AE1444" s="46"/>
      <c r="AF1444" s="46"/>
    </row>
    <row r="1445" spans="1:32" x14ac:dyDescent="0.2">
      <c r="A1445"/>
      <c r="B1445"/>
      <c r="D1445"/>
      <c r="E1445"/>
      <c r="F1445"/>
      <c r="G1445"/>
      <c r="H1445"/>
      <c r="I1445"/>
      <c r="J1445"/>
      <c r="K1445"/>
      <c r="L1445"/>
      <c r="M1445"/>
      <c r="N1445"/>
      <c r="O1445"/>
      <c r="P1445"/>
      <c r="Q1445"/>
      <c r="R1445"/>
      <c r="S1445"/>
      <c r="T1445"/>
      <c r="U1445"/>
      <c r="W1445" s="115"/>
      <c r="AB1445" s="46"/>
      <c r="AC1445" s="46"/>
      <c r="AD1445" s="46"/>
      <c r="AE1445" s="46"/>
      <c r="AF1445" s="46"/>
    </row>
    <row r="1446" spans="1:32" x14ac:dyDescent="0.2">
      <c r="A1446"/>
      <c r="B1446"/>
      <c r="D1446"/>
      <c r="E1446"/>
      <c r="F1446"/>
      <c r="G1446"/>
      <c r="H1446"/>
      <c r="I1446"/>
      <c r="J1446"/>
      <c r="K1446"/>
      <c r="L1446"/>
      <c r="M1446"/>
      <c r="N1446"/>
      <c r="O1446"/>
      <c r="P1446"/>
      <c r="Q1446"/>
      <c r="R1446"/>
      <c r="S1446"/>
      <c r="T1446"/>
      <c r="U1446"/>
      <c r="W1446" s="115"/>
      <c r="AB1446" s="46"/>
      <c r="AC1446" s="46"/>
      <c r="AD1446" s="46"/>
      <c r="AE1446" s="46"/>
      <c r="AF1446" s="46"/>
    </row>
    <row r="1447" spans="1:32" x14ac:dyDescent="0.2">
      <c r="A1447"/>
      <c r="B1447"/>
      <c r="D1447"/>
      <c r="E1447"/>
      <c r="F1447"/>
      <c r="G1447"/>
      <c r="H1447"/>
      <c r="I1447"/>
      <c r="J1447"/>
      <c r="K1447"/>
      <c r="L1447"/>
      <c r="M1447"/>
      <c r="N1447"/>
      <c r="O1447"/>
      <c r="P1447"/>
      <c r="Q1447"/>
      <c r="R1447"/>
      <c r="S1447"/>
      <c r="T1447"/>
      <c r="U1447"/>
      <c r="W1447" s="115"/>
      <c r="AB1447" s="46"/>
      <c r="AC1447" s="46"/>
      <c r="AD1447" s="46"/>
      <c r="AE1447" s="46"/>
      <c r="AF1447" s="46"/>
    </row>
    <row r="1448" spans="1:32" x14ac:dyDescent="0.2">
      <c r="A1448"/>
      <c r="B1448"/>
      <c r="D1448"/>
      <c r="E1448"/>
      <c r="F1448"/>
      <c r="G1448"/>
      <c r="H1448"/>
      <c r="I1448"/>
      <c r="J1448"/>
      <c r="K1448"/>
      <c r="L1448"/>
      <c r="M1448"/>
      <c r="N1448"/>
      <c r="O1448"/>
      <c r="P1448"/>
      <c r="Q1448"/>
      <c r="R1448"/>
      <c r="S1448"/>
      <c r="T1448"/>
      <c r="U1448"/>
      <c r="W1448" s="115"/>
      <c r="AB1448" s="46"/>
      <c r="AC1448" s="46"/>
      <c r="AD1448" s="46"/>
      <c r="AE1448" s="46"/>
      <c r="AF1448" s="46"/>
    </row>
    <row r="1449" spans="1:32" x14ac:dyDescent="0.2">
      <c r="A1449"/>
      <c r="B1449"/>
      <c r="D1449"/>
      <c r="E1449"/>
      <c r="F1449"/>
      <c r="G1449"/>
      <c r="H1449"/>
      <c r="I1449"/>
      <c r="J1449"/>
      <c r="K1449"/>
      <c r="L1449"/>
      <c r="M1449"/>
      <c r="N1449"/>
      <c r="O1449"/>
      <c r="P1449"/>
      <c r="Q1449"/>
      <c r="R1449"/>
      <c r="S1449"/>
      <c r="T1449"/>
      <c r="U1449"/>
      <c r="W1449" s="115"/>
      <c r="AB1449" s="46"/>
      <c r="AC1449" s="46"/>
      <c r="AD1449" s="46"/>
      <c r="AE1449" s="46"/>
      <c r="AF1449" s="46"/>
    </row>
    <row r="1450" spans="1:32" x14ac:dyDescent="0.2">
      <c r="A1450"/>
      <c r="B1450"/>
      <c r="D1450"/>
      <c r="E1450"/>
      <c r="F1450"/>
      <c r="G1450"/>
      <c r="H1450"/>
      <c r="I1450"/>
      <c r="J1450"/>
      <c r="K1450"/>
      <c r="L1450"/>
      <c r="M1450"/>
      <c r="N1450"/>
      <c r="O1450"/>
      <c r="P1450"/>
      <c r="Q1450"/>
      <c r="R1450"/>
      <c r="S1450"/>
      <c r="T1450"/>
      <c r="U1450"/>
      <c r="W1450" s="115"/>
      <c r="AB1450" s="46"/>
      <c r="AC1450" s="46"/>
      <c r="AD1450" s="46"/>
      <c r="AE1450" s="46"/>
      <c r="AF1450" s="46"/>
    </row>
    <row r="1451" spans="1:32" x14ac:dyDescent="0.2">
      <c r="A1451"/>
      <c r="B1451"/>
      <c r="D1451"/>
      <c r="E1451"/>
      <c r="F1451"/>
      <c r="G1451"/>
      <c r="H1451"/>
      <c r="I1451"/>
      <c r="J1451"/>
      <c r="K1451"/>
      <c r="L1451"/>
      <c r="M1451"/>
      <c r="N1451"/>
      <c r="O1451"/>
      <c r="P1451"/>
      <c r="Q1451"/>
      <c r="R1451"/>
      <c r="S1451"/>
      <c r="T1451"/>
      <c r="U1451"/>
      <c r="W1451" s="115"/>
      <c r="AB1451" s="46"/>
      <c r="AC1451" s="46"/>
      <c r="AD1451" s="46"/>
      <c r="AE1451" s="46"/>
      <c r="AF1451" s="46"/>
    </row>
    <row r="1452" spans="1:32" x14ac:dyDescent="0.2">
      <c r="A1452"/>
      <c r="B1452"/>
      <c r="D1452"/>
      <c r="E1452"/>
      <c r="F1452"/>
      <c r="G1452"/>
      <c r="H1452"/>
      <c r="I1452"/>
      <c r="J1452"/>
      <c r="K1452"/>
      <c r="L1452"/>
      <c r="M1452"/>
      <c r="N1452"/>
      <c r="O1452"/>
      <c r="P1452"/>
      <c r="Q1452"/>
      <c r="R1452"/>
      <c r="S1452"/>
      <c r="T1452"/>
      <c r="U1452"/>
      <c r="W1452" s="115"/>
      <c r="AB1452" s="46"/>
      <c r="AC1452" s="46"/>
      <c r="AD1452" s="46"/>
      <c r="AE1452" s="46"/>
      <c r="AF1452" s="46"/>
    </row>
    <row r="1453" spans="1:32" x14ac:dyDescent="0.2">
      <c r="A1453"/>
      <c r="B1453"/>
      <c r="D1453"/>
      <c r="E1453"/>
      <c r="F1453"/>
      <c r="G1453"/>
      <c r="H1453"/>
      <c r="I1453"/>
      <c r="J1453"/>
      <c r="K1453"/>
      <c r="L1453"/>
      <c r="M1453"/>
      <c r="N1453"/>
      <c r="O1453"/>
      <c r="P1453"/>
      <c r="Q1453"/>
      <c r="R1453"/>
      <c r="S1453"/>
      <c r="T1453"/>
      <c r="U1453"/>
      <c r="W1453" s="115"/>
      <c r="AB1453" s="46"/>
      <c r="AC1453" s="46"/>
      <c r="AD1453" s="46"/>
      <c r="AE1453" s="46"/>
      <c r="AF1453" s="46"/>
    </row>
    <row r="1454" spans="1:32" x14ac:dyDescent="0.2">
      <c r="A1454"/>
      <c r="B1454"/>
      <c r="D1454"/>
      <c r="E1454"/>
      <c r="F1454"/>
      <c r="G1454"/>
      <c r="H1454"/>
      <c r="I1454"/>
      <c r="J1454"/>
      <c r="K1454"/>
      <c r="L1454"/>
      <c r="M1454"/>
      <c r="N1454"/>
      <c r="O1454"/>
      <c r="P1454"/>
      <c r="Q1454"/>
      <c r="R1454"/>
      <c r="S1454"/>
      <c r="T1454"/>
      <c r="U1454"/>
      <c r="W1454" s="115"/>
      <c r="AB1454" s="46"/>
      <c r="AC1454" s="46"/>
      <c r="AD1454" s="46"/>
      <c r="AE1454" s="46"/>
      <c r="AF1454" s="46"/>
    </row>
    <row r="1455" spans="1:32" x14ac:dyDescent="0.2">
      <c r="A1455"/>
      <c r="B1455"/>
      <c r="D1455"/>
      <c r="E1455"/>
      <c r="F1455"/>
      <c r="G1455"/>
      <c r="H1455"/>
      <c r="I1455"/>
      <c r="J1455"/>
      <c r="K1455"/>
      <c r="L1455"/>
      <c r="M1455"/>
      <c r="N1455"/>
      <c r="O1455"/>
      <c r="P1455"/>
      <c r="Q1455"/>
      <c r="R1455"/>
      <c r="S1455"/>
      <c r="T1455"/>
      <c r="U1455"/>
      <c r="W1455" s="115"/>
      <c r="AB1455" s="46"/>
      <c r="AC1455" s="46"/>
      <c r="AD1455" s="46"/>
      <c r="AE1455" s="46"/>
      <c r="AF1455" s="46"/>
    </row>
    <row r="1456" spans="1:32" x14ac:dyDescent="0.2">
      <c r="A1456"/>
      <c r="B1456"/>
      <c r="D1456"/>
      <c r="E1456"/>
      <c r="F1456"/>
      <c r="G1456"/>
      <c r="H1456"/>
      <c r="I1456"/>
      <c r="J1456"/>
      <c r="K1456"/>
      <c r="L1456"/>
      <c r="M1456"/>
      <c r="N1456"/>
      <c r="O1456"/>
      <c r="P1456"/>
      <c r="Q1456"/>
      <c r="R1456"/>
      <c r="S1456"/>
      <c r="T1456"/>
      <c r="U1456"/>
      <c r="W1456" s="115"/>
      <c r="AB1456" s="46"/>
      <c r="AC1456" s="46"/>
      <c r="AD1456" s="46"/>
      <c r="AE1456" s="46"/>
      <c r="AF1456" s="46"/>
    </row>
    <row r="1457" spans="1:32" x14ac:dyDescent="0.2">
      <c r="A1457"/>
      <c r="B1457"/>
      <c r="D1457"/>
      <c r="E1457"/>
      <c r="F1457"/>
      <c r="G1457"/>
      <c r="H1457"/>
      <c r="I1457"/>
      <c r="J1457"/>
      <c r="K1457"/>
      <c r="L1457"/>
      <c r="M1457"/>
      <c r="N1457"/>
      <c r="O1457"/>
      <c r="P1457"/>
      <c r="Q1457"/>
      <c r="R1457"/>
      <c r="S1457"/>
      <c r="T1457"/>
      <c r="U1457"/>
      <c r="W1457" s="115"/>
      <c r="AB1457" s="46"/>
      <c r="AC1457" s="46"/>
      <c r="AD1457" s="46"/>
      <c r="AE1457" s="46"/>
      <c r="AF1457" s="46"/>
    </row>
    <row r="1458" spans="1:32" x14ac:dyDescent="0.2">
      <c r="A1458"/>
      <c r="B1458"/>
      <c r="D1458"/>
      <c r="E1458"/>
      <c r="F1458"/>
      <c r="G1458"/>
      <c r="H1458"/>
      <c r="I1458"/>
      <c r="J1458"/>
      <c r="K1458"/>
      <c r="L1458"/>
      <c r="M1458"/>
      <c r="N1458"/>
      <c r="O1458"/>
      <c r="P1458"/>
      <c r="Q1458"/>
      <c r="R1458"/>
      <c r="S1458"/>
      <c r="T1458"/>
      <c r="U1458"/>
      <c r="W1458" s="115"/>
      <c r="AB1458" s="46"/>
      <c r="AC1458" s="46"/>
      <c r="AD1458" s="46"/>
      <c r="AE1458" s="46"/>
      <c r="AF1458" s="46"/>
    </row>
    <row r="1459" spans="1:32" x14ac:dyDescent="0.2">
      <c r="A1459"/>
      <c r="B1459"/>
      <c r="D1459"/>
      <c r="E1459"/>
      <c r="F1459"/>
      <c r="G1459"/>
      <c r="H1459"/>
      <c r="I1459"/>
      <c r="J1459"/>
      <c r="K1459"/>
      <c r="L1459"/>
      <c r="M1459"/>
      <c r="N1459"/>
      <c r="O1459"/>
      <c r="P1459"/>
      <c r="Q1459"/>
      <c r="R1459"/>
      <c r="S1459"/>
      <c r="T1459"/>
      <c r="U1459"/>
      <c r="W1459" s="115"/>
      <c r="AB1459" s="46"/>
      <c r="AC1459" s="46"/>
      <c r="AD1459" s="46"/>
      <c r="AE1459" s="46"/>
      <c r="AF1459" s="46"/>
    </row>
    <row r="1460" spans="1:32" x14ac:dyDescent="0.2">
      <c r="A1460"/>
      <c r="B1460"/>
      <c r="D1460"/>
      <c r="E1460"/>
      <c r="F1460"/>
      <c r="G1460"/>
      <c r="H1460"/>
      <c r="I1460"/>
      <c r="J1460"/>
      <c r="K1460"/>
      <c r="L1460"/>
      <c r="M1460"/>
      <c r="N1460"/>
      <c r="O1460"/>
      <c r="P1460"/>
      <c r="Q1460"/>
      <c r="R1460"/>
      <c r="S1460"/>
      <c r="T1460"/>
      <c r="U1460"/>
      <c r="W1460" s="115"/>
      <c r="AB1460" s="46"/>
      <c r="AC1460" s="46"/>
      <c r="AD1460" s="46"/>
      <c r="AE1460" s="46"/>
      <c r="AF1460" s="46"/>
    </row>
    <row r="1461" spans="1:32" x14ac:dyDescent="0.2">
      <c r="A1461"/>
      <c r="B1461"/>
      <c r="D1461"/>
      <c r="E1461"/>
      <c r="F1461"/>
      <c r="G1461"/>
      <c r="H1461"/>
      <c r="I1461"/>
      <c r="J1461"/>
      <c r="K1461"/>
      <c r="L1461"/>
      <c r="M1461"/>
      <c r="N1461"/>
      <c r="O1461"/>
      <c r="P1461"/>
      <c r="Q1461"/>
      <c r="R1461"/>
      <c r="S1461"/>
      <c r="T1461"/>
      <c r="U1461"/>
      <c r="W1461" s="115"/>
      <c r="AB1461" s="46"/>
      <c r="AC1461" s="46"/>
      <c r="AD1461" s="46"/>
      <c r="AE1461" s="46"/>
      <c r="AF1461" s="46"/>
    </row>
    <row r="1462" spans="1:32" x14ac:dyDescent="0.2">
      <c r="A1462"/>
      <c r="B1462"/>
      <c r="D1462"/>
      <c r="E1462"/>
      <c r="F1462"/>
      <c r="G1462"/>
      <c r="H1462"/>
      <c r="I1462"/>
      <c r="J1462"/>
      <c r="K1462"/>
      <c r="L1462"/>
      <c r="M1462"/>
      <c r="N1462"/>
      <c r="O1462"/>
      <c r="P1462"/>
      <c r="Q1462"/>
      <c r="R1462"/>
      <c r="S1462"/>
      <c r="T1462"/>
      <c r="U1462"/>
      <c r="W1462" s="115"/>
      <c r="AB1462" s="46"/>
      <c r="AC1462" s="46"/>
      <c r="AD1462" s="46"/>
      <c r="AE1462" s="46"/>
      <c r="AF1462" s="46"/>
    </row>
    <row r="1463" spans="1:32" x14ac:dyDescent="0.2">
      <c r="A1463"/>
      <c r="B1463"/>
      <c r="D1463"/>
      <c r="E1463"/>
      <c r="F1463"/>
      <c r="G1463"/>
      <c r="H1463"/>
      <c r="I1463"/>
      <c r="J1463"/>
      <c r="K1463"/>
      <c r="L1463"/>
      <c r="M1463"/>
      <c r="N1463"/>
      <c r="O1463"/>
      <c r="P1463"/>
      <c r="Q1463"/>
      <c r="R1463"/>
      <c r="S1463"/>
      <c r="T1463"/>
      <c r="U1463"/>
      <c r="W1463" s="115"/>
      <c r="AB1463" s="46"/>
      <c r="AC1463" s="46"/>
      <c r="AD1463" s="46"/>
      <c r="AE1463" s="46"/>
      <c r="AF1463" s="46"/>
    </row>
    <row r="1464" spans="1:32" x14ac:dyDescent="0.2">
      <c r="A1464"/>
      <c r="B1464"/>
      <c r="D1464"/>
      <c r="E1464"/>
      <c r="F1464"/>
      <c r="G1464"/>
      <c r="H1464"/>
      <c r="I1464"/>
      <c r="J1464"/>
      <c r="K1464"/>
      <c r="L1464"/>
      <c r="M1464"/>
      <c r="N1464"/>
      <c r="O1464"/>
      <c r="P1464"/>
      <c r="Q1464"/>
      <c r="R1464"/>
      <c r="S1464"/>
      <c r="T1464"/>
      <c r="U1464"/>
      <c r="W1464" s="115"/>
      <c r="AB1464" s="46"/>
      <c r="AC1464" s="46"/>
      <c r="AD1464" s="46"/>
      <c r="AE1464" s="46"/>
      <c r="AF1464" s="46"/>
    </row>
    <row r="1465" spans="1:32" x14ac:dyDescent="0.2">
      <c r="A1465"/>
      <c r="B1465"/>
      <c r="D1465"/>
      <c r="E1465"/>
      <c r="F1465"/>
      <c r="G1465"/>
      <c r="H1465"/>
      <c r="I1465"/>
      <c r="J1465"/>
      <c r="K1465"/>
      <c r="L1465"/>
      <c r="M1465"/>
      <c r="N1465"/>
      <c r="O1465"/>
      <c r="P1465"/>
      <c r="Q1465"/>
      <c r="R1465"/>
      <c r="S1465"/>
      <c r="T1465"/>
      <c r="U1465"/>
      <c r="W1465" s="115"/>
      <c r="AB1465" s="46"/>
      <c r="AC1465" s="46"/>
      <c r="AD1465" s="46"/>
      <c r="AE1465" s="46"/>
      <c r="AF1465" s="46"/>
    </row>
    <row r="1466" spans="1:32" x14ac:dyDescent="0.2">
      <c r="A1466"/>
      <c r="B1466"/>
      <c r="D1466"/>
      <c r="E1466"/>
      <c r="F1466"/>
      <c r="G1466"/>
      <c r="H1466"/>
      <c r="I1466"/>
      <c r="J1466"/>
      <c r="K1466"/>
      <c r="L1466"/>
      <c r="M1466"/>
      <c r="N1466"/>
      <c r="O1466"/>
      <c r="P1466"/>
      <c r="Q1466"/>
      <c r="R1466"/>
      <c r="S1466"/>
      <c r="T1466"/>
      <c r="U1466"/>
      <c r="W1466" s="115"/>
      <c r="AB1466" s="46"/>
      <c r="AC1466" s="46"/>
      <c r="AD1466" s="46"/>
      <c r="AE1466" s="46"/>
      <c r="AF1466" s="46"/>
    </row>
    <row r="1467" spans="1:32" x14ac:dyDescent="0.2">
      <c r="A1467"/>
      <c r="B1467"/>
      <c r="D1467"/>
      <c r="E1467"/>
      <c r="F1467"/>
      <c r="G1467"/>
      <c r="H1467"/>
      <c r="I1467"/>
      <c r="J1467"/>
      <c r="K1467"/>
      <c r="L1467"/>
      <c r="M1467"/>
      <c r="N1467"/>
      <c r="O1467"/>
      <c r="P1467"/>
      <c r="Q1467"/>
      <c r="R1467"/>
      <c r="S1467"/>
      <c r="T1467"/>
      <c r="U1467"/>
      <c r="W1467" s="115"/>
      <c r="AB1467" s="46"/>
      <c r="AC1467" s="46"/>
      <c r="AD1467" s="46"/>
      <c r="AE1467" s="46"/>
      <c r="AF1467" s="46"/>
    </row>
    <row r="1468" spans="1:32" x14ac:dyDescent="0.2">
      <c r="A1468"/>
      <c r="B1468"/>
      <c r="D1468"/>
      <c r="E1468"/>
      <c r="F1468"/>
      <c r="G1468"/>
      <c r="H1468"/>
      <c r="I1468"/>
      <c r="J1468"/>
      <c r="K1468"/>
      <c r="L1468"/>
      <c r="M1468"/>
      <c r="N1468"/>
      <c r="O1468"/>
      <c r="P1468"/>
      <c r="Q1468"/>
      <c r="R1468"/>
      <c r="S1468"/>
      <c r="T1468"/>
      <c r="U1468"/>
      <c r="W1468" s="115"/>
      <c r="AB1468" s="46"/>
      <c r="AC1468" s="46"/>
      <c r="AD1468" s="46"/>
      <c r="AE1468" s="46"/>
      <c r="AF1468" s="46"/>
    </row>
    <row r="1469" spans="1:32" x14ac:dyDescent="0.2">
      <c r="A1469"/>
      <c r="B1469"/>
      <c r="D1469"/>
      <c r="E1469"/>
      <c r="F1469"/>
      <c r="G1469"/>
      <c r="H1469"/>
      <c r="I1469"/>
      <c r="J1469"/>
      <c r="K1469"/>
      <c r="L1469"/>
      <c r="M1469"/>
      <c r="N1469"/>
      <c r="O1469"/>
      <c r="P1469"/>
      <c r="Q1469"/>
      <c r="R1469"/>
      <c r="S1469"/>
      <c r="T1469"/>
      <c r="U1469"/>
      <c r="W1469" s="115"/>
      <c r="AB1469" s="46"/>
      <c r="AC1469" s="46"/>
      <c r="AD1469" s="46"/>
      <c r="AE1469" s="46"/>
      <c r="AF1469" s="46"/>
    </row>
    <row r="1470" spans="1:32" x14ac:dyDescent="0.2">
      <c r="A1470"/>
      <c r="B1470"/>
      <c r="D1470"/>
      <c r="E1470"/>
      <c r="F1470"/>
      <c r="G1470"/>
      <c r="H1470"/>
      <c r="I1470"/>
      <c r="J1470"/>
      <c r="K1470"/>
      <c r="L1470"/>
      <c r="M1470"/>
      <c r="N1470"/>
      <c r="O1470"/>
      <c r="P1470"/>
      <c r="Q1470"/>
      <c r="R1470"/>
      <c r="S1470"/>
      <c r="T1470"/>
      <c r="U1470"/>
      <c r="W1470" s="115"/>
      <c r="AB1470" s="46"/>
      <c r="AC1470" s="46"/>
      <c r="AD1470" s="46"/>
      <c r="AE1470" s="46"/>
      <c r="AF1470" s="46"/>
    </row>
    <row r="1471" spans="1:32" x14ac:dyDescent="0.2">
      <c r="A1471"/>
      <c r="B1471"/>
      <c r="D1471"/>
      <c r="E1471"/>
      <c r="F1471"/>
      <c r="G1471"/>
      <c r="H1471"/>
      <c r="I1471"/>
      <c r="J1471"/>
      <c r="K1471"/>
      <c r="L1471"/>
      <c r="M1471"/>
      <c r="N1471"/>
      <c r="O1471"/>
      <c r="P1471"/>
      <c r="Q1471"/>
      <c r="R1471"/>
      <c r="S1471"/>
      <c r="T1471"/>
      <c r="U1471"/>
      <c r="W1471" s="115"/>
      <c r="AB1471" s="46"/>
      <c r="AC1471" s="46"/>
      <c r="AD1471" s="46"/>
      <c r="AE1471" s="46"/>
      <c r="AF1471" s="46"/>
    </row>
    <row r="1472" spans="1:32" x14ac:dyDescent="0.2">
      <c r="A1472"/>
      <c r="B1472"/>
      <c r="D1472"/>
      <c r="E1472"/>
      <c r="F1472"/>
      <c r="G1472"/>
      <c r="H1472"/>
      <c r="I1472"/>
      <c r="J1472"/>
      <c r="K1472"/>
      <c r="L1472"/>
      <c r="M1472"/>
      <c r="N1472"/>
      <c r="O1472"/>
      <c r="P1472"/>
      <c r="Q1472"/>
      <c r="R1472"/>
      <c r="S1472"/>
      <c r="T1472"/>
      <c r="U1472"/>
      <c r="W1472" s="115"/>
      <c r="AB1472" s="46"/>
      <c r="AC1472" s="46"/>
      <c r="AD1472" s="46"/>
      <c r="AE1472" s="46"/>
      <c r="AF1472" s="46"/>
    </row>
    <row r="1473" spans="1:32" x14ac:dyDescent="0.2">
      <c r="A1473"/>
      <c r="B1473"/>
      <c r="D1473"/>
      <c r="E1473"/>
      <c r="F1473"/>
      <c r="G1473"/>
      <c r="H1473"/>
      <c r="I1473"/>
      <c r="J1473"/>
      <c r="K1473"/>
      <c r="L1473"/>
      <c r="M1473"/>
      <c r="N1473"/>
      <c r="O1473"/>
      <c r="P1473"/>
      <c r="Q1473"/>
      <c r="R1473"/>
      <c r="S1473"/>
      <c r="T1473"/>
      <c r="U1473"/>
      <c r="W1473" s="115"/>
      <c r="AB1473" s="46"/>
      <c r="AC1473" s="46"/>
      <c r="AD1473" s="46"/>
      <c r="AE1473" s="46"/>
      <c r="AF1473" s="46"/>
    </row>
    <row r="1474" spans="1:32" x14ac:dyDescent="0.2">
      <c r="A1474"/>
      <c r="B1474"/>
      <c r="D1474"/>
      <c r="E1474"/>
      <c r="F1474"/>
      <c r="G1474"/>
      <c r="H1474"/>
      <c r="I1474"/>
      <c r="J1474"/>
      <c r="K1474"/>
      <c r="L1474"/>
      <c r="M1474"/>
      <c r="N1474"/>
      <c r="O1474"/>
      <c r="P1474"/>
      <c r="Q1474"/>
      <c r="R1474"/>
      <c r="S1474"/>
      <c r="T1474"/>
      <c r="U1474"/>
      <c r="W1474" s="115"/>
      <c r="AB1474" s="46"/>
      <c r="AC1474" s="46"/>
      <c r="AD1474" s="46"/>
      <c r="AE1474" s="46"/>
      <c r="AF1474" s="46"/>
    </row>
    <row r="1475" spans="1:32" x14ac:dyDescent="0.2">
      <c r="A1475"/>
      <c r="B1475"/>
      <c r="D1475"/>
      <c r="E1475"/>
      <c r="F1475"/>
      <c r="G1475"/>
      <c r="H1475"/>
      <c r="I1475"/>
      <c r="J1475"/>
      <c r="K1475"/>
      <c r="L1475"/>
      <c r="M1475"/>
      <c r="N1475"/>
      <c r="O1475"/>
      <c r="P1475"/>
      <c r="Q1475"/>
      <c r="R1475"/>
      <c r="S1475"/>
      <c r="T1475"/>
      <c r="U1475"/>
      <c r="W1475" s="115"/>
      <c r="AB1475" s="46"/>
      <c r="AC1475" s="46"/>
      <c r="AD1475" s="46"/>
      <c r="AE1475" s="46"/>
      <c r="AF1475" s="46"/>
    </row>
    <row r="1476" spans="1:32" x14ac:dyDescent="0.2">
      <c r="A1476"/>
      <c r="B1476"/>
      <c r="D1476"/>
      <c r="E1476"/>
      <c r="F1476"/>
      <c r="G1476"/>
      <c r="H1476"/>
      <c r="I1476"/>
      <c r="J1476"/>
      <c r="K1476"/>
      <c r="L1476"/>
      <c r="M1476"/>
      <c r="N1476"/>
      <c r="O1476"/>
      <c r="P1476"/>
      <c r="Q1476"/>
      <c r="R1476"/>
      <c r="S1476"/>
      <c r="T1476"/>
      <c r="U1476"/>
      <c r="W1476" s="115"/>
      <c r="AB1476" s="46"/>
      <c r="AC1476" s="46"/>
      <c r="AD1476" s="46"/>
      <c r="AE1476" s="46"/>
      <c r="AF1476" s="46"/>
    </row>
    <row r="1477" spans="1:32" x14ac:dyDescent="0.2">
      <c r="A1477"/>
      <c r="B1477"/>
      <c r="D1477"/>
      <c r="E1477"/>
      <c r="F1477"/>
      <c r="G1477"/>
      <c r="H1477"/>
      <c r="I1477"/>
      <c r="J1477"/>
      <c r="K1477"/>
      <c r="L1477"/>
      <c r="M1477"/>
      <c r="N1477"/>
      <c r="O1477"/>
      <c r="P1477"/>
      <c r="Q1477"/>
      <c r="R1477"/>
      <c r="S1477"/>
      <c r="T1477"/>
      <c r="U1477"/>
      <c r="W1477" s="115"/>
      <c r="AB1477" s="46"/>
      <c r="AC1477" s="46"/>
      <c r="AD1477" s="46"/>
      <c r="AE1477" s="46"/>
      <c r="AF1477" s="46"/>
    </row>
    <row r="1478" spans="1:32" x14ac:dyDescent="0.2">
      <c r="A1478"/>
      <c r="B1478"/>
      <c r="D1478"/>
      <c r="E1478"/>
      <c r="F1478"/>
      <c r="G1478"/>
      <c r="H1478"/>
      <c r="I1478"/>
      <c r="J1478"/>
      <c r="K1478"/>
      <c r="L1478"/>
      <c r="M1478"/>
      <c r="N1478"/>
      <c r="O1478"/>
      <c r="P1478"/>
      <c r="Q1478"/>
      <c r="R1478"/>
      <c r="S1478"/>
      <c r="T1478"/>
      <c r="U1478"/>
      <c r="W1478" s="115"/>
      <c r="AB1478" s="46"/>
      <c r="AC1478" s="46"/>
      <c r="AD1478" s="46"/>
      <c r="AE1478" s="46"/>
      <c r="AF1478" s="46"/>
    </row>
    <row r="1479" spans="1:32" x14ac:dyDescent="0.2">
      <c r="A1479"/>
      <c r="B1479"/>
      <c r="D1479"/>
      <c r="E1479"/>
      <c r="F1479"/>
      <c r="G1479"/>
      <c r="H1479"/>
      <c r="I1479"/>
      <c r="J1479"/>
      <c r="K1479"/>
      <c r="L1479"/>
      <c r="M1479"/>
      <c r="N1479"/>
      <c r="O1479"/>
      <c r="P1479"/>
      <c r="Q1479"/>
      <c r="R1479"/>
      <c r="S1479"/>
      <c r="T1479"/>
      <c r="U1479"/>
      <c r="W1479" s="115"/>
      <c r="AB1479" s="46"/>
      <c r="AC1479" s="46"/>
      <c r="AD1479" s="46"/>
      <c r="AE1479" s="46"/>
      <c r="AF1479" s="46"/>
    </row>
    <row r="1480" spans="1:32" x14ac:dyDescent="0.2">
      <c r="A1480"/>
      <c r="B1480"/>
      <c r="D1480"/>
      <c r="E1480"/>
      <c r="F1480"/>
      <c r="G1480"/>
      <c r="H1480"/>
      <c r="I1480"/>
      <c r="J1480"/>
      <c r="K1480"/>
      <c r="L1480"/>
      <c r="M1480"/>
      <c r="N1480"/>
      <c r="O1480"/>
      <c r="P1480"/>
      <c r="Q1480"/>
      <c r="R1480"/>
      <c r="S1480"/>
      <c r="T1480"/>
      <c r="U1480"/>
      <c r="W1480" s="115"/>
      <c r="AB1480" s="46"/>
      <c r="AC1480" s="46"/>
      <c r="AD1480" s="46"/>
      <c r="AE1480" s="46"/>
      <c r="AF1480" s="46"/>
    </row>
    <row r="1481" spans="1:32" x14ac:dyDescent="0.2">
      <c r="A1481"/>
      <c r="B1481"/>
      <c r="D1481"/>
      <c r="E1481"/>
      <c r="F1481"/>
      <c r="G1481"/>
      <c r="H1481"/>
      <c r="I1481"/>
      <c r="J1481"/>
      <c r="K1481"/>
      <c r="L1481"/>
      <c r="M1481"/>
      <c r="N1481"/>
      <c r="O1481"/>
      <c r="P1481"/>
      <c r="Q1481"/>
      <c r="R1481"/>
      <c r="S1481"/>
      <c r="T1481"/>
      <c r="U1481"/>
      <c r="W1481" s="115"/>
      <c r="AB1481" s="46"/>
      <c r="AC1481" s="46"/>
      <c r="AD1481" s="46"/>
      <c r="AE1481" s="46"/>
      <c r="AF1481" s="46"/>
    </row>
    <row r="1482" spans="1:32" x14ac:dyDescent="0.2">
      <c r="A1482"/>
      <c r="B1482"/>
      <c r="D1482"/>
      <c r="E1482"/>
      <c r="F1482"/>
      <c r="G1482"/>
      <c r="H1482"/>
      <c r="I1482"/>
      <c r="J1482"/>
      <c r="K1482"/>
      <c r="L1482"/>
      <c r="M1482"/>
      <c r="N1482"/>
      <c r="O1482"/>
      <c r="P1482"/>
      <c r="Q1482"/>
      <c r="R1482"/>
      <c r="S1482"/>
      <c r="T1482"/>
      <c r="U1482"/>
      <c r="W1482" s="115"/>
      <c r="AB1482" s="46"/>
      <c r="AC1482" s="46"/>
      <c r="AD1482" s="46"/>
      <c r="AE1482" s="46"/>
      <c r="AF1482" s="46"/>
    </row>
    <row r="1483" spans="1:32" x14ac:dyDescent="0.2">
      <c r="A1483"/>
      <c r="B1483"/>
      <c r="D1483"/>
      <c r="E1483"/>
      <c r="F1483"/>
      <c r="G1483"/>
      <c r="H1483"/>
      <c r="I1483"/>
      <c r="J1483"/>
      <c r="K1483"/>
      <c r="L1483"/>
      <c r="M1483"/>
      <c r="N1483"/>
      <c r="O1483"/>
      <c r="P1483"/>
      <c r="Q1483"/>
      <c r="R1483"/>
      <c r="S1483"/>
      <c r="T1483"/>
      <c r="U1483"/>
      <c r="W1483" s="115"/>
      <c r="AB1483" s="46"/>
      <c r="AC1483" s="46"/>
      <c r="AD1483" s="46"/>
      <c r="AE1483" s="46"/>
      <c r="AF1483" s="46"/>
    </row>
    <row r="1484" spans="1:32" x14ac:dyDescent="0.2">
      <c r="A1484"/>
      <c r="B1484"/>
      <c r="D1484"/>
      <c r="E1484"/>
      <c r="F1484"/>
      <c r="G1484"/>
      <c r="H1484"/>
      <c r="I1484"/>
      <c r="J1484"/>
      <c r="K1484"/>
      <c r="L1484"/>
      <c r="M1484"/>
      <c r="N1484"/>
      <c r="O1484"/>
      <c r="P1484"/>
      <c r="Q1484"/>
      <c r="R1484"/>
      <c r="S1484"/>
      <c r="T1484"/>
      <c r="U1484"/>
      <c r="W1484" s="115"/>
      <c r="AB1484" s="46"/>
      <c r="AC1484" s="46"/>
      <c r="AD1484" s="46"/>
      <c r="AE1484" s="46"/>
      <c r="AF1484" s="46"/>
    </row>
    <row r="1485" spans="1:32" x14ac:dyDescent="0.2">
      <c r="A1485"/>
      <c r="B1485"/>
      <c r="D1485"/>
      <c r="E1485"/>
      <c r="F1485"/>
      <c r="G1485"/>
      <c r="H1485"/>
      <c r="I1485"/>
      <c r="J1485"/>
      <c r="K1485"/>
      <c r="L1485"/>
      <c r="M1485"/>
      <c r="N1485"/>
      <c r="O1485"/>
      <c r="P1485"/>
      <c r="Q1485"/>
      <c r="R1485"/>
      <c r="S1485"/>
      <c r="T1485"/>
      <c r="U1485"/>
      <c r="W1485" s="115"/>
      <c r="AB1485" s="46"/>
      <c r="AC1485" s="46"/>
      <c r="AD1485" s="46"/>
      <c r="AE1485" s="46"/>
      <c r="AF1485" s="46"/>
    </row>
    <row r="1486" spans="1:32" x14ac:dyDescent="0.2">
      <c r="A1486"/>
      <c r="B1486"/>
      <c r="D1486"/>
      <c r="E1486"/>
      <c r="F1486"/>
      <c r="G1486"/>
      <c r="H1486"/>
      <c r="I1486"/>
      <c r="J1486"/>
      <c r="K1486"/>
      <c r="L1486"/>
      <c r="M1486"/>
      <c r="N1486"/>
      <c r="O1486"/>
      <c r="P1486"/>
      <c r="Q1486"/>
      <c r="R1486"/>
      <c r="S1486"/>
      <c r="T1486"/>
      <c r="U1486"/>
      <c r="W1486" s="115"/>
      <c r="AB1486" s="46"/>
      <c r="AC1486" s="46"/>
      <c r="AD1486" s="46"/>
      <c r="AE1486" s="46"/>
      <c r="AF1486" s="46"/>
    </row>
    <row r="1487" spans="1:32" x14ac:dyDescent="0.2">
      <c r="A1487"/>
      <c r="B1487"/>
      <c r="D1487"/>
      <c r="E1487"/>
      <c r="F1487"/>
      <c r="G1487"/>
      <c r="H1487"/>
      <c r="I1487"/>
      <c r="J1487"/>
      <c r="K1487"/>
      <c r="L1487"/>
      <c r="M1487"/>
      <c r="N1487"/>
      <c r="O1487"/>
      <c r="P1487"/>
      <c r="Q1487"/>
      <c r="R1487"/>
      <c r="S1487"/>
      <c r="T1487"/>
      <c r="U1487"/>
      <c r="W1487" s="115"/>
      <c r="AB1487" s="46"/>
      <c r="AC1487" s="46"/>
      <c r="AD1487" s="46"/>
      <c r="AE1487" s="46"/>
      <c r="AF1487" s="46"/>
    </row>
    <row r="1488" spans="1:32" x14ac:dyDescent="0.2">
      <c r="A1488"/>
      <c r="B1488"/>
      <c r="D1488"/>
      <c r="E1488"/>
      <c r="F1488"/>
      <c r="G1488"/>
      <c r="H1488"/>
      <c r="I1488"/>
      <c r="J1488"/>
      <c r="K1488"/>
      <c r="L1488"/>
      <c r="M1488"/>
      <c r="N1488"/>
      <c r="O1488"/>
      <c r="P1488"/>
      <c r="Q1488"/>
      <c r="R1488"/>
      <c r="S1488"/>
      <c r="T1488"/>
      <c r="U1488"/>
      <c r="W1488" s="115"/>
      <c r="AB1488" s="46"/>
      <c r="AC1488" s="46"/>
      <c r="AD1488" s="46"/>
      <c r="AE1488" s="46"/>
      <c r="AF1488" s="46"/>
    </row>
    <row r="1489" spans="1:32" x14ac:dyDescent="0.2">
      <c r="A1489"/>
      <c r="B1489"/>
      <c r="D1489"/>
      <c r="E1489"/>
      <c r="F1489"/>
      <c r="G1489"/>
      <c r="H1489"/>
      <c r="I1489"/>
      <c r="J1489"/>
      <c r="K1489"/>
      <c r="L1489"/>
      <c r="M1489"/>
      <c r="N1489"/>
      <c r="O1489"/>
      <c r="P1489"/>
      <c r="Q1489"/>
      <c r="R1489"/>
      <c r="S1489"/>
      <c r="T1489"/>
      <c r="U1489"/>
      <c r="W1489" s="115"/>
      <c r="AB1489" s="46"/>
      <c r="AC1489" s="46"/>
      <c r="AD1489" s="46"/>
      <c r="AE1489" s="46"/>
      <c r="AF1489" s="46"/>
    </row>
    <row r="1490" spans="1:32" x14ac:dyDescent="0.2">
      <c r="A1490"/>
      <c r="B1490"/>
      <c r="D1490"/>
      <c r="E1490"/>
      <c r="F1490"/>
      <c r="G1490"/>
      <c r="H1490"/>
      <c r="I1490"/>
      <c r="J1490"/>
      <c r="K1490"/>
      <c r="L1490"/>
      <c r="M1490"/>
      <c r="N1490"/>
      <c r="O1490"/>
      <c r="P1490"/>
      <c r="Q1490"/>
      <c r="R1490"/>
      <c r="S1490"/>
      <c r="T1490"/>
      <c r="U1490"/>
      <c r="W1490" s="115"/>
      <c r="AB1490" s="46"/>
      <c r="AC1490" s="46"/>
      <c r="AD1490" s="46"/>
      <c r="AE1490" s="46"/>
      <c r="AF1490" s="46"/>
    </row>
    <row r="1491" spans="1:32" x14ac:dyDescent="0.2">
      <c r="A1491"/>
      <c r="B1491"/>
      <c r="D1491"/>
      <c r="E1491"/>
      <c r="F1491"/>
      <c r="G1491"/>
      <c r="H1491"/>
      <c r="I1491"/>
      <c r="J1491"/>
      <c r="K1491"/>
      <c r="L1491"/>
      <c r="M1491"/>
      <c r="N1491"/>
      <c r="O1491"/>
      <c r="P1491"/>
      <c r="Q1491"/>
      <c r="R1491"/>
      <c r="S1491"/>
      <c r="T1491"/>
      <c r="U1491"/>
      <c r="W1491" s="115"/>
      <c r="AB1491" s="46"/>
      <c r="AC1491" s="46"/>
      <c r="AD1491" s="46"/>
      <c r="AE1491" s="46"/>
      <c r="AF1491" s="46"/>
    </row>
    <row r="1492" spans="1:32" x14ac:dyDescent="0.2">
      <c r="A1492"/>
      <c r="B1492"/>
      <c r="D1492"/>
      <c r="E1492"/>
      <c r="F1492"/>
      <c r="G1492"/>
      <c r="H1492"/>
      <c r="I1492"/>
      <c r="J1492"/>
      <c r="K1492"/>
      <c r="L1492"/>
      <c r="M1492"/>
      <c r="N1492"/>
      <c r="O1492"/>
      <c r="P1492"/>
      <c r="Q1492"/>
      <c r="R1492"/>
      <c r="S1492"/>
      <c r="T1492"/>
      <c r="U1492"/>
      <c r="W1492" s="115"/>
      <c r="AB1492" s="46"/>
      <c r="AC1492" s="46"/>
      <c r="AD1492" s="46"/>
      <c r="AE1492" s="46"/>
      <c r="AF1492" s="46"/>
    </row>
    <row r="1493" spans="1:32" x14ac:dyDescent="0.2">
      <c r="A1493"/>
      <c r="B1493"/>
      <c r="D1493"/>
      <c r="E1493"/>
      <c r="F1493"/>
      <c r="G1493"/>
      <c r="H1493"/>
      <c r="I1493"/>
      <c r="J1493"/>
      <c r="K1493"/>
      <c r="L1493"/>
      <c r="M1493"/>
      <c r="N1493"/>
      <c r="O1493"/>
      <c r="P1493"/>
      <c r="Q1493"/>
      <c r="R1493"/>
      <c r="S1493"/>
      <c r="T1493"/>
      <c r="U1493"/>
      <c r="W1493" s="115"/>
      <c r="AB1493" s="46"/>
      <c r="AC1493" s="46"/>
      <c r="AD1493" s="46"/>
      <c r="AE1493" s="46"/>
      <c r="AF1493" s="46"/>
    </row>
    <row r="1494" spans="1:32" x14ac:dyDescent="0.2">
      <c r="A1494"/>
      <c r="B1494"/>
      <c r="D1494"/>
      <c r="E1494"/>
      <c r="F1494"/>
      <c r="G1494"/>
      <c r="H1494"/>
      <c r="I1494"/>
      <c r="J1494"/>
      <c r="K1494"/>
      <c r="L1494"/>
      <c r="M1494"/>
      <c r="N1494"/>
      <c r="O1494"/>
      <c r="P1494"/>
      <c r="Q1494"/>
      <c r="R1494"/>
      <c r="S1494"/>
      <c r="T1494"/>
      <c r="U1494"/>
      <c r="W1494" s="115"/>
      <c r="AB1494" s="46"/>
      <c r="AC1494" s="46"/>
      <c r="AD1494" s="46"/>
      <c r="AE1494" s="46"/>
      <c r="AF1494" s="46"/>
    </row>
    <row r="1495" spans="1:32" x14ac:dyDescent="0.2">
      <c r="A1495"/>
      <c r="B1495"/>
      <c r="D1495"/>
      <c r="E1495"/>
      <c r="F1495"/>
      <c r="G1495"/>
      <c r="H1495"/>
      <c r="I1495"/>
      <c r="J1495"/>
      <c r="K1495"/>
      <c r="L1495"/>
      <c r="M1495"/>
      <c r="N1495"/>
      <c r="O1495"/>
      <c r="P1495"/>
      <c r="Q1495"/>
      <c r="R1495"/>
      <c r="S1495"/>
      <c r="T1495"/>
      <c r="U1495"/>
      <c r="W1495" s="115"/>
      <c r="AB1495" s="46"/>
      <c r="AC1495" s="46"/>
      <c r="AD1495" s="46"/>
      <c r="AE1495" s="46"/>
      <c r="AF1495" s="46"/>
    </row>
    <row r="1496" spans="1:32" x14ac:dyDescent="0.2">
      <c r="A1496"/>
      <c r="B1496"/>
      <c r="D1496"/>
      <c r="E1496"/>
      <c r="F1496"/>
      <c r="G1496"/>
      <c r="H1496"/>
      <c r="I1496"/>
      <c r="J1496"/>
      <c r="K1496"/>
      <c r="L1496"/>
      <c r="M1496"/>
      <c r="N1496"/>
      <c r="O1496"/>
      <c r="P1496"/>
      <c r="Q1496"/>
      <c r="R1496"/>
      <c r="S1496"/>
      <c r="T1496"/>
      <c r="U1496"/>
      <c r="W1496" s="115"/>
      <c r="AB1496" s="46"/>
      <c r="AC1496" s="46"/>
      <c r="AD1496" s="46"/>
      <c r="AE1496" s="46"/>
      <c r="AF1496" s="46"/>
    </row>
    <row r="1497" spans="1:32" x14ac:dyDescent="0.2">
      <c r="A1497"/>
      <c r="B1497"/>
      <c r="D1497"/>
      <c r="E1497"/>
      <c r="F1497"/>
      <c r="G1497"/>
      <c r="H1497"/>
      <c r="I1497"/>
      <c r="J1497"/>
      <c r="K1497"/>
      <c r="L1497"/>
      <c r="M1497"/>
      <c r="N1497"/>
      <c r="O1497"/>
      <c r="P1497"/>
      <c r="Q1497"/>
      <c r="R1497"/>
      <c r="S1497"/>
      <c r="T1497"/>
      <c r="U1497"/>
      <c r="W1497" s="115"/>
      <c r="AB1497" s="46"/>
      <c r="AC1497" s="46"/>
      <c r="AD1497" s="46"/>
      <c r="AE1497" s="46"/>
      <c r="AF1497" s="46"/>
    </row>
    <row r="1498" spans="1:32" x14ac:dyDescent="0.2">
      <c r="A1498"/>
      <c r="B1498"/>
      <c r="D1498"/>
      <c r="E1498"/>
      <c r="F1498"/>
      <c r="G1498"/>
      <c r="H1498"/>
      <c r="I1498"/>
      <c r="J1498"/>
      <c r="K1498"/>
      <c r="L1498"/>
      <c r="M1498"/>
      <c r="N1498"/>
      <c r="O1498"/>
      <c r="P1498"/>
      <c r="Q1498"/>
      <c r="R1498"/>
      <c r="S1498"/>
      <c r="T1498"/>
      <c r="U1498"/>
      <c r="W1498" s="115"/>
      <c r="AB1498" s="46"/>
      <c r="AC1498" s="46"/>
      <c r="AD1498" s="46"/>
      <c r="AE1498" s="46"/>
      <c r="AF1498" s="46"/>
    </row>
    <row r="1499" spans="1:32" x14ac:dyDescent="0.2">
      <c r="A1499"/>
      <c r="B1499"/>
      <c r="D1499"/>
      <c r="E1499"/>
      <c r="F1499"/>
      <c r="G1499"/>
      <c r="H1499"/>
      <c r="I1499"/>
      <c r="J1499"/>
      <c r="K1499"/>
      <c r="L1499"/>
      <c r="M1499"/>
      <c r="N1499"/>
      <c r="O1499"/>
      <c r="P1499"/>
      <c r="Q1499"/>
      <c r="R1499"/>
      <c r="S1499"/>
      <c r="T1499"/>
      <c r="U1499"/>
      <c r="W1499" s="115"/>
      <c r="AB1499" s="46"/>
      <c r="AC1499" s="46"/>
      <c r="AD1499" s="46"/>
      <c r="AE1499" s="46"/>
      <c r="AF1499" s="46"/>
    </row>
    <row r="1500" spans="1:32" x14ac:dyDescent="0.2">
      <c r="A1500"/>
      <c r="B1500"/>
      <c r="D1500"/>
      <c r="E1500"/>
      <c r="F1500"/>
      <c r="G1500"/>
      <c r="H1500"/>
      <c r="I1500"/>
      <c r="J1500"/>
      <c r="K1500"/>
      <c r="L1500"/>
      <c r="M1500"/>
      <c r="N1500"/>
      <c r="O1500"/>
      <c r="P1500"/>
      <c r="Q1500"/>
      <c r="R1500"/>
      <c r="S1500"/>
      <c r="T1500"/>
      <c r="U1500"/>
      <c r="W1500" s="115"/>
      <c r="AB1500" s="46"/>
      <c r="AC1500" s="46"/>
      <c r="AD1500" s="46"/>
      <c r="AE1500" s="46"/>
      <c r="AF1500" s="46"/>
    </row>
    <row r="1501" spans="1:32" x14ac:dyDescent="0.2">
      <c r="A1501"/>
      <c r="B1501"/>
      <c r="D1501"/>
      <c r="E1501"/>
      <c r="F1501"/>
      <c r="G1501"/>
      <c r="H1501"/>
      <c r="I1501"/>
      <c r="J1501"/>
      <c r="K1501"/>
      <c r="L1501"/>
      <c r="M1501"/>
      <c r="N1501"/>
      <c r="O1501"/>
      <c r="P1501"/>
      <c r="Q1501"/>
      <c r="R1501"/>
      <c r="S1501"/>
      <c r="T1501"/>
      <c r="U1501"/>
      <c r="W1501" s="115"/>
      <c r="AB1501" s="46"/>
      <c r="AC1501" s="46"/>
      <c r="AD1501" s="46"/>
      <c r="AE1501" s="46"/>
      <c r="AF1501" s="46"/>
    </row>
    <row r="1502" spans="1:32" x14ac:dyDescent="0.2">
      <c r="A1502"/>
      <c r="B1502"/>
      <c r="D1502"/>
      <c r="E1502"/>
      <c r="F1502"/>
      <c r="G1502"/>
      <c r="H1502"/>
      <c r="I1502"/>
      <c r="J1502"/>
      <c r="K1502"/>
      <c r="L1502"/>
      <c r="M1502"/>
      <c r="N1502"/>
      <c r="O1502"/>
      <c r="P1502"/>
      <c r="Q1502"/>
      <c r="R1502"/>
      <c r="S1502"/>
      <c r="T1502"/>
      <c r="U1502"/>
      <c r="W1502" s="115"/>
      <c r="AB1502" s="46"/>
      <c r="AC1502" s="46"/>
      <c r="AD1502" s="46"/>
      <c r="AE1502" s="46"/>
      <c r="AF1502" s="46"/>
    </row>
    <row r="1503" spans="1:32" x14ac:dyDescent="0.2">
      <c r="A1503"/>
      <c r="B1503"/>
      <c r="D1503"/>
      <c r="E1503"/>
      <c r="F1503"/>
      <c r="G1503"/>
      <c r="H1503"/>
      <c r="I1503"/>
      <c r="J1503"/>
      <c r="K1503"/>
      <c r="L1503"/>
      <c r="M1503"/>
      <c r="N1503"/>
      <c r="O1503"/>
      <c r="P1503"/>
      <c r="Q1503"/>
      <c r="R1503"/>
      <c r="S1503"/>
      <c r="T1503"/>
      <c r="U1503"/>
      <c r="W1503" s="115"/>
      <c r="AB1503" s="46"/>
      <c r="AC1503" s="46"/>
      <c r="AD1503" s="46"/>
      <c r="AE1503" s="46"/>
      <c r="AF1503" s="46"/>
    </row>
    <row r="1504" spans="1:32" x14ac:dyDescent="0.2">
      <c r="A1504"/>
      <c r="B1504"/>
      <c r="D1504"/>
      <c r="E1504"/>
      <c r="F1504"/>
      <c r="G1504"/>
      <c r="H1504"/>
      <c r="I1504"/>
      <c r="J1504"/>
      <c r="K1504"/>
      <c r="L1504"/>
      <c r="M1504"/>
      <c r="N1504"/>
      <c r="O1504"/>
      <c r="P1504"/>
      <c r="Q1504"/>
      <c r="R1504"/>
      <c r="S1504"/>
      <c r="T1504"/>
      <c r="U1504"/>
      <c r="W1504" s="115"/>
      <c r="AB1504" s="46"/>
      <c r="AC1504" s="46"/>
      <c r="AD1504" s="46"/>
      <c r="AE1504" s="46"/>
      <c r="AF1504" s="46"/>
    </row>
    <row r="1505" spans="1:32" x14ac:dyDescent="0.2">
      <c r="A1505"/>
      <c r="B1505"/>
      <c r="D1505"/>
      <c r="E1505"/>
      <c r="F1505"/>
      <c r="G1505"/>
      <c r="H1505"/>
      <c r="I1505"/>
      <c r="J1505"/>
      <c r="K1505"/>
      <c r="L1505"/>
      <c r="M1505"/>
      <c r="N1505"/>
      <c r="O1505"/>
      <c r="P1505"/>
      <c r="Q1505"/>
      <c r="R1505"/>
      <c r="S1505"/>
      <c r="T1505"/>
      <c r="U1505"/>
      <c r="W1505" s="115"/>
      <c r="AB1505" s="46"/>
      <c r="AC1505" s="46"/>
      <c r="AD1505" s="46"/>
      <c r="AE1505" s="46"/>
      <c r="AF1505" s="46"/>
    </row>
    <row r="1506" spans="1:32" x14ac:dyDescent="0.2">
      <c r="A1506"/>
      <c r="B1506"/>
      <c r="D1506"/>
      <c r="E1506"/>
      <c r="F1506"/>
      <c r="G1506"/>
      <c r="H1506"/>
      <c r="I1506"/>
      <c r="J1506"/>
      <c r="K1506"/>
      <c r="L1506"/>
      <c r="M1506"/>
      <c r="N1506"/>
      <c r="O1506"/>
      <c r="P1506"/>
      <c r="Q1506"/>
      <c r="R1506"/>
      <c r="S1506"/>
      <c r="T1506"/>
      <c r="U1506"/>
      <c r="W1506" s="115"/>
      <c r="AB1506" s="46"/>
      <c r="AC1506" s="46"/>
      <c r="AD1506" s="46"/>
      <c r="AE1506" s="46"/>
      <c r="AF1506" s="46"/>
    </row>
    <row r="1507" spans="1:32" x14ac:dyDescent="0.2">
      <c r="A1507"/>
      <c r="B1507"/>
      <c r="D1507"/>
      <c r="E1507"/>
      <c r="F1507"/>
      <c r="G1507"/>
      <c r="H1507"/>
      <c r="I1507"/>
      <c r="J1507"/>
      <c r="K1507"/>
      <c r="L1507"/>
      <c r="M1507"/>
      <c r="N1507"/>
      <c r="O1507"/>
      <c r="P1507"/>
      <c r="Q1507"/>
      <c r="R1507"/>
      <c r="S1507"/>
      <c r="T1507"/>
      <c r="U1507"/>
      <c r="W1507" s="115"/>
      <c r="AB1507" s="46"/>
      <c r="AC1507" s="46"/>
      <c r="AD1507" s="46"/>
      <c r="AE1507" s="46"/>
      <c r="AF1507" s="46"/>
    </row>
    <row r="1508" spans="1:32" x14ac:dyDescent="0.2">
      <c r="A1508"/>
      <c r="B1508"/>
      <c r="D1508"/>
      <c r="E1508"/>
      <c r="F1508"/>
      <c r="G1508"/>
      <c r="H1508"/>
      <c r="I1508"/>
      <c r="J1508"/>
      <c r="K1508"/>
      <c r="L1508"/>
      <c r="M1508"/>
      <c r="N1508"/>
      <c r="O1508"/>
      <c r="P1508"/>
      <c r="Q1508"/>
      <c r="R1508"/>
      <c r="S1508"/>
      <c r="T1508"/>
      <c r="U1508"/>
      <c r="W1508" s="115"/>
      <c r="AB1508" s="46"/>
      <c r="AC1508" s="46"/>
      <c r="AD1508" s="46"/>
      <c r="AE1508" s="46"/>
      <c r="AF1508" s="46"/>
    </row>
    <row r="1509" spans="1:32" x14ac:dyDescent="0.2">
      <c r="A1509"/>
      <c r="B1509"/>
      <c r="D1509"/>
      <c r="E1509"/>
      <c r="F1509"/>
      <c r="G1509"/>
      <c r="H1509"/>
      <c r="I1509"/>
      <c r="J1509"/>
      <c r="K1509"/>
      <c r="L1509"/>
      <c r="M1509"/>
      <c r="N1509"/>
      <c r="O1509"/>
      <c r="P1509"/>
      <c r="Q1509"/>
      <c r="R1509"/>
      <c r="S1509"/>
      <c r="T1509"/>
      <c r="U1509"/>
      <c r="W1509" s="115"/>
      <c r="AB1509" s="46"/>
      <c r="AC1509" s="46"/>
      <c r="AD1509" s="46"/>
      <c r="AE1509" s="46"/>
      <c r="AF1509" s="46"/>
    </row>
    <row r="1510" spans="1:32" x14ac:dyDescent="0.2">
      <c r="A1510"/>
      <c r="B1510"/>
      <c r="D1510"/>
      <c r="E1510"/>
      <c r="F1510"/>
      <c r="G1510"/>
      <c r="H1510"/>
      <c r="I1510"/>
      <c r="J1510"/>
      <c r="K1510"/>
      <c r="L1510"/>
      <c r="M1510"/>
      <c r="N1510"/>
      <c r="O1510"/>
      <c r="P1510"/>
      <c r="Q1510"/>
      <c r="R1510"/>
      <c r="S1510"/>
      <c r="T1510"/>
      <c r="U1510"/>
      <c r="W1510" s="115"/>
      <c r="AB1510" s="46"/>
      <c r="AC1510" s="46"/>
      <c r="AD1510" s="46"/>
      <c r="AE1510" s="46"/>
      <c r="AF1510" s="46"/>
    </row>
    <row r="1511" spans="1:32" x14ac:dyDescent="0.2">
      <c r="A1511"/>
      <c r="B1511"/>
      <c r="D1511"/>
      <c r="E1511"/>
      <c r="F1511"/>
      <c r="G1511"/>
      <c r="H1511"/>
      <c r="I1511"/>
      <c r="J1511"/>
      <c r="K1511"/>
      <c r="L1511"/>
      <c r="M1511"/>
      <c r="N1511"/>
      <c r="O1511"/>
      <c r="P1511"/>
      <c r="Q1511"/>
      <c r="R1511"/>
      <c r="S1511"/>
      <c r="T1511"/>
      <c r="U1511"/>
      <c r="W1511" s="115"/>
      <c r="AB1511" s="46"/>
      <c r="AC1511" s="46"/>
      <c r="AD1511" s="46"/>
      <c r="AE1511" s="46"/>
      <c r="AF1511" s="46"/>
    </row>
    <row r="1512" spans="1:32" x14ac:dyDescent="0.2">
      <c r="A1512"/>
      <c r="B1512"/>
      <c r="D1512"/>
      <c r="E1512"/>
      <c r="F1512"/>
      <c r="G1512"/>
      <c r="H1512"/>
      <c r="I1512"/>
      <c r="J1512"/>
      <c r="K1512"/>
      <c r="L1512"/>
      <c r="M1512"/>
      <c r="N1512"/>
      <c r="O1512"/>
      <c r="P1512"/>
      <c r="Q1512"/>
      <c r="R1512"/>
      <c r="S1512"/>
      <c r="T1512"/>
      <c r="U1512"/>
      <c r="W1512" s="115"/>
      <c r="AB1512" s="46"/>
      <c r="AC1512" s="46"/>
      <c r="AD1512" s="46"/>
      <c r="AE1512" s="46"/>
      <c r="AF1512" s="46"/>
    </row>
    <row r="1513" spans="1:32" x14ac:dyDescent="0.2">
      <c r="A1513"/>
      <c r="B1513"/>
      <c r="D1513"/>
      <c r="E1513"/>
      <c r="F1513"/>
      <c r="G1513"/>
      <c r="H1513"/>
      <c r="I1513"/>
      <c r="J1513"/>
      <c r="K1513"/>
      <c r="L1513"/>
      <c r="M1513"/>
      <c r="N1513"/>
      <c r="O1513"/>
      <c r="P1513"/>
      <c r="Q1513"/>
      <c r="R1513"/>
      <c r="S1513"/>
      <c r="T1513"/>
      <c r="U1513"/>
      <c r="W1513" s="115"/>
      <c r="AB1513" s="46"/>
      <c r="AC1513" s="46"/>
      <c r="AD1513" s="46"/>
      <c r="AE1513" s="46"/>
      <c r="AF1513" s="46"/>
    </row>
    <row r="1514" spans="1:32" x14ac:dyDescent="0.2">
      <c r="A1514"/>
      <c r="B1514"/>
      <c r="D1514"/>
      <c r="E1514"/>
      <c r="F1514"/>
      <c r="G1514"/>
      <c r="H1514"/>
      <c r="I1514"/>
      <c r="J1514"/>
      <c r="K1514"/>
      <c r="L1514"/>
      <c r="M1514"/>
      <c r="N1514"/>
      <c r="O1514"/>
      <c r="P1514"/>
      <c r="Q1514"/>
      <c r="R1514"/>
      <c r="S1514"/>
      <c r="T1514"/>
      <c r="U1514"/>
      <c r="W1514" s="115"/>
      <c r="AB1514" s="46"/>
      <c r="AC1514" s="46"/>
      <c r="AD1514" s="46"/>
      <c r="AE1514" s="46"/>
      <c r="AF1514" s="46"/>
    </row>
    <row r="1515" spans="1:32" x14ac:dyDescent="0.2">
      <c r="A1515"/>
      <c r="B1515"/>
      <c r="D1515"/>
      <c r="E1515"/>
      <c r="F1515"/>
      <c r="G1515"/>
      <c r="H1515"/>
      <c r="I1515"/>
      <c r="J1515"/>
      <c r="K1515"/>
      <c r="L1515"/>
      <c r="M1515"/>
      <c r="N1515"/>
      <c r="O1515"/>
      <c r="P1515"/>
      <c r="Q1515"/>
      <c r="R1515"/>
      <c r="S1515"/>
      <c r="T1515"/>
      <c r="U1515"/>
      <c r="W1515" s="115"/>
      <c r="AB1515" s="46"/>
      <c r="AC1515" s="46"/>
      <c r="AD1515" s="46"/>
      <c r="AE1515" s="46"/>
      <c r="AF1515" s="46"/>
    </row>
    <row r="1516" spans="1:32" x14ac:dyDescent="0.2">
      <c r="A1516"/>
      <c r="B1516"/>
      <c r="D1516"/>
      <c r="E1516"/>
      <c r="F1516"/>
      <c r="G1516"/>
      <c r="H1516"/>
      <c r="I1516"/>
      <c r="J1516"/>
      <c r="K1516"/>
      <c r="L1516"/>
      <c r="M1516"/>
      <c r="N1516"/>
      <c r="O1516"/>
      <c r="P1516"/>
      <c r="Q1516"/>
      <c r="R1516"/>
      <c r="S1516"/>
      <c r="T1516"/>
      <c r="U1516"/>
      <c r="W1516" s="115"/>
      <c r="AB1516" s="46"/>
      <c r="AC1516" s="46"/>
      <c r="AD1516" s="46"/>
      <c r="AE1516" s="46"/>
      <c r="AF1516" s="46"/>
    </row>
    <row r="1517" spans="1:32" x14ac:dyDescent="0.2">
      <c r="A1517"/>
      <c r="B1517"/>
      <c r="D1517"/>
      <c r="E1517"/>
      <c r="F1517"/>
      <c r="G1517"/>
      <c r="H1517"/>
      <c r="I1517"/>
      <c r="J1517"/>
      <c r="K1517"/>
      <c r="L1517"/>
      <c r="M1517"/>
      <c r="N1517"/>
      <c r="O1517"/>
      <c r="P1517"/>
      <c r="Q1517"/>
      <c r="R1517"/>
      <c r="S1517"/>
      <c r="T1517"/>
      <c r="U1517"/>
      <c r="W1517" s="115"/>
      <c r="AB1517" s="46"/>
      <c r="AC1517" s="46"/>
      <c r="AD1517" s="46"/>
      <c r="AE1517" s="46"/>
      <c r="AF1517" s="46"/>
    </row>
    <row r="1518" spans="1:32" x14ac:dyDescent="0.2">
      <c r="A1518"/>
      <c r="B1518"/>
      <c r="D1518"/>
      <c r="E1518"/>
      <c r="F1518"/>
      <c r="G1518"/>
      <c r="H1518"/>
      <c r="I1518"/>
      <c r="J1518"/>
      <c r="K1518"/>
      <c r="L1518"/>
      <c r="M1518"/>
      <c r="N1518"/>
      <c r="O1518"/>
      <c r="P1518"/>
      <c r="Q1518"/>
      <c r="R1518"/>
      <c r="S1518"/>
      <c r="T1518"/>
      <c r="U1518"/>
      <c r="W1518" s="115"/>
      <c r="AB1518" s="46"/>
      <c r="AC1518" s="46"/>
      <c r="AD1518" s="46"/>
      <c r="AE1518" s="46"/>
      <c r="AF1518" s="46"/>
    </row>
    <row r="1519" spans="1:32" x14ac:dyDescent="0.2">
      <c r="A1519"/>
      <c r="B1519"/>
      <c r="D1519"/>
      <c r="E1519"/>
      <c r="F1519"/>
      <c r="G1519"/>
      <c r="H1519"/>
      <c r="I1519"/>
      <c r="J1519"/>
      <c r="K1519"/>
      <c r="L1519"/>
      <c r="M1519"/>
      <c r="N1519"/>
      <c r="O1519"/>
      <c r="P1519"/>
      <c r="Q1519"/>
      <c r="R1519"/>
      <c r="S1519"/>
      <c r="T1519"/>
      <c r="U1519"/>
      <c r="W1519" s="115"/>
      <c r="AB1519" s="46"/>
      <c r="AC1519" s="46"/>
      <c r="AD1519" s="46"/>
      <c r="AE1519" s="46"/>
      <c r="AF1519" s="46"/>
    </row>
    <row r="1520" spans="1:32" x14ac:dyDescent="0.2">
      <c r="A1520"/>
      <c r="B1520"/>
      <c r="D1520"/>
      <c r="E1520"/>
      <c r="F1520"/>
      <c r="G1520"/>
      <c r="H1520"/>
      <c r="I1520"/>
      <c r="J1520"/>
      <c r="K1520"/>
      <c r="L1520"/>
      <c r="M1520"/>
      <c r="N1520"/>
      <c r="O1520"/>
      <c r="P1520"/>
      <c r="Q1520"/>
      <c r="R1520"/>
      <c r="S1520"/>
      <c r="T1520"/>
      <c r="U1520"/>
      <c r="W1520" s="115"/>
      <c r="AB1520" s="46"/>
      <c r="AC1520" s="46"/>
      <c r="AD1520" s="46"/>
      <c r="AE1520" s="46"/>
      <c r="AF1520" s="46"/>
    </row>
    <row r="1521" spans="1:32" x14ac:dyDescent="0.2">
      <c r="A1521"/>
      <c r="B1521"/>
      <c r="D1521"/>
      <c r="E1521"/>
      <c r="F1521"/>
      <c r="G1521"/>
      <c r="H1521"/>
      <c r="I1521"/>
      <c r="J1521"/>
      <c r="K1521"/>
      <c r="L1521"/>
      <c r="M1521"/>
      <c r="N1521"/>
      <c r="O1521"/>
      <c r="P1521"/>
      <c r="Q1521"/>
      <c r="R1521"/>
      <c r="S1521"/>
      <c r="T1521"/>
      <c r="U1521"/>
      <c r="W1521" s="115"/>
      <c r="AB1521" s="46"/>
      <c r="AC1521" s="46"/>
      <c r="AD1521" s="46"/>
      <c r="AE1521" s="46"/>
      <c r="AF1521" s="46"/>
    </row>
    <row r="1522" spans="1:32" x14ac:dyDescent="0.2">
      <c r="A1522"/>
      <c r="B1522"/>
      <c r="D1522"/>
      <c r="E1522"/>
      <c r="F1522"/>
      <c r="G1522"/>
      <c r="H1522"/>
      <c r="I1522"/>
      <c r="J1522"/>
      <c r="K1522"/>
      <c r="L1522"/>
      <c r="M1522"/>
      <c r="N1522"/>
      <c r="O1522"/>
      <c r="P1522"/>
      <c r="Q1522"/>
      <c r="R1522"/>
      <c r="S1522"/>
      <c r="T1522"/>
      <c r="U1522"/>
      <c r="W1522" s="115"/>
      <c r="AB1522" s="46"/>
      <c r="AC1522" s="46"/>
      <c r="AD1522" s="46"/>
      <c r="AE1522" s="46"/>
      <c r="AF1522" s="46"/>
    </row>
    <row r="1523" spans="1:32" x14ac:dyDescent="0.2">
      <c r="A1523"/>
      <c r="B1523"/>
      <c r="D1523"/>
      <c r="E1523"/>
      <c r="F1523"/>
      <c r="G1523"/>
      <c r="H1523"/>
      <c r="I1523"/>
      <c r="J1523"/>
      <c r="K1523"/>
      <c r="L1523"/>
      <c r="M1523"/>
      <c r="N1523"/>
      <c r="O1523"/>
      <c r="P1523"/>
      <c r="Q1523"/>
      <c r="R1523"/>
      <c r="S1523"/>
      <c r="T1523"/>
      <c r="U1523"/>
      <c r="W1523" s="115"/>
      <c r="AB1523" s="46"/>
      <c r="AC1523" s="46"/>
      <c r="AD1523" s="46"/>
      <c r="AE1523" s="46"/>
      <c r="AF1523" s="46"/>
    </row>
    <row r="1524" spans="1:32" x14ac:dyDescent="0.2">
      <c r="A1524"/>
      <c r="B1524"/>
      <c r="D1524"/>
      <c r="E1524"/>
      <c r="F1524"/>
      <c r="G1524"/>
      <c r="H1524"/>
      <c r="I1524"/>
      <c r="J1524"/>
      <c r="K1524"/>
      <c r="L1524"/>
      <c r="M1524"/>
      <c r="N1524"/>
      <c r="O1524"/>
      <c r="P1524"/>
      <c r="Q1524"/>
      <c r="R1524"/>
      <c r="S1524"/>
      <c r="T1524"/>
      <c r="U1524"/>
      <c r="W1524" s="115"/>
      <c r="AB1524" s="46"/>
      <c r="AC1524" s="46"/>
      <c r="AD1524" s="46"/>
      <c r="AE1524" s="46"/>
      <c r="AF1524" s="46"/>
    </row>
    <row r="1525" spans="1:32" x14ac:dyDescent="0.2">
      <c r="A1525"/>
      <c r="B1525"/>
      <c r="D1525"/>
      <c r="E1525"/>
      <c r="F1525"/>
      <c r="G1525"/>
      <c r="H1525"/>
      <c r="I1525"/>
      <c r="J1525"/>
      <c r="K1525"/>
      <c r="L1525"/>
      <c r="M1525"/>
      <c r="N1525"/>
      <c r="O1525"/>
      <c r="P1525"/>
      <c r="Q1525"/>
      <c r="R1525"/>
      <c r="S1525"/>
      <c r="T1525"/>
      <c r="U1525"/>
      <c r="W1525" s="115"/>
      <c r="AB1525" s="46"/>
      <c r="AC1525" s="46"/>
      <c r="AD1525" s="46"/>
      <c r="AE1525" s="46"/>
      <c r="AF1525" s="46"/>
    </row>
    <row r="1526" spans="1:32" x14ac:dyDescent="0.2">
      <c r="A1526"/>
      <c r="B1526"/>
      <c r="D1526"/>
      <c r="E1526"/>
      <c r="F1526"/>
      <c r="G1526"/>
      <c r="H1526"/>
      <c r="I1526"/>
      <c r="J1526"/>
      <c r="K1526"/>
      <c r="L1526"/>
      <c r="M1526"/>
      <c r="N1526"/>
      <c r="O1526"/>
      <c r="P1526"/>
      <c r="Q1526"/>
      <c r="R1526"/>
      <c r="S1526"/>
      <c r="T1526"/>
      <c r="U1526"/>
      <c r="W1526" s="115"/>
      <c r="AB1526" s="46"/>
      <c r="AC1526" s="46"/>
      <c r="AD1526" s="46"/>
      <c r="AE1526" s="46"/>
      <c r="AF1526" s="46"/>
    </row>
    <row r="1527" spans="1:32" x14ac:dyDescent="0.2">
      <c r="A1527"/>
      <c r="B1527"/>
      <c r="D1527"/>
      <c r="E1527"/>
      <c r="F1527"/>
      <c r="G1527"/>
      <c r="H1527"/>
      <c r="I1527"/>
      <c r="J1527"/>
      <c r="K1527"/>
      <c r="L1527"/>
      <c r="M1527"/>
      <c r="N1527"/>
      <c r="O1527"/>
      <c r="P1527"/>
      <c r="Q1527"/>
      <c r="R1527"/>
      <c r="S1527"/>
      <c r="T1527"/>
      <c r="U1527"/>
      <c r="W1527" s="115"/>
      <c r="AB1527" s="46"/>
      <c r="AC1527" s="46"/>
      <c r="AD1527" s="46"/>
      <c r="AE1527" s="46"/>
      <c r="AF1527" s="46"/>
    </row>
    <row r="1528" spans="1:32" x14ac:dyDescent="0.2">
      <c r="A1528"/>
      <c r="B1528"/>
      <c r="D1528"/>
      <c r="E1528"/>
      <c r="F1528"/>
      <c r="G1528"/>
      <c r="H1528"/>
      <c r="I1528"/>
      <c r="J1528"/>
      <c r="K1528"/>
      <c r="L1528"/>
      <c r="M1528"/>
      <c r="N1528"/>
      <c r="O1528"/>
      <c r="P1528"/>
      <c r="Q1528"/>
      <c r="R1528"/>
      <c r="S1528"/>
      <c r="T1528"/>
      <c r="U1528"/>
      <c r="W1528" s="115"/>
      <c r="AB1528" s="46"/>
      <c r="AC1528" s="46"/>
      <c r="AD1528" s="46"/>
      <c r="AE1528" s="46"/>
      <c r="AF1528" s="46"/>
    </row>
    <row r="1529" spans="1:32" x14ac:dyDescent="0.2">
      <c r="A1529"/>
      <c r="B1529"/>
      <c r="D1529"/>
      <c r="E1529"/>
      <c r="F1529"/>
      <c r="G1529"/>
      <c r="H1529"/>
      <c r="I1529"/>
      <c r="J1529"/>
      <c r="K1529"/>
      <c r="L1529"/>
      <c r="M1529"/>
      <c r="N1529"/>
      <c r="O1529"/>
      <c r="P1529"/>
      <c r="Q1529"/>
      <c r="R1529"/>
      <c r="S1529"/>
      <c r="T1529"/>
      <c r="U1529"/>
      <c r="W1529" s="115"/>
      <c r="AB1529" s="46"/>
      <c r="AC1529" s="46"/>
      <c r="AD1529" s="46"/>
      <c r="AE1529" s="46"/>
      <c r="AF1529" s="46"/>
    </row>
    <row r="1530" spans="1:32" x14ac:dyDescent="0.2">
      <c r="A1530"/>
      <c r="B1530"/>
      <c r="D1530"/>
      <c r="E1530"/>
      <c r="F1530"/>
      <c r="G1530"/>
      <c r="H1530"/>
      <c r="I1530"/>
      <c r="J1530"/>
      <c r="K1530"/>
      <c r="L1530"/>
      <c r="M1530"/>
      <c r="N1530"/>
      <c r="O1530"/>
      <c r="P1530"/>
      <c r="Q1530"/>
      <c r="R1530"/>
      <c r="S1530"/>
      <c r="T1530"/>
      <c r="U1530"/>
      <c r="W1530" s="115"/>
      <c r="AB1530" s="46"/>
      <c r="AC1530" s="46"/>
      <c r="AD1530" s="46"/>
      <c r="AE1530" s="46"/>
      <c r="AF1530" s="46"/>
    </row>
    <row r="1531" spans="1:32" x14ac:dyDescent="0.2">
      <c r="A1531"/>
      <c r="B1531"/>
      <c r="D1531"/>
      <c r="E1531"/>
      <c r="F1531"/>
      <c r="G1531"/>
      <c r="H1531"/>
      <c r="I1531"/>
      <c r="J1531"/>
      <c r="K1531"/>
      <c r="L1531"/>
      <c r="M1531"/>
      <c r="N1531"/>
      <c r="O1531"/>
      <c r="P1531"/>
      <c r="Q1531"/>
      <c r="R1531"/>
      <c r="S1531"/>
      <c r="T1531"/>
      <c r="U1531"/>
      <c r="W1531" s="115"/>
      <c r="AB1531" s="46"/>
      <c r="AC1531" s="46"/>
      <c r="AD1531" s="46"/>
      <c r="AE1531" s="46"/>
      <c r="AF1531" s="46"/>
    </row>
    <row r="1532" spans="1:32" x14ac:dyDescent="0.2">
      <c r="A1532"/>
      <c r="B1532"/>
      <c r="D1532"/>
      <c r="E1532"/>
      <c r="F1532"/>
      <c r="G1532"/>
      <c r="H1532"/>
      <c r="I1532"/>
      <c r="J1532"/>
      <c r="K1532"/>
      <c r="L1532"/>
      <c r="M1532"/>
      <c r="N1532"/>
      <c r="O1532"/>
      <c r="P1532"/>
      <c r="Q1532"/>
      <c r="R1532"/>
      <c r="S1532"/>
      <c r="T1532"/>
      <c r="U1532"/>
      <c r="W1532" s="115"/>
      <c r="AB1532" s="46"/>
      <c r="AC1532" s="46"/>
      <c r="AD1532" s="46"/>
      <c r="AE1532" s="46"/>
      <c r="AF1532" s="46"/>
    </row>
    <row r="1533" spans="1:32" x14ac:dyDescent="0.2">
      <c r="A1533"/>
      <c r="B1533"/>
      <c r="D1533"/>
      <c r="E1533"/>
      <c r="F1533"/>
      <c r="G1533"/>
      <c r="H1533"/>
      <c r="I1533"/>
      <c r="J1533"/>
      <c r="K1533"/>
      <c r="L1533"/>
      <c r="M1533"/>
      <c r="N1533"/>
      <c r="O1533"/>
      <c r="P1533"/>
      <c r="Q1533"/>
      <c r="R1533"/>
      <c r="S1533"/>
      <c r="T1533"/>
      <c r="U1533"/>
      <c r="W1533" s="115"/>
      <c r="AB1533" s="46"/>
      <c r="AC1533" s="46"/>
      <c r="AD1533" s="46"/>
      <c r="AE1533" s="46"/>
      <c r="AF1533" s="46"/>
    </row>
    <row r="1534" spans="1:32" x14ac:dyDescent="0.2">
      <c r="A1534"/>
      <c r="B1534"/>
      <c r="D1534"/>
      <c r="E1534"/>
      <c r="F1534"/>
      <c r="G1534"/>
      <c r="H1534"/>
      <c r="I1534"/>
      <c r="J1534"/>
      <c r="K1534"/>
      <c r="L1534"/>
      <c r="M1534"/>
      <c r="N1534"/>
      <c r="O1534"/>
      <c r="P1534"/>
      <c r="Q1534"/>
      <c r="R1534"/>
      <c r="S1534"/>
      <c r="T1534"/>
      <c r="U1534"/>
      <c r="W1534" s="115"/>
      <c r="AB1534" s="46"/>
      <c r="AC1534" s="46"/>
      <c r="AD1534" s="46"/>
      <c r="AE1534" s="46"/>
      <c r="AF1534" s="46"/>
    </row>
    <row r="1535" spans="1:32" x14ac:dyDescent="0.2">
      <c r="A1535"/>
      <c r="B1535"/>
      <c r="D1535"/>
      <c r="E1535"/>
      <c r="F1535"/>
      <c r="G1535"/>
      <c r="H1535"/>
      <c r="I1535"/>
      <c r="J1535"/>
      <c r="K1535"/>
      <c r="L1535"/>
      <c r="M1535"/>
      <c r="N1535"/>
      <c r="O1535"/>
      <c r="P1535"/>
      <c r="Q1535"/>
      <c r="R1535"/>
      <c r="S1535"/>
      <c r="T1535"/>
      <c r="U1535"/>
      <c r="W1535" s="115"/>
      <c r="AB1535" s="46"/>
      <c r="AC1535" s="46"/>
      <c r="AD1535" s="46"/>
      <c r="AE1535" s="46"/>
      <c r="AF1535" s="46"/>
    </row>
    <row r="1536" spans="1:32" x14ac:dyDescent="0.2">
      <c r="A1536"/>
      <c r="B1536"/>
      <c r="D1536"/>
      <c r="E1536"/>
      <c r="F1536"/>
      <c r="G1536"/>
      <c r="H1536"/>
      <c r="I1536"/>
      <c r="J1536"/>
      <c r="K1536"/>
      <c r="L1536"/>
      <c r="M1536"/>
      <c r="N1536"/>
      <c r="O1536"/>
      <c r="P1536"/>
      <c r="Q1536"/>
      <c r="R1536"/>
      <c r="S1536"/>
      <c r="T1536"/>
      <c r="U1536"/>
      <c r="W1536" s="115"/>
      <c r="AB1536" s="46"/>
      <c r="AC1536" s="46"/>
      <c r="AD1536" s="46"/>
      <c r="AE1536" s="46"/>
      <c r="AF1536" s="46"/>
    </row>
    <row r="1537" spans="1:32" x14ac:dyDescent="0.2">
      <c r="A1537"/>
      <c r="B1537"/>
      <c r="D1537"/>
      <c r="E1537"/>
      <c r="F1537"/>
      <c r="G1537"/>
      <c r="H1537"/>
      <c r="I1537"/>
      <c r="J1537"/>
      <c r="K1537"/>
      <c r="L1537"/>
      <c r="M1537"/>
      <c r="N1537"/>
      <c r="O1537"/>
      <c r="P1537"/>
      <c r="Q1537"/>
      <c r="R1537"/>
      <c r="S1537"/>
      <c r="T1537"/>
      <c r="U1537"/>
      <c r="W1537" s="115"/>
      <c r="AB1537" s="46"/>
      <c r="AC1537" s="46"/>
      <c r="AD1537" s="46"/>
      <c r="AE1537" s="46"/>
      <c r="AF1537" s="46"/>
    </row>
    <row r="1538" spans="1:32" x14ac:dyDescent="0.2">
      <c r="A1538"/>
      <c r="B1538"/>
      <c r="D1538"/>
      <c r="E1538"/>
      <c r="F1538"/>
      <c r="G1538"/>
      <c r="H1538"/>
      <c r="I1538"/>
      <c r="J1538"/>
      <c r="K1538"/>
      <c r="L1538"/>
      <c r="M1538"/>
      <c r="N1538"/>
      <c r="O1538"/>
      <c r="P1538"/>
      <c r="Q1538"/>
      <c r="R1538"/>
      <c r="S1538"/>
      <c r="T1538"/>
      <c r="U1538"/>
      <c r="W1538" s="115"/>
      <c r="AB1538" s="46"/>
      <c r="AC1538" s="46"/>
      <c r="AD1538" s="46"/>
      <c r="AE1538" s="46"/>
      <c r="AF1538" s="46"/>
    </row>
    <row r="1539" spans="1:32" x14ac:dyDescent="0.2">
      <c r="A1539"/>
      <c r="B1539"/>
      <c r="D1539"/>
      <c r="E1539"/>
      <c r="F1539"/>
      <c r="G1539"/>
      <c r="H1539"/>
      <c r="I1539"/>
      <c r="J1539"/>
      <c r="K1539"/>
      <c r="L1539"/>
      <c r="M1539"/>
      <c r="N1539"/>
      <c r="O1539"/>
      <c r="P1539"/>
      <c r="Q1539"/>
      <c r="R1539"/>
      <c r="S1539"/>
      <c r="T1539"/>
      <c r="U1539"/>
      <c r="W1539" s="115"/>
      <c r="AB1539" s="46"/>
      <c r="AC1539" s="46"/>
      <c r="AD1539" s="46"/>
      <c r="AE1539" s="46"/>
      <c r="AF1539" s="46"/>
    </row>
    <row r="1540" spans="1:32" x14ac:dyDescent="0.2">
      <c r="A1540"/>
      <c r="B1540"/>
      <c r="D1540"/>
      <c r="E1540"/>
      <c r="F1540"/>
      <c r="G1540"/>
      <c r="H1540"/>
      <c r="I1540"/>
      <c r="J1540"/>
      <c r="K1540"/>
      <c r="L1540"/>
      <c r="M1540"/>
      <c r="N1540"/>
      <c r="O1540"/>
      <c r="P1540"/>
      <c r="Q1540"/>
      <c r="R1540"/>
      <c r="S1540"/>
      <c r="T1540"/>
      <c r="U1540"/>
      <c r="W1540" s="115"/>
      <c r="AB1540" s="46"/>
      <c r="AC1540" s="46"/>
      <c r="AD1540" s="46"/>
      <c r="AE1540" s="46"/>
      <c r="AF1540" s="46"/>
    </row>
    <row r="1541" spans="1:32" x14ac:dyDescent="0.2">
      <c r="A1541"/>
      <c r="B1541"/>
      <c r="D1541"/>
      <c r="E1541"/>
      <c r="F1541"/>
      <c r="G1541"/>
      <c r="H1541"/>
      <c r="I1541"/>
      <c r="J1541"/>
      <c r="K1541"/>
      <c r="L1541"/>
      <c r="M1541"/>
      <c r="N1541"/>
      <c r="O1541"/>
      <c r="P1541"/>
      <c r="Q1541"/>
      <c r="R1541"/>
      <c r="S1541"/>
      <c r="T1541"/>
      <c r="U1541"/>
      <c r="W1541" s="115"/>
      <c r="AB1541" s="46"/>
      <c r="AC1541" s="46"/>
      <c r="AD1541" s="46"/>
      <c r="AE1541" s="46"/>
      <c r="AF1541" s="46"/>
    </row>
    <row r="1542" spans="1:32" x14ac:dyDescent="0.2">
      <c r="A1542"/>
      <c r="B1542"/>
      <c r="D1542"/>
      <c r="E1542"/>
      <c r="F1542"/>
      <c r="G1542"/>
      <c r="H1542"/>
      <c r="I1542"/>
      <c r="J1542"/>
      <c r="K1542"/>
      <c r="L1542"/>
      <c r="M1542"/>
      <c r="N1542"/>
      <c r="O1542"/>
      <c r="P1542"/>
      <c r="Q1542"/>
      <c r="R1542"/>
      <c r="S1542"/>
      <c r="T1542"/>
      <c r="U1542"/>
      <c r="W1542" s="115"/>
      <c r="AB1542" s="46"/>
      <c r="AC1542" s="46"/>
      <c r="AD1542" s="46"/>
      <c r="AE1542" s="46"/>
      <c r="AF1542" s="46"/>
    </row>
    <row r="1543" spans="1:32" x14ac:dyDescent="0.2">
      <c r="A1543"/>
      <c r="B1543"/>
      <c r="D1543"/>
      <c r="E1543"/>
      <c r="F1543"/>
      <c r="G1543"/>
      <c r="H1543"/>
      <c r="I1543"/>
      <c r="J1543"/>
      <c r="K1543"/>
      <c r="L1543"/>
      <c r="M1543"/>
      <c r="N1543"/>
      <c r="O1543"/>
      <c r="P1543"/>
      <c r="Q1543"/>
      <c r="R1543"/>
      <c r="S1543"/>
      <c r="T1543"/>
      <c r="U1543"/>
      <c r="W1543" s="115"/>
      <c r="AB1543" s="46"/>
      <c r="AC1543" s="46"/>
      <c r="AD1543" s="46"/>
      <c r="AE1543" s="46"/>
      <c r="AF1543" s="46"/>
    </row>
    <row r="1544" spans="1:32" x14ac:dyDescent="0.2">
      <c r="A1544"/>
      <c r="B1544"/>
      <c r="D1544"/>
      <c r="E1544"/>
      <c r="F1544"/>
      <c r="G1544"/>
      <c r="H1544"/>
      <c r="I1544"/>
      <c r="J1544"/>
      <c r="K1544"/>
      <c r="L1544"/>
      <c r="M1544"/>
      <c r="N1544"/>
      <c r="O1544"/>
      <c r="P1544"/>
      <c r="Q1544"/>
      <c r="R1544"/>
      <c r="S1544"/>
      <c r="T1544"/>
      <c r="U1544"/>
      <c r="W1544" s="115"/>
      <c r="AB1544" s="46"/>
      <c r="AC1544" s="46"/>
      <c r="AD1544" s="46"/>
      <c r="AE1544" s="46"/>
      <c r="AF1544" s="46"/>
    </row>
    <row r="1545" spans="1:32" x14ac:dyDescent="0.2">
      <c r="A1545"/>
      <c r="B1545"/>
      <c r="D1545"/>
      <c r="E1545"/>
      <c r="F1545"/>
      <c r="G1545"/>
      <c r="H1545"/>
      <c r="I1545"/>
      <c r="J1545"/>
      <c r="K1545"/>
      <c r="L1545"/>
      <c r="M1545"/>
      <c r="N1545"/>
      <c r="O1545"/>
      <c r="P1545"/>
      <c r="Q1545"/>
      <c r="R1545"/>
      <c r="S1545"/>
      <c r="T1545"/>
      <c r="U1545"/>
      <c r="W1545" s="115"/>
      <c r="AB1545" s="46"/>
      <c r="AC1545" s="46"/>
      <c r="AD1545" s="46"/>
      <c r="AE1545" s="46"/>
      <c r="AF1545" s="46"/>
    </row>
    <row r="1546" spans="1:32" x14ac:dyDescent="0.2">
      <c r="A1546"/>
      <c r="B1546"/>
      <c r="D1546"/>
      <c r="E1546"/>
      <c r="F1546"/>
      <c r="G1546"/>
      <c r="H1546"/>
      <c r="I1546"/>
      <c r="J1546"/>
      <c r="K1546"/>
      <c r="L1546"/>
      <c r="M1546"/>
      <c r="N1546"/>
      <c r="O1546"/>
      <c r="P1546"/>
      <c r="Q1546"/>
      <c r="R1546"/>
      <c r="S1546"/>
      <c r="T1546"/>
      <c r="U1546"/>
      <c r="W1546" s="115"/>
      <c r="AB1546" s="46"/>
      <c r="AC1546" s="46"/>
      <c r="AD1546" s="46"/>
      <c r="AE1546" s="46"/>
      <c r="AF1546" s="46"/>
    </row>
    <row r="1547" spans="1:32" x14ac:dyDescent="0.2">
      <c r="A1547"/>
      <c r="B1547"/>
      <c r="D1547"/>
      <c r="E1547"/>
      <c r="F1547"/>
      <c r="G1547"/>
      <c r="H1547"/>
      <c r="I1547"/>
      <c r="J1547"/>
      <c r="K1547"/>
      <c r="L1547"/>
      <c r="M1547"/>
      <c r="N1547"/>
      <c r="O1547"/>
      <c r="P1547"/>
      <c r="Q1547"/>
      <c r="R1547"/>
      <c r="S1547"/>
      <c r="T1547"/>
      <c r="U1547"/>
      <c r="W1547" s="115"/>
      <c r="AB1547" s="46"/>
      <c r="AC1547" s="46"/>
      <c r="AD1547" s="46"/>
      <c r="AE1547" s="46"/>
      <c r="AF1547" s="46"/>
    </row>
    <row r="1548" spans="1:32" x14ac:dyDescent="0.2">
      <c r="A1548"/>
      <c r="B1548"/>
      <c r="D1548"/>
      <c r="E1548"/>
      <c r="F1548"/>
      <c r="G1548"/>
      <c r="H1548"/>
      <c r="I1548"/>
      <c r="J1548"/>
      <c r="K1548"/>
      <c r="L1548"/>
      <c r="M1548"/>
      <c r="N1548"/>
      <c r="O1548"/>
      <c r="P1548"/>
      <c r="Q1548"/>
      <c r="R1548"/>
      <c r="S1548"/>
      <c r="T1548"/>
      <c r="U1548"/>
      <c r="W1548" s="115"/>
      <c r="AB1548" s="46"/>
      <c r="AC1548" s="46"/>
      <c r="AD1548" s="46"/>
      <c r="AE1548" s="46"/>
      <c r="AF1548" s="46"/>
    </row>
    <row r="1549" spans="1:32" x14ac:dyDescent="0.2">
      <c r="A1549"/>
      <c r="B1549"/>
      <c r="D1549"/>
      <c r="E1549"/>
      <c r="F1549"/>
      <c r="G1549"/>
      <c r="H1549"/>
      <c r="I1549"/>
      <c r="J1549"/>
      <c r="K1549"/>
      <c r="L1549"/>
      <c r="M1549"/>
      <c r="N1549"/>
      <c r="O1549"/>
      <c r="P1549"/>
      <c r="Q1549"/>
      <c r="R1549"/>
      <c r="S1549"/>
      <c r="T1549"/>
      <c r="U1549"/>
      <c r="W1549" s="115"/>
      <c r="AB1549" s="46"/>
      <c r="AC1549" s="46"/>
      <c r="AD1549" s="46"/>
      <c r="AE1549" s="46"/>
      <c r="AF1549" s="46"/>
    </row>
    <row r="1550" spans="1:32" x14ac:dyDescent="0.2">
      <c r="A1550"/>
      <c r="B1550"/>
      <c r="D1550"/>
      <c r="E1550"/>
      <c r="F1550"/>
      <c r="G1550"/>
      <c r="H1550"/>
      <c r="I1550"/>
      <c r="J1550"/>
      <c r="K1550"/>
      <c r="L1550"/>
      <c r="M1550"/>
      <c r="N1550"/>
      <c r="O1550"/>
      <c r="P1550"/>
      <c r="Q1550"/>
      <c r="R1550"/>
      <c r="S1550"/>
      <c r="T1550"/>
      <c r="U1550"/>
      <c r="W1550" s="115"/>
      <c r="AB1550" s="46"/>
      <c r="AC1550" s="46"/>
      <c r="AD1550" s="46"/>
      <c r="AE1550" s="46"/>
      <c r="AF1550" s="46"/>
    </row>
    <row r="1551" spans="1:32" x14ac:dyDescent="0.2">
      <c r="A1551"/>
      <c r="B1551"/>
      <c r="D1551"/>
      <c r="E1551"/>
      <c r="F1551"/>
      <c r="G1551"/>
      <c r="H1551"/>
      <c r="I1551"/>
      <c r="J1551"/>
      <c r="K1551"/>
      <c r="L1551"/>
      <c r="M1551"/>
      <c r="N1551"/>
      <c r="O1551"/>
      <c r="P1551"/>
      <c r="Q1551"/>
      <c r="R1551"/>
      <c r="S1551"/>
      <c r="T1551"/>
      <c r="U1551"/>
      <c r="W1551" s="115"/>
      <c r="AB1551" s="46"/>
      <c r="AC1551" s="46"/>
      <c r="AD1551" s="46"/>
      <c r="AE1551" s="46"/>
      <c r="AF1551" s="46"/>
    </row>
    <row r="1552" spans="1:32" x14ac:dyDescent="0.2">
      <c r="A1552"/>
      <c r="B1552"/>
      <c r="D1552"/>
      <c r="E1552"/>
      <c r="F1552"/>
      <c r="G1552"/>
      <c r="H1552"/>
      <c r="I1552"/>
      <c r="J1552"/>
      <c r="K1552"/>
      <c r="L1552"/>
      <c r="M1552"/>
      <c r="N1552"/>
      <c r="O1552"/>
      <c r="P1552"/>
      <c r="Q1552"/>
      <c r="R1552"/>
      <c r="S1552"/>
      <c r="T1552"/>
      <c r="U1552"/>
      <c r="W1552" s="115"/>
      <c r="AB1552" s="46"/>
      <c r="AC1552" s="46"/>
      <c r="AD1552" s="46"/>
      <c r="AE1552" s="46"/>
      <c r="AF1552" s="46"/>
    </row>
    <row r="1553" spans="1:32" x14ac:dyDescent="0.2">
      <c r="A1553"/>
      <c r="B1553"/>
      <c r="D1553"/>
      <c r="E1553"/>
      <c r="F1553"/>
      <c r="G1553"/>
      <c r="H1553"/>
      <c r="I1553"/>
      <c r="J1553"/>
      <c r="K1553"/>
      <c r="L1553"/>
      <c r="M1553"/>
      <c r="N1553"/>
      <c r="O1553"/>
      <c r="P1553"/>
      <c r="Q1553"/>
      <c r="R1553"/>
      <c r="S1553"/>
      <c r="T1553"/>
      <c r="U1553"/>
      <c r="W1553" s="115"/>
      <c r="AB1553" s="46"/>
      <c r="AC1553" s="46"/>
      <c r="AD1553" s="46"/>
      <c r="AE1553" s="46"/>
      <c r="AF1553" s="46"/>
    </row>
    <row r="1554" spans="1:32" x14ac:dyDescent="0.2">
      <c r="A1554"/>
      <c r="B1554"/>
      <c r="D1554"/>
      <c r="E1554"/>
      <c r="F1554"/>
      <c r="G1554"/>
      <c r="H1554"/>
      <c r="I1554"/>
      <c r="J1554"/>
      <c r="K1554"/>
      <c r="L1554"/>
      <c r="M1554"/>
      <c r="N1554"/>
      <c r="O1554"/>
      <c r="P1554"/>
      <c r="Q1554"/>
      <c r="R1554"/>
      <c r="S1554"/>
      <c r="T1554"/>
      <c r="U1554"/>
      <c r="W1554" s="115"/>
      <c r="AB1554" s="46"/>
      <c r="AC1554" s="46"/>
      <c r="AD1554" s="46"/>
      <c r="AE1554" s="46"/>
      <c r="AF1554" s="46"/>
    </row>
    <row r="1555" spans="1:32" x14ac:dyDescent="0.2">
      <c r="A1555"/>
      <c r="B1555"/>
      <c r="D1555"/>
      <c r="E1555"/>
      <c r="F1555"/>
      <c r="G1555"/>
      <c r="H1555"/>
      <c r="I1555"/>
      <c r="J1555"/>
      <c r="K1555"/>
      <c r="L1555"/>
      <c r="M1555"/>
      <c r="N1555"/>
      <c r="O1555"/>
      <c r="P1555"/>
      <c r="Q1555"/>
      <c r="R1555"/>
      <c r="S1555"/>
      <c r="T1555"/>
      <c r="U1555"/>
      <c r="W1555" s="115"/>
      <c r="AB1555" s="46"/>
      <c r="AC1555" s="46"/>
      <c r="AD1555" s="46"/>
      <c r="AE1555" s="46"/>
      <c r="AF1555" s="46"/>
    </row>
    <row r="1556" spans="1:32" x14ac:dyDescent="0.2">
      <c r="A1556"/>
      <c r="B1556"/>
      <c r="D1556"/>
      <c r="E1556"/>
      <c r="F1556"/>
      <c r="G1556"/>
      <c r="H1556"/>
      <c r="I1556"/>
      <c r="J1556"/>
      <c r="K1556"/>
      <c r="L1556"/>
      <c r="M1556"/>
      <c r="N1556"/>
      <c r="O1556"/>
      <c r="P1556"/>
      <c r="Q1556"/>
      <c r="R1556"/>
      <c r="S1556"/>
      <c r="T1556"/>
      <c r="U1556"/>
      <c r="W1556" s="115"/>
      <c r="AB1556" s="46"/>
      <c r="AC1556" s="46"/>
      <c r="AD1556" s="46"/>
      <c r="AE1556" s="46"/>
      <c r="AF1556" s="46"/>
    </row>
    <row r="1557" spans="1:32" x14ac:dyDescent="0.2">
      <c r="A1557"/>
      <c r="B1557"/>
      <c r="D1557"/>
      <c r="E1557"/>
      <c r="F1557"/>
      <c r="G1557"/>
      <c r="H1557"/>
      <c r="I1557"/>
      <c r="J1557"/>
      <c r="K1557"/>
      <c r="L1557"/>
      <c r="M1557"/>
      <c r="N1557"/>
      <c r="O1557"/>
      <c r="P1557"/>
      <c r="Q1557"/>
      <c r="R1557"/>
      <c r="S1557"/>
      <c r="T1557"/>
      <c r="U1557"/>
      <c r="W1557" s="115"/>
      <c r="AB1557" s="46"/>
      <c r="AC1557" s="46"/>
      <c r="AD1557" s="46"/>
      <c r="AE1557" s="46"/>
      <c r="AF1557" s="46"/>
    </row>
    <row r="1558" spans="1:32" x14ac:dyDescent="0.2">
      <c r="A1558"/>
      <c r="B1558"/>
      <c r="D1558"/>
      <c r="E1558"/>
      <c r="F1558"/>
      <c r="G1558"/>
      <c r="H1558"/>
      <c r="I1558"/>
      <c r="J1558"/>
      <c r="K1558"/>
      <c r="L1558"/>
      <c r="M1558"/>
      <c r="N1558"/>
      <c r="O1558"/>
      <c r="P1558"/>
      <c r="Q1558"/>
      <c r="R1558"/>
      <c r="S1558"/>
      <c r="T1558"/>
      <c r="U1558"/>
      <c r="W1558" s="115"/>
      <c r="AB1558" s="46"/>
      <c r="AC1558" s="46"/>
      <c r="AD1558" s="46"/>
      <c r="AE1558" s="46"/>
      <c r="AF1558" s="46"/>
    </row>
    <row r="1559" spans="1:32" x14ac:dyDescent="0.2">
      <c r="A1559"/>
      <c r="B1559"/>
      <c r="D1559"/>
      <c r="E1559"/>
      <c r="F1559"/>
      <c r="G1559"/>
      <c r="H1559"/>
      <c r="I1559"/>
      <c r="J1559"/>
      <c r="K1559"/>
      <c r="L1559"/>
      <c r="M1559"/>
      <c r="N1559"/>
      <c r="O1559"/>
      <c r="P1559"/>
      <c r="Q1559"/>
      <c r="R1559"/>
      <c r="S1559"/>
      <c r="T1559"/>
      <c r="U1559"/>
      <c r="W1559" s="115"/>
      <c r="AB1559" s="46"/>
      <c r="AC1559" s="46"/>
      <c r="AD1559" s="46"/>
      <c r="AE1559" s="46"/>
      <c r="AF1559" s="46"/>
    </row>
    <row r="1560" spans="1:32" x14ac:dyDescent="0.2">
      <c r="A1560"/>
      <c r="B1560"/>
      <c r="D1560"/>
      <c r="E1560"/>
      <c r="F1560"/>
      <c r="G1560"/>
      <c r="H1560"/>
      <c r="I1560"/>
      <c r="J1560"/>
      <c r="K1560"/>
      <c r="L1560"/>
      <c r="M1560"/>
      <c r="N1560"/>
      <c r="O1560"/>
      <c r="P1560"/>
      <c r="Q1560"/>
      <c r="R1560"/>
      <c r="S1560"/>
      <c r="T1560"/>
      <c r="U1560"/>
      <c r="W1560" s="115"/>
      <c r="AB1560" s="46"/>
      <c r="AC1560" s="46"/>
      <c r="AD1560" s="46"/>
      <c r="AE1560" s="46"/>
      <c r="AF1560" s="46"/>
    </row>
    <row r="1561" spans="1:32" x14ac:dyDescent="0.2">
      <c r="A1561"/>
      <c r="B1561"/>
      <c r="D1561"/>
      <c r="E1561"/>
      <c r="F1561"/>
      <c r="G1561"/>
      <c r="H1561"/>
      <c r="I1561"/>
      <c r="J1561"/>
      <c r="K1561"/>
      <c r="L1561"/>
      <c r="M1561"/>
      <c r="N1561"/>
      <c r="O1561"/>
      <c r="P1561"/>
      <c r="Q1561"/>
      <c r="R1561"/>
      <c r="S1561"/>
      <c r="T1561"/>
      <c r="U1561"/>
      <c r="W1561" s="115"/>
      <c r="AB1561" s="46"/>
      <c r="AC1561" s="46"/>
      <c r="AD1561" s="46"/>
      <c r="AE1561" s="46"/>
      <c r="AF1561" s="46"/>
    </row>
    <row r="1562" spans="1:32" x14ac:dyDescent="0.2">
      <c r="A1562"/>
      <c r="B1562"/>
      <c r="D1562"/>
      <c r="E1562"/>
      <c r="F1562"/>
      <c r="G1562"/>
      <c r="H1562"/>
      <c r="I1562"/>
      <c r="J1562"/>
      <c r="K1562"/>
      <c r="L1562"/>
      <c r="M1562"/>
      <c r="N1562"/>
      <c r="O1562"/>
      <c r="P1562"/>
      <c r="Q1562"/>
      <c r="R1562"/>
      <c r="S1562"/>
      <c r="T1562"/>
      <c r="U1562"/>
      <c r="W1562" s="115"/>
      <c r="AB1562" s="46"/>
      <c r="AC1562" s="46"/>
      <c r="AD1562" s="46"/>
      <c r="AE1562" s="46"/>
      <c r="AF1562" s="46"/>
    </row>
    <row r="1563" spans="1:32" x14ac:dyDescent="0.2">
      <c r="A1563"/>
      <c r="B1563"/>
      <c r="D1563"/>
      <c r="E1563"/>
      <c r="F1563"/>
      <c r="G1563"/>
      <c r="H1563"/>
      <c r="I1563"/>
      <c r="J1563"/>
      <c r="K1563"/>
      <c r="L1563"/>
      <c r="M1563"/>
      <c r="N1563"/>
      <c r="O1563"/>
      <c r="P1563"/>
      <c r="Q1563"/>
      <c r="R1563"/>
      <c r="S1563"/>
      <c r="T1563"/>
      <c r="U1563"/>
      <c r="W1563" s="115"/>
      <c r="AB1563" s="46"/>
      <c r="AC1563" s="46"/>
      <c r="AD1563" s="46"/>
      <c r="AE1563" s="46"/>
      <c r="AF1563" s="46"/>
    </row>
    <row r="1564" spans="1:32" x14ac:dyDescent="0.2">
      <c r="A1564"/>
      <c r="B1564"/>
      <c r="D1564"/>
      <c r="E1564"/>
      <c r="F1564"/>
      <c r="G1564"/>
      <c r="H1564"/>
      <c r="I1564"/>
      <c r="J1564"/>
      <c r="K1564"/>
      <c r="L1564"/>
      <c r="M1564"/>
      <c r="N1564"/>
      <c r="O1564"/>
      <c r="P1564"/>
      <c r="Q1564"/>
      <c r="R1564"/>
      <c r="S1564"/>
      <c r="T1564"/>
      <c r="U1564"/>
      <c r="W1564" s="115"/>
      <c r="AB1564" s="46"/>
      <c r="AC1564" s="46"/>
      <c r="AD1564" s="46"/>
      <c r="AE1564" s="46"/>
      <c r="AF1564" s="46"/>
    </row>
    <row r="1565" spans="1:32" x14ac:dyDescent="0.2">
      <c r="A1565"/>
      <c r="B1565"/>
      <c r="D1565"/>
      <c r="E1565"/>
      <c r="F1565"/>
      <c r="G1565"/>
      <c r="H1565"/>
      <c r="I1565"/>
      <c r="J1565"/>
      <c r="K1565"/>
      <c r="L1565"/>
      <c r="M1565"/>
      <c r="N1565"/>
      <c r="O1565"/>
      <c r="P1565"/>
      <c r="Q1565"/>
      <c r="R1565"/>
      <c r="S1565"/>
      <c r="T1565"/>
      <c r="U1565"/>
      <c r="W1565" s="115"/>
      <c r="AB1565" s="46"/>
      <c r="AC1565" s="46"/>
      <c r="AD1565" s="46"/>
      <c r="AE1565" s="46"/>
      <c r="AF1565" s="46"/>
    </row>
    <row r="1566" spans="1:32" x14ac:dyDescent="0.2">
      <c r="A1566"/>
      <c r="B1566"/>
      <c r="D1566"/>
      <c r="E1566"/>
      <c r="F1566"/>
      <c r="G1566"/>
      <c r="H1566"/>
      <c r="I1566"/>
      <c r="J1566"/>
      <c r="K1566"/>
      <c r="L1566"/>
      <c r="M1566"/>
      <c r="N1566"/>
      <c r="O1566"/>
      <c r="P1566"/>
      <c r="Q1566"/>
      <c r="R1566"/>
      <c r="S1566"/>
      <c r="T1566"/>
      <c r="U1566"/>
      <c r="W1566" s="115"/>
      <c r="AB1566" s="46"/>
      <c r="AC1566" s="46"/>
      <c r="AD1566" s="46"/>
      <c r="AE1566" s="46"/>
      <c r="AF1566" s="46"/>
    </row>
    <row r="1567" spans="1:32" x14ac:dyDescent="0.2">
      <c r="A1567"/>
      <c r="B1567"/>
      <c r="D1567"/>
      <c r="E1567"/>
      <c r="F1567"/>
      <c r="G1567"/>
      <c r="H1567"/>
      <c r="I1567"/>
      <c r="J1567"/>
      <c r="K1567"/>
      <c r="L1567"/>
      <c r="M1567"/>
      <c r="N1567"/>
      <c r="O1567"/>
      <c r="P1567"/>
      <c r="Q1567"/>
      <c r="R1567"/>
      <c r="S1567"/>
      <c r="T1567"/>
      <c r="U1567"/>
      <c r="W1567" s="115"/>
      <c r="AB1567" s="46"/>
      <c r="AC1567" s="46"/>
      <c r="AD1567" s="46"/>
      <c r="AE1567" s="46"/>
      <c r="AF1567" s="46"/>
    </row>
    <row r="1568" spans="1:32" x14ac:dyDescent="0.2">
      <c r="A1568"/>
      <c r="B1568"/>
      <c r="D1568"/>
      <c r="E1568"/>
      <c r="F1568"/>
      <c r="G1568"/>
      <c r="H1568"/>
      <c r="I1568"/>
      <c r="J1568"/>
      <c r="K1568"/>
      <c r="L1568"/>
      <c r="M1568"/>
      <c r="N1568"/>
      <c r="O1568"/>
      <c r="P1568"/>
      <c r="Q1568"/>
      <c r="R1568"/>
      <c r="S1568"/>
      <c r="T1568"/>
      <c r="U1568"/>
      <c r="W1568" s="115"/>
      <c r="AB1568" s="46"/>
      <c r="AC1568" s="46"/>
      <c r="AD1568" s="46"/>
      <c r="AE1568" s="46"/>
      <c r="AF1568" s="46"/>
    </row>
    <row r="1569" spans="1:32" x14ac:dyDescent="0.2">
      <c r="A1569"/>
      <c r="B1569"/>
      <c r="D1569"/>
      <c r="E1569"/>
      <c r="F1569"/>
      <c r="G1569"/>
      <c r="H1569"/>
      <c r="I1569"/>
      <c r="J1569"/>
      <c r="K1569"/>
      <c r="L1569"/>
      <c r="M1569"/>
      <c r="N1569"/>
      <c r="O1569"/>
      <c r="P1569"/>
      <c r="Q1569"/>
      <c r="R1569"/>
      <c r="S1569"/>
      <c r="T1569"/>
      <c r="U1569"/>
      <c r="W1569" s="115"/>
      <c r="AB1569" s="46"/>
      <c r="AC1569" s="46"/>
      <c r="AD1569" s="46"/>
      <c r="AE1569" s="46"/>
      <c r="AF1569" s="46"/>
    </row>
    <row r="1570" spans="1:32" x14ac:dyDescent="0.2">
      <c r="A1570"/>
      <c r="B1570"/>
      <c r="D1570"/>
      <c r="E1570"/>
      <c r="F1570"/>
      <c r="G1570"/>
      <c r="H1570"/>
      <c r="I1570"/>
      <c r="J1570"/>
      <c r="K1570"/>
      <c r="L1570"/>
      <c r="M1570"/>
      <c r="N1570"/>
      <c r="O1570"/>
      <c r="P1570"/>
      <c r="Q1570"/>
      <c r="R1570"/>
      <c r="S1570"/>
      <c r="T1570"/>
      <c r="U1570"/>
      <c r="W1570" s="115"/>
      <c r="AB1570" s="46"/>
      <c r="AC1570" s="46"/>
      <c r="AD1570" s="46"/>
      <c r="AE1570" s="46"/>
      <c r="AF1570" s="46"/>
    </row>
    <row r="1571" spans="1:32" x14ac:dyDescent="0.2">
      <c r="A1571"/>
      <c r="B1571"/>
      <c r="D1571"/>
      <c r="E1571"/>
      <c r="F1571"/>
      <c r="G1571"/>
      <c r="H1571"/>
      <c r="I1571"/>
      <c r="J1571"/>
      <c r="K1571"/>
      <c r="L1571"/>
      <c r="M1571"/>
      <c r="N1571"/>
      <c r="O1571"/>
      <c r="P1571"/>
      <c r="Q1571"/>
      <c r="R1571"/>
      <c r="S1571"/>
      <c r="T1571"/>
      <c r="U1571"/>
      <c r="W1571" s="115"/>
      <c r="AB1571" s="46"/>
      <c r="AC1571" s="46"/>
      <c r="AD1571" s="46"/>
      <c r="AE1571" s="46"/>
      <c r="AF1571" s="46"/>
    </row>
    <row r="1572" spans="1:32" x14ac:dyDescent="0.2">
      <c r="A1572"/>
      <c r="B1572"/>
      <c r="D1572"/>
      <c r="E1572"/>
      <c r="F1572"/>
      <c r="G1572"/>
      <c r="H1572"/>
      <c r="I1572"/>
      <c r="J1572"/>
      <c r="K1572"/>
      <c r="L1572"/>
      <c r="M1572"/>
      <c r="N1572"/>
      <c r="O1572"/>
      <c r="P1572"/>
      <c r="Q1572"/>
      <c r="R1572"/>
      <c r="S1572"/>
      <c r="T1572"/>
      <c r="U1572"/>
      <c r="W1572" s="115"/>
      <c r="AB1572" s="46"/>
      <c r="AC1572" s="46"/>
      <c r="AD1572" s="46"/>
      <c r="AE1572" s="46"/>
      <c r="AF1572" s="46"/>
    </row>
    <row r="1573" spans="1:32" x14ac:dyDescent="0.2">
      <c r="A1573"/>
      <c r="B1573"/>
      <c r="D1573"/>
      <c r="E1573"/>
      <c r="F1573"/>
      <c r="G1573"/>
      <c r="H1573"/>
      <c r="I1573"/>
      <c r="J1573"/>
      <c r="K1573"/>
      <c r="L1573"/>
      <c r="M1573"/>
      <c r="N1573"/>
      <c r="O1573"/>
      <c r="P1573"/>
      <c r="Q1573"/>
      <c r="R1573"/>
      <c r="S1573"/>
      <c r="T1573"/>
      <c r="U1573"/>
      <c r="W1573" s="115"/>
      <c r="AB1573" s="46"/>
      <c r="AC1573" s="46"/>
      <c r="AD1573" s="46"/>
      <c r="AE1573" s="46"/>
      <c r="AF1573" s="46"/>
    </row>
    <row r="1574" spans="1:32" x14ac:dyDescent="0.2">
      <c r="A1574"/>
      <c r="B1574"/>
      <c r="D1574"/>
      <c r="E1574"/>
      <c r="F1574"/>
      <c r="G1574"/>
      <c r="H1574"/>
      <c r="I1574"/>
      <c r="J1574"/>
      <c r="K1574"/>
      <c r="L1574"/>
      <c r="M1574"/>
      <c r="N1574"/>
      <c r="O1574"/>
      <c r="P1574"/>
      <c r="Q1574"/>
      <c r="R1574"/>
      <c r="S1574"/>
      <c r="T1574"/>
      <c r="U1574"/>
      <c r="W1574" s="115"/>
      <c r="AB1574" s="46"/>
      <c r="AC1574" s="46"/>
      <c r="AD1574" s="46"/>
      <c r="AE1574" s="46"/>
      <c r="AF1574" s="46"/>
    </row>
    <row r="1575" spans="1:32" x14ac:dyDescent="0.2">
      <c r="A1575"/>
      <c r="B1575"/>
      <c r="D1575"/>
      <c r="E1575"/>
      <c r="F1575"/>
      <c r="G1575"/>
      <c r="H1575"/>
      <c r="I1575"/>
      <c r="J1575"/>
      <c r="K1575"/>
      <c r="L1575"/>
      <c r="M1575"/>
      <c r="N1575"/>
      <c r="O1575"/>
      <c r="P1575"/>
      <c r="Q1575"/>
      <c r="R1575"/>
      <c r="S1575"/>
      <c r="T1575"/>
      <c r="U1575"/>
      <c r="W1575" s="115"/>
      <c r="AB1575" s="46"/>
      <c r="AC1575" s="46"/>
      <c r="AD1575" s="46"/>
      <c r="AE1575" s="46"/>
      <c r="AF1575" s="46"/>
    </row>
    <row r="1576" spans="1:32" x14ac:dyDescent="0.2">
      <c r="A1576"/>
      <c r="B1576"/>
      <c r="D1576"/>
      <c r="E1576"/>
      <c r="F1576"/>
      <c r="G1576"/>
      <c r="H1576"/>
      <c r="I1576"/>
      <c r="J1576"/>
      <c r="K1576"/>
      <c r="L1576"/>
      <c r="M1576"/>
      <c r="N1576"/>
      <c r="O1576"/>
      <c r="P1576"/>
      <c r="Q1576"/>
      <c r="R1576"/>
      <c r="S1576"/>
      <c r="T1576"/>
      <c r="U1576"/>
      <c r="W1576" s="115"/>
      <c r="AB1576" s="46"/>
      <c r="AC1576" s="46"/>
      <c r="AD1576" s="46"/>
      <c r="AE1576" s="46"/>
      <c r="AF1576" s="46"/>
    </row>
    <row r="1577" spans="1:32" x14ac:dyDescent="0.2">
      <c r="A1577"/>
      <c r="B1577"/>
      <c r="D1577"/>
      <c r="E1577"/>
      <c r="F1577"/>
      <c r="G1577"/>
      <c r="H1577"/>
      <c r="I1577"/>
      <c r="J1577"/>
      <c r="K1577"/>
      <c r="L1577"/>
      <c r="M1577"/>
      <c r="N1577"/>
      <c r="O1577"/>
      <c r="P1577"/>
      <c r="Q1577"/>
      <c r="R1577"/>
      <c r="S1577"/>
      <c r="T1577"/>
      <c r="U1577"/>
      <c r="W1577" s="115"/>
      <c r="AB1577" s="46"/>
      <c r="AC1577" s="46"/>
      <c r="AD1577" s="46"/>
      <c r="AE1577" s="46"/>
      <c r="AF1577" s="46"/>
    </row>
    <row r="1578" spans="1:32" x14ac:dyDescent="0.2">
      <c r="A1578"/>
      <c r="B1578"/>
      <c r="D1578"/>
      <c r="E1578"/>
      <c r="F1578"/>
      <c r="G1578"/>
      <c r="H1578"/>
      <c r="I1578"/>
      <c r="J1578"/>
      <c r="K1578"/>
      <c r="L1578"/>
      <c r="M1578"/>
      <c r="N1578"/>
      <c r="O1578"/>
      <c r="P1578"/>
      <c r="Q1578"/>
      <c r="R1578"/>
      <c r="S1578"/>
      <c r="T1578"/>
      <c r="U1578"/>
      <c r="W1578" s="115"/>
      <c r="AB1578" s="46"/>
      <c r="AC1578" s="46"/>
      <c r="AD1578" s="46"/>
      <c r="AE1578" s="46"/>
      <c r="AF1578" s="46"/>
    </row>
    <row r="1579" spans="1:32" x14ac:dyDescent="0.2">
      <c r="A1579"/>
      <c r="B1579"/>
      <c r="D1579"/>
      <c r="E1579"/>
      <c r="F1579"/>
      <c r="G1579"/>
      <c r="H1579"/>
      <c r="I1579"/>
      <c r="J1579"/>
      <c r="K1579"/>
      <c r="L1579"/>
      <c r="M1579"/>
      <c r="N1579"/>
      <c r="O1579"/>
      <c r="P1579"/>
      <c r="Q1579"/>
      <c r="R1579"/>
      <c r="S1579"/>
      <c r="T1579"/>
      <c r="U1579"/>
      <c r="W1579" s="115"/>
      <c r="AB1579" s="46"/>
      <c r="AC1579" s="46"/>
      <c r="AD1579" s="46"/>
      <c r="AE1579" s="46"/>
      <c r="AF1579" s="46"/>
    </row>
    <row r="1580" spans="1:32" x14ac:dyDescent="0.2">
      <c r="A1580"/>
      <c r="B1580"/>
      <c r="D1580"/>
      <c r="E1580"/>
      <c r="F1580"/>
      <c r="G1580"/>
      <c r="H1580"/>
      <c r="I1580"/>
      <c r="J1580"/>
      <c r="K1580"/>
      <c r="L1580"/>
      <c r="M1580"/>
      <c r="N1580"/>
      <c r="O1580"/>
      <c r="P1580"/>
      <c r="Q1580"/>
      <c r="R1580"/>
      <c r="S1580"/>
      <c r="T1580"/>
      <c r="U1580"/>
      <c r="W1580" s="115"/>
      <c r="AB1580" s="46"/>
      <c r="AC1580" s="46"/>
      <c r="AD1580" s="46"/>
      <c r="AE1580" s="46"/>
      <c r="AF1580" s="46"/>
    </row>
    <row r="1581" spans="1:32" x14ac:dyDescent="0.2">
      <c r="A1581"/>
      <c r="B1581"/>
      <c r="D1581"/>
      <c r="E1581"/>
      <c r="F1581"/>
      <c r="G1581"/>
      <c r="H1581"/>
      <c r="I1581"/>
      <c r="J1581"/>
      <c r="K1581"/>
      <c r="L1581"/>
      <c r="M1581"/>
      <c r="N1581"/>
      <c r="O1581"/>
      <c r="P1581"/>
      <c r="Q1581"/>
      <c r="R1581"/>
      <c r="S1581"/>
      <c r="T1581"/>
      <c r="U1581"/>
      <c r="W1581" s="115"/>
      <c r="AB1581" s="46"/>
      <c r="AC1581" s="46"/>
      <c r="AD1581" s="46"/>
      <c r="AE1581" s="46"/>
      <c r="AF1581" s="46"/>
    </row>
    <row r="1582" spans="1:32" x14ac:dyDescent="0.2">
      <c r="A1582"/>
      <c r="B1582"/>
      <c r="D1582"/>
      <c r="E1582"/>
      <c r="F1582"/>
      <c r="G1582"/>
      <c r="H1582"/>
      <c r="I1582"/>
      <c r="J1582"/>
      <c r="K1582"/>
      <c r="L1582"/>
      <c r="M1582"/>
      <c r="N1582"/>
      <c r="O1582"/>
      <c r="P1582"/>
      <c r="Q1582"/>
      <c r="R1582"/>
      <c r="S1582"/>
      <c r="T1582"/>
      <c r="U1582"/>
      <c r="W1582" s="115"/>
      <c r="AB1582" s="46"/>
      <c r="AC1582" s="46"/>
      <c r="AD1582" s="46"/>
      <c r="AE1582" s="46"/>
      <c r="AF1582" s="46"/>
    </row>
    <row r="1583" spans="1:32" x14ac:dyDescent="0.2">
      <c r="A1583"/>
      <c r="B1583"/>
      <c r="D1583"/>
      <c r="E1583"/>
      <c r="F1583"/>
      <c r="G1583"/>
      <c r="H1583"/>
      <c r="I1583"/>
      <c r="J1583"/>
      <c r="K1583"/>
      <c r="L1583"/>
      <c r="M1583"/>
      <c r="N1583"/>
      <c r="O1583"/>
      <c r="P1583"/>
      <c r="Q1583"/>
      <c r="R1583"/>
      <c r="S1583"/>
      <c r="T1583"/>
      <c r="U1583"/>
      <c r="W1583" s="115"/>
      <c r="AB1583" s="46"/>
      <c r="AC1583" s="46"/>
      <c r="AD1583" s="46"/>
      <c r="AE1583" s="46"/>
      <c r="AF1583" s="46"/>
    </row>
    <row r="1584" spans="1:32" x14ac:dyDescent="0.2">
      <c r="A1584"/>
      <c r="B1584"/>
      <c r="D1584"/>
      <c r="E1584"/>
      <c r="F1584"/>
      <c r="G1584"/>
      <c r="H1584"/>
      <c r="I1584"/>
      <c r="J1584"/>
      <c r="K1584"/>
      <c r="L1584"/>
      <c r="M1584"/>
      <c r="N1584"/>
      <c r="O1584"/>
      <c r="P1584"/>
      <c r="Q1584"/>
      <c r="R1584"/>
      <c r="S1584"/>
      <c r="T1584"/>
      <c r="U1584"/>
      <c r="W1584" s="115"/>
      <c r="AB1584" s="46"/>
      <c r="AC1584" s="46"/>
      <c r="AD1584" s="46"/>
      <c r="AE1584" s="46"/>
      <c r="AF1584" s="46"/>
    </row>
    <row r="1585" spans="1:32" x14ac:dyDescent="0.2">
      <c r="A1585"/>
      <c r="B1585"/>
      <c r="D1585"/>
      <c r="E1585"/>
      <c r="F1585"/>
      <c r="G1585"/>
      <c r="H1585"/>
      <c r="I1585"/>
      <c r="J1585"/>
      <c r="K1585"/>
      <c r="L1585"/>
      <c r="M1585"/>
      <c r="N1585"/>
      <c r="O1585"/>
      <c r="P1585"/>
      <c r="Q1585"/>
      <c r="R1585"/>
      <c r="S1585"/>
      <c r="T1585"/>
      <c r="U1585"/>
      <c r="W1585" s="115"/>
      <c r="AB1585" s="46"/>
      <c r="AC1585" s="46"/>
      <c r="AD1585" s="46"/>
      <c r="AE1585" s="46"/>
      <c r="AF1585" s="46"/>
    </row>
    <row r="1586" spans="1:32" x14ac:dyDescent="0.2">
      <c r="A1586"/>
      <c r="B1586"/>
      <c r="D1586"/>
      <c r="E1586"/>
      <c r="F1586"/>
      <c r="G1586"/>
      <c r="H1586"/>
      <c r="I1586"/>
      <c r="J1586"/>
      <c r="K1586"/>
      <c r="L1586"/>
      <c r="M1586"/>
      <c r="N1586"/>
      <c r="O1586"/>
      <c r="P1586"/>
      <c r="Q1586"/>
      <c r="R1586"/>
      <c r="S1586"/>
      <c r="T1586"/>
      <c r="U1586"/>
      <c r="W1586" s="115"/>
      <c r="AB1586" s="46"/>
      <c r="AC1586" s="46"/>
      <c r="AD1586" s="46"/>
      <c r="AE1586" s="46"/>
      <c r="AF1586" s="46"/>
    </row>
    <row r="1587" spans="1:32" x14ac:dyDescent="0.2">
      <c r="A1587"/>
      <c r="B1587"/>
      <c r="D1587"/>
      <c r="E1587"/>
      <c r="F1587"/>
      <c r="G1587"/>
      <c r="H1587"/>
      <c r="I1587"/>
      <c r="J1587"/>
      <c r="K1587"/>
      <c r="L1587"/>
      <c r="M1587"/>
      <c r="N1587"/>
      <c r="O1587"/>
      <c r="P1587"/>
      <c r="Q1587"/>
      <c r="R1587"/>
      <c r="S1587"/>
      <c r="T1587"/>
      <c r="U1587"/>
      <c r="W1587" s="115"/>
      <c r="AB1587" s="46"/>
      <c r="AC1587" s="46"/>
      <c r="AD1587" s="46"/>
      <c r="AE1587" s="46"/>
      <c r="AF1587" s="46"/>
    </row>
    <row r="1588" spans="1:32" x14ac:dyDescent="0.2">
      <c r="A1588"/>
      <c r="B1588"/>
      <c r="D1588"/>
      <c r="E1588"/>
      <c r="F1588"/>
      <c r="G1588"/>
      <c r="H1588"/>
      <c r="I1588"/>
      <c r="J1588"/>
      <c r="K1588"/>
      <c r="L1588"/>
      <c r="M1588"/>
      <c r="N1588"/>
      <c r="O1588"/>
      <c r="P1588"/>
      <c r="Q1588"/>
      <c r="R1588"/>
      <c r="S1588"/>
      <c r="T1588"/>
      <c r="U1588"/>
      <c r="W1588" s="115"/>
      <c r="AB1588" s="46"/>
      <c r="AC1588" s="46"/>
      <c r="AD1588" s="46"/>
      <c r="AE1588" s="46"/>
      <c r="AF1588" s="46"/>
    </row>
    <row r="1589" spans="1:32" x14ac:dyDescent="0.2">
      <c r="A1589"/>
      <c r="B1589"/>
      <c r="D1589"/>
      <c r="E1589"/>
      <c r="F1589"/>
      <c r="G1589"/>
      <c r="H1589"/>
      <c r="I1589"/>
      <c r="J1589"/>
      <c r="K1589"/>
      <c r="L1589"/>
      <c r="M1589"/>
      <c r="N1589"/>
      <c r="O1589"/>
      <c r="P1589"/>
      <c r="Q1589"/>
      <c r="R1589"/>
      <c r="S1589"/>
      <c r="T1589"/>
      <c r="U1589"/>
      <c r="W1589" s="115"/>
      <c r="AB1589" s="46"/>
      <c r="AC1589" s="46"/>
      <c r="AD1589" s="46"/>
      <c r="AE1589" s="46"/>
      <c r="AF1589" s="46"/>
    </row>
    <row r="1590" spans="1:32" x14ac:dyDescent="0.2">
      <c r="A1590"/>
      <c r="B1590"/>
      <c r="D1590"/>
      <c r="E1590"/>
      <c r="F1590"/>
      <c r="G1590"/>
      <c r="H1590"/>
      <c r="I1590"/>
      <c r="J1590"/>
      <c r="K1590"/>
      <c r="L1590"/>
      <c r="M1590"/>
      <c r="N1590"/>
      <c r="O1590"/>
      <c r="P1590"/>
      <c r="Q1590"/>
      <c r="R1590"/>
      <c r="S1590"/>
      <c r="T1590"/>
      <c r="U1590"/>
      <c r="W1590" s="115"/>
      <c r="AB1590" s="46"/>
      <c r="AC1590" s="46"/>
      <c r="AD1590" s="46"/>
      <c r="AE1590" s="46"/>
      <c r="AF1590" s="46"/>
    </row>
    <row r="1591" spans="1:32" x14ac:dyDescent="0.2">
      <c r="A1591"/>
      <c r="B1591"/>
      <c r="D1591"/>
      <c r="E1591"/>
      <c r="F1591"/>
      <c r="G1591"/>
      <c r="H1591"/>
      <c r="I1591"/>
      <c r="J1591"/>
      <c r="K1591"/>
      <c r="L1591"/>
      <c r="M1591"/>
      <c r="N1591"/>
      <c r="O1591"/>
      <c r="P1591"/>
      <c r="Q1591"/>
      <c r="R1591"/>
      <c r="S1591"/>
      <c r="T1591"/>
      <c r="U1591"/>
      <c r="W1591" s="115"/>
      <c r="AB1591" s="46"/>
      <c r="AC1591" s="46"/>
      <c r="AD1591" s="46"/>
      <c r="AE1591" s="46"/>
      <c r="AF1591" s="46"/>
    </row>
    <row r="1592" spans="1:32" x14ac:dyDescent="0.2">
      <c r="A1592"/>
      <c r="B1592"/>
      <c r="D1592"/>
      <c r="E1592"/>
      <c r="F1592"/>
      <c r="G1592"/>
      <c r="H1592"/>
      <c r="I1592"/>
      <c r="J1592"/>
      <c r="K1592"/>
      <c r="L1592"/>
      <c r="M1592"/>
      <c r="N1592"/>
      <c r="O1592"/>
      <c r="P1592"/>
      <c r="Q1592"/>
      <c r="R1592"/>
      <c r="S1592"/>
      <c r="T1592"/>
      <c r="U1592"/>
      <c r="W1592" s="115"/>
      <c r="AB1592" s="46"/>
      <c r="AC1592" s="46"/>
      <c r="AD1592" s="46"/>
      <c r="AE1592" s="46"/>
      <c r="AF1592" s="46"/>
    </row>
    <row r="1593" spans="1:32" x14ac:dyDescent="0.2">
      <c r="A1593"/>
      <c r="B1593"/>
      <c r="D1593"/>
      <c r="E1593"/>
      <c r="F1593"/>
      <c r="G1593"/>
      <c r="H1593"/>
      <c r="I1593"/>
      <c r="J1593"/>
      <c r="K1593"/>
      <c r="L1593"/>
      <c r="M1593"/>
      <c r="N1593"/>
      <c r="O1593"/>
      <c r="P1593"/>
      <c r="Q1593"/>
      <c r="R1593"/>
      <c r="S1593"/>
      <c r="T1593"/>
      <c r="U1593"/>
      <c r="W1593" s="115"/>
      <c r="AB1593" s="46"/>
      <c r="AC1593" s="46"/>
      <c r="AD1593" s="46"/>
      <c r="AE1593" s="46"/>
      <c r="AF1593" s="46"/>
    </row>
    <row r="1594" spans="1:32" x14ac:dyDescent="0.2">
      <c r="A1594"/>
      <c r="B1594"/>
      <c r="D1594"/>
      <c r="E1594"/>
      <c r="F1594"/>
      <c r="G1594"/>
      <c r="H1594"/>
      <c r="I1594"/>
      <c r="J1594"/>
      <c r="K1594"/>
      <c r="L1594"/>
      <c r="M1594"/>
      <c r="N1594"/>
      <c r="O1594"/>
      <c r="P1594"/>
      <c r="Q1594"/>
      <c r="R1594"/>
      <c r="S1594"/>
      <c r="T1594"/>
      <c r="U1594"/>
      <c r="W1594" s="115"/>
      <c r="AB1594" s="46"/>
      <c r="AC1594" s="46"/>
      <c r="AD1594" s="46"/>
      <c r="AE1594" s="46"/>
      <c r="AF1594" s="46"/>
    </row>
    <row r="1595" spans="1:32" x14ac:dyDescent="0.2">
      <c r="A1595"/>
      <c r="B1595"/>
      <c r="D1595"/>
      <c r="E1595"/>
      <c r="F1595"/>
      <c r="G1595"/>
      <c r="H1595"/>
      <c r="I1595"/>
      <c r="J1595"/>
      <c r="K1595"/>
      <c r="L1595"/>
      <c r="M1595"/>
      <c r="N1595"/>
      <c r="O1595"/>
      <c r="P1595"/>
      <c r="Q1595"/>
      <c r="R1595"/>
      <c r="S1595"/>
      <c r="T1595"/>
      <c r="U1595"/>
      <c r="W1595" s="115"/>
      <c r="AB1595" s="46"/>
      <c r="AC1595" s="46"/>
      <c r="AD1595" s="46"/>
      <c r="AE1595" s="46"/>
      <c r="AF1595" s="46"/>
    </row>
    <row r="1596" spans="1:32" x14ac:dyDescent="0.2">
      <c r="A1596"/>
      <c r="B1596"/>
      <c r="D1596"/>
      <c r="E1596"/>
      <c r="F1596"/>
      <c r="G1596"/>
      <c r="H1596"/>
      <c r="I1596"/>
      <c r="J1596"/>
      <c r="K1596"/>
      <c r="L1596"/>
      <c r="M1596"/>
      <c r="N1596"/>
      <c r="O1596"/>
      <c r="P1596"/>
      <c r="Q1596"/>
      <c r="R1596"/>
      <c r="S1596"/>
      <c r="T1596"/>
      <c r="U1596"/>
      <c r="W1596" s="115"/>
      <c r="AB1596" s="46"/>
      <c r="AC1596" s="46"/>
      <c r="AD1596" s="46"/>
      <c r="AE1596" s="46"/>
      <c r="AF1596" s="46"/>
    </row>
    <row r="1597" spans="1:32" x14ac:dyDescent="0.2">
      <c r="A1597"/>
      <c r="B1597"/>
      <c r="D1597"/>
      <c r="E1597"/>
      <c r="F1597"/>
      <c r="G1597"/>
      <c r="H1597"/>
      <c r="I1597"/>
      <c r="J1597"/>
      <c r="K1597"/>
      <c r="L1597"/>
      <c r="M1597"/>
      <c r="N1597"/>
      <c r="O1597"/>
      <c r="P1597"/>
      <c r="Q1597"/>
      <c r="R1597"/>
      <c r="S1597"/>
      <c r="T1597"/>
      <c r="U1597"/>
      <c r="W1597" s="115"/>
      <c r="AB1597" s="46"/>
      <c r="AC1597" s="46"/>
      <c r="AD1597" s="46"/>
      <c r="AE1597" s="46"/>
      <c r="AF1597" s="46"/>
    </row>
    <row r="1598" spans="1:32" x14ac:dyDescent="0.2">
      <c r="A1598"/>
      <c r="B1598"/>
      <c r="D1598"/>
      <c r="E1598"/>
      <c r="F1598"/>
      <c r="G1598"/>
      <c r="H1598"/>
      <c r="I1598"/>
      <c r="J1598"/>
      <c r="K1598"/>
      <c r="L1598"/>
      <c r="M1598"/>
      <c r="N1598"/>
      <c r="O1598"/>
      <c r="P1598"/>
      <c r="Q1598"/>
      <c r="R1598"/>
      <c r="S1598"/>
      <c r="T1598"/>
      <c r="U1598"/>
      <c r="W1598" s="115"/>
      <c r="AB1598" s="46"/>
      <c r="AC1598" s="46"/>
      <c r="AD1598" s="46"/>
      <c r="AE1598" s="46"/>
      <c r="AF1598" s="46"/>
    </row>
    <row r="1599" spans="1:32" x14ac:dyDescent="0.2">
      <c r="A1599"/>
      <c r="B1599"/>
      <c r="D1599"/>
      <c r="E1599"/>
      <c r="F1599"/>
      <c r="G1599"/>
      <c r="H1599"/>
      <c r="I1599"/>
      <c r="J1599"/>
      <c r="K1599"/>
      <c r="L1599"/>
      <c r="M1599"/>
      <c r="N1599"/>
      <c r="O1599"/>
      <c r="P1599"/>
      <c r="Q1599"/>
      <c r="R1599"/>
      <c r="S1599"/>
      <c r="T1599"/>
      <c r="U1599"/>
      <c r="W1599" s="115"/>
      <c r="AB1599" s="46"/>
      <c r="AC1599" s="46"/>
      <c r="AD1599" s="46"/>
      <c r="AE1599" s="46"/>
      <c r="AF1599" s="46"/>
    </row>
    <row r="1600" spans="1:32" x14ac:dyDescent="0.2">
      <c r="A1600"/>
      <c r="B1600"/>
      <c r="D1600"/>
      <c r="E1600"/>
      <c r="F1600"/>
      <c r="G1600"/>
      <c r="H1600"/>
      <c r="I1600"/>
      <c r="J1600"/>
      <c r="K1600"/>
      <c r="L1600"/>
      <c r="M1600"/>
      <c r="N1600"/>
      <c r="O1600"/>
      <c r="P1600"/>
      <c r="Q1600"/>
      <c r="R1600"/>
      <c r="S1600"/>
      <c r="T1600"/>
      <c r="U1600"/>
      <c r="W1600" s="115"/>
      <c r="AB1600" s="46"/>
      <c r="AC1600" s="46"/>
      <c r="AD1600" s="46"/>
      <c r="AE1600" s="46"/>
      <c r="AF1600" s="46"/>
    </row>
    <row r="1601" spans="1:32" x14ac:dyDescent="0.2">
      <c r="A1601"/>
      <c r="B1601"/>
      <c r="D1601"/>
      <c r="E1601"/>
      <c r="F1601"/>
      <c r="G1601"/>
      <c r="H1601"/>
      <c r="I1601"/>
      <c r="J1601"/>
      <c r="K1601"/>
      <c r="L1601"/>
      <c r="M1601"/>
      <c r="N1601"/>
      <c r="O1601"/>
      <c r="P1601"/>
      <c r="Q1601"/>
      <c r="R1601"/>
      <c r="S1601"/>
      <c r="T1601"/>
      <c r="U1601"/>
      <c r="W1601" s="115"/>
      <c r="AB1601" s="46"/>
      <c r="AC1601" s="46"/>
      <c r="AD1601" s="46"/>
      <c r="AE1601" s="46"/>
      <c r="AF1601" s="46"/>
    </row>
    <row r="1602" spans="1:32" x14ac:dyDescent="0.2">
      <c r="A1602"/>
      <c r="B1602"/>
      <c r="D1602"/>
      <c r="E1602"/>
      <c r="F1602"/>
      <c r="G1602"/>
      <c r="H1602"/>
      <c r="I1602"/>
      <c r="J1602"/>
      <c r="K1602"/>
      <c r="L1602"/>
      <c r="M1602"/>
      <c r="N1602"/>
      <c r="O1602"/>
      <c r="P1602"/>
      <c r="Q1602"/>
      <c r="R1602"/>
      <c r="S1602"/>
      <c r="T1602"/>
      <c r="U1602"/>
      <c r="W1602" s="115"/>
      <c r="AB1602" s="46"/>
      <c r="AC1602" s="46"/>
      <c r="AD1602" s="46"/>
      <c r="AE1602" s="46"/>
      <c r="AF1602" s="46"/>
    </row>
    <row r="1603" spans="1:32" x14ac:dyDescent="0.2">
      <c r="A1603"/>
      <c r="B1603"/>
      <c r="D1603"/>
      <c r="E1603"/>
      <c r="F1603"/>
      <c r="G1603"/>
      <c r="H1603"/>
      <c r="I1603"/>
      <c r="J1603"/>
      <c r="K1603"/>
      <c r="L1603"/>
      <c r="M1603"/>
      <c r="N1603"/>
      <c r="O1603"/>
      <c r="P1603"/>
      <c r="Q1603"/>
      <c r="R1603"/>
      <c r="S1603"/>
      <c r="T1603"/>
      <c r="U1603"/>
      <c r="W1603" s="115"/>
      <c r="AB1603" s="46"/>
      <c r="AC1603" s="46"/>
      <c r="AD1603" s="46"/>
      <c r="AE1603" s="46"/>
      <c r="AF1603" s="46"/>
    </row>
    <row r="1604" spans="1:32" x14ac:dyDescent="0.2">
      <c r="A1604"/>
      <c r="B1604"/>
      <c r="D1604"/>
      <c r="E1604"/>
      <c r="F1604"/>
      <c r="G1604"/>
      <c r="H1604"/>
      <c r="I1604"/>
      <c r="J1604"/>
      <c r="K1604"/>
      <c r="L1604"/>
      <c r="M1604"/>
      <c r="N1604"/>
      <c r="O1604"/>
      <c r="P1604"/>
      <c r="Q1604"/>
      <c r="R1604"/>
      <c r="S1604"/>
      <c r="T1604"/>
      <c r="U1604"/>
      <c r="W1604" s="115"/>
      <c r="AB1604" s="46"/>
      <c r="AC1604" s="46"/>
      <c r="AD1604" s="46"/>
      <c r="AE1604" s="46"/>
      <c r="AF1604" s="46"/>
    </row>
    <row r="1605" spans="1:32" x14ac:dyDescent="0.2">
      <c r="A1605"/>
      <c r="B1605"/>
      <c r="D1605"/>
      <c r="E1605"/>
      <c r="F1605"/>
      <c r="G1605"/>
      <c r="H1605"/>
      <c r="I1605"/>
      <c r="J1605"/>
      <c r="K1605"/>
      <c r="L1605"/>
      <c r="M1605"/>
      <c r="N1605"/>
      <c r="O1605"/>
      <c r="P1605"/>
      <c r="Q1605"/>
      <c r="R1605"/>
      <c r="S1605"/>
      <c r="T1605"/>
      <c r="U1605"/>
      <c r="W1605" s="115"/>
      <c r="AB1605" s="46"/>
      <c r="AC1605" s="46"/>
      <c r="AD1605" s="46"/>
      <c r="AE1605" s="46"/>
      <c r="AF1605" s="46"/>
    </row>
    <row r="1606" spans="1:32" x14ac:dyDescent="0.2">
      <c r="A1606"/>
      <c r="B1606"/>
      <c r="D1606"/>
      <c r="E1606"/>
      <c r="F1606"/>
      <c r="G1606"/>
      <c r="H1606"/>
      <c r="I1606"/>
      <c r="J1606"/>
      <c r="K1606"/>
      <c r="L1606"/>
      <c r="M1606"/>
      <c r="N1606"/>
      <c r="O1606"/>
      <c r="P1606"/>
      <c r="Q1606"/>
      <c r="R1606"/>
      <c r="S1606"/>
      <c r="T1606"/>
      <c r="U1606"/>
      <c r="W1606" s="115"/>
      <c r="AB1606" s="46"/>
      <c r="AC1606" s="46"/>
      <c r="AD1606" s="46"/>
      <c r="AE1606" s="46"/>
      <c r="AF1606" s="46"/>
    </row>
    <row r="1607" spans="1:32" x14ac:dyDescent="0.2">
      <c r="A1607"/>
      <c r="B1607"/>
      <c r="D1607"/>
      <c r="E1607"/>
      <c r="F1607"/>
      <c r="G1607"/>
      <c r="H1607"/>
      <c r="I1607"/>
      <c r="J1607"/>
      <c r="K1607"/>
      <c r="L1607"/>
      <c r="M1607"/>
      <c r="N1607"/>
      <c r="O1607"/>
      <c r="P1607"/>
      <c r="Q1607"/>
      <c r="R1607"/>
      <c r="S1607"/>
      <c r="T1607"/>
      <c r="U1607"/>
      <c r="W1607" s="115"/>
      <c r="AB1607" s="46"/>
      <c r="AC1607" s="46"/>
      <c r="AD1607" s="46"/>
      <c r="AE1607" s="46"/>
      <c r="AF1607" s="46"/>
    </row>
    <row r="1608" spans="1:32" x14ac:dyDescent="0.2">
      <c r="A1608"/>
      <c r="B1608"/>
      <c r="D1608"/>
      <c r="E1608"/>
      <c r="F1608"/>
      <c r="G1608"/>
      <c r="H1608"/>
      <c r="I1608"/>
      <c r="J1608"/>
      <c r="K1608"/>
      <c r="L1608"/>
      <c r="M1608"/>
      <c r="N1608"/>
      <c r="O1608"/>
      <c r="P1608"/>
      <c r="Q1608"/>
      <c r="R1608"/>
      <c r="S1608"/>
      <c r="T1608"/>
      <c r="U1608"/>
      <c r="W1608" s="115"/>
      <c r="AB1608" s="46"/>
      <c r="AC1608" s="46"/>
      <c r="AD1608" s="46"/>
      <c r="AE1608" s="46"/>
      <c r="AF1608" s="46"/>
    </row>
    <row r="1609" spans="1:32" x14ac:dyDescent="0.2">
      <c r="A1609"/>
      <c r="B1609"/>
      <c r="D1609"/>
      <c r="E1609"/>
      <c r="F1609"/>
      <c r="G1609"/>
      <c r="H1609"/>
      <c r="I1609"/>
      <c r="J1609"/>
      <c r="K1609"/>
      <c r="L1609"/>
      <c r="M1609"/>
      <c r="N1609"/>
      <c r="O1609"/>
      <c r="P1609"/>
      <c r="Q1609"/>
      <c r="R1609"/>
      <c r="S1609"/>
      <c r="T1609"/>
      <c r="U1609"/>
      <c r="W1609" s="115"/>
      <c r="AB1609" s="46"/>
      <c r="AC1609" s="46"/>
      <c r="AD1609" s="46"/>
      <c r="AE1609" s="46"/>
      <c r="AF1609" s="46"/>
    </row>
    <row r="1610" spans="1:32" x14ac:dyDescent="0.2">
      <c r="A1610"/>
      <c r="B1610"/>
      <c r="D1610"/>
      <c r="E1610"/>
      <c r="F1610"/>
      <c r="G1610"/>
      <c r="H1610"/>
      <c r="I1610"/>
      <c r="J1610"/>
      <c r="K1610"/>
      <c r="L1610"/>
      <c r="M1610"/>
      <c r="N1610"/>
      <c r="O1610"/>
      <c r="P1610"/>
      <c r="Q1610"/>
      <c r="R1610"/>
      <c r="S1610"/>
      <c r="T1610"/>
      <c r="U1610"/>
      <c r="W1610" s="115"/>
      <c r="AB1610" s="46"/>
      <c r="AC1610" s="46"/>
      <c r="AD1610" s="46"/>
      <c r="AE1610" s="46"/>
      <c r="AF1610" s="46"/>
    </row>
    <row r="1611" spans="1:32" x14ac:dyDescent="0.2">
      <c r="A1611"/>
      <c r="B1611"/>
      <c r="D1611"/>
      <c r="E1611"/>
      <c r="F1611"/>
      <c r="G1611"/>
      <c r="H1611"/>
      <c r="I1611"/>
      <c r="J1611"/>
      <c r="K1611"/>
      <c r="L1611"/>
      <c r="M1611"/>
      <c r="N1611"/>
      <c r="O1611"/>
      <c r="P1611"/>
      <c r="Q1611"/>
      <c r="R1611"/>
      <c r="S1611"/>
      <c r="T1611"/>
      <c r="U1611"/>
      <c r="W1611" s="115"/>
      <c r="AB1611" s="46"/>
      <c r="AC1611" s="46"/>
      <c r="AD1611" s="46"/>
      <c r="AE1611" s="46"/>
      <c r="AF1611" s="46"/>
    </row>
    <row r="1612" spans="1:32" x14ac:dyDescent="0.2">
      <c r="A1612"/>
      <c r="B1612"/>
      <c r="D1612"/>
      <c r="E1612"/>
      <c r="F1612"/>
      <c r="G1612"/>
      <c r="H1612"/>
      <c r="I1612"/>
      <c r="J1612"/>
      <c r="K1612"/>
      <c r="L1612"/>
      <c r="M1612"/>
      <c r="N1612"/>
      <c r="O1612"/>
      <c r="P1612"/>
      <c r="Q1612"/>
      <c r="R1612"/>
      <c r="S1612"/>
      <c r="T1612"/>
      <c r="U1612"/>
      <c r="W1612" s="115"/>
      <c r="AB1612" s="46"/>
      <c r="AC1612" s="46"/>
      <c r="AD1612" s="46"/>
      <c r="AE1612" s="46"/>
      <c r="AF1612" s="46"/>
    </row>
    <row r="1613" spans="1:32" x14ac:dyDescent="0.2">
      <c r="A1613"/>
      <c r="B1613"/>
      <c r="D1613"/>
      <c r="E1613"/>
      <c r="F1613"/>
      <c r="G1613"/>
      <c r="H1613"/>
      <c r="I1613"/>
      <c r="J1613"/>
      <c r="K1613"/>
      <c r="L1613"/>
      <c r="M1613"/>
      <c r="N1613"/>
      <c r="O1613"/>
      <c r="P1613"/>
      <c r="Q1613"/>
      <c r="R1613"/>
      <c r="S1613"/>
      <c r="T1613"/>
      <c r="U1613"/>
      <c r="W1613" s="115"/>
      <c r="AB1613" s="46"/>
      <c r="AC1613" s="46"/>
      <c r="AD1613" s="46"/>
      <c r="AE1613" s="46"/>
      <c r="AF1613" s="46"/>
    </row>
    <row r="1614" spans="1:32" x14ac:dyDescent="0.2">
      <c r="A1614"/>
      <c r="B1614"/>
      <c r="D1614"/>
      <c r="E1614"/>
      <c r="F1614"/>
      <c r="G1614"/>
      <c r="H1614"/>
      <c r="I1614"/>
      <c r="J1614"/>
      <c r="K1614"/>
      <c r="L1614"/>
      <c r="M1614"/>
      <c r="N1614"/>
      <c r="O1614"/>
      <c r="P1614"/>
      <c r="Q1614"/>
      <c r="R1614"/>
      <c r="S1614"/>
      <c r="T1614"/>
      <c r="U1614"/>
      <c r="W1614" s="115"/>
      <c r="AB1614" s="46"/>
      <c r="AC1614" s="46"/>
      <c r="AD1614" s="46"/>
      <c r="AE1614" s="46"/>
      <c r="AF1614" s="46"/>
    </row>
    <row r="1615" spans="1:32" x14ac:dyDescent="0.2">
      <c r="A1615"/>
      <c r="B1615"/>
      <c r="D1615"/>
      <c r="E1615"/>
      <c r="F1615"/>
      <c r="G1615"/>
      <c r="H1615"/>
      <c r="I1615"/>
      <c r="J1615"/>
      <c r="K1615"/>
      <c r="L1615"/>
      <c r="M1615"/>
      <c r="N1615"/>
      <c r="O1615"/>
      <c r="P1615"/>
      <c r="Q1615"/>
      <c r="R1615"/>
      <c r="S1615"/>
      <c r="T1615"/>
      <c r="U1615"/>
      <c r="W1615" s="115"/>
      <c r="AB1615" s="46"/>
      <c r="AC1615" s="46"/>
      <c r="AD1615" s="46"/>
      <c r="AE1615" s="46"/>
      <c r="AF1615" s="46"/>
    </row>
    <row r="1616" spans="1:32" x14ac:dyDescent="0.2">
      <c r="A1616"/>
      <c r="B1616"/>
      <c r="D1616"/>
      <c r="E1616"/>
      <c r="F1616"/>
      <c r="G1616"/>
      <c r="H1616"/>
      <c r="I1616"/>
      <c r="J1616"/>
      <c r="K1616"/>
      <c r="L1616"/>
      <c r="M1616"/>
      <c r="N1616"/>
      <c r="O1616"/>
      <c r="P1616"/>
      <c r="Q1616"/>
      <c r="R1616"/>
      <c r="S1616"/>
      <c r="T1616"/>
      <c r="U1616"/>
      <c r="W1616" s="115"/>
      <c r="AB1616" s="46"/>
      <c r="AC1616" s="46"/>
      <c r="AD1616" s="46"/>
      <c r="AE1616" s="46"/>
      <c r="AF1616" s="46"/>
    </row>
    <row r="1617" spans="1:32" x14ac:dyDescent="0.2">
      <c r="A1617"/>
      <c r="B1617"/>
      <c r="D1617"/>
      <c r="E1617"/>
      <c r="F1617"/>
      <c r="G1617"/>
      <c r="H1617"/>
      <c r="I1617"/>
      <c r="J1617"/>
      <c r="K1617"/>
      <c r="L1617"/>
      <c r="M1617"/>
      <c r="N1617"/>
      <c r="O1617"/>
      <c r="P1617"/>
      <c r="Q1617"/>
      <c r="R1617"/>
      <c r="S1617"/>
      <c r="T1617"/>
      <c r="U1617"/>
      <c r="W1617" s="115"/>
      <c r="AB1617" s="46"/>
      <c r="AC1617" s="46"/>
      <c r="AD1617" s="46"/>
      <c r="AE1617" s="46"/>
      <c r="AF1617" s="46"/>
    </row>
    <row r="1618" spans="1:32" x14ac:dyDescent="0.2">
      <c r="A1618"/>
      <c r="B1618"/>
      <c r="D1618"/>
      <c r="E1618"/>
      <c r="F1618"/>
      <c r="G1618"/>
      <c r="H1618"/>
      <c r="I1618"/>
      <c r="J1618"/>
      <c r="K1618"/>
      <c r="L1618"/>
      <c r="M1618"/>
      <c r="N1618"/>
      <c r="O1618"/>
      <c r="P1618"/>
      <c r="Q1618"/>
      <c r="R1618"/>
      <c r="S1618"/>
      <c r="T1618"/>
      <c r="U1618"/>
      <c r="W1618" s="115"/>
      <c r="AB1618" s="46"/>
      <c r="AC1618" s="46"/>
      <c r="AD1618" s="46"/>
      <c r="AE1618" s="46"/>
      <c r="AF1618" s="46"/>
    </row>
    <row r="1619" spans="1:32" x14ac:dyDescent="0.2">
      <c r="A1619"/>
      <c r="B1619"/>
      <c r="D1619"/>
      <c r="E1619"/>
      <c r="F1619"/>
      <c r="G1619"/>
      <c r="H1619"/>
      <c r="I1619"/>
      <c r="J1619"/>
      <c r="K1619"/>
      <c r="L1619"/>
      <c r="M1619"/>
      <c r="N1619"/>
      <c r="O1619"/>
      <c r="P1619"/>
      <c r="Q1619"/>
      <c r="R1619"/>
      <c r="S1619"/>
      <c r="T1619"/>
      <c r="U1619"/>
      <c r="W1619" s="115"/>
      <c r="AB1619" s="46"/>
      <c r="AC1619" s="46"/>
      <c r="AD1619" s="46"/>
      <c r="AE1619" s="46"/>
      <c r="AF1619" s="46"/>
    </row>
    <row r="1620" spans="1:32" x14ac:dyDescent="0.2">
      <c r="A1620"/>
      <c r="B1620"/>
      <c r="D1620"/>
      <c r="E1620"/>
      <c r="F1620"/>
      <c r="G1620"/>
      <c r="H1620"/>
      <c r="I1620"/>
      <c r="J1620"/>
      <c r="K1620"/>
      <c r="L1620"/>
      <c r="M1620"/>
      <c r="N1620"/>
      <c r="O1620"/>
      <c r="P1620"/>
      <c r="Q1620"/>
      <c r="R1620"/>
      <c r="S1620"/>
      <c r="T1620"/>
      <c r="U1620"/>
      <c r="W1620" s="115"/>
      <c r="AB1620" s="46"/>
      <c r="AC1620" s="46"/>
      <c r="AD1620" s="46"/>
      <c r="AE1620" s="46"/>
      <c r="AF1620" s="46"/>
    </row>
    <row r="1621" spans="1:32" x14ac:dyDescent="0.2">
      <c r="A1621"/>
      <c r="B1621"/>
      <c r="D1621"/>
      <c r="E1621"/>
      <c r="F1621"/>
      <c r="G1621"/>
      <c r="H1621"/>
      <c r="I1621"/>
      <c r="J1621"/>
      <c r="K1621"/>
      <c r="L1621"/>
      <c r="M1621"/>
      <c r="N1621"/>
      <c r="O1621"/>
      <c r="P1621"/>
      <c r="Q1621"/>
      <c r="R1621"/>
      <c r="S1621"/>
      <c r="T1621"/>
      <c r="U1621"/>
      <c r="W1621" s="115"/>
      <c r="AB1621" s="46"/>
      <c r="AC1621" s="46"/>
      <c r="AD1621" s="46"/>
      <c r="AE1621" s="46"/>
      <c r="AF1621" s="46"/>
    </row>
    <row r="1622" spans="1:32" x14ac:dyDescent="0.2">
      <c r="A1622"/>
      <c r="B1622"/>
      <c r="D1622"/>
      <c r="E1622"/>
      <c r="F1622"/>
      <c r="G1622"/>
      <c r="H1622"/>
      <c r="I1622"/>
      <c r="J1622"/>
      <c r="K1622"/>
      <c r="L1622"/>
      <c r="M1622"/>
      <c r="N1622"/>
      <c r="O1622"/>
      <c r="P1622"/>
      <c r="Q1622"/>
      <c r="R1622"/>
      <c r="S1622"/>
      <c r="T1622"/>
      <c r="U1622"/>
      <c r="W1622" s="115"/>
      <c r="AB1622" s="46"/>
      <c r="AC1622" s="46"/>
      <c r="AD1622" s="46"/>
      <c r="AE1622" s="46"/>
      <c r="AF1622" s="46"/>
    </row>
    <row r="1623" spans="1:32" x14ac:dyDescent="0.2">
      <c r="A1623"/>
      <c r="B1623"/>
      <c r="D1623"/>
      <c r="E1623"/>
      <c r="F1623"/>
      <c r="G1623"/>
      <c r="H1623"/>
      <c r="I1623"/>
      <c r="J1623"/>
      <c r="K1623"/>
      <c r="L1623"/>
      <c r="M1623"/>
      <c r="N1623"/>
      <c r="O1623"/>
      <c r="P1623"/>
      <c r="Q1623"/>
      <c r="R1623"/>
      <c r="S1623"/>
      <c r="T1623"/>
      <c r="U1623"/>
      <c r="W1623" s="115"/>
      <c r="AB1623" s="46"/>
      <c r="AC1623" s="46"/>
      <c r="AD1623" s="46"/>
      <c r="AE1623" s="46"/>
      <c r="AF1623" s="46"/>
    </row>
    <row r="1624" spans="1:32" x14ac:dyDescent="0.2">
      <c r="A1624"/>
      <c r="B1624"/>
      <c r="D1624"/>
      <c r="E1624"/>
      <c r="F1624"/>
      <c r="G1624"/>
      <c r="H1624"/>
      <c r="I1624"/>
      <c r="J1624"/>
      <c r="K1624"/>
      <c r="L1624"/>
      <c r="M1624"/>
      <c r="N1624"/>
      <c r="O1624"/>
      <c r="P1624"/>
      <c r="Q1624"/>
      <c r="R1624"/>
      <c r="S1624"/>
      <c r="T1624"/>
      <c r="U1624"/>
      <c r="W1624" s="115"/>
      <c r="AB1624" s="46"/>
      <c r="AC1624" s="46"/>
      <c r="AD1624" s="46"/>
      <c r="AE1624" s="46"/>
      <c r="AF1624" s="46"/>
    </row>
    <row r="1625" spans="1:32" x14ac:dyDescent="0.2">
      <c r="A1625"/>
      <c r="B1625"/>
      <c r="D1625"/>
      <c r="E1625"/>
      <c r="F1625"/>
      <c r="G1625"/>
      <c r="H1625"/>
      <c r="I1625"/>
      <c r="J1625"/>
      <c r="K1625"/>
      <c r="L1625"/>
      <c r="M1625"/>
      <c r="N1625"/>
      <c r="O1625"/>
      <c r="P1625"/>
      <c r="Q1625"/>
      <c r="R1625"/>
      <c r="S1625"/>
      <c r="T1625"/>
      <c r="U1625"/>
      <c r="W1625" s="115"/>
      <c r="AB1625" s="46"/>
      <c r="AC1625" s="46"/>
      <c r="AD1625" s="46"/>
      <c r="AE1625" s="46"/>
      <c r="AF1625" s="46"/>
    </row>
    <row r="1626" spans="1:32" x14ac:dyDescent="0.2">
      <c r="A1626"/>
      <c r="B1626"/>
      <c r="D1626"/>
      <c r="E1626"/>
      <c r="F1626"/>
      <c r="G1626"/>
      <c r="H1626"/>
      <c r="I1626"/>
      <c r="J1626"/>
      <c r="K1626"/>
      <c r="L1626"/>
      <c r="M1626"/>
      <c r="N1626"/>
      <c r="O1626"/>
      <c r="P1626"/>
      <c r="Q1626"/>
      <c r="R1626"/>
      <c r="S1626"/>
      <c r="T1626"/>
      <c r="U1626"/>
      <c r="W1626" s="115"/>
      <c r="AB1626" s="46"/>
      <c r="AC1626" s="46"/>
      <c r="AD1626" s="46"/>
      <c r="AE1626" s="46"/>
      <c r="AF1626" s="46"/>
    </row>
    <row r="1627" spans="1:32" x14ac:dyDescent="0.2">
      <c r="A1627"/>
      <c r="B1627"/>
      <c r="D1627"/>
      <c r="E1627"/>
      <c r="F1627"/>
      <c r="G1627"/>
      <c r="H1627"/>
      <c r="I1627"/>
      <c r="J1627"/>
      <c r="K1627"/>
      <c r="L1627"/>
      <c r="M1627"/>
      <c r="N1627"/>
      <c r="O1627"/>
      <c r="P1627"/>
      <c r="Q1627"/>
      <c r="R1627"/>
      <c r="S1627"/>
      <c r="T1627"/>
      <c r="U1627"/>
      <c r="W1627" s="115"/>
      <c r="AB1627" s="46"/>
      <c r="AC1627" s="46"/>
      <c r="AD1627" s="46"/>
      <c r="AE1627" s="46"/>
      <c r="AF1627" s="46"/>
    </row>
    <row r="1628" spans="1:32" x14ac:dyDescent="0.2">
      <c r="A1628"/>
      <c r="B1628"/>
      <c r="D1628"/>
      <c r="E1628"/>
      <c r="F1628"/>
      <c r="G1628"/>
      <c r="H1628"/>
      <c r="I1628"/>
      <c r="J1628"/>
      <c r="K1628"/>
      <c r="L1628"/>
      <c r="M1628"/>
      <c r="N1628"/>
      <c r="O1628"/>
      <c r="P1628"/>
      <c r="Q1628"/>
      <c r="R1628"/>
      <c r="S1628"/>
      <c r="T1628"/>
      <c r="U1628"/>
      <c r="W1628" s="115"/>
      <c r="AB1628" s="46"/>
      <c r="AC1628" s="46"/>
      <c r="AD1628" s="46"/>
      <c r="AE1628" s="46"/>
      <c r="AF1628" s="46"/>
    </row>
    <row r="1629" spans="1:32" x14ac:dyDescent="0.2">
      <c r="A1629"/>
      <c r="B1629"/>
      <c r="D1629"/>
      <c r="E1629"/>
      <c r="F1629"/>
      <c r="G1629"/>
      <c r="H1629"/>
      <c r="I1629"/>
      <c r="J1629"/>
      <c r="K1629"/>
      <c r="L1629"/>
      <c r="M1629"/>
      <c r="N1629"/>
      <c r="O1629"/>
      <c r="P1629"/>
      <c r="Q1629"/>
      <c r="R1629"/>
      <c r="S1629"/>
      <c r="T1629"/>
      <c r="U1629"/>
      <c r="W1629" s="115"/>
      <c r="AB1629" s="46"/>
      <c r="AC1629" s="46"/>
      <c r="AD1629" s="46"/>
      <c r="AE1629" s="46"/>
      <c r="AF1629" s="46"/>
    </row>
    <row r="1630" spans="1:32" x14ac:dyDescent="0.2">
      <c r="A1630"/>
      <c r="B1630"/>
      <c r="D1630"/>
      <c r="E1630"/>
      <c r="F1630"/>
      <c r="G1630"/>
      <c r="H1630"/>
      <c r="I1630"/>
      <c r="J1630"/>
      <c r="K1630"/>
      <c r="L1630"/>
      <c r="M1630"/>
      <c r="N1630"/>
      <c r="O1630"/>
      <c r="P1630"/>
      <c r="Q1630"/>
      <c r="R1630"/>
      <c r="S1630"/>
      <c r="T1630"/>
      <c r="U1630"/>
      <c r="W1630" s="115"/>
      <c r="AB1630" s="46"/>
      <c r="AC1630" s="46"/>
      <c r="AD1630" s="46"/>
      <c r="AE1630" s="46"/>
      <c r="AF1630" s="46"/>
    </row>
    <row r="1631" spans="1:32" x14ac:dyDescent="0.2">
      <c r="A1631"/>
      <c r="B1631"/>
      <c r="D1631"/>
      <c r="E1631"/>
      <c r="F1631"/>
      <c r="G1631"/>
      <c r="H1631"/>
      <c r="I1631"/>
      <c r="J1631"/>
      <c r="K1631"/>
      <c r="L1631"/>
      <c r="M1631"/>
      <c r="N1631"/>
      <c r="O1631"/>
      <c r="P1631"/>
      <c r="Q1631"/>
      <c r="R1631"/>
      <c r="S1631"/>
      <c r="T1631"/>
      <c r="U1631"/>
      <c r="W1631" s="115"/>
      <c r="AB1631" s="46"/>
      <c r="AC1631" s="46"/>
      <c r="AD1631" s="46"/>
      <c r="AE1631" s="46"/>
      <c r="AF1631" s="46"/>
    </row>
    <row r="1632" spans="1:32" x14ac:dyDescent="0.2">
      <c r="A1632"/>
      <c r="B1632"/>
      <c r="D1632"/>
      <c r="E1632"/>
      <c r="F1632"/>
      <c r="G1632"/>
      <c r="H1632"/>
      <c r="I1632"/>
      <c r="J1632"/>
      <c r="K1632"/>
      <c r="L1632"/>
      <c r="M1632"/>
      <c r="N1632"/>
      <c r="O1632"/>
      <c r="P1632"/>
      <c r="Q1632"/>
      <c r="R1632"/>
      <c r="S1632"/>
      <c r="T1632"/>
      <c r="U1632"/>
      <c r="W1632" s="115"/>
      <c r="AB1632" s="46"/>
      <c r="AC1632" s="46"/>
      <c r="AD1632" s="46"/>
      <c r="AE1632" s="46"/>
      <c r="AF1632" s="46"/>
    </row>
    <row r="1633" spans="1:32" x14ac:dyDescent="0.2">
      <c r="A1633"/>
      <c r="B1633"/>
      <c r="D1633"/>
      <c r="E1633"/>
      <c r="F1633"/>
      <c r="G1633"/>
      <c r="H1633"/>
      <c r="I1633"/>
      <c r="J1633"/>
      <c r="K1633"/>
      <c r="L1633"/>
      <c r="M1633"/>
      <c r="N1633"/>
      <c r="O1633"/>
      <c r="P1633"/>
      <c r="Q1633"/>
      <c r="R1633"/>
      <c r="S1633"/>
      <c r="T1633"/>
      <c r="U1633"/>
      <c r="W1633" s="115"/>
      <c r="AB1633" s="46"/>
      <c r="AC1633" s="46"/>
      <c r="AD1633" s="46"/>
      <c r="AE1633" s="46"/>
      <c r="AF1633" s="46"/>
    </row>
    <row r="1634" spans="1:32" x14ac:dyDescent="0.2">
      <c r="A1634"/>
      <c r="B1634"/>
      <c r="D1634"/>
      <c r="E1634"/>
      <c r="F1634"/>
      <c r="G1634"/>
      <c r="H1634"/>
      <c r="I1634"/>
      <c r="J1634"/>
      <c r="K1634"/>
      <c r="L1634"/>
      <c r="M1634"/>
      <c r="N1634"/>
      <c r="O1634"/>
      <c r="P1634"/>
      <c r="Q1634"/>
      <c r="R1634"/>
      <c r="S1634"/>
      <c r="T1634"/>
      <c r="U1634"/>
      <c r="W1634" s="115"/>
      <c r="AB1634" s="46"/>
      <c r="AC1634" s="46"/>
      <c r="AD1634" s="46"/>
      <c r="AE1634" s="46"/>
      <c r="AF1634" s="46"/>
    </row>
    <row r="1635" spans="1:32" x14ac:dyDescent="0.2">
      <c r="A1635"/>
      <c r="B1635"/>
      <c r="D1635"/>
      <c r="E1635"/>
      <c r="F1635"/>
      <c r="G1635"/>
      <c r="H1635"/>
      <c r="I1635"/>
      <c r="J1635"/>
      <c r="K1635"/>
      <c r="L1635"/>
      <c r="M1635"/>
      <c r="N1635"/>
      <c r="O1635"/>
      <c r="P1635"/>
      <c r="Q1635"/>
      <c r="R1635"/>
      <c r="S1635"/>
      <c r="T1635"/>
      <c r="U1635"/>
      <c r="W1635" s="115"/>
      <c r="AB1635" s="46"/>
      <c r="AC1635" s="46"/>
      <c r="AD1635" s="46"/>
      <c r="AE1635" s="46"/>
      <c r="AF1635" s="46"/>
    </row>
    <row r="1636" spans="1:32" x14ac:dyDescent="0.2">
      <c r="A1636"/>
      <c r="B1636"/>
      <c r="D1636"/>
      <c r="E1636"/>
      <c r="F1636"/>
      <c r="G1636"/>
      <c r="H1636"/>
      <c r="I1636"/>
      <c r="J1636"/>
      <c r="K1636"/>
      <c r="L1636"/>
      <c r="M1636"/>
      <c r="N1636"/>
      <c r="O1636"/>
      <c r="P1636"/>
      <c r="Q1636"/>
      <c r="R1636"/>
      <c r="S1636"/>
      <c r="T1636"/>
      <c r="U1636"/>
      <c r="W1636" s="115"/>
      <c r="AB1636" s="46"/>
      <c r="AC1636" s="46"/>
      <c r="AD1636" s="46"/>
      <c r="AE1636" s="46"/>
      <c r="AF1636" s="46"/>
    </row>
    <row r="1637" spans="1:32" x14ac:dyDescent="0.2">
      <c r="A1637"/>
      <c r="B1637"/>
      <c r="D1637"/>
      <c r="E1637"/>
      <c r="F1637"/>
      <c r="G1637"/>
      <c r="H1637"/>
      <c r="I1637"/>
      <c r="J1637"/>
      <c r="K1637"/>
      <c r="L1637"/>
      <c r="M1637"/>
      <c r="N1637"/>
      <c r="O1637"/>
      <c r="P1637"/>
      <c r="Q1637"/>
      <c r="R1637"/>
      <c r="S1637"/>
      <c r="T1637"/>
      <c r="U1637"/>
      <c r="W1637" s="115"/>
      <c r="AB1637" s="46"/>
      <c r="AC1637" s="46"/>
      <c r="AD1637" s="46"/>
      <c r="AE1637" s="46"/>
      <c r="AF1637" s="46"/>
    </row>
    <row r="1638" spans="1:32" x14ac:dyDescent="0.2">
      <c r="A1638"/>
      <c r="B1638"/>
      <c r="D1638"/>
      <c r="E1638"/>
      <c r="F1638"/>
      <c r="G1638"/>
      <c r="H1638"/>
      <c r="I1638"/>
      <c r="J1638"/>
      <c r="K1638"/>
      <c r="L1638"/>
      <c r="M1638"/>
      <c r="N1638"/>
      <c r="O1638"/>
      <c r="P1638"/>
      <c r="Q1638"/>
      <c r="R1638"/>
      <c r="S1638"/>
      <c r="T1638"/>
      <c r="U1638"/>
      <c r="W1638" s="115"/>
      <c r="AB1638" s="46"/>
      <c r="AC1638" s="46"/>
      <c r="AD1638" s="46"/>
      <c r="AE1638" s="46"/>
      <c r="AF1638" s="46"/>
    </row>
    <row r="1639" spans="1:32" x14ac:dyDescent="0.2">
      <c r="A1639"/>
      <c r="B1639"/>
      <c r="D1639"/>
      <c r="E1639"/>
      <c r="F1639"/>
      <c r="G1639"/>
      <c r="H1639"/>
      <c r="I1639"/>
      <c r="J1639"/>
      <c r="K1639"/>
      <c r="L1639"/>
      <c r="M1639"/>
      <c r="N1639"/>
      <c r="O1639"/>
      <c r="P1639"/>
      <c r="Q1639"/>
      <c r="R1639"/>
      <c r="S1639"/>
      <c r="T1639"/>
      <c r="U1639"/>
      <c r="W1639" s="115"/>
      <c r="AB1639" s="46"/>
      <c r="AC1639" s="46"/>
      <c r="AD1639" s="46"/>
      <c r="AE1639" s="46"/>
      <c r="AF1639" s="46"/>
    </row>
    <row r="1640" spans="1:32" x14ac:dyDescent="0.2">
      <c r="A1640"/>
      <c r="B1640"/>
      <c r="D1640"/>
      <c r="E1640"/>
      <c r="F1640"/>
      <c r="G1640"/>
      <c r="H1640"/>
      <c r="I1640"/>
      <c r="J1640"/>
      <c r="K1640"/>
      <c r="L1640"/>
      <c r="M1640"/>
      <c r="N1640"/>
      <c r="O1640"/>
      <c r="P1640"/>
      <c r="Q1640"/>
      <c r="R1640"/>
      <c r="S1640"/>
      <c r="T1640"/>
      <c r="U1640"/>
      <c r="W1640" s="115"/>
      <c r="AB1640" s="46"/>
      <c r="AC1640" s="46"/>
      <c r="AD1640" s="46"/>
      <c r="AE1640" s="46"/>
      <c r="AF1640" s="46"/>
    </row>
    <row r="1641" spans="1:32" x14ac:dyDescent="0.2">
      <c r="A1641"/>
      <c r="B1641"/>
      <c r="D1641"/>
      <c r="E1641"/>
      <c r="F1641"/>
      <c r="G1641"/>
      <c r="H1641"/>
      <c r="I1641"/>
      <c r="J1641"/>
      <c r="K1641"/>
      <c r="L1641"/>
      <c r="M1641"/>
      <c r="N1641"/>
      <c r="O1641"/>
      <c r="P1641"/>
      <c r="Q1641"/>
      <c r="R1641"/>
      <c r="S1641"/>
      <c r="T1641"/>
      <c r="U1641"/>
      <c r="W1641" s="115"/>
      <c r="AB1641" s="46"/>
      <c r="AC1641" s="46"/>
      <c r="AD1641" s="46"/>
      <c r="AE1641" s="46"/>
      <c r="AF1641" s="46"/>
    </row>
    <row r="1642" spans="1:32" x14ac:dyDescent="0.2">
      <c r="A1642"/>
      <c r="B1642"/>
      <c r="D1642"/>
      <c r="E1642"/>
      <c r="F1642"/>
      <c r="G1642"/>
      <c r="H1642"/>
      <c r="I1642"/>
      <c r="J1642"/>
      <c r="K1642"/>
      <c r="L1642"/>
      <c r="M1642"/>
      <c r="N1642"/>
      <c r="O1642"/>
      <c r="P1642"/>
      <c r="Q1642"/>
      <c r="R1642"/>
      <c r="S1642"/>
      <c r="T1642"/>
      <c r="U1642"/>
      <c r="W1642" s="115"/>
      <c r="AB1642" s="46"/>
      <c r="AC1642" s="46"/>
      <c r="AD1642" s="46"/>
      <c r="AE1642" s="46"/>
      <c r="AF1642" s="46"/>
    </row>
    <row r="1643" spans="1:32" x14ac:dyDescent="0.2">
      <c r="A1643"/>
      <c r="B1643"/>
      <c r="D1643"/>
      <c r="E1643"/>
      <c r="F1643"/>
      <c r="G1643"/>
      <c r="H1643"/>
      <c r="I1643"/>
      <c r="J1643"/>
      <c r="K1643"/>
      <c r="L1643"/>
      <c r="M1643"/>
      <c r="N1643"/>
      <c r="O1643"/>
      <c r="P1643"/>
      <c r="Q1643"/>
      <c r="R1643"/>
      <c r="S1643"/>
      <c r="T1643"/>
      <c r="U1643"/>
      <c r="W1643" s="115"/>
      <c r="AB1643" s="46"/>
      <c r="AC1643" s="46"/>
      <c r="AD1643" s="46"/>
      <c r="AE1643" s="46"/>
      <c r="AF1643" s="46"/>
    </row>
    <row r="1644" spans="1:32" x14ac:dyDescent="0.2">
      <c r="A1644"/>
      <c r="B1644"/>
      <c r="D1644"/>
      <c r="E1644"/>
      <c r="F1644"/>
      <c r="G1644"/>
      <c r="H1644"/>
      <c r="I1644"/>
      <c r="J1644"/>
      <c r="K1644"/>
      <c r="L1644"/>
      <c r="M1644"/>
      <c r="N1644"/>
      <c r="O1644"/>
      <c r="P1644"/>
      <c r="Q1644"/>
      <c r="R1644"/>
      <c r="S1644"/>
      <c r="T1644"/>
      <c r="U1644"/>
      <c r="W1644" s="115"/>
      <c r="AB1644" s="46"/>
      <c r="AC1644" s="46"/>
      <c r="AD1644" s="46"/>
      <c r="AE1644" s="46"/>
      <c r="AF1644" s="46"/>
    </row>
    <row r="1645" spans="1:32" x14ac:dyDescent="0.2">
      <c r="A1645"/>
      <c r="B1645"/>
      <c r="D1645"/>
      <c r="E1645"/>
      <c r="F1645"/>
      <c r="G1645"/>
      <c r="H1645"/>
      <c r="I1645"/>
      <c r="J1645"/>
      <c r="K1645"/>
      <c r="L1645"/>
      <c r="M1645"/>
      <c r="N1645"/>
      <c r="O1645"/>
      <c r="P1645"/>
      <c r="Q1645"/>
      <c r="R1645"/>
      <c r="S1645"/>
      <c r="T1645"/>
      <c r="U1645"/>
      <c r="W1645" s="115"/>
      <c r="AB1645" s="46"/>
      <c r="AC1645" s="46"/>
      <c r="AD1645" s="46"/>
      <c r="AE1645" s="46"/>
      <c r="AF1645" s="46"/>
    </row>
    <row r="1646" spans="1:32" x14ac:dyDescent="0.2">
      <c r="A1646"/>
      <c r="B1646"/>
      <c r="D1646"/>
      <c r="E1646"/>
      <c r="F1646"/>
      <c r="G1646"/>
      <c r="H1646"/>
      <c r="I1646"/>
      <c r="J1646"/>
      <c r="K1646"/>
      <c r="L1646"/>
      <c r="M1646"/>
      <c r="N1646"/>
      <c r="O1646"/>
      <c r="P1646"/>
      <c r="Q1646"/>
      <c r="R1646"/>
      <c r="S1646"/>
      <c r="T1646"/>
      <c r="U1646"/>
      <c r="W1646" s="115"/>
      <c r="AB1646" s="46"/>
      <c r="AC1646" s="46"/>
      <c r="AD1646" s="46"/>
      <c r="AE1646" s="46"/>
      <c r="AF1646" s="46"/>
    </row>
    <row r="1647" spans="1:32" x14ac:dyDescent="0.2">
      <c r="A1647"/>
      <c r="B1647"/>
      <c r="D1647"/>
      <c r="E1647"/>
      <c r="F1647"/>
      <c r="G1647"/>
      <c r="H1647"/>
      <c r="I1647"/>
      <c r="J1647"/>
      <c r="K1647"/>
      <c r="L1647"/>
      <c r="M1647"/>
      <c r="N1647"/>
      <c r="O1647"/>
      <c r="P1647"/>
      <c r="Q1647"/>
      <c r="R1647"/>
      <c r="S1647"/>
      <c r="T1647"/>
      <c r="U1647"/>
      <c r="W1647" s="115"/>
      <c r="AB1647" s="46"/>
      <c r="AC1647" s="46"/>
      <c r="AD1647" s="46"/>
      <c r="AE1647" s="46"/>
      <c r="AF1647" s="46"/>
    </row>
    <row r="1648" spans="1:32" x14ac:dyDescent="0.2">
      <c r="A1648"/>
      <c r="B1648"/>
      <c r="D1648"/>
      <c r="E1648"/>
      <c r="F1648"/>
      <c r="G1648"/>
      <c r="H1648"/>
      <c r="I1648"/>
      <c r="J1648"/>
      <c r="K1648"/>
      <c r="L1648"/>
      <c r="M1648"/>
      <c r="N1648"/>
      <c r="O1648"/>
      <c r="P1648"/>
      <c r="Q1648"/>
      <c r="R1648"/>
      <c r="S1648"/>
      <c r="T1648"/>
      <c r="U1648"/>
      <c r="W1648" s="115"/>
      <c r="AB1648" s="46"/>
      <c r="AC1648" s="46"/>
      <c r="AD1648" s="46"/>
      <c r="AE1648" s="46"/>
      <c r="AF1648" s="46"/>
    </row>
    <row r="1649" spans="1:32" x14ac:dyDescent="0.2">
      <c r="A1649"/>
      <c r="B1649"/>
      <c r="D1649"/>
      <c r="E1649"/>
      <c r="F1649"/>
      <c r="G1649"/>
      <c r="H1649"/>
      <c r="I1649"/>
      <c r="J1649"/>
      <c r="K1649"/>
      <c r="L1649"/>
      <c r="M1649"/>
      <c r="N1649"/>
      <c r="O1649"/>
      <c r="P1649"/>
      <c r="Q1649"/>
      <c r="R1649"/>
      <c r="S1649"/>
      <c r="T1649"/>
      <c r="U1649"/>
      <c r="W1649" s="115"/>
      <c r="AB1649" s="46"/>
      <c r="AC1649" s="46"/>
      <c r="AD1649" s="46"/>
      <c r="AE1649" s="46"/>
      <c r="AF1649" s="46"/>
    </row>
    <row r="1650" spans="1:32" x14ac:dyDescent="0.2">
      <c r="A1650"/>
      <c r="B1650"/>
      <c r="D1650"/>
      <c r="E1650"/>
      <c r="F1650"/>
      <c r="G1650"/>
      <c r="H1650"/>
      <c r="I1650"/>
      <c r="J1650"/>
      <c r="K1650"/>
      <c r="L1650"/>
      <c r="M1650"/>
      <c r="N1650"/>
      <c r="O1650"/>
      <c r="P1650"/>
      <c r="Q1650"/>
      <c r="R1650"/>
      <c r="S1650"/>
      <c r="T1650"/>
      <c r="U1650"/>
      <c r="W1650" s="115"/>
      <c r="AB1650" s="46"/>
      <c r="AC1650" s="46"/>
      <c r="AD1650" s="46"/>
      <c r="AE1650" s="46"/>
      <c r="AF1650" s="46"/>
    </row>
    <row r="1651" spans="1:32" x14ac:dyDescent="0.2">
      <c r="A1651"/>
      <c r="B1651"/>
      <c r="D1651"/>
      <c r="E1651"/>
      <c r="F1651"/>
      <c r="G1651"/>
      <c r="H1651"/>
      <c r="I1651"/>
      <c r="J1651"/>
      <c r="K1651"/>
      <c r="L1651"/>
      <c r="M1651"/>
      <c r="N1651"/>
      <c r="O1651"/>
      <c r="P1651"/>
      <c r="Q1651"/>
      <c r="R1651"/>
      <c r="S1651"/>
      <c r="T1651"/>
      <c r="U1651"/>
      <c r="W1651" s="115"/>
      <c r="AB1651" s="46"/>
      <c r="AC1651" s="46"/>
      <c r="AD1651" s="46"/>
      <c r="AE1651" s="46"/>
      <c r="AF1651" s="46"/>
    </row>
    <row r="1652" spans="1:32" x14ac:dyDescent="0.2">
      <c r="A1652"/>
      <c r="B1652"/>
      <c r="D1652"/>
      <c r="E1652"/>
      <c r="F1652"/>
      <c r="G1652"/>
      <c r="H1652"/>
      <c r="I1652"/>
      <c r="J1652"/>
      <c r="K1652"/>
      <c r="L1652"/>
      <c r="M1652"/>
      <c r="N1652"/>
      <c r="O1652"/>
      <c r="P1652"/>
      <c r="Q1652"/>
      <c r="R1652"/>
      <c r="S1652"/>
      <c r="T1652"/>
      <c r="U1652"/>
      <c r="W1652" s="115"/>
      <c r="AB1652" s="46"/>
      <c r="AC1652" s="46"/>
      <c r="AD1652" s="46"/>
      <c r="AE1652" s="46"/>
      <c r="AF1652" s="46"/>
    </row>
    <row r="1653" spans="1:32" x14ac:dyDescent="0.2">
      <c r="A1653"/>
      <c r="B1653"/>
      <c r="D1653"/>
      <c r="E1653"/>
      <c r="F1653"/>
      <c r="G1653"/>
      <c r="H1653"/>
      <c r="I1653"/>
      <c r="J1653"/>
      <c r="K1653"/>
      <c r="L1653"/>
      <c r="M1653"/>
      <c r="N1653"/>
      <c r="O1653"/>
      <c r="P1653"/>
      <c r="Q1653"/>
      <c r="R1653"/>
      <c r="S1653"/>
      <c r="T1653"/>
      <c r="U1653"/>
      <c r="W1653" s="115"/>
      <c r="AB1653" s="46"/>
      <c r="AC1653" s="46"/>
      <c r="AD1653" s="46"/>
      <c r="AE1653" s="46"/>
      <c r="AF1653" s="46"/>
    </row>
    <row r="1654" spans="1:32" x14ac:dyDescent="0.2">
      <c r="A1654"/>
      <c r="B1654"/>
      <c r="D1654"/>
      <c r="E1654"/>
      <c r="F1654"/>
      <c r="G1654"/>
      <c r="H1654"/>
      <c r="I1654"/>
      <c r="J1654"/>
      <c r="K1654"/>
      <c r="L1654"/>
      <c r="M1654"/>
      <c r="N1654"/>
      <c r="O1654"/>
      <c r="P1654"/>
      <c r="Q1654"/>
      <c r="R1654"/>
      <c r="S1654"/>
      <c r="T1654"/>
      <c r="U1654"/>
      <c r="W1654" s="115"/>
      <c r="AB1654" s="46"/>
      <c r="AC1654" s="46"/>
      <c r="AD1654" s="46"/>
      <c r="AE1654" s="46"/>
      <c r="AF1654" s="46"/>
    </row>
    <row r="1655" spans="1:32" x14ac:dyDescent="0.2">
      <c r="A1655"/>
      <c r="B1655"/>
      <c r="D1655"/>
      <c r="E1655"/>
      <c r="F1655"/>
      <c r="G1655"/>
      <c r="H1655"/>
      <c r="I1655"/>
      <c r="J1655"/>
      <c r="K1655"/>
      <c r="L1655"/>
      <c r="M1655"/>
      <c r="N1655"/>
      <c r="O1655"/>
      <c r="P1655"/>
      <c r="Q1655"/>
      <c r="R1655"/>
      <c r="S1655"/>
      <c r="T1655"/>
      <c r="U1655"/>
      <c r="W1655" s="115"/>
      <c r="AB1655" s="46"/>
      <c r="AC1655" s="46"/>
      <c r="AD1655" s="46"/>
      <c r="AE1655" s="46"/>
      <c r="AF1655" s="46"/>
    </row>
    <row r="1656" spans="1:32" x14ac:dyDescent="0.2">
      <c r="A1656"/>
      <c r="B1656"/>
      <c r="D1656"/>
      <c r="E1656"/>
      <c r="F1656"/>
      <c r="G1656"/>
      <c r="H1656"/>
      <c r="I1656"/>
      <c r="J1656"/>
      <c r="K1656"/>
      <c r="L1656"/>
      <c r="M1656"/>
      <c r="N1656"/>
      <c r="O1656"/>
      <c r="P1656"/>
      <c r="Q1656"/>
      <c r="R1656"/>
      <c r="S1656"/>
      <c r="T1656"/>
      <c r="U1656"/>
      <c r="W1656" s="115"/>
      <c r="AB1656" s="46"/>
      <c r="AC1656" s="46"/>
      <c r="AD1656" s="46"/>
      <c r="AE1656" s="46"/>
      <c r="AF1656" s="46"/>
    </row>
    <row r="1657" spans="1:32" x14ac:dyDescent="0.2">
      <c r="A1657"/>
      <c r="B1657"/>
      <c r="D1657"/>
      <c r="E1657"/>
      <c r="F1657"/>
      <c r="G1657"/>
      <c r="H1657"/>
      <c r="I1657"/>
      <c r="J1657"/>
      <c r="K1657"/>
      <c r="L1657"/>
      <c r="M1657"/>
      <c r="N1657"/>
      <c r="O1657"/>
      <c r="P1657"/>
      <c r="Q1657"/>
      <c r="R1657"/>
      <c r="S1657"/>
      <c r="T1657"/>
      <c r="U1657"/>
      <c r="W1657" s="115"/>
      <c r="AB1657" s="46"/>
      <c r="AC1657" s="46"/>
      <c r="AD1657" s="46"/>
      <c r="AE1657" s="46"/>
      <c r="AF1657" s="46"/>
    </row>
    <row r="1658" spans="1:32" x14ac:dyDescent="0.2">
      <c r="A1658"/>
      <c r="B1658"/>
      <c r="D1658"/>
      <c r="E1658"/>
      <c r="F1658"/>
      <c r="G1658"/>
      <c r="H1658"/>
      <c r="I1658"/>
      <c r="J1658"/>
      <c r="K1658"/>
      <c r="L1658"/>
      <c r="M1658"/>
      <c r="N1658"/>
      <c r="O1658"/>
      <c r="P1658"/>
      <c r="Q1658"/>
      <c r="R1658"/>
      <c r="S1658"/>
      <c r="T1658"/>
      <c r="U1658"/>
      <c r="W1658" s="115"/>
      <c r="AB1658" s="46"/>
      <c r="AC1658" s="46"/>
      <c r="AD1658" s="46"/>
      <c r="AE1658" s="46"/>
      <c r="AF1658" s="46"/>
    </row>
    <row r="1659" spans="1:32" x14ac:dyDescent="0.2">
      <c r="A1659"/>
      <c r="B1659"/>
      <c r="D1659"/>
      <c r="E1659"/>
      <c r="F1659"/>
      <c r="G1659"/>
      <c r="H1659"/>
      <c r="I1659"/>
      <c r="J1659"/>
      <c r="K1659"/>
      <c r="L1659"/>
      <c r="M1659"/>
      <c r="N1659"/>
      <c r="O1659"/>
      <c r="P1659"/>
      <c r="Q1659"/>
      <c r="R1659"/>
      <c r="S1659"/>
      <c r="T1659"/>
      <c r="U1659"/>
      <c r="W1659" s="115"/>
      <c r="AB1659" s="46"/>
      <c r="AC1659" s="46"/>
      <c r="AD1659" s="46"/>
      <c r="AE1659" s="46"/>
      <c r="AF1659" s="46"/>
    </row>
    <row r="1660" spans="1:32" x14ac:dyDescent="0.2">
      <c r="A1660"/>
      <c r="B1660"/>
      <c r="D1660"/>
      <c r="E1660"/>
      <c r="F1660"/>
      <c r="G1660"/>
      <c r="H1660"/>
      <c r="I1660"/>
      <c r="J1660"/>
      <c r="K1660"/>
      <c r="L1660"/>
      <c r="M1660"/>
      <c r="N1660"/>
      <c r="O1660"/>
      <c r="P1660"/>
      <c r="Q1660"/>
      <c r="R1660"/>
      <c r="S1660"/>
      <c r="T1660"/>
      <c r="U1660"/>
      <c r="W1660" s="115"/>
      <c r="AB1660" s="46"/>
      <c r="AC1660" s="46"/>
      <c r="AD1660" s="46"/>
      <c r="AE1660" s="46"/>
      <c r="AF1660" s="46"/>
    </row>
    <row r="1661" spans="1:32" x14ac:dyDescent="0.2">
      <c r="A1661"/>
      <c r="B1661"/>
      <c r="D1661"/>
      <c r="E1661"/>
      <c r="F1661"/>
      <c r="G1661"/>
      <c r="H1661"/>
      <c r="I1661"/>
      <c r="J1661"/>
      <c r="K1661"/>
      <c r="L1661"/>
      <c r="M1661"/>
      <c r="N1661"/>
      <c r="O1661"/>
      <c r="P1661"/>
      <c r="Q1661"/>
      <c r="R1661"/>
      <c r="S1661"/>
      <c r="T1661"/>
      <c r="U1661"/>
      <c r="W1661" s="115"/>
      <c r="AB1661" s="46"/>
      <c r="AC1661" s="46"/>
      <c r="AD1661" s="46"/>
      <c r="AE1661" s="46"/>
      <c r="AF1661" s="46"/>
    </row>
    <row r="1662" spans="1:32" x14ac:dyDescent="0.2">
      <c r="A1662"/>
      <c r="B1662"/>
      <c r="D1662"/>
      <c r="E1662"/>
      <c r="F1662"/>
      <c r="G1662"/>
      <c r="H1662"/>
      <c r="I1662"/>
      <c r="J1662"/>
      <c r="K1662"/>
      <c r="L1662"/>
      <c r="M1662"/>
      <c r="N1662"/>
      <c r="O1662"/>
      <c r="P1662"/>
      <c r="Q1662"/>
      <c r="R1662"/>
      <c r="S1662"/>
      <c r="T1662"/>
      <c r="U1662"/>
      <c r="W1662" s="115"/>
      <c r="AB1662" s="46"/>
      <c r="AC1662" s="46"/>
      <c r="AD1662" s="46"/>
      <c r="AE1662" s="46"/>
      <c r="AF1662" s="46"/>
    </row>
    <row r="1663" spans="1:32" x14ac:dyDescent="0.2">
      <c r="A1663"/>
      <c r="B1663"/>
      <c r="D1663"/>
      <c r="E1663"/>
      <c r="F1663"/>
      <c r="G1663"/>
      <c r="H1663"/>
      <c r="I1663"/>
      <c r="J1663"/>
      <c r="K1663"/>
      <c r="L1663"/>
      <c r="M1663"/>
      <c r="N1663"/>
      <c r="O1663"/>
      <c r="P1663"/>
      <c r="Q1663"/>
      <c r="R1663"/>
      <c r="S1663"/>
      <c r="T1663"/>
      <c r="U1663"/>
      <c r="W1663" s="115"/>
      <c r="AB1663" s="46"/>
      <c r="AC1663" s="46"/>
      <c r="AD1663" s="46"/>
      <c r="AE1663" s="46"/>
      <c r="AF1663" s="46"/>
    </row>
    <row r="1664" spans="1:32" x14ac:dyDescent="0.2">
      <c r="A1664"/>
      <c r="B1664"/>
      <c r="D1664"/>
      <c r="E1664"/>
      <c r="F1664"/>
      <c r="G1664"/>
      <c r="H1664"/>
      <c r="I1664"/>
      <c r="J1664"/>
      <c r="K1664"/>
      <c r="L1664"/>
      <c r="M1664"/>
      <c r="N1664"/>
      <c r="O1664"/>
      <c r="P1664"/>
      <c r="Q1664"/>
      <c r="R1664"/>
      <c r="S1664"/>
      <c r="T1664"/>
      <c r="U1664"/>
      <c r="W1664" s="115"/>
      <c r="AB1664" s="46"/>
      <c r="AC1664" s="46"/>
      <c r="AD1664" s="46"/>
      <c r="AE1664" s="46"/>
      <c r="AF1664" s="46"/>
    </row>
    <row r="1665" spans="1:32" x14ac:dyDescent="0.2">
      <c r="A1665"/>
      <c r="B1665"/>
      <c r="D1665"/>
      <c r="E1665"/>
      <c r="F1665"/>
      <c r="G1665"/>
      <c r="H1665"/>
      <c r="I1665"/>
      <c r="J1665"/>
      <c r="K1665"/>
      <c r="L1665"/>
      <c r="M1665"/>
      <c r="N1665"/>
      <c r="O1665"/>
      <c r="P1665"/>
      <c r="Q1665"/>
      <c r="R1665"/>
      <c r="S1665"/>
      <c r="T1665"/>
      <c r="U1665"/>
      <c r="W1665" s="115"/>
      <c r="AB1665" s="46"/>
      <c r="AC1665" s="46"/>
      <c r="AD1665" s="46"/>
      <c r="AE1665" s="46"/>
      <c r="AF1665" s="46"/>
    </row>
    <row r="1666" spans="1:32" x14ac:dyDescent="0.2">
      <c r="A1666"/>
      <c r="B1666"/>
      <c r="D1666"/>
      <c r="E1666"/>
      <c r="F1666"/>
      <c r="G1666"/>
      <c r="H1666"/>
      <c r="I1666"/>
      <c r="J1666"/>
      <c r="K1666"/>
      <c r="L1666"/>
      <c r="M1666"/>
      <c r="N1666"/>
      <c r="O1666"/>
      <c r="P1666"/>
      <c r="Q1666"/>
      <c r="R1666"/>
      <c r="S1666"/>
      <c r="T1666"/>
      <c r="U1666"/>
      <c r="W1666" s="115"/>
      <c r="AB1666" s="46"/>
      <c r="AC1666" s="46"/>
      <c r="AD1666" s="46"/>
      <c r="AE1666" s="46"/>
      <c r="AF1666" s="46"/>
    </row>
    <row r="1667" spans="1:32" x14ac:dyDescent="0.2">
      <c r="A1667"/>
      <c r="B1667"/>
      <c r="D1667"/>
      <c r="E1667"/>
      <c r="F1667"/>
      <c r="G1667"/>
      <c r="H1667"/>
      <c r="I1667"/>
      <c r="J1667"/>
      <c r="K1667"/>
      <c r="L1667"/>
      <c r="M1667"/>
      <c r="N1667"/>
      <c r="O1667"/>
      <c r="P1667"/>
      <c r="Q1667"/>
      <c r="R1667"/>
      <c r="S1667"/>
      <c r="T1667"/>
      <c r="U1667"/>
      <c r="W1667" s="115"/>
      <c r="AB1667" s="46"/>
      <c r="AC1667" s="46"/>
      <c r="AD1667" s="46"/>
      <c r="AE1667" s="46"/>
      <c r="AF1667" s="46"/>
    </row>
    <row r="1668" spans="1:32" x14ac:dyDescent="0.2">
      <c r="A1668"/>
      <c r="B1668"/>
      <c r="D1668"/>
      <c r="E1668"/>
      <c r="F1668"/>
      <c r="G1668"/>
      <c r="H1668"/>
      <c r="I1668"/>
      <c r="J1668"/>
      <c r="K1668"/>
      <c r="L1668"/>
      <c r="M1668"/>
      <c r="N1668"/>
      <c r="O1668"/>
      <c r="P1668"/>
      <c r="Q1668"/>
      <c r="R1668"/>
      <c r="S1668"/>
      <c r="T1668"/>
      <c r="U1668"/>
      <c r="W1668" s="115"/>
      <c r="AB1668" s="46"/>
      <c r="AC1668" s="46"/>
      <c r="AD1668" s="46"/>
      <c r="AE1668" s="46"/>
      <c r="AF1668" s="46"/>
    </row>
    <row r="1669" spans="1:32" x14ac:dyDescent="0.2">
      <c r="A1669"/>
      <c r="B1669"/>
      <c r="D1669"/>
      <c r="E1669"/>
      <c r="F1669"/>
      <c r="G1669"/>
      <c r="H1669"/>
      <c r="I1669"/>
      <c r="J1669"/>
      <c r="K1669"/>
      <c r="L1669"/>
      <c r="M1669"/>
      <c r="N1669"/>
      <c r="O1669"/>
      <c r="P1669"/>
      <c r="Q1669"/>
      <c r="R1669"/>
      <c r="S1669"/>
      <c r="T1669"/>
      <c r="U1669"/>
      <c r="W1669" s="115"/>
      <c r="AB1669" s="46"/>
      <c r="AC1669" s="46"/>
      <c r="AD1669" s="46"/>
      <c r="AE1669" s="46"/>
      <c r="AF1669" s="46"/>
    </row>
    <row r="1670" spans="1:32" x14ac:dyDescent="0.2">
      <c r="A1670"/>
      <c r="B1670"/>
      <c r="D1670"/>
      <c r="E1670"/>
      <c r="F1670"/>
      <c r="G1670"/>
      <c r="H1670"/>
      <c r="I1670"/>
      <c r="J1670"/>
      <c r="K1670"/>
      <c r="L1670"/>
      <c r="M1670"/>
      <c r="N1670"/>
      <c r="O1670"/>
      <c r="P1670"/>
      <c r="Q1670"/>
      <c r="R1670"/>
      <c r="S1670"/>
      <c r="T1670"/>
      <c r="U1670"/>
      <c r="W1670" s="115"/>
      <c r="AB1670" s="46"/>
      <c r="AC1670" s="46"/>
      <c r="AD1670" s="46"/>
      <c r="AE1670" s="46"/>
      <c r="AF1670" s="46"/>
    </row>
    <row r="1671" spans="1:32" x14ac:dyDescent="0.2">
      <c r="A1671"/>
      <c r="B1671"/>
      <c r="D1671"/>
      <c r="E1671"/>
      <c r="F1671"/>
      <c r="G1671"/>
      <c r="H1671"/>
      <c r="I1671"/>
      <c r="J1671"/>
      <c r="K1671"/>
      <c r="L1671"/>
      <c r="M1671"/>
      <c r="N1671"/>
      <c r="O1671"/>
      <c r="P1671"/>
      <c r="Q1671"/>
      <c r="R1671"/>
      <c r="S1671"/>
      <c r="T1671"/>
      <c r="U1671"/>
      <c r="W1671" s="115"/>
      <c r="AB1671" s="46"/>
      <c r="AC1671" s="46"/>
      <c r="AD1671" s="46"/>
      <c r="AE1671" s="46"/>
      <c r="AF1671" s="46"/>
    </row>
    <row r="1672" spans="1:32" x14ac:dyDescent="0.2">
      <c r="A1672"/>
      <c r="B1672"/>
      <c r="D1672"/>
      <c r="E1672"/>
      <c r="F1672"/>
      <c r="G1672"/>
      <c r="H1672"/>
      <c r="I1672"/>
      <c r="J1672"/>
      <c r="K1672"/>
      <c r="L1672"/>
      <c r="M1672"/>
      <c r="N1672"/>
      <c r="O1672"/>
      <c r="P1672"/>
      <c r="Q1672"/>
      <c r="R1672"/>
      <c r="S1672"/>
      <c r="T1672"/>
      <c r="U1672"/>
      <c r="W1672" s="115"/>
      <c r="AB1672" s="46"/>
      <c r="AC1672" s="46"/>
      <c r="AD1672" s="46"/>
      <c r="AE1672" s="46"/>
      <c r="AF1672" s="46"/>
    </row>
    <row r="1673" spans="1:32" x14ac:dyDescent="0.2">
      <c r="A1673"/>
      <c r="B1673"/>
      <c r="D1673"/>
      <c r="E1673"/>
      <c r="F1673"/>
      <c r="G1673"/>
      <c r="H1673"/>
      <c r="I1673"/>
      <c r="J1673"/>
      <c r="K1673"/>
      <c r="L1673"/>
      <c r="M1673"/>
      <c r="N1673"/>
      <c r="O1673"/>
      <c r="P1673"/>
      <c r="Q1673"/>
      <c r="R1673"/>
      <c r="S1673"/>
      <c r="T1673"/>
      <c r="U1673"/>
      <c r="W1673" s="115"/>
      <c r="AB1673" s="46"/>
      <c r="AC1673" s="46"/>
      <c r="AD1673" s="46"/>
      <c r="AE1673" s="46"/>
      <c r="AF1673" s="46"/>
    </row>
    <row r="1674" spans="1:32" x14ac:dyDescent="0.2">
      <c r="A1674"/>
      <c r="B1674"/>
      <c r="D1674"/>
      <c r="E1674"/>
      <c r="F1674"/>
      <c r="G1674"/>
      <c r="H1674"/>
      <c r="I1674"/>
      <c r="J1674"/>
      <c r="K1674"/>
      <c r="L1674"/>
      <c r="M1674"/>
      <c r="N1674"/>
      <c r="O1674"/>
      <c r="P1674"/>
      <c r="Q1674"/>
      <c r="R1674"/>
      <c r="S1674"/>
      <c r="T1674"/>
      <c r="U1674"/>
      <c r="W1674" s="115"/>
      <c r="AB1674" s="46"/>
      <c r="AC1674" s="46"/>
      <c r="AD1674" s="46"/>
      <c r="AE1674" s="46"/>
      <c r="AF1674" s="46"/>
    </row>
    <row r="1675" spans="1:32" x14ac:dyDescent="0.2">
      <c r="A1675"/>
      <c r="B1675"/>
      <c r="D1675"/>
      <c r="E1675"/>
      <c r="F1675"/>
      <c r="G1675"/>
      <c r="H1675"/>
      <c r="I1675"/>
      <c r="J1675"/>
      <c r="K1675"/>
      <c r="L1675"/>
      <c r="M1675"/>
      <c r="N1675"/>
      <c r="O1675"/>
      <c r="P1675"/>
      <c r="Q1675"/>
      <c r="R1675"/>
      <c r="S1675"/>
      <c r="T1675"/>
      <c r="U1675"/>
      <c r="W1675" s="115"/>
      <c r="AB1675" s="46"/>
      <c r="AC1675" s="46"/>
      <c r="AD1675" s="46"/>
      <c r="AE1675" s="46"/>
      <c r="AF1675" s="46"/>
    </row>
    <row r="1676" spans="1:32" x14ac:dyDescent="0.2">
      <c r="A1676"/>
      <c r="B1676"/>
      <c r="D1676"/>
      <c r="E1676"/>
      <c r="F1676"/>
      <c r="G1676"/>
      <c r="H1676"/>
      <c r="I1676"/>
      <c r="J1676"/>
      <c r="K1676"/>
      <c r="L1676"/>
      <c r="M1676"/>
      <c r="N1676"/>
      <c r="O1676"/>
      <c r="P1676"/>
      <c r="Q1676"/>
      <c r="R1676"/>
      <c r="S1676"/>
      <c r="T1676"/>
      <c r="U1676"/>
      <c r="W1676" s="115"/>
      <c r="AB1676" s="46"/>
      <c r="AC1676" s="46"/>
      <c r="AD1676" s="46"/>
      <c r="AE1676" s="46"/>
      <c r="AF1676" s="46"/>
    </row>
    <row r="1677" spans="1:32" x14ac:dyDescent="0.2">
      <c r="A1677"/>
      <c r="B1677"/>
      <c r="D1677"/>
      <c r="E1677"/>
      <c r="F1677"/>
      <c r="G1677"/>
      <c r="H1677"/>
      <c r="I1677"/>
      <c r="J1677"/>
      <c r="K1677"/>
      <c r="L1677"/>
      <c r="M1677"/>
      <c r="N1677"/>
      <c r="O1677"/>
      <c r="P1677"/>
      <c r="Q1677"/>
      <c r="R1677"/>
      <c r="S1677"/>
      <c r="T1677"/>
      <c r="U1677"/>
      <c r="W1677" s="115"/>
      <c r="AB1677" s="46"/>
      <c r="AC1677" s="46"/>
      <c r="AD1677" s="46"/>
      <c r="AE1677" s="46"/>
      <c r="AF1677" s="46"/>
    </row>
    <row r="1678" spans="1:32" x14ac:dyDescent="0.2">
      <c r="A1678"/>
      <c r="B1678"/>
      <c r="D1678"/>
      <c r="E1678"/>
      <c r="F1678"/>
      <c r="G1678"/>
      <c r="H1678"/>
      <c r="I1678"/>
      <c r="J1678"/>
      <c r="K1678"/>
      <c r="L1678"/>
      <c r="M1678"/>
      <c r="N1678"/>
      <c r="O1678"/>
      <c r="P1678"/>
      <c r="Q1678"/>
      <c r="R1678"/>
      <c r="S1678"/>
      <c r="T1678"/>
      <c r="U1678"/>
      <c r="W1678" s="115"/>
      <c r="AB1678" s="46"/>
      <c r="AC1678" s="46"/>
      <c r="AD1678" s="46"/>
      <c r="AE1678" s="46"/>
      <c r="AF1678" s="46"/>
    </row>
    <row r="1679" spans="1:32" x14ac:dyDescent="0.2">
      <c r="A1679"/>
      <c r="B1679"/>
      <c r="D1679"/>
      <c r="E1679"/>
      <c r="F1679"/>
      <c r="G1679"/>
      <c r="H1679"/>
      <c r="I1679"/>
      <c r="J1679"/>
      <c r="K1679"/>
      <c r="L1679"/>
      <c r="M1679"/>
      <c r="N1679"/>
      <c r="O1679"/>
      <c r="P1679"/>
      <c r="Q1679"/>
      <c r="R1679"/>
      <c r="S1679"/>
      <c r="T1679"/>
      <c r="U1679"/>
      <c r="W1679" s="115"/>
      <c r="AB1679" s="46"/>
      <c r="AC1679" s="46"/>
      <c r="AD1679" s="46"/>
      <c r="AE1679" s="46"/>
      <c r="AF1679" s="46"/>
    </row>
    <row r="1680" spans="1:32" x14ac:dyDescent="0.2">
      <c r="A1680"/>
      <c r="B1680"/>
      <c r="D1680"/>
      <c r="E1680"/>
      <c r="F1680"/>
      <c r="G1680"/>
      <c r="H1680"/>
      <c r="I1680"/>
      <c r="J1680"/>
      <c r="K1680"/>
      <c r="L1680"/>
      <c r="M1680"/>
      <c r="N1680"/>
      <c r="O1680"/>
      <c r="P1680"/>
      <c r="Q1680"/>
      <c r="R1680"/>
      <c r="S1680"/>
      <c r="T1680"/>
      <c r="U1680"/>
      <c r="W1680" s="115"/>
      <c r="AB1680" s="46"/>
      <c r="AC1680" s="46"/>
      <c r="AD1680" s="46"/>
      <c r="AE1680" s="46"/>
      <c r="AF1680" s="46"/>
    </row>
    <row r="1681" spans="1:32" x14ac:dyDescent="0.2">
      <c r="A1681"/>
      <c r="B1681"/>
      <c r="D1681"/>
      <c r="E1681"/>
      <c r="F1681"/>
      <c r="G1681"/>
      <c r="H1681"/>
      <c r="I1681"/>
      <c r="J1681"/>
      <c r="K1681"/>
      <c r="L1681"/>
      <c r="M1681"/>
      <c r="N1681"/>
      <c r="O1681"/>
      <c r="P1681"/>
      <c r="Q1681"/>
      <c r="R1681"/>
      <c r="S1681"/>
      <c r="T1681"/>
      <c r="U1681"/>
      <c r="W1681" s="115"/>
      <c r="AB1681" s="46"/>
      <c r="AC1681" s="46"/>
      <c r="AD1681" s="46"/>
      <c r="AE1681" s="46"/>
      <c r="AF1681" s="46"/>
    </row>
    <row r="1682" spans="1:32" x14ac:dyDescent="0.2">
      <c r="A1682"/>
      <c r="B1682"/>
      <c r="D1682"/>
      <c r="E1682"/>
      <c r="F1682"/>
      <c r="G1682"/>
      <c r="H1682"/>
      <c r="I1682"/>
      <c r="J1682"/>
      <c r="K1682"/>
      <c r="L1682"/>
      <c r="M1682"/>
      <c r="N1682"/>
      <c r="O1682"/>
      <c r="P1682"/>
      <c r="Q1682"/>
      <c r="R1682"/>
      <c r="S1682"/>
      <c r="T1682"/>
      <c r="U1682"/>
      <c r="W1682" s="115"/>
      <c r="AB1682" s="46"/>
      <c r="AC1682" s="46"/>
      <c r="AD1682" s="46"/>
      <c r="AE1682" s="46"/>
      <c r="AF1682" s="46"/>
    </row>
    <row r="1683" spans="1:32" x14ac:dyDescent="0.2">
      <c r="A1683"/>
      <c r="B1683"/>
      <c r="D1683"/>
      <c r="E1683"/>
      <c r="F1683"/>
      <c r="G1683"/>
      <c r="H1683"/>
      <c r="I1683"/>
      <c r="J1683"/>
      <c r="K1683"/>
      <c r="L1683"/>
      <c r="M1683"/>
      <c r="N1683"/>
      <c r="O1683"/>
      <c r="P1683"/>
      <c r="Q1683"/>
      <c r="R1683"/>
      <c r="S1683"/>
      <c r="T1683"/>
      <c r="U1683"/>
      <c r="W1683" s="115"/>
      <c r="AB1683" s="46"/>
      <c r="AC1683" s="46"/>
      <c r="AD1683" s="46"/>
      <c r="AE1683" s="46"/>
      <c r="AF1683" s="46"/>
    </row>
    <row r="1684" spans="1:32" x14ac:dyDescent="0.2">
      <c r="A1684"/>
      <c r="B1684"/>
      <c r="D1684"/>
      <c r="E1684"/>
      <c r="F1684"/>
      <c r="G1684"/>
      <c r="H1684"/>
      <c r="I1684"/>
      <c r="J1684"/>
      <c r="K1684"/>
      <c r="L1684"/>
      <c r="M1684"/>
      <c r="N1684"/>
      <c r="O1684"/>
      <c r="P1684"/>
      <c r="Q1684"/>
      <c r="R1684"/>
      <c r="S1684"/>
      <c r="T1684"/>
      <c r="U1684"/>
      <c r="W1684" s="115"/>
      <c r="AB1684" s="46"/>
      <c r="AC1684" s="46"/>
      <c r="AD1684" s="46"/>
      <c r="AE1684" s="46"/>
      <c r="AF1684" s="46"/>
    </row>
    <row r="1685" spans="1:32" x14ac:dyDescent="0.2">
      <c r="A1685"/>
      <c r="B1685"/>
      <c r="D1685"/>
      <c r="E1685"/>
      <c r="F1685"/>
      <c r="G1685"/>
      <c r="H1685"/>
      <c r="I1685"/>
      <c r="J1685"/>
      <c r="K1685"/>
      <c r="L1685"/>
      <c r="M1685"/>
      <c r="N1685"/>
      <c r="O1685"/>
      <c r="P1685"/>
      <c r="Q1685"/>
      <c r="R1685"/>
      <c r="S1685"/>
      <c r="T1685"/>
      <c r="U1685"/>
      <c r="W1685" s="115"/>
      <c r="AB1685" s="46"/>
      <c r="AC1685" s="46"/>
      <c r="AD1685" s="46"/>
      <c r="AE1685" s="46"/>
      <c r="AF1685" s="46"/>
    </row>
    <row r="1686" spans="1:32" x14ac:dyDescent="0.2">
      <c r="A1686"/>
      <c r="B1686"/>
      <c r="D1686"/>
      <c r="E1686"/>
      <c r="F1686"/>
      <c r="G1686"/>
      <c r="H1686"/>
      <c r="I1686"/>
      <c r="J1686"/>
      <c r="K1686"/>
      <c r="L1686"/>
      <c r="M1686"/>
      <c r="N1686"/>
      <c r="O1686"/>
      <c r="P1686"/>
      <c r="Q1686"/>
      <c r="R1686"/>
      <c r="S1686"/>
      <c r="T1686"/>
      <c r="U1686"/>
      <c r="W1686" s="115"/>
      <c r="AB1686" s="46"/>
      <c r="AC1686" s="46"/>
      <c r="AD1686" s="46"/>
      <c r="AE1686" s="46"/>
      <c r="AF1686" s="46"/>
    </row>
    <row r="1687" spans="1:32" x14ac:dyDescent="0.2">
      <c r="A1687"/>
      <c r="B1687"/>
      <c r="D1687"/>
      <c r="E1687"/>
      <c r="F1687"/>
      <c r="G1687"/>
      <c r="H1687"/>
      <c r="I1687"/>
      <c r="J1687"/>
      <c r="K1687"/>
      <c r="L1687"/>
      <c r="M1687"/>
      <c r="N1687"/>
      <c r="O1687"/>
      <c r="P1687"/>
      <c r="Q1687"/>
      <c r="R1687"/>
      <c r="S1687"/>
      <c r="T1687"/>
      <c r="U1687"/>
      <c r="W1687" s="115"/>
      <c r="AB1687" s="46"/>
      <c r="AC1687" s="46"/>
      <c r="AD1687" s="46"/>
      <c r="AE1687" s="46"/>
      <c r="AF1687" s="46"/>
    </row>
    <row r="1688" spans="1:32" x14ac:dyDescent="0.2">
      <c r="A1688"/>
      <c r="B1688"/>
      <c r="D1688"/>
      <c r="E1688"/>
      <c r="F1688"/>
      <c r="G1688"/>
      <c r="H1688"/>
      <c r="I1688"/>
      <c r="J1688"/>
      <c r="K1688"/>
      <c r="L1688"/>
      <c r="M1688"/>
      <c r="N1688"/>
      <c r="O1688"/>
      <c r="P1688"/>
      <c r="Q1688"/>
      <c r="R1688"/>
      <c r="S1688"/>
      <c r="T1688"/>
      <c r="U1688"/>
      <c r="W1688" s="115"/>
      <c r="AB1688" s="46"/>
      <c r="AC1688" s="46"/>
      <c r="AD1688" s="46"/>
      <c r="AE1688" s="46"/>
      <c r="AF1688" s="46"/>
    </row>
    <row r="1689" spans="1:32" x14ac:dyDescent="0.2">
      <c r="A1689"/>
      <c r="B1689"/>
      <c r="D1689"/>
      <c r="E1689"/>
      <c r="F1689"/>
      <c r="G1689"/>
      <c r="H1689"/>
      <c r="I1689"/>
      <c r="J1689"/>
      <c r="K1689"/>
      <c r="L1689"/>
      <c r="M1689"/>
      <c r="N1689"/>
      <c r="O1689"/>
      <c r="P1689"/>
      <c r="Q1689"/>
      <c r="R1689"/>
      <c r="S1689"/>
      <c r="T1689"/>
      <c r="U1689"/>
      <c r="W1689" s="115"/>
      <c r="AB1689" s="46"/>
      <c r="AC1689" s="46"/>
      <c r="AD1689" s="46"/>
      <c r="AE1689" s="46"/>
      <c r="AF1689" s="46"/>
    </row>
    <row r="1690" spans="1:32" x14ac:dyDescent="0.2">
      <c r="A1690"/>
      <c r="B1690"/>
      <c r="D1690"/>
      <c r="E1690"/>
      <c r="F1690"/>
      <c r="G1690"/>
      <c r="H1690"/>
      <c r="I1690"/>
      <c r="J1690"/>
      <c r="K1690"/>
      <c r="L1690"/>
      <c r="M1690"/>
      <c r="N1690"/>
      <c r="O1690"/>
      <c r="P1690"/>
      <c r="Q1690"/>
      <c r="R1690"/>
      <c r="S1690"/>
      <c r="T1690"/>
      <c r="U1690"/>
      <c r="W1690" s="115"/>
      <c r="AB1690" s="46"/>
      <c r="AC1690" s="46"/>
      <c r="AD1690" s="46"/>
      <c r="AE1690" s="46"/>
      <c r="AF1690" s="46"/>
    </row>
    <row r="1691" spans="1:32" x14ac:dyDescent="0.2">
      <c r="A1691"/>
      <c r="B1691"/>
      <c r="D1691"/>
      <c r="E1691"/>
      <c r="F1691"/>
      <c r="G1691"/>
      <c r="H1691"/>
      <c r="I1691"/>
      <c r="J1691"/>
      <c r="K1691"/>
      <c r="L1691"/>
      <c r="M1691"/>
      <c r="N1691"/>
      <c r="O1691"/>
      <c r="P1691"/>
      <c r="Q1691"/>
      <c r="R1691"/>
      <c r="S1691"/>
      <c r="T1691"/>
      <c r="U1691"/>
      <c r="W1691" s="115"/>
      <c r="AB1691" s="46"/>
      <c r="AC1691" s="46"/>
      <c r="AD1691" s="46"/>
      <c r="AE1691" s="46"/>
      <c r="AF1691" s="46"/>
    </row>
    <row r="1692" spans="1:32" x14ac:dyDescent="0.2">
      <c r="A1692"/>
      <c r="B1692"/>
      <c r="D1692"/>
      <c r="E1692"/>
      <c r="F1692"/>
      <c r="G1692"/>
      <c r="H1692"/>
      <c r="I1692"/>
      <c r="J1692"/>
      <c r="K1692"/>
      <c r="L1692"/>
      <c r="M1692"/>
      <c r="N1692"/>
      <c r="O1692"/>
      <c r="P1692"/>
      <c r="Q1692"/>
      <c r="R1692"/>
      <c r="S1692"/>
      <c r="T1692"/>
      <c r="U1692"/>
      <c r="W1692" s="115"/>
      <c r="AB1692" s="46"/>
      <c r="AC1692" s="46"/>
      <c r="AD1692" s="46"/>
      <c r="AE1692" s="46"/>
      <c r="AF1692" s="46"/>
    </row>
    <row r="1693" spans="1:32" x14ac:dyDescent="0.2">
      <c r="A1693"/>
      <c r="B1693"/>
      <c r="D1693"/>
      <c r="E1693"/>
      <c r="F1693"/>
      <c r="G1693"/>
      <c r="H1693"/>
      <c r="I1693"/>
      <c r="J1693"/>
      <c r="K1693"/>
      <c r="L1693"/>
      <c r="M1693"/>
      <c r="N1693"/>
      <c r="O1693"/>
      <c r="P1693"/>
      <c r="Q1693"/>
      <c r="R1693"/>
      <c r="S1693"/>
      <c r="T1693"/>
      <c r="U1693"/>
      <c r="W1693" s="115"/>
      <c r="AB1693" s="46"/>
      <c r="AC1693" s="46"/>
      <c r="AD1693" s="46"/>
      <c r="AE1693" s="46"/>
      <c r="AF1693" s="46"/>
    </row>
    <row r="1694" spans="1:32" x14ac:dyDescent="0.2">
      <c r="A1694"/>
      <c r="B1694"/>
      <c r="D1694"/>
      <c r="E1694"/>
      <c r="F1694"/>
      <c r="G1694"/>
      <c r="H1694"/>
      <c r="I1694"/>
      <c r="J1694"/>
      <c r="K1694"/>
      <c r="L1694"/>
      <c r="M1694"/>
      <c r="N1694"/>
      <c r="O1694"/>
      <c r="P1694"/>
      <c r="Q1694"/>
      <c r="R1694"/>
      <c r="S1694"/>
      <c r="T1694"/>
      <c r="U1694"/>
      <c r="W1694" s="115"/>
      <c r="AB1694" s="46"/>
      <c r="AC1694" s="46"/>
      <c r="AD1694" s="46"/>
      <c r="AE1694" s="46"/>
      <c r="AF1694" s="46"/>
    </row>
    <row r="1695" spans="1:32" x14ac:dyDescent="0.2">
      <c r="A1695"/>
      <c r="B1695"/>
      <c r="D1695"/>
      <c r="E1695"/>
      <c r="F1695"/>
      <c r="G1695"/>
      <c r="H1695"/>
      <c r="I1695"/>
      <c r="J1695"/>
      <c r="K1695"/>
      <c r="L1695"/>
      <c r="M1695"/>
      <c r="N1695"/>
      <c r="O1695"/>
      <c r="P1695"/>
      <c r="Q1695"/>
      <c r="R1695"/>
      <c r="S1695"/>
      <c r="T1695"/>
      <c r="U1695"/>
      <c r="W1695" s="115"/>
      <c r="AB1695" s="46"/>
      <c r="AC1695" s="46"/>
      <c r="AD1695" s="46"/>
      <c r="AE1695" s="46"/>
      <c r="AF1695" s="46"/>
    </row>
    <row r="1696" spans="1:32" x14ac:dyDescent="0.2">
      <c r="A1696"/>
      <c r="B1696"/>
      <c r="D1696"/>
      <c r="E1696"/>
      <c r="F1696"/>
      <c r="G1696"/>
      <c r="H1696"/>
      <c r="I1696"/>
      <c r="J1696"/>
      <c r="K1696"/>
      <c r="L1696"/>
      <c r="M1696"/>
      <c r="N1696"/>
      <c r="O1696"/>
      <c r="P1696"/>
      <c r="Q1696"/>
      <c r="R1696"/>
      <c r="S1696"/>
      <c r="T1696"/>
      <c r="U1696"/>
      <c r="W1696" s="115"/>
      <c r="AB1696" s="46"/>
      <c r="AC1696" s="46"/>
      <c r="AD1696" s="46"/>
      <c r="AE1696" s="46"/>
      <c r="AF1696" s="46"/>
    </row>
    <row r="1697" spans="1:32" x14ac:dyDescent="0.2">
      <c r="A1697"/>
      <c r="B1697"/>
      <c r="D1697"/>
      <c r="E1697"/>
      <c r="F1697"/>
      <c r="G1697"/>
      <c r="H1697"/>
      <c r="I1697"/>
      <c r="J1697"/>
      <c r="K1697"/>
      <c r="L1697"/>
      <c r="M1697"/>
      <c r="N1697"/>
      <c r="O1697"/>
      <c r="P1697"/>
      <c r="Q1697"/>
      <c r="R1697"/>
      <c r="S1697"/>
      <c r="T1697"/>
      <c r="U1697"/>
      <c r="W1697" s="115"/>
      <c r="AB1697" s="46"/>
      <c r="AC1697" s="46"/>
      <c r="AD1697" s="46"/>
      <c r="AE1697" s="46"/>
      <c r="AF1697" s="46"/>
    </row>
    <row r="1698" spans="1:32" x14ac:dyDescent="0.2">
      <c r="A1698"/>
      <c r="B1698"/>
      <c r="D1698"/>
      <c r="E1698"/>
      <c r="F1698"/>
      <c r="G1698"/>
      <c r="H1698"/>
      <c r="I1698"/>
      <c r="J1698"/>
      <c r="K1698"/>
      <c r="L1698"/>
      <c r="M1698"/>
      <c r="N1698"/>
      <c r="O1698"/>
      <c r="P1698"/>
      <c r="Q1698"/>
      <c r="R1698"/>
      <c r="S1698"/>
      <c r="T1698"/>
      <c r="U1698"/>
      <c r="W1698" s="115"/>
      <c r="AB1698" s="46"/>
      <c r="AC1698" s="46"/>
      <c r="AD1698" s="46"/>
      <c r="AE1698" s="46"/>
      <c r="AF1698" s="46"/>
    </row>
    <row r="1699" spans="1:32" x14ac:dyDescent="0.2">
      <c r="A1699"/>
      <c r="B1699"/>
      <c r="D1699"/>
      <c r="E1699"/>
      <c r="F1699"/>
      <c r="G1699"/>
      <c r="H1699"/>
      <c r="I1699"/>
      <c r="J1699"/>
      <c r="K1699"/>
      <c r="L1699"/>
      <c r="M1699"/>
      <c r="N1699"/>
      <c r="O1699"/>
      <c r="P1699"/>
      <c r="Q1699"/>
      <c r="R1699"/>
      <c r="S1699"/>
      <c r="T1699"/>
      <c r="U1699"/>
      <c r="W1699" s="115"/>
      <c r="AB1699" s="46"/>
      <c r="AC1699" s="46"/>
      <c r="AD1699" s="46"/>
      <c r="AE1699" s="46"/>
      <c r="AF1699" s="46"/>
    </row>
    <row r="1700" spans="1:32" x14ac:dyDescent="0.2">
      <c r="A1700"/>
      <c r="B1700"/>
      <c r="D1700"/>
      <c r="E1700"/>
      <c r="F1700"/>
      <c r="G1700"/>
      <c r="H1700"/>
      <c r="I1700"/>
      <c r="J1700"/>
      <c r="K1700"/>
      <c r="L1700"/>
      <c r="M1700"/>
      <c r="N1700"/>
      <c r="O1700"/>
      <c r="P1700"/>
      <c r="Q1700"/>
      <c r="R1700"/>
      <c r="S1700"/>
      <c r="T1700"/>
      <c r="U1700"/>
      <c r="W1700" s="115"/>
      <c r="AB1700" s="46"/>
      <c r="AC1700" s="46"/>
      <c r="AD1700" s="46"/>
      <c r="AE1700" s="46"/>
      <c r="AF1700" s="46"/>
    </row>
    <row r="1701" spans="1:32" x14ac:dyDescent="0.2">
      <c r="A1701"/>
      <c r="B1701"/>
      <c r="D1701"/>
      <c r="E1701"/>
      <c r="F1701"/>
      <c r="G1701"/>
      <c r="H1701"/>
      <c r="I1701"/>
      <c r="J1701"/>
      <c r="K1701"/>
      <c r="L1701"/>
      <c r="M1701"/>
      <c r="N1701"/>
      <c r="O1701"/>
      <c r="P1701"/>
      <c r="Q1701"/>
      <c r="R1701"/>
      <c r="S1701"/>
      <c r="T1701"/>
      <c r="U1701"/>
      <c r="W1701" s="115"/>
      <c r="AB1701" s="46"/>
      <c r="AC1701" s="46"/>
      <c r="AD1701" s="46"/>
      <c r="AE1701" s="46"/>
      <c r="AF1701" s="46"/>
    </row>
    <row r="1702" spans="1:32" x14ac:dyDescent="0.2">
      <c r="A1702"/>
      <c r="B1702"/>
      <c r="D1702"/>
      <c r="E1702"/>
      <c r="F1702"/>
      <c r="G1702"/>
      <c r="H1702"/>
      <c r="I1702"/>
      <c r="J1702"/>
      <c r="K1702"/>
      <c r="L1702"/>
      <c r="M1702"/>
      <c r="N1702"/>
      <c r="O1702"/>
      <c r="P1702"/>
      <c r="Q1702"/>
      <c r="R1702"/>
      <c r="S1702"/>
      <c r="T1702"/>
      <c r="U1702"/>
      <c r="W1702" s="115"/>
      <c r="AB1702" s="46"/>
      <c r="AC1702" s="46"/>
      <c r="AD1702" s="46"/>
      <c r="AE1702" s="46"/>
      <c r="AF1702" s="46"/>
    </row>
    <row r="1703" spans="1:32" x14ac:dyDescent="0.2">
      <c r="A1703"/>
      <c r="B1703"/>
      <c r="D1703"/>
      <c r="E1703"/>
      <c r="F1703"/>
      <c r="G1703"/>
      <c r="H1703"/>
      <c r="I1703"/>
      <c r="J1703"/>
      <c r="K1703"/>
      <c r="L1703"/>
      <c r="M1703"/>
      <c r="N1703"/>
      <c r="O1703"/>
      <c r="P1703"/>
      <c r="Q1703"/>
      <c r="R1703"/>
      <c r="S1703"/>
      <c r="T1703"/>
      <c r="U1703"/>
      <c r="W1703" s="115"/>
      <c r="AB1703" s="46"/>
      <c r="AC1703" s="46"/>
      <c r="AD1703" s="46"/>
      <c r="AE1703" s="46"/>
      <c r="AF1703" s="46"/>
    </row>
    <row r="1704" spans="1:32" x14ac:dyDescent="0.2">
      <c r="A1704"/>
      <c r="B1704"/>
      <c r="D1704"/>
      <c r="E1704"/>
      <c r="F1704"/>
      <c r="G1704"/>
      <c r="H1704"/>
      <c r="I1704"/>
      <c r="J1704"/>
      <c r="K1704"/>
      <c r="L1704"/>
      <c r="M1704"/>
      <c r="N1704"/>
      <c r="O1704"/>
      <c r="P1704"/>
      <c r="Q1704"/>
      <c r="R1704"/>
      <c r="S1704"/>
      <c r="T1704"/>
      <c r="U1704"/>
      <c r="W1704" s="115"/>
      <c r="AB1704" s="46"/>
      <c r="AC1704" s="46"/>
      <c r="AD1704" s="46"/>
      <c r="AE1704" s="46"/>
      <c r="AF1704" s="46"/>
    </row>
    <row r="1705" spans="1:32" x14ac:dyDescent="0.2">
      <c r="A1705"/>
      <c r="B1705"/>
      <c r="D1705"/>
      <c r="E1705"/>
      <c r="F1705"/>
      <c r="G1705"/>
      <c r="H1705"/>
      <c r="I1705"/>
      <c r="J1705"/>
      <c r="K1705"/>
      <c r="L1705"/>
      <c r="M1705"/>
      <c r="N1705"/>
      <c r="O1705"/>
      <c r="P1705"/>
      <c r="Q1705"/>
      <c r="R1705"/>
      <c r="S1705"/>
      <c r="T1705"/>
      <c r="U1705"/>
      <c r="W1705" s="115"/>
      <c r="AB1705" s="46"/>
      <c r="AC1705" s="46"/>
      <c r="AD1705" s="46"/>
      <c r="AE1705" s="46"/>
      <c r="AF1705" s="46"/>
    </row>
    <row r="1706" spans="1:32" x14ac:dyDescent="0.2">
      <c r="A1706"/>
      <c r="B1706"/>
      <c r="D1706"/>
      <c r="E1706"/>
      <c r="F1706"/>
      <c r="G1706"/>
      <c r="H1706"/>
      <c r="I1706"/>
      <c r="J1706"/>
      <c r="K1706"/>
      <c r="L1706"/>
      <c r="M1706"/>
      <c r="N1706"/>
      <c r="O1706"/>
      <c r="P1706"/>
      <c r="Q1706"/>
      <c r="R1706"/>
      <c r="S1706"/>
      <c r="T1706"/>
      <c r="U1706"/>
      <c r="W1706" s="115"/>
      <c r="AB1706" s="46"/>
      <c r="AC1706" s="46"/>
      <c r="AD1706" s="46"/>
      <c r="AE1706" s="46"/>
      <c r="AF1706" s="46"/>
    </row>
    <row r="1707" spans="1:32" x14ac:dyDescent="0.2">
      <c r="A1707"/>
      <c r="B1707"/>
      <c r="D1707"/>
      <c r="E1707"/>
      <c r="F1707"/>
      <c r="G1707"/>
      <c r="H1707"/>
      <c r="I1707"/>
      <c r="J1707"/>
      <c r="K1707"/>
      <c r="L1707"/>
      <c r="M1707"/>
      <c r="N1707"/>
      <c r="O1707"/>
      <c r="P1707"/>
      <c r="Q1707"/>
      <c r="R1707"/>
      <c r="S1707"/>
      <c r="T1707"/>
      <c r="U1707"/>
      <c r="W1707" s="115"/>
      <c r="AB1707" s="46"/>
      <c r="AC1707" s="46"/>
      <c r="AD1707" s="46"/>
      <c r="AE1707" s="46"/>
      <c r="AF1707" s="46"/>
    </row>
    <row r="1708" spans="1:32" x14ac:dyDescent="0.2">
      <c r="A1708"/>
      <c r="B1708"/>
      <c r="D1708"/>
      <c r="E1708"/>
      <c r="F1708"/>
      <c r="G1708"/>
      <c r="H1708"/>
      <c r="I1708"/>
      <c r="J1708"/>
      <c r="K1708"/>
      <c r="L1708"/>
      <c r="M1708"/>
      <c r="N1708"/>
      <c r="O1708"/>
      <c r="P1708"/>
      <c r="Q1708"/>
      <c r="R1708"/>
      <c r="S1708"/>
      <c r="T1708"/>
      <c r="U1708"/>
      <c r="W1708" s="115"/>
      <c r="AB1708" s="46"/>
      <c r="AC1708" s="46"/>
      <c r="AD1708" s="46"/>
      <c r="AE1708" s="46"/>
      <c r="AF1708" s="46"/>
    </row>
    <row r="1709" spans="1:32" x14ac:dyDescent="0.2">
      <c r="A1709"/>
      <c r="B1709"/>
      <c r="D1709"/>
      <c r="E1709"/>
      <c r="F1709"/>
      <c r="G1709"/>
      <c r="H1709"/>
      <c r="I1709"/>
      <c r="J1709"/>
      <c r="K1709"/>
      <c r="L1709"/>
      <c r="M1709"/>
      <c r="N1709"/>
      <c r="O1709"/>
      <c r="P1709"/>
      <c r="Q1709"/>
      <c r="R1709"/>
      <c r="S1709"/>
      <c r="T1709"/>
      <c r="U1709"/>
      <c r="W1709" s="115"/>
      <c r="AB1709" s="46"/>
      <c r="AC1709" s="46"/>
      <c r="AD1709" s="46"/>
      <c r="AE1709" s="46"/>
      <c r="AF1709" s="46"/>
    </row>
    <row r="1710" spans="1:32" x14ac:dyDescent="0.2">
      <c r="A1710"/>
      <c r="B1710"/>
      <c r="D1710"/>
      <c r="E1710"/>
      <c r="F1710"/>
      <c r="G1710"/>
      <c r="H1710"/>
      <c r="I1710"/>
      <c r="J1710"/>
      <c r="K1710"/>
      <c r="L1710"/>
      <c r="M1710"/>
      <c r="N1710"/>
      <c r="O1710"/>
      <c r="P1710"/>
      <c r="Q1710"/>
      <c r="R1710"/>
      <c r="S1710"/>
      <c r="T1710"/>
      <c r="U1710"/>
      <c r="W1710" s="115"/>
      <c r="AB1710" s="46"/>
      <c r="AC1710" s="46"/>
      <c r="AD1710" s="46"/>
      <c r="AE1710" s="46"/>
      <c r="AF1710" s="46"/>
    </row>
    <row r="1711" spans="1:32" x14ac:dyDescent="0.2">
      <c r="A1711"/>
      <c r="B1711"/>
      <c r="D1711"/>
      <c r="E1711"/>
      <c r="F1711"/>
      <c r="G1711"/>
      <c r="H1711"/>
      <c r="I1711"/>
      <c r="J1711"/>
      <c r="K1711"/>
      <c r="L1711"/>
      <c r="M1711"/>
      <c r="N1711"/>
      <c r="O1711"/>
      <c r="P1711"/>
      <c r="Q1711"/>
      <c r="R1711"/>
      <c r="S1711"/>
      <c r="T1711"/>
      <c r="U1711"/>
      <c r="W1711" s="115"/>
      <c r="AB1711" s="46"/>
      <c r="AC1711" s="46"/>
      <c r="AD1711" s="46"/>
      <c r="AE1711" s="46"/>
      <c r="AF1711" s="46"/>
    </row>
    <row r="1712" spans="1:32" x14ac:dyDescent="0.2">
      <c r="A1712"/>
      <c r="B1712"/>
      <c r="D1712"/>
      <c r="E1712"/>
      <c r="F1712"/>
      <c r="G1712"/>
      <c r="H1712"/>
      <c r="I1712"/>
      <c r="J1712"/>
      <c r="K1712"/>
      <c r="L1712"/>
      <c r="M1712"/>
      <c r="N1712"/>
      <c r="O1712"/>
      <c r="P1712"/>
      <c r="Q1712"/>
      <c r="R1712"/>
      <c r="S1712"/>
      <c r="T1712"/>
      <c r="U1712"/>
      <c r="W1712" s="115"/>
      <c r="AB1712" s="46"/>
      <c r="AC1712" s="46"/>
      <c r="AD1712" s="46"/>
      <c r="AE1712" s="46"/>
      <c r="AF1712" s="46"/>
    </row>
    <row r="1713" spans="1:32" x14ac:dyDescent="0.2">
      <c r="A1713"/>
      <c r="B1713"/>
      <c r="D1713"/>
      <c r="E1713"/>
      <c r="F1713"/>
      <c r="G1713"/>
      <c r="H1713"/>
      <c r="I1713"/>
      <c r="J1713"/>
      <c r="K1713"/>
      <c r="L1713"/>
      <c r="M1713"/>
      <c r="N1713"/>
      <c r="O1713"/>
      <c r="P1713"/>
      <c r="Q1713"/>
      <c r="R1713"/>
      <c r="S1713"/>
      <c r="T1713"/>
      <c r="U1713"/>
      <c r="W1713" s="115"/>
      <c r="AB1713" s="46"/>
      <c r="AC1713" s="46"/>
      <c r="AD1713" s="46"/>
      <c r="AE1713" s="46"/>
      <c r="AF1713" s="46"/>
    </row>
    <row r="1714" spans="1:32" x14ac:dyDescent="0.2">
      <c r="A1714"/>
      <c r="B1714"/>
      <c r="D1714"/>
      <c r="E1714"/>
      <c r="F1714"/>
      <c r="G1714"/>
      <c r="H1714"/>
      <c r="I1714"/>
      <c r="J1714"/>
      <c r="K1714"/>
      <c r="L1714"/>
      <c r="M1714"/>
      <c r="N1714"/>
      <c r="O1714"/>
      <c r="P1714"/>
      <c r="Q1714"/>
      <c r="R1714"/>
      <c r="S1714"/>
      <c r="T1714"/>
      <c r="U1714"/>
      <c r="W1714" s="115"/>
      <c r="AB1714" s="46"/>
      <c r="AC1714" s="46"/>
      <c r="AD1714" s="46"/>
      <c r="AE1714" s="46"/>
      <c r="AF1714" s="46"/>
    </row>
    <row r="1715" spans="1:32" x14ac:dyDescent="0.2">
      <c r="A1715"/>
      <c r="B1715"/>
      <c r="D1715"/>
      <c r="E1715"/>
      <c r="F1715"/>
      <c r="G1715"/>
      <c r="H1715"/>
      <c r="I1715"/>
      <c r="J1715"/>
      <c r="K1715"/>
      <c r="L1715"/>
      <c r="M1715"/>
      <c r="N1715"/>
      <c r="O1715"/>
      <c r="P1715"/>
      <c r="Q1715"/>
      <c r="R1715"/>
      <c r="S1715"/>
      <c r="T1715"/>
      <c r="U1715"/>
      <c r="W1715" s="115"/>
      <c r="AB1715" s="46"/>
      <c r="AC1715" s="46"/>
      <c r="AD1715" s="46"/>
      <c r="AE1715" s="46"/>
      <c r="AF1715" s="46"/>
    </row>
    <row r="1716" spans="1:32" x14ac:dyDescent="0.2">
      <c r="A1716"/>
      <c r="B1716"/>
      <c r="D1716"/>
      <c r="E1716"/>
      <c r="F1716"/>
      <c r="G1716"/>
      <c r="H1716"/>
      <c r="I1716"/>
      <c r="J1716"/>
      <c r="K1716"/>
      <c r="L1716"/>
      <c r="M1716"/>
      <c r="N1716"/>
      <c r="O1716"/>
      <c r="P1716"/>
      <c r="Q1716"/>
      <c r="R1716"/>
      <c r="S1716"/>
      <c r="T1716"/>
      <c r="U1716"/>
      <c r="W1716" s="115"/>
      <c r="AB1716" s="46"/>
      <c r="AC1716" s="46"/>
      <c r="AD1716" s="46"/>
      <c r="AE1716" s="46"/>
      <c r="AF1716" s="46"/>
    </row>
    <row r="1717" spans="1:32" x14ac:dyDescent="0.2">
      <c r="A1717"/>
      <c r="B1717"/>
      <c r="D1717"/>
      <c r="E1717"/>
      <c r="F1717"/>
      <c r="G1717"/>
      <c r="H1717"/>
      <c r="I1717"/>
      <c r="J1717"/>
      <c r="K1717"/>
      <c r="L1717"/>
      <c r="M1717"/>
      <c r="N1717"/>
      <c r="O1717"/>
      <c r="P1717"/>
      <c r="Q1717"/>
      <c r="R1717"/>
      <c r="S1717"/>
      <c r="T1717"/>
      <c r="U1717"/>
      <c r="W1717" s="115"/>
      <c r="AB1717" s="46"/>
      <c r="AC1717" s="46"/>
      <c r="AD1717" s="46"/>
      <c r="AE1717" s="46"/>
      <c r="AF1717" s="46"/>
    </row>
    <row r="1718" spans="1:32" x14ac:dyDescent="0.2">
      <c r="A1718"/>
      <c r="B1718"/>
      <c r="D1718"/>
      <c r="E1718"/>
      <c r="F1718"/>
      <c r="G1718"/>
      <c r="H1718"/>
      <c r="I1718"/>
      <c r="J1718"/>
      <c r="K1718"/>
      <c r="L1718"/>
      <c r="M1718"/>
      <c r="N1718"/>
      <c r="O1718"/>
      <c r="P1718"/>
      <c r="Q1718"/>
      <c r="R1718"/>
      <c r="S1718"/>
      <c r="T1718"/>
      <c r="U1718"/>
      <c r="W1718" s="115"/>
      <c r="AB1718" s="46"/>
      <c r="AC1718" s="46"/>
      <c r="AD1718" s="46"/>
      <c r="AE1718" s="46"/>
      <c r="AF1718" s="46"/>
    </row>
    <row r="1719" spans="1:32" x14ac:dyDescent="0.2">
      <c r="A1719"/>
      <c r="B1719"/>
      <c r="D1719"/>
      <c r="E1719"/>
      <c r="F1719"/>
      <c r="G1719"/>
      <c r="H1719"/>
      <c r="I1719"/>
      <c r="J1719"/>
      <c r="K1719"/>
      <c r="L1719"/>
      <c r="M1719"/>
      <c r="N1719"/>
      <c r="O1719"/>
      <c r="P1719"/>
      <c r="Q1719"/>
      <c r="R1719"/>
      <c r="S1719"/>
      <c r="T1719"/>
      <c r="U1719"/>
      <c r="W1719" s="115"/>
      <c r="AB1719" s="46"/>
      <c r="AC1719" s="46"/>
      <c r="AD1719" s="46"/>
      <c r="AE1719" s="46"/>
      <c r="AF1719" s="46"/>
    </row>
    <row r="1720" spans="1:32" x14ac:dyDescent="0.2">
      <c r="A1720"/>
      <c r="B1720"/>
      <c r="D1720"/>
      <c r="E1720"/>
      <c r="F1720"/>
      <c r="G1720"/>
      <c r="H1720"/>
      <c r="I1720"/>
      <c r="J1720"/>
      <c r="K1720"/>
      <c r="L1720"/>
      <c r="M1720"/>
      <c r="N1720"/>
      <c r="O1720"/>
      <c r="P1720"/>
      <c r="Q1720"/>
      <c r="R1720"/>
      <c r="S1720"/>
      <c r="T1720"/>
      <c r="U1720"/>
      <c r="W1720" s="115"/>
      <c r="AB1720" s="46"/>
      <c r="AC1720" s="46"/>
      <c r="AD1720" s="46"/>
      <c r="AE1720" s="46"/>
      <c r="AF1720" s="46"/>
    </row>
    <row r="1721" spans="1:32" x14ac:dyDescent="0.2">
      <c r="A1721"/>
      <c r="B1721"/>
      <c r="D1721"/>
      <c r="E1721"/>
      <c r="F1721"/>
      <c r="G1721"/>
      <c r="H1721"/>
      <c r="I1721"/>
      <c r="J1721"/>
      <c r="K1721"/>
      <c r="L1721"/>
      <c r="M1721"/>
      <c r="N1721"/>
      <c r="O1721"/>
      <c r="P1721"/>
      <c r="Q1721"/>
      <c r="R1721"/>
      <c r="S1721"/>
      <c r="T1721"/>
      <c r="U1721"/>
      <c r="W1721" s="115"/>
      <c r="AB1721" s="46"/>
      <c r="AC1721" s="46"/>
      <c r="AD1721" s="46"/>
      <c r="AE1721" s="46"/>
      <c r="AF1721" s="46"/>
    </row>
    <row r="1722" spans="1:32" x14ac:dyDescent="0.2">
      <c r="A1722"/>
      <c r="B1722"/>
      <c r="D1722"/>
      <c r="E1722"/>
      <c r="F1722"/>
      <c r="G1722"/>
      <c r="H1722"/>
      <c r="I1722"/>
      <c r="J1722"/>
      <c r="K1722"/>
      <c r="L1722"/>
      <c r="M1722"/>
      <c r="N1722"/>
      <c r="O1722"/>
      <c r="P1722"/>
      <c r="Q1722"/>
      <c r="R1722"/>
      <c r="S1722"/>
      <c r="T1722"/>
      <c r="U1722"/>
      <c r="W1722" s="115"/>
      <c r="AB1722" s="46"/>
      <c r="AC1722" s="46"/>
      <c r="AD1722" s="46"/>
      <c r="AE1722" s="46"/>
      <c r="AF1722" s="46"/>
    </row>
    <row r="1723" spans="1:32" x14ac:dyDescent="0.2">
      <c r="A1723"/>
      <c r="B1723"/>
      <c r="D1723"/>
      <c r="E1723"/>
      <c r="F1723"/>
      <c r="G1723"/>
      <c r="H1723"/>
      <c r="I1723"/>
      <c r="J1723"/>
      <c r="K1723"/>
      <c r="L1723"/>
      <c r="M1723"/>
      <c r="N1723"/>
      <c r="O1723"/>
      <c r="P1723"/>
      <c r="Q1723"/>
      <c r="R1723"/>
      <c r="S1723"/>
      <c r="T1723"/>
      <c r="U1723"/>
      <c r="W1723" s="115"/>
      <c r="AB1723" s="46"/>
      <c r="AC1723" s="46"/>
      <c r="AD1723" s="46"/>
      <c r="AE1723" s="46"/>
      <c r="AF1723" s="46"/>
    </row>
    <row r="1724" spans="1:32" x14ac:dyDescent="0.2">
      <c r="A1724"/>
      <c r="B1724"/>
      <c r="D1724"/>
      <c r="E1724"/>
      <c r="F1724"/>
      <c r="G1724"/>
      <c r="H1724"/>
      <c r="I1724"/>
      <c r="J1724"/>
      <c r="K1724"/>
      <c r="L1724"/>
      <c r="M1724"/>
      <c r="N1724"/>
      <c r="O1724"/>
      <c r="P1724"/>
      <c r="Q1724"/>
      <c r="R1724"/>
      <c r="S1724"/>
      <c r="T1724"/>
      <c r="U1724"/>
      <c r="W1724" s="115"/>
      <c r="AB1724" s="46"/>
      <c r="AC1724" s="46"/>
      <c r="AD1724" s="46"/>
      <c r="AE1724" s="46"/>
      <c r="AF1724" s="46"/>
    </row>
    <row r="1725" spans="1:32" x14ac:dyDescent="0.2">
      <c r="A1725"/>
      <c r="B1725"/>
      <c r="D1725"/>
      <c r="E1725"/>
      <c r="F1725"/>
      <c r="G1725"/>
      <c r="H1725"/>
      <c r="I1725"/>
      <c r="J1725"/>
      <c r="K1725"/>
      <c r="L1725"/>
      <c r="M1725"/>
      <c r="N1725"/>
      <c r="O1725"/>
      <c r="P1725"/>
      <c r="Q1725"/>
      <c r="R1725"/>
      <c r="S1725"/>
      <c r="T1725"/>
      <c r="U1725"/>
      <c r="W1725" s="115"/>
      <c r="AB1725" s="46"/>
      <c r="AC1725" s="46"/>
      <c r="AD1725" s="46"/>
      <c r="AE1725" s="46"/>
      <c r="AF1725" s="46"/>
    </row>
    <row r="1726" spans="1:32" x14ac:dyDescent="0.2">
      <c r="A1726"/>
      <c r="B1726"/>
      <c r="D1726"/>
      <c r="E1726"/>
      <c r="F1726"/>
      <c r="G1726"/>
      <c r="H1726"/>
      <c r="I1726"/>
      <c r="J1726"/>
      <c r="K1726"/>
      <c r="L1726"/>
      <c r="M1726"/>
      <c r="N1726"/>
      <c r="O1726"/>
      <c r="P1726"/>
      <c r="Q1726"/>
      <c r="R1726"/>
      <c r="S1726"/>
      <c r="T1726"/>
      <c r="U1726"/>
      <c r="W1726" s="115"/>
      <c r="AB1726" s="46"/>
      <c r="AC1726" s="46"/>
      <c r="AD1726" s="46"/>
      <c r="AE1726" s="46"/>
      <c r="AF1726" s="46"/>
    </row>
    <row r="1727" spans="1:32" x14ac:dyDescent="0.2">
      <c r="A1727"/>
      <c r="B1727"/>
      <c r="D1727"/>
      <c r="E1727"/>
      <c r="F1727"/>
      <c r="G1727"/>
      <c r="H1727"/>
      <c r="I1727"/>
      <c r="J1727"/>
      <c r="K1727"/>
      <c r="L1727"/>
      <c r="M1727"/>
      <c r="N1727"/>
      <c r="O1727"/>
      <c r="P1727"/>
      <c r="Q1727"/>
      <c r="R1727"/>
      <c r="S1727"/>
      <c r="T1727"/>
      <c r="U1727"/>
      <c r="W1727" s="115"/>
      <c r="AB1727" s="46"/>
      <c r="AC1727" s="46"/>
      <c r="AD1727" s="46"/>
      <c r="AE1727" s="46"/>
      <c r="AF1727" s="46"/>
    </row>
    <row r="1728" spans="1:32" x14ac:dyDescent="0.2">
      <c r="A1728"/>
      <c r="B1728"/>
      <c r="D1728"/>
      <c r="E1728"/>
      <c r="F1728"/>
      <c r="G1728"/>
      <c r="H1728"/>
      <c r="I1728"/>
      <c r="J1728"/>
      <c r="K1728"/>
      <c r="L1728"/>
      <c r="M1728"/>
      <c r="N1728"/>
      <c r="O1728"/>
      <c r="P1728"/>
      <c r="Q1728"/>
      <c r="R1728"/>
      <c r="S1728"/>
      <c r="T1728"/>
      <c r="U1728"/>
      <c r="W1728" s="115"/>
      <c r="AB1728" s="46"/>
      <c r="AC1728" s="46"/>
      <c r="AD1728" s="46"/>
      <c r="AE1728" s="46"/>
      <c r="AF1728" s="46"/>
    </row>
    <row r="1729" spans="1:32" x14ac:dyDescent="0.2">
      <c r="A1729"/>
      <c r="B1729"/>
      <c r="D1729"/>
      <c r="E1729"/>
      <c r="F1729"/>
      <c r="G1729"/>
      <c r="H1729"/>
      <c r="I1729"/>
      <c r="J1729"/>
      <c r="K1729"/>
      <c r="L1729"/>
      <c r="M1729"/>
      <c r="N1729"/>
      <c r="O1729"/>
      <c r="P1729"/>
      <c r="Q1729"/>
      <c r="R1729"/>
      <c r="S1729"/>
      <c r="T1729"/>
      <c r="U1729"/>
      <c r="W1729" s="115"/>
      <c r="AB1729" s="46"/>
      <c r="AC1729" s="46"/>
      <c r="AD1729" s="46"/>
      <c r="AE1729" s="46"/>
      <c r="AF1729" s="46"/>
    </row>
    <row r="1730" spans="1:32" x14ac:dyDescent="0.2">
      <c r="A1730"/>
      <c r="B1730"/>
      <c r="D1730"/>
      <c r="E1730"/>
      <c r="F1730"/>
      <c r="G1730"/>
      <c r="H1730"/>
      <c r="I1730"/>
      <c r="J1730"/>
      <c r="K1730"/>
      <c r="L1730"/>
      <c r="M1730"/>
      <c r="N1730"/>
      <c r="O1730"/>
      <c r="P1730"/>
      <c r="Q1730"/>
      <c r="R1730"/>
      <c r="S1730"/>
      <c r="T1730"/>
      <c r="U1730"/>
      <c r="W1730" s="115"/>
      <c r="AB1730" s="46"/>
      <c r="AC1730" s="46"/>
      <c r="AD1730" s="46"/>
      <c r="AE1730" s="46"/>
      <c r="AF1730" s="46"/>
    </row>
    <row r="1731" spans="1:32" x14ac:dyDescent="0.2">
      <c r="A1731"/>
      <c r="B1731"/>
      <c r="D1731"/>
      <c r="E1731"/>
      <c r="F1731"/>
      <c r="G1731"/>
      <c r="H1731"/>
      <c r="I1731"/>
      <c r="J1731"/>
      <c r="K1731"/>
      <c r="L1731"/>
      <c r="M1731"/>
      <c r="N1731"/>
      <c r="O1731"/>
      <c r="P1731"/>
      <c r="Q1731"/>
      <c r="R1731"/>
      <c r="S1731"/>
      <c r="T1731"/>
      <c r="U1731"/>
      <c r="W1731" s="115"/>
      <c r="AB1731" s="46"/>
      <c r="AC1731" s="46"/>
      <c r="AD1731" s="46"/>
      <c r="AE1731" s="46"/>
      <c r="AF1731" s="46"/>
    </row>
    <row r="1732" spans="1:32" x14ac:dyDescent="0.2">
      <c r="A1732"/>
      <c r="B1732"/>
      <c r="D1732"/>
      <c r="E1732"/>
      <c r="F1732"/>
      <c r="G1732"/>
      <c r="H1732"/>
      <c r="I1732"/>
      <c r="J1732"/>
      <c r="K1732"/>
      <c r="L1732"/>
      <c r="M1732"/>
      <c r="N1732"/>
      <c r="O1732"/>
      <c r="P1732"/>
      <c r="Q1732"/>
      <c r="R1732"/>
      <c r="S1732"/>
      <c r="T1732"/>
      <c r="U1732"/>
      <c r="W1732" s="115"/>
      <c r="AB1732" s="46"/>
      <c r="AC1732" s="46"/>
      <c r="AD1732" s="46"/>
      <c r="AE1732" s="46"/>
      <c r="AF1732" s="46"/>
    </row>
    <row r="1733" spans="1:32" x14ac:dyDescent="0.2">
      <c r="A1733"/>
      <c r="B1733"/>
      <c r="D1733"/>
      <c r="E1733"/>
      <c r="F1733"/>
      <c r="G1733"/>
      <c r="H1733"/>
      <c r="I1733"/>
      <c r="J1733"/>
      <c r="K1733"/>
      <c r="L1733"/>
      <c r="M1733"/>
      <c r="N1733"/>
      <c r="O1733"/>
      <c r="P1733"/>
      <c r="Q1733"/>
      <c r="R1733"/>
      <c r="S1733"/>
      <c r="T1733"/>
      <c r="U1733"/>
      <c r="W1733" s="115"/>
      <c r="AB1733" s="46"/>
      <c r="AC1733" s="46"/>
      <c r="AD1733" s="46"/>
      <c r="AE1733" s="46"/>
      <c r="AF1733" s="46"/>
    </row>
    <row r="1734" spans="1:32" x14ac:dyDescent="0.2">
      <c r="A1734"/>
      <c r="B1734"/>
      <c r="D1734"/>
      <c r="E1734"/>
      <c r="F1734"/>
      <c r="G1734"/>
      <c r="H1734"/>
      <c r="I1734"/>
      <c r="J1734"/>
      <c r="K1734"/>
      <c r="L1734"/>
      <c r="M1734"/>
      <c r="N1734"/>
      <c r="O1734"/>
      <c r="P1734"/>
      <c r="Q1734"/>
      <c r="R1734"/>
      <c r="S1734"/>
      <c r="T1734"/>
      <c r="U1734"/>
      <c r="W1734" s="115"/>
      <c r="AB1734" s="46"/>
      <c r="AC1734" s="46"/>
      <c r="AD1734" s="46"/>
      <c r="AE1734" s="46"/>
      <c r="AF1734" s="46"/>
    </row>
    <row r="1735" spans="1:32" x14ac:dyDescent="0.2">
      <c r="A1735"/>
      <c r="B1735"/>
      <c r="D1735"/>
      <c r="E1735"/>
      <c r="F1735"/>
      <c r="G1735"/>
      <c r="H1735"/>
      <c r="I1735"/>
      <c r="J1735"/>
      <c r="K1735"/>
      <c r="L1735"/>
      <c r="M1735"/>
      <c r="N1735"/>
      <c r="O1735"/>
      <c r="P1735"/>
      <c r="Q1735"/>
      <c r="R1735"/>
      <c r="S1735"/>
      <c r="T1735"/>
      <c r="U1735"/>
      <c r="W1735" s="115"/>
      <c r="AB1735" s="46"/>
      <c r="AC1735" s="46"/>
      <c r="AD1735" s="46"/>
      <c r="AE1735" s="46"/>
      <c r="AF1735" s="46"/>
    </row>
    <row r="1736" spans="1:32" x14ac:dyDescent="0.2">
      <c r="A1736"/>
      <c r="B1736"/>
      <c r="D1736"/>
      <c r="E1736"/>
      <c r="F1736"/>
      <c r="G1736"/>
      <c r="H1736"/>
      <c r="I1736"/>
      <c r="J1736"/>
      <c r="K1736"/>
      <c r="L1736"/>
      <c r="M1736"/>
      <c r="N1736"/>
      <c r="O1736"/>
      <c r="P1736"/>
      <c r="Q1736"/>
      <c r="R1736"/>
      <c r="S1736"/>
      <c r="T1736"/>
      <c r="U1736"/>
      <c r="W1736" s="115"/>
      <c r="AB1736" s="46"/>
      <c r="AC1736" s="46"/>
      <c r="AD1736" s="46"/>
      <c r="AE1736" s="46"/>
      <c r="AF1736" s="46"/>
    </row>
    <row r="1737" spans="1:32" x14ac:dyDescent="0.2">
      <c r="A1737"/>
      <c r="B1737"/>
      <c r="D1737"/>
      <c r="E1737"/>
      <c r="F1737"/>
      <c r="G1737"/>
      <c r="H1737"/>
      <c r="I1737"/>
      <c r="J1737"/>
      <c r="K1737"/>
      <c r="L1737"/>
      <c r="M1737"/>
      <c r="N1737"/>
      <c r="O1737"/>
      <c r="P1737"/>
      <c r="Q1737"/>
      <c r="R1737"/>
      <c r="S1737"/>
      <c r="T1737"/>
      <c r="U1737"/>
      <c r="W1737" s="115"/>
      <c r="AB1737" s="46"/>
      <c r="AC1737" s="46"/>
      <c r="AD1737" s="46"/>
      <c r="AE1737" s="46"/>
      <c r="AF1737" s="46"/>
    </row>
    <row r="1738" spans="1:32" x14ac:dyDescent="0.2">
      <c r="A1738"/>
      <c r="B1738"/>
      <c r="D1738"/>
      <c r="E1738"/>
      <c r="F1738"/>
      <c r="G1738"/>
      <c r="H1738"/>
      <c r="I1738"/>
      <c r="J1738"/>
      <c r="K1738"/>
      <c r="L1738"/>
      <c r="M1738"/>
      <c r="N1738"/>
      <c r="O1738"/>
      <c r="P1738"/>
      <c r="Q1738"/>
      <c r="R1738"/>
      <c r="S1738"/>
      <c r="T1738"/>
      <c r="U1738"/>
      <c r="W1738" s="115"/>
      <c r="AB1738" s="46"/>
      <c r="AC1738" s="46"/>
      <c r="AD1738" s="46"/>
      <c r="AE1738" s="46"/>
      <c r="AF1738" s="46"/>
    </row>
    <row r="1739" spans="1:32" x14ac:dyDescent="0.2">
      <c r="A1739"/>
      <c r="B1739"/>
      <c r="D1739"/>
      <c r="E1739"/>
      <c r="F1739"/>
      <c r="G1739"/>
      <c r="H1739"/>
      <c r="I1739"/>
      <c r="J1739"/>
      <c r="K1739"/>
      <c r="L1739"/>
      <c r="M1739"/>
      <c r="N1739"/>
      <c r="O1739"/>
      <c r="P1739"/>
      <c r="Q1739"/>
      <c r="R1739"/>
      <c r="S1739"/>
      <c r="T1739"/>
      <c r="U1739"/>
      <c r="W1739" s="115"/>
      <c r="AB1739" s="46"/>
      <c r="AC1739" s="46"/>
      <c r="AD1739" s="46"/>
      <c r="AE1739" s="46"/>
      <c r="AF1739" s="46"/>
    </row>
    <row r="1740" spans="1:32" x14ac:dyDescent="0.2">
      <c r="A1740"/>
      <c r="B1740"/>
      <c r="D1740"/>
      <c r="E1740"/>
      <c r="F1740"/>
      <c r="G1740"/>
      <c r="H1740"/>
      <c r="I1740"/>
      <c r="J1740"/>
      <c r="K1740"/>
      <c r="L1740"/>
      <c r="M1740"/>
      <c r="N1740"/>
      <c r="O1740"/>
      <c r="P1740"/>
      <c r="Q1740"/>
      <c r="R1740"/>
      <c r="S1740"/>
      <c r="T1740"/>
      <c r="U1740"/>
      <c r="W1740" s="115"/>
      <c r="AB1740" s="46"/>
      <c r="AC1740" s="46"/>
      <c r="AD1740" s="46"/>
      <c r="AE1740" s="46"/>
      <c r="AF1740" s="46"/>
    </row>
    <row r="1741" spans="1:32" x14ac:dyDescent="0.2">
      <c r="A1741"/>
      <c r="B1741"/>
      <c r="D1741"/>
      <c r="E1741"/>
      <c r="F1741"/>
      <c r="G1741"/>
      <c r="H1741"/>
      <c r="I1741"/>
      <c r="J1741"/>
      <c r="K1741"/>
      <c r="L1741"/>
      <c r="M1741"/>
      <c r="N1741"/>
      <c r="O1741"/>
      <c r="P1741"/>
      <c r="Q1741"/>
      <c r="R1741"/>
      <c r="S1741"/>
      <c r="T1741"/>
      <c r="U1741"/>
      <c r="W1741" s="115"/>
      <c r="AB1741" s="46"/>
      <c r="AC1741" s="46"/>
      <c r="AD1741" s="46"/>
      <c r="AE1741" s="46"/>
      <c r="AF1741" s="46"/>
    </row>
    <row r="1742" spans="1:32" x14ac:dyDescent="0.2">
      <c r="A1742"/>
      <c r="B1742"/>
      <c r="D1742"/>
      <c r="E1742"/>
      <c r="F1742"/>
      <c r="G1742"/>
      <c r="H1742"/>
      <c r="I1742"/>
      <c r="J1742"/>
      <c r="K1742"/>
      <c r="L1742"/>
      <c r="M1742"/>
      <c r="N1742"/>
      <c r="O1742"/>
      <c r="P1742"/>
      <c r="Q1742"/>
      <c r="R1742"/>
      <c r="S1742"/>
      <c r="T1742"/>
      <c r="U1742"/>
      <c r="W1742" s="115"/>
      <c r="AB1742" s="46"/>
      <c r="AC1742" s="46"/>
      <c r="AD1742" s="46"/>
      <c r="AE1742" s="46"/>
      <c r="AF1742" s="46"/>
    </row>
    <row r="1743" spans="1:32" x14ac:dyDescent="0.2">
      <c r="A1743"/>
      <c r="B1743"/>
      <c r="D1743"/>
      <c r="E1743"/>
      <c r="F1743"/>
      <c r="G1743"/>
      <c r="H1743"/>
      <c r="I1743"/>
      <c r="J1743"/>
      <c r="K1743"/>
      <c r="L1743"/>
      <c r="M1743"/>
      <c r="N1743"/>
      <c r="O1743"/>
      <c r="P1743"/>
      <c r="Q1743"/>
      <c r="R1743"/>
      <c r="S1743"/>
      <c r="T1743"/>
      <c r="U1743"/>
      <c r="W1743" s="115"/>
      <c r="AB1743" s="46"/>
      <c r="AC1743" s="46"/>
      <c r="AD1743" s="46"/>
      <c r="AE1743" s="46"/>
      <c r="AF1743" s="46"/>
    </row>
    <row r="1744" spans="1:32" x14ac:dyDescent="0.2">
      <c r="A1744"/>
      <c r="B1744"/>
      <c r="D1744"/>
      <c r="E1744"/>
      <c r="F1744"/>
      <c r="G1744"/>
      <c r="H1744"/>
      <c r="I1744"/>
      <c r="J1744"/>
      <c r="K1744"/>
      <c r="L1744"/>
      <c r="M1744"/>
      <c r="N1744"/>
      <c r="O1744"/>
      <c r="P1744"/>
      <c r="Q1744"/>
      <c r="R1744"/>
      <c r="S1744"/>
      <c r="T1744"/>
      <c r="U1744"/>
      <c r="W1744" s="115"/>
      <c r="AB1744" s="46"/>
      <c r="AC1744" s="46"/>
      <c r="AD1744" s="46"/>
      <c r="AE1744" s="46"/>
      <c r="AF1744" s="46"/>
    </row>
    <row r="1745" spans="1:32" x14ac:dyDescent="0.2">
      <c r="A1745"/>
      <c r="B1745"/>
      <c r="D1745"/>
      <c r="E1745"/>
      <c r="F1745"/>
      <c r="G1745"/>
      <c r="H1745"/>
      <c r="I1745"/>
      <c r="J1745"/>
      <c r="K1745"/>
      <c r="L1745"/>
      <c r="M1745"/>
      <c r="N1745"/>
      <c r="O1745"/>
      <c r="P1745"/>
      <c r="Q1745"/>
      <c r="R1745"/>
      <c r="S1745"/>
      <c r="T1745"/>
      <c r="U1745"/>
      <c r="W1745" s="115"/>
      <c r="AB1745" s="46"/>
      <c r="AC1745" s="46"/>
      <c r="AD1745" s="46"/>
      <c r="AE1745" s="46"/>
      <c r="AF1745" s="46"/>
    </row>
    <row r="1746" spans="1:32" x14ac:dyDescent="0.2">
      <c r="A1746"/>
      <c r="B1746"/>
      <c r="D1746"/>
      <c r="E1746"/>
      <c r="F1746"/>
      <c r="G1746"/>
      <c r="H1746"/>
      <c r="I1746"/>
      <c r="J1746"/>
      <c r="K1746"/>
      <c r="L1746"/>
      <c r="M1746"/>
      <c r="N1746"/>
      <c r="O1746"/>
      <c r="P1746"/>
      <c r="Q1746"/>
      <c r="R1746"/>
      <c r="S1746"/>
      <c r="T1746"/>
      <c r="U1746"/>
      <c r="W1746" s="115"/>
      <c r="AB1746" s="46"/>
      <c r="AC1746" s="46"/>
      <c r="AD1746" s="46"/>
      <c r="AE1746" s="46"/>
      <c r="AF1746" s="46"/>
    </row>
    <row r="1747" spans="1:32" x14ac:dyDescent="0.2">
      <c r="A1747"/>
      <c r="B1747"/>
      <c r="D1747"/>
      <c r="E1747"/>
      <c r="F1747"/>
      <c r="G1747"/>
      <c r="H1747"/>
      <c r="I1747"/>
      <c r="J1747"/>
      <c r="K1747"/>
      <c r="L1747"/>
      <c r="M1747"/>
      <c r="N1747"/>
      <c r="O1747"/>
      <c r="P1747"/>
      <c r="Q1747"/>
      <c r="R1747"/>
      <c r="S1747"/>
      <c r="T1747"/>
      <c r="U1747"/>
      <c r="W1747" s="115"/>
      <c r="AB1747" s="46"/>
      <c r="AC1747" s="46"/>
      <c r="AD1747" s="46"/>
      <c r="AE1747" s="46"/>
      <c r="AF1747" s="46"/>
    </row>
    <row r="1748" spans="1:32" x14ac:dyDescent="0.2">
      <c r="A1748"/>
      <c r="B1748"/>
      <c r="D1748"/>
      <c r="E1748"/>
      <c r="F1748"/>
      <c r="G1748"/>
      <c r="H1748"/>
      <c r="I1748"/>
      <c r="J1748"/>
      <c r="K1748"/>
      <c r="L1748"/>
      <c r="M1748"/>
      <c r="N1748"/>
      <c r="O1748"/>
      <c r="P1748"/>
      <c r="Q1748"/>
      <c r="R1748"/>
      <c r="S1748"/>
      <c r="T1748"/>
      <c r="U1748"/>
      <c r="W1748" s="115"/>
      <c r="AB1748" s="46"/>
      <c r="AC1748" s="46"/>
      <c r="AD1748" s="46"/>
      <c r="AE1748" s="46"/>
      <c r="AF1748" s="46"/>
    </row>
    <row r="1749" spans="1:32" x14ac:dyDescent="0.2">
      <c r="A1749"/>
      <c r="B1749"/>
      <c r="D1749"/>
      <c r="E1749"/>
      <c r="F1749"/>
      <c r="G1749"/>
      <c r="H1749"/>
      <c r="I1749"/>
      <c r="J1749"/>
      <c r="K1749"/>
      <c r="L1749"/>
      <c r="M1749"/>
      <c r="N1749"/>
      <c r="O1749"/>
      <c r="P1749"/>
      <c r="Q1749"/>
      <c r="R1749"/>
      <c r="S1749"/>
      <c r="T1749"/>
      <c r="U1749"/>
      <c r="W1749" s="115"/>
      <c r="AB1749" s="46"/>
      <c r="AC1749" s="46"/>
      <c r="AD1749" s="46"/>
      <c r="AE1749" s="46"/>
      <c r="AF1749" s="46"/>
    </row>
    <row r="1750" spans="1:32" x14ac:dyDescent="0.2">
      <c r="A1750"/>
      <c r="B1750"/>
      <c r="D1750"/>
      <c r="E1750"/>
      <c r="F1750"/>
      <c r="G1750"/>
      <c r="H1750"/>
      <c r="I1750"/>
      <c r="J1750"/>
      <c r="K1750"/>
      <c r="L1750"/>
      <c r="M1750"/>
      <c r="N1750"/>
      <c r="O1750"/>
      <c r="P1750"/>
      <c r="Q1750"/>
      <c r="R1750"/>
      <c r="S1750"/>
      <c r="T1750"/>
      <c r="U1750"/>
      <c r="W1750" s="115"/>
      <c r="AB1750" s="46"/>
      <c r="AC1750" s="46"/>
      <c r="AD1750" s="46"/>
      <c r="AE1750" s="46"/>
      <c r="AF1750" s="46"/>
    </row>
    <row r="1751" spans="1:32" x14ac:dyDescent="0.2">
      <c r="A1751"/>
      <c r="B1751"/>
      <c r="D1751"/>
      <c r="E1751"/>
      <c r="F1751"/>
      <c r="G1751"/>
      <c r="H1751"/>
      <c r="I1751"/>
      <c r="J1751"/>
      <c r="K1751"/>
      <c r="L1751"/>
      <c r="M1751"/>
      <c r="N1751"/>
      <c r="O1751"/>
      <c r="P1751"/>
      <c r="Q1751"/>
      <c r="R1751"/>
      <c r="S1751"/>
      <c r="T1751"/>
      <c r="U1751"/>
      <c r="W1751" s="115"/>
      <c r="AB1751" s="46"/>
      <c r="AC1751" s="46"/>
      <c r="AD1751" s="46"/>
      <c r="AE1751" s="46"/>
      <c r="AF1751" s="46"/>
    </row>
    <row r="1752" spans="1:32" x14ac:dyDescent="0.2">
      <c r="A1752"/>
      <c r="B1752"/>
      <c r="D1752"/>
      <c r="E1752"/>
      <c r="F1752"/>
      <c r="G1752"/>
      <c r="H1752"/>
      <c r="I1752"/>
      <c r="J1752"/>
      <c r="K1752"/>
      <c r="L1752"/>
      <c r="M1752"/>
      <c r="N1752"/>
      <c r="O1752"/>
      <c r="P1752"/>
      <c r="Q1752"/>
      <c r="R1752"/>
      <c r="S1752"/>
      <c r="T1752"/>
      <c r="U1752"/>
      <c r="W1752" s="115"/>
      <c r="AB1752" s="46"/>
      <c r="AC1752" s="46"/>
      <c r="AD1752" s="46"/>
      <c r="AE1752" s="46"/>
      <c r="AF1752" s="46"/>
    </row>
    <row r="1753" spans="1:32" x14ac:dyDescent="0.2">
      <c r="A1753"/>
      <c r="B1753"/>
      <c r="D1753"/>
      <c r="E1753"/>
      <c r="F1753"/>
      <c r="G1753"/>
      <c r="H1753"/>
      <c r="I1753"/>
      <c r="J1753"/>
      <c r="K1753"/>
      <c r="L1753"/>
      <c r="M1753"/>
      <c r="N1753"/>
      <c r="O1753"/>
      <c r="P1753"/>
      <c r="Q1753"/>
      <c r="R1753"/>
      <c r="S1753"/>
      <c r="T1753"/>
      <c r="U1753"/>
      <c r="W1753" s="115"/>
      <c r="AB1753" s="46"/>
      <c r="AC1753" s="46"/>
      <c r="AD1753" s="46"/>
      <c r="AE1753" s="46"/>
      <c r="AF1753" s="46"/>
    </row>
    <row r="1754" spans="1:32" x14ac:dyDescent="0.2">
      <c r="A1754"/>
      <c r="B1754"/>
      <c r="D1754"/>
      <c r="E1754"/>
      <c r="F1754"/>
      <c r="G1754"/>
      <c r="H1754"/>
      <c r="I1754"/>
      <c r="J1754"/>
      <c r="K1754"/>
      <c r="L1754"/>
      <c r="M1754"/>
      <c r="N1754"/>
      <c r="O1754"/>
      <c r="P1754"/>
      <c r="Q1754"/>
      <c r="R1754"/>
      <c r="S1754"/>
      <c r="T1754"/>
      <c r="U1754"/>
      <c r="W1754" s="115"/>
      <c r="AB1754" s="46"/>
      <c r="AC1754" s="46"/>
      <c r="AD1754" s="46"/>
      <c r="AE1754" s="46"/>
      <c r="AF1754" s="46"/>
    </row>
    <row r="1755" spans="1:32" x14ac:dyDescent="0.2">
      <c r="A1755"/>
      <c r="B1755"/>
      <c r="D1755"/>
      <c r="E1755"/>
      <c r="F1755"/>
      <c r="G1755"/>
      <c r="H1755"/>
      <c r="I1755"/>
      <c r="J1755"/>
      <c r="K1755"/>
      <c r="L1755"/>
      <c r="M1755"/>
      <c r="N1755"/>
      <c r="O1755"/>
      <c r="P1755"/>
      <c r="Q1755"/>
      <c r="R1755"/>
      <c r="S1755"/>
      <c r="T1755"/>
      <c r="U1755"/>
      <c r="W1755" s="115"/>
      <c r="AB1755" s="46"/>
      <c r="AC1755" s="46"/>
      <c r="AD1755" s="46"/>
      <c r="AE1755" s="46"/>
      <c r="AF1755" s="46"/>
    </row>
    <row r="1756" spans="1:32" x14ac:dyDescent="0.2">
      <c r="A1756"/>
      <c r="B1756"/>
      <c r="D1756"/>
      <c r="E1756"/>
      <c r="F1756"/>
      <c r="G1756"/>
      <c r="H1756"/>
      <c r="I1756"/>
      <c r="J1756"/>
      <c r="K1756"/>
      <c r="L1756"/>
      <c r="M1756"/>
      <c r="N1756"/>
      <c r="O1756"/>
      <c r="P1756"/>
      <c r="Q1756"/>
      <c r="R1756"/>
      <c r="S1756"/>
      <c r="T1756"/>
      <c r="U1756"/>
      <c r="W1756" s="115"/>
      <c r="AB1756" s="46"/>
      <c r="AC1756" s="46"/>
      <c r="AD1756" s="46"/>
      <c r="AE1756" s="46"/>
      <c r="AF1756" s="46"/>
    </row>
    <row r="1757" spans="1:32" x14ac:dyDescent="0.2">
      <c r="A1757"/>
      <c r="B1757"/>
      <c r="D1757"/>
      <c r="E1757"/>
      <c r="F1757"/>
      <c r="G1757"/>
      <c r="H1757"/>
      <c r="I1757"/>
      <c r="J1757"/>
      <c r="K1757"/>
      <c r="L1757"/>
      <c r="M1757"/>
      <c r="N1757"/>
      <c r="O1757"/>
      <c r="P1757"/>
      <c r="Q1757"/>
      <c r="R1757"/>
      <c r="S1757"/>
      <c r="T1757"/>
      <c r="U1757"/>
      <c r="W1757" s="115"/>
      <c r="AB1757" s="46"/>
      <c r="AC1757" s="46"/>
      <c r="AD1757" s="46"/>
      <c r="AE1757" s="46"/>
      <c r="AF1757" s="46"/>
    </row>
    <row r="1758" spans="1:32" x14ac:dyDescent="0.2">
      <c r="A1758"/>
      <c r="B1758"/>
      <c r="D1758"/>
      <c r="E1758"/>
      <c r="F1758"/>
      <c r="G1758"/>
      <c r="H1758"/>
      <c r="I1758"/>
      <c r="J1758"/>
      <c r="K1758"/>
      <c r="L1758"/>
      <c r="M1758"/>
      <c r="N1758"/>
      <c r="O1758"/>
      <c r="P1758"/>
      <c r="Q1758"/>
      <c r="R1758"/>
      <c r="S1758"/>
      <c r="T1758"/>
      <c r="U1758"/>
      <c r="W1758" s="115"/>
      <c r="AB1758" s="46"/>
      <c r="AC1758" s="46"/>
      <c r="AD1758" s="46"/>
      <c r="AE1758" s="46"/>
      <c r="AF1758" s="46"/>
    </row>
    <row r="1759" spans="1:32" x14ac:dyDescent="0.2">
      <c r="A1759"/>
      <c r="B1759"/>
      <c r="D1759"/>
      <c r="E1759"/>
      <c r="F1759"/>
      <c r="G1759"/>
      <c r="H1759"/>
      <c r="I1759"/>
      <c r="J1759"/>
      <c r="K1759"/>
      <c r="L1759"/>
      <c r="M1759"/>
      <c r="N1759"/>
      <c r="O1759"/>
      <c r="P1759"/>
      <c r="Q1759"/>
      <c r="R1759"/>
      <c r="S1759"/>
      <c r="T1759"/>
      <c r="U1759"/>
      <c r="W1759" s="115"/>
      <c r="AB1759" s="46"/>
      <c r="AC1759" s="46"/>
      <c r="AD1759" s="46"/>
      <c r="AE1759" s="46"/>
      <c r="AF1759" s="46"/>
    </row>
    <row r="1760" spans="1:32" x14ac:dyDescent="0.2">
      <c r="A1760"/>
      <c r="B1760"/>
      <c r="D1760"/>
      <c r="E1760"/>
      <c r="F1760"/>
      <c r="G1760"/>
      <c r="H1760"/>
      <c r="I1760"/>
      <c r="J1760"/>
      <c r="K1760"/>
      <c r="L1760"/>
      <c r="M1760"/>
      <c r="N1760"/>
      <c r="O1760"/>
      <c r="P1760"/>
      <c r="Q1760"/>
      <c r="R1760"/>
      <c r="S1760"/>
      <c r="T1760"/>
      <c r="U1760"/>
      <c r="W1760" s="115"/>
      <c r="AB1760" s="46"/>
      <c r="AC1760" s="46"/>
      <c r="AD1760" s="46"/>
      <c r="AE1760" s="46"/>
      <c r="AF1760" s="46"/>
    </row>
    <row r="1761" spans="1:32" x14ac:dyDescent="0.2">
      <c r="A1761"/>
      <c r="B1761"/>
      <c r="D1761"/>
      <c r="E1761"/>
      <c r="F1761"/>
      <c r="G1761"/>
      <c r="H1761"/>
      <c r="I1761"/>
      <c r="J1761"/>
      <c r="K1761"/>
      <c r="L1761"/>
      <c r="M1761"/>
      <c r="N1761"/>
      <c r="O1761"/>
      <c r="P1761"/>
      <c r="Q1761"/>
      <c r="R1761"/>
      <c r="S1761"/>
      <c r="T1761"/>
      <c r="U1761"/>
      <c r="W1761" s="115"/>
      <c r="AB1761" s="46"/>
      <c r="AC1761" s="46"/>
      <c r="AD1761" s="46"/>
      <c r="AE1761" s="46"/>
      <c r="AF1761" s="46"/>
    </row>
    <row r="1762" spans="1:32" x14ac:dyDescent="0.2">
      <c r="A1762"/>
      <c r="B1762"/>
      <c r="D1762"/>
      <c r="E1762"/>
      <c r="F1762"/>
      <c r="G1762"/>
      <c r="H1762"/>
      <c r="I1762"/>
      <c r="J1762"/>
      <c r="K1762"/>
      <c r="L1762"/>
      <c r="M1762"/>
      <c r="N1762"/>
      <c r="O1762"/>
      <c r="P1762"/>
      <c r="Q1762"/>
      <c r="R1762"/>
      <c r="S1762"/>
      <c r="T1762"/>
      <c r="U1762"/>
      <c r="W1762" s="115"/>
      <c r="AB1762" s="46"/>
      <c r="AC1762" s="46"/>
      <c r="AD1762" s="46"/>
      <c r="AE1762" s="46"/>
      <c r="AF1762" s="46"/>
    </row>
    <row r="1763" spans="1:32" x14ac:dyDescent="0.2">
      <c r="A1763"/>
      <c r="B1763"/>
      <c r="D1763"/>
      <c r="E1763"/>
      <c r="F1763"/>
      <c r="G1763"/>
      <c r="H1763"/>
      <c r="I1763"/>
      <c r="J1763"/>
      <c r="K1763"/>
      <c r="L1763"/>
      <c r="M1763"/>
      <c r="N1763"/>
      <c r="O1763"/>
      <c r="P1763"/>
      <c r="Q1763"/>
      <c r="R1763"/>
      <c r="S1763"/>
      <c r="T1763"/>
      <c r="U1763"/>
      <c r="W1763" s="115"/>
      <c r="AB1763" s="46"/>
      <c r="AC1763" s="46"/>
      <c r="AD1763" s="46"/>
      <c r="AE1763" s="46"/>
      <c r="AF1763" s="46"/>
    </row>
    <row r="1764" spans="1:32" x14ac:dyDescent="0.2">
      <c r="A1764"/>
      <c r="B1764"/>
      <c r="D1764"/>
      <c r="E1764"/>
      <c r="F1764"/>
      <c r="G1764"/>
      <c r="H1764"/>
      <c r="I1764"/>
      <c r="J1764"/>
      <c r="K1764"/>
      <c r="L1764"/>
      <c r="M1764"/>
      <c r="N1764"/>
      <c r="O1764"/>
      <c r="P1764"/>
      <c r="Q1764"/>
      <c r="R1764"/>
      <c r="S1764"/>
      <c r="T1764"/>
      <c r="U1764"/>
      <c r="W1764" s="115"/>
      <c r="AB1764" s="46"/>
      <c r="AC1764" s="46"/>
      <c r="AD1764" s="46"/>
      <c r="AE1764" s="46"/>
      <c r="AF1764" s="46"/>
    </row>
    <row r="1765" spans="1:32" x14ac:dyDescent="0.2">
      <c r="A1765"/>
      <c r="B1765"/>
      <c r="D1765"/>
      <c r="E1765"/>
      <c r="F1765"/>
      <c r="G1765"/>
      <c r="H1765"/>
      <c r="I1765"/>
      <c r="J1765"/>
      <c r="K1765"/>
      <c r="L1765"/>
      <c r="M1765"/>
      <c r="N1765"/>
      <c r="O1765"/>
      <c r="P1765"/>
      <c r="Q1765"/>
      <c r="R1765"/>
      <c r="S1765"/>
      <c r="T1765"/>
      <c r="U1765"/>
      <c r="W1765" s="115"/>
      <c r="AB1765" s="46"/>
      <c r="AC1765" s="46"/>
      <c r="AD1765" s="46"/>
      <c r="AE1765" s="46"/>
      <c r="AF1765" s="46"/>
    </row>
    <row r="1766" spans="1:32" x14ac:dyDescent="0.2">
      <c r="A1766"/>
      <c r="B1766"/>
      <c r="D1766"/>
      <c r="E1766"/>
      <c r="F1766"/>
      <c r="G1766"/>
      <c r="H1766"/>
      <c r="I1766"/>
      <c r="J1766"/>
      <c r="K1766"/>
      <c r="L1766"/>
      <c r="M1766"/>
      <c r="N1766"/>
      <c r="O1766"/>
      <c r="P1766"/>
      <c r="Q1766"/>
      <c r="R1766"/>
      <c r="S1766"/>
      <c r="T1766"/>
      <c r="U1766"/>
      <c r="W1766" s="115"/>
      <c r="AB1766" s="46"/>
      <c r="AC1766" s="46"/>
      <c r="AD1766" s="46"/>
      <c r="AE1766" s="46"/>
      <c r="AF1766" s="46"/>
    </row>
    <row r="1767" spans="1:32" x14ac:dyDescent="0.2">
      <c r="A1767"/>
      <c r="B1767"/>
      <c r="D1767"/>
      <c r="E1767"/>
      <c r="F1767"/>
      <c r="G1767"/>
      <c r="H1767"/>
      <c r="I1767"/>
      <c r="J1767"/>
      <c r="K1767"/>
      <c r="L1767"/>
      <c r="M1767"/>
      <c r="N1767"/>
      <c r="O1767"/>
      <c r="P1767"/>
      <c r="Q1767"/>
      <c r="R1767"/>
      <c r="S1767"/>
      <c r="T1767"/>
      <c r="U1767"/>
      <c r="W1767" s="115"/>
      <c r="AB1767" s="46"/>
      <c r="AC1767" s="46"/>
      <c r="AD1767" s="46"/>
      <c r="AE1767" s="46"/>
      <c r="AF1767" s="46"/>
    </row>
    <row r="1768" spans="1:32" x14ac:dyDescent="0.2">
      <c r="A1768"/>
      <c r="B1768"/>
      <c r="D1768"/>
      <c r="E1768"/>
      <c r="F1768"/>
      <c r="G1768"/>
      <c r="H1768"/>
      <c r="I1768"/>
      <c r="J1768"/>
      <c r="K1768"/>
      <c r="L1768"/>
      <c r="M1768"/>
      <c r="N1768"/>
      <c r="O1768"/>
      <c r="P1768"/>
      <c r="Q1768"/>
      <c r="R1768"/>
      <c r="S1768"/>
      <c r="T1768"/>
      <c r="U1768"/>
      <c r="W1768" s="115"/>
      <c r="AB1768" s="46"/>
      <c r="AC1768" s="46"/>
      <c r="AD1768" s="46"/>
      <c r="AE1768" s="46"/>
      <c r="AF1768" s="46"/>
    </row>
    <row r="1769" spans="1:32" x14ac:dyDescent="0.2">
      <c r="A1769"/>
      <c r="B1769"/>
      <c r="D1769"/>
      <c r="E1769"/>
      <c r="F1769"/>
      <c r="G1769"/>
      <c r="H1769"/>
      <c r="I1769"/>
      <c r="J1769"/>
      <c r="K1769"/>
      <c r="L1769"/>
      <c r="M1769"/>
      <c r="N1769"/>
      <c r="O1769"/>
      <c r="P1769"/>
      <c r="Q1769"/>
      <c r="R1769"/>
      <c r="S1769"/>
      <c r="T1769"/>
      <c r="U1769"/>
      <c r="W1769" s="115"/>
      <c r="AB1769" s="46"/>
      <c r="AC1769" s="46"/>
      <c r="AD1769" s="46"/>
      <c r="AE1769" s="46"/>
      <c r="AF1769" s="46"/>
    </row>
    <row r="1770" spans="1:32" x14ac:dyDescent="0.2">
      <c r="A1770"/>
      <c r="B1770"/>
      <c r="D1770"/>
      <c r="E1770"/>
      <c r="F1770"/>
      <c r="G1770"/>
      <c r="H1770"/>
      <c r="I1770"/>
      <c r="J1770"/>
      <c r="K1770"/>
      <c r="L1770"/>
      <c r="M1770"/>
      <c r="N1770"/>
      <c r="O1770"/>
      <c r="P1770"/>
      <c r="Q1770"/>
      <c r="R1770"/>
      <c r="S1770"/>
      <c r="T1770"/>
      <c r="U1770"/>
      <c r="W1770" s="115"/>
      <c r="AB1770" s="46"/>
      <c r="AC1770" s="46"/>
      <c r="AD1770" s="46"/>
      <c r="AE1770" s="46"/>
      <c r="AF1770" s="46"/>
    </row>
    <row r="1771" spans="1:32" x14ac:dyDescent="0.2">
      <c r="A1771"/>
      <c r="B1771"/>
      <c r="D1771"/>
      <c r="E1771"/>
      <c r="F1771"/>
      <c r="G1771"/>
      <c r="H1771"/>
      <c r="I1771"/>
      <c r="J1771"/>
      <c r="K1771"/>
      <c r="L1771"/>
      <c r="M1771"/>
      <c r="N1771"/>
      <c r="O1771"/>
      <c r="P1771"/>
      <c r="Q1771"/>
      <c r="R1771"/>
      <c r="S1771"/>
      <c r="T1771"/>
      <c r="U1771"/>
      <c r="W1771" s="115"/>
      <c r="AB1771" s="46"/>
      <c r="AC1771" s="46"/>
      <c r="AD1771" s="46"/>
      <c r="AE1771" s="46"/>
      <c r="AF1771" s="46"/>
    </row>
    <row r="1772" spans="1:32" x14ac:dyDescent="0.2">
      <c r="A1772"/>
      <c r="B1772"/>
      <c r="D1772"/>
      <c r="E1772"/>
      <c r="F1772"/>
      <c r="G1772"/>
      <c r="H1772"/>
      <c r="I1772"/>
      <c r="J1772"/>
      <c r="K1772"/>
      <c r="L1772"/>
      <c r="M1772"/>
      <c r="N1772"/>
      <c r="O1772"/>
      <c r="P1772"/>
      <c r="Q1772"/>
      <c r="R1772"/>
      <c r="S1772"/>
      <c r="T1772"/>
      <c r="U1772"/>
      <c r="W1772" s="115"/>
      <c r="AB1772" s="46"/>
      <c r="AC1772" s="46"/>
      <c r="AD1772" s="46"/>
      <c r="AE1772" s="46"/>
      <c r="AF1772" s="46"/>
    </row>
    <row r="1773" spans="1:32" x14ac:dyDescent="0.2">
      <c r="A1773"/>
      <c r="B1773"/>
      <c r="D1773"/>
      <c r="E1773"/>
      <c r="F1773"/>
      <c r="G1773"/>
      <c r="H1773"/>
      <c r="I1773"/>
      <c r="J1773"/>
      <c r="K1773"/>
      <c r="L1773"/>
      <c r="M1773"/>
      <c r="N1773"/>
      <c r="O1773"/>
      <c r="P1773"/>
      <c r="Q1773"/>
      <c r="R1773"/>
      <c r="S1773"/>
      <c r="T1773"/>
      <c r="U1773"/>
      <c r="W1773" s="115"/>
      <c r="AB1773" s="46"/>
      <c r="AC1773" s="46"/>
      <c r="AD1773" s="46"/>
      <c r="AE1773" s="46"/>
      <c r="AF1773" s="46"/>
    </row>
    <row r="1774" spans="1:32" x14ac:dyDescent="0.2">
      <c r="A1774"/>
      <c r="B1774"/>
      <c r="D1774"/>
      <c r="E1774"/>
      <c r="F1774"/>
      <c r="G1774"/>
      <c r="H1774"/>
      <c r="I1774"/>
      <c r="J1774"/>
      <c r="K1774"/>
      <c r="L1774"/>
      <c r="M1774"/>
      <c r="N1774"/>
      <c r="O1774"/>
      <c r="P1774"/>
      <c r="Q1774"/>
      <c r="R1774"/>
      <c r="S1774"/>
      <c r="T1774"/>
      <c r="U1774"/>
      <c r="W1774" s="115"/>
      <c r="AB1774" s="46"/>
      <c r="AC1774" s="46"/>
      <c r="AD1774" s="46"/>
      <c r="AE1774" s="46"/>
      <c r="AF1774" s="46"/>
    </row>
    <row r="1775" spans="1:32" x14ac:dyDescent="0.2">
      <c r="A1775"/>
      <c r="B1775"/>
      <c r="D1775"/>
      <c r="E1775"/>
      <c r="F1775"/>
      <c r="G1775"/>
      <c r="H1775"/>
      <c r="I1775"/>
      <c r="J1775"/>
      <c r="K1775"/>
      <c r="L1775"/>
      <c r="M1775"/>
      <c r="N1775"/>
      <c r="O1775"/>
      <c r="P1775"/>
      <c r="Q1775"/>
      <c r="R1775"/>
      <c r="S1775"/>
      <c r="T1775"/>
      <c r="U1775"/>
      <c r="W1775" s="115"/>
      <c r="AB1775" s="46"/>
      <c r="AC1775" s="46"/>
      <c r="AD1775" s="46"/>
      <c r="AE1775" s="46"/>
      <c r="AF1775" s="46"/>
    </row>
    <row r="1776" spans="1:32" x14ac:dyDescent="0.2">
      <c r="A1776"/>
      <c r="B1776"/>
      <c r="D1776"/>
      <c r="E1776"/>
      <c r="F1776"/>
      <c r="G1776"/>
      <c r="H1776"/>
      <c r="I1776"/>
      <c r="J1776"/>
      <c r="K1776"/>
      <c r="L1776"/>
      <c r="M1776"/>
      <c r="N1776"/>
      <c r="O1776"/>
      <c r="P1776"/>
      <c r="Q1776"/>
      <c r="R1776"/>
      <c r="S1776"/>
      <c r="T1776"/>
      <c r="U1776"/>
      <c r="W1776" s="115"/>
      <c r="AB1776" s="46"/>
      <c r="AC1776" s="46"/>
      <c r="AD1776" s="46"/>
      <c r="AE1776" s="46"/>
      <c r="AF1776" s="46"/>
    </row>
    <row r="1777" spans="1:32" x14ac:dyDescent="0.2">
      <c r="A1777"/>
      <c r="B1777"/>
      <c r="D1777"/>
      <c r="E1777"/>
      <c r="F1777"/>
      <c r="G1777"/>
      <c r="H1777"/>
      <c r="I1777"/>
      <c r="J1777"/>
      <c r="K1777"/>
      <c r="L1777"/>
      <c r="M1777"/>
      <c r="N1777"/>
      <c r="O1777"/>
      <c r="P1777"/>
      <c r="Q1777"/>
      <c r="R1777"/>
      <c r="S1777"/>
      <c r="T1777"/>
      <c r="U1777"/>
      <c r="W1777" s="115"/>
      <c r="AB1777" s="46"/>
      <c r="AC1777" s="46"/>
      <c r="AD1777" s="46"/>
      <c r="AE1777" s="46"/>
      <c r="AF1777" s="46"/>
    </row>
    <row r="1778" spans="1:32" x14ac:dyDescent="0.2">
      <c r="A1778"/>
      <c r="B1778"/>
      <c r="D1778"/>
      <c r="E1778"/>
      <c r="F1778"/>
      <c r="G1778"/>
      <c r="H1778"/>
      <c r="I1778"/>
      <c r="J1778"/>
      <c r="K1778"/>
      <c r="L1778"/>
      <c r="M1778"/>
      <c r="N1778"/>
      <c r="O1778"/>
      <c r="P1778"/>
      <c r="Q1778"/>
      <c r="R1778"/>
      <c r="S1778"/>
      <c r="T1778"/>
      <c r="U1778"/>
      <c r="W1778" s="115"/>
      <c r="AB1778" s="46"/>
      <c r="AC1778" s="46"/>
      <c r="AD1778" s="46"/>
      <c r="AE1778" s="46"/>
      <c r="AF1778" s="46"/>
    </row>
    <row r="1779" spans="1:32" x14ac:dyDescent="0.2">
      <c r="A1779"/>
      <c r="B1779"/>
      <c r="D1779"/>
      <c r="E1779"/>
      <c r="F1779"/>
      <c r="G1779"/>
      <c r="H1779"/>
      <c r="I1779"/>
      <c r="J1779"/>
      <c r="K1779"/>
      <c r="L1779"/>
      <c r="M1779"/>
      <c r="N1779"/>
      <c r="O1779"/>
      <c r="P1779"/>
      <c r="Q1779"/>
      <c r="R1779"/>
      <c r="S1779"/>
      <c r="T1779"/>
      <c r="U1779"/>
      <c r="W1779" s="115"/>
      <c r="AB1779" s="46"/>
      <c r="AC1779" s="46"/>
      <c r="AD1779" s="46"/>
      <c r="AE1779" s="46"/>
      <c r="AF1779" s="46"/>
    </row>
    <row r="1780" spans="1:32" x14ac:dyDescent="0.2">
      <c r="A1780"/>
      <c r="B1780"/>
      <c r="D1780"/>
      <c r="E1780"/>
      <c r="F1780"/>
      <c r="G1780"/>
      <c r="H1780"/>
      <c r="I1780"/>
      <c r="J1780"/>
      <c r="K1780"/>
      <c r="L1780"/>
      <c r="M1780"/>
      <c r="N1780"/>
      <c r="O1780"/>
      <c r="P1780"/>
      <c r="Q1780"/>
      <c r="R1780"/>
      <c r="S1780"/>
      <c r="T1780"/>
      <c r="U1780"/>
      <c r="W1780" s="115"/>
      <c r="AB1780" s="46"/>
      <c r="AC1780" s="46"/>
      <c r="AD1780" s="46"/>
      <c r="AE1780" s="46"/>
      <c r="AF1780" s="46"/>
    </row>
    <row r="1781" spans="1:32" x14ac:dyDescent="0.2">
      <c r="A1781"/>
      <c r="B1781"/>
      <c r="D1781"/>
      <c r="E1781"/>
      <c r="F1781"/>
      <c r="G1781"/>
      <c r="H1781"/>
      <c r="I1781"/>
      <c r="J1781"/>
      <c r="K1781"/>
      <c r="L1781"/>
      <c r="M1781"/>
      <c r="N1781"/>
      <c r="O1781"/>
      <c r="P1781"/>
      <c r="Q1781"/>
      <c r="R1781"/>
      <c r="S1781"/>
      <c r="T1781"/>
      <c r="U1781"/>
      <c r="W1781" s="115"/>
      <c r="AB1781" s="46"/>
      <c r="AC1781" s="46"/>
      <c r="AD1781" s="46"/>
      <c r="AE1781" s="46"/>
      <c r="AF1781" s="46"/>
    </row>
    <row r="1782" spans="1:32" x14ac:dyDescent="0.2">
      <c r="A1782"/>
      <c r="B1782"/>
      <c r="D1782"/>
      <c r="E1782"/>
      <c r="F1782"/>
      <c r="G1782"/>
      <c r="H1782"/>
      <c r="I1782"/>
      <c r="J1782"/>
      <c r="K1782"/>
      <c r="L1782"/>
      <c r="M1782"/>
      <c r="N1782"/>
      <c r="O1782"/>
      <c r="P1782"/>
      <c r="Q1782"/>
      <c r="R1782"/>
      <c r="S1782"/>
      <c r="T1782"/>
      <c r="U1782"/>
      <c r="W1782" s="115"/>
      <c r="AB1782" s="46"/>
      <c r="AC1782" s="46"/>
      <c r="AD1782" s="46"/>
      <c r="AE1782" s="46"/>
      <c r="AF1782" s="46"/>
    </row>
    <row r="1783" spans="1:32" x14ac:dyDescent="0.2">
      <c r="A1783"/>
      <c r="B1783"/>
      <c r="D1783"/>
      <c r="E1783"/>
      <c r="F1783"/>
      <c r="G1783"/>
      <c r="H1783"/>
      <c r="I1783"/>
      <c r="J1783"/>
      <c r="K1783"/>
      <c r="L1783"/>
      <c r="M1783"/>
      <c r="N1783"/>
      <c r="O1783"/>
      <c r="P1783"/>
      <c r="Q1783"/>
      <c r="R1783"/>
      <c r="S1783"/>
      <c r="T1783"/>
      <c r="U1783"/>
      <c r="W1783" s="115"/>
      <c r="AB1783" s="46"/>
      <c r="AC1783" s="46"/>
      <c r="AD1783" s="46"/>
      <c r="AE1783" s="46"/>
      <c r="AF1783" s="46"/>
    </row>
    <row r="1784" spans="1:32" x14ac:dyDescent="0.2">
      <c r="A1784"/>
      <c r="B1784"/>
      <c r="D1784"/>
      <c r="E1784"/>
      <c r="F1784"/>
      <c r="G1784"/>
      <c r="H1784"/>
      <c r="I1784"/>
      <c r="J1784"/>
      <c r="K1784"/>
      <c r="L1784"/>
      <c r="M1784"/>
      <c r="N1784"/>
      <c r="O1784"/>
      <c r="P1784"/>
      <c r="Q1784"/>
      <c r="R1784"/>
      <c r="S1784"/>
      <c r="T1784"/>
      <c r="U1784"/>
      <c r="W1784" s="115"/>
      <c r="AB1784" s="46"/>
      <c r="AC1784" s="46"/>
      <c r="AD1784" s="46"/>
      <c r="AE1784" s="46"/>
      <c r="AF1784" s="46"/>
    </row>
    <row r="1785" spans="1:32" x14ac:dyDescent="0.2">
      <c r="A1785"/>
      <c r="B1785"/>
      <c r="D1785"/>
      <c r="E1785"/>
      <c r="F1785"/>
      <c r="G1785"/>
      <c r="H1785"/>
      <c r="I1785"/>
      <c r="J1785"/>
      <c r="K1785"/>
      <c r="L1785"/>
      <c r="M1785"/>
      <c r="N1785"/>
      <c r="O1785"/>
      <c r="P1785"/>
      <c r="Q1785"/>
      <c r="R1785"/>
      <c r="S1785"/>
      <c r="T1785"/>
      <c r="U1785"/>
      <c r="W1785" s="115"/>
      <c r="AB1785" s="46"/>
      <c r="AC1785" s="46"/>
      <c r="AD1785" s="46"/>
      <c r="AE1785" s="46"/>
      <c r="AF1785" s="46"/>
    </row>
    <row r="1786" spans="1:32" x14ac:dyDescent="0.2">
      <c r="A1786"/>
      <c r="B1786"/>
      <c r="D1786"/>
      <c r="E1786"/>
      <c r="F1786"/>
      <c r="G1786"/>
      <c r="H1786"/>
      <c r="I1786"/>
      <c r="J1786"/>
      <c r="K1786"/>
      <c r="L1786"/>
      <c r="M1786"/>
      <c r="N1786"/>
      <c r="O1786"/>
      <c r="P1786"/>
      <c r="Q1786"/>
      <c r="R1786"/>
      <c r="S1786"/>
      <c r="T1786"/>
      <c r="U1786"/>
      <c r="W1786" s="115"/>
      <c r="AB1786" s="46"/>
      <c r="AC1786" s="46"/>
      <c r="AD1786" s="46"/>
      <c r="AE1786" s="46"/>
      <c r="AF1786" s="46"/>
    </row>
    <row r="1787" spans="1:32" x14ac:dyDescent="0.2">
      <c r="A1787"/>
      <c r="B1787"/>
      <c r="D1787"/>
      <c r="E1787"/>
      <c r="F1787"/>
      <c r="G1787"/>
      <c r="H1787"/>
      <c r="I1787"/>
      <c r="J1787"/>
      <c r="K1787"/>
      <c r="L1787"/>
      <c r="M1787"/>
      <c r="N1787"/>
      <c r="O1787"/>
      <c r="P1787"/>
      <c r="Q1787"/>
      <c r="R1787"/>
      <c r="S1787"/>
      <c r="T1787"/>
      <c r="U1787"/>
      <c r="W1787" s="115"/>
      <c r="AB1787" s="46"/>
      <c r="AC1787" s="46"/>
      <c r="AD1787" s="46"/>
      <c r="AE1787" s="46"/>
      <c r="AF1787" s="46"/>
    </row>
    <row r="1788" spans="1:32" x14ac:dyDescent="0.2">
      <c r="A1788"/>
      <c r="B1788"/>
      <c r="D1788"/>
      <c r="E1788"/>
      <c r="F1788"/>
      <c r="G1788"/>
      <c r="H1788"/>
      <c r="I1788"/>
      <c r="J1788"/>
      <c r="K1788"/>
      <c r="L1788"/>
      <c r="M1788"/>
      <c r="N1788"/>
      <c r="O1788"/>
      <c r="P1788"/>
      <c r="Q1788"/>
      <c r="R1788"/>
      <c r="S1788"/>
      <c r="T1788"/>
      <c r="U1788"/>
      <c r="W1788" s="115"/>
      <c r="AB1788" s="46"/>
      <c r="AC1788" s="46"/>
      <c r="AD1788" s="46"/>
      <c r="AE1788" s="46"/>
      <c r="AF1788" s="46"/>
    </row>
    <row r="1789" spans="1:32" x14ac:dyDescent="0.2">
      <c r="A1789"/>
      <c r="B1789"/>
      <c r="D1789"/>
      <c r="E1789"/>
      <c r="F1789"/>
      <c r="G1789"/>
      <c r="H1789"/>
      <c r="I1789"/>
      <c r="J1789"/>
      <c r="K1789"/>
      <c r="L1789"/>
      <c r="M1789"/>
      <c r="N1789"/>
      <c r="O1789"/>
      <c r="P1789"/>
      <c r="Q1789"/>
      <c r="R1789"/>
      <c r="S1789"/>
      <c r="T1789"/>
      <c r="U1789"/>
      <c r="W1789" s="115"/>
      <c r="AB1789" s="46"/>
      <c r="AC1789" s="46"/>
      <c r="AD1789" s="46"/>
      <c r="AE1789" s="46"/>
      <c r="AF1789" s="46"/>
    </row>
    <row r="1790" spans="1:32" x14ac:dyDescent="0.2">
      <c r="A1790"/>
      <c r="B1790"/>
      <c r="D1790"/>
      <c r="E1790"/>
      <c r="F1790"/>
      <c r="G1790"/>
      <c r="H1790"/>
      <c r="I1790"/>
      <c r="J1790"/>
      <c r="K1790"/>
      <c r="L1790"/>
      <c r="M1790"/>
      <c r="N1790"/>
      <c r="O1790"/>
      <c r="P1790"/>
      <c r="Q1790"/>
      <c r="R1790"/>
      <c r="S1790"/>
      <c r="T1790"/>
      <c r="U1790"/>
      <c r="W1790" s="115"/>
      <c r="AB1790" s="46"/>
      <c r="AC1790" s="46"/>
      <c r="AD1790" s="46"/>
      <c r="AE1790" s="46"/>
      <c r="AF1790" s="46"/>
    </row>
    <row r="1791" spans="1:32" x14ac:dyDescent="0.2">
      <c r="A1791"/>
      <c r="B1791"/>
      <c r="D1791"/>
      <c r="E1791"/>
      <c r="F1791"/>
      <c r="G1791"/>
      <c r="H1791"/>
      <c r="I1791"/>
      <c r="J1791"/>
      <c r="K1791"/>
      <c r="L1791"/>
      <c r="M1791"/>
      <c r="N1791"/>
      <c r="O1791"/>
      <c r="P1791"/>
      <c r="Q1791"/>
      <c r="R1791"/>
      <c r="S1791"/>
      <c r="T1791"/>
      <c r="U1791"/>
      <c r="W1791" s="115"/>
      <c r="AB1791" s="46"/>
      <c r="AC1791" s="46"/>
      <c r="AD1791" s="46"/>
      <c r="AE1791" s="46"/>
      <c r="AF1791" s="46"/>
    </row>
    <row r="1792" spans="1:32" x14ac:dyDescent="0.2">
      <c r="A1792"/>
      <c r="B1792"/>
      <c r="D1792"/>
      <c r="E1792"/>
      <c r="F1792"/>
      <c r="G1792"/>
      <c r="H1792"/>
      <c r="I1792"/>
      <c r="J1792"/>
      <c r="K1792"/>
      <c r="L1792"/>
      <c r="M1792"/>
      <c r="N1792"/>
      <c r="O1792"/>
      <c r="P1792"/>
      <c r="Q1792"/>
      <c r="R1792"/>
      <c r="S1792"/>
      <c r="T1792"/>
      <c r="U1792"/>
      <c r="W1792" s="115"/>
      <c r="AB1792" s="46"/>
      <c r="AC1792" s="46"/>
      <c r="AD1792" s="46"/>
      <c r="AE1792" s="46"/>
      <c r="AF1792" s="46"/>
    </row>
    <row r="1793" spans="1:32" x14ac:dyDescent="0.2">
      <c r="A1793"/>
      <c r="B1793"/>
      <c r="D1793"/>
      <c r="E1793"/>
      <c r="F1793"/>
      <c r="G1793"/>
      <c r="H1793"/>
      <c r="I1793"/>
      <c r="J1793"/>
      <c r="K1793"/>
      <c r="L1793"/>
      <c r="M1793"/>
      <c r="N1793"/>
      <c r="O1793"/>
      <c r="P1793"/>
      <c r="Q1793"/>
      <c r="R1793"/>
      <c r="S1793"/>
      <c r="T1793"/>
      <c r="U1793"/>
      <c r="W1793" s="115"/>
      <c r="AB1793" s="46"/>
      <c r="AC1793" s="46"/>
      <c r="AD1793" s="46"/>
      <c r="AE1793" s="46"/>
      <c r="AF1793" s="46"/>
    </row>
    <row r="1794" spans="1:32" x14ac:dyDescent="0.2">
      <c r="A1794"/>
      <c r="B1794"/>
      <c r="D1794"/>
      <c r="E1794"/>
      <c r="F1794"/>
      <c r="G1794"/>
      <c r="H1794"/>
      <c r="I1794"/>
      <c r="J1794"/>
      <c r="K1794"/>
      <c r="L1794"/>
      <c r="M1794"/>
      <c r="N1794"/>
      <c r="O1794"/>
      <c r="P1794"/>
      <c r="Q1794"/>
      <c r="R1794"/>
      <c r="S1794"/>
      <c r="T1794"/>
      <c r="U1794"/>
      <c r="W1794" s="115"/>
      <c r="AB1794" s="46"/>
      <c r="AC1794" s="46"/>
      <c r="AD1794" s="46"/>
      <c r="AE1794" s="46"/>
      <c r="AF1794" s="46"/>
    </row>
    <row r="1795" spans="1:32" x14ac:dyDescent="0.2">
      <c r="A1795"/>
      <c r="B1795"/>
      <c r="D1795"/>
      <c r="E1795"/>
      <c r="F1795"/>
      <c r="G1795"/>
      <c r="H1795"/>
      <c r="I1795"/>
      <c r="J1795"/>
      <c r="K1795"/>
      <c r="L1795"/>
      <c r="M1795"/>
      <c r="N1795"/>
      <c r="O1795"/>
      <c r="P1795"/>
      <c r="Q1795"/>
      <c r="R1795"/>
      <c r="S1795"/>
      <c r="T1795"/>
      <c r="U1795"/>
      <c r="W1795" s="115"/>
      <c r="AB1795" s="46"/>
      <c r="AC1795" s="46"/>
      <c r="AD1795" s="46"/>
      <c r="AE1795" s="46"/>
      <c r="AF1795" s="46"/>
    </row>
    <row r="1796" spans="1:32" x14ac:dyDescent="0.2">
      <c r="A1796"/>
      <c r="B1796"/>
      <c r="D1796"/>
      <c r="E1796"/>
      <c r="F1796"/>
      <c r="G1796"/>
      <c r="H1796"/>
      <c r="I1796"/>
      <c r="J1796"/>
      <c r="K1796"/>
      <c r="L1796"/>
      <c r="M1796"/>
      <c r="N1796"/>
      <c r="O1796"/>
      <c r="P1796"/>
      <c r="Q1796"/>
      <c r="R1796"/>
      <c r="S1796"/>
      <c r="T1796"/>
      <c r="U1796"/>
      <c r="W1796" s="115"/>
      <c r="AB1796" s="46"/>
      <c r="AC1796" s="46"/>
      <c r="AD1796" s="46"/>
      <c r="AE1796" s="46"/>
      <c r="AF1796" s="46"/>
    </row>
    <row r="1797" spans="1:32" x14ac:dyDescent="0.2">
      <c r="A1797"/>
      <c r="B1797"/>
      <c r="D1797"/>
      <c r="E1797"/>
      <c r="F1797"/>
      <c r="G1797"/>
      <c r="H1797"/>
      <c r="I1797"/>
      <c r="J1797"/>
      <c r="K1797"/>
      <c r="L1797"/>
      <c r="M1797"/>
      <c r="N1797"/>
      <c r="O1797"/>
      <c r="P1797"/>
      <c r="Q1797"/>
      <c r="R1797"/>
      <c r="S1797"/>
      <c r="T1797"/>
      <c r="U1797"/>
      <c r="W1797" s="115"/>
      <c r="AB1797" s="46"/>
      <c r="AC1797" s="46"/>
      <c r="AD1797" s="46"/>
      <c r="AE1797" s="46"/>
      <c r="AF1797" s="46"/>
    </row>
    <row r="1798" spans="1:32" x14ac:dyDescent="0.2">
      <c r="A1798"/>
      <c r="B1798"/>
      <c r="D1798"/>
      <c r="E1798"/>
      <c r="F1798"/>
      <c r="G1798"/>
      <c r="H1798"/>
      <c r="I1798"/>
      <c r="J1798"/>
      <c r="K1798"/>
      <c r="L1798"/>
      <c r="M1798"/>
      <c r="N1798"/>
      <c r="O1798"/>
      <c r="P1798"/>
      <c r="Q1798"/>
      <c r="R1798"/>
      <c r="S1798"/>
      <c r="T1798"/>
      <c r="U1798"/>
      <c r="W1798" s="115"/>
      <c r="AB1798" s="46"/>
      <c r="AC1798" s="46"/>
      <c r="AD1798" s="46"/>
      <c r="AE1798" s="46"/>
      <c r="AF1798" s="46"/>
    </row>
    <row r="1799" spans="1:32" x14ac:dyDescent="0.2">
      <c r="A1799"/>
      <c r="B1799"/>
      <c r="D1799"/>
      <c r="E1799"/>
      <c r="F1799"/>
      <c r="G1799"/>
      <c r="H1799"/>
      <c r="I1799"/>
      <c r="J1799"/>
      <c r="K1799"/>
      <c r="L1799"/>
      <c r="M1799"/>
      <c r="N1799"/>
      <c r="O1799"/>
      <c r="P1799"/>
      <c r="Q1799"/>
      <c r="R1799"/>
      <c r="S1799"/>
      <c r="T1799"/>
      <c r="U1799"/>
      <c r="W1799" s="115"/>
      <c r="AB1799" s="46"/>
      <c r="AC1799" s="46"/>
      <c r="AD1799" s="46"/>
      <c r="AE1799" s="46"/>
      <c r="AF1799" s="46"/>
    </row>
    <row r="1800" spans="1:32" x14ac:dyDescent="0.2">
      <c r="A1800"/>
      <c r="B1800"/>
      <c r="D1800"/>
      <c r="E1800"/>
      <c r="F1800"/>
      <c r="G1800"/>
      <c r="H1800"/>
      <c r="I1800"/>
      <c r="J1800"/>
      <c r="K1800"/>
      <c r="L1800"/>
      <c r="M1800"/>
      <c r="N1800"/>
      <c r="O1800"/>
      <c r="P1800"/>
      <c r="Q1800"/>
      <c r="R1800"/>
      <c r="S1800"/>
      <c r="T1800"/>
      <c r="U1800"/>
      <c r="W1800" s="115"/>
      <c r="AB1800" s="46"/>
      <c r="AC1800" s="46"/>
      <c r="AD1800" s="46"/>
      <c r="AE1800" s="46"/>
      <c r="AF1800" s="46"/>
    </row>
    <row r="1801" spans="1:32" x14ac:dyDescent="0.2">
      <c r="A1801"/>
      <c r="B1801"/>
      <c r="D1801"/>
      <c r="E1801"/>
      <c r="F1801"/>
      <c r="G1801"/>
      <c r="H1801"/>
      <c r="I1801"/>
      <c r="J1801"/>
      <c r="K1801"/>
      <c r="L1801"/>
      <c r="M1801"/>
      <c r="N1801"/>
      <c r="O1801"/>
      <c r="P1801"/>
      <c r="Q1801"/>
      <c r="R1801"/>
      <c r="S1801"/>
      <c r="T1801"/>
      <c r="U1801"/>
      <c r="W1801" s="115"/>
      <c r="AB1801" s="46"/>
      <c r="AC1801" s="46"/>
      <c r="AD1801" s="46"/>
      <c r="AE1801" s="46"/>
      <c r="AF1801" s="46"/>
    </row>
    <row r="1802" spans="1:32" x14ac:dyDescent="0.2">
      <c r="A1802"/>
      <c r="B1802"/>
      <c r="D1802"/>
      <c r="E1802"/>
      <c r="F1802"/>
      <c r="G1802"/>
      <c r="H1802"/>
      <c r="I1802"/>
      <c r="J1802"/>
      <c r="K1802"/>
      <c r="L1802"/>
      <c r="M1802"/>
      <c r="N1802"/>
      <c r="O1802"/>
      <c r="P1802"/>
      <c r="Q1802"/>
      <c r="R1802"/>
      <c r="S1802"/>
      <c r="T1802"/>
      <c r="U1802"/>
      <c r="W1802" s="115"/>
      <c r="AB1802" s="46"/>
      <c r="AC1802" s="46"/>
      <c r="AD1802" s="46"/>
      <c r="AE1802" s="46"/>
      <c r="AF1802" s="46"/>
    </row>
    <row r="1803" spans="1:32" x14ac:dyDescent="0.2">
      <c r="A1803"/>
      <c r="B1803"/>
      <c r="D1803"/>
      <c r="E1803"/>
      <c r="F1803"/>
      <c r="G1803"/>
      <c r="H1803"/>
      <c r="I1803"/>
      <c r="J1803"/>
      <c r="K1803"/>
      <c r="L1803"/>
      <c r="M1803"/>
      <c r="N1803"/>
      <c r="O1803"/>
      <c r="P1803"/>
      <c r="Q1803"/>
      <c r="R1803"/>
      <c r="S1803"/>
      <c r="T1803"/>
      <c r="U1803"/>
      <c r="W1803" s="115"/>
      <c r="AB1803" s="46"/>
      <c r="AC1803" s="46"/>
      <c r="AD1803" s="46"/>
      <c r="AE1803" s="46"/>
      <c r="AF1803" s="46"/>
    </row>
    <row r="1804" spans="1:32" x14ac:dyDescent="0.2">
      <c r="A1804"/>
      <c r="B1804"/>
      <c r="D1804"/>
      <c r="E1804"/>
      <c r="F1804"/>
      <c r="G1804"/>
      <c r="H1804"/>
      <c r="I1804"/>
      <c r="J1804"/>
      <c r="K1804"/>
      <c r="L1804"/>
      <c r="M1804"/>
      <c r="N1804"/>
      <c r="O1804"/>
      <c r="P1804"/>
      <c r="Q1804"/>
      <c r="R1804"/>
      <c r="S1804"/>
      <c r="T1804"/>
      <c r="U1804"/>
      <c r="W1804" s="115"/>
      <c r="AB1804" s="46"/>
      <c r="AC1804" s="46"/>
      <c r="AD1804" s="46"/>
      <c r="AE1804" s="46"/>
      <c r="AF1804" s="46"/>
    </row>
    <row r="1805" spans="1:32" x14ac:dyDescent="0.2">
      <c r="A1805"/>
      <c r="B1805"/>
      <c r="D1805"/>
      <c r="E1805"/>
      <c r="F1805"/>
      <c r="G1805"/>
      <c r="H1805"/>
      <c r="I1805"/>
      <c r="J1805"/>
      <c r="K1805"/>
      <c r="L1805"/>
      <c r="M1805"/>
      <c r="N1805"/>
      <c r="O1805"/>
      <c r="P1805"/>
      <c r="Q1805"/>
      <c r="R1805"/>
      <c r="S1805"/>
      <c r="T1805"/>
      <c r="U1805"/>
      <c r="W1805" s="115"/>
      <c r="AB1805" s="46"/>
      <c r="AC1805" s="46"/>
      <c r="AD1805" s="46"/>
      <c r="AE1805" s="46"/>
      <c r="AF1805" s="46"/>
    </row>
    <row r="1806" spans="1:32" x14ac:dyDescent="0.2">
      <c r="A1806"/>
      <c r="B1806"/>
      <c r="D1806"/>
      <c r="E1806"/>
      <c r="F1806"/>
      <c r="G1806"/>
      <c r="H1806"/>
      <c r="I1806"/>
      <c r="J1806"/>
      <c r="K1806"/>
      <c r="L1806"/>
      <c r="M1806"/>
      <c r="N1806"/>
      <c r="O1806"/>
      <c r="P1806"/>
      <c r="Q1806"/>
      <c r="R1806"/>
      <c r="S1806"/>
      <c r="T1806"/>
      <c r="U1806"/>
      <c r="W1806" s="115"/>
      <c r="AB1806" s="46"/>
      <c r="AC1806" s="46"/>
      <c r="AD1806" s="46"/>
      <c r="AE1806" s="46"/>
      <c r="AF1806" s="46"/>
    </row>
    <row r="1807" spans="1:32" x14ac:dyDescent="0.2">
      <c r="A1807"/>
      <c r="B1807"/>
      <c r="D1807"/>
      <c r="E1807"/>
      <c r="F1807"/>
      <c r="G1807"/>
      <c r="H1807"/>
      <c r="I1807"/>
      <c r="J1807"/>
      <c r="K1807"/>
      <c r="L1807"/>
      <c r="M1807"/>
      <c r="N1807"/>
      <c r="O1807"/>
      <c r="P1807"/>
      <c r="Q1807"/>
      <c r="R1807"/>
      <c r="S1807"/>
      <c r="T1807"/>
      <c r="U1807"/>
      <c r="W1807" s="115"/>
      <c r="AB1807" s="46"/>
      <c r="AC1807" s="46"/>
      <c r="AD1807" s="46"/>
      <c r="AE1807" s="46"/>
      <c r="AF1807" s="46"/>
    </row>
    <row r="1808" spans="1:32" x14ac:dyDescent="0.2">
      <c r="A1808"/>
      <c r="B1808"/>
      <c r="D1808"/>
      <c r="E1808"/>
      <c r="F1808"/>
      <c r="G1808"/>
      <c r="H1808"/>
      <c r="I1808"/>
      <c r="J1808"/>
      <c r="K1808"/>
      <c r="L1808"/>
      <c r="M1808"/>
      <c r="N1808"/>
      <c r="O1808"/>
      <c r="P1808"/>
      <c r="Q1808"/>
      <c r="R1808"/>
      <c r="S1808"/>
      <c r="T1808"/>
      <c r="U1808"/>
      <c r="W1808" s="115"/>
      <c r="AB1808" s="46"/>
      <c r="AC1808" s="46"/>
      <c r="AD1808" s="46"/>
      <c r="AE1808" s="46"/>
      <c r="AF1808" s="46"/>
    </row>
    <row r="1809" spans="1:32" x14ac:dyDescent="0.2">
      <c r="A1809"/>
      <c r="B1809"/>
      <c r="D1809"/>
      <c r="E1809"/>
      <c r="F1809"/>
      <c r="G1809"/>
      <c r="H1809"/>
      <c r="I1809"/>
      <c r="J1809"/>
      <c r="K1809"/>
      <c r="L1809"/>
      <c r="M1809"/>
      <c r="N1809"/>
      <c r="O1809"/>
      <c r="P1809"/>
      <c r="Q1809"/>
      <c r="R1809"/>
      <c r="S1809"/>
      <c r="T1809"/>
      <c r="U1809"/>
      <c r="W1809" s="115"/>
      <c r="AB1809" s="46"/>
      <c r="AC1809" s="46"/>
      <c r="AD1809" s="46"/>
      <c r="AE1809" s="46"/>
      <c r="AF1809" s="46"/>
    </row>
    <row r="1810" spans="1:32" x14ac:dyDescent="0.2">
      <c r="A1810"/>
      <c r="B1810"/>
      <c r="D1810"/>
      <c r="E1810"/>
      <c r="F1810"/>
      <c r="G1810"/>
      <c r="H1810"/>
      <c r="I1810"/>
      <c r="J1810"/>
      <c r="K1810"/>
      <c r="L1810"/>
      <c r="M1810"/>
      <c r="N1810"/>
      <c r="O1810"/>
      <c r="P1810"/>
      <c r="Q1810"/>
      <c r="R1810"/>
      <c r="S1810"/>
      <c r="T1810"/>
      <c r="U1810"/>
      <c r="W1810" s="115"/>
      <c r="AB1810" s="46"/>
      <c r="AC1810" s="46"/>
      <c r="AD1810" s="46"/>
      <c r="AE1810" s="46"/>
      <c r="AF1810" s="46"/>
    </row>
    <row r="1811" spans="1:32" x14ac:dyDescent="0.2">
      <c r="A1811"/>
      <c r="B1811"/>
      <c r="D1811"/>
      <c r="E1811"/>
      <c r="F1811"/>
      <c r="G1811"/>
      <c r="H1811"/>
      <c r="I1811"/>
      <c r="J1811"/>
      <c r="K1811"/>
      <c r="L1811"/>
      <c r="M1811"/>
      <c r="N1811"/>
      <c r="O1811"/>
      <c r="P1811"/>
      <c r="Q1811"/>
      <c r="R1811"/>
      <c r="S1811"/>
      <c r="T1811"/>
      <c r="U1811"/>
      <c r="W1811" s="115"/>
      <c r="AB1811" s="46"/>
      <c r="AC1811" s="46"/>
      <c r="AD1811" s="46"/>
      <c r="AE1811" s="46"/>
      <c r="AF1811" s="46"/>
    </row>
    <row r="1812" spans="1:32" x14ac:dyDescent="0.2">
      <c r="A1812"/>
      <c r="B1812"/>
      <c r="D1812"/>
      <c r="E1812"/>
      <c r="F1812"/>
      <c r="G1812"/>
      <c r="H1812"/>
      <c r="I1812"/>
      <c r="J1812"/>
      <c r="K1812"/>
      <c r="L1812"/>
      <c r="M1812"/>
      <c r="N1812"/>
      <c r="O1812"/>
      <c r="P1812"/>
      <c r="Q1812"/>
      <c r="R1812"/>
      <c r="S1812"/>
      <c r="T1812"/>
      <c r="U1812"/>
      <c r="W1812" s="115"/>
      <c r="AB1812" s="46"/>
      <c r="AC1812" s="46"/>
      <c r="AD1812" s="46"/>
      <c r="AE1812" s="46"/>
      <c r="AF1812" s="46"/>
    </row>
    <row r="1813" spans="1:32" x14ac:dyDescent="0.2">
      <c r="A1813"/>
      <c r="B1813"/>
      <c r="D1813"/>
      <c r="E1813"/>
      <c r="F1813"/>
      <c r="G1813"/>
      <c r="H1813"/>
      <c r="I1813"/>
      <c r="J1813"/>
      <c r="K1813"/>
      <c r="L1813"/>
      <c r="M1813"/>
      <c r="N1813"/>
      <c r="O1813"/>
      <c r="P1813"/>
      <c r="Q1813"/>
      <c r="R1813"/>
      <c r="S1813"/>
      <c r="T1813"/>
      <c r="U1813"/>
      <c r="W1813" s="115"/>
      <c r="AB1813" s="46"/>
      <c r="AC1813" s="46"/>
      <c r="AD1813" s="46"/>
      <c r="AE1813" s="46"/>
      <c r="AF1813" s="46"/>
    </row>
    <row r="1814" spans="1:32" x14ac:dyDescent="0.2">
      <c r="A1814"/>
      <c r="B1814"/>
      <c r="D1814"/>
      <c r="E1814"/>
      <c r="F1814"/>
      <c r="G1814"/>
      <c r="H1814"/>
      <c r="I1814"/>
      <c r="J1814"/>
      <c r="K1814"/>
      <c r="L1814"/>
      <c r="M1814"/>
      <c r="N1814"/>
      <c r="O1814"/>
      <c r="P1814"/>
      <c r="Q1814"/>
      <c r="R1814"/>
      <c r="S1814"/>
      <c r="T1814"/>
      <c r="U1814"/>
      <c r="W1814" s="115"/>
      <c r="AB1814" s="46"/>
      <c r="AC1814" s="46"/>
      <c r="AD1814" s="46"/>
      <c r="AE1814" s="46"/>
      <c r="AF1814" s="46"/>
    </row>
    <row r="1815" spans="1:32" x14ac:dyDescent="0.2">
      <c r="A1815"/>
      <c r="B1815"/>
      <c r="D1815"/>
      <c r="E1815"/>
      <c r="F1815"/>
      <c r="G1815"/>
      <c r="H1815"/>
      <c r="I1815"/>
      <c r="J1815"/>
      <c r="K1815"/>
      <c r="L1815"/>
      <c r="M1815"/>
      <c r="N1815"/>
      <c r="O1815"/>
      <c r="P1815"/>
      <c r="Q1815"/>
      <c r="R1815"/>
      <c r="S1815"/>
      <c r="T1815"/>
      <c r="U1815"/>
      <c r="W1815" s="115"/>
      <c r="AB1815" s="46"/>
      <c r="AC1815" s="46"/>
      <c r="AD1815" s="46"/>
      <c r="AE1815" s="46"/>
      <c r="AF1815" s="46"/>
    </row>
    <row r="1816" spans="1:32" x14ac:dyDescent="0.2">
      <c r="A1816"/>
      <c r="B1816"/>
      <c r="D1816"/>
      <c r="E1816"/>
      <c r="F1816"/>
      <c r="G1816"/>
      <c r="H1816"/>
      <c r="I1816"/>
      <c r="J1816"/>
      <c r="K1816"/>
      <c r="L1816"/>
      <c r="M1816"/>
      <c r="N1816"/>
      <c r="O1816"/>
      <c r="P1816"/>
      <c r="Q1816"/>
      <c r="R1816"/>
      <c r="S1816"/>
      <c r="T1816"/>
      <c r="U1816"/>
      <c r="W1816" s="115"/>
      <c r="AB1816" s="46"/>
      <c r="AC1816" s="46"/>
      <c r="AD1816" s="46"/>
      <c r="AE1816" s="46"/>
      <c r="AF1816" s="46"/>
    </row>
    <row r="1817" spans="1:32" x14ac:dyDescent="0.2">
      <c r="A1817"/>
      <c r="B1817"/>
      <c r="D1817"/>
      <c r="E1817"/>
      <c r="F1817"/>
      <c r="G1817"/>
      <c r="H1817"/>
      <c r="I1817"/>
      <c r="J1817"/>
      <c r="K1817"/>
      <c r="L1817"/>
      <c r="M1817"/>
      <c r="N1817"/>
      <c r="O1817"/>
      <c r="P1817"/>
      <c r="Q1817"/>
      <c r="R1817"/>
      <c r="S1817"/>
      <c r="T1817"/>
      <c r="U1817"/>
      <c r="W1817" s="115"/>
      <c r="AB1817" s="46"/>
      <c r="AC1817" s="46"/>
      <c r="AD1817" s="46"/>
      <c r="AE1817" s="46"/>
      <c r="AF1817" s="46"/>
    </row>
    <row r="1818" spans="1:32" x14ac:dyDescent="0.2">
      <c r="A1818"/>
      <c r="B1818"/>
      <c r="D1818"/>
      <c r="E1818"/>
      <c r="F1818"/>
      <c r="G1818"/>
      <c r="H1818"/>
      <c r="I1818"/>
      <c r="J1818"/>
      <c r="K1818"/>
      <c r="L1818"/>
      <c r="M1818"/>
      <c r="N1818"/>
      <c r="O1818"/>
      <c r="P1818"/>
      <c r="Q1818"/>
      <c r="R1818"/>
      <c r="S1818"/>
      <c r="T1818"/>
      <c r="U1818"/>
      <c r="W1818" s="115"/>
      <c r="AB1818" s="46"/>
      <c r="AC1818" s="46"/>
      <c r="AD1818" s="46"/>
      <c r="AE1818" s="46"/>
      <c r="AF1818" s="46"/>
    </row>
    <row r="1819" spans="1:32" x14ac:dyDescent="0.2">
      <c r="A1819"/>
      <c r="B1819"/>
      <c r="D1819"/>
      <c r="E1819"/>
      <c r="F1819"/>
      <c r="G1819"/>
      <c r="H1819"/>
      <c r="I1819"/>
      <c r="J1819"/>
      <c r="K1819"/>
      <c r="L1819"/>
      <c r="M1819"/>
      <c r="N1819"/>
      <c r="O1819"/>
      <c r="P1819"/>
      <c r="Q1819"/>
      <c r="R1819"/>
      <c r="S1819"/>
      <c r="T1819"/>
      <c r="U1819"/>
      <c r="W1819" s="115"/>
      <c r="AB1819" s="46"/>
      <c r="AC1819" s="46"/>
      <c r="AD1819" s="46"/>
      <c r="AE1819" s="46"/>
      <c r="AF1819" s="46"/>
    </row>
    <row r="1820" spans="1:32" x14ac:dyDescent="0.2">
      <c r="A1820"/>
      <c r="B1820"/>
      <c r="D1820"/>
      <c r="E1820"/>
      <c r="F1820"/>
      <c r="G1820"/>
      <c r="H1820"/>
      <c r="I1820"/>
      <c r="J1820"/>
      <c r="K1820"/>
      <c r="L1820"/>
      <c r="M1820"/>
      <c r="N1820"/>
      <c r="O1820"/>
      <c r="P1820"/>
      <c r="Q1820"/>
      <c r="R1820"/>
      <c r="S1820"/>
      <c r="T1820"/>
      <c r="U1820"/>
      <c r="W1820" s="115"/>
      <c r="AB1820" s="46"/>
      <c r="AC1820" s="46"/>
      <c r="AD1820" s="46"/>
      <c r="AE1820" s="46"/>
      <c r="AF1820" s="46"/>
    </row>
    <row r="1821" spans="1:32" x14ac:dyDescent="0.2">
      <c r="A1821"/>
      <c r="B1821"/>
      <c r="D1821"/>
      <c r="E1821"/>
      <c r="F1821"/>
      <c r="G1821"/>
      <c r="H1821"/>
      <c r="I1821"/>
      <c r="J1821"/>
      <c r="K1821"/>
      <c r="L1821"/>
      <c r="M1821"/>
      <c r="N1821"/>
      <c r="O1821"/>
      <c r="P1821"/>
      <c r="Q1821"/>
      <c r="R1821"/>
      <c r="S1821"/>
      <c r="T1821"/>
      <c r="U1821"/>
      <c r="W1821" s="115"/>
      <c r="AB1821" s="46"/>
      <c r="AC1821" s="46"/>
      <c r="AD1821" s="46"/>
      <c r="AE1821" s="46"/>
      <c r="AF1821" s="46"/>
    </row>
    <row r="1822" spans="1:32" x14ac:dyDescent="0.2">
      <c r="A1822"/>
      <c r="B1822"/>
      <c r="D1822"/>
      <c r="E1822"/>
      <c r="F1822"/>
      <c r="G1822"/>
      <c r="H1822"/>
      <c r="I1822"/>
      <c r="J1822"/>
      <c r="K1822"/>
      <c r="L1822"/>
      <c r="M1822"/>
      <c r="N1822"/>
      <c r="O1822"/>
      <c r="P1822"/>
      <c r="Q1822"/>
      <c r="R1822"/>
      <c r="S1822"/>
      <c r="T1822"/>
      <c r="U1822"/>
      <c r="W1822" s="115"/>
      <c r="AB1822" s="46"/>
      <c r="AC1822" s="46"/>
      <c r="AD1822" s="46"/>
      <c r="AE1822" s="46"/>
      <c r="AF1822" s="46"/>
    </row>
    <row r="1823" spans="1:32" x14ac:dyDescent="0.2">
      <c r="A1823"/>
      <c r="B1823"/>
      <c r="D1823"/>
      <c r="E1823"/>
      <c r="F1823"/>
      <c r="G1823"/>
      <c r="H1823"/>
      <c r="I1823"/>
      <c r="J1823"/>
      <c r="K1823"/>
      <c r="L1823"/>
      <c r="M1823"/>
      <c r="N1823"/>
      <c r="O1823"/>
      <c r="P1823"/>
      <c r="Q1823"/>
      <c r="R1823"/>
      <c r="S1823"/>
      <c r="T1823"/>
      <c r="U1823"/>
      <c r="W1823" s="115"/>
      <c r="AB1823" s="46"/>
      <c r="AC1823" s="46"/>
      <c r="AD1823" s="46"/>
      <c r="AE1823" s="46"/>
      <c r="AF1823" s="46"/>
    </row>
    <row r="1824" spans="1:32" x14ac:dyDescent="0.2">
      <c r="A1824"/>
      <c r="B1824"/>
      <c r="D1824"/>
      <c r="E1824"/>
      <c r="F1824"/>
      <c r="G1824"/>
      <c r="H1824"/>
      <c r="I1824"/>
      <c r="J1824"/>
      <c r="K1824"/>
      <c r="L1824"/>
      <c r="M1824"/>
      <c r="N1824"/>
      <c r="O1824"/>
      <c r="P1824"/>
      <c r="Q1824"/>
      <c r="R1824"/>
      <c r="S1824"/>
      <c r="T1824"/>
      <c r="U1824"/>
      <c r="W1824" s="115"/>
      <c r="AB1824" s="46"/>
      <c r="AC1824" s="46"/>
      <c r="AD1824" s="46"/>
      <c r="AE1824" s="46"/>
      <c r="AF1824" s="46"/>
    </row>
    <row r="1825" spans="1:32" x14ac:dyDescent="0.2">
      <c r="A1825"/>
      <c r="B1825"/>
      <c r="D1825"/>
      <c r="E1825"/>
      <c r="F1825"/>
      <c r="G1825"/>
      <c r="H1825"/>
      <c r="I1825"/>
      <c r="J1825"/>
      <c r="K1825"/>
      <c r="L1825"/>
      <c r="M1825"/>
      <c r="N1825"/>
      <c r="O1825"/>
      <c r="P1825"/>
      <c r="Q1825"/>
      <c r="R1825"/>
      <c r="S1825"/>
      <c r="T1825"/>
      <c r="U1825"/>
      <c r="W1825" s="115"/>
      <c r="AB1825" s="46"/>
      <c r="AC1825" s="46"/>
      <c r="AD1825" s="46"/>
      <c r="AE1825" s="46"/>
      <c r="AF1825" s="46"/>
    </row>
    <row r="1826" spans="1:32" x14ac:dyDescent="0.2">
      <c r="A1826"/>
      <c r="B1826"/>
      <c r="D1826"/>
      <c r="E1826"/>
      <c r="F1826"/>
      <c r="G1826"/>
      <c r="H1826"/>
      <c r="I1826"/>
      <c r="J1826"/>
      <c r="K1826"/>
      <c r="L1826"/>
      <c r="M1826"/>
      <c r="N1826"/>
      <c r="O1826"/>
      <c r="P1826"/>
      <c r="Q1826"/>
      <c r="R1826"/>
      <c r="S1826"/>
      <c r="T1826"/>
      <c r="U1826"/>
      <c r="W1826" s="115"/>
      <c r="AB1826" s="46"/>
      <c r="AC1826" s="46"/>
      <c r="AD1826" s="46"/>
      <c r="AE1826" s="46"/>
      <c r="AF1826" s="46"/>
    </row>
    <row r="1827" spans="1:32" x14ac:dyDescent="0.2">
      <c r="A1827"/>
      <c r="B1827"/>
      <c r="D1827"/>
      <c r="E1827"/>
      <c r="F1827"/>
      <c r="G1827"/>
      <c r="H1827"/>
      <c r="I1827"/>
      <c r="J1827"/>
      <c r="K1827"/>
      <c r="L1827"/>
      <c r="M1827"/>
      <c r="N1827"/>
      <c r="O1827"/>
      <c r="P1827"/>
      <c r="Q1827"/>
      <c r="R1827"/>
      <c r="S1827"/>
      <c r="T1827"/>
      <c r="U1827"/>
      <c r="W1827" s="115"/>
      <c r="AB1827" s="46"/>
      <c r="AC1827" s="46"/>
      <c r="AD1827" s="46"/>
      <c r="AE1827" s="46"/>
      <c r="AF1827" s="46"/>
    </row>
    <row r="1828" spans="1:32" x14ac:dyDescent="0.2">
      <c r="A1828"/>
      <c r="B1828"/>
      <c r="D1828"/>
      <c r="E1828"/>
      <c r="F1828"/>
      <c r="G1828"/>
      <c r="H1828"/>
      <c r="I1828"/>
      <c r="J1828"/>
      <c r="K1828"/>
      <c r="L1828"/>
      <c r="M1828"/>
      <c r="N1828"/>
      <c r="O1828"/>
      <c r="P1828"/>
      <c r="Q1828"/>
      <c r="R1828"/>
      <c r="S1828"/>
      <c r="T1828"/>
      <c r="U1828"/>
      <c r="W1828" s="115"/>
      <c r="AB1828" s="46"/>
      <c r="AC1828" s="46"/>
      <c r="AD1828" s="46"/>
      <c r="AE1828" s="46"/>
      <c r="AF1828" s="46"/>
    </row>
    <row r="1829" spans="1:32" x14ac:dyDescent="0.2">
      <c r="A1829"/>
      <c r="B1829"/>
      <c r="D1829"/>
      <c r="E1829"/>
      <c r="F1829"/>
      <c r="G1829"/>
      <c r="H1829"/>
      <c r="I1829"/>
      <c r="J1829"/>
      <c r="K1829"/>
      <c r="L1829"/>
      <c r="M1829"/>
      <c r="N1829"/>
      <c r="O1829"/>
      <c r="P1829"/>
      <c r="Q1829"/>
      <c r="R1829"/>
      <c r="S1829"/>
      <c r="T1829"/>
      <c r="U1829"/>
      <c r="W1829" s="115"/>
      <c r="AB1829" s="46"/>
      <c r="AC1829" s="46"/>
      <c r="AD1829" s="46"/>
      <c r="AE1829" s="46"/>
      <c r="AF1829" s="46"/>
    </row>
    <row r="1830" spans="1:32" x14ac:dyDescent="0.2">
      <c r="A1830"/>
      <c r="B1830"/>
      <c r="D1830"/>
      <c r="E1830"/>
      <c r="F1830"/>
      <c r="G1830"/>
      <c r="H1830"/>
      <c r="I1830"/>
      <c r="J1830"/>
      <c r="K1830"/>
      <c r="L1830"/>
      <c r="M1830"/>
      <c r="N1830"/>
      <c r="O1830"/>
      <c r="P1830"/>
      <c r="Q1830"/>
      <c r="R1830"/>
      <c r="S1830"/>
      <c r="T1830"/>
      <c r="U1830"/>
      <c r="W1830" s="115"/>
      <c r="AB1830" s="46"/>
      <c r="AC1830" s="46"/>
      <c r="AD1830" s="46"/>
      <c r="AE1830" s="46"/>
      <c r="AF1830" s="46"/>
    </row>
    <row r="1831" spans="1:32" x14ac:dyDescent="0.2">
      <c r="A1831"/>
      <c r="B1831"/>
      <c r="D1831"/>
      <c r="E1831"/>
      <c r="F1831"/>
      <c r="G1831"/>
      <c r="H1831"/>
      <c r="I1831"/>
      <c r="J1831"/>
      <c r="K1831"/>
      <c r="L1831"/>
      <c r="M1831"/>
      <c r="N1831"/>
      <c r="O1831"/>
      <c r="P1831"/>
      <c r="Q1831"/>
      <c r="R1831"/>
      <c r="S1831"/>
      <c r="T1831"/>
      <c r="U1831"/>
      <c r="W1831" s="115"/>
      <c r="AB1831" s="46"/>
      <c r="AC1831" s="46"/>
      <c r="AD1831" s="46"/>
      <c r="AE1831" s="46"/>
      <c r="AF1831" s="46"/>
    </row>
    <row r="1832" spans="1:32" x14ac:dyDescent="0.2">
      <c r="A1832"/>
      <c r="B1832"/>
      <c r="D1832"/>
      <c r="E1832"/>
      <c r="F1832"/>
      <c r="G1832"/>
      <c r="H1832"/>
      <c r="I1832"/>
      <c r="J1832"/>
      <c r="K1832"/>
      <c r="L1832"/>
      <c r="M1832"/>
      <c r="N1832"/>
      <c r="O1832"/>
      <c r="P1832"/>
      <c r="Q1832"/>
      <c r="R1832"/>
      <c r="S1832"/>
      <c r="T1832"/>
      <c r="U1832"/>
      <c r="W1832" s="115"/>
      <c r="AB1832" s="46"/>
      <c r="AC1832" s="46"/>
      <c r="AD1832" s="46"/>
      <c r="AE1832" s="46"/>
      <c r="AF1832" s="46"/>
    </row>
    <row r="1833" spans="1:32" x14ac:dyDescent="0.2">
      <c r="A1833"/>
      <c r="B1833"/>
      <c r="D1833"/>
      <c r="E1833"/>
      <c r="F1833"/>
      <c r="G1833"/>
      <c r="H1833"/>
      <c r="I1833"/>
      <c r="J1833"/>
      <c r="K1833"/>
      <c r="L1833"/>
      <c r="M1833"/>
      <c r="N1833"/>
      <c r="O1833"/>
      <c r="P1833"/>
      <c r="Q1833"/>
      <c r="R1833"/>
      <c r="S1833"/>
      <c r="T1833"/>
      <c r="U1833"/>
      <c r="W1833" s="115"/>
      <c r="AB1833" s="46"/>
      <c r="AC1833" s="46"/>
      <c r="AD1833" s="46"/>
      <c r="AE1833" s="46"/>
      <c r="AF1833" s="46"/>
    </row>
    <row r="1834" spans="1:32" x14ac:dyDescent="0.2">
      <c r="A1834"/>
      <c r="B1834"/>
      <c r="D1834"/>
      <c r="E1834"/>
      <c r="F1834"/>
      <c r="G1834"/>
      <c r="H1834"/>
      <c r="I1834"/>
      <c r="J1834"/>
      <c r="K1834"/>
      <c r="L1834"/>
      <c r="M1834"/>
      <c r="N1834"/>
      <c r="O1834"/>
      <c r="P1834"/>
      <c r="Q1834"/>
      <c r="R1834"/>
      <c r="S1834"/>
      <c r="T1834"/>
      <c r="U1834"/>
      <c r="W1834" s="115"/>
      <c r="AB1834" s="46"/>
      <c r="AC1834" s="46"/>
      <c r="AD1834" s="46"/>
      <c r="AE1834" s="46"/>
      <c r="AF1834" s="46"/>
    </row>
    <row r="1835" spans="1:32" x14ac:dyDescent="0.2">
      <c r="A1835"/>
      <c r="B1835"/>
      <c r="D1835"/>
      <c r="E1835"/>
      <c r="F1835"/>
      <c r="G1835"/>
      <c r="H1835"/>
      <c r="I1835"/>
      <c r="J1835"/>
      <c r="K1835"/>
      <c r="L1835"/>
      <c r="M1835"/>
      <c r="N1835"/>
      <c r="O1835"/>
      <c r="P1835"/>
      <c r="Q1835"/>
      <c r="R1835"/>
      <c r="S1835"/>
      <c r="T1835"/>
      <c r="U1835"/>
      <c r="W1835" s="115"/>
      <c r="AB1835" s="46"/>
      <c r="AC1835" s="46"/>
      <c r="AD1835" s="46"/>
      <c r="AE1835" s="46"/>
      <c r="AF1835" s="46"/>
    </row>
    <row r="1836" spans="1:32" x14ac:dyDescent="0.2">
      <c r="A1836"/>
      <c r="B1836"/>
      <c r="D1836"/>
      <c r="E1836"/>
      <c r="F1836"/>
      <c r="G1836"/>
      <c r="H1836"/>
      <c r="I1836"/>
      <c r="J1836"/>
      <c r="K1836"/>
      <c r="L1836"/>
      <c r="M1836"/>
      <c r="N1836"/>
      <c r="O1836"/>
      <c r="P1836"/>
      <c r="Q1836"/>
      <c r="R1836"/>
      <c r="S1836"/>
      <c r="T1836"/>
      <c r="U1836"/>
      <c r="W1836" s="115"/>
      <c r="AB1836" s="46"/>
      <c r="AC1836" s="46"/>
      <c r="AD1836" s="46"/>
      <c r="AE1836" s="46"/>
      <c r="AF1836" s="46"/>
    </row>
    <row r="1837" spans="1:32" x14ac:dyDescent="0.2">
      <c r="A1837"/>
      <c r="B1837"/>
      <c r="D1837"/>
      <c r="E1837"/>
      <c r="F1837"/>
      <c r="G1837"/>
      <c r="H1837"/>
      <c r="I1837"/>
      <c r="J1837"/>
      <c r="K1837"/>
      <c r="L1837"/>
      <c r="M1837"/>
      <c r="N1837"/>
      <c r="O1837"/>
      <c r="P1837"/>
      <c r="Q1837"/>
      <c r="R1837"/>
      <c r="S1837"/>
      <c r="T1837"/>
      <c r="U1837"/>
      <c r="W1837" s="115"/>
      <c r="AB1837" s="46"/>
      <c r="AC1837" s="46"/>
      <c r="AD1837" s="46"/>
      <c r="AE1837" s="46"/>
      <c r="AF1837" s="46"/>
    </row>
    <row r="1838" spans="1:32" x14ac:dyDescent="0.2">
      <c r="A1838"/>
      <c r="B1838"/>
      <c r="D1838"/>
      <c r="E1838"/>
      <c r="F1838"/>
      <c r="G1838"/>
      <c r="H1838"/>
      <c r="I1838"/>
      <c r="J1838"/>
      <c r="K1838"/>
      <c r="L1838"/>
      <c r="M1838"/>
      <c r="N1838"/>
      <c r="O1838"/>
      <c r="P1838"/>
      <c r="Q1838"/>
      <c r="R1838"/>
      <c r="S1838"/>
      <c r="T1838"/>
      <c r="U1838"/>
      <c r="W1838" s="115"/>
      <c r="AB1838" s="46"/>
      <c r="AC1838" s="46"/>
      <c r="AD1838" s="46"/>
      <c r="AE1838" s="46"/>
      <c r="AF1838" s="46"/>
    </row>
    <row r="1839" spans="1:32" x14ac:dyDescent="0.2">
      <c r="A1839"/>
      <c r="B1839"/>
      <c r="D1839"/>
      <c r="E1839"/>
      <c r="F1839"/>
      <c r="G1839"/>
      <c r="H1839"/>
      <c r="I1839"/>
      <c r="J1839"/>
      <c r="K1839"/>
      <c r="L1839"/>
      <c r="M1839"/>
      <c r="N1839"/>
      <c r="O1839"/>
      <c r="P1839"/>
      <c r="Q1839"/>
      <c r="R1839"/>
      <c r="S1839"/>
      <c r="T1839"/>
      <c r="U1839"/>
      <c r="W1839" s="115"/>
      <c r="AB1839" s="46"/>
      <c r="AC1839" s="46"/>
      <c r="AD1839" s="46"/>
      <c r="AE1839" s="46"/>
      <c r="AF1839" s="46"/>
    </row>
    <row r="1840" spans="1:32" x14ac:dyDescent="0.2">
      <c r="A1840"/>
      <c r="B1840"/>
      <c r="D1840"/>
      <c r="E1840"/>
      <c r="F1840"/>
      <c r="G1840"/>
      <c r="H1840"/>
      <c r="I1840"/>
      <c r="J1840"/>
      <c r="K1840"/>
      <c r="L1840"/>
      <c r="M1840"/>
      <c r="N1840"/>
      <c r="O1840"/>
      <c r="P1840"/>
      <c r="Q1840"/>
      <c r="R1840"/>
      <c r="S1840"/>
      <c r="T1840"/>
      <c r="U1840"/>
      <c r="W1840" s="115"/>
      <c r="AB1840" s="46"/>
      <c r="AC1840" s="46"/>
      <c r="AD1840" s="46"/>
      <c r="AE1840" s="46"/>
      <c r="AF1840" s="46"/>
    </row>
    <row r="1841" spans="1:32" x14ac:dyDescent="0.2">
      <c r="A1841"/>
      <c r="B1841"/>
      <c r="D1841"/>
      <c r="E1841"/>
      <c r="F1841"/>
      <c r="G1841"/>
      <c r="H1841"/>
      <c r="I1841"/>
      <c r="J1841"/>
      <c r="K1841"/>
      <c r="L1841"/>
      <c r="M1841"/>
      <c r="N1841"/>
      <c r="O1841"/>
      <c r="P1841"/>
      <c r="Q1841"/>
      <c r="R1841"/>
      <c r="S1841"/>
      <c r="T1841"/>
      <c r="U1841"/>
      <c r="W1841" s="115"/>
      <c r="AB1841" s="46"/>
      <c r="AC1841" s="46"/>
      <c r="AD1841" s="46"/>
      <c r="AE1841" s="46"/>
      <c r="AF1841" s="46"/>
    </row>
    <row r="1842" spans="1:32" x14ac:dyDescent="0.2">
      <c r="A1842"/>
      <c r="B1842"/>
      <c r="D1842"/>
      <c r="E1842"/>
      <c r="F1842"/>
      <c r="G1842"/>
      <c r="H1842"/>
      <c r="I1842"/>
      <c r="J1842"/>
      <c r="K1842"/>
      <c r="L1842"/>
      <c r="M1842"/>
      <c r="N1842"/>
      <c r="O1842"/>
      <c r="P1842"/>
      <c r="Q1842"/>
      <c r="R1842"/>
      <c r="S1842"/>
      <c r="T1842"/>
      <c r="U1842"/>
      <c r="W1842" s="115"/>
      <c r="AB1842" s="46"/>
      <c r="AC1842" s="46"/>
      <c r="AD1842" s="46"/>
      <c r="AE1842" s="46"/>
      <c r="AF1842" s="46"/>
    </row>
    <row r="1843" spans="1:32" x14ac:dyDescent="0.2">
      <c r="A1843"/>
      <c r="B1843"/>
      <c r="D1843"/>
      <c r="E1843"/>
      <c r="F1843"/>
      <c r="G1843"/>
      <c r="H1843"/>
      <c r="I1843"/>
      <c r="J1843"/>
      <c r="K1843"/>
      <c r="L1843"/>
      <c r="M1843"/>
      <c r="N1843"/>
      <c r="O1843"/>
      <c r="P1843"/>
      <c r="Q1843"/>
      <c r="R1843"/>
      <c r="S1843"/>
      <c r="T1843"/>
      <c r="U1843"/>
      <c r="W1843" s="115"/>
      <c r="AB1843" s="46"/>
      <c r="AC1843" s="46"/>
      <c r="AD1843" s="46"/>
      <c r="AE1843" s="46"/>
      <c r="AF1843" s="46"/>
    </row>
    <row r="1844" spans="1:32" x14ac:dyDescent="0.2">
      <c r="A1844"/>
      <c r="B1844"/>
      <c r="D1844"/>
      <c r="E1844"/>
      <c r="F1844"/>
      <c r="G1844"/>
      <c r="H1844"/>
      <c r="I1844"/>
      <c r="J1844"/>
      <c r="K1844"/>
      <c r="L1844"/>
      <c r="M1844"/>
      <c r="N1844"/>
      <c r="O1844"/>
      <c r="P1844"/>
      <c r="Q1844"/>
      <c r="R1844"/>
      <c r="S1844"/>
      <c r="T1844"/>
      <c r="U1844"/>
      <c r="W1844" s="115"/>
      <c r="AB1844" s="46"/>
      <c r="AC1844" s="46"/>
      <c r="AD1844" s="46"/>
      <c r="AE1844" s="46"/>
      <c r="AF1844" s="46"/>
    </row>
    <row r="1845" spans="1:32" x14ac:dyDescent="0.2">
      <c r="A1845"/>
      <c r="B1845"/>
      <c r="D1845"/>
      <c r="E1845"/>
      <c r="F1845"/>
      <c r="G1845"/>
      <c r="H1845"/>
      <c r="I1845"/>
      <c r="J1845"/>
      <c r="K1845"/>
      <c r="L1845"/>
      <c r="M1845"/>
      <c r="N1845"/>
      <c r="O1845"/>
      <c r="P1845"/>
      <c r="Q1845"/>
      <c r="R1845"/>
      <c r="S1845"/>
      <c r="T1845"/>
      <c r="U1845"/>
      <c r="W1845" s="115"/>
      <c r="AB1845" s="46"/>
      <c r="AC1845" s="46"/>
      <c r="AD1845" s="46"/>
      <c r="AE1845" s="46"/>
      <c r="AF1845" s="46"/>
    </row>
    <row r="1846" spans="1:32" x14ac:dyDescent="0.2">
      <c r="A1846"/>
      <c r="B1846"/>
      <c r="D1846"/>
      <c r="E1846"/>
      <c r="F1846"/>
      <c r="G1846"/>
      <c r="H1846"/>
      <c r="I1846"/>
      <c r="J1846"/>
      <c r="K1846"/>
      <c r="L1846"/>
      <c r="M1846"/>
      <c r="N1846"/>
      <c r="O1846"/>
      <c r="P1846"/>
      <c r="Q1846"/>
      <c r="R1846"/>
      <c r="S1846"/>
      <c r="T1846"/>
      <c r="U1846"/>
      <c r="W1846" s="115"/>
      <c r="AB1846" s="46"/>
      <c r="AC1846" s="46"/>
      <c r="AD1846" s="46"/>
      <c r="AE1846" s="46"/>
      <c r="AF1846" s="46"/>
    </row>
    <row r="1847" spans="1:32" x14ac:dyDescent="0.2">
      <c r="A1847"/>
      <c r="B1847"/>
      <c r="D1847"/>
      <c r="E1847"/>
      <c r="F1847"/>
      <c r="G1847"/>
      <c r="H1847"/>
      <c r="I1847"/>
      <c r="J1847"/>
      <c r="K1847"/>
      <c r="L1847"/>
      <c r="M1847"/>
      <c r="N1847"/>
      <c r="O1847"/>
      <c r="P1847"/>
      <c r="Q1847"/>
      <c r="R1847"/>
      <c r="S1847"/>
      <c r="T1847"/>
      <c r="U1847"/>
      <c r="W1847" s="115"/>
      <c r="AB1847" s="46"/>
      <c r="AC1847" s="46"/>
      <c r="AD1847" s="46"/>
      <c r="AE1847" s="46"/>
      <c r="AF1847" s="46"/>
    </row>
    <row r="1848" spans="1:32" x14ac:dyDescent="0.2">
      <c r="A1848"/>
      <c r="B1848"/>
      <c r="D1848"/>
      <c r="E1848"/>
      <c r="F1848"/>
      <c r="G1848"/>
      <c r="H1848"/>
      <c r="I1848"/>
      <c r="J1848"/>
      <c r="K1848"/>
      <c r="L1848"/>
      <c r="M1848"/>
      <c r="N1848"/>
      <c r="O1848"/>
      <c r="P1848"/>
      <c r="Q1848"/>
      <c r="R1848"/>
      <c r="S1848"/>
      <c r="T1848"/>
      <c r="U1848"/>
      <c r="W1848" s="115"/>
      <c r="AB1848" s="46"/>
      <c r="AC1848" s="46"/>
      <c r="AD1848" s="46"/>
      <c r="AE1848" s="46"/>
      <c r="AF1848" s="46"/>
    </row>
    <row r="1849" spans="1:32" x14ac:dyDescent="0.2">
      <c r="A1849"/>
      <c r="B1849"/>
      <c r="D1849"/>
      <c r="E1849"/>
      <c r="F1849"/>
      <c r="G1849"/>
      <c r="H1849"/>
      <c r="I1849"/>
      <c r="J1849"/>
      <c r="K1849"/>
      <c r="L1849"/>
      <c r="M1849"/>
      <c r="N1849"/>
      <c r="O1849"/>
      <c r="P1849"/>
      <c r="Q1849"/>
      <c r="R1849"/>
      <c r="S1849"/>
      <c r="T1849"/>
      <c r="U1849"/>
      <c r="W1849" s="115"/>
      <c r="AB1849" s="46"/>
      <c r="AC1849" s="46"/>
      <c r="AD1849" s="46"/>
      <c r="AE1849" s="46"/>
      <c r="AF1849" s="46"/>
    </row>
    <row r="1850" spans="1:32" x14ac:dyDescent="0.2">
      <c r="A1850"/>
      <c r="B1850"/>
      <c r="D1850"/>
      <c r="E1850"/>
      <c r="F1850"/>
      <c r="G1850"/>
      <c r="H1850"/>
      <c r="I1850"/>
      <c r="J1850"/>
      <c r="K1850"/>
      <c r="L1850"/>
      <c r="M1850"/>
      <c r="N1850"/>
      <c r="O1850"/>
      <c r="P1850"/>
      <c r="Q1850"/>
      <c r="R1850"/>
      <c r="S1850"/>
      <c r="T1850"/>
      <c r="U1850"/>
      <c r="W1850" s="115"/>
      <c r="AB1850" s="46"/>
      <c r="AC1850" s="46"/>
      <c r="AD1850" s="46"/>
      <c r="AE1850" s="46"/>
      <c r="AF1850" s="46"/>
    </row>
    <row r="1851" spans="1:32" x14ac:dyDescent="0.2">
      <c r="A1851"/>
      <c r="B1851"/>
      <c r="D1851"/>
      <c r="E1851"/>
      <c r="F1851"/>
      <c r="G1851"/>
      <c r="H1851"/>
      <c r="I1851"/>
      <c r="J1851"/>
      <c r="K1851"/>
      <c r="L1851"/>
      <c r="M1851"/>
      <c r="N1851"/>
      <c r="O1851"/>
      <c r="P1851"/>
      <c r="Q1851"/>
      <c r="R1851"/>
      <c r="S1851"/>
      <c r="T1851"/>
      <c r="U1851"/>
      <c r="W1851" s="115"/>
      <c r="AB1851" s="46"/>
      <c r="AC1851" s="46"/>
      <c r="AD1851" s="46"/>
      <c r="AE1851" s="46"/>
      <c r="AF1851" s="46"/>
    </row>
    <row r="1852" spans="1:32" x14ac:dyDescent="0.2">
      <c r="A1852"/>
      <c r="B1852"/>
      <c r="D1852"/>
      <c r="E1852"/>
      <c r="F1852"/>
      <c r="G1852"/>
      <c r="H1852"/>
      <c r="I1852"/>
      <c r="J1852"/>
      <c r="K1852"/>
      <c r="L1852"/>
      <c r="M1852"/>
      <c r="N1852"/>
      <c r="O1852"/>
      <c r="P1852"/>
      <c r="Q1852"/>
      <c r="R1852"/>
      <c r="S1852"/>
      <c r="T1852"/>
      <c r="U1852"/>
      <c r="W1852" s="115"/>
      <c r="AB1852" s="46"/>
      <c r="AC1852" s="46"/>
      <c r="AD1852" s="46"/>
      <c r="AE1852" s="46"/>
      <c r="AF1852" s="46"/>
    </row>
    <row r="1853" spans="1:32" x14ac:dyDescent="0.2">
      <c r="A1853"/>
      <c r="B1853"/>
      <c r="D1853"/>
      <c r="E1853"/>
      <c r="F1853"/>
      <c r="G1853"/>
      <c r="H1853"/>
      <c r="I1853"/>
      <c r="J1853"/>
      <c r="K1853"/>
      <c r="L1853"/>
      <c r="M1853"/>
      <c r="N1853"/>
      <c r="O1853"/>
      <c r="P1853"/>
      <c r="Q1853"/>
      <c r="R1853"/>
      <c r="S1853"/>
      <c r="T1853"/>
      <c r="U1853"/>
      <c r="W1853" s="115"/>
      <c r="AB1853" s="46"/>
      <c r="AC1853" s="46"/>
      <c r="AD1853" s="46"/>
      <c r="AE1853" s="46"/>
      <c r="AF1853" s="46"/>
    </row>
    <row r="1854" spans="1:32" x14ac:dyDescent="0.2">
      <c r="A1854"/>
      <c r="B1854"/>
      <c r="D1854"/>
      <c r="E1854"/>
      <c r="F1854"/>
      <c r="G1854"/>
      <c r="H1854"/>
      <c r="I1854"/>
      <c r="J1854"/>
      <c r="K1854"/>
      <c r="L1854"/>
      <c r="M1854"/>
      <c r="N1854"/>
      <c r="O1854"/>
      <c r="P1854"/>
      <c r="Q1854"/>
      <c r="R1854"/>
      <c r="S1854"/>
      <c r="T1854"/>
      <c r="U1854"/>
      <c r="W1854" s="115"/>
      <c r="AB1854" s="46"/>
      <c r="AC1854" s="46"/>
      <c r="AD1854" s="46"/>
      <c r="AE1854" s="46"/>
      <c r="AF1854" s="46"/>
    </row>
    <row r="1855" spans="1:32" x14ac:dyDescent="0.2">
      <c r="A1855"/>
      <c r="B1855"/>
      <c r="D1855"/>
      <c r="E1855"/>
      <c r="F1855"/>
      <c r="G1855"/>
      <c r="H1855"/>
      <c r="I1855"/>
      <c r="J1855"/>
      <c r="K1855"/>
      <c r="L1855"/>
      <c r="M1855"/>
      <c r="N1855"/>
      <c r="O1855"/>
      <c r="P1855"/>
      <c r="Q1855"/>
      <c r="R1855"/>
      <c r="S1855"/>
      <c r="T1855"/>
      <c r="U1855"/>
      <c r="W1855" s="115"/>
      <c r="AB1855" s="46"/>
      <c r="AC1855" s="46"/>
      <c r="AD1855" s="46"/>
      <c r="AE1855" s="46"/>
      <c r="AF1855" s="46"/>
    </row>
    <row r="1856" spans="1:32" x14ac:dyDescent="0.2">
      <c r="A1856"/>
      <c r="B1856"/>
      <c r="D1856"/>
      <c r="E1856"/>
      <c r="F1856"/>
      <c r="G1856"/>
      <c r="H1856"/>
      <c r="I1856"/>
      <c r="J1856"/>
      <c r="K1856"/>
      <c r="L1856"/>
      <c r="M1856"/>
      <c r="N1856"/>
      <c r="O1856"/>
      <c r="P1856"/>
      <c r="Q1856"/>
      <c r="R1856"/>
      <c r="S1856"/>
      <c r="T1856"/>
      <c r="U1856"/>
      <c r="W1856" s="115"/>
      <c r="AB1856" s="46"/>
      <c r="AC1856" s="46"/>
      <c r="AD1856" s="46"/>
      <c r="AE1856" s="46"/>
      <c r="AF1856" s="46"/>
    </row>
    <row r="1857" spans="1:32" x14ac:dyDescent="0.2">
      <c r="A1857"/>
      <c r="B1857"/>
      <c r="D1857"/>
      <c r="E1857"/>
      <c r="F1857"/>
      <c r="G1857"/>
      <c r="H1857"/>
      <c r="I1857"/>
      <c r="J1857"/>
      <c r="K1857"/>
      <c r="L1857"/>
      <c r="M1857"/>
      <c r="N1857"/>
      <c r="O1857"/>
      <c r="P1857"/>
      <c r="Q1857"/>
      <c r="R1857"/>
      <c r="S1857"/>
      <c r="T1857"/>
      <c r="U1857"/>
      <c r="W1857" s="115"/>
      <c r="AB1857" s="46"/>
      <c r="AC1857" s="46"/>
      <c r="AD1857" s="46"/>
      <c r="AE1857" s="46"/>
      <c r="AF1857" s="46"/>
    </row>
    <row r="1858" spans="1:32" x14ac:dyDescent="0.2">
      <c r="A1858"/>
      <c r="B1858"/>
      <c r="D1858"/>
      <c r="E1858"/>
      <c r="F1858"/>
      <c r="G1858"/>
      <c r="H1858"/>
      <c r="I1858"/>
      <c r="J1858"/>
      <c r="K1858"/>
      <c r="L1858"/>
      <c r="M1858"/>
      <c r="N1858"/>
      <c r="O1858"/>
      <c r="P1858"/>
      <c r="Q1858"/>
      <c r="R1858"/>
      <c r="S1858"/>
      <c r="T1858"/>
      <c r="U1858"/>
      <c r="W1858" s="115"/>
      <c r="AB1858" s="46"/>
      <c r="AC1858" s="46"/>
      <c r="AD1858" s="46"/>
      <c r="AE1858" s="46"/>
      <c r="AF1858" s="46"/>
    </row>
    <row r="1859" spans="1:32" x14ac:dyDescent="0.2">
      <c r="A1859"/>
      <c r="B1859"/>
      <c r="D1859"/>
      <c r="E1859"/>
      <c r="F1859"/>
      <c r="G1859"/>
      <c r="H1859"/>
      <c r="I1859"/>
      <c r="J1859"/>
      <c r="K1859"/>
      <c r="L1859"/>
      <c r="M1859"/>
      <c r="N1859"/>
      <c r="O1859"/>
      <c r="P1859"/>
      <c r="Q1859"/>
      <c r="R1859"/>
      <c r="S1859"/>
      <c r="T1859"/>
      <c r="U1859"/>
      <c r="W1859" s="115"/>
      <c r="AB1859" s="46"/>
      <c r="AC1859" s="46"/>
      <c r="AD1859" s="46"/>
      <c r="AE1859" s="46"/>
      <c r="AF1859" s="46"/>
    </row>
    <row r="1860" spans="1:32" x14ac:dyDescent="0.2">
      <c r="A1860"/>
      <c r="B1860"/>
      <c r="D1860"/>
      <c r="E1860"/>
      <c r="F1860"/>
      <c r="G1860"/>
      <c r="H1860"/>
      <c r="I1860"/>
      <c r="J1860"/>
      <c r="K1860"/>
      <c r="L1860"/>
      <c r="M1860"/>
      <c r="N1860"/>
      <c r="O1860"/>
      <c r="P1860"/>
      <c r="Q1860"/>
      <c r="R1860"/>
      <c r="S1860"/>
      <c r="T1860"/>
      <c r="U1860"/>
      <c r="W1860" s="115"/>
      <c r="AB1860" s="46"/>
      <c r="AC1860" s="46"/>
      <c r="AD1860" s="46"/>
      <c r="AE1860" s="46"/>
      <c r="AF1860" s="46"/>
    </row>
    <row r="1861" spans="1:32" x14ac:dyDescent="0.2">
      <c r="A1861"/>
      <c r="B1861"/>
      <c r="D1861"/>
      <c r="E1861"/>
      <c r="F1861"/>
      <c r="G1861"/>
      <c r="H1861"/>
      <c r="I1861"/>
      <c r="J1861"/>
      <c r="K1861"/>
      <c r="L1861"/>
      <c r="M1861"/>
      <c r="N1861"/>
      <c r="O1861"/>
      <c r="P1861"/>
      <c r="Q1861"/>
      <c r="R1861"/>
      <c r="S1861"/>
      <c r="T1861"/>
      <c r="U1861"/>
      <c r="W1861" s="115"/>
      <c r="AB1861" s="46"/>
      <c r="AC1861" s="46"/>
      <c r="AD1861" s="46"/>
      <c r="AE1861" s="46"/>
      <c r="AF1861" s="46"/>
    </row>
    <row r="1862" spans="1:32" x14ac:dyDescent="0.2">
      <c r="A1862"/>
      <c r="B1862"/>
      <c r="D1862"/>
      <c r="E1862"/>
      <c r="F1862"/>
      <c r="G1862"/>
      <c r="H1862"/>
      <c r="I1862"/>
      <c r="J1862"/>
      <c r="K1862"/>
      <c r="L1862"/>
      <c r="M1862"/>
      <c r="N1862"/>
      <c r="O1862"/>
      <c r="P1862"/>
      <c r="Q1862"/>
      <c r="R1862"/>
      <c r="S1862"/>
      <c r="T1862"/>
      <c r="U1862"/>
      <c r="W1862" s="115"/>
      <c r="AB1862" s="46"/>
      <c r="AC1862" s="46"/>
      <c r="AD1862" s="46"/>
      <c r="AE1862" s="46"/>
      <c r="AF1862" s="46"/>
    </row>
    <row r="1863" spans="1:32" x14ac:dyDescent="0.2">
      <c r="A1863"/>
      <c r="B1863"/>
      <c r="D1863"/>
      <c r="E1863"/>
      <c r="F1863"/>
      <c r="G1863"/>
      <c r="H1863"/>
      <c r="I1863"/>
      <c r="J1863"/>
      <c r="K1863"/>
      <c r="L1863"/>
      <c r="M1863"/>
      <c r="N1863"/>
      <c r="O1863"/>
      <c r="P1863"/>
      <c r="Q1863"/>
      <c r="R1863"/>
      <c r="S1863"/>
      <c r="T1863"/>
      <c r="U1863"/>
      <c r="W1863" s="115"/>
      <c r="AB1863" s="46"/>
      <c r="AC1863" s="46"/>
      <c r="AD1863" s="46"/>
      <c r="AE1863" s="46"/>
      <c r="AF1863" s="46"/>
    </row>
    <row r="1864" spans="1:32" x14ac:dyDescent="0.2">
      <c r="A1864"/>
      <c r="B1864"/>
      <c r="D1864"/>
      <c r="E1864"/>
      <c r="F1864"/>
      <c r="G1864"/>
      <c r="H1864"/>
      <c r="I1864"/>
      <c r="J1864"/>
      <c r="K1864"/>
      <c r="L1864"/>
      <c r="M1864"/>
      <c r="N1864"/>
      <c r="O1864"/>
      <c r="P1864"/>
      <c r="Q1864"/>
      <c r="R1864"/>
      <c r="S1864"/>
      <c r="T1864"/>
      <c r="U1864"/>
      <c r="W1864" s="115"/>
      <c r="AB1864" s="46"/>
      <c r="AC1864" s="46"/>
      <c r="AD1864" s="46"/>
      <c r="AE1864" s="46"/>
      <c r="AF1864" s="46"/>
    </row>
    <row r="1865" spans="1:32" x14ac:dyDescent="0.2">
      <c r="A1865"/>
      <c r="B1865"/>
      <c r="D1865"/>
      <c r="E1865"/>
      <c r="F1865"/>
      <c r="G1865"/>
      <c r="H1865"/>
      <c r="I1865"/>
      <c r="J1865"/>
      <c r="K1865"/>
      <c r="L1865"/>
      <c r="M1865"/>
      <c r="N1865"/>
      <c r="O1865"/>
      <c r="P1865"/>
      <c r="Q1865"/>
      <c r="R1865"/>
      <c r="S1865"/>
      <c r="T1865"/>
      <c r="U1865"/>
      <c r="W1865" s="115"/>
      <c r="AB1865" s="46"/>
      <c r="AC1865" s="46"/>
      <c r="AD1865" s="46"/>
      <c r="AE1865" s="46"/>
      <c r="AF1865" s="46"/>
    </row>
    <row r="1866" spans="1:32" x14ac:dyDescent="0.2">
      <c r="A1866"/>
      <c r="B1866"/>
      <c r="D1866"/>
      <c r="E1866"/>
      <c r="F1866"/>
      <c r="G1866"/>
      <c r="H1866"/>
      <c r="I1866"/>
      <c r="J1866"/>
      <c r="K1866"/>
      <c r="L1866"/>
      <c r="M1866"/>
      <c r="N1866"/>
      <c r="O1866"/>
      <c r="P1866"/>
      <c r="Q1866"/>
      <c r="R1866"/>
      <c r="S1866"/>
      <c r="T1866"/>
      <c r="U1866"/>
      <c r="W1866" s="115"/>
      <c r="AB1866" s="46"/>
      <c r="AC1866" s="46"/>
      <c r="AD1866" s="46"/>
      <c r="AE1866" s="46"/>
      <c r="AF1866" s="46"/>
    </row>
    <row r="1867" spans="1:32" x14ac:dyDescent="0.2">
      <c r="A1867"/>
      <c r="B1867"/>
      <c r="D1867"/>
      <c r="E1867"/>
      <c r="F1867"/>
      <c r="G1867"/>
      <c r="H1867"/>
      <c r="I1867"/>
      <c r="J1867"/>
      <c r="K1867"/>
      <c r="L1867"/>
      <c r="M1867"/>
      <c r="N1867"/>
      <c r="O1867"/>
      <c r="P1867"/>
      <c r="Q1867"/>
      <c r="R1867"/>
      <c r="S1867"/>
      <c r="T1867"/>
      <c r="U1867"/>
      <c r="W1867" s="115"/>
      <c r="AB1867" s="46"/>
      <c r="AC1867" s="46"/>
      <c r="AD1867" s="46"/>
      <c r="AE1867" s="46"/>
      <c r="AF1867" s="46"/>
    </row>
    <row r="1868" spans="1:32" x14ac:dyDescent="0.2">
      <c r="A1868"/>
      <c r="B1868"/>
      <c r="D1868"/>
      <c r="E1868"/>
      <c r="F1868"/>
      <c r="G1868"/>
      <c r="H1868"/>
      <c r="I1868"/>
      <c r="J1868"/>
      <c r="K1868"/>
      <c r="L1868"/>
      <c r="M1868"/>
      <c r="N1868"/>
      <c r="O1868"/>
      <c r="P1868"/>
      <c r="Q1868"/>
      <c r="R1868"/>
      <c r="S1868"/>
      <c r="T1868"/>
      <c r="U1868"/>
      <c r="W1868" s="115"/>
      <c r="AB1868" s="46"/>
      <c r="AC1868" s="46"/>
      <c r="AD1868" s="46"/>
      <c r="AE1868" s="46"/>
      <c r="AF1868" s="46"/>
    </row>
    <row r="1869" spans="1:32" x14ac:dyDescent="0.2">
      <c r="A1869"/>
      <c r="B1869"/>
      <c r="D1869"/>
      <c r="E1869"/>
      <c r="F1869"/>
      <c r="G1869"/>
      <c r="H1869"/>
      <c r="I1869"/>
      <c r="J1869"/>
      <c r="K1869"/>
      <c r="L1869"/>
      <c r="M1869"/>
      <c r="N1869"/>
      <c r="O1869"/>
      <c r="P1869"/>
      <c r="Q1869"/>
      <c r="R1869"/>
      <c r="S1869"/>
      <c r="T1869"/>
      <c r="U1869"/>
      <c r="W1869" s="115"/>
      <c r="AB1869" s="46"/>
      <c r="AC1869" s="46"/>
      <c r="AD1869" s="46"/>
      <c r="AE1869" s="46"/>
      <c r="AF1869" s="46"/>
    </row>
    <row r="1870" spans="1:32" x14ac:dyDescent="0.2">
      <c r="A1870"/>
      <c r="B1870"/>
      <c r="D1870"/>
      <c r="E1870"/>
      <c r="F1870"/>
      <c r="G1870"/>
      <c r="H1870"/>
      <c r="I1870"/>
      <c r="J1870"/>
      <c r="K1870"/>
      <c r="L1870"/>
      <c r="M1870"/>
      <c r="N1870"/>
      <c r="O1870"/>
      <c r="P1870"/>
      <c r="Q1870"/>
      <c r="R1870"/>
      <c r="S1870"/>
      <c r="T1870"/>
      <c r="U1870"/>
      <c r="W1870" s="115"/>
      <c r="AB1870" s="46"/>
      <c r="AC1870" s="46"/>
      <c r="AD1870" s="46"/>
      <c r="AE1870" s="46"/>
      <c r="AF1870" s="46"/>
    </row>
    <row r="1871" spans="1:32" x14ac:dyDescent="0.2">
      <c r="A1871"/>
      <c r="B1871"/>
      <c r="D1871"/>
      <c r="E1871"/>
      <c r="F1871"/>
      <c r="G1871"/>
      <c r="H1871"/>
      <c r="I1871"/>
      <c r="J1871"/>
      <c r="K1871"/>
      <c r="L1871"/>
      <c r="M1871"/>
      <c r="N1871"/>
      <c r="O1871"/>
      <c r="P1871"/>
      <c r="Q1871"/>
      <c r="R1871"/>
      <c r="S1871"/>
      <c r="T1871"/>
      <c r="U1871"/>
      <c r="W1871" s="115"/>
      <c r="AB1871" s="46"/>
      <c r="AC1871" s="46"/>
      <c r="AD1871" s="46"/>
      <c r="AE1871" s="46"/>
      <c r="AF1871" s="46"/>
    </row>
    <row r="1872" spans="1:32" x14ac:dyDescent="0.2">
      <c r="A1872"/>
      <c r="B1872"/>
      <c r="D1872"/>
      <c r="E1872"/>
      <c r="F1872"/>
      <c r="G1872"/>
      <c r="H1872"/>
      <c r="I1872"/>
      <c r="J1872"/>
      <c r="K1872"/>
      <c r="L1872"/>
      <c r="M1872"/>
      <c r="N1872"/>
      <c r="O1872"/>
      <c r="P1872"/>
      <c r="Q1872"/>
      <c r="R1872"/>
      <c r="S1872"/>
      <c r="T1872"/>
      <c r="U1872"/>
      <c r="W1872" s="115"/>
      <c r="AB1872" s="46"/>
      <c r="AC1872" s="46"/>
      <c r="AD1872" s="46"/>
      <c r="AE1872" s="46"/>
      <c r="AF1872" s="46"/>
    </row>
    <row r="1873" spans="1:32" x14ac:dyDescent="0.2">
      <c r="A1873"/>
      <c r="B1873"/>
      <c r="D1873"/>
      <c r="E1873"/>
      <c r="F1873"/>
      <c r="G1873"/>
      <c r="H1873"/>
      <c r="I1873"/>
      <c r="J1873"/>
      <c r="K1873"/>
      <c r="L1873"/>
      <c r="M1873"/>
      <c r="N1873"/>
      <c r="O1873"/>
      <c r="P1873"/>
      <c r="Q1873"/>
      <c r="R1873"/>
      <c r="S1873"/>
      <c r="T1873"/>
      <c r="U1873"/>
      <c r="W1873" s="115"/>
      <c r="AB1873" s="46"/>
      <c r="AC1873" s="46"/>
      <c r="AD1873" s="46"/>
      <c r="AE1873" s="46"/>
      <c r="AF1873" s="46"/>
    </row>
    <row r="1874" spans="1:32" x14ac:dyDescent="0.2">
      <c r="A1874"/>
      <c r="B1874"/>
      <c r="D1874"/>
      <c r="E1874"/>
      <c r="F1874"/>
      <c r="G1874"/>
      <c r="H1874"/>
      <c r="I1874"/>
      <c r="J1874"/>
      <c r="K1874"/>
      <c r="L1874"/>
      <c r="M1874"/>
      <c r="N1874"/>
      <c r="O1874"/>
      <c r="P1874"/>
      <c r="Q1874"/>
      <c r="R1874"/>
      <c r="S1874"/>
      <c r="T1874"/>
      <c r="U1874"/>
      <c r="W1874" s="115"/>
      <c r="AB1874" s="46"/>
      <c r="AC1874" s="46"/>
      <c r="AD1874" s="46"/>
      <c r="AE1874" s="46"/>
      <c r="AF1874" s="46"/>
    </row>
    <row r="1875" spans="1:32" x14ac:dyDescent="0.2">
      <c r="A1875"/>
      <c r="B1875"/>
      <c r="D1875"/>
      <c r="E1875"/>
      <c r="F1875"/>
      <c r="G1875"/>
      <c r="H1875"/>
      <c r="I1875"/>
      <c r="J1875"/>
      <c r="K1875"/>
      <c r="L1875"/>
      <c r="M1875"/>
      <c r="N1875"/>
      <c r="O1875"/>
      <c r="P1875"/>
      <c r="Q1875"/>
      <c r="R1875"/>
      <c r="S1875"/>
      <c r="T1875"/>
      <c r="U1875"/>
      <c r="W1875" s="115"/>
      <c r="AB1875" s="46"/>
      <c r="AC1875" s="46"/>
      <c r="AD1875" s="46"/>
      <c r="AE1875" s="46"/>
      <c r="AF1875" s="46"/>
    </row>
    <row r="1876" spans="1:32" x14ac:dyDescent="0.2">
      <c r="A1876"/>
      <c r="B1876"/>
      <c r="D1876"/>
      <c r="E1876"/>
      <c r="F1876"/>
      <c r="G1876"/>
      <c r="H1876"/>
      <c r="I1876"/>
      <c r="J1876"/>
      <c r="K1876"/>
      <c r="L1876"/>
      <c r="M1876"/>
      <c r="N1876"/>
      <c r="O1876"/>
      <c r="P1876"/>
      <c r="Q1876"/>
      <c r="R1876"/>
      <c r="S1876"/>
      <c r="T1876"/>
      <c r="U1876"/>
      <c r="W1876" s="115"/>
      <c r="AB1876" s="46"/>
      <c r="AC1876" s="46"/>
      <c r="AD1876" s="46"/>
      <c r="AE1876" s="46"/>
      <c r="AF1876" s="46"/>
    </row>
    <row r="1877" spans="1:32" x14ac:dyDescent="0.2">
      <c r="A1877"/>
      <c r="B1877"/>
      <c r="D1877"/>
      <c r="E1877"/>
      <c r="F1877"/>
      <c r="G1877"/>
      <c r="H1877"/>
      <c r="I1877"/>
      <c r="J1877"/>
      <c r="K1877"/>
      <c r="L1877"/>
      <c r="M1877"/>
      <c r="N1877"/>
      <c r="O1877"/>
      <c r="P1877"/>
      <c r="Q1877"/>
      <c r="R1877"/>
      <c r="S1877"/>
      <c r="T1877"/>
      <c r="U1877"/>
      <c r="W1877" s="115"/>
      <c r="AB1877" s="46"/>
      <c r="AC1877" s="46"/>
      <c r="AD1877" s="46"/>
      <c r="AE1877" s="46"/>
      <c r="AF1877" s="46"/>
    </row>
    <row r="1878" spans="1:32" x14ac:dyDescent="0.2">
      <c r="A1878"/>
      <c r="B1878"/>
      <c r="D1878"/>
      <c r="E1878"/>
      <c r="F1878"/>
      <c r="G1878"/>
      <c r="H1878"/>
      <c r="I1878"/>
      <c r="J1878"/>
      <c r="K1878"/>
      <c r="L1878"/>
      <c r="M1878"/>
      <c r="N1878"/>
      <c r="O1878"/>
      <c r="P1878"/>
      <c r="Q1878"/>
      <c r="R1878"/>
      <c r="S1878"/>
      <c r="T1878"/>
      <c r="U1878"/>
      <c r="W1878" s="115"/>
      <c r="AB1878" s="46"/>
      <c r="AC1878" s="46"/>
      <c r="AD1878" s="46"/>
      <c r="AE1878" s="46"/>
      <c r="AF1878" s="46"/>
    </row>
    <row r="1879" spans="1:32" x14ac:dyDescent="0.2">
      <c r="A1879"/>
      <c r="B1879"/>
      <c r="D1879"/>
      <c r="E1879"/>
      <c r="F1879"/>
      <c r="G1879"/>
      <c r="H1879"/>
      <c r="I1879"/>
      <c r="J1879"/>
      <c r="K1879"/>
      <c r="L1879"/>
      <c r="M1879"/>
      <c r="N1879"/>
      <c r="O1879"/>
      <c r="P1879"/>
      <c r="Q1879"/>
      <c r="R1879"/>
      <c r="S1879"/>
      <c r="T1879"/>
      <c r="U1879"/>
      <c r="W1879" s="115"/>
      <c r="AB1879" s="46"/>
      <c r="AC1879" s="46"/>
      <c r="AD1879" s="46"/>
      <c r="AE1879" s="46"/>
      <c r="AF1879" s="46"/>
    </row>
    <row r="1880" spans="1:32" x14ac:dyDescent="0.2">
      <c r="A1880"/>
      <c r="B1880"/>
      <c r="D1880"/>
      <c r="E1880"/>
      <c r="F1880"/>
      <c r="G1880"/>
      <c r="H1880"/>
      <c r="I1880"/>
      <c r="J1880"/>
      <c r="K1880"/>
      <c r="L1880"/>
      <c r="M1880"/>
      <c r="N1880"/>
      <c r="O1880"/>
      <c r="P1880"/>
      <c r="Q1880"/>
      <c r="R1880"/>
      <c r="S1880"/>
      <c r="T1880"/>
      <c r="U1880"/>
      <c r="W1880" s="115"/>
      <c r="AB1880" s="46"/>
      <c r="AC1880" s="46"/>
      <c r="AD1880" s="46"/>
      <c r="AE1880" s="46"/>
      <c r="AF1880" s="46"/>
    </row>
    <row r="1881" spans="1:32" x14ac:dyDescent="0.2">
      <c r="A1881"/>
      <c r="B1881"/>
      <c r="D1881"/>
      <c r="E1881"/>
      <c r="F1881"/>
      <c r="G1881"/>
      <c r="H1881"/>
      <c r="I1881"/>
      <c r="J1881"/>
      <c r="K1881"/>
      <c r="L1881"/>
      <c r="M1881"/>
      <c r="N1881"/>
      <c r="O1881"/>
      <c r="P1881"/>
      <c r="Q1881"/>
      <c r="R1881"/>
      <c r="S1881"/>
      <c r="T1881"/>
      <c r="U1881"/>
      <c r="W1881" s="115"/>
      <c r="AB1881" s="46"/>
      <c r="AC1881" s="46"/>
      <c r="AD1881" s="46"/>
      <c r="AE1881" s="46"/>
      <c r="AF1881" s="46"/>
    </row>
    <row r="1882" spans="1:32" x14ac:dyDescent="0.2">
      <c r="A1882"/>
      <c r="B1882"/>
      <c r="D1882"/>
      <c r="E1882"/>
      <c r="F1882"/>
      <c r="G1882"/>
      <c r="H1882"/>
      <c r="I1882"/>
      <c r="J1882"/>
      <c r="K1882"/>
      <c r="L1882"/>
      <c r="M1882"/>
      <c r="N1882"/>
      <c r="O1882"/>
      <c r="P1882"/>
      <c r="Q1882"/>
      <c r="R1882"/>
      <c r="S1882"/>
      <c r="T1882"/>
      <c r="U1882"/>
      <c r="W1882" s="115"/>
      <c r="AB1882" s="46"/>
      <c r="AC1882" s="46"/>
      <c r="AD1882" s="46"/>
      <c r="AE1882" s="46"/>
      <c r="AF1882" s="46"/>
    </row>
    <row r="1883" spans="1:32" x14ac:dyDescent="0.2">
      <c r="A1883"/>
      <c r="B1883"/>
      <c r="D1883"/>
      <c r="E1883"/>
      <c r="F1883"/>
      <c r="G1883"/>
      <c r="H1883"/>
      <c r="I1883"/>
      <c r="J1883"/>
      <c r="K1883"/>
      <c r="L1883"/>
      <c r="M1883"/>
      <c r="N1883"/>
      <c r="O1883"/>
      <c r="P1883"/>
      <c r="Q1883"/>
      <c r="R1883"/>
      <c r="S1883"/>
      <c r="T1883"/>
      <c r="U1883"/>
      <c r="W1883" s="115"/>
      <c r="AB1883" s="46"/>
      <c r="AC1883" s="46"/>
      <c r="AD1883" s="46"/>
      <c r="AE1883" s="46"/>
      <c r="AF1883" s="46"/>
    </row>
    <row r="1884" spans="1:32" x14ac:dyDescent="0.2">
      <c r="A1884"/>
      <c r="B1884"/>
      <c r="D1884"/>
      <c r="E1884"/>
      <c r="F1884"/>
      <c r="G1884"/>
      <c r="H1884"/>
      <c r="I1884"/>
      <c r="J1884"/>
      <c r="K1884"/>
      <c r="L1884"/>
      <c r="M1884"/>
      <c r="N1884"/>
      <c r="O1884"/>
      <c r="P1884"/>
      <c r="Q1884"/>
      <c r="R1884"/>
      <c r="S1884"/>
      <c r="T1884"/>
      <c r="U1884"/>
      <c r="W1884" s="115"/>
      <c r="AB1884" s="46"/>
      <c r="AC1884" s="46"/>
      <c r="AD1884" s="46"/>
      <c r="AE1884" s="46"/>
      <c r="AF1884" s="46"/>
    </row>
    <row r="1885" spans="1:32" x14ac:dyDescent="0.2">
      <c r="A1885"/>
      <c r="B1885"/>
      <c r="D1885"/>
      <c r="E1885"/>
      <c r="F1885"/>
      <c r="G1885"/>
      <c r="H1885"/>
      <c r="I1885"/>
      <c r="J1885"/>
      <c r="K1885"/>
      <c r="L1885"/>
      <c r="M1885"/>
      <c r="N1885"/>
      <c r="O1885"/>
      <c r="P1885"/>
      <c r="Q1885"/>
      <c r="R1885"/>
      <c r="S1885"/>
      <c r="T1885"/>
      <c r="U1885"/>
      <c r="W1885" s="115"/>
      <c r="AB1885" s="46"/>
      <c r="AC1885" s="46"/>
      <c r="AD1885" s="46"/>
      <c r="AE1885" s="46"/>
      <c r="AF1885" s="46"/>
    </row>
    <row r="1886" spans="1:32" x14ac:dyDescent="0.2">
      <c r="A1886"/>
      <c r="B1886"/>
      <c r="D1886"/>
      <c r="E1886"/>
      <c r="F1886"/>
      <c r="G1886"/>
      <c r="H1886"/>
      <c r="I1886"/>
      <c r="J1886"/>
      <c r="K1886"/>
      <c r="L1886"/>
      <c r="M1886"/>
      <c r="N1886"/>
      <c r="O1886"/>
      <c r="P1886"/>
      <c r="Q1886"/>
      <c r="R1886"/>
      <c r="S1886"/>
      <c r="T1886"/>
      <c r="U1886"/>
      <c r="W1886" s="115"/>
      <c r="AB1886" s="46"/>
      <c r="AC1886" s="46"/>
      <c r="AD1886" s="46"/>
      <c r="AE1886" s="46"/>
      <c r="AF1886" s="46"/>
    </row>
    <row r="1887" spans="1:32" x14ac:dyDescent="0.2">
      <c r="A1887"/>
      <c r="B1887"/>
      <c r="D1887"/>
      <c r="E1887"/>
      <c r="F1887"/>
      <c r="G1887"/>
      <c r="H1887"/>
      <c r="I1887"/>
      <c r="J1887"/>
      <c r="K1887"/>
      <c r="L1887"/>
      <c r="M1887"/>
      <c r="N1887"/>
      <c r="O1887"/>
      <c r="P1887"/>
      <c r="Q1887"/>
      <c r="R1887"/>
      <c r="S1887"/>
      <c r="T1887"/>
      <c r="U1887"/>
      <c r="W1887" s="115"/>
      <c r="AB1887" s="46"/>
      <c r="AC1887" s="46"/>
      <c r="AD1887" s="46"/>
      <c r="AE1887" s="46"/>
      <c r="AF1887" s="46"/>
    </row>
    <row r="1888" spans="1:32" x14ac:dyDescent="0.2">
      <c r="A1888"/>
      <c r="B1888"/>
      <c r="D1888"/>
      <c r="E1888"/>
      <c r="F1888"/>
      <c r="G1888"/>
      <c r="H1888"/>
      <c r="I1888"/>
      <c r="J1888"/>
      <c r="K1888"/>
      <c r="L1888"/>
      <c r="M1888"/>
      <c r="N1888"/>
      <c r="O1888"/>
      <c r="P1888"/>
      <c r="Q1888"/>
      <c r="R1888"/>
      <c r="S1888"/>
      <c r="T1888"/>
      <c r="U1888"/>
      <c r="W1888" s="115"/>
      <c r="AB1888" s="46"/>
      <c r="AC1888" s="46"/>
      <c r="AD1888" s="46"/>
      <c r="AE1888" s="46"/>
      <c r="AF1888" s="46"/>
    </row>
    <row r="1889" spans="1:32" x14ac:dyDescent="0.2">
      <c r="A1889"/>
      <c r="B1889"/>
      <c r="D1889"/>
      <c r="E1889"/>
      <c r="F1889"/>
      <c r="G1889"/>
      <c r="H1889"/>
      <c r="I1889"/>
      <c r="J1889"/>
      <c r="K1889"/>
      <c r="L1889"/>
      <c r="M1889"/>
      <c r="N1889"/>
      <c r="O1889"/>
      <c r="P1889"/>
      <c r="Q1889"/>
      <c r="R1889"/>
      <c r="S1889"/>
      <c r="T1889"/>
      <c r="U1889"/>
      <c r="W1889" s="115"/>
      <c r="AB1889" s="46"/>
      <c r="AC1889" s="46"/>
      <c r="AD1889" s="46"/>
      <c r="AE1889" s="46"/>
      <c r="AF1889" s="46"/>
    </row>
    <row r="1890" spans="1:32" x14ac:dyDescent="0.2">
      <c r="A1890"/>
      <c r="B1890"/>
      <c r="D1890"/>
      <c r="E1890"/>
      <c r="F1890"/>
      <c r="G1890"/>
      <c r="H1890"/>
      <c r="I1890"/>
      <c r="J1890"/>
      <c r="K1890"/>
      <c r="L1890"/>
      <c r="M1890"/>
      <c r="N1890"/>
      <c r="O1890"/>
      <c r="P1890"/>
      <c r="Q1890"/>
      <c r="R1890"/>
      <c r="S1890"/>
      <c r="T1890"/>
      <c r="U1890"/>
      <c r="W1890" s="115"/>
      <c r="AB1890" s="46"/>
      <c r="AC1890" s="46"/>
      <c r="AD1890" s="46"/>
      <c r="AE1890" s="46"/>
      <c r="AF1890" s="46"/>
    </row>
    <row r="1891" spans="1:32" x14ac:dyDescent="0.2">
      <c r="A1891"/>
      <c r="B1891"/>
      <c r="D1891"/>
      <c r="E1891"/>
      <c r="F1891"/>
      <c r="G1891"/>
      <c r="H1891"/>
      <c r="I1891"/>
      <c r="J1891"/>
      <c r="K1891"/>
      <c r="L1891"/>
      <c r="M1891"/>
      <c r="N1891"/>
      <c r="O1891"/>
      <c r="P1891"/>
      <c r="Q1891"/>
      <c r="R1891"/>
      <c r="S1891"/>
      <c r="T1891"/>
      <c r="U1891"/>
      <c r="W1891" s="115"/>
      <c r="AB1891" s="46"/>
      <c r="AC1891" s="46"/>
      <c r="AD1891" s="46"/>
      <c r="AE1891" s="46"/>
      <c r="AF1891" s="46"/>
    </row>
    <row r="1892" spans="1:32" x14ac:dyDescent="0.2">
      <c r="A1892"/>
      <c r="B1892"/>
      <c r="D1892"/>
      <c r="E1892"/>
      <c r="F1892"/>
      <c r="G1892"/>
      <c r="H1892"/>
      <c r="I1892"/>
      <c r="J1892"/>
      <c r="K1892"/>
      <c r="L1892"/>
      <c r="M1892"/>
      <c r="N1892"/>
      <c r="O1892"/>
      <c r="P1892"/>
      <c r="Q1892"/>
      <c r="R1892"/>
      <c r="S1892"/>
      <c r="T1892"/>
      <c r="U1892"/>
      <c r="W1892" s="115"/>
      <c r="AB1892" s="46"/>
      <c r="AC1892" s="46"/>
      <c r="AD1892" s="46"/>
      <c r="AE1892" s="46"/>
      <c r="AF1892" s="46"/>
    </row>
    <row r="1893" spans="1:32" x14ac:dyDescent="0.2">
      <c r="A1893"/>
      <c r="B1893"/>
      <c r="D1893"/>
      <c r="E1893"/>
      <c r="F1893"/>
      <c r="G1893"/>
      <c r="H1893"/>
      <c r="I1893"/>
      <c r="J1893"/>
      <c r="K1893"/>
      <c r="L1893"/>
      <c r="M1893"/>
      <c r="N1893"/>
      <c r="O1893"/>
      <c r="P1893"/>
      <c r="Q1893"/>
      <c r="R1893"/>
      <c r="S1893"/>
      <c r="T1893"/>
      <c r="U1893"/>
      <c r="W1893" s="115"/>
      <c r="AB1893" s="46"/>
      <c r="AC1893" s="46"/>
      <c r="AD1893" s="46"/>
      <c r="AE1893" s="46"/>
      <c r="AF1893" s="46"/>
    </row>
    <row r="1894" spans="1:32" x14ac:dyDescent="0.2">
      <c r="A1894"/>
      <c r="B1894"/>
      <c r="D1894"/>
      <c r="E1894"/>
      <c r="F1894"/>
      <c r="G1894"/>
      <c r="H1894"/>
      <c r="I1894"/>
      <c r="J1894"/>
      <c r="K1894"/>
      <c r="L1894"/>
      <c r="M1894"/>
      <c r="N1894"/>
      <c r="O1894"/>
      <c r="P1894"/>
      <c r="Q1894"/>
      <c r="R1894"/>
      <c r="S1894"/>
      <c r="T1894"/>
      <c r="U1894"/>
      <c r="W1894" s="115"/>
      <c r="AB1894" s="46"/>
      <c r="AC1894" s="46"/>
      <c r="AD1894" s="46"/>
      <c r="AE1894" s="46"/>
      <c r="AF1894" s="46"/>
    </row>
    <row r="1895" spans="1:32" x14ac:dyDescent="0.2">
      <c r="A1895"/>
      <c r="B1895"/>
      <c r="D1895"/>
      <c r="E1895"/>
      <c r="F1895"/>
      <c r="G1895"/>
      <c r="H1895"/>
      <c r="I1895"/>
      <c r="J1895"/>
      <c r="K1895"/>
      <c r="L1895"/>
      <c r="M1895"/>
      <c r="N1895"/>
      <c r="O1895"/>
      <c r="P1895"/>
      <c r="Q1895"/>
      <c r="R1895"/>
      <c r="S1895"/>
      <c r="T1895"/>
      <c r="U1895"/>
      <c r="W1895" s="115"/>
      <c r="AB1895" s="46"/>
      <c r="AC1895" s="46"/>
      <c r="AD1895" s="46"/>
      <c r="AE1895" s="46"/>
      <c r="AF1895" s="46"/>
    </row>
    <row r="1896" spans="1:32" x14ac:dyDescent="0.2">
      <c r="A1896"/>
      <c r="B1896"/>
      <c r="D1896"/>
      <c r="E1896"/>
      <c r="F1896"/>
      <c r="G1896"/>
      <c r="H1896"/>
      <c r="I1896"/>
      <c r="J1896"/>
      <c r="K1896"/>
      <c r="L1896"/>
      <c r="M1896"/>
      <c r="N1896"/>
      <c r="O1896"/>
      <c r="P1896"/>
      <c r="Q1896"/>
      <c r="R1896"/>
      <c r="S1896"/>
      <c r="T1896"/>
      <c r="U1896"/>
      <c r="W1896" s="115"/>
      <c r="AB1896" s="46"/>
      <c r="AC1896" s="46"/>
      <c r="AD1896" s="46"/>
      <c r="AE1896" s="46"/>
      <c r="AF1896" s="46"/>
    </row>
    <row r="1897" spans="1:32" x14ac:dyDescent="0.2">
      <c r="A1897"/>
      <c r="B1897"/>
      <c r="D1897"/>
      <c r="E1897"/>
      <c r="F1897"/>
      <c r="G1897"/>
      <c r="H1897"/>
      <c r="I1897"/>
      <c r="J1897"/>
      <c r="K1897"/>
      <c r="L1897"/>
      <c r="M1897"/>
      <c r="N1897"/>
      <c r="O1897"/>
      <c r="P1897"/>
      <c r="Q1897"/>
      <c r="R1897"/>
      <c r="S1897"/>
      <c r="T1897"/>
      <c r="U1897"/>
      <c r="W1897" s="115"/>
      <c r="AB1897" s="46"/>
      <c r="AC1897" s="46"/>
      <c r="AD1897" s="46"/>
      <c r="AE1897" s="46"/>
      <c r="AF1897" s="46"/>
    </row>
    <row r="1898" spans="1:32" x14ac:dyDescent="0.2">
      <c r="A1898"/>
      <c r="B1898"/>
      <c r="D1898"/>
      <c r="E1898"/>
      <c r="F1898"/>
      <c r="G1898"/>
      <c r="H1898"/>
      <c r="I1898"/>
      <c r="J1898"/>
      <c r="K1898"/>
      <c r="L1898"/>
      <c r="M1898"/>
      <c r="N1898"/>
      <c r="O1898"/>
      <c r="P1898"/>
      <c r="Q1898"/>
      <c r="R1898"/>
      <c r="S1898"/>
      <c r="T1898"/>
      <c r="U1898"/>
      <c r="W1898" s="115"/>
      <c r="AB1898" s="46"/>
      <c r="AC1898" s="46"/>
      <c r="AD1898" s="46"/>
      <c r="AE1898" s="46"/>
      <c r="AF1898" s="46"/>
    </row>
    <row r="1899" spans="1:32" x14ac:dyDescent="0.2">
      <c r="A1899"/>
      <c r="B1899"/>
      <c r="D1899"/>
      <c r="E1899"/>
      <c r="F1899"/>
      <c r="G1899"/>
      <c r="H1899"/>
      <c r="I1899"/>
      <c r="J1899"/>
      <c r="K1899"/>
      <c r="L1899"/>
      <c r="M1899"/>
      <c r="N1899"/>
      <c r="O1899"/>
      <c r="P1899"/>
      <c r="Q1899"/>
      <c r="R1899"/>
      <c r="S1899"/>
      <c r="T1899"/>
      <c r="U1899"/>
      <c r="W1899" s="115"/>
      <c r="AB1899" s="46"/>
      <c r="AC1899" s="46"/>
      <c r="AD1899" s="46"/>
      <c r="AE1899" s="46"/>
      <c r="AF1899" s="46"/>
    </row>
    <row r="1900" spans="1:32" x14ac:dyDescent="0.2">
      <c r="A1900"/>
      <c r="B1900"/>
      <c r="D1900"/>
      <c r="E1900"/>
      <c r="F1900"/>
      <c r="G1900"/>
      <c r="H1900"/>
      <c r="I1900"/>
      <c r="J1900"/>
      <c r="K1900"/>
      <c r="L1900"/>
      <c r="M1900"/>
      <c r="N1900"/>
      <c r="O1900"/>
      <c r="P1900"/>
      <c r="Q1900"/>
      <c r="R1900"/>
      <c r="S1900"/>
      <c r="T1900"/>
      <c r="U1900"/>
      <c r="W1900" s="115"/>
      <c r="AB1900" s="46"/>
      <c r="AC1900" s="46"/>
      <c r="AD1900" s="46"/>
      <c r="AE1900" s="46"/>
      <c r="AF1900" s="46"/>
    </row>
    <row r="1901" spans="1:32" x14ac:dyDescent="0.2">
      <c r="A1901"/>
      <c r="B1901"/>
      <c r="D1901"/>
      <c r="E1901"/>
      <c r="F1901"/>
      <c r="G1901"/>
      <c r="H1901"/>
      <c r="I1901"/>
      <c r="J1901"/>
      <c r="K1901"/>
      <c r="L1901"/>
      <c r="M1901"/>
      <c r="N1901"/>
      <c r="O1901"/>
      <c r="P1901"/>
      <c r="Q1901"/>
      <c r="R1901"/>
      <c r="S1901"/>
      <c r="T1901"/>
      <c r="U1901"/>
      <c r="W1901" s="115"/>
      <c r="AB1901" s="46"/>
      <c r="AC1901" s="46"/>
      <c r="AD1901" s="46"/>
      <c r="AE1901" s="46"/>
      <c r="AF1901" s="46"/>
    </row>
    <row r="1902" spans="1:32" x14ac:dyDescent="0.2">
      <c r="A1902"/>
      <c r="B1902"/>
      <c r="D1902"/>
      <c r="E1902"/>
      <c r="F1902"/>
      <c r="G1902"/>
      <c r="H1902"/>
      <c r="I1902"/>
      <c r="J1902"/>
      <c r="K1902"/>
      <c r="L1902"/>
      <c r="M1902"/>
      <c r="N1902"/>
      <c r="O1902"/>
      <c r="P1902"/>
      <c r="Q1902"/>
      <c r="R1902"/>
      <c r="S1902"/>
      <c r="T1902"/>
      <c r="U1902"/>
      <c r="W1902" s="115"/>
      <c r="AB1902" s="46"/>
      <c r="AC1902" s="46"/>
      <c r="AD1902" s="46"/>
      <c r="AE1902" s="46"/>
      <c r="AF1902" s="46"/>
    </row>
    <row r="1903" spans="1:32" x14ac:dyDescent="0.2">
      <c r="A1903"/>
      <c r="B1903"/>
      <c r="D1903"/>
      <c r="E1903"/>
      <c r="F1903"/>
      <c r="G1903"/>
      <c r="H1903"/>
      <c r="I1903"/>
      <c r="J1903"/>
      <c r="K1903"/>
      <c r="L1903"/>
      <c r="M1903"/>
      <c r="N1903"/>
      <c r="O1903"/>
      <c r="P1903"/>
      <c r="Q1903"/>
      <c r="R1903"/>
      <c r="S1903"/>
      <c r="T1903"/>
      <c r="U1903"/>
      <c r="W1903" s="115"/>
      <c r="AB1903" s="46"/>
      <c r="AC1903" s="46"/>
      <c r="AD1903" s="46"/>
      <c r="AE1903" s="46"/>
      <c r="AF1903" s="46"/>
    </row>
    <row r="1904" spans="1:32" x14ac:dyDescent="0.2">
      <c r="A1904"/>
      <c r="B1904"/>
      <c r="D1904"/>
      <c r="E1904"/>
      <c r="F1904"/>
      <c r="G1904"/>
      <c r="H1904"/>
      <c r="I1904"/>
      <c r="J1904"/>
      <c r="K1904"/>
      <c r="L1904"/>
      <c r="M1904"/>
      <c r="N1904"/>
      <c r="O1904"/>
      <c r="P1904"/>
      <c r="Q1904"/>
      <c r="R1904"/>
      <c r="S1904"/>
      <c r="T1904"/>
      <c r="U1904"/>
      <c r="W1904" s="115"/>
      <c r="AB1904" s="46"/>
      <c r="AC1904" s="46"/>
      <c r="AD1904" s="46"/>
      <c r="AE1904" s="46"/>
      <c r="AF1904" s="46"/>
    </row>
    <row r="1905" spans="1:32" x14ac:dyDescent="0.2">
      <c r="A1905"/>
      <c r="B1905"/>
      <c r="D1905"/>
      <c r="E1905"/>
      <c r="F1905"/>
      <c r="G1905"/>
      <c r="H1905"/>
      <c r="I1905"/>
      <c r="J1905"/>
      <c r="K1905"/>
      <c r="L1905"/>
      <c r="M1905"/>
      <c r="N1905"/>
      <c r="O1905"/>
      <c r="P1905"/>
      <c r="Q1905"/>
      <c r="R1905"/>
      <c r="S1905"/>
      <c r="T1905"/>
      <c r="U1905"/>
      <c r="W1905" s="115"/>
      <c r="AB1905" s="46"/>
      <c r="AC1905" s="46"/>
      <c r="AD1905" s="46"/>
      <c r="AE1905" s="46"/>
      <c r="AF1905" s="46"/>
    </row>
    <row r="1906" spans="1:32" x14ac:dyDescent="0.2">
      <c r="A1906"/>
      <c r="B1906"/>
      <c r="D1906"/>
      <c r="E1906"/>
      <c r="F1906"/>
      <c r="G1906"/>
      <c r="H1906"/>
      <c r="I1906"/>
      <c r="J1906"/>
      <c r="K1906"/>
      <c r="L1906"/>
      <c r="M1906"/>
      <c r="N1906"/>
      <c r="O1906"/>
      <c r="P1906"/>
      <c r="Q1906"/>
      <c r="R1906"/>
      <c r="S1906"/>
      <c r="T1906"/>
      <c r="U1906"/>
      <c r="W1906" s="115"/>
      <c r="AB1906" s="46"/>
      <c r="AC1906" s="46"/>
      <c r="AD1906" s="46"/>
      <c r="AE1906" s="46"/>
      <c r="AF1906" s="46"/>
    </row>
    <row r="1907" spans="1:32" x14ac:dyDescent="0.2">
      <c r="A1907"/>
      <c r="B1907"/>
      <c r="D1907"/>
      <c r="E1907"/>
      <c r="F1907"/>
      <c r="G1907"/>
      <c r="H1907"/>
      <c r="I1907"/>
      <c r="J1907"/>
      <c r="K1907"/>
      <c r="L1907"/>
      <c r="M1907"/>
      <c r="N1907"/>
      <c r="O1907"/>
      <c r="P1907"/>
      <c r="Q1907"/>
      <c r="R1907"/>
      <c r="S1907"/>
      <c r="T1907"/>
      <c r="U1907"/>
      <c r="W1907" s="115"/>
      <c r="AB1907" s="46"/>
      <c r="AC1907" s="46"/>
      <c r="AD1907" s="46"/>
      <c r="AE1907" s="46"/>
      <c r="AF1907" s="46"/>
    </row>
    <row r="1908" spans="1:32" x14ac:dyDescent="0.2">
      <c r="A1908"/>
      <c r="B1908"/>
      <c r="D1908"/>
      <c r="E1908"/>
      <c r="F1908"/>
      <c r="G1908"/>
      <c r="H1908"/>
      <c r="I1908"/>
      <c r="J1908"/>
      <c r="K1908"/>
      <c r="L1908"/>
      <c r="M1908"/>
      <c r="N1908"/>
      <c r="O1908"/>
      <c r="P1908"/>
      <c r="Q1908"/>
      <c r="R1908"/>
      <c r="S1908"/>
      <c r="T1908"/>
      <c r="U1908"/>
      <c r="W1908" s="115"/>
      <c r="AB1908" s="46"/>
      <c r="AC1908" s="46"/>
      <c r="AD1908" s="46"/>
      <c r="AE1908" s="46"/>
      <c r="AF1908" s="46"/>
    </row>
    <row r="1909" spans="1:32" x14ac:dyDescent="0.2">
      <c r="A1909"/>
      <c r="B1909"/>
      <c r="D1909"/>
      <c r="E1909"/>
      <c r="F1909"/>
      <c r="G1909"/>
      <c r="H1909"/>
      <c r="I1909"/>
      <c r="J1909"/>
      <c r="K1909"/>
      <c r="L1909"/>
      <c r="M1909"/>
      <c r="N1909"/>
      <c r="O1909"/>
      <c r="P1909"/>
      <c r="Q1909"/>
      <c r="R1909"/>
      <c r="S1909"/>
      <c r="T1909"/>
      <c r="U1909"/>
      <c r="W1909" s="115"/>
      <c r="AB1909" s="46"/>
      <c r="AC1909" s="46"/>
      <c r="AD1909" s="46"/>
      <c r="AE1909" s="46"/>
      <c r="AF1909" s="46"/>
    </row>
    <row r="1910" spans="1:32" x14ac:dyDescent="0.2">
      <c r="A1910"/>
      <c r="B1910"/>
      <c r="D1910"/>
      <c r="E1910"/>
      <c r="F1910"/>
      <c r="G1910"/>
      <c r="H1910"/>
      <c r="I1910"/>
      <c r="J1910"/>
      <c r="K1910"/>
      <c r="L1910"/>
      <c r="M1910"/>
      <c r="N1910"/>
      <c r="O1910"/>
      <c r="P1910"/>
      <c r="Q1910"/>
      <c r="R1910"/>
      <c r="S1910"/>
      <c r="T1910"/>
      <c r="U1910"/>
      <c r="W1910" s="115"/>
      <c r="AB1910" s="46"/>
      <c r="AC1910" s="46"/>
      <c r="AD1910" s="46"/>
      <c r="AE1910" s="46"/>
      <c r="AF1910" s="46"/>
    </row>
    <row r="1911" spans="1:32" x14ac:dyDescent="0.2">
      <c r="A1911"/>
      <c r="B1911"/>
      <c r="D1911"/>
      <c r="E1911"/>
      <c r="F1911"/>
      <c r="G1911"/>
      <c r="H1911"/>
      <c r="I1911"/>
      <c r="J1911"/>
      <c r="K1911"/>
      <c r="L1911"/>
      <c r="M1911"/>
      <c r="N1911"/>
      <c r="O1911"/>
      <c r="P1911"/>
      <c r="Q1911"/>
      <c r="R1911"/>
      <c r="S1911"/>
      <c r="T1911"/>
      <c r="U1911"/>
      <c r="W1911" s="115"/>
      <c r="AB1911" s="46"/>
      <c r="AC1911" s="46"/>
      <c r="AD1911" s="46"/>
      <c r="AE1911" s="46"/>
      <c r="AF1911" s="46"/>
    </row>
    <row r="1912" spans="1:32" x14ac:dyDescent="0.2">
      <c r="A1912"/>
      <c r="B1912"/>
      <c r="D1912"/>
      <c r="E1912"/>
      <c r="F1912"/>
      <c r="G1912"/>
      <c r="H1912"/>
      <c r="I1912"/>
      <c r="J1912"/>
      <c r="K1912"/>
      <c r="L1912"/>
      <c r="M1912"/>
      <c r="N1912"/>
      <c r="O1912"/>
      <c r="P1912"/>
      <c r="Q1912"/>
      <c r="R1912"/>
      <c r="S1912"/>
      <c r="T1912"/>
      <c r="U1912"/>
      <c r="W1912" s="115"/>
      <c r="AB1912" s="46"/>
      <c r="AC1912" s="46"/>
      <c r="AD1912" s="46"/>
      <c r="AE1912" s="46"/>
      <c r="AF1912" s="46"/>
    </row>
    <row r="1913" spans="1:32" x14ac:dyDescent="0.2">
      <c r="A1913"/>
      <c r="B1913"/>
      <c r="D1913"/>
      <c r="E1913"/>
      <c r="F1913"/>
      <c r="G1913"/>
      <c r="H1913"/>
      <c r="I1913"/>
      <c r="J1913"/>
      <c r="K1913"/>
      <c r="L1913"/>
      <c r="M1913"/>
      <c r="N1913"/>
      <c r="O1913"/>
      <c r="P1913"/>
      <c r="Q1913"/>
      <c r="R1913"/>
      <c r="S1913"/>
      <c r="T1913"/>
      <c r="U1913"/>
      <c r="W1913" s="115"/>
      <c r="AB1913" s="46"/>
      <c r="AC1913" s="46"/>
      <c r="AD1913" s="46"/>
      <c r="AE1913" s="46"/>
      <c r="AF1913" s="46"/>
    </row>
    <row r="1914" spans="1:32" x14ac:dyDescent="0.2">
      <c r="A1914"/>
      <c r="B1914"/>
      <c r="D1914"/>
      <c r="E1914"/>
      <c r="F1914"/>
      <c r="G1914"/>
      <c r="H1914"/>
      <c r="I1914"/>
      <c r="J1914"/>
      <c r="K1914"/>
      <c r="L1914"/>
      <c r="M1914"/>
      <c r="N1914"/>
      <c r="O1914"/>
      <c r="P1914"/>
      <c r="Q1914"/>
      <c r="R1914"/>
      <c r="S1914"/>
      <c r="T1914"/>
      <c r="U1914"/>
      <c r="W1914" s="115"/>
      <c r="AB1914" s="46"/>
      <c r="AC1914" s="46"/>
      <c r="AD1914" s="46"/>
      <c r="AE1914" s="46"/>
      <c r="AF1914" s="46"/>
    </row>
    <row r="1915" spans="1:32" x14ac:dyDescent="0.2">
      <c r="A1915"/>
      <c r="B1915"/>
      <c r="D1915"/>
      <c r="E1915"/>
      <c r="F1915"/>
      <c r="G1915"/>
      <c r="H1915"/>
      <c r="I1915"/>
      <c r="J1915"/>
      <c r="K1915"/>
      <c r="L1915"/>
      <c r="M1915"/>
      <c r="N1915"/>
      <c r="O1915"/>
      <c r="P1915"/>
      <c r="Q1915"/>
      <c r="R1915"/>
      <c r="S1915"/>
      <c r="T1915"/>
      <c r="U1915"/>
      <c r="W1915" s="115"/>
      <c r="AB1915" s="46"/>
      <c r="AC1915" s="46"/>
      <c r="AD1915" s="46"/>
      <c r="AE1915" s="46"/>
      <c r="AF1915" s="46"/>
    </row>
    <row r="1916" spans="1:32" x14ac:dyDescent="0.2">
      <c r="A1916"/>
      <c r="B1916"/>
      <c r="D1916"/>
      <c r="E1916"/>
      <c r="F1916"/>
      <c r="G1916"/>
      <c r="H1916"/>
      <c r="I1916"/>
      <c r="J1916"/>
      <c r="K1916"/>
      <c r="L1916"/>
      <c r="M1916"/>
      <c r="N1916"/>
      <c r="O1916"/>
      <c r="P1916"/>
      <c r="Q1916"/>
      <c r="R1916"/>
      <c r="S1916"/>
      <c r="T1916"/>
      <c r="U1916"/>
      <c r="W1916" s="115"/>
      <c r="AB1916" s="46"/>
      <c r="AC1916" s="46"/>
      <c r="AD1916" s="46"/>
      <c r="AE1916" s="46"/>
      <c r="AF1916" s="46"/>
    </row>
    <row r="1917" spans="1:32" x14ac:dyDescent="0.2">
      <c r="A1917"/>
      <c r="B1917"/>
      <c r="D1917"/>
      <c r="E1917"/>
      <c r="F1917"/>
      <c r="G1917"/>
      <c r="H1917"/>
      <c r="I1917"/>
      <c r="J1917"/>
      <c r="K1917"/>
      <c r="L1917"/>
      <c r="M1917"/>
      <c r="N1917"/>
      <c r="O1917"/>
      <c r="P1917"/>
      <c r="Q1917"/>
      <c r="R1917"/>
      <c r="S1917"/>
      <c r="T1917"/>
      <c r="U1917"/>
      <c r="W1917" s="115"/>
      <c r="AB1917" s="46"/>
      <c r="AC1917" s="46"/>
      <c r="AD1917" s="46"/>
      <c r="AE1917" s="46"/>
      <c r="AF1917" s="46"/>
    </row>
    <row r="1918" spans="1:32" x14ac:dyDescent="0.2">
      <c r="A1918"/>
      <c r="B1918"/>
      <c r="D1918"/>
      <c r="E1918"/>
      <c r="F1918"/>
      <c r="G1918"/>
      <c r="H1918"/>
      <c r="I1918"/>
      <c r="J1918"/>
      <c r="K1918"/>
      <c r="L1918"/>
      <c r="M1918"/>
      <c r="N1918"/>
      <c r="O1918"/>
      <c r="P1918"/>
      <c r="Q1918"/>
      <c r="R1918"/>
      <c r="S1918"/>
      <c r="T1918"/>
      <c r="U1918"/>
      <c r="W1918" s="115"/>
      <c r="AB1918" s="46"/>
      <c r="AC1918" s="46"/>
      <c r="AD1918" s="46"/>
      <c r="AE1918" s="46"/>
      <c r="AF1918" s="46"/>
    </row>
    <row r="1919" spans="1:32" x14ac:dyDescent="0.2">
      <c r="A1919"/>
      <c r="B1919"/>
      <c r="D1919"/>
      <c r="E1919"/>
      <c r="F1919"/>
      <c r="G1919"/>
      <c r="H1919"/>
      <c r="I1919"/>
      <c r="J1919"/>
      <c r="K1919"/>
      <c r="L1919"/>
      <c r="M1919"/>
      <c r="N1919"/>
      <c r="O1919"/>
      <c r="P1919"/>
      <c r="Q1919"/>
      <c r="R1919"/>
      <c r="S1919"/>
      <c r="T1919"/>
      <c r="U1919"/>
      <c r="W1919" s="115"/>
      <c r="AB1919" s="46"/>
      <c r="AC1919" s="46"/>
      <c r="AD1919" s="46"/>
      <c r="AE1919" s="46"/>
      <c r="AF1919" s="46"/>
    </row>
    <row r="1920" spans="1:32" x14ac:dyDescent="0.2">
      <c r="A1920"/>
      <c r="B1920"/>
      <c r="D1920"/>
      <c r="E1920"/>
      <c r="F1920"/>
      <c r="G1920"/>
      <c r="H1920"/>
      <c r="I1920"/>
      <c r="J1920"/>
      <c r="K1920"/>
      <c r="L1920"/>
      <c r="M1920"/>
      <c r="N1920"/>
      <c r="O1920"/>
      <c r="P1920"/>
      <c r="Q1920"/>
      <c r="R1920"/>
      <c r="S1920"/>
      <c r="T1920"/>
      <c r="U1920"/>
      <c r="W1920" s="115"/>
      <c r="AB1920" s="46"/>
      <c r="AC1920" s="46"/>
      <c r="AD1920" s="46"/>
      <c r="AE1920" s="46"/>
      <c r="AF1920" s="46"/>
    </row>
    <row r="1921" spans="1:32" x14ac:dyDescent="0.2">
      <c r="A1921"/>
      <c r="B1921"/>
      <c r="D1921"/>
      <c r="E1921"/>
      <c r="F1921"/>
      <c r="G1921"/>
      <c r="H1921"/>
      <c r="I1921"/>
      <c r="J1921"/>
      <c r="K1921"/>
      <c r="L1921"/>
      <c r="M1921"/>
      <c r="N1921"/>
      <c r="O1921"/>
      <c r="P1921"/>
      <c r="Q1921"/>
      <c r="R1921"/>
      <c r="S1921"/>
      <c r="T1921"/>
      <c r="U1921"/>
      <c r="W1921" s="115"/>
      <c r="AB1921" s="46"/>
      <c r="AC1921" s="46"/>
      <c r="AD1921" s="46"/>
      <c r="AE1921" s="46"/>
      <c r="AF1921" s="46"/>
    </row>
    <row r="1922" spans="1:32" x14ac:dyDescent="0.2">
      <c r="A1922"/>
      <c r="B1922"/>
      <c r="D1922"/>
      <c r="E1922"/>
      <c r="F1922"/>
      <c r="G1922"/>
      <c r="H1922"/>
      <c r="I1922"/>
      <c r="J1922"/>
      <c r="K1922"/>
      <c r="L1922"/>
      <c r="M1922"/>
      <c r="N1922"/>
      <c r="O1922"/>
      <c r="P1922"/>
      <c r="Q1922"/>
      <c r="R1922"/>
      <c r="S1922"/>
      <c r="T1922"/>
      <c r="U1922"/>
      <c r="W1922" s="115"/>
      <c r="AB1922" s="46"/>
      <c r="AC1922" s="46"/>
      <c r="AD1922" s="46"/>
      <c r="AE1922" s="46"/>
      <c r="AF1922" s="46"/>
    </row>
    <row r="1923" spans="1:32" x14ac:dyDescent="0.2">
      <c r="A1923"/>
      <c r="B1923"/>
      <c r="D1923"/>
      <c r="E1923"/>
      <c r="F1923"/>
      <c r="G1923"/>
      <c r="H1923"/>
      <c r="I1923"/>
      <c r="J1923"/>
      <c r="K1923"/>
      <c r="L1923"/>
      <c r="M1923"/>
      <c r="N1923"/>
      <c r="O1923"/>
      <c r="P1923"/>
      <c r="Q1923"/>
      <c r="R1923"/>
      <c r="S1923"/>
      <c r="T1923"/>
      <c r="U1923"/>
      <c r="W1923" s="115"/>
      <c r="AB1923" s="46"/>
      <c r="AC1923" s="46"/>
      <c r="AD1923" s="46"/>
      <c r="AE1923" s="46"/>
      <c r="AF1923" s="46"/>
    </row>
    <row r="1924" spans="1:32" x14ac:dyDescent="0.2">
      <c r="A1924"/>
      <c r="B1924"/>
      <c r="D1924"/>
      <c r="E1924"/>
      <c r="F1924"/>
      <c r="G1924"/>
      <c r="H1924"/>
      <c r="I1924"/>
      <c r="J1924"/>
      <c r="K1924"/>
      <c r="L1924"/>
      <c r="M1924"/>
      <c r="N1924"/>
      <c r="O1924"/>
      <c r="P1924"/>
      <c r="Q1924"/>
      <c r="R1924"/>
      <c r="S1924"/>
      <c r="T1924"/>
      <c r="U1924"/>
      <c r="W1924" s="115"/>
      <c r="AB1924" s="46"/>
      <c r="AC1924" s="46"/>
      <c r="AD1924" s="46"/>
      <c r="AE1924" s="46"/>
      <c r="AF1924" s="46"/>
    </row>
    <row r="1925" spans="1:32" x14ac:dyDescent="0.2">
      <c r="A1925"/>
      <c r="B1925"/>
      <c r="D1925"/>
      <c r="E1925"/>
      <c r="F1925"/>
      <c r="G1925"/>
      <c r="H1925"/>
      <c r="I1925"/>
      <c r="J1925"/>
      <c r="K1925"/>
      <c r="L1925"/>
      <c r="M1925"/>
      <c r="N1925"/>
      <c r="O1925"/>
      <c r="P1925"/>
      <c r="Q1925"/>
      <c r="R1925"/>
      <c r="S1925"/>
      <c r="T1925"/>
      <c r="U1925"/>
      <c r="W1925" s="115"/>
      <c r="AB1925" s="46"/>
      <c r="AC1925" s="46"/>
      <c r="AD1925" s="46"/>
      <c r="AE1925" s="46"/>
      <c r="AF1925" s="46"/>
    </row>
    <row r="1926" spans="1:32" x14ac:dyDescent="0.2">
      <c r="A1926"/>
      <c r="B1926"/>
      <c r="D1926"/>
      <c r="E1926"/>
      <c r="F1926"/>
      <c r="G1926"/>
      <c r="H1926"/>
      <c r="I1926"/>
      <c r="J1926"/>
      <c r="K1926"/>
      <c r="L1926"/>
      <c r="M1926"/>
      <c r="N1926"/>
      <c r="O1926"/>
      <c r="P1926"/>
      <c r="Q1926"/>
      <c r="R1926"/>
      <c r="S1926"/>
      <c r="T1926"/>
      <c r="U1926"/>
      <c r="W1926" s="115"/>
      <c r="AB1926" s="46"/>
      <c r="AC1926" s="46"/>
      <c r="AD1926" s="46"/>
      <c r="AE1926" s="46"/>
      <c r="AF1926" s="46"/>
    </row>
    <row r="1927" spans="1:32" x14ac:dyDescent="0.2">
      <c r="A1927"/>
      <c r="B1927"/>
      <c r="D1927"/>
      <c r="E1927"/>
      <c r="F1927"/>
      <c r="G1927"/>
      <c r="H1927"/>
      <c r="I1927"/>
      <c r="J1927"/>
      <c r="K1927"/>
      <c r="L1927"/>
      <c r="M1927"/>
      <c r="N1927"/>
      <c r="O1927"/>
      <c r="P1927"/>
      <c r="Q1927"/>
      <c r="R1927"/>
      <c r="S1927"/>
      <c r="T1927"/>
      <c r="U1927"/>
      <c r="W1927" s="115"/>
      <c r="AB1927" s="46"/>
      <c r="AC1927" s="46"/>
      <c r="AD1927" s="46"/>
      <c r="AE1927" s="46"/>
      <c r="AF1927" s="46"/>
    </row>
    <row r="1928" spans="1:32" x14ac:dyDescent="0.2">
      <c r="A1928"/>
      <c r="B1928"/>
      <c r="D1928"/>
      <c r="E1928"/>
      <c r="F1928"/>
      <c r="G1928"/>
      <c r="H1928"/>
      <c r="I1928"/>
      <c r="J1928"/>
      <c r="K1928"/>
      <c r="L1928"/>
      <c r="M1928"/>
      <c r="N1928"/>
      <c r="O1928"/>
      <c r="P1928"/>
      <c r="Q1928"/>
      <c r="R1928"/>
      <c r="S1928"/>
      <c r="T1928"/>
      <c r="U1928"/>
      <c r="W1928" s="115"/>
      <c r="AB1928" s="46"/>
      <c r="AC1928" s="46"/>
      <c r="AD1928" s="46"/>
      <c r="AE1928" s="46"/>
      <c r="AF1928" s="46"/>
    </row>
    <row r="1929" spans="1:32" x14ac:dyDescent="0.2">
      <c r="A1929"/>
      <c r="B1929"/>
      <c r="D1929"/>
      <c r="E1929"/>
      <c r="F1929"/>
      <c r="G1929"/>
      <c r="H1929"/>
      <c r="I1929"/>
      <c r="J1929"/>
      <c r="K1929"/>
      <c r="L1929"/>
      <c r="M1929"/>
      <c r="N1929"/>
      <c r="O1929"/>
      <c r="P1929"/>
      <c r="Q1929"/>
      <c r="R1929"/>
      <c r="S1929"/>
      <c r="T1929"/>
      <c r="U1929"/>
      <c r="W1929" s="115"/>
      <c r="AB1929" s="46"/>
      <c r="AC1929" s="46"/>
      <c r="AD1929" s="46"/>
      <c r="AE1929" s="46"/>
      <c r="AF1929" s="46"/>
    </row>
    <row r="1930" spans="1:32" x14ac:dyDescent="0.2">
      <c r="A1930"/>
      <c r="B1930"/>
      <c r="D1930"/>
      <c r="E1930"/>
      <c r="F1930"/>
      <c r="G1930"/>
      <c r="H1930"/>
      <c r="I1930"/>
      <c r="J1930"/>
      <c r="K1930"/>
      <c r="L1930"/>
      <c r="M1930"/>
      <c r="N1930"/>
      <c r="O1930"/>
      <c r="P1930"/>
      <c r="Q1930"/>
      <c r="R1930"/>
      <c r="S1930"/>
      <c r="T1930"/>
      <c r="U1930"/>
      <c r="W1930" s="115"/>
      <c r="AB1930" s="46"/>
      <c r="AC1930" s="46"/>
      <c r="AD1930" s="46"/>
      <c r="AE1930" s="46"/>
      <c r="AF1930" s="46"/>
    </row>
    <row r="1931" spans="1:32" x14ac:dyDescent="0.2">
      <c r="A1931"/>
      <c r="B1931"/>
      <c r="D1931"/>
      <c r="E1931"/>
      <c r="F1931"/>
      <c r="G1931"/>
      <c r="H1931"/>
      <c r="I1931"/>
      <c r="J1931"/>
      <c r="K1931"/>
      <c r="L1931"/>
      <c r="M1931"/>
      <c r="N1931"/>
      <c r="O1931"/>
      <c r="P1931"/>
      <c r="Q1931"/>
      <c r="R1931"/>
      <c r="S1931"/>
      <c r="T1931"/>
      <c r="U1931"/>
      <c r="W1931" s="115"/>
      <c r="AB1931" s="46"/>
      <c r="AC1931" s="46"/>
      <c r="AD1931" s="46"/>
      <c r="AE1931" s="46"/>
      <c r="AF1931" s="46"/>
    </row>
    <row r="1932" spans="1:32" x14ac:dyDescent="0.2">
      <c r="A1932"/>
      <c r="B1932"/>
      <c r="D1932"/>
      <c r="E1932"/>
      <c r="F1932"/>
      <c r="G1932"/>
      <c r="H1932"/>
      <c r="I1932"/>
      <c r="J1932"/>
      <c r="K1932"/>
      <c r="L1932"/>
      <c r="M1932"/>
      <c r="N1932"/>
      <c r="O1932"/>
      <c r="P1932"/>
      <c r="Q1932"/>
      <c r="R1932"/>
      <c r="S1932"/>
      <c r="T1932"/>
      <c r="U1932"/>
      <c r="W1932" s="115"/>
      <c r="AB1932" s="46"/>
      <c r="AC1932" s="46"/>
      <c r="AD1932" s="46"/>
      <c r="AE1932" s="46"/>
      <c r="AF1932" s="46"/>
    </row>
    <row r="1933" spans="1:32" x14ac:dyDescent="0.2">
      <c r="A1933"/>
      <c r="B1933"/>
      <c r="D1933"/>
      <c r="E1933"/>
      <c r="F1933"/>
      <c r="G1933"/>
      <c r="H1933"/>
      <c r="I1933"/>
      <c r="J1933"/>
      <c r="K1933"/>
      <c r="L1933"/>
      <c r="M1933"/>
      <c r="N1933"/>
      <c r="O1933"/>
      <c r="P1933"/>
      <c r="Q1933"/>
      <c r="R1933"/>
      <c r="S1933"/>
      <c r="T1933"/>
      <c r="U1933"/>
      <c r="W1933" s="115"/>
      <c r="AB1933" s="46"/>
      <c r="AC1933" s="46"/>
      <c r="AD1933" s="46"/>
      <c r="AE1933" s="46"/>
      <c r="AF1933" s="46"/>
    </row>
    <row r="1934" spans="1:32" x14ac:dyDescent="0.2">
      <c r="A1934"/>
      <c r="B1934"/>
      <c r="D1934"/>
      <c r="E1934"/>
      <c r="F1934"/>
      <c r="G1934"/>
      <c r="H1934"/>
      <c r="I1934"/>
      <c r="J1934"/>
      <c r="K1934"/>
      <c r="L1934"/>
      <c r="M1934"/>
      <c r="N1934"/>
      <c r="O1934"/>
      <c r="P1934"/>
      <c r="Q1934"/>
      <c r="R1934"/>
      <c r="S1934"/>
      <c r="T1934"/>
      <c r="U1934"/>
      <c r="W1934" s="115"/>
      <c r="AB1934" s="46"/>
      <c r="AC1934" s="46"/>
      <c r="AD1934" s="46"/>
      <c r="AE1934" s="46"/>
      <c r="AF1934" s="46"/>
    </row>
    <row r="1935" spans="1:32" x14ac:dyDescent="0.2">
      <c r="A1935"/>
      <c r="B1935"/>
      <c r="D1935"/>
      <c r="E1935"/>
      <c r="F1935"/>
      <c r="G1935"/>
      <c r="H1935"/>
      <c r="I1935"/>
      <c r="J1935"/>
      <c r="K1935"/>
      <c r="L1935"/>
      <c r="M1935"/>
      <c r="N1935"/>
      <c r="O1935"/>
      <c r="P1935"/>
      <c r="Q1935"/>
      <c r="R1935"/>
      <c r="S1935"/>
      <c r="T1935"/>
      <c r="U1935"/>
      <c r="W1935" s="115"/>
      <c r="AB1935" s="46"/>
      <c r="AC1935" s="46"/>
      <c r="AD1935" s="46"/>
      <c r="AE1935" s="46"/>
      <c r="AF1935" s="46"/>
    </row>
    <row r="1936" spans="1:32" x14ac:dyDescent="0.2">
      <c r="A1936"/>
      <c r="B1936"/>
      <c r="D1936"/>
      <c r="E1936"/>
      <c r="F1936"/>
      <c r="G1936"/>
      <c r="H1936"/>
      <c r="I1936"/>
      <c r="J1936"/>
      <c r="K1936"/>
      <c r="L1936"/>
      <c r="M1936"/>
      <c r="N1936"/>
      <c r="O1936"/>
      <c r="P1936"/>
      <c r="Q1936"/>
      <c r="R1936"/>
      <c r="S1936"/>
      <c r="T1936"/>
      <c r="U1936"/>
      <c r="W1936" s="115"/>
      <c r="AB1936" s="46"/>
      <c r="AC1936" s="46"/>
      <c r="AD1936" s="46"/>
      <c r="AE1936" s="46"/>
      <c r="AF1936" s="46"/>
    </row>
    <row r="1937" spans="1:32" x14ac:dyDescent="0.2">
      <c r="A1937"/>
      <c r="B1937"/>
      <c r="D1937"/>
      <c r="E1937"/>
      <c r="F1937"/>
      <c r="G1937"/>
      <c r="H1937"/>
      <c r="I1937"/>
      <c r="J1937"/>
      <c r="K1937"/>
      <c r="L1937"/>
      <c r="M1937"/>
      <c r="N1937"/>
      <c r="O1937"/>
      <c r="P1937"/>
      <c r="Q1937"/>
      <c r="R1937"/>
      <c r="S1937"/>
      <c r="T1937"/>
      <c r="U1937"/>
      <c r="W1937" s="115"/>
      <c r="AB1937" s="46"/>
      <c r="AC1937" s="46"/>
      <c r="AD1937" s="46"/>
      <c r="AE1937" s="46"/>
      <c r="AF1937" s="46"/>
    </row>
    <row r="1938" spans="1:32" x14ac:dyDescent="0.2">
      <c r="A1938"/>
      <c r="B1938"/>
      <c r="D1938"/>
      <c r="E1938"/>
      <c r="F1938"/>
      <c r="G1938"/>
      <c r="H1938"/>
      <c r="I1938"/>
      <c r="J1938"/>
      <c r="K1938"/>
      <c r="L1938"/>
      <c r="M1938"/>
      <c r="N1938"/>
      <c r="O1938"/>
      <c r="P1938"/>
      <c r="Q1938"/>
      <c r="R1938"/>
      <c r="S1938"/>
      <c r="T1938"/>
      <c r="U1938"/>
      <c r="W1938" s="115"/>
      <c r="AB1938" s="46"/>
      <c r="AC1938" s="46"/>
      <c r="AD1938" s="46"/>
      <c r="AE1938" s="46"/>
      <c r="AF1938" s="46"/>
    </row>
    <row r="1939" spans="1:32" x14ac:dyDescent="0.2">
      <c r="A1939"/>
      <c r="B1939"/>
      <c r="D1939"/>
      <c r="E1939"/>
      <c r="F1939"/>
      <c r="G1939"/>
      <c r="H1939"/>
      <c r="I1939"/>
      <c r="J1939"/>
      <c r="K1939"/>
      <c r="L1939"/>
      <c r="M1939"/>
      <c r="N1939"/>
      <c r="O1939"/>
      <c r="P1939"/>
      <c r="Q1939"/>
      <c r="R1939"/>
      <c r="S1939"/>
      <c r="T1939"/>
      <c r="U1939"/>
      <c r="W1939" s="115"/>
      <c r="AB1939" s="46"/>
      <c r="AC1939" s="46"/>
      <c r="AD1939" s="46"/>
      <c r="AE1939" s="46"/>
      <c r="AF1939" s="46"/>
    </row>
    <row r="1940" spans="1:32" x14ac:dyDescent="0.2">
      <c r="A1940"/>
      <c r="B1940"/>
      <c r="D1940"/>
      <c r="E1940"/>
      <c r="F1940"/>
      <c r="G1940"/>
      <c r="H1940"/>
      <c r="I1940"/>
      <c r="J1940"/>
      <c r="K1940"/>
      <c r="L1940"/>
      <c r="M1940"/>
      <c r="N1940"/>
      <c r="O1940"/>
      <c r="P1940"/>
      <c r="Q1940"/>
      <c r="R1940"/>
      <c r="S1940"/>
      <c r="T1940"/>
      <c r="U1940"/>
      <c r="W1940" s="115"/>
      <c r="AB1940" s="46"/>
      <c r="AC1940" s="46"/>
      <c r="AD1940" s="46"/>
      <c r="AE1940" s="46"/>
      <c r="AF1940" s="46"/>
    </row>
    <row r="1941" spans="1:32" x14ac:dyDescent="0.2">
      <c r="A1941"/>
      <c r="B1941"/>
      <c r="D1941"/>
      <c r="E1941"/>
      <c r="F1941"/>
      <c r="G1941"/>
      <c r="H1941"/>
      <c r="I1941"/>
      <c r="J1941"/>
      <c r="K1941"/>
      <c r="L1941"/>
      <c r="M1941"/>
      <c r="N1941"/>
      <c r="O1941"/>
      <c r="P1941"/>
      <c r="Q1941"/>
      <c r="R1941"/>
      <c r="S1941"/>
      <c r="T1941"/>
      <c r="U1941"/>
      <c r="W1941" s="115"/>
      <c r="AB1941" s="46"/>
      <c r="AC1941" s="46"/>
      <c r="AD1941" s="46"/>
      <c r="AE1941" s="46"/>
      <c r="AF1941" s="46"/>
    </row>
    <row r="1942" spans="1:32" x14ac:dyDescent="0.2">
      <c r="A1942"/>
      <c r="B1942"/>
      <c r="D1942"/>
      <c r="E1942"/>
      <c r="F1942"/>
      <c r="G1942"/>
      <c r="H1942"/>
      <c r="I1942"/>
      <c r="J1942"/>
      <c r="K1942"/>
      <c r="L1942"/>
      <c r="M1942"/>
      <c r="N1942"/>
      <c r="O1942"/>
      <c r="P1942"/>
      <c r="Q1942"/>
      <c r="R1942"/>
      <c r="S1942"/>
      <c r="T1942"/>
      <c r="U1942"/>
      <c r="W1942" s="115"/>
      <c r="AB1942" s="46"/>
      <c r="AC1942" s="46"/>
      <c r="AD1942" s="46"/>
      <c r="AE1942" s="46"/>
      <c r="AF1942" s="46"/>
    </row>
    <row r="1943" spans="1:32" x14ac:dyDescent="0.2">
      <c r="A1943"/>
      <c r="B1943"/>
      <c r="D1943"/>
      <c r="E1943"/>
      <c r="F1943"/>
      <c r="G1943"/>
      <c r="H1943"/>
      <c r="I1943"/>
      <c r="J1943"/>
      <c r="K1943"/>
      <c r="L1943"/>
      <c r="M1943"/>
      <c r="N1943"/>
      <c r="O1943"/>
      <c r="P1943"/>
      <c r="Q1943"/>
      <c r="R1943"/>
      <c r="S1943"/>
      <c r="T1943"/>
      <c r="U1943"/>
      <c r="W1943" s="115"/>
      <c r="AB1943" s="46"/>
      <c r="AC1943" s="46"/>
      <c r="AD1943" s="46"/>
      <c r="AE1943" s="46"/>
      <c r="AF1943" s="46"/>
    </row>
    <row r="1944" spans="1:32" x14ac:dyDescent="0.2">
      <c r="A1944"/>
      <c r="B1944"/>
      <c r="D1944"/>
      <c r="E1944"/>
      <c r="F1944"/>
      <c r="G1944"/>
      <c r="H1944"/>
      <c r="I1944"/>
      <c r="J1944"/>
      <c r="K1944"/>
      <c r="L1944"/>
      <c r="M1944"/>
      <c r="N1944"/>
      <c r="O1944"/>
      <c r="P1944"/>
      <c r="Q1944"/>
      <c r="R1944"/>
      <c r="S1944"/>
      <c r="T1944"/>
      <c r="U1944"/>
      <c r="W1944" s="115"/>
      <c r="AB1944" s="46"/>
      <c r="AC1944" s="46"/>
      <c r="AD1944" s="46"/>
      <c r="AE1944" s="46"/>
      <c r="AF1944" s="46"/>
    </row>
    <row r="1945" spans="1:32" x14ac:dyDescent="0.2">
      <c r="A1945"/>
      <c r="B1945"/>
      <c r="D1945"/>
      <c r="E1945"/>
      <c r="F1945"/>
      <c r="G1945"/>
      <c r="H1945"/>
      <c r="I1945"/>
      <c r="J1945"/>
      <c r="K1945"/>
      <c r="L1945"/>
      <c r="M1945"/>
      <c r="N1945"/>
      <c r="O1945"/>
      <c r="P1945"/>
      <c r="Q1945"/>
      <c r="R1945"/>
      <c r="S1945"/>
      <c r="T1945"/>
      <c r="U1945"/>
      <c r="W1945" s="115"/>
      <c r="AB1945" s="46"/>
      <c r="AC1945" s="46"/>
      <c r="AD1945" s="46"/>
      <c r="AE1945" s="46"/>
      <c r="AF1945" s="46"/>
    </row>
    <row r="1946" spans="1:32" x14ac:dyDescent="0.2">
      <c r="A1946"/>
      <c r="B1946"/>
      <c r="D1946"/>
      <c r="E1946"/>
      <c r="F1946"/>
      <c r="G1946"/>
      <c r="H1946"/>
      <c r="I1946"/>
      <c r="J1946"/>
      <c r="K1946"/>
      <c r="L1946"/>
      <c r="M1946"/>
      <c r="N1946"/>
      <c r="O1946"/>
      <c r="P1946"/>
      <c r="Q1946"/>
      <c r="R1946"/>
      <c r="S1946"/>
      <c r="T1946"/>
      <c r="U1946"/>
      <c r="W1946" s="115"/>
      <c r="AB1946" s="46"/>
      <c r="AC1946" s="46"/>
      <c r="AD1946" s="46"/>
      <c r="AE1946" s="46"/>
      <c r="AF1946" s="46"/>
    </row>
    <row r="1947" spans="1:32" x14ac:dyDescent="0.2">
      <c r="A1947"/>
      <c r="B1947"/>
      <c r="D1947"/>
      <c r="E1947"/>
      <c r="F1947"/>
      <c r="G1947"/>
      <c r="H1947"/>
      <c r="I1947"/>
      <c r="J1947"/>
      <c r="K1947"/>
      <c r="L1947"/>
      <c r="M1947"/>
      <c r="N1947"/>
      <c r="O1947"/>
      <c r="P1947"/>
      <c r="Q1947"/>
      <c r="R1947"/>
      <c r="S1947"/>
      <c r="T1947"/>
      <c r="U1947"/>
      <c r="W1947" s="115"/>
      <c r="AB1947" s="46"/>
      <c r="AC1947" s="46"/>
      <c r="AD1947" s="46"/>
      <c r="AE1947" s="46"/>
      <c r="AF1947" s="46"/>
    </row>
    <row r="1948" spans="1:32" x14ac:dyDescent="0.2">
      <c r="A1948"/>
      <c r="B1948"/>
      <c r="D1948"/>
      <c r="E1948"/>
      <c r="F1948"/>
      <c r="G1948"/>
      <c r="H1948"/>
      <c r="I1948"/>
      <c r="J1948"/>
      <c r="K1948"/>
      <c r="L1948"/>
      <c r="M1948"/>
      <c r="N1948"/>
      <c r="O1948"/>
      <c r="P1948"/>
      <c r="Q1948"/>
      <c r="R1948"/>
      <c r="S1948"/>
      <c r="T1948"/>
      <c r="U1948"/>
      <c r="W1948" s="115"/>
      <c r="AB1948" s="46"/>
      <c r="AC1948" s="46"/>
      <c r="AD1948" s="46"/>
      <c r="AE1948" s="46"/>
      <c r="AF1948" s="46"/>
    </row>
    <row r="1949" spans="1:32" x14ac:dyDescent="0.2">
      <c r="A1949"/>
      <c r="B1949"/>
      <c r="D1949"/>
      <c r="E1949"/>
      <c r="F1949"/>
      <c r="G1949"/>
      <c r="H1949"/>
      <c r="I1949"/>
      <c r="J1949"/>
      <c r="K1949"/>
      <c r="L1949"/>
      <c r="M1949"/>
      <c r="N1949"/>
      <c r="O1949"/>
      <c r="P1949"/>
      <c r="Q1949"/>
      <c r="R1949"/>
      <c r="S1949"/>
      <c r="T1949"/>
      <c r="U1949"/>
      <c r="W1949" s="115"/>
      <c r="AB1949" s="46"/>
      <c r="AC1949" s="46"/>
      <c r="AD1949" s="46"/>
      <c r="AE1949" s="46"/>
      <c r="AF1949" s="46"/>
    </row>
    <row r="1950" spans="1:32" x14ac:dyDescent="0.2">
      <c r="A1950"/>
      <c r="B1950"/>
      <c r="D1950"/>
      <c r="E1950"/>
      <c r="F1950"/>
      <c r="G1950"/>
      <c r="H1950"/>
      <c r="I1950"/>
      <c r="J1950"/>
      <c r="K1950"/>
      <c r="L1950"/>
      <c r="M1950"/>
      <c r="N1950"/>
      <c r="O1950"/>
      <c r="P1950"/>
      <c r="Q1950"/>
      <c r="R1950"/>
      <c r="S1950"/>
      <c r="T1950"/>
      <c r="U1950"/>
      <c r="W1950" s="115"/>
      <c r="AB1950" s="46"/>
      <c r="AC1950" s="46"/>
      <c r="AD1950" s="46"/>
      <c r="AE1950" s="46"/>
      <c r="AF1950" s="46"/>
    </row>
    <row r="1951" spans="1:32" x14ac:dyDescent="0.2">
      <c r="A1951"/>
      <c r="B1951"/>
      <c r="D1951"/>
      <c r="E1951"/>
      <c r="F1951"/>
      <c r="G1951"/>
      <c r="H1951"/>
      <c r="I1951"/>
      <c r="J1951"/>
      <c r="K1951"/>
      <c r="L1951"/>
      <c r="M1951"/>
      <c r="N1951"/>
      <c r="O1951"/>
      <c r="P1951"/>
      <c r="Q1951"/>
      <c r="R1951"/>
      <c r="S1951"/>
      <c r="T1951"/>
      <c r="U1951"/>
      <c r="W1951" s="115"/>
      <c r="AB1951" s="46"/>
      <c r="AC1951" s="46"/>
      <c r="AD1951" s="46"/>
      <c r="AE1951" s="46"/>
      <c r="AF1951" s="46"/>
    </row>
    <row r="1952" spans="1:32" x14ac:dyDescent="0.2">
      <c r="A1952"/>
      <c r="B1952"/>
      <c r="D1952"/>
      <c r="E1952"/>
      <c r="F1952"/>
      <c r="G1952"/>
      <c r="H1952"/>
      <c r="I1952"/>
      <c r="J1952"/>
      <c r="K1952"/>
      <c r="L1952"/>
      <c r="M1952"/>
      <c r="N1952"/>
      <c r="O1952"/>
      <c r="P1952"/>
      <c r="Q1952"/>
      <c r="R1952"/>
      <c r="S1952"/>
      <c r="T1952"/>
      <c r="U1952"/>
      <c r="W1952" s="115"/>
      <c r="AB1952" s="46"/>
      <c r="AC1952" s="46"/>
      <c r="AD1952" s="46"/>
      <c r="AE1952" s="46"/>
      <c r="AF1952" s="46"/>
    </row>
    <row r="1953" spans="1:32" x14ac:dyDescent="0.2">
      <c r="A1953"/>
      <c r="B1953"/>
      <c r="D1953"/>
      <c r="E1953"/>
      <c r="F1953"/>
      <c r="G1953"/>
      <c r="H1953"/>
      <c r="I1953"/>
      <c r="J1953"/>
      <c r="K1953"/>
      <c r="L1953"/>
      <c r="M1953"/>
      <c r="N1953"/>
      <c r="O1953"/>
      <c r="P1953"/>
      <c r="Q1953"/>
      <c r="R1953"/>
      <c r="S1953"/>
      <c r="T1953"/>
      <c r="U1953"/>
      <c r="W1953" s="115"/>
      <c r="AB1953" s="46"/>
      <c r="AC1953" s="46"/>
      <c r="AD1953" s="46"/>
      <c r="AE1953" s="46"/>
      <c r="AF1953" s="46"/>
    </row>
    <row r="1954" spans="1:32" x14ac:dyDescent="0.2">
      <c r="A1954"/>
      <c r="B1954"/>
      <c r="D1954"/>
      <c r="E1954"/>
      <c r="F1954"/>
      <c r="G1954"/>
      <c r="H1954"/>
      <c r="I1954"/>
      <c r="J1954"/>
      <c r="K1954"/>
      <c r="L1954"/>
      <c r="M1954"/>
      <c r="N1954"/>
      <c r="O1954"/>
      <c r="P1954"/>
      <c r="Q1954"/>
      <c r="R1954"/>
      <c r="S1954"/>
      <c r="T1954"/>
      <c r="U1954"/>
      <c r="W1954" s="115"/>
      <c r="AB1954" s="46"/>
      <c r="AC1954" s="46"/>
      <c r="AD1954" s="46"/>
      <c r="AE1954" s="46"/>
      <c r="AF1954" s="46"/>
    </row>
    <row r="1955" spans="1:32" x14ac:dyDescent="0.2">
      <c r="A1955"/>
      <c r="B1955"/>
      <c r="D1955"/>
      <c r="E1955"/>
      <c r="F1955"/>
      <c r="G1955"/>
      <c r="H1955"/>
      <c r="I1955"/>
      <c r="J1955"/>
      <c r="K1955"/>
      <c r="L1955"/>
      <c r="M1955"/>
      <c r="N1955"/>
      <c r="O1955"/>
      <c r="P1955"/>
      <c r="Q1955"/>
      <c r="R1955"/>
      <c r="S1955"/>
      <c r="T1955"/>
      <c r="U1955"/>
      <c r="W1955" s="115"/>
      <c r="AB1955" s="46"/>
      <c r="AC1955" s="46"/>
      <c r="AD1955" s="46"/>
      <c r="AE1955" s="46"/>
      <c r="AF1955" s="46"/>
    </row>
    <row r="1956" spans="1:32" x14ac:dyDescent="0.2">
      <c r="A1956"/>
      <c r="B1956"/>
      <c r="D1956"/>
      <c r="E1956"/>
      <c r="F1956"/>
      <c r="G1956"/>
      <c r="H1956"/>
      <c r="I1956"/>
      <c r="J1956"/>
      <c r="K1956"/>
      <c r="L1956"/>
      <c r="M1956"/>
      <c r="N1956"/>
      <c r="O1956"/>
      <c r="P1956"/>
      <c r="Q1956"/>
      <c r="R1956"/>
      <c r="S1956"/>
      <c r="T1956"/>
      <c r="U1956"/>
      <c r="W1956" s="115"/>
      <c r="AB1956" s="46"/>
      <c r="AC1956" s="46"/>
      <c r="AD1956" s="46"/>
      <c r="AE1956" s="46"/>
      <c r="AF1956" s="46"/>
    </row>
    <row r="1957" spans="1:32" x14ac:dyDescent="0.2">
      <c r="A1957"/>
      <c r="B1957"/>
      <c r="D1957"/>
      <c r="E1957"/>
      <c r="F1957"/>
      <c r="G1957"/>
      <c r="H1957"/>
      <c r="I1957"/>
      <c r="J1957"/>
      <c r="K1957"/>
      <c r="L1957"/>
      <c r="M1957"/>
      <c r="N1957"/>
      <c r="O1957"/>
      <c r="P1957"/>
      <c r="Q1957"/>
      <c r="R1957"/>
      <c r="S1957"/>
      <c r="T1957"/>
      <c r="U1957"/>
      <c r="W1957" s="115"/>
      <c r="AB1957" s="46"/>
      <c r="AC1957" s="46"/>
      <c r="AD1957" s="46"/>
      <c r="AE1957" s="46"/>
      <c r="AF1957" s="46"/>
    </row>
    <row r="1958" spans="1:32" x14ac:dyDescent="0.2">
      <c r="A1958"/>
      <c r="B1958"/>
      <c r="D1958"/>
      <c r="E1958"/>
      <c r="F1958"/>
      <c r="G1958"/>
      <c r="H1958"/>
      <c r="I1958"/>
      <c r="J1958"/>
      <c r="K1958"/>
      <c r="L1958"/>
      <c r="M1958"/>
      <c r="N1958"/>
      <c r="O1958"/>
      <c r="P1958"/>
      <c r="Q1958"/>
      <c r="R1958"/>
      <c r="S1958"/>
      <c r="T1958"/>
      <c r="U1958"/>
      <c r="W1958" s="115"/>
      <c r="AB1958" s="46"/>
      <c r="AC1958" s="46"/>
      <c r="AD1958" s="46"/>
      <c r="AE1958" s="46"/>
      <c r="AF1958" s="46"/>
    </row>
    <row r="1959" spans="1:32" x14ac:dyDescent="0.2">
      <c r="A1959"/>
      <c r="B1959"/>
      <c r="D1959"/>
      <c r="E1959"/>
      <c r="F1959"/>
      <c r="G1959"/>
      <c r="H1959"/>
      <c r="I1959"/>
      <c r="J1959"/>
      <c r="K1959"/>
      <c r="L1959"/>
      <c r="M1959"/>
      <c r="N1959"/>
      <c r="O1959"/>
      <c r="P1959"/>
      <c r="Q1959"/>
      <c r="R1959"/>
      <c r="S1959"/>
      <c r="T1959"/>
      <c r="U1959"/>
      <c r="W1959" s="115"/>
      <c r="AB1959" s="46"/>
      <c r="AC1959" s="46"/>
      <c r="AD1959" s="46"/>
      <c r="AE1959" s="46"/>
      <c r="AF1959" s="46"/>
    </row>
    <row r="1960" spans="1:32" x14ac:dyDescent="0.2">
      <c r="A1960"/>
      <c r="B1960"/>
      <c r="D1960"/>
      <c r="E1960"/>
      <c r="F1960"/>
      <c r="G1960"/>
      <c r="H1960"/>
      <c r="I1960"/>
      <c r="J1960"/>
      <c r="K1960"/>
      <c r="L1960"/>
      <c r="M1960"/>
      <c r="N1960"/>
      <c r="O1960"/>
      <c r="P1960"/>
      <c r="Q1960"/>
      <c r="R1960"/>
      <c r="S1960"/>
      <c r="T1960"/>
      <c r="U1960"/>
      <c r="W1960" s="115"/>
      <c r="AB1960" s="46"/>
      <c r="AC1960" s="46"/>
      <c r="AD1960" s="46"/>
      <c r="AE1960" s="46"/>
      <c r="AF1960" s="46"/>
    </row>
    <row r="1961" spans="1:32" x14ac:dyDescent="0.2">
      <c r="A1961"/>
      <c r="B1961"/>
      <c r="D1961"/>
      <c r="E1961"/>
      <c r="F1961"/>
      <c r="G1961"/>
      <c r="H1961"/>
      <c r="I1961"/>
      <c r="J1961"/>
      <c r="K1961"/>
      <c r="L1961"/>
      <c r="M1961"/>
      <c r="N1961"/>
      <c r="O1961"/>
      <c r="P1961"/>
      <c r="Q1961"/>
      <c r="R1961"/>
      <c r="S1961"/>
      <c r="T1961"/>
      <c r="U1961"/>
      <c r="W1961" s="115"/>
      <c r="AB1961" s="46"/>
      <c r="AC1961" s="46"/>
      <c r="AD1961" s="46"/>
      <c r="AE1961" s="46"/>
      <c r="AF1961" s="46"/>
    </row>
    <row r="1962" spans="1:32" x14ac:dyDescent="0.2">
      <c r="A1962"/>
      <c r="B1962"/>
      <c r="D1962"/>
      <c r="E1962"/>
      <c r="F1962"/>
      <c r="G1962"/>
      <c r="H1962"/>
      <c r="I1962"/>
      <c r="J1962"/>
      <c r="K1962"/>
      <c r="L1962"/>
      <c r="M1962"/>
      <c r="N1962"/>
      <c r="O1962"/>
      <c r="P1962"/>
      <c r="Q1962"/>
      <c r="R1962"/>
      <c r="S1962"/>
      <c r="T1962"/>
      <c r="U1962"/>
      <c r="W1962" s="115"/>
      <c r="AB1962" s="46"/>
      <c r="AC1962" s="46"/>
      <c r="AD1962" s="46"/>
      <c r="AE1962" s="46"/>
      <c r="AF1962" s="46"/>
    </row>
    <row r="1963" spans="1:32" x14ac:dyDescent="0.2">
      <c r="A1963"/>
      <c r="B1963"/>
      <c r="D1963"/>
      <c r="E1963"/>
      <c r="F1963"/>
      <c r="G1963"/>
      <c r="H1963"/>
      <c r="I1963"/>
      <c r="J1963"/>
      <c r="K1963"/>
      <c r="L1963"/>
      <c r="M1963"/>
      <c r="N1963"/>
      <c r="O1963"/>
      <c r="P1963"/>
      <c r="Q1963"/>
      <c r="R1963"/>
      <c r="S1963"/>
      <c r="T1963"/>
      <c r="U1963"/>
      <c r="W1963" s="115"/>
      <c r="AB1963" s="46"/>
      <c r="AC1963" s="46"/>
      <c r="AD1963" s="46"/>
      <c r="AE1963" s="46"/>
      <c r="AF1963" s="46"/>
    </row>
    <row r="1964" spans="1:32" x14ac:dyDescent="0.2">
      <c r="A1964"/>
      <c r="B1964"/>
      <c r="D1964"/>
      <c r="E1964"/>
      <c r="F1964"/>
      <c r="G1964"/>
      <c r="H1964"/>
      <c r="I1964"/>
      <c r="J1964"/>
      <c r="K1964"/>
      <c r="L1964"/>
      <c r="M1964"/>
      <c r="N1964"/>
      <c r="O1964"/>
      <c r="P1964"/>
      <c r="Q1964"/>
      <c r="R1964"/>
      <c r="S1964"/>
      <c r="T1964"/>
      <c r="U1964"/>
      <c r="W1964" s="115"/>
      <c r="AB1964" s="46"/>
      <c r="AC1964" s="46"/>
      <c r="AD1964" s="46"/>
      <c r="AE1964" s="46"/>
      <c r="AF1964" s="46"/>
    </row>
    <row r="1965" spans="1:32" x14ac:dyDescent="0.2">
      <c r="A1965"/>
      <c r="B1965"/>
      <c r="D1965"/>
      <c r="E1965"/>
      <c r="F1965"/>
      <c r="G1965"/>
      <c r="H1965"/>
      <c r="I1965"/>
      <c r="J1965"/>
      <c r="K1965"/>
      <c r="L1965"/>
      <c r="M1965"/>
      <c r="N1965"/>
      <c r="O1965"/>
      <c r="P1965"/>
      <c r="Q1965"/>
      <c r="R1965"/>
      <c r="S1965"/>
      <c r="T1965"/>
      <c r="U1965"/>
      <c r="W1965" s="115"/>
      <c r="AB1965" s="46"/>
      <c r="AC1965" s="46"/>
      <c r="AD1965" s="46"/>
      <c r="AE1965" s="46"/>
      <c r="AF1965" s="46"/>
    </row>
    <row r="1966" spans="1:32" x14ac:dyDescent="0.2">
      <c r="A1966"/>
      <c r="B1966"/>
      <c r="D1966"/>
      <c r="E1966"/>
      <c r="F1966"/>
      <c r="G1966"/>
      <c r="H1966"/>
      <c r="I1966"/>
      <c r="J1966"/>
      <c r="K1966"/>
      <c r="L1966"/>
      <c r="M1966"/>
      <c r="N1966"/>
      <c r="O1966"/>
      <c r="P1966"/>
      <c r="Q1966"/>
      <c r="R1966"/>
      <c r="S1966"/>
      <c r="T1966"/>
      <c r="U1966"/>
      <c r="W1966" s="115"/>
      <c r="AB1966" s="46"/>
      <c r="AC1966" s="46"/>
      <c r="AD1966" s="46"/>
      <c r="AE1966" s="46"/>
      <c r="AF1966" s="46"/>
    </row>
    <row r="1967" spans="1:32" x14ac:dyDescent="0.2">
      <c r="A1967"/>
      <c r="B1967"/>
      <c r="D1967"/>
      <c r="E1967"/>
      <c r="F1967"/>
      <c r="G1967"/>
      <c r="H1967"/>
      <c r="I1967"/>
      <c r="J1967"/>
      <c r="K1967"/>
      <c r="L1967"/>
      <c r="M1967"/>
      <c r="N1967"/>
      <c r="O1967"/>
      <c r="P1967"/>
      <c r="Q1967"/>
      <c r="R1967"/>
      <c r="S1967"/>
      <c r="T1967"/>
      <c r="U1967"/>
      <c r="W1967" s="115"/>
      <c r="AB1967" s="46"/>
      <c r="AC1967" s="46"/>
      <c r="AD1967" s="46"/>
      <c r="AE1967" s="46"/>
      <c r="AF1967" s="46"/>
    </row>
    <row r="1968" spans="1:32" x14ac:dyDescent="0.2">
      <c r="A1968"/>
      <c r="B1968"/>
      <c r="D1968"/>
      <c r="E1968"/>
      <c r="F1968"/>
      <c r="G1968"/>
      <c r="H1968"/>
      <c r="I1968"/>
      <c r="J1968"/>
      <c r="K1968"/>
      <c r="L1968"/>
      <c r="M1968"/>
      <c r="N1968"/>
      <c r="O1968"/>
      <c r="P1968"/>
      <c r="Q1968"/>
      <c r="R1968"/>
      <c r="S1968"/>
      <c r="T1968"/>
      <c r="U1968"/>
      <c r="W1968" s="115"/>
      <c r="AB1968" s="46"/>
      <c r="AC1968" s="46"/>
      <c r="AD1968" s="46"/>
      <c r="AE1968" s="46"/>
      <c r="AF1968" s="46"/>
    </row>
    <row r="1969" spans="1:32" x14ac:dyDescent="0.2">
      <c r="A1969"/>
      <c r="B1969"/>
      <c r="D1969"/>
      <c r="E1969"/>
      <c r="F1969"/>
      <c r="G1969"/>
      <c r="H1969"/>
      <c r="I1969"/>
      <c r="J1969"/>
      <c r="K1969"/>
      <c r="L1969"/>
      <c r="M1969"/>
      <c r="N1969"/>
      <c r="O1969"/>
      <c r="P1969"/>
      <c r="Q1969"/>
      <c r="R1969"/>
      <c r="S1969"/>
      <c r="T1969"/>
      <c r="U1969"/>
      <c r="W1969" s="115"/>
      <c r="AB1969" s="46"/>
      <c r="AC1969" s="46"/>
      <c r="AD1969" s="46"/>
      <c r="AE1969" s="46"/>
      <c r="AF1969" s="46"/>
    </row>
    <row r="1970" spans="1:32" x14ac:dyDescent="0.2">
      <c r="A1970"/>
      <c r="B1970"/>
      <c r="D1970"/>
      <c r="E1970"/>
      <c r="F1970"/>
      <c r="G1970"/>
      <c r="H1970"/>
      <c r="I1970"/>
      <c r="J1970"/>
      <c r="K1970"/>
      <c r="L1970"/>
      <c r="M1970"/>
      <c r="N1970"/>
      <c r="O1970"/>
      <c r="P1970"/>
      <c r="Q1970"/>
      <c r="R1970"/>
      <c r="S1970"/>
      <c r="T1970"/>
      <c r="U1970"/>
      <c r="W1970" s="115"/>
      <c r="AB1970" s="46"/>
      <c r="AC1970" s="46"/>
      <c r="AD1970" s="46"/>
      <c r="AE1970" s="46"/>
      <c r="AF1970" s="46"/>
    </row>
    <row r="1971" spans="1:32" x14ac:dyDescent="0.2">
      <c r="A1971"/>
      <c r="B1971"/>
      <c r="D1971"/>
      <c r="E1971"/>
      <c r="F1971"/>
      <c r="G1971"/>
      <c r="H1971"/>
      <c r="I1971"/>
      <c r="J1971"/>
      <c r="K1971"/>
      <c r="L1971"/>
      <c r="M1971"/>
      <c r="N1971"/>
      <c r="O1971"/>
      <c r="P1971"/>
      <c r="Q1971"/>
      <c r="R1971"/>
      <c r="S1971"/>
      <c r="T1971"/>
      <c r="U1971"/>
      <c r="W1971" s="115"/>
      <c r="AB1971" s="46"/>
      <c r="AC1971" s="46"/>
      <c r="AD1971" s="46"/>
      <c r="AE1971" s="46"/>
      <c r="AF1971" s="46"/>
    </row>
    <row r="1972" spans="1:32" x14ac:dyDescent="0.2">
      <c r="A1972"/>
      <c r="B1972"/>
      <c r="D1972"/>
      <c r="E1972"/>
      <c r="F1972"/>
      <c r="G1972"/>
      <c r="H1972"/>
      <c r="I1972"/>
      <c r="J1972"/>
      <c r="K1972"/>
      <c r="L1972"/>
      <c r="M1972"/>
      <c r="N1972"/>
      <c r="O1972"/>
      <c r="P1972"/>
      <c r="Q1972"/>
      <c r="R1972"/>
      <c r="S1972"/>
      <c r="T1972"/>
      <c r="U1972"/>
      <c r="W1972" s="115"/>
      <c r="AB1972" s="46"/>
      <c r="AC1972" s="46"/>
      <c r="AD1972" s="46"/>
      <c r="AE1972" s="46"/>
      <c r="AF1972" s="46"/>
    </row>
    <row r="1973" spans="1:32" x14ac:dyDescent="0.2">
      <c r="A1973"/>
      <c r="B1973"/>
      <c r="D1973"/>
      <c r="E1973"/>
      <c r="F1973"/>
      <c r="G1973"/>
      <c r="H1973"/>
      <c r="I1973"/>
      <c r="J1973"/>
      <c r="K1973"/>
      <c r="L1973"/>
      <c r="M1973"/>
      <c r="N1973"/>
      <c r="O1973"/>
      <c r="P1973"/>
      <c r="Q1973"/>
      <c r="R1973"/>
      <c r="S1973"/>
      <c r="T1973"/>
      <c r="U1973"/>
      <c r="W1973" s="115"/>
      <c r="AB1973" s="46"/>
      <c r="AC1973" s="46"/>
      <c r="AD1973" s="46"/>
      <c r="AE1973" s="46"/>
      <c r="AF1973" s="46"/>
    </row>
    <row r="1974" spans="1:32" x14ac:dyDescent="0.2">
      <c r="A1974"/>
      <c r="B1974"/>
      <c r="D1974"/>
      <c r="E1974"/>
      <c r="F1974"/>
      <c r="G1974"/>
      <c r="H1974"/>
      <c r="I1974"/>
      <c r="J1974"/>
      <c r="K1974"/>
      <c r="L1974"/>
      <c r="M1974"/>
      <c r="N1974"/>
      <c r="O1974"/>
      <c r="P1974"/>
      <c r="Q1974"/>
      <c r="R1974"/>
      <c r="S1974"/>
      <c r="T1974"/>
      <c r="U1974"/>
      <c r="W1974" s="115"/>
      <c r="AB1974" s="46"/>
      <c r="AC1974" s="46"/>
      <c r="AD1974" s="46"/>
      <c r="AE1974" s="46"/>
      <c r="AF1974" s="46"/>
    </row>
    <row r="1975" spans="1:32" x14ac:dyDescent="0.2">
      <c r="A1975"/>
      <c r="B1975"/>
      <c r="D1975"/>
      <c r="E1975"/>
      <c r="F1975"/>
      <c r="G1975"/>
      <c r="H1975"/>
      <c r="I1975"/>
      <c r="J1975"/>
      <c r="K1975"/>
      <c r="L1975"/>
      <c r="M1975"/>
      <c r="N1975"/>
      <c r="O1975"/>
      <c r="P1975"/>
      <c r="Q1975"/>
      <c r="R1975"/>
      <c r="S1975"/>
      <c r="T1975"/>
      <c r="U1975"/>
      <c r="W1975" s="115"/>
      <c r="AB1975" s="46"/>
      <c r="AC1975" s="46"/>
      <c r="AD1975" s="46"/>
      <c r="AE1975" s="46"/>
      <c r="AF1975" s="46"/>
    </row>
    <row r="1976" spans="1:32" x14ac:dyDescent="0.2">
      <c r="A1976"/>
      <c r="B1976"/>
      <c r="D1976"/>
      <c r="E1976"/>
      <c r="F1976"/>
      <c r="G1976"/>
      <c r="H1976"/>
      <c r="I1976"/>
      <c r="J1976"/>
      <c r="K1976"/>
      <c r="L1976"/>
      <c r="M1976"/>
      <c r="N1976"/>
      <c r="O1976"/>
      <c r="P1976"/>
      <c r="Q1976"/>
      <c r="R1976"/>
      <c r="S1976"/>
      <c r="T1976"/>
      <c r="U1976"/>
      <c r="W1976" s="115"/>
      <c r="AB1976" s="46"/>
      <c r="AC1976" s="46"/>
      <c r="AD1976" s="46"/>
      <c r="AE1976" s="46"/>
      <c r="AF1976" s="46"/>
    </row>
    <row r="1977" spans="1:32" x14ac:dyDescent="0.2">
      <c r="A1977"/>
      <c r="B1977"/>
      <c r="D1977"/>
      <c r="E1977"/>
      <c r="F1977"/>
      <c r="G1977"/>
      <c r="H1977"/>
      <c r="I1977"/>
      <c r="J1977"/>
      <c r="K1977"/>
      <c r="L1977"/>
      <c r="M1977"/>
      <c r="N1977"/>
      <c r="O1977"/>
      <c r="P1977"/>
      <c r="Q1977"/>
      <c r="R1977"/>
      <c r="S1977"/>
      <c r="T1977"/>
      <c r="U1977"/>
      <c r="W1977" s="115"/>
      <c r="AB1977" s="46"/>
      <c r="AC1977" s="46"/>
      <c r="AD1977" s="46"/>
      <c r="AE1977" s="46"/>
      <c r="AF1977" s="46"/>
    </row>
    <row r="1978" spans="1:32" x14ac:dyDescent="0.2">
      <c r="A1978"/>
      <c r="B1978"/>
      <c r="D1978"/>
      <c r="E1978"/>
      <c r="F1978"/>
      <c r="G1978"/>
      <c r="H1978"/>
      <c r="I1978"/>
      <c r="J1978"/>
      <c r="K1978"/>
      <c r="L1978"/>
      <c r="M1978"/>
      <c r="N1978"/>
      <c r="O1978"/>
      <c r="P1978"/>
      <c r="Q1978"/>
      <c r="R1978"/>
      <c r="S1978"/>
      <c r="T1978"/>
      <c r="U1978"/>
      <c r="W1978" s="115"/>
      <c r="AB1978" s="46"/>
      <c r="AC1978" s="46"/>
      <c r="AD1978" s="46"/>
      <c r="AE1978" s="46"/>
      <c r="AF1978" s="46"/>
    </row>
    <row r="1979" spans="1:32" x14ac:dyDescent="0.2">
      <c r="A1979"/>
      <c r="B1979"/>
      <c r="D1979"/>
      <c r="E1979"/>
      <c r="F1979"/>
      <c r="G1979"/>
      <c r="H1979"/>
      <c r="I1979"/>
      <c r="J1979"/>
      <c r="K1979"/>
      <c r="L1979"/>
      <c r="M1979"/>
      <c r="N1979"/>
      <c r="O1979"/>
      <c r="P1979"/>
      <c r="Q1979"/>
      <c r="R1979"/>
      <c r="S1979"/>
      <c r="T1979"/>
      <c r="U1979"/>
      <c r="W1979" s="115"/>
      <c r="AB1979" s="46"/>
      <c r="AC1979" s="46"/>
      <c r="AD1979" s="46"/>
      <c r="AE1979" s="46"/>
      <c r="AF1979" s="46"/>
    </row>
    <row r="1980" spans="1:32" x14ac:dyDescent="0.2">
      <c r="A1980"/>
      <c r="B1980"/>
      <c r="D1980"/>
      <c r="E1980"/>
      <c r="F1980"/>
      <c r="G1980"/>
      <c r="H1980"/>
      <c r="I1980"/>
      <c r="J1980"/>
      <c r="K1980"/>
      <c r="L1980"/>
      <c r="M1980"/>
      <c r="N1980"/>
      <c r="O1980"/>
      <c r="P1980"/>
      <c r="Q1980"/>
      <c r="R1980"/>
      <c r="S1980"/>
      <c r="T1980"/>
      <c r="U1980"/>
      <c r="W1980" s="115"/>
      <c r="AB1980" s="46"/>
      <c r="AC1980" s="46"/>
      <c r="AD1980" s="46"/>
      <c r="AE1980" s="46"/>
      <c r="AF1980" s="46"/>
    </row>
    <row r="1981" spans="1:32" x14ac:dyDescent="0.2">
      <c r="A1981"/>
      <c r="B1981"/>
      <c r="D1981"/>
      <c r="E1981"/>
      <c r="F1981"/>
      <c r="G1981"/>
      <c r="H1981"/>
      <c r="I1981"/>
      <c r="J1981"/>
      <c r="K1981"/>
      <c r="L1981"/>
      <c r="M1981"/>
      <c r="N1981"/>
      <c r="O1981"/>
      <c r="P1981"/>
      <c r="Q1981"/>
      <c r="R1981"/>
      <c r="S1981"/>
      <c r="T1981"/>
      <c r="U1981"/>
      <c r="W1981" s="115"/>
      <c r="AB1981" s="46"/>
      <c r="AC1981" s="46"/>
      <c r="AD1981" s="46"/>
      <c r="AE1981" s="46"/>
      <c r="AF1981" s="46"/>
    </row>
    <row r="1982" spans="1:32" x14ac:dyDescent="0.2">
      <c r="A1982"/>
      <c r="B1982"/>
      <c r="D1982"/>
      <c r="E1982"/>
      <c r="F1982"/>
      <c r="G1982"/>
      <c r="H1982"/>
      <c r="I1982"/>
      <c r="J1982"/>
      <c r="K1982"/>
      <c r="L1982"/>
      <c r="M1982"/>
      <c r="N1982"/>
      <c r="O1982"/>
      <c r="P1982"/>
      <c r="Q1982"/>
      <c r="R1982"/>
      <c r="S1982"/>
      <c r="T1982"/>
      <c r="U1982"/>
      <c r="W1982" s="115"/>
      <c r="AB1982" s="46"/>
      <c r="AC1982" s="46"/>
      <c r="AD1982" s="46"/>
      <c r="AE1982" s="46"/>
      <c r="AF1982" s="46"/>
    </row>
    <row r="1983" spans="1:32" x14ac:dyDescent="0.2">
      <c r="A1983"/>
      <c r="B1983"/>
      <c r="D1983"/>
      <c r="E1983"/>
      <c r="F1983"/>
      <c r="G1983"/>
      <c r="H1983"/>
      <c r="I1983"/>
      <c r="J1983"/>
      <c r="K1983"/>
      <c r="L1983"/>
      <c r="M1983"/>
      <c r="N1983"/>
      <c r="O1983"/>
      <c r="P1983"/>
      <c r="Q1983"/>
      <c r="R1983"/>
      <c r="S1983"/>
      <c r="T1983"/>
      <c r="U1983"/>
      <c r="W1983" s="115"/>
      <c r="AB1983" s="46"/>
      <c r="AC1983" s="46"/>
      <c r="AD1983" s="46"/>
      <c r="AE1983" s="46"/>
      <c r="AF1983" s="46"/>
    </row>
    <row r="1984" spans="1:32" x14ac:dyDescent="0.2">
      <c r="A1984"/>
      <c r="B1984"/>
      <c r="D1984"/>
      <c r="E1984"/>
      <c r="F1984"/>
      <c r="G1984"/>
      <c r="H1984"/>
      <c r="I1984"/>
      <c r="J1984"/>
      <c r="K1984"/>
      <c r="L1984"/>
      <c r="M1984"/>
      <c r="N1984"/>
      <c r="O1984"/>
      <c r="P1984"/>
      <c r="Q1984"/>
      <c r="R1984"/>
      <c r="S1984"/>
      <c r="T1984"/>
      <c r="U1984"/>
      <c r="W1984" s="115"/>
      <c r="AB1984" s="46"/>
      <c r="AC1984" s="46"/>
      <c r="AD1984" s="46"/>
      <c r="AE1984" s="46"/>
      <c r="AF1984" s="46"/>
    </row>
    <row r="1985" spans="1:32" x14ac:dyDescent="0.2">
      <c r="A1985"/>
      <c r="B1985"/>
      <c r="D1985"/>
      <c r="E1985"/>
      <c r="F1985"/>
      <c r="G1985"/>
      <c r="H1985"/>
      <c r="I1985"/>
      <c r="J1985"/>
      <c r="K1985"/>
      <c r="L1985"/>
      <c r="M1985"/>
      <c r="N1985"/>
      <c r="O1985"/>
      <c r="P1985"/>
      <c r="Q1985"/>
      <c r="R1985"/>
      <c r="S1985"/>
      <c r="T1985"/>
      <c r="U1985"/>
      <c r="W1985" s="115"/>
      <c r="AB1985" s="46"/>
      <c r="AC1985" s="46"/>
      <c r="AD1985" s="46"/>
      <c r="AE1985" s="46"/>
      <c r="AF1985" s="46"/>
    </row>
    <row r="1986" spans="1:32" x14ac:dyDescent="0.2">
      <c r="A1986"/>
      <c r="B1986"/>
      <c r="D1986"/>
      <c r="E1986"/>
      <c r="F1986"/>
      <c r="G1986"/>
      <c r="H1986"/>
      <c r="I1986"/>
      <c r="J1986"/>
      <c r="K1986"/>
      <c r="L1986"/>
      <c r="M1986"/>
      <c r="N1986"/>
      <c r="O1986"/>
      <c r="P1986"/>
      <c r="Q1986"/>
      <c r="R1986"/>
      <c r="S1986"/>
      <c r="T1986"/>
      <c r="U1986"/>
      <c r="W1986" s="115"/>
      <c r="AB1986" s="46"/>
      <c r="AC1986" s="46"/>
      <c r="AD1986" s="46"/>
      <c r="AE1986" s="46"/>
      <c r="AF1986" s="46"/>
    </row>
    <row r="1987" spans="1:32" x14ac:dyDescent="0.2">
      <c r="A1987"/>
      <c r="B1987"/>
      <c r="D1987"/>
      <c r="E1987"/>
      <c r="F1987"/>
      <c r="G1987"/>
      <c r="H1987"/>
      <c r="I1987"/>
      <c r="J1987"/>
      <c r="K1987"/>
      <c r="L1987"/>
      <c r="M1987"/>
      <c r="N1987"/>
      <c r="O1987"/>
      <c r="P1987"/>
      <c r="Q1987"/>
      <c r="R1987"/>
      <c r="S1987"/>
      <c r="T1987"/>
      <c r="U1987"/>
      <c r="W1987" s="115"/>
      <c r="AB1987" s="46"/>
      <c r="AC1987" s="46"/>
      <c r="AD1987" s="46"/>
      <c r="AE1987" s="46"/>
      <c r="AF1987" s="46"/>
    </row>
    <row r="1988" spans="1:32" x14ac:dyDescent="0.2">
      <c r="A1988"/>
      <c r="B1988"/>
      <c r="D1988"/>
      <c r="E1988"/>
      <c r="F1988"/>
      <c r="G1988"/>
      <c r="H1988"/>
      <c r="I1988"/>
      <c r="J1988"/>
      <c r="K1988"/>
      <c r="L1988"/>
      <c r="M1988"/>
      <c r="N1988"/>
      <c r="O1988"/>
      <c r="P1988"/>
      <c r="Q1988"/>
      <c r="R1988"/>
      <c r="S1988"/>
      <c r="T1988"/>
      <c r="U1988"/>
      <c r="W1988" s="115"/>
      <c r="AB1988" s="46"/>
      <c r="AC1988" s="46"/>
      <c r="AD1988" s="46"/>
      <c r="AE1988" s="46"/>
      <c r="AF1988" s="46"/>
    </row>
    <row r="1989" spans="1:32" x14ac:dyDescent="0.2">
      <c r="A1989"/>
      <c r="B1989"/>
      <c r="D1989"/>
      <c r="E1989"/>
      <c r="F1989"/>
      <c r="G1989"/>
      <c r="H1989"/>
      <c r="I1989"/>
      <c r="J1989"/>
      <c r="K1989"/>
      <c r="L1989"/>
      <c r="M1989"/>
      <c r="N1989"/>
      <c r="O1989"/>
      <c r="P1989"/>
      <c r="Q1989"/>
      <c r="R1989"/>
      <c r="S1989"/>
      <c r="T1989"/>
      <c r="U1989"/>
      <c r="W1989" s="115"/>
      <c r="AB1989" s="46"/>
      <c r="AC1989" s="46"/>
      <c r="AD1989" s="46"/>
      <c r="AE1989" s="46"/>
      <c r="AF1989" s="46"/>
    </row>
    <row r="1990" spans="1:32" x14ac:dyDescent="0.2">
      <c r="A1990"/>
      <c r="B1990"/>
      <c r="D1990"/>
      <c r="E1990"/>
      <c r="F1990"/>
      <c r="G1990"/>
      <c r="H1990"/>
      <c r="I1990"/>
      <c r="J1990"/>
      <c r="K1990"/>
      <c r="L1990"/>
      <c r="M1990"/>
      <c r="N1990"/>
      <c r="O1990"/>
      <c r="P1990"/>
      <c r="Q1990"/>
      <c r="R1990"/>
      <c r="S1990"/>
      <c r="T1990"/>
      <c r="U1990"/>
      <c r="W1990" s="115"/>
      <c r="AB1990" s="46"/>
      <c r="AC1990" s="46"/>
      <c r="AD1990" s="46"/>
      <c r="AE1990" s="46"/>
      <c r="AF1990" s="46"/>
    </row>
    <row r="1991" spans="1:32" x14ac:dyDescent="0.2">
      <c r="A1991"/>
      <c r="B1991"/>
      <c r="D1991"/>
      <c r="E1991"/>
      <c r="F1991"/>
      <c r="G1991"/>
      <c r="H1991"/>
      <c r="I1991"/>
      <c r="J1991"/>
      <c r="K1991"/>
      <c r="L1991"/>
      <c r="M1991"/>
      <c r="N1991"/>
      <c r="O1991"/>
      <c r="P1991"/>
      <c r="Q1991"/>
      <c r="R1991"/>
      <c r="S1991"/>
      <c r="T1991"/>
      <c r="U1991"/>
      <c r="W1991" s="115"/>
      <c r="AB1991" s="46"/>
      <c r="AC1991" s="46"/>
      <c r="AD1991" s="46"/>
      <c r="AE1991" s="46"/>
      <c r="AF1991" s="46"/>
    </row>
    <row r="1992" spans="1:32" x14ac:dyDescent="0.2">
      <c r="A1992"/>
      <c r="B1992"/>
      <c r="D1992"/>
      <c r="E1992"/>
      <c r="F1992"/>
      <c r="G1992"/>
      <c r="H1992"/>
      <c r="I1992"/>
      <c r="J1992"/>
      <c r="K1992"/>
      <c r="L1992"/>
      <c r="M1992"/>
      <c r="N1992"/>
      <c r="O1992"/>
      <c r="P1992"/>
      <c r="Q1992"/>
      <c r="R1992"/>
      <c r="S1992"/>
      <c r="T1992"/>
      <c r="U1992"/>
      <c r="W1992" s="115"/>
      <c r="AB1992" s="46"/>
      <c r="AC1992" s="46"/>
      <c r="AD1992" s="46"/>
      <c r="AE1992" s="46"/>
      <c r="AF1992" s="46"/>
    </row>
    <row r="1993" spans="1:32" x14ac:dyDescent="0.2">
      <c r="A1993"/>
      <c r="B1993"/>
      <c r="D1993"/>
      <c r="E1993"/>
      <c r="F1993"/>
      <c r="G1993"/>
      <c r="H1993"/>
      <c r="I1993"/>
      <c r="J1993"/>
      <c r="K1993"/>
      <c r="L1993"/>
      <c r="M1993"/>
      <c r="N1993"/>
      <c r="O1993"/>
      <c r="P1993"/>
      <c r="Q1993"/>
      <c r="R1993"/>
      <c r="S1993"/>
      <c r="T1993"/>
      <c r="U1993"/>
      <c r="W1993" s="115"/>
      <c r="AB1993" s="46"/>
      <c r="AC1993" s="46"/>
      <c r="AD1993" s="46"/>
      <c r="AE1993" s="46"/>
      <c r="AF1993" s="46"/>
    </row>
    <row r="1994" spans="1:32" x14ac:dyDescent="0.2">
      <c r="A1994"/>
      <c r="B1994"/>
      <c r="D1994"/>
      <c r="E1994"/>
      <c r="F1994"/>
      <c r="G1994"/>
      <c r="H1994"/>
      <c r="I1994"/>
      <c r="J1994"/>
      <c r="K1994"/>
      <c r="L1994"/>
      <c r="M1994"/>
      <c r="N1994"/>
      <c r="O1994"/>
      <c r="P1994"/>
      <c r="Q1994"/>
      <c r="R1994"/>
      <c r="S1994"/>
      <c r="T1994"/>
      <c r="U1994"/>
      <c r="W1994" s="115"/>
      <c r="AB1994" s="46"/>
      <c r="AC1994" s="46"/>
      <c r="AD1994" s="46"/>
      <c r="AE1994" s="46"/>
      <c r="AF1994" s="46"/>
    </row>
    <row r="1995" spans="1:32" x14ac:dyDescent="0.2">
      <c r="A1995"/>
      <c r="B1995"/>
      <c r="D1995"/>
      <c r="E1995"/>
      <c r="F1995"/>
      <c r="G1995"/>
      <c r="H1995"/>
      <c r="I1995"/>
      <c r="J1995"/>
      <c r="K1995"/>
      <c r="L1995"/>
      <c r="M1995"/>
      <c r="N1995"/>
      <c r="O1995"/>
      <c r="P1995"/>
      <c r="Q1995"/>
      <c r="R1995"/>
      <c r="S1995"/>
      <c r="T1995"/>
      <c r="U1995"/>
      <c r="W1995" s="115"/>
      <c r="AB1995" s="46"/>
      <c r="AC1995" s="46"/>
      <c r="AD1995" s="46"/>
      <c r="AE1995" s="46"/>
      <c r="AF1995" s="46"/>
    </row>
    <row r="1996" spans="1:32" x14ac:dyDescent="0.2">
      <c r="A1996"/>
      <c r="B1996"/>
      <c r="D1996"/>
      <c r="E1996"/>
      <c r="F1996"/>
      <c r="G1996"/>
      <c r="H1996"/>
      <c r="I1996"/>
      <c r="J1996"/>
      <c r="K1996"/>
      <c r="L1996"/>
      <c r="M1996"/>
      <c r="N1996"/>
      <c r="O1996"/>
      <c r="P1996"/>
      <c r="Q1996"/>
      <c r="R1996"/>
      <c r="S1996"/>
      <c r="T1996"/>
      <c r="U1996"/>
      <c r="W1996" s="115"/>
      <c r="AB1996" s="46"/>
      <c r="AC1996" s="46"/>
      <c r="AD1996" s="46"/>
      <c r="AE1996" s="46"/>
      <c r="AF1996" s="46"/>
    </row>
    <row r="1997" spans="1:32" x14ac:dyDescent="0.2">
      <c r="A1997"/>
      <c r="B1997"/>
      <c r="D1997"/>
      <c r="E1997"/>
      <c r="F1997"/>
      <c r="G1997"/>
      <c r="H1997"/>
      <c r="I1997"/>
      <c r="J1997"/>
      <c r="K1997"/>
      <c r="L1997"/>
      <c r="M1997"/>
      <c r="N1997"/>
      <c r="O1997"/>
      <c r="P1997"/>
      <c r="Q1997"/>
      <c r="R1997"/>
      <c r="S1997"/>
      <c r="T1997"/>
      <c r="U1997"/>
      <c r="W1997" s="115"/>
      <c r="AB1997" s="46"/>
      <c r="AC1997" s="46"/>
      <c r="AD1997" s="46"/>
      <c r="AE1997" s="46"/>
      <c r="AF1997" s="46"/>
    </row>
    <row r="1998" spans="1:32" x14ac:dyDescent="0.2">
      <c r="A1998"/>
      <c r="B1998"/>
      <c r="D1998"/>
      <c r="E1998"/>
      <c r="F1998"/>
      <c r="G1998"/>
      <c r="H1998"/>
      <c r="I1998"/>
      <c r="J1998"/>
      <c r="K1998"/>
      <c r="L1998"/>
      <c r="M1998"/>
      <c r="N1998"/>
      <c r="O1998"/>
      <c r="P1998"/>
      <c r="Q1998"/>
      <c r="R1998"/>
      <c r="S1998"/>
      <c r="T1998"/>
      <c r="U1998"/>
      <c r="W1998" s="115"/>
      <c r="AB1998" s="46"/>
      <c r="AC1998" s="46"/>
      <c r="AD1998" s="46"/>
      <c r="AE1998" s="46"/>
      <c r="AF1998" s="46"/>
    </row>
    <row r="1999" spans="1:32" x14ac:dyDescent="0.2">
      <c r="A1999"/>
      <c r="B1999"/>
      <c r="D1999"/>
      <c r="E1999"/>
      <c r="F1999"/>
      <c r="G1999"/>
      <c r="H1999"/>
      <c r="I1999"/>
      <c r="J1999"/>
      <c r="K1999"/>
      <c r="L1999"/>
      <c r="M1999"/>
      <c r="N1999"/>
      <c r="O1999"/>
      <c r="P1999"/>
      <c r="Q1999"/>
      <c r="R1999"/>
      <c r="S1999"/>
      <c r="T1999"/>
      <c r="U1999"/>
      <c r="W1999" s="115"/>
      <c r="AB1999" s="46"/>
      <c r="AC1999" s="46"/>
      <c r="AD1999" s="46"/>
      <c r="AE1999" s="46"/>
      <c r="AF1999" s="46"/>
    </row>
    <row r="2000" spans="1:32" x14ac:dyDescent="0.2">
      <c r="A2000"/>
      <c r="B2000"/>
      <c r="D2000"/>
      <c r="E2000"/>
      <c r="F2000"/>
      <c r="G2000"/>
      <c r="H2000"/>
      <c r="I2000"/>
      <c r="J2000"/>
      <c r="K2000"/>
      <c r="L2000"/>
      <c r="M2000"/>
      <c r="N2000"/>
      <c r="O2000"/>
      <c r="P2000"/>
      <c r="Q2000"/>
      <c r="R2000"/>
      <c r="S2000"/>
      <c r="T2000"/>
      <c r="U2000"/>
      <c r="W2000" s="115"/>
      <c r="AB2000" s="46"/>
      <c r="AC2000" s="46"/>
      <c r="AD2000" s="46"/>
      <c r="AE2000" s="46"/>
      <c r="AF2000" s="46"/>
    </row>
    <row r="2001" spans="1:32" x14ac:dyDescent="0.2">
      <c r="A2001"/>
      <c r="B2001"/>
      <c r="D2001"/>
      <c r="E2001"/>
      <c r="F2001"/>
      <c r="G2001"/>
      <c r="H2001"/>
      <c r="I2001"/>
      <c r="J2001"/>
      <c r="K2001"/>
      <c r="L2001"/>
      <c r="M2001"/>
      <c r="N2001"/>
      <c r="O2001"/>
      <c r="P2001"/>
      <c r="Q2001"/>
      <c r="R2001"/>
      <c r="S2001"/>
      <c r="T2001"/>
      <c r="U2001"/>
      <c r="W2001" s="115"/>
      <c r="AB2001" s="46"/>
      <c r="AC2001" s="46"/>
      <c r="AD2001" s="46"/>
      <c r="AE2001" s="46"/>
      <c r="AF2001" s="46"/>
    </row>
    <row r="2002" spans="1:32" x14ac:dyDescent="0.2">
      <c r="A2002"/>
      <c r="B2002"/>
      <c r="D2002"/>
      <c r="E2002"/>
      <c r="F2002"/>
      <c r="G2002"/>
      <c r="H2002"/>
      <c r="I2002"/>
      <c r="J2002"/>
      <c r="K2002"/>
      <c r="L2002"/>
      <c r="M2002"/>
      <c r="N2002"/>
      <c r="O2002"/>
      <c r="P2002"/>
      <c r="Q2002"/>
      <c r="R2002"/>
      <c r="S2002"/>
      <c r="T2002"/>
      <c r="U2002"/>
      <c r="W2002" s="115"/>
      <c r="AB2002" s="46"/>
      <c r="AC2002" s="46"/>
      <c r="AD2002" s="46"/>
      <c r="AE2002" s="46"/>
      <c r="AF2002" s="46"/>
    </row>
    <row r="2003" spans="1:32" x14ac:dyDescent="0.2">
      <c r="A2003"/>
      <c r="B2003"/>
      <c r="D2003"/>
      <c r="E2003"/>
      <c r="F2003"/>
      <c r="G2003"/>
      <c r="H2003"/>
      <c r="I2003"/>
      <c r="J2003"/>
      <c r="K2003"/>
      <c r="L2003"/>
      <c r="M2003"/>
      <c r="N2003"/>
      <c r="O2003"/>
      <c r="P2003"/>
      <c r="Q2003"/>
      <c r="R2003"/>
      <c r="S2003"/>
      <c r="T2003"/>
      <c r="U2003"/>
      <c r="W2003" s="115"/>
      <c r="AB2003" s="46"/>
      <c r="AC2003" s="46"/>
      <c r="AD2003" s="46"/>
      <c r="AE2003" s="46"/>
      <c r="AF2003" s="46"/>
    </row>
    <row r="2004" spans="1:32" x14ac:dyDescent="0.2">
      <c r="A2004"/>
      <c r="B2004"/>
      <c r="D2004"/>
      <c r="E2004"/>
      <c r="F2004"/>
      <c r="G2004"/>
      <c r="H2004"/>
      <c r="I2004"/>
      <c r="J2004"/>
      <c r="K2004"/>
      <c r="L2004"/>
      <c r="M2004"/>
      <c r="N2004"/>
      <c r="O2004"/>
      <c r="P2004"/>
      <c r="Q2004"/>
      <c r="R2004"/>
      <c r="S2004"/>
      <c r="T2004"/>
      <c r="U2004"/>
      <c r="W2004" s="115"/>
      <c r="AB2004" s="46"/>
      <c r="AC2004" s="46"/>
      <c r="AD2004" s="46"/>
      <c r="AE2004" s="46"/>
      <c r="AF2004" s="46"/>
    </row>
    <row r="2005" spans="1:32" x14ac:dyDescent="0.2">
      <c r="A2005"/>
      <c r="B2005"/>
      <c r="D2005"/>
      <c r="E2005"/>
      <c r="F2005"/>
      <c r="G2005"/>
      <c r="H2005"/>
      <c r="I2005"/>
      <c r="J2005"/>
      <c r="K2005"/>
      <c r="L2005"/>
      <c r="M2005"/>
      <c r="N2005"/>
      <c r="O2005"/>
      <c r="P2005"/>
      <c r="Q2005"/>
      <c r="R2005"/>
      <c r="S2005"/>
      <c r="T2005"/>
      <c r="U2005"/>
      <c r="W2005" s="115"/>
      <c r="AB2005" s="46"/>
      <c r="AC2005" s="46"/>
      <c r="AD2005" s="46"/>
      <c r="AE2005" s="46"/>
      <c r="AF2005" s="46"/>
    </row>
    <row r="2006" spans="1:32" x14ac:dyDescent="0.2">
      <c r="A2006"/>
      <c r="B2006"/>
      <c r="D2006"/>
      <c r="E2006"/>
      <c r="F2006"/>
      <c r="G2006"/>
      <c r="H2006"/>
      <c r="I2006"/>
      <c r="J2006"/>
      <c r="K2006"/>
      <c r="L2006"/>
      <c r="M2006"/>
      <c r="N2006"/>
      <c r="O2006"/>
      <c r="P2006"/>
      <c r="Q2006"/>
      <c r="R2006"/>
      <c r="S2006"/>
      <c r="T2006"/>
      <c r="U2006"/>
      <c r="W2006" s="115"/>
      <c r="AB2006" s="46"/>
      <c r="AC2006" s="46"/>
      <c r="AD2006" s="46"/>
      <c r="AE2006" s="46"/>
      <c r="AF2006" s="46"/>
    </row>
    <row r="2007" spans="1:32" x14ac:dyDescent="0.2">
      <c r="A2007"/>
      <c r="B2007"/>
      <c r="D2007"/>
      <c r="E2007"/>
      <c r="F2007"/>
      <c r="G2007"/>
      <c r="H2007"/>
      <c r="I2007"/>
      <c r="J2007"/>
      <c r="K2007"/>
      <c r="L2007"/>
      <c r="M2007"/>
      <c r="N2007"/>
      <c r="O2007"/>
      <c r="P2007"/>
      <c r="Q2007"/>
      <c r="R2007"/>
      <c r="S2007"/>
      <c r="T2007"/>
      <c r="U2007"/>
      <c r="W2007" s="115"/>
      <c r="AB2007" s="46"/>
      <c r="AC2007" s="46"/>
      <c r="AD2007" s="46"/>
      <c r="AE2007" s="46"/>
      <c r="AF2007" s="46"/>
    </row>
    <row r="2008" spans="1:32" x14ac:dyDescent="0.2">
      <c r="A2008"/>
      <c r="B2008"/>
      <c r="D2008"/>
      <c r="E2008"/>
      <c r="F2008"/>
      <c r="G2008"/>
      <c r="H2008"/>
      <c r="I2008"/>
      <c r="J2008"/>
      <c r="K2008"/>
      <c r="L2008"/>
      <c r="M2008"/>
      <c r="N2008"/>
      <c r="O2008"/>
      <c r="P2008"/>
      <c r="Q2008"/>
      <c r="R2008"/>
      <c r="S2008"/>
      <c r="T2008"/>
      <c r="U2008"/>
      <c r="W2008" s="115"/>
      <c r="AB2008" s="46"/>
      <c r="AC2008" s="46"/>
      <c r="AD2008" s="46"/>
      <c r="AE2008" s="46"/>
      <c r="AF2008" s="46"/>
    </row>
    <row r="2009" spans="1:32" x14ac:dyDescent="0.2">
      <c r="A2009"/>
      <c r="B2009"/>
      <c r="D2009"/>
      <c r="E2009"/>
      <c r="F2009"/>
      <c r="G2009"/>
      <c r="H2009"/>
      <c r="I2009"/>
      <c r="J2009"/>
      <c r="K2009"/>
      <c r="L2009"/>
      <c r="M2009"/>
      <c r="N2009"/>
      <c r="O2009"/>
      <c r="P2009"/>
      <c r="Q2009"/>
      <c r="R2009"/>
      <c r="S2009"/>
      <c r="T2009"/>
      <c r="U2009"/>
      <c r="W2009" s="115"/>
      <c r="AB2009" s="46"/>
      <c r="AC2009" s="46"/>
      <c r="AD2009" s="46"/>
      <c r="AE2009" s="46"/>
      <c r="AF2009" s="46"/>
    </row>
    <row r="2010" spans="1:32" x14ac:dyDescent="0.2">
      <c r="A2010"/>
      <c r="B2010"/>
      <c r="D2010"/>
      <c r="E2010"/>
      <c r="F2010"/>
      <c r="G2010"/>
      <c r="H2010"/>
      <c r="I2010"/>
      <c r="J2010"/>
      <c r="K2010"/>
      <c r="L2010"/>
      <c r="M2010"/>
      <c r="N2010"/>
      <c r="O2010"/>
      <c r="P2010"/>
      <c r="Q2010"/>
      <c r="R2010"/>
      <c r="S2010"/>
      <c r="T2010"/>
      <c r="U2010"/>
      <c r="W2010" s="115"/>
      <c r="AB2010" s="46"/>
      <c r="AC2010" s="46"/>
      <c r="AD2010" s="46"/>
      <c r="AE2010" s="46"/>
      <c r="AF2010" s="46"/>
    </row>
    <row r="2011" spans="1:32" x14ac:dyDescent="0.2">
      <c r="A2011"/>
      <c r="B2011"/>
      <c r="D2011"/>
      <c r="E2011"/>
      <c r="F2011"/>
      <c r="G2011"/>
      <c r="H2011"/>
      <c r="I2011"/>
      <c r="J2011"/>
      <c r="K2011"/>
      <c r="L2011"/>
      <c r="M2011"/>
      <c r="N2011"/>
      <c r="O2011"/>
      <c r="P2011"/>
      <c r="Q2011"/>
      <c r="R2011"/>
      <c r="S2011"/>
      <c r="T2011"/>
      <c r="U2011"/>
      <c r="W2011" s="115"/>
      <c r="AB2011" s="46"/>
      <c r="AC2011" s="46"/>
      <c r="AD2011" s="46"/>
      <c r="AE2011" s="46"/>
      <c r="AF2011" s="46"/>
    </row>
    <row r="2012" spans="1:32" x14ac:dyDescent="0.2">
      <c r="A2012"/>
      <c r="B2012"/>
      <c r="D2012"/>
      <c r="E2012"/>
      <c r="F2012"/>
      <c r="G2012"/>
      <c r="H2012"/>
      <c r="I2012"/>
      <c r="J2012"/>
      <c r="K2012"/>
      <c r="L2012"/>
      <c r="M2012"/>
      <c r="N2012"/>
      <c r="O2012"/>
      <c r="P2012"/>
      <c r="Q2012"/>
      <c r="R2012"/>
      <c r="S2012"/>
      <c r="T2012"/>
      <c r="U2012"/>
      <c r="W2012" s="115"/>
      <c r="AB2012" s="46"/>
      <c r="AC2012" s="46"/>
      <c r="AD2012" s="46"/>
      <c r="AE2012" s="46"/>
      <c r="AF2012" s="46"/>
    </row>
    <row r="2013" spans="1:32" x14ac:dyDescent="0.2">
      <c r="A2013"/>
      <c r="B2013"/>
      <c r="D2013"/>
      <c r="E2013"/>
      <c r="F2013"/>
      <c r="G2013"/>
      <c r="H2013"/>
      <c r="I2013"/>
      <c r="J2013"/>
      <c r="K2013"/>
      <c r="L2013"/>
      <c r="M2013"/>
      <c r="N2013"/>
      <c r="O2013"/>
      <c r="P2013"/>
      <c r="Q2013"/>
      <c r="R2013"/>
      <c r="S2013"/>
      <c r="T2013"/>
      <c r="U2013"/>
      <c r="W2013" s="115"/>
      <c r="AB2013" s="46"/>
      <c r="AC2013" s="46"/>
      <c r="AD2013" s="46"/>
      <c r="AE2013" s="46"/>
      <c r="AF2013" s="46"/>
    </row>
    <row r="2014" spans="1:32" x14ac:dyDescent="0.2">
      <c r="A2014"/>
      <c r="B2014"/>
      <c r="D2014"/>
      <c r="E2014"/>
      <c r="F2014"/>
      <c r="G2014"/>
      <c r="H2014"/>
      <c r="I2014"/>
      <c r="J2014"/>
      <c r="K2014"/>
      <c r="L2014"/>
      <c r="M2014"/>
      <c r="N2014"/>
      <c r="O2014"/>
      <c r="P2014"/>
      <c r="Q2014"/>
      <c r="R2014"/>
      <c r="S2014"/>
      <c r="T2014"/>
      <c r="U2014"/>
      <c r="W2014" s="115"/>
      <c r="AB2014" s="46"/>
      <c r="AC2014" s="46"/>
      <c r="AD2014" s="46"/>
      <c r="AE2014" s="46"/>
      <c r="AF2014" s="46"/>
    </row>
    <row r="2015" spans="1:32" x14ac:dyDescent="0.2">
      <c r="A2015"/>
      <c r="B2015"/>
      <c r="D2015"/>
      <c r="E2015"/>
      <c r="F2015"/>
      <c r="G2015"/>
      <c r="H2015"/>
      <c r="I2015"/>
      <c r="J2015"/>
      <c r="K2015"/>
      <c r="L2015"/>
      <c r="M2015"/>
      <c r="N2015"/>
      <c r="O2015"/>
      <c r="P2015"/>
      <c r="Q2015"/>
      <c r="R2015"/>
      <c r="S2015"/>
      <c r="T2015"/>
      <c r="U2015"/>
      <c r="W2015" s="115"/>
      <c r="AB2015" s="46"/>
      <c r="AC2015" s="46"/>
      <c r="AD2015" s="46"/>
      <c r="AE2015" s="46"/>
      <c r="AF2015" s="46"/>
    </row>
    <row r="2016" spans="1:32" x14ac:dyDescent="0.2">
      <c r="A2016"/>
      <c r="B2016"/>
      <c r="D2016"/>
      <c r="E2016"/>
      <c r="F2016"/>
      <c r="G2016"/>
      <c r="H2016"/>
      <c r="I2016"/>
      <c r="J2016"/>
      <c r="K2016"/>
      <c r="L2016"/>
      <c r="M2016"/>
      <c r="N2016"/>
      <c r="O2016"/>
      <c r="P2016"/>
      <c r="Q2016"/>
      <c r="R2016"/>
      <c r="S2016"/>
      <c r="T2016"/>
      <c r="U2016"/>
      <c r="W2016" s="115"/>
      <c r="AB2016" s="46"/>
      <c r="AC2016" s="46"/>
      <c r="AD2016" s="46"/>
      <c r="AE2016" s="46"/>
      <c r="AF2016" s="46"/>
    </row>
    <row r="2017" spans="1:32" x14ac:dyDescent="0.2">
      <c r="A2017"/>
      <c r="B2017"/>
      <c r="D2017"/>
      <c r="E2017"/>
      <c r="F2017"/>
      <c r="G2017"/>
      <c r="H2017"/>
      <c r="I2017"/>
      <c r="J2017"/>
      <c r="K2017"/>
      <c r="L2017"/>
      <c r="M2017"/>
      <c r="N2017"/>
      <c r="O2017"/>
      <c r="P2017"/>
      <c r="Q2017"/>
      <c r="R2017"/>
      <c r="S2017"/>
      <c r="T2017"/>
      <c r="U2017"/>
      <c r="W2017" s="115"/>
      <c r="AB2017" s="46"/>
      <c r="AC2017" s="46"/>
      <c r="AD2017" s="46"/>
      <c r="AE2017" s="46"/>
      <c r="AF2017" s="46"/>
    </row>
    <row r="2018" spans="1:32" x14ac:dyDescent="0.2">
      <c r="A2018"/>
      <c r="B2018"/>
      <c r="D2018"/>
      <c r="E2018"/>
      <c r="F2018"/>
      <c r="G2018"/>
      <c r="H2018"/>
      <c r="I2018"/>
      <c r="J2018"/>
      <c r="K2018"/>
      <c r="L2018"/>
      <c r="M2018"/>
      <c r="N2018"/>
      <c r="O2018"/>
      <c r="P2018"/>
      <c r="Q2018"/>
      <c r="R2018"/>
      <c r="S2018"/>
      <c r="T2018"/>
      <c r="U2018"/>
      <c r="W2018" s="115"/>
      <c r="AB2018" s="46"/>
      <c r="AC2018" s="46"/>
      <c r="AD2018" s="46"/>
      <c r="AE2018" s="46"/>
      <c r="AF2018" s="46"/>
    </row>
    <row r="2019" spans="1:32" x14ac:dyDescent="0.2">
      <c r="A2019"/>
      <c r="B2019"/>
      <c r="D2019"/>
      <c r="E2019"/>
      <c r="F2019"/>
      <c r="G2019"/>
      <c r="H2019"/>
      <c r="I2019"/>
      <c r="J2019"/>
      <c r="K2019"/>
      <c r="L2019"/>
      <c r="M2019"/>
      <c r="N2019"/>
      <c r="O2019"/>
      <c r="P2019"/>
      <c r="Q2019"/>
      <c r="R2019"/>
      <c r="S2019"/>
      <c r="T2019"/>
      <c r="U2019"/>
      <c r="W2019" s="115"/>
      <c r="AB2019" s="46"/>
      <c r="AC2019" s="46"/>
      <c r="AD2019" s="46"/>
      <c r="AE2019" s="46"/>
      <c r="AF2019" s="46"/>
    </row>
    <row r="2020" spans="1:32" x14ac:dyDescent="0.2">
      <c r="A2020"/>
      <c r="B2020"/>
      <c r="D2020"/>
      <c r="E2020"/>
      <c r="F2020"/>
      <c r="G2020"/>
      <c r="H2020"/>
      <c r="I2020"/>
      <c r="J2020"/>
      <c r="K2020"/>
      <c r="L2020"/>
      <c r="M2020"/>
      <c r="N2020"/>
      <c r="O2020"/>
      <c r="P2020"/>
      <c r="Q2020"/>
      <c r="R2020"/>
      <c r="S2020"/>
      <c r="T2020"/>
      <c r="U2020"/>
      <c r="W2020" s="115"/>
      <c r="AB2020" s="46"/>
      <c r="AC2020" s="46"/>
      <c r="AD2020" s="46"/>
      <c r="AE2020" s="46"/>
      <c r="AF2020" s="46"/>
    </row>
    <row r="2021" spans="1:32" x14ac:dyDescent="0.2">
      <c r="A2021"/>
      <c r="B2021"/>
      <c r="D2021"/>
      <c r="E2021"/>
      <c r="F2021"/>
      <c r="G2021"/>
      <c r="H2021"/>
      <c r="I2021"/>
      <c r="J2021"/>
      <c r="K2021"/>
      <c r="L2021"/>
      <c r="M2021"/>
      <c r="N2021"/>
      <c r="O2021"/>
      <c r="P2021"/>
      <c r="Q2021"/>
      <c r="R2021"/>
      <c r="S2021"/>
      <c r="T2021"/>
      <c r="U2021"/>
      <c r="W2021" s="115"/>
      <c r="AB2021" s="46"/>
      <c r="AC2021" s="46"/>
      <c r="AD2021" s="46"/>
      <c r="AE2021" s="46"/>
      <c r="AF2021" s="46"/>
    </row>
    <row r="2022" spans="1:32" x14ac:dyDescent="0.2">
      <c r="A2022"/>
      <c r="B2022"/>
      <c r="D2022"/>
      <c r="E2022"/>
      <c r="F2022"/>
      <c r="G2022"/>
      <c r="H2022"/>
      <c r="I2022"/>
      <c r="J2022"/>
      <c r="K2022"/>
      <c r="L2022"/>
      <c r="M2022"/>
      <c r="N2022"/>
      <c r="O2022"/>
      <c r="P2022"/>
      <c r="Q2022"/>
      <c r="R2022"/>
      <c r="S2022"/>
      <c r="T2022"/>
      <c r="U2022"/>
      <c r="W2022" s="115"/>
      <c r="AB2022" s="46"/>
      <c r="AC2022" s="46"/>
      <c r="AD2022" s="46"/>
      <c r="AE2022" s="46"/>
      <c r="AF2022" s="46"/>
    </row>
    <row r="2023" spans="1:32" x14ac:dyDescent="0.2">
      <c r="A2023"/>
      <c r="B2023"/>
      <c r="D2023"/>
      <c r="E2023"/>
      <c r="F2023"/>
      <c r="G2023"/>
      <c r="H2023"/>
      <c r="I2023"/>
      <c r="J2023"/>
      <c r="K2023"/>
      <c r="L2023"/>
      <c r="M2023"/>
      <c r="N2023"/>
      <c r="O2023"/>
      <c r="P2023"/>
      <c r="Q2023"/>
      <c r="R2023"/>
      <c r="S2023"/>
      <c r="T2023"/>
      <c r="U2023"/>
      <c r="W2023" s="115"/>
      <c r="AB2023" s="46"/>
      <c r="AC2023" s="46"/>
      <c r="AD2023" s="46"/>
      <c r="AE2023" s="46"/>
      <c r="AF2023" s="46"/>
    </row>
    <row r="2024" spans="1:32" x14ac:dyDescent="0.2">
      <c r="A2024"/>
      <c r="B2024"/>
      <c r="D2024"/>
      <c r="E2024"/>
      <c r="F2024"/>
      <c r="G2024"/>
      <c r="H2024"/>
      <c r="I2024"/>
      <c r="J2024"/>
      <c r="K2024"/>
      <c r="L2024"/>
      <c r="M2024"/>
      <c r="N2024"/>
      <c r="O2024"/>
      <c r="P2024"/>
      <c r="Q2024"/>
      <c r="R2024"/>
      <c r="S2024"/>
      <c r="T2024"/>
      <c r="U2024"/>
      <c r="W2024" s="115"/>
      <c r="AB2024" s="46"/>
      <c r="AC2024" s="46"/>
      <c r="AD2024" s="46"/>
      <c r="AE2024" s="46"/>
      <c r="AF2024" s="46"/>
    </row>
    <row r="2025" spans="1:32" x14ac:dyDescent="0.2">
      <c r="A2025"/>
      <c r="B2025"/>
      <c r="D2025"/>
      <c r="E2025"/>
      <c r="F2025"/>
      <c r="G2025"/>
      <c r="H2025"/>
      <c r="I2025"/>
      <c r="J2025"/>
      <c r="K2025"/>
      <c r="L2025"/>
      <c r="M2025"/>
      <c r="N2025"/>
      <c r="O2025"/>
      <c r="P2025"/>
      <c r="Q2025"/>
      <c r="R2025"/>
      <c r="S2025"/>
      <c r="T2025"/>
      <c r="U2025"/>
      <c r="W2025" s="115"/>
      <c r="AB2025" s="46"/>
      <c r="AC2025" s="46"/>
      <c r="AD2025" s="46"/>
      <c r="AE2025" s="46"/>
      <c r="AF2025" s="46"/>
    </row>
    <row r="2026" spans="1:32" x14ac:dyDescent="0.2">
      <c r="A2026"/>
      <c r="B2026"/>
      <c r="D2026"/>
      <c r="E2026"/>
      <c r="F2026"/>
      <c r="G2026"/>
      <c r="H2026"/>
      <c r="I2026"/>
      <c r="J2026"/>
      <c r="K2026"/>
      <c r="L2026"/>
      <c r="M2026"/>
      <c r="N2026"/>
      <c r="O2026"/>
      <c r="P2026"/>
      <c r="Q2026"/>
      <c r="R2026"/>
      <c r="S2026"/>
      <c r="T2026"/>
      <c r="U2026"/>
      <c r="W2026" s="115"/>
      <c r="AB2026" s="46"/>
      <c r="AC2026" s="46"/>
      <c r="AD2026" s="46"/>
      <c r="AE2026" s="46"/>
      <c r="AF2026" s="46"/>
    </row>
    <row r="2027" spans="1:32" x14ac:dyDescent="0.2">
      <c r="A2027"/>
      <c r="B2027"/>
      <c r="D2027"/>
      <c r="E2027"/>
      <c r="F2027"/>
      <c r="G2027"/>
      <c r="H2027"/>
      <c r="I2027"/>
      <c r="J2027"/>
      <c r="K2027"/>
      <c r="L2027"/>
      <c r="M2027"/>
      <c r="N2027"/>
      <c r="O2027"/>
      <c r="P2027"/>
      <c r="Q2027"/>
      <c r="R2027"/>
      <c r="S2027"/>
      <c r="T2027"/>
      <c r="U2027"/>
      <c r="W2027" s="115"/>
      <c r="AB2027" s="46"/>
      <c r="AC2027" s="46"/>
      <c r="AD2027" s="46"/>
      <c r="AE2027" s="46"/>
      <c r="AF2027" s="46"/>
    </row>
    <row r="2028" spans="1:32" x14ac:dyDescent="0.2">
      <c r="A2028"/>
      <c r="B2028"/>
      <c r="D2028"/>
      <c r="E2028"/>
      <c r="F2028"/>
      <c r="G2028"/>
      <c r="H2028"/>
      <c r="I2028"/>
      <c r="J2028"/>
      <c r="K2028"/>
      <c r="L2028"/>
      <c r="M2028"/>
      <c r="N2028"/>
      <c r="O2028"/>
      <c r="P2028"/>
      <c r="Q2028"/>
      <c r="R2028"/>
      <c r="S2028"/>
      <c r="T2028"/>
      <c r="U2028"/>
      <c r="W2028" s="115"/>
      <c r="AB2028" s="46"/>
      <c r="AC2028" s="46"/>
      <c r="AD2028" s="46"/>
      <c r="AE2028" s="46"/>
      <c r="AF2028" s="46"/>
    </row>
    <row r="2029" spans="1:32" x14ac:dyDescent="0.2">
      <c r="A2029"/>
      <c r="B2029"/>
      <c r="D2029"/>
      <c r="E2029"/>
      <c r="F2029"/>
      <c r="G2029"/>
      <c r="H2029"/>
      <c r="I2029"/>
      <c r="J2029"/>
      <c r="K2029"/>
      <c r="L2029"/>
      <c r="M2029"/>
      <c r="N2029"/>
      <c r="O2029"/>
      <c r="P2029"/>
      <c r="Q2029"/>
      <c r="R2029"/>
      <c r="S2029"/>
      <c r="T2029"/>
      <c r="U2029"/>
      <c r="W2029" s="115"/>
      <c r="AB2029" s="46"/>
      <c r="AC2029" s="46"/>
      <c r="AD2029" s="46"/>
      <c r="AE2029" s="46"/>
      <c r="AF2029" s="46"/>
    </row>
    <row r="2030" spans="1:32" x14ac:dyDescent="0.2">
      <c r="A2030"/>
      <c r="B2030"/>
      <c r="D2030"/>
      <c r="E2030"/>
      <c r="F2030"/>
      <c r="G2030"/>
      <c r="H2030"/>
      <c r="I2030"/>
      <c r="J2030"/>
      <c r="K2030"/>
      <c r="L2030"/>
      <c r="M2030"/>
      <c r="N2030"/>
      <c r="O2030"/>
      <c r="P2030"/>
      <c r="Q2030"/>
      <c r="R2030"/>
      <c r="S2030"/>
      <c r="T2030"/>
      <c r="U2030"/>
      <c r="W2030" s="115"/>
      <c r="AB2030" s="46"/>
      <c r="AC2030" s="46"/>
      <c r="AD2030" s="46"/>
      <c r="AE2030" s="46"/>
      <c r="AF2030" s="46"/>
    </row>
    <row r="2031" spans="1:32" x14ac:dyDescent="0.2">
      <c r="A2031"/>
      <c r="B2031"/>
      <c r="D2031"/>
      <c r="E2031"/>
      <c r="F2031"/>
      <c r="G2031"/>
      <c r="H2031"/>
      <c r="I2031"/>
      <c r="J2031"/>
      <c r="K2031"/>
      <c r="L2031"/>
      <c r="M2031"/>
      <c r="N2031"/>
      <c r="O2031"/>
      <c r="P2031"/>
      <c r="Q2031"/>
      <c r="R2031"/>
      <c r="S2031"/>
      <c r="T2031"/>
      <c r="U2031"/>
      <c r="W2031" s="115"/>
      <c r="AB2031" s="46"/>
      <c r="AC2031" s="46"/>
      <c r="AD2031" s="46"/>
      <c r="AE2031" s="46"/>
      <c r="AF2031" s="46"/>
    </row>
    <row r="2032" spans="1:32" x14ac:dyDescent="0.2">
      <c r="A2032"/>
      <c r="B2032"/>
      <c r="D2032"/>
      <c r="E2032"/>
      <c r="F2032"/>
      <c r="G2032"/>
      <c r="H2032"/>
      <c r="I2032"/>
      <c r="J2032"/>
      <c r="K2032"/>
      <c r="L2032"/>
      <c r="M2032"/>
      <c r="N2032"/>
      <c r="O2032"/>
      <c r="P2032"/>
      <c r="Q2032"/>
      <c r="R2032"/>
      <c r="S2032"/>
      <c r="T2032"/>
      <c r="U2032"/>
      <c r="W2032" s="115"/>
      <c r="AB2032" s="46"/>
      <c r="AC2032" s="46"/>
      <c r="AD2032" s="46"/>
      <c r="AE2032" s="46"/>
      <c r="AF2032" s="46"/>
    </row>
    <row r="2033" spans="1:32" x14ac:dyDescent="0.2">
      <c r="A2033"/>
      <c r="B2033"/>
      <c r="D2033"/>
      <c r="E2033"/>
      <c r="F2033"/>
      <c r="G2033"/>
      <c r="H2033"/>
      <c r="I2033"/>
      <c r="J2033"/>
      <c r="K2033"/>
      <c r="L2033"/>
      <c r="M2033"/>
      <c r="N2033"/>
      <c r="O2033"/>
      <c r="P2033"/>
      <c r="Q2033"/>
      <c r="R2033"/>
      <c r="S2033"/>
      <c r="T2033"/>
      <c r="U2033"/>
      <c r="W2033" s="115"/>
      <c r="AB2033" s="46"/>
      <c r="AC2033" s="46"/>
      <c r="AD2033" s="46"/>
      <c r="AE2033" s="46"/>
      <c r="AF2033" s="46"/>
    </row>
    <row r="2034" spans="1:32" x14ac:dyDescent="0.2">
      <c r="A2034"/>
      <c r="B2034"/>
      <c r="D2034"/>
      <c r="E2034"/>
      <c r="F2034"/>
      <c r="G2034"/>
      <c r="H2034"/>
      <c r="I2034"/>
      <c r="J2034"/>
      <c r="K2034"/>
      <c r="L2034"/>
      <c r="M2034"/>
      <c r="N2034"/>
      <c r="O2034"/>
      <c r="P2034"/>
      <c r="Q2034"/>
      <c r="R2034"/>
      <c r="S2034"/>
      <c r="T2034"/>
      <c r="U2034"/>
      <c r="W2034" s="115"/>
      <c r="AB2034" s="46"/>
      <c r="AC2034" s="46"/>
      <c r="AD2034" s="46"/>
      <c r="AE2034" s="46"/>
      <c r="AF2034" s="46"/>
    </row>
    <row r="2035" spans="1:32" x14ac:dyDescent="0.2">
      <c r="A2035"/>
      <c r="B2035"/>
      <c r="D2035"/>
      <c r="E2035"/>
      <c r="F2035"/>
      <c r="G2035"/>
      <c r="H2035"/>
      <c r="I2035"/>
      <c r="J2035"/>
      <c r="K2035"/>
      <c r="L2035"/>
      <c r="M2035"/>
      <c r="N2035"/>
      <c r="O2035"/>
      <c r="P2035"/>
      <c r="Q2035"/>
      <c r="R2035"/>
      <c r="S2035"/>
      <c r="T2035"/>
      <c r="U2035"/>
      <c r="W2035" s="115"/>
      <c r="AB2035" s="46"/>
      <c r="AC2035" s="46"/>
      <c r="AD2035" s="46"/>
      <c r="AE2035" s="46"/>
      <c r="AF2035" s="46"/>
    </row>
    <row r="2036" spans="1:32" x14ac:dyDescent="0.2">
      <c r="A2036"/>
      <c r="B2036"/>
      <c r="D2036"/>
      <c r="E2036"/>
      <c r="F2036"/>
      <c r="G2036"/>
      <c r="H2036"/>
      <c r="I2036"/>
      <c r="J2036"/>
      <c r="K2036"/>
      <c r="L2036"/>
      <c r="M2036"/>
      <c r="N2036"/>
      <c r="O2036"/>
      <c r="P2036"/>
      <c r="Q2036"/>
      <c r="R2036"/>
      <c r="S2036"/>
      <c r="T2036"/>
      <c r="U2036"/>
      <c r="W2036" s="115"/>
      <c r="AB2036" s="46"/>
      <c r="AC2036" s="46"/>
      <c r="AD2036" s="46"/>
      <c r="AE2036" s="46"/>
      <c r="AF2036" s="46"/>
    </row>
    <row r="2037" spans="1:32" x14ac:dyDescent="0.2">
      <c r="A2037"/>
      <c r="B2037"/>
      <c r="D2037"/>
      <c r="E2037"/>
      <c r="F2037"/>
      <c r="G2037"/>
      <c r="H2037"/>
      <c r="I2037"/>
      <c r="J2037"/>
      <c r="K2037"/>
      <c r="L2037"/>
      <c r="M2037"/>
      <c r="N2037"/>
      <c r="O2037"/>
      <c r="P2037"/>
      <c r="Q2037"/>
      <c r="R2037"/>
      <c r="S2037"/>
      <c r="T2037"/>
      <c r="U2037"/>
      <c r="W2037" s="115"/>
      <c r="AB2037" s="46"/>
      <c r="AC2037" s="46"/>
      <c r="AD2037" s="46"/>
      <c r="AE2037" s="46"/>
      <c r="AF2037" s="46"/>
    </row>
    <row r="2038" spans="1:32" x14ac:dyDescent="0.2">
      <c r="A2038"/>
      <c r="B2038"/>
      <c r="D2038"/>
      <c r="E2038"/>
      <c r="F2038"/>
      <c r="G2038"/>
      <c r="H2038"/>
      <c r="I2038"/>
      <c r="J2038"/>
      <c r="K2038"/>
      <c r="L2038"/>
      <c r="M2038"/>
      <c r="N2038"/>
      <c r="O2038"/>
      <c r="P2038"/>
      <c r="Q2038"/>
      <c r="R2038"/>
      <c r="S2038"/>
      <c r="T2038"/>
      <c r="U2038"/>
      <c r="W2038" s="115"/>
      <c r="AB2038" s="46"/>
      <c r="AC2038" s="46"/>
      <c r="AD2038" s="46"/>
      <c r="AE2038" s="46"/>
      <c r="AF2038" s="46"/>
    </row>
    <row r="2039" spans="1:32" x14ac:dyDescent="0.2">
      <c r="A2039"/>
      <c r="B2039"/>
      <c r="D2039"/>
      <c r="E2039"/>
      <c r="F2039"/>
      <c r="G2039"/>
      <c r="H2039"/>
      <c r="I2039"/>
      <c r="J2039"/>
      <c r="K2039"/>
      <c r="L2039"/>
      <c r="M2039"/>
      <c r="N2039"/>
      <c r="O2039"/>
      <c r="P2039"/>
      <c r="Q2039"/>
      <c r="R2039"/>
      <c r="S2039"/>
      <c r="T2039"/>
      <c r="U2039"/>
      <c r="W2039" s="115"/>
      <c r="AB2039" s="46"/>
      <c r="AC2039" s="46"/>
      <c r="AD2039" s="46"/>
      <c r="AE2039" s="46"/>
      <c r="AF2039" s="46"/>
    </row>
    <row r="2040" spans="1:32" x14ac:dyDescent="0.2">
      <c r="A2040"/>
      <c r="B2040"/>
      <c r="D2040"/>
      <c r="E2040"/>
      <c r="F2040"/>
      <c r="G2040"/>
      <c r="H2040"/>
      <c r="I2040"/>
      <c r="J2040"/>
      <c r="K2040"/>
      <c r="L2040"/>
      <c r="M2040"/>
      <c r="N2040"/>
      <c r="O2040"/>
      <c r="P2040"/>
      <c r="Q2040"/>
      <c r="R2040"/>
      <c r="S2040"/>
      <c r="T2040"/>
      <c r="U2040"/>
      <c r="W2040" s="115"/>
      <c r="AB2040" s="46"/>
      <c r="AC2040" s="46"/>
      <c r="AD2040" s="46"/>
      <c r="AE2040" s="46"/>
      <c r="AF2040" s="46"/>
    </row>
    <row r="2041" spans="1:32" x14ac:dyDescent="0.2">
      <c r="A2041"/>
      <c r="B2041"/>
      <c r="D2041"/>
      <c r="E2041"/>
      <c r="F2041"/>
      <c r="G2041"/>
      <c r="H2041"/>
      <c r="I2041"/>
      <c r="J2041"/>
      <c r="K2041"/>
      <c r="L2041"/>
      <c r="M2041"/>
      <c r="N2041"/>
      <c r="O2041"/>
      <c r="P2041"/>
      <c r="Q2041"/>
      <c r="R2041"/>
      <c r="S2041"/>
      <c r="T2041"/>
      <c r="U2041"/>
      <c r="W2041" s="115"/>
      <c r="AB2041" s="46"/>
      <c r="AC2041" s="46"/>
      <c r="AD2041" s="46"/>
      <c r="AE2041" s="46"/>
      <c r="AF2041" s="46"/>
    </row>
    <row r="2042" spans="1:32" x14ac:dyDescent="0.2">
      <c r="A2042"/>
      <c r="B2042"/>
      <c r="D2042"/>
      <c r="E2042"/>
      <c r="F2042"/>
      <c r="G2042"/>
      <c r="H2042"/>
      <c r="I2042"/>
      <c r="J2042"/>
      <c r="K2042"/>
      <c r="L2042"/>
      <c r="M2042"/>
      <c r="N2042"/>
      <c r="O2042"/>
      <c r="P2042"/>
      <c r="Q2042"/>
      <c r="R2042"/>
      <c r="S2042"/>
      <c r="T2042"/>
      <c r="U2042"/>
      <c r="W2042" s="115"/>
      <c r="AB2042" s="46"/>
      <c r="AC2042" s="46"/>
      <c r="AD2042" s="46"/>
      <c r="AE2042" s="46"/>
      <c r="AF2042" s="46"/>
    </row>
    <row r="2043" spans="1:32" x14ac:dyDescent="0.2">
      <c r="A2043"/>
      <c r="B2043"/>
      <c r="D2043"/>
      <c r="E2043"/>
      <c r="F2043"/>
      <c r="G2043"/>
      <c r="H2043"/>
      <c r="I2043"/>
      <c r="J2043"/>
      <c r="K2043"/>
      <c r="L2043"/>
      <c r="M2043"/>
      <c r="N2043"/>
      <c r="O2043"/>
      <c r="P2043"/>
      <c r="Q2043"/>
      <c r="R2043"/>
      <c r="S2043"/>
      <c r="T2043"/>
      <c r="U2043"/>
      <c r="W2043" s="115"/>
      <c r="AB2043" s="46"/>
      <c r="AC2043" s="46"/>
      <c r="AD2043" s="46"/>
      <c r="AE2043" s="46"/>
      <c r="AF2043" s="46"/>
    </row>
    <row r="2044" spans="1:32" x14ac:dyDescent="0.2">
      <c r="A2044"/>
      <c r="B2044"/>
      <c r="D2044"/>
      <c r="E2044"/>
      <c r="F2044"/>
      <c r="G2044"/>
      <c r="H2044"/>
      <c r="I2044"/>
      <c r="J2044"/>
      <c r="K2044"/>
      <c r="L2044"/>
      <c r="M2044"/>
      <c r="N2044"/>
      <c r="O2044"/>
      <c r="P2044"/>
      <c r="Q2044"/>
      <c r="R2044"/>
      <c r="S2044"/>
      <c r="T2044"/>
      <c r="U2044"/>
      <c r="W2044" s="115"/>
      <c r="AB2044" s="46"/>
      <c r="AC2044" s="46"/>
      <c r="AD2044" s="46"/>
      <c r="AE2044" s="46"/>
      <c r="AF2044" s="46"/>
    </row>
    <row r="2045" spans="1:32" x14ac:dyDescent="0.2">
      <c r="A2045"/>
      <c r="B2045"/>
      <c r="D2045"/>
      <c r="E2045"/>
      <c r="F2045"/>
      <c r="G2045"/>
      <c r="H2045"/>
      <c r="I2045"/>
      <c r="J2045"/>
      <c r="K2045"/>
      <c r="L2045"/>
      <c r="M2045"/>
      <c r="N2045"/>
      <c r="O2045"/>
      <c r="P2045"/>
      <c r="Q2045"/>
      <c r="R2045"/>
      <c r="S2045"/>
      <c r="T2045"/>
      <c r="U2045"/>
      <c r="W2045" s="115"/>
      <c r="AB2045" s="46"/>
      <c r="AC2045" s="46"/>
      <c r="AD2045" s="46"/>
      <c r="AE2045" s="46"/>
      <c r="AF2045" s="46"/>
    </row>
    <row r="2046" spans="1:32" x14ac:dyDescent="0.2">
      <c r="A2046"/>
      <c r="B2046"/>
      <c r="D2046"/>
      <c r="E2046"/>
      <c r="F2046"/>
      <c r="G2046"/>
      <c r="H2046"/>
      <c r="I2046"/>
      <c r="J2046"/>
      <c r="K2046"/>
      <c r="L2046"/>
      <c r="M2046"/>
      <c r="N2046"/>
      <c r="O2046"/>
      <c r="P2046"/>
      <c r="Q2046"/>
      <c r="R2046"/>
      <c r="S2046"/>
      <c r="T2046"/>
      <c r="U2046"/>
      <c r="W2046" s="115"/>
      <c r="AB2046" s="46"/>
      <c r="AC2046" s="46"/>
      <c r="AD2046" s="46"/>
      <c r="AE2046" s="46"/>
      <c r="AF2046" s="46"/>
    </row>
    <row r="2047" spans="1:32" x14ac:dyDescent="0.2">
      <c r="A2047"/>
      <c r="B2047"/>
      <c r="D2047"/>
      <c r="E2047"/>
      <c r="F2047"/>
      <c r="G2047"/>
      <c r="H2047"/>
      <c r="I2047"/>
      <c r="J2047"/>
      <c r="K2047"/>
      <c r="L2047"/>
      <c r="M2047"/>
      <c r="N2047"/>
      <c r="O2047"/>
      <c r="P2047"/>
      <c r="Q2047"/>
      <c r="R2047"/>
      <c r="S2047"/>
      <c r="T2047"/>
      <c r="U2047"/>
      <c r="W2047" s="115"/>
      <c r="AB2047" s="46"/>
      <c r="AC2047" s="46"/>
      <c r="AD2047" s="46"/>
      <c r="AE2047" s="46"/>
      <c r="AF2047" s="46"/>
    </row>
    <row r="2048" spans="1:32" x14ac:dyDescent="0.2">
      <c r="A2048"/>
      <c r="B2048"/>
      <c r="D2048"/>
      <c r="E2048"/>
      <c r="F2048"/>
      <c r="G2048"/>
      <c r="H2048"/>
      <c r="I2048"/>
      <c r="J2048"/>
      <c r="K2048"/>
      <c r="L2048"/>
      <c r="M2048"/>
      <c r="N2048"/>
      <c r="O2048"/>
      <c r="P2048"/>
      <c r="Q2048"/>
      <c r="R2048"/>
      <c r="S2048"/>
      <c r="T2048"/>
      <c r="U2048"/>
      <c r="W2048" s="115"/>
      <c r="AB2048" s="46"/>
      <c r="AC2048" s="46"/>
      <c r="AD2048" s="46"/>
      <c r="AE2048" s="46"/>
      <c r="AF2048" s="46"/>
    </row>
    <row r="2049" spans="1:32" x14ac:dyDescent="0.2">
      <c r="A2049"/>
      <c r="B2049"/>
      <c r="D2049"/>
      <c r="E2049"/>
      <c r="F2049"/>
      <c r="G2049"/>
      <c r="H2049"/>
      <c r="I2049"/>
      <c r="J2049"/>
      <c r="K2049"/>
      <c r="L2049"/>
      <c r="M2049"/>
      <c r="N2049"/>
      <c r="O2049"/>
      <c r="P2049"/>
      <c r="Q2049"/>
      <c r="R2049"/>
      <c r="S2049"/>
      <c r="T2049"/>
      <c r="U2049"/>
      <c r="W2049" s="115"/>
      <c r="AB2049" s="46"/>
      <c r="AC2049" s="46"/>
      <c r="AD2049" s="46"/>
      <c r="AE2049" s="46"/>
      <c r="AF2049" s="46"/>
    </row>
    <row r="2050" spans="1:32" x14ac:dyDescent="0.2">
      <c r="A2050"/>
      <c r="B2050"/>
      <c r="D2050"/>
      <c r="E2050"/>
      <c r="F2050"/>
      <c r="G2050"/>
      <c r="H2050"/>
      <c r="I2050"/>
      <c r="J2050"/>
      <c r="K2050"/>
      <c r="L2050"/>
      <c r="M2050"/>
      <c r="N2050"/>
      <c r="O2050"/>
      <c r="P2050"/>
      <c r="Q2050"/>
      <c r="R2050"/>
      <c r="S2050"/>
      <c r="T2050"/>
      <c r="U2050"/>
      <c r="W2050" s="115"/>
      <c r="AB2050" s="46"/>
      <c r="AC2050" s="46"/>
      <c r="AD2050" s="46"/>
      <c r="AE2050" s="46"/>
      <c r="AF2050" s="46"/>
    </row>
    <row r="2051" spans="1:32" x14ac:dyDescent="0.2">
      <c r="A2051"/>
      <c r="B2051"/>
      <c r="D2051"/>
      <c r="E2051"/>
      <c r="F2051"/>
      <c r="G2051"/>
      <c r="H2051"/>
      <c r="I2051"/>
      <c r="J2051"/>
      <c r="K2051"/>
      <c r="L2051"/>
      <c r="M2051"/>
      <c r="N2051"/>
      <c r="O2051"/>
      <c r="P2051"/>
      <c r="Q2051"/>
      <c r="R2051"/>
      <c r="S2051"/>
      <c r="T2051"/>
      <c r="U2051"/>
      <c r="W2051" s="115"/>
      <c r="AB2051" s="46"/>
      <c r="AC2051" s="46"/>
      <c r="AD2051" s="46"/>
      <c r="AE2051" s="46"/>
      <c r="AF2051" s="46"/>
    </row>
    <row r="2052" spans="1:32" x14ac:dyDescent="0.2">
      <c r="A2052"/>
      <c r="B2052"/>
      <c r="D2052"/>
      <c r="E2052"/>
      <c r="F2052"/>
      <c r="G2052"/>
      <c r="H2052"/>
      <c r="I2052"/>
      <c r="J2052"/>
      <c r="K2052"/>
      <c r="L2052"/>
      <c r="M2052"/>
      <c r="N2052"/>
      <c r="O2052"/>
      <c r="P2052"/>
      <c r="Q2052"/>
      <c r="R2052"/>
      <c r="S2052"/>
      <c r="T2052"/>
      <c r="U2052"/>
      <c r="W2052" s="115"/>
      <c r="AB2052" s="46"/>
      <c r="AC2052" s="46"/>
      <c r="AD2052" s="46"/>
      <c r="AE2052" s="46"/>
      <c r="AF2052" s="46"/>
    </row>
    <row r="2053" spans="1:32" x14ac:dyDescent="0.2">
      <c r="A2053"/>
      <c r="B2053"/>
      <c r="D2053"/>
      <c r="E2053"/>
      <c r="F2053"/>
      <c r="G2053"/>
      <c r="H2053"/>
      <c r="I2053"/>
      <c r="J2053"/>
      <c r="K2053"/>
      <c r="L2053"/>
      <c r="M2053"/>
      <c r="N2053"/>
      <c r="O2053"/>
      <c r="P2053"/>
      <c r="Q2053"/>
      <c r="R2053"/>
      <c r="S2053"/>
      <c r="T2053"/>
      <c r="U2053"/>
      <c r="W2053" s="115"/>
      <c r="AB2053" s="46"/>
      <c r="AC2053" s="46"/>
      <c r="AD2053" s="46"/>
      <c r="AE2053" s="46"/>
      <c r="AF2053" s="46"/>
    </row>
    <row r="2054" spans="1:32" x14ac:dyDescent="0.2">
      <c r="A2054"/>
      <c r="B2054"/>
      <c r="D2054"/>
      <c r="E2054"/>
      <c r="F2054"/>
      <c r="G2054"/>
      <c r="H2054"/>
      <c r="I2054"/>
      <c r="J2054"/>
      <c r="K2054"/>
      <c r="L2054"/>
      <c r="M2054"/>
      <c r="N2054"/>
      <c r="O2054"/>
      <c r="P2054"/>
      <c r="Q2054"/>
      <c r="R2054"/>
      <c r="S2054"/>
      <c r="T2054"/>
      <c r="U2054"/>
      <c r="W2054" s="115"/>
      <c r="AB2054" s="46"/>
      <c r="AC2054" s="46"/>
      <c r="AD2054" s="46"/>
      <c r="AE2054" s="46"/>
      <c r="AF2054" s="46"/>
    </row>
    <row r="2055" spans="1:32" x14ac:dyDescent="0.2">
      <c r="A2055"/>
      <c r="B2055"/>
      <c r="D2055"/>
      <c r="E2055"/>
      <c r="F2055"/>
      <c r="G2055"/>
      <c r="H2055"/>
      <c r="I2055"/>
      <c r="J2055"/>
      <c r="K2055"/>
      <c r="L2055"/>
      <c r="M2055"/>
      <c r="N2055"/>
      <c r="O2055"/>
      <c r="P2055"/>
      <c r="Q2055"/>
      <c r="R2055"/>
      <c r="S2055"/>
      <c r="T2055"/>
      <c r="U2055"/>
      <c r="W2055" s="115"/>
      <c r="AB2055" s="46"/>
      <c r="AC2055" s="46"/>
      <c r="AD2055" s="46"/>
      <c r="AE2055" s="46"/>
      <c r="AF2055" s="46"/>
    </row>
    <row r="2056" spans="1:32" x14ac:dyDescent="0.2">
      <c r="A2056"/>
      <c r="B2056"/>
      <c r="D2056"/>
      <c r="E2056"/>
      <c r="F2056"/>
      <c r="G2056"/>
      <c r="H2056"/>
      <c r="I2056"/>
      <c r="J2056"/>
      <c r="K2056"/>
      <c r="L2056"/>
      <c r="M2056"/>
      <c r="N2056"/>
      <c r="O2056"/>
      <c r="P2056"/>
      <c r="Q2056"/>
      <c r="R2056"/>
      <c r="S2056"/>
      <c r="T2056"/>
      <c r="U2056"/>
      <c r="W2056" s="115"/>
      <c r="AB2056" s="46"/>
      <c r="AC2056" s="46"/>
      <c r="AD2056" s="46"/>
      <c r="AE2056" s="46"/>
      <c r="AF2056" s="46"/>
    </row>
    <row r="2057" spans="1:32" x14ac:dyDescent="0.2">
      <c r="A2057"/>
      <c r="B2057"/>
      <c r="D2057"/>
      <c r="E2057"/>
      <c r="F2057"/>
      <c r="G2057"/>
      <c r="H2057"/>
      <c r="I2057"/>
      <c r="J2057"/>
      <c r="K2057"/>
      <c r="L2057"/>
      <c r="M2057"/>
      <c r="N2057"/>
      <c r="O2057"/>
      <c r="P2057"/>
      <c r="Q2057"/>
      <c r="R2057"/>
      <c r="S2057"/>
      <c r="T2057"/>
      <c r="U2057"/>
      <c r="W2057" s="115"/>
      <c r="AB2057" s="46"/>
      <c r="AC2057" s="46"/>
      <c r="AD2057" s="46"/>
      <c r="AE2057" s="46"/>
      <c r="AF2057" s="46"/>
    </row>
    <row r="2058" spans="1:32" x14ac:dyDescent="0.2">
      <c r="A2058"/>
      <c r="B2058"/>
      <c r="D2058"/>
      <c r="E2058"/>
      <c r="F2058"/>
      <c r="G2058"/>
      <c r="H2058"/>
      <c r="I2058"/>
      <c r="J2058"/>
      <c r="K2058"/>
      <c r="L2058"/>
      <c r="M2058"/>
      <c r="N2058"/>
      <c r="O2058"/>
      <c r="P2058"/>
      <c r="Q2058"/>
      <c r="R2058"/>
      <c r="S2058"/>
      <c r="T2058"/>
      <c r="U2058"/>
      <c r="W2058" s="115"/>
      <c r="AB2058" s="46"/>
      <c r="AC2058" s="46"/>
      <c r="AD2058" s="46"/>
      <c r="AE2058" s="46"/>
      <c r="AF2058" s="46"/>
    </row>
    <row r="2059" spans="1:32" x14ac:dyDescent="0.2">
      <c r="A2059"/>
      <c r="B2059"/>
      <c r="D2059"/>
      <c r="E2059"/>
      <c r="F2059"/>
      <c r="G2059"/>
      <c r="H2059"/>
      <c r="I2059"/>
      <c r="J2059"/>
      <c r="K2059"/>
      <c r="L2059"/>
      <c r="M2059"/>
      <c r="N2059"/>
      <c r="O2059"/>
      <c r="P2059"/>
      <c r="Q2059"/>
      <c r="R2059"/>
      <c r="S2059"/>
      <c r="T2059"/>
      <c r="U2059"/>
      <c r="W2059" s="115"/>
      <c r="AB2059" s="46"/>
      <c r="AC2059" s="46"/>
      <c r="AD2059" s="46"/>
      <c r="AE2059" s="46"/>
      <c r="AF2059" s="46"/>
    </row>
    <row r="2060" spans="1:32" x14ac:dyDescent="0.2">
      <c r="A2060"/>
      <c r="B2060"/>
      <c r="D2060"/>
      <c r="E2060"/>
      <c r="F2060"/>
      <c r="G2060"/>
      <c r="H2060"/>
      <c r="I2060"/>
      <c r="J2060"/>
      <c r="K2060"/>
      <c r="L2060"/>
      <c r="M2060"/>
      <c r="N2060"/>
      <c r="O2060"/>
      <c r="P2060"/>
      <c r="Q2060"/>
      <c r="R2060"/>
      <c r="S2060"/>
      <c r="T2060"/>
      <c r="U2060"/>
      <c r="W2060" s="115"/>
      <c r="AB2060" s="46"/>
      <c r="AC2060" s="46"/>
      <c r="AD2060" s="46"/>
      <c r="AE2060" s="46"/>
      <c r="AF2060" s="46"/>
    </row>
    <row r="2061" spans="1:32" x14ac:dyDescent="0.2">
      <c r="A2061"/>
      <c r="B2061"/>
      <c r="D2061"/>
      <c r="E2061"/>
      <c r="F2061"/>
      <c r="G2061"/>
      <c r="H2061"/>
      <c r="I2061"/>
      <c r="J2061"/>
      <c r="K2061"/>
      <c r="L2061"/>
      <c r="M2061"/>
      <c r="N2061"/>
      <c r="O2061"/>
      <c r="P2061"/>
      <c r="Q2061"/>
      <c r="R2061"/>
      <c r="S2061"/>
      <c r="T2061"/>
      <c r="U2061"/>
      <c r="W2061" s="115"/>
      <c r="AB2061" s="46"/>
      <c r="AC2061" s="46"/>
      <c r="AD2061" s="46"/>
      <c r="AE2061" s="46"/>
      <c r="AF2061" s="46"/>
    </row>
    <row r="2062" spans="1:32" x14ac:dyDescent="0.2">
      <c r="A2062"/>
      <c r="B2062"/>
      <c r="D2062"/>
      <c r="E2062"/>
      <c r="F2062"/>
      <c r="G2062"/>
      <c r="H2062"/>
      <c r="I2062"/>
      <c r="J2062"/>
      <c r="K2062"/>
      <c r="L2062"/>
      <c r="M2062"/>
      <c r="N2062"/>
      <c r="O2062"/>
      <c r="P2062"/>
      <c r="Q2062"/>
      <c r="R2062"/>
      <c r="S2062"/>
      <c r="T2062"/>
      <c r="U2062"/>
      <c r="W2062" s="115"/>
      <c r="AB2062" s="46"/>
      <c r="AC2062" s="46"/>
      <c r="AD2062" s="46"/>
      <c r="AE2062" s="46"/>
      <c r="AF2062" s="46"/>
    </row>
    <row r="2063" spans="1:32" x14ac:dyDescent="0.2">
      <c r="A2063"/>
      <c r="B2063"/>
      <c r="D2063"/>
      <c r="E2063"/>
      <c r="F2063"/>
      <c r="G2063"/>
      <c r="H2063"/>
      <c r="I2063"/>
      <c r="J2063"/>
      <c r="K2063"/>
      <c r="L2063"/>
      <c r="M2063"/>
      <c r="N2063"/>
      <c r="O2063"/>
      <c r="P2063"/>
      <c r="Q2063"/>
      <c r="R2063"/>
      <c r="S2063"/>
      <c r="T2063"/>
      <c r="U2063"/>
      <c r="W2063" s="115"/>
      <c r="AB2063" s="46"/>
      <c r="AC2063" s="46"/>
      <c r="AD2063" s="46"/>
      <c r="AE2063" s="46"/>
      <c r="AF2063" s="46"/>
    </row>
    <row r="2064" spans="1:32" x14ac:dyDescent="0.2">
      <c r="A2064"/>
      <c r="B2064"/>
      <c r="D2064"/>
      <c r="E2064"/>
      <c r="F2064"/>
      <c r="G2064"/>
      <c r="H2064"/>
      <c r="I2064"/>
      <c r="J2064"/>
      <c r="K2064"/>
      <c r="L2064"/>
      <c r="M2064"/>
      <c r="N2064"/>
      <c r="O2064"/>
      <c r="P2064"/>
      <c r="Q2064"/>
      <c r="R2064"/>
      <c r="S2064"/>
      <c r="T2064"/>
      <c r="U2064"/>
      <c r="W2064" s="115"/>
      <c r="AB2064" s="46"/>
      <c r="AC2064" s="46"/>
      <c r="AD2064" s="46"/>
      <c r="AE2064" s="46"/>
      <c r="AF2064" s="46"/>
    </row>
    <row r="2065" spans="1:32" x14ac:dyDescent="0.2">
      <c r="A2065"/>
      <c r="B2065"/>
      <c r="D2065"/>
      <c r="E2065"/>
      <c r="F2065"/>
      <c r="G2065"/>
      <c r="H2065"/>
      <c r="I2065"/>
      <c r="J2065"/>
      <c r="K2065"/>
      <c r="L2065"/>
      <c r="M2065"/>
      <c r="N2065"/>
      <c r="O2065"/>
      <c r="P2065"/>
      <c r="Q2065"/>
      <c r="R2065"/>
      <c r="S2065"/>
      <c r="T2065"/>
      <c r="U2065"/>
      <c r="W2065" s="115"/>
      <c r="AB2065" s="46"/>
      <c r="AC2065" s="46"/>
      <c r="AD2065" s="46"/>
      <c r="AE2065" s="46"/>
      <c r="AF2065" s="46"/>
    </row>
    <row r="2066" spans="1:32" x14ac:dyDescent="0.2">
      <c r="A2066"/>
      <c r="B2066"/>
      <c r="D2066"/>
      <c r="E2066"/>
      <c r="F2066"/>
      <c r="G2066"/>
      <c r="H2066"/>
      <c r="I2066"/>
      <c r="J2066"/>
      <c r="K2066"/>
      <c r="L2066"/>
      <c r="M2066"/>
      <c r="N2066"/>
      <c r="O2066"/>
      <c r="P2066"/>
      <c r="Q2066"/>
      <c r="R2066"/>
      <c r="S2066"/>
      <c r="T2066"/>
      <c r="U2066"/>
      <c r="W2066" s="115"/>
      <c r="AB2066" s="46"/>
      <c r="AC2066" s="46"/>
      <c r="AD2066" s="46"/>
      <c r="AE2066" s="46"/>
      <c r="AF2066" s="46"/>
    </row>
    <row r="2067" spans="1:32" x14ac:dyDescent="0.2">
      <c r="A2067"/>
      <c r="B2067"/>
      <c r="D2067"/>
      <c r="E2067"/>
      <c r="F2067"/>
      <c r="G2067"/>
      <c r="H2067"/>
      <c r="I2067"/>
      <c r="J2067"/>
      <c r="K2067"/>
      <c r="L2067"/>
      <c r="M2067"/>
      <c r="N2067"/>
      <c r="O2067"/>
      <c r="P2067"/>
      <c r="Q2067"/>
      <c r="R2067"/>
      <c r="S2067"/>
      <c r="T2067"/>
      <c r="U2067"/>
      <c r="W2067" s="115"/>
      <c r="AB2067" s="46"/>
      <c r="AC2067" s="46"/>
      <c r="AD2067" s="46"/>
      <c r="AE2067" s="46"/>
      <c r="AF2067" s="46"/>
    </row>
    <row r="2068" spans="1:32" x14ac:dyDescent="0.2">
      <c r="A2068"/>
      <c r="B2068"/>
      <c r="D2068"/>
      <c r="E2068"/>
      <c r="F2068"/>
      <c r="G2068"/>
      <c r="H2068"/>
      <c r="I2068"/>
      <c r="J2068"/>
      <c r="K2068"/>
      <c r="L2068"/>
      <c r="M2068"/>
      <c r="N2068"/>
      <c r="O2068"/>
      <c r="P2068"/>
      <c r="Q2068"/>
      <c r="R2068"/>
      <c r="S2068"/>
      <c r="T2068"/>
      <c r="U2068"/>
      <c r="W2068" s="115"/>
      <c r="AB2068" s="46"/>
      <c r="AC2068" s="46"/>
      <c r="AD2068" s="46"/>
      <c r="AE2068" s="46"/>
      <c r="AF2068" s="46"/>
    </row>
    <row r="2069" spans="1:32" x14ac:dyDescent="0.2">
      <c r="A2069"/>
      <c r="B2069"/>
      <c r="D2069"/>
      <c r="E2069"/>
      <c r="F2069"/>
      <c r="G2069"/>
      <c r="H2069"/>
      <c r="I2069"/>
      <c r="J2069"/>
      <c r="K2069"/>
      <c r="L2069"/>
      <c r="M2069"/>
      <c r="N2069"/>
      <c r="O2069"/>
      <c r="P2069"/>
      <c r="Q2069"/>
      <c r="R2069"/>
      <c r="S2069"/>
      <c r="T2069"/>
      <c r="U2069"/>
      <c r="W2069" s="115"/>
      <c r="AB2069" s="46"/>
      <c r="AC2069" s="46"/>
      <c r="AD2069" s="46"/>
      <c r="AE2069" s="46"/>
      <c r="AF2069" s="46"/>
    </row>
    <row r="2070" spans="1:32" x14ac:dyDescent="0.2">
      <c r="A2070"/>
      <c r="B2070"/>
      <c r="D2070"/>
      <c r="E2070"/>
      <c r="F2070"/>
      <c r="G2070"/>
      <c r="H2070"/>
      <c r="I2070"/>
      <c r="J2070"/>
      <c r="K2070"/>
      <c r="L2070"/>
      <c r="M2070"/>
      <c r="N2070"/>
      <c r="O2070"/>
      <c r="P2070"/>
      <c r="Q2070"/>
      <c r="R2070"/>
      <c r="S2070"/>
      <c r="T2070"/>
      <c r="U2070"/>
      <c r="W2070" s="115"/>
      <c r="AB2070" s="46"/>
      <c r="AC2070" s="46"/>
      <c r="AD2070" s="46"/>
      <c r="AE2070" s="46"/>
      <c r="AF2070" s="46"/>
    </row>
    <row r="2071" spans="1:32" x14ac:dyDescent="0.2">
      <c r="A2071"/>
      <c r="B2071"/>
      <c r="D2071"/>
      <c r="E2071"/>
      <c r="F2071"/>
      <c r="G2071"/>
      <c r="H2071"/>
      <c r="I2071"/>
      <c r="J2071"/>
      <c r="K2071"/>
      <c r="L2071"/>
      <c r="M2071"/>
      <c r="N2071"/>
      <c r="O2071"/>
      <c r="P2071"/>
      <c r="Q2071"/>
      <c r="R2071"/>
      <c r="S2071"/>
      <c r="T2071"/>
      <c r="U2071"/>
      <c r="W2071" s="115"/>
      <c r="AB2071" s="46"/>
      <c r="AC2071" s="46"/>
      <c r="AD2071" s="46"/>
      <c r="AE2071" s="46"/>
      <c r="AF2071" s="46"/>
    </row>
    <row r="2072" spans="1:32" x14ac:dyDescent="0.2">
      <c r="A2072"/>
      <c r="B2072"/>
      <c r="D2072"/>
      <c r="E2072"/>
      <c r="F2072"/>
      <c r="G2072"/>
      <c r="H2072"/>
      <c r="I2072"/>
      <c r="J2072"/>
      <c r="K2072"/>
      <c r="L2072"/>
      <c r="M2072"/>
      <c r="N2072"/>
      <c r="O2072"/>
      <c r="P2072"/>
      <c r="Q2072"/>
      <c r="R2072"/>
      <c r="S2072"/>
      <c r="T2072"/>
      <c r="U2072"/>
      <c r="W2072" s="115"/>
      <c r="AB2072" s="46"/>
      <c r="AC2072" s="46"/>
      <c r="AD2072" s="46"/>
      <c r="AE2072" s="46"/>
      <c r="AF2072" s="46"/>
    </row>
    <row r="2073" spans="1:32" x14ac:dyDescent="0.2">
      <c r="A2073"/>
      <c r="B2073"/>
      <c r="D2073"/>
      <c r="E2073"/>
      <c r="F2073"/>
      <c r="G2073"/>
      <c r="H2073"/>
      <c r="I2073"/>
      <c r="J2073"/>
      <c r="K2073"/>
      <c r="L2073"/>
      <c r="M2073"/>
      <c r="N2073"/>
      <c r="O2073"/>
      <c r="P2073"/>
      <c r="Q2073"/>
      <c r="R2073"/>
      <c r="S2073"/>
      <c r="T2073"/>
      <c r="U2073"/>
      <c r="W2073" s="115"/>
      <c r="AB2073" s="46"/>
      <c r="AC2073" s="46"/>
      <c r="AD2073" s="46"/>
      <c r="AE2073" s="46"/>
      <c r="AF2073" s="46"/>
    </row>
    <row r="2074" spans="1:32" x14ac:dyDescent="0.2">
      <c r="A2074"/>
      <c r="B2074"/>
      <c r="D2074"/>
      <c r="E2074"/>
      <c r="F2074"/>
      <c r="G2074"/>
      <c r="H2074"/>
      <c r="I2074"/>
      <c r="J2074"/>
      <c r="K2074"/>
      <c r="L2074"/>
      <c r="M2074"/>
      <c r="N2074"/>
      <c r="O2074"/>
      <c r="P2074"/>
      <c r="Q2074"/>
      <c r="R2074"/>
      <c r="S2074"/>
      <c r="T2074"/>
      <c r="U2074"/>
      <c r="W2074" s="115"/>
      <c r="AB2074" s="46"/>
      <c r="AC2074" s="46"/>
      <c r="AD2074" s="46"/>
      <c r="AE2074" s="46"/>
      <c r="AF2074" s="46"/>
    </row>
    <row r="2075" spans="1:32" x14ac:dyDescent="0.2">
      <c r="A2075"/>
      <c r="B2075"/>
      <c r="D2075"/>
      <c r="E2075"/>
      <c r="F2075"/>
      <c r="G2075"/>
      <c r="H2075"/>
      <c r="I2075"/>
      <c r="J2075"/>
      <c r="K2075"/>
      <c r="L2075"/>
      <c r="M2075"/>
      <c r="N2075"/>
      <c r="O2075"/>
      <c r="P2075"/>
      <c r="Q2075"/>
      <c r="R2075"/>
      <c r="S2075"/>
      <c r="T2075"/>
      <c r="U2075"/>
      <c r="W2075" s="115"/>
      <c r="AB2075" s="46"/>
      <c r="AC2075" s="46"/>
      <c r="AD2075" s="46"/>
      <c r="AE2075" s="46"/>
      <c r="AF2075" s="46"/>
    </row>
    <row r="2076" spans="1:32" x14ac:dyDescent="0.2">
      <c r="A2076"/>
      <c r="B2076"/>
      <c r="D2076"/>
      <c r="E2076"/>
      <c r="F2076"/>
      <c r="G2076"/>
      <c r="H2076"/>
      <c r="I2076"/>
      <c r="J2076"/>
      <c r="K2076"/>
      <c r="L2076"/>
      <c r="M2076"/>
      <c r="N2076"/>
      <c r="O2076"/>
      <c r="P2076"/>
      <c r="Q2076"/>
      <c r="R2076"/>
      <c r="S2076"/>
      <c r="T2076"/>
      <c r="U2076"/>
      <c r="W2076" s="115"/>
      <c r="AB2076" s="46"/>
      <c r="AC2076" s="46"/>
      <c r="AD2076" s="46"/>
      <c r="AE2076" s="46"/>
      <c r="AF2076" s="46"/>
    </row>
    <row r="2077" spans="1:32" x14ac:dyDescent="0.2">
      <c r="A2077"/>
      <c r="B2077"/>
      <c r="D2077"/>
      <c r="E2077"/>
      <c r="F2077"/>
      <c r="G2077"/>
      <c r="H2077"/>
      <c r="I2077"/>
      <c r="J2077"/>
      <c r="K2077"/>
      <c r="L2077"/>
      <c r="M2077"/>
      <c r="N2077"/>
      <c r="O2077"/>
      <c r="P2077"/>
      <c r="Q2077"/>
      <c r="R2077"/>
      <c r="S2077"/>
      <c r="T2077"/>
      <c r="U2077"/>
      <c r="W2077" s="115"/>
      <c r="AB2077" s="46"/>
      <c r="AC2077" s="46"/>
      <c r="AD2077" s="46"/>
      <c r="AE2077" s="46"/>
      <c r="AF2077" s="46"/>
    </row>
    <row r="2078" spans="1:32" x14ac:dyDescent="0.2">
      <c r="A2078"/>
      <c r="B2078"/>
      <c r="D2078"/>
      <c r="E2078"/>
      <c r="F2078"/>
      <c r="G2078"/>
      <c r="H2078"/>
      <c r="I2078"/>
      <c r="J2078"/>
      <c r="K2078"/>
      <c r="L2078"/>
      <c r="M2078"/>
      <c r="N2078"/>
      <c r="O2078"/>
      <c r="P2078"/>
      <c r="Q2078"/>
      <c r="R2078"/>
      <c r="S2078"/>
      <c r="T2078"/>
      <c r="U2078"/>
      <c r="W2078" s="115"/>
      <c r="AB2078" s="46"/>
      <c r="AC2078" s="46"/>
      <c r="AD2078" s="46"/>
      <c r="AE2078" s="46"/>
      <c r="AF2078" s="46"/>
    </row>
    <row r="2079" spans="1:32" x14ac:dyDescent="0.2">
      <c r="A2079"/>
      <c r="B2079"/>
      <c r="D2079"/>
      <c r="E2079"/>
      <c r="F2079"/>
      <c r="G2079"/>
      <c r="H2079"/>
      <c r="I2079"/>
      <c r="J2079"/>
      <c r="K2079"/>
      <c r="L2079"/>
      <c r="M2079"/>
      <c r="N2079"/>
      <c r="O2079"/>
      <c r="P2079"/>
      <c r="Q2079"/>
      <c r="R2079"/>
      <c r="S2079"/>
      <c r="T2079"/>
      <c r="U2079"/>
      <c r="W2079" s="115"/>
      <c r="AB2079" s="46"/>
      <c r="AC2079" s="46"/>
      <c r="AD2079" s="46"/>
      <c r="AE2079" s="46"/>
      <c r="AF2079" s="46"/>
    </row>
    <row r="2080" spans="1:32" x14ac:dyDescent="0.2">
      <c r="A2080"/>
      <c r="B2080"/>
      <c r="D2080"/>
      <c r="E2080"/>
      <c r="F2080"/>
      <c r="G2080"/>
      <c r="H2080"/>
      <c r="I2080"/>
      <c r="J2080"/>
      <c r="K2080"/>
      <c r="L2080"/>
      <c r="M2080"/>
      <c r="N2080"/>
      <c r="O2080"/>
      <c r="P2080"/>
      <c r="Q2080"/>
      <c r="R2080"/>
      <c r="S2080"/>
      <c r="T2080"/>
      <c r="U2080"/>
      <c r="W2080" s="115"/>
      <c r="AB2080" s="46"/>
      <c r="AC2080" s="46"/>
      <c r="AD2080" s="46"/>
      <c r="AE2080" s="46"/>
      <c r="AF2080" s="46"/>
    </row>
    <row r="2081" spans="1:32" x14ac:dyDescent="0.2">
      <c r="A2081"/>
      <c r="B2081"/>
      <c r="D2081"/>
      <c r="E2081"/>
      <c r="F2081"/>
      <c r="G2081"/>
      <c r="H2081"/>
      <c r="I2081"/>
      <c r="J2081"/>
      <c r="K2081"/>
      <c r="L2081"/>
      <c r="M2081"/>
      <c r="N2081"/>
      <c r="O2081"/>
      <c r="P2081"/>
      <c r="Q2081"/>
      <c r="R2081"/>
      <c r="S2081"/>
      <c r="T2081"/>
      <c r="U2081"/>
      <c r="W2081" s="115"/>
      <c r="AB2081" s="46"/>
      <c r="AC2081" s="46"/>
      <c r="AD2081" s="46"/>
      <c r="AE2081" s="46"/>
      <c r="AF2081" s="46"/>
    </row>
    <row r="2082" spans="1:32" x14ac:dyDescent="0.2">
      <c r="A2082"/>
      <c r="B2082"/>
      <c r="D2082"/>
      <c r="E2082"/>
      <c r="F2082"/>
      <c r="G2082"/>
      <c r="H2082"/>
      <c r="I2082"/>
      <c r="J2082"/>
      <c r="K2082"/>
      <c r="L2082"/>
      <c r="M2082"/>
      <c r="N2082"/>
      <c r="O2082"/>
      <c r="P2082"/>
      <c r="Q2082"/>
      <c r="R2082"/>
      <c r="S2082"/>
      <c r="T2082"/>
      <c r="U2082"/>
      <c r="W2082" s="115"/>
      <c r="AB2082" s="46"/>
      <c r="AC2082" s="46"/>
      <c r="AD2082" s="46"/>
      <c r="AE2082" s="46"/>
      <c r="AF2082" s="46"/>
    </row>
    <row r="2083" spans="1:32" x14ac:dyDescent="0.2">
      <c r="A2083"/>
      <c r="B2083"/>
      <c r="D2083"/>
      <c r="E2083"/>
      <c r="F2083"/>
      <c r="G2083"/>
      <c r="H2083"/>
      <c r="I2083"/>
      <c r="J2083"/>
      <c r="K2083"/>
      <c r="L2083"/>
      <c r="M2083"/>
      <c r="N2083"/>
      <c r="O2083"/>
      <c r="P2083"/>
      <c r="Q2083"/>
      <c r="R2083"/>
      <c r="S2083"/>
      <c r="T2083"/>
      <c r="U2083"/>
      <c r="W2083" s="115"/>
      <c r="AB2083" s="46"/>
      <c r="AC2083" s="46"/>
      <c r="AD2083" s="46"/>
      <c r="AE2083" s="46"/>
      <c r="AF2083" s="46"/>
    </row>
    <row r="2084" spans="1:32" x14ac:dyDescent="0.2">
      <c r="A2084"/>
      <c r="B2084"/>
      <c r="D2084"/>
      <c r="E2084"/>
      <c r="F2084"/>
      <c r="G2084"/>
      <c r="H2084"/>
      <c r="I2084"/>
      <c r="J2084"/>
      <c r="K2084"/>
      <c r="L2084"/>
      <c r="M2084"/>
      <c r="N2084"/>
      <c r="O2084"/>
      <c r="P2084"/>
      <c r="Q2084"/>
      <c r="R2084"/>
      <c r="S2084"/>
      <c r="T2084"/>
      <c r="U2084"/>
      <c r="W2084" s="115"/>
      <c r="AB2084" s="46"/>
      <c r="AC2084" s="46"/>
      <c r="AD2084" s="46"/>
      <c r="AE2084" s="46"/>
      <c r="AF2084" s="46"/>
    </row>
    <row r="2085" spans="1:32" x14ac:dyDescent="0.2">
      <c r="A2085"/>
      <c r="B2085"/>
      <c r="D2085"/>
      <c r="E2085"/>
      <c r="F2085"/>
      <c r="G2085"/>
      <c r="H2085"/>
      <c r="I2085"/>
      <c r="J2085"/>
      <c r="K2085"/>
      <c r="L2085"/>
      <c r="M2085"/>
      <c r="N2085"/>
      <c r="O2085"/>
      <c r="P2085"/>
      <c r="Q2085"/>
      <c r="R2085"/>
      <c r="S2085"/>
      <c r="T2085"/>
      <c r="U2085"/>
      <c r="W2085" s="115"/>
      <c r="AB2085" s="46"/>
      <c r="AC2085" s="46"/>
      <c r="AD2085" s="46"/>
      <c r="AE2085" s="46"/>
      <c r="AF2085" s="46"/>
    </row>
    <row r="2086" spans="1:32" x14ac:dyDescent="0.2">
      <c r="A2086"/>
      <c r="B2086"/>
      <c r="D2086"/>
      <c r="E2086"/>
      <c r="F2086"/>
      <c r="G2086"/>
      <c r="H2086"/>
      <c r="I2086"/>
      <c r="J2086"/>
      <c r="K2086"/>
      <c r="L2086"/>
      <c r="M2086"/>
      <c r="N2086"/>
      <c r="O2086"/>
      <c r="P2086"/>
      <c r="Q2086"/>
      <c r="R2086"/>
      <c r="S2086"/>
      <c r="T2086"/>
      <c r="U2086"/>
      <c r="W2086" s="115"/>
      <c r="AB2086" s="46"/>
      <c r="AC2086" s="46"/>
      <c r="AD2086" s="46"/>
      <c r="AE2086" s="46"/>
      <c r="AF2086" s="46"/>
    </row>
    <row r="2087" spans="1:32" x14ac:dyDescent="0.2">
      <c r="A2087"/>
      <c r="B2087"/>
      <c r="D2087"/>
      <c r="E2087"/>
      <c r="F2087"/>
      <c r="G2087"/>
      <c r="H2087"/>
      <c r="I2087"/>
      <c r="J2087"/>
      <c r="K2087"/>
      <c r="L2087"/>
      <c r="M2087"/>
      <c r="N2087"/>
      <c r="O2087"/>
      <c r="P2087"/>
      <c r="Q2087"/>
      <c r="R2087"/>
      <c r="S2087"/>
      <c r="T2087"/>
      <c r="U2087"/>
      <c r="W2087" s="115"/>
      <c r="AB2087" s="46"/>
      <c r="AC2087" s="46"/>
      <c r="AD2087" s="46"/>
      <c r="AE2087" s="46"/>
      <c r="AF2087" s="46"/>
    </row>
    <row r="2088" spans="1:32" x14ac:dyDescent="0.2">
      <c r="A2088"/>
      <c r="B2088"/>
      <c r="D2088"/>
      <c r="E2088"/>
      <c r="F2088"/>
      <c r="G2088"/>
      <c r="H2088"/>
      <c r="I2088"/>
      <c r="J2088"/>
      <c r="K2088"/>
      <c r="L2088"/>
      <c r="M2088"/>
      <c r="N2088"/>
      <c r="O2088"/>
      <c r="P2088"/>
      <c r="Q2088"/>
      <c r="R2088"/>
      <c r="S2088"/>
      <c r="T2088"/>
      <c r="U2088"/>
      <c r="W2088" s="115"/>
      <c r="AB2088" s="46"/>
      <c r="AC2088" s="46"/>
      <c r="AD2088" s="46"/>
      <c r="AE2088" s="46"/>
      <c r="AF2088" s="46"/>
    </row>
    <row r="2089" spans="1:32" x14ac:dyDescent="0.2">
      <c r="A2089"/>
      <c r="B2089"/>
      <c r="D2089"/>
      <c r="E2089"/>
      <c r="F2089"/>
      <c r="G2089"/>
      <c r="H2089"/>
      <c r="I2089"/>
      <c r="J2089"/>
      <c r="K2089"/>
      <c r="L2089"/>
      <c r="M2089"/>
      <c r="N2089"/>
      <c r="O2089"/>
      <c r="P2089"/>
      <c r="Q2089"/>
      <c r="R2089"/>
      <c r="S2089"/>
      <c r="T2089"/>
      <c r="U2089"/>
      <c r="W2089" s="115"/>
      <c r="AB2089" s="46"/>
      <c r="AC2089" s="46"/>
      <c r="AD2089" s="46"/>
      <c r="AE2089" s="46"/>
      <c r="AF2089" s="46"/>
    </row>
    <row r="2090" spans="1:32" x14ac:dyDescent="0.2">
      <c r="A2090"/>
      <c r="B2090"/>
      <c r="D2090"/>
      <c r="E2090"/>
      <c r="F2090"/>
      <c r="G2090"/>
      <c r="H2090"/>
      <c r="I2090"/>
      <c r="J2090"/>
      <c r="K2090"/>
      <c r="L2090"/>
      <c r="M2090"/>
      <c r="N2090"/>
      <c r="O2090"/>
      <c r="P2090"/>
      <c r="Q2090"/>
      <c r="R2090"/>
      <c r="S2090"/>
      <c r="T2090"/>
      <c r="U2090"/>
      <c r="W2090" s="115"/>
      <c r="AB2090" s="46"/>
      <c r="AC2090" s="46"/>
      <c r="AD2090" s="46"/>
      <c r="AE2090" s="46"/>
      <c r="AF2090" s="46"/>
    </row>
    <row r="2091" spans="1:32" x14ac:dyDescent="0.2">
      <c r="A2091"/>
      <c r="B2091"/>
      <c r="D2091"/>
      <c r="E2091"/>
      <c r="F2091"/>
      <c r="G2091"/>
      <c r="H2091"/>
      <c r="I2091"/>
      <c r="J2091"/>
      <c r="K2091"/>
      <c r="L2091"/>
      <c r="M2091"/>
      <c r="N2091"/>
      <c r="O2091"/>
      <c r="P2091"/>
      <c r="Q2091"/>
      <c r="R2091"/>
      <c r="S2091"/>
      <c r="T2091"/>
      <c r="U2091"/>
      <c r="W2091" s="115"/>
      <c r="AB2091" s="46"/>
      <c r="AC2091" s="46"/>
      <c r="AD2091" s="46"/>
      <c r="AE2091" s="46"/>
      <c r="AF2091" s="46"/>
    </row>
    <row r="2092" spans="1:32" x14ac:dyDescent="0.2">
      <c r="A2092"/>
      <c r="B2092"/>
      <c r="D2092"/>
      <c r="E2092"/>
      <c r="F2092"/>
      <c r="G2092"/>
      <c r="H2092"/>
      <c r="I2092"/>
      <c r="J2092"/>
      <c r="K2092"/>
      <c r="L2092"/>
      <c r="M2092"/>
      <c r="N2092"/>
      <c r="O2092"/>
      <c r="P2092"/>
      <c r="Q2092"/>
      <c r="R2092"/>
      <c r="S2092"/>
      <c r="T2092"/>
      <c r="U2092"/>
      <c r="W2092" s="115"/>
      <c r="AB2092" s="46"/>
      <c r="AC2092" s="46"/>
      <c r="AD2092" s="46"/>
      <c r="AE2092" s="46"/>
      <c r="AF2092" s="46"/>
    </row>
    <row r="2093" spans="1:32" x14ac:dyDescent="0.2">
      <c r="A2093"/>
      <c r="B2093"/>
      <c r="D2093"/>
      <c r="E2093"/>
      <c r="F2093"/>
      <c r="G2093"/>
      <c r="H2093"/>
      <c r="I2093"/>
      <c r="J2093"/>
      <c r="K2093"/>
      <c r="L2093"/>
      <c r="M2093"/>
      <c r="N2093"/>
      <c r="O2093"/>
      <c r="P2093"/>
      <c r="Q2093"/>
      <c r="R2093"/>
      <c r="S2093"/>
      <c r="T2093"/>
      <c r="U2093"/>
      <c r="W2093" s="115"/>
      <c r="AB2093" s="46"/>
      <c r="AC2093" s="46"/>
      <c r="AD2093" s="46"/>
      <c r="AE2093" s="46"/>
      <c r="AF2093" s="46"/>
    </row>
    <row r="2094" spans="1:32" x14ac:dyDescent="0.2">
      <c r="A2094"/>
      <c r="B2094"/>
      <c r="D2094"/>
      <c r="E2094"/>
      <c r="F2094"/>
      <c r="G2094"/>
      <c r="H2094"/>
      <c r="I2094"/>
      <c r="J2094"/>
      <c r="K2094"/>
      <c r="L2094"/>
      <c r="M2094"/>
      <c r="N2094"/>
      <c r="O2094"/>
      <c r="P2094"/>
      <c r="Q2094"/>
      <c r="R2094"/>
      <c r="S2094"/>
      <c r="T2094"/>
      <c r="U2094"/>
      <c r="W2094" s="115"/>
      <c r="AB2094" s="46"/>
      <c r="AC2094" s="46"/>
      <c r="AD2094" s="46"/>
      <c r="AE2094" s="46"/>
      <c r="AF2094" s="46"/>
    </row>
    <row r="2095" spans="1:32" x14ac:dyDescent="0.2">
      <c r="A2095"/>
      <c r="B2095"/>
      <c r="D2095"/>
      <c r="E2095"/>
      <c r="F2095"/>
      <c r="G2095"/>
      <c r="H2095"/>
      <c r="I2095"/>
      <c r="J2095"/>
      <c r="K2095"/>
      <c r="L2095"/>
      <c r="M2095"/>
      <c r="N2095"/>
      <c r="O2095"/>
      <c r="P2095"/>
      <c r="Q2095"/>
      <c r="R2095"/>
      <c r="S2095"/>
      <c r="T2095"/>
      <c r="U2095"/>
      <c r="W2095" s="115"/>
      <c r="AB2095" s="46"/>
      <c r="AC2095" s="46"/>
      <c r="AD2095" s="46"/>
      <c r="AE2095" s="46"/>
      <c r="AF2095" s="46"/>
    </row>
    <row r="2096" spans="1:32" x14ac:dyDescent="0.2">
      <c r="A2096"/>
      <c r="B2096"/>
      <c r="D2096"/>
      <c r="E2096"/>
      <c r="F2096"/>
      <c r="G2096"/>
      <c r="H2096"/>
      <c r="I2096"/>
      <c r="J2096"/>
      <c r="K2096"/>
      <c r="L2096"/>
      <c r="M2096"/>
      <c r="N2096"/>
      <c r="O2096"/>
      <c r="P2096"/>
      <c r="Q2096"/>
      <c r="R2096"/>
      <c r="S2096"/>
      <c r="T2096"/>
      <c r="U2096"/>
      <c r="W2096" s="115"/>
      <c r="AB2096" s="46"/>
      <c r="AC2096" s="46"/>
      <c r="AD2096" s="46"/>
      <c r="AE2096" s="46"/>
      <c r="AF2096" s="46"/>
    </row>
    <row r="2097" spans="1:32" x14ac:dyDescent="0.2">
      <c r="A2097"/>
      <c r="B2097"/>
      <c r="D2097"/>
      <c r="E2097"/>
      <c r="F2097"/>
      <c r="G2097"/>
      <c r="H2097"/>
      <c r="I2097"/>
      <c r="J2097"/>
      <c r="K2097"/>
      <c r="L2097"/>
      <c r="M2097"/>
      <c r="N2097"/>
      <c r="O2097"/>
      <c r="P2097"/>
      <c r="Q2097"/>
      <c r="R2097"/>
      <c r="S2097"/>
      <c r="T2097"/>
      <c r="U2097"/>
      <c r="W2097" s="115"/>
      <c r="AB2097" s="46"/>
      <c r="AC2097" s="46"/>
      <c r="AD2097" s="46"/>
      <c r="AE2097" s="46"/>
      <c r="AF2097" s="46"/>
    </row>
    <row r="2098" spans="1:32" x14ac:dyDescent="0.2">
      <c r="A2098"/>
      <c r="B2098"/>
      <c r="D2098"/>
      <c r="E2098"/>
      <c r="F2098"/>
      <c r="G2098"/>
      <c r="H2098"/>
      <c r="I2098"/>
      <c r="J2098"/>
      <c r="K2098"/>
      <c r="L2098"/>
      <c r="M2098"/>
      <c r="N2098"/>
      <c r="O2098"/>
      <c r="P2098"/>
      <c r="Q2098"/>
      <c r="R2098"/>
      <c r="S2098"/>
      <c r="T2098"/>
      <c r="U2098"/>
      <c r="W2098" s="115"/>
      <c r="AB2098" s="46"/>
      <c r="AC2098" s="46"/>
      <c r="AD2098" s="46"/>
      <c r="AE2098" s="46"/>
      <c r="AF2098" s="46"/>
    </row>
    <row r="2099" spans="1:32" x14ac:dyDescent="0.2">
      <c r="A2099"/>
      <c r="B2099"/>
      <c r="D2099"/>
      <c r="E2099"/>
      <c r="F2099"/>
      <c r="G2099"/>
      <c r="H2099"/>
      <c r="I2099"/>
      <c r="J2099"/>
      <c r="K2099"/>
      <c r="L2099"/>
      <c r="M2099"/>
      <c r="N2099"/>
      <c r="O2099"/>
      <c r="P2099"/>
      <c r="Q2099"/>
      <c r="R2099"/>
      <c r="S2099"/>
      <c r="T2099"/>
      <c r="U2099"/>
      <c r="W2099" s="115"/>
      <c r="AB2099" s="46"/>
      <c r="AC2099" s="46"/>
      <c r="AD2099" s="46"/>
      <c r="AE2099" s="46"/>
      <c r="AF2099" s="46"/>
    </row>
    <row r="2100" spans="1:32" x14ac:dyDescent="0.2">
      <c r="A2100"/>
      <c r="B2100"/>
      <c r="D2100"/>
      <c r="E2100"/>
      <c r="F2100"/>
      <c r="G2100"/>
      <c r="H2100"/>
      <c r="I2100"/>
      <c r="J2100"/>
      <c r="K2100"/>
      <c r="L2100"/>
      <c r="M2100"/>
      <c r="N2100"/>
      <c r="O2100"/>
      <c r="P2100"/>
      <c r="Q2100"/>
      <c r="R2100"/>
      <c r="S2100"/>
      <c r="T2100"/>
      <c r="U2100"/>
      <c r="W2100" s="115"/>
      <c r="AB2100" s="46"/>
      <c r="AC2100" s="46"/>
      <c r="AD2100" s="46"/>
      <c r="AE2100" s="46"/>
      <c r="AF2100" s="46"/>
    </row>
    <row r="2101" spans="1:32" x14ac:dyDescent="0.2">
      <c r="A2101"/>
      <c r="B2101"/>
      <c r="D2101"/>
      <c r="E2101"/>
      <c r="F2101"/>
      <c r="G2101"/>
      <c r="H2101"/>
      <c r="I2101"/>
      <c r="J2101"/>
      <c r="K2101"/>
      <c r="L2101"/>
      <c r="M2101"/>
      <c r="N2101"/>
      <c r="O2101"/>
      <c r="P2101"/>
      <c r="Q2101"/>
      <c r="R2101"/>
      <c r="S2101"/>
      <c r="T2101"/>
      <c r="U2101"/>
      <c r="W2101" s="115"/>
      <c r="AB2101" s="46"/>
      <c r="AC2101" s="46"/>
      <c r="AD2101" s="46"/>
      <c r="AE2101" s="46"/>
      <c r="AF2101" s="46"/>
    </row>
    <row r="2102" spans="1:32" x14ac:dyDescent="0.2">
      <c r="A2102"/>
      <c r="B2102"/>
      <c r="D2102"/>
      <c r="E2102"/>
      <c r="F2102"/>
      <c r="G2102"/>
      <c r="H2102"/>
      <c r="I2102"/>
      <c r="J2102"/>
      <c r="K2102"/>
      <c r="L2102"/>
      <c r="M2102"/>
      <c r="N2102"/>
      <c r="O2102"/>
      <c r="P2102"/>
      <c r="Q2102"/>
      <c r="R2102"/>
      <c r="S2102"/>
      <c r="T2102"/>
      <c r="U2102"/>
      <c r="W2102" s="115"/>
      <c r="AB2102" s="46"/>
      <c r="AC2102" s="46"/>
      <c r="AD2102" s="46"/>
      <c r="AE2102" s="46"/>
      <c r="AF2102" s="46"/>
    </row>
    <row r="2103" spans="1:32" x14ac:dyDescent="0.2">
      <c r="A2103"/>
      <c r="B2103"/>
      <c r="D2103"/>
      <c r="E2103"/>
      <c r="F2103"/>
      <c r="G2103"/>
      <c r="H2103"/>
      <c r="I2103"/>
      <c r="J2103"/>
      <c r="K2103"/>
      <c r="L2103"/>
      <c r="M2103"/>
      <c r="N2103"/>
      <c r="O2103"/>
      <c r="P2103"/>
      <c r="Q2103"/>
      <c r="R2103"/>
      <c r="S2103"/>
      <c r="T2103"/>
      <c r="U2103"/>
      <c r="W2103" s="115"/>
      <c r="AB2103" s="46"/>
      <c r="AC2103" s="46"/>
      <c r="AD2103" s="46"/>
      <c r="AE2103" s="46"/>
      <c r="AF2103" s="46"/>
    </row>
    <row r="2104" spans="1:32" x14ac:dyDescent="0.2">
      <c r="A2104"/>
      <c r="B2104"/>
      <c r="D2104"/>
      <c r="E2104"/>
      <c r="F2104"/>
      <c r="G2104"/>
      <c r="H2104"/>
      <c r="I2104"/>
      <c r="J2104"/>
      <c r="K2104"/>
      <c r="L2104"/>
      <c r="M2104"/>
      <c r="N2104"/>
      <c r="O2104"/>
      <c r="P2104"/>
      <c r="Q2104"/>
      <c r="R2104"/>
      <c r="S2104"/>
      <c r="T2104"/>
      <c r="U2104"/>
      <c r="W2104" s="115"/>
      <c r="AB2104" s="46"/>
      <c r="AC2104" s="46"/>
      <c r="AD2104" s="46"/>
      <c r="AE2104" s="46"/>
      <c r="AF2104" s="46"/>
    </row>
    <row r="2105" spans="1:32" x14ac:dyDescent="0.2">
      <c r="A2105"/>
      <c r="B2105"/>
      <c r="D2105"/>
      <c r="E2105"/>
      <c r="F2105"/>
      <c r="G2105"/>
      <c r="H2105"/>
      <c r="I2105"/>
      <c r="J2105"/>
      <c r="K2105"/>
      <c r="L2105"/>
      <c r="M2105"/>
      <c r="N2105"/>
      <c r="O2105"/>
      <c r="P2105"/>
      <c r="Q2105"/>
      <c r="R2105"/>
      <c r="S2105"/>
      <c r="T2105"/>
      <c r="U2105"/>
      <c r="W2105" s="115"/>
      <c r="AB2105" s="46"/>
      <c r="AC2105" s="46"/>
      <c r="AD2105" s="46"/>
      <c r="AE2105" s="46"/>
      <c r="AF2105" s="46"/>
    </row>
    <row r="2106" spans="1:32" x14ac:dyDescent="0.2">
      <c r="A2106"/>
      <c r="B2106"/>
      <c r="D2106"/>
      <c r="E2106"/>
      <c r="F2106"/>
      <c r="G2106"/>
      <c r="H2106"/>
      <c r="I2106"/>
      <c r="J2106"/>
      <c r="K2106"/>
      <c r="L2106"/>
      <c r="M2106"/>
      <c r="N2106"/>
      <c r="O2106"/>
      <c r="P2106"/>
      <c r="Q2106"/>
      <c r="R2106"/>
      <c r="S2106"/>
      <c r="T2106"/>
      <c r="U2106"/>
      <c r="W2106" s="115"/>
      <c r="AB2106" s="46"/>
      <c r="AC2106" s="46"/>
      <c r="AD2106" s="46"/>
      <c r="AE2106" s="46"/>
      <c r="AF2106" s="46"/>
    </row>
    <row r="2107" spans="1:32" x14ac:dyDescent="0.2">
      <c r="A2107"/>
      <c r="B2107"/>
      <c r="D2107"/>
      <c r="E2107"/>
      <c r="F2107"/>
      <c r="G2107"/>
      <c r="H2107"/>
      <c r="I2107"/>
      <c r="J2107"/>
      <c r="K2107"/>
      <c r="L2107"/>
      <c r="M2107"/>
      <c r="N2107"/>
      <c r="O2107"/>
      <c r="P2107"/>
      <c r="Q2107"/>
      <c r="R2107"/>
      <c r="S2107"/>
      <c r="T2107"/>
      <c r="U2107"/>
      <c r="W2107" s="115"/>
      <c r="AB2107" s="46"/>
      <c r="AC2107" s="46"/>
      <c r="AD2107" s="46"/>
      <c r="AE2107" s="46"/>
      <c r="AF2107" s="46"/>
    </row>
    <row r="2108" spans="1:32" x14ac:dyDescent="0.2">
      <c r="A2108"/>
      <c r="B2108"/>
      <c r="D2108"/>
      <c r="E2108"/>
      <c r="F2108"/>
      <c r="G2108"/>
      <c r="H2108"/>
      <c r="I2108"/>
      <c r="J2108"/>
      <c r="K2108"/>
      <c r="L2108"/>
      <c r="M2108"/>
      <c r="N2108"/>
      <c r="O2108"/>
      <c r="P2108"/>
      <c r="Q2108"/>
      <c r="R2108"/>
      <c r="S2108"/>
      <c r="T2108"/>
      <c r="U2108"/>
      <c r="W2108" s="115"/>
      <c r="AB2108" s="46"/>
      <c r="AC2108" s="46"/>
      <c r="AD2108" s="46"/>
      <c r="AE2108" s="46"/>
      <c r="AF2108" s="46"/>
    </row>
    <row r="2109" spans="1:32" x14ac:dyDescent="0.2">
      <c r="A2109"/>
      <c r="B2109"/>
      <c r="D2109"/>
      <c r="E2109"/>
      <c r="F2109"/>
      <c r="G2109"/>
      <c r="H2109"/>
      <c r="I2109"/>
      <c r="J2109"/>
      <c r="K2109"/>
      <c r="L2109"/>
      <c r="M2109"/>
      <c r="N2109"/>
      <c r="O2109"/>
      <c r="P2109"/>
      <c r="Q2109"/>
      <c r="R2109"/>
      <c r="S2109"/>
      <c r="T2109"/>
      <c r="U2109"/>
      <c r="W2109" s="115"/>
      <c r="AB2109" s="46"/>
      <c r="AC2109" s="46"/>
      <c r="AD2109" s="46"/>
      <c r="AE2109" s="46"/>
      <c r="AF2109" s="46"/>
    </row>
    <row r="2110" spans="1:32" x14ac:dyDescent="0.2">
      <c r="A2110"/>
      <c r="B2110"/>
      <c r="D2110"/>
      <c r="E2110"/>
      <c r="F2110"/>
      <c r="G2110"/>
      <c r="H2110"/>
      <c r="I2110"/>
      <c r="J2110"/>
      <c r="K2110"/>
      <c r="L2110"/>
      <c r="M2110"/>
      <c r="N2110"/>
      <c r="O2110"/>
      <c r="P2110"/>
      <c r="Q2110"/>
      <c r="R2110"/>
      <c r="S2110"/>
      <c r="T2110"/>
      <c r="U2110"/>
      <c r="W2110" s="115"/>
      <c r="AB2110" s="46"/>
      <c r="AC2110" s="46"/>
      <c r="AD2110" s="46"/>
      <c r="AE2110" s="46"/>
      <c r="AF2110" s="46"/>
    </row>
    <row r="2111" spans="1:32" x14ac:dyDescent="0.2">
      <c r="A2111"/>
      <c r="B2111"/>
      <c r="D2111"/>
      <c r="E2111"/>
      <c r="F2111"/>
      <c r="G2111"/>
      <c r="H2111"/>
      <c r="I2111"/>
      <c r="J2111"/>
      <c r="K2111"/>
      <c r="L2111"/>
      <c r="M2111"/>
      <c r="N2111"/>
      <c r="O2111"/>
      <c r="P2111"/>
      <c r="Q2111"/>
      <c r="R2111"/>
      <c r="S2111"/>
      <c r="T2111"/>
      <c r="U2111"/>
      <c r="W2111" s="115"/>
      <c r="AB2111" s="46"/>
      <c r="AC2111" s="46"/>
      <c r="AD2111" s="46"/>
      <c r="AE2111" s="46"/>
      <c r="AF2111" s="46"/>
    </row>
    <row r="2112" spans="1:32" x14ac:dyDescent="0.2">
      <c r="A2112"/>
      <c r="B2112"/>
      <c r="D2112"/>
      <c r="E2112"/>
      <c r="F2112"/>
      <c r="G2112"/>
      <c r="H2112"/>
      <c r="I2112"/>
      <c r="J2112"/>
      <c r="K2112"/>
      <c r="L2112"/>
      <c r="M2112"/>
      <c r="N2112"/>
      <c r="O2112"/>
      <c r="P2112"/>
      <c r="Q2112"/>
      <c r="R2112"/>
      <c r="S2112"/>
      <c r="T2112"/>
      <c r="U2112"/>
      <c r="W2112" s="115"/>
      <c r="AB2112" s="46"/>
      <c r="AC2112" s="46"/>
      <c r="AD2112" s="46"/>
      <c r="AE2112" s="46"/>
      <c r="AF2112" s="46"/>
    </row>
    <row r="2113" spans="1:32" x14ac:dyDescent="0.2">
      <c r="A2113"/>
      <c r="B2113"/>
      <c r="D2113"/>
      <c r="E2113"/>
      <c r="F2113"/>
      <c r="G2113"/>
      <c r="H2113"/>
      <c r="I2113"/>
      <c r="J2113"/>
      <c r="K2113"/>
      <c r="L2113"/>
      <c r="M2113"/>
      <c r="N2113"/>
      <c r="O2113"/>
      <c r="P2113"/>
      <c r="Q2113"/>
      <c r="R2113"/>
      <c r="S2113"/>
      <c r="T2113"/>
      <c r="U2113"/>
      <c r="W2113" s="115"/>
      <c r="AB2113" s="46"/>
      <c r="AC2113" s="46"/>
      <c r="AD2113" s="46"/>
      <c r="AE2113" s="46"/>
      <c r="AF2113" s="46"/>
    </row>
    <row r="2114" spans="1:32" x14ac:dyDescent="0.2">
      <c r="A2114"/>
      <c r="B2114"/>
      <c r="D2114"/>
      <c r="E2114"/>
      <c r="F2114"/>
      <c r="G2114"/>
      <c r="H2114"/>
      <c r="I2114"/>
      <c r="J2114"/>
      <c r="K2114"/>
      <c r="L2114"/>
      <c r="M2114"/>
      <c r="N2114"/>
      <c r="O2114"/>
      <c r="P2114"/>
      <c r="Q2114"/>
      <c r="R2114"/>
      <c r="S2114"/>
      <c r="T2114"/>
      <c r="U2114"/>
      <c r="W2114" s="115"/>
      <c r="AB2114" s="46"/>
      <c r="AC2114" s="46"/>
      <c r="AD2114" s="46"/>
      <c r="AE2114" s="46"/>
      <c r="AF2114" s="46"/>
    </row>
    <row r="2115" spans="1:32" x14ac:dyDescent="0.2">
      <c r="A2115"/>
      <c r="B2115"/>
      <c r="D2115"/>
      <c r="E2115"/>
      <c r="F2115"/>
      <c r="G2115"/>
      <c r="H2115"/>
      <c r="I2115"/>
      <c r="J2115"/>
      <c r="K2115"/>
      <c r="L2115"/>
      <c r="M2115"/>
      <c r="N2115"/>
      <c r="O2115"/>
      <c r="P2115"/>
      <c r="Q2115"/>
      <c r="R2115"/>
      <c r="S2115"/>
      <c r="T2115"/>
      <c r="U2115"/>
      <c r="W2115" s="115"/>
      <c r="AB2115" s="46"/>
      <c r="AC2115" s="46"/>
      <c r="AD2115" s="46"/>
      <c r="AE2115" s="46"/>
      <c r="AF2115" s="46"/>
    </row>
    <row r="2116" spans="1:32" x14ac:dyDescent="0.2">
      <c r="A2116"/>
      <c r="B2116"/>
      <c r="D2116"/>
      <c r="E2116"/>
      <c r="F2116"/>
      <c r="G2116"/>
      <c r="H2116"/>
      <c r="I2116"/>
      <c r="J2116"/>
      <c r="K2116"/>
      <c r="L2116"/>
      <c r="M2116"/>
      <c r="N2116"/>
      <c r="O2116"/>
      <c r="P2116"/>
      <c r="Q2116"/>
      <c r="R2116"/>
      <c r="S2116"/>
      <c r="T2116"/>
      <c r="U2116"/>
      <c r="W2116" s="115"/>
      <c r="AB2116" s="46"/>
      <c r="AC2116" s="46"/>
      <c r="AD2116" s="46"/>
      <c r="AE2116" s="46"/>
      <c r="AF2116" s="46"/>
    </row>
    <row r="2117" spans="1:32" x14ac:dyDescent="0.2">
      <c r="A2117"/>
      <c r="B2117"/>
      <c r="D2117"/>
      <c r="E2117"/>
      <c r="F2117"/>
      <c r="G2117"/>
      <c r="H2117"/>
      <c r="I2117"/>
      <c r="J2117"/>
      <c r="K2117"/>
      <c r="L2117"/>
      <c r="M2117"/>
      <c r="N2117"/>
      <c r="O2117"/>
      <c r="P2117"/>
      <c r="Q2117"/>
      <c r="R2117"/>
      <c r="S2117"/>
      <c r="T2117"/>
      <c r="U2117"/>
      <c r="W2117" s="115"/>
      <c r="AB2117" s="46"/>
      <c r="AC2117" s="46"/>
      <c r="AD2117" s="46"/>
      <c r="AE2117" s="46"/>
      <c r="AF2117" s="46"/>
    </row>
    <row r="2118" spans="1:32" x14ac:dyDescent="0.2">
      <c r="A2118"/>
      <c r="B2118"/>
      <c r="D2118"/>
      <c r="E2118"/>
      <c r="F2118"/>
      <c r="G2118"/>
      <c r="H2118"/>
      <c r="I2118"/>
      <c r="J2118"/>
      <c r="K2118"/>
      <c r="L2118"/>
      <c r="M2118"/>
      <c r="N2118"/>
      <c r="O2118"/>
      <c r="P2118"/>
      <c r="Q2118"/>
      <c r="R2118"/>
      <c r="S2118"/>
      <c r="T2118"/>
      <c r="U2118"/>
      <c r="W2118" s="115"/>
      <c r="AB2118" s="46"/>
      <c r="AC2118" s="46"/>
      <c r="AD2118" s="46"/>
      <c r="AE2118" s="46"/>
      <c r="AF2118" s="46"/>
    </row>
    <row r="2119" spans="1:32" x14ac:dyDescent="0.2">
      <c r="A2119"/>
      <c r="B2119"/>
      <c r="D2119"/>
      <c r="E2119"/>
      <c r="F2119"/>
      <c r="G2119"/>
      <c r="H2119"/>
      <c r="I2119"/>
      <c r="J2119"/>
      <c r="K2119"/>
      <c r="L2119"/>
      <c r="M2119"/>
      <c r="N2119"/>
      <c r="O2119"/>
      <c r="P2119"/>
      <c r="Q2119"/>
      <c r="R2119"/>
      <c r="S2119"/>
      <c r="T2119"/>
      <c r="U2119"/>
      <c r="W2119" s="115"/>
      <c r="AB2119" s="46"/>
      <c r="AC2119" s="46"/>
      <c r="AD2119" s="46"/>
      <c r="AE2119" s="46"/>
      <c r="AF2119" s="46"/>
    </row>
    <row r="2120" spans="1:32" x14ac:dyDescent="0.2">
      <c r="A2120"/>
      <c r="B2120"/>
      <c r="D2120"/>
      <c r="E2120"/>
      <c r="F2120"/>
      <c r="G2120"/>
      <c r="H2120"/>
      <c r="I2120"/>
      <c r="J2120"/>
      <c r="K2120"/>
      <c r="L2120"/>
      <c r="M2120"/>
      <c r="N2120"/>
      <c r="O2120"/>
      <c r="P2120"/>
      <c r="Q2120"/>
      <c r="R2120"/>
      <c r="S2120"/>
      <c r="T2120"/>
      <c r="U2120"/>
      <c r="W2120" s="115"/>
      <c r="AB2120" s="46"/>
      <c r="AC2120" s="46"/>
      <c r="AD2120" s="46"/>
      <c r="AE2120" s="46"/>
      <c r="AF2120" s="46"/>
    </row>
    <row r="2121" spans="1:32" x14ac:dyDescent="0.2">
      <c r="A2121"/>
      <c r="B2121"/>
      <c r="D2121"/>
      <c r="E2121"/>
      <c r="F2121"/>
      <c r="G2121"/>
      <c r="H2121"/>
      <c r="I2121"/>
      <c r="J2121"/>
      <c r="K2121"/>
      <c r="L2121"/>
      <c r="M2121"/>
      <c r="N2121"/>
      <c r="O2121"/>
      <c r="P2121"/>
      <c r="Q2121"/>
      <c r="R2121"/>
      <c r="S2121"/>
      <c r="T2121"/>
      <c r="U2121"/>
      <c r="W2121" s="115"/>
      <c r="AB2121" s="46"/>
      <c r="AC2121" s="46"/>
      <c r="AD2121" s="46"/>
      <c r="AE2121" s="46"/>
      <c r="AF2121" s="46"/>
    </row>
    <row r="2122" spans="1:32" x14ac:dyDescent="0.2">
      <c r="A2122"/>
      <c r="B2122"/>
      <c r="D2122"/>
      <c r="E2122"/>
      <c r="F2122"/>
      <c r="G2122"/>
      <c r="H2122"/>
      <c r="I2122"/>
      <c r="J2122"/>
      <c r="K2122"/>
      <c r="L2122"/>
      <c r="M2122"/>
      <c r="N2122"/>
      <c r="O2122"/>
      <c r="P2122"/>
      <c r="Q2122"/>
      <c r="R2122"/>
      <c r="S2122"/>
      <c r="T2122"/>
      <c r="U2122"/>
      <c r="W2122" s="115"/>
      <c r="AB2122" s="46"/>
      <c r="AC2122" s="46"/>
      <c r="AD2122" s="46"/>
      <c r="AE2122" s="46"/>
      <c r="AF2122" s="46"/>
    </row>
    <row r="2123" spans="1:32" x14ac:dyDescent="0.2">
      <c r="A2123"/>
      <c r="B2123"/>
      <c r="D2123"/>
      <c r="E2123"/>
      <c r="F2123"/>
      <c r="G2123"/>
      <c r="H2123"/>
      <c r="I2123"/>
      <c r="J2123"/>
      <c r="K2123"/>
      <c r="L2123"/>
      <c r="M2123"/>
      <c r="N2123"/>
      <c r="O2123"/>
      <c r="P2123"/>
      <c r="Q2123"/>
      <c r="R2123"/>
      <c r="S2123"/>
      <c r="T2123"/>
      <c r="U2123"/>
      <c r="W2123" s="115"/>
      <c r="AB2123" s="46"/>
      <c r="AC2123" s="46"/>
      <c r="AD2123" s="46"/>
      <c r="AE2123" s="46"/>
      <c r="AF2123" s="46"/>
    </row>
    <row r="2124" spans="1:32" x14ac:dyDescent="0.2">
      <c r="A2124"/>
      <c r="B2124"/>
      <c r="D2124"/>
      <c r="E2124"/>
      <c r="F2124"/>
      <c r="G2124"/>
      <c r="H2124"/>
      <c r="I2124"/>
      <c r="J2124"/>
      <c r="K2124"/>
      <c r="L2124"/>
      <c r="M2124"/>
      <c r="N2124"/>
      <c r="O2124"/>
      <c r="P2124"/>
      <c r="Q2124"/>
      <c r="R2124"/>
      <c r="S2124"/>
      <c r="T2124"/>
      <c r="U2124"/>
      <c r="W2124" s="115"/>
      <c r="AB2124" s="46"/>
      <c r="AC2124" s="46"/>
      <c r="AD2124" s="46"/>
      <c r="AE2124" s="46"/>
      <c r="AF2124" s="46"/>
    </row>
    <row r="2125" spans="1:32" x14ac:dyDescent="0.2">
      <c r="A2125"/>
      <c r="B2125"/>
      <c r="D2125"/>
      <c r="E2125"/>
      <c r="F2125"/>
      <c r="G2125"/>
      <c r="H2125"/>
      <c r="I2125"/>
      <c r="J2125"/>
      <c r="K2125"/>
      <c r="L2125"/>
      <c r="M2125"/>
      <c r="N2125"/>
      <c r="O2125"/>
      <c r="P2125"/>
      <c r="Q2125"/>
      <c r="R2125"/>
      <c r="S2125"/>
      <c r="T2125"/>
      <c r="U2125"/>
      <c r="W2125" s="115"/>
      <c r="AB2125" s="46"/>
      <c r="AC2125" s="46"/>
      <c r="AD2125" s="46"/>
      <c r="AE2125" s="46"/>
      <c r="AF2125" s="46"/>
    </row>
    <row r="2126" spans="1:32" x14ac:dyDescent="0.2">
      <c r="A2126"/>
      <c r="B2126"/>
      <c r="D2126"/>
      <c r="E2126"/>
      <c r="F2126"/>
      <c r="G2126"/>
      <c r="H2126"/>
      <c r="I2126"/>
      <c r="J2126"/>
      <c r="K2126"/>
      <c r="L2126"/>
      <c r="M2126"/>
      <c r="N2126"/>
      <c r="O2126"/>
      <c r="P2126"/>
      <c r="Q2126"/>
      <c r="R2126"/>
      <c r="S2126"/>
      <c r="T2126"/>
      <c r="U2126"/>
      <c r="W2126" s="115"/>
      <c r="AB2126" s="46"/>
      <c r="AC2126" s="46"/>
      <c r="AD2126" s="46"/>
      <c r="AE2126" s="46"/>
      <c r="AF2126" s="46"/>
    </row>
    <row r="2127" spans="1:32" x14ac:dyDescent="0.2">
      <c r="A2127"/>
      <c r="B2127"/>
      <c r="D2127"/>
      <c r="E2127"/>
      <c r="F2127"/>
      <c r="G2127"/>
      <c r="H2127"/>
      <c r="I2127"/>
      <c r="J2127"/>
      <c r="K2127"/>
      <c r="L2127"/>
      <c r="M2127"/>
      <c r="N2127"/>
      <c r="O2127"/>
      <c r="P2127"/>
      <c r="Q2127"/>
      <c r="R2127"/>
      <c r="S2127"/>
      <c r="T2127"/>
      <c r="U2127"/>
      <c r="W2127" s="115"/>
      <c r="AB2127" s="46"/>
      <c r="AC2127" s="46"/>
      <c r="AD2127" s="46"/>
      <c r="AE2127" s="46"/>
      <c r="AF2127" s="46"/>
    </row>
    <row r="2128" spans="1:32" x14ac:dyDescent="0.2">
      <c r="A2128"/>
      <c r="B2128"/>
      <c r="D2128"/>
      <c r="E2128"/>
      <c r="F2128"/>
      <c r="G2128"/>
      <c r="H2128"/>
      <c r="I2128"/>
      <c r="J2128"/>
      <c r="K2128"/>
      <c r="L2128"/>
      <c r="M2128"/>
      <c r="N2128"/>
      <c r="O2128"/>
      <c r="P2128"/>
      <c r="Q2128"/>
      <c r="R2128"/>
      <c r="S2128"/>
      <c r="T2128"/>
      <c r="U2128"/>
      <c r="W2128" s="115"/>
      <c r="AB2128" s="46"/>
      <c r="AC2128" s="46"/>
      <c r="AD2128" s="46"/>
      <c r="AE2128" s="46"/>
      <c r="AF2128" s="46"/>
    </row>
    <row r="2129" spans="1:32" x14ac:dyDescent="0.2">
      <c r="A2129"/>
      <c r="B2129"/>
      <c r="D2129"/>
      <c r="E2129"/>
      <c r="F2129"/>
      <c r="G2129"/>
      <c r="H2129"/>
      <c r="I2129"/>
      <c r="J2129"/>
      <c r="K2129"/>
      <c r="L2129"/>
      <c r="M2129"/>
      <c r="N2129"/>
      <c r="O2129"/>
      <c r="P2129"/>
      <c r="Q2129"/>
      <c r="R2129"/>
      <c r="S2129"/>
      <c r="T2129"/>
      <c r="U2129"/>
      <c r="W2129" s="115"/>
      <c r="AB2129" s="46"/>
      <c r="AC2129" s="46"/>
      <c r="AD2129" s="46"/>
      <c r="AE2129" s="46"/>
      <c r="AF2129" s="46"/>
    </row>
    <row r="2130" spans="1:32" x14ac:dyDescent="0.2">
      <c r="A2130"/>
      <c r="B2130"/>
      <c r="D2130"/>
      <c r="E2130"/>
      <c r="F2130"/>
      <c r="G2130"/>
      <c r="H2130"/>
      <c r="I2130"/>
      <c r="J2130"/>
      <c r="K2130"/>
      <c r="L2130"/>
      <c r="M2130"/>
      <c r="N2130"/>
      <c r="O2130"/>
      <c r="P2130"/>
      <c r="Q2130"/>
      <c r="R2130"/>
      <c r="S2130"/>
      <c r="T2130"/>
      <c r="U2130"/>
      <c r="W2130" s="115"/>
      <c r="AB2130" s="46"/>
      <c r="AC2130" s="46"/>
      <c r="AD2130" s="46"/>
      <c r="AE2130" s="46"/>
      <c r="AF2130" s="46"/>
    </row>
    <row r="2131" spans="1:32" x14ac:dyDescent="0.2">
      <c r="A2131"/>
      <c r="B2131"/>
      <c r="D2131"/>
      <c r="E2131"/>
      <c r="F2131"/>
      <c r="G2131"/>
      <c r="H2131"/>
      <c r="I2131"/>
      <c r="J2131"/>
      <c r="K2131"/>
      <c r="L2131"/>
      <c r="M2131"/>
      <c r="N2131"/>
      <c r="O2131"/>
      <c r="P2131"/>
      <c r="Q2131"/>
      <c r="R2131"/>
      <c r="S2131"/>
      <c r="T2131"/>
      <c r="U2131"/>
      <c r="W2131" s="115"/>
      <c r="AB2131" s="46"/>
      <c r="AC2131" s="46"/>
      <c r="AD2131" s="46"/>
      <c r="AE2131" s="46"/>
      <c r="AF2131" s="46"/>
    </row>
    <row r="2132" spans="1:32" x14ac:dyDescent="0.2">
      <c r="A2132"/>
      <c r="B2132"/>
      <c r="D2132"/>
      <c r="E2132"/>
      <c r="F2132"/>
      <c r="G2132"/>
      <c r="H2132"/>
      <c r="I2132"/>
      <c r="J2132"/>
      <c r="K2132"/>
      <c r="L2132"/>
      <c r="M2132"/>
      <c r="N2132"/>
      <c r="O2132"/>
      <c r="P2132"/>
      <c r="Q2132"/>
      <c r="R2132"/>
      <c r="S2132"/>
      <c r="T2132"/>
      <c r="U2132"/>
      <c r="W2132" s="115"/>
      <c r="AB2132" s="46"/>
      <c r="AC2132" s="46"/>
      <c r="AD2132" s="46"/>
      <c r="AE2132" s="46"/>
      <c r="AF2132" s="46"/>
    </row>
    <row r="2133" spans="1:32" x14ac:dyDescent="0.2">
      <c r="A2133"/>
      <c r="B2133"/>
      <c r="D2133"/>
      <c r="E2133"/>
      <c r="F2133"/>
      <c r="G2133"/>
      <c r="H2133"/>
      <c r="I2133"/>
      <c r="J2133"/>
      <c r="K2133"/>
      <c r="L2133"/>
      <c r="M2133"/>
      <c r="N2133"/>
      <c r="O2133"/>
      <c r="P2133"/>
      <c r="Q2133"/>
      <c r="R2133"/>
      <c r="S2133"/>
      <c r="T2133"/>
      <c r="U2133"/>
      <c r="W2133" s="115"/>
      <c r="AB2133" s="46"/>
      <c r="AC2133" s="46"/>
      <c r="AD2133" s="46"/>
      <c r="AE2133" s="46"/>
      <c r="AF2133" s="46"/>
    </row>
    <row r="2134" spans="1:32" x14ac:dyDescent="0.2">
      <c r="A2134"/>
      <c r="B2134"/>
      <c r="D2134"/>
      <c r="E2134"/>
      <c r="F2134"/>
      <c r="G2134"/>
      <c r="H2134"/>
      <c r="I2134"/>
      <c r="J2134"/>
      <c r="K2134"/>
      <c r="L2134"/>
      <c r="M2134"/>
      <c r="N2134"/>
      <c r="O2134"/>
      <c r="P2134"/>
      <c r="Q2134"/>
      <c r="R2134"/>
      <c r="S2134"/>
      <c r="T2134"/>
      <c r="U2134"/>
      <c r="W2134" s="115"/>
      <c r="AB2134" s="46"/>
      <c r="AC2134" s="46"/>
      <c r="AD2134" s="46"/>
      <c r="AE2134" s="46"/>
      <c r="AF2134" s="46"/>
    </row>
    <row r="2135" spans="1:32" x14ac:dyDescent="0.2">
      <c r="A2135"/>
      <c r="B2135"/>
      <c r="D2135"/>
      <c r="E2135"/>
      <c r="F2135"/>
      <c r="G2135"/>
      <c r="H2135"/>
      <c r="I2135"/>
      <c r="J2135"/>
      <c r="K2135"/>
      <c r="L2135"/>
      <c r="M2135"/>
      <c r="N2135"/>
      <c r="O2135"/>
      <c r="P2135"/>
      <c r="Q2135"/>
      <c r="R2135"/>
      <c r="S2135"/>
      <c r="T2135"/>
      <c r="U2135"/>
      <c r="W2135" s="115"/>
      <c r="AB2135" s="46"/>
      <c r="AC2135" s="46"/>
      <c r="AD2135" s="46"/>
      <c r="AE2135" s="46"/>
      <c r="AF2135" s="46"/>
    </row>
    <row r="2136" spans="1:32" x14ac:dyDescent="0.2">
      <c r="A2136"/>
      <c r="B2136"/>
      <c r="D2136"/>
      <c r="E2136"/>
      <c r="F2136"/>
      <c r="G2136"/>
      <c r="H2136"/>
      <c r="I2136"/>
      <c r="J2136"/>
      <c r="K2136"/>
      <c r="L2136"/>
      <c r="M2136"/>
      <c r="N2136"/>
      <c r="O2136"/>
      <c r="P2136"/>
      <c r="Q2136"/>
      <c r="R2136"/>
      <c r="S2136"/>
      <c r="T2136"/>
      <c r="U2136"/>
      <c r="W2136" s="115"/>
      <c r="AB2136" s="46"/>
      <c r="AC2136" s="46"/>
      <c r="AD2136" s="46"/>
      <c r="AE2136" s="46"/>
      <c r="AF2136" s="46"/>
    </row>
    <row r="2137" spans="1:32" x14ac:dyDescent="0.2">
      <c r="A2137"/>
      <c r="B2137"/>
      <c r="D2137"/>
      <c r="E2137"/>
      <c r="F2137"/>
      <c r="G2137"/>
      <c r="H2137"/>
      <c r="I2137"/>
      <c r="J2137"/>
      <c r="K2137"/>
      <c r="L2137"/>
      <c r="M2137"/>
      <c r="N2137"/>
      <c r="O2137"/>
      <c r="P2137"/>
      <c r="Q2137"/>
      <c r="R2137"/>
      <c r="S2137"/>
      <c r="T2137"/>
      <c r="U2137"/>
      <c r="V2137"/>
      <c r="W2137" s="115"/>
      <c r="AB2137" s="46"/>
      <c r="AC2137" s="46"/>
      <c r="AD2137" s="46"/>
      <c r="AE2137" s="46"/>
      <c r="AF2137" s="46"/>
    </row>
    <row r="2138" spans="1:32" x14ac:dyDescent="0.2">
      <c r="A2138"/>
      <c r="B2138"/>
      <c r="D2138"/>
      <c r="E2138"/>
      <c r="F2138"/>
      <c r="G2138"/>
      <c r="H2138"/>
      <c r="I2138"/>
      <c r="J2138"/>
      <c r="K2138"/>
      <c r="L2138"/>
      <c r="M2138"/>
      <c r="N2138"/>
      <c r="O2138"/>
      <c r="P2138"/>
      <c r="Q2138"/>
      <c r="R2138"/>
      <c r="S2138"/>
      <c r="T2138"/>
      <c r="U2138"/>
      <c r="V2138"/>
      <c r="W2138" s="115"/>
      <c r="AB2138" s="46"/>
      <c r="AC2138" s="46"/>
      <c r="AD2138" s="46"/>
      <c r="AE2138" s="46"/>
      <c r="AF2138" s="46"/>
    </row>
    <row r="2139" spans="1:32" x14ac:dyDescent="0.2">
      <c r="A2139"/>
      <c r="B2139"/>
      <c r="D2139"/>
      <c r="E2139"/>
      <c r="F2139"/>
      <c r="G2139"/>
      <c r="H2139"/>
      <c r="I2139"/>
      <c r="J2139"/>
      <c r="K2139"/>
      <c r="L2139"/>
      <c r="M2139"/>
      <c r="N2139"/>
      <c r="O2139"/>
      <c r="P2139"/>
      <c r="Q2139"/>
      <c r="R2139"/>
      <c r="S2139"/>
      <c r="T2139"/>
      <c r="U2139"/>
      <c r="V2139"/>
      <c r="W2139" s="115"/>
      <c r="AB2139" s="46"/>
      <c r="AC2139" s="46"/>
      <c r="AD2139" s="46"/>
      <c r="AE2139" s="46"/>
      <c r="AF2139" s="46"/>
    </row>
    <row r="2140" spans="1:32" x14ac:dyDescent="0.2">
      <c r="A2140"/>
      <c r="B2140"/>
      <c r="D2140"/>
      <c r="E2140"/>
      <c r="F2140"/>
      <c r="G2140"/>
      <c r="H2140"/>
      <c r="I2140"/>
      <c r="J2140"/>
      <c r="K2140"/>
      <c r="L2140"/>
      <c r="M2140"/>
      <c r="N2140"/>
      <c r="O2140"/>
      <c r="P2140"/>
      <c r="Q2140"/>
      <c r="R2140"/>
      <c r="S2140"/>
      <c r="T2140"/>
      <c r="U2140"/>
      <c r="V2140"/>
      <c r="W2140" s="115"/>
      <c r="AB2140" s="46"/>
      <c r="AC2140" s="46"/>
      <c r="AD2140" s="46"/>
      <c r="AE2140" s="46"/>
      <c r="AF2140" s="46"/>
    </row>
    <row r="2141" spans="1:32" x14ac:dyDescent="0.2">
      <c r="A2141"/>
      <c r="B2141"/>
      <c r="D2141"/>
      <c r="E2141"/>
      <c r="F2141"/>
      <c r="G2141"/>
      <c r="H2141"/>
      <c r="I2141"/>
      <c r="J2141"/>
      <c r="K2141"/>
      <c r="L2141"/>
      <c r="M2141"/>
      <c r="N2141"/>
      <c r="O2141"/>
      <c r="P2141"/>
      <c r="Q2141"/>
      <c r="R2141"/>
      <c r="S2141"/>
      <c r="T2141"/>
      <c r="U2141"/>
      <c r="V2141"/>
      <c r="W2141" s="115"/>
      <c r="AB2141" s="46"/>
      <c r="AC2141" s="46"/>
      <c r="AD2141" s="46"/>
      <c r="AE2141" s="46"/>
      <c r="AF2141" s="46"/>
    </row>
    <row r="2142" spans="1:32" x14ac:dyDescent="0.2">
      <c r="A2142"/>
      <c r="B2142"/>
      <c r="D2142"/>
      <c r="E2142"/>
      <c r="F2142"/>
      <c r="G2142"/>
      <c r="H2142"/>
      <c r="I2142"/>
      <c r="J2142"/>
      <c r="K2142"/>
      <c r="L2142"/>
      <c r="M2142"/>
      <c r="N2142"/>
      <c r="O2142"/>
      <c r="P2142"/>
      <c r="Q2142"/>
      <c r="R2142"/>
      <c r="S2142"/>
      <c r="T2142"/>
      <c r="U2142"/>
      <c r="V2142"/>
      <c r="W2142" s="115"/>
      <c r="AB2142" s="46"/>
      <c r="AC2142" s="46"/>
      <c r="AD2142" s="46"/>
      <c r="AE2142" s="46"/>
      <c r="AF2142" s="46"/>
    </row>
    <row r="2143" spans="1:32" x14ac:dyDescent="0.2">
      <c r="A2143"/>
      <c r="B2143"/>
      <c r="D2143"/>
      <c r="E2143"/>
      <c r="F2143"/>
      <c r="G2143"/>
      <c r="H2143"/>
      <c r="I2143"/>
      <c r="J2143"/>
      <c r="K2143"/>
      <c r="L2143"/>
      <c r="M2143"/>
      <c r="N2143"/>
      <c r="O2143"/>
      <c r="P2143"/>
      <c r="Q2143"/>
      <c r="R2143"/>
      <c r="S2143"/>
      <c r="T2143"/>
      <c r="U2143"/>
      <c r="V2143"/>
      <c r="W2143" s="115"/>
      <c r="AB2143" s="46"/>
      <c r="AC2143" s="46"/>
      <c r="AD2143" s="46"/>
      <c r="AE2143" s="46"/>
      <c r="AF2143" s="46"/>
    </row>
    <row r="2144" spans="1:32" x14ac:dyDescent="0.2">
      <c r="A2144"/>
      <c r="B2144"/>
      <c r="D2144"/>
      <c r="E2144"/>
      <c r="F2144"/>
      <c r="G2144"/>
      <c r="H2144"/>
      <c r="I2144"/>
      <c r="J2144"/>
      <c r="K2144"/>
      <c r="L2144"/>
      <c r="M2144"/>
      <c r="N2144"/>
      <c r="O2144"/>
      <c r="P2144"/>
      <c r="Q2144"/>
      <c r="R2144"/>
      <c r="S2144"/>
      <c r="T2144"/>
      <c r="U2144"/>
      <c r="V2144"/>
      <c r="W2144" s="115"/>
      <c r="AB2144" s="46"/>
      <c r="AC2144" s="46"/>
      <c r="AD2144" s="46"/>
      <c r="AE2144" s="46"/>
      <c r="AF2144" s="46"/>
    </row>
    <row r="2145" spans="1:32" x14ac:dyDescent="0.2">
      <c r="A2145"/>
      <c r="B2145"/>
      <c r="D2145"/>
      <c r="E2145"/>
      <c r="F2145"/>
      <c r="G2145"/>
      <c r="H2145"/>
      <c r="I2145"/>
      <c r="J2145"/>
      <c r="K2145"/>
      <c r="L2145"/>
      <c r="M2145"/>
      <c r="N2145"/>
      <c r="O2145"/>
      <c r="P2145"/>
      <c r="Q2145"/>
      <c r="R2145"/>
      <c r="S2145"/>
      <c r="T2145"/>
      <c r="U2145"/>
      <c r="V2145"/>
      <c r="W2145" s="115"/>
      <c r="AB2145" s="46"/>
      <c r="AC2145" s="46"/>
      <c r="AD2145" s="46"/>
      <c r="AE2145" s="46"/>
      <c r="AF2145" s="46"/>
    </row>
    <row r="2146" spans="1:32" x14ac:dyDescent="0.2">
      <c r="A2146"/>
      <c r="B2146"/>
      <c r="D2146"/>
      <c r="E2146"/>
      <c r="F2146"/>
      <c r="G2146"/>
      <c r="H2146"/>
      <c r="I2146"/>
      <c r="J2146"/>
      <c r="K2146"/>
      <c r="L2146"/>
      <c r="M2146"/>
      <c r="N2146"/>
      <c r="O2146"/>
      <c r="P2146"/>
      <c r="Q2146"/>
      <c r="R2146"/>
      <c r="S2146"/>
      <c r="T2146"/>
      <c r="U2146"/>
      <c r="V2146"/>
      <c r="W2146" s="115"/>
      <c r="AB2146" s="46"/>
      <c r="AC2146" s="46"/>
      <c r="AD2146" s="46"/>
      <c r="AE2146" s="46"/>
      <c r="AF2146" s="46"/>
    </row>
    <row r="2147" spans="1:32" x14ac:dyDescent="0.2">
      <c r="A2147"/>
      <c r="B2147"/>
      <c r="D2147"/>
      <c r="E2147"/>
      <c r="F2147"/>
      <c r="G2147"/>
      <c r="H2147"/>
      <c r="I2147"/>
      <c r="J2147"/>
      <c r="K2147"/>
      <c r="L2147"/>
      <c r="M2147"/>
      <c r="N2147"/>
      <c r="O2147"/>
      <c r="P2147"/>
      <c r="Q2147"/>
      <c r="R2147"/>
      <c r="S2147"/>
      <c r="T2147"/>
      <c r="U2147"/>
      <c r="V2147"/>
      <c r="W2147" s="115"/>
      <c r="AB2147" s="46"/>
      <c r="AC2147" s="46"/>
      <c r="AD2147" s="46"/>
      <c r="AE2147" s="46"/>
      <c r="AF2147" s="46"/>
    </row>
    <row r="2148" spans="1:32" x14ac:dyDescent="0.2">
      <c r="A2148"/>
      <c r="B2148"/>
      <c r="D2148"/>
      <c r="E2148"/>
      <c r="F2148"/>
      <c r="G2148"/>
      <c r="H2148"/>
      <c r="I2148"/>
      <c r="J2148"/>
      <c r="K2148"/>
      <c r="L2148"/>
      <c r="M2148"/>
      <c r="N2148"/>
      <c r="O2148"/>
      <c r="P2148"/>
      <c r="Q2148"/>
      <c r="R2148"/>
      <c r="S2148"/>
      <c r="T2148"/>
      <c r="U2148"/>
      <c r="V2148"/>
      <c r="W2148" s="115"/>
      <c r="AB2148" s="46"/>
      <c r="AC2148" s="46"/>
      <c r="AD2148" s="46"/>
      <c r="AE2148" s="46"/>
      <c r="AF2148" s="46"/>
    </row>
    <row r="2149" spans="1:32" x14ac:dyDescent="0.2">
      <c r="A2149"/>
      <c r="B2149"/>
      <c r="D2149"/>
      <c r="E2149"/>
      <c r="F2149"/>
      <c r="G2149"/>
      <c r="H2149"/>
      <c r="I2149"/>
      <c r="J2149"/>
      <c r="K2149"/>
      <c r="L2149"/>
      <c r="M2149"/>
      <c r="N2149"/>
      <c r="O2149"/>
      <c r="P2149"/>
      <c r="Q2149"/>
      <c r="R2149"/>
      <c r="S2149"/>
      <c r="T2149"/>
      <c r="U2149"/>
      <c r="V2149"/>
      <c r="W2149" s="115"/>
      <c r="AB2149" s="46"/>
      <c r="AC2149" s="46"/>
      <c r="AD2149" s="46"/>
      <c r="AE2149" s="46"/>
      <c r="AF2149" s="46"/>
    </row>
    <row r="2150" spans="1:32" x14ac:dyDescent="0.2">
      <c r="A2150"/>
      <c r="B2150"/>
      <c r="D2150"/>
      <c r="E2150"/>
      <c r="F2150"/>
      <c r="G2150"/>
      <c r="H2150"/>
      <c r="I2150"/>
      <c r="J2150"/>
      <c r="K2150"/>
      <c r="L2150"/>
      <c r="M2150"/>
      <c r="N2150"/>
      <c r="O2150"/>
      <c r="P2150"/>
      <c r="Q2150"/>
      <c r="R2150"/>
      <c r="S2150"/>
      <c r="T2150"/>
      <c r="U2150"/>
      <c r="V2150"/>
      <c r="W2150" s="115"/>
      <c r="AB2150" s="46"/>
      <c r="AC2150" s="46"/>
      <c r="AD2150" s="46"/>
      <c r="AE2150" s="46"/>
      <c r="AF2150" s="46"/>
    </row>
    <row r="2151" spans="1:32" x14ac:dyDescent="0.2">
      <c r="A2151"/>
      <c r="B2151"/>
      <c r="D2151"/>
      <c r="E2151"/>
      <c r="F2151"/>
      <c r="G2151"/>
      <c r="H2151"/>
      <c r="I2151"/>
      <c r="J2151"/>
      <c r="K2151"/>
      <c r="L2151"/>
      <c r="M2151"/>
      <c r="N2151"/>
      <c r="O2151"/>
      <c r="P2151"/>
      <c r="Q2151"/>
      <c r="R2151"/>
      <c r="S2151"/>
      <c r="T2151"/>
      <c r="U2151"/>
      <c r="V2151"/>
      <c r="W2151" s="115"/>
      <c r="AB2151" s="46"/>
      <c r="AC2151" s="46"/>
      <c r="AD2151" s="46"/>
      <c r="AE2151" s="46"/>
      <c r="AF2151" s="46"/>
    </row>
    <row r="2152" spans="1:32" x14ac:dyDescent="0.2">
      <c r="A2152"/>
      <c r="B2152"/>
      <c r="D2152"/>
      <c r="E2152"/>
      <c r="F2152"/>
      <c r="G2152"/>
      <c r="H2152"/>
      <c r="I2152"/>
      <c r="J2152"/>
      <c r="K2152"/>
      <c r="L2152"/>
      <c r="M2152"/>
      <c r="N2152"/>
      <c r="O2152"/>
      <c r="P2152"/>
      <c r="Q2152"/>
      <c r="R2152"/>
      <c r="S2152"/>
      <c r="T2152"/>
      <c r="U2152"/>
      <c r="V2152"/>
      <c r="W2152" s="115"/>
      <c r="AB2152" s="46"/>
      <c r="AC2152" s="46"/>
      <c r="AD2152" s="46"/>
      <c r="AE2152" s="46"/>
      <c r="AF2152" s="46"/>
    </row>
    <row r="2153" spans="1:32" x14ac:dyDescent="0.2">
      <c r="A2153"/>
      <c r="B2153"/>
      <c r="D2153"/>
      <c r="E2153"/>
      <c r="F2153"/>
      <c r="G2153"/>
      <c r="H2153"/>
      <c r="I2153"/>
      <c r="J2153"/>
      <c r="K2153"/>
      <c r="L2153"/>
      <c r="M2153"/>
      <c r="N2153"/>
      <c r="O2153"/>
      <c r="P2153"/>
      <c r="Q2153"/>
      <c r="R2153"/>
      <c r="S2153"/>
      <c r="T2153"/>
      <c r="U2153"/>
      <c r="V2153"/>
      <c r="W2153" s="115"/>
      <c r="AB2153" s="46"/>
      <c r="AC2153" s="46"/>
      <c r="AD2153" s="46"/>
      <c r="AE2153" s="46"/>
      <c r="AF2153" s="46"/>
    </row>
    <row r="2154" spans="1:32" x14ac:dyDescent="0.2">
      <c r="A2154"/>
      <c r="B2154"/>
      <c r="D2154"/>
      <c r="E2154"/>
      <c r="F2154"/>
      <c r="G2154"/>
      <c r="H2154"/>
      <c r="I2154"/>
      <c r="J2154"/>
      <c r="K2154"/>
      <c r="L2154"/>
      <c r="M2154"/>
      <c r="N2154"/>
      <c r="O2154"/>
      <c r="P2154"/>
      <c r="Q2154"/>
      <c r="R2154"/>
      <c r="S2154"/>
      <c r="T2154"/>
      <c r="U2154"/>
      <c r="V2154"/>
      <c r="W2154" s="115"/>
      <c r="AB2154" s="46"/>
      <c r="AC2154" s="46"/>
      <c r="AD2154" s="46"/>
      <c r="AE2154" s="46"/>
      <c r="AF2154" s="46"/>
    </row>
    <row r="2155" spans="1:32" x14ac:dyDescent="0.2">
      <c r="A2155"/>
      <c r="B2155"/>
      <c r="D2155"/>
      <c r="E2155"/>
      <c r="F2155"/>
      <c r="G2155"/>
      <c r="H2155"/>
      <c r="I2155"/>
      <c r="J2155"/>
      <c r="K2155"/>
      <c r="L2155"/>
      <c r="M2155"/>
      <c r="N2155"/>
      <c r="O2155"/>
      <c r="P2155"/>
      <c r="Q2155"/>
      <c r="R2155"/>
      <c r="S2155"/>
      <c r="T2155"/>
      <c r="U2155"/>
      <c r="V2155"/>
      <c r="W2155" s="115"/>
      <c r="AB2155" s="46"/>
      <c r="AC2155" s="46"/>
      <c r="AD2155" s="46"/>
      <c r="AE2155" s="46"/>
      <c r="AF2155" s="46"/>
    </row>
    <row r="2156" spans="1:32" x14ac:dyDescent="0.2">
      <c r="A2156"/>
      <c r="B2156"/>
      <c r="D2156"/>
      <c r="E2156"/>
      <c r="F2156"/>
      <c r="G2156"/>
      <c r="H2156"/>
      <c r="I2156"/>
      <c r="J2156"/>
      <c r="K2156"/>
      <c r="L2156"/>
      <c r="M2156"/>
      <c r="N2156"/>
      <c r="O2156"/>
      <c r="P2156"/>
      <c r="Q2156"/>
      <c r="R2156"/>
      <c r="S2156"/>
      <c r="T2156"/>
      <c r="U2156"/>
      <c r="V2156"/>
      <c r="W2156" s="115"/>
      <c r="AB2156" s="46"/>
      <c r="AC2156" s="46"/>
      <c r="AD2156" s="46"/>
      <c r="AE2156" s="46"/>
      <c r="AF2156" s="46"/>
    </row>
    <row r="2157" spans="1:32" x14ac:dyDescent="0.2">
      <c r="A2157"/>
      <c r="B2157"/>
      <c r="D2157"/>
      <c r="E2157"/>
      <c r="F2157"/>
      <c r="G2157"/>
      <c r="H2157"/>
      <c r="I2157"/>
      <c r="J2157"/>
      <c r="K2157"/>
      <c r="L2157"/>
      <c r="M2157"/>
      <c r="N2157"/>
      <c r="O2157"/>
      <c r="P2157"/>
      <c r="Q2157"/>
      <c r="R2157"/>
      <c r="S2157"/>
      <c r="T2157"/>
      <c r="U2157"/>
      <c r="V2157"/>
      <c r="W2157" s="115"/>
      <c r="AB2157" s="46"/>
      <c r="AC2157" s="46"/>
      <c r="AD2157" s="46"/>
      <c r="AE2157" s="46"/>
      <c r="AF2157" s="46"/>
    </row>
    <row r="2158" spans="1:32" x14ac:dyDescent="0.2">
      <c r="A2158"/>
      <c r="B2158"/>
      <c r="D2158"/>
      <c r="E2158"/>
      <c r="F2158"/>
      <c r="G2158"/>
      <c r="H2158"/>
      <c r="I2158"/>
      <c r="J2158"/>
      <c r="K2158"/>
      <c r="L2158"/>
      <c r="M2158"/>
      <c r="N2158"/>
      <c r="O2158"/>
      <c r="P2158"/>
      <c r="Q2158"/>
      <c r="R2158"/>
      <c r="S2158"/>
      <c r="T2158"/>
      <c r="U2158"/>
      <c r="V2158"/>
      <c r="W2158" s="115"/>
      <c r="AB2158" s="46"/>
      <c r="AC2158" s="46"/>
      <c r="AD2158" s="46"/>
      <c r="AE2158" s="46"/>
      <c r="AF2158" s="46"/>
    </row>
    <row r="2159" spans="1:32" x14ac:dyDescent="0.2">
      <c r="A2159"/>
      <c r="B2159"/>
      <c r="D2159"/>
      <c r="E2159"/>
      <c r="F2159"/>
      <c r="G2159"/>
      <c r="H2159"/>
      <c r="I2159"/>
      <c r="J2159"/>
      <c r="K2159"/>
      <c r="L2159"/>
      <c r="M2159"/>
      <c r="N2159"/>
      <c r="O2159"/>
      <c r="P2159"/>
      <c r="Q2159"/>
      <c r="R2159"/>
      <c r="S2159"/>
      <c r="T2159"/>
      <c r="U2159"/>
      <c r="V2159"/>
      <c r="W2159" s="115"/>
      <c r="AB2159" s="46"/>
      <c r="AC2159" s="46"/>
      <c r="AD2159" s="46"/>
      <c r="AE2159" s="46"/>
      <c r="AF2159" s="46"/>
    </row>
    <row r="2160" spans="1:32" x14ac:dyDescent="0.2">
      <c r="A2160"/>
      <c r="B2160"/>
      <c r="D2160"/>
      <c r="E2160"/>
      <c r="F2160"/>
      <c r="G2160"/>
      <c r="H2160"/>
      <c r="I2160"/>
      <c r="J2160"/>
      <c r="K2160"/>
      <c r="L2160"/>
      <c r="M2160"/>
      <c r="N2160"/>
      <c r="O2160"/>
      <c r="P2160"/>
      <c r="Q2160"/>
      <c r="R2160"/>
      <c r="S2160"/>
      <c r="T2160"/>
      <c r="U2160"/>
      <c r="V2160"/>
      <c r="W2160" s="115"/>
      <c r="AB2160" s="46"/>
      <c r="AC2160" s="46"/>
      <c r="AD2160" s="46"/>
      <c r="AE2160" s="46"/>
      <c r="AF2160" s="46"/>
    </row>
    <row r="2161" spans="1:32" x14ac:dyDescent="0.2">
      <c r="A2161"/>
      <c r="B2161"/>
      <c r="D2161"/>
      <c r="E2161"/>
      <c r="F2161"/>
      <c r="G2161"/>
      <c r="H2161"/>
      <c r="I2161"/>
      <c r="J2161"/>
      <c r="K2161"/>
      <c r="L2161"/>
      <c r="M2161"/>
      <c r="N2161"/>
      <c r="O2161"/>
      <c r="P2161"/>
      <c r="Q2161"/>
      <c r="R2161"/>
      <c r="S2161"/>
      <c r="T2161"/>
      <c r="U2161"/>
      <c r="V2161"/>
      <c r="W2161" s="115"/>
      <c r="AB2161" s="46"/>
      <c r="AC2161" s="46"/>
      <c r="AD2161" s="46"/>
      <c r="AE2161" s="46"/>
      <c r="AF2161" s="46"/>
    </row>
    <row r="2162" spans="1:32" x14ac:dyDescent="0.2">
      <c r="A2162"/>
      <c r="B2162"/>
      <c r="D2162"/>
      <c r="E2162"/>
      <c r="F2162"/>
      <c r="G2162"/>
      <c r="H2162"/>
      <c r="I2162"/>
      <c r="J2162"/>
      <c r="K2162"/>
      <c r="L2162"/>
      <c r="M2162"/>
      <c r="N2162"/>
      <c r="O2162"/>
      <c r="P2162"/>
      <c r="Q2162"/>
      <c r="R2162"/>
      <c r="S2162"/>
      <c r="T2162"/>
      <c r="U2162"/>
      <c r="V2162"/>
      <c r="W2162" s="115"/>
      <c r="AB2162" s="46"/>
      <c r="AC2162" s="46"/>
      <c r="AD2162" s="46"/>
      <c r="AE2162" s="46"/>
      <c r="AF2162" s="46"/>
    </row>
    <row r="2163" spans="1:32" x14ac:dyDescent="0.2">
      <c r="A2163"/>
      <c r="B2163"/>
      <c r="D2163"/>
      <c r="E2163"/>
      <c r="F2163"/>
      <c r="G2163"/>
      <c r="H2163"/>
      <c r="I2163"/>
      <c r="J2163"/>
      <c r="K2163"/>
      <c r="L2163"/>
      <c r="M2163"/>
      <c r="N2163"/>
      <c r="O2163"/>
      <c r="P2163"/>
      <c r="Q2163"/>
      <c r="R2163"/>
      <c r="S2163"/>
      <c r="T2163"/>
      <c r="U2163"/>
      <c r="V2163"/>
      <c r="W2163" s="115"/>
      <c r="AB2163" s="46"/>
      <c r="AC2163" s="46"/>
      <c r="AD2163" s="46"/>
      <c r="AE2163" s="46"/>
      <c r="AF2163" s="46"/>
    </row>
    <row r="2164" spans="1:32" x14ac:dyDescent="0.2">
      <c r="A2164"/>
      <c r="B2164"/>
      <c r="D2164"/>
      <c r="E2164"/>
      <c r="F2164"/>
      <c r="G2164"/>
      <c r="H2164"/>
      <c r="I2164"/>
      <c r="J2164"/>
      <c r="K2164"/>
      <c r="L2164"/>
      <c r="M2164"/>
      <c r="N2164"/>
      <c r="O2164"/>
      <c r="P2164"/>
      <c r="Q2164"/>
      <c r="R2164"/>
      <c r="S2164"/>
      <c r="T2164"/>
      <c r="U2164"/>
      <c r="V2164"/>
      <c r="W2164" s="115"/>
      <c r="AB2164" s="46"/>
      <c r="AC2164" s="46"/>
      <c r="AD2164" s="46"/>
      <c r="AE2164" s="46"/>
      <c r="AF2164" s="46"/>
    </row>
    <row r="2165" spans="1:32" x14ac:dyDescent="0.2">
      <c r="A2165"/>
      <c r="B2165"/>
      <c r="D2165"/>
      <c r="E2165"/>
      <c r="F2165"/>
      <c r="G2165"/>
      <c r="H2165"/>
      <c r="I2165"/>
      <c r="J2165"/>
      <c r="K2165"/>
      <c r="L2165"/>
      <c r="M2165"/>
      <c r="N2165"/>
      <c r="O2165"/>
      <c r="P2165"/>
      <c r="Q2165"/>
      <c r="R2165"/>
      <c r="S2165"/>
      <c r="T2165"/>
      <c r="U2165"/>
      <c r="V2165"/>
      <c r="W2165" s="115"/>
      <c r="AB2165" s="46"/>
      <c r="AC2165" s="46"/>
      <c r="AD2165" s="46"/>
      <c r="AE2165" s="46"/>
      <c r="AF2165" s="46"/>
    </row>
    <row r="2166" spans="1:32" x14ac:dyDescent="0.2">
      <c r="A2166"/>
      <c r="B2166"/>
      <c r="D2166"/>
      <c r="E2166"/>
      <c r="F2166"/>
      <c r="G2166"/>
      <c r="H2166"/>
      <c r="I2166"/>
      <c r="J2166"/>
      <c r="K2166"/>
      <c r="L2166"/>
      <c r="M2166"/>
      <c r="N2166"/>
      <c r="O2166"/>
      <c r="P2166"/>
      <c r="Q2166"/>
      <c r="R2166"/>
      <c r="S2166"/>
      <c r="T2166"/>
      <c r="U2166"/>
      <c r="V2166"/>
      <c r="W2166" s="115"/>
      <c r="AB2166" s="46"/>
      <c r="AC2166" s="46"/>
      <c r="AD2166" s="46"/>
      <c r="AE2166" s="46"/>
      <c r="AF2166" s="46"/>
    </row>
    <row r="2167" spans="1:32" x14ac:dyDescent="0.2">
      <c r="A2167"/>
      <c r="B2167"/>
      <c r="D2167"/>
      <c r="E2167"/>
      <c r="F2167"/>
      <c r="G2167"/>
      <c r="H2167"/>
      <c r="I2167"/>
      <c r="J2167"/>
      <c r="K2167"/>
      <c r="L2167"/>
      <c r="M2167"/>
      <c r="N2167"/>
      <c r="O2167"/>
      <c r="P2167"/>
      <c r="Q2167"/>
      <c r="R2167"/>
      <c r="S2167"/>
      <c r="T2167"/>
      <c r="U2167"/>
      <c r="V2167"/>
      <c r="W2167" s="115"/>
      <c r="AB2167" s="46"/>
      <c r="AC2167" s="46"/>
      <c r="AD2167" s="46"/>
      <c r="AE2167" s="46"/>
      <c r="AF2167" s="46"/>
    </row>
    <row r="2168" spans="1:32" x14ac:dyDescent="0.2">
      <c r="A2168"/>
      <c r="B2168"/>
      <c r="D2168"/>
      <c r="E2168"/>
      <c r="F2168"/>
      <c r="G2168"/>
      <c r="H2168"/>
      <c r="I2168"/>
      <c r="J2168"/>
      <c r="K2168"/>
      <c r="L2168"/>
      <c r="M2168"/>
      <c r="N2168"/>
      <c r="O2168"/>
      <c r="P2168"/>
      <c r="Q2168"/>
      <c r="R2168"/>
      <c r="S2168"/>
      <c r="T2168"/>
      <c r="U2168"/>
      <c r="V2168"/>
      <c r="W2168" s="115"/>
      <c r="AB2168" s="46"/>
      <c r="AC2168" s="46"/>
      <c r="AD2168" s="46"/>
      <c r="AE2168" s="46"/>
      <c r="AF2168" s="46"/>
    </row>
    <row r="2169" spans="1:32" x14ac:dyDescent="0.2">
      <c r="A2169"/>
      <c r="B2169"/>
      <c r="D2169"/>
      <c r="E2169"/>
      <c r="F2169"/>
      <c r="G2169"/>
      <c r="H2169"/>
      <c r="I2169"/>
      <c r="J2169"/>
      <c r="K2169"/>
      <c r="L2169"/>
      <c r="M2169"/>
      <c r="N2169"/>
      <c r="O2169"/>
      <c r="P2169"/>
      <c r="Q2169"/>
      <c r="R2169"/>
      <c r="S2169"/>
      <c r="T2169"/>
      <c r="U2169"/>
      <c r="V2169"/>
      <c r="W2169" s="115"/>
      <c r="AB2169" s="46"/>
      <c r="AC2169" s="46"/>
      <c r="AD2169" s="46"/>
      <c r="AE2169" s="46"/>
      <c r="AF2169" s="46"/>
    </row>
    <row r="2170" spans="1:32" x14ac:dyDescent="0.2">
      <c r="A2170"/>
      <c r="B2170"/>
      <c r="D2170"/>
      <c r="E2170"/>
      <c r="F2170"/>
      <c r="G2170"/>
      <c r="H2170"/>
      <c r="I2170"/>
      <c r="J2170"/>
      <c r="K2170"/>
      <c r="L2170"/>
      <c r="M2170"/>
      <c r="N2170"/>
      <c r="O2170"/>
      <c r="P2170"/>
      <c r="Q2170"/>
      <c r="R2170"/>
      <c r="S2170"/>
      <c r="T2170"/>
      <c r="U2170"/>
      <c r="V2170"/>
      <c r="W2170" s="115"/>
      <c r="AB2170" s="46"/>
      <c r="AC2170" s="46"/>
      <c r="AD2170" s="46"/>
      <c r="AE2170" s="46"/>
      <c r="AF2170" s="46"/>
    </row>
    <row r="2171" spans="1:32" x14ac:dyDescent="0.2">
      <c r="A2171"/>
      <c r="B2171"/>
      <c r="D2171"/>
      <c r="E2171"/>
      <c r="F2171"/>
      <c r="G2171"/>
      <c r="H2171"/>
      <c r="I2171"/>
      <c r="J2171"/>
      <c r="K2171"/>
      <c r="L2171"/>
      <c r="M2171"/>
      <c r="N2171"/>
      <c r="O2171"/>
      <c r="P2171"/>
      <c r="Q2171"/>
      <c r="R2171"/>
      <c r="S2171"/>
      <c r="T2171"/>
      <c r="U2171"/>
      <c r="V2171"/>
      <c r="W2171" s="115"/>
      <c r="AB2171" s="46"/>
      <c r="AC2171" s="46"/>
      <c r="AD2171" s="46"/>
      <c r="AE2171" s="46"/>
      <c r="AF2171" s="46"/>
    </row>
    <row r="2172" spans="1:32" x14ac:dyDescent="0.2">
      <c r="A2172"/>
      <c r="B2172"/>
      <c r="D2172"/>
      <c r="E2172"/>
      <c r="F2172"/>
      <c r="G2172"/>
      <c r="H2172"/>
      <c r="I2172"/>
      <c r="J2172"/>
      <c r="K2172"/>
      <c r="L2172"/>
      <c r="M2172"/>
      <c r="N2172"/>
      <c r="O2172"/>
      <c r="P2172"/>
      <c r="Q2172"/>
      <c r="R2172"/>
      <c r="S2172"/>
      <c r="T2172"/>
      <c r="U2172"/>
      <c r="V2172"/>
      <c r="W2172" s="115"/>
      <c r="AB2172" s="46"/>
      <c r="AC2172" s="46"/>
      <c r="AD2172" s="46"/>
      <c r="AE2172" s="46"/>
      <c r="AF2172" s="46"/>
    </row>
    <row r="2173" spans="1:32" x14ac:dyDescent="0.2">
      <c r="A2173"/>
      <c r="B2173"/>
      <c r="D2173"/>
      <c r="E2173"/>
      <c r="F2173"/>
      <c r="G2173"/>
      <c r="H2173"/>
      <c r="I2173"/>
      <c r="J2173"/>
      <c r="K2173"/>
      <c r="L2173"/>
      <c r="M2173"/>
      <c r="N2173"/>
      <c r="O2173"/>
      <c r="P2173"/>
      <c r="Q2173"/>
      <c r="R2173"/>
      <c r="S2173"/>
      <c r="T2173"/>
      <c r="U2173"/>
      <c r="V2173"/>
      <c r="W2173" s="115"/>
      <c r="AB2173" s="46"/>
      <c r="AC2173" s="46"/>
      <c r="AD2173" s="46"/>
      <c r="AE2173" s="46"/>
      <c r="AF2173" s="46"/>
    </row>
    <row r="2174" spans="1:32" x14ac:dyDescent="0.2">
      <c r="A2174"/>
      <c r="B2174"/>
      <c r="D2174"/>
      <c r="E2174"/>
      <c r="F2174"/>
      <c r="G2174"/>
      <c r="H2174"/>
      <c r="I2174"/>
      <c r="J2174"/>
      <c r="K2174"/>
      <c r="L2174"/>
      <c r="M2174"/>
      <c r="N2174"/>
      <c r="O2174"/>
      <c r="P2174"/>
      <c r="Q2174"/>
      <c r="R2174"/>
      <c r="S2174"/>
      <c r="T2174"/>
      <c r="U2174"/>
      <c r="V2174"/>
      <c r="W2174" s="115"/>
      <c r="AB2174" s="46"/>
      <c r="AC2174" s="46"/>
      <c r="AD2174" s="46"/>
      <c r="AE2174" s="46"/>
      <c r="AF2174" s="46"/>
    </row>
    <row r="2175" spans="1:32" x14ac:dyDescent="0.2">
      <c r="A2175"/>
      <c r="B2175"/>
      <c r="D2175"/>
      <c r="E2175"/>
      <c r="F2175"/>
      <c r="G2175"/>
      <c r="H2175"/>
      <c r="I2175"/>
      <c r="J2175"/>
      <c r="K2175"/>
      <c r="L2175"/>
      <c r="M2175"/>
      <c r="N2175"/>
      <c r="O2175"/>
      <c r="P2175"/>
      <c r="Q2175"/>
      <c r="R2175"/>
      <c r="S2175"/>
      <c r="T2175"/>
      <c r="U2175"/>
      <c r="V2175"/>
      <c r="W2175" s="115"/>
      <c r="AB2175" s="46"/>
      <c r="AC2175" s="46"/>
      <c r="AD2175" s="46"/>
      <c r="AE2175" s="46"/>
      <c r="AF2175" s="46"/>
    </row>
    <row r="2176" spans="1:32" x14ac:dyDescent="0.2">
      <c r="A2176"/>
      <c r="B2176"/>
      <c r="D2176"/>
      <c r="E2176"/>
      <c r="F2176"/>
      <c r="G2176"/>
      <c r="H2176"/>
      <c r="I2176"/>
      <c r="J2176"/>
      <c r="K2176"/>
      <c r="L2176"/>
      <c r="M2176"/>
      <c r="N2176"/>
      <c r="O2176"/>
      <c r="P2176"/>
      <c r="Q2176"/>
      <c r="R2176"/>
      <c r="S2176"/>
      <c r="T2176"/>
      <c r="U2176"/>
      <c r="V2176"/>
      <c r="W2176" s="115"/>
      <c r="AB2176" s="46"/>
      <c r="AC2176" s="46"/>
      <c r="AD2176" s="46"/>
      <c r="AE2176" s="46"/>
      <c r="AF2176" s="46"/>
    </row>
    <row r="2177" spans="1:32" x14ac:dyDescent="0.2">
      <c r="A2177"/>
      <c r="B2177"/>
      <c r="D2177"/>
      <c r="E2177"/>
      <c r="F2177"/>
      <c r="G2177"/>
      <c r="H2177"/>
      <c r="I2177"/>
      <c r="J2177"/>
      <c r="K2177"/>
      <c r="L2177"/>
      <c r="M2177"/>
      <c r="N2177"/>
      <c r="O2177"/>
      <c r="P2177"/>
      <c r="Q2177"/>
      <c r="R2177"/>
      <c r="S2177"/>
      <c r="T2177"/>
      <c r="U2177"/>
      <c r="V2177"/>
      <c r="W2177" s="115"/>
      <c r="AB2177" s="46"/>
      <c r="AC2177" s="46"/>
      <c r="AD2177" s="46"/>
      <c r="AE2177" s="46"/>
      <c r="AF2177" s="46"/>
    </row>
    <row r="2178" spans="1:32" x14ac:dyDescent="0.2">
      <c r="A2178"/>
      <c r="B2178"/>
      <c r="D2178"/>
      <c r="E2178"/>
      <c r="F2178"/>
      <c r="G2178"/>
      <c r="H2178"/>
      <c r="I2178"/>
      <c r="J2178"/>
      <c r="K2178"/>
      <c r="L2178"/>
      <c r="M2178"/>
      <c r="N2178"/>
      <c r="O2178"/>
      <c r="P2178"/>
      <c r="Q2178"/>
      <c r="R2178"/>
      <c r="S2178"/>
      <c r="T2178"/>
      <c r="U2178"/>
      <c r="V2178"/>
      <c r="W2178" s="115"/>
      <c r="AB2178" s="46"/>
      <c r="AC2178" s="46"/>
      <c r="AD2178" s="46"/>
      <c r="AE2178" s="46"/>
      <c r="AF2178" s="46"/>
    </row>
    <row r="2179" spans="1:32" x14ac:dyDescent="0.2">
      <c r="A2179"/>
      <c r="B2179"/>
      <c r="D2179"/>
      <c r="E2179"/>
      <c r="F2179"/>
      <c r="G2179"/>
      <c r="H2179"/>
      <c r="I2179"/>
      <c r="J2179"/>
      <c r="K2179"/>
      <c r="L2179"/>
      <c r="M2179"/>
      <c r="N2179"/>
      <c r="O2179"/>
      <c r="P2179"/>
      <c r="Q2179"/>
      <c r="R2179"/>
      <c r="S2179"/>
      <c r="T2179"/>
      <c r="U2179"/>
      <c r="V2179"/>
      <c r="W2179" s="115"/>
      <c r="AB2179" s="46"/>
      <c r="AC2179" s="46"/>
      <c r="AD2179" s="46"/>
      <c r="AE2179" s="46"/>
      <c r="AF2179" s="46"/>
    </row>
    <row r="2180" spans="1:32" x14ac:dyDescent="0.2">
      <c r="A2180"/>
      <c r="B2180"/>
      <c r="D2180"/>
      <c r="E2180"/>
      <c r="F2180"/>
      <c r="G2180"/>
      <c r="H2180"/>
      <c r="I2180"/>
      <c r="J2180"/>
      <c r="K2180"/>
      <c r="L2180"/>
      <c r="M2180"/>
      <c r="N2180"/>
      <c r="O2180"/>
      <c r="P2180"/>
      <c r="Q2180"/>
      <c r="R2180"/>
      <c r="S2180"/>
      <c r="T2180"/>
      <c r="U2180"/>
      <c r="V2180"/>
      <c r="W2180" s="115"/>
      <c r="AB2180" s="46"/>
      <c r="AC2180" s="46"/>
      <c r="AD2180" s="46"/>
      <c r="AE2180" s="46"/>
      <c r="AF2180" s="46"/>
    </row>
    <row r="2181" spans="1:32" x14ac:dyDescent="0.2">
      <c r="A2181"/>
      <c r="B2181"/>
      <c r="D2181"/>
      <c r="E2181"/>
      <c r="F2181"/>
      <c r="G2181"/>
      <c r="H2181"/>
      <c r="I2181"/>
      <c r="J2181"/>
      <c r="K2181"/>
      <c r="L2181"/>
      <c r="M2181"/>
      <c r="N2181"/>
      <c r="O2181"/>
      <c r="P2181"/>
      <c r="Q2181"/>
      <c r="R2181"/>
      <c r="S2181"/>
      <c r="T2181"/>
      <c r="U2181"/>
      <c r="V2181"/>
      <c r="W2181" s="115"/>
      <c r="AB2181" s="46"/>
      <c r="AC2181" s="46"/>
      <c r="AD2181" s="46"/>
      <c r="AE2181" s="46"/>
      <c r="AF2181" s="46"/>
    </row>
    <row r="2182" spans="1:32" x14ac:dyDescent="0.2">
      <c r="A2182"/>
      <c r="B2182"/>
      <c r="D2182"/>
      <c r="E2182"/>
      <c r="F2182"/>
      <c r="G2182"/>
      <c r="H2182"/>
      <c r="I2182"/>
      <c r="J2182"/>
      <c r="K2182"/>
      <c r="L2182"/>
      <c r="M2182"/>
      <c r="N2182"/>
      <c r="O2182"/>
      <c r="P2182"/>
      <c r="Q2182"/>
      <c r="R2182"/>
      <c r="S2182"/>
      <c r="T2182"/>
      <c r="U2182"/>
      <c r="V2182"/>
      <c r="W2182" s="115"/>
      <c r="AB2182" s="46"/>
      <c r="AC2182" s="46"/>
      <c r="AD2182" s="46"/>
      <c r="AE2182" s="46"/>
      <c r="AF2182" s="46"/>
    </row>
    <row r="2183" spans="1:32" x14ac:dyDescent="0.2">
      <c r="A2183"/>
      <c r="B2183"/>
      <c r="D2183"/>
      <c r="E2183"/>
      <c r="F2183"/>
      <c r="G2183"/>
      <c r="H2183"/>
      <c r="I2183"/>
      <c r="J2183"/>
      <c r="K2183"/>
      <c r="L2183"/>
      <c r="M2183"/>
      <c r="N2183"/>
      <c r="O2183"/>
      <c r="P2183"/>
      <c r="Q2183"/>
      <c r="R2183"/>
      <c r="S2183"/>
      <c r="T2183"/>
      <c r="U2183"/>
      <c r="V2183"/>
      <c r="W2183" s="115"/>
      <c r="AB2183" s="46"/>
      <c r="AC2183" s="46"/>
      <c r="AD2183" s="46"/>
      <c r="AE2183" s="46"/>
      <c r="AF2183" s="46"/>
    </row>
    <row r="2184" spans="1:32" x14ac:dyDescent="0.2">
      <c r="A2184"/>
      <c r="B2184"/>
      <c r="D2184"/>
      <c r="E2184"/>
      <c r="F2184"/>
      <c r="G2184"/>
      <c r="H2184"/>
      <c r="I2184"/>
      <c r="J2184"/>
      <c r="K2184"/>
      <c r="L2184"/>
      <c r="M2184"/>
      <c r="N2184"/>
      <c r="O2184"/>
      <c r="P2184"/>
      <c r="Q2184"/>
      <c r="R2184"/>
      <c r="S2184"/>
      <c r="T2184"/>
      <c r="U2184"/>
      <c r="V2184"/>
      <c r="W2184" s="115"/>
      <c r="AB2184" s="46"/>
      <c r="AC2184" s="46"/>
      <c r="AD2184" s="46"/>
      <c r="AE2184" s="46"/>
      <c r="AF2184" s="46"/>
    </row>
    <row r="2185" spans="1:32" x14ac:dyDescent="0.2">
      <c r="A2185"/>
      <c r="B2185"/>
      <c r="D2185"/>
      <c r="E2185"/>
      <c r="F2185"/>
      <c r="G2185"/>
      <c r="H2185"/>
      <c r="I2185"/>
      <c r="J2185"/>
      <c r="K2185"/>
      <c r="L2185"/>
      <c r="M2185"/>
      <c r="N2185"/>
      <c r="O2185"/>
      <c r="P2185"/>
      <c r="Q2185"/>
      <c r="R2185"/>
      <c r="S2185"/>
      <c r="T2185"/>
      <c r="U2185"/>
      <c r="V2185"/>
      <c r="W2185" s="115"/>
      <c r="AB2185" s="46"/>
      <c r="AC2185" s="46"/>
      <c r="AD2185" s="46"/>
      <c r="AE2185" s="46"/>
      <c r="AF2185" s="46"/>
    </row>
    <row r="2186" spans="1:32" x14ac:dyDescent="0.2">
      <c r="A2186"/>
      <c r="B2186"/>
      <c r="D2186"/>
      <c r="E2186"/>
      <c r="F2186"/>
      <c r="G2186"/>
      <c r="H2186"/>
      <c r="I2186"/>
      <c r="J2186"/>
      <c r="K2186"/>
      <c r="L2186"/>
      <c r="M2186"/>
      <c r="N2186"/>
      <c r="O2186"/>
      <c r="P2186"/>
      <c r="Q2186"/>
      <c r="R2186"/>
      <c r="S2186"/>
      <c r="T2186"/>
      <c r="U2186"/>
      <c r="V2186"/>
      <c r="W2186" s="115"/>
      <c r="AB2186" s="46"/>
      <c r="AC2186" s="46"/>
      <c r="AD2186" s="46"/>
      <c r="AE2186" s="46"/>
      <c r="AF2186" s="46"/>
    </row>
    <row r="2187" spans="1:32" x14ac:dyDescent="0.2">
      <c r="A2187"/>
      <c r="B2187"/>
      <c r="D2187"/>
      <c r="E2187"/>
      <c r="F2187"/>
      <c r="G2187"/>
      <c r="H2187"/>
      <c r="I2187"/>
      <c r="J2187"/>
      <c r="K2187"/>
      <c r="L2187"/>
      <c r="M2187"/>
      <c r="N2187"/>
      <c r="O2187"/>
      <c r="P2187"/>
      <c r="Q2187"/>
      <c r="R2187"/>
      <c r="S2187"/>
      <c r="T2187"/>
      <c r="U2187"/>
      <c r="V2187"/>
      <c r="W2187" s="115"/>
      <c r="AB2187" s="46"/>
      <c r="AC2187" s="46"/>
      <c r="AD2187" s="46"/>
      <c r="AE2187" s="46"/>
      <c r="AF2187" s="46"/>
    </row>
    <row r="2188" spans="1:32" x14ac:dyDescent="0.2">
      <c r="A2188"/>
      <c r="B2188"/>
      <c r="D2188"/>
      <c r="E2188"/>
      <c r="F2188"/>
      <c r="G2188"/>
      <c r="H2188"/>
      <c r="I2188"/>
      <c r="J2188"/>
      <c r="K2188"/>
      <c r="L2188"/>
      <c r="M2188"/>
      <c r="N2188"/>
      <c r="O2188"/>
      <c r="P2188"/>
      <c r="Q2188"/>
      <c r="R2188"/>
      <c r="S2188"/>
      <c r="T2188"/>
      <c r="U2188"/>
      <c r="V2188"/>
      <c r="W2188" s="115"/>
      <c r="AB2188" s="46"/>
      <c r="AC2188" s="46"/>
      <c r="AD2188" s="46"/>
      <c r="AE2188" s="46"/>
      <c r="AF2188" s="46"/>
    </row>
    <row r="2189" spans="1:32" x14ac:dyDescent="0.2">
      <c r="A2189"/>
      <c r="B2189"/>
      <c r="D2189"/>
      <c r="E2189"/>
      <c r="F2189"/>
      <c r="G2189"/>
      <c r="H2189"/>
      <c r="I2189"/>
      <c r="J2189"/>
      <c r="K2189"/>
      <c r="L2189"/>
      <c r="M2189"/>
      <c r="N2189"/>
      <c r="O2189"/>
      <c r="P2189"/>
      <c r="Q2189"/>
      <c r="R2189"/>
      <c r="S2189"/>
      <c r="T2189"/>
      <c r="U2189"/>
      <c r="V2189"/>
      <c r="W2189" s="115"/>
      <c r="AB2189" s="46"/>
      <c r="AC2189" s="46"/>
      <c r="AD2189" s="46"/>
      <c r="AE2189" s="46"/>
      <c r="AF2189" s="46"/>
    </row>
    <row r="2190" spans="1:32" x14ac:dyDescent="0.2">
      <c r="A2190"/>
      <c r="B2190"/>
      <c r="D2190"/>
      <c r="E2190"/>
      <c r="F2190"/>
      <c r="G2190"/>
      <c r="H2190"/>
      <c r="I2190"/>
      <c r="J2190"/>
      <c r="K2190"/>
      <c r="L2190"/>
      <c r="M2190"/>
      <c r="N2190"/>
      <c r="O2190"/>
      <c r="P2190"/>
      <c r="Q2190"/>
      <c r="R2190"/>
      <c r="S2190"/>
      <c r="T2190"/>
      <c r="U2190"/>
      <c r="V2190"/>
      <c r="W2190" s="115"/>
      <c r="AB2190" s="46"/>
      <c r="AC2190" s="46"/>
      <c r="AD2190" s="46"/>
      <c r="AE2190" s="46"/>
      <c r="AF2190" s="46"/>
    </row>
    <row r="2191" spans="1:32" x14ac:dyDescent="0.2">
      <c r="A2191"/>
      <c r="B2191"/>
      <c r="D2191"/>
      <c r="E2191"/>
      <c r="F2191"/>
      <c r="G2191"/>
      <c r="H2191"/>
      <c r="I2191"/>
      <c r="J2191"/>
      <c r="K2191"/>
      <c r="L2191"/>
      <c r="M2191"/>
      <c r="N2191"/>
      <c r="O2191"/>
      <c r="P2191"/>
      <c r="Q2191"/>
      <c r="R2191"/>
      <c r="S2191"/>
      <c r="T2191"/>
      <c r="U2191"/>
      <c r="V2191"/>
      <c r="W2191" s="115"/>
      <c r="AB2191" s="46"/>
      <c r="AC2191" s="46"/>
      <c r="AD2191" s="46"/>
      <c r="AE2191" s="46"/>
      <c r="AF2191" s="46"/>
    </row>
    <row r="2192" spans="1:32" x14ac:dyDescent="0.2">
      <c r="A2192"/>
      <c r="B2192"/>
      <c r="D2192"/>
      <c r="E2192"/>
      <c r="F2192"/>
      <c r="G2192"/>
      <c r="H2192"/>
      <c r="I2192"/>
      <c r="J2192"/>
      <c r="K2192"/>
      <c r="L2192"/>
      <c r="M2192"/>
      <c r="N2192"/>
      <c r="O2192"/>
      <c r="P2192"/>
      <c r="Q2192"/>
      <c r="R2192"/>
      <c r="S2192"/>
      <c r="T2192"/>
      <c r="U2192"/>
      <c r="V2192"/>
      <c r="W2192" s="115"/>
      <c r="AB2192" s="46"/>
      <c r="AC2192" s="46"/>
      <c r="AD2192" s="46"/>
      <c r="AE2192" s="46"/>
      <c r="AF2192" s="46"/>
    </row>
    <row r="2193" spans="1:32" x14ac:dyDescent="0.2">
      <c r="A2193"/>
      <c r="B2193"/>
      <c r="D2193"/>
      <c r="E2193"/>
      <c r="F2193"/>
      <c r="G2193"/>
      <c r="H2193"/>
      <c r="I2193"/>
      <c r="J2193"/>
      <c r="K2193"/>
      <c r="L2193"/>
      <c r="M2193"/>
      <c r="N2193"/>
      <c r="O2193"/>
      <c r="P2193"/>
      <c r="Q2193"/>
      <c r="R2193"/>
      <c r="S2193"/>
      <c r="T2193"/>
      <c r="U2193"/>
      <c r="V2193"/>
      <c r="W2193" s="115"/>
      <c r="AB2193" s="46"/>
      <c r="AC2193" s="46"/>
      <c r="AD2193" s="46"/>
      <c r="AE2193" s="46"/>
      <c r="AF2193" s="46"/>
    </row>
    <row r="2194" spans="1:32" x14ac:dyDescent="0.2">
      <c r="A2194"/>
      <c r="B2194"/>
      <c r="D2194"/>
      <c r="E2194"/>
      <c r="F2194"/>
      <c r="G2194"/>
      <c r="H2194"/>
      <c r="I2194"/>
      <c r="J2194"/>
      <c r="K2194"/>
      <c r="L2194"/>
      <c r="M2194"/>
      <c r="N2194"/>
      <c r="O2194"/>
      <c r="P2194"/>
      <c r="Q2194"/>
      <c r="R2194"/>
      <c r="S2194"/>
      <c r="T2194"/>
      <c r="U2194"/>
      <c r="V2194"/>
      <c r="W2194" s="115"/>
      <c r="AB2194" s="46"/>
      <c r="AC2194" s="46"/>
      <c r="AD2194" s="46"/>
      <c r="AE2194" s="46"/>
      <c r="AF2194" s="46"/>
    </row>
    <row r="2195" spans="1:32" x14ac:dyDescent="0.2">
      <c r="A2195"/>
      <c r="B2195"/>
      <c r="D2195"/>
      <c r="E2195"/>
      <c r="F2195"/>
      <c r="G2195"/>
      <c r="H2195"/>
      <c r="I2195"/>
      <c r="J2195"/>
      <c r="K2195"/>
      <c r="L2195"/>
      <c r="M2195"/>
      <c r="N2195"/>
      <c r="O2195"/>
      <c r="P2195"/>
      <c r="Q2195"/>
      <c r="R2195"/>
      <c r="S2195"/>
      <c r="T2195"/>
      <c r="U2195"/>
      <c r="V2195"/>
      <c r="W2195" s="115"/>
      <c r="AB2195" s="46"/>
      <c r="AC2195" s="46"/>
      <c r="AD2195" s="46"/>
      <c r="AE2195" s="46"/>
      <c r="AF2195" s="46"/>
    </row>
    <row r="2196" spans="1:32" x14ac:dyDescent="0.2">
      <c r="A2196"/>
      <c r="B2196"/>
      <c r="D2196"/>
      <c r="E2196"/>
      <c r="F2196"/>
      <c r="G2196"/>
      <c r="H2196"/>
      <c r="I2196"/>
      <c r="J2196"/>
      <c r="K2196"/>
      <c r="L2196"/>
      <c r="M2196"/>
      <c r="N2196"/>
      <c r="O2196"/>
      <c r="P2196"/>
      <c r="Q2196"/>
      <c r="R2196"/>
      <c r="S2196"/>
      <c r="T2196"/>
      <c r="U2196"/>
      <c r="V2196"/>
      <c r="W2196" s="115"/>
      <c r="AB2196" s="46"/>
      <c r="AC2196" s="46"/>
      <c r="AD2196" s="46"/>
      <c r="AE2196" s="46"/>
      <c r="AF2196" s="46"/>
    </row>
    <row r="2197" spans="1:32" x14ac:dyDescent="0.2">
      <c r="A2197"/>
      <c r="B2197"/>
      <c r="D2197"/>
      <c r="E2197"/>
      <c r="F2197"/>
      <c r="G2197"/>
      <c r="H2197"/>
      <c r="I2197"/>
      <c r="J2197"/>
      <c r="K2197"/>
      <c r="L2197"/>
      <c r="M2197"/>
      <c r="N2197"/>
      <c r="O2197"/>
      <c r="P2197"/>
      <c r="Q2197"/>
      <c r="R2197"/>
      <c r="S2197"/>
      <c r="T2197"/>
      <c r="U2197"/>
      <c r="V2197"/>
      <c r="W2197" s="115"/>
      <c r="AB2197" s="46"/>
      <c r="AC2197" s="46"/>
      <c r="AD2197" s="46"/>
      <c r="AE2197" s="46"/>
      <c r="AF2197" s="46"/>
    </row>
    <row r="2198" spans="1:32" x14ac:dyDescent="0.2">
      <c r="A2198"/>
      <c r="B2198"/>
      <c r="D2198"/>
      <c r="E2198"/>
      <c r="F2198"/>
      <c r="G2198"/>
      <c r="H2198"/>
      <c r="I2198"/>
      <c r="J2198"/>
      <c r="K2198"/>
      <c r="L2198"/>
      <c r="M2198"/>
      <c r="N2198"/>
      <c r="O2198"/>
      <c r="P2198"/>
      <c r="Q2198"/>
      <c r="R2198"/>
      <c r="S2198"/>
      <c r="T2198"/>
      <c r="U2198"/>
      <c r="V2198"/>
      <c r="W2198" s="115"/>
      <c r="AB2198" s="46"/>
      <c r="AC2198" s="46"/>
      <c r="AD2198" s="46"/>
      <c r="AE2198" s="46"/>
      <c r="AF2198" s="46"/>
    </row>
    <row r="2199" spans="1:32" x14ac:dyDescent="0.2">
      <c r="A2199"/>
      <c r="B2199"/>
      <c r="D2199"/>
      <c r="E2199"/>
      <c r="F2199"/>
      <c r="G2199"/>
      <c r="H2199"/>
      <c r="I2199"/>
      <c r="J2199"/>
      <c r="K2199"/>
      <c r="L2199"/>
      <c r="M2199"/>
      <c r="N2199"/>
      <c r="O2199"/>
      <c r="P2199"/>
      <c r="Q2199"/>
      <c r="R2199"/>
      <c r="S2199"/>
      <c r="T2199"/>
      <c r="U2199"/>
      <c r="V2199"/>
      <c r="W2199" s="115"/>
      <c r="AB2199" s="46"/>
      <c r="AC2199" s="46"/>
      <c r="AD2199" s="46"/>
      <c r="AE2199" s="46"/>
      <c r="AF2199" s="46"/>
    </row>
    <row r="2200" spans="1:32" x14ac:dyDescent="0.2">
      <c r="A2200"/>
      <c r="B2200"/>
      <c r="D2200"/>
      <c r="E2200"/>
      <c r="F2200"/>
      <c r="G2200"/>
      <c r="H2200"/>
      <c r="I2200"/>
      <c r="J2200"/>
      <c r="K2200"/>
      <c r="L2200"/>
      <c r="M2200"/>
      <c r="N2200"/>
      <c r="O2200"/>
      <c r="P2200"/>
      <c r="Q2200"/>
      <c r="R2200"/>
      <c r="S2200"/>
      <c r="T2200"/>
      <c r="U2200"/>
      <c r="V2200"/>
      <c r="W2200" s="115"/>
      <c r="AB2200" s="46"/>
      <c r="AC2200" s="46"/>
      <c r="AD2200" s="46"/>
      <c r="AE2200" s="46"/>
      <c r="AF2200" s="46"/>
    </row>
    <row r="2201" spans="1:32" x14ac:dyDescent="0.2">
      <c r="A2201"/>
      <c r="B2201"/>
      <c r="D2201"/>
      <c r="E2201"/>
      <c r="F2201"/>
      <c r="G2201"/>
      <c r="H2201"/>
      <c r="I2201"/>
      <c r="J2201"/>
      <c r="K2201"/>
      <c r="L2201"/>
      <c r="M2201"/>
      <c r="N2201"/>
      <c r="O2201"/>
      <c r="P2201"/>
      <c r="Q2201"/>
      <c r="R2201"/>
      <c r="S2201"/>
      <c r="T2201"/>
      <c r="U2201"/>
      <c r="V2201"/>
      <c r="W2201" s="115"/>
      <c r="AB2201" s="46"/>
      <c r="AC2201" s="46"/>
      <c r="AD2201" s="46"/>
      <c r="AE2201" s="46"/>
      <c r="AF2201" s="46"/>
    </row>
    <row r="2202" spans="1:32" x14ac:dyDescent="0.2">
      <c r="A2202"/>
      <c r="B2202"/>
      <c r="D2202"/>
      <c r="E2202"/>
      <c r="F2202"/>
      <c r="G2202"/>
      <c r="H2202"/>
      <c r="I2202"/>
      <c r="J2202"/>
      <c r="K2202"/>
      <c r="L2202"/>
      <c r="M2202"/>
      <c r="N2202"/>
      <c r="O2202"/>
      <c r="P2202"/>
      <c r="Q2202"/>
      <c r="R2202"/>
      <c r="S2202"/>
      <c r="T2202"/>
      <c r="U2202"/>
      <c r="V2202"/>
      <c r="W2202" s="115"/>
      <c r="AB2202" s="46"/>
      <c r="AC2202" s="46"/>
      <c r="AD2202" s="46"/>
      <c r="AE2202" s="46"/>
      <c r="AF2202" s="46"/>
    </row>
    <row r="2203" spans="1:32" x14ac:dyDescent="0.2">
      <c r="A2203"/>
      <c r="B2203"/>
      <c r="D2203"/>
      <c r="E2203"/>
      <c r="F2203"/>
      <c r="G2203"/>
      <c r="H2203"/>
      <c r="I2203"/>
      <c r="J2203"/>
      <c r="K2203"/>
      <c r="L2203"/>
      <c r="M2203"/>
      <c r="N2203"/>
      <c r="O2203"/>
      <c r="P2203"/>
      <c r="Q2203"/>
      <c r="R2203"/>
      <c r="S2203"/>
      <c r="T2203"/>
      <c r="U2203"/>
      <c r="V2203"/>
      <c r="W2203" s="115"/>
      <c r="AB2203" s="46"/>
      <c r="AC2203" s="46"/>
      <c r="AD2203" s="46"/>
      <c r="AE2203" s="46"/>
      <c r="AF2203" s="46"/>
    </row>
    <row r="2204" spans="1:32" x14ac:dyDescent="0.2">
      <c r="A2204"/>
      <c r="B2204"/>
      <c r="D2204"/>
      <c r="E2204"/>
      <c r="F2204"/>
      <c r="G2204"/>
      <c r="H2204"/>
      <c r="I2204"/>
      <c r="J2204"/>
      <c r="K2204"/>
      <c r="L2204"/>
      <c r="M2204"/>
      <c r="N2204"/>
      <c r="O2204"/>
      <c r="P2204"/>
      <c r="Q2204"/>
      <c r="R2204"/>
      <c r="S2204"/>
      <c r="T2204"/>
      <c r="U2204"/>
      <c r="V2204"/>
      <c r="W2204" s="115"/>
      <c r="AB2204" s="46"/>
      <c r="AC2204" s="46"/>
      <c r="AD2204" s="46"/>
      <c r="AE2204" s="46"/>
      <c r="AF2204" s="46"/>
    </row>
    <row r="2205" spans="1:32" x14ac:dyDescent="0.2">
      <c r="A2205"/>
      <c r="B2205"/>
      <c r="D2205"/>
      <c r="E2205"/>
      <c r="F2205"/>
      <c r="G2205"/>
      <c r="H2205"/>
      <c r="I2205"/>
      <c r="J2205"/>
      <c r="K2205"/>
      <c r="L2205"/>
      <c r="M2205"/>
      <c r="N2205"/>
      <c r="O2205"/>
      <c r="P2205"/>
      <c r="Q2205"/>
      <c r="R2205"/>
      <c r="S2205"/>
      <c r="T2205"/>
      <c r="U2205"/>
      <c r="V2205"/>
      <c r="W2205" s="115"/>
      <c r="AB2205" s="46"/>
      <c r="AC2205" s="46"/>
      <c r="AD2205" s="46"/>
      <c r="AE2205" s="46"/>
      <c r="AF2205" s="46"/>
    </row>
    <row r="2206" spans="1:32" x14ac:dyDescent="0.2">
      <c r="A2206"/>
      <c r="B2206"/>
      <c r="D2206"/>
      <c r="E2206"/>
      <c r="F2206"/>
      <c r="G2206"/>
      <c r="H2206"/>
      <c r="I2206"/>
      <c r="J2206"/>
      <c r="K2206"/>
      <c r="L2206"/>
      <c r="M2206"/>
      <c r="N2206"/>
      <c r="O2206"/>
      <c r="P2206"/>
      <c r="Q2206"/>
      <c r="R2206"/>
      <c r="S2206"/>
      <c r="T2206"/>
      <c r="U2206"/>
      <c r="V2206"/>
      <c r="W2206" s="115"/>
      <c r="AB2206" s="46"/>
      <c r="AC2206" s="46"/>
      <c r="AD2206" s="46"/>
      <c r="AE2206" s="46"/>
      <c r="AF2206" s="46"/>
    </row>
    <row r="2207" spans="1:32" x14ac:dyDescent="0.2">
      <c r="A2207"/>
      <c r="B2207"/>
      <c r="D2207"/>
      <c r="E2207"/>
      <c r="F2207"/>
      <c r="G2207"/>
      <c r="H2207"/>
      <c r="I2207"/>
      <c r="J2207"/>
      <c r="K2207"/>
      <c r="L2207"/>
      <c r="M2207"/>
      <c r="N2207"/>
      <c r="O2207"/>
      <c r="P2207"/>
      <c r="Q2207"/>
      <c r="R2207"/>
      <c r="S2207"/>
      <c r="T2207"/>
      <c r="U2207"/>
      <c r="V2207"/>
      <c r="W2207" s="115"/>
      <c r="AB2207" s="46"/>
      <c r="AC2207" s="46"/>
      <c r="AD2207" s="46"/>
      <c r="AE2207" s="46"/>
      <c r="AF2207" s="46"/>
    </row>
    <row r="2208" spans="1:32" x14ac:dyDescent="0.2">
      <c r="A2208"/>
      <c r="B2208"/>
      <c r="D2208"/>
      <c r="E2208"/>
      <c r="F2208"/>
      <c r="G2208"/>
      <c r="H2208"/>
      <c r="I2208"/>
      <c r="J2208"/>
      <c r="K2208"/>
      <c r="L2208"/>
      <c r="M2208"/>
      <c r="N2208"/>
      <c r="O2208"/>
      <c r="P2208"/>
      <c r="Q2208"/>
      <c r="R2208"/>
      <c r="S2208"/>
      <c r="T2208"/>
      <c r="U2208"/>
      <c r="V2208"/>
      <c r="W2208" s="115"/>
      <c r="AB2208" s="46"/>
      <c r="AC2208" s="46"/>
      <c r="AD2208" s="46"/>
      <c r="AE2208" s="46"/>
      <c r="AF2208" s="46"/>
    </row>
    <row r="2209" spans="1:32" x14ac:dyDescent="0.2">
      <c r="A2209"/>
      <c r="B2209"/>
      <c r="D2209"/>
      <c r="E2209"/>
      <c r="F2209"/>
      <c r="G2209"/>
      <c r="H2209"/>
      <c r="I2209"/>
      <c r="J2209"/>
      <c r="K2209"/>
      <c r="L2209"/>
      <c r="M2209"/>
      <c r="N2209"/>
      <c r="O2209"/>
      <c r="P2209"/>
      <c r="Q2209"/>
      <c r="R2209"/>
      <c r="S2209"/>
      <c r="T2209"/>
      <c r="U2209"/>
      <c r="V2209"/>
      <c r="W2209" s="115"/>
      <c r="AB2209" s="46"/>
      <c r="AC2209" s="46"/>
      <c r="AD2209" s="46"/>
      <c r="AE2209" s="46"/>
      <c r="AF2209" s="46"/>
    </row>
    <row r="2210" spans="1:32" x14ac:dyDescent="0.2">
      <c r="A2210"/>
      <c r="B2210"/>
      <c r="D2210"/>
      <c r="E2210"/>
      <c r="F2210"/>
      <c r="G2210"/>
      <c r="H2210"/>
      <c r="I2210"/>
      <c r="J2210"/>
      <c r="K2210"/>
      <c r="L2210"/>
      <c r="M2210"/>
      <c r="N2210"/>
      <c r="O2210"/>
      <c r="P2210"/>
      <c r="Q2210"/>
      <c r="R2210"/>
      <c r="S2210"/>
      <c r="T2210"/>
      <c r="U2210"/>
      <c r="V2210"/>
      <c r="W2210" s="115"/>
      <c r="AB2210" s="46"/>
      <c r="AC2210" s="46"/>
      <c r="AD2210" s="46"/>
      <c r="AE2210" s="46"/>
      <c r="AF2210" s="46"/>
    </row>
    <row r="2211" spans="1:32" x14ac:dyDescent="0.2">
      <c r="A2211"/>
      <c r="B2211"/>
      <c r="D2211"/>
      <c r="E2211"/>
      <c r="F2211"/>
      <c r="G2211"/>
      <c r="H2211"/>
      <c r="I2211"/>
      <c r="J2211"/>
      <c r="K2211"/>
      <c r="L2211"/>
      <c r="M2211"/>
      <c r="N2211"/>
      <c r="O2211"/>
      <c r="P2211"/>
      <c r="Q2211"/>
      <c r="R2211"/>
      <c r="S2211"/>
      <c r="T2211"/>
      <c r="U2211"/>
      <c r="V2211"/>
      <c r="W2211" s="115"/>
      <c r="AB2211" s="46"/>
      <c r="AC2211" s="46"/>
      <c r="AD2211" s="46"/>
      <c r="AE2211" s="46"/>
      <c r="AF2211" s="46"/>
    </row>
    <row r="2212" spans="1:32" x14ac:dyDescent="0.2">
      <c r="A2212"/>
      <c r="B2212"/>
      <c r="D2212"/>
      <c r="E2212"/>
      <c r="F2212"/>
      <c r="G2212"/>
      <c r="H2212"/>
      <c r="I2212"/>
      <c r="J2212"/>
      <c r="K2212"/>
      <c r="L2212"/>
      <c r="M2212"/>
      <c r="N2212"/>
      <c r="O2212"/>
      <c r="P2212"/>
      <c r="Q2212"/>
      <c r="R2212"/>
      <c r="S2212"/>
      <c r="T2212"/>
      <c r="U2212"/>
      <c r="V2212"/>
      <c r="W2212" s="115"/>
      <c r="AB2212" s="46"/>
      <c r="AC2212" s="46"/>
      <c r="AD2212" s="46"/>
      <c r="AE2212" s="46"/>
      <c r="AF2212" s="46"/>
    </row>
    <row r="2213" spans="1:32" x14ac:dyDescent="0.2">
      <c r="A2213"/>
      <c r="B2213"/>
      <c r="D2213"/>
      <c r="E2213"/>
      <c r="F2213"/>
      <c r="G2213"/>
      <c r="H2213"/>
      <c r="I2213"/>
      <c r="J2213"/>
      <c r="K2213"/>
      <c r="L2213"/>
      <c r="M2213"/>
      <c r="N2213"/>
      <c r="O2213"/>
      <c r="P2213"/>
      <c r="Q2213"/>
      <c r="R2213"/>
      <c r="S2213"/>
      <c r="T2213"/>
      <c r="U2213"/>
      <c r="V2213"/>
      <c r="W2213" s="115"/>
      <c r="AB2213" s="46"/>
      <c r="AC2213" s="46"/>
      <c r="AD2213" s="46"/>
      <c r="AE2213" s="46"/>
      <c r="AF2213" s="46"/>
    </row>
    <row r="2214" spans="1:32" x14ac:dyDescent="0.2">
      <c r="A2214"/>
      <c r="B2214"/>
      <c r="D2214"/>
      <c r="E2214"/>
      <c r="F2214"/>
      <c r="G2214"/>
      <c r="H2214"/>
      <c r="I2214"/>
      <c r="J2214"/>
      <c r="K2214"/>
      <c r="L2214"/>
      <c r="M2214"/>
      <c r="N2214"/>
      <c r="O2214"/>
      <c r="P2214"/>
      <c r="Q2214"/>
      <c r="R2214"/>
      <c r="S2214"/>
      <c r="T2214"/>
      <c r="U2214"/>
      <c r="V2214"/>
      <c r="W2214" s="115"/>
      <c r="AB2214" s="46"/>
      <c r="AC2214" s="46"/>
      <c r="AD2214" s="46"/>
      <c r="AE2214" s="46"/>
      <c r="AF2214" s="46"/>
    </row>
    <row r="2215" spans="1:32" x14ac:dyDescent="0.2">
      <c r="A2215"/>
      <c r="B2215"/>
      <c r="D2215"/>
      <c r="E2215"/>
      <c r="F2215"/>
      <c r="G2215"/>
      <c r="H2215"/>
      <c r="I2215"/>
      <c r="J2215"/>
      <c r="K2215"/>
      <c r="L2215"/>
      <c r="M2215"/>
      <c r="N2215"/>
      <c r="O2215"/>
      <c r="P2215"/>
      <c r="Q2215"/>
      <c r="R2215"/>
      <c r="S2215"/>
      <c r="T2215"/>
      <c r="U2215"/>
      <c r="V2215"/>
      <c r="W2215" s="115"/>
      <c r="AB2215" s="46"/>
      <c r="AC2215" s="46"/>
      <c r="AD2215" s="46"/>
      <c r="AE2215" s="46"/>
      <c r="AF2215" s="46"/>
    </row>
    <row r="2216" spans="1:32" x14ac:dyDescent="0.2">
      <c r="A2216"/>
      <c r="B2216"/>
      <c r="D2216"/>
      <c r="E2216"/>
      <c r="F2216"/>
      <c r="G2216"/>
      <c r="H2216"/>
      <c r="I2216"/>
      <c r="J2216"/>
      <c r="K2216"/>
      <c r="L2216"/>
      <c r="M2216"/>
      <c r="N2216"/>
      <c r="O2216"/>
      <c r="P2216"/>
      <c r="Q2216"/>
      <c r="R2216"/>
      <c r="S2216"/>
      <c r="T2216"/>
      <c r="U2216"/>
      <c r="V2216"/>
      <c r="W2216" s="115"/>
      <c r="AB2216" s="46"/>
      <c r="AC2216" s="46"/>
      <c r="AD2216" s="46"/>
      <c r="AE2216" s="46"/>
      <c r="AF2216" s="46"/>
    </row>
    <row r="2217" spans="1:32" x14ac:dyDescent="0.2">
      <c r="A2217"/>
      <c r="B2217"/>
      <c r="D2217"/>
      <c r="E2217"/>
      <c r="F2217"/>
      <c r="G2217"/>
      <c r="H2217"/>
      <c r="I2217"/>
      <c r="J2217"/>
      <c r="K2217"/>
      <c r="L2217"/>
      <c r="M2217"/>
      <c r="N2217"/>
      <c r="O2217"/>
      <c r="P2217"/>
      <c r="Q2217"/>
      <c r="R2217"/>
      <c r="S2217"/>
      <c r="T2217"/>
      <c r="U2217"/>
      <c r="V2217"/>
      <c r="W2217" s="115"/>
      <c r="AB2217" s="46"/>
      <c r="AC2217" s="46"/>
      <c r="AD2217" s="46"/>
      <c r="AE2217" s="46"/>
      <c r="AF2217" s="46"/>
    </row>
    <row r="2218" spans="1:32" x14ac:dyDescent="0.2">
      <c r="A2218"/>
      <c r="B2218"/>
      <c r="D2218"/>
      <c r="E2218"/>
      <c r="F2218"/>
      <c r="G2218"/>
      <c r="H2218"/>
      <c r="I2218"/>
      <c r="J2218"/>
      <c r="K2218"/>
      <c r="L2218"/>
      <c r="M2218"/>
      <c r="N2218"/>
      <c r="O2218"/>
      <c r="P2218"/>
      <c r="Q2218"/>
      <c r="R2218"/>
      <c r="S2218"/>
      <c r="T2218"/>
      <c r="U2218"/>
      <c r="V2218"/>
      <c r="W2218" s="115"/>
      <c r="AB2218" s="46"/>
      <c r="AC2218" s="46"/>
      <c r="AD2218" s="46"/>
      <c r="AE2218" s="46"/>
      <c r="AF2218" s="46"/>
    </row>
    <row r="2219" spans="1:32" x14ac:dyDescent="0.2">
      <c r="A2219"/>
      <c r="B2219"/>
      <c r="D2219"/>
      <c r="E2219"/>
      <c r="F2219"/>
      <c r="G2219"/>
      <c r="H2219"/>
      <c r="I2219"/>
      <c r="J2219"/>
      <c r="K2219"/>
      <c r="L2219"/>
      <c r="M2219"/>
      <c r="N2219"/>
      <c r="O2219"/>
      <c r="P2219"/>
      <c r="Q2219"/>
      <c r="R2219"/>
      <c r="S2219"/>
      <c r="T2219"/>
      <c r="U2219"/>
      <c r="V2219"/>
      <c r="W2219" s="115"/>
      <c r="AB2219" s="46"/>
      <c r="AC2219" s="46"/>
      <c r="AD2219" s="46"/>
      <c r="AE2219" s="46"/>
      <c r="AF2219" s="46"/>
    </row>
    <row r="2220" spans="1:32" x14ac:dyDescent="0.2">
      <c r="A2220"/>
      <c r="B2220"/>
      <c r="D2220"/>
      <c r="E2220"/>
      <c r="F2220"/>
      <c r="G2220"/>
      <c r="H2220"/>
      <c r="I2220"/>
      <c r="J2220"/>
      <c r="K2220"/>
      <c r="L2220"/>
      <c r="M2220"/>
      <c r="N2220"/>
      <c r="O2220"/>
      <c r="P2220"/>
      <c r="Q2220"/>
      <c r="R2220"/>
      <c r="S2220"/>
      <c r="T2220"/>
      <c r="U2220"/>
      <c r="V2220"/>
      <c r="W2220" s="115"/>
      <c r="AB2220" s="46"/>
      <c r="AC2220" s="46"/>
      <c r="AD2220" s="46"/>
      <c r="AE2220" s="46"/>
      <c r="AF2220" s="46"/>
    </row>
    <row r="2221" spans="1:32" x14ac:dyDescent="0.2">
      <c r="A2221"/>
      <c r="B2221"/>
      <c r="D2221"/>
      <c r="E2221"/>
      <c r="F2221"/>
      <c r="G2221"/>
      <c r="H2221"/>
      <c r="I2221"/>
      <c r="J2221"/>
      <c r="K2221"/>
      <c r="L2221"/>
      <c r="M2221"/>
      <c r="N2221"/>
      <c r="O2221"/>
      <c r="P2221"/>
      <c r="Q2221"/>
      <c r="R2221"/>
      <c r="S2221"/>
      <c r="T2221"/>
      <c r="U2221"/>
      <c r="V2221"/>
      <c r="W2221" s="115"/>
      <c r="AB2221" s="46"/>
      <c r="AC2221" s="46"/>
      <c r="AD2221" s="46"/>
      <c r="AE2221" s="46"/>
      <c r="AF2221" s="46"/>
    </row>
    <row r="2222" spans="1:32" x14ac:dyDescent="0.2">
      <c r="A2222"/>
      <c r="B2222"/>
      <c r="D2222"/>
      <c r="E2222"/>
      <c r="F2222"/>
      <c r="G2222"/>
      <c r="H2222"/>
      <c r="I2222"/>
      <c r="J2222"/>
      <c r="K2222"/>
      <c r="L2222"/>
      <c r="M2222"/>
      <c r="N2222"/>
      <c r="O2222"/>
      <c r="P2222"/>
      <c r="Q2222"/>
      <c r="R2222"/>
      <c r="S2222"/>
      <c r="T2222"/>
      <c r="U2222"/>
      <c r="V2222"/>
      <c r="W2222" s="115"/>
      <c r="AB2222" s="46"/>
      <c r="AC2222" s="46"/>
      <c r="AD2222" s="46"/>
      <c r="AE2222" s="46"/>
      <c r="AF2222" s="46"/>
    </row>
    <row r="2223" spans="1:32" x14ac:dyDescent="0.2">
      <c r="A2223"/>
      <c r="B2223"/>
      <c r="D2223"/>
      <c r="E2223"/>
      <c r="F2223"/>
      <c r="G2223"/>
      <c r="H2223"/>
      <c r="I2223"/>
      <c r="J2223"/>
      <c r="K2223"/>
      <c r="L2223"/>
      <c r="M2223"/>
      <c r="N2223"/>
      <c r="O2223"/>
      <c r="P2223"/>
      <c r="Q2223"/>
      <c r="R2223"/>
      <c r="S2223"/>
      <c r="T2223"/>
      <c r="U2223"/>
      <c r="V2223"/>
      <c r="W2223" s="115"/>
      <c r="AB2223" s="46"/>
      <c r="AC2223" s="46"/>
      <c r="AD2223" s="46"/>
      <c r="AE2223" s="46"/>
      <c r="AF2223" s="46"/>
    </row>
    <row r="2224" spans="1:32" x14ac:dyDescent="0.2">
      <c r="A2224"/>
      <c r="B2224"/>
      <c r="D2224"/>
      <c r="E2224"/>
      <c r="F2224"/>
      <c r="G2224"/>
      <c r="H2224"/>
      <c r="I2224"/>
      <c r="J2224"/>
      <c r="K2224"/>
      <c r="L2224"/>
      <c r="M2224"/>
      <c r="N2224"/>
      <c r="O2224"/>
      <c r="P2224"/>
      <c r="Q2224"/>
      <c r="R2224"/>
      <c r="S2224"/>
      <c r="T2224"/>
      <c r="U2224"/>
      <c r="V2224"/>
      <c r="W2224" s="115"/>
      <c r="AB2224" s="46"/>
      <c r="AC2224" s="46"/>
      <c r="AD2224" s="46"/>
      <c r="AE2224" s="46"/>
      <c r="AF2224" s="46"/>
    </row>
    <row r="2225" spans="1:32" x14ac:dyDescent="0.2">
      <c r="A2225"/>
      <c r="B2225"/>
      <c r="D2225"/>
      <c r="E2225"/>
      <c r="F2225"/>
      <c r="G2225"/>
      <c r="H2225"/>
      <c r="I2225"/>
      <c r="J2225"/>
      <c r="K2225"/>
      <c r="L2225"/>
      <c r="M2225"/>
      <c r="N2225"/>
      <c r="O2225"/>
      <c r="P2225"/>
      <c r="Q2225"/>
      <c r="R2225"/>
      <c r="S2225"/>
      <c r="T2225"/>
      <c r="U2225"/>
      <c r="V2225"/>
      <c r="W2225" s="115"/>
      <c r="AB2225" s="46"/>
      <c r="AC2225" s="46"/>
      <c r="AD2225" s="46"/>
      <c r="AE2225" s="46"/>
      <c r="AF2225" s="46"/>
    </row>
    <row r="2226" spans="1:32" x14ac:dyDescent="0.2">
      <c r="A2226"/>
      <c r="B2226"/>
      <c r="D2226"/>
      <c r="E2226"/>
      <c r="F2226"/>
      <c r="G2226"/>
      <c r="H2226"/>
      <c r="I2226"/>
      <c r="J2226"/>
      <c r="K2226"/>
      <c r="L2226"/>
      <c r="M2226"/>
      <c r="N2226"/>
      <c r="O2226"/>
      <c r="P2226"/>
      <c r="Q2226"/>
      <c r="R2226"/>
      <c r="S2226"/>
      <c r="T2226"/>
      <c r="U2226"/>
      <c r="V2226"/>
      <c r="W2226" s="115"/>
      <c r="AB2226" s="46"/>
      <c r="AC2226" s="46"/>
      <c r="AD2226" s="46"/>
      <c r="AE2226" s="46"/>
      <c r="AF2226" s="46"/>
    </row>
    <row r="2227" spans="1:32" x14ac:dyDescent="0.2">
      <c r="A2227"/>
      <c r="B2227"/>
      <c r="D2227"/>
      <c r="E2227"/>
      <c r="F2227"/>
      <c r="G2227"/>
      <c r="H2227"/>
      <c r="I2227"/>
      <c r="J2227"/>
      <c r="K2227"/>
      <c r="L2227"/>
      <c r="M2227"/>
      <c r="N2227"/>
      <c r="O2227"/>
      <c r="P2227"/>
      <c r="Q2227"/>
      <c r="R2227"/>
      <c r="S2227"/>
      <c r="T2227"/>
      <c r="U2227"/>
      <c r="V2227"/>
      <c r="W2227" s="115"/>
      <c r="AB2227" s="46"/>
      <c r="AC2227" s="46"/>
      <c r="AD2227" s="46"/>
      <c r="AE2227" s="46"/>
      <c r="AF2227" s="46"/>
    </row>
    <row r="2228" spans="1:32" x14ac:dyDescent="0.2">
      <c r="A2228"/>
      <c r="B2228"/>
      <c r="D2228"/>
      <c r="E2228"/>
      <c r="F2228"/>
      <c r="G2228"/>
      <c r="H2228"/>
      <c r="I2228"/>
      <c r="J2228"/>
      <c r="K2228"/>
      <c r="L2228"/>
      <c r="M2228"/>
      <c r="N2228"/>
      <c r="O2228"/>
      <c r="P2228"/>
      <c r="Q2228"/>
      <c r="R2228"/>
      <c r="S2228"/>
      <c r="T2228"/>
      <c r="U2228"/>
      <c r="V2228"/>
      <c r="W2228" s="115"/>
      <c r="AB2228" s="46"/>
      <c r="AC2228" s="46"/>
      <c r="AD2228" s="46"/>
      <c r="AE2228" s="46"/>
      <c r="AF2228" s="46"/>
    </row>
    <row r="2229" spans="1:32" x14ac:dyDescent="0.2">
      <c r="A2229"/>
      <c r="B2229"/>
      <c r="D2229"/>
      <c r="E2229"/>
      <c r="F2229"/>
      <c r="G2229"/>
      <c r="H2229"/>
      <c r="I2229"/>
      <c r="J2229"/>
      <c r="K2229"/>
      <c r="L2229"/>
      <c r="M2229"/>
      <c r="N2229"/>
      <c r="O2229"/>
      <c r="P2229"/>
      <c r="Q2229"/>
      <c r="R2229"/>
      <c r="S2229"/>
      <c r="T2229"/>
      <c r="U2229"/>
      <c r="V2229"/>
      <c r="W2229" s="115"/>
      <c r="AB2229" s="46"/>
      <c r="AC2229" s="46"/>
      <c r="AD2229" s="46"/>
      <c r="AE2229" s="46"/>
      <c r="AF2229" s="46"/>
    </row>
    <row r="2230" spans="1:32" x14ac:dyDescent="0.2">
      <c r="A2230"/>
      <c r="B2230"/>
      <c r="D2230"/>
      <c r="E2230"/>
      <c r="F2230"/>
      <c r="G2230"/>
      <c r="H2230"/>
      <c r="I2230"/>
      <c r="J2230"/>
      <c r="K2230"/>
      <c r="L2230"/>
      <c r="M2230"/>
      <c r="N2230"/>
      <c r="O2230"/>
      <c r="P2230"/>
      <c r="Q2230"/>
      <c r="R2230"/>
      <c r="S2230"/>
      <c r="T2230"/>
      <c r="U2230"/>
      <c r="V2230"/>
      <c r="W2230" s="115"/>
      <c r="AB2230" s="46"/>
      <c r="AC2230" s="46"/>
      <c r="AD2230" s="46"/>
      <c r="AE2230" s="46"/>
      <c r="AF2230" s="46"/>
    </row>
    <row r="2231" spans="1:32" x14ac:dyDescent="0.2">
      <c r="A2231"/>
      <c r="B2231"/>
      <c r="D2231"/>
      <c r="E2231"/>
      <c r="F2231"/>
      <c r="G2231"/>
      <c r="H2231"/>
      <c r="I2231"/>
      <c r="J2231"/>
      <c r="K2231"/>
      <c r="L2231"/>
      <c r="M2231"/>
      <c r="N2231"/>
      <c r="O2231"/>
      <c r="P2231"/>
      <c r="Q2231"/>
      <c r="R2231"/>
      <c r="S2231"/>
      <c r="T2231"/>
      <c r="U2231"/>
      <c r="V2231"/>
      <c r="W2231" s="115"/>
      <c r="AB2231" s="46"/>
      <c r="AC2231" s="46"/>
      <c r="AD2231" s="46"/>
      <c r="AE2231" s="46"/>
      <c r="AF2231" s="46"/>
    </row>
    <row r="2232" spans="1:32" x14ac:dyDescent="0.2">
      <c r="A2232"/>
      <c r="B2232"/>
      <c r="D2232"/>
      <c r="E2232"/>
      <c r="F2232"/>
      <c r="G2232"/>
      <c r="H2232"/>
      <c r="I2232"/>
      <c r="J2232"/>
      <c r="K2232"/>
      <c r="L2232"/>
      <c r="M2232"/>
      <c r="N2232"/>
      <c r="O2232"/>
      <c r="P2232"/>
      <c r="Q2232"/>
      <c r="R2232"/>
      <c r="S2232"/>
      <c r="T2232"/>
      <c r="U2232"/>
      <c r="V2232"/>
      <c r="W2232" s="115"/>
      <c r="AB2232" s="46"/>
      <c r="AC2232" s="46"/>
      <c r="AD2232" s="46"/>
      <c r="AE2232" s="46"/>
      <c r="AF2232" s="46"/>
    </row>
    <row r="2233" spans="1:32" x14ac:dyDescent="0.2">
      <c r="A2233"/>
      <c r="B2233"/>
      <c r="D2233"/>
      <c r="E2233"/>
      <c r="F2233"/>
      <c r="G2233"/>
      <c r="H2233"/>
      <c r="I2233"/>
      <c r="J2233"/>
      <c r="K2233"/>
      <c r="L2233"/>
      <c r="M2233"/>
      <c r="N2233"/>
      <c r="O2233"/>
      <c r="P2233"/>
      <c r="Q2233"/>
      <c r="R2233"/>
      <c r="S2233"/>
      <c r="T2233"/>
      <c r="U2233"/>
      <c r="V2233"/>
      <c r="W2233" s="115"/>
      <c r="AB2233" s="46"/>
      <c r="AC2233" s="46"/>
      <c r="AD2233" s="46"/>
      <c r="AE2233" s="46"/>
      <c r="AF2233" s="46"/>
    </row>
    <row r="2234" spans="1:32" x14ac:dyDescent="0.2">
      <c r="A2234"/>
      <c r="B2234"/>
      <c r="D2234"/>
      <c r="E2234"/>
      <c r="F2234"/>
      <c r="G2234"/>
      <c r="H2234"/>
      <c r="I2234"/>
      <c r="J2234"/>
      <c r="K2234"/>
      <c r="L2234"/>
      <c r="M2234"/>
      <c r="N2234"/>
      <c r="O2234"/>
      <c r="P2234"/>
      <c r="Q2234"/>
      <c r="R2234"/>
      <c r="S2234"/>
      <c r="T2234"/>
      <c r="U2234"/>
      <c r="V2234"/>
      <c r="W2234" s="115"/>
      <c r="AB2234" s="46"/>
      <c r="AC2234" s="46"/>
      <c r="AD2234" s="46"/>
      <c r="AE2234" s="46"/>
      <c r="AF2234" s="46"/>
    </row>
    <row r="2235" spans="1:32" x14ac:dyDescent="0.2">
      <c r="A2235"/>
      <c r="B2235"/>
      <c r="D2235"/>
      <c r="E2235"/>
      <c r="F2235"/>
      <c r="G2235"/>
      <c r="H2235"/>
      <c r="I2235"/>
      <c r="J2235"/>
      <c r="K2235"/>
      <c r="L2235"/>
      <c r="M2235"/>
      <c r="N2235"/>
      <c r="O2235"/>
      <c r="P2235"/>
      <c r="Q2235"/>
      <c r="R2235"/>
      <c r="S2235"/>
      <c r="T2235"/>
      <c r="U2235"/>
      <c r="V2235"/>
      <c r="W2235" s="115"/>
      <c r="AB2235" s="46"/>
      <c r="AC2235" s="46"/>
      <c r="AD2235" s="46"/>
      <c r="AE2235" s="46"/>
      <c r="AF2235" s="46"/>
    </row>
    <row r="2236" spans="1:32" x14ac:dyDescent="0.2">
      <c r="A2236"/>
      <c r="B2236"/>
      <c r="D2236"/>
      <c r="E2236"/>
      <c r="F2236"/>
      <c r="G2236"/>
      <c r="H2236"/>
      <c r="I2236"/>
      <c r="J2236"/>
      <c r="K2236"/>
      <c r="L2236"/>
      <c r="M2236"/>
      <c r="N2236"/>
      <c r="O2236"/>
      <c r="P2236"/>
      <c r="Q2236"/>
      <c r="R2236"/>
      <c r="S2236"/>
      <c r="T2236"/>
      <c r="U2236"/>
      <c r="V2236"/>
      <c r="W2236" s="115"/>
      <c r="AB2236" s="46"/>
      <c r="AC2236" s="46"/>
      <c r="AD2236" s="46"/>
      <c r="AE2236" s="46"/>
      <c r="AF2236" s="46"/>
    </row>
    <row r="2237" spans="1:32" x14ac:dyDescent="0.2">
      <c r="A2237"/>
      <c r="B2237"/>
      <c r="D2237"/>
      <c r="E2237"/>
      <c r="F2237"/>
      <c r="G2237"/>
      <c r="H2237"/>
      <c r="I2237"/>
      <c r="J2237"/>
      <c r="K2237"/>
      <c r="L2237"/>
      <c r="M2237"/>
      <c r="N2237"/>
      <c r="O2237"/>
      <c r="P2237"/>
      <c r="Q2237"/>
      <c r="R2237"/>
      <c r="S2237"/>
      <c r="T2237"/>
      <c r="U2237"/>
      <c r="V2237"/>
      <c r="W2237" s="115"/>
      <c r="AB2237" s="46"/>
      <c r="AC2237" s="46"/>
      <c r="AD2237" s="46"/>
      <c r="AE2237" s="46"/>
      <c r="AF2237" s="46"/>
    </row>
    <row r="2238" spans="1:32" x14ac:dyDescent="0.2">
      <c r="A2238"/>
      <c r="B2238"/>
      <c r="D2238"/>
      <c r="E2238"/>
      <c r="F2238"/>
      <c r="G2238"/>
      <c r="H2238"/>
      <c r="I2238"/>
      <c r="J2238"/>
      <c r="K2238"/>
      <c r="L2238"/>
      <c r="M2238"/>
      <c r="N2238"/>
      <c r="O2238"/>
      <c r="P2238"/>
      <c r="Q2238"/>
      <c r="R2238"/>
      <c r="S2238"/>
      <c r="T2238"/>
      <c r="U2238"/>
      <c r="V2238"/>
      <c r="W2238" s="115"/>
      <c r="AB2238" s="46"/>
      <c r="AC2238" s="46"/>
      <c r="AD2238" s="46"/>
      <c r="AE2238" s="46"/>
      <c r="AF2238" s="46"/>
    </row>
    <row r="2239" spans="1:32" x14ac:dyDescent="0.2">
      <c r="A2239"/>
      <c r="B2239"/>
      <c r="D2239"/>
      <c r="E2239"/>
      <c r="F2239"/>
      <c r="G2239"/>
      <c r="H2239"/>
      <c r="I2239"/>
      <c r="J2239"/>
      <c r="K2239"/>
      <c r="L2239"/>
      <c r="M2239"/>
      <c r="N2239"/>
      <c r="O2239"/>
      <c r="P2239"/>
      <c r="Q2239"/>
      <c r="R2239"/>
      <c r="S2239"/>
      <c r="T2239"/>
      <c r="U2239"/>
      <c r="V2239"/>
      <c r="W2239" s="115"/>
      <c r="AB2239" s="46"/>
      <c r="AC2239" s="46"/>
      <c r="AD2239" s="46"/>
      <c r="AE2239" s="46"/>
      <c r="AF2239" s="46"/>
    </row>
    <row r="2240" spans="1:32" x14ac:dyDescent="0.2">
      <c r="A2240"/>
      <c r="B2240"/>
      <c r="D2240"/>
      <c r="E2240"/>
      <c r="F2240"/>
      <c r="G2240"/>
      <c r="H2240"/>
      <c r="I2240"/>
      <c r="J2240"/>
      <c r="K2240"/>
      <c r="L2240"/>
      <c r="M2240"/>
      <c r="N2240"/>
      <c r="O2240"/>
      <c r="P2240"/>
      <c r="Q2240"/>
      <c r="R2240"/>
      <c r="S2240"/>
      <c r="T2240"/>
      <c r="U2240"/>
      <c r="V2240"/>
      <c r="W2240" s="115"/>
      <c r="AB2240" s="46"/>
      <c r="AC2240" s="46"/>
      <c r="AD2240" s="46"/>
      <c r="AE2240" s="46"/>
      <c r="AF2240" s="46"/>
    </row>
    <row r="2241" spans="1:32" x14ac:dyDescent="0.2">
      <c r="A2241"/>
      <c r="B2241"/>
      <c r="D2241"/>
      <c r="E2241"/>
      <c r="F2241"/>
      <c r="G2241"/>
      <c r="H2241"/>
      <c r="I2241"/>
      <c r="J2241"/>
      <c r="K2241"/>
      <c r="L2241"/>
      <c r="M2241"/>
      <c r="N2241"/>
      <c r="O2241"/>
      <c r="P2241"/>
      <c r="Q2241"/>
      <c r="R2241"/>
      <c r="S2241"/>
      <c r="T2241"/>
      <c r="U2241"/>
      <c r="V2241"/>
      <c r="W2241" s="115"/>
      <c r="AB2241" s="46"/>
      <c r="AC2241" s="46"/>
      <c r="AD2241" s="46"/>
      <c r="AE2241" s="46"/>
      <c r="AF2241" s="46"/>
    </row>
    <row r="2242" spans="1:32" x14ac:dyDescent="0.2">
      <c r="A2242"/>
      <c r="B2242"/>
      <c r="D2242"/>
      <c r="E2242"/>
      <c r="F2242"/>
      <c r="G2242"/>
      <c r="H2242"/>
      <c r="I2242"/>
      <c r="J2242"/>
      <c r="K2242"/>
      <c r="L2242"/>
      <c r="M2242"/>
      <c r="N2242"/>
      <c r="O2242"/>
      <c r="P2242"/>
      <c r="Q2242"/>
      <c r="R2242"/>
      <c r="S2242"/>
      <c r="T2242"/>
      <c r="U2242"/>
      <c r="V2242"/>
      <c r="W2242" s="115"/>
      <c r="AB2242" s="46"/>
      <c r="AC2242" s="46"/>
      <c r="AD2242" s="46"/>
      <c r="AE2242" s="46"/>
      <c r="AF2242" s="46"/>
    </row>
    <row r="2243" spans="1:32" x14ac:dyDescent="0.2">
      <c r="A2243"/>
      <c r="B2243"/>
      <c r="D2243"/>
      <c r="E2243"/>
      <c r="F2243"/>
      <c r="G2243"/>
      <c r="H2243"/>
      <c r="I2243"/>
      <c r="J2243"/>
      <c r="K2243"/>
      <c r="L2243"/>
      <c r="M2243"/>
      <c r="N2243"/>
      <c r="O2243"/>
      <c r="P2243"/>
      <c r="Q2243"/>
      <c r="R2243"/>
      <c r="S2243"/>
      <c r="T2243"/>
      <c r="U2243"/>
      <c r="V2243"/>
      <c r="W2243" s="115"/>
      <c r="AB2243" s="46"/>
      <c r="AC2243" s="46"/>
      <c r="AD2243" s="46"/>
      <c r="AE2243" s="46"/>
      <c r="AF2243" s="46"/>
    </row>
    <row r="2244" spans="1:32" x14ac:dyDescent="0.2">
      <c r="A2244"/>
      <c r="B2244"/>
      <c r="D2244"/>
      <c r="E2244"/>
      <c r="F2244"/>
      <c r="G2244"/>
      <c r="H2244"/>
      <c r="I2244"/>
      <c r="J2244"/>
      <c r="K2244"/>
      <c r="L2244"/>
      <c r="M2244"/>
      <c r="N2244"/>
      <c r="O2244"/>
      <c r="P2244"/>
      <c r="Q2244"/>
      <c r="R2244"/>
      <c r="S2244"/>
      <c r="T2244"/>
      <c r="U2244"/>
      <c r="V2244"/>
      <c r="W2244" s="115"/>
      <c r="AB2244" s="46"/>
      <c r="AC2244" s="46"/>
      <c r="AD2244" s="46"/>
      <c r="AE2244" s="46"/>
      <c r="AF2244" s="46"/>
    </row>
    <row r="2245" spans="1:32" x14ac:dyDescent="0.2">
      <c r="A2245"/>
      <c r="B2245"/>
      <c r="D2245"/>
      <c r="E2245"/>
      <c r="F2245"/>
      <c r="G2245"/>
      <c r="H2245"/>
      <c r="I2245"/>
      <c r="J2245"/>
      <c r="K2245"/>
      <c r="L2245"/>
      <c r="M2245"/>
      <c r="N2245"/>
      <c r="O2245"/>
      <c r="P2245"/>
      <c r="Q2245"/>
      <c r="R2245"/>
      <c r="S2245"/>
      <c r="T2245"/>
      <c r="U2245"/>
      <c r="V2245"/>
      <c r="W2245" s="115"/>
      <c r="AB2245" s="46"/>
      <c r="AC2245" s="46"/>
      <c r="AD2245" s="46"/>
      <c r="AE2245" s="46"/>
      <c r="AF2245" s="46"/>
    </row>
    <row r="2246" spans="1:32" x14ac:dyDescent="0.2">
      <c r="A2246"/>
      <c r="B2246"/>
      <c r="D2246"/>
      <c r="E2246"/>
      <c r="F2246"/>
      <c r="G2246"/>
      <c r="H2246"/>
      <c r="I2246"/>
      <c r="J2246"/>
      <c r="K2246"/>
      <c r="L2246"/>
      <c r="M2246"/>
      <c r="N2246"/>
      <c r="O2246"/>
      <c r="P2246"/>
      <c r="Q2246"/>
      <c r="R2246"/>
      <c r="S2246"/>
      <c r="T2246"/>
      <c r="U2246"/>
      <c r="V2246"/>
      <c r="W2246" s="115"/>
      <c r="AB2246" s="46"/>
      <c r="AC2246" s="46"/>
      <c r="AD2246" s="46"/>
      <c r="AE2246" s="46"/>
      <c r="AF2246" s="46"/>
    </row>
    <row r="2247" spans="1:32" x14ac:dyDescent="0.2">
      <c r="A2247"/>
      <c r="B2247"/>
      <c r="D2247"/>
      <c r="E2247"/>
      <c r="F2247"/>
      <c r="G2247"/>
      <c r="H2247"/>
      <c r="I2247"/>
      <c r="J2247"/>
      <c r="K2247"/>
      <c r="L2247"/>
      <c r="M2247"/>
      <c r="N2247"/>
      <c r="O2247"/>
      <c r="P2247"/>
      <c r="Q2247"/>
      <c r="R2247"/>
      <c r="S2247"/>
      <c r="T2247"/>
      <c r="U2247"/>
      <c r="V2247"/>
      <c r="W2247" s="115"/>
      <c r="AB2247" s="46"/>
      <c r="AC2247" s="46"/>
      <c r="AD2247" s="46"/>
      <c r="AE2247" s="46"/>
      <c r="AF2247" s="46"/>
    </row>
    <row r="2248" spans="1:32" x14ac:dyDescent="0.2">
      <c r="A2248"/>
      <c r="B2248"/>
      <c r="D2248"/>
      <c r="E2248"/>
      <c r="F2248"/>
      <c r="G2248"/>
      <c r="H2248"/>
      <c r="I2248"/>
      <c r="J2248"/>
      <c r="K2248"/>
      <c r="L2248"/>
      <c r="M2248"/>
      <c r="N2248"/>
      <c r="O2248"/>
      <c r="P2248"/>
      <c r="Q2248"/>
      <c r="R2248"/>
      <c r="S2248"/>
      <c r="T2248"/>
      <c r="U2248"/>
      <c r="V2248"/>
      <c r="W2248" s="115"/>
      <c r="AB2248" s="46"/>
      <c r="AC2248" s="46"/>
      <c r="AD2248" s="46"/>
      <c r="AE2248" s="46"/>
      <c r="AF2248" s="46"/>
    </row>
    <row r="2249" spans="1:32" x14ac:dyDescent="0.2">
      <c r="A2249"/>
      <c r="B2249"/>
      <c r="D2249"/>
      <c r="E2249"/>
      <c r="F2249"/>
      <c r="G2249"/>
      <c r="H2249"/>
      <c r="I2249"/>
      <c r="J2249"/>
      <c r="K2249"/>
      <c r="L2249"/>
      <c r="M2249"/>
      <c r="N2249"/>
      <c r="O2249"/>
      <c r="P2249"/>
      <c r="Q2249"/>
      <c r="R2249"/>
      <c r="S2249"/>
      <c r="T2249"/>
      <c r="U2249"/>
      <c r="V2249"/>
      <c r="W2249" s="115"/>
      <c r="AB2249" s="46"/>
      <c r="AC2249" s="46"/>
      <c r="AD2249" s="46"/>
      <c r="AE2249" s="46"/>
      <c r="AF2249" s="46"/>
    </row>
    <row r="2250" spans="1:32" x14ac:dyDescent="0.2">
      <c r="A2250"/>
      <c r="B2250"/>
      <c r="D2250"/>
      <c r="E2250"/>
      <c r="F2250"/>
      <c r="G2250"/>
      <c r="H2250"/>
      <c r="I2250"/>
      <c r="J2250"/>
      <c r="K2250"/>
      <c r="L2250"/>
      <c r="M2250"/>
      <c r="N2250"/>
      <c r="O2250"/>
      <c r="P2250"/>
      <c r="Q2250"/>
      <c r="R2250"/>
      <c r="S2250"/>
      <c r="T2250"/>
      <c r="U2250"/>
      <c r="V2250"/>
      <c r="W2250" s="115"/>
      <c r="AB2250" s="46"/>
      <c r="AC2250" s="46"/>
      <c r="AD2250" s="46"/>
      <c r="AE2250" s="46"/>
      <c r="AF2250" s="46"/>
    </row>
    <row r="2251" spans="1:32" x14ac:dyDescent="0.2">
      <c r="A2251"/>
      <c r="B2251"/>
      <c r="D2251"/>
      <c r="E2251"/>
      <c r="F2251"/>
      <c r="G2251"/>
      <c r="H2251"/>
      <c r="I2251"/>
      <c r="J2251"/>
      <c r="K2251"/>
      <c r="L2251"/>
      <c r="M2251"/>
      <c r="N2251"/>
      <c r="O2251"/>
      <c r="P2251"/>
      <c r="Q2251"/>
      <c r="R2251"/>
      <c r="S2251"/>
      <c r="T2251"/>
      <c r="U2251"/>
      <c r="V2251"/>
      <c r="W2251" s="115"/>
      <c r="AB2251" s="46"/>
      <c r="AC2251" s="46"/>
      <c r="AD2251" s="46"/>
      <c r="AE2251" s="46"/>
      <c r="AF2251" s="46"/>
    </row>
    <row r="2252" spans="1:32" x14ac:dyDescent="0.2">
      <c r="A2252"/>
      <c r="B2252"/>
      <c r="D2252"/>
      <c r="E2252"/>
      <c r="F2252"/>
      <c r="G2252"/>
      <c r="H2252"/>
      <c r="I2252"/>
      <c r="J2252"/>
      <c r="K2252"/>
      <c r="L2252"/>
      <c r="M2252"/>
      <c r="N2252"/>
      <c r="O2252"/>
      <c r="P2252"/>
      <c r="Q2252"/>
      <c r="R2252"/>
      <c r="S2252"/>
      <c r="T2252"/>
      <c r="U2252"/>
      <c r="V2252"/>
      <c r="W2252" s="115"/>
      <c r="AB2252" s="46"/>
      <c r="AC2252" s="46"/>
      <c r="AD2252" s="46"/>
      <c r="AE2252" s="46"/>
      <c r="AF2252" s="46"/>
    </row>
    <row r="2253" spans="1:32" x14ac:dyDescent="0.2">
      <c r="A2253"/>
      <c r="B2253"/>
      <c r="D2253"/>
      <c r="E2253"/>
      <c r="F2253"/>
      <c r="G2253"/>
      <c r="H2253"/>
      <c r="I2253"/>
      <c r="J2253"/>
      <c r="K2253"/>
      <c r="L2253"/>
      <c r="M2253"/>
      <c r="N2253"/>
      <c r="O2253"/>
      <c r="P2253"/>
      <c r="Q2253"/>
      <c r="R2253"/>
      <c r="S2253"/>
      <c r="T2253"/>
      <c r="U2253"/>
      <c r="V2253"/>
      <c r="W2253" s="115"/>
      <c r="AB2253" s="46"/>
      <c r="AC2253" s="46"/>
      <c r="AD2253" s="46"/>
      <c r="AE2253" s="46"/>
      <c r="AF2253" s="46"/>
    </row>
    <row r="2254" spans="1:32" x14ac:dyDescent="0.2">
      <c r="A2254"/>
      <c r="B2254"/>
      <c r="D2254"/>
      <c r="E2254"/>
      <c r="F2254"/>
      <c r="G2254"/>
      <c r="H2254"/>
      <c r="I2254"/>
      <c r="J2254"/>
      <c r="K2254"/>
      <c r="L2254"/>
      <c r="M2254"/>
      <c r="N2254"/>
      <c r="O2254"/>
      <c r="P2254"/>
      <c r="Q2254"/>
      <c r="R2254"/>
      <c r="S2254"/>
      <c r="T2254"/>
      <c r="U2254"/>
      <c r="V2254"/>
      <c r="W2254" s="115"/>
      <c r="AB2254" s="46"/>
      <c r="AC2254" s="46"/>
      <c r="AD2254" s="46"/>
      <c r="AE2254" s="46"/>
      <c r="AF2254" s="46"/>
    </row>
    <row r="2255" spans="1:32" x14ac:dyDescent="0.2">
      <c r="A2255"/>
      <c r="B2255"/>
      <c r="D2255"/>
      <c r="E2255"/>
      <c r="F2255"/>
      <c r="G2255"/>
      <c r="H2255"/>
      <c r="I2255"/>
      <c r="J2255"/>
      <c r="K2255"/>
      <c r="L2255"/>
      <c r="M2255"/>
      <c r="N2255"/>
      <c r="O2255"/>
      <c r="P2255"/>
      <c r="Q2255"/>
      <c r="R2255"/>
      <c r="S2255"/>
      <c r="T2255"/>
      <c r="U2255"/>
      <c r="V2255"/>
      <c r="W2255" s="115"/>
      <c r="AB2255" s="46"/>
      <c r="AC2255" s="46"/>
      <c r="AD2255" s="46"/>
      <c r="AE2255" s="46"/>
      <c r="AF2255" s="46"/>
    </row>
    <row r="2256" spans="1:32" x14ac:dyDescent="0.2">
      <c r="A2256"/>
      <c r="B2256"/>
      <c r="D2256"/>
      <c r="E2256"/>
      <c r="F2256"/>
      <c r="G2256"/>
      <c r="H2256"/>
      <c r="I2256"/>
      <c r="J2256"/>
      <c r="K2256"/>
      <c r="L2256"/>
      <c r="M2256"/>
      <c r="N2256"/>
      <c r="O2256"/>
      <c r="P2256"/>
      <c r="Q2256"/>
      <c r="R2256"/>
      <c r="S2256"/>
      <c r="T2256"/>
      <c r="U2256"/>
      <c r="V2256"/>
      <c r="W2256" s="115"/>
      <c r="AB2256" s="46"/>
      <c r="AC2256" s="46"/>
      <c r="AD2256" s="46"/>
      <c r="AE2256" s="46"/>
      <c r="AF2256" s="46"/>
    </row>
    <row r="2257" spans="1:32" x14ac:dyDescent="0.2">
      <c r="A2257"/>
      <c r="B2257"/>
      <c r="D2257"/>
      <c r="E2257"/>
      <c r="F2257"/>
      <c r="G2257"/>
      <c r="H2257"/>
      <c r="I2257"/>
      <c r="J2257"/>
      <c r="K2257"/>
      <c r="L2257"/>
      <c r="M2257"/>
      <c r="N2257"/>
      <c r="O2257"/>
      <c r="P2257"/>
      <c r="Q2257"/>
      <c r="R2257"/>
      <c r="S2257"/>
      <c r="T2257"/>
      <c r="U2257"/>
      <c r="V2257"/>
      <c r="W2257" s="115"/>
      <c r="AB2257" s="46"/>
      <c r="AC2257" s="46"/>
      <c r="AD2257" s="46"/>
      <c r="AE2257" s="46"/>
      <c r="AF2257" s="46"/>
    </row>
    <row r="2258" spans="1:32" x14ac:dyDescent="0.2">
      <c r="A2258"/>
      <c r="B2258"/>
      <c r="D2258"/>
      <c r="E2258"/>
      <c r="F2258"/>
      <c r="G2258"/>
      <c r="H2258"/>
      <c r="I2258"/>
      <c r="J2258"/>
      <c r="K2258"/>
      <c r="L2258"/>
      <c r="M2258"/>
      <c r="N2258"/>
      <c r="O2258"/>
      <c r="P2258"/>
      <c r="Q2258"/>
      <c r="R2258"/>
      <c r="S2258"/>
      <c r="T2258"/>
      <c r="U2258"/>
      <c r="V2258"/>
      <c r="W2258" s="115"/>
      <c r="AB2258" s="46"/>
      <c r="AC2258" s="46"/>
      <c r="AD2258" s="46"/>
      <c r="AE2258" s="46"/>
      <c r="AF2258" s="46"/>
    </row>
    <row r="2259" spans="1:32" x14ac:dyDescent="0.2">
      <c r="A2259"/>
      <c r="B2259"/>
      <c r="D2259"/>
      <c r="E2259"/>
      <c r="F2259"/>
      <c r="G2259"/>
      <c r="H2259"/>
      <c r="I2259"/>
      <c r="J2259"/>
      <c r="K2259"/>
      <c r="L2259"/>
      <c r="M2259"/>
      <c r="N2259"/>
      <c r="O2259"/>
      <c r="P2259"/>
      <c r="Q2259"/>
      <c r="R2259"/>
      <c r="S2259"/>
      <c r="T2259"/>
      <c r="U2259"/>
      <c r="V2259"/>
      <c r="W2259" s="115"/>
      <c r="AB2259" s="46"/>
      <c r="AC2259" s="46"/>
      <c r="AD2259" s="46"/>
      <c r="AE2259" s="46"/>
      <c r="AF2259" s="46"/>
    </row>
    <row r="2260" spans="1:32" x14ac:dyDescent="0.2">
      <c r="A2260"/>
      <c r="B2260"/>
      <c r="D2260"/>
      <c r="E2260"/>
      <c r="F2260"/>
      <c r="G2260"/>
      <c r="H2260"/>
      <c r="I2260"/>
      <c r="J2260"/>
      <c r="K2260"/>
      <c r="L2260"/>
      <c r="M2260"/>
      <c r="N2260"/>
      <c r="O2260"/>
      <c r="P2260"/>
      <c r="Q2260"/>
      <c r="R2260"/>
      <c r="S2260"/>
      <c r="T2260"/>
      <c r="U2260"/>
      <c r="V2260"/>
      <c r="W2260" s="115"/>
      <c r="AB2260" s="46"/>
      <c r="AC2260" s="46"/>
      <c r="AD2260" s="46"/>
      <c r="AE2260" s="46"/>
      <c r="AF2260" s="46"/>
    </row>
    <row r="2261" spans="1:32" x14ac:dyDescent="0.2">
      <c r="A2261"/>
      <c r="B2261"/>
      <c r="D2261"/>
      <c r="E2261"/>
      <c r="F2261"/>
      <c r="G2261"/>
      <c r="H2261"/>
      <c r="I2261"/>
      <c r="J2261"/>
      <c r="K2261"/>
      <c r="L2261"/>
      <c r="M2261"/>
      <c r="N2261"/>
      <c r="O2261"/>
      <c r="P2261"/>
      <c r="Q2261"/>
      <c r="R2261"/>
      <c r="S2261"/>
      <c r="T2261"/>
      <c r="U2261"/>
      <c r="V2261"/>
      <c r="W2261" s="115"/>
      <c r="AB2261" s="46"/>
      <c r="AC2261" s="46"/>
      <c r="AD2261" s="46"/>
      <c r="AE2261" s="46"/>
      <c r="AF2261" s="46"/>
    </row>
    <row r="2262" spans="1:32" x14ac:dyDescent="0.2">
      <c r="A2262"/>
      <c r="B2262"/>
      <c r="D2262"/>
      <c r="E2262"/>
      <c r="F2262"/>
      <c r="G2262"/>
      <c r="H2262"/>
      <c r="I2262"/>
      <c r="J2262"/>
      <c r="K2262"/>
      <c r="L2262"/>
      <c r="M2262"/>
      <c r="N2262"/>
      <c r="O2262"/>
      <c r="P2262"/>
      <c r="Q2262"/>
      <c r="R2262"/>
      <c r="S2262"/>
      <c r="T2262"/>
      <c r="U2262"/>
      <c r="V2262"/>
      <c r="W2262" s="115"/>
      <c r="AB2262" s="46"/>
      <c r="AC2262" s="46"/>
      <c r="AD2262" s="46"/>
      <c r="AE2262" s="46"/>
      <c r="AF2262" s="46"/>
    </row>
    <row r="2263" spans="1:32" x14ac:dyDescent="0.2">
      <c r="A2263"/>
      <c r="B2263"/>
      <c r="D2263"/>
      <c r="E2263"/>
      <c r="F2263"/>
      <c r="G2263"/>
      <c r="H2263"/>
      <c r="I2263"/>
      <c r="J2263"/>
      <c r="K2263"/>
      <c r="L2263"/>
      <c r="M2263"/>
      <c r="N2263"/>
      <c r="O2263"/>
      <c r="P2263"/>
      <c r="Q2263"/>
      <c r="R2263"/>
      <c r="S2263"/>
      <c r="T2263"/>
      <c r="U2263"/>
      <c r="V2263"/>
      <c r="W2263" s="115"/>
      <c r="AB2263" s="46"/>
      <c r="AC2263" s="46"/>
      <c r="AD2263" s="46"/>
      <c r="AE2263" s="46"/>
      <c r="AF2263" s="46"/>
    </row>
    <row r="2264" spans="1:32" x14ac:dyDescent="0.2">
      <c r="A2264"/>
      <c r="B2264"/>
      <c r="D2264"/>
      <c r="E2264"/>
      <c r="F2264"/>
      <c r="G2264"/>
      <c r="H2264"/>
      <c r="I2264"/>
      <c r="J2264"/>
      <c r="K2264"/>
      <c r="L2264"/>
      <c r="M2264"/>
      <c r="N2264"/>
      <c r="O2264"/>
      <c r="P2264"/>
      <c r="Q2264"/>
      <c r="R2264"/>
      <c r="S2264"/>
      <c r="T2264"/>
      <c r="U2264"/>
      <c r="V2264"/>
      <c r="W2264" s="115"/>
      <c r="AB2264" s="46"/>
      <c r="AC2264" s="46"/>
      <c r="AD2264" s="46"/>
      <c r="AE2264" s="46"/>
      <c r="AF2264" s="46"/>
    </row>
    <row r="2265" spans="1:32" x14ac:dyDescent="0.2">
      <c r="A2265"/>
      <c r="B2265"/>
      <c r="D2265"/>
      <c r="E2265"/>
      <c r="F2265"/>
      <c r="G2265"/>
      <c r="H2265"/>
      <c r="I2265"/>
      <c r="J2265"/>
      <c r="K2265"/>
      <c r="L2265"/>
      <c r="M2265"/>
      <c r="N2265"/>
      <c r="O2265"/>
      <c r="P2265"/>
      <c r="Q2265"/>
      <c r="R2265"/>
      <c r="S2265"/>
      <c r="T2265"/>
      <c r="U2265"/>
      <c r="V2265"/>
      <c r="W2265" s="115"/>
      <c r="AB2265" s="46"/>
      <c r="AC2265" s="46"/>
      <c r="AD2265" s="46"/>
      <c r="AE2265" s="46"/>
      <c r="AF2265" s="46"/>
    </row>
    <row r="2266" spans="1:32" x14ac:dyDescent="0.2">
      <c r="A2266"/>
      <c r="B2266"/>
      <c r="D2266"/>
      <c r="E2266"/>
      <c r="F2266"/>
      <c r="G2266"/>
      <c r="H2266"/>
      <c r="I2266"/>
      <c r="J2266"/>
      <c r="K2266"/>
      <c r="L2266"/>
      <c r="M2266"/>
      <c r="N2266"/>
      <c r="O2266"/>
      <c r="P2266"/>
      <c r="Q2266"/>
      <c r="R2266"/>
      <c r="S2266"/>
      <c r="T2266"/>
      <c r="U2266"/>
      <c r="V2266"/>
      <c r="W2266" s="115"/>
      <c r="AB2266" s="46"/>
      <c r="AC2266" s="46"/>
      <c r="AD2266" s="46"/>
      <c r="AE2266" s="46"/>
      <c r="AF2266" s="46"/>
    </row>
    <row r="2267" spans="1:32" x14ac:dyDescent="0.2">
      <c r="A2267"/>
      <c r="B2267"/>
      <c r="D2267"/>
      <c r="E2267"/>
      <c r="F2267"/>
      <c r="G2267"/>
      <c r="H2267"/>
      <c r="I2267"/>
      <c r="J2267"/>
      <c r="K2267"/>
      <c r="L2267"/>
      <c r="M2267"/>
      <c r="N2267"/>
      <c r="O2267"/>
      <c r="P2267"/>
      <c r="Q2267"/>
      <c r="R2267"/>
      <c r="S2267"/>
      <c r="T2267"/>
      <c r="U2267"/>
      <c r="V2267"/>
      <c r="W2267" s="115"/>
      <c r="AB2267" s="46"/>
      <c r="AC2267" s="46"/>
      <c r="AD2267" s="46"/>
      <c r="AE2267" s="46"/>
      <c r="AF2267" s="46"/>
    </row>
    <row r="2268" spans="1:32" x14ac:dyDescent="0.2">
      <c r="A2268"/>
      <c r="B2268"/>
      <c r="D2268"/>
      <c r="E2268"/>
      <c r="F2268"/>
      <c r="G2268"/>
      <c r="H2268"/>
      <c r="I2268"/>
      <c r="J2268"/>
      <c r="K2268"/>
      <c r="L2268"/>
      <c r="M2268"/>
      <c r="N2268"/>
      <c r="O2268"/>
      <c r="P2268"/>
      <c r="Q2268"/>
      <c r="R2268"/>
      <c r="S2268"/>
      <c r="T2268"/>
      <c r="U2268"/>
      <c r="V2268"/>
      <c r="W2268" s="115"/>
      <c r="AB2268" s="46"/>
      <c r="AC2268" s="46"/>
      <c r="AD2268" s="46"/>
      <c r="AE2268" s="46"/>
      <c r="AF2268" s="46"/>
    </row>
    <row r="2269" spans="1:32" x14ac:dyDescent="0.2">
      <c r="A2269"/>
      <c r="B2269"/>
      <c r="D2269"/>
      <c r="E2269"/>
      <c r="F2269"/>
      <c r="G2269"/>
      <c r="H2269"/>
      <c r="I2269"/>
      <c r="J2269"/>
      <c r="K2269"/>
      <c r="L2269"/>
      <c r="M2269"/>
      <c r="N2269"/>
      <c r="O2269"/>
      <c r="P2269"/>
      <c r="Q2269"/>
      <c r="R2269"/>
      <c r="S2269"/>
      <c r="T2269"/>
      <c r="U2269"/>
      <c r="V2269"/>
      <c r="W2269" s="115"/>
      <c r="AB2269" s="46"/>
      <c r="AC2269" s="46"/>
      <c r="AD2269" s="46"/>
      <c r="AE2269" s="46"/>
      <c r="AF2269" s="46"/>
    </row>
    <row r="2270" spans="1:32" x14ac:dyDescent="0.2">
      <c r="A2270"/>
      <c r="B2270"/>
      <c r="D2270"/>
      <c r="E2270"/>
      <c r="F2270"/>
      <c r="G2270"/>
      <c r="H2270"/>
      <c r="I2270"/>
      <c r="J2270"/>
      <c r="K2270"/>
      <c r="L2270"/>
      <c r="M2270"/>
      <c r="N2270"/>
      <c r="O2270"/>
      <c r="P2270"/>
      <c r="Q2270"/>
      <c r="R2270"/>
      <c r="S2270"/>
      <c r="T2270"/>
      <c r="U2270"/>
      <c r="V2270"/>
      <c r="W2270" s="115"/>
      <c r="AB2270" s="46"/>
      <c r="AC2270" s="46"/>
      <c r="AD2270" s="46"/>
      <c r="AE2270" s="46"/>
      <c r="AF2270" s="46"/>
    </row>
    <row r="2271" spans="1:32" x14ac:dyDescent="0.2">
      <c r="A2271"/>
      <c r="B2271"/>
      <c r="D2271"/>
      <c r="E2271"/>
      <c r="F2271"/>
      <c r="G2271"/>
      <c r="H2271"/>
      <c r="I2271"/>
      <c r="J2271"/>
      <c r="K2271"/>
      <c r="L2271"/>
      <c r="M2271"/>
      <c r="N2271"/>
      <c r="O2271"/>
      <c r="P2271"/>
      <c r="Q2271"/>
      <c r="R2271"/>
      <c r="S2271"/>
      <c r="T2271"/>
      <c r="U2271"/>
      <c r="V2271"/>
      <c r="W2271" s="115"/>
      <c r="AB2271" s="46"/>
      <c r="AC2271" s="46"/>
      <c r="AD2271" s="46"/>
      <c r="AE2271" s="46"/>
      <c r="AF2271" s="46"/>
    </row>
    <row r="2272" spans="1:32" x14ac:dyDescent="0.2">
      <c r="A2272"/>
      <c r="B2272"/>
      <c r="D2272"/>
      <c r="E2272"/>
      <c r="F2272"/>
      <c r="G2272"/>
      <c r="H2272"/>
      <c r="I2272"/>
      <c r="J2272"/>
      <c r="K2272"/>
      <c r="L2272"/>
      <c r="M2272"/>
      <c r="N2272"/>
      <c r="O2272"/>
      <c r="P2272"/>
      <c r="Q2272"/>
      <c r="R2272"/>
      <c r="S2272"/>
      <c r="T2272"/>
      <c r="U2272"/>
      <c r="V2272"/>
      <c r="W2272" s="115"/>
      <c r="AB2272" s="46"/>
      <c r="AC2272" s="46"/>
      <c r="AD2272" s="46"/>
      <c r="AE2272" s="46"/>
      <c r="AF2272" s="46"/>
    </row>
    <row r="2273" spans="1:32" x14ac:dyDescent="0.2">
      <c r="A2273"/>
      <c r="B2273"/>
      <c r="D2273"/>
      <c r="E2273"/>
      <c r="F2273"/>
      <c r="G2273"/>
      <c r="H2273"/>
      <c r="I2273"/>
      <c r="J2273"/>
      <c r="K2273"/>
      <c r="L2273"/>
      <c r="M2273"/>
      <c r="N2273"/>
      <c r="O2273"/>
      <c r="P2273"/>
      <c r="Q2273"/>
      <c r="R2273"/>
      <c r="S2273"/>
      <c r="T2273"/>
      <c r="U2273"/>
      <c r="V2273"/>
      <c r="W2273" s="115"/>
      <c r="AB2273" s="46"/>
      <c r="AC2273" s="46"/>
      <c r="AD2273" s="46"/>
      <c r="AE2273" s="46"/>
      <c r="AF2273" s="46"/>
    </row>
    <row r="2274" spans="1:32" x14ac:dyDescent="0.2">
      <c r="A2274"/>
      <c r="B2274"/>
      <c r="D2274"/>
      <c r="E2274"/>
      <c r="F2274"/>
      <c r="G2274"/>
      <c r="H2274"/>
      <c r="I2274"/>
      <c r="J2274"/>
      <c r="K2274"/>
      <c r="L2274"/>
      <c r="M2274"/>
      <c r="N2274"/>
      <c r="O2274"/>
      <c r="P2274"/>
      <c r="Q2274"/>
      <c r="R2274"/>
      <c r="S2274"/>
      <c r="T2274"/>
      <c r="U2274"/>
      <c r="V2274"/>
      <c r="W2274" s="115"/>
      <c r="AB2274" s="46"/>
      <c r="AC2274" s="46"/>
      <c r="AD2274" s="46"/>
      <c r="AE2274" s="46"/>
      <c r="AF2274" s="46"/>
    </row>
    <row r="2275" spans="1:32" x14ac:dyDescent="0.2">
      <c r="A2275"/>
      <c r="B2275"/>
      <c r="D2275"/>
      <c r="E2275"/>
      <c r="F2275"/>
      <c r="G2275"/>
      <c r="H2275"/>
      <c r="I2275"/>
      <c r="J2275"/>
      <c r="K2275"/>
      <c r="L2275"/>
      <c r="M2275"/>
      <c r="N2275"/>
      <c r="O2275"/>
      <c r="P2275"/>
      <c r="Q2275"/>
      <c r="R2275"/>
      <c r="S2275"/>
      <c r="T2275"/>
      <c r="U2275"/>
      <c r="V2275"/>
      <c r="W2275" s="115"/>
      <c r="AB2275" s="46"/>
      <c r="AC2275" s="46"/>
      <c r="AD2275" s="46"/>
      <c r="AE2275" s="46"/>
      <c r="AF2275" s="46"/>
    </row>
    <row r="2276" spans="1:32" x14ac:dyDescent="0.2">
      <c r="A2276"/>
      <c r="B2276"/>
      <c r="D2276"/>
      <c r="E2276"/>
      <c r="F2276"/>
      <c r="G2276"/>
      <c r="H2276"/>
      <c r="I2276"/>
      <c r="J2276"/>
      <c r="K2276"/>
      <c r="L2276"/>
      <c r="M2276"/>
      <c r="N2276"/>
      <c r="O2276"/>
      <c r="P2276"/>
      <c r="Q2276"/>
      <c r="R2276"/>
      <c r="S2276"/>
      <c r="T2276"/>
      <c r="U2276"/>
      <c r="V2276"/>
      <c r="W2276" s="115"/>
      <c r="AB2276" s="46"/>
      <c r="AC2276" s="46"/>
      <c r="AD2276" s="46"/>
      <c r="AE2276" s="46"/>
      <c r="AF2276" s="46"/>
    </row>
    <row r="2277" spans="1:32" x14ac:dyDescent="0.2">
      <c r="A2277"/>
      <c r="B2277"/>
      <c r="D2277"/>
      <c r="E2277"/>
      <c r="F2277"/>
      <c r="G2277"/>
      <c r="H2277"/>
      <c r="I2277"/>
      <c r="J2277"/>
      <c r="K2277"/>
      <c r="L2277"/>
      <c r="M2277"/>
      <c r="N2277"/>
      <c r="O2277"/>
      <c r="P2277"/>
      <c r="Q2277"/>
      <c r="R2277"/>
      <c r="S2277"/>
      <c r="T2277"/>
      <c r="U2277"/>
      <c r="V2277"/>
      <c r="W2277" s="115"/>
      <c r="AB2277" s="46"/>
      <c r="AC2277" s="46"/>
      <c r="AD2277" s="46"/>
      <c r="AE2277" s="46"/>
      <c r="AF2277" s="46"/>
    </row>
    <row r="2278" spans="1:32" x14ac:dyDescent="0.2">
      <c r="A2278"/>
      <c r="B2278"/>
      <c r="D2278"/>
      <c r="E2278"/>
      <c r="F2278"/>
      <c r="G2278"/>
      <c r="H2278"/>
      <c r="I2278"/>
      <c r="J2278"/>
      <c r="K2278"/>
      <c r="L2278"/>
      <c r="M2278"/>
      <c r="N2278"/>
      <c r="O2278"/>
      <c r="P2278"/>
      <c r="Q2278"/>
      <c r="R2278"/>
      <c r="S2278"/>
      <c r="T2278"/>
      <c r="U2278"/>
      <c r="V2278"/>
      <c r="W2278" s="115"/>
      <c r="AB2278" s="46"/>
      <c r="AC2278" s="46"/>
      <c r="AD2278" s="46"/>
      <c r="AE2278" s="46"/>
      <c r="AF2278" s="46"/>
    </row>
    <row r="2279" spans="1:32" x14ac:dyDescent="0.2">
      <c r="A2279"/>
      <c r="B2279"/>
      <c r="D2279"/>
      <c r="E2279"/>
      <c r="F2279"/>
      <c r="G2279"/>
      <c r="H2279"/>
      <c r="I2279"/>
      <c r="J2279"/>
      <c r="K2279"/>
      <c r="L2279"/>
      <c r="M2279"/>
      <c r="N2279"/>
      <c r="O2279"/>
      <c r="P2279"/>
      <c r="Q2279"/>
      <c r="R2279"/>
      <c r="S2279"/>
      <c r="T2279"/>
      <c r="U2279"/>
      <c r="V2279"/>
      <c r="W2279" s="115"/>
      <c r="AB2279" s="46"/>
      <c r="AC2279" s="46"/>
      <c r="AD2279" s="46"/>
      <c r="AE2279" s="46"/>
      <c r="AF2279" s="46"/>
    </row>
    <row r="2280" spans="1:32" x14ac:dyDescent="0.2">
      <c r="A2280"/>
      <c r="B2280"/>
      <c r="D2280"/>
      <c r="E2280"/>
      <c r="F2280"/>
      <c r="G2280"/>
      <c r="H2280"/>
      <c r="I2280"/>
      <c r="J2280"/>
      <c r="K2280"/>
      <c r="L2280"/>
      <c r="M2280"/>
      <c r="N2280"/>
      <c r="O2280"/>
      <c r="P2280"/>
      <c r="Q2280"/>
      <c r="R2280"/>
      <c r="S2280"/>
      <c r="T2280"/>
      <c r="U2280"/>
      <c r="V2280"/>
      <c r="W2280" s="115"/>
      <c r="AB2280" s="46"/>
      <c r="AC2280" s="46"/>
      <c r="AD2280" s="46"/>
      <c r="AE2280" s="46"/>
      <c r="AF2280" s="46"/>
    </row>
    <row r="2281" spans="1:32" x14ac:dyDescent="0.2">
      <c r="A2281"/>
      <c r="B2281"/>
      <c r="D2281"/>
      <c r="E2281"/>
      <c r="F2281"/>
      <c r="G2281"/>
      <c r="H2281"/>
      <c r="I2281"/>
      <c r="J2281"/>
      <c r="K2281"/>
      <c r="L2281"/>
      <c r="M2281"/>
      <c r="N2281"/>
      <c r="O2281"/>
      <c r="P2281"/>
      <c r="Q2281"/>
      <c r="R2281"/>
      <c r="S2281"/>
      <c r="T2281"/>
      <c r="U2281"/>
      <c r="V2281"/>
      <c r="W2281" s="115"/>
      <c r="AB2281" s="46"/>
      <c r="AC2281" s="46"/>
      <c r="AD2281" s="46"/>
      <c r="AE2281" s="46"/>
      <c r="AF2281" s="46"/>
    </row>
    <row r="2282" spans="1:32" x14ac:dyDescent="0.2">
      <c r="A2282"/>
      <c r="B2282"/>
      <c r="D2282"/>
      <c r="E2282"/>
      <c r="F2282"/>
      <c r="G2282"/>
      <c r="H2282"/>
      <c r="I2282"/>
      <c r="J2282"/>
      <c r="K2282"/>
      <c r="L2282"/>
      <c r="M2282"/>
      <c r="N2282"/>
      <c r="O2282"/>
      <c r="P2282"/>
      <c r="Q2282"/>
      <c r="R2282"/>
      <c r="S2282"/>
      <c r="T2282"/>
      <c r="U2282"/>
      <c r="V2282"/>
      <c r="W2282" s="115"/>
      <c r="AB2282" s="46"/>
      <c r="AC2282" s="46"/>
      <c r="AD2282" s="46"/>
      <c r="AE2282" s="46"/>
      <c r="AF2282" s="46"/>
    </row>
    <row r="2283" spans="1:32" x14ac:dyDescent="0.2">
      <c r="A2283"/>
      <c r="B2283"/>
      <c r="D2283"/>
      <c r="E2283"/>
      <c r="F2283"/>
      <c r="G2283"/>
      <c r="H2283"/>
      <c r="I2283"/>
      <c r="J2283"/>
      <c r="K2283"/>
      <c r="L2283"/>
      <c r="M2283"/>
      <c r="N2283"/>
      <c r="O2283"/>
      <c r="P2283"/>
      <c r="Q2283"/>
      <c r="R2283"/>
      <c r="S2283"/>
      <c r="T2283"/>
      <c r="U2283"/>
      <c r="V2283"/>
      <c r="W2283" s="115"/>
      <c r="AB2283" s="46"/>
      <c r="AC2283" s="46"/>
      <c r="AD2283" s="46"/>
      <c r="AE2283" s="46"/>
      <c r="AF2283" s="46"/>
    </row>
    <row r="2284" spans="1:32" x14ac:dyDescent="0.2">
      <c r="A2284"/>
      <c r="B2284"/>
      <c r="D2284"/>
      <c r="E2284"/>
      <c r="F2284"/>
      <c r="G2284"/>
      <c r="H2284"/>
      <c r="I2284"/>
      <c r="J2284"/>
      <c r="K2284"/>
      <c r="L2284"/>
      <c r="M2284"/>
      <c r="N2284"/>
      <c r="O2284"/>
      <c r="P2284"/>
      <c r="Q2284"/>
      <c r="R2284"/>
      <c r="S2284"/>
      <c r="T2284"/>
      <c r="U2284"/>
      <c r="V2284"/>
      <c r="W2284" s="115"/>
      <c r="AB2284" s="46"/>
      <c r="AC2284" s="46"/>
      <c r="AD2284" s="46"/>
      <c r="AE2284" s="46"/>
      <c r="AF2284" s="46"/>
    </row>
    <row r="2285" spans="1:32" x14ac:dyDescent="0.2">
      <c r="A2285"/>
      <c r="B2285"/>
      <c r="D2285"/>
      <c r="E2285"/>
      <c r="F2285"/>
      <c r="G2285"/>
      <c r="H2285"/>
      <c r="I2285"/>
      <c r="J2285"/>
      <c r="K2285"/>
      <c r="L2285"/>
      <c r="M2285"/>
      <c r="N2285"/>
      <c r="O2285"/>
      <c r="P2285"/>
      <c r="Q2285"/>
      <c r="R2285"/>
      <c r="S2285"/>
      <c r="T2285"/>
      <c r="U2285"/>
      <c r="V2285"/>
      <c r="W2285" s="115"/>
      <c r="AB2285" s="46"/>
      <c r="AC2285" s="46"/>
      <c r="AD2285" s="46"/>
      <c r="AE2285" s="46"/>
      <c r="AF2285" s="46"/>
    </row>
    <row r="2286" spans="1:32" x14ac:dyDescent="0.2">
      <c r="A2286"/>
      <c r="B2286"/>
      <c r="D2286"/>
      <c r="E2286"/>
      <c r="F2286"/>
      <c r="G2286"/>
      <c r="H2286"/>
      <c r="I2286"/>
      <c r="J2286"/>
      <c r="K2286"/>
      <c r="L2286"/>
      <c r="M2286"/>
      <c r="N2286"/>
      <c r="O2286"/>
      <c r="P2286"/>
      <c r="Q2286"/>
      <c r="R2286"/>
      <c r="S2286"/>
      <c r="T2286"/>
      <c r="U2286"/>
      <c r="V2286"/>
      <c r="W2286" s="115"/>
      <c r="AB2286" s="46"/>
      <c r="AC2286" s="46"/>
      <c r="AD2286" s="46"/>
      <c r="AE2286" s="46"/>
      <c r="AF2286" s="46"/>
    </row>
    <row r="2287" spans="1:32" x14ac:dyDescent="0.2">
      <c r="A2287"/>
      <c r="B2287"/>
      <c r="D2287"/>
      <c r="E2287"/>
      <c r="F2287"/>
      <c r="G2287"/>
      <c r="H2287"/>
      <c r="I2287"/>
      <c r="J2287"/>
      <c r="K2287"/>
      <c r="L2287"/>
      <c r="M2287"/>
      <c r="N2287"/>
      <c r="O2287"/>
      <c r="P2287"/>
      <c r="Q2287"/>
      <c r="R2287"/>
      <c r="S2287"/>
      <c r="T2287"/>
      <c r="U2287"/>
      <c r="V2287"/>
      <c r="W2287" s="115"/>
      <c r="AB2287" s="46"/>
      <c r="AC2287" s="46"/>
      <c r="AD2287" s="46"/>
      <c r="AE2287" s="46"/>
      <c r="AF2287" s="46"/>
    </row>
    <row r="2288" spans="1:32" x14ac:dyDescent="0.2">
      <c r="A2288"/>
      <c r="B2288"/>
      <c r="D2288"/>
      <c r="E2288"/>
      <c r="F2288"/>
      <c r="G2288"/>
      <c r="H2288"/>
      <c r="I2288"/>
      <c r="J2288"/>
      <c r="K2288"/>
      <c r="L2288"/>
      <c r="M2288"/>
      <c r="N2288"/>
      <c r="O2288"/>
      <c r="P2288"/>
      <c r="Q2288"/>
      <c r="R2288"/>
      <c r="S2288"/>
      <c r="T2288"/>
      <c r="U2288"/>
      <c r="V2288"/>
      <c r="W2288" s="115"/>
      <c r="AB2288" s="46"/>
      <c r="AC2288" s="46"/>
      <c r="AD2288" s="46"/>
      <c r="AE2288" s="46"/>
      <c r="AF2288" s="46"/>
    </row>
    <row r="2289" spans="1:32" x14ac:dyDescent="0.2">
      <c r="A2289"/>
      <c r="B2289"/>
      <c r="D2289"/>
      <c r="E2289"/>
      <c r="F2289"/>
      <c r="G2289"/>
      <c r="H2289"/>
      <c r="I2289"/>
      <c r="J2289"/>
      <c r="K2289"/>
      <c r="L2289"/>
      <c r="M2289"/>
      <c r="N2289"/>
      <c r="O2289"/>
      <c r="P2289"/>
      <c r="Q2289"/>
      <c r="R2289"/>
      <c r="S2289"/>
      <c r="T2289"/>
      <c r="U2289"/>
      <c r="V2289"/>
      <c r="W2289" s="115"/>
      <c r="AB2289" s="46"/>
      <c r="AC2289" s="46"/>
      <c r="AD2289" s="46"/>
      <c r="AE2289" s="46"/>
      <c r="AF2289" s="46"/>
    </row>
    <row r="2290" spans="1:32" x14ac:dyDescent="0.2">
      <c r="A2290"/>
      <c r="B2290"/>
      <c r="D2290"/>
      <c r="E2290"/>
      <c r="F2290"/>
      <c r="G2290"/>
      <c r="H2290"/>
      <c r="I2290"/>
      <c r="J2290"/>
      <c r="K2290"/>
      <c r="L2290"/>
      <c r="M2290"/>
      <c r="N2290"/>
      <c r="O2290"/>
      <c r="P2290"/>
      <c r="Q2290"/>
      <c r="R2290"/>
      <c r="S2290"/>
      <c r="T2290"/>
      <c r="U2290"/>
      <c r="V2290"/>
      <c r="W2290" s="115"/>
      <c r="AB2290" s="46"/>
      <c r="AC2290" s="46"/>
      <c r="AD2290" s="46"/>
      <c r="AE2290" s="46"/>
      <c r="AF2290" s="46"/>
    </row>
    <row r="2291" spans="1:32" x14ac:dyDescent="0.2">
      <c r="A2291"/>
      <c r="B2291"/>
      <c r="D2291"/>
      <c r="E2291"/>
      <c r="F2291"/>
      <c r="G2291"/>
      <c r="H2291"/>
      <c r="I2291"/>
      <c r="J2291"/>
      <c r="K2291"/>
      <c r="L2291"/>
      <c r="M2291"/>
      <c r="N2291"/>
      <c r="O2291"/>
      <c r="P2291"/>
      <c r="Q2291"/>
      <c r="R2291"/>
      <c r="S2291"/>
      <c r="T2291"/>
      <c r="U2291"/>
      <c r="V2291"/>
      <c r="W2291" s="115"/>
      <c r="AB2291" s="46"/>
      <c r="AC2291" s="46"/>
      <c r="AD2291" s="46"/>
      <c r="AE2291" s="46"/>
      <c r="AF2291" s="46"/>
    </row>
    <row r="2292" spans="1:32" x14ac:dyDescent="0.2">
      <c r="A2292"/>
      <c r="B2292"/>
      <c r="D2292"/>
      <c r="E2292"/>
      <c r="F2292"/>
      <c r="G2292"/>
      <c r="H2292"/>
      <c r="I2292"/>
      <c r="J2292"/>
      <c r="K2292"/>
      <c r="L2292"/>
      <c r="M2292"/>
      <c r="N2292"/>
      <c r="O2292"/>
      <c r="P2292"/>
      <c r="Q2292"/>
      <c r="R2292"/>
      <c r="S2292"/>
      <c r="T2292"/>
      <c r="U2292"/>
      <c r="V2292"/>
      <c r="W2292" s="115"/>
      <c r="AB2292" s="46"/>
      <c r="AC2292" s="46"/>
      <c r="AD2292" s="46"/>
      <c r="AE2292" s="46"/>
      <c r="AF2292" s="46"/>
    </row>
    <row r="2293" spans="1:32" x14ac:dyDescent="0.2">
      <c r="A2293"/>
      <c r="B2293"/>
      <c r="D2293"/>
      <c r="E2293"/>
      <c r="F2293"/>
      <c r="G2293"/>
      <c r="H2293"/>
      <c r="I2293"/>
      <c r="J2293"/>
      <c r="K2293"/>
      <c r="L2293"/>
      <c r="M2293"/>
      <c r="N2293"/>
      <c r="O2293"/>
      <c r="P2293"/>
      <c r="Q2293"/>
      <c r="R2293"/>
      <c r="S2293"/>
      <c r="T2293"/>
      <c r="U2293"/>
      <c r="V2293"/>
      <c r="W2293" s="115"/>
      <c r="AB2293" s="46"/>
      <c r="AC2293" s="46"/>
      <c r="AD2293" s="46"/>
      <c r="AE2293" s="46"/>
      <c r="AF2293" s="46"/>
    </row>
    <row r="2294" spans="1:32" x14ac:dyDescent="0.2">
      <c r="A2294"/>
      <c r="B2294"/>
      <c r="D2294"/>
      <c r="E2294"/>
      <c r="F2294"/>
      <c r="G2294"/>
      <c r="H2294"/>
      <c r="I2294"/>
      <c r="J2294"/>
      <c r="K2294"/>
      <c r="L2294"/>
      <c r="M2294"/>
      <c r="N2294"/>
      <c r="O2294"/>
      <c r="P2294"/>
      <c r="Q2294"/>
      <c r="R2294"/>
      <c r="S2294"/>
      <c r="T2294"/>
      <c r="U2294"/>
      <c r="V2294"/>
      <c r="W2294" s="115"/>
      <c r="AB2294" s="46"/>
      <c r="AC2294" s="46"/>
      <c r="AD2294" s="46"/>
      <c r="AE2294" s="46"/>
      <c r="AF2294" s="46"/>
    </row>
    <row r="2295" spans="1:32" x14ac:dyDescent="0.2">
      <c r="A2295"/>
      <c r="B2295"/>
      <c r="D2295"/>
      <c r="E2295"/>
      <c r="F2295"/>
      <c r="G2295"/>
      <c r="H2295"/>
      <c r="I2295"/>
      <c r="J2295"/>
      <c r="K2295"/>
      <c r="L2295"/>
      <c r="M2295"/>
      <c r="N2295"/>
      <c r="O2295"/>
      <c r="P2295"/>
      <c r="Q2295"/>
      <c r="R2295"/>
      <c r="S2295"/>
      <c r="T2295"/>
      <c r="U2295"/>
      <c r="V2295"/>
      <c r="W2295" s="115"/>
      <c r="AB2295" s="46"/>
      <c r="AC2295" s="46"/>
      <c r="AD2295" s="46"/>
      <c r="AE2295" s="46"/>
      <c r="AF2295" s="46"/>
    </row>
    <row r="2296" spans="1:32" x14ac:dyDescent="0.2">
      <c r="A2296"/>
      <c r="B2296"/>
      <c r="D2296"/>
      <c r="E2296"/>
      <c r="F2296"/>
      <c r="G2296"/>
      <c r="H2296"/>
      <c r="I2296"/>
      <c r="J2296"/>
      <c r="K2296"/>
      <c r="L2296"/>
      <c r="M2296"/>
      <c r="N2296"/>
      <c r="O2296"/>
      <c r="P2296"/>
      <c r="Q2296"/>
      <c r="R2296"/>
      <c r="S2296"/>
      <c r="T2296"/>
      <c r="U2296"/>
      <c r="V2296"/>
      <c r="W2296" s="115"/>
      <c r="AB2296" s="46"/>
      <c r="AC2296" s="46"/>
      <c r="AD2296" s="46"/>
      <c r="AE2296" s="46"/>
      <c r="AF2296" s="46"/>
    </row>
    <row r="2297" spans="1:32" x14ac:dyDescent="0.2">
      <c r="A2297"/>
      <c r="B2297"/>
      <c r="D2297"/>
      <c r="E2297"/>
      <c r="F2297"/>
      <c r="G2297"/>
      <c r="H2297"/>
      <c r="I2297"/>
      <c r="J2297"/>
      <c r="K2297"/>
      <c r="L2297"/>
      <c r="M2297"/>
      <c r="N2297"/>
      <c r="O2297"/>
      <c r="P2297"/>
      <c r="Q2297"/>
      <c r="R2297"/>
      <c r="S2297"/>
      <c r="T2297"/>
      <c r="U2297"/>
      <c r="V2297"/>
      <c r="W2297" s="115"/>
      <c r="AB2297" s="46"/>
      <c r="AC2297" s="46"/>
      <c r="AD2297" s="46"/>
      <c r="AE2297" s="46"/>
      <c r="AF2297" s="46"/>
    </row>
    <row r="2298" spans="1:32" x14ac:dyDescent="0.2">
      <c r="A2298"/>
      <c r="B2298"/>
      <c r="D2298"/>
      <c r="E2298"/>
      <c r="F2298"/>
      <c r="G2298"/>
      <c r="H2298"/>
      <c r="I2298"/>
      <c r="J2298"/>
      <c r="K2298"/>
      <c r="L2298"/>
      <c r="M2298"/>
      <c r="N2298"/>
      <c r="O2298"/>
      <c r="P2298"/>
      <c r="Q2298"/>
      <c r="R2298"/>
      <c r="S2298"/>
      <c r="T2298"/>
      <c r="U2298"/>
      <c r="V2298"/>
      <c r="W2298" s="115"/>
      <c r="AB2298" s="46"/>
      <c r="AC2298" s="46"/>
      <c r="AD2298" s="46"/>
      <c r="AE2298" s="46"/>
      <c r="AF2298" s="46"/>
    </row>
    <row r="2299" spans="1:32" x14ac:dyDescent="0.2">
      <c r="A2299"/>
      <c r="B2299"/>
      <c r="D2299"/>
      <c r="E2299"/>
      <c r="F2299"/>
      <c r="G2299"/>
      <c r="H2299"/>
      <c r="I2299"/>
      <c r="J2299"/>
      <c r="K2299"/>
      <c r="L2299"/>
      <c r="M2299"/>
      <c r="N2299"/>
      <c r="O2299"/>
      <c r="P2299"/>
      <c r="Q2299"/>
      <c r="R2299"/>
      <c r="S2299"/>
      <c r="T2299"/>
      <c r="U2299"/>
      <c r="V2299"/>
      <c r="W2299" s="115"/>
      <c r="AB2299" s="46"/>
      <c r="AC2299" s="46"/>
      <c r="AD2299" s="46"/>
      <c r="AE2299" s="46"/>
      <c r="AF2299" s="46"/>
    </row>
    <row r="2300" spans="1:32" x14ac:dyDescent="0.2">
      <c r="A2300"/>
      <c r="B2300"/>
      <c r="D2300"/>
      <c r="E2300"/>
      <c r="F2300"/>
      <c r="G2300"/>
      <c r="H2300"/>
      <c r="I2300"/>
      <c r="J2300"/>
      <c r="K2300"/>
      <c r="L2300"/>
      <c r="M2300"/>
      <c r="N2300"/>
      <c r="O2300"/>
      <c r="P2300"/>
      <c r="Q2300"/>
      <c r="R2300"/>
      <c r="S2300"/>
      <c r="T2300"/>
      <c r="U2300"/>
      <c r="V2300"/>
      <c r="W2300" s="115"/>
      <c r="AB2300" s="46"/>
      <c r="AC2300" s="46"/>
      <c r="AD2300" s="46"/>
      <c r="AE2300" s="46"/>
      <c r="AF2300" s="46"/>
    </row>
    <row r="2301" spans="1:32" x14ac:dyDescent="0.2">
      <c r="A2301"/>
      <c r="B2301"/>
      <c r="D2301"/>
      <c r="E2301"/>
      <c r="F2301"/>
      <c r="G2301"/>
      <c r="H2301"/>
      <c r="I2301"/>
      <c r="J2301"/>
      <c r="K2301"/>
      <c r="L2301"/>
      <c r="M2301"/>
      <c r="N2301"/>
      <c r="O2301"/>
      <c r="P2301"/>
      <c r="Q2301"/>
      <c r="R2301"/>
      <c r="S2301"/>
      <c r="T2301"/>
      <c r="U2301"/>
      <c r="V2301"/>
      <c r="W2301" s="115"/>
      <c r="AB2301" s="46"/>
      <c r="AC2301" s="46"/>
      <c r="AD2301" s="46"/>
      <c r="AE2301" s="46"/>
      <c r="AF2301" s="46"/>
    </row>
    <row r="2302" spans="1:32" x14ac:dyDescent="0.2">
      <c r="A2302"/>
      <c r="B2302"/>
      <c r="D2302"/>
      <c r="E2302"/>
      <c r="F2302"/>
      <c r="G2302"/>
      <c r="H2302"/>
      <c r="I2302"/>
      <c r="J2302"/>
      <c r="K2302"/>
      <c r="L2302"/>
      <c r="M2302"/>
      <c r="N2302"/>
      <c r="O2302"/>
      <c r="P2302"/>
      <c r="Q2302"/>
      <c r="R2302"/>
      <c r="S2302"/>
      <c r="T2302"/>
      <c r="U2302"/>
      <c r="V2302"/>
      <c r="W2302" s="115"/>
      <c r="AB2302" s="46"/>
      <c r="AC2302" s="46"/>
      <c r="AD2302" s="46"/>
      <c r="AE2302" s="46"/>
      <c r="AF2302" s="46"/>
    </row>
    <row r="2303" spans="1:32" x14ac:dyDescent="0.2">
      <c r="A2303"/>
      <c r="B2303"/>
      <c r="D2303"/>
      <c r="E2303"/>
      <c r="F2303"/>
      <c r="G2303"/>
      <c r="H2303"/>
      <c r="I2303"/>
      <c r="J2303"/>
      <c r="K2303"/>
      <c r="L2303"/>
      <c r="M2303"/>
      <c r="N2303"/>
      <c r="O2303"/>
      <c r="P2303"/>
      <c r="Q2303"/>
      <c r="R2303"/>
      <c r="S2303"/>
      <c r="T2303"/>
      <c r="U2303"/>
      <c r="V2303"/>
      <c r="W2303" s="115"/>
      <c r="AB2303" s="46"/>
      <c r="AC2303" s="46"/>
      <c r="AD2303" s="46"/>
      <c r="AE2303" s="46"/>
      <c r="AF2303" s="46"/>
    </row>
    <row r="2304" spans="1:32" x14ac:dyDescent="0.2">
      <c r="A2304"/>
      <c r="B2304"/>
      <c r="D2304"/>
      <c r="E2304"/>
      <c r="F2304"/>
      <c r="G2304"/>
      <c r="H2304"/>
      <c r="I2304"/>
      <c r="J2304"/>
      <c r="K2304"/>
      <c r="L2304"/>
      <c r="M2304"/>
      <c r="N2304"/>
      <c r="O2304"/>
      <c r="P2304"/>
      <c r="Q2304"/>
      <c r="R2304"/>
      <c r="S2304"/>
      <c r="T2304"/>
      <c r="U2304"/>
      <c r="V2304"/>
      <c r="W2304" s="115"/>
      <c r="AB2304" s="46"/>
      <c r="AC2304" s="46"/>
      <c r="AD2304" s="46"/>
      <c r="AE2304" s="46"/>
      <c r="AF2304" s="46"/>
    </row>
    <row r="2305" spans="1:32" x14ac:dyDescent="0.2">
      <c r="A2305"/>
      <c r="B2305"/>
      <c r="D2305"/>
      <c r="E2305"/>
      <c r="F2305"/>
      <c r="G2305"/>
      <c r="H2305"/>
      <c r="I2305"/>
      <c r="J2305"/>
      <c r="K2305"/>
      <c r="L2305"/>
      <c r="M2305"/>
      <c r="N2305"/>
      <c r="O2305"/>
      <c r="P2305"/>
      <c r="Q2305"/>
      <c r="R2305"/>
      <c r="S2305"/>
      <c r="T2305"/>
      <c r="U2305"/>
      <c r="V2305"/>
      <c r="W2305" s="115"/>
      <c r="AB2305" s="46"/>
      <c r="AC2305" s="46"/>
      <c r="AD2305" s="46"/>
      <c r="AE2305" s="46"/>
      <c r="AF2305" s="46"/>
    </row>
    <row r="2306" spans="1:32" x14ac:dyDescent="0.2">
      <c r="A2306"/>
      <c r="B2306"/>
      <c r="D2306"/>
      <c r="E2306"/>
      <c r="F2306"/>
      <c r="G2306"/>
      <c r="H2306"/>
      <c r="I2306"/>
      <c r="J2306"/>
      <c r="K2306"/>
      <c r="L2306"/>
      <c r="M2306"/>
      <c r="N2306"/>
      <c r="O2306"/>
      <c r="P2306"/>
      <c r="Q2306"/>
      <c r="R2306"/>
      <c r="S2306"/>
      <c r="T2306"/>
      <c r="U2306"/>
      <c r="V2306"/>
      <c r="W2306" s="115"/>
      <c r="AB2306" s="46"/>
      <c r="AC2306" s="46"/>
      <c r="AD2306" s="46"/>
      <c r="AE2306" s="46"/>
      <c r="AF2306" s="46"/>
    </row>
    <row r="2307" spans="1:32" x14ac:dyDescent="0.2">
      <c r="A2307"/>
      <c r="B2307"/>
      <c r="D2307"/>
      <c r="E2307"/>
      <c r="F2307"/>
      <c r="G2307"/>
      <c r="H2307"/>
      <c r="I2307"/>
      <c r="J2307"/>
      <c r="K2307"/>
      <c r="L2307"/>
      <c r="M2307"/>
      <c r="N2307"/>
      <c r="O2307"/>
      <c r="P2307"/>
      <c r="Q2307"/>
      <c r="R2307"/>
      <c r="S2307"/>
      <c r="T2307"/>
      <c r="U2307"/>
      <c r="V2307"/>
      <c r="W2307" s="115"/>
      <c r="AB2307" s="46"/>
      <c r="AC2307" s="46"/>
      <c r="AD2307" s="46"/>
      <c r="AE2307" s="46"/>
      <c r="AF2307" s="46"/>
    </row>
    <row r="2308" spans="1:32" x14ac:dyDescent="0.2">
      <c r="A2308"/>
      <c r="B2308"/>
      <c r="D2308"/>
      <c r="E2308"/>
      <c r="F2308"/>
      <c r="G2308"/>
      <c r="H2308"/>
      <c r="I2308"/>
      <c r="J2308"/>
      <c r="K2308"/>
      <c r="L2308"/>
      <c r="M2308"/>
      <c r="N2308"/>
      <c r="O2308"/>
      <c r="P2308"/>
      <c r="Q2308"/>
      <c r="R2308"/>
      <c r="S2308"/>
      <c r="T2308"/>
      <c r="U2308"/>
      <c r="V2308"/>
      <c r="W2308" s="115"/>
      <c r="AB2308" s="46"/>
      <c r="AC2308" s="46"/>
      <c r="AD2308" s="46"/>
      <c r="AE2308" s="46"/>
      <c r="AF2308" s="46"/>
    </row>
    <row r="2309" spans="1:32" x14ac:dyDescent="0.2">
      <c r="A2309"/>
      <c r="B2309"/>
      <c r="D2309"/>
      <c r="E2309"/>
      <c r="F2309"/>
      <c r="G2309"/>
      <c r="H2309"/>
      <c r="I2309"/>
      <c r="J2309"/>
      <c r="K2309"/>
      <c r="L2309"/>
      <c r="M2309"/>
      <c r="N2309"/>
      <c r="O2309"/>
      <c r="P2309"/>
      <c r="Q2309"/>
      <c r="R2309"/>
      <c r="S2309"/>
      <c r="T2309"/>
      <c r="U2309"/>
      <c r="V2309"/>
      <c r="W2309" s="115"/>
      <c r="AB2309" s="46"/>
      <c r="AC2309" s="46"/>
      <c r="AD2309" s="46"/>
      <c r="AE2309" s="46"/>
      <c r="AF2309" s="46"/>
    </row>
    <row r="2310" spans="1:32" x14ac:dyDescent="0.2">
      <c r="A2310"/>
      <c r="B2310"/>
      <c r="D2310"/>
      <c r="E2310"/>
      <c r="F2310"/>
      <c r="G2310"/>
      <c r="H2310"/>
      <c r="I2310"/>
      <c r="J2310"/>
      <c r="K2310"/>
      <c r="L2310"/>
      <c r="M2310"/>
      <c r="N2310"/>
      <c r="O2310"/>
      <c r="P2310"/>
      <c r="Q2310"/>
      <c r="R2310"/>
      <c r="S2310"/>
      <c r="T2310"/>
      <c r="U2310"/>
      <c r="V2310"/>
      <c r="W2310" s="115"/>
      <c r="AB2310" s="46"/>
      <c r="AC2310" s="46"/>
      <c r="AD2310" s="46"/>
      <c r="AE2310" s="46"/>
      <c r="AF2310" s="46"/>
    </row>
    <row r="2311" spans="1:32" x14ac:dyDescent="0.2">
      <c r="A2311"/>
      <c r="B2311"/>
      <c r="D2311"/>
      <c r="E2311"/>
      <c r="F2311"/>
      <c r="G2311"/>
      <c r="H2311"/>
      <c r="I2311"/>
      <c r="J2311"/>
      <c r="K2311"/>
      <c r="L2311"/>
      <c r="M2311"/>
      <c r="N2311"/>
      <c r="O2311"/>
      <c r="P2311"/>
      <c r="Q2311"/>
      <c r="R2311"/>
      <c r="S2311"/>
      <c r="T2311"/>
      <c r="U2311"/>
      <c r="V2311"/>
      <c r="W2311" s="115"/>
      <c r="AB2311" s="46"/>
      <c r="AC2311" s="46"/>
      <c r="AD2311" s="46"/>
      <c r="AE2311" s="46"/>
      <c r="AF2311" s="46"/>
    </row>
    <row r="2312" spans="1:32" x14ac:dyDescent="0.2">
      <c r="A2312"/>
      <c r="B2312"/>
      <c r="D2312"/>
      <c r="E2312"/>
      <c r="F2312"/>
      <c r="G2312"/>
      <c r="H2312"/>
      <c r="I2312"/>
      <c r="J2312"/>
      <c r="K2312"/>
      <c r="L2312"/>
      <c r="M2312"/>
      <c r="N2312"/>
      <c r="O2312"/>
      <c r="P2312"/>
      <c r="Q2312"/>
      <c r="R2312"/>
      <c r="S2312"/>
      <c r="T2312"/>
      <c r="U2312"/>
      <c r="V2312"/>
      <c r="W2312" s="115"/>
      <c r="AB2312" s="46"/>
      <c r="AC2312" s="46"/>
      <c r="AD2312" s="46"/>
      <c r="AE2312" s="46"/>
      <c r="AF2312" s="46"/>
    </row>
    <row r="2313" spans="1:32" x14ac:dyDescent="0.2">
      <c r="A2313"/>
      <c r="B2313"/>
      <c r="D2313"/>
      <c r="E2313"/>
      <c r="F2313"/>
      <c r="G2313"/>
      <c r="H2313"/>
      <c r="I2313"/>
      <c r="J2313"/>
      <c r="K2313"/>
      <c r="L2313"/>
      <c r="M2313"/>
      <c r="N2313"/>
      <c r="O2313"/>
      <c r="P2313"/>
      <c r="Q2313"/>
      <c r="R2313"/>
      <c r="S2313"/>
      <c r="T2313"/>
      <c r="U2313"/>
      <c r="V2313"/>
      <c r="W2313" s="115"/>
      <c r="AB2313" s="46"/>
      <c r="AC2313" s="46"/>
      <c r="AD2313" s="46"/>
      <c r="AE2313" s="46"/>
      <c r="AF2313" s="46"/>
    </row>
    <row r="2314" spans="1:32" x14ac:dyDescent="0.2">
      <c r="A2314"/>
      <c r="B2314"/>
      <c r="D2314"/>
      <c r="E2314"/>
      <c r="F2314"/>
      <c r="G2314"/>
      <c r="H2314"/>
      <c r="I2314"/>
      <c r="J2314"/>
      <c r="K2314"/>
      <c r="L2314"/>
      <c r="M2314"/>
      <c r="N2314"/>
      <c r="O2314"/>
      <c r="P2314"/>
      <c r="Q2314"/>
      <c r="R2314"/>
      <c r="S2314"/>
      <c r="T2314"/>
      <c r="U2314"/>
      <c r="V2314"/>
      <c r="W2314" s="115"/>
      <c r="AB2314" s="46"/>
      <c r="AC2314" s="46"/>
      <c r="AD2314" s="46"/>
      <c r="AE2314" s="46"/>
      <c r="AF2314" s="46"/>
    </row>
    <row r="2315" spans="1:32" x14ac:dyDescent="0.2">
      <c r="A2315"/>
      <c r="B2315"/>
      <c r="D2315"/>
      <c r="E2315"/>
      <c r="F2315"/>
      <c r="G2315"/>
      <c r="H2315"/>
      <c r="I2315"/>
      <c r="J2315"/>
      <c r="K2315"/>
      <c r="L2315"/>
      <c r="M2315"/>
      <c r="N2315"/>
      <c r="O2315"/>
      <c r="P2315"/>
      <c r="Q2315"/>
      <c r="R2315"/>
      <c r="S2315"/>
      <c r="T2315"/>
      <c r="U2315"/>
      <c r="V2315"/>
      <c r="W2315" s="115"/>
      <c r="AB2315" s="46"/>
      <c r="AC2315" s="46"/>
      <c r="AD2315" s="46"/>
      <c r="AE2315" s="46"/>
      <c r="AF2315" s="46"/>
    </row>
    <row r="2316" spans="1:32" x14ac:dyDescent="0.2">
      <c r="A2316"/>
      <c r="B2316"/>
      <c r="D2316"/>
      <c r="E2316"/>
      <c r="F2316"/>
      <c r="G2316"/>
      <c r="H2316"/>
      <c r="I2316"/>
      <c r="J2316"/>
      <c r="K2316"/>
      <c r="L2316"/>
      <c r="M2316"/>
      <c r="N2316"/>
      <c r="O2316"/>
      <c r="P2316"/>
      <c r="Q2316"/>
      <c r="R2316"/>
      <c r="S2316"/>
      <c r="T2316"/>
      <c r="U2316"/>
      <c r="V2316"/>
      <c r="W2316" s="115"/>
      <c r="AB2316" s="46"/>
      <c r="AC2316" s="46"/>
      <c r="AD2316" s="46"/>
      <c r="AE2316" s="46"/>
      <c r="AF2316" s="46"/>
    </row>
    <row r="2317" spans="1:32" x14ac:dyDescent="0.2">
      <c r="A2317"/>
      <c r="B2317"/>
      <c r="D2317"/>
      <c r="E2317"/>
      <c r="F2317"/>
      <c r="G2317"/>
      <c r="H2317"/>
      <c r="I2317"/>
      <c r="J2317"/>
      <c r="K2317"/>
      <c r="L2317"/>
      <c r="M2317"/>
      <c r="N2317"/>
      <c r="O2317"/>
      <c r="P2317"/>
      <c r="Q2317"/>
      <c r="R2317"/>
      <c r="S2317"/>
      <c r="T2317"/>
      <c r="U2317"/>
      <c r="V2317"/>
      <c r="W2317" s="115"/>
      <c r="AB2317" s="46"/>
      <c r="AC2317" s="46"/>
      <c r="AD2317" s="46"/>
      <c r="AE2317" s="46"/>
      <c r="AF2317" s="46"/>
    </row>
    <row r="2318" spans="1:32" x14ac:dyDescent="0.2">
      <c r="A2318"/>
      <c r="B2318"/>
      <c r="D2318"/>
      <c r="E2318"/>
      <c r="F2318"/>
      <c r="G2318"/>
      <c r="H2318"/>
      <c r="I2318"/>
      <c r="J2318"/>
      <c r="K2318"/>
      <c r="L2318"/>
      <c r="M2318"/>
      <c r="N2318"/>
      <c r="O2318"/>
      <c r="P2318"/>
      <c r="Q2318"/>
      <c r="R2318"/>
      <c r="S2318"/>
      <c r="T2318"/>
      <c r="U2318"/>
      <c r="V2318"/>
      <c r="W2318" s="115"/>
      <c r="AB2318" s="46"/>
      <c r="AC2318" s="46"/>
      <c r="AD2318" s="46"/>
      <c r="AE2318" s="46"/>
      <c r="AF2318" s="46"/>
    </row>
    <row r="2319" spans="1:32" x14ac:dyDescent="0.2">
      <c r="A2319"/>
      <c r="B2319"/>
      <c r="D2319"/>
      <c r="E2319"/>
      <c r="F2319"/>
      <c r="G2319"/>
      <c r="H2319"/>
      <c r="I2319"/>
      <c r="J2319"/>
      <c r="K2319"/>
      <c r="L2319"/>
      <c r="M2319"/>
      <c r="N2319"/>
      <c r="O2319"/>
      <c r="P2319"/>
      <c r="Q2319"/>
      <c r="R2319"/>
      <c r="S2319"/>
      <c r="T2319"/>
      <c r="U2319"/>
      <c r="V2319"/>
      <c r="W2319" s="115"/>
      <c r="AB2319" s="46"/>
      <c r="AC2319" s="46"/>
      <c r="AD2319" s="46"/>
      <c r="AE2319" s="46"/>
      <c r="AF2319" s="46"/>
    </row>
    <row r="2320" spans="1:32" x14ac:dyDescent="0.2">
      <c r="A2320"/>
      <c r="B2320"/>
      <c r="D2320"/>
      <c r="E2320"/>
      <c r="F2320"/>
      <c r="G2320"/>
      <c r="H2320"/>
      <c r="I2320"/>
      <c r="J2320"/>
      <c r="K2320"/>
      <c r="L2320"/>
      <c r="M2320"/>
      <c r="N2320"/>
      <c r="O2320"/>
      <c r="P2320"/>
      <c r="Q2320"/>
      <c r="R2320"/>
      <c r="S2320"/>
      <c r="T2320"/>
      <c r="U2320"/>
      <c r="V2320"/>
      <c r="W2320" s="115"/>
      <c r="AB2320" s="46"/>
      <c r="AC2320" s="46"/>
      <c r="AD2320" s="46"/>
      <c r="AE2320" s="46"/>
      <c r="AF2320" s="46"/>
    </row>
    <row r="2321" spans="1:32" x14ac:dyDescent="0.2">
      <c r="A2321"/>
      <c r="B2321"/>
      <c r="D2321"/>
      <c r="E2321"/>
      <c r="F2321"/>
      <c r="G2321"/>
      <c r="H2321"/>
      <c r="I2321"/>
      <c r="J2321"/>
      <c r="K2321"/>
      <c r="L2321"/>
      <c r="M2321"/>
      <c r="N2321"/>
      <c r="O2321"/>
      <c r="P2321"/>
      <c r="Q2321"/>
      <c r="R2321"/>
      <c r="S2321"/>
      <c r="T2321"/>
      <c r="U2321"/>
      <c r="V2321"/>
      <c r="W2321" s="115"/>
      <c r="AB2321" s="46"/>
      <c r="AC2321" s="46"/>
      <c r="AD2321" s="46"/>
      <c r="AE2321" s="46"/>
      <c r="AF2321" s="46"/>
    </row>
    <row r="2322" spans="1:32" x14ac:dyDescent="0.2">
      <c r="A2322"/>
      <c r="B2322"/>
      <c r="D2322"/>
      <c r="E2322"/>
      <c r="F2322"/>
      <c r="G2322"/>
      <c r="H2322"/>
      <c r="I2322"/>
      <c r="J2322"/>
      <c r="K2322"/>
      <c r="L2322"/>
      <c r="M2322"/>
      <c r="N2322"/>
      <c r="O2322"/>
      <c r="P2322"/>
      <c r="Q2322"/>
      <c r="R2322"/>
      <c r="S2322"/>
      <c r="T2322"/>
      <c r="U2322"/>
      <c r="V2322"/>
      <c r="W2322" s="115"/>
      <c r="AB2322" s="46"/>
      <c r="AC2322" s="46"/>
      <c r="AD2322" s="46"/>
      <c r="AE2322" s="46"/>
      <c r="AF2322" s="46"/>
    </row>
    <row r="2323" spans="1:32" x14ac:dyDescent="0.2">
      <c r="A2323"/>
      <c r="B2323"/>
      <c r="D2323"/>
      <c r="E2323"/>
      <c r="F2323"/>
      <c r="G2323"/>
      <c r="H2323"/>
      <c r="I2323"/>
      <c r="J2323"/>
      <c r="K2323"/>
      <c r="L2323"/>
      <c r="M2323"/>
      <c r="N2323"/>
      <c r="O2323"/>
      <c r="P2323"/>
      <c r="Q2323"/>
      <c r="R2323"/>
      <c r="S2323"/>
      <c r="T2323"/>
      <c r="U2323"/>
      <c r="V2323"/>
      <c r="W2323" s="115"/>
      <c r="AB2323" s="46"/>
      <c r="AC2323" s="46"/>
      <c r="AD2323" s="46"/>
      <c r="AE2323" s="46"/>
      <c r="AF2323" s="46"/>
    </row>
    <row r="2324" spans="1:32" x14ac:dyDescent="0.2">
      <c r="A2324"/>
      <c r="B2324"/>
      <c r="D2324"/>
      <c r="E2324"/>
      <c r="F2324"/>
      <c r="G2324"/>
      <c r="H2324"/>
      <c r="I2324"/>
      <c r="J2324"/>
      <c r="K2324"/>
      <c r="L2324"/>
      <c r="M2324"/>
      <c r="N2324"/>
      <c r="O2324"/>
      <c r="P2324"/>
      <c r="Q2324"/>
      <c r="R2324"/>
      <c r="S2324"/>
      <c r="T2324"/>
      <c r="U2324"/>
      <c r="V2324"/>
      <c r="W2324" s="115"/>
      <c r="AB2324" s="46"/>
      <c r="AC2324" s="46"/>
      <c r="AD2324" s="46"/>
      <c r="AE2324" s="46"/>
      <c r="AF2324" s="46"/>
    </row>
    <row r="2325" spans="1:32" x14ac:dyDescent="0.2">
      <c r="A2325"/>
      <c r="B2325"/>
      <c r="D2325"/>
      <c r="E2325"/>
      <c r="F2325"/>
      <c r="G2325"/>
      <c r="H2325"/>
      <c r="I2325"/>
      <c r="J2325"/>
      <c r="K2325"/>
      <c r="L2325"/>
      <c r="M2325"/>
      <c r="N2325"/>
      <c r="O2325"/>
      <c r="P2325"/>
      <c r="Q2325"/>
      <c r="R2325"/>
      <c r="S2325"/>
      <c r="T2325"/>
      <c r="U2325"/>
      <c r="V2325"/>
      <c r="W2325" s="115"/>
      <c r="AB2325" s="46"/>
      <c r="AC2325" s="46"/>
      <c r="AD2325" s="46"/>
      <c r="AE2325" s="46"/>
      <c r="AF2325" s="46"/>
    </row>
    <row r="2326" spans="1:32" x14ac:dyDescent="0.2">
      <c r="A2326"/>
      <c r="B2326"/>
      <c r="D2326"/>
      <c r="E2326"/>
      <c r="F2326"/>
      <c r="G2326"/>
      <c r="H2326"/>
      <c r="I2326"/>
      <c r="J2326"/>
      <c r="K2326"/>
      <c r="L2326"/>
      <c r="M2326"/>
      <c r="N2326"/>
      <c r="O2326"/>
      <c r="P2326"/>
      <c r="Q2326"/>
      <c r="R2326"/>
      <c r="S2326"/>
      <c r="T2326"/>
      <c r="U2326"/>
      <c r="V2326"/>
      <c r="W2326" s="115"/>
      <c r="AB2326" s="46"/>
      <c r="AC2326" s="46"/>
      <c r="AD2326" s="46"/>
      <c r="AE2326" s="46"/>
      <c r="AF2326" s="46"/>
    </row>
    <row r="2327" spans="1:32" x14ac:dyDescent="0.2">
      <c r="A2327"/>
      <c r="B2327"/>
      <c r="D2327"/>
      <c r="E2327"/>
      <c r="F2327"/>
      <c r="G2327"/>
      <c r="H2327"/>
      <c r="I2327"/>
      <c r="J2327"/>
      <c r="K2327"/>
      <c r="L2327"/>
      <c r="M2327"/>
      <c r="N2327"/>
      <c r="O2327"/>
      <c r="P2327"/>
      <c r="Q2327"/>
      <c r="R2327"/>
      <c r="S2327"/>
      <c r="T2327"/>
      <c r="U2327"/>
      <c r="V2327"/>
      <c r="W2327" s="115"/>
      <c r="AB2327" s="46"/>
      <c r="AC2327" s="46"/>
      <c r="AD2327" s="46"/>
      <c r="AE2327" s="46"/>
      <c r="AF2327" s="46"/>
    </row>
    <row r="2328" spans="1:32" x14ac:dyDescent="0.2">
      <c r="A2328"/>
      <c r="B2328"/>
      <c r="D2328"/>
      <c r="E2328"/>
      <c r="F2328"/>
      <c r="G2328"/>
      <c r="H2328"/>
      <c r="I2328"/>
      <c r="J2328"/>
      <c r="K2328"/>
      <c r="L2328"/>
      <c r="M2328"/>
      <c r="N2328"/>
      <c r="O2328"/>
      <c r="P2328"/>
      <c r="Q2328"/>
      <c r="R2328"/>
      <c r="S2328"/>
      <c r="T2328"/>
      <c r="U2328"/>
      <c r="V2328"/>
      <c r="W2328" s="115"/>
      <c r="AB2328" s="46"/>
      <c r="AC2328" s="46"/>
      <c r="AD2328" s="46"/>
      <c r="AE2328" s="46"/>
      <c r="AF2328" s="46"/>
    </row>
    <row r="2329" spans="1:32" x14ac:dyDescent="0.2">
      <c r="A2329"/>
      <c r="B2329"/>
      <c r="D2329"/>
      <c r="E2329"/>
      <c r="F2329"/>
      <c r="G2329"/>
      <c r="H2329"/>
      <c r="I2329"/>
      <c r="J2329"/>
      <c r="K2329"/>
      <c r="L2329"/>
      <c r="M2329"/>
      <c r="N2329"/>
      <c r="O2329"/>
      <c r="P2329"/>
      <c r="Q2329"/>
      <c r="R2329"/>
      <c r="S2329"/>
      <c r="T2329"/>
      <c r="U2329"/>
      <c r="V2329"/>
      <c r="W2329" s="115"/>
      <c r="AB2329" s="46"/>
      <c r="AC2329" s="46"/>
      <c r="AD2329" s="46"/>
      <c r="AE2329" s="46"/>
      <c r="AF2329" s="46"/>
    </row>
    <row r="2330" spans="1:32" x14ac:dyDescent="0.2">
      <c r="A2330"/>
      <c r="B2330"/>
      <c r="D2330"/>
      <c r="E2330"/>
      <c r="F2330"/>
      <c r="G2330"/>
      <c r="H2330"/>
      <c r="I2330"/>
      <c r="J2330"/>
      <c r="K2330"/>
      <c r="L2330"/>
      <c r="M2330"/>
      <c r="N2330"/>
      <c r="O2330"/>
      <c r="P2330"/>
      <c r="Q2330"/>
      <c r="R2330"/>
      <c r="S2330"/>
      <c r="T2330"/>
      <c r="U2330"/>
      <c r="V2330"/>
      <c r="W2330" s="115"/>
      <c r="AB2330" s="46"/>
      <c r="AC2330" s="46"/>
      <c r="AD2330" s="46"/>
      <c r="AE2330" s="46"/>
      <c r="AF2330" s="46"/>
    </row>
    <row r="2331" spans="1:32" x14ac:dyDescent="0.2">
      <c r="A2331"/>
      <c r="B2331"/>
      <c r="D2331"/>
      <c r="E2331"/>
      <c r="F2331"/>
      <c r="G2331"/>
      <c r="H2331"/>
      <c r="I2331"/>
      <c r="J2331"/>
      <c r="K2331"/>
      <c r="L2331"/>
      <c r="M2331"/>
      <c r="N2331"/>
      <c r="O2331"/>
      <c r="P2331"/>
      <c r="Q2331"/>
      <c r="R2331"/>
      <c r="S2331"/>
      <c r="T2331"/>
      <c r="U2331"/>
      <c r="V2331"/>
      <c r="W2331" s="115"/>
      <c r="AB2331" s="46"/>
      <c r="AC2331" s="46"/>
      <c r="AD2331" s="46"/>
      <c r="AE2331" s="46"/>
      <c r="AF2331" s="46"/>
    </row>
    <row r="2332" spans="1:32" x14ac:dyDescent="0.2">
      <c r="A2332"/>
      <c r="B2332"/>
      <c r="D2332"/>
      <c r="E2332"/>
      <c r="F2332"/>
      <c r="G2332"/>
      <c r="H2332"/>
      <c r="I2332"/>
      <c r="J2332"/>
      <c r="K2332"/>
      <c r="L2332"/>
      <c r="M2332"/>
      <c r="N2332"/>
      <c r="O2332"/>
      <c r="P2332"/>
      <c r="Q2332"/>
      <c r="R2332"/>
      <c r="S2332"/>
      <c r="T2332"/>
      <c r="U2332"/>
      <c r="V2332"/>
      <c r="W2332" s="115"/>
      <c r="AB2332" s="46"/>
      <c r="AC2332" s="46"/>
      <c r="AD2332" s="46"/>
      <c r="AE2332" s="46"/>
      <c r="AF2332" s="46"/>
    </row>
    <row r="2333" spans="1:32" x14ac:dyDescent="0.2">
      <c r="A2333"/>
      <c r="B2333"/>
      <c r="D2333"/>
      <c r="E2333"/>
      <c r="F2333"/>
      <c r="G2333"/>
      <c r="H2333"/>
      <c r="I2333"/>
      <c r="J2333"/>
      <c r="K2333"/>
      <c r="L2333"/>
      <c r="M2333"/>
      <c r="N2333"/>
      <c r="O2333"/>
      <c r="P2333"/>
      <c r="Q2333"/>
      <c r="R2333"/>
      <c r="S2333"/>
      <c r="T2333"/>
      <c r="U2333"/>
      <c r="V2333"/>
      <c r="W2333" s="115"/>
      <c r="AB2333" s="46"/>
      <c r="AC2333" s="46"/>
      <c r="AD2333" s="46"/>
      <c r="AE2333" s="46"/>
      <c r="AF2333" s="46"/>
    </row>
    <row r="2334" spans="1:32" x14ac:dyDescent="0.2">
      <c r="A2334"/>
      <c r="B2334"/>
      <c r="D2334"/>
      <c r="E2334"/>
      <c r="F2334"/>
      <c r="G2334"/>
      <c r="H2334"/>
      <c r="I2334"/>
      <c r="J2334"/>
      <c r="K2334"/>
      <c r="L2334"/>
      <c r="M2334"/>
      <c r="N2334"/>
      <c r="O2334"/>
      <c r="P2334"/>
      <c r="Q2334"/>
      <c r="R2334"/>
      <c r="S2334"/>
      <c r="T2334"/>
      <c r="U2334"/>
      <c r="V2334"/>
      <c r="W2334" s="115"/>
      <c r="AB2334" s="46"/>
      <c r="AC2334" s="46"/>
      <c r="AD2334" s="46"/>
      <c r="AE2334" s="46"/>
      <c r="AF2334" s="46"/>
    </row>
    <row r="2335" spans="1:32" x14ac:dyDescent="0.2">
      <c r="A2335"/>
      <c r="B2335"/>
      <c r="D2335"/>
      <c r="E2335"/>
      <c r="F2335"/>
      <c r="G2335"/>
      <c r="H2335"/>
      <c r="I2335"/>
      <c r="J2335"/>
      <c r="K2335"/>
      <c r="L2335"/>
      <c r="M2335"/>
      <c r="N2335"/>
      <c r="O2335"/>
      <c r="P2335"/>
      <c r="Q2335"/>
      <c r="R2335"/>
      <c r="S2335"/>
      <c r="T2335"/>
      <c r="U2335"/>
      <c r="V2335"/>
      <c r="W2335" s="115"/>
      <c r="AB2335" s="46"/>
      <c r="AC2335" s="46"/>
      <c r="AD2335" s="46"/>
      <c r="AE2335" s="46"/>
      <c r="AF2335" s="46"/>
    </row>
    <row r="2336" spans="1:32" x14ac:dyDescent="0.2">
      <c r="A2336"/>
      <c r="B2336"/>
      <c r="D2336"/>
      <c r="E2336"/>
      <c r="F2336"/>
      <c r="G2336"/>
      <c r="H2336"/>
      <c r="I2336"/>
      <c r="J2336"/>
      <c r="K2336"/>
      <c r="L2336"/>
      <c r="M2336"/>
      <c r="N2336"/>
      <c r="O2336"/>
      <c r="P2336"/>
      <c r="Q2336"/>
      <c r="R2336"/>
      <c r="S2336"/>
      <c r="T2336"/>
      <c r="U2336"/>
      <c r="V2336"/>
      <c r="W2336" s="115"/>
      <c r="AB2336" s="46"/>
      <c r="AC2336" s="46"/>
      <c r="AD2336" s="46"/>
      <c r="AE2336" s="46"/>
      <c r="AF2336" s="46"/>
    </row>
    <row r="2337" spans="1:32" x14ac:dyDescent="0.2">
      <c r="A2337"/>
      <c r="B2337"/>
      <c r="D2337"/>
      <c r="E2337"/>
      <c r="F2337"/>
      <c r="G2337"/>
      <c r="H2337"/>
      <c r="I2337"/>
      <c r="J2337"/>
      <c r="K2337"/>
      <c r="L2337"/>
      <c r="M2337"/>
      <c r="N2337"/>
      <c r="O2337"/>
      <c r="P2337"/>
      <c r="Q2337"/>
      <c r="R2337"/>
      <c r="S2337"/>
      <c r="T2337"/>
      <c r="U2337"/>
      <c r="V2337"/>
      <c r="W2337" s="115"/>
      <c r="AB2337" s="46"/>
      <c r="AC2337" s="46"/>
      <c r="AD2337" s="46"/>
      <c r="AE2337" s="46"/>
      <c r="AF2337" s="46"/>
    </row>
    <row r="2338" spans="1:32" x14ac:dyDescent="0.2">
      <c r="A2338"/>
      <c r="B2338"/>
      <c r="D2338"/>
      <c r="E2338"/>
      <c r="F2338"/>
      <c r="G2338"/>
      <c r="H2338"/>
      <c r="I2338"/>
      <c r="J2338"/>
      <c r="K2338"/>
      <c r="L2338"/>
      <c r="M2338"/>
      <c r="N2338"/>
      <c r="O2338"/>
      <c r="P2338"/>
      <c r="Q2338"/>
      <c r="R2338"/>
      <c r="S2338"/>
      <c r="T2338"/>
      <c r="U2338"/>
      <c r="V2338"/>
      <c r="W2338" s="115"/>
      <c r="AB2338" s="46"/>
      <c r="AC2338" s="46"/>
      <c r="AD2338" s="46"/>
      <c r="AE2338" s="46"/>
      <c r="AF2338" s="46"/>
    </row>
    <row r="2339" spans="1:32" x14ac:dyDescent="0.2">
      <c r="A2339"/>
      <c r="B2339"/>
      <c r="D2339"/>
      <c r="E2339"/>
      <c r="F2339"/>
      <c r="G2339"/>
      <c r="H2339"/>
      <c r="I2339"/>
      <c r="J2339"/>
      <c r="K2339"/>
      <c r="L2339"/>
      <c r="M2339"/>
      <c r="N2339"/>
      <c r="O2339"/>
      <c r="P2339"/>
      <c r="Q2339"/>
      <c r="R2339"/>
      <c r="S2339"/>
      <c r="T2339"/>
      <c r="U2339"/>
      <c r="V2339"/>
      <c r="W2339" s="115"/>
      <c r="AB2339" s="46"/>
      <c r="AC2339" s="46"/>
      <c r="AD2339" s="46"/>
      <c r="AE2339" s="46"/>
      <c r="AF2339" s="46"/>
    </row>
    <row r="2340" spans="1:32" x14ac:dyDescent="0.2">
      <c r="A2340"/>
      <c r="B2340"/>
      <c r="D2340"/>
      <c r="E2340"/>
      <c r="F2340"/>
      <c r="G2340"/>
      <c r="H2340"/>
      <c r="I2340"/>
      <c r="J2340"/>
      <c r="K2340"/>
      <c r="L2340"/>
      <c r="M2340"/>
      <c r="N2340"/>
      <c r="O2340"/>
      <c r="P2340"/>
      <c r="Q2340"/>
      <c r="R2340"/>
      <c r="S2340"/>
      <c r="T2340"/>
      <c r="U2340"/>
      <c r="V2340"/>
      <c r="W2340" s="115"/>
      <c r="AB2340" s="46"/>
      <c r="AC2340" s="46"/>
      <c r="AD2340" s="46"/>
      <c r="AE2340" s="46"/>
      <c r="AF2340" s="46"/>
    </row>
    <row r="2341" spans="1:32" x14ac:dyDescent="0.2">
      <c r="A2341"/>
      <c r="B2341"/>
      <c r="D2341"/>
      <c r="E2341"/>
      <c r="F2341"/>
      <c r="G2341"/>
      <c r="H2341"/>
      <c r="I2341"/>
      <c r="J2341"/>
      <c r="K2341"/>
      <c r="L2341"/>
      <c r="M2341"/>
      <c r="N2341"/>
      <c r="O2341"/>
      <c r="P2341"/>
      <c r="Q2341"/>
      <c r="R2341"/>
      <c r="S2341"/>
      <c r="T2341"/>
      <c r="U2341"/>
      <c r="V2341"/>
      <c r="W2341" s="115"/>
      <c r="AB2341" s="46"/>
      <c r="AC2341" s="46"/>
      <c r="AD2341" s="46"/>
      <c r="AE2341" s="46"/>
      <c r="AF2341" s="46"/>
    </row>
    <row r="2342" spans="1:32" x14ac:dyDescent="0.2">
      <c r="A2342"/>
      <c r="B2342"/>
      <c r="D2342"/>
      <c r="E2342"/>
      <c r="F2342"/>
      <c r="G2342"/>
      <c r="H2342"/>
      <c r="I2342"/>
      <c r="J2342"/>
      <c r="K2342"/>
      <c r="L2342"/>
      <c r="M2342"/>
      <c r="N2342"/>
      <c r="O2342"/>
      <c r="P2342"/>
      <c r="Q2342"/>
      <c r="R2342"/>
      <c r="S2342"/>
      <c r="T2342"/>
      <c r="U2342"/>
      <c r="V2342"/>
      <c r="W2342" s="115"/>
      <c r="AB2342" s="46"/>
      <c r="AC2342" s="46"/>
      <c r="AD2342" s="46"/>
      <c r="AE2342" s="46"/>
      <c r="AF2342" s="46"/>
    </row>
    <row r="2343" spans="1:32" x14ac:dyDescent="0.2">
      <c r="A2343"/>
      <c r="B2343"/>
      <c r="D2343"/>
      <c r="E2343"/>
      <c r="F2343"/>
      <c r="G2343"/>
      <c r="H2343"/>
      <c r="I2343"/>
      <c r="J2343"/>
      <c r="K2343"/>
      <c r="L2343"/>
      <c r="M2343"/>
      <c r="N2343"/>
      <c r="O2343"/>
      <c r="P2343"/>
      <c r="Q2343"/>
      <c r="R2343"/>
      <c r="S2343"/>
      <c r="T2343"/>
      <c r="U2343"/>
      <c r="V2343"/>
      <c r="W2343" s="115"/>
      <c r="AB2343" s="46"/>
      <c r="AC2343" s="46"/>
      <c r="AD2343" s="46"/>
      <c r="AE2343" s="46"/>
      <c r="AF2343" s="46"/>
    </row>
    <row r="2344" spans="1:32" x14ac:dyDescent="0.2">
      <c r="A2344"/>
      <c r="B2344"/>
      <c r="D2344"/>
      <c r="E2344"/>
      <c r="F2344"/>
      <c r="G2344"/>
      <c r="H2344"/>
      <c r="I2344"/>
      <c r="J2344"/>
      <c r="K2344"/>
      <c r="L2344"/>
      <c r="M2344"/>
      <c r="N2344"/>
      <c r="O2344"/>
      <c r="P2344"/>
      <c r="Q2344"/>
      <c r="R2344"/>
      <c r="S2344"/>
      <c r="T2344"/>
      <c r="U2344"/>
      <c r="V2344"/>
      <c r="W2344" s="115"/>
      <c r="AB2344" s="46"/>
      <c r="AC2344" s="46"/>
      <c r="AD2344" s="46"/>
      <c r="AE2344" s="46"/>
      <c r="AF2344" s="46"/>
    </row>
    <row r="2345" spans="1:32" x14ac:dyDescent="0.2">
      <c r="A2345"/>
      <c r="B2345"/>
      <c r="D2345"/>
      <c r="E2345"/>
      <c r="F2345"/>
      <c r="G2345"/>
      <c r="H2345"/>
      <c r="I2345"/>
      <c r="J2345"/>
      <c r="K2345"/>
      <c r="L2345"/>
      <c r="M2345"/>
      <c r="N2345"/>
      <c r="O2345"/>
      <c r="P2345"/>
      <c r="Q2345"/>
      <c r="R2345"/>
      <c r="S2345"/>
      <c r="T2345"/>
      <c r="U2345"/>
      <c r="V2345"/>
      <c r="W2345" s="115"/>
      <c r="AB2345" s="46"/>
      <c r="AC2345" s="46"/>
      <c r="AD2345" s="46"/>
      <c r="AE2345" s="46"/>
      <c r="AF2345" s="46"/>
    </row>
    <row r="2346" spans="1:32" x14ac:dyDescent="0.2">
      <c r="A2346"/>
      <c r="B2346"/>
      <c r="D2346"/>
      <c r="E2346"/>
      <c r="F2346"/>
      <c r="G2346"/>
      <c r="H2346"/>
      <c r="I2346"/>
      <c r="J2346"/>
      <c r="K2346"/>
      <c r="L2346"/>
      <c r="M2346"/>
      <c r="N2346"/>
      <c r="O2346"/>
      <c r="P2346"/>
      <c r="Q2346"/>
      <c r="R2346"/>
      <c r="S2346"/>
      <c r="T2346"/>
      <c r="U2346"/>
      <c r="V2346"/>
      <c r="W2346" s="115"/>
      <c r="AB2346" s="46"/>
      <c r="AC2346" s="46"/>
      <c r="AD2346" s="46"/>
      <c r="AE2346" s="46"/>
      <c r="AF2346" s="46"/>
    </row>
    <row r="2347" spans="1:32" x14ac:dyDescent="0.2">
      <c r="A2347"/>
      <c r="B2347"/>
      <c r="D2347"/>
      <c r="E2347"/>
      <c r="F2347"/>
      <c r="G2347"/>
      <c r="H2347"/>
      <c r="I2347"/>
      <c r="J2347"/>
      <c r="K2347"/>
      <c r="L2347"/>
      <c r="M2347"/>
      <c r="N2347"/>
      <c r="O2347"/>
      <c r="P2347"/>
      <c r="Q2347"/>
      <c r="R2347"/>
      <c r="S2347"/>
      <c r="T2347"/>
      <c r="U2347"/>
      <c r="V2347"/>
      <c r="W2347" s="115"/>
      <c r="AB2347" s="46"/>
      <c r="AC2347" s="46"/>
      <c r="AD2347" s="46"/>
      <c r="AE2347" s="46"/>
      <c r="AF2347" s="46"/>
    </row>
    <row r="2348" spans="1:32" x14ac:dyDescent="0.2">
      <c r="A2348"/>
      <c r="B2348"/>
      <c r="D2348"/>
      <c r="E2348"/>
      <c r="F2348"/>
      <c r="G2348"/>
      <c r="H2348"/>
      <c r="I2348"/>
      <c r="J2348"/>
      <c r="K2348"/>
      <c r="L2348"/>
      <c r="M2348"/>
      <c r="N2348"/>
      <c r="O2348"/>
      <c r="P2348"/>
      <c r="Q2348"/>
      <c r="R2348"/>
      <c r="S2348"/>
      <c r="T2348"/>
      <c r="U2348"/>
      <c r="V2348"/>
      <c r="W2348" s="115"/>
      <c r="AB2348" s="46"/>
      <c r="AC2348" s="46"/>
      <c r="AD2348" s="46"/>
      <c r="AE2348" s="46"/>
      <c r="AF2348" s="46"/>
    </row>
    <row r="2349" spans="1:32" x14ac:dyDescent="0.2">
      <c r="A2349"/>
      <c r="B2349"/>
      <c r="D2349"/>
      <c r="E2349"/>
      <c r="F2349"/>
      <c r="G2349"/>
      <c r="H2349"/>
      <c r="I2349"/>
      <c r="J2349"/>
      <c r="K2349"/>
      <c r="L2349"/>
      <c r="M2349"/>
      <c r="N2349"/>
      <c r="O2349"/>
      <c r="P2349"/>
      <c r="Q2349"/>
      <c r="R2349"/>
      <c r="S2349"/>
      <c r="T2349"/>
      <c r="U2349"/>
      <c r="V2349"/>
      <c r="W2349" s="115"/>
      <c r="AB2349" s="46"/>
      <c r="AC2349" s="46"/>
      <c r="AD2349" s="46"/>
      <c r="AE2349" s="46"/>
      <c r="AF2349" s="46"/>
    </row>
    <row r="2350" spans="1:32" x14ac:dyDescent="0.2">
      <c r="A2350"/>
      <c r="B2350"/>
      <c r="D2350"/>
      <c r="E2350"/>
      <c r="F2350"/>
      <c r="G2350"/>
      <c r="H2350"/>
      <c r="I2350"/>
      <c r="J2350"/>
      <c r="K2350"/>
      <c r="L2350"/>
      <c r="M2350"/>
      <c r="N2350"/>
      <c r="O2350"/>
      <c r="P2350"/>
      <c r="Q2350"/>
      <c r="R2350"/>
      <c r="S2350"/>
      <c r="T2350"/>
      <c r="U2350"/>
      <c r="V2350"/>
      <c r="W2350" s="115"/>
      <c r="AB2350" s="46"/>
      <c r="AC2350" s="46"/>
      <c r="AD2350" s="46"/>
      <c r="AE2350" s="46"/>
      <c r="AF2350" s="46"/>
    </row>
    <row r="2351" spans="1:32" x14ac:dyDescent="0.2">
      <c r="A2351"/>
      <c r="B2351"/>
      <c r="D2351"/>
      <c r="E2351"/>
      <c r="F2351"/>
      <c r="G2351"/>
      <c r="H2351"/>
      <c r="I2351"/>
      <c r="J2351"/>
      <c r="K2351"/>
      <c r="L2351"/>
      <c r="M2351"/>
      <c r="N2351"/>
      <c r="O2351"/>
      <c r="P2351"/>
      <c r="Q2351"/>
      <c r="R2351"/>
      <c r="S2351"/>
      <c r="T2351"/>
      <c r="U2351"/>
      <c r="V2351"/>
      <c r="W2351" s="115"/>
      <c r="AB2351" s="46"/>
      <c r="AC2351" s="46"/>
      <c r="AD2351" s="46"/>
      <c r="AE2351" s="46"/>
      <c r="AF2351" s="46"/>
    </row>
    <row r="2352" spans="1:32" x14ac:dyDescent="0.2">
      <c r="A2352"/>
      <c r="B2352"/>
      <c r="D2352"/>
      <c r="E2352"/>
      <c r="F2352"/>
      <c r="G2352"/>
      <c r="H2352"/>
      <c r="I2352"/>
      <c r="J2352"/>
      <c r="K2352"/>
      <c r="L2352"/>
      <c r="M2352"/>
      <c r="N2352"/>
      <c r="O2352"/>
      <c r="P2352"/>
      <c r="Q2352"/>
      <c r="R2352"/>
      <c r="S2352"/>
      <c r="T2352"/>
      <c r="U2352"/>
      <c r="V2352"/>
      <c r="W2352" s="115"/>
      <c r="AB2352" s="46"/>
      <c r="AC2352" s="46"/>
      <c r="AD2352" s="46"/>
      <c r="AE2352" s="46"/>
      <c r="AF2352" s="46"/>
    </row>
    <row r="2353" spans="1:32" x14ac:dyDescent="0.2">
      <c r="A2353"/>
      <c r="B2353"/>
      <c r="D2353"/>
      <c r="E2353"/>
      <c r="F2353"/>
      <c r="G2353"/>
      <c r="H2353"/>
      <c r="I2353"/>
      <c r="J2353"/>
      <c r="K2353"/>
      <c r="L2353"/>
      <c r="M2353"/>
      <c r="N2353"/>
      <c r="O2353"/>
      <c r="P2353"/>
      <c r="Q2353"/>
      <c r="R2353"/>
      <c r="S2353"/>
      <c r="T2353"/>
      <c r="U2353"/>
      <c r="V2353"/>
      <c r="W2353" s="115"/>
      <c r="AB2353" s="46"/>
      <c r="AC2353" s="46"/>
      <c r="AD2353" s="46"/>
      <c r="AE2353" s="46"/>
      <c r="AF2353" s="46"/>
    </row>
    <row r="2354" spans="1:32" x14ac:dyDescent="0.2">
      <c r="A2354"/>
      <c r="B2354"/>
      <c r="D2354"/>
      <c r="E2354"/>
      <c r="F2354"/>
      <c r="G2354"/>
      <c r="H2354"/>
      <c r="I2354"/>
      <c r="J2354"/>
      <c r="K2354"/>
      <c r="L2354"/>
      <c r="M2354"/>
      <c r="N2354"/>
      <c r="O2354"/>
      <c r="P2354"/>
      <c r="Q2354"/>
      <c r="R2354"/>
      <c r="S2354"/>
      <c r="T2354"/>
      <c r="U2354"/>
      <c r="V2354"/>
      <c r="W2354" s="115"/>
      <c r="AB2354" s="46"/>
      <c r="AC2354" s="46"/>
      <c r="AD2354" s="46"/>
      <c r="AE2354" s="46"/>
      <c r="AF2354" s="46"/>
    </row>
    <row r="2355" spans="1:32" x14ac:dyDescent="0.2">
      <c r="A2355"/>
      <c r="B2355"/>
      <c r="D2355"/>
      <c r="E2355"/>
      <c r="F2355"/>
      <c r="G2355"/>
      <c r="H2355"/>
      <c r="I2355"/>
      <c r="J2355"/>
      <c r="K2355"/>
      <c r="L2355"/>
      <c r="M2355"/>
      <c r="N2355"/>
      <c r="O2355"/>
      <c r="P2355"/>
      <c r="Q2355"/>
      <c r="R2355"/>
      <c r="S2355"/>
      <c r="T2355"/>
      <c r="U2355"/>
      <c r="V2355"/>
      <c r="W2355" s="115"/>
      <c r="AB2355" s="46"/>
      <c r="AC2355" s="46"/>
      <c r="AD2355" s="46"/>
      <c r="AE2355" s="46"/>
      <c r="AF2355" s="46"/>
    </row>
    <row r="2356" spans="1:32" x14ac:dyDescent="0.2">
      <c r="A2356"/>
      <c r="B2356"/>
      <c r="D2356"/>
      <c r="E2356"/>
      <c r="F2356"/>
      <c r="G2356"/>
      <c r="H2356"/>
      <c r="I2356"/>
      <c r="J2356"/>
      <c r="K2356"/>
      <c r="L2356"/>
      <c r="M2356"/>
      <c r="N2356"/>
      <c r="O2356"/>
      <c r="P2356"/>
      <c r="Q2356"/>
      <c r="R2356"/>
      <c r="S2356"/>
      <c r="T2356"/>
      <c r="U2356"/>
      <c r="V2356"/>
      <c r="W2356" s="115"/>
      <c r="AB2356" s="46"/>
      <c r="AC2356" s="46"/>
      <c r="AD2356" s="46"/>
      <c r="AE2356" s="46"/>
      <c r="AF2356" s="46"/>
    </row>
    <row r="2357" spans="1:32" x14ac:dyDescent="0.2">
      <c r="A2357"/>
      <c r="B2357"/>
      <c r="D2357"/>
      <c r="E2357"/>
      <c r="F2357"/>
      <c r="G2357"/>
      <c r="H2357"/>
      <c r="I2357"/>
      <c r="J2357"/>
      <c r="K2357"/>
      <c r="L2357"/>
      <c r="M2357"/>
      <c r="N2357"/>
      <c r="O2357"/>
      <c r="P2357"/>
      <c r="Q2357"/>
      <c r="R2357"/>
      <c r="S2357"/>
      <c r="T2357"/>
      <c r="U2357"/>
      <c r="V2357"/>
      <c r="W2357" s="115"/>
      <c r="AB2357" s="46"/>
      <c r="AC2357" s="46"/>
      <c r="AD2357" s="46"/>
      <c r="AE2357" s="46"/>
      <c r="AF2357" s="46"/>
    </row>
    <row r="2358" spans="1:32" x14ac:dyDescent="0.2">
      <c r="A2358"/>
      <c r="B2358"/>
      <c r="D2358"/>
      <c r="E2358"/>
      <c r="F2358"/>
      <c r="G2358"/>
      <c r="H2358"/>
      <c r="I2358"/>
      <c r="J2358"/>
      <c r="K2358"/>
      <c r="L2358"/>
      <c r="M2358"/>
      <c r="N2358"/>
      <c r="O2358"/>
      <c r="P2358"/>
      <c r="Q2358"/>
      <c r="R2358"/>
      <c r="S2358"/>
      <c r="T2358"/>
      <c r="U2358"/>
      <c r="V2358"/>
      <c r="W2358" s="115"/>
      <c r="AB2358" s="46"/>
      <c r="AC2358" s="46"/>
      <c r="AD2358" s="46"/>
      <c r="AE2358" s="46"/>
      <c r="AF2358" s="46"/>
    </row>
    <row r="2359" spans="1:32" x14ac:dyDescent="0.2">
      <c r="A2359"/>
      <c r="B2359"/>
      <c r="D2359"/>
      <c r="E2359"/>
      <c r="F2359"/>
      <c r="G2359"/>
      <c r="H2359"/>
      <c r="I2359"/>
      <c r="J2359"/>
      <c r="K2359"/>
      <c r="L2359"/>
      <c r="M2359"/>
      <c r="N2359"/>
      <c r="O2359"/>
      <c r="P2359"/>
      <c r="Q2359"/>
      <c r="R2359"/>
      <c r="S2359"/>
      <c r="T2359"/>
      <c r="U2359"/>
      <c r="V2359"/>
      <c r="W2359" s="115"/>
      <c r="AB2359" s="46"/>
      <c r="AC2359" s="46"/>
      <c r="AD2359" s="46"/>
      <c r="AE2359" s="46"/>
      <c r="AF2359" s="46"/>
    </row>
    <row r="2360" spans="1:32" x14ac:dyDescent="0.2">
      <c r="A2360"/>
      <c r="B2360"/>
      <c r="D2360"/>
      <c r="E2360"/>
      <c r="F2360"/>
      <c r="G2360"/>
      <c r="H2360"/>
      <c r="I2360"/>
      <c r="J2360"/>
      <c r="K2360"/>
      <c r="L2360"/>
      <c r="M2360"/>
      <c r="N2360"/>
      <c r="O2360"/>
      <c r="P2360"/>
      <c r="Q2360"/>
      <c r="R2360"/>
      <c r="S2360"/>
      <c r="T2360"/>
      <c r="U2360"/>
      <c r="V2360"/>
      <c r="W2360" s="115"/>
      <c r="AB2360" s="46"/>
      <c r="AC2360" s="46"/>
      <c r="AD2360" s="46"/>
      <c r="AE2360" s="46"/>
      <c r="AF2360" s="46"/>
    </row>
    <row r="2361" spans="1:32" x14ac:dyDescent="0.2">
      <c r="A2361"/>
      <c r="B2361"/>
      <c r="D2361"/>
      <c r="E2361"/>
      <c r="F2361"/>
      <c r="G2361"/>
      <c r="H2361"/>
      <c r="I2361"/>
      <c r="J2361"/>
      <c r="K2361"/>
      <c r="L2361"/>
      <c r="M2361"/>
      <c r="N2361"/>
      <c r="O2361"/>
      <c r="P2361"/>
      <c r="Q2361"/>
      <c r="R2361"/>
      <c r="S2361"/>
      <c r="T2361"/>
      <c r="U2361"/>
      <c r="V2361"/>
      <c r="W2361" s="115"/>
      <c r="AB2361" s="46"/>
      <c r="AC2361" s="46"/>
      <c r="AD2361" s="46"/>
      <c r="AE2361" s="46"/>
      <c r="AF2361" s="46"/>
    </row>
    <row r="2362" spans="1:32" x14ac:dyDescent="0.2">
      <c r="A2362"/>
      <c r="B2362"/>
      <c r="D2362"/>
      <c r="E2362"/>
      <c r="F2362"/>
      <c r="G2362"/>
      <c r="H2362"/>
      <c r="I2362"/>
      <c r="J2362"/>
      <c r="K2362"/>
      <c r="L2362"/>
      <c r="M2362"/>
      <c r="N2362"/>
      <c r="O2362"/>
      <c r="P2362"/>
      <c r="Q2362"/>
      <c r="R2362"/>
      <c r="S2362"/>
      <c r="T2362"/>
      <c r="U2362"/>
      <c r="V2362"/>
      <c r="W2362" s="115"/>
      <c r="AB2362" s="46"/>
      <c r="AC2362" s="46"/>
      <c r="AD2362" s="46"/>
      <c r="AE2362" s="46"/>
      <c r="AF2362" s="46"/>
    </row>
    <row r="2363" spans="1:32" x14ac:dyDescent="0.2">
      <c r="A2363"/>
      <c r="B2363"/>
      <c r="D2363"/>
      <c r="E2363"/>
      <c r="F2363"/>
      <c r="G2363"/>
      <c r="H2363"/>
      <c r="I2363"/>
      <c r="J2363"/>
      <c r="K2363"/>
      <c r="L2363"/>
      <c r="M2363"/>
      <c r="N2363"/>
      <c r="O2363"/>
      <c r="P2363"/>
      <c r="Q2363"/>
      <c r="R2363"/>
      <c r="S2363"/>
      <c r="T2363"/>
      <c r="U2363"/>
      <c r="V2363"/>
      <c r="W2363" s="115"/>
      <c r="AB2363" s="46"/>
      <c r="AC2363" s="46"/>
      <c r="AD2363" s="46"/>
      <c r="AE2363" s="46"/>
      <c r="AF2363" s="46"/>
    </row>
    <row r="2364" spans="1:32" x14ac:dyDescent="0.2">
      <c r="A2364"/>
      <c r="B2364"/>
      <c r="D2364"/>
      <c r="E2364"/>
      <c r="F2364"/>
      <c r="G2364"/>
      <c r="H2364"/>
      <c r="I2364"/>
      <c r="J2364"/>
      <c r="K2364"/>
      <c r="L2364"/>
      <c r="M2364"/>
      <c r="N2364"/>
      <c r="O2364"/>
      <c r="P2364"/>
      <c r="Q2364"/>
      <c r="R2364"/>
      <c r="S2364"/>
      <c r="T2364"/>
      <c r="U2364"/>
      <c r="V2364"/>
      <c r="W2364" s="115"/>
      <c r="AB2364" s="46"/>
      <c r="AC2364" s="46"/>
      <c r="AD2364" s="46"/>
      <c r="AE2364" s="46"/>
      <c r="AF2364" s="46"/>
    </row>
    <row r="2365" spans="1:32" x14ac:dyDescent="0.2">
      <c r="A2365"/>
      <c r="B2365"/>
      <c r="D2365"/>
      <c r="E2365"/>
      <c r="F2365"/>
      <c r="G2365"/>
      <c r="H2365"/>
      <c r="I2365"/>
      <c r="J2365"/>
      <c r="K2365"/>
      <c r="L2365"/>
      <c r="M2365"/>
      <c r="N2365"/>
      <c r="O2365"/>
      <c r="P2365"/>
      <c r="Q2365"/>
      <c r="R2365"/>
      <c r="S2365"/>
      <c r="T2365"/>
      <c r="U2365"/>
      <c r="V2365"/>
      <c r="W2365" s="115"/>
      <c r="AB2365" s="46"/>
      <c r="AC2365" s="46"/>
      <c r="AD2365" s="46"/>
      <c r="AE2365" s="46"/>
      <c r="AF2365" s="46"/>
    </row>
    <row r="2366" spans="1:32" x14ac:dyDescent="0.2">
      <c r="A2366"/>
      <c r="B2366"/>
      <c r="D2366"/>
      <c r="E2366"/>
      <c r="F2366"/>
      <c r="G2366"/>
      <c r="H2366"/>
      <c r="I2366"/>
      <c r="J2366"/>
      <c r="K2366"/>
      <c r="L2366"/>
      <c r="M2366"/>
      <c r="N2366"/>
      <c r="O2366"/>
      <c r="P2366"/>
      <c r="Q2366"/>
      <c r="R2366"/>
      <c r="S2366"/>
      <c r="T2366"/>
      <c r="U2366"/>
      <c r="V2366"/>
      <c r="W2366" s="115"/>
      <c r="AB2366" s="46"/>
      <c r="AC2366" s="46"/>
      <c r="AD2366" s="46"/>
      <c r="AE2366" s="46"/>
      <c r="AF2366" s="46"/>
    </row>
    <row r="2367" spans="1:32" x14ac:dyDescent="0.2">
      <c r="A2367"/>
      <c r="B2367"/>
      <c r="D2367"/>
      <c r="E2367"/>
      <c r="F2367"/>
      <c r="G2367"/>
      <c r="H2367"/>
      <c r="I2367"/>
      <c r="J2367"/>
      <c r="K2367"/>
      <c r="L2367"/>
      <c r="M2367"/>
      <c r="N2367"/>
      <c r="O2367"/>
      <c r="P2367"/>
      <c r="Q2367"/>
      <c r="R2367"/>
      <c r="S2367"/>
      <c r="T2367"/>
      <c r="U2367"/>
      <c r="V2367"/>
      <c r="W2367" s="115"/>
      <c r="AB2367" s="46"/>
      <c r="AC2367" s="46"/>
      <c r="AD2367" s="46"/>
      <c r="AE2367" s="46"/>
      <c r="AF2367" s="46"/>
    </row>
    <row r="2368" spans="1:32" x14ac:dyDescent="0.2">
      <c r="A2368"/>
      <c r="B2368"/>
      <c r="D2368"/>
      <c r="E2368"/>
      <c r="F2368"/>
      <c r="G2368"/>
      <c r="H2368"/>
      <c r="I2368"/>
      <c r="J2368"/>
      <c r="K2368"/>
      <c r="L2368"/>
      <c r="M2368"/>
      <c r="N2368"/>
      <c r="O2368"/>
      <c r="P2368"/>
      <c r="Q2368"/>
      <c r="R2368"/>
      <c r="S2368"/>
      <c r="T2368"/>
      <c r="U2368"/>
      <c r="V2368"/>
      <c r="W2368" s="115"/>
      <c r="AB2368" s="46"/>
      <c r="AC2368" s="46"/>
      <c r="AD2368" s="46"/>
      <c r="AE2368" s="46"/>
      <c r="AF2368" s="46"/>
    </row>
    <row r="2369" spans="1:32" x14ac:dyDescent="0.2">
      <c r="A2369"/>
      <c r="B2369"/>
      <c r="D2369"/>
      <c r="E2369"/>
      <c r="F2369"/>
      <c r="G2369"/>
      <c r="H2369"/>
      <c r="I2369"/>
      <c r="J2369"/>
      <c r="K2369"/>
      <c r="L2369"/>
      <c r="M2369"/>
      <c r="N2369"/>
      <c r="O2369"/>
      <c r="P2369"/>
      <c r="Q2369"/>
      <c r="R2369"/>
      <c r="S2369"/>
      <c r="T2369"/>
      <c r="U2369"/>
      <c r="V2369"/>
      <c r="W2369" s="115"/>
      <c r="AB2369" s="46"/>
      <c r="AC2369" s="46"/>
      <c r="AD2369" s="46"/>
      <c r="AE2369" s="46"/>
      <c r="AF2369" s="46"/>
    </row>
    <row r="2370" spans="1:32" x14ac:dyDescent="0.2">
      <c r="A2370"/>
      <c r="B2370"/>
      <c r="D2370"/>
      <c r="E2370"/>
      <c r="F2370"/>
      <c r="G2370"/>
      <c r="H2370"/>
      <c r="I2370"/>
      <c r="J2370"/>
      <c r="K2370"/>
      <c r="L2370"/>
      <c r="M2370"/>
      <c r="N2370"/>
      <c r="O2370"/>
      <c r="P2370"/>
      <c r="Q2370"/>
      <c r="R2370"/>
      <c r="S2370"/>
      <c r="T2370"/>
      <c r="U2370"/>
      <c r="V2370"/>
      <c r="W2370" s="115"/>
      <c r="AB2370" s="46"/>
      <c r="AC2370" s="46"/>
      <c r="AD2370" s="46"/>
      <c r="AE2370" s="46"/>
      <c r="AF2370" s="46"/>
    </row>
    <row r="2371" spans="1:32" x14ac:dyDescent="0.2">
      <c r="A2371"/>
      <c r="B2371"/>
      <c r="D2371"/>
      <c r="E2371"/>
      <c r="F2371"/>
      <c r="G2371"/>
      <c r="H2371"/>
      <c r="I2371"/>
      <c r="J2371"/>
      <c r="K2371"/>
      <c r="L2371"/>
      <c r="M2371"/>
      <c r="N2371"/>
      <c r="O2371"/>
      <c r="P2371"/>
      <c r="Q2371"/>
      <c r="R2371"/>
      <c r="S2371"/>
      <c r="T2371"/>
      <c r="U2371"/>
      <c r="V2371"/>
      <c r="W2371" s="115"/>
      <c r="AB2371" s="46"/>
      <c r="AC2371" s="46"/>
      <c r="AD2371" s="46"/>
      <c r="AE2371" s="46"/>
      <c r="AF2371" s="46"/>
    </row>
    <row r="2372" spans="1:32" x14ac:dyDescent="0.2">
      <c r="A2372"/>
      <c r="B2372"/>
      <c r="D2372"/>
      <c r="E2372"/>
      <c r="F2372"/>
      <c r="G2372"/>
      <c r="H2372"/>
      <c r="I2372"/>
      <c r="J2372"/>
      <c r="K2372"/>
      <c r="L2372"/>
      <c r="M2372"/>
      <c r="N2372"/>
      <c r="O2372"/>
      <c r="P2372"/>
      <c r="Q2372"/>
      <c r="R2372"/>
      <c r="S2372"/>
      <c r="T2372"/>
      <c r="U2372"/>
      <c r="V2372"/>
      <c r="W2372" s="115"/>
      <c r="AB2372" s="46"/>
      <c r="AC2372" s="46"/>
      <c r="AD2372" s="46"/>
      <c r="AE2372" s="46"/>
      <c r="AF2372" s="46"/>
    </row>
    <row r="2373" spans="1:32" x14ac:dyDescent="0.2">
      <c r="A2373"/>
      <c r="B2373"/>
      <c r="D2373"/>
      <c r="E2373"/>
      <c r="F2373"/>
      <c r="G2373"/>
      <c r="H2373"/>
      <c r="I2373"/>
      <c r="J2373"/>
      <c r="K2373"/>
      <c r="L2373"/>
      <c r="M2373"/>
      <c r="N2373"/>
      <c r="O2373"/>
      <c r="P2373"/>
      <c r="Q2373"/>
      <c r="R2373"/>
      <c r="S2373"/>
      <c r="T2373"/>
      <c r="U2373"/>
      <c r="V2373"/>
      <c r="W2373" s="115"/>
      <c r="AB2373" s="46"/>
      <c r="AC2373" s="46"/>
      <c r="AD2373" s="46"/>
      <c r="AE2373" s="46"/>
      <c r="AF2373" s="46"/>
    </row>
    <row r="2374" spans="1:32" x14ac:dyDescent="0.2">
      <c r="A2374"/>
      <c r="B2374"/>
      <c r="D2374"/>
      <c r="E2374"/>
      <c r="F2374"/>
      <c r="G2374"/>
      <c r="H2374"/>
      <c r="I2374"/>
      <c r="J2374"/>
      <c r="K2374"/>
      <c r="L2374"/>
      <c r="M2374"/>
      <c r="N2374"/>
      <c r="O2374"/>
      <c r="P2374"/>
      <c r="Q2374"/>
      <c r="R2374"/>
      <c r="S2374"/>
      <c r="T2374"/>
      <c r="U2374"/>
      <c r="V2374"/>
      <c r="W2374" s="115"/>
      <c r="AB2374" s="46"/>
      <c r="AC2374" s="46"/>
      <c r="AD2374" s="46"/>
      <c r="AE2374" s="46"/>
      <c r="AF2374" s="46"/>
    </row>
    <row r="2375" spans="1:32" x14ac:dyDescent="0.2">
      <c r="A2375"/>
      <c r="B2375"/>
      <c r="D2375"/>
      <c r="E2375"/>
      <c r="F2375"/>
      <c r="G2375"/>
      <c r="H2375"/>
      <c r="I2375"/>
      <c r="J2375"/>
      <c r="K2375"/>
      <c r="L2375"/>
      <c r="M2375"/>
      <c r="N2375"/>
      <c r="O2375"/>
      <c r="P2375"/>
      <c r="Q2375"/>
      <c r="R2375"/>
      <c r="S2375"/>
      <c r="T2375"/>
      <c r="U2375"/>
      <c r="V2375"/>
      <c r="W2375" s="115"/>
      <c r="AB2375" s="46"/>
      <c r="AC2375" s="46"/>
      <c r="AD2375" s="46"/>
      <c r="AE2375" s="46"/>
      <c r="AF2375" s="46"/>
    </row>
    <row r="2376" spans="1:32" x14ac:dyDescent="0.2">
      <c r="A2376"/>
      <c r="B2376"/>
      <c r="D2376"/>
      <c r="E2376"/>
      <c r="F2376"/>
      <c r="G2376"/>
      <c r="H2376"/>
      <c r="I2376"/>
      <c r="J2376"/>
      <c r="K2376"/>
      <c r="L2376"/>
      <c r="M2376"/>
      <c r="N2376"/>
      <c r="O2376"/>
      <c r="P2376"/>
      <c r="Q2376"/>
      <c r="R2376"/>
      <c r="S2376"/>
      <c r="T2376"/>
      <c r="U2376"/>
      <c r="V2376"/>
      <c r="W2376" s="115"/>
      <c r="AB2376" s="46"/>
      <c r="AC2376" s="46"/>
      <c r="AD2376" s="46"/>
      <c r="AE2376" s="46"/>
      <c r="AF2376" s="46"/>
    </row>
    <row r="2377" spans="1:32" x14ac:dyDescent="0.2">
      <c r="A2377"/>
      <c r="B2377"/>
      <c r="D2377"/>
      <c r="E2377"/>
      <c r="F2377"/>
      <c r="G2377"/>
      <c r="H2377"/>
      <c r="I2377"/>
      <c r="J2377"/>
      <c r="K2377"/>
      <c r="L2377"/>
      <c r="M2377"/>
      <c r="N2377"/>
      <c r="O2377"/>
      <c r="P2377"/>
      <c r="Q2377"/>
      <c r="R2377"/>
      <c r="S2377"/>
      <c r="T2377"/>
      <c r="U2377"/>
      <c r="V2377"/>
      <c r="W2377" s="115"/>
      <c r="AB2377" s="46"/>
      <c r="AC2377" s="46"/>
      <c r="AD2377" s="46"/>
      <c r="AE2377" s="46"/>
      <c r="AF2377" s="46"/>
    </row>
    <row r="2378" spans="1:32" x14ac:dyDescent="0.2">
      <c r="A2378"/>
      <c r="B2378"/>
      <c r="D2378"/>
      <c r="E2378"/>
      <c r="F2378"/>
      <c r="G2378"/>
      <c r="H2378"/>
      <c r="I2378"/>
      <c r="J2378"/>
      <c r="K2378"/>
      <c r="L2378"/>
      <c r="M2378"/>
      <c r="N2378"/>
      <c r="O2378"/>
      <c r="P2378"/>
      <c r="Q2378"/>
      <c r="R2378"/>
      <c r="S2378"/>
      <c r="T2378"/>
      <c r="U2378"/>
      <c r="V2378"/>
      <c r="W2378" s="115"/>
      <c r="AB2378" s="46"/>
      <c r="AC2378" s="46"/>
      <c r="AD2378" s="46"/>
      <c r="AE2378" s="46"/>
      <c r="AF2378" s="46"/>
    </row>
    <row r="2379" spans="1:32" x14ac:dyDescent="0.2">
      <c r="A2379"/>
      <c r="B2379"/>
      <c r="D2379"/>
      <c r="E2379"/>
      <c r="F2379"/>
      <c r="G2379"/>
      <c r="H2379"/>
      <c r="I2379"/>
      <c r="J2379"/>
      <c r="K2379"/>
      <c r="L2379"/>
      <c r="M2379"/>
      <c r="N2379"/>
      <c r="O2379"/>
      <c r="P2379"/>
      <c r="Q2379"/>
      <c r="R2379"/>
      <c r="S2379"/>
      <c r="T2379"/>
      <c r="U2379"/>
      <c r="V2379"/>
      <c r="W2379" s="115"/>
      <c r="AB2379" s="46"/>
      <c r="AC2379" s="46"/>
      <c r="AD2379" s="46"/>
      <c r="AE2379" s="46"/>
      <c r="AF2379" s="46"/>
    </row>
    <row r="2380" spans="1:32" x14ac:dyDescent="0.2">
      <c r="A2380"/>
      <c r="B2380"/>
      <c r="D2380"/>
      <c r="E2380"/>
      <c r="F2380"/>
      <c r="G2380"/>
      <c r="H2380"/>
      <c r="I2380"/>
      <c r="J2380"/>
      <c r="K2380"/>
      <c r="L2380"/>
      <c r="M2380"/>
      <c r="N2380"/>
      <c r="O2380"/>
      <c r="P2380"/>
      <c r="Q2380"/>
      <c r="R2380"/>
      <c r="S2380"/>
      <c r="T2380"/>
      <c r="U2380"/>
      <c r="V2380"/>
      <c r="W2380" s="115"/>
      <c r="AB2380" s="46"/>
      <c r="AC2380" s="46"/>
      <c r="AD2380" s="46"/>
      <c r="AE2380" s="46"/>
      <c r="AF2380" s="46"/>
    </row>
    <row r="2381" spans="1:32" x14ac:dyDescent="0.2">
      <c r="A2381"/>
      <c r="B2381"/>
      <c r="D2381"/>
      <c r="E2381"/>
      <c r="F2381"/>
      <c r="G2381"/>
      <c r="H2381"/>
      <c r="I2381"/>
      <c r="J2381"/>
      <c r="K2381"/>
      <c r="L2381"/>
      <c r="M2381"/>
      <c r="N2381"/>
      <c r="O2381"/>
      <c r="P2381"/>
      <c r="Q2381"/>
      <c r="R2381"/>
      <c r="S2381"/>
      <c r="T2381"/>
      <c r="U2381"/>
      <c r="V2381"/>
      <c r="W2381" s="115"/>
      <c r="AB2381" s="46"/>
      <c r="AC2381" s="46"/>
      <c r="AD2381" s="46"/>
      <c r="AE2381" s="46"/>
      <c r="AF2381" s="46"/>
    </row>
    <row r="2382" spans="1:32" x14ac:dyDescent="0.2">
      <c r="A2382"/>
      <c r="B2382"/>
      <c r="D2382"/>
      <c r="E2382"/>
      <c r="F2382"/>
      <c r="G2382"/>
      <c r="H2382"/>
      <c r="I2382"/>
      <c r="J2382"/>
      <c r="K2382"/>
      <c r="L2382"/>
      <c r="M2382"/>
      <c r="N2382"/>
      <c r="O2382"/>
      <c r="P2382"/>
      <c r="Q2382"/>
      <c r="R2382"/>
      <c r="S2382"/>
      <c r="T2382"/>
      <c r="U2382"/>
      <c r="V2382"/>
      <c r="W2382" s="115"/>
      <c r="AB2382" s="46"/>
      <c r="AC2382" s="46"/>
      <c r="AD2382" s="46"/>
      <c r="AE2382" s="46"/>
      <c r="AF2382" s="46"/>
    </row>
    <row r="2383" spans="1:32" x14ac:dyDescent="0.2">
      <c r="A2383"/>
      <c r="B2383"/>
      <c r="D2383"/>
      <c r="E2383"/>
      <c r="F2383"/>
      <c r="G2383"/>
      <c r="H2383"/>
      <c r="I2383"/>
      <c r="J2383"/>
      <c r="K2383"/>
      <c r="L2383"/>
      <c r="M2383"/>
      <c r="N2383"/>
      <c r="O2383"/>
      <c r="P2383"/>
      <c r="Q2383"/>
      <c r="R2383"/>
      <c r="S2383"/>
      <c r="T2383"/>
      <c r="U2383"/>
      <c r="V2383"/>
      <c r="W2383" s="115"/>
      <c r="AB2383" s="46"/>
      <c r="AC2383" s="46"/>
      <c r="AD2383" s="46"/>
      <c r="AE2383" s="46"/>
      <c r="AF2383" s="46"/>
    </row>
    <row r="2384" spans="1:32" x14ac:dyDescent="0.2">
      <c r="A2384"/>
      <c r="B2384"/>
      <c r="D2384"/>
      <c r="E2384"/>
      <c r="F2384"/>
      <c r="G2384"/>
      <c r="H2384"/>
      <c r="I2384"/>
      <c r="J2384"/>
      <c r="K2384"/>
      <c r="L2384"/>
      <c r="M2384"/>
      <c r="N2384"/>
      <c r="O2384"/>
      <c r="P2384"/>
      <c r="Q2384"/>
      <c r="R2384"/>
      <c r="S2384"/>
      <c r="T2384"/>
      <c r="U2384"/>
      <c r="V2384"/>
      <c r="W2384" s="115"/>
      <c r="AB2384" s="46"/>
      <c r="AC2384" s="46"/>
      <c r="AD2384" s="46"/>
      <c r="AE2384" s="46"/>
      <c r="AF2384" s="46"/>
    </row>
    <row r="2385" spans="1:32" x14ac:dyDescent="0.2">
      <c r="A2385"/>
      <c r="B2385"/>
      <c r="D2385"/>
      <c r="E2385"/>
      <c r="F2385"/>
      <c r="G2385"/>
      <c r="H2385"/>
      <c r="I2385"/>
      <c r="J2385"/>
      <c r="K2385"/>
      <c r="L2385"/>
      <c r="M2385"/>
      <c r="N2385"/>
      <c r="O2385"/>
      <c r="P2385"/>
      <c r="Q2385"/>
      <c r="R2385"/>
      <c r="S2385"/>
      <c r="T2385"/>
      <c r="U2385"/>
      <c r="V2385"/>
      <c r="W2385" s="115"/>
      <c r="AB2385" s="46"/>
      <c r="AC2385" s="46"/>
      <c r="AD2385" s="46"/>
      <c r="AE2385" s="46"/>
      <c r="AF2385" s="46"/>
    </row>
    <row r="2386" spans="1:32" x14ac:dyDescent="0.2">
      <c r="A2386"/>
      <c r="B2386"/>
      <c r="D2386"/>
      <c r="E2386"/>
      <c r="F2386"/>
      <c r="G2386"/>
      <c r="H2386"/>
      <c r="I2386"/>
      <c r="J2386"/>
      <c r="K2386"/>
      <c r="L2386"/>
      <c r="M2386"/>
      <c r="N2386"/>
      <c r="O2386"/>
      <c r="P2386"/>
      <c r="Q2386"/>
      <c r="R2386"/>
      <c r="S2386"/>
      <c r="T2386"/>
      <c r="U2386"/>
      <c r="V2386"/>
      <c r="W2386" s="115"/>
      <c r="AB2386" s="46"/>
      <c r="AC2386" s="46"/>
      <c r="AD2386" s="46"/>
      <c r="AE2386" s="46"/>
      <c r="AF2386" s="46"/>
    </row>
    <row r="2387" spans="1:32" x14ac:dyDescent="0.2">
      <c r="A2387"/>
      <c r="B2387"/>
      <c r="D2387"/>
      <c r="E2387"/>
      <c r="F2387"/>
      <c r="G2387"/>
      <c r="H2387"/>
      <c r="I2387"/>
      <c r="J2387"/>
      <c r="K2387"/>
      <c r="L2387"/>
      <c r="M2387"/>
      <c r="N2387"/>
      <c r="O2387"/>
      <c r="P2387"/>
      <c r="Q2387"/>
      <c r="R2387"/>
      <c r="S2387"/>
      <c r="T2387"/>
      <c r="U2387"/>
      <c r="V2387"/>
      <c r="W2387" s="115"/>
      <c r="AB2387" s="46"/>
      <c r="AC2387" s="46"/>
      <c r="AD2387" s="46"/>
      <c r="AE2387" s="46"/>
      <c r="AF2387" s="46"/>
    </row>
    <row r="2388" spans="1:32" x14ac:dyDescent="0.2">
      <c r="A2388"/>
      <c r="B2388"/>
      <c r="D2388"/>
      <c r="E2388"/>
      <c r="F2388"/>
      <c r="G2388"/>
      <c r="H2388"/>
      <c r="I2388"/>
      <c r="J2388"/>
      <c r="K2388"/>
      <c r="L2388"/>
      <c r="M2388"/>
      <c r="N2388"/>
      <c r="O2388"/>
      <c r="P2388"/>
      <c r="Q2388"/>
      <c r="R2388"/>
      <c r="S2388"/>
      <c r="T2388"/>
      <c r="U2388"/>
      <c r="V2388"/>
      <c r="W2388" s="115"/>
      <c r="AB2388" s="46"/>
      <c r="AC2388" s="46"/>
      <c r="AD2388" s="46"/>
      <c r="AE2388" s="46"/>
      <c r="AF2388" s="46"/>
    </row>
    <row r="2389" spans="1:32" x14ac:dyDescent="0.2">
      <c r="A2389"/>
      <c r="B2389"/>
      <c r="D2389"/>
      <c r="E2389"/>
      <c r="F2389"/>
      <c r="G2389"/>
      <c r="H2389"/>
      <c r="I2389"/>
      <c r="J2389"/>
      <c r="K2389"/>
      <c r="L2389"/>
      <c r="M2389"/>
      <c r="N2389"/>
      <c r="O2389"/>
      <c r="P2389"/>
      <c r="Q2389"/>
      <c r="R2389"/>
      <c r="S2389"/>
      <c r="T2389"/>
      <c r="U2389"/>
      <c r="V2389"/>
      <c r="W2389" s="115"/>
      <c r="AB2389" s="46"/>
      <c r="AC2389" s="46"/>
      <c r="AD2389" s="46"/>
      <c r="AE2389" s="46"/>
      <c r="AF2389" s="46"/>
    </row>
    <row r="2390" spans="1:32" x14ac:dyDescent="0.2">
      <c r="A2390"/>
      <c r="B2390"/>
      <c r="D2390"/>
      <c r="E2390"/>
      <c r="F2390"/>
      <c r="G2390"/>
      <c r="H2390"/>
      <c r="I2390"/>
      <c r="J2390"/>
      <c r="K2390"/>
      <c r="L2390"/>
      <c r="M2390"/>
      <c r="N2390"/>
      <c r="O2390"/>
      <c r="P2390"/>
      <c r="Q2390"/>
      <c r="R2390"/>
      <c r="S2390"/>
      <c r="T2390"/>
      <c r="U2390"/>
      <c r="V2390"/>
      <c r="W2390" s="115"/>
      <c r="AB2390" s="46"/>
      <c r="AC2390" s="46"/>
      <c r="AD2390" s="46"/>
      <c r="AE2390" s="46"/>
      <c r="AF2390" s="46"/>
    </row>
    <row r="2391" spans="1:32" x14ac:dyDescent="0.2">
      <c r="A2391"/>
      <c r="B2391"/>
      <c r="D2391"/>
      <c r="E2391"/>
      <c r="F2391"/>
      <c r="G2391"/>
      <c r="H2391"/>
      <c r="I2391"/>
      <c r="J2391"/>
      <c r="K2391"/>
      <c r="L2391"/>
      <c r="M2391"/>
      <c r="N2391"/>
      <c r="O2391"/>
      <c r="P2391"/>
      <c r="Q2391"/>
      <c r="R2391"/>
      <c r="S2391"/>
      <c r="T2391"/>
      <c r="U2391"/>
      <c r="V2391"/>
      <c r="W2391" s="115"/>
      <c r="AB2391" s="46"/>
      <c r="AC2391" s="46"/>
      <c r="AD2391" s="46"/>
      <c r="AE2391" s="46"/>
      <c r="AF2391" s="46"/>
    </row>
    <row r="2392" spans="1:32" x14ac:dyDescent="0.2">
      <c r="A2392"/>
      <c r="B2392"/>
      <c r="D2392"/>
      <c r="E2392"/>
      <c r="F2392"/>
      <c r="G2392"/>
      <c r="H2392"/>
      <c r="I2392"/>
      <c r="J2392"/>
      <c r="K2392"/>
      <c r="L2392"/>
      <c r="M2392"/>
      <c r="N2392"/>
      <c r="O2392"/>
      <c r="P2392"/>
      <c r="Q2392"/>
      <c r="R2392"/>
      <c r="S2392"/>
      <c r="T2392"/>
      <c r="U2392"/>
      <c r="V2392"/>
      <c r="W2392" s="115"/>
      <c r="AB2392" s="46"/>
      <c r="AC2392" s="46"/>
      <c r="AD2392" s="46"/>
      <c r="AE2392" s="46"/>
      <c r="AF2392" s="46"/>
    </row>
    <row r="2393" spans="1:32" x14ac:dyDescent="0.2">
      <c r="A2393"/>
      <c r="B2393"/>
      <c r="D2393"/>
      <c r="E2393"/>
      <c r="F2393"/>
      <c r="G2393"/>
      <c r="H2393"/>
      <c r="I2393"/>
      <c r="J2393"/>
      <c r="K2393"/>
      <c r="L2393"/>
      <c r="M2393"/>
      <c r="N2393"/>
      <c r="O2393"/>
      <c r="P2393"/>
      <c r="Q2393"/>
      <c r="R2393"/>
      <c r="S2393"/>
      <c r="T2393"/>
      <c r="U2393"/>
      <c r="V2393"/>
      <c r="W2393" s="115"/>
      <c r="AB2393" s="46"/>
      <c r="AC2393" s="46"/>
      <c r="AD2393" s="46"/>
      <c r="AE2393" s="46"/>
      <c r="AF2393" s="46"/>
    </row>
    <row r="2394" spans="1:32" x14ac:dyDescent="0.2">
      <c r="A2394"/>
      <c r="B2394"/>
      <c r="D2394"/>
      <c r="E2394"/>
      <c r="F2394"/>
      <c r="G2394"/>
      <c r="H2394"/>
      <c r="I2394"/>
      <c r="J2394"/>
      <c r="K2394"/>
      <c r="L2394"/>
      <c r="M2394"/>
      <c r="N2394"/>
      <c r="O2394"/>
      <c r="P2394"/>
      <c r="Q2394"/>
      <c r="R2394"/>
      <c r="S2394"/>
      <c r="T2394"/>
      <c r="U2394"/>
      <c r="V2394"/>
      <c r="W2394" s="115"/>
      <c r="AB2394" s="46"/>
      <c r="AC2394" s="46"/>
      <c r="AD2394" s="46"/>
      <c r="AE2394" s="46"/>
      <c r="AF2394" s="46"/>
    </row>
    <row r="2395" spans="1:32" x14ac:dyDescent="0.2">
      <c r="A2395"/>
      <c r="B2395"/>
      <c r="D2395"/>
      <c r="E2395"/>
      <c r="F2395"/>
      <c r="G2395"/>
      <c r="H2395"/>
      <c r="I2395"/>
      <c r="J2395"/>
      <c r="K2395"/>
      <c r="L2395"/>
      <c r="M2395"/>
      <c r="N2395"/>
      <c r="O2395"/>
      <c r="P2395"/>
      <c r="Q2395"/>
      <c r="R2395"/>
      <c r="S2395"/>
      <c r="T2395"/>
      <c r="U2395"/>
      <c r="V2395"/>
      <c r="W2395" s="115"/>
      <c r="AB2395" s="46"/>
      <c r="AC2395" s="46"/>
      <c r="AD2395" s="46"/>
      <c r="AE2395" s="46"/>
      <c r="AF2395" s="46"/>
    </row>
    <row r="2396" spans="1:32" x14ac:dyDescent="0.2">
      <c r="A2396"/>
      <c r="B2396"/>
      <c r="D2396"/>
      <c r="E2396"/>
      <c r="F2396"/>
      <c r="G2396"/>
      <c r="H2396"/>
      <c r="I2396"/>
      <c r="J2396"/>
      <c r="K2396"/>
      <c r="L2396"/>
      <c r="M2396"/>
      <c r="N2396"/>
      <c r="O2396"/>
      <c r="P2396"/>
      <c r="Q2396"/>
      <c r="R2396"/>
      <c r="S2396"/>
      <c r="T2396"/>
      <c r="U2396"/>
      <c r="V2396"/>
      <c r="W2396" s="115"/>
      <c r="AB2396" s="46"/>
      <c r="AC2396" s="46"/>
      <c r="AD2396" s="46"/>
      <c r="AE2396" s="46"/>
      <c r="AF2396" s="46"/>
    </row>
    <row r="2397" spans="1:32" x14ac:dyDescent="0.2">
      <c r="A2397"/>
      <c r="B2397"/>
      <c r="D2397"/>
      <c r="E2397"/>
      <c r="F2397"/>
      <c r="G2397"/>
      <c r="H2397"/>
      <c r="I2397"/>
      <c r="J2397"/>
      <c r="K2397"/>
      <c r="L2397"/>
      <c r="M2397"/>
      <c r="N2397"/>
      <c r="O2397"/>
      <c r="P2397"/>
      <c r="Q2397"/>
      <c r="R2397"/>
      <c r="S2397"/>
      <c r="T2397"/>
      <c r="U2397"/>
      <c r="V2397"/>
      <c r="W2397" s="115"/>
      <c r="AB2397" s="46"/>
      <c r="AC2397" s="46"/>
      <c r="AD2397" s="46"/>
      <c r="AE2397" s="46"/>
      <c r="AF2397" s="46"/>
    </row>
    <row r="2398" spans="1:32" x14ac:dyDescent="0.2">
      <c r="A2398"/>
      <c r="B2398"/>
      <c r="D2398"/>
      <c r="E2398"/>
      <c r="F2398"/>
      <c r="G2398"/>
      <c r="H2398"/>
      <c r="I2398"/>
      <c r="J2398"/>
      <c r="K2398"/>
      <c r="L2398"/>
      <c r="M2398"/>
      <c r="N2398"/>
      <c r="O2398"/>
      <c r="P2398"/>
      <c r="Q2398"/>
      <c r="R2398"/>
      <c r="S2398"/>
      <c r="T2398"/>
      <c r="U2398"/>
      <c r="V2398"/>
      <c r="W2398" s="115"/>
      <c r="AB2398" s="46"/>
      <c r="AC2398" s="46"/>
      <c r="AD2398" s="46"/>
      <c r="AE2398" s="46"/>
      <c r="AF2398" s="46"/>
    </row>
    <row r="2399" spans="1:32" x14ac:dyDescent="0.2">
      <c r="A2399"/>
      <c r="B2399"/>
      <c r="D2399"/>
      <c r="E2399"/>
      <c r="F2399"/>
      <c r="G2399"/>
      <c r="H2399"/>
      <c r="I2399"/>
      <c r="J2399"/>
      <c r="K2399"/>
      <c r="L2399"/>
      <c r="M2399"/>
      <c r="N2399"/>
      <c r="O2399"/>
      <c r="P2399"/>
      <c r="Q2399"/>
      <c r="R2399"/>
      <c r="S2399"/>
      <c r="T2399"/>
      <c r="U2399"/>
      <c r="V2399"/>
      <c r="W2399" s="115"/>
      <c r="AB2399" s="46"/>
      <c r="AC2399" s="46"/>
      <c r="AD2399" s="46"/>
      <c r="AE2399" s="46"/>
      <c r="AF2399" s="46"/>
    </row>
    <row r="2400" spans="1:32" x14ac:dyDescent="0.2">
      <c r="A2400"/>
      <c r="B2400"/>
      <c r="D2400"/>
      <c r="E2400"/>
      <c r="F2400"/>
      <c r="G2400"/>
      <c r="H2400"/>
      <c r="I2400"/>
      <c r="J2400"/>
      <c r="K2400"/>
      <c r="L2400"/>
      <c r="M2400"/>
      <c r="N2400"/>
      <c r="O2400"/>
      <c r="P2400"/>
      <c r="Q2400"/>
      <c r="R2400"/>
      <c r="S2400"/>
      <c r="T2400"/>
      <c r="U2400"/>
      <c r="V2400"/>
      <c r="W2400" s="115"/>
      <c r="AB2400" s="46"/>
      <c r="AC2400" s="46"/>
      <c r="AD2400" s="46"/>
      <c r="AE2400" s="46"/>
      <c r="AF2400" s="46"/>
    </row>
    <row r="2401" spans="1:32" x14ac:dyDescent="0.2">
      <c r="A2401"/>
      <c r="B2401"/>
      <c r="D2401"/>
      <c r="E2401"/>
      <c r="F2401"/>
      <c r="G2401"/>
      <c r="H2401"/>
      <c r="I2401"/>
      <c r="J2401"/>
      <c r="K2401"/>
      <c r="L2401"/>
      <c r="M2401"/>
      <c r="N2401"/>
      <c r="O2401"/>
      <c r="P2401"/>
      <c r="Q2401"/>
      <c r="R2401"/>
      <c r="S2401"/>
      <c r="T2401"/>
      <c r="U2401"/>
      <c r="V2401"/>
      <c r="W2401" s="115"/>
      <c r="AB2401" s="46"/>
      <c r="AC2401" s="46"/>
      <c r="AD2401" s="46"/>
      <c r="AE2401" s="46"/>
      <c r="AF2401" s="46"/>
    </row>
    <row r="2402" spans="1:32" x14ac:dyDescent="0.2">
      <c r="A2402"/>
      <c r="B2402"/>
      <c r="D2402"/>
      <c r="E2402"/>
      <c r="F2402"/>
      <c r="G2402"/>
      <c r="H2402"/>
      <c r="I2402"/>
      <c r="J2402"/>
      <c r="K2402"/>
      <c r="L2402"/>
      <c r="M2402"/>
      <c r="N2402"/>
      <c r="O2402"/>
      <c r="P2402"/>
      <c r="Q2402"/>
      <c r="R2402"/>
      <c r="S2402"/>
      <c r="T2402"/>
      <c r="U2402"/>
      <c r="V2402"/>
      <c r="W2402" s="115"/>
      <c r="AB2402" s="46"/>
      <c r="AC2402" s="46"/>
      <c r="AD2402" s="46"/>
      <c r="AE2402" s="46"/>
      <c r="AF2402" s="46"/>
    </row>
    <row r="2403" spans="1:32" x14ac:dyDescent="0.2">
      <c r="A2403"/>
      <c r="B2403"/>
      <c r="D2403"/>
      <c r="E2403"/>
      <c r="F2403"/>
      <c r="G2403"/>
      <c r="H2403"/>
      <c r="I2403"/>
      <c r="J2403"/>
      <c r="K2403"/>
      <c r="L2403"/>
      <c r="M2403"/>
      <c r="N2403"/>
      <c r="O2403"/>
      <c r="P2403"/>
      <c r="Q2403"/>
      <c r="R2403"/>
      <c r="S2403"/>
      <c r="T2403"/>
      <c r="U2403"/>
      <c r="V2403"/>
      <c r="W2403" s="115"/>
      <c r="AB2403" s="46"/>
      <c r="AC2403" s="46"/>
      <c r="AD2403" s="46"/>
      <c r="AE2403" s="46"/>
      <c r="AF2403" s="46"/>
    </row>
    <row r="2404" spans="1:32" x14ac:dyDescent="0.2">
      <c r="A2404"/>
      <c r="B2404"/>
      <c r="D2404"/>
      <c r="E2404"/>
      <c r="F2404"/>
      <c r="G2404"/>
      <c r="H2404"/>
      <c r="I2404"/>
      <c r="J2404"/>
      <c r="K2404"/>
      <c r="L2404"/>
      <c r="M2404"/>
      <c r="N2404"/>
      <c r="O2404"/>
      <c r="P2404"/>
      <c r="Q2404"/>
      <c r="R2404"/>
      <c r="S2404"/>
      <c r="T2404"/>
      <c r="U2404"/>
      <c r="V2404"/>
      <c r="W2404" s="115"/>
      <c r="AB2404" s="46"/>
      <c r="AC2404" s="46"/>
      <c r="AD2404" s="46"/>
      <c r="AE2404" s="46"/>
      <c r="AF2404" s="46"/>
    </row>
    <row r="2405" spans="1:32" x14ac:dyDescent="0.2">
      <c r="A2405"/>
      <c r="B2405"/>
      <c r="D2405"/>
      <c r="E2405"/>
      <c r="F2405"/>
      <c r="G2405"/>
      <c r="H2405"/>
      <c r="I2405"/>
      <c r="J2405"/>
      <c r="K2405"/>
      <c r="L2405"/>
      <c r="M2405"/>
      <c r="N2405"/>
      <c r="O2405"/>
      <c r="P2405"/>
      <c r="Q2405"/>
      <c r="R2405"/>
      <c r="S2405"/>
      <c r="T2405"/>
      <c r="U2405"/>
      <c r="V2405"/>
      <c r="W2405" s="115"/>
      <c r="AB2405" s="46"/>
      <c r="AC2405" s="46"/>
      <c r="AD2405" s="46"/>
      <c r="AE2405" s="46"/>
      <c r="AF2405" s="46"/>
    </row>
    <row r="2406" spans="1:32" x14ac:dyDescent="0.2">
      <c r="A2406"/>
      <c r="B2406"/>
      <c r="D2406"/>
      <c r="E2406"/>
      <c r="F2406"/>
      <c r="G2406"/>
      <c r="H2406"/>
      <c r="I2406"/>
      <c r="J2406"/>
      <c r="K2406"/>
      <c r="L2406"/>
      <c r="M2406"/>
      <c r="N2406"/>
      <c r="O2406"/>
      <c r="P2406"/>
      <c r="Q2406"/>
      <c r="R2406"/>
      <c r="S2406"/>
      <c r="T2406"/>
      <c r="U2406"/>
      <c r="V2406"/>
      <c r="W2406" s="115"/>
      <c r="AB2406" s="46"/>
      <c r="AC2406" s="46"/>
      <c r="AD2406" s="46"/>
      <c r="AE2406" s="46"/>
      <c r="AF2406" s="46"/>
    </row>
    <row r="2407" spans="1:32" x14ac:dyDescent="0.2">
      <c r="A2407"/>
      <c r="B2407"/>
      <c r="D2407"/>
      <c r="E2407"/>
      <c r="F2407"/>
      <c r="G2407"/>
      <c r="H2407"/>
      <c r="I2407"/>
      <c r="J2407"/>
      <c r="K2407"/>
      <c r="L2407"/>
      <c r="M2407"/>
      <c r="N2407"/>
      <c r="O2407"/>
      <c r="P2407"/>
      <c r="Q2407"/>
      <c r="R2407"/>
      <c r="S2407"/>
      <c r="T2407"/>
      <c r="U2407"/>
      <c r="V2407"/>
      <c r="W2407" s="115"/>
      <c r="AB2407" s="46"/>
      <c r="AC2407" s="46"/>
      <c r="AD2407" s="46"/>
      <c r="AE2407" s="46"/>
      <c r="AF2407" s="46"/>
    </row>
    <row r="2408" spans="1:32" x14ac:dyDescent="0.2">
      <c r="A2408"/>
      <c r="B2408"/>
      <c r="D2408"/>
      <c r="E2408"/>
      <c r="F2408"/>
      <c r="G2408"/>
      <c r="H2408"/>
      <c r="I2408"/>
      <c r="J2408"/>
      <c r="K2408"/>
      <c r="L2408"/>
      <c r="M2408"/>
      <c r="N2408"/>
      <c r="O2408"/>
      <c r="P2408"/>
      <c r="Q2408"/>
      <c r="R2408"/>
      <c r="S2408"/>
      <c r="T2408"/>
      <c r="U2408"/>
      <c r="V2408"/>
      <c r="W2408" s="115"/>
      <c r="AB2408" s="46"/>
      <c r="AC2408" s="46"/>
      <c r="AD2408" s="46"/>
      <c r="AE2408" s="46"/>
      <c r="AF2408" s="46"/>
    </row>
    <row r="2409" spans="1:32" x14ac:dyDescent="0.2">
      <c r="A2409"/>
      <c r="B2409"/>
      <c r="D2409"/>
      <c r="E2409"/>
      <c r="F2409"/>
      <c r="G2409"/>
      <c r="H2409"/>
      <c r="I2409"/>
      <c r="J2409"/>
      <c r="K2409"/>
      <c r="L2409"/>
      <c r="M2409"/>
      <c r="N2409"/>
      <c r="O2409"/>
      <c r="P2409"/>
      <c r="Q2409"/>
      <c r="R2409"/>
      <c r="S2409"/>
      <c r="T2409"/>
      <c r="U2409"/>
      <c r="V2409"/>
      <c r="W2409" s="115"/>
      <c r="AB2409" s="46"/>
      <c r="AC2409" s="46"/>
      <c r="AD2409" s="46"/>
      <c r="AE2409" s="46"/>
      <c r="AF2409" s="46"/>
    </row>
    <row r="2410" spans="1:32" x14ac:dyDescent="0.2">
      <c r="A2410"/>
      <c r="B2410"/>
      <c r="D2410"/>
      <c r="E2410"/>
      <c r="F2410"/>
      <c r="G2410"/>
      <c r="H2410"/>
      <c r="I2410"/>
      <c r="J2410"/>
      <c r="K2410"/>
      <c r="L2410"/>
      <c r="M2410"/>
      <c r="N2410"/>
      <c r="O2410"/>
      <c r="P2410"/>
      <c r="Q2410"/>
      <c r="R2410"/>
      <c r="S2410"/>
      <c r="T2410"/>
      <c r="U2410"/>
      <c r="V2410"/>
      <c r="W2410" s="115"/>
      <c r="AB2410" s="46"/>
      <c r="AC2410" s="46"/>
      <c r="AD2410" s="46"/>
      <c r="AE2410" s="46"/>
      <c r="AF2410" s="46"/>
    </row>
    <row r="2411" spans="1:32" x14ac:dyDescent="0.2">
      <c r="A2411"/>
      <c r="B2411"/>
      <c r="D2411"/>
      <c r="E2411"/>
      <c r="F2411"/>
      <c r="G2411"/>
      <c r="H2411"/>
      <c r="I2411"/>
      <c r="J2411"/>
      <c r="K2411"/>
      <c r="L2411"/>
      <c r="M2411"/>
      <c r="N2411"/>
      <c r="O2411"/>
      <c r="P2411"/>
      <c r="Q2411"/>
      <c r="R2411"/>
      <c r="S2411"/>
      <c r="T2411"/>
      <c r="U2411"/>
      <c r="V2411"/>
      <c r="W2411" s="115"/>
      <c r="AB2411" s="46"/>
      <c r="AC2411" s="46"/>
      <c r="AD2411" s="46"/>
      <c r="AE2411" s="46"/>
      <c r="AF2411" s="46"/>
    </row>
    <row r="2412" spans="1:32" x14ac:dyDescent="0.2">
      <c r="A2412"/>
      <c r="B2412"/>
      <c r="D2412"/>
      <c r="E2412"/>
      <c r="F2412"/>
      <c r="G2412"/>
      <c r="H2412"/>
      <c r="I2412"/>
      <c r="J2412"/>
      <c r="K2412"/>
      <c r="L2412"/>
      <c r="M2412"/>
      <c r="N2412"/>
      <c r="O2412"/>
      <c r="P2412"/>
      <c r="Q2412"/>
      <c r="R2412"/>
      <c r="S2412"/>
      <c r="T2412"/>
      <c r="U2412"/>
      <c r="V2412"/>
      <c r="W2412" s="115"/>
      <c r="AB2412" s="46"/>
      <c r="AC2412" s="46"/>
      <c r="AD2412" s="46"/>
      <c r="AE2412" s="46"/>
      <c r="AF2412" s="46"/>
    </row>
    <row r="2413" spans="1:32" x14ac:dyDescent="0.2">
      <c r="A2413"/>
      <c r="B2413"/>
      <c r="D2413"/>
      <c r="E2413"/>
      <c r="F2413"/>
      <c r="G2413"/>
      <c r="H2413"/>
      <c r="I2413"/>
      <c r="J2413"/>
      <c r="K2413"/>
      <c r="L2413"/>
      <c r="M2413"/>
      <c r="N2413"/>
      <c r="O2413"/>
      <c r="P2413"/>
      <c r="Q2413"/>
      <c r="R2413"/>
      <c r="S2413"/>
      <c r="T2413"/>
      <c r="U2413"/>
      <c r="V2413"/>
      <c r="W2413" s="115"/>
      <c r="AB2413" s="46"/>
      <c r="AC2413" s="46"/>
      <c r="AD2413" s="46"/>
      <c r="AE2413" s="46"/>
      <c r="AF2413" s="46"/>
    </row>
    <row r="2414" spans="1:32" x14ac:dyDescent="0.2">
      <c r="A2414"/>
      <c r="B2414"/>
      <c r="D2414"/>
      <c r="E2414"/>
      <c r="F2414"/>
      <c r="G2414"/>
      <c r="H2414"/>
      <c r="I2414"/>
      <c r="J2414"/>
      <c r="K2414"/>
      <c r="L2414"/>
      <c r="M2414"/>
      <c r="N2414"/>
      <c r="O2414"/>
      <c r="P2414"/>
      <c r="Q2414"/>
      <c r="R2414"/>
      <c r="S2414"/>
      <c r="T2414"/>
      <c r="U2414"/>
      <c r="V2414"/>
      <c r="W2414" s="115"/>
      <c r="AB2414" s="46"/>
      <c r="AC2414" s="46"/>
      <c r="AD2414" s="46"/>
      <c r="AE2414" s="46"/>
      <c r="AF2414" s="46"/>
    </row>
    <row r="2415" spans="1:32" x14ac:dyDescent="0.2">
      <c r="A2415"/>
      <c r="B2415"/>
      <c r="D2415"/>
      <c r="E2415"/>
      <c r="F2415"/>
      <c r="G2415"/>
      <c r="H2415"/>
      <c r="I2415"/>
      <c r="J2415"/>
      <c r="K2415"/>
      <c r="L2415"/>
      <c r="M2415"/>
      <c r="N2415"/>
      <c r="O2415"/>
      <c r="P2415"/>
      <c r="Q2415"/>
      <c r="R2415"/>
      <c r="S2415"/>
      <c r="T2415"/>
      <c r="U2415"/>
      <c r="V2415"/>
      <c r="W2415" s="115"/>
      <c r="AB2415" s="46"/>
      <c r="AC2415" s="46"/>
      <c r="AD2415" s="46"/>
      <c r="AE2415" s="46"/>
      <c r="AF2415" s="46"/>
    </row>
    <row r="2416" spans="1:32" x14ac:dyDescent="0.2">
      <c r="A2416"/>
      <c r="B2416"/>
      <c r="D2416"/>
      <c r="E2416"/>
      <c r="F2416"/>
      <c r="G2416"/>
      <c r="H2416"/>
      <c r="I2416"/>
      <c r="J2416"/>
      <c r="K2416"/>
      <c r="L2416"/>
      <c r="M2416"/>
      <c r="N2416"/>
      <c r="O2416"/>
      <c r="P2416"/>
      <c r="Q2416"/>
      <c r="R2416"/>
      <c r="S2416"/>
      <c r="T2416"/>
      <c r="U2416"/>
      <c r="V2416"/>
      <c r="W2416" s="115"/>
      <c r="AB2416" s="46"/>
      <c r="AC2416" s="46"/>
      <c r="AD2416" s="46"/>
      <c r="AE2416" s="46"/>
      <c r="AF2416" s="46"/>
    </row>
    <row r="2417" spans="1:32" x14ac:dyDescent="0.2">
      <c r="A2417"/>
      <c r="B2417"/>
      <c r="D2417"/>
      <c r="E2417"/>
      <c r="F2417"/>
      <c r="G2417"/>
      <c r="H2417"/>
      <c r="I2417"/>
      <c r="J2417"/>
      <c r="K2417"/>
      <c r="L2417"/>
      <c r="M2417"/>
      <c r="N2417"/>
      <c r="O2417"/>
      <c r="P2417"/>
      <c r="Q2417"/>
      <c r="R2417"/>
      <c r="S2417"/>
      <c r="T2417"/>
      <c r="U2417"/>
      <c r="V2417"/>
      <c r="W2417" s="115"/>
      <c r="AB2417" s="46"/>
      <c r="AC2417" s="46"/>
      <c r="AD2417" s="46"/>
      <c r="AE2417" s="46"/>
      <c r="AF2417" s="46"/>
    </row>
    <row r="2418" spans="1:32" x14ac:dyDescent="0.2">
      <c r="A2418"/>
      <c r="B2418"/>
      <c r="D2418"/>
      <c r="E2418"/>
      <c r="F2418"/>
      <c r="G2418"/>
      <c r="H2418"/>
      <c r="I2418"/>
      <c r="J2418"/>
      <c r="K2418"/>
      <c r="L2418"/>
      <c r="M2418"/>
      <c r="N2418"/>
      <c r="O2418"/>
      <c r="P2418"/>
      <c r="Q2418"/>
      <c r="R2418"/>
      <c r="S2418"/>
      <c r="T2418"/>
      <c r="U2418"/>
      <c r="V2418"/>
      <c r="W2418" s="115"/>
      <c r="AB2418" s="46"/>
      <c r="AC2418" s="46"/>
      <c r="AD2418" s="46"/>
      <c r="AE2418" s="46"/>
      <c r="AF2418" s="46"/>
    </row>
    <row r="2419" spans="1:32" x14ac:dyDescent="0.2">
      <c r="A2419"/>
      <c r="B2419"/>
      <c r="D2419"/>
      <c r="E2419"/>
      <c r="F2419"/>
      <c r="G2419"/>
      <c r="H2419"/>
      <c r="I2419"/>
      <c r="J2419"/>
      <c r="K2419"/>
      <c r="L2419"/>
      <c r="M2419"/>
      <c r="N2419"/>
      <c r="O2419"/>
      <c r="P2419"/>
      <c r="Q2419"/>
      <c r="R2419"/>
      <c r="S2419"/>
      <c r="T2419"/>
      <c r="U2419"/>
      <c r="V2419"/>
      <c r="W2419" s="115"/>
      <c r="AB2419" s="46"/>
      <c r="AC2419" s="46"/>
      <c r="AD2419" s="46"/>
      <c r="AE2419" s="46"/>
      <c r="AF2419" s="46"/>
    </row>
    <row r="2420" spans="1:32" x14ac:dyDescent="0.2">
      <c r="A2420"/>
      <c r="B2420"/>
      <c r="D2420"/>
      <c r="E2420"/>
      <c r="F2420"/>
      <c r="G2420"/>
      <c r="H2420"/>
      <c r="I2420"/>
      <c r="J2420"/>
      <c r="K2420"/>
      <c r="L2420"/>
      <c r="M2420"/>
      <c r="N2420"/>
      <c r="O2420"/>
      <c r="P2420"/>
      <c r="Q2420"/>
      <c r="R2420"/>
      <c r="S2420"/>
      <c r="T2420"/>
      <c r="U2420"/>
      <c r="V2420"/>
      <c r="W2420" s="115"/>
      <c r="AB2420" s="46"/>
      <c r="AC2420" s="46"/>
      <c r="AD2420" s="46"/>
      <c r="AE2420" s="46"/>
      <c r="AF2420" s="46"/>
    </row>
    <row r="2421" spans="1:32" x14ac:dyDescent="0.2">
      <c r="A2421"/>
      <c r="B2421"/>
      <c r="D2421"/>
      <c r="E2421"/>
      <c r="F2421"/>
      <c r="G2421"/>
      <c r="H2421"/>
      <c r="I2421"/>
      <c r="J2421"/>
      <c r="K2421"/>
      <c r="L2421"/>
      <c r="M2421"/>
      <c r="N2421"/>
      <c r="O2421"/>
      <c r="P2421"/>
      <c r="Q2421"/>
      <c r="R2421"/>
      <c r="S2421"/>
      <c r="T2421"/>
      <c r="U2421"/>
      <c r="V2421"/>
      <c r="W2421" s="115"/>
      <c r="AB2421" s="46"/>
      <c r="AC2421" s="46"/>
      <c r="AD2421" s="46"/>
      <c r="AE2421" s="46"/>
      <c r="AF2421" s="46"/>
    </row>
    <row r="2422" spans="1:32" x14ac:dyDescent="0.2">
      <c r="A2422"/>
      <c r="B2422"/>
      <c r="D2422"/>
      <c r="E2422"/>
      <c r="F2422"/>
      <c r="G2422"/>
      <c r="H2422"/>
      <c r="I2422"/>
      <c r="J2422"/>
      <c r="K2422"/>
      <c r="L2422"/>
      <c r="M2422"/>
      <c r="N2422"/>
      <c r="O2422"/>
      <c r="P2422"/>
      <c r="Q2422"/>
      <c r="R2422"/>
      <c r="S2422"/>
      <c r="T2422"/>
      <c r="U2422"/>
      <c r="V2422"/>
      <c r="W2422" s="115"/>
      <c r="AB2422" s="46"/>
      <c r="AC2422" s="46"/>
      <c r="AD2422" s="46"/>
      <c r="AE2422" s="46"/>
      <c r="AF2422" s="46"/>
    </row>
    <row r="2423" spans="1:32" x14ac:dyDescent="0.2">
      <c r="A2423"/>
      <c r="B2423"/>
      <c r="D2423"/>
      <c r="E2423"/>
      <c r="F2423"/>
      <c r="G2423"/>
      <c r="H2423"/>
      <c r="I2423"/>
      <c r="J2423"/>
      <c r="K2423"/>
      <c r="L2423"/>
      <c r="M2423"/>
      <c r="N2423"/>
      <c r="O2423"/>
      <c r="P2423"/>
      <c r="Q2423"/>
      <c r="R2423"/>
      <c r="S2423"/>
      <c r="T2423"/>
      <c r="U2423"/>
      <c r="V2423"/>
      <c r="W2423" s="115"/>
      <c r="AB2423" s="46"/>
      <c r="AC2423" s="46"/>
      <c r="AD2423" s="46"/>
      <c r="AE2423" s="46"/>
      <c r="AF2423" s="46"/>
    </row>
    <row r="2424" spans="1:32" x14ac:dyDescent="0.2">
      <c r="A2424"/>
      <c r="B2424"/>
      <c r="D2424"/>
      <c r="E2424"/>
      <c r="F2424"/>
      <c r="G2424"/>
      <c r="H2424"/>
      <c r="I2424"/>
      <c r="J2424"/>
      <c r="K2424"/>
      <c r="L2424"/>
      <c r="M2424"/>
      <c r="N2424"/>
      <c r="O2424"/>
      <c r="P2424"/>
      <c r="Q2424"/>
      <c r="R2424"/>
      <c r="S2424"/>
      <c r="T2424"/>
      <c r="U2424"/>
      <c r="V2424"/>
      <c r="W2424" s="115"/>
      <c r="AB2424" s="46"/>
      <c r="AC2424" s="46"/>
      <c r="AD2424" s="46"/>
      <c r="AE2424" s="46"/>
      <c r="AF2424" s="46"/>
    </row>
    <row r="2425" spans="1:32" x14ac:dyDescent="0.2">
      <c r="A2425"/>
      <c r="B2425"/>
      <c r="D2425"/>
      <c r="E2425"/>
      <c r="F2425"/>
      <c r="G2425"/>
      <c r="H2425"/>
      <c r="I2425"/>
      <c r="J2425"/>
      <c r="K2425"/>
      <c r="L2425"/>
      <c r="M2425"/>
      <c r="N2425"/>
      <c r="O2425"/>
      <c r="P2425"/>
      <c r="Q2425"/>
      <c r="R2425"/>
      <c r="S2425"/>
      <c r="T2425"/>
      <c r="U2425"/>
      <c r="V2425"/>
      <c r="W2425" s="115"/>
      <c r="AB2425" s="46"/>
      <c r="AC2425" s="46"/>
      <c r="AD2425" s="46"/>
      <c r="AE2425" s="46"/>
      <c r="AF2425" s="46"/>
    </row>
    <row r="2426" spans="1:32" x14ac:dyDescent="0.2">
      <c r="A2426"/>
      <c r="B2426"/>
      <c r="D2426"/>
      <c r="E2426"/>
      <c r="F2426"/>
      <c r="G2426"/>
      <c r="H2426"/>
      <c r="I2426"/>
      <c r="J2426"/>
      <c r="K2426"/>
      <c r="L2426"/>
      <c r="M2426"/>
      <c r="N2426"/>
      <c r="O2426"/>
      <c r="P2426"/>
      <c r="Q2426"/>
      <c r="R2426"/>
      <c r="S2426"/>
      <c r="T2426"/>
      <c r="U2426"/>
      <c r="V2426"/>
      <c r="W2426" s="115"/>
      <c r="AB2426" s="46"/>
      <c r="AC2426" s="46"/>
      <c r="AD2426" s="46"/>
      <c r="AE2426" s="46"/>
      <c r="AF2426" s="46"/>
    </row>
    <row r="2427" spans="1:32" x14ac:dyDescent="0.2">
      <c r="A2427"/>
      <c r="B2427"/>
      <c r="D2427"/>
      <c r="E2427"/>
      <c r="F2427"/>
      <c r="G2427"/>
      <c r="H2427"/>
      <c r="I2427"/>
      <c r="J2427"/>
      <c r="K2427"/>
      <c r="L2427"/>
      <c r="M2427"/>
      <c r="N2427"/>
      <c r="O2427"/>
      <c r="P2427"/>
      <c r="Q2427"/>
      <c r="R2427"/>
      <c r="S2427"/>
      <c r="T2427"/>
      <c r="U2427"/>
      <c r="V2427"/>
      <c r="W2427" s="115"/>
      <c r="AB2427" s="46"/>
      <c r="AC2427" s="46"/>
      <c r="AD2427" s="46"/>
      <c r="AE2427" s="46"/>
      <c r="AF2427" s="46"/>
    </row>
    <row r="2428" spans="1:32" x14ac:dyDescent="0.2">
      <c r="A2428"/>
      <c r="B2428"/>
      <c r="D2428"/>
      <c r="E2428"/>
      <c r="F2428"/>
      <c r="G2428"/>
      <c r="H2428"/>
      <c r="I2428"/>
      <c r="J2428"/>
      <c r="K2428"/>
      <c r="L2428"/>
      <c r="M2428"/>
      <c r="N2428"/>
      <c r="O2428"/>
      <c r="P2428"/>
      <c r="Q2428"/>
      <c r="R2428"/>
      <c r="S2428"/>
      <c r="T2428"/>
      <c r="U2428"/>
      <c r="V2428"/>
      <c r="W2428" s="115"/>
      <c r="AB2428" s="46"/>
      <c r="AC2428" s="46"/>
      <c r="AD2428" s="46"/>
      <c r="AE2428" s="46"/>
      <c r="AF2428" s="46"/>
    </row>
    <row r="2429" spans="1:32" x14ac:dyDescent="0.2">
      <c r="A2429"/>
      <c r="B2429"/>
      <c r="D2429"/>
      <c r="E2429"/>
      <c r="F2429"/>
      <c r="G2429"/>
      <c r="H2429"/>
      <c r="I2429"/>
      <c r="J2429"/>
      <c r="K2429"/>
      <c r="L2429"/>
      <c r="M2429"/>
      <c r="N2429"/>
      <c r="O2429"/>
      <c r="P2429"/>
      <c r="Q2429"/>
      <c r="R2429"/>
      <c r="S2429"/>
      <c r="T2429"/>
      <c r="U2429"/>
      <c r="V2429"/>
      <c r="W2429" s="115"/>
      <c r="AB2429" s="46"/>
      <c r="AC2429" s="46"/>
      <c r="AD2429" s="46"/>
      <c r="AE2429" s="46"/>
      <c r="AF2429" s="46"/>
    </row>
    <row r="2430" spans="1:32" x14ac:dyDescent="0.2">
      <c r="A2430"/>
      <c r="B2430"/>
      <c r="D2430"/>
      <c r="E2430"/>
      <c r="F2430"/>
      <c r="G2430"/>
      <c r="H2430"/>
      <c r="I2430"/>
      <c r="J2430"/>
      <c r="K2430"/>
      <c r="L2430"/>
      <c r="M2430"/>
      <c r="N2430"/>
      <c r="O2430"/>
      <c r="P2430"/>
      <c r="Q2430"/>
      <c r="R2430"/>
      <c r="S2430"/>
      <c r="T2430"/>
      <c r="U2430"/>
      <c r="V2430"/>
      <c r="W2430" s="115"/>
      <c r="AB2430" s="46"/>
      <c r="AC2430" s="46"/>
      <c r="AD2430" s="46"/>
      <c r="AE2430" s="46"/>
      <c r="AF2430" s="46"/>
    </row>
    <row r="2431" spans="1:32" x14ac:dyDescent="0.2">
      <c r="A2431"/>
      <c r="B2431"/>
      <c r="D2431"/>
      <c r="E2431"/>
      <c r="F2431"/>
      <c r="G2431"/>
      <c r="H2431"/>
      <c r="I2431"/>
      <c r="J2431"/>
      <c r="K2431"/>
      <c r="L2431"/>
      <c r="M2431"/>
      <c r="N2431"/>
      <c r="O2431"/>
      <c r="P2431"/>
      <c r="Q2431"/>
      <c r="R2431"/>
      <c r="S2431"/>
      <c r="T2431"/>
      <c r="U2431"/>
      <c r="V2431"/>
      <c r="W2431" s="115"/>
      <c r="AB2431" s="46"/>
      <c r="AC2431" s="46"/>
      <c r="AD2431" s="46"/>
      <c r="AE2431" s="46"/>
      <c r="AF2431" s="46"/>
    </row>
    <row r="2432" spans="1:32" x14ac:dyDescent="0.2">
      <c r="A2432"/>
      <c r="B2432"/>
      <c r="D2432"/>
      <c r="E2432"/>
      <c r="F2432"/>
      <c r="G2432"/>
      <c r="H2432"/>
      <c r="I2432"/>
      <c r="J2432"/>
      <c r="K2432"/>
      <c r="L2432"/>
      <c r="M2432"/>
      <c r="N2432"/>
      <c r="O2432"/>
      <c r="P2432"/>
      <c r="Q2432"/>
      <c r="R2432"/>
      <c r="S2432"/>
      <c r="T2432"/>
      <c r="U2432"/>
      <c r="V2432"/>
      <c r="W2432" s="115"/>
      <c r="AB2432" s="46"/>
      <c r="AC2432" s="46"/>
      <c r="AD2432" s="46"/>
      <c r="AE2432" s="46"/>
      <c r="AF2432" s="46"/>
    </row>
    <row r="2433" spans="1:32" x14ac:dyDescent="0.2">
      <c r="A2433"/>
      <c r="B2433"/>
      <c r="D2433"/>
      <c r="E2433"/>
      <c r="F2433"/>
      <c r="G2433"/>
      <c r="H2433"/>
      <c r="I2433"/>
      <c r="J2433"/>
      <c r="K2433"/>
      <c r="L2433"/>
      <c r="M2433"/>
      <c r="N2433"/>
      <c r="O2433"/>
      <c r="P2433"/>
      <c r="Q2433"/>
      <c r="R2433"/>
      <c r="S2433"/>
      <c r="T2433"/>
      <c r="U2433"/>
      <c r="V2433"/>
      <c r="W2433" s="115"/>
      <c r="AB2433" s="46"/>
      <c r="AC2433" s="46"/>
      <c r="AD2433" s="46"/>
      <c r="AE2433" s="46"/>
      <c r="AF2433" s="46"/>
    </row>
    <row r="2434" spans="1:32" x14ac:dyDescent="0.2">
      <c r="A2434"/>
      <c r="B2434"/>
      <c r="D2434"/>
      <c r="E2434"/>
      <c r="F2434"/>
      <c r="G2434"/>
      <c r="H2434"/>
      <c r="I2434"/>
      <c r="J2434"/>
      <c r="K2434"/>
      <c r="L2434"/>
      <c r="M2434"/>
      <c r="N2434"/>
      <c r="O2434"/>
      <c r="P2434"/>
      <c r="Q2434"/>
      <c r="R2434"/>
      <c r="S2434"/>
      <c r="T2434"/>
      <c r="U2434"/>
      <c r="V2434"/>
      <c r="W2434" s="115"/>
      <c r="AB2434" s="46"/>
      <c r="AC2434" s="46"/>
      <c r="AD2434" s="46"/>
      <c r="AE2434" s="46"/>
      <c r="AF2434" s="46"/>
    </row>
    <row r="2435" spans="1:32" x14ac:dyDescent="0.2">
      <c r="A2435"/>
      <c r="B2435"/>
      <c r="D2435"/>
      <c r="E2435"/>
      <c r="F2435"/>
      <c r="G2435"/>
      <c r="H2435"/>
      <c r="I2435"/>
      <c r="J2435"/>
      <c r="K2435"/>
      <c r="L2435"/>
      <c r="M2435"/>
      <c r="N2435"/>
      <c r="O2435"/>
      <c r="P2435"/>
      <c r="Q2435"/>
      <c r="R2435"/>
      <c r="S2435"/>
      <c r="T2435"/>
      <c r="U2435"/>
      <c r="V2435"/>
      <c r="W2435" s="115"/>
      <c r="AB2435" s="46"/>
      <c r="AC2435" s="46"/>
      <c r="AD2435" s="46"/>
      <c r="AE2435" s="46"/>
      <c r="AF2435" s="46"/>
    </row>
    <row r="2436" spans="1:32" x14ac:dyDescent="0.2">
      <c r="A2436"/>
      <c r="B2436"/>
      <c r="D2436"/>
      <c r="E2436"/>
      <c r="F2436"/>
      <c r="G2436"/>
      <c r="H2436"/>
      <c r="I2436"/>
      <c r="J2436"/>
      <c r="K2436"/>
      <c r="L2436"/>
      <c r="M2436"/>
      <c r="N2436"/>
      <c r="O2436"/>
      <c r="P2436"/>
      <c r="Q2436"/>
      <c r="R2436"/>
      <c r="S2436"/>
      <c r="T2436"/>
      <c r="U2436"/>
      <c r="V2436"/>
      <c r="W2436" s="115"/>
      <c r="AB2436" s="46"/>
      <c r="AC2436" s="46"/>
      <c r="AD2436" s="46"/>
      <c r="AE2436" s="46"/>
      <c r="AF2436" s="46"/>
    </row>
    <row r="2437" spans="1:32" x14ac:dyDescent="0.2">
      <c r="A2437"/>
      <c r="B2437"/>
      <c r="D2437"/>
      <c r="E2437"/>
      <c r="F2437"/>
      <c r="G2437"/>
      <c r="H2437"/>
      <c r="I2437"/>
      <c r="J2437"/>
      <c r="K2437"/>
      <c r="L2437"/>
      <c r="M2437"/>
      <c r="N2437"/>
      <c r="O2437"/>
      <c r="P2437"/>
      <c r="Q2437"/>
      <c r="R2437"/>
      <c r="S2437"/>
      <c r="T2437"/>
      <c r="U2437"/>
      <c r="V2437"/>
      <c r="W2437" s="115"/>
      <c r="AB2437" s="46"/>
      <c r="AC2437" s="46"/>
      <c r="AD2437" s="46"/>
      <c r="AE2437" s="46"/>
      <c r="AF2437" s="46"/>
    </row>
    <row r="2438" spans="1:32" x14ac:dyDescent="0.2">
      <c r="A2438"/>
      <c r="B2438"/>
      <c r="D2438"/>
      <c r="E2438"/>
      <c r="F2438"/>
      <c r="G2438"/>
      <c r="H2438"/>
      <c r="I2438"/>
      <c r="J2438"/>
      <c r="K2438"/>
      <c r="L2438"/>
      <c r="M2438"/>
      <c r="N2438"/>
      <c r="O2438"/>
      <c r="P2438"/>
      <c r="Q2438"/>
      <c r="R2438"/>
      <c r="S2438"/>
      <c r="T2438"/>
      <c r="U2438"/>
      <c r="V2438"/>
      <c r="W2438" s="115"/>
      <c r="AB2438" s="46"/>
      <c r="AC2438" s="46"/>
      <c r="AD2438" s="46"/>
      <c r="AE2438" s="46"/>
      <c r="AF2438" s="46"/>
    </row>
    <row r="2439" spans="1:32" x14ac:dyDescent="0.2">
      <c r="A2439"/>
      <c r="B2439"/>
      <c r="D2439"/>
      <c r="E2439"/>
      <c r="F2439"/>
      <c r="G2439"/>
      <c r="H2439"/>
      <c r="I2439"/>
      <c r="J2439"/>
      <c r="K2439"/>
      <c r="L2439"/>
      <c r="M2439"/>
      <c r="N2439"/>
      <c r="O2439"/>
      <c r="P2439"/>
      <c r="Q2439"/>
      <c r="R2439"/>
      <c r="S2439"/>
      <c r="T2439"/>
      <c r="U2439"/>
      <c r="V2439"/>
      <c r="W2439" s="115"/>
      <c r="AB2439" s="46"/>
      <c r="AC2439" s="46"/>
      <c r="AD2439" s="46"/>
      <c r="AE2439" s="46"/>
      <c r="AF2439" s="46"/>
    </row>
    <row r="2440" spans="1:32" x14ac:dyDescent="0.2">
      <c r="A2440"/>
      <c r="B2440"/>
      <c r="D2440"/>
      <c r="E2440"/>
      <c r="F2440"/>
      <c r="G2440"/>
      <c r="H2440"/>
      <c r="I2440"/>
      <c r="J2440"/>
      <c r="K2440"/>
      <c r="L2440"/>
      <c r="M2440"/>
      <c r="N2440"/>
      <c r="O2440"/>
      <c r="P2440"/>
      <c r="Q2440"/>
      <c r="R2440"/>
      <c r="S2440"/>
      <c r="T2440"/>
      <c r="U2440"/>
      <c r="V2440"/>
      <c r="W2440" s="115"/>
      <c r="AB2440" s="46"/>
      <c r="AC2440" s="46"/>
      <c r="AD2440" s="46"/>
      <c r="AE2440" s="46"/>
      <c r="AF2440" s="46"/>
    </row>
    <row r="2441" spans="1:32" x14ac:dyDescent="0.2">
      <c r="A2441"/>
      <c r="B2441"/>
      <c r="D2441"/>
      <c r="E2441"/>
      <c r="F2441"/>
      <c r="G2441"/>
      <c r="H2441"/>
      <c r="I2441"/>
      <c r="J2441"/>
      <c r="K2441"/>
      <c r="L2441"/>
      <c r="M2441"/>
      <c r="N2441"/>
      <c r="O2441"/>
      <c r="P2441"/>
      <c r="Q2441"/>
      <c r="R2441"/>
      <c r="S2441"/>
      <c r="T2441"/>
      <c r="U2441"/>
      <c r="V2441"/>
      <c r="W2441" s="115"/>
      <c r="AB2441" s="46"/>
      <c r="AC2441" s="46"/>
      <c r="AD2441" s="46"/>
      <c r="AE2441" s="46"/>
      <c r="AF2441" s="46"/>
    </row>
    <row r="2442" spans="1:32" x14ac:dyDescent="0.2">
      <c r="A2442"/>
      <c r="B2442"/>
      <c r="D2442"/>
      <c r="E2442"/>
      <c r="F2442"/>
      <c r="G2442"/>
      <c r="H2442"/>
      <c r="I2442"/>
      <c r="J2442"/>
      <c r="K2442"/>
      <c r="L2442"/>
      <c r="M2442"/>
      <c r="N2442"/>
      <c r="O2442"/>
      <c r="P2442"/>
      <c r="Q2442"/>
      <c r="R2442"/>
      <c r="S2442"/>
      <c r="T2442"/>
      <c r="U2442"/>
      <c r="V2442"/>
      <c r="W2442" s="115"/>
      <c r="AB2442" s="46"/>
      <c r="AC2442" s="46"/>
      <c r="AD2442" s="46"/>
      <c r="AE2442" s="46"/>
      <c r="AF2442" s="46"/>
    </row>
    <row r="2443" spans="1:32" x14ac:dyDescent="0.2">
      <c r="A2443"/>
      <c r="B2443"/>
      <c r="D2443"/>
      <c r="E2443"/>
      <c r="F2443"/>
      <c r="G2443"/>
      <c r="H2443"/>
      <c r="I2443"/>
      <c r="J2443"/>
      <c r="K2443"/>
      <c r="L2443"/>
      <c r="M2443"/>
      <c r="N2443"/>
      <c r="O2443"/>
      <c r="P2443"/>
      <c r="Q2443"/>
      <c r="R2443"/>
      <c r="S2443"/>
      <c r="T2443"/>
      <c r="U2443"/>
      <c r="V2443"/>
      <c r="W2443" s="115"/>
      <c r="AB2443" s="46"/>
      <c r="AC2443" s="46"/>
      <c r="AD2443" s="46"/>
      <c r="AE2443" s="46"/>
      <c r="AF2443" s="46"/>
    </row>
    <row r="2444" spans="1:32" x14ac:dyDescent="0.2">
      <c r="A2444"/>
      <c r="B2444"/>
      <c r="D2444"/>
      <c r="E2444"/>
      <c r="F2444"/>
      <c r="G2444"/>
      <c r="H2444"/>
      <c r="I2444"/>
      <c r="J2444"/>
      <c r="K2444"/>
      <c r="L2444"/>
      <c r="M2444"/>
      <c r="N2444"/>
      <c r="O2444"/>
      <c r="P2444"/>
      <c r="Q2444"/>
      <c r="R2444"/>
      <c r="S2444"/>
      <c r="T2444"/>
      <c r="U2444"/>
      <c r="V2444"/>
      <c r="W2444" s="115"/>
      <c r="AB2444" s="46"/>
      <c r="AC2444" s="46"/>
      <c r="AD2444" s="46"/>
      <c r="AE2444" s="46"/>
      <c r="AF2444" s="46"/>
    </row>
    <row r="2445" spans="1:32" x14ac:dyDescent="0.2">
      <c r="A2445"/>
      <c r="B2445"/>
      <c r="D2445"/>
      <c r="E2445"/>
      <c r="F2445"/>
      <c r="G2445"/>
      <c r="H2445"/>
      <c r="I2445"/>
      <c r="J2445"/>
      <c r="K2445"/>
      <c r="L2445"/>
      <c r="M2445"/>
      <c r="N2445"/>
      <c r="O2445"/>
      <c r="P2445"/>
      <c r="Q2445"/>
      <c r="R2445"/>
      <c r="S2445"/>
      <c r="T2445"/>
      <c r="U2445"/>
      <c r="V2445"/>
      <c r="W2445" s="115"/>
      <c r="AB2445" s="46"/>
      <c r="AC2445" s="46"/>
      <c r="AD2445" s="46"/>
      <c r="AE2445" s="46"/>
      <c r="AF2445" s="46"/>
    </row>
    <row r="2446" spans="1:32" x14ac:dyDescent="0.2">
      <c r="A2446"/>
      <c r="B2446"/>
      <c r="D2446"/>
      <c r="E2446"/>
      <c r="F2446"/>
      <c r="G2446"/>
      <c r="H2446"/>
      <c r="I2446"/>
      <c r="J2446"/>
      <c r="K2446"/>
      <c r="L2446"/>
      <c r="M2446"/>
      <c r="N2446"/>
      <c r="O2446"/>
      <c r="P2446"/>
      <c r="Q2446"/>
      <c r="R2446"/>
      <c r="S2446"/>
      <c r="T2446"/>
      <c r="U2446"/>
      <c r="V2446"/>
      <c r="W2446" s="115"/>
      <c r="AB2446" s="46"/>
      <c r="AC2446" s="46"/>
      <c r="AD2446" s="46"/>
      <c r="AE2446" s="46"/>
      <c r="AF2446" s="46"/>
    </row>
    <row r="2447" spans="1:32" x14ac:dyDescent="0.2">
      <c r="A2447"/>
      <c r="B2447"/>
      <c r="D2447"/>
      <c r="E2447"/>
      <c r="F2447"/>
      <c r="G2447"/>
      <c r="H2447"/>
      <c r="I2447"/>
      <c r="J2447"/>
      <c r="K2447"/>
      <c r="L2447"/>
      <c r="M2447"/>
      <c r="N2447"/>
      <c r="O2447"/>
      <c r="P2447"/>
      <c r="Q2447"/>
      <c r="R2447"/>
      <c r="S2447"/>
      <c r="T2447"/>
      <c r="U2447"/>
      <c r="V2447"/>
      <c r="W2447" s="115"/>
      <c r="AB2447" s="46"/>
      <c r="AC2447" s="46"/>
      <c r="AD2447" s="46"/>
      <c r="AE2447" s="46"/>
      <c r="AF2447" s="46"/>
    </row>
    <row r="2448" spans="1:32" x14ac:dyDescent="0.2">
      <c r="A2448"/>
      <c r="B2448"/>
      <c r="D2448"/>
      <c r="E2448"/>
      <c r="F2448"/>
      <c r="G2448"/>
      <c r="H2448"/>
      <c r="I2448"/>
      <c r="J2448"/>
      <c r="K2448"/>
      <c r="L2448"/>
      <c r="M2448"/>
      <c r="N2448"/>
      <c r="O2448"/>
      <c r="P2448"/>
      <c r="Q2448"/>
      <c r="R2448"/>
      <c r="S2448"/>
      <c r="T2448"/>
      <c r="U2448"/>
      <c r="V2448"/>
      <c r="W2448" s="115"/>
      <c r="AB2448" s="46"/>
      <c r="AC2448" s="46"/>
      <c r="AD2448" s="46"/>
      <c r="AE2448" s="46"/>
      <c r="AF2448" s="46"/>
    </row>
    <row r="2449" spans="1:32" x14ac:dyDescent="0.2">
      <c r="A2449"/>
      <c r="B2449"/>
      <c r="D2449"/>
      <c r="E2449"/>
      <c r="F2449"/>
      <c r="G2449"/>
      <c r="H2449"/>
      <c r="I2449"/>
      <c r="J2449"/>
      <c r="K2449"/>
      <c r="L2449"/>
      <c r="M2449"/>
      <c r="N2449"/>
      <c r="O2449"/>
      <c r="P2449"/>
      <c r="Q2449"/>
      <c r="R2449"/>
      <c r="S2449"/>
      <c r="T2449"/>
      <c r="U2449"/>
      <c r="V2449"/>
      <c r="W2449" s="115"/>
      <c r="AB2449" s="46"/>
      <c r="AC2449" s="46"/>
      <c r="AD2449" s="46"/>
      <c r="AE2449" s="46"/>
      <c r="AF2449" s="46"/>
    </row>
    <row r="2450" spans="1:32" x14ac:dyDescent="0.2">
      <c r="A2450"/>
      <c r="B2450"/>
      <c r="D2450"/>
      <c r="E2450"/>
      <c r="F2450"/>
      <c r="G2450"/>
      <c r="H2450"/>
      <c r="I2450"/>
      <c r="J2450"/>
      <c r="K2450"/>
      <c r="L2450"/>
      <c r="M2450"/>
      <c r="N2450"/>
      <c r="O2450"/>
      <c r="P2450"/>
      <c r="Q2450"/>
      <c r="R2450"/>
      <c r="S2450"/>
      <c r="T2450"/>
      <c r="U2450"/>
      <c r="V2450"/>
      <c r="W2450" s="115"/>
      <c r="AB2450" s="46"/>
      <c r="AC2450" s="46"/>
      <c r="AD2450" s="46"/>
      <c r="AE2450" s="46"/>
      <c r="AF2450" s="46"/>
    </row>
    <row r="2451" spans="1:32" x14ac:dyDescent="0.2">
      <c r="A2451"/>
      <c r="B2451"/>
      <c r="D2451"/>
      <c r="E2451"/>
      <c r="F2451"/>
      <c r="G2451"/>
      <c r="H2451"/>
      <c r="I2451"/>
      <c r="J2451"/>
      <c r="K2451"/>
      <c r="L2451"/>
      <c r="M2451"/>
      <c r="N2451"/>
      <c r="O2451"/>
      <c r="P2451"/>
      <c r="Q2451"/>
      <c r="R2451"/>
      <c r="S2451"/>
      <c r="T2451"/>
      <c r="U2451"/>
      <c r="V2451"/>
      <c r="W2451" s="115"/>
      <c r="AB2451" s="46"/>
      <c r="AC2451" s="46"/>
      <c r="AD2451" s="46"/>
      <c r="AE2451" s="46"/>
      <c r="AF2451" s="46"/>
    </row>
    <row r="2452" spans="1:32" x14ac:dyDescent="0.2">
      <c r="A2452"/>
      <c r="B2452"/>
      <c r="D2452"/>
      <c r="E2452"/>
      <c r="F2452"/>
      <c r="G2452"/>
      <c r="H2452"/>
      <c r="I2452"/>
      <c r="J2452"/>
      <c r="K2452"/>
      <c r="L2452"/>
      <c r="M2452"/>
      <c r="N2452"/>
      <c r="O2452"/>
      <c r="P2452"/>
      <c r="Q2452"/>
      <c r="R2452"/>
      <c r="S2452"/>
      <c r="T2452"/>
      <c r="U2452"/>
      <c r="V2452"/>
      <c r="W2452" s="115"/>
      <c r="AB2452" s="46"/>
      <c r="AC2452" s="46"/>
      <c r="AD2452" s="46"/>
      <c r="AE2452" s="46"/>
      <c r="AF2452" s="46"/>
    </row>
    <row r="2453" spans="1:32" x14ac:dyDescent="0.2">
      <c r="A2453"/>
      <c r="B2453"/>
      <c r="D2453"/>
      <c r="E2453"/>
      <c r="F2453"/>
      <c r="G2453"/>
      <c r="H2453"/>
      <c r="I2453"/>
      <c r="J2453"/>
      <c r="K2453"/>
      <c r="L2453"/>
      <c r="M2453"/>
      <c r="N2453"/>
      <c r="O2453"/>
      <c r="P2453"/>
      <c r="Q2453"/>
      <c r="R2453"/>
      <c r="S2453"/>
      <c r="T2453"/>
      <c r="U2453"/>
      <c r="V2453"/>
      <c r="W2453" s="115"/>
      <c r="AB2453" s="46"/>
      <c r="AC2453" s="46"/>
      <c r="AD2453" s="46"/>
      <c r="AE2453" s="46"/>
      <c r="AF2453" s="46"/>
    </row>
    <row r="2454" spans="1:32" x14ac:dyDescent="0.2">
      <c r="A2454"/>
      <c r="B2454"/>
      <c r="D2454"/>
      <c r="E2454"/>
      <c r="F2454"/>
      <c r="G2454"/>
      <c r="H2454"/>
      <c r="I2454"/>
      <c r="J2454"/>
      <c r="K2454"/>
      <c r="L2454"/>
      <c r="M2454"/>
      <c r="N2454"/>
      <c r="O2454"/>
      <c r="P2454"/>
      <c r="Q2454"/>
      <c r="R2454"/>
      <c r="S2454"/>
      <c r="T2454"/>
      <c r="U2454"/>
      <c r="V2454"/>
      <c r="W2454" s="115"/>
      <c r="AB2454" s="46"/>
      <c r="AC2454" s="46"/>
      <c r="AD2454" s="46"/>
      <c r="AE2454" s="46"/>
      <c r="AF2454" s="46"/>
    </row>
    <row r="2455" spans="1:32" x14ac:dyDescent="0.2">
      <c r="A2455"/>
      <c r="B2455"/>
      <c r="D2455"/>
      <c r="E2455"/>
      <c r="F2455"/>
      <c r="G2455"/>
      <c r="H2455"/>
      <c r="I2455"/>
      <c r="J2455"/>
      <c r="K2455"/>
      <c r="L2455"/>
      <c r="M2455"/>
      <c r="N2455"/>
      <c r="O2455"/>
      <c r="P2455"/>
      <c r="Q2455"/>
      <c r="R2455"/>
      <c r="S2455"/>
      <c r="T2455"/>
      <c r="U2455"/>
      <c r="V2455"/>
      <c r="W2455" s="115"/>
      <c r="AB2455" s="46"/>
      <c r="AC2455" s="46"/>
      <c r="AD2455" s="46"/>
      <c r="AE2455" s="46"/>
      <c r="AF2455" s="46"/>
    </row>
    <row r="2456" spans="1:32" x14ac:dyDescent="0.2">
      <c r="A2456"/>
      <c r="B2456"/>
      <c r="D2456"/>
      <c r="E2456"/>
      <c r="F2456"/>
      <c r="G2456"/>
      <c r="H2456"/>
      <c r="I2456"/>
      <c r="J2456"/>
      <c r="K2456"/>
      <c r="L2456"/>
      <c r="M2456"/>
      <c r="N2456"/>
      <c r="O2456"/>
      <c r="P2456"/>
      <c r="Q2456"/>
      <c r="R2456"/>
      <c r="S2456"/>
      <c r="T2456"/>
      <c r="U2456"/>
      <c r="V2456"/>
      <c r="W2456" s="115"/>
      <c r="AB2456" s="46"/>
      <c r="AC2456" s="46"/>
      <c r="AD2456" s="46"/>
      <c r="AE2456" s="46"/>
      <c r="AF2456" s="46"/>
    </row>
    <row r="2457" spans="1:32" x14ac:dyDescent="0.2">
      <c r="A2457"/>
      <c r="B2457"/>
      <c r="D2457"/>
      <c r="E2457"/>
      <c r="F2457"/>
      <c r="G2457"/>
      <c r="H2457"/>
      <c r="I2457"/>
      <c r="J2457"/>
      <c r="K2457"/>
      <c r="L2457"/>
      <c r="M2457"/>
      <c r="N2457"/>
      <c r="O2457"/>
      <c r="P2457"/>
      <c r="Q2457"/>
      <c r="R2457"/>
      <c r="S2457"/>
      <c r="T2457"/>
      <c r="U2457"/>
      <c r="V2457"/>
      <c r="W2457" s="115"/>
      <c r="AB2457" s="46"/>
      <c r="AC2457" s="46"/>
      <c r="AD2457" s="46"/>
      <c r="AE2457" s="46"/>
      <c r="AF2457" s="46"/>
    </row>
    <row r="2458" spans="1:32" x14ac:dyDescent="0.2">
      <c r="A2458"/>
      <c r="B2458"/>
      <c r="D2458"/>
      <c r="E2458"/>
      <c r="F2458"/>
      <c r="G2458"/>
      <c r="H2458"/>
      <c r="I2458"/>
      <c r="J2458"/>
      <c r="K2458"/>
      <c r="L2458"/>
      <c r="M2458"/>
      <c r="N2458"/>
      <c r="O2458"/>
      <c r="P2458"/>
      <c r="Q2458"/>
      <c r="R2458"/>
      <c r="S2458"/>
      <c r="T2458"/>
      <c r="U2458"/>
      <c r="V2458"/>
      <c r="W2458" s="115"/>
      <c r="AB2458" s="46"/>
      <c r="AC2458" s="46"/>
      <c r="AD2458" s="46"/>
      <c r="AE2458" s="46"/>
      <c r="AF2458" s="46"/>
    </row>
    <row r="2459" spans="1:32" x14ac:dyDescent="0.2">
      <c r="A2459"/>
      <c r="B2459"/>
      <c r="D2459"/>
      <c r="E2459"/>
      <c r="F2459"/>
      <c r="G2459"/>
      <c r="H2459"/>
      <c r="I2459"/>
      <c r="J2459"/>
      <c r="K2459"/>
      <c r="L2459"/>
      <c r="M2459"/>
      <c r="N2459"/>
      <c r="O2459"/>
      <c r="P2459"/>
      <c r="Q2459"/>
      <c r="R2459"/>
      <c r="S2459"/>
      <c r="T2459"/>
      <c r="U2459"/>
      <c r="V2459"/>
      <c r="W2459" s="115"/>
      <c r="AB2459" s="46"/>
      <c r="AC2459" s="46"/>
      <c r="AD2459" s="46"/>
      <c r="AE2459" s="46"/>
      <c r="AF2459" s="46"/>
    </row>
    <row r="2460" spans="1:32" x14ac:dyDescent="0.2">
      <c r="A2460"/>
      <c r="B2460"/>
      <c r="D2460"/>
      <c r="E2460"/>
      <c r="F2460"/>
      <c r="G2460"/>
      <c r="H2460"/>
      <c r="I2460"/>
      <c r="J2460"/>
      <c r="K2460"/>
      <c r="L2460"/>
      <c r="M2460"/>
      <c r="N2460"/>
      <c r="O2460"/>
      <c r="P2460"/>
      <c r="Q2460"/>
      <c r="R2460"/>
      <c r="S2460"/>
      <c r="T2460"/>
      <c r="U2460"/>
      <c r="V2460"/>
      <c r="W2460" s="115"/>
      <c r="AB2460" s="46"/>
      <c r="AC2460" s="46"/>
      <c r="AD2460" s="46"/>
      <c r="AE2460" s="46"/>
      <c r="AF2460" s="46"/>
    </row>
    <row r="2461" spans="1:32" x14ac:dyDescent="0.2">
      <c r="A2461"/>
      <c r="B2461"/>
      <c r="D2461"/>
      <c r="E2461"/>
      <c r="F2461"/>
      <c r="G2461"/>
      <c r="H2461"/>
      <c r="I2461"/>
      <c r="J2461"/>
      <c r="K2461"/>
      <c r="L2461"/>
      <c r="M2461"/>
      <c r="N2461"/>
      <c r="O2461"/>
      <c r="P2461"/>
      <c r="Q2461"/>
      <c r="R2461"/>
      <c r="S2461"/>
      <c r="T2461"/>
      <c r="U2461"/>
      <c r="V2461"/>
      <c r="W2461" s="115"/>
      <c r="AB2461" s="46"/>
      <c r="AC2461" s="46"/>
      <c r="AD2461" s="46"/>
      <c r="AE2461" s="46"/>
      <c r="AF2461" s="46"/>
    </row>
    <row r="2462" spans="1:32" x14ac:dyDescent="0.2">
      <c r="A2462"/>
      <c r="B2462"/>
      <c r="D2462"/>
      <c r="E2462"/>
      <c r="F2462"/>
      <c r="G2462"/>
      <c r="H2462"/>
      <c r="I2462"/>
      <c r="J2462"/>
      <c r="K2462"/>
      <c r="L2462"/>
      <c r="M2462"/>
      <c r="N2462"/>
      <c r="O2462"/>
      <c r="P2462"/>
      <c r="Q2462"/>
      <c r="R2462"/>
      <c r="S2462"/>
      <c r="T2462"/>
      <c r="U2462"/>
      <c r="V2462"/>
      <c r="W2462" s="115"/>
      <c r="AB2462" s="46"/>
      <c r="AC2462" s="46"/>
      <c r="AD2462" s="46"/>
      <c r="AE2462" s="46"/>
      <c r="AF2462" s="46"/>
    </row>
    <row r="2463" spans="1:32" x14ac:dyDescent="0.2">
      <c r="A2463"/>
      <c r="B2463"/>
      <c r="D2463"/>
      <c r="E2463"/>
      <c r="F2463"/>
      <c r="G2463"/>
      <c r="H2463"/>
      <c r="I2463"/>
      <c r="J2463"/>
      <c r="K2463"/>
      <c r="L2463"/>
      <c r="M2463"/>
      <c r="N2463"/>
      <c r="O2463"/>
      <c r="P2463"/>
      <c r="Q2463"/>
      <c r="R2463"/>
      <c r="S2463"/>
      <c r="T2463"/>
      <c r="U2463"/>
      <c r="V2463"/>
      <c r="W2463" s="115"/>
      <c r="AB2463" s="46"/>
      <c r="AC2463" s="46"/>
      <c r="AD2463" s="46"/>
      <c r="AE2463" s="46"/>
      <c r="AF2463" s="46"/>
    </row>
    <row r="2464" spans="1:32" x14ac:dyDescent="0.2">
      <c r="A2464"/>
      <c r="B2464"/>
      <c r="D2464"/>
      <c r="E2464"/>
      <c r="F2464"/>
      <c r="G2464"/>
      <c r="H2464"/>
      <c r="I2464"/>
      <c r="J2464"/>
      <c r="K2464"/>
      <c r="L2464"/>
      <c r="M2464"/>
      <c r="N2464"/>
      <c r="O2464"/>
      <c r="P2464"/>
      <c r="Q2464"/>
      <c r="R2464"/>
      <c r="S2464"/>
      <c r="T2464"/>
      <c r="U2464"/>
      <c r="V2464"/>
      <c r="W2464" s="115"/>
      <c r="AB2464" s="46"/>
      <c r="AC2464" s="46"/>
      <c r="AD2464" s="46"/>
      <c r="AE2464" s="46"/>
      <c r="AF2464" s="46"/>
    </row>
    <row r="2465" spans="1:32" x14ac:dyDescent="0.2">
      <c r="A2465"/>
      <c r="B2465"/>
      <c r="D2465"/>
      <c r="E2465"/>
      <c r="F2465"/>
      <c r="G2465"/>
      <c r="H2465"/>
      <c r="I2465"/>
      <c r="J2465"/>
      <c r="K2465"/>
      <c r="L2465"/>
      <c r="M2465"/>
      <c r="N2465"/>
      <c r="O2465"/>
      <c r="P2465"/>
      <c r="Q2465"/>
      <c r="R2465"/>
      <c r="S2465"/>
      <c r="T2465"/>
      <c r="U2465"/>
      <c r="V2465"/>
      <c r="W2465" s="115"/>
      <c r="AB2465" s="46"/>
      <c r="AC2465" s="46"/>
      <c r="AD2465" s="46"/>
      <c r="AE2465" s="46"/>
      <c r="AF2465" s="46"/>
    </row>
    <row r="2466" spans="1:32" x14ac:dyDescent="0.2">
      <c r="A2466"/>
      <c r="B2466"/>
      <c r="D2466"/>
      <c r="E2466"/>
      <c r="F2466"/>
      <c r="G2466"/>
      <c r="H2466"/>
      <c r="I2466"/>
      <c r="J2466"/>
      <c r="K2466"/>
      <c r="L2466"/>
      <c r="M2466"/>
      <c r="N2466"/>
      <c r="O2466"/>
      <c r="P2466"/>
      <c r="Q2466"/>
      <c r="R2466"/>
      <c r="S2466"/>
      <c r="T2466"/>
      <c r="U2466"/>
      <c r="V2466"/>
      <c r="W2466" s="115"/>
      <c r="AB2466" s="46"/>
      <c r="AC2466" s="46"/>
      <c r="AD2466" s="46"/>
      <c r="AE2466" s="46"/>
      <c r="AF2466" s="46"/>
    </row>
    <row r="2467" spans="1:32" x14ac:dyDescent="0.2">
      <c r="A2467"/>
      <c r="B2467"/>
      <c r="D2467"/>
      <c r="E2467"/>
      <c r="F2467"/>
      <c r="G2467"/>
      <c r="H2467"/>
      <c r="I2467"/>
      <c r="J2467"/>
      <c r="K2467"/>
      <c r="L2467"/>
      <c r="M2467"/>
      <c r="N2467"/>
      <c r="O2467"/>
      <c r="P2467"/>
      <c r="Q2467"/>
      <c r="R2467"/>
      <c r="S2467"/>
      <c r="T2467"/>
      <c r="U2467"/>
      <c r="V2467"/>
      <c r="W2467" s="115"/>
      <c r="AB2467" s="46"/>
      <c r="AC2467" s="46"/>
      <c r="AD2467" s="46"/>
      <c r="AE2467" s="46"/>
      <c r="AF2467" s="46"/>
    </row>
    <row r="2468" spans="1:32" x14ac:dyDescent="0.2">
      <c r="A2468"/>
      <c r="B2468"/>
      <c r="D2468"/>
      <c r="E2468"/>
      <c r="F2468"/>
      <c r="G2468"/>
      <c r="H2468"/>
      <c r="I2468"/>
      <c r="J2468"/>
      <c r="K2468"/>
      <c r="L2468"/>
      <c r="M2468"/>
      <c r="N2468"/>
      <c r="O2468"/>
      <c r="P2468"/>
      <c r="Q2468"/>
      <c r="R2468"/>
      <c r="S2468"/>
      <c r="T2468"/>
      <c r="U2468"/>
      <c r="V2468"/>
      <c r="W2468" s="115"/>
      <c r="AB2468" s="46"/>
      <c r="AC2468" s="46"/>
      <c r="AD2468" s="46"/>
      <c r="AE2468" s="46"/>
      <c r="AF2468" s="46"/>
    </row>
    <row r="2469" spans="1:32" x14ac:dyDescent="0.2">
      <c r="A2469"/>
      <c r="B2469"/>
      <c r="D2469"/>
      <c r="E2469"/>
      <c r="F2469"/>
      <c r="G2469"/>
      <c r="H2469"/>
      <c r="I2469"/>
      <c r="J2469"/>
      <c r="K2469"/>
      <c r="L2469"/>
      <c r="M2469"/>
      <c r="N2469"/>
      <c r="O2469"/>
      <c r="P2469"/>
      <c r="Q2469"/>
      <c r="R2469"/>
      <c r="S2469"/>
      <c r="T2469"/>
      <c r="U2469"/>
      <c r="V2469"/>
      <c r="W2469" s="115"/>
      <c r="AB2469" s="46"/>
      <c r="AC2469" s="46"/>
      <c r="AD2469" s="46"/>
      <c r="AE2469" s="46"/>
      <c r="AF2469" s="46"/>
    </row>
    <row r="2470" spans="1:32" x14ac:dyDescent="0.2">
      <c r="A2470"/>
      <c r="B2470"/>
      <c r="D2470"/>
      <c r="E2470"/>
      <c r="F2470"/>
      <c r="G2470"/>
      <c r="H2470"/>
      <c r="I2470"/>
      <c r="J2470"/>
      <c r="K2470"/>
      <c r="L2470"/>
      <c r="M2470"/>
      <c r="N2470"/>
      <c r="O2470"/>
      <c r="P2470"/>
      <c r="Q2470"/>
      <c r="R2470"/>
      <c r="S2470"/>
      <c r="T2470"/>
      <c r="U2470"/>
      <c r="V2470"/>
      <c r="W2470" s="115"/>
      <c r="AB2470" s="46"/>
      <c r="AC2470" s="46"/>
      <c r="AD2470" s="46"/>
      <c r="AE2470" s="46"/>
      <c r="AF2470" s="46"/>
    </row>
    <row r="2471" spans="1:32" x14ac:dyDescent="0.2">
      <c r="A2471"/>
      <c r="B2471"/>
      <c r="D2471"/>
      <c r="E2471"/>
      <c r="F2471"/>
      <c r="G2471"/>
      <c r="H2471"/>
      <c r="I2471"/>
      <c r="J2471"/>
      <c r="K2471"/>
      <c r="L2471"/>
      <c r="M2471"/>
      <c r="N2471"/>
      <c r="O2471"/>
      <c r="P2471"/>
      <c r="Q2471"/>
      <c r="R2471"/>
      <c r="S2471"/>
      <c r="T2471"/>
      <c r="U2471"/>
      <c r="V2471"/>
      <c r="W2471" s="115"/>
      <c r="AB2471" s="46"/>
      <c r="AC2471" s="46"/>
      <c r="AD2471" s="46"/>
      <c r="AE2471" s="46"/>
      <c r="AF2471" s="46"/>
    </row>
    <row r="2472" spans="1:32" x14ac:dyDescent="0.2">
      <c r="A2472"/>
      <c r="B2472"/>
      <c r="D2472"/>
      <c r="E2472"/>
      <c r="F2472"/>
      <c r="G2472"/>
      <c r="H2472"/>
      <c r="I2472"/>
      <c r="J2472"/>
      <c r="K2472"/>
      <c r="L2472"/>
      <c r="M2472"/>
      <c r="N2472"/>
      <c r="O2472"/>
      <c r="P2472"/>
      <c r="Q2472"/>
      <c r="R2472"/>
      <c r="S2472"/>
      <c r="T2472"/>
      <c r="U2472"/>
      <c r="V2472"/>
      <c r="W2472" s="115"/>
      <c r="AB2472" s="46"/>
      <c r="AC2472" s="46"/>
      <c r="AD2472" s="46"/>
      <c r="AE2472" s="46"/>
      <c r="AF2472" s="46"/>
    </row>
    <row r="2473" spans="1:32" x14ac:dyDescent="0.2">
      <c r="A2473"/>
      <c r="B2473"/>
      <c r="D2473"/>
      <c r="E2473"/>
      <c r="F2473"/>
      <c r="G2473"/>
      <c r="H2473"/>
      <c r="I2473"/>
      <c r="J2473"/>
      <c r="K2473"/>
      <c r="L2473"/>
      <c r="M2473"/>
      <c r="N2473"/>
      <c r="O2473"/>
      <c r="P2473"/>
      <c r="Q2473"/>
      <c r="R2473"/>
      <c r="S2473"/>
      <c r="T2473"/>
      <c r="U2473"/>
      <c r="V2473"/>
      <c r="W2473" s="115"/>
      <c r="AB2473" s="46"/>
      <c r="AC2473" s="46"/>
      <c r="AD2473" s="46"/>
      <c r="AE2473" s="46"/>
      <c r="AF2473" s="46"/>
    </row>
    <row r="2474" spans="1:32" x14ac:dyDescent="0.2">
      <c r="A2474"/>
      <c r="B2474"/>
      <c r="D2474"/>
      <c r="E2474"/>
      <c r="F2474"/>
      <c r="G2474"/>
      <c r="H2474"/>
      <c r="I2474"/>
      <c r="J2474"/>
      <c r="K2474"/>
      <c r="L2474"/>
      <c r="M2474"/>
      <c r="N2474"/>
      <c r="O2474"/>
      <c r="P2474"/>
      <c r="Q2474"/>
      <c r="R2474"/>
      <c r="S2474"/>
      <c r="T2474"/>
      <c r="U2474"/>
      <c r="V2474"/>
      <c r="W2474" s="115"/>
      <c r="AB2474" s="46"/>
      <c r="AC2474" s="46"/>
      <c r="AD2474" s="46"/>
      <c r="AE2474" s="46"/>
      <c r="AF2474" s="46"/>
    </row>
    <row r="2475" spans="1:32" x14ac:dyDescent="0.2">
      <c r="A2475"/>
      <c r="B2475"/>
      <c r="D2475"/>
      <c r="E2475"/>
      <c r="F2475"/>
      <c r="G2475"/>
      <c r="H2475"/>
      <c r="I2475"/>
      <c r="J2475"/>
      <c r="K2475"/>
      <c r="L2475"/>
      <c r="M2475"/>
      <c r="N2475"/>
      <c r="O2475"/>
      <c r="P2475"/>
      <c r="Q2475"/>
      <c r="R2475"/>
      <c r="S2475"/>
      <c r="T2475"/>
      <c r="U2475"/>
      <c r="V2475"/>
      <c r="W2475" s="115"/>
      <c r="AB2475" s="46"/>
      <c r="AC2475" s="46"/>
      <c r="AD2475" s="46"/>
      <c r="AE2475" s="46"/>
      <c r="AF2475" s="46"/>
    </row>
    <row r="2476" spans="1:32" x14ac:dyDescent="0.2">
      <c r="A2476"/>
      <c r="B2476"/>
      <c r="D2476"/>
      <c r="E2476"/>
      <c r="F2476"/>
      <c r="G2476"/>
      <c r="H2476"/>
      <c r="I2476"/>
      <c r="J2476"/>
      <c r="K2476"/>
      <c r="L2476"/>
      <c r="M2476"/>
      <c r="N2476"/>
      <c r="O2476"/>
      <c r="P2476"/>
      <c r="Q2476"/>
      <c r="R2476"/>
      <c r="S2476"/>
      <c r="T2476"/>
      <c r="U2476"/>
      <c r="V2476"/>
      <c r="W2476" s="115"/>
      <c r="AB2476" s="46"/>
      <c r="AC2476" s="46"/>
      <c r="AD2476" s="46"/>
      <c r="AE2476" s="46"/>
      <c r="AF2476" s="46"/>
    </row>
    <row r="2477" spans="1:32" x14ac:dyDescent="0.2">
      <c r="A2477"/>
      <c r="B2477"/>
      <c r="D2477"/>
      <c r="E2477"/>
      <c r="F2477"/>
      <c r="G2477"/>
      <c r="H2477"/>
      <c r="I2477"/>
      <c r="J2477"/>
      <c r="K2477"/>
      <c r="L2477"/>
      <c r="M2477"/>
      <c r="N2477"/>
      <c r="O2477"/>
      <c r="P2477"/>
      <c r="Q2477"/>
      <c r="R2477"/>
      <c r="S2477"/>
      <c r="T2477"/>
      <c r="U2477"/>
      <c r="V2477"/>
      <c r="W2477" s="115"/>
      <c r="AB2477" s="46"/>
      <c r="AC2477" s="46"/>
      <c r="AD2477" s="46"/>
      <c r="AE2477" s="46"/>
      <c r="AF2477" s="46"/>
    </row>
    <row r="2478" spans="1:32" x14ac:dyDescent="0.2">
      <c r="A2478"/>
      <c r="B2478"/>
      <c r="D2478"/>
      <c r="E2478"/>
      <c r="F2478"/>
      <c r="G2478"/>
      <c r="H2478"/>
      <c r="I2478"/>
      <c r="J2478"/>
      <c r="K2478"/>
      <c r="L2478"/>
      <c r="M2478"/>
      <c r="N2478"/>
      <c r="O2478"/>
      <c r="P2478"/>
      <c r="Q2478"/>
      <c r="R2478"/>
      <c r="S2478"/>
      <c r="T2478"/>
      <c r="U2478"/>
      <c r="V2478"/>
      <c r="W2478" s="115"/>
      <c r="AB2478" s="46"/>
      <c r="AC2478" s="46"/>
      <c r="AD2478" s="46"/>
      <c r="AE2478" s="46"/>
      <c r="AF2478" s="46"/>
    </row>
    <row r="2479" spans="1:32" x14ac:dyDescent="0.2">
      <c r="A2479"/>
      <c r="B2479"/>
      <c r="D2479"/>
      <c r="E2479"/>
      <c r="F2479"/>
      <c r="G2479"/>
      <c r="H2479"/>
      <c r="I2479"/>
      <c r="J2479"/>
      <c r="K2479"/>
      <c r="L2479"/>
      <c r="M2479"/>
      <c r="N2479"/>
      <c r="O2479"/>
      <c r="P2479"/>
      <c r="Q2479"/>
      <c r="R2479"/>
      <c r="S2479"/>
      <c r="T2479"/>
      <c r="U2479"/>
      <c r="V2479"/>
      <c r="W2479" s="115"/>
      <c r="AB2479" s="46"/>
      <c r="AC2479" s="46"/>
      <c r="AD2479" s="46"/>
      <c r="AE2479" s="46"/>
      <c r="AF2479" s="46"/>
    </row>
    <row r="2480" spans="1:32" x14ac:dyDescent="0.2">
      <c r="A2480"/>
      <c r="B2480"/>
      <c r="D2480"/>
      <c r="F2480"/>
      <c r="G2480"/>
      <c r="H2480"/>
      <c r="I2480"/>
      <c r="J2480"/>
      <c r="K2480"/>
      <c r="L2480"/>
      <c r="M2480"/>
      <c r="N2480"/>
      <c r="O2480"/>
      <c r="P2480"/>
      <c r="Q2480"/>
      <c r="R2480"/>
      <c r="S2480"/>
      <c r="T2480"/>
      <c r="U2480"/>
      <c r="V2480"/>
      <c r="W2480" s="115"/>
      <c r="AB2480" s="46"/>
      <c r="AC2480" s="46"/>
      <c r="AD2480" s="46"/>
      <c r="AE2480" s="46"/>
      <c r="AF2480" s="46"/>
    </row>
    <row r="2481" spans="1:32" x14ac:dyDescent="0.2">
      <c r="A2481"/>
      <c r="B2481"/>
      <c r="D2481"/>
      <c r="F2481"/>
      <c r="G2481"/>
      <c r="H2481"/>
      <c r="I2481"/>
      <c r="J2481"/>
      <c r="K2481"/>
      <c r="L2481"/>
      <c r="M2481"/>
      <c r="N2481"/>
      <c r="O2481"/>
      <c r="P2481"/>
      <c r="Q2481"/>
      <c r="R2481"/>
      <c r="S2481"/>
      <c r="T2481"/>
      <c r="U2481"/>
      <c r="V2481"/>
      <c r="W2481" s="115"/>
      <c r="AB2481" s="46"/>
      <c r="AC2481" s="46"/>
      <c r="AD2481" s="46"/>
      <c r="AE2481" s="46"/>
      <c r="AF2481" s="46"/>
    </row>
    <row r="2482" spans="1:32" x14ac:dyDescent="0.2">
      <c r="A2482"/>
      <c r="B2482"/>
      <c r="D2482"/>
      <c r="F2482"/>
      <c r="G2482"/>
      <c r="H2482"/>
      <c r="I2482"/>
      <c r="J2482"/>
      <c r="K2482"/>
      <c r="L2482"/>
      <c r="M2482"/>
      <c r="N2482"/>
      <c r="O2482"/>
      <c r="P2482"/>
      <c r="Q2482"/>
      <c r="R2482"/>
      <c r="S2482"/>
      <c r="T2482"/>
      <c r="U2482"/>
      <c r="V2482"/>
      <c r="W2482" s="115"/>
      <c r="AB2482" s="46"/>
      <c r="AC2482" s="46"/>
      <c r="AD2482" s="46"/>
      <c r="AE2482" s="46"/>
      <c r="AF2482" s="46"/>
    </row>
    <row r="2483" spans="1:32" x14ac:dyDescent="0.2">
      <c r="A2483"/>
      <c r="B2483"/>
      <c r="D2483"/>
      <c r="F2483"/>
      <c r="G2483"/>
      <c r="H2483"/>
      <c r="I2483"/>
      <c r="J2483"/>
      <c r="K2483"/>
      <c r="L2483"/>
      <c r="M2483"/>
      <c r="N2483"/>
      <c r="O2483"/>
      <c r="P2483"/>
      <c r="Q2483"/>
      <c r="R2483"/>
      <c r="S2483"/>
      <c r="T2483"/>
      <c r="U2483"/>
      <c r="V2483"/>
      <c r="W2483" s="115"/>
      <c r="AB2483" s="46"/>
      <c r="AC2483" s="46"/>
      <c r="AD2483" s="46"/>
      <c r="AE2483" s="46"/>
      <c r="AF2483" s="46"/>
    </row>
    <row r="2484" spans="1:32" x14ac:dyDescent="0.2">
      <c r="A2484"/>
      <c r="B2484"/>
      <c r="D2484"/>
      <c r="F2484"/>
      <c r="G2484"/>
      <c r="H2484"/>
      <c r="I2484"/>
      <c r="J2484"/>
      <c r="K2484"/>
      <c r="L2484"/>
      <c r="M2484"/>
      <c r="N2484"/>
      <c r="O2484"/>
      <c r="P2484"/>
      <c r="Q2484"/>
      <c r="R2484"/>
      <c r="S2484"/>
      <c r="T2484"/>
      <c r="U2484"/>
      <c r="V2484"/>
      <c r="W2484" s="115"/>
      <c r="AB2484" s="46"/>
      <c r="AC2484" s="46"/>
      <c r="AD2484" s="46"/>
      <c r="AE2484" s="46"/>
      <c r="AF2484" s="46"/>
    </row>
    <row r="2485" spans="1:32" x14ac:dyDescent="0.2">
      <c r="A2485"/>
      <c r="B2485"/>
      <c r="D2485"/>
      <c r="F2485"/>
      <c r="G2485"/>
      <c r="H2485"/>
      <c r="I2485"/>
      <c r="J2485"/>
      <c r="K2485"/>
      <c r="L2485"/>
      <c r="M2485"/>
      <c r="N2485"/>
      <c r="O2485"/>
      <c r="P2485"/>
      <c r="Q2485"/>
      <c r="R2485"/>
      <c r="S2485"/>
      <c r="T2485"/>
      <c r="U2485"/>
      <c r="V2485"/>
      <c r="W2485" s="115"/>
      <c r="AB2485" s="46"/>
      <c r="AC2485" s="46"/>
      <c r="AD2485" s="46"/>
      <c r="AE2485" s="46"/>
      <c r="AF2485" s="46"/>
    </row>
    <row r="2486" spans="1:32" x14ac:dyDescent="0.2">
      <c r="A2486"/>
      <c r="B2486"/>
      <c r="D2486"/>
      <c r="F2486"/>
      <c r="G2486"/>
      <c r="H2486"/>
      <c r="I2486"/>
      <c r="J2486"/>
      <c r="K2486"/>
      <c r="L2486"/>
      <c r="M2486"/>
      <c r="N2486"/>
      <c r="O2486"/>
      <c r="P2486"/>
      <c r="Q2486"/>
      <c r="R2486"/>
      <c r="S2486"/>
      <c r="T2486"/>
      <c r="U2486"/>
      <c r="V2486"/>
      <c r="W2486" s="115"/>
      <c r="AB2486" s="46"/>
      <c r="AC2486" s="46"/>
      <c r="AD2486" s="46"/>
      <c r="AE2486" s="46"/>
      <c r="AF2486" s="46"/>
    </row>
    <row r="2487" spans="1:32" x14ac:dyDescent="0.2">
      <c r="A2487"/>
      <c r="B2487"/>
      <c r="D2487"/>
      <c r="F2487"/>
      <c r="G2487"/>
      <c r="H2487"/>
      <c r="I2487"/>
      <c r="J2487"/>
      <c r="K2487"/>
      <c r="L2487"/>
      <c r="M2487"/>
      <c r="N2487"/>
      <c r="O2487"/>
      <c r="P2487"/>
      <c r="Q2487"/>
      <c r="R2487"/>
      <c r="S2487"/>
      <c r="T2487"/>
      <c r="U2487"/>
      <c r="V2487"/>
      <c r="W2487" s="115"/>
      <c r="AB2487" s="46"/>
      <c r="AC2487" s="46"/>
      <c r="AD2487" s="46"/>
      <c r="AE2487" s="46"/>
      <c r="AF2487" s="46"/>
    </row>
    <row r="2488" spans="1:32" x14ac:dyDescent="0.2">
      <c r="A2488"/>
      <c r="B2488"/>
      <c r="D2488"/>
      <c r="F2488"/>
      <c r="G2488"/>
      <c r="H2488"/>
      <c r="I2488"/>
      <c r="J2488"/>
      <c r="K2488"/>
      <c r="L2488"/>
      <c r="M2488"/>
      <c r="N2488"/>
      <c r="O2488"/>
      <c r="P2488"/>
      <c r="Q2488"/>
      <c r="R2488"/>
      <c r="S2488"/>
      <c r="T2488"/>
      <c r="U2488"/>
      <c r="V2488"/>
      <c r="W2488" s="115"/>
      <c r="AB2488" s="46"/>
      <c r="AC2488" s="46"/>
      <c r="AD2488" s="46"/>
      <c r="AE2488" s="46"/>
      <c r="AF2488" s="46"/>
    </row>
    <row r="2489" spans="1:32" x14ac:dyDescent="0.2">
      <c r="A2489"/>
      <c r="B2489"/>
      <c r="D2489"/>
      <c r="F2489"/>
      <c r="G2489"/>
      <c r="H2489"/>
      <c r="I2489"/>
      <c r="J2489"/>
      <c r="K2489"/>
      <c r="L2489"/>
      <c r="M2489"/>
      <c r="N2489"/>
      <c r="O2489"/>
      <c r="P2489"/>
      <c r="Q2489"/>
      <c r="R2489"/>
      <c r="S2489"/>
      <c r="T2489"/>
      <c r="U2489"/>
      <c r="V2489"/>
      <c r="W2489" s="115"/>
      <c r="AB2489" s="46"/>
      <c r="AC2489" s="46"/>
      <c r="AD2489" s="46"/>
      <c r="AE2489" s="46"/>
      <c r="AF2489" s="46"/>
    </row>
    <row r="2490" spans="1:32" x14ac:dyDescent="0.2">
      <c r="A2490"/>
      <c r="B2490"/>
      <c r="D2490"/>
      <c r="F2490"/>
      <c r="G2490"/>
      <c r="H2490"/>
      <c r="I2490"/>
      <c r="J2490"/>
      <c r="K2490"/>
      <c r="L2490"/>
      <c r="M2490"/>
      <c r="N2490"/>
      <c r="O2490"/>
      <c r="P2490"/>
      <c r="Q2490"/>
      <c r="R2490"/>
      <c r="S2490"/>
      <c r="T2490"/>
      <c r="U2490"/>
      <c r="V2490"/>
      <c r="W2490" s="115"/>
      <c r="AB2490" s="46"/>
      <c r="AC2490" s="46"/>
      <c r="AD2490" s="46"/>
      <c r="AE2490" s="46"/>
      <c r="AF2490" s="46"/>
    </row>
    <row r="2491" spans="1:32" x14ac:dyDescent="0.2">
      <c r="A2491"/>
      <c r="B2491"/>
      <c r="D2491"/>
      <c r="F2491"/>
      <c r="G2491"/>
      <c r="H2491"/>
      <c r="I2491"/>
      <c r="J2491"/>
      <c r="K2491"/>
      <c r="L2491"/>
      <c r="M2491"/>
      <c r="N2491"/>
      <c r="O2491"/>
      <c r="P2491"/>
      <c r="Q2491"/>
      <c r="R2491"/>
      <c r="S2491"/>
      <c r="T2491"/>
      <c r="U2491"/>
      <c r="V2491"/>
      <c r="W2491" s="115"/>
      <c r="AB2491" s="46"/>
      <c r="AC2491" s="46"/>
      <c r="AD2491" s="46"/>
      <c r="AE2491" s="46"/>
      <c r="AF2491" s="46"/>
    </row>
    <row r="2492" spans="1:32" x14ac:dyDescent="0.2">
      <c r="A2492"/>
      <c r="B2492"/>
      <c r="D2492"/>
      <c r="F2492"/>
      <c r="G2492"/>
      <c r="H2492"/>
      <c r="I2492"/>
      <c r="J2492"/>
      <c r="K2492"/>
      <c r="L2492"/>
      <c r="M2492"/>
      <c r="N2492"/>
      <c r="O2492"/>
      <c r="P2492"/>
      <c r="Q2492"/>
      <c r="R2492"/>
      <c r="S2492"/>
      <c r="T2492"/>
      <c r="U2492"/>
      <c r="V2492"/>
      <c r="W2492" s="115"/>
      <c r="AB2492" s="46"/>
      <c r="AC2492" s="46"/>
      <c r="AD2492" s="46"/>
      <c r="AE2492" s="46"/>
      <c r="AF2492" s="46"/>
    </row>
    <row r="2493" spans="1:32" x14ac:dyDescent="0.2">
      <c r="A2493"/>
      <c r="B2493"/>
      <c r="D2493"/>
      <c r="F2493"/>
      <c r="G2493"/>
      <c r="H2493"/>
      <c r="I2493"/>
      <c r="J2493"/>
      <c r="K2493"/>
      <c r="L2493"/>
      <c r="M2493"/>
      <c r="N2493"/>
      <c r="O2493"/>
      <c r="P2493"/>
      <c r="Q2493"/>
      <c r="R2493"/>
      <c r="S2493"/>
      <c r="T2493"/>
      <c r="U2493"/>
      <c r="V2493"/>
      <c r="W2493" s="115"/>
      <c r="AB2493" s="46"/>
      <c r="AC2493" s="46"/>
      <c r="AD2493" s="46"/>
      <c r="AE2493" s="46"/>
      <c r="AF2493" s="46"/>
    </row>
    <row r="2494" spans="1:32" x14ac:dyDescent="0.2">
      <c r="A2494"/>
      <c r="B2494"/>
      <c r="D2494"/>
      <c r="F2494"/>
      <c r="G2494"/>
      <c r="H2494"/>
      <c r="I2494"/>
      <c r="J2494"/>
      <c r="K2494"/>
      <c r="L2494"/>
      <c r="M2494"/>
      <c r="N2494"/>
      <c r="O2494"/>
      <c r="P2494"/>
      <c r="Q2494"/>
      <c r="R2494"/>
      <c r="S2494"/>
      <c r="T2494"/>
      <c r="U2494"/>
      <c r="V2494"/>
      <c r="W2494" s="115"/>
      <c r="AB2494" s="46"/>
      <c r="AC2494" s="46"/>
      <c r="AD2494" s="46"/>
      <c r="AE2494" s="46"/>
      <c r="AF2494" s="46"/>
    </row>
    <row r="2495" spans="1:32" x14ac:dyDescent="0.2">
      <c r="A2495"/>
      <c r="B2495"/>
      <c r="D2495"/>
      <c r="F2495"/>
      <c r="G2495"/>
      <c r="H2495"/>
      <c r="I2495"/>
      <c r="J2495"/>
      <c r="K2495"/>
      <c r="L2495"/>
      <c r="M2495"/>
      <c r="N2495"/>
      <c r="O2495"/>
      <c r="P2495"/>
      <c r="Q2495"/>
      <c r="R2495"/>
      <c r="S2495"/>
      <c r="T2495"/>
      <c r="U2495"/>
      <c r="V2495"/>
      <c r="W2495" s="115"/>
      <c r="AB2495" s="46"/>
      <c r="AC2495" s="46"/>
      <c r="AD2495" s="46"/>
      <c r="AE2495" s="46"/>
      <c r="AF2495" s="46"/>
    </row>
    <row r="2496" spans="1:32" x14ac:dyDescent="0.2">
      <c r="A2496"/>
      <c r="B2496"/>
      <c r="D2496"/>
      <c r="F2496"/>
      <c r="G2496"/>
      <c r="H2496"/>
      <c r="I2496"/>
      <c r="J2496"/>
      <c r="K2496"/>
      <c r="L2496"/>
      <c r="M2496"/>
      <c r="N2496"/>
      <c r="O2496"/>
      <c r="P2496"/>
      <c r="Q2496"/>
      <c r="R2496"/>
      <c r="S2496"/>
      <c r="T2496"/>
      <c r="U2496"/>
      <c r="V2496"/>
      <c r="W2496" s="115"/>
      <c r="AB2496" s="46"/>
      <c r="AC2496" s="46"/>
      <c r="AD2496" s="46"/>
      <c r="AE2496" s="46"/>
      <c r="AF2496" s="46"/>
    </row>
    <row r="2497" spans="1:32" x14ac:dyDescent="0.2">
      <c r="A2497"/>
      <c r="B2497"/>
      <c r="D2497"/>
      <c r="F2497"/>
      <c r="G2497"/>
      <c r="H2497"/>
      <c r="I2497"/>
      <c r="J2497"/>
      <c r="K2497"/>
      <c r="L2497"/>
      <c r="M2497"/>
      <c r="N2497"/>
      <c r="O2497"/>
      <c r="P2497"/>
      <c r="Q2497"/>
      <c r="R2497"/>
      <c r="S2497"/>
      <c r="T2497"/>
      <c r="U2497"/>
      <c r="V2497"/>
      <c r="W2497" s="115"/>
      <c r="AB2497" s="46"/>
      <c r="AC2497" s="46"/>
      <c r="AD2497" s="46"/>
      <c r="AE2497" s="46"/>
      <c r="AF2497" s="46"/>
    </row>
    <row r="2498" spans="1:32" x14ac:dyDescent="0.2">
      <c r="A2498"/>
      <c r="B2498"/>
      <c r="D2498"/>
      <c r="F2498"/>
      <c r="G2498"/>
      <c r="H2498"/>
      <c r="I2498"/>
      <c r="J2498"/>
      <c r="K2498"/>
      <c r="L2498"/>
      <c r="M2498"/>
      <c r="N2498"/>
      <c r="O2498"/>
      <c r="P2498"/>
      <c r="Q2498"/>
      <c r="R2498"/>
      <c r="S2498"/>
      <c r="T2498"/>
      <c r="U2498"/>
      <c r="V2498"/>
      <c r="W2498" s="115"/>
      <c r="AB2498" s="46"/>
      <c r="AC2498" s="46"/>
      <c r="AD2498" s="46"/>
      <c r="AE2498" s="46"/>
      <c r="AF2498" s="46"/>
    </row>
    <row r="2499" spans="1:32" x14ac:dyDescent="0.2">
      <c r="A2499"/>
      <c r="B2499"/>
      <c r="D2499"/>
      <c r="F2499"/>
      <c r="G2499"/>
      <c r="H2499"/>
      <c r="I2499"/>
      <c r="J2499"/>
      <c r="K2499"/>
      <c r="L2499"/>
      <c r="M2499"/>
      <c r="N2499"/>
      <c r="O2499"/>
      <c r="P2499"/>
      <c r="Q2499"/>
      <c r="R2499"/>
      <c r="S2499"/>
      <c r="T2499"/>
      <c r="U2499"/>
      <c r="V2499"/>
      <c r="W2499" s="115"/>
      <c r="AB2499" s="46"/>
      <c r="AC2499" s="46"/>
      <c r="AD2499" s="46"/>
      <c r="AE2499" s="46"/>
      <c r="AF2499" s="46"/>
    </row>
    <row r="2500" spans="1:32" x14ac:dyDescent="0.2">
      <c r="A2500"/>
      <c r="B2500"/>
      <c r="D2500"/>
      <c r="F2500"/>
      <c r="G2500"/>
      <c r="H2500"/>
      <c r="I2500"/>
      <c r="J2500"/>
      <c r="K2500"/>
      <c r="L2500"/>
      <c r="M2500"/>
      <c r="N2500"/>
      <c r="O2500"/>
      <c r="P2500"/>
      <c r="Q2500"/>
      <c r="R2500"/>
      <c r="S2500"/>
      <c r="T2500"/>
      <c r="U2500"/>
      <c r="V2500"/>
      <c r="W2500" s="115"/>
      <c r="AB2500" s="46"/>
      <c r="AC2500" s="46"/>
      <c r="AD2500" s="46"/>
      <c r="AE2500" s="46"/>
      <c r="AF2500" s="46"/>
    </row>
    <row r="2501" spans="1:32" x14ac:dyDescent="0.2">
      <c r="A2501"/>
      <c r="B2501"/>
      <c r="D2501"/>
      <c r="F2501"/>
      <c r="G2501"/>
      <c r="H2501"/>
      <c r="I2501"/>
      <c r="J2501"/>
      <c r="K2501"/>
      <c r="L2501"/>
      <c r="M2501"/>
      <c r="N2501"/>
      <c r="O2501"/>
      <c r="P2501"/>
      <c r="Q2501"/>
      <c r="R2501"/>
      <c r="S2501"/>
      <c r="T2501"/>
      <c r="U2501"/>
      <c r="V2501"/>
      <c r="W2501" s="115"/>
      <c r="AB2501" s="46"/>
      <c r="AC2501" s="46"/>
      <c r="AD2501" s="46"/>
      <c r="AE2501" s="46"/>
      <c r="AF2501" s="46"/>
    </row>
    <row r="2502" spans="1:32" x14ac:dyDescent="0.2">
      <c r="A2502"/>
      <c r="B2502"/>
      <c r="D2502"/>
      <c r="F2502"/>
      <c r="G2502"/>
      <c r="H2502"/>
      <c r="I2502"/>
      <c r="J2502"/>
      <c r="K2502"/>
      <c r="L2502"/>
      <c r="M2502"/>
      <c r="N2502"/>
      <c r="O2502"/>
      <c r="P2502"/>
      <c r="Q2502"/>
      <c r="R2502"/>
      <c r="S2502"/>
      <c r="T2502"/>
      <c r="U2502"/>
      <c r="V2502"/>
      <c r="W2502" s="115"/>
      <c r="AB2502" s="46"/>
      <c r="AC2502" s="46"/>
      <c r="AD2502" s="46"/>
      <c r="AE2502" s="46"/>
      <c r="AF2502" s="46"/>
    </row>
    <row r="2503" spans="1:32" x14ac:dyDescent="0.2">
      <c r="A2503"/>
      <c r="B2503"/>
      <c r="D2503"/>
      <c r="F2503"/>
      <c r="G2503"/>
      <c r="H2503"/>
      <c r="I2503"/>
      <c r="J2503"/>
      <c r="K2503"/>
      <c r="L2503"/>
      <c r="M2503"/>
      <c r="N2503"/>
      <c r="O2503"/>
      <c r="P2503"/>
      <c r="Q2503"/>
      <c r="R2503"/>
      <c r="S2503"/>
      <c r="T2503"/>
      <c r="U2503"/>
      <c r="V2503"/>
      <c r="W2503" s="115"/>
      <c r="AB2503" s="46"/>
      <c r="AC2503" s="46"/>
      <c r="AD2503" s="46"/>
      <c r="AE2503" s="46"/>
      <c r="AF2503" s="46"/>
    </row>
    <row r="2504" spans="1:32" x14ac:dyDescent="0.2">
      <c r="A2504"/>
      <c r="B2504"/>
      <c r="D2504"/>
      <c r="F2504"/>
      <c r="G2504"/>
      <c r="H2504"/>
      <c r="I2504"/>
      <c r="J2504"/>
      <c r="K2504"/>
      <c r="L2504"/>
      <c r="M2504"/>
      <c r="N2504"/>
      <c r="O2504"/>
      <c r="P2504"/>
      <c r="Q2504"/>
      <c r="R2504"/>
      <c r="S2504"/>
      <c r="T2504"/>
      <c r="U2504"/>
      <c r="V2504"/>
      <c r="W2504" s="115"/>
      <c r="AB2504" s="46"/>
      <c r="AC2504" s="46"/>
      <c r="AD2504" s="46"/>
      <c r="AE2504" s="46"/>
      <c r="AF2504" s="46"/>
    </row>
    <row r="2505" spans="1:32" x14ac:dyDescent="0.2">
      <c r="A2505"/>
      <c r="B2505"/>
      <c r="D2505"/>
      <c r="F2505"/>
      <c r="G2505"/>
      <c r="H2505"/>
      <c r="I2505"/>
      <c r="J2505"/>
      <c r="K2505"/>
      <c r="L2505"/>
      <c r="M2505"/>
      <c r="N2505"/>
      <c r="O2505"/>
      <c r="P2505"/>
      <c r="Q2505"/>
      <c r="R2505"/>
      <c r="S2505"/>
      <c r="T2505"/>
      <c r="U2505"/>
      <c r="V2505"/>
      <c r="W2505" s="115"/>
      <c r="AB2505" s="46"/>
      <c r="AC2505" s="46"/>
      <c r="AD2505" s="46"/>
      <c r="AE2505" s="46"/>
      <c r="AF2505" s="46"/>
    </row>
    <row r="2506" spans="1:32" x14ac:dyDescent="0.2">
      <c r="A2506"/>
      <c r="B2506"/>
      <c r="D2506"/>
      <c r="F2506"/>
      <c r="G2506"/>
      <c r="H2506"/>
      <c r="I2506"/>
      <c r="J2506"/>
      <c r="K2506"/>
      <c r="L2506"/>
      <c r="M2506"/>
      <c r="N2506"/>
      <c r="O2506"/>
      <c r="P2506"/>
      <c r="Q2506"/>
      <c r="R2506"/>
      <c r="S2506"/>
      <c r="T2506"/>
      <c r="U2506"/>
      <c r="V2506"/>
      <c r="W2506" s="115"/>
      <c r="AB2506" s="46"/>
      <c r="AC2506" s="46"/>
      <c r="AD2506" s="46"/>
      <c r="AE2506" s="46"/>
      <c r="AF2506" s="46"/>
    </row>
    <row r="2507" spans="1:32" x14ac:dyDescent="0.2">
      <c r="A2507"/>
      <c r="B2507"/>
      <c r="D2507"/>
      <c r="F2507"/>
      <c r="G2507"/>
      <c r="H2507"/>
      <c r="I2507"/>
      <c r="J2507"/>
      <c r="K2507"/>
      <c r="L2507"/>
      <c r="M2507"/>
      <c r="N2507"/>
      <c r="O2507"/>
      <c r="P2507"/>
      <c r="Q2507"/>
      <c r="R2507"/>
      <c r="S2507"/>
      <c r="T2507"/>
      <c r="U2507"/>
      <c r="V2507"/>
      <c r="W2507" s="115"/>
      <c r="AB2507" s="46"/>
      <c r="AC2507" s="46"/>
      <c r="AD2507" s="46"/>
      <c r="AE2507" s="46"/>
      <c r="AF2507" s="46"/>
    </row>
    <row r="2508" spans="1:32" x14ac:dyDescent="0.2">
      <c r="A2508"/>
      <c r="B2508"/>
      <c r="D2508"/>
      <c r="F2508"/>
      <c r="G2508"/>
      <c r="H2508"/>
      <c r="I2508"/>
      <c r="J2508"/>
      <c r="K2508"/>
      <c r="L2508"/>
      <c r="M2508"/>
      <c r="N2508"/>
      <c r="O2508"/>
      <c r="P2508"/>
      <c r="Q2508"/>
      <c r="R2508"/>
      <c r="S2508"/>
      <c r="T2508"/>
      <c r="U2508"/>
      <c r="V2508"/>
      <c r="W2508" s="115"/>
      <c r="AB2508" s="46"/>
      <c r="AC2508" s="46"/>
      <c r="AD2508" s="46"/>
      <c r="AE2508" s="46"/>
      <c r="AF2508" s="46"/>
    </row>
    <row r="2509" spans="1:32" x14ac:dyDescent="0.2">
      <c r="A2509"/>
      <c r="B2509"/>
      <c r="D2509"/>
      <c r="F2509"/>
      <c r="G2509"/>
      <c r="H2509"/>
      <c r="I2509"/>
      <c r="J2509"/>
      <c r="K2509"/>
      <c r="L2509"/>
      <c r="M2509"/>
      <c r="N2509"/>
      <c r="O2509"/>
      <c r="P2509"/>
      <c r="Q2509"/>
      <c r="R2509"/>
      <c r="S2509"/>
      <c r="T2509"/>
      <c r="U2509"/>
      <c r="V2509"/>
      <c r="W2509" s="115"/>
      <c r="AB2509" s="46"/>
      <c r="AC2509" s="46"/>
      <c r="AD2509" s="46"/>
      <c r="AE2509" s="46"/>
      <c r="AF2509" s="46"/>
    </row>
    <row r="2510" spans="1:32" x14ac:dyDescent="0.2">
      <c r="A2510"/>
      <c r="B2510"/>
      <c r="D2510"/>
      <c r="F2510"/>
      <c r="G2510"/>
      <c r="H2510"/>
      <c r="I2510"/>
      <c r="J2510"/>
      <c r="K2510"/>
      <c r="L2510"/>
      <c r="M2510"/>
      <c r="N2510"/>
      <c r="O2510"/>
      <c r="P2510"/>
      <c r="Q2510"/>
      <c r="R2510"/>
      <c r="S2510"/>
      <c r="T2510"/>
      <c r="U2510"/>
      <c r="V2510"/>
      <c r="W2510" s="115"/>
      <c r="AB2510" s="46"/>
      <c r="AC2510" s="46"/>
      <c r="AD2510" s="46"/>
      <c r="AE2510" s="46"/>
      <c r="AF2510" s="46"/>
    </row>
    <row r="2511" spans="1:32" x14ac:dyDescent="0.2">
      <c r="A2511"/>
      <c r="B2511"/>
      <c r="D2511"/>
      <c r="F2511"/>
      <c r="G2511"/>
      <c r="H2511"/>
      <c r="I2511"/>
      <c r="J2511"/>
      <c r="K2511"/>
      <c r="L2511"/>
      <c r="M2511"/>
      <c r="N2511"/>
      <c r="O2511"/>
      <c r="P2511"/>
      <c r="Q2511"/>
      <c r="R2511"/>
      <c r="S2511"/>
      <c r="T2511"/>
      <c r="U2511"/>
      <c r="V2511"/>
      <c r="W2511" s="115"/>
      <c r="AB2511" s="46"/>
      <c r="AC2511" s="46"/>
      <c r="AD2511" s="46"/>
      <c r="AE2511" s="46"/>
      <c r="AF2511" s="46"/>
    </row>
    <row r="2512" spans="1:32" x14ac:dyDescent="0.2">
      <c r="A2512"/>
      <c r="B2512"/>
      <c r="D2512"/>
      <c r="F2512"/>
      <c r="G2512"/>
      <c r="H2512"/>
      <c r="I2512"/>
      <c r="J2512"/>
      <c r="K2512"/>
      <c r="L2512"/>
      <c r="M2512"/>
      <c r="N2512"/>
      <c r="O2512"/>
      <c r="P2512"/>
      <c r="Q2512"/>
      <c r="R2512"/>
      <c r="S2512"/>
      <c r="T2512"/>
      <c r="U2512"/>
      <c r="V2512"/>
      <c r="W2512" s="115"/>
      <c r="AB2512" s="46"/>
      <c r="AC2512" s="46"/>
      <c r="AD2512" s="46"/>
      <c r="AE2512" s="46"/>
      <c r="AF2512" s="46"/>
    </row>
    <row r="2513" spans="1:32" x14ac:dyDescent="0.2">
      <c r="A2513"/>
      <c r="B2513"/>
      <c r="D2513"/>
      <c r="F2513"/>
      <c r="G2513"/>
      <c r="H2513"/>
      <c r="I2513"/>
      <c r="J2513"/>
      <c r="K2513"/>
      <c r="L2513"/>
      <c r="M2513"/>
      <c r="N2513"/>
      <c r="O2513"/>
      <c r="P2513"/>
      <c r="Q2513"/>
      <c r="R2513"/>
      <c r="S2513"/>
      <c r="T2513"/>
      <c r="U2513"/>
      <c r="V2513"/>
      <c r="W2513" s="115"/>
      <c r="AB2513" s="46"/>
      <c r="AC2513" s="46"/>
      <c r="AD2513" s="46"/>
      <c r="AE2513" s="46"/>
      <c r="AF2513" s="46"/>
    </row>
    <row r="2514" spans="1:32" x14ac:dyDescent="0.2">
      <c r="A2514"/>
      <c r="B2514"/>
      <c r="D2514"/>
      <c r="F2514"/>
      <c r="G2514"/>
      <c r="H2514"/>
      <c r="I2514"/>
      <c r="J2514"/>
      <c r="K2514"/>
      <c r="L2514"/>
      <c r="M2514"/>
      <c r="N2514"/>
      <c r="O2514"/>
      <c r="P2514"/>
      <c r="Q2514"/>
      <c r="R2514"/>
      <c r="S2514"/>
      <c r="T2514"/>
      <c r="U2514"/>
      <c r="V2514"/>
      <c r="W2514" s="115"/>
      <c r="AB2514" s="46"/>
      <c r="AC2514" s="46"/>
      <c r="AD2514" s="46"/>
      <c r="AE2514" s="46"/>
      <c r="AF2514" s="46"/>
    </row>
    <row r="2515" spans="1:32" x14ac:dyDescent="0.2">
      <c r="A2515"/>
      <c r="B2515"/>
      <c r="D2515"/>
      <c r="F2515"/>
      <c r="G2515"/>
      <c r="H2515"/>
      <c r="I2515"/>
      <c r="J2515"/>
      <c r="K2515"/>
      <c r="L2515"/>
      <c r="M2515"/>
      <c r="N2515"/>
      <c r="O2515"/>
      <c r="P2515"/>
      <c r="Q2515"/>
      <c r="R2515"/>
      <c r="S2515"/>
      <c r="T2515"/>
      <c r="U2515"/>
      <c r="V2515"/>
      <c r="W2515" s="115"/>
      <c r="AB2515" s="46"/>
      <c r="AC2515" s="46"/>
      <c r="AD2515" s="46"/>
      <c r="AE2515" s="46"/>
      <c r="AF2515" s="46"/>
    </row>
    <row r="2516" spans="1:32" x14ac:dyDescent="0.2">
      <c r="A2516"/>
      <c r="B2516"/>
      <c r="D2516"/>
      <c r="F2516"/>
      <c r="G2516"/>
      <c r="H2516"/>
      <c r="I2516"/>
      <c r="J2516"/>
      <c r="K2516"/>
      <c r="L2516"/>
      <c r="M2516"/>
      <c r="N2516"/>
      <c r="O2516"/>
      <c r="P2516"/>
      <c r="Q2516"/>
      <c r="R2516"/>
      <c r="S2516"/>
      <c r="T2516"/>
      <c r="U2516"/>
      <c r="V2516"/>
      <c r="W2516" s="115"/>
      <c r="AB2516" s="46"/>
      <c r="AC2516" s="46"/>
      <c r="AD2516" s="46"/>
      <c r="AE2516" s="46"/>
      <c r="AF2516" s="46"/>
    </row>
    <row r="2517" spans="1:32" x14ac:dyDescent="0.2">
      <c r="A2517"/>
      <c r="B2517"/>
      <c r="D2517"/>
      <c r="F2517"/>
      <c r="G2517"/>
      <c r="H2517"/>
      <c r="I2517"/>
      <c r="J2517"/>
      <c r="K2517"/>
      <c r="L2517"/>
      <c r="M2517"/>
      <c r="N2517"/>
      <c r="O2517"/>
      <c r="P2517"/>
      <c r="Q2517"/>
      <c r="R2517"/>
      <c r="S2517"/>
      <c r="T2517"/>
      <c r="U2517"/>
      <c r="V2517"/>
      <c r="W2517" s="115"/>
      <c r="AB2517" s="46"/>
      <c r="AC2517" s="46"/>
      <c r="AD2517" s="46"/>
      <c r="AE2517" s="46"/>
      <c r="AF2517" s="46"/>
    </row>
    <row r="2518" spans="1:32" x14ac:dyDescent="0.2">
      <c r="A2518"/>
      <c r="B2518"/>
      <c r="D2518"/>
      <c r="F2518"/>
      <c r="G2518"/>
      <c r="H2518"/>
      <c r="I2518"/>
      <c r="J2518"/>
      <c r="K2518"/>
      <c r="L2518"/>
      <c r="M2518"/>
      <c r="N2518"/>
      <c r="O2518"/>
      <c r="P2518"/>
      <c r="Q2518"/>
      <c r="R2518"/>
      <c r="S2518"/>
      <c r="T2518"/>
      <c r="U2518"/>
      <c r="V2518"/>
      <c r="W2518" s="115"/>
      <c r="AB2518" s="46"/>
      <c r="AC2518" s="46"/>
      <c r="AD2518" s="46"/>
      <c r="AE2518" s="46"/>
      <c r="AF2518" s="46"/>
    </row>
    <row r="2519" spans="1:32" x14ac:dyDescent="0.2">
      <c r="A2519"/>
      <c r="B2519"/>
      <c r="D2519"/>
      <c r="F2519"/>
      <c r="G2519"/>
      <c r="H2519"/>
      <c r="I2519"/>
      <c r="J2519"/>
      <c r="K2519"/>
      <c r="L2519"/>
      <c r="M2519"/>
      <c r="N2519"/>
      <c r="O2519"/>
      <c r="P2519"/>
      <c r="Q2519"/>
      <c r="R2519"/>
      <c r="S2519"/>
      <c r="T2519"/>
      <c r="U2519"/>
      <c r="V2519"/>
      <c r="W2519" s="115"/>
      <c r="AB2519" s="46"/>
      <c r="AC2519" s="46"/>
      <c r="AD2519" s="46"/>
      <c r="AE2519" s="46"/>
      <c r="AF2519" s="46"/>
    </row>
    <row r="2520" spans="1:32" x14ac:dyDescent="0.2">
      <c r="A2520"/>
      <c r="B2520"/>
      <c r="D2520"/>
      <c r="F2520"/>
      <c r="G2520"/>
      <c r="H2520"/>
      <c r="I2520"/>
      <c r="J2520"/>
      <c r="K2520"/>
      <c r="L2520"/>
      <c r="M2520"/>
      <c r="N2520"/>
      <c r="O2520"/>
      <c r="P2520"/>
      <c r="Q2520"/>
      <c r="R2520"/>
      <c r="S2520"/>
      <c r="T2520"/>
      <c r="U2520"/>
      <c r="V2520"/>
      <c r="W2520" s="115"/>
      <c r="AB2520" s="46"/>
      <c r="AC2520" s="46"/>
      <c r="AD2520" s="46"/>
      <c r="AE2520" s="46"/>
      <c r="AF2520" s="46"/>
    </row>
    <row r="2521" spans="1:32" x14ac:dyDescent="0.2">
      <c r="A2521"/>
      <c r="B2521"/>
      <c r="D2521"/>
      <c r="F2521"/>
      <c r="G2521"/>
      <c r="H2521"/>
      <c r="I2521"/>
      <c r="J2521"/>
      <c r="K2521"/>
      <c r="L2521"/>
      <c r="M2521"/>
      <c r="N2521"/>
      <c r="O2521"/>
      <c r="P2521"/>
      <c r="Q2521"/>
      <c r="R2521"/>
      <c r="S2521"/>
      <c r="T2521"/>
      <c r="U2521"/>
      <c r="V2521"/>
      <c r="W2521" s="115"/>
      <c r="AB2521" s="46"/>
      <c r="AC2521" s="46"/>
      <c r="AD2521" s="46"/>
      <c r="AE2521" s="46"/>
      <c r="AF2521" s="46"/>
    </row>
    <row r="2522" spans="1:32" x14ac:dyDescent="0.2">
      <c r="A2522"/>
      <c r="B2522"/>
      <c r="D2522"/>
      <c r="F2522"/>
      <c r="G2522"/>
      <c r="H2522"/>
      <c r="I2522"/>
      <c r="J2522"/>
      <c r="K2522"/>
      <c r="L2522"/>
      <c r="M2522"/>
      <c r="N2522"/>
      <c r="O2522"/>
      <c r="P2522"/>
      <c r="Q2522"/>
      <c r="R2522"/>
      <c r="S2522"/>
      <c r="T2522"/>
      <c r="U2522"/>
      <c r="V2522"/>
      <c r="W2522" s="115"/>
      <c r="AB2522" s="46"/>
      <c r="AC2522" s="46"/>
      <c r="AD2522" s="46"/>
      <c r="AE2522" s="46"/>
      <c r="AF2522" s="46"/>
    </row>
    <row r="2523" spans="1:32" x14ac:dyDescent="0.2">
      <c r="A2523"/>
      <c r="B2523"/>
      <c r="D2523"/>
      <c r="F2523"/>
      <c r="G2523"/>
      <c r="H2523"/>
      <c r="I2523"/>
      <c r="J2523"/>
      <c r="K2523"/>
      <c r="L2523"/>
      <c r="M2523"/>
      <c r="N2523"/>
      <c r="O2523"/>
      <c r="P2523"/>
      <c r="Q2523"/>
      <c r="R2523"/>
      <c r="S2523"/>
      <c r="T2523"/>
      <c r="U2523"/>
      <c r="V2523"/>
      <c r="W2523" s="115"/>
      <c r="AB2523" s="46"/>
      <c r="AC2523" s="46"/>
      <c r="AD2523" s="46"/>
      <c r="AE2523" s="46"/>
      <c r="AF2523" s="46"/>
    </row>
    <row r="2524" spans="1:32" x14ac:dyDescent="0.2">
      <c r="A2524"/>
      <c r="B2524"/>
      <c r="D2524"/>
      <c r="F2524"/>
      <c r="G2524"/>
      <c r="H2524"/>
      <c r="I2524"/>
      <c r="J2524"/>
      <c r="K2524"/>
      <c r="L2524"/>
      <c r="M2524"/>
      <c r="N2524"/>
      <c r="O2524"/>
      <c r="P2524"/>
      <c r="Q2524"/>
      <c r="R2524"/>
      <c r="S2524"/>
      <c r="T2524"/>
      <c r="U2524"/>
      <c r="V2524"/>
      <c r="W2524" s="115"/>
      <c r="AB2524" s="46"/>
      <c r="AC2524" s="46"/>
      <c r="AD2524" s="46"/>
      <c r="AE2524" s="46"/>
      <c r="AF2524" s="46"/>
    </row>
    <row r="2525" spans="1:32" x14ac:dyDescent="0.2">
      <c r="A2525"/>
      <c r="B2525"/>
      <c r="D2525"/>
      <c r="F2525"/>
      <c r="G2525"/>
      <c r="H2525"/>
      <c r="I2525"/>
      <c r="J2525"/>
      <c r="K2525"/>
      <c r="L2525"/>
      <c r="M2525"/>
      <c r="N2525"/>
      <c r="O2525"/>
      <c r="P2525"/>
      <c r="Q2525"/>
      <c r="R2525"/>
      <c r="S2525"/>
      <c r="T2525"/>
      <c r="U2525"/>
      <c r="V2525"/>
      <c r="W2525" s="115"/>
      <c r="AB2525" s="46"/>
      <c r="AC2525" s="46"/>
      <c r="AD2525" s="46"/>
      <c r="AE2525" s="46"/>
      <c r="AF2525" s="46"/>
    </row>
    <row r="2526" spans="1:32" x14ac:dyDescent="0.2">
      <c r="A2526"/>
      <c r="B2526"/>
      <c r="D2526"/>
      <c r="F2526"/>
      <c r="G2526"/>
      <c r="H2526"/>
      <c r="I2526"/>
      <c r="J2526"/>
      <c r="K2526"/>
      <c r="L2526"/>
      <c r="M2526"/>
      <c r="N2526"/>
      <c r="O2526"/>
      <c r="P2526"/>
      <c r="Q2526"/>
      <c r="R2526"/>
      <c r="S2526"/>
      <c r="T2526"/>
      <c r="U2526"/>
      <c r="V2526"/>
      <c r="W2526" s="115"/>
      <c r="AB2526" s="46"/>
      <c r="AC2526" s="46"/>
      <c r="AD2526" s="46"/>
      <c r="AE2526" s="46"/>
      <c r="AF2526" s="46"/>
    </row>
    <row r="2527" spans="1:32" x14ac:dyDescent="0.2">
      <c r="A2527"/>
      <c r="B2527"/>
      <c r="D2527"/>
      <c r="F2527"/>
      <c r="G2527"/>
      <c r="H2527"/>
      <c r="I2527"/>
      <c r="J2527"/>
      <c r="K2527"/>
      <c r="L2527"/>
      <c r="M2527"/>
      <c r="N2527"/>
      <c r="O2527"/>
      <c r="P2527"/>
      <c r="Q2527"/>
      <c r="R2527"/>
      <c r="S2527"/>
      <c r="T2527"/>
      <c r="U2527"/>
      <c r="V2527"/>
      <c r="W2527" s="115"/>
      <c r="AB2527" s="46"/>
      <c r="AC2527" s="46"/>
      <c r="AD2527" s="46"/>
      <c r="AE2527" s="46"/>
      <c r="AF2527" s="46"/>
    </row>
    <row r="2528" spans="1:32" x14ac:dyDescent="0.2">
      <c r="A2528"/>
      <c r="B2528"/>
      <c r="D2528"/>
      <c r="F2528"/>
      <c r="G2528"/>
      <c r="H2528"/>
      <c r="I2528"/>
      <c r="J2528"/>
      <c r="K2528"/>
      <c r="L2528"/>
      <c r="M2528"/>
      <c r="N2528"/>
      <c r="O2528"/>
      <c r="P2528"/>
      <c r="Q2528"/>
      <c r="R2528"/>
      <c r="S2528"/>
      <c r="T2528"/>
      <c r="U2528"/>
      <c r="V2528"/>
      <c r="W2528" s="115"/>
      <c r="AB2528" s="46"/>
      <c r="AC2528" s="46"/>
      <c r="AD2528" s="46"/>
      <c r="AE2528" s="46"/>
      <c r="AF2528" s="46"/>
    </row>
    <row r="2529" spans="1:32" x14ac:dyDescent="0.2">
      <c r="A2529"/>
      <c r="B2529"/>
      <c r="D2529"/>
      <c r="F2529"/>
      <c r="G2529"/>
      <c r="H2529"/>
      <c r="I2529"/>
      <c r="J2529"/>
      <c r="K2529"/>
      <c r="L2529"/>
      <c r="M2529"/>
      <c r="N2529"/>
      <c r="O2529"/>
      <c r="P2529"/>
      <c r="Q2529"/>
      <c r="R2529"/>
      <c r="S2529"/>
      <c r="T2529"/>
      <c r="U2529"/>
      <c r="V2529"/>
      <c r="W2529" s="115"/>
      <c r="AB2529" s="46"/>
      <c r="AC2529" s="46"/>
      <c r="AD2529" s="46"/>
      <c r="AE2529" s="46"/>
      <c r="AF2529" s="46"/>
    </row>
    <row r="2530" spans="1:32" x14ac:dyDescent="0.2">
      <c r="A2530"/>
      <c r="B2530"/>
      <c r="D2530"/>
      <c r="F2530"/>
      <c r="G2530"/>
      <c r="H2530"/>
      <c r="I2530"/>
      <c r="J2530"/>
      <c r="K2530"/>
      <c r="L2530"/>
      <c r="M2530"/>
      <c r="N2530"/>
      <c r="O2530"/>
      <c r="P2530"/>
      <c r="Q2530"/>
      <c r="R2530"/>
      <c r="S2530"/>
      <c r="T2530"/>
      <c r="U2530"/>
      <c r="V2530"/>
      <c r="W2530" s="115"/>
      <c r="AB2530" s="46"/>
      <c r="AC2530" s="46"/>
      <c r="AD2530" s="46"/>
      <c r="AE2530" s="46"/>
      <c r="AF2530" s="46"/>
    </row>
    <row r="2531" spans="1:32" x14ac:dyDescent="0.2">
      <c r="A2531"/>
      <c r="B2531"/>
      <c r="D2531"/>
      <c r="F2531"/>
      <c r="G2531"/>
      <c r="H2531"/>
      <c r="I2531"/>
      <c r="J2531"/>
      <c r="K2531"/>
      <c r="L2531"/>
      <c r="M2531"/>
      <c r="N2531"/>
      <c r="O2531"/>
      <c r="P2531"/>
      <c r="Q2531"/>
      <c r="R2531"/>
      <c r="S2531"/>
      <c r="T2531"/>
      <c r="U2531"/>
      <c r="V2531"/>
      <c r="W2531" s="115"/>
      <c r="AB2531" s="46"/>
      <c r="AC2531" s="46"/>
      <c r="AD2531" s="46"/>
      <c r="AE2531" s="46"/>
      <c r="AF2531" s="46"/>
    </row>
    <row r="2532" spans="1:32" x14ac:dyDescent="0.2">
      <c r="A2532"/>
      <c r="B2532"/>
      <c r="D2532"/>
      <c r="F2532"/>
      <c r="G2532"/>
      <c r="H2532"/>
      <c r="I2532"/>
      <c r="J2532"/>
      <c r="K2532"/>
      <c r="L2532"/>
      <c r="M2532"/>
      <c r="N2532"/>
      <c r="O2532"/>
      <c r="P2532"/>
      <c r="Q2532"/>
      <c r="R2532"/>
      <c r="S2532"/>
      <c r="T2532"/>
      <c r="U2532"/>
      <c r="V2532"/>
      <c r="W2532" s="115"/>
      <c r="AB2532" s="46"/>
      <c r="AC2532" s="46"/>
      <c r="AD2532" s="46"/>
      <c r="AE2532" s="46"/>
      <c r="AF2532" s="46"/>
    </row>
    <row r="2533" spans="1:32" x14ac:dyDescent="0.2">
      <c r="A2533"/>
      <c r="B2533"/>
      <c r="D2533"/>
      <c r="F2533"/>
      <c r="G2533"/>
      <c r="H2533"/>
      <c r="I2533"/>
      <c r="J2533"/>
      <c r="K2533"/>
      <c r="L2533"/>
      <c r="M2533"/>
      <c r="N2533"/>
      <c r="O2533"/>
      <c r="P2533"/>
      <c r="Q2533"/>
      <c r="R2533"/>
      <c r="S2533"/>
      <c r="T2533"/>
      <c r="U2533"/>
      <c r="V2533"/>
      <c r="W2533" s="115"/>
      <c r="AB2533" s="46"/>
      <c r="AC2533" s="46"/>
      <c r="AD2533" s="46"/>
      <c r="AE2533" s="46"/>
      <c r="AF2533" s="46"/>
    </row>
    <row r="2534" spans="1:32" x14ac:dyDescent="0.2">
      <c r="A2534"/>
      <c r="B2534"/>
      <c r="D2534"/>
      <c r="F2534"/>
      <c r="G2534"/>
      <c r="H2534"/>
      <c r="I2534"/>
      <c r="J2534"/>
      <c r="K2534"/>
      <c r="L2534"/>
      <c r="M2534"/>
      <c r="N2534"/>
      <c r="O2534"/>
      <c r="P2534"/>
      <c r="Q2534"/>
      <c r="R2534"/>
      <c r="S2534"/>
      <c r="T2534"/>
      <c r="U2534"/>
      <c r="V2534"/>
      <c r="W2534" s="115"/>
      <c r="AB2534" s="46"/>
      <c r="AC2534" s="46"/>
      <c r="AD2534" s="46"/>
      <c r="AE2534" s="46"/>
      <c r="AF2534" s="46"/>
    </row>
    <row r="2535" spans="1:32" x14ac:dyDescent="0.2">
      <c r="A2535"/>
      <c r="B2535"/>
      <c r="D2535"/>
      <c r="F2535"/>
      <c r="G2535"/>
      <c r="H2535"/>
      <c r="I2535"/>
      <c r="J2535"/>
      <c r="K2535"/>
      <c r="L2535"/>
      <c r="M2535"/>
      <c r="N2535"/>
      <c r="O2535"/>
      <c r="P2535"/>
      <c r="Q2535"/>
      <c r="R2535"/>
      <c r="S2535"/>
      <c r="T2535"/>
      <c r="U2535"/>
      <c r="V2535"/>
      <c r="W2535" s="115"/>
      <c r="AB2535" s="46"/>
      <c r="AC2535" s="46"/>
      <c r="AD2535" s="46"/>
      <c r="AE2535" s="46"/>
      <c r="AF2535" s="46"/>
    </row>
    <row r="2536" spans="1:32" x14ac:dyDescent="0.2">
      <c r="A2536"/>
      <c r="B2536"/>
      <c r="D2536"/>
      <c r="F2536"/>
      <c r="G2536"/>
      <c r="H2536"/>
      <c r="I2536"/>
      <c r="J2536"/>
      <c r="K2536"/>
      <c r="L2536"/>
      <c r="M2536"/>
      <c r="N2536"/>
      <c r="O2536"/>
      <c r="P2536"/>
      <c r="Q2536"/>
      <c r="R2536"/>
      <c r="S2536"/>
      <c r="T2536"/>
      <c r="U2536"/>
      <c r="V2536"/>
      <c r="W2536" s="115"/>
      <c r="AB2536" s="46"/>
      <c r="AC2536" s="46"/>
      <c r="AD2536" s="46"/>
      <c r="AE2536" s="46"/>
      <c r="AF2536" s="46"/>
    </row>
    <row r="2537" spans="1:32" x14ac:dyDescent="0.2">
      <c r="A2537"/>
      <c r="B2537"/>
      <c r="D2537"/>
      <c r="F2537"/>
      <c r="G2537"/>
      <c r="H2537"/>
      <c r="I2537"/>
      <c r="J2537"/>
      <c r="K2537"/>
      <c r="L2537"/>
      <c r="M2537"/>
      <c r="N2537"/>
      <c r="O2537"/>
      <c r="P2537"/>
      <c r="Q2537"/>
      <c r="R2537"/>
      <c r="S2537"/>
      <c r="T2537"/>
      <c r="U2537"/>
      <c r="V2537"/>
      <c r="W2537" s="115"/>
      <c r="AB2537" s="46"/>
      <c r="AC2537" s="46"/>
      <c r="AD2537" s="46"/>
      <c r="AE2537" s="46"/>
      <c r="AF2537" s="46"/>
    </row>
    <row r="2538" spans="1:32" x14ac:dyDescent="0.2">
      <c r="A2538"/>
      <c r="B2538"/>
      <c r="D2538"/>
      <c r="F2538"/>
      <c r="G2538"/>
      <c r="H2538"/>
      <c r="I2538"/>
      <c r="J2538"/>
      <c r="K2538"/>
      <c r="L2538"/>
      <c r="M2538"/>
      <c r="N2538"/>
      <c r="O2538"/>
      <c r="P2538"/>
      <c r="Q2538"/>
      <c r="R2538"/>
      <c r="S2538"/>
      <c r="T2538"/>
      <c r="U2538"/>
      <c r="V2538"/>
      <c r="W2538" s="115"/>
      <c r="AB2538" s="46"/>
      <c r="AC2538" s="46"/>
      <c r="AD2538" s="46"/>
      <c r="AE2538" s="46"/>
      <c r="AF2538" s="46"/>
    </row>
    <row r="2539" spans="1:32" x14ac:dyDescent="0.2">
      <c r="A2539"/>
      <c r="B2539"/>
      <c r="D2539"/>
      <c r="F2539"/>
      <c r="G2539"/>
      <c r="H2539"/>
      <c r="I2539"/>
      <c r="J2539"/>
      <c r="K2539"/>
      <c r="L2539"/>
      <c r="M2539"/>
      <c r="N2539"/>
      <c r="O2539"/>
      <c r="P2539"/>
      <c r="Q2539"/>
      <c r="R2539"/>
      <c r="S2539"/>
      <c r="T2539"/>
      <c r="U2539"/>
      <c r="V2539"/>
      <c r="W2539" s="115"/>
      <c r="AB2539" s="46"/>
      <c r="AC2539" s="46"/>
      <c r="AD2539" s="46"/>
      <c r="AE2539" s="46"/>
      <c r="AF2539" s="46"/>
    </row>
    <row r="2540" spans="1:32" x14ac:dyDescent="0.2">
      <c r="A2540"/>
      <c r="B2540"/>
      <c r="D2540"/>
      <c r="F2540"/>
      <c r="G2540"/>
      <c r="H2540"/>
      <c r="I2540"/>
      <c r="J2540"/>
      <c r="K2540"/>
      <c r="L2540"/>
      <c r="M2540"/>
      <c r="N2540"/>
      <c r="O2540"/>
      <c r="P2540"/>
      <c r="Q2540"/>
      <c r="R2540"/>
      <c r="S2540"/>
      <c r="T2540"/>
      <c r="U2540"/>
      <c r="V2540"/>
      <c r="W2540" s="115"/>
      <c r="AB2540" s="46"/>
      <c r="AC2540" s="46"/>
      <c r="AD2540" s="46"/>
      <c r="AE2540" s="46"/>
      <c r="AF2540" s="46"/>
    </row>
    <row r="2541" spans="1:32" x14ac:dyDescent="0.2">
      <c r="A2541"/>
      <c r="B2541"/>
      <c r="D2541"/>
      <c r="F2541"/>
      <c r="G2541"/>
      <c r="H2541"/>
      <c r="I2541"/>
      <c r="J2541"/>
      <c r="K2541"/>
      <c r="L2541"/>
      <c r="M2541"/>
      <c r="N2541"/>
      <c r="O2541"/>
      <c r="P2541"/>
      <c r="Q2541"/>
      <c r="R2541"/>
      <c r="S2541"/>
      <c r="T2541"/>
      <c r="U2541"/>
      <c r="V2541"/>
      <c r="W2541" s="115"/>
      <c r="AB2541" s="46"/>
      <c r="AC2541" s="46"/>
      <c r="AD2541" s="46"/>
      <c r="AE2541" s="46"/>
      <c r="AF2541" s="46"/>
    </row>
    <row r="2542" spans="1:32" x14ac:dyDescent="0.2">
      <c r="A2542"/>
      <c r="B2542"/>
      <c r="D2542"/>
      <c r="F2542"/>
      <c r="G2542"/>
      <c r="H2542"/>
      <c r="I2542"/>
      <c r="J2542"/>
      <c r="K2542"/>
      <c r="L2542"/>
      <c r="M2542"/>
      <c r="N2542"/>
      <c r="O2542"/>
      <c r="P2542"/>
      <c r="Q2542"/>
      <c r="R2542"/>
      <c r="S2542"/>
      <c r="T2542"/>
      <c r="U2542"/>
      <c r="V2542"/>
      <c r="W2542" s="115"/>
      <c r="AB2542" s="46"/>
      <c r="AC2542" s="46"/>
      <c r="AD2542" s="46"/>
      <c r="AE2542" s="46"/>
      <c r="AF2542" s="46"/>
    </row>
    <row r="2543" spans="1:32" x14ac:dyDescent="0.2">
      <c r="A2543"/>
      <c r="B2543"/>
      <c r="D2543"/>
      <c r="F2543"/>
      <c r="G2543"/>
      <c r="H2543"/>
      <c r="I2543"/>
      <c r="J2543"/>
      <c r="K2543"/>
      <c r="L2543"/>
      <c r="M2543"/>
      <c r="N2543"/>
      <c r="O2543"/>
      <c r="P2543"/>
      <c r="Q2543"/>
      <c r="R2543"/>
      <c r="S2543"/>
      <c r="T2543"/>
      <c r="U2543"/>
      <c r="V2543"/>
      <c r="W2543" s="115"/>
      <c r="AB2543" s="46"/>
      <c r="AC2543" s="46"/>
      <c r="AD2543" s="46"/>
      <c r="AE2543" s="46"/>
      <c r="AF2543" s="46"/>
    </row>
    <row r="2544" spans="1:32" x14ac:dyDescent="0.2">
      <c r="A2544"/>
      <c r="B2544"/>
      <c r="D2544"/>
      <c r="F2544"/>
      <c r="G2544"/>
      <c r="H2544"/>
      <c r="I2544"/>
      <c r="J2544"/>
      <c r="K2544"/>
      <c r="L2544"/>
      <c r="M2544"/>
      <c r="N2544"/>
      <c r="O2544"/>
      <c r="P2544"/>
      <c r="Q2544"/>
      <c r="R2544"/>
      <c r="S2544"/>
      <c r="T2544"/>
      <c r="U2544"/>
      <c r="V2544"/>
      <c r="W2544" s="115"/>
      <c r="AB2544" s="46"/>
      <c r="AC2544" s="46"/>
      <c r="AD2544" s="46"/>
      <c r="AE2544" s="46"/>
      <c r="AF2544" s="46"/>
    </row>
    <row r="2545" spans="1:32" x14ac:dyDescent="0.2">
      <c r="A2545"/>
      <c r="B2545"/>
      <c r="D2545"/>
      <c r="F2545"/>
      <c r="G2545"/>
      <c r="H2545"/>
      <c r="I2545"/>
      <c r="J2545"/>
      <c r="K2545"/>
      <c r="L2545"/>
      <c r="M2545"/>
      <c r="N2545"/>
      <c r="O2545"/>
      <c r="P2545"/>
      <c r="Q2545"/>
      <c r="R2545"/>
      <c r="S2545"/>
      <c r="T2545"/>
      <c r="U2545"/>
      <c r="V2545"/>
      <c r="W2545" s="115"/>
      <c r="AB2545" s="46"/>
      <c r="AC2545" s="46"/>
      <c r="AD2545" s="46"/>
      <c r="AE2545" s="46"/>
      <c r="AF2545" s="46"/>
    </row>
    <row r="2546" spans="1:32" x14ac:dyDescent="0.2">
      <c r="A2546"/>
      <c r="B2546"/>
      <c r="D2546"/>
      <c r="F2546"/>
      <c r="G2546"/>
      <c r="H2546"/>
      <c r="I2546"/>
      <c r="J2546"/>
      <c r="K2546"/>
      <c r="L2546"/>
      <c r="M2546"/>
      <c r="N2546"/>
      <c r="O2546"/>
      <c r="P2546"/>
      <c r="Q2546"/>
      <c r="R2546"/>
      <c r="S2546"/>
      <c r="T2546"/>
      <c r="U2546"/>
      <c r="V2546"/>
      <c r="W2546" s="115"/>
      <c r="AB2546" s="46"/>
      <c r="AC2546" s="46"/>
      <c r="AD2546" s="46"/>
      <c r="AE2546" s="46"/>
      <c r="AF2546" s="46"/>
    </row>
    <row r="2547" spans="1:32" x14ac:dyDescent="0.2">
      <c r="A2547"/>
      <c r="B2547"/>
      <c r="D2547"/>
      <c r="F2547"/>
      <c r="G2547"/>
      <c r="H2547"/>
      <c r="I2547"/>
      <c r="J2547"/>
      <c r="K2547"/>
      <c r="L2547"/>
      <c r="M2547"/>
      <c r="N2547"/>
      <c r="O2547"/>
      <c r="P2547"/>
      <c r="Q2547"/>
      <c r="R2547"/>
      <c r="S2547"/>
      <c r="T2547"/>
      <c r="U2547"/>
      <c r="V2547"/>
      <c r="W2547" s="115"/>
      <c r="AB2547" s="46"/>
      <c r="AC2547" s="46"/>
      <c r="AD2547" s="46"/>
      <c r="AE2547" s="46"/>
      <c r="AF2547" s="46"/>
    </row>
    <row r="2548" spans="1:32" x14ac:dyDescent="0.2">
      <c r="A2548"/>
      <c r="B2548"/>
      <c r="D2548"/>
      <c r="F2548"/>
      <c r="G2548"/>
      <c r="H2548"/>
      <c r="I2548"/>
      <c r="J2548"/>
      <c r="K2548"/>
      <c r="L2548"/>
      <c r="M2548"/>
      <c r="N2548"/>
      <c r="O2548"/>
      <c r="P2548"/>
      <c r="Q2548"/>
      <c r="R2548"/>
      <c r="S2548"/>
      <c r="T2548"/>
      <c r="U2548"/>
      <c r="V2548"/>
      <c r="W2548" s="115"/>
      <c r="AB2548" s="46"/>
      <c r="AC2548" s="46"/>
      <c r="AD2548" s="46"/>
      <c r="AE2548" s="46"/>
      <c r="AF2548" s="46"/>
    </row>
    <row r="2549" spans="1:32" x14ac:dyDescent="0.2">
      <c r="A2549"/>
      <c r="B2549"/>
      <c r="D2549"/>
      <c r="F2549"/>
      <c r="G2549"/>
      <c r="H2549"/>
      <c r="I2549"/>
      <c r="J2549"/>
      <c r="K2549"/>
      <c r="L2549"/>
      <c r="M2549"/>
      <c r="N2549"/>
      <c r="O2549"/>
      <c r="P2549"/>
      <c r="Q2549"/>
      <c r="R2549"/>
      <c r="S2549"/>
      <c r="T2549"/>
      <c r="U2549"/>
      <c r="V2549"/>
      <c r="W2549" s="115"/>
      <c r="AB2549" s="46"/>
      <c r="AC2549" s="46"/>
      <c r="AD2549" s="46"/>
      <c r="AE2549" s="46"/>
      <c r="AF2549" s="46"/>
    </row>
    <row r="2550" spans="1:32" x14ac:dyDescent="0.2">
      <c r="A2550"/>
      <c r="B2550"/>
      <c r="D2550"/>
      <c r="F2550"/>
      <c r="G2550"/>
      <c r="H2550"/>
      <c r="I2550"/>
      <c r="J2550"/>
      <c r="K2550"/>
      <c r="L2550"/>
      <c r="M2550"/>
      <c r="N2550"/>
      <c r="O2550"/>
      <c r="P2550"/>
      <c r="Q2550"/>
      <c r="R2550"/>
      <c r="S2550"/>
      <c r="T2550"/>
      <c r="U2550"/>
      <c r="V2550"/>
      <c r="W2550" s="115"/>
      <c r="AB2550" s="46"/>
      <c r="AC2550" s="46"/>
      <c r="AD2550" s="46"/>
      <c r="AE2550" s="46"/>
      <c r="AF2550" s="46"/>
    </row>
    <row r="2551" spans="1:32" x14ac:dyDescent="0.2">
      <c r="A2551"/>
      <c r="B2551"/>
      <c r="D2551"/>
      <c r="F2551"/>
      <c r="G2551"/>
      <c r="H2551"/>
      <c r="I2551"/>
      <c r="J2551"/>
      <c r="K2551"/>
      <c r="L2551"/>
      <c r="M2551"/>
      <c r="N2551"/>
      <c r="O2551"/>
      <c r="P2551"/>
      <c r="Q2551"/>
      <c r="R2551"/>
      <c r="S2551"/>
      <c r="T2551"/>
      <c r="U2551"/>
      <c r="V2551"/>
      <c r="W2551" s="115"/>
      <c r="AB2551" s="46"/>
      <c r="AC2551" s="46"/>
      <c r="AD2551" s="46"/>
      <c r="AE2551" s="46"/>
      <c r="AF2551" s="46"/>
    </row>
    <row r="2552" spans="1:32" x14ac:dyDescent="0.2">
      <c r="A2552"/>
      <c r="B2552"/>
      <c r="D2552"/>
      <c r="F2552"/>
      <c r="G2552"/>
      <c r="H2552"/>
      <c r="I2552"/>
      <c r="J2552"/>
      <c r="K2552"/>
      <c r="L2552"/>
      <c r="M2552"/>
      <c r="N2552"/>
      <c r="O2552"/>
      <c r="P2552"/>
      <c r="Q2552"/>
      <c r="R2552"/>
      <c r="S2552"/>
      <c r="T2552"/>
      <c r="U2552"/>
      <c r="V2552"/>
      <c r="W2552" s="115"/>
      <c r="AB2552" s="46"/>
      <c r="AC2552" s="46"/>
      <c r="AD2552" s="46"/>
      <c r="AE2552" s="46"/>
      <c r="AF2552" s="46"/>
    </row>
    <row r="2553" spans="1:32" x14ac:dyDescent="0.2">
      <c r="A2553"/>
      <c r="B2553"/>
      <c r="D2553"/>
      <c r="F2553"/>
      <c r="G2553"/>
      <c r="H2553"/>
      <c r="I2553"/>
      <c r="J2553"/>
      <c r="K2553"/>
      <c r="L2553"/>
      <c r="M2553"/>
      <c r="N2553"/>
      <c r="O2553"/>
      <c r="P2553"/>
      <c r="Q2553"/>
      <c r="R2553"/>
      <c r="S2553"/>
      <c r="T2553"/>
      <c r="U2553"/>
      <c r="V2553"/>
      <c r="W2553" s="115"/>
      <c r="AB2553" s="46"/>
      <c r="AC2553" s="46"/>
      <c r="AD2553" s="46"/>
      <c r="AE2553" s="46"/>
      <c r="AF2553" s="46"/>
    </row>
    <row r="2554" spans="1:32" x14ac:dyDescent="0.2">
      <c r="A2554"/>
      <c r="B2554"/>
      <c r="D2554"/>
      <c r="F2554"/>
      <c r="G2554"/>
      <c r="H2554"/>
      <c r="I2554"/>
      <c r="J2554"/>
      <c r="K2554"/>
      <c r="L2554"/>
      <c r="M2554"/>
      <c r="N2554"/>
      <c r="O2554"/>
      <c r="P2554"/>
      <c r="Q2554"/>
      <c r="R2554"/>
      <c r="S2554"/>
      <c r="T2554"/>
      <c r="U2554"/>
      <c r="V2554"/>
      <c r="W2554" s="115"/>
      <c r="AB2554" s="46"/>
      <c r="AC2554" s="46"/>
      <c r="AD2554" s="46"/>
      <c r="AE2554" s="46"/>
      <c r="AF2554" s="46"/>
    </row>
    <row r="2555" spans="1:32" x14ac:dyDescent="0.2">
      <c r="A2555"/>
      <c r="B2555"/>
      <c r="D2555"/>
      <c r="F2555"/>
      <c r="G2555"/>
      <c r="H2555"/>
      <c r="I2555"/>
      <c r="J2555"/>
      <c r="K2555"/>
      <c r="L2555"/>
      <c r="M2555"/>
      <c r="N2555"/>
      <c r="O2555"/>
      <c r="P2555"/>
      <c r="Q2555"/>
      <c r="R2555"/>
      <c r="S2555"/>
      <c r="T2555"/>
      <c r="U2555"/>
      <c r="V2555"/>
      <c r="W2555" s="115"/>
      <c r="AB2555" s="46"/>
      <c r="AC2555" s="46"/>
      <c r="AD2555" s="46"/>
      <c r="AE2555" s="46"/>
      <c r="AF2555" s="46"/>
    </row>
    <row r="2556" spans="1:32" x14ac:dyDescent="0.2">
      <c r="A2556"/>
      <c r="B2556"/>
      <c r="D2556"/>
      <c r="F2556"/>
      <c r="G2556"/>
      <c r="H2556"/>
      <c r="I2556"/>
      <c r="J2556"/>
      <c r="K2556"/>
      <c r="L2556"/>
      <c r="M2556"/>
      <c r="N2556"/>
      <c r="O2556"/>
      <c r="P2556"/>
      <c r="Q2556"/>
      <c r="R2556"/>
      <c r="S2556"/>
      <c r="T2556"/>
      <c r="U2556"/>
      <c r="V2556"/>
      <c r="W2556" s="115"/>
      <c r="AB2556" s="46"/>
      <c r="AC2556" s="46"/>
      <c r="AD2556" s="46"/>
      <c r="AE2556" s="46"/>
      <c r="AF2556" s="46"/>
    </row>
    <row r="2557" spans="1:32" x14ac:dyDescent="0.2">
      <c r="A2557"/>
      <c r="B2557"/>
      <c r="D2557"/>
      <c r="F2557"/>
      <c r="G2557"/>
      <c r="H2557"/>
      <c r="I2557"/>
      <c r="J2557"/>
      <c r="K2557"/>
      <c r="L2557"/>
      <c r="M2557"/>
      <c r="N2557"/>
      <c r="O2557"/>
      <c r="P2557"/>
      <c r="Q2557"/>
      <c r="R2557"/>
      <c r="S2557"/>
      <c r="T2557"/>
      <c r="U2557"/>
      <c r="V2557"/>
      <c r="W2557" s="115"/>
      <c r="AB2557" s="46"/>
      <c r="AC2557" s="46"/>
      <c r="AD2557" s="46"/>
      <c r="AE2557" s="46"/>
      <c r="AF2557" s="46"/>
    </row>
    <row r="2558" spans="1:32" x14ac:dyDescent="0.2">
      <c r="A2558"/>
      <c r="B2558"/>
      <c r="D2558"/>
      <c r="F2558"/>
      <c r="G2558"/>
      <c r="H2558"/>
      <c r="I2558"/>
      <c r="J2558"/>
      <c r="K2558"/>
      <c r="L2558"/>
      <c r="M2558"/>
      <c r="N2558"/>
      <c r="O2558"/>
      <c r="P2558"/>
      <c r="Q2558"/>
      <c r="R2558"/>
      <c r="S2558"/>
      <c r="T2558"/>
      <c r="U2558"/>
      <c r="V2558"/>
      <c r="W2558" s="115"/>
      <c r="AB2558" s="46"/>
      <c r="AC2558" s="46"/>
      <c r="AD2558" s="46"/>
      <c r="AE2558" s="46"/>
      <c r="AF2558" s="46"/>
    </row>
    <row r="2559" spans="1:32" x14ac:dyDescent="0.2">
      <c r="A2559"/>
      <c r="B2559"/>
      <c r="D2559"/>
      <c r="F2559"/>
      <c r="G2559"/>
      <c r="H2559"/>
      <c r="I2559"/>
      <c r="J2559"/>
      <c r="K2559"/>
      <c r="L2559"/>
      <c r="M2559"/>
      <c r="N2559"/>
      <c r="O2559"/>
      <c r="P2559"/>
      <c r="Q2559"/>
      <c r="R2559"/>
      <c r="S2559"/>
      <c r="T2559"/>
      <c r="U2559"/>
      <c r="V2559"/>
      <c r="W2559" s="115"/>
      <c r="AB2559" s="46"/>
      <c r="AC2559" s="46"/>
      <c r="AD2559" s="46"/>
      <c r="AE2559" s="46"/>
      <c r="AF2559" s="46"/>
    </row>
    <row r="2560" spans="1:32" x14ac:dyDescent="0.2">
      <c r="A2560"/>
      <c r="B2560"/>
      <c r="D2560"/>
      <c r="F2560"/>
      <c r="G2560"/>
      <c r="H2560"/>
      <c r="I2560"/>
      <c r="J2560"/>
      <c r="K2560"/>
      <c r="L2560"/>
      <c r="M2560"/>
      <c r="N2560"/>
      <c r="O2560"/>
      <c r="P2560"/>
      <c r="Q2560"/>
      <c r="R2560"/>
      <c r="S2560"/>
      <c r="T2560"/>
      <c r="U2560"/>
      <c r="V2560"/>
      <c r="W2560" s="115"/>
      <c r="AB2560" s="46"/>
      <c r="AC2560" s="46"/>
      <c r="AD2560" s="46"/>
      <c r="AE2560" s="46"/>
      <c r="AF2560" s="46"/>
    </row>
    <row r="2561" spans="1:32" x14ac:dyDescent="0.2">
      <c r="A2561"/>
      <c r="B2561"/>
      <c r="D2561"/>
      <c r="F2561"/>
      <c r="G2561"/>
      <c r="H2561"/>
      <c r="I2561"/>
      <c r="J2561"/>
      <c r="K2561"/>
      <c r="L2561"/>
      <c r="M2561"/>
      <c r="N2561"/>
      <c r="O2561"/>
      <c r="P2561"/>
      <c r="Q2561"/>
      <c r="R2561"/>
      <c r="S2561"/>
      <c r="T2561"/>
      <c r="U2561"/>
      <c r="V2561"/>
      <c r="W2561" s="115"/>
      <c r="AB2561" s="46"/>
      <c r="AC2561" s="46"/>
      <c r="AD2561" s="46"/>
      <c r="AE2561" s="46"/>
      <c r="AF2561" s="46"/>
    </row>
    <row r="2562" spans="1:32" x14ac:dyDescent="0.2">
      <c r="A2562"/>
      <c r="B2562"/>
      <c r="D2562"/>
      <c r="F2562"/>
      <c r="G2562"/>
      <c r="H2562"/>
      <c r="I2562"/>
      <c r="J2562"/>
      <c r="K2562"/>
      <c r="L2562"/>
      <c r="M2562"/>
      <c r="N2562"/>
      <c r="O2562"/>
      <c r="P2562"/>
      <c r="Q2562"/>
      <c r="R2562"/>
      <c r="S2562"/>
      <c r="T2562"/>
      <c r="U2562"/>
      <c r="V2562"/>
      <c r="W2562" s="115"/>
      <c r="AB2562" s="46"/>
      <c r="AC2562" s="46"/>
      <c r="AD2562" s="46"/>
      <c r="AE2562" s="46"/>
      <c r="AF2562" s="46"/>
    </row>
    <row r="2563" spans="1:32" x14ac:dyDescent="0.2">
      <c r="A2563"/>
      <c r="B2563"/>
      <c r="D2563"/>
      <c r="F2563"/>
      <c r="G2563"/>
      <c r="H2563"/>
      <c r="I2563"/>
      <c r="J2563"/>
      <c r="K2563"/>
      <c r="L2563"/>
      <c r="M2563"/>
      <c r="N2563"/>
      <c r="O2563"/>
      <c r="P2563"/>
      <c r="Q2563"/>
      <c r="R2563"/>
      <c r="S2563"/>
      <c r="T2563"/>
      <c r="U2563"/>
      <c r="V2563"/>
      <c r="W2563" s="115"/>
      <c r="AB2563" s="46"/>
      <c r="AC2563" s="46"/>
      <c r="AD2563" s="46"/>
      <c r="AE2563" s="46"/>
      <c r="AF2563" s="46"/>
    </row>
    <row r="2564" spans="1:32" x14ac:dyDescent="0.2">
      <c r="A2564"/>
      <c r="B2564"/>
      <c r="D2564"/>
      <c r="F2564"/>
      <c r="G2564"/>
      <c r="H2564"/>
      <c r="I2564"/>
      <c r="J2564"/>
      <c r="K2564"/>
      <c r="L2564"/>
      <c r="M2564"/>
      <c r="N2564"/>
      <c r="O2564"/>
      <c r="P2564"/>
      <c r="Q2564"/>
      <c r="R2564"/>
      <c r="S2564"/>
      <c r="T2564"/>
      <c r="U2564"/>
      <c r="V2564"/>
      <c r="W2564" s="115"/>
      <c r="AB2564" s="46"/>
      <c r="AC2564" s="46"/>
      <c r="AD2564" s="46"/>
      <c r="AE2564" s="46"/>
      <c r="AF2564" s="46"/>
    </row>
    <row r="2565" spans="1:32" x14ac:dyDescent="0.2">
      <c r="A2565"/>
      <c r="B2565"/>
      <c r="D2565"/>
      <c r="F2565"/>
      <c r="G2565"/>
      <c r="H2565"/>
      <c r="I2565"/>
      <c r="J2565"/>
      <c r="K2565"/>
      <c r="L2565"/>
      <c r="M2565"/>
      <c r="N2565"/>
      <c r="O2565"/>
      <c r="P2565"/>
      <c r="Q2565"/>
      <c r="R2565"/>
      <c r="S2565"/>
      <c r="T2565"/>
      <c r="U2565"/>
      <c r="V2565"/>
      <c r="W2565" s="115"/>
      <c r="AB2565" s="46"/>
      <c r="AC2565" s="46"/>
      <c r="AD2565" s="46"/>
      <c r="AE2565" s="46"/>
      <c r="AF2565" s="46"/>
    </row>
    <row r="2566" spans="1:32" x14ac:dyDescent="0.2">
      <c r="A2566"/>
      <c r="B2566"/>
      <c r="D2566"/>
      <c r="F2566"/>
      <c r="G2566"/>
      <c r="H2566"/>
      <c r="I2566"/>
      <c r="J2566"/>
      <c r="K2566"/>
      <c r="L2566"/>
      <c r="M2566"/>
      <c r="N2566"/>
      <c r="O2566"/>
      <c r="P2566"/>
      <c r="Q2566"/>
      <c r="R2566"/>
      <c r="S2566"/>
      <c r="T2566"/>
      <c r="U2566"/>
      <c r="V2566"/>
      <c r="W2566" s="115"/>
      <c r="AB2566" s="46"/>
      <c r="AC2566" s="46"/>
      <c r="AD2566" s="46"/>
      <c r="AE2566" s="46"/>
      <c r="AF2566" s="46"/>
    </row>
    <row r="2567" spans="1:32" x14ac:dyDescent="0.2">
      <c r="A2567"/>
      <c r="B2567"/>
      <c r="D2567"/>
      <c r="F2567"/>
      <c r="G2567"/>
      <c r="H2567"/>
      <c r="I2567"/>
      <c r="J2567"/>
      <c r="K2567"/>
      <c r="L2567"/>
      <c r="M2567"/>
      <c r="N2567"/>
      <c r="O2567"/>
      <c r="P2567"/>
      <c r="Q2567"/>
      <c r="R2567"/>
      <c r="S2567"/>
      <c r="T2567"/>
      <c r="U2567"/>
      <c r="V2567"/>
      <c r="W2567" s="115"/>
      <c r="AB2567" s="46"/>
      <c r="AC2567" s="46"/>
      <c r="AD2567" s="46"/>
      <c r="AE2567" s="46"/>
      <c r="AF2567" s="46"/>
    </row>
    <row r="2568" spans="1:32" x14ac:dyDescent="0.2">
      <c r="A2568"/>
      <c r="B2568"/>
      <c r="D2568"/>
      <c r="F2568"/>
      <c r="G2568"/>
      <c r="H2568"/>
      <c r="I2568"/>
      <c r="J2568"/>
      <c r="K2568"/>
      <c r="L2568"/>
      <c r="M2568"/>
      <c r="N2568"/>
      <c r="O2568"/>
      <c r="P2568"/>
      <c r="Q2568"/>
      <c r="R2568"/>
      <c r="S2568"/>
      <c r="T2568"/>
      <c r="U2568"/>
      <c r="V2568"/>
      <c r="W2568" s="115"/>
      <c r="AB2568" s="46"/>
      <c r="AC2568" s="46"/>
      <c r="AD2568" s="46"/>
      <c r="AE2568" s="46"/>
      <c r="AF2568" s="46"/>
    </row>
    <row r="2569" spans="1:32" x14ac:dyDescent="0.2">
      <c r="A2569"/>
      <c r="B2569"/>
      <c r="D2569"/>
      <c r="F2569"/>
      <c r="G2569"/>
      <c r="H2569"/>
      <c r="I2569"/>
      <c r="J2569"/>
      <c r="K2569"/>
      <c r="L2569"/>
      <c r="M2569"/>
      <c r="N2569"/>
      <c r="O2569"/>
      <c r="P2569"/>
      <c r="Q2569"/>
      <c r="R2569"/>
      <c r="S2569"/>
      <c r="T2569"/>
      <c r="U2569"/>
      <c r="V2569"/>
      <c r="W2569" s="115"/>
      <c r="AB2569" s="46"/>
      <c r="AC2569" s="46"/>
      <c r="AD2569" s="46"/>
      <c r="AE2569" s="46"/>
      <c r="AF2569" s="46"/>
    </row>
    <row r="2570" spans="1:32" x14ac:dyDescent="0.2">
      <c r="A2570"/>
      <c r="B2570"/>
      <c r="D2570"/>
      <c r="F2570"/>
      <c r="G2570"/>
      <c r="H2570"/>
      <c r="I2570"/>
      <c r="J2570"/>
      <c r="K2570"/>
      <c r="L2570"/>
      <c r="M2570"/>
      <c r="N2570"/>
      <c r="O2570"/>
      <c r="P2570"/>
      <c r="Q2570"/>
      <c r="R2570"/>
      <c r="S2570"/>
      <c r="T2570"/>
      <c r="U2570"/>
      <c r="V2570"/>
      <c r="W2570" s="115"/>
      <c r="AB2570" s="46"/>
      <c r="AC2570" s="46"/>
      <c r="AD2570" s="46"/>
      <c r="AE2570" s="46"/>
      <c r="AF2570" s="46"/>
    </row>
    <row r="2571" spans="1:32" x14ac:dyDescent="0.2">
      <c r="A2571"/>
      <c r="B2571"/>
      <c r="D2571"/>
      <c r="F2571"/>
      <c r="G2571"/>
      <c r="H2571"/>
      <c r="I2571"/>
      <c r="J2571"/>
      <c r="K2571"/>
      <c r="L2571"/>
      <c r="M2571"/>
      <c r="N2571"/>
      <c r="O2571"/>
      <c r="P2571"/>
      <c r="Q2571"/>
      <c r="R2571"/>
      <c r="S2571"/>
      <c r="T2571"/>
      <c r="U2571"/>
      <c r="V2571"/>
      <c r="W2571" s="115"/>
      <c r="AB2571" s="46"/>
      <c r="AC2571" s="46"/>
      <c r="AD2571" s="46"/>
      <c r="AE2571" s="46"/>
      <c r="AF2571" s="46"/>
    </row>
    <row r="2572" spans="1:32" x14ac:dyDescent="0.2">
      <c r="A2572"/>
      <c r="B2572"/>
      <c r="D2572"/>
      <c r="F2572"/>
      <c r="G2572"/>
      <c r="H2572"/>
      <c r="I2572"/>
      <c r="J2572"/>
      <c r="K2572"/>
      <c r="L2572"/>
      <c r="M2572"/>
      <c r="N2572"/>
      <c r="O2572"/>
      <c r="P2572"/>
      <c r="Q2572"/>
      <c r="R2572"/>
      <c r="S2572"/>
      <c r="T2572"/>
      <c r="U2572"/>
      <c r="V2572"/>
      <c r="W2572" s="115"/>
      <c r="AB2572" s="46"/>
      <c r="AC2572" s="46"/>
      <c r="AD2572" s="46"/>
      <c r="AE2572" s="46"/>
      <c r="AF2572" s="46"/>
    </row>
    <row r="2573" spans="1:32" x14ac:dyDescent="0.2">
      <c r="A2573"/>
      <c r="B2573"/>
      <c r="D2573"/>
      <c r="F2573"/>
      <c r="G2573"/>
      <c r="H2573"/>
      <c r="I2573"/>
      <c r="J2573"/>
      <c r="K2573"/>
      <c r="L2573"/>
      <c r="M2573"/>
      <c r="N2573"/>
      <c r="O2573"/>
      <c r="P2573"/>
      <c r="Q2573"/>
      <c r="R2573"/>
      <c r="S2573"/>
      <c r="T2573"/>
      <c r="U2573"/>
      <c r="V2573"/>
      <c r="W2573" s="115"/>
      <c r="AB2573" s="46"/>
      <c r="AC2573" s="46"/>
      <c r="AD2573" s="46"/>
      <c r="AE2573" s="46"/>
      <c r="AF2573" s="46"/>
    </row>
    <row r="2574" spans="1:32" x14ac:dyDescent="0.2">
      <c r="A2574"/>
      <c r="B2574"/>
      <c r="D2574"/>
      <c r="F2574"/>
      <c r="G2574"/>
      <c r="H2574"/>
      <c r="I2574"/>
      <c r="J2574"/>
      <c r="K2574"/>
      <c r="L2574"/>
      <c r="M2574"/>
      <c r="N2574"/>
      <c r="O2574"/>
      <c r="P2574"/>
      <c r="Q2574"/>
      <c r="R2574"/>
      <c r="S2574"/>
      <c r="T2574"/>
      <c r="U2574"/>
      <c r="V2574"/>
      <c r="W2574" s="115"/>
      <c r="AB2574" s="46"/>
      <c r="AC2574" s="46"/>
      <c r="AD2574" s="46"/>
      <c r="AE2574" s="46"/>
      <c r="AF2574" s="46"/>
    </row>
    <row r="2575" spans="1:32" x14ac:dyDescent="0.2">
      <c r="A2575"/>
      <c r="B2575"/>
      <c r="D2575"/>
      <c r="F2575"/>
      <c r="G2575"/>
      <c r="H2575"/>
      <c r="I2575"/>
      <c r="J2575"/>
      <c r="K2575"/>
      <c r="L2575"/>
      <c r="M2575"/>
      <c r="N2575"/>
      <c r="O2575"/>
      <c r="P2575"/>
      <c r="Q2575"/>
      <c r="R2575"/>
      <c r="S2575"/>
      <c r="T2575"/>
      <c r="U2575"/>
      <c r="V2575"/>
      <c r="W2575" s="115"/>
      <c r="AB2575" s="46"/>
      <c r="AC2575" s="46"/>
      <c r="AD2575" s="46"/>
      <c r="AE2575" s="46"/>
      <c r="AF2575" s="46"/>
    </row>
    <row r="2576" spans="1:32" x14ac:dyDescent="0.2">
      <c r="A2576"/>
      <c r="B2576"/>
      <c r="D2576"/>
      <c r="F2576"/>
      <c r="G2576"/>
      <c r="H2576"/>
      <c r="I2576"/>
      <c r="J2576"/>
      <c r="K2576"/>
      <c r="L2576"/>
      <c r="M2576"/>
      <c r="N2576"/>
      <c r="O2576"/>
      <c r="P2576"/>
      <c r="Q2576"/>
      <c r="R2576"/>
      <c r="S2576"/>
      <c r="T2576"/>
      <c r="U2576"/>
      <c r="V2576"/>
      <c r="W2576" s="115"/>
      <c r="AB2576" s="46"/>
      <c r="AC2576" s="46"/>
      <c r="AD2576" s="46"/>
      <c r="AE2576" s="46"/>
      <c r="AF2576" s="46"/>
    </row>
    <row r="2577" spans="1:32" x14ac:dyDescent="0.2">
      <c r="A2577"/>
      <c r="B2577"/>
      <c r="D2577"/>
      <c r="F2577"/>
      <c r="G2577"/>
      <c r="H2577"/>
      <c r="I2577"/>
      <c r="J2577"/>
      <c r="K2577"/>
      <c r="L2577"/>
      <c r="M2577"/>
      <c r="N2577"/>
      <c r="O2577"/>
      <c r="P2577"/>
      <c r="Q2577"/>
      <c r="R2577"/>
      <c r="S2577"/>
      <c r="T2577"/>
      <c r="U2577"/>
      <c r="V2577"/>
      <c r="W2577" s="115"/>
      <c r="AB2577" s="46"/>
      <c r="AC2577" s="46"/>
      <c r="AD2577" s="46"/>
      <c r="AE2577" s="46"/>
      <c r="AF2577" s="46"/>
    </row>
    <row r="2578" spans="1:32" x14ac:dyDescent="0.2">
      <c r="A2578"/>
      <c r="B2578"/>
      <c r="D2578"/>
      <c r="F2578"/>
      <c r="G2578"/>
      <c r="H2578"/>
      <c r="I2578"/>
      <c r="J2578"/>
      <c r="K2578"/>
      <c r="L2578"/>
      <c r="M2578"/>
      <c r="N2578"/>
      <c r="O2578"/>
      <c r="P2578"/>
      <c r="Q2578"/>
      <c r="R2578"/>
      <c r="S2578"/>
      <c r="T2578"/>
      <c r="U2578"/>
      <c r="V2578"/>
      <c r="W2578" s="115"/>
      <c r="AB2578" s="46"/>
      <c r="AC2578" s="46"/>
      <c r="AD2578" s="46"/>
      <c r="AE2578" s="46"/>
      <c r="AF2578" s="46"/>
    </row>
    <row r="2579" spans="1:32" x14ac:dyDescent="0.2">
      <c r="A2579"/>
      <c r="B2579"/>
      <c r="D2579"/>
      <c r="F2579"/>
      <c r="G2579"/>
      <c r="H2579"/>
      <c r="I2579"/>
      <c r="J2579"/>
      <c r="K2579"/>
      <c r="L2579"/>
      <c r="M2579"/>
      <c r="N2579"/>
      <c r="O2579"/>
      <c r="P2579"/>
      <c r="Q2579"/>
      <c r="R2579"/>
      <c r="S2579"/>
      <c r="T2579"/>
      <c r="U2579"/>
      <c r="V2579"/>
      <c r="W2579" s="115"/>
      <c r="AB2579" s="46"/>
      <c r="AC2579" s="46"/>
      <c r="AD2579" s="46"/>
      <c r="AE2579" s="46"/>
      <c r="AF2579" s="46"/>
    </row>
    <row r="2580" spans="1:32" x14ac:dyDescent="0.2">
      <c r="A2580"/>
      <c r="B2580"/>
      <c r="D2580"/>
      <c r="F2580"/>
      <c r="G2580"/>
      <c r="H2580"/>
      <c r="I2580"/>
      <c r="J2580"/>
      <c r="K2580"/>
      <c r="L2580"/>
      <c r="M2580"/>
      <c r="N2580"/>
      <c r="O2580"/>
      <c r="P2580"/>
      <c r="Q2580"/>
      <c r="R2580"/>
      <c r="S2580"/>
      <c r="T2580"/>
      <c r="U2580"/>
      <c r="V2580"/>
      <c r="W2580" s="115"/>
      <c r="AB2580" s="46"/>
      <c r="AC2580" s="46"/>
      <c r="AD2580" s="46"/>
      <c r="AE2580" s="46"/>
      <c r="AF2580" s="46"/>
    </row>
    <row r="2581" spans="1:32" x14ac:dyDescent="0.2">
      <c r="A2581"/>
      <c r="B2581"/>
      <c r="D2581"/>
      <c r="F2581"/>
      <c r="G2581"/>
      <c r="H2581"/>
      <c r="I2581"/>
      <c r="J2581"/>
      <c r="K2581"/>
      <c r="L2581"/>
      <c r="M2581"/>
      <c r="N2581"/>
      <c r="O2581"/>
      <c r="P2581"/>
      <c r="Q2581"/>
      <c r="R2581"/>
      <c r="S2581"/>
      <c r="T2581"/>
      <c r="U2581"/>
      <c r="V2581"/>
      <c r="W2581" s="115"/>
      <c r="AB2581" s="46"/>
      <c r="AC2581" s="46"/>
      <c r="AD2581" s="46"/>
      <c r="AE2581" s="46"/>
      <c r="AF2581" s="46"/>
    </row>
    <row r="2582" spans="1:32" x14ac:dyDescent="0.2">
      <c r="A2582"/>
      <c r="B2582"/>
      <c r="D2582"/>
      <c r="F2582"/>
      <c r="G2582"/>
      <c r="H2582"/>
      <c r="I2582"/>
      <c r="J2582"/>
      <c r="K2582"/>
      <c r="L2582"/>
      <c r="M2582"/>
      <c r="N2582"/>
      <c r="O2582"/>
      <c r="P2582"/>
      <c r="Q2582"/>
      <c r="R2582"/>
      <c r="S2582"/>
      <c r="T2582"/>
      <c r="U2582"/>
      <c r="V2582"/>
      <c r="W2582" s="115"/>
      <c r="AB2582" s="46"/>
      <c r="AC2582" s="46"/>
      <c r="AD2582" s="46"/>
      <c r="AE2582" s="46"/>
      <c r="AF2582" s="46"/>
    </row>
    <row r="2583" spans="1:32" x14ac:dyDescent="0.2">
      <c r="A2583"/>
      <c r="B2583"/>
      <c r="D2583"/>
      <c r="F2583"/>
      <c r="G2583"/>
      <c r="H2583"/>
      <c r="I2583"/>
      <c r="J2583"/>
      <c r="K2583"/>
      <c r="L2583"/>
      <c r="M2583"/>
      <c r="N2583"/>
      <c r="O2583"/>
      <c r="P2583"/>
      <c r="Q2583"/>
      <c r="R2583"/>
      <c r="S2583"/>
      <c r="T2583"/>
      <c r="U2583"/>
      <c r="V2583"/>
      <c r="W2583" s="115"/>
      <c r="AB2583" s="46"/>
      <c r="AC2583" s="46"/>
      <c r="AD2583" s="46"/>
      <c r="AE2583" s="46"/>
      <c r="AF2583" s="46"/>
    </row>
    <row r="2584" spans="1:32" x14ac:dyDescent="0.2">
      <c r="A2584"/>
      <c r="B2584"/>
      <c r="D2584"/>
      <c r="F2584"/>
      <c r="G2584"/>
      <c r="H2584"/>
      <c r="I2584"/>
      <c r="J2584"/>
      <c r="K2584"/>
      <c r="L2584"/>
      <c r="M2584"/>
      <c r="N2584"/>
      <c r="O2584"/>
      <c r="P2584"/>
      <c r="Q2584"/>
      <c r="R2584"/>
      <c r="S2584"/>
      <c r="T2584"/>
      <c r="U2584"/>
      <c r="V2584"/>
      <c r="W2584" s="115"/>
      <c r="AB2584" s="46"/>
      <c r="AC2584" s="46"/>
      <c r="AD2584" s="46"/>
      <c r="AE2584" s="46"/>
      <c r="AF2584" s="46"/>
    </row>
    <row r="2585" spans="1:32" x14ac:dyDescent="0.2">
      <c r="A2585"/>
      <c r="B2585"/>
      <c r="D2585"/>
      <c r="F2585"/>
      <c r="G2585"/>
      <c r="H2585"/>
      <c r="I2585"/>
      <c r="J2585"/>
      <c r="K2585"/>
      <c r="L2585"/>
      <c r="M2585"/>
      <c r="N2585"/>
      <c r="O2585"/>
      <c r="P2585"/>
      <c r="Q2585"/>
      <c r="R2585"/>
      <c r="S2585"/>
      <c r="T2585"/>
      <c r="U2585"/>
      <c r="V2585"/>
      <c r="W2585" s="115"/>
      <c r="AB2585" s="46"/>
      <c r="AC2585" s="46"/>
      <c r="AD2585" s="46"/>
      <c r="AE2585" s="46"/>
      <c r="AF2585" s="46"/>
    </row>
    <row r="2586" spans="1:32" x14ac:dyDescent="0.2">
      <c r="A2586"/>
      <c r="B2586"/>
      <c r="D2586"/>
      <c r="F2586"/>
      <c r="G2586"/>
      <c r="H2586"/>
      <c r="I2586"/>
      <c r="J2586"/>
      <c r="K2586"/>
      <c r="L2586"/>
      <c r="M2586"/>
      <c r="N2586"/>
      <c r="O2586"/>
      <c r="P2586"/>
      <c r="Q2586"/>
      <c r="R2586"/>
      <c r="S2586"/>
      <c r="T2586"/>
      <c r="U2586"/>
      <c r="V2586"/>
      <c r="W2586" s="115"/>
      <c r="AB2586" s="46"/>
      <c r="AC2586" s="46"/>
      <c r="AD2586" s="46"/>
      <c r="AE2586" s="46"/>
      <c r="AF2586" s="46"/>
    </row>
    <row r="2587" spans="1:32" x14ac:dyDescent="0.2">
      <c r="A2587"/>
      <c r="B2587"/>
      <c r="D2587"/>
      <c r="F2587"/>
      <c r="G2587"/>
      <c r="H2587"/>
      <c r="I2587"/>
      <c r="J2587"/>
      <c r="K2587"/>
      <c r="L2587"/>
      <c r="M2587"/>
      <c r="N2587"/>
      <c r="O2587"/>
      <c r="P2587"/>
      <c r="Q2587"/>
      <c r="R2587"/>
      <c r="S2587"/>
      <c r="T2587"/>
      <c r="U2587"/>
      <c r="V2587"/>
      <c r="W2587" s="115"/>
      <c r="AB2587" s="46"/>
      <c r="AC2587" s="46"/>
      <c r="AD2587" s="46"/>
      <c r="AE2587" s="46"/>
      <c r="AF2587" s="46"/>
    </row>
    <row r="2588" spans="1:32" x14ac:dyDescent="0.2">
      <c r="A2588"/>
      <c r="B2588"/>
      <c r="D2588"/>
      <c r="F2588"/>
      <c r="G2588"/>
      <c r="H2588"/>
      <c r="I2588"/>
      <c r="J2588"/>
      <c r="K2588"/>
      <c r="L2588"/>
      <c r="M2588"/>
      <c r="N2588"/>
      <c r="O2588"/>
      <c r="P2588"/>
      <c r="Q2588"/>
      <c r="R2588"/>
      <c r="S2588"/>
      <c r="T2588"/>
      <c r="U2588"/>
      <c r="V2588"/>
      <c r="W2588" s="115"/>
      <c r="AB2588" s="46"/>
      <c r="AC2588" s="46"/>
      <c r="AD2588" s="46"/>
      <c r="AE2588" s="46"/>
      <c r="AF2588" s="46"/>
    </row>
    <row r="2589" spans="1:32" x14ac:dyDescent="0.2">
      <c r="A2589"/>
      <c r="B2589"/>
      <c r="D2589"/>
      <c r="F2589"/>
      <c r="G2589"/>
      <c r="H2589"/>
      <c r="I2589"/>
      <c r="J2589"/>
      <c r="K2589"/>
      <c r="L2589"/>
      <c r="M2589"/>
      <c r="N2589"/>
      <c r="O2589"/>
      <c r="P2589"/>
      <c r="Q2589"/>
      <c r="R2589"/>
      <c r="S2589"/>
      <c r="T2589"/>
      <c r="U2589"/>
      <c r="V2589"/>
      <c r="W2589" s="115"/>
      <c r="AB2589" s="46"/>
      <c r="AC2589" s="46"/>
      <c r="AD2589" s="46"/>
      <c r="AE2589" s="46"/>
      <c r="AF2589" s="46"/>
    </row>
    <row r="2590" spans="1:32" x14ac:dyDescent="0.2">
      <c r="A2590"/>
      <c r="B2590"/>
      <c r="D2590"/>
      <c r="F2590"/>
      <c r="G2590"/>
      <c r="H2590"/>
      <c r="I2590"/>
      <c r="J2590"/>
      <c r="K2590"/>
      <c r="L2590"/>
      <c r="M2590"/>
      <c r="N2590"/>
      <c r="O2590"/>
      <c r="P2590"/>
      <c r="Q2590"/>
      <c r="R2590"/>
      <c r="S2590"/>
      <c r="T2590"/>
      <c r="U2590"/>
      <c r="V2590"/>
      <c r="W2590" s="115"/>
      <c r="AB2590" s="46"/>
      <c r="AC2590" s="46"/>
      <c r="AD2590" s="46"/>
      <c r="AE2590" s="46"/>
      <c r="AF2590" s="46"/>
    </row>
    <row r="2591" spans="1:32" x14ac:dyDescent="0.2">
      <c r="A2591"/>
      <c r="B2591"/>
      <c r="D2591"/>
      <c r="F2591"/>
      <c r="G2591"/>
      <c r="H2591"/>
      <c r="I2591"/>
      <c r="J2591"/>
      <c r="K2591"/>
      <c r="L2591"/>
      <c r="M2591"/>
      <c r="N2591"/>
      <c r="O2591"/>
      <c r="P2591"/>
      <c r="Q2591"/>
      <c r="R2591"/>
      <c r="S2591"/>
      <c r="T2591"/>
      <c r="U2591"/>
      <c r="V2591"/>
      <c r="W2591" s="115"/>
      <c r="AB2591" s="46"/>
      <c r="AC2591" s="46"/>
      <c r="AD2591" s="46"/>
      <c r="AE2591" s="46"/>
      <c r="AF2591" s="46"/>
    </row>
    <row r="2592" spans="1:32" x14ac:dyDescent="0.2">
      <c r="A2592"/>
      <c r="B2592"/>
      <c r="D2592"/>
      <c r="F2592"/>
      <c r="G2592"/>
      <c r="H2592"/>
      <c r="I2592"/>
      <c r="J2592"/>
      <c r="K2592"/>
      <c r="L2592"/>
      <c r="M2592"/>
      <c r="N2592"/>
      <c r="O2592"/>
      <c r="P2592"/>
      <c r="Q2592"/>
      <c r="R2592"/>
      <c r="S2592"/>
      <c r="T2592"/>
      <c r="U2592"/>
      <c r="V2592"/>
      <c r="W2592" s="115"/>
      <c r="AB2592" s="46"/>
      <c r="AC2592" s="46"/>
      <c r="AD2592" s="46"/>
      <c r="AE2592" s="46"/>
      <c r="AF2592" s="46"/>
    </row>
    <row r="2593" spans="1:32" x14ac:dyDescent="0.2">
      <c r="A2593"/>
      <c r="B2593"/>
      <c r="D2593"/>
      <c r="F2593"/>
      <c r="G2593"/>
      <c r="H2593"/>
      <c r="I2593"/>
      <c r="J2593"/>
      <c r="K2593"/>
      <c r="L2593"/>
      <c r="M2593"/>
      <c r="N2593"/>
      <c r="O2593"/>
      <c r="P2593"/>
      <c r="Q2593"/>
      <c r="R2593"/>
      <c r="S2593"/>
      <c r="T2593"/>
      <c r="U2593"/>
      <c r="V2593"/>
      <c r="W2593" s="115"/>
      <c r="AB2593" s="46"/>
      <c r="AC2593" s="46"/>
      <c r="AD2593" s="46"/>
      <c r="AE2593" s="46"/>
      <c r="AF2593" s="46"/>
    </row>
    <row r="2594" spans="1:32" x14ac:dyDescent="0.2">
      <c r="A2594"/>
      <c r="B2594"/>
      <c r="D2594"/>
      <c r="F2594"/>
      <c r="G2594"/>
      <c r="H2594"/>
      <c r="I2594"/>
      <c r="J2594"/>
      <c r="K2594"/>
      <c r="L2594"/>
      <c r="M2594"/>
      <c r="N2594"/>
      <c r="O2594"/>
      <c r="P2594"/>
      <c r="Q2594"/>
      <c r="R2594"/>
      <c r="S2594"/>
      <c r="T2594"/>
      <c r="U2594"/>
      <c r="V2594"/>
      <c r="W2594" s="115"/>
      <c r="AB2594" s="46"/>
      <c r="AC2594" s="46"/>
      <c r="AD2594" s="46"/>
      <c r="AE2594" s="46"/>
      <c r="AF2594" s="46"/>
    </row>
    <row r="2595" spans="1:32" x14ac:dyDescent="0.2">
      <c r="A2595"/>
      <c r="B2595"/>
      <c r="D2595"/>
      <c r="F2595"/>
      <c r="G2595"/>
      <c r="H2595"/>
      <c r="I2595"/>
      <c r="J2595"/>
      <c r="K2595"/>
      <c r="L2595"/>
      <c r="M2595"/>
      <c r="N2595"/>
      <c r="O2595"/>
      <c r="P2595"/>
      <c r="Q2595"/>
      <c r="R2595"/>
      <c r="S2595"/>
      <c r="T2595"/>
      <c r="U2595"/>
      <c r="V2595"/>
      <c r="W2595" s="115"/>
      <c r="AB2595" s="46"/>
      <c r="AC2595" s="46"/>
      <c r="AD2595" s="46"/>
      <c r="AE2595" s="46"/>
      <c r="AF2595" s="46"/>
    </row>
    <row r="2596" spans="1:32" x14ac:dyDescent="0.2">
      <c r="A2596"/>
      <c r="B2596"/>
      <c r="D2596"/>
      <c r="F2596"/>
      <c r="G2596"/>
      <c r="H2596"/>
      <c r="I2596"/>
      <c r="J2596"/>
      <c r="K2596"/>
      <c r="L2596"/>
      <c r="M2596"/>
      <c r="N2596"/>
      <c r="O2596"/>
      <c r="P2596"/>
      <c r="Q2596"/>
      <c r="R2596"/>
      <c r="S2596"/>
      <c r="T2596"/>
      <c r="U2596"/>
      <c r="V2596"/>
      <c r="W2596" s="115"/>
      <c r="AB2596" s="46"/>
      <c r="AC2596" s="46"/>
      <c r="AD2596" s="46"/>
      <c r="AE2596" s="46"/>
      <c r="AF2596" s="46"/>
    </row>
    <row r="2597" spans="1:32" x14ac:dyDescent="0.2">
      <c r="A2597"/>
      <c r="B2597"/>
      <c r="D2597"/>
      <c r="F2597"/>
      <c r="G2597"/>
      <c r="H2597"/>
      <c r="I2597"/>
      <c r="J2597"/>
      <c r="K2597"/>
      <c r="L2597"/>
      <c r="M2597"/>
      <c r="N2597"/>
      <c r="O2597"/>
      <c r="P2597"/>
      <c r="Q2597"/>
      <c r="R2597"/>
      <c r="S2597"/>
      <c r="T2597"/>
      <c r="U2597"/>
      <c r="V2597"/>
      <c r="W2597" s="115"/>
      <c r="AB2597" s="46"/>
      <c r="AC2597" s="46"/>
      <c r="AD2597" s="46"/>
      <c r="AE2597" s="46"/>
      <c r="AF2597" s="46"/>
    </row>
    <row r="2598" spans="1:32" x14ac:dyDescent="0.2">
      <c r="A2598"/>
      <c r="B2598"/>
      <c r="D2598"/>
      <c r="F2598"/>
      <c r="G2598"/>
      <c r="H2598"/>
      <c r="I2598"/>
      <c r="J2598"/>
      <c r="K2598"/>
      <c r="L2598"/>
      <c r="M2598"/>
      <c r="N2598"/>
      <c r="O2598"/>
      <c r="P2598"/>
      <c r="Q2598"/>
      <c r="R2598"/>
      <c r="S2598"/>
      <c r="T2598"/>
      <c r="U2598"/>
      <c r="V2598"/>
      <c r="W2598" s="115"/>
      <c r="AB2598" s="46"/>
      <c r="AC2598" s="46"/>
      <c r="AD2598" s="46"/>
      <c r="AE2598" s="46"/>
      <c r="AF2598" s="46"/>
    </row>
    <row r="2599" spans="1:32" x14ac:dyDescent="0.2">
      <c r="A2599"/>
      <c r="B2599"/>
      <c r="D2599"/>
      <c r="F2599"/>
      <c r="G2599"/>
      <c r="H2599"/>
      <c r="I2599"/>
      <c r="J2599"/>
      <c r="K2599"/>
      <c r="L2599"/>
      <c r="M2599"/>
      <c r="N2599"/>
      <c r="O2599"/>
      <c r="P2599"/>
      <c r="Q2599"/>
      <c r="R2599"/>
      <c r="S2599"/>
      <c r="T2599"/>
      <c r="U2599"/>
      <c r="V2599"/>
      <c r="W2599" s="115"/>
      <c r="AB2599" s="46"/>
      <c r="AC2599" s="46"/>
      <c r="AD2599" s="46"/>
      <c r="AE2599" s="46"/>
      <c r="AF2599" s="46"/>
    </row>
    <row r="2600" spans="1:32" x14ac:dyDescent="0.2">
      <c r="A2600"/>
      <c r="B2600"/>
      <c r="D2600"/>
      <c r="F2600"/>
      <c r="G2600"/>
      <c r="H2600"/>
      <c r="I2600"/>
      <c r="J2600"/>
      <c r="K2600"/>
      <c r="L2600"/>
      <c r="M2600"/>
      <c r="N2600"/>
      <c r="O2600"/>
      <c r="P2600"/>
      <c r="Q2600"/>
      <c r="R2600"/>
      <c r="S2600"/>
      <c r="T2600"/>
      <c r="U2600"/>
      <c r="V2600"/>
      <c r="W2600" s="115"/>
      <c r="AB2600" s="46"/>
      <c r="AC2600" s="46"/>
      <c r="AD2600" s="46"/>
      <c r="AE2600" s="46"/>
      <c r="AF2600" s="46"/>
    </row>
    <row r="2601" spans="1:32" x14ac:dyDescent="0.2">
      <c r="A2601"/>
      <c r="B2601"/>
      <c r="D2601"/>
      <c r="F2601"/>
      <c r="G2601"/>
      <c r="H2601"/>
      <c r="I2601"/>
      <c r="J2601"/>
      <c r="K2601"/>
      <c r="L2601"/>
      <c r="M2601"/>
      <c r="N2601"/>
      <c r="O2601"/>
      <c r="P2601"/>
      <c r="Q2601"/>
      <c r="R2601"/>
      <c r="S2601"/>
      <c r="T2601"/>
      <c r="U2601"/>
      <c r="V2601"/>
      <c r="W2601" s="115"/>
      <c r="AB2601" s="46"/>
      <c r="AC2601" s="46"/>
      <c r="AD2601" s="46"/>
      <c r="AE2601" s="46"/>
      <c r="AF2601" s="46"/>
    </row>
    <row r="2602" spans="1:32" x14ac:dyDescent="0.2">
      <c r="A2602"/>
      <c r="B2602"/>
      <c r="D2602"/>
      <c r="F2602"/>
      <c r="G2602"/>
      <c r="H2602"/>
      <c r="I2602"/>
      <c r="J2602"/>
      <c r="K2602"/>
      <c r="L2602"/>
      <c r="M2602"/>
      <c r="N2602"/>
      <c r="O2602"/>
      <c r="P2602"/>
      <c r="Q2602"/>
      <c r="R2602"/>
      <c r="S2602"/>
      <c r="T2602"/>
      <c r="U2602"/>
      <c r="V2602"/>
      <c r="W2602" s="115"/>
      <c r="AB2602" s="46"/>
      <c r="AC2602" s="46"/>
      <c r="AD2602" s="46"/>
      <c r="AE2602" s="46"/>
      <c r="AF2602" s="46"/>
    </row>
    <row r="2603" spans="1:32" x14ac:dyDescent="0.2">
      <c r="A2603"/>
      <c r="B2603"/>
      <c r="D2603"/>
      <c r="F2603"/>
      <c r="G2603"/>
      <c r="H2603"/>
      <c r="I2603"/>
      <c r="J2603"/>
      <c r="K2603"/>
      <c r="L2603"/>
      <c r="M2603"/>
      <c r="N2603"/>
      <c r="O2603"/>
      <c r="P2603"/>
      <c r="Q2603"/>
      <c r="R2603"/>
      <c r="S2603"/>
      <c r="T2603"/>
      <c r="U2603"/>
      <c r="V2603"/>
      <c r="W2603" s="115"/>
      <c r="AB2603" s="46"/>
      <c r="AC2603" s="46"/>
      <c r="AD2603" s="46"/>
      <c r="AE2603" s="46"/>
      <c r="AF2603" s="46"/>
    </row>
    <row r="2604" spans="1:32" x14ac:dyDescent="0.2">
      <c r="A2604"/>
      <c r="B2604"/>
      <c r="D2604"/>
      <c r="F2604"/>
      <c r="G2604"/>
      <c r="H2604"/>
      <c r="I2604"/>
      <c r="J2604"/>
      <c r="K2604"/>
      <c r="L2604"/>
      <c r="M2604"/>
      <c r="N2604"/>
      <c r="O2604"/>
      <c r="P2604"/>
      <c r="Q2604"/>
      <c r="R2604"/>
      <c r="S2604"/>
      <c r="T2604"/>
      <c r="U2604"/>
      <c r="V2604"/>
      <c r="W2604" s="115"/>
      <c r="AB2604" s="46"/>
      <c r="AC2604" s="46"/>
      <c r="AD2604" s="46"/>
      <c r="AE2604" s="46"/>
      <c r="AF2604" s="46"/>
    </row>
    <row r="2605" spans="1:32" x14ac:dyDescent="0.2">
      <c r="A2605"/>
      <c r="B2605"/>
      <c r="D2605"/>
      <c r="F2605"/>
      <c r="G2605"/>
      <c r="H2605"/>
      <c r="I2605"/>
      <c r="J2605"/>
      <c r="K2605"/>
      <c r="L2605"/>
      <c r="M2605"/>
      <c r="N2605"/>
      <c r="O2605"/>
      <c r="P2605"/>
      <c r="Q2605"/>
      <c r="R2605"/>
      <c r="S2605"/>
      <c r="T2605"/>
      <c r="U2605"/>
      <c r="V2605"/>
      <c r="W2605" s="115"/>
      <c r="AB2605" s="46"/>
      <c r="AC2605" s="46"/>
      <c r="AD2605" s="46"/>
      <c r="AE2605" s="46"/>
      <c r="AF2605" s="46"/>
    </row>
    <row r="2606" spans="1:32" x14ac:dyDescent="0.2">
      <c r="A2606"/>
      <c r="B2606"/>
      <c r="D2606"/>
      <c r="F2606"/>
      <c r="G2606"/>
      <c r="H2606"/>
      <c r="I2606"/>
      <c r="J2606"/>
      <c r="K2606"/>
      <c r="L2606"/>
      <c r="M2606"/>
      <c r="N2606"/>
      <c r="O2606"/>
      <c r="P2606"/>
      <c r="Q2606"/>
      <c r="R2606"/>
      <c r="S2606"/>
      <c r="T2606"/>
      <c r="U2606"/>
      <c r="V2606"/>
      <c r="W2606" s="115"/>
      <c r="AB2606" s="46"/>
      <c r="AC2606" s="46"/>
      <c r="AD2606" s="46"/>
      <c r="AE2606" s="46"/>
      <c r="AF2606" s="46"/>
    </row>
    <row r="2607" spans="1:32" x14ac:dyDescent="0.2">
      <c r="A2607"/>
      <c r="B2607"/>
      <c r="D2607"/>
      <c r="F2607"/>
      <c r="G2607"/>
      <c r="H2607"/>
      <c r="I2607"/>
      <c r="J2607"/>
      <c r="K2607"/>
      <c r="L2607"/>
      <c r="M2607"/>
      <c r="N2607"/>
      <c r="O2607"/>
      <c r="P2607"/>
      <c r="Q2607"/>
      <c r="R2607"/>
      <c r="S2607"/>
      <c r="T2607"/>
      <c r="U2607"/>
      <c r="V2607"/>
      <c r="W2607" s="115"/>
      <c r="AB2607" s="46"/>
      <c r="AC2607" s="46"/>
      <c r="AD2607" s="46"/>
      <c r="AE2607" s="46"/>
      <c r="AF2607" s="46"/>
    </row>
    <row r="2608" spans="1:32" x14ac:dyDescent="0.2">
      <c r="A2608"/>
      <c r="B2608"/>
      <c r="D2608"/>
      <c r="F2608"/>
      <c r="G2608"/>
      <c r="H2608"/>
      <c r="I2608"/>
      <c r="J2608"/>
      <c r="K2608"/>
      <c r="L2608"/>
      <c r="M2608"/>
      <c r="N2608"/>
      <c r="O2608"/>
      <c r="P2608"/>
      <c r="Q2608"/>
      <c r="R2608"/>
      <c r="S2608"/>
      <c r="T2608"/>
      <c r="U2608"/>
      <c r="V2608"/>
      <c r="W2608" s="115"/>
      <c r="AB2608" s="46"/>
      <c r="AC2608" s="46"/>
      <c r="AD2608" s="46"/>
      <c r="AE2608" s="46"/>
      <c r="AF2608" s="46"/>
    </row>
    <row r="2609" spans="1:32" x14ac:dyDescent="0.2">
      <c r="A2609"/>
      <c r="B2609"/>
      <c r="D2609"/>
      <c r="F2609"/>
      <c r="G2609"/>
      <c r="H2609"/>
      <c r="I2609"/>
      <c r="J2609"/>
      <c r="K2609"/>
      <c r="L2609"/>
      <c r="M2609"/>
      <c r="N2609"/>
      <c r="O2609"/>
      <c r="P2609"/>
      <c r="Q2609"/>
      <c r="R2609"/>
      <c r="S2609"/>
      <c r="T2609"/>
      <c r="U2609"/>
      <c r="V2609"/>
      <c r="W2609" s="115"/>
      <c r="AB2609" s="46"/>
      <c r="AC2609" s="46"/>
      <c r="AD2609" s="46"/>
      <c r="AE2609" s="46"/>
      <c r="AF2609" s="46"/>
    </row>
    <row r="2610" spans="1:32" x14ac:dyDescent="0.2">
      <c r="A2610"/>
      <c r="B2610"/>
      <c r="D2610"/>
      <c r="F2610"/>
      <c r="G2610"/>
      <c r="H2610"/>
      <c r="I2610"/>
      <c r="J2610"/>
      <c r="K2610"/>
      <c r="L2610"/>
      <c r="M2610"/>
      <c r="N2610"/>
      <c r="O2610"/>
      <c r="P2610"/>
      <c r="Q2610"/>
      <c r="R2610"/>
      <c r="S2610"/>
      <c r="T2610"/>
      <c r="U2610"/>
      <c r="V2610"/>
      <c r="W2610" s="115"/>
      <c r="AB2610" s="46"/>
      <c r="AC2610" s="46"/>
      <c r="AD2610" s="46"/>
      <c r="AE2610" s="46"/>
      <c r="AF2610" s="46"/>
    </row>
    <row r="2611" spans="1:32" x14ac:dyDescent="0.2">
      <c r="A2611"/>
      <c r="B2611"/>
      <c r="D2611"/>
      <c r="F2611"/>
      <c r="G2611"/>
      <c r="H2611"/>
      <c r="I2611"/>
      <c r="J2611"/>
      <c r="K2611"/>
      <c r="L2611"/>
      <c r="M2611"/>
      <c r="N2611"/>
      <c r="O2611"/>
      <c r="P2611"/>
      <c r="Q2611"/>
      <c r="R2611"/>
      <c r="S2611"/>
      <c r="T2611"/>
      <c r="U2611"/>
      <c r="V2611"/>
      <c r="W2611" s="115"/>
      <c r="AB2611" s="46"/>
      <c r="AC2611" s="46"/>
      <c r="AD2611" s="46"/>
      <c r="AE2611" s="46"/>
      <c r="AF2611" s="46"/>
    </row>
    <row r="2612" spans="1:32" x14ac:dyDescent="0.2">
      <c r="A2612"/>
      <c r="B2612"/>
      <c r="D2612"/>
      <c r="F2612"/>
      <c r="G2612"/>
      <c r="H2612"/>
      <c r="I2612"/>
      <c r="J2612"/>
      <c r="K2612"/>
      <c r="L2612"/>
      <c r="M2612"/>
      <c r="N2612"/>
      <c r="O2612"/>
      <c r="P2612"/>
      <c r="Q2612"/>
      <c r="R2612"/>
      <c r="S2612"/>
      <c r="T2612"/>
      <c r="U2612"/>
      <c r="V2612"/>
      <c r="W2612" s="115"/>
      <c r="AB2612" s="46"/>
      <c r="AC2612" s="46"/>
      <c r="AD2612" s="46"/>
      <c r="AE2612" s="46"/>
      <c r="AF2612" s="46"/>
    </row>
    <row r="2613" spans="1:32" x14ac:dyDescent="0.2">
      <c r="A2613"/>
      <c r="B2613"/>
      <c r="D2613"/>
      <c r="F2613"/>
      <c r="G2613"/>
      <c r="H2613"/>
      <c r="I2613"/>
      <c r="J2613"/>
      <c r="K2613"/>
      <c r="L2613"/>
      <c r="M2613"/>
      <c r="N2613"/>
      <c r="O2613"/>
      <c r="P2613"/>
      <c r="Q2613"/>
      <c r="R2613"/>
      <c r="S2613"/>
      <c r="T2613"/>
      <c r="U2613"/>
      <c r="V2613"/>
      <c r="W2613" s="115"/>
      <c r="AB2613" s="46"/>
      <c r="AC2613" s="46"/>
      <c r="AD2613" s="46"/>
      <c r="AE2613" s="46"/>
      <c r="AF2613" s="46"/>
    </row>
    <row r="2614" spans="1:32" x14ac:dyDescent="0.2">
      <c r="A2614"/>
      <c r="B2614"/>
      <c r="D2614"/>
      <c r="F2614"/>
      <c r="G2614"/>
      <c r="H2614"/>
      <c r="I2614"/>
      <c r="J2614"/>
      <c r="K2614"/>
      <c r="L2614"/>
      <c r="M2614"/>
      <c r="N2614"/>
      <c r="O2614"/>
      <c r="P2614"/>
      <c r="Q2614"/>
      <c r="R2614"/>
      <c r="S2614"/>
      <c r="T2614"/>
      <c r="U2614"/>
      <c r="V2614"/>
      <c r="W2614" s="115"/>
      <c r="AB2614" s="46"/>
      <c r="AC2614" s="46"/>
      <c r="AD2614" s="46"/>
      <c r="AE2614" s="46"/>
      <c r="AF2614" s="46"/>
    </row>
    <row r="2615" spans="1:32" x14ac:dyDescent="0.2">
      <c r="A2615"/>
      <c r="B2615"/>
      <c r="D2615"/>
      <c r="F2615"/>
      <c r="G2615"/>
      <c r="H2615"/>
      <c r="I2615"/>
      <c r="J2615"/>
      <c r="K2615"/>
      <c r="L2615"/>
      <c r="M2615"/>
      <c r="N2615"/>
      <c r="O2615"/>
      <c r="P2615"/>
      <c r="Q2615"/>
      <c r="R2615"/>
      <c r="S2615"/>
      <c r="T2615"/>
      <c r="U2615"/>
      <c r="V2615"/>
      <c r="W2615" s="115"/>
      <c r="AB2615" s="46"/>
      <c r="AC2615" s="46"/>
      <c r="AD2615" s="46"/>
      <c r="AE2615" s="46"/>
      <c r="AF2615" s="46"/>
    </row>
    <row r="2616" spans="1:32" x14ac:dyDescent="0.2">
      <c r="A2616"/>
      <c r="B2616"/>
      <c r="D2616"/>
      <c r="F2616"/>
      <c r="G2616"/>
      <c r="H2616"/>
      <c r="I2616"/>
      <c r="J2616"/>
      <c r="K2616"/>
      <c r="L2616"/>
      <c r="M2616"/>
      <c r="N2616"/>
      <c r="O2616"/>
      <c r="P2616"/>
      <c r="Q2616"/>
      <c r="R2616"/>
      <c r="S2616"/>
      <c r="T2616"/>
      <c r="U2616"/>
      <c r="V2616"/>
      <c r="W2616" s="115"/>
      <c r="AB2616" s="46"/>
      <c r="AC2616" s="46"/>
      <c r="AD2616" s="46"/>
      <c r="AE2616" s="46"/>
      <c r="AF2616" s="46"/>
    </row>
    <row r="2617" spans="1:32" x14ac:dyDescent="0.2">
      <c r="A2617"/>
      <c r="B2617"/>
      <c r="D2617"/>
      <c r="F2617"/>
      <c r="G2617"/>
      <c r="H2617"/>
      <c r="I2617"/>
      <c r="J2617"/>
      <c r="K2617"/>
      <c r="L2617"/>
      <c r="M2617"/>
      <c r="N2617"/>
      <c r="O2617"/>
      <c r="P2617"/>
      <c r="Q2617"/>
      <c r="R2617"/>
      <c r="S2617"/>
      <c r="T2617"/>
      <c r="U2617"/>
      <c r="V2617"/>
      <c r="W2617" s="115"/>
      <c r="AB2617" s="46"/>
      <c r="AC2617" s="46"/>
      <c r="AD2617" s="46"/>
      <c r="AE2617" s="46"/>
      <c r="AF2617" s="46"/>
    </row>
    <row r="2618" spans="1:32" x14ac:dyDescent="0.2">
      <c r="A2618"/>
      <c r="B2618"/>
      <c r="D2618"/>
      <c r="F2618"/>
      <c r="G2618"/>
      <c r="H2618"/>
      <c r="I2618"/>
      <c r="J2618"/>
      <c r="K2618"/>
      <c r="L2618"/>
      <c r="M2618"/>
      <c r="N2618"/>
      <c r="O2618"/>
      <c r="P2618"/>
      <c r="Q2618"/>
      <c r="R2618"/>
      <c r="S2618"/>
      <c r="T2618"/>
      <c r="U2618"/>
      <c r="V2618"/>
      <c r="W2618" s="115"/>
      <c r="AB2618" s="46"/>
      <c r="AC2618" s="46"/>
      <c r="AD2618" s="46"/>
      <c r="AE2618" s="46"/>
      <c r="AF2618" s="46"/>
    </row>
    <row r="2619" spans="1:32" x14ac:dyDescent="0.2">
      <c r="A2619"/>
      <c r="B2619"/>
      <c r="D2619"/>
      <c r="F2619"/>
      <c r="G2619"/>
      <c r="H2619"/>
      <c r="I2619"/>
      <c r="J2619"/>
      <c r="K2619"/>
      <c r="L2619"/>
      <c r="M2619"/>
      <c r="N2619"/>
      <c r="O2619"/>
      <c r="P2619"/>
      <c r="Q2619"/>
      <c r="R2619"/>
      <c r="S2619"/>
      <c r="T2619"/>
      <c r="U2619"/>
      <c r="V2619"/>
      <c r="W2619" s="115"/>
      <c r="AB2619" s="46"/>
      <c r="AC2619" s="46"/>
      <c r="AD2619" s="46"/>
      <c r="AE2619" s="46"/>
      <c r="AF2619" s="46"/>
    </row>
    <row r="2620" spans="1:32" x14ac:dyDescent="0.2">
      <c r="A2620"/>
      <c r="B2620"/>
      <c r="D2620"/>
      <c r="F2620"/>
      <c r="G2620"/>
      <c r="H2620"/>
      <c r="I2620"/>
      <c r="J2620"/>
      <c r="K2620"/>
      <c r="L2620"/>
      <c r="M2620"/>
      <c r="N2620"/>
      <c r="O2620"/>
      <c r="P2620"/>
      <c r="Q2620"/>
      <c r="R2620"/>
      <c r="S2620"/>
      <c r="T2620"/>
      <c r="U2620"/>
      <c r="V2620"/>
      <c r="W2620" s="115"/>
      <c r="AB2620" s="46"/>
      <c r="AC2620" s="46"/>
      <c r="AD2620" s="46"/>
      <c r="AE2620" s="46"/>
      <c r="AF2620" s="46"/>
    </row>
    <row r="2621" spans="1:32" x14ac:dyDescent="0.2">
      <c r="A2621"/>
      <c r="B2621"/>
      <c r="D2621"/>
      <c r="F2621"/>
      <c r="G2621"/>
      <c r="H2621"/>
      <c r="I2621"/>
      <c r="J2621"/>
      <c r="K2621"/>
      <c r="L2621"/>
      <c r="M2621"/>
      <c r="N2621"/>
      <c r="O2621"/>
      <c r="P2621"/>
      <c r="Q2621"/>
      <c r="R2621"/>
      <c r="S2621"/>
      <c r="T2621"/>
      <c r="U2621"/>
      <c r="V2621"/>
      <c r="W2621" s="115"/>
      <c r="AB2621" s="46"/>
      <c r="AC2621" s="46"/>
      <c r="AD2621" s="46"/>
      <c r="AE2621" s="46"/>
      <c r="AF2621" s="46"/>
    </row>
    <row r="2622" spans="1:32" x14ac:dyDescent="0.2">
      <c r="A2622"/>
      <c r="B2622"/>
      <c r="D2622"/>
      <c r="F2622"/>
      <c r="G2622"/>
      <c r="H2622"/>
      <c r="I2622"/>
      <c r="J2622"/>
      <c r="K2622"/>
      <c r="L2622"/>
      <c r="M2622"/>
      <c r="N2622"/>
      <c r="O2622"/>
      <c r="P2622"/>
      <c r="Q2622"/>
      <c r="R2622"/>
      <c r="S2622"/>
      <c r="T2622"/>
      <c r="U2622"/>
      <c r="V2622"/>
      <c r="W2622" s="115"/>
      <c r="AB2622" s="46"/>
      <c r="AC2622" s="46"/>
      <c r="AD2622" s="46"/>
      <c r="AE2622" s="46"/>
      <c r="AF2622" s="46"/>
    </row>
    <row r="2623" spans="1:32" x14ac:dyDescent="0.2">
      <c r="A2623"/>
      <c r="B2623"/>
      <c r="D2623"/>
      <c r="F2623"/>
      <c r="G2623"/>
      <c r="H2623"/>
      <c r="I2623"/>
      <c r="J2623"/>
      <c r="K2623"/>
      <c r="L2623"/>
      <c r="M2623"/>
      <c r="N2623"/>
      <c r="O2623"/>
      <c r="P2623"/>
      <c r="Q2623"/>
      <c r="R2623"/>
      <c r="S2623"/>
      <c r="T2623"/>
      <c r="U2623"/>
      <c r="V2623"/>
      <c r="W2623" s="115"/>
      <c r="AB2623" s="46"/>
      <c r="AC2623" s="46"/>
      <c r="AD2623" s="46"/>
      <c r="AE2623" s="46"/>
      <c r="AF2623" s="46"/>
    </row>
    <row r="2624" spans="1:32" x14ac:dyDescent="0.2">
      <c r="A2624"/>
      <c r="B2624"/>
      <c r="D2624"/>
      <c r="F2624"/>
      <c r="G2624"/>
      <c r="H2624"/>
      <c r="I2624"/>
      <c r="J2624"/>
      <c r="K2624"/>
      <c r="L2624"/>
      <c r="M2624"/>
      <c r="N2624"/>
      <c r="O2624"/>
      <c r="P2624"/>
      <c r="Q2624"/>
      <c r="R2624"/>
      <c r="S2624"/>
      <c r="T2624"/>
      <c r="U2624"/>
      <c r="V2624"/>
      <c r="W2624" s="115"/>
      <c r="AB2624" s="46"/>
      <c r="AC2624" s="46"/>
      <c r="AD2624" s="46"/>
      <c r="AE2624" s="46"/>
      <c r="AF2624" s="46"/>
    </row>
    <row r="2625" spans="1:32" x14ac:dyDescent="0.2">
      <c r="A2625"/>
      <c r="B2625"/>
      <c r="D2625"/>
      <c r="F2625"/>
      <c r="G2625"/>
      <c r="H2625"/>
      <c r="I2625"/>
      <c r="J2625"/>
      <c r="K2625"/>
      <c r="L2625"/>
      <c r="M2625"/>
      <c r="N2625"/>
      <c r="O2625"/>
      <c r="P2625"/>
      <c r="Q2625"/>
      <c r="R2625"/>
      <c r="S2625"/>
      <c r="T2625"/>
      <c r="U2625"/>
      <c r="V2625"/>
      <c r="W2625" s="115"/>
      <c r="AB2625" s="46"/>
      <c r="AC2625" s="46"/>
      <c r="AD2625" s="46"/>
      <c r="AE2625" s="46"/>
      <c r="AF2625" s="46"/>
    </row>
    <row r="2626" spans="1:32" x14ac:dyDescent="0.2">
      <c r="A2626"/>
      <c r="B2626"/>
      <c r="D2626"/>
      <c r="F2626"/>
      <c r="G2626"/>
      <c r="H2626"/>
      <c r="I2626"/>
      <c r="J2626"/>
      <c r="K2626"/>
      <c r="L2626"/>
      <c r="M2626"/>
      <c r="N2626"/>
      <c r="O2626"/>
      <c r="P2626"/>
      <c r="Q2626"/>
      <c r="R2626"/>
      <c r="S2626"/>
      <c r="T2626"/>
      <c r="U2626"/>
      <c r="V2626"/>
      <c r="W2626" s="115"/>
      <c r="AB2626" s="46"/>
      <c r="AC2626" s="46"/>
      <c r="AD2626" s="46"/>
      <c r="AE2626" s="46"/>
      <c r="AF2626" s="46"/>
    </row>
    <row r="2627" spans="1:32" x14ac:dyDescent="0.2">
      <c r="A2627"/>
      <c r="B2627"/>
      <c r="D2627"/>
      <c r="F2627"/>
      <c r="G2627"/>
      <c r="H2627"/>
      <c r="I2627"/>
      <c r="J2627"/>
      <c r="K2627"/>
      <c r="L2627"/>
      <c r="M2627"/>
      <c r="N2627"/>
      <c r="O2627"/>
      <c r="P2627"/>
      <c r="Q2627"/>
      <c r="R2627"/>
      <c r="S2627"/>
      <c r="T2627"/>
      <c r="U2627"/>
      <c r="V2627"/>
      <c r="W2627" s="115"/>
      <c r="AB2627" s="46"/>
      <c r="AC2627" s="46"/>
      <c r="AD2627" s="46"/>
      <c r="AE2627" s="46"/>
      <c r="AF2627" s="46"/>
    </row>
    <row r="2628" spans="1:32" x14ac:dyDescent="0.2">
      <c r="A2628"/>
      <c r="B2628"/>
      <c r="D2628"/>
      <c r="F2628"/>
      <c r="G2628"/>
      <c r="H2628"/>
      <c r="I2628"/>
      <c r="J2628"/>
      <c r="K2628"/>
      <c r="L2628"/>
      <c r="M2628"/>
      <c r="N2628"/>
      <c r="O2628"/>
      <c r="P2628"/>
      <c r="Q2628"/>
      <c r="R2628"/>
      <c r="S2628"/>
      <c r="T2628"/>
      <c r="U2628"/>
      <c r="V2628"/>
      <c r="W2628" s="115"/>
      <c r="AB2628" s="46"/>
      <c r="AC2628" s="46"/>
      <c r="AD2628" s="46"/>
      <c r="AE2628" s="46"/>
      <c r="AF2628" s="46"/>
    </row>
    <row r="2629" spans="1:32" x14ac:dyDescent="0.2">
      <c r="A2629"/>
      <c r="B2629"/>
      <c r="D2629"/>
      <c r="F2629"/>
      <c r="G2629"/>
      <c r="H2629"/>
      <c r="I2629"/>
      <c r="J2629"/>
      <c r="K2629"/>
      <c r="L2629"/>
      <c r="M2629"/>
      <c r="N2629"/>
      <c r="O2629"/>
      <c r="P2629"/>
      <c r="Q2629"/>
      <c r="R2629"/>
      <c r="S2629"/>
      <c r="T2629"/>
      <c r="U2629"/>
      <c r="V2629"/>
      <c r="W2629" s="115"/>
      <c r="AB2629" s="46"/>
      <c r="AC2629" s="46"/>
      <c r="AD2629" s="46"/>
      <c r="AE2629" s="46"/>
      <c r="AF2629" s="46"/>
    </row>
    <row r="2630" spans="1:32" x14ac:dyDescent="0.2">
      <c r="A2630"/>
      <c r="B2630"/>
      <c r="D2630"/>
      <c r="F2630"/>
      <c r="G2630"/>
      <c r="H2630"/>
      <c r="I2630"/>
      <c r="J2630"/>
      <c r="K2630"/>
      <c r="L2630"/>
      <c r="M2630"/>
      <c r="N2630"/>
      <c r="O2630"/>
      <c r="P2630"/>
      <c r="Q2630"/>
      <c r="R2630"/>
      <c r="S2630"/>
      <c r="T2630"/>
      <c r="U2630"/>
      <c r="V2630"/>
      <c r="W2630" s="115"/>
      <c r="AB2630" s="46"/>
      <c r="AC2630" s="46"/>
      <c r="AD2630" s="46"/>
      <c r="AE2630" s="46"/>
      <c r="AF2630" s="46"/>
    </row>
    <row r="2631" spans="1:32" x14ac:dyDescent="0.2">
      <c r="A2631"/>
      <c r="B2631"/>
      <c r="D2631"/>
      <c r="F2631"/>
      <c r="G2631"/>
      <c r="H2631"/>
      <c r="I2631"/>
      <c r="J2631"/>
      <c r="K2631"/>
      <c r="L2631"/>
      <c r="M2631"/>
      <c r="N2631"/>
      <c r="O2631"/>
      <c r="P2631"/>
      <c r="Q2631"/>
      <c r="R2631"/>
      <c r="S2631"/>
      <c r="T2631"/>
      <c r="U2631"/>
      <c r="V2631"/>
      <c r="W2631" s="115"/>
      <c r="AB2631" s="46"/>
      <c r="AC2631" s="46"/>
      <c r="AD2631" s="46"/>
      <c r="AE2631" s="46"/>
      <c r="AF2631" s="46"/>
    </row>
    <row r="2632" spans="1:32" x14ac:dyDescent="0.2">
      <c r="A2632"/>
      <c r="B2632"/>
      <c r="D2632"/>
      <c r="F2632"/>
      <c r="G2632"/>
      <c r="H2632"/>
      <c r="I2632"/>
      <c r="J2632"/>
      <c r="K2632"/>
      <c r="L2632"/>
      <c r="M2632"/>
      <c r="N2632"/>
      <c r="O2632"/>
      <c r="P2632"/>
      <c r="Q2632"/>
      <c r="R2632"/>
      <c r="S2632"/>
      <c r="T2632"/>
      <c r="U2632"/>
      <c r="V2632"/>
      <c r="W2632" s="115"/>
      <c r="AB2632" s="46"/>
      <c r="AC2632" s="46"/>
      <c r="AD2632" s="46"/>
      <c r="AE2632" s="46"/>
      <c r="AF2632" s="46"/>
    </row>
    <row r="2633" spans="1:32" x14ac:dyDescent="0.2">
      <c r="A2633"/>
      <c r="B2633"/>
      <c r="D2633"/>
      <c r="F2633"/>
      <c r="G2633"/>
      <c r="H2633"/>
      <c r="I2633"/>
      <c r="J2633"/>
      <c r="K2633"/>
      <c r="L2633"/>
      <c r="M2633"/>
      <c r="N2633"/>
      <c r="O2633"/>
      <c r="P2633"/>
      <c r="Q2633"/>
      <c r="R2633"/>
      <c r="S2633"/>
      <c r="T2633"/>
      <c r="U2633"/>
      <c r="V2633"/>
      <c r="W2633" s="115"/>
      <c r="AB2633" s="46"/>
      <c r="AC2633" s="46"/>
      <c r="AD2633" s="46"/>
      <c r="AE2633" s="46"/>
      <c r="AF2633" s="46"/>
    </row>
    <row r="2634" spans="1:32" x14ac:dyDescent="0.2">
      <c r="A2634"/>
      <c r="B2634"/>
      <c r="D2634"/>
      <c r="F2634"/>
      <c r="G2634"/>
      <c r="H2634"/>
      <c r="I2634"/>
      <c r="J2634"/>
      <c r="K2634"/>
      <c r="L2634"/>
      <c r="M2634"/>
      <c r="N2634"/>
      <c r="O2634"/>
      <c r="P2634"/>
      <c r="Q2634"/>
      <c r="R2634"/>
      <c r="S2634"/>
      <c r="T2634"/>
      <c r="U2634"/>
      <c r="V2634"/>
      <c r="W2634" s="115"/>
      <c r="AB2634" s="46"/>
      <c r="AC2634" s="46"/>
      <c r="AD2634" s="46"/>
      <c r="AE2634" s="46"/>
      <c r="AF2634" s="46"/>
    </row>
    <row r="2635" spans="1:32" x14ac:dyDescent="0.2">
      <c r="A2635"/>
      <c r="B2635"/>
      <c r="D2635"/>
      <c r="F2635"/>
      <c r="G2635"/>
      <c r="H2635"/>
      <c r="I2635"/>
      <c r="J2635"/>
      <c r="K2635"/>
      <c r="L2635"/>
      <c r="M2635"/>
      <c r="N2635"/>
      <c r="O2635"/>
      <c r="P2635"/>
      <c r="Q2635"/>
      <c r="R2635"/>
      <c r="S2635"/>
      <c r="T2635"/>
      <c r="U2635"/>
      <c r="V2635"/>
      <c r="W2635" s="115"/>
      <c r="AB2635" s="46"/>
      <c r="AC2635" s="46"/>
      <c r="AD2635" s="46"/>
      <c r="AE2635" s="46"/>
      <c r="AF2635" s="46"/>
    </row>
    <row r="2636" spans="1:32" x14ac:dyDescent="0.2">
      <c r="A2636"/>
      <c r="B2636"/>
      <c r="D2636"/>
      <c r="F2636"/>
      <c r="G2636"/>
      <c r="H2636"/>
      <c r="I2636"/>
      <c r="J2636"/>
      <c r="K2636"/>
      <c r="L2636"/>
      <c r="M2636"/>
      <c r="N2636"/>
      <c r="O2636"/>
      <c r="P2636"/>
      <c r="Q2636"/>
      <c r="R2636"/>
      <c r="S2636"/>
      <c r="T2636"/>
      <c r="U2636"/>
      <c r="V2636"/>
      <c r="W2636" s="115"/>
      <c r="AB2636" s="46"/>
      <c r="AC2636" s="46"/>
      <c r="AD2636" s="46"/>
      <c r="AE2636" s="46"/>
      <c r="AF2636" s="46"/>
    </row>
    <row r="2637" spans="1:32" x14ac:dyDescent="0.2">
      <c r="A2637"/>
      <c r="B2637"/>
      <c r="D2637"/>
      <c r="F2637"/>
      <c r="G2637"/>
      <c r="H2637"/>
      <c r="I2637"/>
      <c r="J2637"/>
      <c r="K2637"/>
      <c r="L2637"/>
      <c r="M2637"/>
      <c r="N2637"/>
      <c r="O2637"/>
      <c r="P2637"/>
      <c r="Q2637"/>
      <c r="R2637"/>
      <c r="S2637"/>
      <c r="T2637"/>
      <c r="U2637"/>
      <c r="V2637"/>
      <c r="W2637" s="115"/>
      <c r="AB2637" s="46"/>
      <c r="AC2637" s="46"/>
      <c r="AD2637" s="46"/>
      <c r="AE2637" s="46"/>
      <c r="AF2637" s="46"/>
    </row>
    <row r="2638" spans="1:32" x14ac:dyDescent="0.2">
      <c r="A2638"/>
      <c r="B2638"/>
      <c r="D2638"/>
      <c r="F2638"/>
      <c r="G2638"/>
      <c r="H2638"/>
      <c r="I2638"/>
      <c r="J2638"/>
      <c r="K2638"/>
      <c r="L2638"/>
      <c r="M2638"/>
      <c r="N2638"/>
      <c r="O2638"/>
      <c r="P2638"/>
      <c r="Q2638"/>
      <c r="R2638"/>
      <c r="S2638"/>
      <c r="T2638"/>
      <c r="U2638"/>
      <c r="V2638"/>
      <c r="W2638" s="115"/>
      <c r="AB2638" s="46"/>
      <c r="AC2638" s="46"/>
      <c r="AD2638" s="46"/>
      <c r="AE2638" s="46"/>
      <c r="AF2638" s="46"/>
    </row>
    <row r="2639" spans="1:32" x14ac:dyDescent="0.2">
      <c r="A2639"/>
      <c r="B2639"/>
      <c r="D2639"/>
      <c r="F2639"/>
      <c r="G2639"/>
      <c r="H2639"/>
      <c r="I2639"/>
      <c r="J2639"/>
      <c r="K2639"/>
      <c r="L2639"/>
      <c r="M2639"/>
      <c r="N2639"/>
      <c r="O2639"/>
      <c r="P2639"/>
      <c r="Q2639"/>
      <c r="R2639"/>
      <c r="S2639"/>
      <c r="T2639"/>
      <c r="U2639"/>
      <c r="V2639"/>
      <c r="W2639" s="115"/>
      <c r="AB2639" s="46"/>
      <c r="AC2639" s="46"/>
      <c r="AD2639" s="46"/>
      <c r="AE2639" s="46"/>
      <c r="AF2639" s="46"/>
    </row>
    <row r="2640" spans="1:32" x14ac:dyDescent="0.2">
      <c r="A2640"/>
      <c r="B2640"/>
      <c r="D2640"/>
      <c r="F2640"/>
      <c r="G2640"/>
      <c r="H2640"/>
      <c r="I2640"/>
      <c r="J2640"/>
      <c r="K2640"/>
      <c r="L2640"/>
      <c r="M2640"/>
      <c r="N2640"/>
      <c r="O2640"/>
      <c r="P2640"/>
      <c r="Q2640"/>
      <c r="R2640"/>
      <c r="S2640"/>
      <c r="T2640"/>
      <c r="U2640"/>
      <c r="V2640"/>
      <c r="W2640" s="115"/>
      <c r="AB2640" s="46"/>
      <c r="AC2640" s="46"/>
      <c r="AD2640" s="46"/>
      <c r="AE2640" s="46"/>
      <c r="AF2640" s="46"/>
    </row>
    <row r="2641" spans="1:32" x14ac:dyDescent="0.2">
      <c r="A2641"/>
      <c r="B2641"/>
      <c r="D2641"/>
      <c r="F2641"/>
      <c r="G2641"/>
      <c r="H2641"/>
      <c r="I2641"/>
      <c r="J2641"/>
      <c r="K2641"/>
      <c r="L2641"/>
      <c r="M2641"/>
      <c r="N2641"/>
      <c r="O2641"/>
      <c r="P2641"/>
      <c r="Q2641"/>
      <c r="R2641"/>
      <c r="S2641"/>
      <c r="T2641"/>
      <c r="U2641"/>
      <c r="V2641"/>
      <c r="W2641" s="115"/>
      <c r="AB2641" s="46"/>
      <c r="AC2641" s="46"/>
      <c r="AD2641" s="46"/>
      <c r="AE2641" s="46"/>
      <c r="AF2641" s="46"/>
    </row>
    <row r="2642" spans="1:32" x14ac:dyDescent="0.2">
      <c r="A2642"/>
      <c r="B2642"/>
      <c r="D2642"/>
      <c r="F2642"/>
      <c r="G2642"/>
      <c r="H2642"/>
      <c r="I2642"/>
      <c r="J2642"/>
      <c r="K2642"/>
      <c r="L2642"/>
      <c r="M2642"/>
      <c r="N2642"/>
      <c r="O2642"/>
      <c r="P2642"/>
      <c r="Q2642"/>
      <c r="R2642"/>
      <c r="S2642"/>
      <c r="T2642"/>
      <c r="U2642"/>
      <c r="V2642"/>
      <c r="W2642" s="115"/>
      <c r="AB2642" s="46"/>
      <c r="AC2642" s="46"/>
      <c r="AD2642" s="46"/>
      <c r="AE2642" s="46"/>
      <c r="AF2642" s="46"/>
    </row>
    <row r="2643" spans="1:32" x14ac:dyDescent="0.2">
      <c r="A2643"/>
      <c r="B2643"/>
      <c r="D2643"/>
      <c r="F2643"/>
      <c r="G2643"/>
      <c r="H2643"/>
      <c r="I2643"/>
      <c r="J2643"/>
      <c r="K2643"/>
      <c r="L2643"/>
      <c r="M2643"/>
      <c r="N2643"/>
      <c r="O2643"/>
      <c r="P2643"/>
      <c r="Q2643"/>
      <c r="R2643"/>
      <c r="S2643"/>
      <c r="T2643"/>
      <c r="U2643"/>
      <c r="V2643"/>
      <c r="W2643" s="115"/>
      <c r="AB2643" s="46"/>
      <c r="AC2643" s="46"/>
      <c r="AD2643" s="46"/>
      <c r="AE2643" s="46"/>
      <c r="AF2643" s="46"/>
    </row>
    <row r="2644" spans="1:32" x14ac:dyDescent="0.2">
      <c r="A2644"/>
      <c r="B2644"/>
      <c r="D2644"/>
      <c r="F2644"/>
      <c r="G2644"/>
      <c r="H2644"/>
      <c r="I2644"/>
      <c r="J2644"/>
      <c r="K2644"/>
      <c r="L2644"/>
      <c r="M2644"/>
      <c r="N2644"/>
      <c r="O2644"/>
      <c r="P2644"/>
      <c r="Q2644"/>
      <c r="R2644"/>
      <c r="S2644"/>
      <c r="T2644"/>
      <c r="U2644"/>
      <c r="V2644"/>
      <c r="W2644" s="115"/>
      <c r="AB2644" s="46"/>
      <c r="AC2644" s="46"/>
      <c r="AD2644" s="46"/>
      <c r="AE2644" s="46"/>
      <c r="AF2644" s="46"/>
    </row>
    <row r="2645" spans="1:32" x14ac:dyDescent="0.2">
      <c r="A2645"/>
      <c r="B2645"/>
      <c r="D2645"/>
      <c r="F2645"/>
      <c r="G2645"/>
      <c r="H2645"/>
      <c r="I2645"/>
      <c r="J2645"/>
      <c r="K2645"/>
      <c r="L2645"/>
      <c r="M2645"/>
      <c r="N2645"/>
      <c r="O2645"/>
      <c r="P2645"/>
      <c r="Q2645"/>
      <c r="R2645"/>
      <c r="S2645"/>
      <c r="T2645"/>
      <c r="U2645"/>
      <c r="V2645"/>
      <c r="W2645" s="115"/>
      <c r="AB2645" s="46"/>
      <c r="AC2645" s="46"/>
      <c r="AD2645" s="46"/>
      <c r="AE2645" s="46"/>
      <c r="AF2645" s="46"/>
    </row>
    <row r="2646" spans="1:32" x14ac:dyDescent="0.2">
      <c r="A2646"/>
      <c r="B2646"/>
      <c r="D2646"/>
      <c r="F2646"/>
      <c r="G2646"/>
      <c r="H2646"/>
      <c r="I2646"/>
      <c r="J2646"/>
      <c r="K2646"/>
      <c r="L2646"/>
      <c r="M2646"/>
      <c r="N2646"/>
      <c r="O2646"/>
      <c r="P2646"/>
      <c r="Q2646"/>
      <c r="R2646"/>
      <c r="S2646"/>
      <c r="T2646"/>
      <c r="U2646"/>
      <c r="V2646"/>
      <c r="W2646" s="115"/>
      <c r="AB2646" s="46"/>
      <c r="AC2646" s="46"/>
      <c r="AD2646" s="46"/>
      <c r="AE2646" s="46"/>
      <c r="AF2646" s="46"/>
    </row>
    <row r="2647" spans="1:32" x14ac:dyDescent="0.2">
      <c r="A2647"/>
      <c r="B2647"/>
      <c r="D2647"/>
      <c r="F2647"/>
      <c r="G2647"/>
      <c r="H2647"/>
      <c r="I2647"/>
      <c r="J2647"/>
      <c r="K2647"/>
      <c r="L2647"/>
      <c r="M2647"/>
      <c r="N2647"/>
      <c r="O2647"/>
      <c r="P2647"/>
      <c r="Q2647"/>
      <c r="R2647"/>
      <c r="S2647"/>
      <c r="T2647"/>
      <c r="U2647"/>
      <c r="V2647"/>
      <c r="W2647" s="115"/>
      <c r="AB2647" s="46"/>
      <c r="AC2647" s="46"/>
      <c r="AD2647" s="46"/>
      <c r="AE2647" s="46"/>
      <c r="AF2647" s="46"/>
    </row>
    <row r="2648" spans="1:32" x14ac:dyDescent="0.2">
      <c r="A2648"/>
      <c r="B2648"/>
      <c r="D2648"/>
      <c r="F2648"/>
      <c r="G2648"/>
      <c r="H2648"/>
      <c r="I2648"/>
      <c r="J2648"/>
      <c r="K2648"/>
      <c r="L2648"/>
      <c r="M2648"/>
      <c r="N2648"/>
      <c r="O2648"/>
      <c r="P2648"/>
      <c r="Q2648"/>
      <c r="R2648"/>
      <c r="S2648"/>
      <c r="T2648"/>
      <c r="U2648"/>
      <c r="V2648"/>
      <c r="W2648" s="115"/>
      <c r="AB2648" s="46"/>
      <c r="AC2648" s="46"/>
      <c r="AD2648" s="46"/>
      <c r="AE2648" s="46"/>
      <c r="AF2648" s="46"/>
    </row>
    <row r="2649" spans="1:32" x14ac:dyDescent="0.2">
      <c r="A2649"/>
      <c r="B2649"/>
      <c r="D2649"/>
      <c r="F2649"/>
      <c r="G2649"/>
      <c r="H2649"/>
      <c r="I2649"/>
      <c r="J2649"/>
      <c r="K2649"/>
      <c r="L2649"/>
      <c r="M2649"/>
      <c r="N2649"/>
      <c r="O2649"/>
      <c r="P2649"/>
      <c r="Q2649"/>
      <c r="R2649"/>
      <c r="S2649"/>
      <c r="T2649"/>
      <c r="U2649"/>
      <c r="V2649"/>
      <c r="W2649" s="115"/>
      <c r="AB2649" s="46"/>
      <c r="AC2649" s="46"/>
      <c r="AD2649" s="46"/>
      <c r="AE2649" s="46"/>
      <c r="AF2649" s="46"/>
    </row>
    <row r="2650" spans="1:32" x14ac:dyDescent="0.2">
      <c r="A2650"/>
      <c r="B2650"/>
      <c r="D2650"/>
      <c r="F2650"/>
      <c r="G2650"/>
      <c r="H2650"/>
      <c r="I2650"/>
      <c r="J2650"/>
      <c r="K2650"/>
      <c r="L2650"/>
      <c r="M2650"/>
      <c r="N2650"/>
      <c r="O2650"/>
      <c r="P2650"/>
      <c r="Q2650"/>
      <c r="R2650"/>
      <c r="S2650"/>
      <c r="T2650"/>
      <c r="U2650"/>
      <c r="V2650"/>
      <c r="W2650" s="115"/>
      <c r="AB2650" s="46"/>
      <c r="AC2650" s="46"/>
      <c r="AD2650" s="46"/>
      <c r="AE2650" s="46"/>
      <c r="AF2650" s="46"/>
    </row>
    <row r="2651" spans="1:32" x14ac:dyDescent="0.2">
      <c r="A2651"/>
      <c r="B2651"/>
      <c r="D2651"/>
      <c r="F2651"/>
      <c r="G2651"/>
      <c r="H2651"/>
      <c r="I2651"/>
      <c r="J2651"/>
      <c r="K2651"/>
      <c r="L2651"/>
      <c r="M2651"/>
      <c r="N2651"/>
      <c r="O2651"/>
      <c r="P2651"/>
      <c r="Q2651"/>
      <c r="R2651"/>
      <c r="S2651"/>
      <c r="T2651"/>
      <c r="U2651"/>
      <c r="V2651"/>
      <c r="W2651" s="115"/>
      <c r="AB2651" s="46"/>
      <c r="AC2651" s="46"/>
      <c r="AD2651" s="46"/>
      <c r="AE2651" s="46"/>
      <c r="AF2651" s="46"/>
    </row>
    <row r="2652" spans="1:32" x14ac:dyDescent="0.2">
      <c r="A2652"/>
      <c r="B2652"/>
      <c r="D2652"/>
      <c r="F2652"/>
      <c r="G2652"/>
      <c r="H2652"/>
      <c r="I2652"/>
      <c r="J2652"/>
      <c r="K2652"/>
      <c r="L2652"/>
      <c r="M2652"/>
      <c r="N2652"/>
      <c r="O2652"/>
      <c r="P2652"/>
      <c r="Q2652"/>
      <c r="R2652"/>
      <c r="S2652"/>
      <c r="T2652"/>
      <c r="U2652"/>
      <c r="V2652"/>
      <c r="W2652" s="115"/>
      <c r="AB2652" s="46"/>
      <c r="AC2652" s="46"/>
      <c r="AD2652" s="46"/>
      <c r="AE2652" s="46"/>
      <c r="AF2652" s="46"/>
    </row>
    <row r="2653" spans="1:32" x14ac:dyDescent="0.2">
      <c r="A2653"/>
      <c r="B2653"/>
      <c r="D2653"/>
      <c r="F2653"/>
      <c r="G2653"/>
      <c r="H2653"/>
      <c r="I2653"/>
      <c r="J2653"/>
      <c r="K2653"/>
      <c r="L2653"/>
      <c r="M2653"/>
      <c r="N2653"/>
      <c r="O2653"/>
      <c r="P2653"/>
      <c r="Q2653"/>
      <c r="R2653"/>
      <c r="S2653"/>
      <c r="T2653"/>
      <c r="U2653"/>
      <c r="V2653"/>
      <c r="W2653" s="115"/>
      <c r="AB2653" s="46"/>
      <c r="AC2653" s="46"/>
      <c r="AD2653" s="46"/>
      <c r="AE2653" s="46"/>
      <c r="AF2653" s="46"/>
    </row>
    <row r="2654" spans="1:32" x14ac:dyDescent="0.2">
      <c r="A2654"/>
      <c r="B2654"/>
      <c r="D2654"/>
      <c r="F2654"/>
      <c r="G2654"/>
      <c r="H2654"/>
      <c r="I2654"/>
      <c r="J2654"/>
      <c r="K2654"/>
      <c r="L2654"/>
      <c r="M2654"/>
      <c r="N2654"/>
      <c r="O2654"/>
      <c r="P2654"/>
      <c r="Q2654"/>
      <c r="R2654"/>
      <c r="S2654"/>
      <c r="T2654"/>
      <c r="U2654"/>
      <c r="V2654"/>
      <c r="W2654" s="115"/>
      <c r="AB2654" s="46"/>
      <c r="AC2654" s="46"/>
      <c r="AD2654" s="46"/>
      <c r="AE2654" s="46"/>
      <c r="AF2654" s="46"/>
    </row>
    <row r="2655" spans="1:32" x14ac:dyDescent="0.2">
      <c r="A2655"/>
      <c r="B2655"/>
      <c r="D2655"/>
      <c r="F2655"/>
      <c r="G2655"/>
      <c r="H2655"/>
      <c r="I2655"/>
      <c r="J2655"/>
      <c r="K2655"/>
      <c r="L2655"/>
      <c r="M2655"/>
      <c r="N2655"/>
      <c r="O2655"/>
      <c r="P2655"/>
      <c r="Q2655"/>
      <c r="R2655"/>
      <c r="S2655"/>
      <c r="T2655"/>
      <c r="U2655"/>
      <c r="V2655"/>
      <c r="W2655" s="115"/>
      <c r="AB2655" s="46"/>
      <c r="AC2655" s="46"/>
      <c r="AD2655" s="46"/>
      <c r="AE2655" s="46"/>
      <c r="AF2655" s="46"/>
    </row>
    <row r="2656" spans="1:32" x14ac:dyDescent="0.2">
      <c r="A2656"/>
      <c r="B2656"/>
      <c r="D2656"/>
      <c r="F2656"/>
      <c r="G2656"/>
      <c r="H2656"/>
      <c r="I2656"/>
      <c r="J2656"/>
      <c r="K2656"/>
      <c r="L2656"/>
      <c r="M2656"/>
      <c r="N2656"/>
      <c r="O2656"/>
      <c r="P2656"/>
      <c r="Q2656"/>
      <c r="R2656"/>
      <c r="S2656"/>
      <c r="T2656"/>
      <c r="U2656"/>
      <c r="V2656"/>
      <c r="W2656" s="115"/>
      <c r="AB2656" s="46"/>
      <c r="AC2656" s="46"/>
      <c r="AD2656" s="46"/>
      <c r="AE2656" s="46"/>
      <c r="AF2656" s="46"/>
    </row>
    <row r="2657" spans="1:32" x14ac:dyDescent="0.2">
      <c r="A2657"/>
      <c r="B2657"/>
      <c r="D2657"/>
      <c r="F2657"/>
      <c r="G2657"/>
      <c r="H2657"/>
      <c r="I2657"/>
      <c r="J2657"/>
      <c r="K2657"/>
      <c r="L2657"/>
      <c r="M2657"/>
      <c r="N2657"/>
      <c r="O2657"/>
      <c r="P2657"/>
      <c r="Q2657"/>
      <c r="R2657"/>
      <c r="S2657"/>
      <c r="T2657"/>
      <c r="U2657"/>
      <c r="V2657"/>
      <c r="W2657" s="115"/>
      <c r="AB2657" s="46"/>
      <c r="AC2657" s="46"/>
      <c r="AD2657" s="46"/>
      <c r="AE2657" s="46"/>
      <c r="AF2657" s="46"/>
    </row>
    <row r="2658" spans="1:32" x14ac:dyDescent="0.2">
      <c r="A2658"/>
      <c r="B2658"/>
      <c r="D2658"/>
      <c r="F2658"/>
      <c r="G2658"/>
      <c r="H2658"/>
      <c r="I2658"/>
      <c r="J2658"/>
      <c r="K2658"/>
      <c r="L2658"/>
      <c r="M2658"/>
      <c r="N2658"/>
      <c r="O2658"/>
      <c r="P2658"/>
      <c r="Q2658"/>
      <c r="R2658"/>
      <c r="S2658"/>
      <c r="T2658"/>
      <c r="U2658"/>
      <c r="V2658"/>
      <c r="W2658" s="115"/>
      <c r="AB2658" s="46"/>
      <c r="AC2658" s="46"/>
      <c r="AD2658" s="46"/>
      <c r="AE2658" s="46"/>
      <c r="AF2658" s="46"/>
    </row>
    <row r="2659" spans="1:32" x14ac:dyDescent="0.2">
      <c r="A2659"/>
      <c r="B2659"/>
      <c r="D2659"/>
      <c r="F2659"/>
      <c r="G2659"/>
      <c r="H2659"/>
      <c r="I2659"/>
      <c r="J2659"/>
      <c r="K2659"/>
      <c r="L2659"/>
      <c r="M2659"/>
      <c r="N2659"/>
      <c r="O2659"/>
      <c r="P2659"/>
      <c r="Q2659"/>
      <c r="R2659"/>
      <c r="S2659"/>
      <c r="T2659"/>
      <c r="U2659"/>
      <c r="V2659"/>
      <c r="W2659" s="115"/>
      <c r="AB2659" s="46"/>
      <c r="AC2659" s="46"/>
      <c r="AD2659" s="46"/>
      <c r="AE2659" s="46"/>
      <c r="AF2659" s="46"/>
    </row>
    <row r="2660" spans="1:32" x14ac:dyDescent="0.2">
      <c r="A2660"/>
      <c r="B2660"/>
      <c r="D2660"/>
      <c r="F2660"/>
      <c r="G2660"/>
      <c r="H2660"/>
      <c r="I2660"/>
      <c r="J2660"/>
      <c r="K2660"/>
      <c r="L2660"/>
      <c r="M2660"/>
      <c r="N2660"/>
      <c r="O2660"/>
      <c r="P2660"/>
      <c r="Q2660"/>
      <c r="R2660"/>
      <c r="S2660"/>
      <c r="T2660"/>
      <c r="U2660"/>
      <c r="V2660"/>
      <c r="W2660" s="115"/>
      <c r="AB2660" s="46"/>
      <c r="AC2660" s="46"/>
      <c r="AD2660" s="46"/>
      <c r="AE2660" s="46"/>
      <c r="AF2660" s="46"/>
    </row>
    <row r="2661" spans="1:32" x14ac:dyDescent="0.2">
      <c r="A2661"/>
      <c r="B2661"/>
      <c r="D2661"/>
      <c r="F2661"/>
      <c r="G2661"/>
      <c r="H2661"/>
      <c r="I2661"/>
      <c r="J2661"/>
      <c r="K2661"/>
      <c r="L2661"/>
      <c r="M2661"/>
      <c r="N2661"/>
      <c r="O2661"/>
      <c r="P2661"/>
      <c r="Q2661"/>
      <c r="R2661"/>
      <c r="S2661"/>
      <c r="T2661"/>
      <c r="U2661"/>
      <c r="V2661"/>
      <c r="W2661" s="115"/>
      <c r="AB2661" s="46"/>
      <c r="AC2661" s="46"/>
      <c r="AD2661" s="46"/>
      <c r="AE2661" s="46"/>
      <c r="AF2661" s="46"/>
    </row>
    <row r="2662" spans="1:32" x14ac:dyDescent="0.2">
      <c r="A2662"/>
      <c r="B2662"/>
      <c r="D2662"/>
      <c r="F2662"/>
      <c r="G2662"/>
      <c r="H2662"/>
      <c r="I2662"/>
      <c r="J2662"/>
      <c r="K2662"/>
      <c r="L2662"/>
      <c r="M2662"/>
      <c r="N2662"/>
      <c r="O2662"/>
      <c r="P2662"/>
      <c r="Q2662"/>
      <c r="R2662"/>
      <c r="S2662"/>
      <c r="T2662"/>
      <c r="U2662"/>
      <c r="V2662"/>
      <c r="W2662" s="115"/>
      <c r="AB2662" s="46"/>
      <c r="AC2662" s="46"/>
      <c r="AD2662" s="46"/>
      <c r="AE2662" s="46"/>
      <c r="AF2662" s="46"/>
    </row>
    <row r="2663" spans="1:32" x14ac:dyDescent="0.2">
      <c r="A2663"/>
      <c r="B2663"/>
      <c r="D2663"/>
      <c r="F2663"/>
      <c r="G2663"/>
      <c r="H2663"/>
      <c r="I2663"/>
      <c r="J2663"/>
      <c r="K2663"/>
      <c r="L2663"/>
      <c r="M2663"/>
      <c r="N2663"/>
      <c r="O2663"/>
      <c r="P2663"/>
      <c r="Q2663"/>
      <c r="R2663"/>
      <c r="S2663"/>
      <c r="T2663"/>
      <c r="U2663"/>
      <c r="V2663"/>
      <c r="W2663" s="115"/>
      <c r="AB2663" s="46"/>
      <c r="AC2663" s="46"/>
      <c r="AD2663" s="46"/>
      <c r="AE2663" s="46"/>
      <c r="AF2663" s="46"/>
    </row>
    <row r="2664" spans="1:32" x14ac:dyDescent="0.2">
      <c r="A2664"/>
      <c r="B2664"/>
      <c r="D2664"/>
      <c r="F2664"/>
      <c r="G2664"/>
      <c r="H2664"/>
      <c r="I2664"/>
      <c r="J2664"/>
      <c r="K2664"/>
      <c r="L2664"/>
      <c r="M2664"/>
      <c r="N2664"/>
      <c r="O2664"/>
      <c r="P2664"/>
      <c r="Q2664"/>
      <c r="R2664"/>
      <c r="S2664"/>
      <c r="T2664"/>
      <c r="U2664"/>
      <c r="V2664"/>
      <c r="W2664" s="115"/>
      <c r="AB2664" s="46"/>
      <c r="AC2664" s="46"/>
      <c r="AD2664" s="46"/>
      <c r="AE2664" s="46"/>
      <c r="AF2664" s="46"/>
    </row>
    <row r="2665" spans="1:32" x14ac:dyDescent="0.2">
      <c r="A2665"/>
      <c r="B2665"/>
      <c r="D2665"/>
      <c r="F2665"/>
      <c r="G2665"/>
      <c r="H2665"/>
      <c r="I2665"/>
      <c r="J2665"/>
      <c r="K2665"/>
      <c r="L2665"/>
      <c r="M2665"/>
      <c r="N2665"/>
      <c r="O2665"/>
      <c r="P2665"/>
      <c r="Q2665"/>
      <c r="R2665"/>
      <c r="S2665"/>
      <c r="T2665"/>
      <c r="U2665"/>
      <c r="V2665"/>
      <c r="W2665" s="115"/>
      <c r="AB2665" s="46"/>
      <c r="AC2665" s="46"/>
      <c r="AD2665" s="46"/>
      <c r="AE2665" s="46"/>
      <c r="AF2665" s="46"/>
    </row>
    <row r="2666" spans="1:32" x14ac:dyDescent="0.2">
      <c r="A2666"/>
      <c r="B2666"/>
      <c r="D2666"/>
      <c r="F2666"/>
      <c r="G2666"/>
      <c r="H2666"/>
      <c r="I2666"/>
      <c r="J2666"/>
      <c r="K2666"/>
      <c r="L2666"/>
      <c r="M2666"/>
      <c r="N2666"/>
      <c r="O2666"/>
      <c r="P2666"/>
      <c r="Q2666"/>
      <c r="R2666"/>
      <c r="S2666"/>
      <c r="T2666"/>
      <c r="U2666"/>
      <c r="V2666"/>
      <c r="W2666" s="115"/>
      <c r="AB2666" s="46"/>
      <c r="AC2666" s="46"/>
      <c r="AD2666" s="46"/>
      <c r="AE2666" s="46"/>
      <c r="AF2666" s="46"/>
    </row>
    <row r="2667" spans="1:32" x14ac:dyDescent="0.2">
      <c r="A2667"/>
      <c r="B2667"/>
      <c r="D2667"/>
      <c r="F2667"/>
      <c r="G2667"/>
      <c r="H2667"/>
      <c r="I2667"/>
      <c r="J2667"/>
      <c r="K2667"/>
      <c r="L2667"/>
      <c r="M2667"/>
      <c r="N2667"/>
      <c r="O2667"/>
      <c r="P2667"/>
      <c r="Q2667"/>
      <c r="R2667"/>
      <c r="S2667"/>
      <c r="T2667"/>
      <c r="U2667"/>
      <c r="V2667"/>
      <c r="W2667" s="115"/>
      <c r="AB2667" s="46"/>
      <c r="AC2667" s="46"/>
      <c r="AD2667" s="46"/>
      <c r="AE2667" s="46"/>
      <c r="AF2667" s="46"/>
    </row>
    <row r="2668" spans="1:32" x14ac:dyDescent="0.2">
      <c r="A2668"/>
      <c r="B2668"/>
      <c r="D2668"/>
      <c r="F2668"/>
      <c r="G2668"/>
      <c r="H2668"/>
      <c r="I2668"/>
      <c r="J2668"/>
      <c r="K2668"/>
      <c r="L2668"/>
      <c r="M2668"/>
      <c r="N2668"/>
      <c r="O2668"/>
      <c r="P2668"/>
      <c r="Q2668"/>
      <c r="R2668"/>
      <c r="S2668"/>
      <c r="T2668"/>
      <c r="U2668"/>
      <c r="V2668"/>
      <c r="W2668" s="115"/>
      <c r="AB2668" s="46"/>
      <c r="AC2668" s="46"/>
      <c r="AD2668" s="46"/>
      <c r="AE2668" s="46"/>
      <c r="AF2668" s="46"/>
    </row>
    <row r="2669" spans="1:32" x14ac:dyDescent="0.2">
      <c r="A2669"/>
      <c r="B2669"/>
      <c r="D2669"/>
      <c r="F2669"/>
      <c r="G2669"/>
      <c r="H2669"/>
      <c r="I2669"/>
      <c r="J2669"/>
      <c r="K2669"/>
      <c r="L2669"/>
      <c r="M2669"/>
      <c r="N2669"/>
      <c r="O2669"/>
      <c r="P2669"/>
      <c r="Q2669"/>
      <c r="R2669"/>
      <c r="S2669"/>
      <c r="T2669"/>
      <c r="U2669"/>
      <c r="V2669"/>
      <c r="W2669" s="115"/>
      <c r="AB2669" s="46"/>
      <c r="AC2669" s="46"/>
      <c r="AD2669" s="46"/>
      <c r="AE2669" s="46"/>
      <c r="AF2669" s="46"/>
    </row>
    <row r="2670" spans="1:32" x14ac:dyDescent="0.2">
      <c r="A2670"/>
      <c r="B2670"/>
      <c r="D2670"/>
      <c r="F2670"/>
      <c r="G2670"/>
      <c r="H2670"/>
      <c r="I2670"/>
      <c r="J2670"/>
      <c r="K2670"/>
      <c r="L2670"/>
      <c r="M2670"/>
      <c r="N2670"/>
      <c r="O2670"/>
      <c r="P2670"/>
      <c r="Q2670"/>
      <c r="R2670"/>
      <c r="S2670"/>
      <c r="T2670"/>
      <c r="U2670"/>
      <c r="V2670"/>
      <c r="W2670" s="115"/>
      <c r="AB2670" s="46"/>
      <c r="AC2670" s="46"/>
      <c r="AD2670" s="46"/>
      <c r="AE2670" s="46"/>
      <c r="AF2670" s="46"/>
    </row>
    <row r="2671" spans="1:32" x14ac:dyDescent="0.2">
      <c r="A2671"/>
      <c r="B2671"/>
      <c r="D2671"/>
      <c r="F2671"/>
      <c r="G2671"/>
      <c r="H2671"/>
      <c r="I2671"/>
      <c r="J2671"/>
      <c r="K2671"/>
      <c r="L2671"/>
      <c r="M2671"/>
      <c r="N2671"/>
      <c r="O2671"/>
      <c r="P2671"/>
      <c r="Q2671"/>
      <c r="R2671"/>
      <c r="S2671"/>
      <c r="T2671"/>
      <c r="U2671"/>
      <c r="V2671"/>
      <c r="W2671" s="115"/>
      <c r="AB2671" s="46"/>
      <c r="AC2671" s="46"/>
      <c r="AD2671" s="46"/>
      <c r="AE2671" s="46"/>
      <c r="AF2671" s="46"/>
    </row>
    <row r="2672" spans="1:32" x14ac:dyDescent="0.2">
      <c r="A2672"/>
      <c r="B2672"/>
      <c r="D2672"/>
      <c r="F2672"/>
      <c r="G2672"/>
      <c r="H2672"/>
      <c r="I2672"/>
      <c r="J2672"/>
      <c r="K2672"/>
      <c r="L2672"/>
      <c r="M2672"/>
      <c r="N2672"/>
      <c r="O2672"/>
      <c r="P2672"/>
      <c r="Q2672"/>
      <c r="R2672"/>
      <c r="S2672"/>
      <c r="T2672"/>
      <c r="U2672"/>
      <c r="V2672"/>
      <c r="W2672" s="115"/>
      <c r="AB2672" s="46"/>
      <c r="AC2672" s="46"/>
      <c r="AD2672" s="46"/>
      <c r="AE2672" s="46"/>
      <c r="AF2672" s="46"/>
    </row>
    <row r="2673" spans="1:32" x14ac:dyDescent="0.2">
      <c r="A2673"/>
      <c r="B2673"/>
      <c r="D2673"/>
      <c r="F2673"/>
      <c r="G2673"/>
      <c r="H2673"/>
      <c r="I2673"/>
      <c r="J2673"/>
      <c r="K2673"/>
      <c r="L2673"/>
      <c r="M2673"/>
      <c r="N2673"/>
      <c r="O2673"/>
      <c r="P2673"/>
      <c r="Q2673"/>
      <c r="R2673"/>
      <c r="S2673"/>
      <c r="T2673"/>
      <c r="U2673"/>
      <c r="V2673"/>
      <c r="W2673" s="115"/>
      <c r="AB2673" s="46"/>
      <c r="AC2673" s="46"/>
      <c r="AD2673" s="46"/>
      <c r="AE2673" s="46"/>
      <c r="AF2673" s="46"/>
    </row>
    <row r="2674" spans="1:32" x14ac:dyDescent="0.2">
      <c r="A2674"/>
      <c r="B2674"/>
      <c r="D2674"/>
      <c r="F2674"/>
      <c r="G2674"/>
      <c r="H2674"/>
      <c r="I2674"/>
      <c r="J2674"/>
      <c r="K2674"/>
      <c r="L2674"/>
      <c r="M2674"/>
      <c r="N2674"/>
      <c r="O2674"/>
      <c r="P2674"/>
      <c r="Q2674"/>
      <c r="R2674"/>
      <c r="S2674"/>
      <c r="T2674"/>
      <c r="U2674"/>
      <c r="V2674"/>
      <c r="W2674" s="115"/>
      <c r="AB2674" s="46"/>
      <c r="AC2674" s="46"/>
      <c r="AD2674" s="46"/>
      <c r="AE2674" s="46"/>
      <c r="AF2674" s="46"/>
    </row>
    <row r="2675" spans="1:32" x14ac:dyDescent="0.2">
      <c r="A2675"/>
      <c r="B2675"/>
      <c r="D2675"/>
      <c r="F2675"/>
      <c r="G2675"/>
      <c r="H2675"/>
      <c r="I2675"/>
      <c r="J2675"/>
      <c r="K2675"/>
      <c r="L2675"/>
      <c r="M2675"/>
      <c r="N2675"/>
      <c r="O2675"/>
      <c r="P2675"/>
      <c r="Q2675"/>
      <c r="R2675"/>
      <c r="S2675"/>
      <c r="T2675"/>
      <c r="U2675"/>
      <c r="V2675"/>
      <c r="W2675" s="115"/>
      <c r="AB2675" s="46"/>
      <c r="AC2675" s="46"/>
      <c r="AD2675" s="46"/>
      <c r="AE2675" s="46"/>
      <c r="AF2675" s="46"/>
    </row>
    <row r="2676" spans="1:32" x14ac:dyDescent="0.2">
      <c r="A2676"/>
      <c r="B2676"/>
      <c r="D2676"/>
      <c r="F2676"/>
      <c r="G2676"/>
      <c r="H2676"/>
      <c r="I2676"/>
      <c r="J2676"/>
      <c r="K2676"/>
      <c r="L2676"/>
      <c r="M2676"/>
      <c r="N2676"/>
      <c r="O2676"/>
      <c r="P2676"/>
      <c r="Q2676"/>
      <c r="R2676"/>
      <c r="S2676"/>
      <c r="T2676"/>
      <c r="U2676"/>
      <c r="V2676"/>
      <c r="W2676" s="115"/>
      <c r="AB2676" s="46"/>
      <c r="AC2676" s="46"/>
      <c r="AD2676" s="46"/>
      <c r="AE2676" s="46"/>
      <c r="AF2676" s="46"/>
    </row>
    <row r="2677" spans="1:32" x14ac:dyDescent="0.2">
      <c r="A2677"/>
      <c r="B2677"/>
      <c r="D2677"/>
      <c r="F2677"/>
      <c r="G2677"/>
      <c r="H2677"/>
      <c r="I2677"/>
      <c r="J2677"/>
      <c r="K2677"/>
      <c r="L2677"/>
      <c r="M2677"/>
      <c r="N2677"/>
      <c r="O2677"/>
      <c r="P2677"/>
      <c r="Q2677"/>
      <c r="R2677"/>
      <c r="S2677"/>
      <c r="T2677"/>
      <c r="U2677"/>
      <c r="V2677"/>
      <c r="W2677" s="115"/>
      <c r="AB2677" s="46"/>
      <c r="AC2677" s="46"/>
      <c r="AD2677" s="46"/>
      <c r="AE2677" s="46"/>
      <c r="AF2677" s="46"/>
    </row>
    <row r="2678" spans="1:32" x14ac:dyDescent="0.2">
      <c r="A2678"/>
      <c r="B2678"/>
      <c r="D2678"/>
      <c r="F2678"/>
      <c r="G2678"/>
      <c r="H2678"/>
      <c r="I2678"/>
      <c r="J2678"/>
      <c r="K2678"/>
      <c r="L2678"/>
      <c r="M2678"/>
      <c r="N2678"/>
      <c r="O2678"/>
      <c r="P2678"/>
      <c r="Q2678"/>
      <c r="R2678"/>
      <c r="S2678"/>
      <c r="T2678"/>
      <c r="U2678"/>
      <c r="V2678"/>
      <c r="W2678" s="115"/>
      <c r="AB2678" s="46"/>
      <c r="AC2678" s="46"/>
      <c r="AD2678" s="46"/>
      <c r="AE2678" s="46"/>
      <c r="AF2678" s="46"/>
    </row>
    <row r="2679" spans="1:32" x14ac:dyDescent="0.2">
      <c r="A2679"/>
      <c r="B2679"/>
      <c r="D2679"/>
      <c r="F2679"/>
      <c r="G2679"/>
      <c r="H2679"/>
      <c r="I2679"/>
      <c r="J2679"/>
      <c r="K2679"/>
      <c r="L2679"/>
      <c r="M2679"/>
      <c r="N2679"/>
      <c r="O2679"/>
      <c r="P2679"/>
      <c r="Q2679"/>
      <c r="R2679"/>
      <c r="S2679"/>
      <c r="T2679"/>
      <c r="U2679"/>
      <c r="V2679"/>
      <c r="W2679" s="115"/>
      <c r="AB2679" s="46"/>
      <c r="AC2679" s="46"/>
      <c r="AD2679" s="46"/>
      <c r="AE2679" s="46"/>
      <c r="AF2679" s="46"/>
    </row>
    <row r="2680" spans="1:32" x14ac:dyDescent="0.2">
      <c r="A2680"/>
      <c r="B2680"/>
      <c r="D2680"/>
      <c r="F2680"/>
      <c r="G2680"/>
      <c r="H2680"/>
      <c r="I2680"/>
      <c r="J2680"/>
      <c r="K2680"/>
      <c r="L2680"/>
      <c r="M2680"/>
      <c r="N2680"/>
      <c r="O2680"/>
      <c r="P2680"/>
      <c r="Q2680"/>
      <c r="R2680"/>
      <c r="S2680"/>
      <c r="T2680"/>
      <c r="U2680"/>
      <c r="V2680"/>
      <c r="W2680" s="115"/>
      <c r="AB2680" s="46"/>
      <c r="AC2680" s="46"/>
      <c r="AD2680" s="46"/>
      <c r="AE2680" s="46"/>
      <c r="AF2680" s="46"/>
    </row>
    <row r="2681" spans="1:32" x14ac:dyDescent="0.2">
      <c r="A2681"/>
      <c r="B2681"/>
      <c r="D2681"/>
      <c r="F2681"/>
      <c r="G2681"/>
      <c r="H2681"/>
      <c r="I2681"/>
      <c r="J2681"/>
      <c r="K2681"/>
      <c r="L2681"/>
      <c r="M2681"/>
      <c r="N2681"/>
      <c r="O2681"/>
      <c r="P2681"/>
      <c r="Q2681"/>
      <c r="R2681"/>
      <c r="S2681"/>
      <c r="T2681"/>
      <c r="U2681"/>
      <c r="V2681"/>
      <c r="W2681" s="115"/>
      <c r="AB2681" s="46"/>
      <c r="AC2681" s="46"/>
      <c r="AD2681" s="46"/>
      <c r="AE2681" s="46"/>
      <c r="AF2681" s="46"/>
    </row>
    <row r="2682" spans="1:32" x14ac:dyDescent="0.2">
      <c r="A2682"/>
      <c r="B2682"/>
      <c r="D2682"/>
      <c r="F2682"/>
      <c r="G2682"/>
      <c r="H2682"/>
      <c r="I2682"/>
      <c r="J2682"/>
      <c r="K2682"/>
      <c r="L2682"/>
      <c r="M2682"/>
      <c r="N2682"/>
      <c r="O2682"/>
      <c r="P2682"/>
      <c r="Q2682"/>
      <c r="R2682"/>
      <c r="S2682"/>
      <c r="T2682"/>
      <c r="U2682"/>
      <c r="V2682"/>
      <c r="W2682" s="115"/>
      <c r="AB2682" s="46"/>
      <c r="AC2682" s="46"/>
      <c r="AD2682" s="46"/>
      <c r="AE2682" s="46"/>
      <c r="AF2682" s="46"/>
    </row>
    <row r="2683" spans="1:32" x14ac:dyDescent="0.2">
      <c r="A2683"/>
      <c r="B2683"/>
      <c r="D2683"/>
      <c r="F2683"/>
      <c r="G2683"/>
      <c r="H2683"/>
      <c r="I2683"/>
      <c r="J2683"/>
      <c r="K2683"/>
      <c r="L2683"/>
      <c r="M2683"/>
      <c r="N2683"/>
      <c r="O2683"/>
      <c r="P2683"/>
      <c r="Q2683"/>
      <c r="R2683"/>
      <c r="S2683"/>
      <c r="T2683"/>
      <c r="U2683"/>
      <c r="V2683"/>
      <c r="W2683" s="115"/>
      <c r="AB2683" s="46"/>
      <c r="AC2683" s="46"/>
      <c r="AD2683" s="46"/>
      <c r="AE2683" s="46"/>
      <c r="AF2683" s="46"/>
    </row>
    <row r="2684" spans="1:32" x14ac:dyDescent="0.2">
      <c r="A2684"/>
      <c r="B2684"/>
      <c r="D2684"/>
      <c r="F2684"/>
      <c r="G2684"/>
      <c r="H2684"/>
      <c r="I2684"/>
      <c r="J2684"/>
      <c r="K2684"/>
      <c r="L2684"/>
      <c r="M2684"/>
      <c r="N2684"/>
      <c r="O2684"/>
      <c r="P2684"/>
      <c r="Q2684"/>
      <c r="R2684"/>
      <c r="S2684"/>
      <c r="T2684"/>
      <c r="U2684"/>
      <c r="V2684"/>
      <c r="W2684" s="115"/>
      <c r="AB2684" s="46"/>
      <c r="AC2684" s="46"/>
      <c r="AD2684" s="46"/>
      <c r="AE2684" s="46"/>
      <c r="AF2684" s="46"/>
    </row>
    <row r="2685" spans="1:32" x14ac:dyDescent="0.2">
      <c r="A2685"/>
      <c r="B2685"/>
      <c r="D2685"/>
      <c r="F2685"/>
      <c r="G2685"/>
      <c r="H2685"/>
      <c r="I2685"/>
      <c r="J2685"/>
      <c r="K2685"/>
      <c r="L2685"/>
      <c r="M2685"/>
      <c r="N2685"/>
      <c r="O2685"/>
      <c r="P2685"/>
      <c r="Q2685"/>
      <c r="R2685"/>
      <c r="S2685"/>
      <c r="T2685"/>
      <c r="U2685"/>
      <c r="V2685"/>
      <c r="W2685" s="115"/>
      <c r="AB2685" s="46"/>
      <c r="AC2685" s="46"/>
      <c r="AD2685" s="46"/>
      <c r="AE2685" s="46"/>
      <c r="AF2685" s="46"/>
    </row>
    <row r="2686" spans="1:32" x14ac:dyDescent="0.2">
      <c r="A2686"/>
      <c r="B2686"/>
      <c r="D2686"/>
      <c r="F2686"/>
      <c r="G2686"/>
      <c r="H2686"/>
      <c r="I2686"/>
      <c r="J2686"/>
      <c r="K2686"/>
      <c r="L2686"/>
      <c r="M2686"/>
      <c r="N2686"/>
      <c r="O2686"/>
      <c r="P2686"/>
      <c r="Q2686"/>
      <c r="R2686"/>
      <c r="S2686"/>
      <c r="T2686"/>
      <c r="U2686"/>
      <c r="V2686"/>
      <c r="W2686" s="115"/>
      <c r="AB2686" s="46"/>
      <c r="AC2686" s="46"/>
      <c r="AD2686" s="46"/>
      <c r="AE2686" s="46"/>
      <c r="AF2686" s="46"/>
    </row>
    <row r="2687" spans="1:32" x14ac:dyDescent="0.2">
      <c r="A2687"/>
      <c r="B2687"/>
      <c r="D2687"/>
      <c r="F2687"/>
      <c r="G2687"/>
      <c r="H2687"/>
      <c r="I2687"/>
      <c r="J2687"/>
      <c r="K2687"/>
      <c r="L2687"/>
      <c r="M2687"/>
      <c r="N2687"/>
      <c r="O2687"/>
      <c r="P2687"/>
      <c r="Q2687"/>
      <c r="R2687"/>
      <c r="S2687"/>
      <c r="T2687"/>
      <c r="U2687"/>
      <c r="V2687"/>
      <c r="W2687" s="115"/>
      <c r="AB2687" s="46"/>
      <c r="AC2687" s="46"/>
      <c r="AD2687" s="46"/>
      <c r="AE2687" s="46"/>
      <c r="AF2687" s="46"/>
    </row>
    <row r="2688" spans="1:32" x14ac:dyDescent="0.2">
      <c r="A2688"/>
      <c r="B2688"/>
      <c r="D2688"/>
      <c r="F2688"/>
      <c r="G2688"/>
      <c r="H2688"/>
      <c r="I2688"/>
      <c r="J2688"/>
      <c r="K2688"/>
      <c r="L2688"/>
      <c r="M2688"/>
      <c r="N2688"/>
      <c r="O2688"/>
      <c r="P2688"/>
      <c r="Q2688"/>
      <c r="R2688"/>
      <c r="S2688"/>
      <c r="T2688"/>
      <c r="U2688"/>
      <c r="V2688"/>
      <c r="W2688" s="115"/>
      <c r="AB2688" s="46"/>
      <c r="AC2688" s="46"/>
      <c r="AD2688" s="46"/>
      <c r="AE2688" s="46"/>
      <c r="AF2688" s="46"/>
    </row>
    <row r="2689" spans="1:32" x14ac:dyDescent="0.2">
      <c r="A2689"/>
      <c r="B2689"/>
      <c r="D2689"/>
      <c r="F2689"/>
      <c r="G2689"/>
      <c r="H2689"/>
      <c r="I2689"/>
      <c r="J2689"/>
      <c r="K2689"/>
      <c r="L2689"/>
      <c r="M2689"/>
      <c r="N2689"/>
      <c r="O2689"/>
      <c r="P2689"/>
      <c r="Q2689"/>
      <c r="R2689"/>
      <c r="S2689"/>
      <c r="T2689"/>
      <c r="U2689"/>
      <c r="V2689"/>
      <c r="W2689" s="115"/>
      <c r="AB2689" s="46"/>
      <c r="AC2689" s="46"/>
      <c r="AD2689" s="46"/>
      <c r="AE2689" s="46"/>
      <c r="AF2689" s="46"/>
    </row>
    <row r="2690" spans="1:32" x14ac:dyDescent="0.2">
      <c r="A2690"/>
      <c r="B2690"/>
      <c r="D2690"/>
      <c r="F2690"/>
      <c r="G2690"/>
      <c r="H2690"/>
      <c r="I2690"/>
      <c r="J2690"/>
      <c r="K2690"/>
      <c r="L2690"/>
      <c r="M2690"/>
      <c r="N2690"/>
      <c r="O2690"/>
      <c r="P2690"/>
      <c r="Q2690"/>
      <c r="R2690"/>
      <c r="S2690"/>
      <c r="T2690"/>
      <c r="U2690"/>
      <c r="V2690"/>
      <c r="W2690" s="115"/>
      <c r="AB2690" s="46"/>
      <c r="AC2690" s="46"/>
      <c r="AD2690" s="46"/>
      <c r="AE2690" s="46"/>
      <c r="AF2690" s="46"/>
    </row>
    <row r="2691" spans="1:32" x14ac:dyDescent="0.2">
      <c r="A2691"/>
      <c r="B2691"/>
      <c r="D2691"/>
      <c r="F2691"/>
      <c r="G2691"/>
      <c r="H2691"/>
      <c r="I2691"/>
      <c r="J2691"/>
      <c r="K2691"/>
      <c r="L2691"/>
      <c r="M2691"/>
      <c r="N2691"/>
      <c r="O2691"/>
      <c r="P2691"/>
      <c r="Q2691"/>
      <c r="R2691"/>
      <c r="S2691"/>
      <c r="T2691"/>
      <c r="U2691"/>
      <c r="V2691"/>
      <c r="W2691" s="115"/>
      <c r="AB2691" s="46"/>
      <c r="AC2691" s="46"/>
      <c r="AD2691" s="46"/>
      <c r="AE2691" s="46"/>
      <c r="AF2691" s="46"/>
    </row>
    <row r="2692" spans="1:32" x14ac:dyDescent="0.2">
      <c r="A2692"/>
      <c r="B2692"/>
      <c r="D2692"/>
      <c r="F2692"/>
      <c r="G2692"/>
      <c r="H2692"/>
      <c r="I2692"/>
      <c r="J2692"/>
      <c r="K2692"/>
      <c r="L2692"/>
      <c r="M2692"/>
      <c r="N2692"/>
      <c r="O2692"/>
      <c r="P2692"/>
      <c r="Q2692"/>
      <c r="R2692"/>
      <c r="S2692"/>
      <c r="T2692"/>
      <c r="U2692"/>
      <c r="V2692"/>
      <c r="W2692" s="115"/>
      <c r="AB2692" s="46"/>
      <c r="AC2692" s="46"/>
      <c r="AD2692" s="46"/>
      <c r="AE2692" s="46"/>
      <c r="AF2692" s="46"/>
    </row>
    <row r="2693" spans="1:32" x14ac:dyDescent="0.2">
      <c r="A2693"/>
      <c r="B2693"/>
      <c r="D2693"/>
      <c r="F2693"/>
      <c r="G2693"/>
      <c r="H2693"/>
      <c r="I2693"/>
      <c r="J2693"/>
      <c r="K2693"/>
      <c r="L2693"/>
      <c r="M2693"/>
      <c r="N2693"/>
      <c r="O2693"/>
      <c r="P2693"/>
      <c r="Q2693"/>
      <c r="R2693"/>
      <c r="S2693"/>
      <c r="T2693"/>
      <c r="U2693"/>
      <c r="V2693"/>
      <c r="W2693" s="115"/>
      <c r="AB2693" s="46"/>
      <c r="AC2693" s="46"/>
      <c r="AD2693" s="46"/>
      <c r="AE2693" s="46"/>
      <c r="AF2693" s="46"/>
    </row>
    <row r="2694" spans="1:32" x14ac:dyDescent="0.2">
      <c r="A2694"/>
      <c r="B2694"/>
      <c r="D2694"/>
      <c r="F2694"/>
      <c r="G2694"/>
      <c r="H2694"/>
      <c r="I2694"/>
      <c r="J2694"/>
      <c r="K2694"/>
      <c r="L2694"/>
      <c r="M2694"/>
      <c r="N2694"/>
      <c r="O2694"/>
      <c r="P2694"/>
      <c r="Q2694"/>
      <c r="R2694"/>
      <c r="S2694"/>
      <c r="T2694"/>
      <c r="U2694"/>
      <c r="V2694"/>
      <c r="W2694" s="115"/>
      <c r="AB2694" s="46"/>
      <c r="AC2694" s="46"/>
      <c r="AD2694" s="46"/>
      <c r="AE2694" s="46"/>
      <c r="AF2694" s="46"/>
    </row>
    <row r="2695" spans="1:32" x14ac:dyDescent="0.2">
      <c r="A2695"/>
      <c r="B2695"/>
      <c r="D2695"/>
      <c r="F2695"/>
      <c r="G2695"/>
      <c r="H2695"/>
      <c r="I2695"/>
      <c r="J2695"/>
      <c r="K2695"/>
      <c r="L2695"/>
      <c r="M2695"/>
      <c r="N2695"/>
      <c r="O2695"/>
      <c r="P2695"/>
      <c r="Q2695"/>
      <c r="R2695"/>
      <c r="S2695"/>
      <c r="T2695"/>
      <c r="U2695"/>
      <c r="V2695"/>
      <c r="W2695" s="115"/>
      <c r="AB2695" s="46"/>
      <c r="AC2695" s="46"/>
      <c r="AD2695" s="46"/>
      <c r="AE2695" s="46"/>
      <c r="AF2695" s="46"/>
    </row>
    <row r="2696" spans="1:32" x14ac:dyDescent="0.2">
      <c r="A2696"/>
      <c r="B2696"/>
      <c r="D2696"/>
      <c r="F2696"/>
      <c r="G2696"/>
      <c r="H2696"/>
      <c r="I2696"/>
      <c r="J2696"/>
      <c r="K2696"/>
      <c r="L2696"/>
      <c r="M2696"/>
      <c r="N2696"/>
      <c r="O2696"/>
      <c r="P2696"/>
      <c r="Q2696"/>
      <c r="R2696"/>
      <c r="S2696"/>
      <c r="T2696"/>
      <c r="U2696"/>
      <c r="V2696"/>
      <c r="W2696" s="115"/>
      <c r="AB2696" s="46"/>
      <c r="AC2696" s="46"/>
      <c r="AD2696" s="46"/>
      <c r="AE2696" s="46"/>
      <c r="AF2696" s="46"/>
    </row>
    <row r="2697" spans="1:32" x14ac:dyDescent="0.2">
      <c r="A2697"/>
      <c r="B2697"/>
      <c r="D2697"/>
      <c r="F2697"/>
      <c r="G2697"/>
      <c r="H2697"/>
      <c r="I2697"/>
      <c r="J2697"/>
      <c r="K2697"/>
      <c r="L2697"/>
      <c r="M2697"/>
      <c r="N2697"/>
      <c r="O2697"/>
      <c r="P2697"/>
      <c r="Q2697"/>
      <c r="R2697"/>
      <c r="S2697"/>
      <c r="T2697"/>
      <c r="U2697"/>
      <c r="V2697"/>
      <c r="W2697" s="115"/>
      <c r="AB2697" s="46"/>
      <c r="AC2697" s="46"/>
      <c r="AD2697" s="46"/>
      <c r="AE2697" s="46"/>
      <c r="AF2697" s="46"/>
    </row>
    <row r="2698" spans="1:32" x14ac:dyDescent="0.2">
      <c r="A2698"/>
      <c r="B2698"/>
      <c r="D2698"/>
      <c r="F2698"/>
      <c r="G2698"/>
      <c r="H2698"/>
      <c r="I2698"/>
      <c r="J2698"/>
      <c r="K2698"/>
      <c r="L2698"/>
      <c r="M2698"/>
      <c r="N2698"/>
      <c r="O2698"/>
      <c r="P2698"/>
      <c r="Q2698"/>
      <c r="R2698"/>
      <c r="S2698"/>
      <c r="T2698"/>
      <c r="U2698"/>
      <c r="V2698"/>
      <c r="W2698" s="115"/>
      <c r="AB2698" s="46"/>
      <c r="AC2698" s="46"/>
      <c r="AD2698" s="46"/>
      <c r="AE2698" s="46"/>
      <c r="AF2698" s="46"/>
    </row>
    <row r="2699" spans="1:32" x14ac:dyDescent="0.2">
      <c r="A2699"/>
      <c r="B2699"/>
      <c r="D2699"/>
      <c r="F2699"/>
      <c r="G2699"/>
      <c r="H2699"/>
      <c r="I2699"/>
      <c r="J2699"/>
      <c r="K2699"/>
      <c r="L2699"/>
      <c r="M2699"/>
      <c r="N2699"/>
      <c r="O2699"/>
      <c r="P2699"/>
      <c r="Q2699"/>
      <c r="R2699"/>
      <c r="S2699"/>
      <c r="T2699"/>
      <c r="U2699"/>
      <c r="V2699"/>
      <c r="W2699" s="115"/>
      <c r="AB2699" s="46"/>
      <c r="AC2699" s="46"/>
      <c r="AD2699" s="46"/>
      <c r="AE2699" s="46"/>
      <c r="AF2699" s="46"/>
    </row>
    <row r="2700" spans="1:32" x14ac:dyDescent="0.2">
      <c r="A2700"/>
      <c r="B2700"/>
      <c r="D2700"/>
      <c r="F2700"/>
      <c r="G2700"/>
      <c r="H2700"/>
      <c r="I2700"/>
      <c r="J2700"/>
      <c r="K2700"/>
      <c r="L2700"/>
      <c r="M2700"/>
      <c r="N2700"/>
      <c r="O2700"/>
      <c r="P2700"/>
      <c r="Q2700"/>
      <c r="R2700"/>
      <c r="S2700"/>
      <c r="T2700"/>
      <c r="U2700"/>
      <c r="V2700"/>
      <c r="W2700" s="115"/>
      <c r="AB2700" s="46"/>
      <c r="AC2700" s="46"/>
      <c r="AD2700" s="46"/>
      <c r="AE2700" s="46"/>
      <c r="AF2700" s="46"/>
    </row>
    <row r="2701" spans="1:32" x14ac:dyDescent="0.2">
      <c r="A2701"/>
      <c r="B2701"/>
      <c r="D2701"/>
      <c r="F2701"/>
      <c r="G2701"/>
      <c r="H2701"/>
      <c r="I2701"/>
      <c r="J2701"/>
      <c r="K2701"/>
      <c r="L2701"/>
      <c r="M2701"/>
      <c r="N2701"/>
      <c r="O2701"/>
      <c r="P2701"/>
      <c r="Q2701"/>
      <c r="R2701"/>
      <c r="S2701"/>
      <c r="T2701"/>
      <c r="U2701"/>
      <c r="V2701"/>
      <c r="W2701" s="115"/>
      <c r="AB2701" s="46"/>
      <c r="AC2701" s="46"/>
      <c r="AD2701" s="46"/>
      <c r="AE2701" s="46"/>
      <c r="AF2701" s="46"/>
    </row>
    <row r="2702" spans="1:32" x14ac:dyDescent="0.2">
      <c r="A2702"/>
      <c r="B2702"/>
      <c r="D2702"/>
      <c r="F2702"/>
      <c r="G2702"/>
      <c r="H2702"/>
      <c r="I2702"/>
      <c r="J2702"/>
      <c r="K2702"/>
      <c r="L2702"/>
      <c r="M2702"/>
      <c r="N2702"/>
      <c r="O2702"/>
      <c r="P2702"/>
      <c r="Q2702"/>
      <c r="R2702"/>
      <c r="S2702"/>
      <c r="T2702"/>
      <c r="U2702"/>
      <c r="V2702"/>
      <c r="W2702" s="115"/>
      <c r="AB2702" s="46"/>
      <c r="AC2702" s="46"/>
      <c r="AD2702" s="46"/>
      <c r="AE2702" s="46"/>
      <c r="AF2702" s="46"/>
    </row>
    <row r="2703" spans="1:32" x14ac:dyDescent="0.2">
      <c r="A2703"/>
      <c r="B2703"/>
      <c r="D2703"/>
      <c r="F2703"/>
      <c r="G2703"/>
      <c r="H2703"/>
      <c r="I2703"/>
      <c r="J2703"/>
      <c r="K2703"/>
      <c r="L2703"/>
      <c r="M2703"/>
      <c r="N2703"/>
      <c r="O2703"/>
      <c r="P2703"/>
      <c r="Q2703"/>
      <c r="R2703"/>
      <c r="S2703"/>
      <c r="T2703"/>
      <c r="U2703"/>
      <c r="V2703"/>
      <c r="W2703" s="115"/>
      <c r="AB2703" s="46"/>
      <c r="AC2703" s="46"/>
      <c r="AD2703" s="46"/>
      <c r="AE2703" s="46"/>
      <c r="AF2703" s="46"/>
    </row>
    <row r="2704" spans="1:32" x14ac:dyDescent="0.2">
      <c r="A2704"/>
      <c r="B2704"/>
      <c r="D2704"/>
      <c r="F2704"/>
      <c r="G2704"/>
      <c r="H2704"/>
      <c r="I2704"/>
      <c r="J2704"/>
      <c r="K2704"/>
      <c r="L2704"/>
      <c r="M2704"/>
      <c r="N2704"/>
      <c r="O2704"/>
      <c r="P2704"/>
      <c r="Q2704"/>
      <c r="R2704"/>
      <c r="S2704"/>
      <c r="T2704"/>
      <c r="U2704"/>
      <c r="V2704"/>
      <c r="W2704" s="115"/>
      <c r="AB2704" s="46"/>
      <c r="AC2704" s="46"/>
      <c r="AD2704" s="46"/>
      <c r="AE2704" s="46"/>
      <c r="AF2704" s="46"/>
    </row>
    <row r="2705" spans="1:32" x14ac:dyDescent="0.2">
      <c r="A2705"/>
      <c r="B2705"/>
      <c r="D2705"/>
      <c r="F2705"/>
      <c r="G2705"/>
      <c r="H2705"/>
      <c r="I2705"/>
      <c r="J2705"/>
      <c r="K2705"/>
      <c r="L2705"/>
      <c r="M2705"/>
      <c r="N2705"/>
      <c r="O2705"/>
      <c r="P2705"/>
      <c r="Q2705"/>
      <c r="R2705"/>
      <c r="S2705"/>
      <c r="T2705"/>
      <c r="U2705"/>
      <c r="V2705"/>
      <c r="W2705" s="115"/>
      <c r="AB2705" s="46"/>
      <c r="AC2705" s="46"/>
      <c r="AD2705" s="46"/>
      <c r="AE2705" s="46"/>
      <c r="AF2705" s="46"/>
    </row>
    <row r="2706" spans="1:32" x14ac:dyDescent="0.2">
      <c r="A2706"/>
      <c r="B2706"/>
      <c r="D2706"/>
      <c r="F2706"/>
      <c r="G2706"/>
      <c r="H2706"/>
      <c r="I2706"/>
      <c r="J2706"/>
      <c r="K2706"/>
      <c r="L2706"/>
      <c r="M2706"/>
      <c r="N2706"/>
      <c r="O2706"/>
      <c r="P2706"/>
      <c r="Q2706"/>
      <c r="R2706"/>
      <c r="S2706"/>
      <c r="T2706"/>
      <c r="U2706"/>
      <c r="V2706"/>
      <c r="W2706" s="115"/>
      <c r="AB2706" s="46"/>
      <c r="AC2706" s="46"/>
      <c r="AD2706" s="46"/>
      <c r="AE2706" s="46"/>
      <c r="AF2706" s="46"/>
    </row>
    <row r="2707" spans="1:32" x14ac:dyDescent="0.2">
      <c r="A2707"/>
      <c r="B2707"/>
      <c r="D2707"/>
      <c r="F2707"/>
      <c r="G2707"/>
      <c r="H2707"/>
      <c r="I2707"/>
      <c r="J2707"/>
      <c r="K2707"/>
      <c r="L2707"/>
      <c r="M2707"/>
      <c r="N2707"/>
      <c r="O2707"/>
      <c r="P2707"/>
      <c r="Q2707"/>
      <c r="R2707"/>
      <c r="S2707"/>
      <c r="T2707"/>
      <c r="U2707"/>
      <c r="V2707"/>
      <c r="W2707" s="115"/>
      <c r="AB2707" s="46"/>
      <c r="AC2707" s="46"/>
      <c r="AD2707" s="46"/>
      <c r="AE2707" s="46"/>
      <c r="AF2707" s="46"/>
    </row>
    <row r="2708" spans="1:32" x14ac:dyDescent="0.2">
      <c r="A2708"/>
      <c r="B2708"/>
      <c r="D2708"/>
      <c r="F2708"/>
      <c r="G2708"/>
      <c r="H2708"/>
      <c r="I2708"/>
      <c r="J2708"/>
      <c r="K2708"/>
      <c r="L2708"/>
      <c r="M2708"/>
      <c r="N2708"/>
      <c r="O2708"/>
      <c r="P2708"/>
      <c r="Q2708"/>
      <c r="R2708"/>
      <c r="S2708"/>
      <c r="T2708"/>
      <c r="U2708"/>
      <c r="V2708"/>
      <c r="W2708" s="115"/>
      <c r="AB2708" s="46"/>
      <c r="AC2708" s="46"/>
      <c r="AD2708" s="46"/>
      <c r="AE2708" s="46"/>
      <c r="AF2708" s="46"/>
    </row>
    <row r="2709" spans="1:32" x14ac:dyDescent="0.2">
      <c r="A2709"/>
      <c r="B2709"/>
      <c r="D2709"/>
      <c r="F2709"/>
      <c r="G2709"/>
      <c r="H2709"/>
      <c r="I2709"/>
      <c r="J2709"/>
      <c r="K2709"/>
      <c r="L2709"/>
      <c r="M2709"/>
      <c r="N2709"/>
      <c r="O2709"/>
      <c r="P2709"/>
      <c r="Q2709"/>
      <c r="R2709"/>
      <c r="S2709"/>
      <c r="T2709"/>
      <c r="U2709"/>
      <c r="V2709"/>
      <c r="W2709" s="115"/>
      <c r="AB2709" s="46"/>
      <c r="AC2709" s="46"/>
      <c r="AD2709" s="46"/>
      <c r="AE2709" s="46"/>
      <c r="AF2709" s="46"/>
    </row>
    <row r="2710" spans="1:32" x14ac:dyDescent="0.2">
      <c r="A2710"/>
      <c r="B2710"/>
      <c r="D2710"/>
      <c r="F2710"/>
      <c r="G2710"/>
      <c r="H2710"/>
      <c r="I2710"/>
      <c r="J2710"/>
      <c r="K2710"/>
      <c r="L2710"/>
      <c r="M2710"/>
      <c r="N2710"/>
      <c r="O2710"/>
      <c r="P2710"/>
      <c r="Q2710"/>
      <c r="R2710"/>
      <c r="S2710"/>
      <c r="T2710"/>
      <c r="U2710"/>
      <c r="V2710"/>
      <c r="W2710" s="115"/>
      <c r="AB2710" s="46"/>
      <c r="AC2710" s="46"/>
      <c r="AD2710" s="46"/>
      <c r="AE2710" s="46"/>
      <c r="AF2710" s="46"/>
    </row>
    <row r="2711" spans="1:32" x14ac:dyDescent="0.2">
      <c r="A2711"/>
      <c r="B2711"/>
      <c r="D2711"/>
      <c r="F2711"/>
      <c r="G2711"/>
      <c r="H2711"/>
      <c r="I2711"/>
      <c r="J2711"/>
      <c r="K2711"/>
      <c r="L2711"/>
      <c r="M2711"/>
      <c r="N2711"/>
      <c r="O2711"/>
      <c r="P2711"/>
      <c r="Q2711"/>
      <c r="R2711"/>
      <c r="S2711"/>
      <c r="T2711"/>
      <c r="U2711"/>
      <c r="V2711"/>
      <c r="W2711" s="115"/>
      <c r="AB2711" s="46"/>
      <c r="AC2711" s="46"/>
      <c r="AD2711" s="46"/>
      <c r="AE2711" s="46"/>
      <c r="AF2711" s="46"/>
    </row>
    <row r="2712" spans="1:32" x14ac:dyDescent="0.2">
      <c r="A2712"/>
      <c r="B2712"/>
      <c r="D2712"/>
      <c r="F2712"/>
      <c r="G2712"/>
      <c r="H2712"/>
      <c r="I2712"/>
      <c r="J2712"/>
      <c r="K2712"/>
      <c r="L2712"/>
      <c r="M2712"/>
      <c r="N2712"/>
      <c r="O2712"/>
      <c r="P2712"/>
      <c r="Q2712"/>
      <c r="R2712"/>
      <c r="S2712"/>
      <c r="T2712"/>
      <c r="U2712"/>
      <c r="V2712"/>
      <c r="W2712" s="115"/>
      <c r="AB2712" s="46"/>
      <c r="AC2712" s="46"/>
      <c r="AD2712" s="46"/>
      <c r="AE2712" s="46"/>
      <c r="AF2712" s="46"/>
    </row>
    <row r="2713" spans="1:32" x14ac:dyDescent="0.2">
      <c r="A2713"/>
      <c r="B2713"/>
      <c r="D2713"/>
      <c r="F2713"/>
      <c r="G2713"/>
      <c r="H2713"/>
      <c r="I2713"/>
      <c r="J2713"/>
      <c r="K2713"/>
      <c r="L2713"/>
      <c r="M2713"/>
      <c r="N2713"/>
      <c r="O2713"/>
      <c r="P2713"/>
      <c r="Q2713"/>
      <c r="R2713"/>
      <c r="S2713"/>
      <c r="T2713"/>
      <c r="U2713"/>
      <c r="V2713"/>
      <c r="W2713" s="115"/>
      <c r="AB2713" s="46"/>
      <c r="AC2713" s="46"/>
      <c r="AD2713" s="46"/>
      <c r="AE2713" s="46"/>
      <c r="AF2713" s="46"/>
    </row>
    <row r="2714" spans="1:32" x14ac:dyDescent="0.2">
      <c r="A2714"/>
      <c r="B2714"/>
      <c r="D2714"/>
      <c r="F2714"/>
      <c r="G2714"/>
      <c r="H2714"/>
      <c r="I2714"/>
      <c r="J2714"/>
      <c r="K2714"/>
      <c r="L2714"/>
      <c r="M2714"/>
      <c r="N2714"/>
      <c r="O2714"/>
      <c r="P2714"/>
      <c r="Q2714"/>
      <c r="R2714"/>
      <c r="S2714"/>
      <c r="T2714"/>
      <c r="U2714"/>
      <c r="V2714"/>
      <c r="W2714" s="115"/>
      <c r="AB2714" s="46"/>
      <c r="AC2714" s="46"/>
      <c r="AD2714" s="46"/>
      <c r="AE2714" s="46"/>
      <c r="AF2714" s="46"/>
    </row>
    <row r="2715" spans="1:32" x14ac:dyDescent="0.2">
      <c r="A2715"/>
      <c r="B2715"/>
      <c r="D2715"/>
      <c r="F2715"/>
      <c r="G2715"/>
      <c r="H2715"/>
      <c r="I2715"/>
      <c r="J2715"/>
      <c r="K2715"/>
      <c r="L2715"/>
      <c r="M2715"/>
      <c r="N2715"/>
      <c r="O2715"/>
      <c r="P2715"/>
      <c r="Q2715"/>
      <c r="R2715"/>
      <c r="S2715"/>
      <c r="T2715"/>
      <c r="U2715"/>
      <c r="V2715"/>
      <c r="W2715" s="115"/>
      <c r="AB2715" s="46"/>
      <c r="AC2715" s="46"/>
      <c r="AD2715" s="46"/>
      <c r="AE2715" s="46"/>
      <c r="AF2715" s="46"/>
    </row>
    <row r="2716" spans="1:32" x14ac:dyDescent="0.2">
      <c r="A2716"/>
      <c r="B2716"/>
      <c r="D2716"/>
      <c r="F2716"/>
      <c r="G2716"/>
      <c r="H2716"/>
      <c r="I2716"/>
      <c r="J2716"/>
      <c r="K2716"/>
      <c r="L2716"/>
      <c r="M2716"/>
      <c r="N2716"/>
      <c r="O2716"/>
      <c r="P2716"/>
      <c r="Q2716"/>
      <c r="R2716"/>
      <c r="S2716"/>
      <c r="T2716"/>
      <c r="U2716"/>
      <c r="V2716"/>
      <c r="W2716" s="115"/>
      <c r="AB2716" s="46"/>
      <c r="AC2716" s="46"/>
      <c r="AD2716" s="46"/>
      <c r="AE2716" s="46"/>
      <c r="AF2716" s="46"/>
    </row>
    <row r="2717" spans="1:32" x14ac:dyDescent="0.2">
      <c r="A2717"/>
      <c r="B2717"/>
      <c r="D2717"/>
      <c r="F2717"/>
      <c r="G2717"/>
      <c r="H2717"/>
      <c r="I2717"/>
      <c r="J2717"/>
      <c r="K2717"/>
      <c r="L2717"/>
      <c r="M2717"/>
      <c r="N2717"/>
      <c r="O2717"/>
      <c r="P2717"/>
      <c r="Q2717"/>
      <c r="R2717"/>
      <c r="S2717"/>
      <c r="T2717"/>
      <c r="U2717"/>
      <c r="V2717"/>
      <c r="W2717" s="115"/>
      <c r="AB2717" s="46"/>
      <c r="AC2717" s="46"/>
      <c r="AD2717" s="46"/>
      <c r="AE2717" s="46"/>
      <c r="AF2717" s="46"/>
    </row>
    <row r="2718" spans="1:32" x14ac:dyDescent="0.2">
      <c r="A2718"/>
      <c r="B2718"/>
      <c r="D2718"/>
      <c r="F2718"/>
      <c r="G2718"/>
      <c r="H2718"/>
      <c r="I2718"/>
      <c r="J2718"/>
      <c r="K2718"/>
      <c r="L2718"/>
      <c r="M2718"/>
      <c r="N2718"/>
      <c r="O2718"/>
      <c r="P2718"/>
      <c r="Q2718"/>
      <c r="R2718"/>
      <c r="S2718"/>
      <c r="T2718"/>
      <c r="U2718"/>
      <c r="V2718"/>
      <c r="W2718" s="115"/>
      <c r="AB2718" s="46"/>
      <c r="AC2718" s="46"/>
      <c r="AD2718" s="46"/>
      <c r="AE2718" s="46"/>
      <c r="AF2718" s="46"/>
    </row>
    <row r="2719" spans="1:32" x14ac:dyDescent="0.2">
      <c r="A2719"/>
      <c r="B2719"/>
      <c r="D2719"/>
      <c r="F2719"/>
      <c r="G2719"/>
      <c r="H2719"/>
      <c r="I2719"/>
      <c r="J2719"/>
      <c r="K2719"/>
      <c r="L2719"/>
      <c r="M2719"/>
      <c r="N2719"/>
      <c r="O2719"/>
      <c r="P2719"/>
      <c r="Q2719"/>
      <c r="R2719"/>
      <c r="S2719"/>
      <c r="T2719"/>
      <c r="U2719"/>
      <c r="V2719"/>
      <c r="W2719" s="115"/>
      <c r="AB2719" s="46"/>
      <c r="AC2719" s="46"/>
      <c r="AD2719" s="46"/>
      <c r="AE2719" s="46"/>
      <c r="AF2719" s="46"/>
    </row>
    <row r="2720" spans="1:32" x14ac:dyDescent="0.2">
      <c r="A2720"/>
      <c r="B2720"/>
      <c r="D2720"/>
      <c r="F2720"/>
      <c r="G2720"/>
      <c r="H2720"/>
      <c r="I2720"/>
      <c r="J2720"/>
      <c r="K2720"/>
      <c r="L2720"/>
      <c r="M2720"/>
      <c r="N2720"/>
      <c r="O2720"/>
      <c r="P2720"/>
      <c r="Q2720"/>
      <c r="R2720"/>
      <c r="S2720"/>
      <c r="T2720"/>
      <c r="U2720"/>
      <c r="V2720"/>
      <c r="W2720" s="115"/>
      <c r="AB2720" s="46"/>
      <c r="AC2720" s="46"/>
      <c r="AD2720" s="46"/>
      <c r="AE2720" s="46"/>
      <c r="AF2720" s="46"/>
    </row>
    <row r="2721" spans="1:32" x14ac:dyDescent="0.2">
      <c r="A2721"/>
      <c r="B2721"/>
      <c r="D2721"/>
      <c r="F2721"/>
      <c r="G2721"/>
      <c r="H2721"/>
      <c r="I2721"/>
      <c r="J2721"/>
      <c r="K2721"/>
      <c r="L2721"/>
      <c r="M2721"/>
      <c r="N2721"/>
      <c r="O2721"/>
      <c r="P2721"/>
      <c r="Q2721"/>
      <c r="R2721"/>
      <c r="S2721"/>
      <c r="T2721"/>
      <c r="U2721"/>
      <c r="V2721"/>
      <c r="W2721" s="115"/>
      <c r="AB2721" s="46"/>
      <c r="AC2721" s="46"/>
      <c r="AD2721" s="46"/>
      <c r="AE2721" s="46"/>
      <c r="AF2721" s="46"/>
    </row>
    <row r="2722" spans="1:32" x14ac:dyDescent="0.2">
      <c r="A2722"/>
      <c r="B2722"/>
      <c r="D2722"/>
      <c r="F2722"/>
      <c r="G2722"/>
      <c r="H2722"/>
      <c r="I2722"/>
      <c r="J2722"/>
      <c r="K2722"/>
      <c r="L2722"/>
      <c r="M2722"/>
      <c r="N2722"/>
      <c r="O2722"/>
      <c r="P2722"/>
      <c r="Q2722"/>
      <c r="R2722"/>
      <c r="S2722"/>
      <c r="T2722"/>
      <c r="U2722"/>
      <c r="V2722"/>
      <c r="W2722" s="115"/>
      <c r="AB2722" s="46"/>
      <c r="AC2722" s="46"/>
      <c r="AD2722" s="46"/>
      <c r="AE2722" s="46"/>
      <c r="AF2722" s="46"/>
    </row>
    <row r="2723" spans="1:32" x14ac:dyDescent="0.2">
      <c r="A2723"/>
      <c r="B2723"/>
      <c r="D2723"/>
      <c r="F2723"/>
      <c r="G2723"/>
      <c r="H2723"/>
      <c r="I2723"/>
      <c r="J2723"/>
      <c r="K2723"/>
      <c r="L2723"/>
      <c r="M2723"/>
      <c r="N2723"/>
      <c r="O2723"/>
      <c r="P2723"/>
      <c r="Q2723"/>
      <c r="R2723"/>
      <c r="S2723"/>
      <c r="T2723"/>
      <c r="U2723"/>
      <c r="V2723"/>
      <c r="W2723" s="115"/>
      <c r="AB2723" s="46"/>
      <c r="AC2723" s="46"/>
      <c r="AD2723" s="46"/>
      <c r="AE2723" s="46"/>
      <c r="AF2723" s="46"/>
    </row>
    <row r="2724" spans="1:32" x14ac:dyDescent="0.2">
      <c r="A2724"/>
      <c r="B2724"/>
      <c r="D2724"/>
      <c r="F2724"/>
      <c r="G2724"/>
      <c r="H2724"/>
      <c r="I2724"/>
      <c r="J2724"/>
      <c r="K2724"/>
      <c r="L2724"/>
      <c r="M2724"/>
      <c r="N2724"/>
      <c r="O2724"/>
      <c r="P2724"/>
      <c r="Q2724"/>
      <c r="R2724"/>
      <c r="S2724"/>
      <c r="T2724"/>
      <c r="U2724"/>
      <c r="V2724"/>
      <c r="W2724" s="115"/>
      <c r="AB2724" s="46"/>
      <c r="AC2724" s="46"/>
      <c r="AD2724" s="46"/>
      <c r="AE2724" s="46"/>
      <c r="AF2724" s="46"/>
    </row>
    <row r="2725" spans="1:32" x14ac:dyDescent="0.2">
      <c r="A2725"/>
      <c r="B2725"/>
      <c r="D2725"/>
      <c r="F2725"/>
      <c r="G2725"/>
      <c r="H2725"/>
      <c r="I2725"/>
      <c r="J2725"/>
      <c r="K2725"/>
      <c r="L2725"/>
      <c r="M2725"/>
      <c r="N2725"/>
      <c r="O2725"/>
      <c r="P2725"/>
      <c r="Q2725"/>
      <c r="R2725"/>
      <c r="S2725"/>
      <c r="T2725"/>
      <c r="U2725"/>
      <c r="V2725"/>
      <c r="W2725" s="115"/>
      <c r="AB2725" s="46"/>
      <c r="AC2725" s="46"/>
      <c r="AD2725" s="46"/>
      <c r="AE2725" s="46"/>
      <c r="AF2725" s="46"/>
    </row>
    <row r="2726" spans="1:32" x14ac:dyDescent="0.2">
      <c r="A2726"/>
      <c r="B2726"/>
      <c r="D2726"/>
      <c r="F2726"/>
      <c r="G2726"/>
      <c r="H2726"/>
      <c r="I2726"/>
      <c r="J2726"/>
      <c r="K2726"/>
      <c r="L2726"/>
      <c r="M2726"/>
      <c r="N2726"/>
      <c r="O2726"/>
      <c r="P2726"/>
      <c r="Q2726"/>
      <c r="R2726"/>
      <c r="S2726"/>
      <c r="T2726"/>
      <c r="U2726"/>
      <c r="V2726"/>
      <c r="W2726" s="115"/>
      <c r="AB2726" s="46"/>
      <c r="AC2726" s="46"/>
      <c r="AD2726" s="46"/>
      <c r="AE2726" s="46"/>
      <c r="AF2726" s="46"/>
    </row>
    <row r="2727" spans="1:32" x14ac:dyDescent="0.2">
      <c r="A2727"/>
      <c r="B2727"/>
      <c r="D2727"/>
      <c r="F2727"/>
      <c r="G2727"/>
      <c r="H2727"/>
      <c r="I2727"/>
      <c r="J2727"/>
      <c r="K2727"/>
      <c r="L2727"/>
      <c r="M2727"/>
      <c r="N2727"/>
      <c r="O2727"/>
      <c r="P2727"/>
      <c r="Q2727"/>
      <c r="R2727"/>
      <c r="S2727"/>
      <c r="T2727"/>
      <c r="U2727"/>
      <c r="V2727"/>
      <c r="W2727" s="115"/>
      <c r="AB2727" s="46"/>
      <c r="AC2727" s="46"/>
      <c r="AD2727" s="46"/>
      <c r="AE2727" s="46"/>
      <c r="AF2727" s="46"/>
    </row>
    <row r="2728" spans="1:32" x14ac:dyDescent="0.2">
      <c r="A2728"/>
      <c r="B2728"/>
      <c r="D2728"/>
      <c r="F2728"/>
      <c r="G2728"/>
      <c r="H2728"/>
      <c r="I2728"/>
      <c r="J2728"/>
      <c r="K2728"/>
      <c r="L2728"/>
      <c r="M2728"/>
      <c r="N2728"/>
      <c r="O2728"/>
      <c r="P2728"/>
      <c r="Q2728"/>
      <c r="R2728"/>
      <c r="S2728"/>
      <c r="T2728"/>
      <c r="U2728"/>
      <c r="V2728"/>
      <c r="W2728" s="115"/>
      <c r="AB2728" s="46"/>
      <c r="AC2728" s="46"/>
      <c r="AD2728" s="46"/>
      <c r="AE2728" s="46"/>
      <c r="AF2728" s="46"/>
    </row>
    <row r="2729" spans="1:32" x14ac:dyDescent="0.2">
      <c r="A2729"/>
      <c r="B2729"/>
      <c r="D2729"/>
      <c r="F2729"/>
      <c r="G2729"/>
      <c r="H2729"/>
      <c r="I2729"/>
      <c r="J2729"/>
      <c r="K2729"/>
      <c r="L2729"/>
      <c r="M2729"/>
      <c r="N2729"/>
      <c r="O2729"/>
      <c r="P2729"/>
      <c r="Q2729"/>
      <c r="R2729"/>
      <c r="S2729"/>
      <c r="T2729"/>
      <c r="U2729"/>
      <c r="V2729"/>
      <c r="W2729" s="115"/>
      <c r="AB2729" s="46"/>
      <c r="AC2729" s="46"/>
      <c r="AD2729" s="46"/>
      <c r="AE2729" s="46"/>
      <c r="AF2729" s="46"/>
    </row>
    <row r="2730" spans="1:32" x14ac:dyDescent="0.2">
      <c r="A2730"/>
      <c r="B2730"/>
      <c r="D2730"/>
      <c r="F2730"/>
      <c r="G2730"/>
      <c r="H2730"/>
      <c r="I2730"/>
      <c r="J2730"/>
      <c r="K2730"/>
      <c r="L2730"/>
      <c r="M2730"/>
      <c r="N2730"/>
      <c r="O2730"/>
      <c r="P2730"/>
      <c r="Q2730"/>
      <c r="R2730"/>
      <c r="S2730"/>
      <c r="T2730"/>
      <c r="U2730"/>
      <c r="V2730"/>
      <c r="W2730" s="115"/>
      <c r="AB2730" s="46"/>
      <c r="AC2730" s="46"/>
      <c r="AD2730" s="46"/>
      <c r="AE2730" s="46"/>
      <c r="AF2730" s="46"/>
    </row>
    <row r="2731" spans="1:32" x14ac:dyDescent="0.2">
      <c r="A2731"/>
      <c r="B2731"/>
      <c r="D2731"/>
      <c r="F2731"/>
      <c r="G2731"/>
      <c r="H2731"/>
      <c r="I2731"/>
      <c r="J2731"/>
      <c r="K2731"/>
      <c r="L2731"/>
      <c r="M2731"/>
      <c r="N2731"/>
      <c r="O2731"/>
      <c r="P2731"/>
      <c r="Q2731"/>
      <c r="R2731"/>
      <c r="S2731"/>
      <c r="T2731"/>
      <c r="U2731"/>
      <c r="V2731"/>
      <c r="W2731" s="115"/>
      <c r="AB2731" s="46"/>
      <c r="AC2731" s="46"/>
      <c r="AD2731" s="46"/>
      <c r="AE2731" s="46"/>
      <c r="AF2731" s="46"/>
    </row>
    <row r="2732" spans="1:32" x14ac:dyDescent="0.2">
      <c r="A2732"/>
      <c r="B2732"/>
      <c r="D2732"/>
      <c r="F2732"/>
      <c r="G2732"/>
      <c r="H2732"/>
      <c r="I2732"/>
      <c r="J2732"/>
      <c r="K2732"/>
      <c r="L2732"/>
      <c r="M2732"/>
      <c r="N2732"/>
      <c r="O2732"/>
      <c r="P2732"/>
      <c r="Q2732"/>
      <c r="R2732"/>
      <c r="S2732"/>
      <c r="T2732"/>
      <c r="U2732"/>
      <c r="V2732"/>
      <c r="W2732" s="115"/>
      <c r="AB2732" s="46"/>
      <c r="AC2732" s="46"/>
      <c r="AD2732" s="46"/>
      <c r="AE2732" s="46"/>
      <c r="AF2732" s="46"/>
    </row>
    <row r="2733" spans="1:32" x14ac:dyDescent="0.2">
      <c r="A2733"/>
      <c r="B2733"/>
      <c r="D2733"/>
      <c r="F2733"/>
      <c r="G2733"/>
      <c r="H2733"/>
      <c r="I2733"/>
      <c r="J2733"/>
      <c r="K2733"/>
      <c r="L2733"/>
      <c r="M2733"/>
      <c r="N2733"/>
      <c r="O2733"/>
      <c r="P2733"/>
      <c r="Q2733"/>
      <c r="R2733"/>
      <c r="S2733"/>
      <c r="T2733"/>
      <c r="U2733"/>
      <c r="V2733"/>
      <c r="W2733" s="115"/>
      <c r="AB2733" s="46"/>
      <c r="AC2733" s="46"/>
      <c r="AD2733" s="46"/>
      <c r="AE2733" s="46"/>
      <c r="AF2733" s="46"/>
    </row>
    <row r="2734" spans="1:32" x14ac:dyDescent="0.2">
      <c r="A2734"/>
      <c r="B2734"/>
      <c r="D2734"/>
      <c r="F2734"/>
      <c r="G2734"/>
      <c r="H2734"/>
      <c r="I2734"/>
      <c r="J2734"/>
      <c r="K2734"/>
      <c r="L2734"/>
      <c r="M2734"/>
      <c r="N2734"/>
      <c r="O2734"/>
      <c r="P2734"/>
      <c r="Q2734"/>
      <c r="R2734"/>
      <c r="S2734"/>
      <c r="T2734"/>
      <c r="U2734"/>
      <c r="V2734"/>
      <c r="W2734" s="115"/>
      <c r="AB2734" s="46"/>
      <c r="AC2734" s="46"/>
      <c r="AD2734" s="46"/>
      <c r="AE2734" s="46"/>
      <c r="AF2734" s="46"/>
    </row>
    <row r="2735" spans="1:32" x14ac:dyDescent="0.2">
      <c r="A2735"/>
      <c r="B2735"/>
      <c r="D2735"/>
      <c r="F2735"/>
      <c r="G2735"/>
      <c r="H2735"/>
      <c r="I2735"/>
      <c r="J2735"/>
      <c r="K2735"/>
      <c r="L2735"/>
      <c r="M2735"/>
      <c r="N2735"/>
      <c r="O2735"/>
      <c r="P2735"/>
      <c r="Q2735"/>
      <c r="R2735"/>
      <c r="S2735"/>
      <c r="T2735"/>
      <c r="U2735"/>
      <c r="V2735"/>
      <c r="W2735" s="115"/>
      <c r="AB2735" s="46"/>
      <c r="AC2735" s="46"/>
      <c r="AD2735" s="46"/>
      <c r="AE2735" s="46"/>
      <c r="AF2735" s="46"/>
    </row>
    <row r="2736" spans="1:32" x14ac:dyDescent="0.2">
      <c r="A2736"/>
      <c r="B2736"/>
      <c r="D2736"/>
      <c r="F2736"/>
      <c r="G2736"/>
      <c r="H2736"/>
      <c r="I2736"/>
      <c r="J2736"/>
      <c r="K2736"/>
      <c r="L2736"/>
      <c r="M2736"/>
      <c r="N2736"/>
      <c r="O2736"/>
      <c r="P2736"/>
      <c r="Q2736"/>
      <c r="R2736"/>
      <c r="S2736"/>
      <c r="T2736"/>
      <c r="U2736"/>
      <c r="V2736"/>
      <c r="W2736" s="115"/>
      <c r="AB2736" s="46"/>
      <c r="AC2736" s="46"/>
      <c r="AD2736" s="46"/>
      <c r="AE2736" s="46"/>
      <c r="AF2736" s="46"/>
    </row>
    <row r="2737" spans="1:32" x14ac:dyDescent="0.2">
      <c r="A2737"/>
      <c r="B2737"/>
      <c r="D2737"/>
      <c r="F2737"/>
      <c r="G2737"/>
      <c r="H2737"/>
      <c r="I2737"/>
      <c r="J2737"/>
      <c r="K2737"/>
      <c r="L2737"/>
      <c r="M2737"/>
      <c r="N2737"/>
      <c r="O2737"/>
      <c r="P2737"/>
      <c r="Q2737"/>
      <c r="R2737"/>
      <c r="S2737"/>
      <c r="T2737"/>
      <c r="U2737"/>
      <c r="V2737"/>
      <c r="W2737" s="115"/>
      <c r="AB2737" s="46"/>
      <c r="AC2737" s="46"/>
      <c r="AD2737" s="46"/>
      <c r="AE2737" s="46"/>
      <c r="AF2737" s="46"/>
    </row>
    <row r="2738" spans="1:32" x14ac:dyDescent="0.2">
      <c r="A2738"/>
      <c r="B2738"/>
      <c r="D2738"/>
      <c r="F2738"/>
      <c r="G2738"/>
      <c r="H2738"/>
      <c r="I2738"/>
      <c r="J2738"/>
      <c r="K2738"/>
      <c r="L2738"/>
      <c r="M2738"/>
      <c r="N2738"/>
      <c r="O2738"/>
      <c r="P2738"/>
      <c r="Q2738"/>
      <c r="R2738"/>
      <c r="S2738"/>
      <c r="T2738"/>
      <c r="U2738"/>
      <c r="V2738"/>
      <c r="W2738" s="115"/>
      <c r="AB2738" s="46"/>
      <c r="AC2738" s="46"/>
      <c r="AD2738" s="46"/>
      <c r="AE2738" s="46"/>
      <c r="AF2738" s="46"/>
    </row>
    <row r="2739" spans="1:32" x14ac:dyDescent="0.2">
      <c r="A2739"/>
      <c r="B2739"/>
      <c r="D2739"/>
      <c r="F2739"/>
      <c r="G2739"/>
      <c r="H2739"/>
      <c r="I2739"/>
      <c r="J2739"/>
      <c r="K2739"/>
      <c r="L2739"/>
      <c r="M2739"/>
      <c r="N2739"/>
      <c r="O2739"/>
      <c r="P2739"/>
      <c r="Q2739"/>
      <c r="R2739"/>
      <c r="S2739"/>
      <c r="T2739"/>
      <c r="U2739"/>
      <c r="V2739"/>
      <c r="W2739" s="115"/>
      <c r="AB2739" s="46"/>
      <c r="AC2739" s="46"/>
      <c r="AD2739" s="46"/>
      <c r="AE2739" s="46"/>
      <c r="AF2739" s="46"/>
    </row>
    <row r="2740" spans="1:32" x14ac:dyDescent="0.2">
      <c r="A2740"/>
      <c r="B2740"/>
      <c r="D2740"/>
      <c r="F2740"/>
      <c r="G2740"/>
      <c r="H2740"/>
      <c r="I2740"/>
      <c r="J2740"/>
      <c r="K2740"/>
      <c r="L2740"/>
      <c r="M2740"/>
      <c r="N2740"/>
      <c r="O2740"/>
      <c r="P2740"/>
      <c r="Q2740"/>
      <c r="R2740"/>
      <c r="S2740"/>
      <c r="T2740"/>
      <c r="U2740"/>
      <c r="V2740"/>
      <c r="W2740" s="115"/>
      <c r="AB2740" s="46"/>
      <c r="AC2740" s="46"/>
      <c r="AD2740" s="46"/>
      <c r="AE2740" s="46"/>
      <c r="AF2740" s="46"/>
    </row>
    <row r="2741" spans="1:32" x14ac:dyDescent="0.2">
      <c r="A2741"/>
      <c r="B2741"/>
      <c r="D2741"/>
      <c r="F2741"/>
      <c r="G2741"/>
      <c r="H2741"/>
      <c r="I2741"/>
      <c r="J2741"/>
      <c r="K2741"/>
      <c r="L2741"/>
      <c r="M2741"/>
      <c r="N2741"/>
      <c r="O2741"/>
      <c r="P2741"/>
      <c r="Q2741"/>
      <c r="R2741"/>
      <c r="S2741"/>
      <c r="T2741"/>
      <c r="U2741"/>
      <c r="V2741"/>
      <c r="W2741" s="115"/>
      <c r="AB2741" s="46"/>
      <c r="AC2741" s="46"/>
      <c r="AD2741" s="46"/>
      <c r="AE2741" s="46"/>
      <c r="AF2741" s="46"/>
    </row>
    <row r="2742" spans="1:32" x14ac:dyDescent="0.2">
      <c r="A2742"/>
      <c r="B2742"/>
      <c r="D2742"/>
      <c r="F2742"/>
      <c r="G2742"/>
      <c r="H2742"/>
      <c r="I2742"/>
      <c r="J2742"/>
      <c r="K2742"/>
      <c r="L2742"/>
      <c r="M2742"/>
      <c r="N2742"/>
      <c r="O2742"/>
      <c r="P2742"/>
      <c r="Q2742"/>
      <c r="R2742"/>
      <c r="S2742"/>
      <c r="T2742"/>
      <c r="U2742"/>
      <c r="V2742"/>
      <c r="W2742" s="115"/>
      <c r="AB2742" s="46"/>
      <c r="AC2742" s="46"/>
      <c r="AD2742" s="46"/>
      <c r="AE2742" s="46"/>
      <c r="AF2742" s="46"/>
    </row>
    <row r="2743" spans="1:32" x14ac:dyDescent="0.2">
      <c r="A2743"/>
      <c r="B2743"/>
      <c r="D2743"/>
      <c r="F2743"/>
      <c r="G2743"/>
      <c r="H2743"/>
      <c r="I2743"/>
      <c r="J2743"/>
      <c r="K2743"/>
      <c r="L2743"/>
      <c r="M2743"/>
      <c r="N2743"/>
      <c r="O2743"/>
      <c r="P2743"/>
      <c r="Q2743"/>
      <c r="R2743"/>
      <c r="S2743"/>
      <c r="T2743"/>
      <c r="U2743"/>
      <c r="V2743"/>
      <c r="W2743" s="115"/>
      <c r="AB2743" s="46"/>
      <c r="AC2743" s="46"/>
      <c r="AD2743" s="46"/>
      <c r="AE2743" s="46"/>
      <c r="AF2743" s="46"/>
    </row>
    <row r="2744" spans="1:32" x14ac:dyDescent="0.2">
      <c r="A2744"/>
      <c r="B2744"/>
      <c r="D2744"/>
      <c r="F2744"/>
      <c r="G2744"/>
      <c r="H2744"/>
      <c r="I2744"/>
      <c r="J2744"/>
      <c r="K2744"/>
      <c r="L2744"/>
      <c r="M2744"/>
      <c r="N2744"/>
      <c r="O2744"/>
      <c r="P2744"/>
      <c r="Q2744"/>
      <c r="R2744"/>
      <c r="S2744"/>
      <c r="T2744"/>
      <c r="U2744"/>
      <c r="V2744"/>
      <c r="W2744" s="115"/>
      <c r="AB2744" s="46"/>
      <c r="AC2744" s="46"/>
      <c r="AD2744" s="46"/>
      <c r="AE2744" s="46"/>
      <c r="AF2744" s="46"/>
    </row>
    <row r="2745" spans="1:32" x14ac:dyDescent="0.2">
      <c r="A2745"/>
      <c r="B2745"/>
      <c r="D2745"/>
      <c r="F2745"/>
      <c r="G2745"/>
      <c r="H2745"/>
      <c r="I2745"/>
      <c r="J2745"/>
      <c r="K2745"/>
      <c r="L2745"/>
      <c r="M2745"/>
      <c r="N2745"/>
      <c r="O2745"/>
      <c r="P2745"/>
      <c r="Q2745"/>
      <c r="R2745"/>
      <c r="S2745"/>
      <c r="T2745"/>
      <c r="U2745"/>
      <c r="V2745"/>
      <c r="W2745" s="115"/>
      <c r="AB2745" s="46"/>
      <c r="AC2745" s="46"/>
      <c r="AD2745" s="46"/>
      <c r="AE2745" s="46"/>
      <c r="AF2745" s="46"/>
    </row>
    <row r="2746" spans="1:32" x14ac:dyDescent="0.2">
      <c r="A2746"/>
      <c r="B2746"/>
      <c r="D2746"/>
      <c r="F2746"/>
      <c r="G2746"/>
      <c r="H2746"/>
      <c r="I2746"/>
      <c r="J2746"/>
      <c r="K2746"/>
      <c r="L2746"/>
      <c r="M2746"/>
      <c r="N2746"/>
      <c r="O2746"/>
      <c r="P2746"/>
      <c r="Q2746"/>
      <c r="R2746"/>
      <c r="S2746"/>
      <c r="T2746"/>
      <c r="U2746"/>
      <c r="V2746"/>
      <c r="W2746" s="115"/>
      <c r="AB2746" s="46"/>
      <c r="AC2746" s="46"/>
      <c r="AD2746" s="46"/>
      <c r="AE2746" s="46"/>
      <c r="AF2746" s="46"/>
    </row>
    <row r="2747" spans="1:32" x14ac:dyDescent="0.2">
      <c r="A2747"/>
      <c r="B2747"/>
      <c r="D2747"/>
      <c r="F2747"/>
      <c r="G2747"/>
      <c r="H2747"/>
      <c r="I2747"/>
      <c r="J2747"/>
      <c r="K2747"/>
      <c r="L2747"/>
      <c r="M2747"/>
      <c r="N2747"/>
      <c r="O2747"/>
      <c r="P2747"/>
      <c r="Q2747"/>
      <c r="R2747"/>
      <c r="S2747"/>
      <c r="T2747"/>
      <c r="U2747"/>
      <c r="V2747"/>
      <c r="W2747" s="115"/>
      <c r="AB2747" s="46"/>
      <c r="AC2747" s="46"/>
      <c r="AD2747" s="46"/>
      <c r="AE2747" s="46"/>
      <c r="AF2747" s="46"/>
    </row>
    <row r="2748" spans="1:32" x14ac:dyDescent="0.2">
      <c r="A2748"/>
      <c r="B2748"/>
      <c r="D2748"/>
      <c r="F2748"/>
      <c r="G2748"/>
      <c r="H2748"/>
      <c r="I2748"/>
      <c r="J2748"/>
      <c r="K2748"/>
      <c r="L2748"/>
      <c r="M2748"/>
      <c r="N2748"/>
      <c r="O2748"/>
      <c r="P2748"/>
      <c r="Q2748"/>
      <c r="R2748"/>
      <c r="S2748"/>
      <c r="T2748"/>
      <c r="U2748"/>
      <c r="V2748"/>
      <c r="W2748" s="115"/>
      <c r="AB2748" s="46"/>
      <c r="AC2748" s="46"/>
      <c r="AD2748" s="46"/>
      <c r="AE2748" s="46"/>
      <c r="AF2748" s="46"/>
    </row>
    <row r="2749" spans="1:32" x14ac:dyDescent="0.2">
      <c r="A2749"/>
      <c r="B2749"/>
      <c r="D2749"/>
      <c r="F2749"/>
      <c r="G2749"/>
      <c r="H2749"/>
      <c r="I2749"/>
      <c r="J2749"/>
      <c r="K2749"/>
      <c r="L2749"/>
      <c r="M2749"/>
      <c r="N2749"/>
      <c r="O2749"/>
      <c r="P2749"/>
      <c r="Q2749"/>
      <c r="R2749"/>
      <c r="S2749"/>
      <c r="T2749"/>
      <c r="U2749"/>
      <c r="V2749"/>
      <c r="W2749" s="115"/>
      <c r="AB2749" s="46"/>
      <c r="AC2749" s="46"/>
      <c r="AD2749" s="46"/>
      <c r="AE2749" s="46"/>
      <c r="AF2749" s="46"/>
    </row>
    <row r="2750" spans="1:32" x14ac:dyDescent="0.2">
      <c r="A2750"/>
      <c r="B2750"/>
      <c r="D2750"/>
      <c r="F2750"/>
      <c r="G2750"/>
      <c r="H2750"/>
      <c r="I2750"/>
      <c r="J2750"/>
      <c r="K2750"/>
      <c r="L2750"/>
      <c r="M2750"/>
      <c r="N2750"/>
      <c r="O2750"/>
      <c r="P2750"/>
      <c r="Q2750"/>
      <c r="R2750"/>
      <c r="S2750"/>
      <c r="T2750"/>
      <c r="U2750"/>
      <c r="V2750"/>
      <c r="W2750" s="115"/>
      <c r="AB2750" s="46"/>
      <c r="AC2750" s="46"/>
      <c r="AD2750" s="46"/>
      <c r="AE2750" s="46"/>
      <c r="AF2750" s="46"/>
    </row>
    <row r="2751" spans="1:32" x14ac:dyDescent="0.2">
      <c r="A2751"/>
      <c r="B2751"/>
      <c r="D2751"/>
      <c r="F2751"/>
      <c r="G2751"/>
      <c r="H2751"/>
      <c r="I2751"/>
      <c r="J2751"/>
      <c r="K2751"/>
      <c r="L2751"/>
      <c r="M2751"/>
      <c r="N2751"/>
      <c r="O2751"/>
      <c r="P2751"/>
      <c r="Q2751"/>
      <c r="R2751"/>
      <c r="S2751"/>
      <c r="T2751"/>
      <c r="U2751"/>
      <c r="V2751"/>
      <c r="W2751" s="115"/>
      <c r="AB2751" s="46"/>
      <c r="AC2751" s="46"/>
      <c r="AD2751" s="46"/>
      <c r="AE2751" s="46"/>
      <c r="AF2751" s="46"/>
    </row>
    <row r="2752" spans="1:32" x14ac:dyDescent="0.2">
      <c r="A2752"/>
      <c r="B2752"/>
      <c r="D2752"/>
      <c r="F2752"/>
      <c r="G2752"/>
      <c r="H2752"/>
      <c r="I2752"/>
      <c r="J2752"/>
      <c r="K2752"/>
      <c r="L2752"/>
      <c r="M2752"/>
      <c r="N2752"/>
      <c r="O2752"/>
      <c r="P2752"/>
      <c r="Q2752"/>
      <c r="R2752"/>
      <c r="S2752"/>
      <c r="T2752"/>
      <c r="U2752"/>
      <c r="V2752"/>
      <c r="W2752" s="115"/>
      <c r="AB2752" s="46"/>
      <c r="AC2752" s="46"/>
      <c r="AD2752" s="46"/>
      <c r="AE2752" s="46"/>
      <c r="AF2752" s="46"/>
    </row>
    <row r="2753" spans="1:32" x14ac:dyDescent="0.2">
      <c r="A2753"/>
      <c r="B2753"/>
      <c r="D2753"/>
      <c r="F2753"/>
      <c r="G2753"/>
      <c r="H2753"/>
      <c r="I2753"/>
      <c r="J2753"/>
      <c r="K2753"/>
      <c r="L2753"/>
      <c r="M2753"/>
      <c r="N2753"/>
      <c r="O2753"/>
      <c r="P2753"/>
      <c r="Q2753"/>
      <c r="R2753"/>
      <c r="S2753"/>
      <c r="T2753"/>
      <c r="U2753"/>
      <c r="V2753"/>
      <c r="W2753" s="115"/>
      <c r="AB2753" s="46"/>
      <c r="AC2753" s="46"/>
      <c r="AD2753" s="46"/>
      <c r="AE2753" s="46"/>
      <c r="AF2753" s="46"/>
    </row>
    <row r="2754" spans="1:32" x14ac:dyDescent="0.2">
      <c r="A2754"/>
      <c r="B2754"/>
      <c r="D2754"/>
      <c r="F2754"/>
      <c r="G2754"/>
      <c r="H2754"/>
      <c r="I2754"/>
      <c r="J2754"/>
      <c r="K2754"/>
      <c r="L2754"/>
      <c r="M2754"/>
      <c r="N2754"/>
      <c r="O2754"/>
      <c r="P2754"/>
      <c r="Q2754"/>
      <c r="R2754"/>
      <c r="S2754"/>
      <c r="T2754"/>
      <c r="U2754"/>
      <c r="V2754"/>
      <c r="W2754" s="115"/>
      <c r="AB2754" s="46"/>
      <c r="AC2754" s="46"/>
      <c r="AD2754" s="46"/>
      <c r="AE2754" s="46"/>
      <c r="AF2754" s="46"/>
    </row>
    <row r="2755" spans="1:32" x14ac:dyDescent="0.2">
      <c r="A2755"/>
      <c r="B2755"/>
      <c r="D2755"/>
      <c r="F2755"/>
      <c r="G2755"/>
      <c r="H2755"/>
      <c r="I2755"/>
      <c r="J2755"/>
      <c r="K2755"/>
      <c r="L2755"/>
      <c r="M2755"/>
      <c r="N2755"/>
      <c r="O2755"/>
      <c r="P2755"/>
      <c r="Q2755"/>
      <c r="R2755"/>
      <c r="S2755"/>
      <c r="T2755"/>
      <c r="U2755"/>
      <c r="V2755"/>
      <c r="W2755" s="115"/>
      <c r="AB2755" s="46"/>
      <c r="AC2755" s="46"/>
      <c r="AD2755" s="46"/>
      <c r="AE2755" s="46"/>
      <c r="AF2755" s="46"/>
    </row>
    <row r="2756" spans="1:32" x14ac:dyDescent="0.2">
      <c r="A2756"/>
      <c r="B2756"/>
      <c r="D2756"/>
      <c r="F2756"/>
      <c r="G2756"/>
      <c r="H2756"/>
      <c r="I2756"/>
      <c r="J2756"/>
      <c r="K2756"/>
      <c r="L2756"/>
      <c r="M2756"/>
      <c r="N2756"/>
      <c r="O2756"/>
      <c r="P2756"/>
      <c r="Q2756"/>
      <c r="R2756"/>
      <c r="S2756"/>
      <c r="T2756"/>
      <c r="U2756"/>
      <c r="V2756"/>
      <c r="W2756" s="115"/>
      <c r="AB2756" s="46"/>
      <c r="AC2756" s="46"/>
      <c r="AD2756" s="46"/>
      <c r="AE2756" s="46"/>
      <c r="AF2756" s="46"/>
    </row>
    <row r="2757" spans="1:32" x14ac:dyDescent="0.2">
      <c r="A2757"/>
      <c r="B2757"/>
      <c r="D2757"/>
      <c r="F2757"/>
      <c r="G2757"/>
      <c r="H2757"/>
      <c r="I2757"/>
      <c r="J2757"/>
      <c r="K2757"/>
      <c r="L2757"/>
      <c r="M2757"/>
      <c r="N2757"/>
      <c r="O2757"/>
      <c r="P2757"/>
      <c r="Q2757"/>
      <c r="R2757"/>
      <c r="S2757"/>
      <c r="T2757"/>
      <c r="U2757"/>
      <c r="V2757"/>
      <c r="W2757" s="115"/>
      <c r="AB2757" s="46"/>
      <c r="AC2757" s="46"/>
      <c r="AD2757" s="46"/>
      <c r="AE2757" s="46"/>
      <c r="AF2757" s="46"/>
    </row>
    <row r="2758" spans="1:32" x14ac:dyDescent="0.2">
      <c r="A2758"/>
      <c r="B2758"/>
      <c r="D2758"/>
      <c r="F2758"/>
      <c r="G2758"/>
      <c r="H2758"/>
      <c r="I2758"/>
      <c r="J2758"/>
      <c r="K2758"/>
      <c r="L2758"/>
      <c r="M2758"/>
      <c r="N2758"/>
      <c r="O2758"/>
      <c r="P2758"/>
      <c r="Q2758"/>
      <c r="R2758"/>
      <c r="S2758"/>
      <c r="T2758"/>
      <c r="U2758"/>
      <c r="V2758"/>
      <c r="W2758" s="115"/>
      <c r="AB2758" s="46"/>
      <c r="AC2758" s="46"/>
      <c r="AD2758" s="46"/>
      <c r="AE2758" s="46"/>
      <c r="AF2758" s="46"/>
    </row>
    <row r="2759" spans="1:32" x14ac:dyDescent="0.2">
      <c r="A2759"/>
      <c r="B2759"/>
      <c r="D2759"/>
      <c r="F2759"/>
      <c r="G2759"/>
      <c r="H2759"/>
      <c r="I2759"/>
      <c r="J2759"/>
      <c r="K2759"/>
      <c r="L2759"/>
      <c r="M2759"/>
      <c r="N2759"/>
      <c r="O2759"/>
      <c r="P2759"/>
      <c r="Q2759"/>
      <c r="R2759"/>
      <c r="S2759"/>
      <c r="T2759"/>
      <c r="U2759"/>
      <c r="V2759"/>
      <c r="W2759" s="115"/>
      <c r="AB2759" s="46"/>
      <c r="AC2759" s="46"/>
      <c r="AD2759" s="46"/>
      <c r="AE2759" s="46"/>
      <c r="AF2759" s="46"/>
    </row>
    <row r="2760" spans="1:32" x14ac:dyDescent="0.2">
      <c r="A2760"/>
      <c r="B2760"/>
      <c r="D2760"/>
      <c r="F2760"/>
      <c r="G2760"/>
      <c r="H2760"/>
      <c r="I2760"/>
      <c r="J2760"/>
      <c r="K2760"/>
      <c r="L2760"/>
      <c r="M2760"/>
      <c r="N2760"/>
      <c r="O2760"/>
      <c r="P2760"/>
      <c r="Q2760"/>
      <c r="R2760"/>
      <c r="S2760"/>
      <c r="T2760"/>
      <c r="U2760"/>
      <c r="V2760"/>
      <c r="W2760" s="115"/>
      <c r="AB2760" s="46"/>
      <c r="AC2760" s="46"/>
      <c r="AD2760" s="46"/>
      <c r="AE2760" s="46"/>
      <c r="AF2760" s="46"/>
    </row>
    <row r="2761" spans="1:32" x14ac:dyDescent="0.2">
      <c r="A2761"/>
      <c r="B2761"/>
      <c r="D2761"/>
      <c r="F2761"/>
      <c r="G2761"/>
      <c r="H2761"/>
      <c r="I2761"/>
      <c r="J2761"/>
      <c r="K2761"/>
      <c r="L2761"/>
      <c r="M2761"/>
      <c r="N2761"/>
      <c r="O2761"/>
      <c r="P2761"/>
      <c r="Q2761"/>
      <c r="R2761"/>
      <c r="S2761"/>
      <c r="T2761"/>
      <c r="U2761"/>
      <c r="V2761"/>
      <c r="W2761" s="115"/>
      <c r="AB2761" s="46"/>
      <c r="AC2761" s="46"/>
      <c r="AD2761" s="46"/>
      <c r="AE2761" s="46"/>
      <c r="AF2761" s="46"/>
    </row>
    <row r="2762" spans="1:32" x14ac:dyDescent="0.2">
      <c r="A2762"/>
      <c r="B2762"/>
      <c r="D2762"/>
      <c r="F2762"/>
      <c r="G2762"/>
      <c r="H2762"/>
      <c r="I2762"/>
      <c r="J2762"/>
      <c r="K2762"/>
      <c r="L2762"/>
      <c r="M2762"/>
      <c r="N2762"/>
      <c r="O2762"/>
      <c r="P2762"/>
      <c r="Q2762"/>
      <c r="R2762"/>
      <c r="S2762"/>
      <c r="T2762"/>
      <c r="U2762"/>
      <c r="V2762"/>
      <c r="W2762" s="115"/>
      <c r="AB2762" s="46"/>
      <c r="AC2762" s="46"/>
      <c r="AD2762" s="46"/>
      <c r="AE2762" s="46"/>
      <c r="AF2762" s="46"/>
    </row>
    <row r="2763" spans="1:32" x14ac:dyDescent="0.2">
      <c r="A2763"/>
      <c r="B2763"/>
      <c r="D2763"/>
      <c r="F2763"/>
      <c r="G2763"/>
      <c r="H2763"/>
      <c r="I2763"/>
      <c r="J2763"/>
      <c r="K2763"/>
      <c r="L2763"/>
      <c r="M2763"/>
      <c r="N2763"/>
      <c r="O2763"/>
      <c r="P2763"/>
      <c r="Q2763"/>
      <c r="R2763"/>
      <c r="S2763"/>
      <c r="T2763"/>
      <c r="U2763"/>
      <c r="V2763"/>
      <c r="W2763" s="115"/>
      <c r="AB2763" s="46"/>
      <c r="AC2763" s="46"/>
      <c r="AD2763" s="46"/>
      <c r="AE2763" s="46"/>
      <c r="AF2763" s="46"/>
    </row>
    <row r="2764" spans="1:32" x14ac:dyDescent="0.2">
      <c r="A2764"/>
      <c r="B2764"/>
      <c r="D2764"/>
      <c r="F2764"/>
      <c r="G2764"/>
      <c r="H2764"/>
      <c r="I2764"/>
      <c r="J2764"/>
      <c r="K2764"/>
      <c r="L2764"/>
      <c r="M2764"/>
      <c r="N2764"/>
      <c r="O2764"/>
      <c r="P2764"/>
      <c r="Q2764"/>
      <c r="R2764"/>
      <c r="S2764"/>
      <c r="T2764"/>
      <c r="U2764"/>
      <c r="V2764"/>
      <c r="W2764" s="115"/>
      <c r="AB2764" s="46"/>
      <c r="AC2764" s="46"/>
      <c r="AD2764" s="46"/>
      <c r="AE2764" s="46"/>
      <c r="AF2764" s="46"/>
    </row>
    <row r="2765" spans="1:32" x14ac:dyDescent="0.2">
      <c r="A2765"/>
      <c r="B2765"/>
      <c r="D2765"/>
      <c r="F2765"/>
      <c r="G2765"/>
      <c r="H2765"/>
      <c r="I2765"/>
      <c r="J2765"/>
      <c r="K2765"/>
      <c r="L2765"/>
      <c r="M2765"/>
      <c r="N2765"/>
      <c r="O2765"/>
      <c r="P2765"/>
      <c r="Q2765"/>
      <c r="R2765"/>
      <c r="S2765"/>
      <c r="T2765"/>
      <c r="U2765"/>
      <c r="V2765"/>
      <c r="W2765" s="115"/>
      <c r="AB2765" s="46"/>
      <c r="AC2765" s="46"/>
      <c r="AD2765" s="46"/>
      <c r="AE2765" s="46"/>
      <c r="AF2765" s="46"/>
    </row>
    <row r="2766" spans="1:32" x14ac:dyDescent="0.2">
      <c r="A2766"/>
      <c r="B2766"/>
      <c r="D2766"/>
      <c r="F2766"/>
      <c r="G2766"/>
      <c r="H2766"/>
      <c r="I2766"/>
      <c r="J2766"/>
      <c r="K2766"/>
      <c r="L2766"/>
      <c r="M2766"/>
      <c r="N2766"/>
      <c r="O2766"/>
      <c r="P2766"/>
      <c r="Q2766"/>
      <c r="R2766"/>
      <c r="S2766"/>
      <c r="T2766"/>
      <c r="U2766"/>
      <c r="V2766"/>
      <c r="W2766" s="115"/>
      <c r="AB2766" s="46"/>
      <c r="AC2766" s="46"/>
      <c r="AD2766" s="46"/>
      <c r="AE2766" s="46"/>
      <c r="AF2766" s="46"/>
    </row>
    <row r="2767" spans="1:32" x14ac:dyDescent="0.2">
      <c r="A2767"/>
      <c r="B2767"/>
      <c r="D2767"/>
      <c r="F2767"/>
      <c r="G2767"/>
      <c r="H2767"/>
      <c r="I2767"/>
      <c r="J2767"/>
      <c r="K2767"/>
      <c r="L2767"/>
      <c r="M2767"/>
      <c r="N2767"/>
      <c r="O2767"/>
      <c r="P2767"/>
      <c r="Q2767"/>
      <c r="R2767"/>
      <c r="S2767"/>
      <c r="T2767"/>
      <c r="U2767"/>
      <c r="V2767"/>
      <c r="W2767" s="115"/>
      <c r="AB2767" s="46"/>
      <c r="AC2767" s="46"/>
      <c r="AD2767" s="46"/>
      <c r="AE2767" s="46"/>
      <c r="AF2767" s="46"/>
    </row>
    <row r="2768" spans="1:32" x14ac:dyDescent="0.2">
      <c r="A2768"/>
      <c r="B2768"/>
      <c r="D2768"/>
      <c r="F2768"/>
      <c r="G2768"/>
      <c r="H2768"/>
      <c r="I2768"/>
      <c r="J2768"/>
      <c r="K2768"/>
      <c r="L2768"/>
      <c r="M2768"/>
      <c r="N2768"/>
      <c r="O2768"/>
      <c r="P2768"/>
      <c r="Q2768"/>
      <c r="R2768"/>
      <c r="S2768"/>
      <c r="T2768"/>
      <c r="U2768"/>
      <c r="V2768"/>
      <c r="W2768" s="115"/>
      <c r="AB2768" s="46"/>
      <c r="AC2768" s="46"/>
      <c r="AD2768" s="46"/>
      <c r="AE2768" s="46"/>
      <c r="AF2768" s="46"/>
    </row>
    <row r="2769" spans="1:32" x14ac:dyDescent="0.2">
      <c r="A2769"/>
      <c r="B2769"/>
      <c r="D2769"/>
      <c r="F2769"/>
      <c r="G2769"/>
      <c r="H2769"/>
      <c r="I2769"/>
      <c r="J2769"/>
      <c r="K2769"/>
      <c r="L2769"/>
      <c r="M2769"/>
      <c r="N2769"/>
      <c r="O2769"/>
      <c r="P2769"/>
      <c r="Q2769"/>
      <c r="R2769"/>
      <c r="S2769"/>
      <c r="T2769"/>
      <c r="U2769"/>
      <c r="V2769"/>
      <c r="W2769" s="115"/>
      <c r="AB2769" s="46"/>
      <c r="AC2769" s="46"/>
      <c r="AD2769" s="46"/>
      <c r="AE2769" s="46"/>
      <c r="AF2769" s="46"/>
    </row>
    <row r="2770" spans="1:32" x14ac:dyDescent="0.2">
      <c r="A2770"/>
      <c r="B2770"/>
      <c r="D2770"/>
      <c r="F2770"/>
      <c r="G2770"/>
      <c r="H2770"/>
      <c r="I2770"/>
      <c r="J2770"/>
      <c r="K2770"/>
      <c r="L2770"/>
      <c r="M2770"/>
      <c r="N2770"/>
      <c r="O2770"/>
      <c r="P2770"/>
      <c r="Q2770"/>
      <c r="R2770"/>
      <c r="S2770"/>
      <c r="T2770"/>
      <c r="U2770"/>
      <c r="V2770"/>
      <c r="W2770" s="115"/>
      <c r="AB2770" s="46"/>
      <c r="AC2770" s="46"/>
      <c r="AD2770" s="46"/>
      <c r="AE2770" s="46"/>
      <c r="AF2770" s="46"/>
    </row>
    <row r="2771" spans="1:32" x14ac:dyDescent="0.2">
      <c r="A2771"/>
      <c r="B2771"/>
      <c r="D2771"/>
      <c r="F2771"/>
      <c r="G2771"/>
      <c r="H2771"/>
      <c r="I2771"/>
      <c r="J2771"/>
      <c r="K2771"/>
      <c r="L2771"/>
      <c r="M2771"/>
      <c r="N2771"/>
      <c r="O2771"/>
      <c r="P2771"/>
      <c r="Q2771"/>
      <c r="R2771"/>
      <c r="S2771"/>
      <c r="T2771"/>
      <c r="U2771"/>
      <c r="V2771"/>
      <c r="W2771" s="115"/>
      <c r="AB2771" s="46"/>
      <c r="AC2771" s="46"/>
      <c r="AD2771" s="46"/>
      <c r="AE2771" s="46"/>
      <c r="AF2771" s="46"/>
    </row>
    <row r="2772" spans="1:32" x14ac:dyDescent="0.2">
      <c r="A2772"/>
      <c r="B2772"/>
      <c r="D2772"/>
      <c r="F2772"/>
      <c r="G2772"/>
      <c r="H2772"/>
      <c r="I2772"/>
      <c r="J2772"/>
      <c r="K2772"/>
      <c r="L2772"/>
      <c r="M2772"/>
      <c r="N2772"/>
      <c r="O2772"/>
      <c r="P2772"/>
      <c r="Q2772"/>
      <c r="R2772"/>
      <c r="S2772"/>
      <c r="T2772"/>
      <c r="U2772"/>
      <c r="V2772"/>
      <c r="W2772" s="115"/>
      <c r="AB2772" s="46"/>
      <c r="AC2772" s="46"/>
      <c r="AD2772" s="46"/>
      <c r="AE2772" s="46"/>
      <c r="AF2772" s="46"/>
    </row>
    <row r="2773" spans="1:32" x14ac:dyDescent="0.2">
      <c r="A2773"/>
      <c r="B2773"/>
      <c r="D2773"/>
      <c r="F2773"/>
      <c r="G2773"/>
      <c r="H2773"/>
      <c r="I2773"/>
      <c r="J2773"/>
      <c r="K2773"/>
      <c r="L2773"/>
      <c r="M2773"/>
      <c r="N2773"/>
      <c r="O2773"/>
      <c r="P2773"/>
      <c r="Q2773"/>
      <c r="R2773"/>
      <c r="S2773"/>
      <c r="T2773"/>
      <c r="U2773"/>
      <c r="V2773"/>
      <c r="W2773" s="115"/>
      <c r="AB2773" s="46"/>
      <c r="AC2773" s="46"/>
      <c r="AD2773" s="46"/>
      <c r="AE2773" s="46"/>
      <c r="AF2773" s="46"/>
    </row>
    <row r="2774" spans="1:32" x14ac:dyDescent="0.2">
      <c r="A2774"/>
      <c r="B2774"/>
      <c r="D2774"/>
      <c r="F2774"/>
      <c r="G2774"/>
      <c r="H2774"/>
      <c r="I2774"/>
      <c r="J2774"/>
      <c r="K2774"/>
      <c r="L2774"/>
      <c r="M2774"/>
      <c r="N2774"/>
      <c r="O2774"/>
      <c r="P2774"/>
      <c r="Q2774"/>
      <c r="R2774"/>
      <c r="S2774"/>
      <c r="T2774"/>
      <c r="U2774"/>
      <c r="V2774"/>
      <c r="W2774" s="115"/>
      <c r="AB2774" s="46"/>
      <c r="AC2774" s="46"/>
      <c r="AD2774" s="46"/>
      <c r="AE2774" s="46"/>
      <c r="AF2774" s="46"/>
    </row>
    <row r="2775" spans="1:32" x14ac:dyDescent="0.2">
      <c r="A2775"/>
      <c r="B2775"/>
      <c r="D2775"/>
      <c r="F2775"/>
      <c r="G2775"/>
      <c r="H2775"/>
      <c r="I2775"/>
      <c r="J2775"/>
      <c r="K2775"/>
      <c r="L2775"/>
      <c r="M2775"/>
      <c r="N2775"/>
      <c r="O2775"/>
      <c r="P2775"/>
      <c r="Q2775"/>
      <c r="R2775"/>
      <c r="S2775"/>
      <c r="T2775"/>
      <c r="U2775"/>
      <c r="V2775"/>
      <c r="W2775" s="115"/>
      <c r="AB2775" s="46"/>
      <c r="AC2775" s="46"/>
      <c r="AD2775" s="46"/>
      <c r="AE2775" s="46"/>
      <c r="AF2775" s="46"/>
    </row>
    <row r="2776" spans="1:32" x14ac:dyDescent="0.2">
      <c r="A2776"/>
      <c r="B2776"/>
      <c r="D2776"/>
      <c r="F2776"/>
      <c r="G2776"/>
      <c r="H2776"/>
      <c r="I2776"/>
      <c r="J2776"/>
      <c r="K2776"/>
      <c r="L2776"/>
      <c r="M2776"/>
      <c r="N2776"/>
      <c r="O2776"/>
      <c r="P2776"/>
      <c r="Q2776"/>
      <c r="R2776"/>
      <c r="S2776"/>
      <c r="T2776"/>
      <c r="U2776"/>
      <c r="V2776"/>
      <c r="W2776" s="115"/>
      <c r="AB2776" s="46"/>
      <c r="AC2776" s="46"/>
      <c r="AD2776" s="46"/>
      <c r="AE2776" s="46"/>
      <c r="AF2776" s="46"/>
    </row>
    <row r="2777" spans="1:32" x14ac:dyDescent="0.2">
      <c r="A2777"/>
      <c r="B2777"/>
      <c r="D2777"/>
      <c r="F2777"/>
      <c r="G2777"/>
      <c r="H2777"/>
      <c r="I2777"/>
      <c r="J2777"/>
      <c r="K2777"/>
      <c r="L2777"/>
      <c r="M2777"/>
      <c r="N2777"/>
      <c r="O2777"/>
      <c r="P2777"/>
      <c r="Q2777"/>
      <c r="R2777"/>
      <c r="S2777"/>
      <c r="T2777"/>
      <c r="U2777"/>
      <c r="V2777"/>
      <c r="W2777" s="115"/>
      <c r="AB2777" s="46"/>
      <c r="AC2777" s="46"/>
      <c r="AD2777" s="46"/>
      <c r="AE2777" s="46"/>
      <c r="AF2777" s="46"/>
    </row>
    <row r="2778" spans="1:32" x14ac:dyDescent="0.2">
      <c r="A2778"/>
      <c r="B2778"/>
      <c r="D2778"/>
      <c r="F2778"/>
      <c r="G2778"/>
      <c r="H2778"/>
      <c r="I2778"/>
      <c r="J2778"/>
      <c r="K2778"/>
      <c r="L2778"/>
      <c r="M2778"/>
      <c r="N2778"/>
      <c r="O2778"/>
      <c r="P2778"/>
      <c r="Q2778"/>
      <c r="R2778"/>
      <c r="S2778"/>
      <c r="T2778"/>
      <c r="U2778"/>
      <c r="V2778"/>
      <c r="W2778" s="115"/>
      <c r="AB2778" s="46"/>
      <c r="AC2778" s="46"/>
      <c r="AD2778" s="46"/>
      <c r="AE2778" s="46"/>
      <c r="AF2778" s="46"/>
    </row>
    <row r="2779" spans="1:32" x14ac:dyDescent="0.2">
      <c r="A2779"/>
      <c r="B2779"/>
      <c r="D2779"/>
      <c r="F2779"/>
      <c r="G2779"/>
      <c r="H2779"/>
      <c r="I2779"/>
      <c r="J2779"/>
      <c r="K2779"/>
      <c r="L2779"/>
      <c r="M2779"/>
      <c r="N2779"/>
      <c r="O2779"/>
      <c r="P2779"/>
      <c r="Q2779"/>
      <c r="R2779"/>
      <c r="S2779"/>
      <c r="T2779"/>
      <c r="U2779"/>
      <c r="V2779"/>
      <c r="W2779" s="115"/>
      <c r="AB2779" s="46"/>
      <c r="AC2779" s="46"/>
      <c r="AD2779" s="46"/>
      <c r="AE2779" s="46"/>
      <c r="AF2779" s="46"/>
    </row>
    <row r="2780" spans="1:32" x14ac:dyDescent="0.2">
      <c r="A2780"/>
      <c r="B2780"/>
      <c r="D2780"/>
      <c r="F2780"/>
      <c r="G2780"/>
      <c r="H2780"/>
      <c r="I2780"/>
      <c r="J2780"/>
      <c r="K2780"/>
      <c r="L2780"/>
      <c r="M2780"/>
      <c r="N2780"/>
      <c r="O2780"/>
      <c r="P2780"/>
      <c r="Q2780"/>
      <c r="R2780"/>
      <c r="S2780"/>
      <c r="T2780"/>
      <c r="U2780"/>
      <c r="V2780"/>
      <c r="W2780" s="115"/>
      <c r="AB2780" s="46"/>
      <c r="AC2780" s="46"/>
      <c r="AD2780" s="46"/>
      <c r="AE2780" s="46"/>
      <c r="AF2780" s="46"/>
    </row>
    <row r="2781" spans="1:32" x14ac:dyDescent="0.2">
      <c r="A2781"/>
      <c r="B2781"/>
      <c r="D2781"/>
      <c r="F2781"/>
      <c r="G2781"/>
      <c r="H2781"/>
      <c r="I2781"/>
      <c r="J2781"/>
      <c r="K2781"/>
      <c r="L2781"/>
      <c r="M2781"/>
      <c r="N2781"/>
      <c r="O2781"/>
      <c r="P2781"/>
      <c r="Q2781"/>
      <c r="R2781"/>
      <c r="S2781"/>
      <c r="T2781"/>
      <c r="U2781"/>
      <c r="V2781"/>
      <c r="W2781" s="115"/>
      <c r="AB2781" s="46"/>
      <c r="AC2781" s="46"/>
      <c r="AD2781" s="46"/>
      <c r="AE2781" s="46"/>
      <c r="AF2781" s="46"/>
    </row>
    <row r="2782" spans="1:32" x14ac:dyDescent="0.2">
      <c r="A2782"/>
      <c r="B2782"/>
      <c r="D2782"/>
      <c r="F2782"/>
      <c r="G2782"/>
      <c r="H2782"/>
      <c r="I2782"/>
      <c r="J2782"/>
      <c r="K2782"/>
      <c r="L2782"/>
      <c r="M2782"/>
      <c r="N2782"/>
      <c r="O2782"/>
      <c r="P2782"/>
      <c r="Q2782"/>
      <c r="R2782"/>
      <c r="S2782"/>
      <c r="T2782"/>
      <c r="U2782"/>
      <c r="V2782"/>
      <c r="W2782" s="115"/>
      <c r="AB2782" s="46"/>
      <c r="AC2782" s="46"/>
      <c r="AD2782" s="46"/>
      <c r="AE2782" s="46"/>
      <c r="AF2782" s="46"/>
    </row>
    <row r="2783" spans="1:32" x14ac:dyDescent="0.2">
      <c r="A2783"/>
      <c r="B2783"/>
      <c r="D2783"/>
      <c r="F2783"/>
      <c r="G2783"/>
      <c r="H2783"/>
      <c r="I2783"/>
      <c r="J2783"/>
      <c r="K2783"/>
      <c r="L2783"/>
      <c r="M2783"/>
      <c r="N2783"/>
      <c r="O2783"/>
      <c r="P2783"/>
      <c r="Q2783"/>
      <c r="R2783"/>
      <c r="S2783"/>
      <c r="T2783"/>
      <c r="U2783"/>
      <c r="V2783"/>
      <c r="W2783" s="115"/>
      <c r="AB2783" s="46"/>
      <c r="AC2783" s="46"/>
      <c r="AD2783" s="46"/>
      <c r="AE2783" s="46"/>
      <c r="AF2783" s="46"/>
    </row>
    <row r="2784" spans="1:32" x14ac:dyDescent="0.2">
      <c r="A2784"/>
      <c r="B2784"/>
      <c r="D2784"/>
      <c r="F2784"/>
      <c r="G2784"/>
      <c r="H2784"/>
      <c r="I2784"/>
      <c r="J2784"/>
      <c r="K2784"/>
      <c r="L2784"/>
      <c r="M2784"/>
      <c r="N2784"/>
      <c r="O2784"/>
      <c r="P2784"/>
      <c r="Q2784"/>
      <c r="R2784"/>
      <c r="S2784"/>
      <c r="T2784"/>
      <c r="U2784"/>
      <c r="V2784"/>
      <c r="W2784" s="115"/>
      <c r="AB2784" s="46"/>
      <c r="AC2784" s="46"/>
      <c r="AD2784" s="46"/>
      <c r="AE2784" s="46"/>
      <c r="AF2784" s="46"/>
    </row>
    <row r="2785" spans="1:32" x14ac:dyDescent="0.2">
      <c r="A2785"/>
      <c r="B2785"/>
      <c r="D2785"/>
      <c r="F2785"/>
      <c r="G2785"/>
      <c r="H2785"/>
      <c r="I2785"/>
      <c r="J2785"/>
      <c r="K2785"/>
      <c r="L2785"/>
      <c r="M2785"/>
      <c r="N2785"/>
      <c r="O2785"/>
      <c r="P2785"/>
      <c r="Q2785"/>
      <c r="R2785"/>
      <c r="S2785"/>
      <c r="T2785"/>
      <c r="U2785"/>
      <c r="V2785"/>
      <c r="W2785" s="115"/>
      <c r="AB2785" s="46"/>
      <c r="AC2785" s="46"/>
      <c r="AD2785" s="46"/>
      <c r="AE2785" s="46"/>
      <c r="AF2785" s="46"/>
    </row>
    <row r="2786" spans="1:32" x14ac:dyDescent="0.2">
      <c r="A2786"/>
      <c r="B2786"/>
      <c r="D2786"/>
      <c r="F2786"/>
      <c r="G2786"/>
      <c r="H2786"/>
      <c r="I2786"/>
      <c r="J2786"/>
      <c r="K2786"/>
      <c r="L2786"/>
      <c r="M2786"/>
      <c r="N2786"/>
      <c r="O2786"/>
      <c r="P2786"/>
      <c r="Q2786"/>
      <c r="R2786"/>
      <c r="S2786"/>
      <c r="T2786"/>
      <c r="U2786"/>
      <c r="V2786"/>
      <c r="W2786" s="115"/>
      <c r="AB2786" s="46"/>
      <c r="AC2786" s="46"/>
      <c r="AD2786" s="46"/>
      <c r="AE2786" s="46"/>
      <c r="AF2786" s="46"/>
    </row>
    <row r="2787" spans="1:32" x14ac:dyDescent="0.2">
      <c r="A2787"/>
      <c r="B2787"/>
      <c r="D2787"/>
      <c r="F2787"/>
      <c r="G2787"/>
      <c r="H2787"/>
      <c r="I2787"/>
      <c r="J2787"/>
      <c r="K2787"/>
      <c r="L2787"/>
      <c r="M2787"/>
      <c r="N2787"/>
      <c r="O2787"/>
      <c r="P2787"/>
      <c r="Q2787"/>
      <c r="R2787"/>
      <c r="S2787"/>
      <c r="T2787"/>
      <c r="U2787"/>
      <c r="V2787"/>
      <c r="W2787" s="115"/>
      <c r="AB2787" s="46"/>
      <c r="AC2787" s="46"/>
      <c r="AD2787" s="46"/>
      <c r="AE2787" s="46"/>
      <c r="AF2787" s="46"/>
    </row>
    <row r="2788" spans="1:32" x14ac:dyDescent="0.2">
      <c r="A2788"/>
      <c r="B2788"/>
      <c r="D2788"/>
      <c r="F2788"/>
      <c r="G2788"/>
      <c r="H2788"/>
      <c r="I2788"/>
      <c r="J2788"/>
      <c r="K2788"/>
      <c r="L2788"/>
      <c r="M2788"/>
      <c r="N2788"/>
      <c r="O2788"/>
      <c r="P2788"/>
      <c r="Q2788"/>
      <c r="R2788"/>
      <c r="S2788"/>
      <c r="T2788"/>
      <c r="U2788"/>
      <c r="V2788"/>
      <c r="W2788" s="115"/>
      <c r="AB2788" s="46"/>
      <c r="AC2788" s="46"/>
      <c r="AD2788" s="46"/>
      <c r="AE2788" s="46"/>
      <c r="AF2788" s="46"/>
    </row>
    <row r="2789" spans="1:32" x14ac:dyDescent="0.2">
      <c r="A2789"/>
      <c r="B2789"/>
      <c r="D2789"/>
      <c r="F2789"/>
      <c r="G2789"/>
      <c r="H2789"/>
      <c r="I2789"/>
      <c r="J2789"/>
      <c r="K2789"/>
      <c r="L2789"/>
      <c r="M2789"/>
      <c r="N2789"/>
      <c r="O2789"/>
      <c r="P2789"/>
      <c r="Q2789"/>
      <c r="R2789"/>
      <c r="S2789"/>
      <c r="T2789"/>
      <c r="U2789"/>
      <c r="V2789"/>
      <c r="W2789" s="115"/>
      <c r="AB2789" s="46"/>
      <c r="AC2789" s="46"/>
      <c r="AD2789" s="46"/>
      <c r="AE2789" s="46"/>
      <c r="AF2789" s="46"/>
    </row>
    <row r="2790" spans="1:32" x14ac:dyDescent="0.2">
      <c r="A2790"/>
      <c r="B2790"/>
      <c r="D2790"/>
      <c r="F2790"/>
      <c r="G2790"/>
      <c r="H2790"/>
      <c r="I2790"/>
      <c r="J2790"/>
      <c r="K2790"/>
      <c r="L2790"/>
      <c r="M2790"/>
      <c r="N2790"/>
      <c r="O2790"/>
      <c r="P2790"/>
      <c r="Q2790"/>
      <c r="R2790"/>
      <c r="S2790"/>
      <c r="T2790"/>
      <c r="U2790"/>
      <c r="V2790"/>
      <c r="W2790" s="115"/>
      <c r="AB2790" s="46"/>
      <c r="AC2790" s="46"/>
      <c r="AD2790" s="46"/>
      <c r="AE2790" s="46"/>
      <c r="AF2790" s="46"/>
    </row>
    <row r="2791" spans="1:32" x14ac:dyDescent="0.2">
      <c r="A2791"/>
      <c r="B2791"/>
      <c r="D2791"/>
      <c r="F2791"/>
      <c r="G2791"/>
      <c r="H2791"/>
      <c r="I2791"/>
      <c r="J2791"/>
      <c r="K2791"/>
      <c r="L2791"/>
      <c r="M2791"/>
      <c r="N2791"/>
      <c r="O2791"/>
      <c r="P2791"/>
      <c r="Q2791"/>
      <c r="R2791"/>
      <c r="S2791"/>
      <c r="T2791"/>
      <c r="U2791"/>
      <c r="V2791"/>
      <c r="W2791" s="115"/>
      <c r="AB2791" s="46"/>
      <c r="AC2791" s="46"/>
      <c r="AD2791" s="46"/>
      <c r="AE2791" s="46"/>
      <c r="AF2791" s="46"/>
    </row>
    <row r="2792" spans="1:32" x14ac:dyDescent="0.2">
      <c r="A2792"/>
      <c r="B2792"/>
      <c r="D2792"/>
      <c r="F2792"/>
      <c r="G2792"/>
      <c r="H2792"/>
      <c r="I2792"/>
      <c r="J2792"/>
      <c r="K2792"/>
      <c r="L2792"/>
      <c r="M2792"/>
      <c r="N2792"/>
      <c r="O2792"/>
      <c r="P2792"/>
      <c r="Q2792"/>
      <c r="R2792"/>
      <c r="S2792"/>
      <c r="T2792"/>
      <c r="U2792"/>
      <c r="V2792"/>
      <c r="W2792" s="115"/>
      <c r="AB2792" s="46"/>
      <c r="AC2792" s="46"/>
      <c r="AD2792" s="46"/>
      <c r="AE2792" s="46"/>
      <c r="AF2792" s="46"/>
    </row>
    <row r="2793" spans="1:32" x14ac:dyDescent="0.2">
      <c r="A2793"/>
      <c r="B2793"/>
      <c r="D2793"/>
      <c r="F2793"/>
      <c r="G2793"/>
      <c r="H2793"/>
      <c r="I2793"/>
      <c r="J2793"/>
      <c r="K2793"/>
      <c r="L2793"/>
      <c r="M2793"/>
      <c r="N2793"/>
      <c r="O2793"/>
      <c r="P2793"/>
      <c r="Q2793"/>
      <c r="R2793"/>
      <c r="S2793"/>
      <c r="T2793"/>
      <c r="U2793"/>
      <c r="V2793"/>
      <c r="W2793" s="115"/>
      <c r="AB2793" s="46"/>
      <c r="AC2793" s="46"/>
      <c r="AD2793" s="46"/>
      <c r="AE2793" s="46"/>
      <c r="AF2793" s="46"/>
    </row>
    <row r="2794" spans="1:32" x14ac:dyDescent="0.2">
      <c r="A2794"/>
      <c r="B2794"/>
      <c r="D2794"/>
      <c r="F2794"/>
      <c r="G2794"/>
      <c r="H2794"/>
      <c r="I2794"/>
      <c r="J2794"/>
      <c r="K2794"/>
      <c r="L2794"/>
      <c r="M2794"/>
      <c r="N2794"/>
      <c r="O2794"/>
      <c r="P2794"/>
      <c r="Q2794"/>
      <c r="R2794"/>
      <c r="S2794"/>
      <c r="T2794"/>
      <c r="U2794"/>
      <c r="V2794"/>
      <c r="W2794" s="115"/>
      <c r="AB2794" s="46"/>
      <c r="AC2794" s="46"/>
      <c r="AD2794" s="46"/>
      <c r="AE2794" s="46"/>
      <c r="AF2794" s="46"/>
    </row>
    <row r="2795" spans="1:32" x14ac:dyDescent="0.2">
      <c r="A2795"/>
      <c r="B2795"/>
      <c r="D2795"/>
      <c r="F2795"/>
      <c r="G2795"/>
      <c r="H2795"/>
      <c r="I2795"/>
      <c r="J2795"/>
      <c r="K2795"/>
      <c r="L2795"/>
      <c r="M2795"/>
      <c r="N2795"/>
      <c r="O2795"/>
      <c r="P2795"/>
      <c r="Q2795"/>
      <c r="R2795"/>
      <c r="S2795"/>
      <c r="T2795"/>
      <c r="U2795"/>
      <c r="V2795"/>
      <c r="W2795" s="115"/>
      <c r="AB2795" s="46"/>
      <c r="AC2795" s="46"/>
      <c r="AD2795" s="46"/>
      <c r="AE2795" s="46"/>
      <c r="AF2795" s="46"/>
    </row>
    <row r="2796" spans="1:32" x14ac:dyDescent="0.2">
      <c r="A2796"/>
      <c r="B2796"/>
      <c r="D2796"/>
      <c r="F2796"/>
      <c r="G2796"/>
      <c r="H2796"/>
      <c r="I2796"/>
      <c r="J2796"/>
      <c r="K2796"/>
      <c r="L2796"/>
      <c r="M2796"/>
      <c r="N2796"/>
      <c r="O2796"/>
      <c r="P2796"/>
      <c r="Q2796"/>
      <c r="R2796"/>
      <c r="S2796"/>
      <c r="T2796"/>
      <c r="U2796"/>
      <c r="V2796"/>
      <c r="W2796" s="115"/>
      <c r="AB2796" s="46"/>
      <c r="AC2796" s="46"/>
      <c r="AD2796" s="46"/>
      <c r="AE2796" s="46"/>
      <c r="AF2796" s="46"/>
    </row>
    <row r="2797" spans="1:32" x14ac:dyDescent="0.2">
      <c r="A2797"/>
      <c r="B2797"/>
      <c r="D2797"/>
      <c r="F2797"/>
      <c r="G2797"/>
      <c r="H2797"/>
      <c r="I2797"/>
      <c r="J2797"/>
      <c r="K2797"/>
      <c r="L2797"/>
      <c r="M2797"/>
      <c r="N2797"/>
      <c r="O2797"/>
      <c r="P2797"/>
      <c r="Q2797"/>
      <c r="R2797"/>
      <c r="S2797"/>
      <c r="T2797"/>
      <c r="U2797"/>
      <c r="V2797"/>
      <c r="W2797" s="115"/>
      <c r="AB2797" s="46"/>
      <c r="AC2797" s="46"/>
      <c r="AD2797" s="46"/>
      <c r="AE2797" s="46"/>
      <c r="AF2797" s="46"/>
    </row>
    <row r="2798" spans="1:32" x14ac:dyDescent="0.2">
      <c r="A2798"/>
      <c r="B2798"/>
      <c r="D2798"/>
      <c r="F2798"/>
      <c r="G2798"/>
      <c r="H2798"/>
      <c r="I2798"/>
      <c r="J2798"/>
      <c r="K2798"/>
      <c r="L2798"/>
      <c r="M2798"/>
      <c r="N2798"/>
      <c r="O2798"/>
      <c r="P2798"/>
      <c r="Q2798"/>
      <c r="R2798"/>
      <c r="S2798"/>
      <c r="T2798"/>
      <c r="U2798"/>
      <c r="V2798"/>
      <c r="W2798" s="115"/>
      <c r="AB2798" s="46"/>
      <c r="AC2798" s="46"/>
      <c r="AD2798" s="46"/>
      <c r="AE2798" s="46"/>
      <c r="AF2798" s="46"/>
    </row>
    <row r="2799" spans="1:32" x14ac:dyDescent="0.2">
      <c r="A2799"/>
      <c r="B2799"/>
      <c r="D2799"/>
      <c r="F2799"/>
      <c r="G2799"/>
      <c r="H2799"/>
      <c r="I2799"/>
      <c r="J2799"/>
      <c r="K2799"/>
      <c r="L2799"/>
      <c r="M2799"/>
      <c r="N2799"/>
      <c r="O2799"/>
      <c r="P2799"/>
      <c r="Q2799"/>
      <c r="R2799"/>
      <c r="S2799"/>
      <c r="T2799"/>
      <c r="U2799"/>
      <c r="V2799"/>
      <c r="W2799" s="115"/>
      <c r="AB2799" s="46"/>
      <c r="AC2799" s="46"/>
      <c r="AD2799" s="46"/>
      <c r="AE2799" s="46"/>
      <c r="AF2799" s="46"/>
    </row>
    <row r="2800" spans="1:32" x14ac:dyDescent="0.2">
      <c r="A2800"/>
      <c r="B2800"/>
      <c r="D2800"/>
      <c r="F2800"/>
      <c r="G2800"/>
      <c r="H2800"/>
      <c r="I2800"/>
      <c r="J2800"/>
      <c r="K2800"/>
      <c r="L2800"/>
      <c r="M2800"/>
      <c r="N2800"/>
      <c r="O2800"/>
      <c r="P2800"/>
      <c r="Q2800"/>
      <c r="R2800"/>
      <c r="S2800"/>
      <c r="T2800"/>
      <c r="U2800"/>
      <c r="V2800"/>
      <c r="W2800" s="115"/>
      <c r="AB2800" s="46"/>
      <c r="AC2800" s="46"/>
      <c r="AD2800" s="46"/>
      <c r="AE2800" s="46"/>
      <c r="AF2800" s="46"/>
    </row>
    <row r="2801" spans="1:32" x14ac:dyDescent="0.2">
      <c r="A2801"/>
      <c r="B2801"/>
      <c r="D2801"/>
      <c r="F2801"/>
      <c r="G2801"/>
      <c r="H2801"/>
      <c r="I2801"/>
      <c r="J2801"/>
      <c r="K2801"/>
      <c r="L2801"/>
      <c r="M2801"/>
      <c r="N2801"/>
      <c r="O2801"/>
      <c r="P2801"/>
      <c r="Q2801"/>
      <c r="R2801"/>
      <c r="S2801"/>
      <c r="T2801"/>
      <c r="U2801"/>
      <c r="V2801"/>
      <c r="W2801" s="115"/>
      <c r="AB2801" s="46"/>
      <c r="AC2801" s="46"/>
      <c r="AD2801" s="46"/>
      <c r="AE2801" s="46"/>
      <c r="AF2801" s="46"/>
    </row>
    <row r="2802" spans="1:32" x14ac:dyDescent="0.2">
      <c r="A2802"/>
      <c r="B2802"/>
      <c r="D2802"/>
      <c r="F2802"/>
      <c r="G2802"/>
      <c r="H2802"/>
      <c r="I2802"/>
      <c r="J2802"/>
      <c r="K2802"/>
      <c r="L2802"/>
      <c r="M2802"/>
      <c r="N2802"/>
      <c r="O2802"/>
      <c r="P2802"/>
      <c r="Q2802"/>
      <c r="R2802"/>
      <c r="S2802"/>
      <c r="T2802"/>
      <c r="U2802"/>
      <c r="V2802"/>
      <c r="W2802" s="115"/>
      <c r="AB2802" s="46"/>
      <c r="AC2802" s="46"/>
      <c r="AD2802" s="46"/>
      <c r="AE2802" s="46"/>
      <c r="AF2802" s="46"/>
    </row>
    <row r="2803" spans="1:32" x14ac:dyDescent="0.2">
      <c r="A2803"/>
      <c r="B2803"/>
      <c r="D2803"/>
      <c r="F2803"/>
      <c r="G2803"/>
      <c r="H2803"/>
      <c r="I2803"/>
      <c r="J2803"/>
      <c r="K2803"/>
      <c r="L2803"/>
      <c r="M2803"/>
      <c r="N2803"/>
      <c r="O2803"/>
      <c r="P2803"/>
      <c r="Q2803"/>
      <c r="R2803"/>
      <c r="S2803"/>
      <c r="T2803"/>
      <c r="U2803"/>
      <c r="V2803"/>
      <c r="W2803" s="115"/>
      <c r="AB2803" s="46"/>
      <c r="AC2803" s="46"/>
      <c r="AD2803" s="46"/>
      <c r="AE2803" s="46"/>
      <c r="AF2803" s="46"/>
    </row>
    <row r="2804" spans="1:32" x14ac:dyDescent="0.2">
      <c r="A2804"/>
      <c r="B2804"/>
      <c r="D2804"/>
      <c r="F2804"/>
      <c r="G2804"/>
      <c r="H2804"/>
      <c r="I2804"/>
      <c r="J2804"/>
      <c r="K2804"/>
      <c r="L2804"/>
      <c r="M2804"/>
      <c r="N2804"/>
      <c r="O2804"/>
      <c r="P2804"/>
      <c r="Q2804"/>
      <c r="R2804"/>
      <c r="S2804"/>
      <c r="T2804"/>
      <c r="U2804"/>
      <c r="V2804"/>
      <c r="W2804" s="115"/>
      <c r="AB2804" s="46"/>
      <c r="AC2804" s="46"/>
      <c r="AD2804" s="46"/>
      <c r="AE2804" s="46"/>
      <c r="AF2804" s="46"/>
    </row>
    <row r="2805" spans="1:32" x14ac:dyDescent="0.2">
      <c r="A2805"/>
      <c r="B2805"/>
      <c r="D2805"/>
      <c r="F2805"/>
      <c r="G2805"/>
      <c r="H2805"/>
      <c r="I2805"/>
      <c r="J2805"/>
      <c r="K2805"/>
      <c r="L2805"/>
      <c r="M2805"/>
      <c r="N2805"/>
      <c r="O2805"/>
      <c r="P2805"/>
      <c r="Q2805"/>
      <c r="R2805"/>
      <c r="S2805"/>
      <c r="T2805"/>
      <c r="U2805"/>
      <c r="V2805"/>
      <c r="W2805" s="115"/>
      <c r="AB2805" s="46"/>
      <c r="AC2805" s="46"/>
      <c r="AD2805" s="46"/>
      <c r="AE2805" s="46"/>
      <c r="AF2805" s="46"/>
    </row>
    <row r="2806" spans="1:32" x14ac:dyDescent="0.2">
      <c r="A2806"/>
      <c r="B2806"/>
      <c r="D2806"/>
      <c r="F2806"/>
      <c r="G2806"/>
      <c r="H2806"/>
      <c r="I2806"/>
      <c r="J2806"/>
      <c r="K2806"/>
      <c r="L2806"/>
      <c r="M2806"/>
      <c r="N2806"/>
      <c r="O2806"/>
      <c r="P2806"/>
      <c r="Q2806"/>
      <c r="R2806"/>
      <c r="S2806"/>
      <c r="T2806"/>
      <c r="U2806"/>
      <c r="V2806"/>
      <c r="W2806" s="115"/>
      <c r="AB2806" s="46"/>
      <c r="AC2806" s="46"/>
      <c r="AD2806" s="46"/>
      <c r="AE2806" s="46"/>
      <c r="AF2806" s="46"/>
    </row>
    <row r="2807" spans="1:32" x14ac:dyDescent="0.2">
      <c r="A2807"/>
      <c r="B2807"/>
      <c r="D2807"/>
      <c r="F2807"/>
      <c r="G2807"/>
      <c r="H2807"/>
      <c r="I2807"/>
      <c r="J2807"/>
      <c r="K2807"/>
      <c r="L2807"/>
      <c r="M2807"/>
      <c r="N2807"/>
      <c r="O2807"/>
      <c r="P2807"/>
      <c r="Q2807"/>
      <c r="R2807"/>
      <c r="S2807"/>
      <c r="T2807"/>
      <c r="U2807"/>
      <c r="V2807"/>
      <c r="W2807" s="115"/>
      <c r="AB2807" s="46"/>
      <c r="AC2807" s="46"/>
      <c r="AD2807" s="46"/>
      <c r="AE2807" s="46"/>
      <c r="AF2807" s="46"/>
    </row>
    <row r="2808" spans="1:32" x14ac:dyDescent="0.2">
      <c r="A2808"/>
      <c r="B2808"/>
      <c r="D2808"/>
      <c r="F2808"/>
      <c r="G2808"/>
      <c r="H2808"/>
      <c r="I2808"/>
      <c r="J2808"/>
      <c r="K2808"/>
      <c r="L2808"/>
      <c r="M2808"/>
      <c r="N2808"/>
      <c r="O2808"/>
      <c r="P2808"/>
      <c r="Q2808"/>
      <c r="R2808"/>
      <c r="S2808"/>
      <c r="T2808"/>
      <c r="U2808"/>
      <c r="V2808"/>
      <c r="W2808" s="115"/>
      <c r="AB2808" s="46"/>
      <c r="AC2808" s="46"/>
      <c r="AD2808" s="46"/>
      <c r="AE2808" s="46"/>
      <c r="AF2808" s="46"/>
    </row>
    <row r="2809" spans="1:32" x14ac:dyDescent="0.2">
      <c r="A2809"/>
      <c r="B2809"/>
      <c r="D2809"/>
      <c r="F2809"/>
      <c r="G2809"/>
      <c r="H2809"/>
      <c r="I2809"/>
      <c r="J2809"/>
      <c r="K2809"/>
      <c r="L2809"/>
      <c r="M2809"/>
      <c r="N2809"/>
      <c r="O2809"/>
      <c r="P2809"/>
      <c r="Q2809"/>
      <c r="R2809"/>
      <c r="S2809"/>
      <c r="T2809"/>
      <c r="U2809"/>
      <c r="V2809"/>
      <c r="W2809" s="115"/>
      <c r="AB2809" s="46"/>
      <c r="AC2809" s="46"/>
      <c r="AD2809" s="46"/>
      <c r="AE2809" s="46"/>
      <c r="AF2809" s="46"/>
    </row>
    <row r="2810" spans="1:32" x14ac:dyDescent="0.2">
      <c r="A2810"/>
      <c r="B2810"/>
      <c r="D2810"/>
      <c r="F2810"/>
      <c r="G2810"/>
      <c r="H2810"/>
      <c r="I2810"/>
      <c r="J2810"/>
      <c r="K2810"/>
      <c r="L2810"/>
      <c r="M2810"/>
      <c r="N2810"/>
      <c r="O2810"/>
      <c r="P2810"/>
      <c r="Q2810"/>
      <c r="R2810"/>
      <c r="S2810"/>
      <c r="T2810"/>
      <c r="U2810"/>
      <c r="V2810"/>
      <c r="W2810" s="115"/>
      <c r="AB2810" s="46"/>
      <c r="AC2810" s="46"/>
      <c r="AD2810" s="46"/>
      <c r="AE2810" s="46"/>
      <c r="AF2810" s="46"/>
    </row>
    <row r="2811" spans="1:32" x14ac:dyDescent="0.2">
      <c r="A2811"/>
      <c r="B2811"/>
      <c r="D2811"/>
      <c r="F2811"/>
      <c r="G2811"/>
      <c r="H2811"/>
      <c r="I2811"/>
      <c r="J2811"/>
      <c r="K2811"/>
      <c r="L2811"/>
      <c r="M2811"/>
      <c r="N2811"/>
      <c r="O2811"/>
      <c r="P2811"/>
      <c r="Q2811"/>
      <c r="R2811"/>
      <c r="S2811"/>
      <c r="T2811"/>
      <c r="U2811"/>
      <c r="V2811"/>
      <c r="W2811" s="115"/>
      <c r="AB2811" s="46"/>
      <c r="AC2811" s="46"/>
      <c r="AD2811" s="46"/>
      <c r="AE2811" s="46"/>
      <c r="AF2811" s="46"/>
    </row>
    <row r="2812" spans="1:32" x14ac:dyDescent="0.2">
      <c r="A2812"/>
      <c r="B2812"/>
      <c r="D2812"/>
      <c r="F2812"/>
      <c r="G2812"/>
      <c r="H2812"/>
      <c r="I2812"/>
      <c r="J2812"/>
      <c r="K2812"/>
      <c r="L2812"/>
      <c r="M2812"/>
      <c r="N2812"/>
      <c r="O2812"/>
      <c r="P2812"/>
      <c r="Q2812"/>
      <c r="R2812"/>
      <c r="S2812"/>
      <c r="T2812"/>
      <c r="U2812"/>
      <c r="V2812"/>
      <c r="W2812" s="115"/>
      <c r="AB2812" s="46"/>
      <c r="AC2812" s="46"/>
      <c r="AD2812" s="46"/>
      <c r="AE2812" s="46"/>
      <c r="AF2812" s="46"/>
    </row>
    <row r="2813" spans="1:32" x14ac:dyDescent="0.2">
      <c r="A2813"/>
      <c r="B2813"/>
      <c r="D2813"/>
      <c r="F2813"/>
      <c r="G2813"/>
      <c r="H2813"/>
      <c r="I2813"/>
      <c r="J2813"/>
      <c r="K2813"/>
      <c r="L2813"/>
      <c r="M2813"/>
      <c r="N2813"/>
      <c r="O2813"/>
      <c r="P2813"/>
      <c r="Q2813"/>
      <c r="R2813"/>
      <c r="S2813"/>
      <c r="T2813"/>
      <c r="U2813"/>
      <c r="V2813"/>
      <c r="W2813" s="115"/>
      <c r="AB2813" s="46"/>
      <c r="AC2813" s="46"/>
      <c r="AD2813" s="46"/>
      <c r="AE2813" s="46"/>
      <c r="AF2813" s="46"/>
    </row>
    <row r="2814" spans="1:32" x14ac:dyDescent="0.2">
      <c r="A2814"/>
      <c r="B2814"/>
      <c r="D2814"/>
      <c r="F2814"/>
      <c r="G2814"/>
      <c r="H2814"/>
      <c r="I2814"/>
      <c r="J2814"/>
      <c r="K2814"/>
      <c r="L2814"/>
      <c r="M2814"/>
      <c r="N2814"/>
      <c r="O2814"/>
      <c r="P2814"/>
      <c r="Q2814"/>
      <c r="R2814"/>
      <c r="S2814"/>
      <c r="T2814"/>
      <c r="U2814"/>
      <c r="V2814"/>
      <c r="W2814" s="115"/>
      <c r="AB2814" s="46"/>
      <c r="AC2814" s="46"/>
      <c r="AD2814" s="46"/>
      <c r="AE2814" s="46"/>
      <c r="AF2814" s="46"/>
    </row>
    <row r="2815" spans="1:32" x14ac:dyDescent="0.2">
      <c r="A2815"/>
      <c r="B2815"/>
      <c r="D2815"/>
      <c r="F2815"/>
      <c r="G2815"/>
      <c r="H2815"/>
      <c r="I2815"/>
      <c r="J2815"/>
      <c r="K2815"/>
      <c r="L2815"/>
      <c r="M2815"/>
      <c r="N2815"/>
      <c r="O2815"/>
      <c r="P2815"/>
      <c r="Q2815"/>
      <c r="R2815"/>
      <c r="S2815"/>
      <c r="T2815"/>
      <c r="U2815"/>
      <c r="V2815"/>
      <c r="W2815" s="115"/>
      <c r="AB2815" s="46"/>
      <c r="AC2815" s="46"/>
      <c r="AD2815" s="46"/>
      <c r="AE2815" s="46"/>
      <c r="AF2815" s="46"/>
    </row>
    <row r="2816" spans="1:32" x14ac:dyDescent="0.2">
      <c r="A2816"/>
      <c r="B2816"/>
      <c r="D2816"/>
      <c r="F2816"/>
      <c r="G2816"/>
      <c r="H2816"/>
      <c r="I2816"/>
      <c r="J2816"/>
      <c r="K2816"/>
      <c r="L2816"/>
      <c r="M2816"/>
      <c r="N2816"/>
      <c r="O2816"/>
      <c r="P2816"/>
      <c r="Q2816"/>
      <c r="R2816"/>
      <c r="S2816"/>
      <c r="T2816"/>
      <c r="U2816"/>
      <c r="V2816"/>
      <c r="W2816" s="115"/>
      <c r="AB2816" s="46"/>
      <c r="AC2816" s="46"/>
      <c r="AD2816" s="46"/>
      <c r="AE2816" s="46"/>
      <c r="AF2816" s="46"/>
    </row>
    <row r="2817" spans="1:32" x14ac:dyDescent="0.2">
      <c r="A2817"/>
      <c r="B2817"/>
      <c r="D2817"/>
      <c r="F2817"/>
      <c r="G2817"/>
      <c r="H2817"/>
      <c r="I2817"/>
      <c r="J2817"/>
      <c r="K2817"/>
      <c r="L2817"/>
      <c r="M2817"/>
      <c r="N2817"/>
      <c r="O2817"/>
      <c r="P2817"/>
      <c r="Q2817"/>
      <c r="R2817"/>
      <c r="S2817"/>
      <c r="T2817"/>
      <c r="U2817"/>
      <c r="V2817"/>
      <c r="W2817" s="115"/>
      <c r="AB2817" s="46"/>
      <c r="AC2817" s="46"/>
      <c r="AD2817" s="46"/>
      <c r="AE2817" s="46"/>
      <c r="AF2817" s="46"/>
    </row>
    <row r="2818" spans="1:32" x14ac:dyDescent="0.2">
      <c r="A2818"/>
      <c r="B2818"/>
      <c r="D2818"/>
      <c r="F2818"/>
      <c r="G2818"/>
      <c r="H2818"/>
      <c r="I2818"/>
      <c r="J2818"/>
      <c r="K2818"/>
      <c r="L2818"/>
      <c r="M2818"/>
      <c r="N2818"/>
      <c r="O2818"/>
      <c r="P2818"/>
      <c r="Q2818"/>
      <c r="R2818"/>
      <c r="S2818"/>
      <c r="T2818"/>
      <c r="U2818"/>
      <c r="V2818"/>
      <c r="W2818" s="115"/>
      <c r="AB2818" s="46"/>
      <c r="AC2818" s="46"/>
      <c r="AD2818" s="46"/>
      <c r="AE2818" s="46"/>
      <c r="AF2818" s="46"/>
    </row>
    <row r="2819" spans="1:32" x14ac:dyDescent="0.2">
      <c r="A2819"/>
      <c r="B2819"/>
      <c r="D2819"/>
      <c r="F2819"/>
      <c r="G2819"/>
      <c r="H2819"/>
      <c r="I2819"/>
      <c r="J2819"/>
      <c r="K2819"/>
      <c r="L2819"/>
      <c r="M2819"/>
      <c r="N2819"/>
      <c r="O2819"/>
      <c r="P2819"/>
      <c r="Q2819"/>
      <c r="R2819"/>
      <c r="S2819"/>
      <c r="T2819"/>
      <c r="U2819"/>
      <c r="V2819"/>
      <c r="W2819" s="115"/>
      <c r="AB2819" s="46"/>
      <c r="AC2819" s="46"/>
      <c r="AD2819" s="46"/>
      <c r="AE2819" s="46"/>
      <c r="AF2819" s="46"/>
    </row>
    <row r="2820" spans="1:32" x14ac:dyDescent="0.2">
      <c r="A2820"/>
      <c r="B2820"/>
      <c r="D2820"/>
      <c r="F2820"/>
      <c r="G2820"/>
      <c r="H2820"/>
      <c r="I2820"/>
      <c r="J2820"/>
      <c r="K2820"/>
      <c r="L2820"/>
      <c r="M2820"/>
      <c r="N2820"/>
      <c r="O2820"/>
      <c r="P2820"/>
      <c r="Q2820"/>
      <c r="R2820"/>
      <c r="S2820"/>
      <c r="T2820"/>
      <c r="U2820"/>
      <c r="V2820"/>
      <c r="W2820" s="115"/>
      <c r="AB2820" s="46"/>
      <c r="AC2820" s="46"/>
      <c r="AD2820" s="46"/>
      <c r="AE2820" s="46"/>
      <c r="AF2820" s="46"/>
    </row>
    <row r="2821" spans="1:32" x14ac:dyDescent="0.2">
      <c r="A2821"/>
      <c r="B2821"/>
      <c r="D2821"/>
      <c r="F2821"/>
      <c r="G2821"/>
      <c r="H2821"/>
      <c r="I2821"/>
      <c r="J2821"/>
      <c r="K2821"/>
      <c r="L2821"/>
      <c r="M2821"/>
      <c r="N2821"/>
      <c r="O2821"/>
      <c r="P2821"/>
      <c r="Q2821"/>
      <c r="R2821"/>
      <c r="S2821"/>
      <c r="T2821"/>
      <c r="U2821"/>
      <c r="V2821"/>
      <c r="W2821" s="115"/>
      <c r="AB2821" s="46"/>
      <c r="AC2821" s="46"/>
      <c r="AD2821" s="46"/>
      <c r="AE2821" s="46"/>
      <c r="AF2821" s="46"/>
    </row>
    <row r="2822" spans="1:32" x14ac:dyDescent="0.2">
      <c r="A2822"/>
      <c r="B2822"/>
      <c r="D2822"/>
      <c r="F2822"/>
      <c r="G2822"/>
      <c r="H2822"/>
      <c r="I2822"/>
      <c r="J2822"/>
      <c r="K2822"/>
      <c r="L2822"/>
      <c r="M2822"/>
      <c r="N2822"/>
      <c r="O2822"/>
      <c r="P2822"/>
      <c r="Q2822"/>
      <c r="R2822"/>
      <c r="S2822"/>
      <c r="T2822"/>
      <c r="U2822"/>
      <c r="V2822"/>
      <c r="W2822" s="115"/>
      <c r="AB2822" s="46"/>
      <c r="AC2822" s="46"/>
      <c r="AD2822" s="46"/>
      <c r="AE2822" s="46"/>
      <c r="AF2822" s="46"/>
    </row>
    <row r="2823" spans="1:32" x14ac:dyDescent="0.2">
      <c r="A2823"/>
      <c r="B2823"/>
      <c r="D2823"/>
      <c r="F2823"/>
      <c r="G2823"/>
      <c r="H2823"/>
      <c r="I2823"/>
      <c r="J2823"/>
      <c r="K2823"/>
      <c r="L2823"/>
      <c r="M2823"/>
      <c r="N2823"/>
      <c r="O2823"/>
      <c r="P2823"/>
      <c r="Q2823"/>
      <c r="R2823"/>
      <c r="S2823"/>
      <c r="T2823"/>
      <c r="U2823"/>
      <c r="V2823"/>
      <c r="W2823" s="115"/>
      <c r="AB2823" s="46"/>
      <c r="AC2823" s="46"/>
      <c r="AD2823" s="46"/>
      <c r="AE2823" s="46"/>
      <c r="AF2823" s="46"/>
    </row>
    <row r="2824" spans="1:32" x14ac:dyDescent="0.2">
      <c r="A2824"/>
      <c r="B2824"/>
      <c r="D2824"/>
      <c r="F2824"/>
      <c r="G2824"/>
      <c r="H2824"/>
      <c r="I2824"/>
      <c r="J2824"/>
      <c r="K2824"/>
      <c r="L2824"/>
      <c r="M2824"/>
      <c r="N2824"/>
      <c r="O2824"/>
      <c r="P2824"/>
      <c r="Q2824"/>
      <c r="R2824"/>
      <c r="S2824"/>
      <c r="T2824"/>
      <c r="U2824"/>
      <c r="V2824"/>
      <c r="W2824" s="115"/>
      <c r="AB2824" s="46"/>
      <c r="AC2824" s="46"/>
      <c r="AD2824" s="46"/>
      <c r="AE2824" s="46"/>
      <c r="AF2824" s="46"/>
    </row>
    <row r="2825" spans="1:32" x14ac:dyDescent="0.2">
      <c r="A2825"/>
      <c r="B2825"/>
      <c r="D2825"/>
      <c r="F2825"/>
      <c r="G2825"/>
      <c r="H2825"/>
      <c r="I2825"/>
      <c r="J2825"/>
      <c r="K2825"/>
      <c r="L2825"/>
      <c r="M2825"/>
      <c r="N2825"/>
      <c r="O2825"/>
      <c r="P2825"/>
      <c r="Q2825"/>
      <c r="R2825"/>
      <c r="S2825"/>
      <c r="T2825"/>
      <c r="U2825"/>
      <c r="V2825"/>
      <c r="W2825" s="115"/>
      <c r="AB2825" s="46"/>
      <c r="AC2825" s="46"/>
      <c r="AD2825" s="46"/>
      <c r="AE2825" s="46"/>
      <c r="AF2825" s="46"/>
    </row>
    <row r="2826" spans="1:32" x14ac:dyDescent="0.2">
      <c r="A2826"/>
      <c r="B2826"/>
      <c r="D2826"/>
      <c r="F2826"/>
      <c r="G2826"/>
      <c r="H2826"/>
      <c r="I2826"/>
      <c r="J2826"/>
      <c r="K2826"/>
      <c r="L2826"/>
      <c r="M2826"/>
      <c r="N2826"/>
      <c r="O2826"/>
      <c r="P2826"/>
      <c r="Q2826"/>
      <c r="R2826"/>
      <c r="S2826"/>
      <c r="T2826"/>
      <c r="U2826"/>
      <c r="V2826"/>
      <c r="W2826" s="115"/>
      <c r="AB2826" s="46"/>
      <c r="AC2826" s="46"/>
      <c r="AD2826" s="46"/>
      <c r="AE2826" s="46"/>
      <c r="AF2826" s="46"/>
    </row>
    <row r="2827" spans="1:32" x14ac:dyDescent="0.2">
      <c r="A2827"/>
      <c r="B2827"/>
      <c r="D2827"/>
      <c r="F2827"/>
      <c r="G2827"/>
      <c r="H2827"/>
      <c r="I2827"/>
      <c r="J2827"/>
      <c r="K2827"/>
      <c r="L2827"/>
      <c r="M2827"/>
      <c r="N2827"/>
      <c r="O2827"/>
      <c r="P2827"/>
      <c r="Q2827"/>
      <c r="R2827"/>
      <c r="S2827"/>
      <c r="T2827"/>
      <c r="U2827"/>
      <c r="V2827"/>
      <c r="W2827" s="115"/>
      <c r="AB2827" s="46"/>
      <c r="AC2827" s="46"/>
      <c r="AD2827" s="46"/>
      <c r="AE2827" s="46"/>
      <c r="AF2827" s="46"/>
    </row>
    <row r="2828" spans="1:32" x14ac:dyDescent="0.2">
      <c r="A2828"/>
      <c r="B2828"/>
      <c r="D2828"/>
      <c r="F2828"/>
      <c r="G2828"/>
      <c r="H2828"/>
      <c r="I2828"/>
      <c r="J2828"/>
      <c r="K2828"/>
      <c r="L2828"/>
      <c r="M2828"/>
      <c r="N2828"/>
      <c r="O2828"/>
      <c r="P2828"/>
      <c r="Q2828"/>
      <c r="R2828"/>
      <c r="S2828"/>
      <c r="T2828"/>
      <c r="U2828"/>
      <c r="V2828"/>
      <c r="W2828" s="115"/>
      <c r="AB2828" s="46"/>
      <c r="AC2828" s="46"/>
      <c r="AD2828" s="46"/>
      <c r="AE2828" s="46"/>
      <c r="AF2828" s="46"/>
    </row>
    <row r="2829" spans="1:32" x14ac:dyDescent="0.2">
      <c r="A2829"/>
      <c r="B2829"/>
      <c r="D2829"/>
      <c r="F2829"/>
      <c r="G2829"/>
      <c r="H2829"/>
      <c r="I2829"/>
      <c r="J2829"/>
      <c r="K2829"/>
      <c r="L2829"/>
      <c r="M2829"/>
      <c r="N2829"/>
      <c r="O2829"/>
      <c r="P2829"/>
      <c r="Q2829"/>
      <c r="R2829"/>
      <c r="S2829"/>
      <c r="T2829"/>
      <c r="U2829"/>
      <c r="V2829"/>
      <c r="W2829" s="115"/>
      <c r="AB2829" s="46"/>
      <c r="AC2829" s="46"/>
      <c r="AD2829" s="46"/>
      <c r="AE2829" s="46"/>
      <c r="AF2829" s="46"/>
    </row>
    <row r="2830" spans="1:32" x14ac:dyDescent="0.2">
      <c r="A2830"/>
      <c r="B2830"/>
      <c r="D2830"/>
      <c r="F2830"/>
      <c r="G2830"/>
      <c r="H2830"/>
      <c r="I2830"/>
      <c r="J2830"/>
      <c r="K2830"/>
      <c r="L2830"/>
      <c r="M2830"/>
      <c r="N2830"/>
      <c r="O2830"/>
      <c r="P2830"/>
      <c r="Q2830"/>
      <c r="R2830"/>
      <c r="S2830"/>
      <c r="T2830"/>
      <c r="U2830"/>
      <c r="V2830"/>
      <c r="W2830" s="115"/>
      <c r="AB2830" s="46"/>
      <c r="AC2830" s="46"/>
      <c r="AD2830" s="46"/>
      <c r="AE2830" s="46"/>
      <c r="AF2830" s="46"/>
    </row>
    <row r="2831" spans="1:32" x14ac:dyDescent="0.2">
      <c r="A2831"/>
      <c r="B2831"/>
      <c r="D2831"/>
      <c r="F2831"/>
      <c r="G2831"/>
      <c r="H2831"/>
      <c r="I2831"/>
      <c r="J2831"/>
      <c r="K2831"/>
      <c r="L2831"/>
      <c r="M2831"/>
      <c r="N2831"/>
      <c r="O2831"/>
      <c r="P2831"/>
      <c r="Q2831"/>
      <c r="R2831"/>
      <c r="S2831"/>
      <c r="T2831"/>
      <c r="U2831"/>
      <c r="V2831"/>
      <c r="W2831" s="115"/>
      <c r="AB2831" s="46"/>
      <c r="AC2831" s="46"/>
      <c r="AD2831" s="46"/>
      <c r="AE2831" s="46"/>
      <c r="AF2831" s="46"/>
    </row>
    <row r="2832" spans="1:32" x14ac:dyDescent="0.2">
      <c r="A2832"/>
      <c r="B2832"/>
      <c r="D2832"/>
      <c r="F2832"/>
      <c r="G2832"/>
      <c r="H2832"/>
      <c r="I2832"/>
      <c r="J2832"/>
      <c r="K2832"/>
      <c r="L2832"/>
      <c r="M2832"/>
      <c r="N2832"/>
      <c r="O2832"/>
      <c r="P2832"/>
      <c r="Q2832"/>
      <c r="R2832"/>
      <c r="S2832"/>
      <c r="T2832"/>
      <c r="U2832"/>
      <c r="V2832"/>
      <c r="W2832" s="115"/>
      <c r="AB2832" s="46"/>
      <c r="AC2832" s="46"/>
      <c r="AD2832" s="46"/>
      <c r="AE2832" s="46"/>
      <c r="AF2832" s="46"/>
    </row>
    <row r="2833" spans="1:32" x14ac:dyDescent="0.2">
      <c r="A2833"/>
      <c r="B2833"/>
      <c r="D2833"/>
      <c r="F2833"/>
      <c r="G2833"/>
      <c r="H2833"/>
      <c r="I2833"/>
      <c r="J2833"/>
      <c r="K2833"/>
      <c r="L2833"/>
      <c r="M2833"/>
      <c r="N2833"/>
      <c r="O2833"/>
      <c r="P2833"/>
      <c r="Q2833"/>
      <c r="R2833"/>
      <c r="S2833"/>
      <c r="T2833"/>
      <c r="U2833"/>
      <c r="V2833"/>
      <c r="W2833" s="115"/>
      <c r="AB2833" s="46"/>
      <c r="AC2833" s="46"/>
      <c r="AD2833" s="46"/>
      <c r="AE2833" s="46"/>
      <c r="AF2833" s="46"/>
    </row>
    <row r="2834" spans="1:32" x14ac:dyDescent="0.2">
      <c r="A2834"/>
      <c r="B2834"/>
      <c r="D2834"/>
      <c r="F2834"/>
      <c r="G2834"/>
      <c r="H2834"/>
      <c r="I2834"/>
      <c r="J2834"/>
      <c r="K2834"/>
      <c r="L2834"/>
      <c r="M2834"/>
      <c r="N2834"/>
      <c r="O2834"/>
      <c r="P2834"/>
      <c r="Q2834"/>
      <c r="R2834"/>
      <c r="S2834"/>
      <c r="T2834"/>
      <c r="U2834"/>
      <c r="V2834"/>
      <c r="W2834" s="115"/>
      <c r="AB2834" s="46"/>
      <c r="AC2834" s="46"/>
      <c r="AD2834" s="46"/>
      <c r="AE2834" s="46"/>
      <c r="AF2834" s="46"/>
    </row>
    <row r="2835" spans="1:32" x14ac:dyDescent="0.2">
      <c r="A2835"/>
      <c r="B2835"/>
      <c r="D2835"/>
      <c r="F2835"/>
      <c r="G2835"/>
      <c r="H2835"/>
      <c r="I2835"/>
      <c r="J2835"/>
      <c r="K2835"/>
      <c r="L2835"/>
      <c r="M2835"/>
      <c r="N2835"/>
      <c r="O2835"/>
      <c r="P2835"/>
      <c r="Q2835"/>
      <c r="R2835"/>
      <c r="S2835"/>
      <c r="T2835"/>
      <c r="U2835"/>
      <c r="V2835"/>
      <c r="W2835" s="115"/>
      <c r="AB2835" s="46"/>
      <c r="AC2835" s="46"/>
      <c r="AD2835" s="46"/>
      <c r="AE2835" s="46"/>
      <c r="AF2835" s="46"/>
    </row>
    <row r="2836" spans="1:32" x14ac:dyDescent="0.2">
      <c r="A2836"/>
      <c r="B2836"/>
      <c r="D2836"/>
      <c r="F2836"/>
      <c r="G2836"/>
      <c r="H2836"/>
      <c r="I2836"/>
      <c r="J2836"/>
      <c r="K2836"/>
      <c r="L2836"/>
      <c r="M2836"/>
      <c r="N2836"/>
      <c r="O2836"/>
      <c r="P2836"/>
      <c r="Q2836"/>
      <c r="R2836"/>
      <c r="S2836"/>
      <c r="T2836"/>
      <c r="U2836"/>
      <c r="V2836"/>
      <c r="W2836" s="115"/>
      <c r="AB2836" s="46"/>
      <c r="AC2836" s="46"/>
      <c r="AD2836" s="46"/>
      <c r="AE2836" s="46"/>
      <c r="AF2836" s="46"/>
    </row>
    <row r="2837" spans="1:32" x14ac:dyDescent="0.2">
      <c r="A2837"/>
      <c r="B2837"/>
      <c r="D2837"/>
      <c r="F2837"/>
      <c r="G2837"/>
      <c r="H2837"/>
      <c r="I2837"/>
      <c r="J2837"/>
      <c r="K2837"/>
      <c r="L2837"/>
      <c r="M2837"/>
      <c r="N2837"/>
      <c r="O2837"/>
      <c r="P2837"/>
      <c r="Q2837"/>
      <c r="R2837"/>
      <c r="S2837"/>
      <c r="T2837"/>
      <c r="U2837"/>
      <c r="V2837"/>
      <c r="W2837" s="115"/>
      <c r="AB2837" s="46"/>
      <c r="AC2837" s="46"/>
      <c r="AD2837" s="46"/>
      <c r="AE2837" s="46"/>
      <c r="AF2837" s="46"/>
    </row>
    <row r="2838" spans="1:32" x14ac:dyDescent="0.2">
      <c r="A2838"/>
      <c r="B2838"/>
      <c r="D2838"/>
      <c r="F2838"/>
      <c r="G2838"/>
      <c r="H2838"/>
      <c r="I2838"/>
      <c r="J2838"/>
      <c r="K2838"/>
      <c r="L2838"/>
      <c r="M2838"/>
      <c r="N2838"/>
      <c r="O2838"/>
      <c r="P2838"/>
      <c r="Q2838"/>
      <c r="R2838"/>
      <c r="S2838"/>
      <c r="T2838"/>
      <c r="U2838"/>
      <c r="V2838"/>
      <c r="W2838" s="115"/>
      <c r="AB2838" s="46"/>
      <c r="AC2838" s="46"/>
      <c r="AD2838" s="46"/>
      <c r="AE2838" s="46"/>
      <c r="AF2838" s="46"/>
    </row>
    <row r="2839" spans="1:32" x14ac:dyDescent="0.2">
      <c r="A2839"/>
      <c r="B2839"/>
      <c r="D2839"/>
      <c r="F2839"/>
      <c r="G2839"/>
      <c r="H2839"/>
      <c r="I2839"/>
      <c r="J2839"/>
      <c r="K2839"/>
      <c r="L2839"/>
      <c r="M2839"/>
      <c r="N2839"/>
      <c r="O2839"/>
      <c r="P2839"/>
      <c r="Q2839"/>
      <c r="R2839"/>
      <c r="S2839"/>
      <c r="T2839"/>
      <c r="U2839"/>
      <c r="V2839"/>
      <c r="W2839" s="115"/>
      <c r="AB2839" s="46"/>
      <c r="AC2839" s="46"/>
      <c r="AD2839" s="46"/>
      <c r="AE2839" s="46"/>
      <c r="AF2839" s="46"/>
    </row>
    <row r="2840" spans="1:32" x14ac:dyDescent="0.2">
      <c r="A2840"/>
      <c r="B2840"/>
      <c r="D2840"/>
      <c r="F2840"/>
      <c r="G2840"/>
      <c r="H2840"/>
      <c r="I2840"/>
      <c r="J2840"/>
      <c r="K2840"/>
      <c r="L2840"/>
      <c r="M2840"/>
      <c r="N2840"/>
      <c r="O2840"/>
      <c r="P2840"/>
      <c r="Q2840"/>
      <c r="R2840"/>
      <c r="S2840"/>
      <c r="T2840"/>
      <c r="U2840"/>
      <c r="V2840"/>
      <c r="W2840" s="115"/>
      <c r="AB2840" s="46"/>
      <c r="AC2840" s="46"/>
      <c r="AD2840" s="46"/>
      <c r="AE2840" s="46"/>
      <c r="AF2840" s="46"/>
    </row>
    <row r="2841" spans="1:32" x14ac:dyDescent="0.2">
      <c r="A2841"/>
      <c r="B2841"/>
      <c r="D2841"/>
      <c r="F2841"/>
      <c r="G2841"/>
      <c r="H2841"/>
      <c r="I2841"/>
      <c r="J2841"/>
      <c r="K2841"/>
      <c r="L2841"/>
      <c r="M2841"/>
      <c r="N2841"/>
      <c r="O2841"/>
      <c r="P2841"/>
      <c r="Q2841"/>
      <c r="R2841"/>
      <c r="S2841"/>
      <c r="T2841"/>
      <c r="U2841"/>
      <c r="V2841"/>
      <c r="W2841" s="115"/>
      <c r="AB2841" s="46"/>
      <c r="AC2841" s="46"/>
      <c r="AD2841" s="46"/>
      <c r="AE2841" s="46"/>
      <c r="AF2841" s="46"/>
    </row>
    <row r="2842" spans="1:32" x14ac:dyDescent="0.2">
      <c r="A2842"/>
      <c r="B2842"/>
      <c r="D2842"/>
      <c r="F2842"/>
      <c r="G2842"/>
      <c r="H2842"/>
      <c r="I2842"/>
      <c r="J2842"/>
      <c r="K2842"/>
      <c r="L2842"/>
      <c r="M2842"/>
      <c r="N2842"/>
      <c r="O2842"/>
      <c r="P2842"/>
      <c r="Q2842"/>
      <c r="R2842"/>
      <c r="S2842"/>
      <c r="T2842"/>
      <c r="U2842"/>
      <c r="V2842"/>
      <c r="W2842" s="115"/>
      <c r="AB2842" s="46"/>
      <c r="AC2842" s="46"/>
      <c r="AD2842" s="46"/>
      <c r="AE2842" s="46"/>
      <c r="AF2842" s="46"/>
    </row>
    <row r="2843" spans="1:32" x14ac:dyDescent="0.2">
      <c r="A2843"/>
      <c r="B2843"/>
      <c r="D2843"/>
      <c r="F2843"/>
      <c r="G2843"/>
      <c r="H2843"/>
      <c r="I2843"/>
      <c r="J2843"/>
      <c r="K2843"/>
      <c r="L2843"/>
      <c r="M2843"/>
      <c r="N2843"/>
      <c r="O2843"/>
      <c r="P2843"/>
      <c r="Q2843"/>
      <c r="R2843"/>
      <c r="S2843"/>
      <c r="T2843"/>
      <c r="U2843"/>
      <c r="V2843"/>
      <c r="W2843" s="115"/>
      <c r="AB2843" s="46"/>
      <c r="AC2843" s="46"/>
      <c r="AD2843" s="46"/>
      <c r="AE2843" s="46"/>
      <c r="AF2843" s="46"/>
    </row>
    <row r="2844" spans="1:32" x14ac:dyDescent="0.2">
      <c r="A2844"/>
      <c r="B2844"/>
      <c r="D2844"/>
      <c r="F2844"/>
      <c r="G2844"/>
      <c r="H2844"/>
      <c r="I2844"/>
      <c r="J2844"/>
      <c r="K2844"/>
      <c r="L2844"/>
      <c r="M2844"/>
      <c r="N2844"/>
      <c r="O2844"/>
      <c r="P2844"/>
      <c r="Q2844"/>
      <c r="R2844"/>
      <c r="S2844"/>
      <c r="T2844"/>
      <c r="U2844"/>
      <c r="V2844"/>
      <c r="W2844" s="115"/>
      <c r="AB2844" s="46"/>
      <c r="AC2844" s="46"/>
      <c r="AD2844" s="46"/>
      <c r="AE2844" s="46"/>
      <c r="AF2844" s="46"/>
    </row>
    <row r="2845" spans="1:32" x14ac:dyDescent="0.2">
      <c r="A2845"/>
      <c r="B2845"/>
      <c r="D2845"/>
      <c r="F2845"/>
      <c r="G2845"/>
      <c r="H2845"/>
      <c r="I2845"/>
      <c r="J2845"/>
      <c r="K2845"/>
      <c r="L2845"/>
      <c r="M2845"/>
      <c r="N2845"/>
      <c r="O2845"/>
      <c r="P2845"/>
      <c r="Q2845"/>
      <c r="R2845"/>
      <c r="S2845"/>
      <c r="T2845"/>
      <c r="U2845"/>
      <c r="V2845"/>
      <c r="W2845" s="115"/>
      <c r="AB2845" s="46"/>
      <c r="AC2845" s="46"/>
      <c r="AD2845" s="46"/>
      <c r="AE2845" s="46"/>
      <c r="AF2845" s="46"/>
    </row>
    <row r="2846" spans="1:32" x14ac:dyDescent="0.2">
      <c r="A2846"/>
      <c r="B2846"/>
      <c r="D2846"/>
      <c r="F2846"/>
      <c r="G2846"/>
      <c r="H2846"/>
      <c r="I2846"/>
      <c r="J2846"/>
      <c r="K2846"/>
      <c r="L2846"/>
      <c r="M2846"/>
      <c r="N2846"/>
      <c r="O2846"/>
      <c r="P2846"/>
      <c r="Q2846"/>
      <c r="R2846"/>
      <c r="S2846"/>
      <c r="T2846"/>
      <c r="U2846"/>
      <c r="V2846"/>
      <c r="W2846" s="115"/>
      <c r="AB2846" s="46"/>
      <c r="AC2846" s="46"/>
      <c r="AD2846" s="46"/>
      <c r="AE2846" s="46"/>
      <c r="AF2846" s="46"/>
    </row>
    <row r="2847" spans="1:32" x14ac:dyDescent="0.2">
      <c r="A2847"/>
      <c r="B2847"/>
      <c r="D2847"/>
      <c r="F2847"/>
      <c r="G2847"/>
      <c r="H2847"/>
      <c r="I2847"/>
      <c r="J2847"/>
      <c r="K2847"/>
      <c r="L2847"/>
      <c r="M2847"/>
      <c r="N2847"/>
      <c r="O2847"/>
      <c r="P2847"/>
      <c r="Q2847"/>
      <c r="R2847"/>
      <c r="S2847"/>
      <c r="T2847"/>
      <c r="U2847"/>
      <c r="V2847"/>
      <c r="W2847" s="115"/>
      <c r="AB2847" s="46"/>
      <c r="AC2847" s="46"/>
      <c r="AD2847" s="46"/>
      <c r="AE2847" s="46"/>
      <c r="AF2847" s="46"/>
    </row>
    <row r="2848" spans="1:32" x14ac:dyDescent="0.2">
      <c r="A2848"/>
      <c r="B2848"/>
      <c r="D2848"/>
      <c r="F2848"/>
      <c r="G2848"/>
      <c r="H2848"/>
      <c r="I2848"/>
      <c r="J2848"/>
      <c r="K2848"/>
      <c r="L2848"/>
      <c r="M2848"/>
      <c r="N2848"/>
      <c r="O2848"/>
      <c r="P2848"/>
      <c r="Q2848"/>
      <c r="R2848"/>
      <c r="S2848"/>
      <c r="T2848"/>
      <c r="U2848"/>
      <c r="V2848"/>
      <c r="W2848" s="115"/>
      <c r="AB2848" s="46"/>
      <c r="AC2848" s="46"/>
      <c r="AD2848" s="46"/>
      <c r="AE2848" s="46"/>
      <c r="AF2848" s="46"/>
    </row>
    <row r="2849" spans="1:32" x14ac:dyDescent="0.2">
      <c r="A2849"/>
      <c r="B2849"/>
      <c r="D2849"/>
      <c r="F2849"/>
      <c r="G2849"/>
      <c r="H2849"/>
      <c r="I2849"/>
      <c r="J2849"/>
      <c r="K2849"/>
      <c r="L2849"/>
      <c r="M2849"/>
      <c r="N2849"/>
      <c r="O2849"/>
      <c r="P2849"/>
      <c r="Q2849"/>
      <c r="R2849"/>
      <c r="S2849"/>
      <c r="T2849"/>
      <c r="U2849"/>
      <c r="V2849"/>
      <c r="W2849" s="115"/>
      <c r="AB2849" s="46"/>
      <c r="AC2849" s="46"/>
      <c r="AD2849" s="46"/>
      <c r="AE2849" s="46"/>
      <c r="AF2849" s="46"/>
    </row>
    <row r="2850" spans="1:32" x14ac:dyDescent="0.2">
      <c r="A2850"/>
      <c r="B2850"/>
      <c r="D2850"/>
      <c r="F2850"/>
      <c r="G2850"/>
      <c r="H2850"/>
      <c r="I2850"/>
      <c r="J2850"/>
      <c r="K2850"/>
      <c r="L2850"/>
      <c r="M2850"/>
      <c r="N2850"/>
      <c r="O2850"/>
      <c r="P2850"/>
      <c r="Q2850"/>
      <c r="R2850"/>
      <c r="S2850"/>
      <c r="T2850"/>
      <c r="U2850"/>
      <c r="V2850"/>
      <c r="W2850" s="115"/>
      <c r="AB2850" s="46"/>
      <c r="AC2850" s="46"/>
      <c r="AD2850" s="46"/>
      <c r="AE2850" s="46"/>
      <c r="AF2850" s="46"/>
    </row>
    <row r="2851" spans="1:32" x14ac:dyDescent="0.2">
      <c r="A2851"/>
      <c r="B2851"/>
      <c r="D2851"/>
      <c r="F2851"/>
      <c r="G2851"/>
      <c r="H2851"/>
      <c r="I2851"/>
      <c r="J2851"/>
      <c r="K2851"/>
      <c r="L2851"/>
      <c r="M2851"/>
      <c r="N2851"/>
      <c r="O2851"/>
      <c r="P2851"/>
      <c r="Q2851"/>
      <c r="R2851"/>
      <c r="S2851"/>
      <c r="T2851"/>
      <c r="U2851"/>
      <c r="V2851"/>
      <c r="W2851" s="115"/>
      <c r="AB2851" s="46"/>
      <c r="AC2851" s="46"/>
      <c r="AD2851" s="46"/>
      <c r="AE2851" s="46"/>
      <c r="AF2851" s="46"/>
    </row>
    <row r="2852" spans="1:32" x14ac:dyDescent="0.2">
      <c r="A2852"/>
      <c r="B2852"/>
      <c r="D2852"/>
      <c r="F2852"/>
      <c r="G2852"/>
      <c r="H2852"/>
      <c r="I2852"/>
      <c r="J2852"/>
      <c r="K2852"/>
      <c r="L2852"/>
      <c r="M2852"/>
      <c r="N2852"/>
      <c r="O2852"/>
      <c r="P2852"/>
      <c r="Q2852"/>
      <c r="R2852"/>
      <c r="S2852"/>
      <c r="T2852"/>
      <c r="U2852"/>
      <c r="V2852"/>
      <c r="W2852" s="115"/>
      <c r="AB2852" s="46"/>
      <c r="AC2852" s="46"/>
      <c r="AD2852" s="46"/>
      <c r="AE2852" s="46"/>
      <c r="AF2852" s="46"/>
    </row>
    <row r="2853" spans="1:32" x14ac:dyDescent="0.2">
      <c r="A2853"/>
      <c r="B2853"/>
      <c r="D2853"/>
      <c r="F2853"/>
      <c r="G2853"/>
      <c r="H2853"/>
      <c r="I2853"/>
      <c r="J2853"/>
      <c r="K2853"/>
      <c r="L2853"/>
      <c r="M2853"/>
      <c r="N2853"/>
      <c r="O2853"/>
      <c r="P2853"/>
      <c r="Q2853"/>
      <c r="R2853"/>
      <c r="S2853"/>
      <c r="T2853"/>
      <c r="U2853"/>
      <c r="V2853"/>
      <c r="W2853" s="115"/>
      <c r="AB2853" s="46"/>
      <c r="AC2853" s="46"/>
      <c r="AD2853" s="46"/>
      <c r="AE2853" s="46"/>
      <c r="AF2853" s="46"/>
    </row>
    <row r="2854" spans="1:32" x14ac:dyDescent="0.2">
      <c r="A2854"/>
      <c r="B2854"/>
      <c r="D2854"/>
      <c r="F2854"/>
      <c r="G2854"/>
      <c r="H2854"/>
      <c r="I2854"/>
      <c r="J2854"/>
      <c r="K2854"/>
      <c r="L2854"/>
      <c r="M2854"/>
      <c r="N2854"/>
      <c r="O2854"/>
      <c r="P2854"/>
      <c r="Q2854"/>
      <c r="R2854"/>
      <c r="S2854"/>
      <c r="T2854"/>
      <c r="U2854"/>
      <c r="V2854"/>
      <c r="W2854" s="115"/>
      <c r="AB2854" s="46"/>
      <c r="AC2854" s="46"/>
      <c r="AD2854" s="46"/>
      <c r="AE2854" s="46"/>
      <c r="AF2854" s="46"/>
    </row>
    <row r="2855" spans="1:32" x14ac:dyDescent="0.2">
      <c r="A2855"/>
      <c r="B2855"/>
      <c r="D2855"/>
      <c r="F2855"/>
      <c r="G2855"/>
      <c r="H2855"/>
      <c r="I2855"/>
      <c r="J2855"/>
      <c r="K2855"/>
      <c r="L2855"/>
      <c r="M2855"/>
      <c r="N2855"/>
      <c r="O2855"/>
      <c r="P2855"/>
      <c r="Q2855"/>
      <c r="R2855"/>
      <c r="S2855"/>
      <c r="T2855"/>
      <c r="U2855"/>
      <c r="V2855"/>
      <c r="W2855" s="115"/>
      <c r="AB2855" s="46"/>
      <c r="AC2855" s="46"/>
      <c r="AD2855" s="46"/>
      <c r="AE2855" s="46"/>
      <c r="AF2855" s="46"/>
    </row>
    <row r="2856" spans="1:32" x14ac:dyDescent="0.2">
      <c r="A2856"/>
      <c r="B2856"/>
      <c r="D2856"/>
      <c r="F2856"/>
      <c r="G2856"/>
      <c r="H2856"/>
      <c r="I2856"/>
      <c r="J2856"/>
      <c r="K2856"/>
      <c r="L2856"/>
      <c r="M2856"/>
      <c r="N2856"/>
      <c r="O2856"/>
      <c r="P2856"/>
      <c r="Q2856"/>
      <c r="R2856"/>
      <c r="S2856"/>
      <c r="T2856"/>
      <c r="U2856"/>
      <c r="V2856"/>
      <c r="W2856" s="115"/>
      <c r="AB2856" s="46"/>
      <c r="AC2856" s="46"/>
      <c r="AD2856" s="46"/>
      <c r="AE2856" s="46"/>
      <c r="AF2856" s="46"/>
    </row>
    <row r="2857" spans="1:32" x14ac:dyDescent="0.2">
      <c r="A2857"/>
      <c r="B2857"/>
      <c r="D2857"/>
      <c r="F2857"/>
      <c r="G2857"/>
      <c r="H2857"/>
      <c r="I2857"/>
      <c r="J2857"/>
      <c r="K2857"/>
      <c r="L2857"/>
      <c r="M2857"/>
      <c r="N2857"/>
      <c r="O2857"/>
      <c r="P2857"/>
      <c r="Q2857"/>
      <c r="R2857"/>
      <c r="S2857"/>
      <c r="T2857"/>
      <c r="U2857"/>
      <c r="V2857"/>
      <c r="W2857" s="115"/>
      <c r="AB2857" s="46"/>
      <c r="AC2857" s="46"/>
      <c r="AD2857" s="46"/>
      <c r="AE2857" s="46"/>
      <c r="AF2857" s="46"/>
    </row>
    <row r="2858" spans="1:32" x14ac:dyDescent="0.2">
      <c r="A2858"/>
      <c r="B2858"/>
      <c r="D2858"/>
      <c r="F2858"/>
      <c r="G2858"/>
      <c r="H2858"/>
      <c r="I2858"/>
      <c r="J2858"/>
      <c r="K2858"/>
      <c r="L2858"/>
      <c r="M2858"/>
      <c r="N2858"/>
      <c r="O2858"/>
      <c r="P2858"/>
      <c r="Q2858"/>
      <c r="R2858"/>
      <c r="S2858"/>
      <c r="T2858"/>
      <c r="U2858"/>
      <c r="V2858"/>
      <c r="W2858" s="115"/>
      <c r="AB2858" s="46"/>
      <c r="AC2858" s="46"/>
      <c r="AD2858" s="46"/>
      <c r="AE2858" s="46"/>
      <c r="AF2858" s="46"/>
    </row>
    <row r="2859" spans="1:32" x14ac:dyDescent="0.2">
      <c r="A2859"/>
      <c r="B2859"/>
      <c r="D2859"/>
      <c r="F2859"/>
      <c r="G2859"/>
      <c r="H2859"/>
      <c r="I2859"/>
      <c r="J2859"/>
      <c r="K2859"/>
      <c r="L2859"/>
      <c r="M2859"/>
      <c r="N2859"/>
      <c r="O2859"/>
      <c r="P2859"/>
      <c r="Q2859"/>
      <c r="R2859"/>
      <c r="S2859"/>
      <c r="T2859"/>
      <c r="U2859"/>
      <c r="V2859"/>
      <c r="W2859" s="115"/>
      <c r="AB2859" s="46"/>
      <c r="AC2859" s="46"/>
      <c r="AD2859" s="46"/>
      <c r="AE2859" s="46"/>
      <c r="AF2859" s="46"/>
    </row>
    <row r="2860" spans="1:32" x14ac:dyDescent="0.2">
      <c r="A2860"/>
      <c r="B2860"/>
      <c r="D2860"/>
      <c r="F2860"/>
      <c r="G2860"/>
      <c r="H2860"/>
      <c r="I2860"/>
      <c r="J2860"/>
      <c r="K2860"/>
      <c r="L2860"/>
      <c r="M2860"/>
      <c r="N2860"/>
      <c r="O2860"/>
      <c r="P2860"/>
      <c r="Q2860"/>
      <c r="R2860"/>
      <c r="S2860"/>
      <c r="T2860"/>
      <c r="U2860"/>
      <c r="V2860"/>
      <c r="W2860" s="115"/>
      <c r="AB2860" s="46"/>
      <c r="AC2860" s="46"/>
      <c r="AD2860" s="46"/>
      <c r="AE2860" s="46"/>
      <c r="AF2860" s="46"/>
    </row>
    <row r="2861" spans="1:32" x14ac:dyDescent="0.2">
      <c r="A2861"/>
      <c r="B2861"/>
      <c r="D2861"/>
      <c r="F2861"/>
      <c r="G2861"/>
      <c r="H2861"/>
      <c r="I2861"/>
      <c r="J2861"/>
      <c r="K2861"/>
      <c r="L2861"/>
      <c r="M2861"/>
      <c r="N2861"/>
      <c r="O2861"/>
      <c r="P2861"/>
      <c r="Q2861"/>
      <c r="R2861"/>
      <c r="S2861"/>
      <c r="T2861"/>
      <c r="U2861"/>
      <c r="V2861"/>
      <c r="W2861" s="115"/>
      <c r="AB2861" s="46"/>
      <c r="AC2861" s="46"/>
      <c r="AD2861" s="46"/>
      <c r="AE2861" s="46"/>
      <c r="AF2861" s="46"/>
    </row>
    <row r="2862" spans="1:32" x14ac:dyDescent="0.2">
      <c r="A2862"/>
      <c r="B2862"/>
      <c r="D2862"/>
      <c r="F2862"/>
      <c r="G2862"/>
      <c r="H2862"/>
      <c r="I2862"/>
      <c r="J2862"/>
      <c r="K2862"/>
      <c r="L2862"/>
      <c r="M2862"/>
      <c r="N2862"/>
      <c r="O2862"/>
      <c r="P2862"/>
      <c r="Q2862"/>
      <c r="R2862"/>
      <c r="S2862"/>
      <c r="T2862"/>
      <c r="U2862"/>
      <c r="V2862"/>
      <c r="W2862" s="115"/>
      <c r="AB2862" s="46"/>
      <c r="AC2862" s="46"/>
      <c r="AD2862" s="46"/>
      <c r="AE2862" s="46"/>
      <c r="AF2862" s="46"/>
    </row>
    <row r="2863" spans="1:32" x14ac:dyDescent="0.2">
      <c r="A2863"/>
      <c r="B2863"/>
      <c r="D2863"/>
      <c r="F2863"/>
      <c r="G2863"/>
      <c r="H2863"/>
      <c r="I2863"/>
      <c r="J2863"/>
      <c r="K2863"/>
      <c r="L2863"/>
      <c r="M2863"/>
      <c r="N2863"/>
      <c r="O2863"/>
      <c r="P2863"/>
      <c r="Q2863"/>
      <c r="R2863"/>
      <c r="S2863"/>
      <c r="T2863"/>
      <c r="U2863"/>
      <c r="V2863"/>
      <c r="W2863" s="115"/>
      <c r="AB2863" s="46"/>
      <c r="AC2863" s="46"/>
      <c r="AD2863" s="46"/>
      <c r="AE2863" s="46"/>
      <c r="AF2863" s="46"/>
    </row>
    <row r="2864" spans="1:32" x14ac:dyDescent="0.2">
      <c r="A2864"/>
      <c r="B2864"/>
      <c r="D2864"/>
      <c r="F2864"/>
      <c r="G2864"/>
      <c r="H2864"/>
      <c r="I2864"/>
      <c r="J2864"/>
      <c r="K2864"/>
      <c r="L2864"/>
      <c r="M2864"/>
      <c r="N2864"/>
      <c r="O2864"/>
      <c r="P2864"/>
      <c r="Q2864"/>
      <c r="R2864"/>
      <c r="S2864"/>
      <c r="T2864"/>
      <c r="U2864"/>
      <c r="V2864"/>
      <c r="W2864" s="115"/>
      <c r="AB2864" s="46"/>
      <c r="AC2864" s="46"/>
      <c r="AD2864" s="46"/>
      <c r="AE2864" s="46"/>
      <c r="AF2864" s="46"/>
    </row>
    <row r="2865" spans="1:32" x14ac:dyDescent="0.2">
      <c r="A2865"/>
      <c r="B2865"/>
      <c r="D2865"/>
      <c r="F2865"/>
      <c r="G2865"/>
      <c r="H2865"/>
      <c r="I2865"/>
      <c r="J2865"/>
      <c r="K2865"/>
      <c r="L2865"/>
      <c r="M2865"/>
      <c r="N2865"/>
      <c r="O2865"/>
      <c r="P2865"/>
      <c r="Q2865"/>
      <c r="R2865"/>
      <c r="S2865"/>
      <c r="T2865"/>
      <c r="U2865"/>
      <c r="V2865"/>
      <c r="W2865" s="115"/>
      <c r="AB2865" s="46"/>
      <c r="AC2865" s="46"/>
      <c r="AD2865" s="46"/>
      <c r="AE2865" s="46"/>
      <c r="AF2865" s="46"/>
    </row>
    <row r="2866" spans="1:32" x14ac:dyDescent="0.2">
      <c r="A2866"/>
      <c r="B2866"/>
      <c r="D2866"/>
      <c r="F2866"/>
      <c r="G2866"/>
      <c r="H2866"/>
      <c r="I2866"/>
      <c r="J2866"/>
      <c r="K2866"/>
      <c r="L2866"/>
      <c r="M2866"/>
      <c r="N2866"/>
      <c r="O2866"/>
      <c r="P2866"/>
      <c r="Q2866"/>
      <c r="R2866"/>
      <c r="S2866"/>
      <c r="T2866"/>
      <c r="U2866"/>
      <c r="V2866"/>
      <c r="W2866" s="115"/>
      <c r="AB2866" s="46"/>
      <c r="AC2866" s="46"/>
      <c r="AD2866" s="46"/>
      <c r="AE2866" s="46"/>
      <c r="AF2866" s="46"/>
    </row>
    <row r="2867" spans="1:32" x14ac:dyDescent="0.2">
      <c r="A2867"/>
      <c r="B2867"/>
      <c r="D2867"/>
      <c r="F2867"/>
      <c r="G2867"/>
      <c r="H2867"/>
      <c r="I2867"/>
      <c r="J2867"/>
      <c r="K2867"/>
      <c r="L2867"/>
      <c r="M2867"/>
      <c r="N2867"/>
      <c r="O2867"/>
      <c r="P2867"/>
      <c r="Q2867"/>
      <c r="R2867"/>
      <c r="S2867"/>
      <c r="T2867"/>
      <c r="U2867"/>
      <c r="V2867"/>
      <c r="W2867" s="115"/>
      <c r="AB2867" s="46"/>
      <c r="AC2867" s="46"/>
      <c r="AD2867" s="46"/>
      <c r="AE2867" s="46"/>
      <c r="AF2867" s="46"/>
    </row>
    <row r="2868" spans="1:32" x14ac:dyDescent="0.2">
      <c r="A2868"/>
      <c r="B2868"/>
      <c r="D2868"/>
      <c r="F2868"/>
      <c r="G2868"/>
      <c r="H2868"/>
      <c r="I2868"/>
      <c r="J2868"/>
      <c r="K2868"/>
      <c r="L2868"/>
      <c r="M2868"/>
      <c r="N2868"/>
      <c r="O2868"/>
      <c r="P2868"/>
      <c r="Q2868"/>
      <c r="R2868"/>
      <c r="S2868"/>
      <c r="T2868"/>
      <c r="U2868"/>
      <c r="V2868"/>
      <c r="W2868" s="115"/>
      <c r="AB2868" s="46"/>
      <c r="AC2868" s="46"/>
      <c r="AD2868" s="46"/>
      <c r="AE2868" s="46"/>
      <c r="AF2868" s="46"/>
    </row>
    <row r="2869" spans="1:32" x14ac:dyDescent="0.2">
      <c r="A2869"/>
      <c r="B2869"/>
      <c r="D2869"/>
      <c r="F2869"/>
      <c r="G2869"/>
      <c r="H2869"/>
      <c r="I2869"/>
      <c r="J2869"/>
      <c r="K2869"/>
      <c r="L2869"/>
      <c r="M2869"/>
      <c r="N2869"/>
      <c r="O2869"/>
      <c r="P2869"/>
      <c r="Q2869"/>
      <c r="R2869"/>
      <c r="S2869"/>
      <c r="T2869"/>
      <c r="U2869"/>
      <c r="V2869"/>
      <c r="W2869" s="115"/>
      <c r="AB2869" s="46"/>
      <c r="AC2869" s="46"/>
      <c r="AD2869" s="46"/>
      <c r="AE2869" s="46"/>
      <c r="AF2869" s="46"/>
    </row>
    <row r="2870" spans="1:32" x14ac:dyDescent="0.2">
      <c r="A2870"/>
      <c r="B2870"/>
      <c r="D2870"/>
      <c r="F2870"/>
      <c r="G2870"/>
      <c r="H2870"/>
      <c r="I2870"/>
      <c r="J2870"/>
      <c r="K2870"/>
      <c r="L2870"/>
      <c r="M2870"/>
      <c r="N2870"/>
      <c r="O2870"/>
      <c r="P2870"/>
      <c r="Q2870"/>
      <c r="R2870"/>
      <c r="S2870"/>
      <c r="T2870"/>
      <c r="U2870"/>
      <c r="V2870"/>
      <c r="W2870" s="115"/>
      <c r="AB2870" s="46"/>
      <c r="AC2870" s="46"/>
      <c r="AD2870" s="46"/>
      <c r="AE2870" s="46"/>
      <c r="AF2870" s="46"/>
    </row>
    <row r="2871" spans="1:32" x14ac:dyDescent="0.2">
      <c r="A2871"/>
      <c r="B2871"/>
      <c r="D2871"/>
      <c r="F2871"/>
      <c r="G2871"/>
      <c r="H2871"/>
      <c r="I2871"/>
      <c r="J2871"/>
      <c r="K2871"/>
      <c r="L2871"/>
      <c r="M2871"/>
      <c r="N2871"/>
      <c r="O2871"/>
      <c r="P2871"/>
      <c r="Q2871"/>
      <c r="R2871"/>
      <c r="S2871"/>
      <c r="T2871"/>
      <c r="U2871"/>
      <c r="V2871"/>
      <c r="W2871" s="115"/>
      <c r="AB2871" s="46"/>
      <c r="AC2871" s="46"/>
      <c r="AD2871" s="46"/>
      <c r="AE2871" s="46"/>
      <c r="AF2871" s="46"/>
    </row>
    <row r="2872" spans="1:32" x14ac:dyDescent="0.2">
      <c r="A2872"/>
      <c r="B2872"/>
      <c r="D2872"/>
      <c r="F2872"/>
      <c r="G2872"/>
      <c r="H2872"/>
      <c r="I2872"/>
      <c r="J2872"/>
      <c r="K2872"/>
      <c r="L2872"/>
      <c r="M2872"/>
      <c r="N2872"/>
      <c r="O2872"/>
      <c r="P2872"/>
      <c r="Q2872"/>
      <c r="R2872"/>
      <c r="S2872"/>
      <c r="T2872"/>
      <c r="U2872"/>
      <c r="V2872"/>
      <c r="W2872" s="115"/>
      <c r="AB2872" s="46"/>
      <c r="AC2872" s="46"/>
      <c r="AD2872" s="46"/>
      <c r="AE2872" s="46"/>
      <c r="AF2872" s="46"/>
    </row>
    <row r="2873" spans="1:32" x14ac:dyDescent="0.2">
      <c r="A2873"/>
      <c r="B2873"/>
      <c r="D2873"/>
      <c r="F2873"/>
      <c r="G2873"/>
      <c r="H2873"/>
      <c r="I2873"/>
      <c r="J2873"/>
      <c r="K2873"/>
      <c r="L2873"/>
      <c r="M2873"/>
      <c r="N2873"/>
      <c r="O2873"/>
      <c r="P2873"/>
      <c r="Q2873"/>
      <c r="R2873"/>
      <c r="S2873"/>
      <c r="T2873"/>
      <c r="U2873"/>
      <c r="V2873"/>
      <c r="W2873" s="115"/>
      <c r="AB2873" s="46"/>
      <c r="AC2873" s="46"/>
      <c r="AD2873" s="46"/>
      <c r="AE2873" s="46"/>
      <c r="AF2873" s="46"/>
    </row>
    <row r="2874" spans="1:32" x14ac:dyDescent="0.2">
      <c r="A2874"/>
      <c r="B2874"/>
      <c r="D2874"/>
      <c r="F2874"/>
      <c r="G2874"/>
      <c r="H2874"/>
      <c r="I2874"/>
      <c r="J2874"/>
      <c r="K2874"/>
      <c r="L2874"/>
      <c r="M2874"/>
      <c r="N2874"/>
      <c r="O2874"/>
      <c r="P2874"/>
      <c r="Q2874"/>
      <c r="R2874"/>
      <c r="S2874"/>
      <c r="T2874"/>
      <c r="U2874"/>
      <c r="V2874"/>
      <c r="W2874" s="115"/>
      <c r="AB2874" s="46"/>
      <c r="AC2874" s="46"/>
      <c r="AD2874" s="46"/>
      <c r="AE2874" s="46"/>
      <c r="AF2874" s="46"/>
    </row>
    <row r="2875" spans="1:32" x14ac:dyDescent="0.2">
      <c r="A2875"/>
      <c r="B2875"/>
      <c r="D2875"/>
      <c r="F2875"/>
      <c r="G2875"/>
      <c r="H2875"/>
      <c r="I2875"/>
      <c r="J2875"/>
      <c r="K2875"/>
      <c r="L2875"/>
      <c r="M2875"/>
      <c r="N2875"/>
      <c r="O2875"/>
      <c r="P2875"/>
      <c r="Q2875"/>
      <c r="R2875"/>
      <c r="S2875"/>
      <c r="T2875"/>
      <c r="U2875"/>
      <c r="V2875"/>
      <c r="W2875" s="115"/>
      <c r="AB2875" s="46"/>
      <c r="AC2875" s="46"/>
      <c r="AD2875" s="46"/>
      <c r="AE2875" s="46"/>
      <c r="AF2875" s="46"/>
    </row>
    <row r="2876" spans="1:32" x14ac:dyDescent="0.2">
      <c r="A2876"/>
      <c r="B2876"/>
      <c r="D2876"/>
      <c r="F2876"/>
      <c r="G2876"/>
      <c r="H2876"/>
      <c r="I2876"/>
      <c r="J2876"/>
      <c r="K2876"/>
      <c r="L2876"/>
      <c r="M2876"/>
      <c r="N2876"/>
      <c r="O2876"/>
      <c r="P2876"/>
      <c r="Q2876"/>
      <c r="R2876"/>
      <c r="S2876"/>
      <c r="T2876"/>
      <c r="U2876"/>
      <c r="V2876"/>
      <c r="W2876" s="115"/>
      <c r="AB2876" s="46"/>
      <c r="AC2876" s="46"/>
      <c r="AD2876" s="46"/>
      <c r="AE2876" s="46"/>
      <c r="AF2876" s="46"/>
    </row>
    <row r="2877" spans="1:32" x14ac:dyDescent="0.2">
      <c r="A2877"/>
      <c r="B2877"/>
      <c r="D2877"/>
      <c r="F2877"/>
      <c r="G2877"/>
      <c r="H2877"/>
      <c r="I2877"/>
      <c r="J2877"/>
      <c r="K2877"/>
      <c r="L2877"/>
      <c r="M2877"/>
      <c r="N2877"/>
      <c r="O2877"/>
      <c r="P2877"/>
      <c r="Q2877"/>
      <c r="R2877"/>
      <c r="S2877"/>
      <c r="T2877"/>
      <c r="U2877"/>
      <c r="V2877"/>
      <c r="W2877" s="115"/>
      <c r="AB2877" s="46"/>
      <c r="AC2877" s="46"/>
      <c r="AD2877" s="46"/>
      <c r="AE2877" s="46"/>
      <c r="AF2877" s="46"/>
    </row>
    <row r="2878" spans="1:32" x14ac:dyDescent="0.2">
      <c r="A2878"/>
      <c r="B2878"/>
      <c r="D2878"/>
      <c r="F2878"/>
      <c r="G2878"/>
      <c r="H2878"/>
      <c r="I2878"/>
      <c r="J2878"/>
      <c r="K2878"/>
      <c r="L2878"/>
      <c r="M2878"/>
      <c r="N2878"/>
      <c r="O2878"/>
      <c r="P2878"/>
      <c r="Q2878"/>
      <c r="R2878"/>
      <c r="S2878"/>
      <c r="T2878"/>
      <c r="U2878"/>
      <c r="V2878"/>
      <c r="W2878" s="115"/>
      <c r="AB2878" s="46"/>
      <c r="AC2878" s="46"/>
      <c r="AD2878" s="46"/>
      <c r="AE2878" s="46"/>
      <c r="AF2878" s="46"/>
    </row>
    <row r="2879" spans="1:32" x14ac:dyDescent="0.2">
      <c r="A2879"/>
      <c r="B2879"/>
      <c r="D2879"/>
      <c r="F2879"/>
      <c r="G2879"/>
      <c r="H2879"/>
      <c r="I2879"/>
      <c r="J2879"/>
      <c r="K2879"/>
      <c r="L2879"/>
      <c r="M2879"/>
      <c r="N2879"/>
      <c r="O2879"/>
      <c r="P2879"/>
      <c r="Q2879"/>
      <c r="R2879"/>
      <c r="S2879"/>
      <c r="T2879"/>
      <c r="U2879"/>
      <c r="V2879"/>
      <c r="W2879" s="115"/>
      <c r="AB2879" s="46"/>
      <c r="AC2879" s="46"/>
      <c r="AD2879" s="46"/>
      <c r="AE2879" s="46"/>
      <c r="AF2879" s="46"/>
    </row>
    <row r="2880" spans="1:32" x14ac:dyDescent="0.2">
      <c r="A2880"/>
      <c r="B2880"/>
      <c r="D2880"/>
      <c r="F2880"/>
      <c r="G2880"/>
      <c r="H2880"/>
      <c r="I2880"/>
      <c r="J2880"/>
      <c r="K2880"/>
      <c r="L2880"/>
      <c r="M2880"/>
      <c r="N2880"/>
      <c r="O2880"/>
      <c r="P2880"/>
      <c r="Q2880"/>
      <c r="R2880"/>
      <c r="S2880"/>
      <c r="T2880"/>
      <c r="U2880"/>
      <c r="V2880"/>
      <c r="W2880" s="115"/>
      <c r="AB2880" s="46"/>
      <c r="AC2880" s="46"/>
      <c r="AD2880" s="46"/>
      <c r="AE2880" s="46"/>
      <c r="AF2880" s="46"/>
    </row>
    <row r="2881" spans="1:32" x14ac:dyDescent="0.2">
      <c r="A2881"/>
      <c r="B2881"/>
      <c r="D2881"/>
      <c r="F2881"/>
      <c r="G2881"/>
      <c r="H2881"/>
      <c r="I2881"/>
      <c r="J2881"/>
      <c r="K2881"/>
      <c r="L2881"/>
      <c r="M2881"/>
      <c r="N2881"/>
      <c r="O2881"/>
      <c r="P2881"/>
      <c r="Q2881"/>
      <c r="R2881"/>
      <c r="S2881"/>
      <c r="T2881"/>
      <c r="U2881"/>
      <c r="V2881"/>
      <c r="W2881" s="115"/>
      <c r="AB2881" s="46"/>
      <c r="AC2881" s="46"/>
      <c r="AD2881" s="46"/>
      <c r="AE2881" s="46"/>
      <c r="AF2881" s="46"/>
    </row>
    <row r="2882" spans="1:32" x14ac:dyDescent="0.2">
      <c r="A2882"/>
      <c r="B2882"/>
      <c r="D2882"/>
      <c r="F2882"/>
      <c r="G2882"/>
      <c r="H2882"/>
      <c r="I2882"/>
      <c r="J2882"/>
      <c r="K2882"/>
      <c r="L2882"/>
      <c r="M2882"/>
      <c r="N2882"/>
      <c r="O2882"/>
      <c r="P2882"/>
      <c r="Q2882"/>
      <c r="R2882"/>
      <c r="S2882"/>
      <c r="T2882"/>
      <c r="U2882"/>
      <c r="V2882"/>
      <c r="W2882" s="115"/>
      <c r="AB2882" s="46"/>
      <c r="AC2882" s="46"/>
      <c r="AD2882" s="46"/>
      <c r="AE2882" s="46"/>
      <c r="AF2882" s="46"/>
    </row>
    <row r="2883" spans="1:32" x14ac:dyDescent="0.2">
      <c r="A2883"/>
      <c r="B2883"/>
      <c r="D2883"/>
      <c r="F2883"/>
      <c r="G2883"/>
      <c r="H2883"/>
      <c r="I2883"/>
      <c r="J2883"/>
      <c r="K2883"/>
      <c r="L2883"/>
      <c r="M2883"/>
      <c r="N2883"/>
      <c r="O2883"/>
      <c r="P2883"/>
      <c r="Q2883"/>
      <c r="R2883"/>
      <c r="S2883"/>
      <c r="T2883"/>
      <c r="U2883"/>
      <c r="V2883"/>
      <c r="W2883" s="115"/>
      <c r="AB2883" s="46"/>
      <c r="AC2883" s="46"/>
      <c r="AD2883" s="46"/>
      <c r="AE2883" s="46"/>
      <c r="AF2883" s="46"/>
    </row>
    <row r="2884" spans="1:32" x14ac:dyDescent="0.2">
      <c r="A2884"/>
      <c r="B2884"/>
      <c r="D2884"/>
      <c r="F2884"/>
      <c r="G2884"/>
      <c r="H2884"/>
      <c r="I2884"/>
      <c r="J2884"/>
      <c r="K2884"/>
      <c r="L2884"/>
      <c r="M2884"/>
      <c r="N2884"/>
      <c r="O2884"/>
      <c r="P2884"/>
      <c r="Q2884"/>
      <c r="R2884"/>
      <c r="S2884"/>
      <c r="T2884"/>
      <c r="U2884"/>
      <c r="V2884"/>
      <c r="W2884" s="115"/>
      <c r="AB2884" s="46"/>
      <c r="AC2884" s="46"/>
      <c r="AD2884" s="46"/>
      <c r="AE2884" s="46"/>
      <c r="AF2884" s="46"/>
    </row>
    <row r="2885" spans="1:32" x14ac:dyDescent="0.2">
      <c r="A2885"/>
      <c r="B2885"/>
      <c r="D2885"/>
      <c r="F2885"/>
      <c r="G2885"/>
      <c r="H2885"/>
      <c r="I2885"/>
      <c r="J2885"/>
      <c r="K2885"/>
      <c r="L2885"/>
      <c r="M2885"/>
      <c r="N2885"/>
      <c r="O2885"/>
      <c r="P2885"/>
      <c r="Q2885"/>
      <c r="R2885"/>
      <c r="S2885"/>
      <c r="T2885"/>
      <c r="U2885"/>
      <c r="V2885"/>
      <c r="W2885" s="115"/>
      <c r="AB2885" s="46"/>
      <c r="AC2885" s="46"/>
      <c r="AD2885" s="46"/>
      <c r="AE2885" s="46"/>
      <c r="AF2885" s="46"/>
    </row>
    <row r="2886" spans="1:32" x14ac:dyDescent="0.2">
      <c r="A2886"/>
      <c r="B2886"/>
      <c r="D2886"/>
      <c r="F2886"/>
      <c r="G2886"/>
      <c r="H2886"/>
      <c r="I2886"/>
      <c r="J2886"/>
      <c r="K2886"/>
      <c r="L2886"/>
      <c r="M2886"/>
      <c r="N2886"/>
      <c r="O2886"/>
      <c r="P2886"/>
      <c r="Q2886"/>
      <c r="R2886"/>
      <c r="S2886"/>
      <c r="T2886"/>
      <c r="U2886"/>
      <c r="V2886"/>
      <c r="W2886" s="115"/>
      <c r="AB2886" s="46"/>
      <c r="AC2886" s="46"/>
      <c r="AD2886" s="46"/>
      <c r="AE2886" s="46"/>
      <c r="AF2886" s="46"/>
    </row>
    <row r="2887" spans="1:32" x14ac:dyDescent="0.2">
      <c r="A2887"/>
      <c r="B2887"/>
      <c r="D2887"/>
      <c r="F2887"/>
      <c r="G2887"/>
      <c r="H2887"/>
      <c r="I2887"/>
      <c r="J2887"/>
      <c r="K2887"/>
      <c r="L2887"/>
      <c r="M2887"/>
      <c r="N2887"/>
      <c r="O2887"/>
      <c r="P2887"/>
      <c r="Q2887"/>
      <c r="R2887"/>
      <c r="S2887"/>
      <c r="T2887"/>
      <c r="U2887"/>
      <c r="V2887"/>
      <c r="W2887" s="115"/>
      <c r="AB2887" s="46"/>
      <c r="AC2887" s="46"/>
      <c r="AD2887" s="46"/>
      <c r="AE2887" s="46"/>
      <c r="AF2887" s="46"/>
    </row>
    <row r="2888" spans="1:32" x14ac:dyDescent="0.2">
      <c r="A2888"/>
      <c r="B2888"/>
      <c r="D2888"/>
      <c r="F2888"/>
      <c r="G2888"/>
      <c r="H2888"/>
      <c r="I2888"/>
      <c r="J2888"/>
      <c r="K2888"/>
      <c r="L2888"/>
      <c r="M2888"/>
      <c r="N2888"/>
      <c r="O2888"/>
      <c r="P2888"/>
      <c r="Q2888"/>
      <c r="R2888"/>
      <c r="S2888"/>
      <c r="T2888"/>
      <c r="U2888"/>
      <c r="V2888"/>
      <c r="W2888" s="115"/>
      <c r="AB2888" s="46"/>
      <c r="AC2888" s="46"/>
      <c r="AD2888" s="46"/>
      <c r="AE2888" s="46"/>
      <c r="AF2888" s="46"/>
    </row>
    <row r="2889" spans="1:32" x14ac:dyDescent="0.2">
      <c r="A2889"/>
      <c r="B2889"/>
      <c r="D2889"/>
      <c r="F2889"/>
      <c r="G2889"/>
      <c r="H2889"/>
      <c r="I2889"/>
      <c r="J2889"/>
      <c r="K2889"/>
      <c r="L2889"/>
      <c r="M2889"/>
      <c r="N2889"/>
      <c r="O2889"/>
      <c r="P2889"/>
      <c r="Q2889"/>
      <c r="R2889"/>
      <c r="S2889"/>
      <c r="T2889"/>
      <c r="U2889"/>
      <c r="V2889"/>
      <c r="W2889" s="115"/>
      <c r="AB2889" s="46"/>
      <c r="AC2889" s="46"/>
      <c r="AD2889" s="46"/>
      <c r="AE2889" s="46"/>
      <c r="AF2889" s="46"/>
    </row>
    <row r="2890" spans="1:32" x14ac:dyDescent="0.2">
      <c r="A2890"/>
      <c r="B2890"/>
      <c r="D2890"/>
      <c r="F2890"/>
      <c r="G2890"/>
      <c r="H2890"/>
      <c r="I2890"/>
      <c r="J2890"/>
      <c r="K2890"/>
      <c r="L2890"/>
      <c r="M2890"/>
      <c r="N2890"/>
      <c r="O2890"/>
      <c r="P2890"/>
      <c r="Q2890"/>
      <c r="R2890"/>
      <c r="S2890"/>
      <c r="T2890"/>
      <c r="U2890"/>
      <c r="V2890"/>
      <c r="W2890" s="115"/>
      <c r="AB2890" s="46"/>
      <c r="AC2890" s="46"/>
      <c r="AD2890" s="46"/>
      <c r="AE2890" s="46"/>
      <c r="AF2890" s="46"/>
    </row>
    <row r="2891" spans="1:32" x14ac:dyDescent="0.2">
      <c r="A2891"/>
      <c r="B2891"/>
      <c r="D2891"/>
      <c r="F2891"/>
      <c r="G2891"/>
      <c r="H2891"/>
      <c r="I2891"/>
      <c r="J2891"/>
      <c r="K2891"/>
      <c r="L2891"/>
      <c r="M2891"/>
      <c r="N2891"/>
      <c r="O2891"/>
      <c r="P2891"/>
      <c r="Q2891"/>
      <c r="R2891"/>
      <c r="S2891"/>
      <c r="T2891"/>
      <c r="U2891"/>
      <c r="V2891"/>
      <c r="W2891" s="115"/>
      <c r="AB2891" s="46"/>
      <c r="AC2891" s="46"/>
      <c r="AD2891" s="46"/>
      <c r="AE2891" s="46"/>
      <c r="AF2891" s="46"/>
    </row>
    <row r="2892" spans="1:32" x14ac:dyDescent="0.2">
      <c r="A2892"/>
      <c r="B2892"/>
      <c r="D2892"/>
      <c r="F2892"/>
      <c r="G2892"/>
      <c r="H2892"/>
      <c r="I2892"/>
      <c r="J2892"/>
      <c r="K2892"/>
      <c r="L2892"/>
      <c r="M2892"/>
      <c r="N2892"/>
      <c r="O2892"/>
      <c r="P2892"/>
      <c r="Q2892"/>
      <c r="R2892"/>
      <c r="S2892"/>
      <c r="T2892"/>
      <c r="U2892"/>
      <c r="V2892"/>
      <c r="W2892" s="115"/>
      <c r="AB2892" s="46"/>
      <c r="AC2892" s="46"/>
      <c r="AD2892" s="46"/>
      <c r="AE2892" s="46"/>
      <c r="AF2892" s="46"/>
    </row>
    <row r="2893" spans="1:32" x14ac:dyDescent="0.2">
      <c r="A2893"/>
      <c r="B2893"/>
      <c r="D2893"/>
      <c r="F2893"/>
      <c r="G2893"/>
      <c r="H2893"/>
      <c r="I2893"/>
      <c r="J2893"/>
      <c r="K2893"/>
      <c r="L2893"/>
      <c r="M2893"/>
      <c r="N2893"/>
      <c r="O2893"/>
      <c r="P2893"/>
      <c r="Q2893"/>
      <c r="R2893"/>
      <c r="S2893"/>
      <c r="T2893"/>
      <c r="U2893"/>
      <c r="V2893"/>
      <c r="W2893" s="115"/>
      <c r="AB2893" s="46"/>
      <c r="AC2893" s="46"/>
      <c r="AD2893" s="46"/>
      <c r="AE2893" s="46"/>
      <c r="AF2893" s="46"/>
    </row>
    <row r="2894" spans="1:32" x14ac:dyDescent="0.2">
      <c r="A2894"/>
      <c r="B2894"/>
      <c r="D2894"/>
      <c r="F2894"/>
      <c r="G2894"/>
      <c r="H2894"/>
      <c r="I2894"/>
      <c r="J2894"/>
      <c r="K2894"/>
      <c r="L2894"/>
      <c r="M2894"/>
      <c r="N2894"/>
      <c r="O2894"/>
      <c r="P2894"/>
      <c r="Q2894"/>
      <c r="R2894"/>
      <c r="S2894"/>
      <c r="T2894"/>
      <c r="U2894"/>
      <c r="V2894"/>
      <c r="W2894" s="115"/>
      <c r="AB2894" s="46"/>
      <c r="AC2894" s="46"/>
      <c r="AD2894" s="46"/>
      <c r="AE2894" s="46"/>
      <c r="AF2894" s="46"/>
    </row>
    <row r="2895" spans="1:32" x14ac:dyDescent="0.2">
      <c r="A2895"/>
      <c r="B2895"/>
      <c r="D2895"/>
      <c r="F2895"/>
      <c r="G2895"/>
      <c r="H2895"/>
      <c r="I2895"/>
      <c r="J2895"/>
      <c r="K2895"/>
      <c r="L2895"/>
      <c r="M2895"/>
      <c r="N2895"/>
      <c r="O2895"/>
      <c r="P2895"/>
      <c r="Q2895"/>
      <c r="R2895"/>
      <c r="S2895"/>
      <c r="T2895"/>
      <c r="U2895"/>
      <c r="V2895"/>
      <c r="W2895" s="115"/>
      <c r="AB2895" s="46"/>
      <c r="AC2895" s="46"/>
      <c r="AD2895" s="46"/>
      <c r="AE2895" s="46"/>
      <c r="AF2895" s="46"/>
    </row>
    <row r="2896" spans="1:32" x14ac:dyDescent="0.2">
      <c r="A2896"/>
      <c r="B2896"/>
      <c r="D2896"/>
      <c r="F2896"/>
      <c r="G2896"/>
      <c r="H2896"/>
      <c r="I2896"/>
      <c r="J2896"/>
      <c r="K2896"/>
      <c r="L2896"/>
      <c r="M2896"/>
      <c r="N2896"/>
      <c r="O2896"/>
      <c r="P2896"/>
      <c r="Q2896"/>
      <c r="R2896"/>
      <c r="S2896"/>
      <c r="T2896"/>
      <c r="U2896"/>
      <c r="V2896"/>
      <c r="W2896" s="115"/>
      <c r="AB2896" s="46"/>
      <c r="AC2896" s="46"/>
      <c r="AD2896" s="46"/>
      <c r="AE2896" s="46"/>
      <c r="AF2896" s="46"/>
    </row>
    <row r="2897" spans="1:32" x14ac:dyDescent="0.2">
      <c r="A2897"/>
      <c r="B2897"/>
      <c r="D2897"/>
      <c r="F2897"/>
      <c r="G2897"/>
      <c r="H2897"/>
      <c r="I2897"/>
      <c r="J2897"/>
      <c r="K2897"/>
      <c r="L2897"/>
      <c r="M2897"/>
      <c r="N2897"/>
      <c r="O2897"/>
      <c r="P2897"/>
      <c r="Q2897"/>
      <c r="R2897"/>
      <c r="S2897"/>
      <c r="T2897"/>
      <c r="U2897"/>
      <c r="V2897"/>
      <c r="W2897" s="115"/>
      <c r="AB2897" s="46"/>
      <c r="AC2897" s="46"/>
      <c r="AD2897" s="46"/>
      <c r="AE2897" s="46"/>
      <c r="AF2897" s="46"/>
    </row>
    <row r="2898" spans="1:32" x14ac:dyDescent="0.2">
      <c r="A2898"/>
      <c r="B2898"/>
      <c r="D2898"/>
      <c r="F2898"/>
      <c r="G2898"/>
      <c r="H2898"/>
      <c r="I2898"/>
      <c r="J2898"/>
      <c r="K2898"/>
      <c r="L2898"/>
      <c r="M2898"/>
      <c r="N2898"/>
      <c r="O2898"/>
      <c r="P2898"/>
      <c r="Q2898"/>
      <c r="R2898"/>
      <c r="S2898"/>
      <c r="T2898"/>
      <c r="U2898"/>
      <c r="V2898"/>
      <c r="W2898" s="115"/>
      <c r="AB2898" s="46"/>
      <c r="AC2898" s="46"/>
      <c r="AD2898" s="46"/>
      <c r="AE2898" s="46"/>
      <c r="AF2898" s="46"/>
    </row>
    <row r="2899" spans="1:32" x14ac:dyDescent="0.2">
      <c r="A2899"/>
      <c r="B2899"/>
      <c r="D2899"/>
      <c r="F2899"/>
      <c r="G2899"/>
      <c r="H2899"/>
      <c r="I2899"/>
      <c r="J2899"/>
      <c r="K2899"/>
      <c r="L2899"/>
      <c r="M2899"/>
      <c r="N2899"/>
      <c r="O2899"/>
      <c r="P2899"/>
      <c r="Q2899"/>
      <c r="R2899"/>
      <c r="S2899"/>
      <c r="T2899"/>
      <c r="U2899"/>
      <c r="V2899"/>
      <c r="W2899" s="115"/>
      <c r="AB2899" s="46"/>
      <c r="AC2899" s="46"/>
      <c r="AD2899" s="46"/>
      <c r="AE2899" s="46"/>
      <c r="AF2899" s="46"/>
    </row>
    <row r="2900" spans="1:32" x14ac:dyDescent="0.2">
      <c r="A2900"/>
      <c r="B2900"/>
      <c r="D2900"/>
      <c r="F2900"/>
      <c r="G2900"/>
      <c r="H2900"/>
      <c r="I2900"/>
      <c r="J2900"/>
      <c r="K2900"/>
      <c r="L2900"/>
      <c r="M2900"/>
      <c r="N2900"/>
      <c r="O2900"/>
      <c r="P2900"/>
      <c r="Q2900"/>
      <c r="R2900"/>
      <c r="S2900"/>
      <c r="T2900"/>
      <c r="U2900"/>
      <c r="V2900"/>
      <c r="W2900" s="115"/>
      <c r="AB2900" s="46"/>
      <c r="AC2900" s="46"/>
      <c r="AD2900" s="46"/>
      <c r="AE2900" s="46"/>
      <c r="AF2900" s="46"/>
    </row>
    <row r="2901" spans="1:32" x14ac:dyDescent="0.2">
      <c r="A2901"/>
      <c r="B2901"/>
      <c r="D2901"/>
      <c r="F2901"/>
      <c r="G2901"/>
      <c r="H2901"/>
      <c r="I2901"/>
      <c r="J2901"/>
      <c r="K2901"/>
      <c r="L2901"/>
      <c r="M2901"/>
      <c r="N2901"/>
      <c r="O2901"/>
      <c r="P2901"/>
      <c r="Q2901"/>
      <c r="R2901"/>
      <c r="S2901"/>
      <c r="T2901"/>
      <c r="U2901"/>
      <c r="V2901"/>
      <c r="W2901" s="115"/>
      <c r="AB2901" s="46"/>
      <c r="AC2901" s="46"/>
      <c r="AD2901" s="46"/>
      <c r="AE2901" s="46"/>
      <c r="AF2901" s="46"/>
    </row>
    <row r="2902" spans="1:32" x14ac:dyDescent="0.2">
      <c r="A2902"/>
      <c r="B2902"/>
      <c r="D2902"/>
      <c r="F2902"/>
      <c r="G2902"/>
      <c r="H2902"/>
      <c r="I2902"/>
      <c r="J2902"/>
      <c r="K2902"/>
      <c r="L2902"/>
      <c r="M2902"/>
      <c r="N2902"/>
      <c r="O2902"/>
      <c r="P2902"/>
      <c r="Q2902"/>
      <c r="R2902"/>
      <c r="S2902"/>
      <c r="T2902"/>
      <c r="U2902"/>
      <c r="V2902"/>
      <c r="W2902" s="115"/>
      <c r="AB2902" s="46"/>
      <c r="AC2902" s="46"/>
      <c r="AD2902" s="46"/>
      <c r="AE2902" s="46"/>
      <c r="AF2902" s="46"/>
    </row>
    <row r="2903" spans="1:32" x14ac:dyDescent="0.2">
      <c r="A2903"/>
      <c r="B2903"/>
      <c r="D2903"/>
      <c r="F2903"/>
      <c r="G2903"/>
      <c r="H2903"/>
      <c r="I2903"/>
      <c r="J2903"/>
      <c r="K2903"/>
      <c r="L2903"/>
      <c r="M2903"/>
      <c r="N2903"/>
      <c r="O2903"/>
      <c r="P2903"/>
      <c r="Q2903"/>
      <c r="R2903"/>
      <c r="S2903"/>
      <c r="T2903"/>
      <c r="U2903"/>
      <c r="V2903"/>
      <c r="W2903" s="115"/>
      <c r="AB2903" s="46"/>
      <c r="AC2903" s="46"/>
      <c r="AD2903" s="46"/>
      <c r="AE2903" s="46"/>
      <c r="AF2903" s="46"/>
    </row>
    <row r="2904" spans="1:32" x14ac:dyDescent="0.2">
      <c r="A2904"/>
      <c r="B2904"/>
      <c r="D2904"/>
      <c r="F2904"/>
      <c r="G2904"/>
      <c r="H2904"/>
      <c r="I2904"/>
      <c r="J2904"/>
      <c r="K2904"/>
      <c r="L2904"/>
      <c r="M2904"/>
      <c r="N2904"/>
      <c r="O2904"/>
      <c r="P2904"/>
      <c r="Q2904"/>
      <c r="R2904"/>
      <c r="S2904"/>
      <c r="T2904"/>
      <c r="U2904"/>
      <c r="V2904"/>
      <c r="W2904" s="115"/>
      <c r="AB2904" s="46"/>
      <c r="AC2904" s="46"/>
      <c r="AD2904" s="46"/>
      <c r="AE2904" s="46"/>
      <c r="AF2904" s="46"/>
    </row>
    <row r="2905" spans="1:32" x14ac:dyDescent="0.2">
      <c r="A2905"/>
      <c r="B2905"/>
      <c r="D2905"/>
      <c r="F2905"/>
      <c r="G2905"/>
      <c r="H2905"/>
      <c r="I2905"/>
      <c r="J2905"/>
      <c r="K2905"/>
      <c r="L2905"/>
      <c r="M2905"/>
      <c r="N2905"/>
      <c r="O2905"/>
      <c r="P2905"/>
      <c r="Q2905"/>
      <c r="R2905"/>
      <c r="S2905"/>
      <c r="T2905"/>
      <c r="U2905"/>
      <c r="V2905"/>
      <c r="W2905" s="115"/>
      <c r="AB2905" s="46"/>
      <c r="AC2905" s="46"/>
      <c r="AD2905" s="46"/>
      <c r="AE2905" s="46"/>
      <c r="AF2905" s="46"/>
    </row>
    <row r="2906" spans="1:32" x14ac:dyDescent="0.2">
      <c r="A2906"/>
      <c r="B2906"/>
      <c r="D2906"/>
      <c r="F2906"/>
      <c r="G2906"/>
      <c r="H2906"/>
      <c r="I2906"/>
      <c r="J2906"/>
      <c r="K2906"/>
      <c r="L2906"/>
      <c r="M2906"/>
      <c r="N2906"/>
      <c r="O2906"/>
      <c r="P2906"/>
      <c r="Q2906"/>
      <c r="R2906"/>
      <c r="S2906"/>
      <c r="T2906"/>
      <c r="U2906"/>
      <c r="V2906"/>
      <c r="W2906" s="115"/>
      <c r="AB2906" s="46"/>
      <c r="AC2906" s="46"/>
      <c r="AD2906" s="46"/>
      <c r="AE2906" s="46"/>
      <c r="AF2906" s="46"/>
    </row>
    <row r="2907" spans="1:32" x14ac:dyDescent="0.2">
      <c r="A2907"/>
      <c r="B2907"/>
      <c r="D2907"/>
      <c r="F2907"/>
      <c r="G2907"/>
      <c r="H2907"/>
      <c r="I2907"/>
      <c r="J2907"/>
      <c r="K2907"/>
      <c r="L2907"/>
      <c r="M2907"/>
      <c r="N2907"/>
      <c r="O2907"/>
      <c r="P2907"/>
      <c r="Q2907"/>
      <c r="R2907"/>
      <c r="S2907"/>
      <c r="T2907"/>
      <c r="U2907"/>
      <c r="V2907"/>
      <c r="W2907" s="115"/>
      <c r="AB2907" s="46"/>
      <c r="AC2907" s="46"/>
      <c r="AD2907" s="46"/>
      <c r="AE2907" s="46"/>
      <c r="AF2907" s="46"/>
    </row>
    <row r="2908" spans="1:32" x14ac:dyDescent="0.2">
      <c r="A2908"/>
      <c r="B2908"/>
      <c r="D2908"/>
      <c r="F2908"/>
      <c r="G2908"/>
      <c r="H2908"/>
      <c r="I2908"/>
      <c r="J2908"/>
      <c r="K2908"/>
      <c r="L2908"/>
      <c r="M2908"/>
      <c r="N2908"/>
      <c r="O2908"/>
      <c r="P2908"/>
      <c r="Q2908"/>
      <c r="R2908"/>
      <c r="S2908"/>
      <c r="T2908"/>
      <c r="U2908"/>
      <c r="V2908"/>
      <c r="W2908" s="115"/>
      <c r="AB2908" s="46"/>
      <c r="AC2908" s="46"/>
      <c r="AD2908" s="46"/>
      <c r="AE2908" s="46"/>
      <c r="AF2908" s="46"/>
    </row>
    <row r="2909" spans="1:32" x14ac:dyDescent="0.2">
      <c r="A2909"/>
      <c r="B2909"/>
      <c r="D2909"/>
      <c r="F2909"/>
      <c r="G2909"/>
      <c r="H2909"/>
      <c r="I2909"/>
      <c r="J2909"/>
      <c r="K2909"/>
      <c r="L2909"/>
      <c r="M2909"/>
      <c r="N2909"/>
      <c r="O2909"/>
      <c r="P2909"/>
      <c r="Q2909"/>
      <c r="R2909"/>
      <c r="S2909"/>
      <c r="T2909"/>
      <c r="U2909"/>
      <c r="V2909"/>
      <c r="W2909" s="115"/>
      <c r="AB2909" s="46"/>
      <c r="AC2909" s="46"/>
      <c r="AD2909" s="46"/>
      <c r="AE2909" s="46"/>
      <c r="AF2909" s="46"/>
    </row>
    <row r="2910" spans="1:32" x14ac:dyDescent="0.2">
      <c r="A2910"/>
      <c r="B2910"/>
      <c r="D2910"/>
      <c r="F2910"/>
      <c r="G2910"/>
      <c r="H2910"/>
      <c r="I2910"/>
      <c r="J2910"/>
      <c r="K2910"/>
      <c r="L2910"/>
      <c r="M2910"/>
      <c r="N2910"/>
      <c r="O2910"/>
      <c r="P2910"/>
      <c r="Q2910"/>
      <c r="R2910"/>
      <c r="S2910"/>
      <c r="T2910"/>
      <c r="U2910"/>
      <c r="V2910"/>
      <c r="W2910" s="115"/>
      <c r="AB2910" s="46"/>
      <c r="AC2910" s="46"/>
      <c r="AD2910" s="46"/>
      <c r="AE2910" s="46"/>
      <c r="AF2910" s="46"/>
    </row>
    <row r="2911" spans="1:32" x14ac:dyDescent="0.2">
      <c r="A2911"/>
      <c r="B2911"/>
      <c r="D2911"/>
      <c r="F2911"/>
      <c r="G2911"/>
      <c r="H2911"/>
      <c r="I2911"/>
      <c r="J2911"/>
      <c r="K2911"/>
      <c r="L2911"/>
      <c r="M2911"/>
      <c r="N2911"/>
      <c r="O2911"/>
      <c r="P2911"/>
      <c r="Q2911"/>
      <c r="R2911"/>
      <c r="S2911"/>
      <c r="T2911"/>
      <c r="U2911"/>
      <c r="V2911"/>
      <c r="W2911" s="115"/>
      <c r="AB2911" s="46"/>
      <c r="AC2911" s="46"/>
      <c r="AD2911" s="46"/>
      <c r="AE2911" s="46"/>
      <c r="AF2911" s="46"/>
    </row>
    <row r="2912" spans="1:32" x14ac:dyDescent="0.2">
      <c r="A2912"/>
      <c r="B2912"/>
      <c r="D2912"/>
      <c r="F2912"/>
      <c r="G2912"/>
      <c r="H2912"/>
      <c r="I2912"/>
      <c r="J2912"/>
      <c r="K2912"/>
      <c r="L2912"/>
      <c r="M2912"/>
      <c r="N2912"/>
      <c r="O2912"/>
      <c r="P2912"/>
      <c r="Q2912"/>
      <c r="R2912"/>
      <c r="S2912"/>
      <c r="T2912"/>
      <c r="U2912"/>
      <c r="V2912"/>
      <c r="W2912" s="115"/>
      <c r="AB2912" s="46"/>
      <c r="AC2912" s="46"/>
      <c r="AD2912" s="46"/>
      <c r="AE2912" s="46"/>
      <c r="AF2912" s="46"/>
    </row>
    <row r="2913" spans="1:32" x14ac:dyDescent="0.2">
      <c r="A2913"/>
      <c r="B2913"/>
      <c r="D2913"/>
      <c r="F2913"/>
      <c r="G2913"/>
      <c r="H2913"/>
      <c r="I2913"/>
      <c r="J2913"/>
      <c r="K2913"/>
      <c r="L2913"/>
      <c r="M2913"/>
      <c r="N2913"/>
      <c r="O2913"/>
      <c r="P2913"/>
      <c r="Q2913"/>
      <c r="R2913"/>
      <c r="S2913"/>
      <c r="T2913"/>
      <c r="U2913"/>
      <c r="V2913"/>
      <c r="W2913" s="115"/>
      <c r="AB2913" s="46"/>
      <c r="AC2913" s="46"/>
      <c r="AD2913" s="46"/>
      <c r="AE2913" s="46"/>
      <c r="AF2913" s="46"/>
    </row>
    <row r="2914" spans="1:32" x14ac:dyDescent="0.2">
      <c r="A2914"/>
      <c r="B2914"/>
      <c r="D2914"/>
      <c r="F2914"/>
      <c r="G2914"/>
      <c r="H2914"/>
      <c r="I2914"/>
      <c r="J2914"/>
      <c r="K2914"/>
      <c r="L2914"/>
      <c r="M2914"/>
      <c r="N2914"/>
      <c r="O2914"/>
      <c r="P2914"/>
      <c r="Q2914"/>
      <c r="R2914"/>
      <c r="S2914"/>
      <c r="T2914"/>
      <c r="U2914"/>
      <c r="V2914"/>
      <c r="W2914" s="115"/>
      <c r="AB2914" s="46"/>
      <c r="AC2914" s="46"/>
      <c r="AD2914" s="46"/>
      <c r="AE2914" s="46"/>
      <c r="AF2914" s="46"/>
    </row>
    <row r="2915" spans="1:32" x14ac:dyDescent="0.2">
      <c r="A2915"/>
      <c r="B2915"/>
      <c r="D2915"/>
      <c r="F2915"/>
      <c r="G2915"/>
      <c r="H2915"/>
      <c r="I2915"/>
      <c r="J2915"/>
      <c r="K2915"/>
      <c r="L2915"/>
      <c r="M2915"/>
      <c r="N2915"/>
      <c r="O2915"/>
      <c r="P2915"/>
      <c r="Q2915"/>
      <c r="R2915"/>
      <c r="S2915"/>
      <c r="T2915"/>
      <c r="U2915"/>
      <c r="V2915"/>
      <c r="W2915" s="115"/>
      <c r="AB2915" s="46"/>
      <c r="AC2915" s="46"/>
      <c r="AD2915" s="46"/>
      <c r="AE2915" s="46"/>
      <c r="AF2915" s="46"/>
    </row>
    <row r="2916" spans="1:32" x14ac:dyDescent="0.2">
      <c r="A2916"/>
      <c r="B2916"/>
      <c r="D2916"/>
      <c r="F2916"/>
      <c r="G2916"/>
      <c r="H2916"/>
      <c r="I2916"/>
      <c r="J2916"/>
      <c r="K2916"/>
      <c r="L2916"/>
      <c r="M2916"/>
      <c r="N2916"/>
      <c r="O2916"/>
      <c r="P2916"/>
      <c r="Q2916"/>
      <c r="R2916"/>
      <c r="S2916"/>
      <c r="T2916"/>
      <c r="U2916"/>
      <c r="V2916"/>
      <c r="W2916" s="115"/>
      <c r="AB2916" s="46"/>
      <c r="AC2916" s="46"/>
      <c r="AD2916" s="46"/>
      <c r="AE2916" s="46"/>
      <c r="AF2916" s="46"/>
    </row>
    <row r="2917" spans="1:32" x14ac:dyDescent="0.2">
      <c r="A2917"/>
      <c r="B2917"/>
      <c r="D2917"/>
      <c r="F2917"/>
      <c r="G2917"/>
      <c r="H2917"/>
      <c r="I2917"/>
      <c r="J2917"/>
      <c r="K2917"/>
      <c r="L2917"/>
      <c r="M2917"/>
      <c r="N2917"/>
      <c r="O2917"/>
      <c r="P2917"/>
      <c r="Q2917"/>
      <c r="R2917"/>
      <c r="S2917"/>
      <c r="T2917"/>
      <c r="U2917"/>
      <c r="V2917"/>
      <c r="W2917" s="115"/>
      <c r="AB2917" s="46"/>
      <c r="AC2917" s="46"/>
      <c r="AD2917" s="46"/>
      <c r="AE2917" s="46"/>
      <c r="AF2917" s="46"/>
    </row>
    <row r="2918" spans="1:32" x14ac:dyDescent="0.2">
      <c r="A2918"/>
      <c r="B2918"/>
      <c r="D2918"/>
      <c r="F2918"/>
      <c r="G2918"/>
      <c r="H2918"/>
      <c r="I2918"/>
      <c r="J2918"/>
      <c r="K2918"/>
      <c r="L2918"/>
      <c r="M2918"/>
      <c r="N2918"/>
      <c r="O2918"/>
      <c r="P2918"/>
      <c r="Q2918"/>
      <c r="R2918"/>
      <c r="S2918"/>
      <c r="T2918"/>
      <c r="U2918"/>
      <c r="V2918"/>
      <c r="W2918" s="115"/>
      <c r="AB2918" s="46"/>
      <c r="AC2918" s="46"/>
      <c r="AD2918" s="46"/>
      <c r="AE2918" s="46"/>
      <c r="AF2918" s="46"/>
    </row>
    <row r="2919" spans="1:32" x14ac:dyDescent="0.2">
      <c r="A2919"/>
      <c r="B2919"/>
      <c r="D2919"/>
      <c r="F2919"/>
      <c r="G2919"/>
      <c r="H2919"/>
      <c r="I2919"/>
      <c r="J2919"/>
      <c r="K2919"/>
      <c r="L2919"/>
      <c r="M2919"/>
      <c r="N2919"/>
      <c r="O2919"/>
      <c r="P2919"/>
      <c r="Q2919"/>
      <c r="R2919"/>
      <c r="S2919"/>
      <c r="T2919"/>
      <c r="U2919"/>
      <c r="V2919"/>
      <c r="W2919" s="115"/>
      <c r="AB2919" s="46"/>
      <c r="AC2919" s="46"/>
      <c r="AD2919" s="46"/>
      <c r="AE2919" s="46"/>
      <c r="AF2919" s="46"/>
    </row>
    <row r="2920" spans="1:32" x14ac:dyDescent="0.2">
      <c r="A2920"/>
      <c r="B2920"/>
      <c r="D2920"/>
      <c r="F2920"/>
      <c r="G2920"/>
      <c r="H2920"/>
      <c r="I2920"/>
      <c r="J2920"/>
      <c r="K2920"/>
      <c r="L2920"/>
      <c r="M2920"/>
      <c r="N2920"/>
      <c r="O2920"/>
      <c r="P2920"/>
      <c r="Q2920"/>
      <c r="R2920"/>
      <c r="S2920"/>
      <c r="T2920"/>
      <c r="U2920"/>
      <c r="V2920"/>
      <c r="W2920" s="115"/>
      <c r="AB2920" s="46"/>
      <c r="AC2920" s="46"/>
      <c r="AD2920" s="46"/>
      <c r="AE2920" s="46"/>
      <c r="AF2920" s="46"/>
    </row>
    <row r="2921" spans="1:32" x14ac:dyDescent="0.2">
      <c r="A2921"/>
      <c r="B2921"/>
      <c r="D2921"/>
      <c r="F2921"/>
      <c r="G2921"/>
      <c r="H2921"/>
      <c r="I2921"/>
      <c r="J2921"/>
      <c r="K2921"/>
      <c r="L2921"/>
      <c r="M2921"/>
      <c r="N2921"/>
      <c r="O2921"/>
      <c r="P2921"/>
      <c r="Q2921"/>
      <c r="R2921"/>
      <c r="S2921"/>
      <c r="T2921"/>
      <c r="U2921"/>
      <c r="V2921"/>
      <c r="W2921" s="115"/>
      <c r="AB2921" s="46"/>
      <c r="AC2921" s="46"/>
      <c r="AD2921" s="46"/>
      <c r="AE2921" s="46"/>
      <c r="AF2921" s="46"/>
    </row>
    <row r="2922" spans="1:32" x14ac:dyDescent="0.2">
      <c r="A2922"/>
      <c r="B2922"/>
      <c r="D2922"/>
      <c r="F2922"/>
      <c r="G2922"/>
      <c r="H2922"/>
      <c r="I2922"/>
      <c r="J2922"/>
      <c r="K2922"/>
      <c r="L2922"/>
      <c r="M2922"/>
      <c r="N2922"/>
      <c r="O2922"/>
      <c r="P2922"/>
      <c r="Q2922"/>
      <c r="R2922"/>
      <c r="S2922"/>
      <c r="T2922"/>
      <c r="U2922"/>
      <c r="V2922"/>
      <c r="W2922" s="115"/>
      <c r="AB2922" s="46"/>
      <c r="AC2922" s="46"/>
      <c r="AD2922" s="46"/>
      <c r="AE2922" s="46"/>
      <c r="AF2922" s="46"/>
    </row>
    <row r="2923" spans="1:32" x14ac:dyDescent="0.2">
      <c r="A2923"/>
      <c r="B2923"/>
      <c r="D2923"/>
      <c r="F2923"/>
      <c r="G2923"/>
      <c r="H2923"/>
      <c r="I2923"/>
      <c r="J2923"/>
      <c r="K2923"/>
      <c r="L2923"/>
      <c r="M2923"/>
      <c r="N2923"/>
      <c r="O2923"/>
      <c r="P2923"/>
      <c r="Q2923"/>
      <c r="R2923"/>
      <c r="S2923"/>
      <c r="T2923"/>
      <c r="U2923"/>
      <c r="V2923"/>
      <c r="W2923" s="115"/>
      <c r="AB2923" s="46"/>
      <c r="AC2923" s="46"/>
      <c r="AD2923" s="46"/>
      <c r="AE2923" s="46"/>
      <c r="AF2923" s="46"/>
    </row>
    <row r="2924" spans="1:32" x14ac:dyDescent="0.2">
      <c r="A2924"/>
      <c r="B2924"/>
      <c r="D2924"/>
      <c r="F2924"/>
      <c r="G2924"/>
      <c r="H2924"/>
      <c r="I2924"/>
      <c r="J2924"/>
      <c r="K2924"/>
      <c r="L2924"/>
      <c r="M2924"/>
      <c r="N2924"/>
      <c r="O2924"/>
      <c r="P2924"/>
      <c r="Q2924"/>
      <c r="R2924"/>
      <c r="S2924"/>
      <c r="T2924"/>
      <c r="U2924"/>
      <c r="V2924"/>
      <c r="W2924" s="115"/>
      <c r="AB2924" s="46"/>
      <c r="AC2924" s="46"/>
      <c r="AD2924" s="46"/>
      <c r="AE2924" s="46"/>
      <c r="AF2924" s="46"/>
    </row>
    <row r="2925" spans="1:32" x14ac:dyDescent="0.2">
      <c r="A2925"/>
      <c r="B2925"/>
      <c r="D2925"/>
      <c r="F2925"/>
      <c r="G2925"/>
      <c r="H2925"/>
      <c r="I2925"/>
      <c r="J2925"/>
      <c r="K2925"/>
      <c r="L2925"/>
      <c r="M2925"/>
      <c r="N2925"/>
      <c r="O2925"/>
      <c r="P2925"/>
      <c r="Q2925"/>
      <c r="R2925"/>
      <c r="S2925"/>
      <c r="T2925"/>
      <c r="U2925"/>
      <c r="V2925"/>
      <c r="W2925" s="115"/>
      <c r="AB2925" s="46"/>
      <c r="AC2925" s="46"/>
      <c r="AD2925" s="46"/>
      <c r="AE2925" s="46"/>
      <c r="AF2925" s="46"/>
    </row>
    <row r="2926" spans="1:32" x14ac:dyDescent="0.2">
      <c r="A2926"/>
      <c r="B2926"/>
      <c r="D2926"/>
      <c r="F2926"/>
      <c r="G2926"/>
      <c r="H2926"/>
      <c r="I2926"/>
      <c r="J2926"/>
      <c r="K2926"/>
      <c r="L2926"/>
      <c r="M2926"/>
      <c r="N2926"/>
      <c r="O2926"/>
      <c r="P2926"/>
      <c r="Q2926"/>
      <c r="R2926"/>
      <c r="S2926"/>
      <c r="T2926"/>
      <c r="U2926"/>
      <c r="V2926"/>
      <c r="W2926" s="115"/>
      <c r="AB2926" s="46"/>
      <c r="AC2926" s="46"/>
      <c r="AD2926" s="46"/>
      <c r="AE2926" s="46"/>
      <c r="AF2926" s="46"/>
    </row>
    <row r="2927" spans="1:32" x14ac:dyDescent="0.2">
      <c r="A2927"/>
      <c r="B2927"/>
      <c r="D2927"/>
      <c r="F2927"/>
      <c r="G2927"/>
      <c r="H2927"/>
      <c r="I2927"/>
      <c r="J2927"/>
      <c r="K2927"/>
      <c r="L2927"/>
      <c r="M2927"/>
      <c r="N2927"/>
      <c r="O2927"/>
      <c r="P2927"/>
      <c r="Q2927"/>
      <c r="R2927"/>
      <c r="S2927"/>
      <c r="T2927"/>
      <c r="U2927"/>
      <c r="V2927"/>
      <c r="W2927" s="115"/>
      <c r="AB2927" s="46"/>
      <c r="AC2927" s="46"/>
      <c r="AD2927" s="46"/>
      <c r="AE2927" s="46"/>
      <c r="AF2927" s="46"/>
    </row>
    <row r="2928" spans="1:32" x14ac:dyDescent="0.2">
      <c r="A2928"/>
      <c r="B2928"/>
      <c r="D2928"/>
      <c r="F2928"/>
      <c r="G2928"/>
      <c r="H2928"/>
      <c r="I2928"/>
      <c r="J2928"/>
      <c r="K2928"/>
      <c r="L2928"/>
      <c r="M2928"/>
      <c r="N2928"/>
      <c r="O2928"/>
      <c r="P2928"/>
      <c r="Q2928"/>
      <c r="R2928"/>
      <c r="S2928"/>
      <c r="T2928"/>
      <c r="U2928"/>
      <c r="V2928"/>
      <c r="W2928" s="115"/>
      <c r="AB2928" s="46"/>
      <c r="AC2928" s="46"/>
      <c r="AD2928" s="46"/>
      <c r="AE2928" s="46"/>
      <c r="AF2928" s="46"/>
    </row>
    <row r="2929" spans="1:32" x14ac:dyDescent="0.2">
      <c r="A2929"/>
      <c r="B2929"/>
      <c r="D2929"/>
      <c r="F2929"/>
      <c r="G2929"/>
      <c r="H2929"/>
      <c r="I2929"/>
      <c r="J2929"/>
      <c r="K2929"/>
      <c r="L2929"/>
      <c r="M2929"/>
      <c r="N2929"/>
      <c r="O2929"/>
      <c r="P2929"/>
      <c r="Q2929"/>
      <c r="R2929"/>
      <c r="S2929"/>
      <c r="T2929"/>
      <c r="U2929"/>
      <c r="V2929"/>
      <c r="W2929" s="115"/>
      <c r="AB2929" s="46"/>
      <c r="AC2929" s="46"/>
      <c r="AD2929" s="46"/>
      <c r="AE2929" s="46"/>
      <c r="AF2929" s="46"/>
    </row>
    <row r="2930" spans="1:32" x14ac:dyDescent="0.2">
      <c r="A2930"/>
      <c r="B2930"/>
      <c r="D2930"/>
      <c r="F2930"/>
      <c r="G2930"/>
      <c r="H2930"/>
      <c r="I2930"/>
      <c r="J2930"/>
      <c r="K2930"/>
      <c r="L2930"/>
      <c r="M2930"/>
      <c r="N2930"/>
      <c r="O2930"/>
      <c r="P2930"/>
      <c r="Q2930"/>
      <c r="R2930"/>
      <c r="S2930"/>
      <c r="T2930"/>
      <c r="U2930"/>
      <c r="V2930"/>
      <c r="W2930" s="115"/>
      <c r="AB2930" s="46"/>
      <c r="AC2930" s="46"/>
      <c r="AD2930" s="46"/>
      <c r="AE2930" s="46"/>
      <c r="AF2930" s="46"/>
    </row>
    <row r="2931" spans="1:32" x14ac:dyDescent="0.2">
      <c r="A2931"/>
      <c r="B2931"/>
      <c r="D2931"/>
      <c r="F2931"/>
      <c r="G2931"/>
      <c r="H2931"/>
      <c r="I2931"/>
      <c r="J2931"/>
      <c r="K2931"/>
      <c r="L2931"/>
      <c r="M2931"/>
      <c r="N2931"/>
      <c r="O2931"/>
      <c r="P2931"/>
      <c r="Q2931"/>
      <c r="R2931"/>
      <c r="S2931"/>
      <c r="T2931"/>
      <c r="U2931"/>
      <c r="V2931"/>
      <c r="W2931" s="115"/>
      <c r="AB2931" s="46"/>
      <c r="AC2931" s="46"/>
      <c r="AD2931" s="46"/>
      <c r="AE2931" s="46"/>
      <c r="AF2931" s="46"/>
    </row>
    <row r="2932" spans="1:32" x14ac:dyDescent="0.2">
      <c r="A2932"/>
      <c r="B2932"/>
      <c r="D2932"/>
      <c r="F2932"/>
      <c r="G2932"/>
      <c r="H2932"/>
      <c r="I2932"/>
      <c r="J2932"/>
      <c r="K2932"/>
      <c r="L2932"/>
      <c r="M2932"/>
      <c r="N2932"/>
      <c r="O2932"/>
      <c r="P2932"/>
      <c r="Q2932"/>
      <c r="R2932"/>
      <c r="S2932"/>
      <c r="T2932"/>
      <c r="U2932"/>
      <c r="V2932"/>
      <c r="W2932" s="115"/>
      <c r="AB2932" s="46"/>
      <c r="AC2932" s="46"/>
      <c r="AD2932" s="46"/>
      <c r="AE2932" s="46"/>
      <c r="AF2932" s="46"/>
    </row>
    <row r="2933" spans="1:32" x14ac:dyDescent="0.2">
      <c r="A2933"/>
      <c r="B2933"/>
      <c r="D2933"/>
      <c r="F2933"/>
      <c r="G2933"/>
      <c r="H2933"/>
      <c r="I2933"/>
      <c r="J2933"/>
      <c r="K2933"/>
      <c r="L2933"/>
      <c r="M2933"/>
      <c r="N2933"/>
      <c r="O2933"/>
      <c r="P2933"/>
      <c r="Q2933"/>
      <c r="R2933"/>
      <c r="S2933"/>
      <c r="T2933"/>
      <c r="U2933"/>
      <c r="V2933"/>
      <c r="W2933" s="115"/>
      <c r="AB2933" s="46"/>
      <c r="AC2933" s="46"/>
      <c r="AD2933" s="46"/>
      <c r="AE2933" s="46"/>
      <c r="AF2933" s="46"/>
    </row>
    <row r="2934" spans="1:32" x14ac:dyDescent="0.2">
      <c r="A2934"/>
      <c r="B2934"/>
      <c r="D2934"/>
      <c r="F2934"/>
      <c r="G2934"/>
      <c r="H2934"/>
      <c r="I2934"/>
      <c r="J2934"/>
      <c r="K2934"/>
      <c r="L2934"/>
      <c r="M2934"/>
      <c r="N2934"/>
      <c r="O2934"/>
      <c r="P2934"/>
      <c r="Q2934"/>
      <c r="R2934"/>
      <c r="S2934"/>
      <c r="T2934"/>
      <c r="U2934"/>
      <c r="V2934"/>
      <c r="W2934" s="115"/>
      <c r="AB2934" s="46"/>
      <c r="AC2934" s="46"/>
      <c r="AD2934" s="46"/>
      <c r="AE2934" s="46"/>
      <c r="AF2934" s="46"/>
    </row>
    <row r="2935" spans="1:32" x14ac:dyDescent="0.2">
      <c r="A2935"/>
      <c r="B2935"/>
      <c r="D2935"/>
      <c r="F2935"/>
      <c r="G2935"/>
      <c r="H2935"/>
      <c r="I2935"/>
      <c r="J2935"/>
      <c r="K2935"/>
      <c r="L2935"/>
      <c r="M2935"/>
      <c r="N2935"/>
      <c r="O2935"/>
      <c r="P2935"/>
      <c r="Q2935"/>
      <c r="R2935"/>
      <c r="S2935"/>
      <c r="T2935"/>
      <c r="U2935"/>
      <c r="V2935"/>
      <c r="W2935" s="115"/>
      <c r="AB2935" s="46"/>
      <c r="AC2935" s="46"/>
      <c r="AD2935" s="46"/>
      <c r="AE2935" s="46"/>
      <c r="AF2935" s="46"/>
    </row>
    <row r="2936" spans="1:32" x14ac:dyDescent="0.2">
      <c r="A2936"/>
      <c r="B2936"/>
      <c r="D2936"/>
      <c r="F2936"/>
      <c r="G2936"/>
      <c r="H2936"/>
      <c r="I2936"/>
      <c r="J2936"/>
      <c r="K2936"/>
      <c r="L2936"/>
      <c r="M2936"/>
      <c r="N2936"/>
      <c r="O2936"/>
      <c r="P2936"/>
      <c r="Q2936"/>
      <c r="R2936"/>
      <c r="S2936"/>
      <c r="T2936"/>
      <c r="U2936"/>
      <c r="V2936"/>
      <c r="W2936" s="115"/>
      <c r="AB2936" s="46"/>
      <c r="AC2936" s="46"/>
      <c r="AD2936" s="46"/>
      <c r="AE2936" s="46"/>
      <c r="AF2936" s="46"/>
    </row>
    <row r="2937" spans="1:32" x14ac:dyDescent="0.2">
      <c r="A2937"/>
      <c r="B2937"/>
      <c r="D2937"/>
      <c r="F2937"/>
      <c r="G2937"/>
      <c r="H2937"/>
      <c r="I2937"/>
      <c r="J2937"/>
      <c r="K2937"/>
      <c r="L2937"/>
      <c r="M2937"/>
      <c r="N2937"/>
      <c r="O2937"/>
      <c r="P2937"/>
      <c r="Q2937"/>
      <c r="R2937"/>
      <c r="S2937"/>
      <c r="T2937"/>
      <c r="U2937"/>
      <c r="V2937"/>
      <c r="W2937" s="115"/>
      <c r="AB2937" s="46"/>
      <c r="AC2937" s="46"/>
      <c r="AD2937" s="46"/>
      <c r="AE2937" s="46"/>
      <c r="AF2937" s="46"/>
    </row>
    <row r="2938" spans="1:32" x14ac:dyDescent="0.2">
      <c r="A2938"/>
      <c r="B2938"/>
      <c r="D2938"/>
      <c r="F2938"/>
      <c r="G2938"/>
      <c r="H2938"/>
      <c r="I2938"/>
      <c r="J2938"/>
      <c r="K2938"/>
      <c r="L2938"/>
      <c r="M2938"/>
      <c r="N2938"/>
      <c r="O2938"/>
      <c r="P2938"/>
      <c r="Q2938"/>
      <c r="R2938"/>
      <c r="S2938"/>
      <c r="T2938"/>
      <c r="U2938"/>
      <c r="V2938"/>
      <c r="W2938" s="115"/>
      <c r="AB2938" s="46"/>
      <c r="AC2938" s="46"/>
      <c r="AD2938" s="46"/>
      <c r="AE2938" s="46"/>
      <c r="AF2938" s="46"/>
    </row>
    <row r="2939" spans="1:32" x14ac:dyDescent="0.2">
      <c r="A2939"/>
      <c r="B2939"/>
      <c r="D2939"/>
      <c r="F2939"/>
      <c r="G2939"/>
      <c r="H2939"/>
      <c r="I2939"/>
      <c r="J2939"/>
      <c r="K2939"/>
      <c r="L2939"/>
      <c r="M2939"/>
      <c r="N2939"/>
      <c r="O2939"/>
      <c r="P2939"/>
      <c r="Q2939"/>
      <c r="R2939"/>
      <c r="S2939"/>
      <c r="T2939"/>
      <c r="U2939"/>
      <c r="V2939"/>
      <c r="W2939" s="115"/>
      <c r="AB2939" s="46"/>
      <c r="AC2939" s="46"/>
      <c r="AD2939" s="46"/>
      <c r="AE2939" s="46"/>
      <c r="AF2939" s="46"/>
    </row>
    <row r="2940" spans="1:32" x14ac:dyDescent="0.2">
      <c r="A2940"/>
      <c r="B2940"/>
      <c r="D2940"/>
      <c r="F2940"/>
      <c r="G2940"/>
      <c r="H2940"/>
      <c r="I2940"/>
      <c r="J2940"/>
      <c r="K2940"/>
      <c r="L2940"/>
      <c r="M2940"/>
      <c r="N2940"/>
      <c r="O2940"/>
      <c r="P2940"/>
      <c r="Q2940"/>
      <c r="R2940"/>
      <c r="S2940"/>
      <c r="T2940"/>
      <c r="U2940"/>
      <c r="V2940"/>
      <c r="W2940" s="115"/>
      <c r="AB2940" s="46"/>
      <c r="AC2940" s="46"/>
      <c r="AD2940" s="46"/>
      <c r="AE2940" s="46"/>
      <c r="AF2940" s="46"/>
    </row>
    <row r="2941" spans="1:32" x14ac:dyDescent="0.2">
      <c r="A2941"/>
      <c r="B2941"/>
      <c r="D2941"/>
      <c r="F2941"/>
      <c r="G2941"/>
      <c r="H2941"/>
      <c r="I2941"/>
      <c r="J2941"/>
      <c r="K2941"/>
      <c r="L2941"/>
      <c r="M2941"/>
      <c r="N2941"/>
      <c r="O2941"/>
      <c r="P2941"/>
      <c r="Q2941"/>
      <c r="R2941"/>
      <c r="S2941"/>
      <c r="T2941"/>
      <c r="U2941"/>
      <c r="V2941"/>
      <c r="W2941" s="115"/>
      <c r="AB2941" s="46"/>
      <c r="AC2941" s="46"/>
      <c r="AD2941" s="46"/>
      <c r="AE2941" s="46"/>
      <c r="AF2941" s="46"/>
    </row>
    <row r="2942" spans="1:32" x14ac:dyDescent="0.2">
      <c r="A2942"/>
      <c r="B2942"/>
      <c r="D2942"/>
      <c r="F2942"/>
      <c r="G2942"/>
      <c r="H2942"/>
      <c r="I2942"/>
      <c r="J2942"/>
      <c r="K2942"/>
      <c r="L2942"/>
      <c r="M2942"/>
      <c r="N2942"/>
      <c r="O2942"/>
      <c r="P2942"/>
      <c r="Q2942"/>
      <c r="R2942"/>
      <c r="S2942"/>
      <c r="T2942"/>
      <c r="U2942"/>
      <c r="V2942"/>
      <c r="W2942" s="115"/>
      <c r="AB2942" s="46"/>
      <c r="AC2942" s="46"/>
      <c r="AD2942" s="46"/>
      <c r="AE2942" s="46"/>
      <c r="AF2942" s="46"/>
    </row>
    <row r="2943" spans="1:32" x14ac:dyDescent="0.2">
      <c r="A2943"/>
      <c r="B2943"/>
      <c r="D2943"/>
      <c r="F2943"/>
      <c r="G2943"/>
      <c r="H2943"/>
      <c r="I2943"/>
      <c r="J2943"/>
      <c r="K2943"/>
      <c r="L2943"/>
      <c r="M2943"/>
      <c r="N2943"/>
      <c r="O2943"/>
      <c r="P2943"/>
      <c r="Q2943"/>
      <c r="R2943"/>
      <c r="S2943"/>
      <c r="T2943"/>
      <c r="U2943"/>
      <c r="V2943"/>
      <c r="W2943" s="115"/>
      <c r="AB2943" s="46"/>
      <c r="AC2943" s="46"/>
      <c r="AD2943" s="46"/>
      <c r="AE2943" s="46"/>
      <c r="AF2943" s="46"/>
    </row>
    <row r="2944" spans="1:32" x14ac:dyDescent="0.2">
      <c r="A2944"/>
      <c r="B2944"/>
      <c r="D2944"/>
      <c r="F2944"/>
      <c r="G2944"/>
      <c r="H2944"/>
      <c r="I2944"/>
      <c r="J2944"/>
      <c r="K2944"/>
      <c r="L2944"/>
      <c r="M2944"/>
      <c r="N2944"/>
      <c r="O2944"/>
      <c r="P2944"/>
      <c r="Q2944"/>
      <c r="R2944"/>
      <c r="S2944"/>
      <c r="T2944"/>
      <c r="U2944"/>
      <c r="V2944"/>
      <c r="W2944" s="115"/>
      <c r="AB2944" s="46"/>
      <c r="AC2944" s="46"/>
      <c r="AD2944" s="46"/>
      <c r="AE2944" s="46"/>
      <c r="AF2944" s="46"/>
    </row>
    <row r="2945" spans="1:32" x14ac:dyDescent="0.2">
      <c r="A2945"/>
      <c r="B2945"/>
      <c r="D2945"/>
      <c r="F2945"/>
      <c r="G2945"/>
      <c r="H2945"/>
      <c r="I2945"/>
      <c r="J2945"/>
      <c r="K2945"/>
      <c r="L2945"/>
      <c r="M2945"/>
      <c r="N2945"/>
      <c r="O2945"/>
      <c r="P2945"/>
      <c r="Q2945"/>
      <c r="R2945"/>
      <c r="S2945"/>
      <c r="T2945"/>
      <c r="U2945"/>
      <c r="V2945"/>
      <c r="W2945" s="115"/>
      <c r="AB2945" s="46"/>
      <c r="AC2945" s="46"/>
      <c r="AD2945" s="46"/>
      <c r="AE2945" s="46"/>
      <c r="AF2945" s="46"/>
    </row>
    <row r="2946" spans="1:32" x14ac:dyDescent="0.2">
      <c r="A2946"/>
      <c r="B2946"/>
      <c r="D2946"/>
      <c r="F2946"/>
      <c r="G2946"/>
      <c r="H2946"/>
      <c r="I2946"/>
      <c r="J2946"/>
      <c r="K2946"/>
      <c r="L2946"/>
      <c r="M2946"/>
      <c r="N2946"/>
      <c r="O2946"/>
      <c r="P2946"/>
      <c r="Q2946"/>
      <c r="R2946"/>
      <c r="S2946"/>
      <c r="T2946"/>
      <c r="U2946"/>
      <c r="V2946"/>
      <c r="W2946" s="115"/>
      <c r="AB2946" s="46"/>
      <c r="AC2946" s="46"/>
      <c r="AD2946" s="46"/>
      <c r="AE2946" s="46"/>
      <c r="AF2946" s="46"/>
    </row>
    <row r="2947" spans="1:32" x14ac:dyDescent="0.2">
      <c r="A2947"/>
      <c r="B2947"/>
      <c r="D2947"/>
      <c r="F2947"/>
      <c r="G2947"/>
      <c r="H2947"/>
      <c r="I2947"/>
      <c r="J2947"/>
      <c r="K2947"/>
      <c r="L2947"/>
      <c r="M2947"/>
      <c r="N2947"/>
      <c r="O2947"/>
      <c r="P2947"/>
      <c r="Q2947"/>
      <c r="R2947"/>
      <c r="S2947"/>
      <c r="T2947"/>
      <c r="U2947"/>
      <c r="V2947"/>
      <c r="W2947" s="115"/>
      <c r="AB2947" s="46"/>
      <c r="AC2947" s="46"/>
      <c r="AD2947" s="46"/>
      <c r="AE2947" s="46"/>
      <c r="AF2947" s="46"/>
    </row>
    <row r="2948" spans="1:32" x14ac:dyDescent="0.2">
      <c r="A2948"/>
      <c r="B2948"/>
      <c r="D2948"/>
      <c r="F2948"/>
      <c r="G2948"/>
      <c r="H2948"/>
      <c r="I2948"/>
      <c r="J2948"/>
      <c r="K2948"/>
      <c r="L2948"/>
      <c r="M2948"/>
      <c r="N2948"/>
      <c r="O2948"/>
      <c r="P2948"/>
      <c r="Q2948"/>
      <c r="R2948"/>
      <c r="S2948"/>
      <c r="T2948"/>
      <c r="U2948"/>
      <c r="V2948"/>
      <c r="W2948" s="115"/>
      <c r="AB2948" s="46"/>
      <c r="AC2948" s="46"/>
      <c r="AD2948" s="46"/>
      <c r="AE2948" s="46"/>
      <c r="AF2948" s="46"/>
    </row>
    <row r="2949" spans="1:32" x14ac:dyDescent="0.2">
      <c r="A2949"/>
      <c r="B2949"/>
      <c r="D2949"/>
      <c r="F2949"/>
      <c r="G2949"/>
      <c r="H2949"/>
      <c r="I2949"/>
      <c r="J2949"/>
      <c r="K2949"/>
      <c r="L2949"/>
      <c r="M2949"/>
      <c r="N2949"/>
      <c r="O2949"/>
      <c r="P2949"/>
      <c r="Q2949"/>
      <c r="R2949"/>
      <c r="S2949"/>
      <c r="T2949"/>
      <c r="U2949"/>
      <c r="V2949"/>
      <c r="W2949" s="115"/>
      <c r="AB2949" s="46"/>
      <c r="AC2949" s="46"/>
      <c r="AD2949" s="46"/>
      <c r="AE2949" s="46"/>
      <c r="AF2949" s="46"/>
    </row>
    <row r="2950" spans="1:32" x14ac:dyDescent="0.2">
      <c r="A2950"/>
      <c r="B2950"/>
      <c r="D2950"/>
      <c r="F2950"/>
      <c r="G2950"/>
      <c r="H2950"/>
      <c r="I2950"/>
      <c r="J2950"/>
      <c r="K2950"/>
      <c r="L2950"/>
      <c r="M2950"/>
      <c r="N2950"/>
      <c r="O2950"/>
      <c r="P2950"/>
      <c r="Q2950"/>
      <c r="R2950"/>
      <c r="S2950"/>
      <c r="T2950"/>
      <c r="U2950"/>
      <c r="V2950"/>
      <c r="W2950" s="115"/>
      <c r="AB2950" s="46"/>
      <c r="AC2950" s="46"/>
      <c r="AD2950" s="46"/>
      <c r="AE2950" s="46"/>
      <c r="AF2950" s="46"/>
    </row>
    <row r="2951" spans="1:32" x14ac:dyDescent="0.2">
      <c r="A2951"/>
      <c r="B2951"/>
      <c r="D2951"/>
      <c r="F2951"/>
      <c r="G2951"/>
      <c r="H2951"/>
      <c r="I2951"/>
      <c r="J2951"/>
      <c r="K2951"/>
      <c r="L2951"/>
      <c r="M2951"/>
      <c r="N2951"/>
      <c r="O2951"/>
      <c r="P2951"/>
      <c r="Q2951"/>
      <c r="R2951"/>
      <c r="S2951"/>
      <c r="T2951"/>
      <c r="U2951"/>
      <c r="V2951"/>
      <c r="W2951" s="115"/>
      <c r="AB2951" s="46"/>
      <c r="AC2951" s="46"/>
      <c r="AD2951" s="46"/>
      <c r="AE2951" s="46"/>
      <c r="AF2951" s="46"/>
    </row>
    <row r="2952" spans="1:32" x14ac:dyDescent="0.2">
      <c r="A2952"/>
      <c r="B2952"/>
      <c r="D2952"/>
      <c r="F2952"/>
      <c r="G2952"/>
      <c r="H2952"/>
      <c r="I2952"/>
      <c r="J2952"/>
      <c r="K2952"/>
      <c r="L2952"/>
      <c r="M2952"/>
      <c r="N2952"/>
      <c r="O2952"/>
      <c r="P2952"/>
      <c r="Q2952"/>
      <c r="R2952"/>
      <c r="S2952"/>
      <c r="T2952"/>
      <c r="U2952"/>
      <c r="V2952"/>
      <c r="W2952" s="115"/>
      <c r="AB2952" s="46"/>
      <c r="AC2952" s="46"/>
      <c r="AD2952" s="46"/>
      <c r="AE2952" s="46"/>
      <c r="AF2952" s="46"/>
    </row>
    <row r="2953" spans="1:32" x14ac:dyDescent="0.2">
      <c r="A2953"/>
      <c r="B2953"/>
      <c r="D2953"/>
      <c r="F2953"/>
      <c r="G2953"/>
      <c r="H2953"/>
      <c r="I2953"/>
      <c r="J2953"/>
      <c r="K2953"/>
      <c r="L2953"/>
      <c r="M2953"/>
      <c r="N2953"/>
      <c r="O2953"/>
      <c r="P2953"/>
      <c r="Q2953"/>
      <c r="R2953"/>
      <c r="S2953"/>
      <c r="T2953"/>
      <c r="U2953"/>
      <c r="V2953"/>
      <c r="W2953" s="115"/>
      <c r="AB2953" s="46"/>
      <c r="AC2953" s="46"/>
      <c r="AD2953" s="46"/>
      <c r="AE2953" s="46"/>
      <c r="AF2953" s="46"/>
    </row>
    <row r="2954" spans="1:32" x14ac:dyDescent="0.2">
      <c r="A2954"/>
      <c r="B2954"/>
      <c r="D2954"/>
      <c r="F2954"/>
      <c r="G2954"/>
      <c r="H2954"/>
      <c r="I2954"/>
      <c r="J2954"/>
      <c r="K2954"/>
      <c r="L2954"/>
      <c r="M2954"/>
      <c r="N2954"/>
      <c r="O2954"/>
      <c r="P2954"/>
      <c r="Q2954"/>
      <c r="R2954"/>
      <c r="S2954"/>
      <c r="T2954"/>
      <c r="U2954"/>
      <c r="V2954"/>
      <c r="W2954" s="115"/>
      <c r="AB2954" s="46"/>
      <c r="AC2954" s="46"/>
      <c r="AD2954" s="46"/>
      <c r="AE2954" s="46"/>
      <c r="AF2954" s="46"/>
    </row>
    <row r="2955" spans="1:32" x14ac:dyDescent="0.2">
      <c r="A2955"/>
      <c r="B2955"/>
      <c r="D2955"/>
      <c r="F2955"/>
      <c r="G2955"/>
      <c r="H2955"/>
      <c r="I2955"/>
      <c r="J2955"/>
      <c r="K2955"/>
      <c r="L2955"/>
      <c r="M2955"/>
      <c r="N2955"/>
      <c r="O2955"/>
      <c r="P2955"/>
      <c r="Q2955"/>
      <c r="R2955"/>
      <c r="S2955"/>
      <c r="T2955"/>
      <c r="U2955"/>
      <c r="V2955"/>
      <c r="W2955" s="115"/>
      <c r="AB2955" s="46"/>
      <c r="AC2955" s="46"/>
      <c r="AD2955" s="46"/>
      <c r="AE2955" s="46"/>
      <c r="AF2955" s="46"/>
    </row>
    <row r="2956" spans="1:32" x14ac:dyDescent="0.2">
      <c r="A2956"/>
      <c r="B2956"/>
      <c r="D2956"/>
      <c r="F2956"/>
      <c r="G2956"/>
      <c r="H2956"/>
      <c r="I2956"/>
      <c r="J2956"/>
      <c r="K2956"/>
      <c r="L2956"/>
      <c r="M2956"/>
      <c r="N2956"/>
      <c r="O2956"/>
      <c r="P2956"/>
      <c r="Q2956"/>
      <c r="R2956"/>
      <c r="S2956"/>
      <c r="T2956"/>
      <c r="U2956"/>
      <c r="V2956"/>
      <c r="W2956" s="115"/>
      <c r="AB2956" s="46"/>
      <c r="AC2956" s="46"/>
      <c r="AD2956" s="46"/>
      <c r="AE2956" s="46"/>
      <c r="AF2956" s="46"/>
    </row>
    <row r="2957" spans="1:32" x14ac:dyDescent="0.2">
      <c r="A2957"/>
      <c r="B2957"/>
      <c r="D2957"/>
      <c r="F2957"/>
      <c r="G2957"/>
      <c r="H2957"/>
      <c r="I2957"/>
      <c r="J2957"/>
      <c r="K2957"/>
      <c r="L2957"/>
      <c r="M2957"/>
      <c r="N2957"/>
      <c r="O2957"/>
      <c r="P2957"/>
      <c r="Q2957"/>
      <c r="R2957"/>
      <c r="S2957"/>
      <c r="T2957"/>
      <c r="U2957"/>
      <c r="V2957"/>
      <c r="W2957" s="115"/>
      <c r="AB2957" s="46"/>
      <c r="AC2957" s="46"/>
      <c r="AD2957" s="46"/>
      <c r="AE2957" s="46"/>
      <c r="AF2957" s="46"/>
    </row>
    <row r="2958" spans="1:32" x14ac:dyDescent="0.2">
      <c r="A2958"/>
      <c r="B2958"/>
      <c r="D2958"/>
      <c r="F2958"/>
      <c r="G2958"/>
      <c r="H2958"/>
      <c r="I2958"/>
      <c r="J2958"/>
      <c r="K2958"/>
      <c r="L2958"/>
      <c r="M2958"/>
      <c r="N2958"/>
      <c r="O2958"/>
      <c r="P2958"/>
      <c r="Q2958"/>
      <c r="R2958"/>
      <c r="S2958"/>
      <c r="T2958"/>
      <c r="U2958"/>
      <c r="V2958"/>
      <c r="W2958" s="115"/>
      <c r="AB2958" s="46"/>
      <c r="AC2958" s="46"/>
      <c r="AD2958" s="46"/>
      <c r="AE2958" s="46"/>
      <c r="AF2958" s="46"/>
    </row>
    <row r="2959" spans="1:32" x14ac:dyDescent="0.2">
      <c r="A2959"/>
      <c r="B2959"/>
      <c r="D2959"/>
      <c r="F2959"/>
      <c r="G2959"/>
      <c r="H2959"/>
      <c r="I2959"/>
      <c r="J2959"/>
      <c r="K2959"/>
      <c r="L2959"/>
      <c r="M2959"/>
      <c r="N2959"/>
      <c r="O2959"/>
      <c r="P2959"/>
      <c r="Q2959"/>
      <c r="R2959"/>
      <c r="S2959"/>
      <c r="T2959"/>
      <c r="U2959"/>
      <c r="V2959"/>
      <c r="W2959" s="115"/>
      <c r="AB2959" s="46"/>
      <c r="AC2959" s="46"/>
      <c r="AD2959" s="46"/>
      <c r="AE2959" s="46"/>
      <c r="AF2959" s="46"/>
    </row>
    <row r="2960" spans="1:32" x14ac:dyDescent="0.2">
      <c r="A2960"/>
      <c r="B2960"/>
      <c r="D2960"/>
      <c r="F2960"/>
      <c r="G2960"/>
      <c r="H2960"/>
      <c r="I2960"/>
      <c r="J2960"/>
      <c r="K2960"/>
      <c r="L2960"/>
      <c r="M2960"/>
      <c r="N2960"/>
      <c r="O2960"/>
      <c r="P2960"/>
      <c r="Q2960"/>
      <c r="R2960"/>
      <c r="S2960"/>
      <c r="T2960"/>
      <c r="U2960"/>
      <c r="V2960"/>
      <c r="W2960" s="115"/>
      <c r="AB2960" s="46"/>
      <c r="AC2960" s="46"/>
      <c r="AD2960" s="46"/>
      <c r="AE2960" s="46"/>
      <c r="AF2960" s="46"/>
    </row>
    <row r="2961" spans="1:32" x14ac:dyDescent="0.2">
      <c r="A2961"/>
      <c r="B2961"/>
      <c r="D2961"/>
      <c r="F2961"/>
      <c r="G2961"/>
      <c r="H2961"/>
      <c r="I2961"/>
      <c r="J2961"/>
      <c r="K2961"/>
      <c r="L2961"/>
      <c r="M2961"/>
      <c r="N2961"/>
      <c r="O2961"/>
      <c r="P2961"/>
      <c r="Q2961"/>
      <c r="R2961"/>
      <c r="S2961"/>
      <c r="T2961"/>
      <c r="U2961"/>
      <c r="V2961"/>
      <c r="W2961" s="115"/>
      <c r="AB2961" s="46"/>
      <c r="AC2961" s="46"/>
      <c r="AD2961" s="46"/>
      <c r="AE2961" s="46"/>
      <c r="AF2961" s="46"/>
    </row>
    <row r="2962" spans="1:32" x14ac:dyDescent="0.2">
      <c r="A2962"/>
      <c r="B2962"/>
      <c r="D2962"/>
      <c r="F2962"/>
      <c r="G2962"/>
      <c r="H2962"/>
      <c r="I2962"/>
      <c r="J2962"/>
      <c r="K2962"/>
      <c r="L2962"/>
      <c r="M2962"/>
      <c r="N2962"/>
      <c r="O2962"/>
      <c r="P2962"/>
      <c r="Q2962"/>
      <c r="R2962"/>
      <c r="S2962"/>
      <c r="T2962"/>
      <c r="U2962"/>
      <c r="V2962"/>
      <c r="W2962" s="115"/>
      <c r="AB2962" s="46"/>
      <c r="AC2962" s="46"/>
      <c r="AD2962" s="46"/>
      <c r="AE2962" s="46"/>
      <c r="AF2962" s="46"/>
    </row>
    <row r="2963" spans="1:32" x14ac:dyDescent="0.2">
      <c r="A2963"/>
      <c r="B2963"/>
      <c r="D2963"/>
      <c r="F2963"/>
      <c r="G2963"/>
      <c r="H2963"/>
      <c r="I2963"/>
      <c r="J2963"/>
      <c r="K2963"/>
      <c r="L2963"/>
      <c r="M2963"/>
      <c r="N2963"/>
      <c r="O2963"/>
      <c r="P2963"/>
      <c r="Q2963"/>
      <c r="R2963"/>
      <c r="S2963"/>
      <c r="T2963"/>
      <c r="U2963"/>
      <c r="V2963"/>
      <c r="W2963" s="115"/>
      <c r="AB2963" s="46"/>
      <c r="AC2963" s="46"/>
      <c r="AD2963" s="46"/>
      <c r="AE2963" s="46"/>
      <c r="AF2963" s="46"/>
    </row>
    <row r="2964" spans="1:32" x14ac:dyDescent="0.2">
      <c r="A2964"/>
      <c r="B2964"/>
      <c r="D2964"/>
      <c r="F2964"/>
      <c r="G2964"/>
      <c r="H2964"/>
      <c r="I2964"/>
      <c r="J2964"/>
      <c r="K2964"/>
      <c r="L2964"/>
      <c r="M2964"/>
      <c r="N2964"/>
      <c r="O2964"/>
      <c r="P2964"/>
      <c r="Q2964"/>
      <c r="R2964"/>
      <c r="S2964"/>
      <c r="T2964"/>
      <c r="U2964"/>
      <c r="V2964"/>
      <c r="W2964" s="115"/>
      <c r="AB2964" s="46"/>
      <c r="AC2964" s="46"/>
      <c r="AD2964" s="46"/>
      <c r="AE2964" s="46"/>
      <c r="AF2964" s="46"/>
    </row>
    <row r="2965" spans="1:32" x14ac:dyDescent="0.2">
      <c r="A2965"/>
      <c r="B2965"/>
      <c r="D2965"/>
      <c r="F2965"/>
      <c r="G2965"/>
      <c r="H2965"/>
      <c r="I2965"/>
      <c r="J2965"/>
      <c r="K2965"/>
      <c r="L2965"/>
      <c r="M2965"/>
      <c r="N2965"/>
      <c r="O2965"/>
      <c r="P2965"/>
      <c r="Q2965"/>
      <c r="R2965"/>
      <c r="S2965"/>
      <c r="T2965"/>
      <c r="U2965"/>
      <c r="V2965"/>
      <c r="W2965" s="115"/>
      <c r="AB2965" s="46"/>
      <c r="AC2965" s="46"/>
      <c r="AD2965" s="46"/>
      <c r="AE2965" s="46"/>
      <c r="AF2965" s="46"/>
    </row>
    <row r="2966" spans="1:32" x14ac:dyDescent="0.2">
      <c r="A2966"/>
      <c r="B2966"/>
      <c r="D2966"/>
      <c r="F2966"/>
      <c r="G2966"/>
      <c r="H2966"/>
      <c r="I2966"/>
      <c r="J2966"/>
      <c r="K2966"/>
      <c r="L2966"/>
      <c r="M2966"/>
      <c r="N2966"/>
      <c r="O2966"/>
      <c r="P2966"/>
      <c r="Q2966"/>
      <c r="R2966"/>
      <c r="S2966"/>
      <c r="T2966"/>
      <c r="U2966"/>
      <c r="V2966"/>
      <c r="W2966" s="115"/>
      <c r="AB2966" s="46"/>
      <c r="AC2966" s="46"/>
      <c r="AD2966" s="46"/>
      <c r="AE2966" s="46"/>
      <c r="AF2966" s="46"/>
    </row>
    <row r="2967" spans="1:32" x14ac:dyDescent="0.2">
      <c r="A2967"/>
      <c r="B2967"/>
      <c r="D2967"/>
      <c r="F2967"/>
      <c r="G2967"/>
      <c r="H2967"/>
      <c r="I2967"/>
      <c r="J2967"/>
      <c r="K2967"/>
      <c r="L2967"/>
      <c r="M2967"/>
      <c r="N2967"/>
      <c r="O2967"/>
      <c r="P2967"/>
      <c r="Q2967"/>
      <c r="R2967"/>
      <c r="S2967"/>
      <c r="T2967"/>
      <c r="U2967"/>
      <c r="V2967"/>
      <c r="W2967" s="115"/>
      <c r="AB2967" s="46"/>
      <c r="AC2967" s="46"/>
      <c r="AD2967" s="46"/>
      <c r="AE2967" s="46"/>
      <c r="AF2967" s="46"/>
    </row>
    <row r="2968" spans="1:32" x14ac:dyDescent="0.2">
      <c r="A2968"/>
      <c r="B2968"/>
      <c r="D2968"/>
      <c r="F2968"/>
      <c r="G2968"/>
      <c r="H2968"/>
      <c r="I2968"/>
      <c r="J2968"/>
      <c r="K2968"/>
      <c r="L2968"/>
      <c r="M2968"/>
      <c r="N2968"/>
      <c r="O2968"/>
      <c r="P2968"/>
      <c r="Q2968"/>
      <c r="R2968"/>
      <c r="S2968"/>
      <c r="T2968"/>
      <c r="U2968"/>
      <c r="V2968"/>
      <c r="W2968" s="115"/>
      <c r="AB2968" s="46"/>
      <c r="AC2968" s="46"/>
      <c r="AD2968" s="46"/>
      <c r="AE2968" s="46"/>
      <c r="AF2968" s="46"/>
    </row>
    <row r="2969" spans="1:32" x14ac:dyDescent="0.2">
      <c r="A2969"/>
      <c r="B2969"/>
      <c r="D2969"/>
      <c r="F2969"/>
      <c r="G2969"/>
      <c r="H2969"/>
      <c r="I2969"/>
      <c r="J2969"/>
      <c r="K2969"/>
      <c r="L2969"/>
      <c r="M2969"/>
      <c r="N2969"/>
      <c r="O2969"/>
      <c r="P2969"/>
      <c r="Q2969"/>
      <c r="R2969"/>
      <c r="S2969"/>
      <c r="T2969"/>
      <c r="U2969"/>
      <c r="V2969"/>
      <c r="W2969" s="115"/>
      <c r="AB2969" s="46"/>
      <c r="AC2969" s="46"/>
      <c r="AD2969" s="46"/>
      <c r="AE2969" s="46"/>
      <c r="AF2969" s="46"/>
    </row>
    <row r="2970" spans="1:32" x14ac:dyDescent="0.2">
      <c r="A2970"/>
      <c r="B2970"/>
      <c r="D2970"/>
      <c r="F2970"/>
      <c r="G2970"/>
      <c r="H2970"/>
      <c r="I2970"/>
      <c r="J2970"/>
      <c r="K2970"/>
      <c r="L2970"/>
      <c r="M2970"/>
      <c r="N2970"/>
      <c r="O2970"/>
      <c r="P2970"/>
      <c r="Q2970"/>
      <c r="R2970"/>
      <c r="S2970"/>
      <c r="T2970"/>
      <c r="U2970"/>
      <c r="V2970"/>
      <c r="W2970" s="115"/>
      <c r="AB2970" s="46"/>
      <c r="AC2970" s="46"/>
      <c r="AD2970" s="46"/>
      <c r="AE2970" s="46"/>
      <c r="AF2970" s="46"/>
    </row>
    <row r="2971" spans="1:32" x14ac:dyDescent="0.2">
      <c r="A2971"/>
      <c r="B2971"/>
      <c r="D2971"/>
      <c r="F2971"/>
      <c r="G2971"/>
      <c r="H2971"/>
      <c r="I2971"/>
      <c r="J2971"/>
      <c r="K2971"/>
      <c r="L2971"/>
      <c r="M2971"/>
      <c r="N2971"/>
      <c r="O2971"/>
      <c r="P2971"/>
      <c r="Q2971"/>
      <c r="R2971"/>
      <c r="S2971"/>
      <c r="T2971"/>
      <c r="U2971"/>
      <c r="V2971"/>
      <c r="W2971" s="115"/>
      <c r="AB2971" s="46"/>
      <c r="AC2971" s="46"/>
      <c r="AD2971" s="46"/>
      <c r="AE2971" s="46"/>
      <c r="AF2971" s="46"/>
    </row>
    <row r="2972" spans="1:32" x14ac:dyDescent="0.2">
      <c r="A2972"/>
      <c r="B2972"/>
      <c r="D2972"/>
      <c r="F2972"/>
      <c r="G2972"/>
      <c r="H2972"/>
      <c r="I2972"/>
      <c r="J2972"/>
      <c r="K2972"/>
      <c r="L2972"/>
      <c r="M2972"/>
      <c r="N2972"/>
      <c r="O2972"/>
      <c r="P2972"/>
      <c r="Q2972"/>
      <c r="R2972"/>
      <c r="S2972"/>
      <c r="T2972"/>
      <c r="U2972"/>
      <c r="V2972"/>
      <c r="W2972" s="115"/>
      <c r="AB2972" s="46"/>
      <c r="AC2972" s="46"/>
      <c r="AD2972" s="46"/>
      <c r="AE2972" s="46"/>
      <c r="AF2972" s="46"/>
    </row>
    <row r="2973" spans="1:32" x14ac:dyDescent="0.2">
      <c r="A2973"/>
      <c r="B2973"/>
      <c r="D2973"/>
      <c r="F2973"/>
      <c r="G2973"/>
      <c r="H2973"/>
      <c r="I2973"/>
      <c r="J2973"/>
      <c r="K2973"/>
      <c r="L2973"/>
      <c r="M2973"/>
      <c r="N2973"/>
      <c r="O2973"/>
      <c r="P2973"/>
      <c r="Q2973"/>
      <c r="R2973"/>
      <c r="S2973"/>
      <c r="T2973"/>
      <c r="U2973"/>
      <c r="V2973"/>
      <c r="W2973" s="115"/>
      <c r="AB2973" s="46"/>
      <c r="AC2973" s="46"/>
      <c r="AD2973" s="46"/>
      <c r="AE2973" s="46"/>
      <c r="AF2973" s="46"/>
    </row>
    <row r="2974" spans="1:32" x14ac:dyDescent="0.2">
      <c r="A2974"/>
      <c r="B2974"/>
      <c r="D2974"/>
      <c r="F2974"/>
      <c r="G2974"/>
      <c r="H2974"/>
      <c r="I2974"/>
      <c r="J2974"/>
      <c r="K2974"/>
      <c r="L2974"/>
      <c r="M2974"/>
      <c r="N2974"/>
      <c r="O2974"/>
      <c r="P2974"/>
      <c r="Q2974"/>
      <c r="R2974"/>
      <c r="S2974"/>
      <c r="T2974"/>
      <c r="U2974"/>
      <c r="V2974"/>
      <c r="W2974" s="115"/>
      <c r="AB2974" s="46"/>
      <c r="AC2974" s="46"/>
      <c r="AD2974" s="46"/>
      <c r="AE2974" s="46"/>
      <c r="AF2974" s="46"/>
    </row>
    <row r="2975" spans="1:32" x14ac:dyDescent="0.2">
      <c r="A2975"/>
      <c r="B2975"/>
      <c r="D2975"/>
      <c r="F2975"/>
      <c r="G2975"/>
      <c r="H2975"/>
      <c r="I2975"/>
      <c r="J2975"/>
      <c r="K2975"/>
      <c r="L2975"/>
      <c r="M2975"/>
      <c r="N2975"/>
      <c r="O2975"/>
      <c r="P2975"/>
      <c r="Q2975"/>
      <c r="R2975"/>
      <c r="S2975"/>
      <c r="T2975"/>
      <c r="U2975"/>
      <c r="V2975"/>
      <c r="W2975" s="115"/>
      <c r="AB2975" s="46"/>
      <c r="AC2975" s="46"/>
      <c r="AD2975" s="46"/>
      <c r="AE2975" s="46"/>
      <c r="AF2975" s="46"/>
    </row>
    <row r="2976" spans="1:32" x14ac:dyDescent="0.2">
      <c r="A2976"/>
      <c r="B2976"/>
      <c r="D2976"/>
      <c r="F2976"/>
      <c r="G2976"/>
      <c r="H2976"/>
      <c r="I2976"/>
      <c r="J2976"/>
      <c r="K2976"/>
      <c r="L2976"/>
      <c r="M2976"/>
      <c r="N2976"/>
      <c r="O2976"/>
      <c r="P2976"/>
      <c r="Q2976"/>
      <c r="R2976"/>
      <c r="S2976"/>
      <c r="T2976"/>
      <c r="U2976"/>
      <c r="V2976"/>
      <c r="W2976" s="115"/>
      <c r="AB2976" s="46"/>
      <c r="AC2976" s="46"/>
      <c r="AD2976" s="46"/>
      <c r="AE2976" s="46"/>
      <c r="AF2976" s="46"/>
    </row>
    <row r="2977" spans="1:32" x14ac:dyDescent="0.2">
      <c r="A2977"/>
      <c r="B2977"/>
      <c r="D2977"/>
      <c r="F2977"/>
      <c r="G2977"/>
      <c r="H2977"/>
      <c r="I2977"/>
      <c r="J2977"/>
      <c r="K2977"/>
      <c r="L2977"/>
      <c r="M2977"/>
      <c r="N2977"/>
      <c r="O2977"/>
      <c r="P2977"/>
      <c r="Q2977"/>
      <c r="R2977"/>
      <c r="S2977"/>
      <c r="T2977"/>
      <c r="U2977"/>
      <c r="V2977"/>
      <c r="W2977" s="115"/>
      <c r="AB2977" s="46"/>
      <c r="AC2977" s="46"/>
      <c r="AD2977" s="46"/>
      <c r="AE2977" s="46"/>
      <c r="AF2977" s="46"/>
    </row>
    <row r="2978" spans="1:32" x14ac:dyDescent="0.2">
      <c r="A2978"/>
      <c r="B2978"/>
      <c r="D2978"/>
      <c r="F2978"/>
      <c r="G2978"/>
      <c r="H2978"/>
      <c r="I2978"/>
      <c r="J2978"/>
      <c r="K2978"/>
      <c r="L2978"/>
      <c r="M2978"/>
      <c r="N2978"/>
      <c r="O2978"/>
      <c r="P2978"/>
      <c r="Q2978"/>
      <c r="R2978"/>
      <c r="S2978"/>
      <c r="T2978"/>
      <c r="U2978"/>
      <c r="V2978"/>
      <c r="W2978" s="115"/>
      <c r="AB2978" s="46"/>
      <c r="AC2978" s="46"/>
      <c r="AD2978" s="46"/>
      <c r="AE2978" s="46"/>
      <c r="AF2978" s="46"/>
    </row>
    <row r="2979" spans="1:32" x14ac:dyDescent="0.2">
      <c r="A2979"/>
      <c r="B2979"/>
      <c r="D2979"/>
      <c r="F2979"/>
      <c r="G2979"/>
      <c r="H2979"/>
      <c r="I2979"/>
      <c r="J2979"/>
      <c r="K2979"/>
      <c r="L2979"/>
      <c r="M2979"/>
      <c r="N2979"/>
      <c r="O2979"/>
      <c r="P2979"/>
      <c r="Q2979"/>
      <c r="R2979"/>
      <c r="S2979"/>
      <c r="T2979"/>
      <c r="U2979"/>
      <c r="V2979"/>
      <c r="W2979" s="115"/>
      <c r="AB2979" s="46"/>
      <c r="AC2979" s="46"/>
      <c r="AD2979" s="46"/>
      <c r="AE2979" s="46"/>
      <c r="AF2979" s="46"/>
    </row>
    <row r="2980" spans="1:32" x14ac:dyDescent="0.2">
      <c r="A2980"/>
      <c r="B2980"/>
      <c r="D2980"/>
      <c r="F2980"/>
      <c r="G2980"/>
      <c r="H2980"/>
      <c r="I2980"/>
      <c r="J2980"/>
      <c r="K2980"/>
      <c r="L2980"/>
      <c r="M2980"/>
      <c r="N2980"/>
      <c r="O2980"/>
      <c r="P2980"/>
      <c r="Q2980"/>
      <c r="R2980"/>
      <c r="S2980"/>
      <c r="T2980"/>
      <c r="U2980"/>
      <c r="V2980"/>
      <c r="W2980" s="115"/>
      <c r="AB2980" s="46"/>
      <c r="AC2980" s="46"/>
      <c r="AD2980" s="46"/>
      <c r="AE2980" s="46"/>
      <c r="AF2980" s="46"/>
    </row>
    <row r="2981" spans="1:32" x14ac:dyDescent="0.2">
      <c r="A2981"/>
      <c r="B2981"/>
      <c r="D2981"/>
      <c r="F2981"/>
      <c r="G2981"/>
      <c r="H2981"/>
      <c r="I2981"/>
      <c r="J2981"/>
      <c r="K2981"/>
      <c r="L2981"/>
      <c r="M2981"/>
      <c r="N2981"/>
      <c r="O2981"/>
      <c r="P2981"/>
      <c r="Q2981"/>
      <c r="R2981"/>
      <c r="S2981"/>
      <c r="T2981"/>
      <c r="U2981"/>
      <c r="V2981"/>
      <c r="W2981" s="115"/>
      <c r="AB2981" s="46"/>
      <c r="AC2981" s="46"/>
      <c r="AD2981" s="46"/>
      <c r="AE2981" s="46"/>
      <c r="AF2981" s="46"/>
    </row>
    <row r="2982" spans="1:32" x14ac:dyDescent="0.2">
      <c r="A2982"/>
      <c r="B2982"/>
      <c r="D2982"/>
      <c r="F2982"/>
      <c r="G2982"/>
      <c r="H2982"/>
      <c r="I2982"/>
      <c r="J2982"/>
      <c r="K2982"/>
      <c r="L2982"/>
      <c r="M2982"/>
      <c r="N2982"/>
      <c r="O2982"/>
      <c r="P2982"/>
      <c r="Q2982"/>
      <c r="R2982"/>
      <c r="S2982"/>
      <c r="T2982"/>
      <c r="U2982"/>
      <c r="V2982"/>
      <c r="W2982" s="115"/>
      <c r="AB2982" s="46"/>
      <c r="AC2982" s="46"/>
      <c r="AD2982" s="46"/>
      <c r="AE2982" s="46"/>
      <c r="AF2982" s="46"/>
    </row>
    <row r="2983" spans="1:32" x14ac:dyDescent="0.2">
      <c r="A2983"/>
      <c r="B2983"/>
      <c r="D2983"/>
      <c r="F2983"/>
      <c r="G2983"/>
      <c r="H2983"/>
      <c r="I2983"/>
      <c r="J2983"/>
      <c r="K2983"/>
      <c r="L2983"/>
      <c r="M2983"/>
      <c r="N2983"/>
      <c r="O2983"/>
      <c r="P2983"/>
      <c r="Q2983"/>
      <c r="R2983"/>
      <c r="S2983"/>
      <c r="T2983"/>
      <c r="U2983"/>
      <c r="V2983"/>
      <c r="W2983" s="115"/>
      <c r="AB2983" s="46"/>
      <c r="AC2983" s="46"/>
      <c r="AD2983" s="46"/>
      <c r="AE2983" s="46"/>
      <c r="AF2983" s="46"/>
    </row>
    <row r="2984" spans="1:32" x14ac:dyDescent="0.2">
      <c r="A2984"/>
      <c r="B2984"/>
      <c r="D2984"/>
      <c r="F2984"/>
      <c r="G2984"/>
      <c r="H2984"/>
      <c r="I2984"/>
      <c r="J2984"/>
      <c r="K2984"/>
      <c r="L2984"/>
      <c r="M2984"/>
      <c r="N2984"/>
      <c r="O2984"/>
      <c r="P2984"/>
      <c r="Q2984"/>
      <c r="R2984"/>
      <c r="S2984"/>
      <c r="T2984"/>
      <c r="U2984"/>
      <c r="V2984"/>
      <c r="W2984" s="115"/>
      <c r="AB2984" s="46"/>
      <c r="AC2984" s="46"/>
      <c r="AD2984" s="46"/>
      <c r="AE2984" s="46"/>
      <c r="AF2984" s="46"/>
    </row>
    <row r="2985" spans="1:32" x14ac:dyDescent="0.2">
      <c r="A2985"/>
      <c r="B2985"/>
      <c r="D2985"/>
      <c r="F2985"/>
      <c r="G2985"/>
      <c r="H2985"/>
      <c r="I2985"/>
      <c r="J2985"/>
      <c r="K2985"/>
      <c r="L2985"/>
      <c r="M2985"/>
      <c r="N2985"/>
      <c r="O2985"/>
      <c r="P2985"/>
      <c r="Q2985"/>
      <c r="R2985"/>
      <c r="S2985"/>
      <c r="T2985"/>
      <c r="U2985"/>
      <c r="V2985"/>
      <c r="W2985" s="115"/>
      <c r="AB2985" s="46"/>
      <c r="AC2985" s="46"/>
      <c r="AD2985" s="46"/>
      <c r="AE2985" s="46"/>
      <c r="AF2985" s="46"/>
    </row>
    <row r="2986" spans="1:32" x14ac:dyDescent="0.2">
      <c r="A2986"/>
      <c r="B2986"/>
      <c r="D2986"/>
      <c r="F2986"/>
      <c r="G2986"/>
      <c r="H2986"/>
      <c r="I2986"/>
      <c r="J2986"/>
      <c r="K2986"/>
      <c r="L2986"/>
      <c r="M2986"/>
      <c r="N2986"/>
      <c r="O2986"/>
      <c r="P2986"/>
      <c r="Q2986"/>
      <c r="R2986"/>
      <c r="S2986"/>
      <c r="T2986"/>
      <c r="U2986"/>
      <c r="V2986"/>
      <c r="W2986" s="115"/>
      <c r="AB2986" s="46"/>
      <c r="AC2986" s="46"/>
      <c r="AD2986" s="46"/>
      <c r="AE2986" s="46"/>
      <c r="AF2986" s="46"/>
    </row>
    <row r="2987" spans="1:32" x14ac:dyDescent="0.2">
      <c r="A2987"/>
      <c r="B2987"/>
      <c r="D2987"/>
      <c r="F2987"/>
      <c r="G2987"/>
      <c r="H2987"/>
      <c r="I2987"/>
      <c r="J2987"/>
      <c r="K2987"/>
      <c r="L2987"/>
      <c r="M2987"/>
      <c r="N2987"/>
      <c r="O2987"/>
      <c r="P2987"/>
      <c r="Q2987"/>
      <c r="R2987"/>
      <c r="S2987"/>
      <c r="T2987"/>
      <c r="U2987"/>
      <c r="V2987"/>
      <c r="W2987" s="115"/>
      <c r="AB2987" s="46"/>
      <c r="AC2987" s="46"/>
      <c r="AD2987" s="46"/>
      <c r="AE2987" s="46"/>
      <c r="AF2987" s="46"/>
    </row>
    <row r="2988" spans="1:32" x14ac:dyDescent="0.2">
      <c r="A2988"/>
      <c r="B2988"/>
      <c r="D2988"/>
      <c r="F2988"/>
      <c r="G2988"/>
      <c r="H2988"/>
      <c r="I2988"/>
      <c r="J2988"/>
      <c r="K2988"/>
      <c r="L2988"/>
      <c r="M2988"/>
      <c r="N2988"/>
      <c r="O2988"/>
      <c r="P2988"/>
      <c r="Q2988"/>
      <c r="R2988"/>
      <c r="S2988"/>
      <c r="T2988"/>
      <c r="U2988"/>
      <c r="V2988"/>
      <c r="W2988" s="115"/>
      <c r="AB2988" s="46"/>
      <c r="AC2988" s="46"/>
      <c r="AD2988" s="46"/>
      <c r="AE2988" s="46"/>
      <c r="AF2988" s="46"/>
    </row>
    <row r="2989" spans="1:32" x14ac:dyDescent="0.2">
      <c r="A2989"/>
      <c r="B2989"/>
      <c r="D2989"/>
      <c r="F2989"/>
      <c r="G2989"/>
      <c r="H2989"/>
      <c r="I2989"/>
      <c r="J2989"/>
      <c r="K2989"/>
      <c r="L2989"/>
      <c r="M2989"/>
      <c r="N2989"/>
      <c r="O2989"/>
      <c r="P2989"/>
      <c r="Q2989"/>
      <c r="R2989"/>
      <c r="S2989"/>
      <c r="T2989"/>
      <c r="U2989"/>
      <c r="V2989"/>
      <c r="W2989" s="115"/>
      <c r="AB2989" s="46"/>
      <c r="AC2989" s="46"/>
      <c r="AD2989" s="46"/>
      <c r="AE2989" s="46"/>
      <c r="AF2989" s="46"/>
    </row>
    <row r="2990" spans="1:32" x14ac:dyDescent="0.2">
      <c r="A2990"/>
      <c r="B2990"/>
      <c r="D2990"/>
      <c r="F2990"/>
      <c r="G2990"/>
      <c r="H2990"/>
      <c r="I2990"/>
      <c r="J2990"/>
      <c r="K2990"/>
      <c r="L2990"/>
      <c r="M2990"/>
      <c r="N2990"/>
      <c r="O2990"/>
      <c r="P2990"/>
      <c r="Q2990"/>
      <c r="R2990"/>
      <c r="S2990"/>
      <c r="T2990"/>
      <c r="U2990"/>
      <c r="V2990"/>
      <c r="W2990" s="115"/>
      <c r="AB2990" s="46"/>
      <c r="AC2990" s="46"/>
      <c r="AD2990" s="46"/>
      <c r="AE2990" s="46"/>
      <c r="AF2990" s="46"/>
    </row>
    <row r="2991" spans="1:32" x14ac:dyDescent="0.2">
      <c r="A2991"/>
      <c r="B2991"/>
      <c r="D2991"/>
      <c r="F2991"/>
      <c r="G2991"/>
      <c r="H2991"/>
      <c r="I2991"/>
      <c r="J2991"/>
      <c r="K2991"/>
      <c r="L2991"/>
      <c r="M2991"/>
      <c r="N2991"/>
      <c r="O2991"/>
      <c r="P2991"/>
      <c r="Q2991"/>
      <c r="R2991"/>
      <c r="S2991"/>
      <c r="T2991"/>
      <c r="U2991"/>
      <c r="V2991"/>
      <c r="W2991" s="115"/>
      <c r="AB2991" s="46"/>
      <c r="AC2991" s="46"/>
      <c r="AD2991" s="46"/>
      <c r="AE2991" s="46"/>
      <c r="AF2991" s="46"/>
    </row>
    <row r="2992" spans="1:32" x14ac:dyDescent="0.2">
      <c r="A2992"/>
      <c r="B2992"/>
      <c r="D2992"/>
      <c r="F2992"/>
      <c r="G2992"/>
      <c r="H2992"/>
      <c r="I2992"/>
      <c r="J2992"/>
      <c r="K2992"/>
      <c r="L2992"/>
      <c r="M2992"/>
      <c r="N2992"/>
      <c r="O2992"/>
      <c r="P2992"/>
      <c r="Q2992"/>
      <c r="R2992"/>
      <c r="S2992"/>
      <c r="T2992"/>
      <c r="U2992"/>
      <c r="V2992"/>
      <c r="W2992" s="115"/>
      <c r="AB2992" s="46"/>
      <c r="AC2992" s="46"/>
      <c r="AD2992" s="46"/>
      <c r="AE2992" s="46"/>
      <c r="AF2992" s="46"/>
    </row>
    <row r="2993" spans="1:32" x14ac:dyDescent="0.2">
      <c r="A2993"/>
      <c r="B2993"/>
      <c r="D2993"/>
      <c r="F2993"/>
      <c r="G2993"/>
      <c r="H2993"/>
      <c r="I2993"/>
      <c r="J2993"/>
      <c r="K2993"/>
      <c r="L2993"/>
      <c r="M2993"/>
      <c r="N2993"/>
      <c r="O2993"/>
      <c r="P2993"/>
      <c r="Q2993"/>
      <c r="R2993"/>
      <c r="S2993"/>
      <c r="T2993"/>
      <c r="U2993"/>
      <c r="V2993"/>
      <c r="W2993" s="115"/>
      <c r="AB2993" s="46"/>
      <c r="AC2993" s="46"/>
      <c r="AD2993" s="46"/>
      <c r="AE2993" s="46"/>
      <c r="AF2993" s="46"/>
    </row>
    <row r="2994" spans="1:32" x14ac:dyDescent="0.2">
      <c r="A2994"/>
      <c r="B2994"/>
      <c r="D2994"/>
      <c r="F2994"/>
      <c r="G2994"/>
      <c r="H2994"/>
      <c r="I2994"/>
      <c r="J2994"/>
      <c r="K2994"/>
      <c r="L2994"/>
      <c r="M2994"/>
      <c r="N2994"/>
      <c r="O2994"/>
      <c r="P2994"/>
      <c r="Q2994"/>
      <c r="R2994"/>
      <c r="S2994"/>
      <c r="T2994"/>
      <c r="U2994"/>
      <c r="V2994"/>
      <c r="W2994" s="115"/>
      <c r="AB2994" s="46"/>
      <c r="AC2994" s="46"/>
      <c r="AD2994" s="46"/>
      <c r="AE2994" s="46"/>
      <c r="AF2994" s="46"/>
    </row>
    <row r="2995" spans="1:32" x14ac:dyDescent="0.2">
      <c r="A2995"/>
      <c r="B2995"/>
      <c r="D2995"/>
      <c r="F2995"/>
      <c r="G2995"/>
      <c r="H2995"/>
      <c r="I2995"/>
      <c r="J2995"/>
      <c r="K2995"/>
      <c r="L2995"/>
      <c r="M2995"/>
      <c r="N2995"/>
      <c r="O2995"/>
      <c r="P2995"/>
      <c r="Q2995"/>
      <c r="R2995"/>
      <c r="S2995"/>
      <c r="T2995"/>
      <c r="U2995"/>
      <c r="V2995"/>
      <c r="W2995" s="115"/>
      <c r="AB2995" s="46"/>
      <c r="AC2995" s="46"/>
      <c r="AD2995" s="46"/>
      <c r="AE2995" s="46"/>
      <c r="AF2995" s="46"/>
    </row>
    <row r="2996" spans="1:32" x14ac:dyDescent="0.2">
      <c r="A2996"/>
      <c r="B2996"/>
      <c r="D2996"/>
      <c r="F2996"/>
      <c r="G2996"/>
      <c r="H2996"/>
      <c r="I2996"/>
      <c r="J2996"/>
      <c r="K2996"/>
      <c r="L2996"/>
      <c r="M2996"/>
      <c r="N2996"/>
      <c r="O2996"/>
      <c r="P2996"/>
      <c r="Q2996"/>
      <c r="R2996"/>
      <c r="S2996"/>
      <c r="T2996"/>
      <c r="U2996"/>
      <c r="V2996"/>
      <c r="W2996" s="115"/>
      <c r="AB2996" s="46"/>
      <c r="AC2996" s="46"/>
      <c r="AD2996" s="46"/>
      <c r="AE2996" s="46"/>
      <c r="AF2996" s="46"/>
    </row>
    <row r="2997" spans="1:32" x14ac:dyDescent="0.2">
      <c r="A2997"/>
      <c r="B2997"/>
      <c r="D2997"/>
      <c r="F2997"/>
      <c r="G2997"/>
      <c r="H2997"/>
      <c r="I2997"/>
      <c r="J2997"/>
      <c r="K2997"/>
      <c r="L2997"/>
      <c r="M2997"/>
      <c r="N2997"/>
      <c r="O2997"/>
      <c r="P2997"/>
      <c r="Q2997"/>
      <c r="R2997"/>
      <c r="S2997"/>
      <c r="T2997"/>
      <c r="U2997"/>
      <c r="V2997"/>
      <c r="W2997" s="115"/>
      <c r="AB2997" s="46"/>
      <c r="AC2997" s="46"/>
      <c r="AD2997" s="46"/>
      <c r="AE2997" s="46"/>
      <c r="AF2997" s="46"/>
    </row>
    <row r="2998" spans="1:32" x14ac:dyDescent="0.2">
      <c r="A2998"/>
      <c r="B2998"/>
      <c r="D2998"/>
      <c r="F2998"/>
      <c r="G2998"/>
      <c r="H2998"/>
      <c r="I2998"/>
      <c r="J2998"/>
      <c r="K2998"/>
      <c r="L2998"/>
      <c r="M2998"/>
      <c r="N2998"/>
      <c r="O2998"/>
      <c r="P2998"/>
      <c r="Q2998"/>
      <c r="R2998"/>
      <c r="S2998"/>
      <c r="T2998"/>
      <c r="U2998"/>
      <c r="V2998"/>
      <c r="W2998" s="115"/>
      <c r="AB2998" s="46"/>
      <c r="AC2998" s="46"/>
      <c r="AD2998" s="46"/>
      <c r="AE2998" s="46"/>
      <c r="AF2998" s="46"/>
    </row>
    <row r="2999" spans="1:32" x14ac:dyDescent="0.2">
      <c r="A2999"/>
      <c r="B2999"/>
      <c r="D2999"/>
      <c r="F2999"/>
      <c r="G2999"/>
      <c r="H2999"/>
      <c r="I2999"/>
      <c r="J2999"/>
      <c r="K2999"/>
      <c r="L2999"/>
      <c r="M2999"/>
      <c r="N2999"/>
      <c r="O2999"/>
      <c r="P2999"/>
      <c r="Q2999"/>
      <c r="R2999"/>
      <c r="S2999"/>
      <c r="T2999"/>
      <c r="U2999"/>
      <c r="V2999"/>
      <c r="W2999" s="115"/>
      <c r="AB2999" s="46"/>
      <c r="AC2999" s="46"/>
      <c r="AD2999" s="46"/>
      <c r="AE2999" s="46"/>
      <c r="AF2999" s="46"/>
    </row>
    <row r="3000" spans="1:32" x14ac:dyDescent="0.2">
      <c r="A3000"/>
      <c r="B3000"/>
      <c r="D3000"/>
      <c r="F3000"/>
      <c r="G3000"/>
      <c r="H3000"/>
      <c r="I3000"/>
      <c r="J3000"/>
      <c r="K3000"/>
      <c r="L3000"/>
      <c r="M3000"/>
      <c r="N3000"/>
      <c r="O3000"/>
      <c r="P3000"/>
      <c r="Q3000"/>
      <c r="R3000"/>
      <c r="S3000"/>
      <c r="T3000"/>
      <c r="U3000"/>
      <c r="V3000"/>
      <c r="W3000" s="115"/>
      <c r="AB3000" s="46"/>
      <c r="AC3000" s="46"/>
      <c r="AD3000" s="46"/>
      <c r="AE3000" s="46"/>
      <c r="AF3000" s="46"/>
    </row>
    <row r="3001" spans="1:32" x14ac:dyDescent="0.2">
      <c r="A3001"/>
      <c r="B3001"/>
      <c r="D3001"/>
      <c r="F3001"/>
      <c r="G3001"/>
      <c r="H3001"/>
      <c r="I3001"/>
      <c r="J3001"/>
      <c r="K3001"/>
      <c r="L3001"/>
      <c r="M3001"/>
      <c r="N3001"/>
      <c r="O3001"/>
      <c r="P3001"/>
      <c r="Q3001"/>
      <c r="R3001"/>
      <c r="S3001"/>
      <c r="T3001"/>
      <c r="U3001"/>
      <c r="V3001"/>
      <c r="W3001" s="115"/>
      <c r="AB3001" s="46"/>
      <c r="AC3001" s="46"/>
      <c r="AD3001" s="46"/>
      <c r="AE3001" s="46"/>
      <c r="AF3001" s="46"/>
    </row>
    <row r="3002" spans="1:32" x14ac:dyDescent="0.2">
      <c r="A3002"/>
      <c r="B3002"/>
      <c r="D3002"/>
      <c r="F3002"/>
      <c r="G3002"/>
      <c r="H3002"/>
      <c r="I3002"/>
      <c r="J3002"/>
      <c r="K3002"/>
      <c r="L3002"/>
      <c r="M3002"/>
      <c r="N3002"/>
      <c r="O3002"/>
      <c r="P3002"/>
      <c r="Q3002"/>
      <c r="R3002"/>
      <c r="S3002"/>
      <c r="T3002"/>
      <c r="U3002"/>
      <c r="V3002"/>
      <c r="W3002" s="115"/>
      <c r="AB3002" s="46"/>
      <c r="AC3002" s="46"/>
      <c r="AD3002" s="46"/>
      <c r="AE3002" s="46"/>
      <c r="AF3002" s="46"/>
    </row>
    <row r="3003" spans="1:32" x14ac:dyDescent="0.2">
      <c r="A3003"/>
      <c r="B3003"/>
      <c r="D3003"/>
      <c r="F3003"/>
      <c r="G3003"/>
      <c r="H3003"/>
      <c r="I3003"/>
      <c r="J3003"/>
      <c r="K3003"/>
      <c r="L3003"/>
      <c r="M3003"/>
      <c r="N3003"/>
      <c r="O3003"/>
      <c r="P3003"/>
      <c r="Q3003"/>
      <c r="R3003"/>
      <c r="S3003"/>
      <c r="T3003"/>
      <c r="U3003"/>
      <c r="V3003"/>
      <c r="W3003" s="115"/>
      <c r="AB3003" s="46"/>
      <c r="AC3003" s="46"/>
      <c r="AD3003" s="46"/>
      <c r="AE3003" s="46"/>
      <c r="AF3003" s="46"/>
    </row>
    <row r="3004" spans="1:32" x14ac:dyDescent="0.2">
      <c r="A3004"/>
      <c r="B3004"/>
      <c r="D3004"/>
      <c r="F3004"/>
      <c r="G3004"/>
      <c r="H3004"/>
      <c r="I3004"/>
      <c r="J3004"/>
      <c r="K3004"/>
      <c r="L3004"/>
      <c r="M3004"/>
      <c r="N3004"/>
      <c r="O3004"/>
      <c r="P3004"/>
      <c r="Q3004"/>
      <c r="R3004"/>
      <c r="S3004"/>
      <c r="T3004"/>
      <c r="U3004"/>
      <c r="V3004"/>
      <c r="W3004" s="115"/>
      <c r="AB3004" s="46"/>
      <c r="AC3004" s="46"/>
      <c r="AD3004" s="46"/>
      <c r="AE3004" s="46"/>
      <c r="AF3004" s="46"/>
    </row>
    <row r="3005" spans="1:32" x14ac:dyDescent="0.2">
      <c r="A3005"/>
      <c r="B3005"/>
      <c r="D3005"/>
      <c r="F3005"/>
      <c r="G3005"/>
      <c r="H3005"/>
      <c r="I3005"/>
      <c r="J3005"/>
      <c r="K3005"/>
      <c r="L3005"/>
      <c r="M3005"/>
      <c r="N3005"/>
      <c r="O3005"/>
      <c r="P3005"/>
      <c r="Q3005"/>
      <c r="R3005"/>
      <c r="S3005"/>
      <c r="T3005"/>
      <c r="U3005"/>
      <c r="V3005"/>
      <c r="W3005" s="115"/>
      <c r="AB3005" s="46"/>
      <c r="AC3005" s="46"/>
      <c r="AD3005" s="46"/>
      <c r="AE3005" s="46"/>
      <c r="AF3005" s="46"/>
    </row>
    <row r="3006" spans="1:32" x14ac:dyDescent="0.2">
      <c r="A3006"/>
      <c r="B3006"/>
      <c r="D3006"/>
      <c r="F3006"/>
      <c r="G3006"/>
      <c r="H3006"/>
      <c r="I3006"/>
      <c r="J3006"/>
      <c r="K3006"/>
      <c r="L3006"/>
      <c r="M3006"/>
      <c r="N3006"/>
      <c r="O3006"/>
      <c r="P3006"/>
      <c r="Q3006"/>
      <c r="R3006"/>
      <c r="S3006"/>
      <c r="T3006"/>
      <c r="U3006"/>
      <c r="V3006"/>
      <c r="W3006" s="115"/>
      <c r="AB3006" s="46"/>
      <c r="AC3006" s="46"/>
      <c r="AD3006" s="46"/>
      <c r="AE3006" s="46"/>
      <c r="AF3006" s="46"/>
    </row>
    <row r="3007" spans="1:32" x14ac:dyDescent="0.2">
      <c r="A3007"/>
      <c r="B3007"/>
      <c r="D3007"/>
      <c r="F3007"/>
      <c r="G3007"/>
      <c r="H3007"/>
      <c r="I3007"/>
      <c r="J3007"/>
      <c r="K3007"/>
      <c r="L3007"/>
      <c r="M3007"/>
      <c r="N3007"/>
      <c r="O3007"/>
      <c r="P3007"/>
      <c r="Q3007"/>
      <c r="R3007"/>
      <c r="S3007"/>
      <c r="T3007"/>
      <c r="U3007"/>
      <c r="V3007"/>
      <c r="W3007" s="115"/>
      <c r="AB3007" s="46"/>
      <c r="AC3007" s="46"/>
      <c r="AD3007" s="46"/>
      <c r="AE3007" s="46"/>
      <c r="AF3007" s="46"/>
    </row>
    <row r="3008" spans="1:32" x14ac:dyDescent="0.2">
      <c r="A3008"/>
      <c r="B3008"/>
      <c r="D3008"/>
      <c r="F3008"/>
      <c r="G3008"/>
      <c r="H3008"/>
      <c r="I3008"/>
      <c r="J3008"/>
      <c r="K3008"/>
      <c r="L3008"/>
      <c r="M3008"/>
      <c r="N3008"/>
      <c r="O3008"/>
      <c r="P3008"/>
      <c r="Q3008"/>
      <c r="R3008"/>
      <c r="S3008"/>
      <c r="T3008"/>
      <c r="U3008"/>
      <c r="V3008"/>
      <c r="W3008" s="115"/>
      <c r="AB3008" s="46"/>
      <c r="AC3008" s="46"/>
      <c r="AD3008" s="46"/>
      <c r="AE3008" s="46"/>
      <c r="AF3008" s="46"/>
    </row>
    <row r="3009" spans="1:32" x14ac:dyDescent="0.2">
      <c r="A3009"/>
      <c r="B3009"/>
      <c r="D3009"/>
      <c r="F3009"/>
      <c r="G3009"/>
      <c r="H3009"/>
      <c r="I3009"/>
      <c r="J3009"/>
      <c r="K3009"/>
      <c r="L3009"/>
      <c r="M3009"/>
      <c r="N3009"/>
      <c r="O3009"/>
      <c r="P3009"/>
      <c r="Q3009"/>
      <c r="R3009"/>
      <c r="S3009"/>
      <c r="T3009"/>
      <c r="U3009"/>
      <c r="V3009"/>
      <c r="W3009" s="115"/>
      <c r="AB3009" s="46"/>
      <c r="AC3009" s="46"/>
      <c r="AD3009" s="46"/>
      <c r="AE3009" s="46"/>
      <c r="AF3009" s="46"/>
    </row>
    <row r="3010" spans="1:32" x14ac:dyDescent="0.2">
      <c r="A3010"/>
      <c r="B3010"/>
      <c r="D3010"/>
      <c r="F3010"/>
      <c r="G3010"/>
      <c r="H3010"/>
      <c r="I3010"/>
      <c r="J3010"/>
      <c r="K3010"/>
      <c r="L3010"/>
      <c r="M3010"/>
      <c r="N3010"/>
      <c r="O3010"/>
      <c r="P3010"/>
      <c r="Q3010"/>
      <c r="R3010"/>
      <c r="S3010"/>
      <c r="T3010"/>
      <c r="U3010"/>
      <c r="V3010"/>
      <c r="W3010" s="115"/>
      <c r="AB3010" s="46"/>
      <c r="AC3010" s="46"/>
      <c r="AD3010" s="46"/>
      <c r="AE3010" s="46"/>
      <c r="AF3010" s="46"/>
    </row>
    <row r="3011" spans="1:32" x14ac:dyDescent="0.2">
      <c r="A3011"/>
      <c r="B3011"/>
      <c r="D3011"/>
      <c r="F3011"/>
      <c r="G3011"/>
      <c r="H3011"/>
      <c r="I3011"/>
      <c r="J3011"/>
      <c r="K3011"/>
      <c r="L3011"/>
      <c r="M3011"/>
      <c r="N3011"/>
      <c r="O3011"/>
      <c r="P3011"/>
      <c r="Q3011"/>
      <c r="R3011"/>
      <c r="S3011"/>
      <c r="T3011"/>
      <c r="U3011"/>
      <c r="V3011"/>
      <c r="W3011" s="115"/>
      <c r="AB3011" s="46"/>
      <c r="AC3011" s="46"/>
      <c r="AD3011" s="46"/>
      <c r="AE3011" s="46"/>
      <c r="AF3011" s="46"/>
    </row>
    <row r="3012" spans="1:32" x14ac:dyDescent="0.2">
      <c r="A3012"/>
      <c r="B3012"/>
      <c r="D3012"/>
      <c r="F3012"/>
      <c r="G3012"/>
      <c r="H3012"/>
      <c r="I3012"/>
      <c r="J3012"/>
      <c r="K3012"/>
      <c r="L3012"/>
      <c r="M3012"/>
      <c r="N3012"/>
      <c r="O3012"/>
      <c r="P3012"/>
      <c r="Q3012"/>
      <c r="R3012"/>
      <c r="S3012"/>
      <c r="T3012"/>
      <c r="U3012"/>
      <c r="V3012"/>
      <c r="W3012" s="115"/>
      <c r="AB3012" s="46"/>
      <c r="AC3012" s="46"/>
      <c r="AD3012" s="46"/>
      <c r="AE3012" s="46"/>
      <c r="AF3012" s="46"/>
    </row>
    <row r="3013" spans="1:32" x14ac:dyDescent="0.2">
      <c r="A3013"/>
      <c r="B3013"/>
      <c r="D3013"/>
      <c r="F3013"/>
      <c r="G3013"/>
      <c r="H3013"/>
      <c r="I3013"/>
      <c r="J3013"/>
      <c r="K3013"/>
      <c r="L3013"/>
      <c r="M3013"/>
      <c r="N3013"/>
      <c r="O3013"/>
      <c r="P3013"/>
      <c r="Q3013"/>
      <c r="R3013"/>
      <c r="S3013"/>
      <c r="T3013"/>
      <c r="U3013"/>
      <c r="V3013"/>
      <c r="W3013" s="115"/>
      <c r="AB3013" s="46"/>
      <c r="AC3013" s="46"/>
      <c r="AD3013" s="46"/>
      <c r="AE3013" s="46"/>
      <c r="AF3013" s="46"/>
    </row>
    <row r="3014" spans="1:32" x14ac:dyDescent="0.2">
      <c r="A3014"/>
      <c r="B3014"/>
      <c r="D3014"/>
      <c r="F3014"/>
      <c r="G3014"/>
      <c r="H3014"/>
      <c r="I3014"/>
      <c r="J3014"/>
      <c r="K3014"/>
      <c r="L3014"/>
      <c r="M3014"/>
      <c r="N3014"/>
      <c r="O3014"/>
      <c r="P3014"/>
      <c r="Q3014"/>
      <c r="R3014"/>
      <c r="S3014"/>
      <c r="T3014"/>
      <c r="U3014"/>
      <c r="V3014"/>
      <c r="W3014" s="115"/>
      <c r="AB3014" s="46"/>
      <c r="AC3014" s="46"/>
      <c r="AD3014" s="46"/>
      <c r="AE3014" s="46"/>
      <c r="AF3014" s="46"/>
    </row>
    <row r="3015" spans="1:32" x14ac:dyDescent="0.2">
      <c r="A3015"/>
      <c r="B3015"/>
      <c r="D3015"/>
      <c r="F3015"/>
      <c r="G3015"/>
      <c r="H3015"/>
      <c r="I3015"/>
      <c r="J3015"/>
      <c r="K3015"/>
      <c r="L3015"/>
      <c r="M3015"/>
      <c r="N3015"/>
      <c r="O3015"/>
      <c r="P3015"/>
      <c r="Q3015"/>
      <c r="R3015"/>
      <c r="S3015"/>
      <c r="T3015"/>
      <c r="U3015"/>
      <c r="V3015"/>
      <c r="W3015" s="115"/>
      <c r="AB3015" s="46"/>
      <c r="AC3015" s="46"/>
      <c r="AD3015" s="46"/>
      <c r="AE3015" s="46"/>
      <c r="AF3015" s="46"/>
    </row>
    <row r="3016" spans="1:32" x14ac:dyDescent="0.2">
      <c r="A3016"/>
      <c r="B3016"/>
      <c r="D3016"/>
      <c r="F3016"/>
      <c r="G3016"/>
      <c r="H3016"/>
      <c r="I3016"/>
      <c r="J3016"/>
      <c r="K3016"/>
      <c r="L3016"/>
      <c r="M3016"/>
      <c r="N3016"/>
      <c r="O3016"/>
      <c r="P3016"/>
      <c r="Q3016"/>
      <c r="R3016"/>
      <c r="S3016"/>
      <c r="T3016"/>
      <c r="U3016"/>
      <c r="V3016"/>
      <c r="W3016" s="115"/>
      <c r="AB3016" s="46"/>
      <c r="AC3016" s="46"/>
      <c r="AD3016" s="46"/>
      <c r="AE3016" s="46"/>
      <c r="AF3016" s="46"/>
    </row>
    <row r="3017" spans="1:32" x14ac:dyDescent="0.2">
      <c r="A3017"/>
      <c r="B3017"/>
      <c r="D3017"/>
      <c r="F3017"/>
      <c r="G3017"/>
      <c r="H3017"/>
      <c r="I3017"/>
      <c r="J3017"/>
      <c r="K3017"/>
      <c r="L3017"/>
      <c r="M3017"/>
      <c r="N3017"/>
      <c r="O3017"/>
      <c r="P3017"/>
      <c r="Q3017"/>
      <c r="R3017"/>
      <c r="S3017"/>
      <c r="T3017"/>
      <c r="U3017"/>
      <c r="V3017"/>
      <c r="W3017" s="115"/>
      <c r="AB3017" s="46"/>
      <c r="AC3017" s="46"/>
      <c r="AD3017" s="46"/>
      <c r="AE3017" s="46"/>
      <c r="AF3017" s="46"/>
    </row>
    <row r="3018" spans="1:32" x14ac:dyDescent="0.2">
      <c r="A3018"/>
      <c r="B3018"/>
      <c r="D3018"/>
      <c r="F3018"/>
      <c r="G3018"/>
      <c r="H3018"/>
      <c r="I3018"/>
      <c r="J3018"/>
      <c r="K3018"/>
      <c r="L3018"/>
      <c r="M3018"/>
      <c r="N3018"/>
      <c r="O3018"/>
      <c r="P3018"/>
      <c r="Q3018"/>
      <c r="R3018"/>
      <c r="S3018"/>
      <c r="T3018"/>
      <c r="U3018"/>
      <c r="V3018"/>
      <c r="W3018" s="115"/>
      <c r="AB3018" s="46"/>
      <c r="AC3018" s="46"/>
      <c r="AD3018" s="46"/>
      <c r="AE3018" s="46"/>
      <c r="AF3018" s="46"/>
    </row>
    <row r="3019" spans="1:32" x14ac:dyDescent="0.2">
      <c r="A3019"/>
      <c r="B3019"/>
      <c r="D3019"/>
      <c r="F3019"/>
      <c r="G3019"/>
      <c r="H3019"/>
      <c r="I3019"/>
      <c r="J3019"/>
      <c r="K3019"/>
      <c r="L3019"/>
      <c r="M3019"/>
      <c r="N3019"/>
      <c r="O3019"/>
      <c r="P3019"/>
      <c r="Q3019"/>
      <c r="R3019"/>
      <c r="S3019"/>
      <c r="T3019"/>
      <c r="U3019"/>
      <c r="V3019"/>
      <c r="W3019" s="115"/>
      <c r="AB3019" s="46"/>
      <c r="AC3019" s="46"/>
      <c r="AD3019" s="46"/>
      <c r="AE3019" s="46"/>
      <c r="AF3019" s="46"/>
    </row>
    <row r="3020" spans="1:32" x14ac:dyDescent="0.2">
      <c r="A3020"/>
      <c r="B3020"/>
      <c r="D3020"/>
      <c r="F3020"/>
      <c r="G3020"/>
      <c r="H3020"/>
      <c r="I3020"/>
      <c r="J3020"/>
      <c r="K3020"/>
      <c r="L3020"/>
      <c r="M3020"/>
      <c r="N3020"/>
      <c r="O3020"/>
      <c r="P3020"/>
      <c r="Q3020"/>
      <c r="R3020"/>
      <c r="S3020"/>
      <c r="T3020"/>
      <c r="U3020"/>
      <c r="V3020"/>
      <c r="W3020" s="115"/>
      <c r="AB3020" s="46"/>
      <c r="AC3020" s="46"/>
      <c r="AD3020" s="46"/>
      <c r="AE3020" s="46"/>
      <c r="AF3020" s="46"/>
    </row>
    <row r="3021" spans="1:32" x14ac:dyDescent="0.2">
      <c r="A3021"/>
      <c r="B3021"/>
      <c r="D3021"/>
      <c r="F3021"/>
      <c r="G3021"/>
      <c r="H3021"/>
      <c r="I3021"/>
      <c r="J3021"/>
      <c r="K3021"/>
      <c r="L3021"/>
      <c r="M3021"/>
      <c r="N3021"/>
      <c r="O3021"/>
      <c r="P3021"/>
      <c r="Q3021"/>
      <c r="R3021"/>
      <c r="S3021"/>
      <c r="T3021"/>
      <c r="U3021"/>
      <c r="V3021"/>
      <c r="W3021" s="115"/>
      <c r="AB3021" s="46"/>
      <c r="AC3021" s="46"/>
      <c r="AD3021" s="46"/>
      <c r="AE3021" s="46"/>
      <c r="AF3021" s="46"/>
    </row>
    <row r="3022" spans="1:32" x14ac:dyDescent="0.2">
      <c r="A3022"/>
      <c r="B3022"/>
      <c r="D3022"/>
      <c r="F3022"/>
      <c r="G3022"/>
      <c r="H3022"/>
      <c r="I3022"/>
      <c r="J3022"/>
      <c r="K3022"/>
      <c r="L3022"/>
      <c r="M3022"/>
      <c r="N3022"/>
      <c r="O3022"/>
      <c r="P3022"/>
      <c r="Q3022"/>
      <c r="R3022"/>
      <c r="S3022"/>
      <c r="T3022"/>
      <c r="U3022"/>
      <c r="V3022"/>
      <c r="W3022" s="115"/>
      <c r="AB3022" s="46"/>
      <c r="AC3022" s="46"/>
      <c r="AD3022" s="46"/>
      <c r="AE3022" s="46"/>
      <c r="AF3022" s="46"/>
    </row>
    <row r="3023" spans="1:32" x14ac:dyDescent="0.2">
      <c r="A3023"/>
      <c r="B3023"/>
      <c r="D3023"/>
      <c r="F3023"/>
      <c r="G3023"/>
      <c r="H3023"/>
      <c r="I3023"/>
      <c r="J3023"/>
      <c r="K3023"/>
      <c r="L3023"/>
      <c r="M3023"/>
      <c r="N3023"/>
      <c r="O3023"/>
      <c r="P3023"/>
      <c r="Q3023"/>
      <c r="R3023"/>
      <c r="S3023"/>
      <c r="T3023"/>
      <c r="U3023"/>
      <c r="V3023"/>
      <c r="W3023" s="115"/>
      <c r="AB3023" s="46"/>
      <c r="AC3023" s="46"/>
      <c r="AD3023" s="46"/>
      <c r="AE3023" s="46"/>
      <c r="AF3023" s="46"/>
    </row>
    <row r="3024" spans="1:32" x14ac:dyDescent="0.2">
      <c r="A3024"/>
      <c r="B3024"/>
      <c r="D3024"/>
      <c r="F3024"/>
      <c r="G3024"/>
      <c r="H3024"/>
      <c r="I3024"/>
      <c r="J3024"/>
      <c r="K3024"/>
      <c r="L3024"/>
      <c r="M3024"/>
      <c r="N3024"/>
      <c r="O3024"/>
      <c r="P3024"/>
      <c r="Q3024"/>
      <c r="R3024"/>
      <c r="S3024"/>
      <c r="T3024"/>
      <c r="U3024"/>
      <c r="V3024"/>
      <c r="W3024" s="115"/>
      <c r="AB3024" s="46"/>
      <c r="AC3024" s="46"/>
      <c r="AD3024" s="46"/>
      <c r="AE3024" s="46"/>
      <c r="AF3024" s="46"/>
    </row>
    <row r="3025" spans="1:32" x14ac:dyDescent="0.2">
      <c r="A3025"/>
      <c r="B3025"/>
      <c r="D3025"/>
      <c r="F3025"/>
      <c r="G3025"/>
      <c r="H3025"/>
      <c r="I3025"/>
      <c r="J3025"/>
      <c r="K3025"/>
      <c r="L3025"/>
      <c r="M3025"/>
      <c r="N3025"/>
      <c r="O3025"/>
      <c r="P3025"/>
      <c r="Q3025"/>
      <c r="R3025"/>
      <c r="S3025"/>
      <c r="T3025"/>
      <c r="U3025"/>
      <c r="V3025"/>
      <c r="W3025" s="115"/>
      <c r="AB3025" s="46"/>
      <c r="AC3025" s="46"/>
      <c r="AD3025" s="46"/>
      <c r="AE3025" s="46"/>
      <c r="AF3025" s="46"/>
    </row>
    <row r="3026" spans="1:32" x14ac:dyDescent="0.2">
      <c r="A3026"/>
      <c r="B3026"/>
      <c r="D3026"/>
      <c r="F3026"/>
      <c r="G3026"/>
      <c r="H3026"/>
      <c r="I3026"/>
      <c r="J3026"/>
      <c r="K3026"/>
      <c r="L3026"/>
      <c r="M3026"/>
      <c r="N3026"/>
      <c r="O3026"/>
      <c r="P3026"/>
      <c r="Q3026"/>
      <c r="R3026"/>
      <c r="S3026"/>
      <c r="T3026"/>
      <c r="U3026"/>
      <c r="V3026"/>
      <c r="W3026" s="115"/>
      <c r="AB3026" s="46"/>
      <c r="AC3026" s="46"/>
      <c r="AD3026" s="46"/>
      <c r="AE3026" s="46"/>
      <c r="AF3026" s="46"/>
    </row>
    <row r="3027" spans="1:32" x14ac:dyDescent="0.2">
      <c r="A3027"/>
      <c r="B3027"/>
      <c r="D3027"/>
      <c r="F3027"/>
      <c r="G3027"/>
      <c r="H3027"/>
      <c r="I3027"/>
      <c r="J3027"/>
      <c r="K3027"/>
      <c r="L3027"/>
      <c r="M3027"/>
      <c r="N3027"/>
      <c r="O3027"/>
      <c r="P3027"/>
      <c r="Q3027"/>
      <c r="R3027"/>
      <c r="S3027"/>
      <c r="T3027"/>
      <c r="U3027"/>
      <c r="V3027"/>
      <c r="W3027" s="115"/>
      <c r="AB3027" s="46"/>
      <c r="AC3027" s="46"/>
      <c r="AD3027" s="46"/>
      <c r="AE3027" s="46"/>
      <c r="AF3027" s="46"/>
    </row>
    <row r="3028" spans="1:32" x14ac:dyDescent="0.2">
      <c r="A3028"/>
      <c r="B3028"/>
      <c r="D3028"/>
      <c r="F3028"/>
      <c r="G3028"/>
      <c r="H3028"/>
      <c r="I3028"/>
      <c r="J3028"/>
      <c r="K3028"/>
      <c r="L3028"/>
      <c r="M3028"/>
      <c r="N3028"/>
      <c r="O3028"/>
      <c r="P3028"/>
      <c r="Q3028"/>
      <c r="R3028"/>
      <c r="S3028"/>
      <c r="T3028"/>
      <c r="U3028"/>
      <c r="V3028"/>
      <c r="W3028" s="115"/>
      <c r="AB3028" s="46"/>
      <c r="AC3028" s="46"/>
      <c r="AD3028" s="46"/>
      <c r="AE3028" s="46"/>
      <c r="AF3028" s="46"/>
    </row>
    <row r="3029" spans="1:32" x14ac:dyDescent="0.2">
      <c r="A3029"/>
      <c r="B3029"/>
      <c r="D3029"/>
      <c r="F3029"/>
      <c r="G3029"/>
      <c r="H3029"/>
      <c r="I3029"/>
      <c r="J3029"/>
      <c r="K3029"/>
      <c r="L3029"/>
      <c r="M3029"/>
      <c r="N3029"/>
      <c r="O3029"/>
      <c r="P3029"/>
      <c r="Q3029"/>
      <c r="R3029"/>
      <c r="S3029"/>
      <c r="T3029"/>
      <c r="U3029"/>
      <c r="V3029"/>
      <c r="W3029" s="115"/>
      <c r="AB3029" s="46"/>
      <c r="AC3029" s="46"/>
      <c r="AD3029" s="46"/>
      <c r="AE3029" s="46"/>
      <c r="AF3029" s="46"/>
    </row>
    <row r="3030" spans="1:32" x14ac:dyDescent="0.2">
      <c r="A3030"/>
      <c r="B3030"/>
      <c r="D3030"/>
      <c r="F3030"/>
      <c r="G3030"/>
      <c r="H3030"/>
      <c r="I3030"/>
      <c r="J3030"/>
      <c r="K3030"/>
      <c r="L3030"/>
      <c r="M3030"/>
      <c r="N3030"/>
      <c r="O3030"/>
      <c r="P3030"/>
      <c r="Q3030"/>
      <c r="R3030"/>
      <c r="S3030"/>
      <c r="T3030"/>
      <c r="U3030"/>
      <c r="V3030"/>
      <c r="W3030" s="115"/>
      <c r="AB3030" s="46"/>
      <c r="AC3030" s="46"/>
      <c r="AD3030" s="46"/>
      <c r="AE3030" s="46"/>
      <c r="AF3030" s="46"/>
    </row>
    <row r="3031" spans="1:32" x14ac:dyDescent="0.2">
      <c r="A3031"/>
      <c r="B3031"/>
      <c r="D3031"/>
      <c r="F3031"/>
      <c r="G3031"/>
      <c r="H3031"/>
      <c r="I3031"/>
      <c r="J3031"/>
      <c r="K3031"/>
      <c r="L3031"/>
      <c r="M3031"/>
      <c r="N3031"/>
      <c r="O3031"/>
      <c r="P3031"/>
      <c r="Q3031"/>
      <c r="R3031"/>
      <c r="S3031"/>
      <c r="T3031"/>
      <c r="U3031"/>
      <c r="V3031"/>
      <c r="W3031" s="115"/>
      <c r="AB3031" s="46"/>
      <c r="AC3031" s="46"/>
      <c r="AD3031" s="46"/>
      <c r="AE3031" s="46"/>
      <c r="AF3031" s="46"/>
    </row>
    <row r="3032" spans="1:32" x14ac:dyDescent="0.2">
      <c r="A3032"/>
      <c r="B3032"/>
      <c r="D3032"/>
      <c r="F3032"/>
      <c r="G3032"/>
      <c r="H3032"/>
      <c r="I3032"/>
      <c r="J3032"/>
      <c r="K3032"/>
      <c r="L3032"/>
      <c r="M3032"/>
      <c r="N3032"/>
      <c r="O3032"/>
      <c r="P3032"/>
      <c r="Q3032"/>
      <c r="R3032"/>
      <c r="S3032"/>
      <c r="T3032"/>
      <c r="U3032"/>
      <c r="V3032"/>
      <c r="W3032" s="115"/>
      <c r="AB3032" s="46"/>
      <c r="AC3032" s="46"/>
      <c r="AD3032" s="46"/>
      <c r="AE3032" s="46"/>
      <c r="AF3032" s="46"/>
    </row>
    <row r="3033" spans="1:32" x14ac:dyDescent="0.2">
      <c r="A3033"/>
      <c r="B3033"/>
      <c r="D3033"/>
      <c r="F3033"/>
      <c r="G3033"/>
      <c r="H3033"/>
      <c r="I3033"/>
      <c r="J3033"/>
      <c r="K3033"/>
      <c r="L3033"/>
      <c r="M3033"/>
      <c r="N3033"/>
      <c r="O3033"/>
      <c r="P3033"/>
      <c r="Q3033"/>
      <c r="R3033"/>
      <c r="S3033"/>
      <c r="T3033"/>
      <c r="U3033"/>
      <c r="V3033"/>
      <c r="W3033" s="115"/>
      <c r="AB3033" s="46"/>
      <c r="AC3033" s="46"/>
      <c r="AD3033" s="46"/>
      <c r="AE3033" s="46"/>
      <c r="AF3033" s="46"/>
    </row>
    <row r="3034" spans="1:32" x14ac:dyDescent="0.2">
      <c r="A3034"/>
      <c r="B3034"/>
      <c r="D3034"/>
      <c r="F3034"/>
      <c r="G3034"/>
      <c r="H3034"/>
      <c r="I3034"/>
      <c r="J3034"/>
      <c r="K3034"/>
      <c r="L3034"/>
      <c r="M3034"/>
      <c r="N3034"/>
      <c r="O3034"/>
      <c r="P3034"/>
      <c r="Q3034"/>
      <c r="R3034"/>
      <c r="S3034"/>
      <c r="T3034"/>
      <c r="U3034"/>
      <c r="V3034"/>
      <c r="W3034" s="115"/>
      <c r="AB3034" s="46"/>
      <c r="AC3034" s="46"/>
      <c r="AD3034" s="46"/>
      <c r="AE3034" s="46"/>
      <c r="AF3034" s="46"/>
    </row>
    <row r="3035" spans="1:32" x14ac:dyDescent="0.2">
      <c r="A3035"/>
      <c r="B3035"/>
      <c r="D3035"/>
      <c r="F3035"/>
      <c r="G3035"/>
      <c r="H3035"/>
      <c r="I3035"/>
      <c r="J3035"/>
      <c r="K3035"/>
      <c r="L3035"/>
      <c r="M3035"/>
      <c r="N3035"/>
      <c r="O3035"/>
      <c r="P3035"/>
      <c r="Q3035"/>
      <c r="R3035"/>
      <c r="S3035"/>
      <c r="T3035"/>
      <c r="U3035"/>
      <c r="V3035"/>
      <c r="W3035" s="115"/>
      <c r="AB3035" s="46"/>
      <c r="AC3035" s="46"/>
      <c r="AD3035" s="46"/>
      <c r="AE3035" s="46"/>
      <c r="AF3035" s="46"/>
    </row>
    <row r="3036" spans="1:32" x14ac:dyDescent="0.2">
      <c r="A3036"/>
      <c r="B3036"/>
      <c r="D3036"/>
      <c r="F3036"/>
      <c r="G3036"/>
      <c r="H3036"/>
      <c r="I3036"/>
      <c r="J3036"/>
      <c r="K3036"/>
      <c r="L3036"/>
      <c r="M3036"/>
      <c r="N3036"/>
      <c r="O3036"/>
      <c r="P3036"/>
      <c r="Q3036"/>
      <c r="R3036"/>
      <c r="S3036"/>
      <c r="T3036"/>
      <c r="U3036"/>
      <c r="V3036"/>
      <c r="W3036" s="115"/>
      <c r="AB3036" s="46"/>
      <c r="AC3036" s="46"/>
      <c r="AD3036" s="46"/>
      <c r="AE3036" s="46"/>
      <c r="AF3036" s="46"/>
    </row>
    <row r="3037" spans="1:32" x14ac:dyDescent="0.2">
      <c r="A3037"/>
      <c r="B3037"/>
      <c r="D3037"/>
      <c r="F3037"/>
      <c r="G3037"/>
      <c r="H3037"/>
      <c r="I3037"/>
      <c r="J3037"/>
      <c r="K3037"/>
      <c r="L3037"/>
      <c r="M3037"/>
      <c r="N3037"/>
      <c r="O3037"/>
      <c r="P3037"/>
      <c r="Q3037"/>
      <c r="R3037"/>
      <c r="S3037"/>
      <c r="T3037"/>
      <c r="U3037"/>
      <c r="V3037"/>
      <c r="W3037" s="115"/>
      <c r="AB3037" s="46"/>
      <c r="AC3037" s="46"/>
      <c r="AD3037" s="46"/>
      <c r="AE3037" s="46"/>
      <c r="AF3037" s="46"/>
    </row>
    <row r="3038" spans="1:32" x14ac:dyDescent="0.2">
      <c r="A3038"/>
      <c r="B3038"/>
      <c r="D3038"/>
      <c r="F3038"/>
      <c r="G3038"/>
      <c r="H3038"/>
      <c r="I3038"/>
      <c r="J3038"/>
      <c r="K3038"/>
      <c r="L3038"/>
      <c r="M3038"/>
      <c r="N3038"/>
      <c r="O3038"/>
      <c r="P3038"/>
      <c r="Q3038"/>
      <c r="R3038"/>
      <c r="S3038"/>
      <c r="T3038"/>
      <c r="U3038"/>
      <c r="V3038"/>
      <c r="W3038" s="115"/>
      <c r="AB3038" s="46"/>
      <c r="AC3038" s="46"/>
      <c r="AD3038" s="46"/>
      <c r="AE3038" s="46"/>
      <c r="AF3038" s="46"/>
    </row>
    <row r="3039" spans="1:32" x14ac:dyDescent="0.2">
      <c r="A3039"/>
      <c r="B3039"/>
      <c r="D3039"/>
      <c r="F3039"/>
      <c r="G3039"/>
      <c r="H3039"/>
      <c r="I3039"/>
      <c r="J3039"/>
      <c r="K3039"/>
      <c r="L3039"/>
      <c r="M3039"/>
      <c r="N3039"/>
      <c r="O3039"/>
      <c r="P3039"/>
      <c r="Q3039"/>
      <c r="R3039"/>
      <c r="S3039"/>
      <c r="T3039"/>
      <c r="U3039"/>
      <c r="V3039"/>
      <c r="W3039" s="115"/>
      <c r="AB3039" s="46"/>
      <c r="AC3039" s="46"/>
      <c r="AD3039" s="46"/>
      <c r="AE3039" s="46"/>
      <c r="AF3039" s="46"/>
    </row>
    <row r="3040" spans="1:32" x14ac:dyDescent="0.2">
      <c r="A3040"/>
      <c r="B3040"/>
      <c r="D3040"/>
      <c r="F3040"/>
      <c r="G3040"/>
      <c r="H3040"/>
      <c r="I3040"/>
      <c r="J3040"/>
      <c r="K3040"/>
      <c r="L3040"/>
      <c r="M3040"/>
      <c r="N3040"/>
      <c r="O3040"/>
      <c r="P3040"/>
      <c r="Q3040"/>
      <c r="R3040"/>
      <c r="S3040"/>
      <c r="T3040"/>
      <c r="U3040"/>
      <c r="V3040"/>
      <c r="W3040" s="115"/>
      <c r="AB3040" s="46"/>
      <c r="AC3040" s="46"/>
      <c r="AD3040" s="46"/>
      <c r="AE3040" s="46"/>
      <c r="AF3040" s="46"/>
    </row>
    <row r="3041" spans="1:32" x14ac:dyDescent="0.2">
      <c r="A3041"/>
      <c r="B3041"/>
      <c r="D3041"/>
      <c r="F3041"/>
      <c r="G3041"/>
      <c r="H3041"/>
      <c r="I3041"/>
      <c r="J3041"/>
      <c r="K3041"/>
      <c r="L3041"/>
      <c r="M3041"/>
      <c r="N3041"/>
      <c r="O3041"/>
      <c r="P3041"/>
      <c r="Q3041"/>
      <c r="R3041"/>
      <c r="S3041"/>
      <c r="T3041"/>
      <c r="U3041"/>
      <c r="V3041"/>
      <c r="W3041" s="115"/>
      <c r="AB3041" s="46"/>
      <c r="AC3041" s="46"/>
      <c r="AD3041" s="46"/>
      <c r="AE3041" s="46"/>
      <c r="AF3041" s="46"/>
    </row>
    <row r="3042" spans="1:32" x14ac:dyDescent="0.2">
      <c r="A3042"/>
      <c r="B3042"/>
      <c r="D3042"/>
      <c r="F3042"/>
      <c r="G3042"/>
      <c r="H3042"/>
      <c r="I3042"/>
      <c r="J3042"/>
      <c r="K3042"/>
      <c r="L3042"/>
      <c r="M3042"/>
      <c r="N3042"/>
      <c r="O3042"/>
      <c r="P3042"/>
      <c r="Q3042"/>
      <c r="R3042"/>
      <c r="S3042"/>
      <c r="T3042"/>
      <c r="U3042"/>
      <c r="V3042"/>
      <c r="W3042" s="115"/>
      <c r="AB3042" s="46"/>
      <c r="AC3042" s="46"/>
      <c r="AD3042" s="46"/>
      <c r="AE3042" s="46"/>
      <c r="AF3042" s="46"/>
    </row>
    <row r="3043" spans="1:32" x14ac:dyDescent="0.2">
      <c r="A3043"/>
      <c r="B3043"/>
      <c r="D3043"/>
      <c r="F3043"/>
      <c r="G3043"/>
      <c r="H3043"/>
      <c r="I3043"/>
      <c r="J3043"/>
      <c r="K3043"/>
      <c r="L3043"/>
      <c r="M3043"/>
      <c r="N3043"/>
      <c r="O3043"/>
      <c r="P3043"/>
      <c r="Q3043"/>
      <c r="R3043"/>
      <c r="S3043"/>
      <c r="T3043"/>
      <c r="U3043"/>
      <c r="V3043"/>
      <c r="W3043" s="115"/>
      <c r="AB3043" s="46"/>
      <c r="AC3043" s="46"/>
      <c r="AD3043" s="46"/>
      <c r="AE3043" s="46"/>
      <c r="AF3043" s="46"/>
    </row>
    <row r="3044" spans="1:32" x14ac:dyDescent="0.2">
      <c r="A3044"/>
      <c r="B3044"/>
      <c r="D3044"/>
      <c r="F3044"/>
      <c r="G3044"/>
      <c r="H3044"/>
      <c r="I3044"/>
      <c r="J3044"/>
      <c r="K3044"/>
      <c r="L3044"/>
      <c r="M3044"/>
      <c r="N3044"/>
      <c r="O3044"/>
      <c r="P3044"/>
      <c r="Q3044"/>
      <c r="R3044"/>
      <c r="S3044"/>
      <c r="T3044"/>
      <c r="U3044"/>
      <c r="V3044"/>
      <c r="W3044" s="115"/>
      <c r="AB3044" s="46"/>
      <c r="AC3044" s="46"/>
      <c r="AD3044" s="46"/>
      <c r="AE3044" s="46"/>
      <c r="AF3044" s="46"/>
    </row>
    <row r="3045" spans="1:32" x14ac:dyDescent="0.2">
      <c r="A3045"/>
      <c r="B3045"/>
      <c r="D3045"/>
      <c r="F3045"/>
      <c r="G3045"/>
      <c r="H3045"/>
      <c r="I3045"/>
      <c r="J3045"/>
      <c r="K3045"/>
      <c r="L3045"/>
      <c r="M3045"/>
      <c r="N3045"/>
      <c r="O3045"/>
      <c r="P3045"/>
      <c r="Q3045"/>
      <c r="R3045"/>
      <c r="S3045"/>
      <c r="T3045"/>
      <c r="U3045"/>
      <c r="V3045"/>
      <c r="W3045" s="115"/>
      <c r="AB3045" s="46"/>
      <c r="AC3045" s="46"/>
      <c r="AD3045" s="46"/>
      <c r="AE3045" s="46"/>
      <c r="AF3045" s="46"/>
    </row>
    <row r="3046" spans="1:32" x14ac:dyDescent="0.2">
      <c r="A3046"/>
      <c r="B3046"/>
      <c r="D3046"/>
      <c r="F3046"/>
      <c r="G3046"/>
      <c r="H3046"/>
      <c r="I3046"/>
      <c r="J3046"/>
      <c r="K3046"/>
      <c r="L3046"/>
      <c r="M3046"/>
      <c r="N3046"/>
      <c r="O3046"/>
      <c r="P3046"/>
      <c r="Q3046"/>
      <c r="R3046"/>
      <c r="S3046"/>
      <c r="T3046"/>
      <c r="U3046"/>
      <c r="V3046"/>
      <c r="W3046" s="115"/>
      <c r="AB3046" s="46"/>
      <c r="AC3046" s="46"/>
      <c r="AD3046" s="46"/>
      <c r="AE3046" s="46"/>
      <c r="AF3046" s="46"/>
    </row>
    <row r="3047" spans="1:32" x14ac:dyDescent="0.2">
      <c r="A3047"/>
      <c r="B3047"/>
      <c r="D3047"/>
      <c r="F3047"/>
      <c r="G3047"/>
      <c r="H3047"/>
      <c r="I3047"/>
      <c r="J3047"/>
      <c r="K3047"/>
      <c r="L3047"/>
      <c r="M3047"/>
      <c r="N3047"/>
      <c r="O3047"/>
      <c r="P3047"/>
      <c r="Q3047"/>
      <c r="R3047"/>
      <c r="S3047"/>
      <c r="T3047"/>
      <c r="U3047"/>
      <c r="V3047"/>
      <c r="W3047" s="115"/>
      <c r="AB3047" s="46"/>
      <c r="AC3047" s="46"/>
      <c r="AD3047" s="46"/>
      <c r="AE3047" s="46"/>
      <c r="AF3047" s="46"/>
    </row>
    <row r="3048" spans="1:32" x14ac:dyDescent="0.2">
      <c r="A3048"/>
      <c r="B3048"/>
      <c r="D3048"/>
      <c r="F3048"/>
      <c r="G3048"/>
      <c r="H3048"/>
      <c r="I3048"/>
      <c r="J3048"/>
      <c r="K3048"/>
      <c r="L3048"/>
      <c r="M3048"/>
      <c r="N3048"/>
      <c r="O3048"/>
      <c r="P3048"/>
      <c r="Q3048"/>
      <c r="R3048"/>
      <c r="S3048"/>
      <c r="T3048"/>
      <c r="U3048"/>
      <c r="V3048"/>
      <c r="W3048" s="115"/>
      <c r="AB3048" s="46"/>
      <c r="AC3048" s="46"/>
      <c r="AD3048" s="46"/>
      <c r="AE3048" s="46"/>
      <c r="AF3048" s="46"/>
    </row>
    <row r="3049" spans="1:32" x14ac:dyDescent="0.2">
      <c r="A3049"/>
      <c r="B3049"/>
      <c r="D3049"/>
      <c r="F3049"/>
      <c r="G3049"/>
      <c r="H3049"/>
      <c r="I3049"/>
      <c r="J3049"/>
      <c r="K3049"/>
      <c r="L3049"/>
      <c r="M3049"/>
      <c r="N3049"/>
      <c r="O3049"/>
      <c r="P3049"/>
      <c r="Q3049"/>
      <c r="R3049"/>
      <c r="S3049"/>
      <c r="T3049"/>
      <c r="U3049"/>
      <c r="V3049"/>
      <c r="W3049" s="115"/>
      <c r="AB3049" s="46"/>
      <c r="AC3049" s="46"/>
      <c r="AD3049" s="46"/>
      <c r="AE3049" s="46"/>
      <c r="AF3049" s="46"/>
    </row>
    <row r="3050" spans="1:32" x14ac:dyDescent="0.2">
      <c r="A3050"/>
      <c r="B3050"/>
      <c r="D3050"/>
      <c r="F3050"/>
      <c r="G3050"/>
      <c r="H3050"/>
      <c r="I3050"/>
      <c r="J3050"/>
      <c r="K3050"/>
      <c r="L3050"/>
      <c r="M3050"/>
      <c r="N3050"/>
      <c r="O3050"/>
      <c r="P3050"/>
      <c r="Q3050"/>
      <c r="R3050"/>
      <c r="S3050"/>
      <c r="T3050"/>
      <c r="U3050"/>
      <c r="V3050"/>
      <c r="W3050" s="115"/>
      <c r="AB3050" s="46"/>
      <c r="AC3050" s="46"/>
      <c r="AD3050" s="46"/>
      <c r="AE3050" s="46"/>
      <c r="AF3050" s="46"/>
    </row>
    <row r="3051" spans="1:32" x14ac:dyDescent="0.2">
      <c r="A3051"/>
      <c r="B3051"/>
      <c r="D3051"/>
      <c r="F3051"/>
      <c r="G3051"/>
      <c r="H3051"/>
      <c r="I3051"/>
      <c r="J3051"/>
      <c r="K3051"/>
      <c r="L3051"/>
      <c r="M3051"/>
      <c r="N3051"/>
      <c r="O3051"/>
      <c r="P3051"/>
      <c r="Q3051"/>
      <c r="R3051"/>
      <c r="S3051"/>
      <c r="T3051"/>
      <c r="U3051"/>
      <c r="V3051"/>
      <c r="W3051" s="115"/>
      <c r="AB3051" s="46"/>
      <c r="AC3051" s="46"/>
      <c r="AD3051" s="46"/>
      <c r="AE3051" s="46"/>
      <c r="AF3051" s="46"/>
    </row>
    <row r="3052" spans="1:32" x14ac:dyDescent="0.2">
      <c r="A3052"/>
      <c r="B3052"/>
      <c r="D3052"/>
      <c r="F3052"/>
      <c r="G3052"/>
      <c r="H3052"/>
      <c r="I3052"/>
      <c r="J3052"/>
      <c r="K3052"/>
      <c r="L3052"/>
      <c r="M3052"/>
      <c r="N3052"/>
      <c r="O3052"/>
      <c r="P3052"/>
      <c r="Q3052"/>
      <c r="R3052"/>
      <c r="S3052"/>
      <c r="T3052"/>
      <c r="U3052"/>
      <c r="V3052"/>
      <c r="W3052" s="115"/>
      <c r="AB3052" s="46"/>
      <c r="AC3052" s="46"/>
      <c r="AD3052" s="46"/>
      <c r="AE3052" s="46"/>
      <c r="AF3052" s="46"/>
    </row>
    <row r="3053" spans="1:32" x14ac:dyDescent="0.2">
      <c r="A3053"/>
      <c r="B3053"/>
      <c r="D3053"/>
      <c r="F3053"/>
      <c r="G3053"/>
      <c r="H3053"/>
      <c r="I3053"/>
      <c r="J3053"/>
      <c r="K3053"/>
      <c r="L3053"/>
      <c r="M3053"/>
      <c r="N3053"/>
      <c r="O3053"/>
      <c r="P3053"/>
      <c r="Q3053"/>
      <c r="R3053"/>
      <c r="S3053"/>
      <c r="T3053"/>
      <c r="U3053"/>
      <c r="V3053"/>
      <c r="W3053" s="115"/>
      <c r="AB3053" s="46"/>
      <c r="AC3053" s="46"/>
      <c r="AD3053" s="46"/>
      <c r="AE3053" s="46"/>
      <c r="AF3053" s="46"/>
    </row>
    <row r="3054" spans="1:32" x14ac:dyDescent="0.2">
      <c r="A3054"/>
      <c r="B3054"/>
      <c r="D3054"/>
      <c r="F3054"/>
      <c r="G3054"/>
      <c r="H3054"/>
      <c r="I3054"/>
      <c r="J3054"/>
      <c r="K3054"/>
      <c r="L3054"/>
      <c r="M3054"/>
      <c r="N3054"/>
      <c r="O3054"/>
      <c r="P3054"/>
      <c r="Q3054"/>
      <c r="R3054"/>
      <c r="S3054"/>
      <c r="T3054"/>
      <c r="U3054"/>
      <c r="V3054"/>
      <c r="W3054" s="115"/>
      <c r="AB3054" s="46"/>
      <c r="AC3054" s="46"/>
      <c r="AD3054" s="46"/>
      <c r="AE3054" s="46"/>
      <c r="AF3054" s="46"/>
    </row>
    <row r="3055" spans="1:32" x14ac:dyDescent="0.2">
      <c r="A3055"/>
      <c r="B3055"/>
      <c r="D3055"/>
      <c r="F3055"/>
      <c r="G3055"/>
      <c r="H3055"/>
      <c r="I3055"/>
      <c r="J3055"/>
      <c r="K3055"/>
      <c r="L3055"/>
      <c r="M3055"/>
      <c r="N3055"/>
      <c r="O3055"/>
      <c r="P3055"/>
      <c r="Q3055"/>
      <c r="R3055"/>
      <c r="S3055"/>
      <c r="T3055"/>
      <c r="U3055"/>
      <c r="V3055"/>
      <c r="W3055" s="115"/>
      <c r="AB3055" s="46"/>
      <c r="AC3055" s="46"/>
      <c r="AD3055" s="46"/>
      <c r="AE3055" s="46"/>
      <c r="AF3055" s="46"/>
    </row>
    <row r="3056" spans="1:32" x14ac:dyDescent="0.2">
      <c r="A3056"/>
      <c r="B3056"/>
      <c r="D3056"/>
      <c r="F3056"/>
      <c r="G3056"/>
      <c r="H3056"/>
      <c r="I3056"/>
      <c r="J3056"/>
      <c r="K3056"/>
      <c r="L3056"/>
      <c r="M3056"/>
      <c r="N3056"/>
      <c r="O3056"/>
      <c r="P3056"/>
      <c r="Q3056"/>
      <c r="R3056"/>
      <c r="S3056"/>
      <c r="T3056"/>
      <c r="U3056"/>
      <c r="V3056"/>
      <c r="W3056" s="115"/>
      <c r="AB3056" s="46"/>
      <c r="AC3056" s="46"/>
      <c r="AD3056" s="46"/>
      <c r="AE3056" s="46"/>
      <c r="AF3056" s="46"/>
    </row>
    <row r="3057" spans="1:32" x14ac:dyDescent="0.2">
      <c r="A3057"/>
      <c r="B3057"/>
      <c r="D3057"/>
      <c r="F3057"/>
      <c r="G3057"/>
      <c r="H3057"/>
      <c r="I3057"/>
      <c r="J3057"/>
      <c r="K3057"/>
      <c r="L3057"/>
      <c r="M3057"/>
      <c r="N3057"/>
      <c r="O3057"/>
      <c r="P3057"/>
      <c r="Q3057"/>
      <c r="R3057"/>
      <c r="S3057"/>
      <c r="T3057"/>
      <c r="U3057"/>
      <c r="V3057"/>
      <c r="W3057" s="115"/>
      <c r="AB3057" s="46"/>
      <c r="AC3057" s="46"/>
      <c r="AD3057" s="46"/>
      <c r="AE3057" s="46"/>
      <c r="AF3057" s="46"/>
    </row>
    <row r="3058" spans="1:32" x14ac:dyDescent="0.2">
      <c r="A3058"/>
      <c r="B3058"/>
      <c r="D3058"/>
      <c r="F3058"/>
      <c r="G3058"/>
      <c r="H3058"/>
      <c r="I3058"/>
      <c r="J3058"/>
      <c r="K3058"/>
      <c r="L3058"/>
      <c r="M3058"/>
      <c r="N3058"/>
      <c r="O3058"/>
      <c r="P3058"/>
      <c r="Q3058"/>
      <c r="R3058"/>
      <c r="S3058"/>
      <c r="T3058"/>
      <c r="U3058"/>
      <c r="V3058"/>
      <c r="W3058" s="115"/>
      <c r="AB3058" s="46"/>
      <c r="AC3058" s="46"/>
      <c r="AD3058" s="46"/>
      <c r="AE3058" s="46"/>
      <c r="AF3058" s="46"/>
    </row>
    <row r="3059" spans="1:32" x14ac:dyDescent="0.2">
      <c r="A3059"/>
      <c r="B3059"/>
      <c r="D3059"/>
      <c r="F3059"/>
      <c r="G3059"/>
      <c r="H3059"/>
      <c r="I3059"/>
      <c r="J3059"/>
      <c r="K3059"/>
      <c r="L3059"/>
      <c r="M3059"/>
      <c r="N3059"/>
      <c r="O3059"/>
      <c r="P3059"/>
      <c r="Q3059"/>
      <c r="R3059"/>
      <c r="S3059"/>
      <c r="T3059"/>
      <c r="U3059"/>
      <c r="V3059"/>
      <c r="W3059" s="115"/>
      <c r="AB3059" s="46"/>
      <c r="AC3059" s="46"/>
      <c r="AD3059" s="46"/>
      <c r="AE3059" s="46"/>
      <c r="AF3059" s="46"/>
    </row>
    <row r="3060" spans="1:32" x14ac:dyDescent="0.2">
      <c r="A3060"/>
      <c r="B3060"/>
      <c r="D3060"/>
      <c r="F3060"/>
      <c r="G3060"/>
      <c r="H3060"/>
      <c r="I3060"/>
      <c r="J3060"/>
      <c r="K3060"/>
      <c r="L3060"/>
      <c r="M3060"/>
      <c r="N3060"/>
      <c r="O3060"/>
      <c r="P3060"/>
      <c r="Q3060"/>
      <c r="R3060"/>
      <c r="S3060"/>
      <c r="T3060"/>
      <c r="U3060"/>
      <c r="V3060"/>
      <c r="W3060" s="115"/>
      <c r="AB3060" s="46"/>
      <c r="AC3060" s="46"/>
      <c r="AD3060" s="46"/>
      <c r="AE3060" s="46"/>
      <c r="AF3060" s="46"/>
    </row>
    <row r="3061" spans="1:32" x14ac:dyDescent="0.2">
      <c r="A3061"/>
      <c r="B3061"/>
      <c r="D3061"/>
      <c r="F3061"/>
      <c r="G3061"/>
      <c r="H3061"/>
      <c r="I3061"/>
      <c r="J3061"/>
      <c r="K3061"/>
      <c r="L3061"/>
      <c r="M3061"/>
      <c r="N3061"/>
      <c r="O3061"/>
      <c r="P3061"/>
      <c r="Q3061"/>
      <c r="R3061"/>
      <c r="S3061"/>
      <c r="T3061"/>
      <c r="U3061"/>
      <c r="V3061"/>
      <c r="W3061" s="115"/>
      <c r="AB3061" s="46"/>
      <c r="AC3061" s="46"/>
      <c r="AD3061" s="46"/>
      <c r="AE3061" s="46"/>
      <c r="AF3061" s="46"/>
    </row>
    <row r="3062" spans="1:32" x14ac:dyDescent="0.2">
      <c r="A3062"/>
      <c r="B3062"/>
      <c r="D3062"/>
      <c r="F3062"/>
      <c r="G3062"/>
      <c r="H3062"/>
      <c r="I3062"/>
      <c r="J3062"/>
      <c r="K3062"/>
      <c r="L3062"/>
      <c r="M3062"/>
      <c r="N3062"/>
      <c r="O3062"/>
      <c r="P3062"/>
      <c r="Q3062"/>
      <c r="R3062"/>
      <c r="S3062"/>
      <c r="T3062"/>
      <c r="U3062"/>
      <c r="V3062"/>
      <c r="W3062" s="115"/>
      <c r="AB3062" s="46"/>
      <c r="AC3062" s="46"/>
      <c r="AD3062" s="46"/>
      <c r="AE3062" s="46"/>
      <c r="AF3062" s="46"/>
    </row>
    <row r="3063" spans="1:32" x14ac:dyDescent="0.2">
      <c r="A3063"/>
      <c r="B3063"/>
      <c r="D3063"/>
      <c r="F3063"/>
      <c r="G3063"/>
      <c r="H3063"/>
      <c r="I3063"/>
      <c r="J3063"/>
      <c r="K3063"/>
      <c r="L3063"/>
      <c r="M3063"/>
      <c r="N3063"/>
      <c r="O3063"/>
      <c r="P3063"/>
      <c r="Q3063"/>
      <c r="R3063"/>
      <c r="S3063"/>
      <c r="T3063"/>
      <c r="U3063"/>
      <c r="V3063"/>
      <c r="W3063" s="115"/>
      <c r="AB3063" s="46"/>
      <c r="AC3063" s="46"/>
      <c r="AD3063" s="46"/>
      <c r="AE3063" s="46"/>
      <c r="AF3063" s="46"/>
    </row>
    <row r="3064" spans="1:32" x14ac:dyDescent="0.2">
      <c r="A3064"/>
      <c r="B3064"/>
      <c r="D3064"/>
      <c r="F3064"/>
      <c r="G3064"/>
      <c r="H3064"/>
      <c r="I3064"/>
      <c r="J3064"/>
      <c r="K3064"/>
      <c r="L3064"/>
      <c r="M3064"/>
      <c r="N3064"/>
      <c r="O3064"/>
      <c r="P3064"/>
      <c r="Q3064"/>
      <c r="R3064"/>
      <c r="S3064"/>
      <c r="T3064"/>
      <c r="U3064"/>
      <c r="V3064"/>
      <c r="W3064" s="115"/>
      <c r="AB3064" s="46"/>
      <c r="AC3064" s="46"/>
      <c r="AD3064" s="46"/>
      <c r="AE3064" s="46"/>
      <c r="AF3064" s="46"/>
    </row>
    <row r="3065" spans="1:32" x14ac:dyDescent="0.2">
      <c r="A3065"/>
      <c r="B3065"/>
      <c r="D3065"/>
      <c r="F3065"/>
      <c r="G3065"/>
      <c r="H3065"/>
      <c r="I3065"/>
      <c r="J3065"/>
      <c r="K3065"/>
      <c r="L3065"/>
      <c r="M3065"/>
      <c r="N3065"/>
      <c r="O3065"/>
      <c r="P3065"/>
      <c r="Q3065"/>
      <c r="R3065"/>
      <c r="S3065"/>
      <c r="T3065"/>
      <c r="U3065"/>
      <c r="V3065"/>
      <c r="W3065" s="115"/>
      <c r="AB3065" s="46"/>
      <c r="AC3065" s="46"/>
      <c r="AD3065" s="46"/>
      <c r="AE3065" s="46"/>
      <c r="AF3065" s="46"/>
    </row>
    <row r="3066" spans="1:32" x14ac:dyDescent="0.2">
      <c r="A3066"/>
      <c r="B3066"/>
      <c r="D3066"/>
      <c r="F3066"/>
      <c r="G3066"/>
      <c r="H3066"/>
      <c r="I3066"/>
      <c r="J3066"/>
      <c r="K3066"/>
      <c r="L3066"/>
      <c r="M3066"/>
      <c r="N3066"/>
      <c r="O3066"/>
      <c r="P3066"/>
      <c r="Q3066"/>
      <c r="R3066"/>
      <c r="S3066"/>
      <c r="T3066"/>
      <c r="U3066"/>
      <c r="V3066"/>
      <c r="W3066" s="115"/>
      <c r="AB3066" s="46"/>
      <c r="AC3066" s="46"/>
      <c r="AD3066" s="46"/>
      <c r="AE3066" s="46"/>
      <c r="AF3066" s="46"/>
    </row>
    <row r="3067" spans="1:32" x14ac:dyDescent="0.2">
      <c r="A3067"/>
      <c r="B3067"/>
      <c r="D3067"/>
      <c r="F3067"/>
      <c r="G3067"/>
      <c r="H3067"/>
      <c r="I3067"/>
      <c r="J3067"/>
      <c r="K3067"/>
      <c r="L3067"/>
      <c r="M3067"/>
      <c r="N3067"/>
      <c r="O3067"/>
      <c r="P3067"/>
      <c r="Q3067"/>
      <c r="R3067"/>
      <c r="S3067"/>
      <c r="T3067"/>
      <c r="U3067"/>
      <c r="V3067"/>
      <c r="W3067" s="115"/>
      <c r="AB3067" s="46"/>
      <c r="AC3067" s="46"/>
      <c r="AD3067" s="46"/>
      <c r="AE3067" s="46"/>
      <c r="AF3067" s="46"/>
    </row>
    <row r="3068" spans="1:32" x14ac:dyDescent="0.2">
      <c r="A3068"/>
      <c r="B3068"/>
      <c r="D3068"/>
      <c r="F3068"/>
      <c r="G3068"/>
      <c r="H3068"/>
      <c r="I3068"/>
      <c r="J3068"/>
      <c r="K3068"/>
      <c r="L3068"/>
      <c r="M3068"/>
      <c r="N3068"/>
      <c r="O3068"/>
      <c r="P3068"/>
      <c r="Q3068"/>
      <c r="R3068"/>
      <c r="S3068"/>
      <c r="T3068"/>
      <c r="U3068"/>
      <c r="V3068"/>
      <c r="W3068" s="115"/>
      <c r="AB3068" s="46"/>
      <c r="AC3068" s="46"/>
      <c r="AD3068" s="46"/>
      <c r="AE3068" s="46"/>
      <c r="AF3068" s="46"/>
    </row>
    <row r="3069" spans="1:32" x14ac:dyDescent="0.2">
      <c r="A3069"/>
      <c r="B3069"/>
      <c r="D3069"/>
      <c r="F3069"/>
      <c r="G3069"/>
      <c r="H3069"/>
      <c r="I3069"/>
      <c r="J3069"/>
      <c r="K3069"/>
      <c r="L3069"/>
      <c r="M3069"/>
      <c r="N3069"/>
      <c r="O3069"/>
      <c r="P3069"/>
      <c r="Q3069"/>
      <c r="R3069"/>
      <c r="S3069"/>
      <c r="T3069"/>
      <c r="U3069"/>
      <c r="V3069"/>
      <c r="W3069" s="115"/>
      <c r="AB3069" s="46"/>
      <c r="AC3069" s="46"/>
      <c r="AD3069" s="46"/>
      <c r="AE3069" s="46"/>
      <c r="AF3069" s="46"/>
    </row>
    <row r="3070" spans="1:32" x14ac:dyDescent="0.2">
      <c r="A3070"/>
      <c r="B3070"/>
      <c r="D3070"/>
      <c r="F3070"/>
      <c r="G3070"/>
      <c r="H3070"/>
      <c r="I3070"/>
      <c r="J3070"/>
      <c r="K3070"/>
      <c r="L3070"/>
      <c r="M3070"/>
      <c r="N3070"/>
      <c r="O3070"/>
      <c r="P3070"/>
      <c r="Q3070"/>
      <c r="R3070"/>
      <c r="S3070"/>
      <c r="T3070"/>
      <c r="U3070"/>
      <c r="V3070"/>
      <c r="W3070" s="115"/>
      <c r="AB3070" s="46"/>
      <c r="AC3070" s="46"/>
      <c r="AD3070" s="46"/>
      <c r="AE3070" s="46"/>
      <c r="AF3070" s="46"/>
    </row>
    <row r="3071" spans="1:32" x14ac:dyDescent="0.2">
      <c r="A3071"/>
      <c r="B3071"/>
      <c r="D3071"/>
      <c r="F3071"/>
      <c r="G3071"/>
      <c r="H3071"/>
      <c r="I3071"/>
      <c r="J3071"/>
      <c r="K3071"/>
      <c r="L3071"/>
      <c r="M3071"/>
      <c r="N3071"/>
      <c r="O3071"/>
      <c r="P3071"/>
      <c r="Q3071"/>
      <c r="R3071"/>
      <c r="S3071"/>
      <c r="T3071"/>
      <c r="U3071"/>
      <c r="V3071"/>
      <c r="W3071" s="115"/>
      <c r="AB3071" s="46"/>
      <c r="AC3071" s="46"/>
      <c r="AD3071" s="46"/>
      <c r="AE3071" s="46"/>
      <c r="AF3071" s="46"/>
    </row>
    <row r="3072" spans="1:32" x14ac:dyDescent="0.2">
      <c r="A3072"/>
      <c r="B3072"/>
      <c r="D3072"/>
      <c r="F3072"/>
      <c r="G3072"/>
      <c r="H3072"/>
      <c r="I3072"/>
      <c r="J3072"/>
      <c r="K3072"/>
      <c r="L3072"/>
      <c r="M3072"/>
      <c r="N3072"/>
      <c r="O3072"/>
      <c r="P3072"/>
      <c r="Q3072"/>
      <c r="R3072"/>
      <c r="S3072"/>
      <c r="T3072"/>
      <c r="U3072"/>
      <c r="V3072"/>
      <c r="W3072" s="115"/>
      <c r="AB3072" s="46"/>
      <c r="AC3072" s="46"/>
      <c r="AD3072" s="46"/>
      <c r="AE3072" s="46"/>
      <c r="AF3072" s="46"/>
    </row>
    <row r="3073" spans="1:32" x14ac:dyDescent="0.2">
      <c r="A3073"/>
      <c r="B3073"/>
      <c r="D3073"/>
      <c r="F3073"/>
      <c r="G3073"/>
      <c r="H3073"/>
      <c r="I3073"/>
      <c r="J3073"/>
      <c r="K3073"/>
      <c r="L3073"/>
      <c r="M3073"/>
      <c r="N3073"/>
      <c r="O3073"/>
      <c r="P3073"/>
      <c r="Q3073"/>
      <c r="R3073"/>
      <c r="S3073"/>
      <c r="T3073"/>
      <c r="U3073"/>
      <c r="V3073"/>
      <c r="W3073" s="115"/>
      <c r="AB3073" s="46"/>
      <c r="AC3073" s="46"/>
      <c r="AD3073" s="46"/>
      <c r="AE3073" s="46"/>
      <c r="AF3073" s="46"/>
    </row>
    <row r="3074" spans="1:32" x14ac:dyDescent="0.2">
      <c r="A3074"/>
      <c r="B3074"/>
      <c r="D3074"/>
      <c r="F3074"/>
      <c r="G3074"/>
      <c r="H3074"/>
      <c r="I3074"/>
      <c r="J3074"/>
      <c r="K3074"/>
      <c r="L3074"/>
      <c r="M3074"/>
      <c r="N3074"/>
      <c r="O3074"/>
      <c r="P3074"/>
      <c r="Q3074"/>
      <c r="R3074"/>
      <c r="S3074"/>
      <c r="T3074"/>
      <c r="U3074"/>
      <c r="V3074"/>
      <c r="W3074" s="115"/>
      <c r="AB3074" s="46"/>
      <c r="AC3074" s="46"/>
      <c r="AD3074" s="46"/>
      <c r="AE3074" s="46"/>
      <c r="AF3074" s="46"/>
    </row>
    <row r="3075" spans="1:32" x14ac:dyDescent="0.2">
      <c r="A3075"/>
      <c r="B3075"/>
      <c r="D3075"/>
      <c r="F3075"/>
      <c r="G3075"/>
      <c r="H3075"/>
      <c r="I3075"/>
      <c r="J3075"/>
      <c r="K3075"/>
      <c r="L3075"/>
      <c r="M3075"/>
      <c r="N3075"/>
      <c r="O3075"/>
      <c r="P3075"/>
      <c r="Q3075"/>
      <c r="R3075"/>
      <c r="S3075"/>
      <c r="T3075"/>
      <c r="U3075"/>
      <c r="V3075"/>
      <c r="W3075" s="115"/>
      <c r="AB3075" s="46"/>
      <c r="AC3075" s="46"/>
      <c r="AD3075" s="46"/>
      <c r="AE3075" s="46"/>
      <c r="AF3075" s="46"/>
    </row>
    <row r="3076" spans="1:32" x14ac:dyDescent="0.2">
      <c r="A3076"/>
      <c r="B3076"/>
      <c r="D3076"/>
      <c r="F3076"/>
      <c r="G3076"/>
      <c r="H3076"/>
      <c r="I3076"/>
      <c r="J3076"/>
      <c r="K3076"/>
      <c r="L3076"/>
      <c r="M3076"/>
      <c r="N3076"/>
      <c r="O3076"/>
      <c r="P3076"/>
      <c r="Q3076"/>
      <c r="R3076"/>
      <c r="S3076"/>
      <c r="T3076"/>
      <c r="U3076"/>
      <c r="V3076"/>
      <c r="W3076" s="115"/>
      <c r="AB3076" s="46"/>
      <c r="AC3076" s="46"/>
      <c r="AD3076" s="46"/>
      <c r="AE3076" s="46"/>
      <c r="AF3076" s="46"/>
    </row>
    <row r="3077" spans="1:32" x14ac:dyDescent="0.2">
      <c r="A3077"/>
      <c r="B3077"/>
      <c r="D3077"/>
      <c r="F3077"/>
      <c r="G3077"/>
      <c r="H3077"/>
      <c r="I3077"/>
      <c r="J3077"/>
      <c r="K3077"/>
      <c r="L3077"/>
      <c r="M3077"/>
      <c r="N3077"/>
      <c r="O3077"/>
      <c r="P3077"/>
      <c r="Q3077"/>
      <c r="R3077"/>
      <c r="S3077"/>
      <c r="T3077"/>
      <c r="U3077"/>
      <c r="V3077"/>
      <c r="W3077" s="115"/>
      <c r="AB3077" s="46"/>
      <c r="AC3077" s="46"/>
      <c r="AD3077" s="46"/>
      <c r="AE3077" s="46"/>
      <c r="AF3077" s="46"/>
    </row>
    <row r="3078" spans="1:32" x14ac:dyDescent="0.2">
      <c r="A3078"/>
      <c r="B3078"/>
      <c r="D3078"/>
      <c r="F3078"/>
      <c r="G3078"/>
      <c r="H3078"/>
      <c r="I3078"/>
      <c r="J3078"/>
      <c r="K3078"/>
      <c r="L3078"/>
      <c r="M3078"/>
      <c r="N3078"/>
      <c r="O3078"/>
      <c r="P3078"/>
      <c r="Q3078"/>
      <c r="R3078"/>
      <c r="S3078"/>
      <c r="T3078"/>
      <c r="U3078"/>
      <c r="V3078"/>
      <c r="W3078" s="115"/>
      <c r="AB3078" s="46"/>
      <c r="AC3078" s="46"/>
      <c r="AD3078" s="46"/>
      <c r="AE3078" s="46"/>
      <c r="AF3078" s="46"/>
    </row>
    <row r="3079" spans="1:32" x14ac:dyDescent="0.2">
      <c r="A3079"/>
      <c r="B3079"/>
      <c r="D3079"/>
      <c r="F3079"/>
      <c r="G3079"/>
      <c r="H3079"/>
      <c r="I3079"/>
      <c r="J3079"/>
      <c r="K3079"/>
      <c r="L3079"/>
      <c r="M3079"/>
      <c r="N3079"/>
      <c r="O3079"/>
      <c r="P3079"/>
      <c r="Q3079"/>
      <c r="R3079"/>
      <c r="S3079"/>
      <c r="T3079"/>
      <c r="U3079"/>
      <c r="V3079"/>
      <c r="W3079" s="115"/>
      <c r="AB3079" s="46"/>
      <c r="AC3079" s="46"/>
      <c r="AD3079" s="46"/>
      <c r="AE3079" s="46"/>
      <c r="AF3079" s="46"/>
    </row>
    <row r="3080" spans="1:32" x14ac:dyDescent="0.2">
      <c r="A3080"/>
      <c r="B3080"/>
      <c r="D3080"/>
      <c r="F3080"/>
      <c r="G3080"/>
      <c r="H3080"/>
      <c r="I3080"/>
      <c r="J3080"/>
      <c r="K3080"/>
      <c r="L3080"/>
      <c r="M3080"/>
      <c r="N3080"/>
      <c r="O3080"/>
      <c r="P3080"/>
      <c r="Q3080"/>
      <c r="R3080"/>
      <c r="S3080"/>
      <c r="T3080"/>
      <c r="U3080"/>
      <c r="V3080"/>
      <c r="W3080" s="115"/>
      <c r="AB3080" s="46"/>
      <c r="AC3080" s="46"/>
      <c r="AD3080" s="46"/>
      <c r="AE3080" s="46"/>
      <c r="AF3080" s="46"/>
    </row>
    <row r="3081" spans="1:32" x14ac:dyDescent="0.2">
      <c r="A3081"/>
      <c r="B3081"/>
      <c r="D3081"/>
      <c r="F3081"/>
      <c r="G3081"/>
      <c r="H3081"/>
      <c r="I3081"/>
      <c r="J3081"/>
      <c r="K3081"/>
      <c r="L3081"/>
      <c r="M3081"/>
      <c r="N3081"/>
      <c r="O3081"/>
      <c r="P3081"/>
      <c r="Q3081"/>
      <c r="R3081"/>
      <c r="S3081"/>
      <c r="T3081"/>
      <c r="U3081"/>
      <c r="V3081"/>
      <c r="W3081" s="115"/>
      <c r="AB3081" s="46"/>
      <c r="AC3081" s="46"/>
      <c r="AD3081" s="46"/>
      <c r="AE3081" s="46"/>
      <c r="AF3081" s="46"/>
    </row>
    <row r="3082" spans="1:32" x14ac:dyDescent="0.2">
      <c r="A3082"/>
      <c r="B3082"/>
      <c r="D3082"/>
      <c r="F3082"/>
      <c r="G3082"/>
      <c r="H3082"/>
      <c r="I3082"/>
      <c r="J3082"/>
      <c r="K3082"/>
      <c r="L3082"/>
      <c r="M3082"/>
      <c r="N3082"/>
      <c r="O3082"/>
      <c r="P3082"/>
      <c r="Q3082"/>
      <c r="R3082"/>
      <c r="S3082"/>
      <c r="T3082"/>
      <c r="U3082"/>
      <c r="V3082"/>
      <c r="W3082" s="115"/>
      <c r="AB3082" s="46"/>
      <c r="AC3082" s="46"/>
      <c r="AD3082" s="46"/>
      <c r="AE3082" s="46"/>
      <c r="AF3082" s="46"/>
    </row>
    <row r="3083" spans="1:32" x14ac:dyDescent="0.2">
      <c r="A3083"/>
      <c r="B3083"/>
      <c r="D3083"/>
      <c r="F3083"/>
      <c r="G3083"/>
      <c r="H3083"/>
      <c r="I3083"/>
      <c r="J3083"/>
      <c r="K3083"/>
      <c r="L3083"/>
      <c r="M3083"/>
      <c r="N3083"/>
      <c r="O3083"/>
      <c r="P3083"/>
      <c r="Q3083"/>
      <c r="R3083"/>
      <c r="S3083"/>
      <c r="T3083"/>
      <c r="U3083"/>
      <c r="V3083"/>
      <c r="W3083" s="115"/>
      <c r="AB3083" s="46"/>
      <c r="AC3083" s="46"/>
      <c r="AD3083" s="46"/>
      <c r="AE3083" s="46"/>
      <c r="AF3083" s="46"/>
    </row>
    <row r="3084" spans="1:32" x14ac:dyDescent="0.2">
      <c r="A3084"/>
      <c r="B3084"/>
      <c r="D3084"/>
      <c r="F3084"/>
      <c r="G3084"/>
      <c r="H3084"/>
      <c r="I3084"/>
      <c r="J3084"/>
      <c r="K3084"/>
      <c r="L3084"/>
      <c r="M3084"/>
      <c r="N3084"/>
      <c r="O3084"/>
      <c r="P3084"/>
      <c r="Q3084"/>
      <c r="R3084"/>
      <c r="S3084"/>
      <c r="T3084"/>
      <c r="U3084"/>
      <c r="V3084"/>
      <c r="W3084" s="115"/>
      <c r="AB3084" s="46"/>
      <c r="AC3084" s="46"/>
      <c r="AD3084" s="46"/>
      <c r="AE3084" s="46"/>
      <c r="AF3084" s="46"/>
    </row>
    <row r="3085" spans="1:32" x14ac:dyDescent="0.2">
      <c r="A3085"/>
      <c r="B3085"/>
      <c r="D3085"/>
      <c r="F3085"/>
      <c r="G3085"/>
      <c r="H3085"/>
      <c r="I3085"/>
      <c r="J3085"/>
      <c r="K3085"/>
      <c r="L3085"/>
      <c r="M3085"/>
      <c r="N3085"/>
      <c r="O3085"/>
      <c r="P3085"/>
      <c r="Q3085"/>
      <c r="R3085"/>
      <c r="S3085"/>
      <c r="T3085"/>
      <c r="U3085"/>
      <c r="V3085"/>
      <c r="W3085" s="115"/>
      <c r="AB3085" s="46"/>
      <c r="AC3085" s="46"/>
      <c r="AD3085" s="46"/>
      <c r="AE3085" s="46"/>
      <c r="AF3085" s="46"/>
    </row>
    <row r="3086" spans="1:32" x14ac:dyDescent="0.2">
      <c r="A3086"/>
      <c r="B3086"/>
      <c r="D3086"/>
      <c r="F3086"/>
      <c r="G3086"/>
      <c r="H3086"/>
      <c r="I3086"/>
      <c r="J3086"/>
      <c r="K3086"/>
      <c r="L3086"/>
      <c r="M3086"/>
      <c r="N3086"/>
      <c r="O3086"/>
      <c r="P3086"/>
      <c r="Q3086"/>
      <c r="R3086"/>
      <c r="S3086"/>
      <c r="T3086"/>
      <c r="U3086"/>
      <c r="V3086"/>
      <c r="W3086" s="115"/>
      <c r="AB3086" s="46"/>
      <c r="AC3086" s="46"/>
      <c r="AD3086" s="46"/>
      <c r="AE3086" s="46"/>
      <c r="AF3086" s="46"/>
    </row>
    <row r="3087" spans="1:32" x14ac:dyDescent="0.2">
      <c r="A3087"/>
      <c r="B3087"/>
      <c r="D3087"/>
      <c r="F3087"/>
      <c r="G3087"/>
      <c r="H3087"/>
      <c r="I3087"/>
      <c r="J3087"/>
      <c r="K3087"/>
      <c r="L3087"/>
      <c r="M3087"/>
      <c r="N3087"/>
      <c r="O3087"/>
      <c r="P3087"/>
      <c r="Q3087"/>
      <c r="R3087"/>
      <c r="S3087"/>
      <c r="T3087"/>
      <c r="U3087"/>
      <c r="V3087"/>
      <c r="W3087" s="115"/>
      <c r="AB3087" s="46"/>
      <c r="AC3087" s="46"/>
      <c r="AD3087" s="46"/>
      <c r="AE3087" s="46"/>
      <c r="AF3087" s="46"/>
    </row>
    <row r="3088" spans="1:32" x14ac:dyDescent="0.2">
      <c r="A3088"/>
      <c r="B3088"/>
      <c r="D3088"/>
      <c r="F3088"/>
      <c r="G3088"/>
      <c r="H3088"/>
      <c r="I3088"/>
      <c r="J3088"/>
      <c r="K3088"/>
      <c r="L3088"/>
      <c r="M3088"/>
      <c r="N3088"/>
      <c r="O3088"/>
      <c r="P3088"/>
      <c r="Q3088"/>
      <c r="R3088"/>
      <c r="S3088"/>
      <c r="T3088"/>
      <c r="U3088"/>
      <c r="V3088"/>
      <c r="W3088" s="115"/>
      <c r="AB3088" s="46"/>
      <c r="AC3088" s="46"/>
      <c r="AD3088" s="46"/>
      <c r="AE3088" s="46"/>
      <c r="AF3088" s="46"/>
    </row>
    <row r="3089" spans="1:32" x14ac:dyDescent="0.2">
      <c r="A3089"/>
      <c r="B3089"/>
      <c r="D3089"/>
      <c r="F3089"/>
      <c r="G3089"/>
      <c r="H3089"/>
      <c r="I3089"/>
      <c r="J3089"/>
      <c r="K3089"/>
      <c r="L3089"/>
      <c r="M3089"/>
      <c r="N3089"/>
      <c r="O3089"/>
      <c r="P3089"/>
      <c r="Q3089"/>
      <c r="R3089"/>
      <c r="S3089"/>
      <c r="T3089"/>
      <c r="U3089"/>
      <c r="V3089"/>
      <c r="W3089" s="115"/>
      <c r="AB3089" s="46"/>
      <c r="AC3089" s="46"/>
      <c r="AD3089" s="46"/>
      <c r="AE3089" s="46"/>
      <c r="AF3089" s="46"/>
    </row>
    <row r="3090" spans="1:32" x14ac:dyDescent="0.2">
      <c r="A3090"/>
      <c r="B3090"/>
      <c r="D3090"/>
      <c r="F3090"/>
      <c r="G3090"/>
      <c r="H3090"/>
      <c r="I3090"/>
      <c r="J3090"/>
      <c r="K3090"/>
      <c r="L3090"/>
      <c r="M3090"/>
      <c r="N3090"/>
      <c r="O3090"/>
      <c r="P3090"/>
      <c r="Q3090"/>
      <c r="R3090"/>
      <c r="S3090"/>
      <c r="T3090"/>
      <c r="U3090"/>
      <c r="V3090"/>
      <c r="W3090" s="115"/>
      <c r="AB3090" s="46"/>
      <c r="AC3090" s="46"/>
      <c r="AD3090" s="46"/>
      <c r="AE3090" s="46"/>
      <c r="AF3090" s="46"/>
    </row>
    <row r="3091" spans="1:32" x14ac:dyDescent="0.2">
      <c r="A3091"/>
      <c r="B3091"/>
      <c r="D3091"/>
      <c r="F3091"/>
      <c r="G3091"/>
      <c r="H3091"/>
      <c r="I3091"/>
      <c r="J3091"/>
      <c r="K3091"/>
      <c r="L3091"/>
      <c r="M3091"/>
      <c r="N3091"/>
      <c r="O3091"/>
      <c r="P3091"/>
      <c r="Q3091"/>
      <c r="R3091"/>
      <c r="S3091"/>
      <c r="T3091"/>
      <c r="U3091"/>
      <c r="V3091"/>
      <c r="W3091" s="115"/>
      <c r="AB3091" s="46"/>
      <c r="AC3091" s="46"/>
      <c r="AD3091" s="46"/>
      <c r="AE3091" s="46"/>
      <c r="AF3091" s="46"/>
    </row>
    <row r="3092" spans="1:32" x14ac:dyDescent="0.2">
      <c r="A3092"/>
      <c r="B3092"/>
      <c r="D3092"/>
      <c r="F3092"/>
      <c r="G3092"/>
      <c r="H3092"/>
      <c r="I3092"/>
      <c r="J3092"/>
      <c r="K3092"/>
      <c r="L3092"/>
      <c r="M3092"/>
      <c r="N3092"/>
      <c r="O3092"/>
      <c r="P3092"/>
      <c r="Q3092"/>
      <c r="R3092"/>
      <c r="S3092"/>
      <c r="T3092"/>
      <c r="U3092"/>
      <c r="V3092"/>
      <c r="W3092" s="115"/>
      <c r="AB3092" s="46"/>
      <c r="AC3092" s="46"/>
      <c r="AD3092" s="46"/>
      <c r="AE3092" s="46"/>
      <c r="AF3092" s="46"/>
    </row>
    <row r="3093" spans="1:32" x14ac:dyDescent="0.2">
      <c r="A3093"/>
      <c r="B3093"/>
      <c r="D3093"/>
      <c r="F3093"/>
      <c r="G3093"/>
      <c r="H3093"/>
      <c r="I3093"/>
      <c r="J3093"/>
      <c r="K3093"/>
      <c r="L3093"/>
      <c r="M3093"/>
      <c r="N3093"/>
      <c r="O3093"/>
      <c r="P3093"/>
      <c r="Q3093"/>
      <c r="R3093"/>
      <c r="S3093"/>
      <c r="T3093"/>
      <c r="U3093"/>
      <c r="V3093"/>
      <c r="W3093" s="115"/>
      <c r="AB3093" s="46"/>
      <c r="AC3093" s="46"/>
      <c r="AD3093" s="46"/>
      <c r="AE3093" s="46"/>
      <c r="AF3093" s="46"/>
    </row>
    <row r="3094" spans="1:32" x14ac:dyDescent="0.2">
      <c r="A3094"/>
      <c r="B3094"/>
      <c r="D3094"/>
      <c r="F3094"/>
      <c r="G3094"/>
      <c r="H3094"/>
      <c r="I3094"/>
      <c r="J3094"/>
      <c r="K3094"/>
      <c r="L3094"/>
      <c r="M3094"/>
      <c r="N3094"/>
      <c r="O3094"/>
      <c r="P3094"/>
      <c r="Q3094"/>
      <c r="R3094"/>
      <c r="S3094"/>
      <c r="T3094"/>
      <c r="U3094"/>
      <c r="V3094"/>
      <c r="W3094" s="115"/>
      <c r="AB3094" s="46"/>
      <c r="AC3094" s="46"/>
      <c r="AD3094" s="46"/>
      <c r="AE3094" s="46"/>
      <c r="AF3094" s="46"/>
    </row>
    <row r="3095" spans="1:32" x14ac:dyDescent="0.2">
      <c r="A3095"/>
      <c r="B3095"/>
      <c r="D3095"/>
      <c r="F3095"/>
      <c r="G3095"/>
      <c r="H3095"/>
      <c r="I3095"/>
      <c r="J3095"/>
      <c r="K3095"/>
      <c r="L3095"/>
      <c r="M3095"/>
      <c r="N3095"/>
      <c r="O3095"/>
      <c r="P3095"/>
      <c r="Q3095"/>
      <c r="R3095"/>
      <c r="S3095"/>
      <c r="T3095"/>
      <c r="U3095"/>
      <c r="V3095"/>
      <c r="W3095" s="115"/>
      <c r="AB3095" s="46"/>
      <c r="AC3095" s="46"/>
      <c r="AD3095" s="46"/>
      <c r="AE3095" s="46"/>
      <c r="AF3095" s="46"/>
    </row>
    <row r="3096" spans="1:32" x14ac:dyDescent="0.2">
      <c r="A3096"/>
      <c r="B3096"/>
      <c r="D3096"/>
      <c r="F3096"/>
      <c r="G3096"/>
      <c r="H3096"/>
      <c r="I3096"/>
      <c r="J3096"/>
      <c r="K3096"/>
      <c r="L3096"/>
      <c r="M3096"/>
      <c r="N3096"/>
      <c r="O3096"/>
      <c r="P3096"/>
      <c r="Q3096"/>
      <c r="R3096"/>
      <c r="S3096"/>
      <c r="T3096"/>
      <c r="U3096"/>
      <c r="V3096"/>
      <c r="W3096" s="115"/>
      <c r="AB3096" s="46"/>
      <c r="AC3096" s="46"/>
      <c r="AD3096" s="46"/>
      <c r="AE3096" s="46"/>
      <c r="AF3096" s="46"/>
    </row>
    <row r="3097" spans="1:32" x14ac:dyDescent="0.2">
      <c r="A3097"/>
      <c r="B3097"/>
      <c r="D3097"/>
      <c r="F3097"/>
      <c r="G3097"/>
      <c r="H3097"/>
      <c r="I3097"/>
      <c r="J3097"/>
      <c r="K3097"/>
      <c r="L3097"/>
      <c r="M3097"/>
      <c r="N3097"/>
      <c r="O3097"/>
      <c r="P3097"/>
      <c r="Q3097"/>
      <c r="R3097"/>
      <c r="S3097"/>
      <c r="T3097"/>
      <c r="U3097"/>
      <c r="V3097"/>
      <c r="W3097" s="115"/>
      <c r="AB3097" s="46"/>
      <c r="AC3097" s="46"/>
      <c r="AD3097" s="46"/>
      <c r="AE3097" s="46"/>
      <c r="AF3097" s="46"/>
    </row>
    <row r="3098" spans="1:32" x14ac:dyDescent="0.2">
      <c r="A3098"/>
      <c r="B3098"/>
      <c r="D3098"/>
      <c r="F3098"/>
      <c r="G3098"/>
      <c r="H3098"/>
      <c r="I3098"/>
      <c r="J3098"/>
      <c r="K3098"/>
      <c r="L3098"/>
      <c r="M3098"/>
      <c r="N3098"/>
      <c r="O3098"/>
      <c r="P3098"/>
      <c r="Q3098"/>
      <c r="R3098"/>
      <c r="S3098"/>
      <c r="T3098"/>
      <c r="U3098"/>
      <c r="V3098"/>
      <c r="W3098" s="115"/>
      <c r="AB3098" s="46"/>
      <c r="AC3098" s="46"/>
      <c r="AD3098" s="46"/>
      <c r="AE3098" s="46"/>
      <c r="AF3098" s="46"/>
    </row>
    <row r="3099" spans="1:32" x14ac:dyDescent="0.2">
      <c r="A3099"/>
      <c r="B3099"/>
      <c r="D3099"/>
      <c r="F3099"/>
      <c r="G3099"/>
      <c r="H3099"/>
      <c r="I3099"/>
      <c r="J3099"/>
      <c r="K3099"/>
      <c r="L3099"/>
      <c r="M3099"/>
      <c r="N3099"/>
      <c r="O3099"/>
      <c r="P3099"/>
      <c r="Q3099"/>
      <c r="R3099"/>
      <c r="S3099"/>
      <c r="T3099"/>
      <c r="U3099"/>
      <c r="V3099"/>
      <c r="W3099" s="115"/>
      <c r="AB3099" s="46"/>
      <c r="AC3099" s="46"/>
      <c r="AD3099" s="46"/>
      <c r="AE3099" s="46"/>
      <c r="AF3099" s="46"/>
    </row>
    <row r="3100" spans="1:32" x14ac:dyDescent="0.2">
      <c r="A3100"/>
      <c r="B3100"/>
      <c r="D3100"/>
      <c r="F3100"/>
      <c r="G3100"/>
      <c r="H3100"/>
      <c r="I3100"/>
      <c r="J3100"/>
      <c r="K3100"/>
      <c r="L3100"/>
      <c r="M3100"/>
      <c r="N3100"/>
      <c r="O3100"/>
      <c r="P3100"/>
      <c r="Q3100"/>
      <c r="R3100"/>
      <c r="S3100"/>
      <c r="T3100"/>
      <c r="U3100"/>
      <c r="V3100"/>
      <c r="W3100" s="115"/>
      <c r="AB3100" s="46"/>
      <c r="AC3100" s="46"/>
      <c r="AD3100" s="46"/>
      <c r="AE3100" s="46"/>
      <c r="AF3100" s="46"/>
    </row>
    <row r="3101" spans="1:32" x14ac:dyDescent="0.2">
      <c r="A3101"/>
      <c r="B3101"/>
      <c r="D3101"/>
      <c r="F3101"/>
      <c r="G3101"/>
      <c r="H3101"/>
      <c r="I3101"/>
      <c r="J3101"/>
      <c r="K3101"/>
      <c r="L3101"/>
      <c r="M3101"/>
      <c r="N3101"/>
      <c r="O3101"/>
      <c r="P3101"/>
      <c r="Q3101"/>
      <c r="R3101"/>
      <c r="S3101"/>
      <c r="T3101"/>
      <c r="U3101"/>
      <c r="V3101"/>
      <c r="W3101" s="115"/>
      <c r="AB3101" s="46"/>
      <c r="AC3101" s="46"/>
      <c r="AD3101" s="46"/>
      <c r="AE3101" s="46"/>
      <c r="AF3101" s="46"/>
    </row>
    <row r="3102" spans="1:32" x14ac:dyDescent="0.2">
      <c r="A3102"/>
      <c r="B3102"/>
      <c r="D3102"/>
      <c r="F3102"/>
      <c r="G3102"/>
      <c r="H3102"/>
      <c r="I3102"/>
      <c r="J3102"/>
      <c r="K3102"/>
      <c r="L3102"/>
      <c r="M3102"/>
      <c r="N3102"/>
      <c r="O3102"/>
      <c r="P3102"/>
      <c r="Q3102"/>
      <c r="R3102"/>
      <c r="S3102"/>
      <c r="T3102"/>
      <c r="U3102"/>
      <c r="V3102"/>
      <c r="W3102" s="115"/>
      <c r="AB3102" s="46"/>
      <c r="AC3102" s="46"/>
      <c r="AD3102" s="46"/>
      <c r="AE3102" s="46"/>
      <c r="AF3102" s="46"/>
    </row>
    <row r="3103" spans="1:32" x14ac:dyDescent="0.2">
      <c r="A3103"/>
      <c r="B3103"/>
      <c r="D3103"/>
      <c r="F3103"/>
      <c r="G3103"/>
      <c r="H3103"/>
      <c r="I3103"/>
      <c r="J3103"/>
      <c r="K3103"/>
      <c r="L3103"/>
      <c r="M3103"/>
      <c r="N3103"/>
      <c r="O3103"/>
      <c r="P3103"/>
      <c r="Q3103"/>
      <c r="R3103"/>
      <c r="S3103"/>
      <c r="T3103"/>
      <c r="U3103"/>
      <c r="V3103"/>
      <c r="W3103" s="115"/>
      <c r="AB3103" s="46"/>
      <c r="AC3103" s="46"/>
      <c r="AD3103" s="46"/>
      <c r="AE3103" s="46"/>
      <c r="AF3103" s="46"/>
    </row>
    <row r="3104" spans="1:32" x14ac:dyDescent="0.2">
      <c r="A3104"/>
      <c r="B3104"/>
      <c r="D3104"/>
      <c r="F3104"/>
      <c r="G3104"/>
      <c r="H3104"/>
      <c r="I3104"/>
      <c r="J3104"/>
      <c r="K3104"/>
      <c r="L3104"/>
      <c r="M3104"/>
      <c r="N3104"/>
      <c r="O3104"/>
      <c r="P3104"/>
      <c r="Q3104"/>
      <c r="R3104"/>
      <c r="S3104"/>
      <c r="T3104"/>
      <c r="U3104"/>
      <c r="V3104"/>
      <c r="W3104" s="115"/>
      <c r="AB3104" s="46"/>
      <c r="AC3104" s="46"/>
      <c r="AD3104" s="46"/>
      <c r="AE3104" s="46"/>
      <c r="AF3104" s="46"/>
    </row>
    <row r="3105" spans="1:32" x14ac:dyDescent="0.2">
      <c r="A3105"/>
      <c r="B3105"/>
      <c r="D3105"/>
      <c r="F3105"/>
      <c r="G3105"/>
      <c r="H3105"/>
      <c r="I3105"/>
      <c r="J3105"/>
      <c r="K3105"/>
      <c r="L3105"/>
      <c r="M3105"/>
      <c r="N3105"/>
      <c r="O3105"/>
      <c r="P3105"/>
      <c r="Q3105"/>
      <c r="R3105"/>
      <c r="S3105"/>
      <c r="T3105"/>
      <c r="U3105"/>
      <c r="V3105"/>
      <c r="W3105" s="115"/>
      <c r="AB3105" s="46"/>
      <c r="AC3105" s="46"/>
      <c r="AD3105" s="46"/>
      <c r="AE3105" s="46"/>
      <c r="AF3105" s="46"/>
    </row>
    <row r="3106" spans="1:32" x14ac:dyDescent="0.2">
      <c r="A3106"/>
      <c r="B3106"/>
      <c r="D3106"/>
      <c r="F3106"/>
      <c r="G3106"/>
      <c r="H3106"/>
      <c r="I3106"/>
      <c r="J3106"/>
      <c r="K3106"/>
      <c r="L3106"/>
      <c r="M3106"/>
      <c r="N3106"/>
      <c r="O3106"/>
      <c r="P3106"/>
      <c r="Q3106"/>
      <c r="R3106"/>
      <c r="S3106"/>
      <c r="T3106"/>
      <c r="U3106"/>
      <c r="V3106"/>
      <c r="W3106" s="115"/>
      <c r="AB3106" s="46"/>
      <c r="AC3106" s="46"/>
      <c r="AD3106" s="46"/>
      <c r="AE3106" s="46"/>
      <c r="AF3106" s="46"/>
    </row>
    <row r="3107" spans="1:32" x14ac:dyDescent="0.2">
      <c r="A3107"/>
      <c r="B3107"/>
      <c r="D3107"/>
      <c r="F3107"/>
      <c r="G3107"/>
      <c r="H3107"/>
      <c r="I3107"/>
      <c r="J3107"/>
      <c r="K3107"/>
      <c r="L3107"/>
      <c r="M3107"/>
      <c r="N3107"/>
      <c r="O3107"/>
      <c r="P3107"/>
      <c r="Q3107"/>
      <c r="R3107"/>
      <c r="S3107"/>
      <c r="T3107"/>
      <c r="U3107"/>
      <c r="V3107"/>
      <c r="W3107" s="115"/>
      <c r="AB3107" s="46"/>
      <c r="AC3107" s="46"/>
      <c r="AD3107" s="46"/>
      <c r="AE3107" s="46"/>
      <c r="AF3107" s="46"/>
    </row>
    <row r="3108" spans="1:32" x14ac:dyDescent="0.2">
      <c r="A3108"/>
      <c r="B3108"/>
      <c r="D3108"/>
      <c r="F3108"/>
      <c r="G3108"/>
      <c r="H3108"/>
      <c r="I3108"/>
      <c r="J3108"/>
      <c r="K3108"/>
      <c r="L3108"/>
      <c r="M3108"/>
      <c r="N3108"/>
      <c r="O3108"/>
      <c r="P3108"/>
      <c r="Q3108"/>
      <c r="R3108"/>
      <c r="S3108"/>
      <c r="T3108"/>
      <c r="U3108"/>
      <c r="V3108"/>
      <c r="W3108" s="115"/>
      <c r="AB3108" s="46"/>
      <c r="AC3108" s="46"/>
      <c r="AD3108" s="46"/>
      <c r="AE3108" s="46"/>
      <c r="AF3108" s="46"/>
    </row>
    <row r="3109" spans="1:32" x14ac:dyDescent="0.2">
      <c r="A3109"/>
      <c r="B3109"/>
      <c r="D3109"/>
      <c r="F3109"/>
      <c r="G3109"/>
      <c r="H3109"/>
      <c r="I3109"/>
      <c r="J3109"/>
      <c r="K3109"/>
      <c r="L3109"/>
      <c r="M3109"/>
      <c r="N3109"/>
      <c r="O3109"/>
      <c r="P3109"/>
      <c r="Q3109"/>
      <c r="R3109"/>
      <c r="S3109"/>
      <c r="T3109"/>
      <c r="U3109"/>
      <c r="V3109"/>
      <c r="W3109" s="115"/>
      <c r="AB3109" s="46"/>
      <c r="AC3109" s="46"/>
      <c r="AD3109" s="46"/>
      <c r="AE3109" s="46"/>
      <c r="AF3109" s="46"/>
    </row>
    <row r="3110" spans="1:32" x14ac:dyDescent="0.2">
      <c r="A3110"/>
      <c r="B3110"/>
      <c r="D3110"/>
      <c r="F3110"/>
      <c r="G3110"/>
      <c r="H3110"/>
      <c r="I3110"/>
      <c r="J3110"/>
      <c r="K3110"/>
      <c r="L3110"/>
      <c r="M3110"/>
      <c r="N3110"/>
      <c r="O3110"/>
      <c r="P3110"/>
      <c r="Q3110"/>
      <c r="R3110"/>
      <c r="S3110"/>
      <c r="T3110"/>
      <c r="U3110"/>
      <c r="V3110"/>
      <c r="W3110" s="115"/>
      <c r="AB3110" s="46"/>
      <c r="AC3110" s="46"/>
      <c r="AD3110" s="46"/>
      <c r="AE3110" s="46"/>
      <c r="AF3110" s="46"/>
    </row>
    <row r="3111" spans="1:32" x14ac:dyDescent="0.2">
      <c r="A3111"/>
      <c r="B3111"/>
      <c r="D3111"/>
      <c r="F3111"/>
      <c r="G3111"/>
      <c r="H3111"/>
      <c r="I3111"/>
      <c r="J3111"/>
      <c r="K3111"/>
      <c r="L3111"/>
      <c r="M3111"/>
      <c r="N3111"/>
      <c r="O3111"/>
      <c r="P3111"/>
      <c r="Q3111"/>
      <c r="R3111"/>
      <c r="S3111"/>
      <c r="T3111"/>
      <c r="U3111"/>
      <c r="V3111"/>
      <c r="W3111" s="115"/>
      <c r="AB3111" s="46"/>
      <c r="AC3111" s="46"/>
      <c r="AD3111" s="46"/>
      <c r="AE3111" s="46"/>
      <c r="AF3111" s="46"/>
    </row>
    <row r="3112" spans="1:32" x14ac:dyDescent="0.2">
      <c r="A3112"/>
      <c r="B3112"/>
      <c r="D3112"/>
      <c r="F3112"/>
      <c r="G3112"/>
      <c r="H3112"/>
      <c r="I3112"/>
      <c r="J3112"/>
      <c r="K3112"/>
      <c r="L3112"/>
      <c r="M3112"/>
      <c r="N3112"/>
      <c r="O3112"/>
      <c r="P3112"/>
      <c r="Q3112"/>
      <c r="R3112"/>
      <c r="S3112"/>
      <c r="T3112"/>
      <c r="U3112"/>
      <c r="V3112"/>
      <c r="W3112" s="115"/>
      <c r="AB3112" s="46"/>
      <c r="AC3112" s="46"/>
      <c r="AD3112" s="46"/>
      <c r="AE3112" s="46"/>
      <c r="AF3112" s="46"/>
    </row>
    <row r="3113" spans="1:32" x14ac:dyDescent="0.2">
      <c r="A3113"/>
      <c r="B3113"/>
      <c r="D3113"/>
      <c r="F3113"/>
      <c r="G3113"/>
      <c r="H3113"/>
      <c r="I3113"/>
      <c r="J3113"/>
      <c r="K3113"/>
      <c r="L3113"/>
      <c r="M3113"/>
      <c r="N3113"/>
      <c r="O3113"/>
      <c r="P3113"/>
      <c r="Q3113"/>
      <c r="R3113"/>
      <c r="S3113"/>
      <c r="T3113"/>
      <c r="U3113"/>
      <c r="V3113"/>
      <c r="W3113" s="115"/>
      <c r="AB3113" s="46"/>
      <c r="AC3113" s="46"/>
      <c r="AD3113" s="46"/>
      <c r="AE3113" s="46"/>
      <c r="AF3113" s="46"/>
    </row>
    <row r="3114" spans="1:32" x14ac:dyDescent="0.2">
      <c r="A3114"/>
      <c r="B3114"/>
      <c r="D3114"/>
      <c r="F3114"/>
      <c r="G3114"/>
      <c r="H3114"/>
      <c r="I3114"/>
      <c r="J3114"/>
      <c r="K3114"/>
      <c r="L3114"/>
      <c r="M3114"/>
      <c r="N3114"/>
      <c r="O3114"/>
      <c r="P3114"/>
      <c r="Q3114"/>
      <c r="R3114"/>
      <c r="S3114"/>
      <c r="T3114"/>
      <c r="U3114"/>
      <c r="V3114"/>
      <c r="W3114" s="115"/>
      <c r="AB3114" s="46"/>
      <c r="AC3114" s="46"/>
      <c r="AD3114" s="46"/>
      <c r="AE3114" s="46"/>
      <c r="AF3114" s="46"/>
    </row>
    <row r="3115" spans="1:32" x14ac:dyDescent="0.2">
      <c r="A3115"/>
      <c r="B3115"/>
      <c r="D3115"/>
      <c r="F3115"/>
      <c r="G3115"/>
      <c r="H3115"/>
      <c r="I3115"/>
      <c r="J3115"/>
      <c r="K3115"/>
      <c r="L3115"/>
      <c r="M3115"/>
      <c r="N3115"/>
      <c r="O3115"/>
      <c r="P3115"/>
      <c r="Q3115"/>
      <c r="R3115"/>
      <c r="S3115"/>
      <c r="T3115"/>
      <c r="U3115"/>
      <c r="V3115"/>
      <c r="W3115" s="115"/>
      <c r="AB3115" s="46"/>
      <c r="AC3115" s="46"/>
      <c r="AD3115" s="46"/>
      <c r="AE3115" s="46"/>
      <c r="AF3115" s="46"/>
    </row>
    <row r="3116" spans="1:32" x14ac:dyDescent="0.2">
      <c r="A3116"/>
      <c r="B3116"/>
      <c r="D3116"/>
      <c r="F3116"/>
      <c r="G3116"/>
      <c r="H3116"/>
      <c r="I3116"/>
      <c r="J3116"/>
      <c r="K3116"/>
      <c r="L3116"/>
      <c r="M3116"/>
      <c r="N3116"/>
      <c r="O3116"/>
      <c r="P3116"/>
      <c r="Q3116"/>
      <c r="R3116"/>
      <c r="S3116"/>
      <c r="T3116"/>
      <c r="U3116"/>
      <c r="V3116"/>
      <c r="W3116" s="115"/>
      <c r="AB3116" s="46"/>
      <c r="AC3116" s="46"/>
      <c r="AD3116" s="46"/>
      <c r="AE3116" s="46"/>
      <c r="AF3116" s="46"/>
    </row>
    <row r="3117" spans="1:32" x14ac:dyDescent="0.2">
      <c r="A3117"/>
      <c r="B3117"/>
      <c r="D3117"/>
      <c r="F3117"/>
      <c r="G3117"/>
      <c r="H3117"/>
      <c r="I3117"/>
      <c r="J3117"/>
      <c r="K3117"/>
      <c r="L3117"/>
      <c r="M3117"/>
      <c r="N3117"/>
      <c r="O3117"/>
      <c r="P3117"/>
      <c r="Q3117"/>
      <c r="R3117"/>
      <c r="S3117"/>
      <c r="T3117"/>
      <c r="U3117"/>
      <c r="V3117"/>
      <c r="W3117" s="115"/>
      <c r="AB3117" s="46"/>
      <c r="AC3117" s="46"/>
      <c r="AD3117" s="46"/>
      <c r="AE3117" s="46"/>
      <c r="AF3117" s="46"/>
    </row>
    <row r="3118" spans="1:32" x14ac:dyDescent="0.2">
      <c r="A3118"/>
      <c r="B3118"/>
      <c r="D3118"/>
      <c r="F3118"/>
      <c r="G3118"/>
      <c r="H3118"/>
      <c r="I3118"/>
      <c r="J3118"/>
      <c r="K3118"/>
      <c r="L3118"/>
      <c r="M3118"/>
      <c r="N3118"/>
      <c r="O3118"/>
      <c r="P3118"/>
      <c r="Q3118"/>
      <c r="R3118"/>
      <c r="S3118"/>
      <c r="T3118"/>
      <c r="U3118"/>
      <c r="V3118"/>
      <c r="W3118" s="115"/>
      <c r="AB3118" s="46"/>
      <c r="AC3118" s="46"/>
      <c r="AD3118" s="46"/>
      <c r="AE3118" s="46"/>
      <c r="AF3118" s="46"/>
    </row>
    <row r="3119" spans="1:32" x14ac:dyDescent="0.2">
      <c r="A3119"/>
      <c r="B3119"/>
      <c r="D3119"/>
      <c r="F3119"/>
      <c r="G3119"/>
      <c r="H3119"/>
      <c r="I3119"/>
      <c r="J3119"/>
      <c r="K3119"/>
      <c r="L3119"/>
      <c r="M3119"/>
      <c r="N3119"/>
      <c r="O3119"/>
      <c r="P3119"/>
      <c r="Q3119"/>
      <c r="R3119"/>
      <c r="S3119"/>
      <c r="T3119"/>
      <c r="U3119"/>
      <c r="V3119"/>
      <c r="W3119" s="115"/>
      <c r="AB3119" s="46"/>
      <c r="AC3119" s="46"/>
      <c r="AD3119" s="46"/>
      <c r="AE3119" s="46"/>
      <c r="AF3119" s="46"/>
    </row>
    <row r="3120" spans="1:32" x14ac:dyDescent="0.2">
      <c r="A3120"/>
      <c r="B3120"/>
      <c r="D3120"/>
      <c r="F3120"/>
      <c r="G3120"/>
      <c r="H3120"/>
      <c r="I3120"/>
      <c r="J3120"/>
      <c r="K3120"/>
      <c r="L3120"/>
      <c r="M3120"/>
      <c r="N3120"/>
      <c r="O3120"/>
      <c r="P3120"/>
      <c r="Q3120"/>
      <c r="R3120"/>
      <c r="S3120"/>
      <c r="T3120"/>
      <c r="U3120"/>
      <c r="V3120"/>
      <c r="W3120" s="115"/>
      <c r="AB3120" s="46"/>
      <c r="AC3120" s="46"/>
      <c r="AD3120" s="46"/>
      <c r="AE3120" s="46"/>
      <c r="AF3120" s="46"/>
    </row>
    <row r="3121" spans="1:32" x14ac:dyDescent="0.2">
      <c r="A3121"/>
      <c r="B3121"/>
      <c r="D3121"/>
      <c r="F3121"/>
      <c r="G3121"/>
      <c r="H3121"/>
      <c r="I3121"/>
      <c r="J3121"/>
      <c r="K3121"/>
      <c r="L3121"/>
      <c r="M3121"/>
      <c r="N3121"/>
      <c r="O3121"/>
      <c r="P3121"/>
      <c r="Q3121"/>
      <c r="R3121"/>
      <c r="S3121"/>
      <c r="T3121"/>
      <c r="U3121"/>
      <c r="V3121"/>
      <c r="W3121" s="115"/>
      <c r="AB3121" s="46"/>
      <c r="AC3121" s="46"/>
      <c r="AD3121" s="46"/>
      <c r="AE3121" s="46"/>
      <c r="AF3121" s="46"/>
    </row>
    <row r="3122" spans="1:32" x14ac:dyDescent="0.2">
      <c r="A3122"/>
      <c r="B3122"/>
      <c r="D3122"/>
      <c r="F3122"/>
      <c r="G3122"/>
      <c r="H3122"/>
      <c r="I3122"/>
      <c r="J3122"/>
      <c r="K3122"/>
      <c r="L3122"/>
      <c r="M3122"/>
      <c r="N3122"/>
      <c r="O3122"/>
      <c r="P3122"/>
      <c r="Q3122"/>
      <c r="R3122"/>
      <c r="S3122"/>
      <c r="T3122"/>
      <c r="U3122"/>
      <c r="V3122"/>
      <c r="W3122" s="115"/>
      <c r="AB3122" s="46"/>
      <c r="AC3122" s="46"/>
      <c r="AD3122" s="46"/>
      <c r="AE3122" s="46"/>
      <c r="AF3122" s="46"/>
    </row>
    <row r="3123" spans="1:32" x14ac:dyDescent="0.2">
      <c r="A3123"/>
      <c r="B3123"/>
      <c r="D3123"/>
      <c r="F3123"/>
      <c r="G3123"/>
      <c r="H3123"/>
      <c r="I3123"/>
      <c r="J3123"/>
      <c r="K3123"/>
      <c r="L3123"/>
      <c r="M3123"/>
      <c r="N3123"/>
      <c r="O3123"/>
      <c r="P3123"/>
      <c r="Q3123"/>
      <c r="R3123"/>
      <c r="S3123"/>
      <c r="T3123"/>
      <c r="U3123"/>
      <c r="V3123"/>
      <c r="W3123" s="115"/>
      <c r="AB3123" s="46"/>
      <c r="AC3123" s="46"/>
      <c r="AD3123" s="46"/>
      <c r="AE3123" s="46"/>
      <c r="AF3123" s="46"/>
    </row>
    <row r="3124" spans="1:32" x14ac:dyDescent="0.2">
      <c r="A3124"/>
      <c r="B3124"/>
      <c r="D3124"/>
      <c r="F3124"/>
      <c r="G3124"/>
      <c r="H3124"/>
      <c r="I3124"/>
      <c r="J3124"/>
      <c r="K3124"/>
      <c r="L3124"/>
      <c r="M3124"/>
      <c r="N3124"/>
      <c r="O3124"/>
      <c r="P3124"/>
      <c r="Q3124"/>
      <c r="R3124"/>
      <c r="S3124"/>
      <c r="T3124"/>
      <c r="U3124"/>
      <c r="V3124"/>
      <c r="W3124" s="115"/>
      <c r="AB3124" s="46"/>
      <c r="AC3124" s="46"/>
      <c r="AD3124" s="46"/>
      <c r="AE3124" s="46"/>
      <c r="AF3124" s="46"/>
    </row>
    <row r="3125" spans="1:32" x14ac:dyDescent="0.2">
      <c r="A3125"/>
      <c r="B3125"/>
      <c r="D3125"/>
      <c r="F3125"/>
      <c r="G3125"/>
      <c r="H3125"/>
      <c r="I3125"/>
      <c r="J3125"/>
      <c r="K3125"/>
      <c r="L3125"/>
      <c r="M3125"/>
      <c r="N3125"/>
      <c r="O3125"/>
      <c r="P3125"/>
      <c r="Q3125"/>
      <c r="R3125"/>
      <c r="S3125"/>
      <c r="T3125"/>
      <c r="U3125"/>
      <c r="V3125"/>
      <c r="W3125" s="115"/>
      <c r="AB3125" s="46"/>
      <c r="AC3125" s="46"/>
      <c r="AD3125" s="46"/>
      <c r="AE3125" s="46"/>
      <c r="AF3125" s="46"/>
    </row>
    <row r="3126" spans="1:32" x14ac:dyDescent="0.2">
      <c r="A3126"/>
      <c r="B3126"/>
      <c r="D3126"/>
      <c r="F3126"/>
      <c r="G3126"/>
      <c r="H3126"/>
      <c r="I3126"/>
      <c r="J3126"/>
      <c r="K3126"/>
      <c r="L3126"/>
      <c r="M3126"/>
      <c r="N3126"/>
      <c r="O3126"/>
      <c r="P3126"/>
      <c r="Q3126"/>
      <c r="R3126"/>
      <c r="S3126"/>
      <c r="T3126"/>
      <c r="U3126"/>
      <c r="V3126"/>
      <c r="W3126" s="115"/>
      <c r="AB3126" s="46"/>
      <c r="AC3126" s="46"/>
      <c r="AD3126" s="46"/>
      <c r="AE3126" s="46"/>
      <c r="AF3126" s="46"/>
    </row>
    <row r="3127" spans="1:32" x14ac:dyDescent="0.2">
      <c r="A3127"/>
      <c r="B3127"/>
      <c r="D3127"/>
      <c r="F3127"/>
      <c r="G3127"/>
      <c r="H3127"/>
      <c r="I3127"/>
      <c r="J3127"/>
      <c r="K3127"/>
      <c r="L3127"/>
      <c r="M3127"/>
      <c r="N3127"/>
      <c r="O3127"/>
      <c r="P3127"/>
      <c r="Q3127"/>
      <c r="R3127"/>
      <c r="S3127"/>
      <c r="T3127"/>
      <c r="U3127"/>
      <c r="V3127"/>
      <c r="W3127" s="115"/>
      <c r="AB3127" s="46"/>
      <c r="AC3127" s="46"/>
      <c r="AD3127" s="46"/>
      <c r="AE3127" s="46"/>
      <c r="AF3127" s="46"/>
    </row>
    <row r="3128" spans="1:32" x14ac:dyDescent="0.2">
      <c r="A3128"/>
      <c r="B3128"/>
      <c r="D3128"/>
      <c r="F3128"/>
      <c r="G3128"/>
      <c r="H3128"/>
      <c r="I3128"/>
      <c r="J3128"/>
      <c r="K3128"/>
      <c r="L3128"/>
      <c r="M3128"/>
      <c r="N3128"/>
      <c r="O3128"/>
      <c r="P3128"/>
      <c r="Q3128"/>
      <c r="R3128"/>
      <c r="S3128"/>
      <c r="T3128"/>
      <c r="U3128"/>
      <c r="V3128"/>
      <c r="W3128" s="115"/>
      <c r="AB3128" s="46"/>
      <c r="AC3128" s="46"/>
      <c r="AD3128" s="46"/>
      <c r="AE3128" s="46"/>
      <c r="AF3128" s="46"/>
    </row>
    <row r="3129" spans="1:32" x14ac:dyDescent="0.2">
      <c r="A3129"/>
      <c r="B3129"/>
      <c r="D3129"/>
      <c r="F3129"/>
      <c r="G3129"/>
      <c r="H3129"/>
      <c r="I3129"/>
      <c r="J3129"/>
      <c r="K3129"/>
      <c r="L3129"/>
      <c r="M3129"/>
      <c r="N3129"/>
      <c r="O3129"/>
      <c r="P3129"/>
      <c r="Q3129"/>
      <c r="R3129"/>
      <c r="S3129"/>
      <c r="T3129"/>
      <c r="U3129"/>
      <c r="V3129"/>
      <c r="W3129" s="115"/>
      <c r="AB3129" s="46"/>
      <c r="AC3129" s="46"/>
      <c r="AD3129" s="46"/>
      <c r="AE3129" s="46"/>
      <c r="AF3129" s="46"/>
    </row>
    <row r="3130" spans="1:32" x14ac:dyDescent="0.2">
      <c r="A3130"/>
      <c r="B3130"/>
      <c r="D3130"/>
      <c r="F3130"/>
      <c r="G3130"/>
      <c r="H3130"/>
      <c r="I3130"/>
      <c r="J3130"/>
      <c r="K3130"/>
      <c r="L3130"/>
      <c r="M3130"/>
      <c r="N3130"/>
      <c r="O3130"/>
      <c r="P3130"/>
      <c r="Q3130"/>
      <c r="R3130"/>
      <c r="S3130"/>
      <c r="T3130"/>
      <c r="U3130"/>
      <c r="V3130"/>
      <c r="W3130" s="115"/>
      <c r="AB3130" s="46"/>
      <c r="AC3130" s="46"/>
      <c r="AD3130" s="46"/>
      <c r="AE3130" s="46"/>
      <c r="AF3130" s="46"/>
    </row>
    <row r="3131" spans="1:32" x14ac:dyDescent="0.2">
      <c r="A3131"/>
      <c r="B3131"/>
      <c r="D3131"/>
      <c r="F3131"/>
      <c r="G3131"/>
      <c r="H3131"/>
      <c r="I3131"/>
      <c r="J3131"/>
      <c r="K3131"/>
      <c r="L3131"/>
      <c r="M3131"/>
      <c r="N3131"/>
      <c r="O3131"/>
      <c r="P3131"/>
      <c r="Q3131"/>
      <c r="R3131"/>
      <c r="S3131"/>
      <c r="T3131"/>
      <c r="U3131"/>
      <c r="V3131"/>
      <c r="W3131" s="115"/>
      <c r="AB3131" s="46"/>
      <c r="AC3131" s="46"/>
      <c r="AD3131" s="46"/>
      <c r="AE3131" s="46"/>
      <c r="AF3131" s="46"/>
    </row>
    <row r="3132" spans="1:32" x14ac:dyDescent="0.2">
      <c r="A3132"/>
      <c r="B3132"/>
      <c r="D3132"/>
      <c r="F3132"/>
      <c r="G3132"/>
      <c r="H3132"/>
      <c r="I3132"/>
      <c r="J3132"/>
      <c r="K3132"/>
      <c r="L3132"/>
      <c r="M3132"/>
      <c r="N3132"/>
      <c r="O3132"/>
      <c r="P3132"/>
      <c r="Q3132"/>
      <c r="R3132"/>
      <c r="S3132"/>
      <c r="T3132"/>
      <c r="U3132"/>
      <c r="V3132"/>
      <c r="W3132" s="115"/>
      <c r="AB3132" s="46"/>
      <c r="AC3132" s="46"/>
      <c r="AD3132" s="46"/>
      <c r="AE3132" s="46"/>
      <c r="AF3132" s="46"/>
    </row>
    <row r="3133" spans="1:32" x14ac:dyDescent="0.2">
      <c r="A3133"/>
      <c r="B3133"/>
      <c r="D3133"/>
      <c r="F3133"/>
      <c r="G3133"/>
      <c r="H3133"/>
      <c r="I3133"/>
      <c r="J3133"/>
      <c r="K3133"/>
      <c r="L3133"/>
      <c r="M3133"/>
      <c r="N3133"/>
      <c r="O3133"/>
      <c r="P3133"/>
      <c r="Q3133"/>
      <c r="R3133"/>
      <c r="S3133"/>
      <c r="T3133"/>
      <c r="U3133"/>
      <c r="V3133"/>
      <c r="W3133" s="115"/>
      <c r="AB3133" s="46"/>
      <c r="AC3133" s="46"/>
      <c r="AD3133" s="46"/>
      <c r="AE3133" s="46"/>
      <c r="AF3133" s="46"/>
    </row>
    <row r="3134" spans="1:32" x14ac:dyDescent="0.2">
      <c r="A3134"/>
      <c r="B3134"/>
      <c r="D3134"/>
      <c r="F3134"/>
      <c r="G3134"/>
      <c r="H3134"/>
      <c r="I3134"/>
      <c r="J3134"/>
      <c r="K3134"/>
      <c r="L3134"/>
      <c r="M3134"/>
      <c r="N3134"/>
      <c r="O3134"/>
      <c r="P3134"/>
      <c r="Q3134"/>
      <c r="R3134"/>
      <c r="S3134"/>
      <c r="T3134"/>
      <c r="U3134"/>
      <c r="V3134"/>
      <c r="W3134" s="115"/>
      <c r="AB3134" s="46"/>
      <c r="AC3134" s="46"/>
      <c r="AD3134" s="46"/>
      <c r="AE3134" s="46"/>
      <c r="AF3134" s="46"/>
    </row>
    <row r="3135" spans="1:32" x14ac:dyDescent="0.2">
      <c r="A3135"/>
      <c r="B3135"/>
      <c r="D3135"/>
      <c r="F3135"/>
      <c r="G3135"/>
      <c r="H3135"/>
      <c r="I3135"/>
      <c r="J3135"/>
      <c r="K3135"/>
      <c r="L3135"/>
      <c r="M3135"/>
      <c r="N3135"/>
      <c r="O3135"/>
      <c r="P3135"/>
      <c r="Q3135"/>
      <c r="R3135"/>
      <c r="S3135"/>
      <c r="T3135"/>
      <c r="U3135"/>
      <c r="V3135"/>
      <c r="W3135" s="115"/>
      <c r="AB3135" s="46"/>
      <c r="AC3135" s="46"/>
      <c r="AD3135" s="46"/>
      <c r="AE3135" s="46"/>
      <c r="AF3135" s="46"/>
    </row>
    <row r="3136" spans="1:32" x14ac:dyDescent="0.2">
      <c r="A3136"/>
      <c r="B3136"/>
      <c r="D3136"/>
      <c r="F3136"/>
      <c r="G3136"/>
      <c r="H3136"/>
      <c r="I3136"/>
      <c r="J3136"/>
      <c r="K3136"/>
      <c r="L3136"/>
      <c r="M3136"/>
      <c r="N3136"/>
      <c r="O3136"/>
      <c r="P3136"/>
      <c r="Q3136"/>
      <c r="R3136"/>
      <c r="S3136"/>
      <c r="T3136"/>
      <c r="U3136"/>
      <c r="V3136"/>
      <c r="W3136" s="115"/>
      <c r="AB3136" s="46"/>
      <c r="AC3136" s="46"/>
      <c r="AD3136" s="46"/>
      <c r="AE3136" s="46"/>
      <c r="AF3136" s="46"/>
    </row>
    <row r="3137" spans="1:32" x14ac:dyDescent="0.2">
      <c r="A3137"/>
      <c r="B3137"/>
      <c r="D3137"/>
      <c r="F3137"/>
      <c r="G3137"/>
      <c r="H3137"/>
      <c r="I3137"/>
      <c r="J3137"/>
      <c r="K3137"/>
      <c r="L3137"/>
      <c r="M3137"/>
      <c r="N3137"/>
      <c r="O3137"/>
      <c r="P3137"/>
      <c r="Q3137"/>
      <c r="R3137"/>
      <c r="S3137"/>
      <c r="T3137"/>
      <c r="U3137"/>
      <c r="V3137"/>
      <c r="W3137" s="115"/>
      <c r="AB3137" s="46"/>
      <c r="AC3137" s="46"/>
      <c r="AD3137" s="46"/>
      <c r="AE3137" s="46"/>
      <c r="AF3137" s="46"/>
    </row>
    <row r="3138" spans="1:32" x14ac:dyDescent="0.2">
      <c r="A3138"/>
      <c r="B3138"/>
      <c r="D3138"/>
      <c r="F3138"/>
      <c r="G3138"/>
      <c r="H3138"/>
      <c r="I3138"/>
      <c r="J3138"/>
      <c r="K3138"/>
      <c r="L3138"/>
      <c r="M3138"/>
      <c r="N3138"/>
      <c r="O3138"/>
      <c r="P3138"/>
      <c r="Q3138"/>
      <c r="R3138"/>
      <c r="S3138"/>
      <c r="T3138"/>
      <c r="U3138"/>
      <c r="V3138"/>
      <c r="W3138" s="115"/>
      <c r="AB3138" s="46"/>
      <c r="AC3138" s="46"/>
      <c r="AD3138" s="46"/>
      <c r="AE3138" s="46"/>
      <c r="AF3138" s="46"/>
    </row>
    <row r="3139" spans="1:32" x14ac:dyDescent="0.2">
      <c r="A3139"/>
      <c r="B3139"/>
      <c r="D3139"/>
      <c r="F3139"/>
      <c r="G3139"/>
      <c r="H3139"/>
      <c r="I3139"/>
      <c r="J3139"/>
      <c r="K3139"/>
      <c r="L3139"/>
      <c r="M3139"/>
      <c r="N3139"/>
      <c r="O3139"/>
      <c r="P3139"/>
      <c r="Q3139"/>
      <c r="R3139"/>
      <c r="S3139"/>
      <c r="T3139"/>
      <c r="U3139"/>
      <c r="V3139"/>
      <c r="W3139" s="115"/>
      <c r="AB3139" s="46"/>
      <c r="AC3139" s="46"/>
      <c r="AD3139" s="46"/>
      <c r="AE3139" s="46"/>
      <c r="AF3139" s="46"/>
    </row>
    <row r="3140" spans="1:32" x14ac:dyDescent="0.2">
      <c r="A3140"/>
      <c r="B3140"/>
      <c r="D3140"/>
      <c r="F3140"/>
      <c r="G3140"/>
      <c r="H3140"/>
      <c r="I3140"/>
      <c r="J3140"/>
      <c r="K3140"/>
      <c r="L3140"/>
      <c r="M3140"/>
      <c r="N3140"/>
      <c r="O3140"/>
      <c r="P3140"/>
      <c r="Q3140"/>
      <c r="R3140"/>
      <c r="S3140"/>
      <c r="T3140"/>
      <c r="U3140"/>
      <c r="V3140"/>
      <c r="W3140" s="115"/>
      <c r="AB3140" s="46"/>
      <c r="AC3140" s="46"/>
      <c r="AD3140" s="46"/>
      <c r="AE3140" s="46"/>
      <c r="AF3140" s="46"/>
    </row>
    <row r="3141" spans="1:32" x14ac:dyDescent="0.2">
      <c r="A3141"/>
      <c r="B3141"/>
      <c r="D3141"/>
      <c r="F3141"/>
      <c r="G3141"/>
      <c r="H3141"/>
      <c r="I3141"/>
      <c r="J3141"/>
      <c r="K3141"/>
      <c r="L3141"/>
      <c r="M3141"/>
      <c r="N3141"/>
      <c r="O3141"/>
      <c r="P3141"/>
      <c r="Q3141"/>
      <c r="R3141"/>
      <c r="S3141"/>
      <c r="T3141"/>
      <c r="U3141"/>
      <c r="V3141"/>
      <c r="W3141" s="115"/>
      <c r="AB3141" s="46"/>
      <c r="AC3141" s="46"/>
      <c r="AD3141" s="46"/>
      <c r="AE3141" s="46"/>
      <c r="AF3141" s="46"/>
    </row>
    <row r="3142" spans="1:32" x14ac:dyDescent="0.2">
      <c r="A3142"/>
      <c r="B3142"/>
      <c r="D3142"/>
      <c r="F3142"/>
      <c r="G3142"/>
      <c r="H3142"/>
      <c r="I3142"/>
      <c r="J3142"/>
      <c r="K3142"/>
      <c r="L3142"/>
      <c r="M3142"/>
      <c r="N3142"/>
      <c r="O3142"/>
      <c r="P3142"/>
      <c r="Q3142"/>
      <c r="R3142"/>
      <c r="S3142"/>
      <c r="T3142"/>
      <c r="U3142"/>
      <c r="V3142"/>
      <c r="W3142" s="115"/>
      <c r="AB3142" s="46"/>
      <c r="AC3142" s="46"/>
      <c r="AD3142" s="46"/>
      <c r="AE3142" s="46"/>
      <c r="AF3142" s="46"/>
    </row>
    <row r="3143" spans="1:32" x14ac:dyDescent="0.2">
      <c r="A3143"/>
      <c r="B3143"/>
      <c r="D3143"/>
      <c r="F3143"/>
      <c r="G3143"/>
      <c r="H3143"/>
      <c r="I3143"/>
      <c r="J3143"/>
      <c r="K3143"/>
      <c r="L3143"/>
      <c r="M3143"/>
      <c r="N3143"/>
      <c r="O3143"/>
      <c r="P3143"/>
      <c r="Q3143"/>
      <c r="R3143"/>
      <c r="S3143"/>
      <c r="T3143"/>
      <c r="U3143"/>
      <c r="V3143"/>
      <c r="W3143" s="115"/>
      <c r="AB3143" s="46"/>
      <c r="AC3143" s="46"/>
      <c r="AD3143" s="46"/>
      <c r="AE3143" s="46"/>
      <c r="AF3143" s="46"/>
    </row>
    <row r="3144" spans="1:32" x14ac:dyDescent="0.2">
      <c r="A3144"/>
      <c r="B3144"/>
      <c r="D3144"/>
      <c r="F3144"/>
      <c r="G3144"/>
      <c r="H3144"/>
      <c r="I3144"/>
      <c r="J3144"/>
      <c r="K3144"/>
      <c r="L3144"/>
      <c r="M3144"/>
      <c r="N3144"/>
      <c r="O3144"/>
      <c r="P3144"/>
      <c r="Q3144"/>
      <c r="R3144"/>
      <c r="S3144"/>
      <c r="T3144"/>
      <c r="U3144"/>
      <c r="V3144"/>
      <c r="W3144" s="115"/>
      <c r="AB3144" s="46"/>
      <c r="AC3144" s="46"/>
      <c r="AD3144" s="46"/>
      <c r="AE3144" s="46"/>
      <c r="AF3144" s="46"/>
    </row>
    <row r="3145" spans="1:32" x14ac:dyDescent="0.2">
      <c r="A3145"/>
      <c r="B3145"/>
      <c r="D3145"/>
      <c r="F3145"/>
      <c r="G3145"/>
      <c r="H3145"/>
      <c r="I3145"/>
      <c r="J3145"/>
      <c r="K3145"/>
      <c r="L3145"/>
      <c r="M3145"/>
      <c r="N3145"/>
      <c r="O3145"/>
      <c r="P3145"/>
      <c r="Q3145"/>
      <c r="R3145"/>
      <c r="S3145"/>
      <c r="T3145"/>
      <c r="U3145"/>
      <c r="V3145"/>
      <c r="W3145" s="115"/>
      <c r="AB3145" s="46"/>
      <c r="AC3145" s="46"/>
      <c r="AD3145" s="46"/>
      <c r="AE3145" s="46"/>
      <c r="AF3145" s="46"/>
    </row>
    <row r="3146" spans="1:32" x14ac:dyDescent="0.2">
      <c r="A3146"/>
      <c r="B3146"/>
      <c r="D3146"/>
      <c r="F3146"/>
      <c r="G3146"/>
      <c r="H3146"/>
      <c r="I3146"/>
      <c r="J3146"/>
      <c r="K3146"/>
      <c r="L3146"/>
      <c r="M3146"/>
      <c r="N3146"/>
      <c r="O3146"/>
      <c r="P3146"/>
      <c r="Q3146"/>
      <c r="R3146"/>
      <c r="S3146"/>
      <c r="T3146"/>
      <c r="U3146"/>
      <c r="V3146"/>
      <c r="W3146" s="115"/>
      <c r="AB3146" s="46"/>
      <c r="AC3146" s="46"/>
      <c r="AD3146" s="46"/>
      <c r="AE3146" s="46"/>
      <c r="AF3146" s="46"/>
    </row>
    <row r="3147" spans="1:32" x14ac:dyDescent="0.2">
      <c r="A3147"/>
      <c r="B3147"/>
      <c r="D3147"/>
      <c r="F3147"/>
      <c r="G3147"/>
      <c r="H3147"/>
      <c r="I3147"/>
      <c r="J3147"/>
      <c r="K3147"/>
      <c r="L3147"/>
      <c r="M3147"/>
      <c r="N3147"/>
      <c r="O3147"/>
      <c r="P3147"/>
      <c r="Q3147"/>
      <c r="R3147"/>
      <c r="S3147"/>
      <c r="T3147"/>
      <c r="U3147"/>
      <c r="V3147"/>
      <c r="W3147" s="115"/>
      <c r="AB3147" s="46"/>
      <c r="AC3147" s="46"/>
      <c r="AD3147" s="46"/>
      <c r="AE3147" s="46"/>
      <c r="AF3147" s="46"/>
    </row>
    <row r="3148" spans="1:32" x14ac:dyDescent="0.2">
      <c r="A3148"/>
      <c r="B3148"/>
      <c r="D3148"/>
      <c r="F3148"/>
      <c r="G3148"/>
      <c r="H3148"/>
      <c r="I3148"/>
      <c r="J3148"/>
      <c r="K3148"/>
      <c r="L3148"/>
      <c r="M3148"/>
      <c r="N3148"/>
      <c r="O3148"/>
      <c r="P3148"/>
      <c r="Q3148"/>
      <c r="R3148"/>
      <c r="S3148"/>
      <c r="T3148"/>
      <c r="U3148"/>
      <c r="V3148"/>
      <c r="W3148" s="115"/>
      <c r="AB3148" s="46"/>
      <c r="AC3148" s="46"/>
      <c r="AD3148" s="46"/>
      <c r="AE3148" s="46"/>
      <c r="AF3148" s="46"/>
    </row>
    <row r="3149" spans="1:32" x14ac:dyDescent="0.2">
      <c r="A3149"/>
      <c r="B3149"/>
      <c r="D3149"/>
      <c r="F3149"/>
      <c r="G3149"/>
      <c r="H3149"/>
      <c r="I3149"/>
      <c r="J3149"/>
      <c r="K3149"/>
      <c r="L3149"/>
      <c r="M3149"/>
      <c r="N3149"/>
      <c r="O3149"/>
      <c r="P3149"/>
      <c r="Q3149"/>
      <c r="R3149"/>
      <c r="S3149"/>
      <c r="T3149"/>
      <c r="U3149"/>
      <c r="V3149"/>
      <c r="W3149" s="115"/>
      <c r="AB3149" s="46"/>
      <c r="AC3149" s="46"/>
      <c r="AD3149" s="46"/>
      <c r="AE3149" s="46"/>
      <c r="AF3149" s="46"/>
    </row>
    <row r="3150" spans="1:32" x14ac:dyDescent="0.2">
      <c r="A3150"/>
      <c r="B3150"/>
      <c r="D3150"/>
      <c r="F3150"/>
      <c r="G3150"/>
      <c r="H3150"/>
      <c r="I3150"/>
      <c r="J3150"/>
      <c r="K3150"/>
      <c r="L3150"/>
      <c r="M3150"/>
      <c r="N3150"/>
      <c r="O3150"/>
      <c r="P3150"/>
      <c r="Q3150"/>
      <c r="R3150"/>
      <c r="S3150"/>
      <c r="T3150"/>
      <c r="U3150"/>
      <c r="V3150"/>
      <c r="W3150" s="115"/>
      <c r="AB3150" s="46"/>
      <c r="AC3150" s="46"/>
      <c r="AD3150" s="46"/>
      <c r="AE3150" s="46"/>
      <c r="AF3150" s="46"/>
    </row>
    <row r="3151" spans="1:32" x14ac:dyDescent="0.2">
      <c r="A3151"/>
      <c r="B3151"/>
      <c r="D3151"/>
      <c r="F3151"/>
      <c r="G3151"/>
      <c r="H3151"/>
      <c r="I3151"/>
      <c r="J3151"/>
      <c r="K3151"/>
      <c r="L3151"/>
      <c r="M3151"/>
      <c r="N3151"/>
      <c r="O3151"/>
      <c r="P3151"/>
      <c r="Q3151"/>
      <c r="R3151"/>
      <c r="S3151"/>
      <c r="T3151"/>
      <c r="U3151"/>
      <c r="V3151"/>
      <c r="W3151" s="115"/>
      <c r="AB3151" s="46"/>
      <c r="AC3151" s="46"/>
      <c r="AD3151" s="46"/>
      <c r="AE3151" s="46"/>
      <c r="AF3151" s="46"/>
    </row>
    <row r="3152" spans="1:32" x14ac:dyDescent="0.2">
      <c r="A3152"/>
      <c r="B3152"/>
      <c r="D3152"/>
      <c r="F3152"/>
      <c r="G3152"/>
      <c r="H3152"/>
      <c r="I3152"/>
      <c r="J3152"/>
      <c r="K3152"/>
      <c r="L3152"/>
      <c r="M3152"/>
      <c r="N3152"/>
      <c r="O3152"/>
      <c r="P3152"/>
      <c r="Q3152"/>
      <c r="R3152"/>
      <c r="S3152"/>
      <c r="T3152"/>
      <c r="U3152"/>
      <c r="V3152"/>
      <c r="W3152" s="115"/>
      <c r="AB3152" s="46"/>
      <c r="AC3152" s="46"/>
      <c r="AD3152" s="46"/>
      <c r="AE3152" s="46"/>
      <c r="AF3152" s="46"/>
    </row>
    <row r="3153" spans="1:32" x14ac:dyDescent="0.2">
      <c r="A3153"/>
      <c r="B3153"/>
      <c r="D3153"/>
      <c r="F3153"/>
      <c r="G3153"/>
      <c r="H3153"/>
      <c r="I3153"/>
      <c r="J3153"/>
      <c r="K3153"/>
      <c r="L3153"/>
      <c r="M3153"/>
      <c r="N3153"/>
      <c r="O3153"/>
      <c r="P3153"/>
      <c r="Q3153"/>
      <c r="R3153"/>
      <c r="S3153"/>
      <c r="T3153"/>
      <c r="U3153"/>
      <c r="V3153"/>
      <c r="W3153" s="115"/>
      <c r="AB3153" s="46"/>
      <c r="AC3153" s="46"/>
      <c r="AD3153" s="46"/>
      <c r="AE3153" s="46"/>
      <c r="AF3153" s="46"/>
    </row>
    <row r="3154" spans="1:32" x14ac:dyDescent="0.2">
      <c r="A3154"/>
      <c r="B3154"/>
      <c r="D3154"/>
      <c r="F3154"/>
      <c r="G3154"/>
      <c r="H3154"/>
      <c r="I3154"/>
      <c r="J3154"/>
      <c r="K3154"/>
      <c r="L3154"/>
      <c r="M3154"/>
      <c r="N3154"/>
      <c r="O3154"/>
      <c r="P3154"/>
      <c r="Q3154"/>
      <c r="R3154"/>
      <c r="S3154"/>
      <c r="T3154"/>
      <c r="U3154"/>
      <c r="V3154"/>
      <c r="W3154" s="115"/>
      <c r="AB3154" s="46"/>
      <c r="AC3154" s="46"/>
      <c r="AD3154" s="46"/>
      <c r="AE3154" s="46"/>
      <c r="AF3154" s="46"/>
    </row>
    <row r="3155" spans="1:32" x14ac:dyDescent="0.2">
      <c r="A3155"/>
      <c r="B3155"/>
      <c r="D3155"/>
      <c r="F3155"/>
      <c r="G3155"/>
      <c r="H3155"/>
      <c r="I3155"/>
      <c r="J3155"/>
      <c r="K3155"/>
      <c r="L3155"/>
      <c r="M3155"/>
      <c r="N3155"/>
      <c r="O3155"/>
      <c r="P3155"/>
      <c r="Q3155"/>
      <c r="R3155"/>
      <c r="S3155"/>
      <c r="T3155"/>
      <c r="U3155"/>
      <c r="V3155"/>
      <c r="W3155" s="115"/>
      <c r="AB3155" s="46"/>
      <c r="AC3155" s="46"/>
      <c r="AD3155" s="46"/>
      <c r="AE3155" s="46"/>
      <c r="AF3155" s="46"/>
    </row>
    <row r="3156" spans="1:32" x14ac:dyDescent="0.2">
      <c r="A3156"/>
      <c r="B3156"/>
      <c r="D3156"/>
      <c r="F3156"/>
      <c r="G3156"/>
      <c r="H3156"/>
      <c r="I3156"/>
      <c r="J3156"/>
      <c r="K3156"/>
      <c r="L3156"/>
      <c r="M3156"/>
      <c r="N3156"/>
      <c r="O3156"/>
      <c r="P3156"/>
      <c r="Q3156"/>
      <c r="R3156"/>
      <c r="S3156"/>
      <c r="T3156"/>
      <c r="U3156"/>
      <c r="V3156"/>
      <c r="W3156" s="115"/>
      <c r="AB3156" s="46"/>
      <c r="AC3156" s="46"/>
      <c r="AD3156" s="46"/>
      <c r="AE3156" s="46"/>
      <c r="AF3156" s="46"/>
    </row>
    <row r="3157" spans="1:32" x14ac:dyDescent="0.2">
      <c r="A3157"/>
      <c r="B3157"/>
      <c r="D3157"/>
      <c r="F3157"/>
      <c r="G3157"/>
      <c r="H3157"/>
      <c r="I3157"/>
      <c r="J3157"/>
      <c r="K3157"/>
      <c r="L3157"/>
      <c r="M3157"/>
      <c r="N3157"/>
      <c r="O3157"/>
      <c r="P3157"/>
      <c r="Q3157"/>
      <c r="R3157"/>
      <c r="S3157"/>
      <c r="T3157"/>
      <c r="U3157"/>
      <c r="V3157"/>
      <c r="W3157" s="115"/>
      <c r="AB3157" s="46"/>
      <c r="AC3157" s="46"/>
      <c r="AD3157" s="46"/>
      <c r="AE3157" s="46"/>
      <c r="AF3157" s="46"/>
    </row>
    <row r="3158" spans="1:32" x14ac:dyDescent="0.2">
      <c r="A3158"/>
      <c r="B3158"/>
      <c r="D3158"/>
      <c r="F3158"/>
      <c r="G3158"/>
      <c r="H3158"/>
      <c r="I3158"/>
      <c r="J3158"/>
      <c r="K3158"/>
      <c r="L3158"/>
      <c r="M3158"/>
      <c r="N3158"/>
      <c r="O3158"/>
      <c r="P3158"/>
      <c r="Q3158"/>
      <c r="R3158"/>
      <c r="S3158"/>
      <c r="T3158"/>
      <c r="U3158"/>
      <c r="V3158"/>
      <c r="W3158" s="115"/>
      <c r="AB3158" s="46"/>
      <c r="AC3158" s="46"/>
      <c r="AD3158" s="46"/>
      <c r="AE3158" s="46"/>
      <c r="AF3158" s="46"/>
    </row>
    <row r="3159" spans="1:32" x14ac:dyDescent="0.2">
      <c r="A3159"/>
      <c r="B3159"/>
      <c r="D3159"/>
      <c r="F3159"/>
      <c r="G3159"/>
      <c r="H3159"/>
      <c r="I3159"/>
      <c r="J3159"/>
      <c r="K3159"/>
      <c r="L3159"/>
      <c r="M3159"/>
      <c r="N3159"/>
      <c r="O3159"/>
      <c r="P3159"/>
      <c r="Q3159"/>
      <c r="R3159"/>
      <c r="S3159"/>
      <c r="T3159"/>
      <c r="U3159"/>
      <c r="V3159"/>
      <c r="W3159" s="115"/>
      <c r="AB3159" s="46"/>
      <c r="AC3159" s="46"/>
      <c r="AD3159" s="46"/>
      <c r="AE3159" s="46"/>
      <c r="AF3159" s="46"/>
    </row>
    <row r="3160" spans="1:32" x14ac:dyDescent="0.2">
      <c r="A3160"/>
      <c r="B3160"/>
      <c r="D3160"/>
      <c r="F3160"/>
      <c r="G3160"/>
      <c r="H3160"/>
      <c r="I3160"/>
      <c r="J3160"/>
      <c r="K3160"/>
      <c r="L3160"/>
      <c r="M3160"/>
      <c r="N3160"/>
      <c r="O3160"/>
      <c r="P3160"/>
      <c r="Q3160"/>
      <c r="R3160"/>
      <c r="S3160"/>
      <c r="T3160"/>
      <c r="U3160"/>
      <c r="V3160"/>
      <c r="W3160" s="115"/>
      <c r="AB3160" s="46"/>
      <c r="AC3160" s="46"/>
      <c r="AD3160" s="46"/>
      <c r="AE3160" s="46"/>
      <c r="AF3160" s="46"/>
    </row>
    <row r="3161" spans="1:32" x14ac:dyDescent="0.2">
      <c r="A3161"/>
      <c r="B3161"/>
      <c r="D3161"/>
      <c r="F3161"/>
      <c r="G3161"/>
      <c r="H3161"/>
      <c r="I3161"/>
      <c r="J3161"/>
      <c r="K3161"/>
      <c r="L3161"/>
      <c r="M3161"/>
      <c r="N3161"/>
      <c r="O3161"/>
      <c r="P3161"/>
      <c r="Q3161"/>
      <c r="R3161"/>
      <c r="S3161"/>
      <c r="T3161"/>
      <c r="U3161"/>
      <c r="V3161"/>
      <c r="W3161" s="115"/>
      <c r="AB3161" s="46"/>
      <c r="AC3161" s="46"/>
      <c r="AD3161" s="46"/>
      <c r="AE3161" s="46"/>
      <c r="AF3161" s="46"/>
    </row>
    <row r="3162" spans="1:32" x14ac:dyDescent="0.2">
      <c r="A3162"/>
      <c r="B3162"/>
      <c r="D3162"/>
      <c r="F3162"/>
      <c r="G3162"/>
      <c r="H3162"/>
      <c r="I3162"/>
      <c r="J3162"/>
      <c r="K3162"/>
      <c r="L3162"/>
      <c r="M3162"/>
      <c r="N3162"/>
      <c r="O3162"/>
      <c r="P3162"/>
      <c r="Q3162"/>
      <c r="R3162"/>
      <c r="S3162"/>
      <c r="T3162"/>
      <c r="U3162"/>
      <c r="V3162"/>
      <c r="W3162" s="115"/>
      <c r="AB3162" s="46"/>
      <c r="AC3162" s="46"/>
      <c r="AD3162" s="46"/>
      <c r="AE3162" s="46"/>
      <c r="AF3162" s="46"/>
    </row>
    <row r="3163" spans="1:32" x14ac:dyDescent="0.2">
      <c r="A3163"/>
      <c r="B3163"/>
      <c r="D3163"/>
      <c r="F3163"/>
      <c r="G3163"/>
      <c r="H3163"/>
      <c r="I3163"/>
      <c r="J3163"/>
      <c r="K3163"/>
      <c r="L3163"/>
      <c r="M3163"/>
      <c r="N3163"/>
      <c r="O3163"/>
      <c r="P3163"/>
      <c r="Q3163"/>
      <c r="R3163"/>
      <c r="S3163"/>
      <c r="T3163"/>
      <c r="U3163"/>
      <c r="V3163"/>
      <c r="W3163" s="115"/>
      <c r="AB3163" s="46"/>
      <c r="AC3163" s="46"/>
      <c r="AD3163" s="46"/>
      <c r="AE3163" s="46"/>
      <c r="AF3163" s="46"/>
    </row>
    <row r="3164" spans="1:32" x14ac:dyDescent="0.2">
      <c r="A3164"/>
      <c r="B3164"/>
      <c r="D3164"/>
      <c r="F3164"/>
      <c r="G3164"/>
      <c r="H3164"/>
      <c r="I3164"/>
      <c r="J3164"/>
      <c r="K3164"/>
      <c r="L3164"/>
      <c r="M3164"/>
      <c r="N3164"/>
      <c r="O3164"/>
      <c r="P3164"/>
      <c r="Q3164"/>
      <c r="R3164"/>
      <c r="S3164"/>
      <c r="T3164"/>
      <c r="U3164"/>
      <c r="V3164"/>
      <c r="W3164" s="115"/>
      <c r="AB3164" s="46"/>
      <c r="AC3164" s="46"/>
      <c r="AD3164" s="46"/>
      <c r="AE3164" s="46"/>
      <c r="AF3164" s="46"/>
    </row>
    <row r="3165" spans="1:32" x14ac:dyDescent="0.2">
      <c r="A3165"/>
      <c r="B3165"/>
      <c r="D3165"/>
      <c r="F3165"/>
      <c r="G3165"/>
      <c r="H3165"/>
      <c r="I3165"/>
      <c r="J3165"/>
      <c r="K3165"/>
      <c r="L3165"/>
      <c r="M3165"/>
      <c r="N3165"/>
      <c r="O3165"/>
      <c r="P3165"/>
      <c r="Q3165"/>
      <c r="R3165"/>
      <c r="S3165"/>
      <c r="T3165"/>
      <c r="U3165"/>
      <c r="V3165"/>
      <c r="W3165" s="115"/>
      <c r="AB3165" s="46"/>
      <c r="AC3165" s="46"/>
      <c r="AD3165" s="46"/>
      <c r="AE3165" s="46"/>
      <c r="AF3165" s="46"/>
    </row>
    <row r="3166" spans="1:32" x14ac:dyDescent="0.2">
      <c r="A3166"/>
      <c r="B3166"/>
      <c r="D3166"/>
      <c r="F3166"/>
      <c r="G3166"/>
      <c r="H3166"/>
      <c r="I3166"/>
      <c r="J3166"/>
      <c r="K3166"/>
      <c r="L3166"/>
      <c r="M3166"/>
      <c r="N3166"/>
      <c r="O3166"/>
      <c r="P3166"/>
      <c r="Q3166"/>
      <c r="R3166"/>
      <c r="S3166"/>
      <c r="T3166"/>
      <c r="U3166"/>
      <c r="V3166"/>
      <c r="W3166" s="115"/>
      <c r="AB3166" s="46"/>
      <c r="AC3166" s="46"/>
      <c r="AD3166" s="46"/>
      <c r="AE3166" s="46"/>
      <c r="AF3166" s="46"/>
    </row>
    <row r="3167" spans="1:32" x14ac:dyDescent="0.2">
      <c r="A3167"/>
      <c r="B3167"/>
      <c r="D3167"/>
      <c r="F3167"/>
      <c r="G3167"/>
      <c r="H3167"/>
      <c r="I3167"/>
      <c r="J3167"/>
      <c r="K3167"/>
      <c r="L3167"/>
      <c r="M3167"/>
      <c r="N3167"/>
      <c r="O3167"/>
      <c r="P3167"/>
      <c r="Q3167"/>
      <c r="R3167"/>
      <c r="S3167"/>
      <c r="T3167"/>
      <c r="U3167"/>
      <c r="V3167"/>
      <c r="W3167" s="115"/>
      <c r="AB3167" s="46"/>
      <c r="AC3167" s="46"/>
      <c r="AD3167" s="46"/>
      <c r="AE3167" s="46"/>
      <c r="AF3167" s="46"/>
    </row>
    <row r="3168" spans="1:32" x14ac:dyDescent="0.2">
      <c r="A3168"/>
      <c r="B3168"/>
      <c r="D3168"/>
      <c r="F3168"/>
      <c r="G3168"/>
      <c r="H3168"/>
      <c r="I3168"/>
      <c r="J3168"/>
      <c r="K3168"/>
      <c r="L3168"/>
      <c r="M3168"/>
      <c r="N3168"/>
      <c r="O3168"/>
      <c r="P3168"/>
      <c r="Q3168"/>
      <c r="R3168"/>
      <c r="S3168"/>
      <c r="T3168"/>
      <c r="U3168"/>
      <c r="V3168"/>
      <c r="W3168" s="115"/>
      <c r="AB3168" s="46"/>
      <c r="AC3168" s="46"/>
      <c r="AD3168" s="46"/>
      <c r="AE3168" s="46"/>
      <c r="AF3168" s="46"/>
    </row>
    <row r="3169" spans="1:32" x14ac:dyDescent="0.2">
      <c r="A3169"/>
      <c r="B3169"/>
      <c r="D3169"/>
      <c r="F3169"/>
      <c r="G3169"/>
      <c r="H3169"/>
      <c r="I3169"/>
      <c r="J3169"/>
      <c r="K3169"/>
      <c r="L3169"/>
      <c r="M3169"/>
      <c r="N3169"/>
      <c r="O3169"/>
      <c r="P3169"/>
      <c r="Q3169"/>
      <c r="R3169"/>
      <c r="S3169"/>
      <c r="T3169"/>
      <c r="U3169"/>
      <c r="V3169"/>
      <c r="W3169" s="115"/>
      <c r="AB3169" s="46"/>
      <c r="AC3169" s="46"/>
      <c r="AD3169" s="46"/>
      <c r="AE3169" s="46"/>
      <c r="AF3169" s="46"/>
    </row>
    <row r="3170" spans="1:32" x14ac:dyDescent="0.2">
      <c r="A3170"/>
      <c r="B3170"/>
      <c r="D3170"/>
      <c r="F3170"/>
      <c r="G3170"/>
      <c r="H3170"/>
      <c r="I3170"/>
      <c r="J3170"/>
      <c r="K3170"/>
      <c r="L3170"/>
      <c r="M3170"/>
      <c r="N3170"/>
      <c r="O3170"/>
      <c r="P3170"/>
      <c r="Q3170"/>
      <c r="R3170"/>
      <c r="S3170"/>
      <c r="T3170"/>
      <c r="U3170"/>
      <c r="V3170"/>
      <c r="W3170" s="115"/>
      <c r="AB3170" s="46"/>
      <c r="AC3170" s="46"/>
      <c r="AD3170" s="46"/>
      <c r="AE3170" s="46"/>
      <c r="AF3170" s="46"/>
    </row>
    <row r="3171" spans="1:32" x14ac:dyDescent="0.2">
      <c r="A3171"/>
      <c r="B3171"/>
      <c r="D3171"/>
      <c r="F3171"/>
      <c r="G3171"/>
      <c r="H3171"/>
      <c r="I3171"/>
      <c r="J3171"/>
      <c r="K3171"/>
      <c r="L3171"/>
      <c r="M3171"/>
      <c r="N3171"/>
      <c r="O3171"/>
      <c r="P3171"/>
      <c r="Q3171"/>
      <c r="R3171"/>
      <c r="S3171"/>
      <c r="T3171"/>
      <c r="U3171"/>
      <c r="V3171"/>
      <c r="W3171" s="115"/>
      <c r="AB3171" s="46"/>
      <c r="AC3171" s="46"/>
      <c r="AD3171" s="46"/>
      <c r="AE3171" s="46"/>
      <c r="AF3171" s="46"/>
    </row>
    <row r="3172" spans="1:32" x14ac:dyDescent="0.2">
      <c r="A3172"/>
      <c r="B3172"/>
      <c r="D3172"/>
      <c r="F3172"/>
      <c r="G3172"/>
      <c r="H3172"/>
      <c r="I3172"/>
      <c r="J3172"/>
      <c r="K3172"/>
      <c r="L3172"/>
      <c r="M3172"/>
      <c r="N3172"/>
      <c r="O3172"/>
      <c r="P3172"/>
      <c r="Q3172"/>
      <c r="R3172"/>
      <c r="S3172"/>
      <c r="T3172"/>
      <c r="U3172"/>
      <c r="V3172"/>
      <c r="W3172" s="115"/>
      <c r="AB3172" s="46"/>
      <c r="AC3172" s="46"/>
      <c r="AD3172" s="46"/>
      <c r="AE3172" s="46"/>
      <c r="AF3172" s="46"/>
    </row>
    <row r="3173" spans="1:32" x14ac:dyDescent="0.2">
      <c r="A3173"/>
      <c r="B3173"/>
      <c r="D3173"/>
      <c r="F3173"/>
      <c r="G3173"/>
      <c r="H3173"/>
      <c r="I3173"/>
      <c r="J3173"/>
      <c r="K3173"/>
      <c r="L3173"/>
      <c r="M3173"/>
      <c r="N3173"/>
      <c r="O3173"/>
      <c r="P3173"/>
      <c r="Q3173"/>
      <c r="R3173"/>
      <c r="S3173"/>
      <c r="T3173"/>
      <c r="U3173"/>
      <c r="V3173"/>
      <c r="W3173" s="115"/>
      <c r="AB3173" s="46"/>
      <c r="AC3173" s="46"/>
      <c r="AD3173" s="46"/>
      <c r="AE3173" s="46"/>
      <c r="AF3173" s="46"/>
    </row>
    <row r="3174" spans="1:32" x14ac:dyDescent="0.2">
      <c r="A3174"/>
      <c r="B3174"/>
      <c r="D3174"/>
      <c r="F3174"/>
      <c r="G3174"/>
      <c r="H3174"/>
      <c r="I3174"/>
      <c r="J3174"/>
      <c r="K3174"/>
      <c r="L3174"/>
      <c r="M3174"/>
      <c r="N3174"/>
      <c r="O3174"/>
      <c r="P3174"/>
      <c r="Q3174"/>
      <c r="R3174"/>
      <c r="S3174"/>
      <c r="T3174"/>
      <c r="U3174"/>
      <c r="V3174"/>
      <c r="W3174" s="115"/>
      <c r="AB3174" s="46"/>
      <c r="AC3174" s="46"/>
      <c r="AD3174" s="46"/>
      <c r="AE3174" s="46"/>
      <c r="AF3174" s="46"/>
    </row>
    <row r="3175" spans="1:32" x14ac:dyDescent="0.2">
      <c r="A3175"/>
      <c r="B3175"/>
      <c r="D3175"/>
      <c r="F3175"/>
      <c r="G3175"/>
      <c r="H3175"/>
      <c r="I3175"/>
      <c r="J3175"/>
      <c r="K3175"/>
      <c r="L3175"/>
      <c r="M3175"/>
      <c r="N3175"/>
      <c r="O3175"/>
      <c r="P3175"/>
      <c r="Q3175"/>
      <c r="R3175"/>
      <c r="S3175"/>
      <c r="T3175"/>
      <c r="U3175"/>
      <c r="V3175"/>
      <c r="W3175" s="115"/>
      <c r="AB3175" s="46"/>
      <c r="AC3175" s="46"/>
      <c r="AD3175" s="46"/>
      <c r="AE3175" s="46"/>
      <c r="AF3175" s="46"/>
    </row>
    <row r="3176" spans="1:32" x14ac:dyDescent="0.2">
      <c r="A3176"/>
      <c r="B3176"/>
      <c r="D3176"/>
      <c r="F3176"/>
      <c r="G3176"/>
      <c r="H3176"/>
      <c r="I3176"/>
      <c r="J3176"/>
      <c r="K3176"/>
      <c r="L3176"/>
      <c r="M3176"/>
      <c r="N3176"/>
      <c r="O3176"/>
      <c r="P3176"/>
      <c r="Q3176"/>
      <c r="R3176"/>
      <c r="S3176"/>
      <c r="T3176"/>
      <c r="U3176"/>
      <c r="V3176"/>
      <c r="W3176" s="115"/>
      <c r="AB3176" s="46"/>
      <c r="AC3176" s="46"/>
      <c r="AD3176" s="46"/>
      <c r="AE3176" s="46"/>
      <c r="AF3176" s="46"/>
    </row>
    <row r="3177" spans="1:32" x14ac:dyDescent="0.2">
      <c r="A3177"/>
      <c r="B3177"/>
      <c r="D3177"/>
      <c r="F3177"/>
      <c r="G3177"/>
      <c r="H3177"/>
      <c r="I3177"/>
      <c r="J3177"/>
      <c r="K3177"/>
      <c r="L3177"/>
      <c r="M3177"/>
      <c r="N3177"/>
      <c r="O3177"/>
      <c r="P3177"/>
      <c r="Q3177"/>
      <c r="R3177"/>
      <c r="S3177"/>
      <c r="T3177"/>
      <c r="U3177"/>
      <c r="V3177"/>
      <c r="W3177" s="115"/>
      <c r="AB3177" s="46"/>
      <c r="AC3177" s="46"/>
      <c r="AD3177" s="46"/>
      <c r="AE3177" s="46"/>
      <c r="AF3177" s="46"/>
    </row>
    <row r="3178" spans="1:32" x14ac:dyDescent="0.2">
      <c r="A3178"/>
      <c r="B3178"/>
      <c r="D3178"/>
      <c r="F3178"/>
      <c r="G3178"/>
      <c r="H3178"/>
      <c r="I3178"/>
      <c r="J3178"/>
      <c r="K3178"/>
      <c r="L3178"/>
      <c r="M3178"/>
      <c r="N3178"/>
      <c r="O3178"/>
      <c r="P3178"/>
      <c r="Q3178"/>
      <c r="R3178"/>
      <c r="S3178"/>
      <c r="T3178"/>
      <c r="U3178"/>
      <c r="V3178"/>
      <c r="W3178" s="115"/>
      <c r="AB3178" s="46"/>
      <c r="AC3178" s="46"/>
      <c r="AD3178" s="46"/>
      <c r="AE3178" s="46"/>
      <c r="AF3178" s="46"/>
    </row>
    <row r="3179" spans="1:32" x14ac:dyDescent="0.2">
      <c r="A3179"/>
      <c r="B3179"/>
      <c r="D3179"/>
      <c r="F3179"/>
      <c r="G3179"/>
      <c r="H3179"/>
      <c r="I3179"/>
      <c r="J3179"/>
      <c r="K3179"/>
      <c r="L3179"/>
      <c r="M3179"/>
      <c r="N3179"/>
      <c r="O3179"/>
      <c r="P3179"/>
      <c r="Q3179"/>
      <c r="R3179"/>
      <c r="S3179"/>
      <c r="T3179"/>
      <c r="U3179"/>
      <c r="V3179"/>
      <c r="W3179" s="115"/>
      <c r="AB3179" s="46"/>
      <c r="AC3179" s="46"/>
      <c r="AD3179" s="46"/>
      <c r="AE3179" s="46"/>
      <c r="AF3179" s="46"/>
    </row>
    <row r="3180" spans="1:32" x14ac:dyDescent="0.2">
      <c r="A3180"/>
      <c r="B3180"/>
      <c r="D3180"/>
      <c r="F3180"/>
      <c r="G3180"/>
      <c r="H3180"/>
      <c r="I3180"/>
      <c r="J3180"/>
      <c r="K3180"/>
      <c r="L3180"/>
      <c r="M3180"/>
      <c r="N3180"/>
      <c r="O3180"/>
      <c r="P3180"/>
      <c r="Q3180"/>
      <c r="R3180"/>
      <c r="S3180"/>
      <c r="T3180"/>
      <c r="U3180"/>
      <c r="V3180"/>
      <c r="W3180" s="115"/>
      <c r="AB3180" s="46"/>
      <c r="AC3180" s="46"/>
      <c r="AD3180" s="46"/>
      <c r="AE3180" s="46"/>
      <c r="AF3180" s="46"/>
    </row>
    <row r="3181" spans="1:32" x14ac:dyDescent="0.2">
      <c r="A3181"/>
      <c r="B3181"/>
      <c r="D3181"/>
      <c r="F3181"/>
      <c r="G3181"/>
      <c r="H3181"/>
      <c r="I3181"/>
      <c r="J3181"/>
      <c r="K3181"/>
      <c r="L3181"/>
      <c r="M3181"/>
      <c r="N3181"/>
      <c r="O3181"/>
      <c r="P3181"/>
      <c r="Q3181"/>
      <c r="R3181"/>
      <c r="S3181"/>
      <c r="T3181"/>
      <c r="U3181"/>
      <c r="V3181"/>
      <c r="W3181" s="115"/>
      <c r="AB3181" s="46"/>
      <c r="AC3181" s="46"/>
      <c r="AD3181" s="46"/>
      <c r="AE3181" s="46"/>
      <c r="AF3181" s="46"/>
    </row>
    <row r="3182" spans="1:32" x14ac:dyDescent="0.2">
      <c r="A3182"/>
      <c r="B3182"/>
      <c r="D3182"/>
      <c r="F3182"/>
      <c r="G3182"/>
      <c r="H3182"/>
      <c r="I3182"/>
      <c r="J3182"/>
      <c r="K3182"/>
      <c r="L3182"/>
      <c r="M3182"/>
      <c r="N3182"/>
      <c r="O3182"/>
      <c r="P3182"/>
      <c r="Q3182"/>
      <c r="R3182"/>
      <c r="S3182"/>
      <c r="T3182"/>
      <c r="U3182"/>
      <c r="V3182"/>
      <c r="W3182" s="115"/>
      <c r="AB3182" s="46"/>
      <c r="AC3182" s="46"/>
      <c r="AD3182" s="46"/>
      <c r="AE3182" s="46"/>
      <c r="AF3182" s="46"/>
    </row>
    <row r="3183" spans="1:32" x14ac:dyDescent="0.2">
      <c r="A3183"/>
      <c r="B3183"/>
      <c r="D3183"/>
      <c r="F3183"/>
      <c r="G3183"/>
      <c r="H3183"/>
      <c r="I3183"/>
      <c r="J3183"/>
      <c r="K3183"/>
      <c r="L3183"/>
      <c r="M3183"/>
      <c r="N3183"/>
      <c r="O3183"/>
      <c r="P3183"/>
      <c r="Q3183"/>
      <c r="R3183"/>
      <c r="S3183"/>
      <c r="T3183"/>
      <c r="U3183"/>
      <c r="V3183"/>
      <c r="W3183" s="115"/>
      <c r="AB3183" s="46"/>
      <c r="AC3183" s="46"/>
      <c r="AD3183" s="46"/>
      <c r="AE3183" s="46"/>
      <c r="AF3183" s="46"/>
    </row>
    <row r="3184" spans="1:32" x14ac:dyDescent="0.2">
      <c r="A3184"/>
      <c r="B3184"/>
      <c r="D3184"/>
      <c r="F3184"/>
      <c r="G3184"/>
      <c r="H3184"/>
      <c r="I3184"/>
      <c r="J3184"/>
      <c r="K3184"/>
      <c r="L3184"/>
      <c r="M3184"/>
      <c r="N3184"/>
      <c r="O3184"/>
      <c r="P3184"/>
      <c r="Q3184"/>
      <c r="R3184"/>
      <c r="S3184"/>
      <c r="T3184"/>
      <c r="U3184"/>
      <c r="V3184"/>
      <c r="W3184" s="115"/>
      <c r="AB3184" s="46"/>
      <c r="AC3184" s="46"/>
      <c r="AD3184" s="46"/>
      <c r="AE3184" s="46"/>
      <c r="AF3184" s="46"/>
    </row>
    <row r="3185" spans="1:32" x14ac:dyDescent="0.2">
      <c r="A3185"/>
      <c r="B3185"/>
      <c r="D3185"/>
      <c r="F3185"/>
      <c r="G3185"/>
      <c r="H3185"/>
      <c r="I3185"/>
      <c r="J3185"/>
      <c r="K3185"/>
      <c r="L3185"/>
      <c r="M3185"/>
      <c r="N3185"/>
      <c r="O3185"/>
      <c r="P3185"/>
      <c r="Q3185"/>
      <c r="R3185"/>
      <c r="S3185"/>
      <c r="T3185"/>
      <c r="U3185"/>
      <c r="V3185"/>
      <c r="W3185" s="115"/>
      <c r="AB3185" s="46"/>
      <c r="AC3185" s="46"/>
      <c r="AD3185" s="46"/>
      <c r="AE3185" s="46"/>
      <c r="AF3185" s="46"/>
    </row>
    <row r="3186" spans="1:32" x14ac:dyDescent="0.2">
      <c r="A3186"/>
      <c r="B3186"/>
      <c r="D3186"/>
      <c r="F3186"/>
      <c r="G3186"/>
      <c r="H3186"/>
      <c r="I3186"/>
      <c r="J3186"/>
      <c r="K3186"/>
      <c r="L3186"/>
      <c r="M3186"/>
      <c r="N3186"/>
      <c r="O3186"/>
      <c r="P3186"/>
      <c r="Q3186"/>
      <c r="R3186"/>
      <c r="S3186"/>
      <c r="T3186"/>
      <c r="U3186"/>
      <c r="V3186"/>
      <c r="W3186" s="115"/>
      <c r="AB3186" s="46"/>
      <c r="AC3186" s="46"/>
      <c r="AD3186" s="46"/>
      <c r="AE3186" s="46"/>
      <c r="AF3186" s="46"/>
    </row>
    <row r="3187" spans="1:32" x14ac:dyDescent="0.2">
      <c r="A3187"/>
      <c r="B3187"/>
      <c r="D3187"/>
      <c r="F3187"/>
      <c r="G3187"/>
      <c r="H3187"/>
      <c r="I3187"/>
      <c r="J3187"/>
      <c r="K3187"/>
      <c r="L3187"/>
      <c r="M3187"/>
      <c r="N3187"/>
      <c r="O3187"/>
      <c r="P3187"/>
      <c r="Q3187"/>
      <c r="R3187"/>
      <c r="S3187"/>
      <c r="T3187"/>
      <c r="U3187"/>
      <c r="V3187"/>
      <c r="W3187" s="115"/>
      <c r="AB3187" s="46"/>
      <c r="AC3187" s="46"/>
      <c r="AD3187" s="46"/>
      <c r="AE3187" s="46"/>
      <c r="AF3187" s="46"/>
    </row>
    <row r="3188" spans="1:32" x14ac:dyDescent="0.2">
      <c r="A3188"/>
      <c r="B3188"/>
      <c r="D3188"/>
      <c r="F3188"/>
      <c r="G3188"/>
      <c r="H3188"/>
      <c r="I3188"/>
      <c r="J3188"/>
      <c r="K3188"/>
      <c r="L3188"/>
      <c r="M3188"/>
      <c r="N3188"/>
      <c r="O3188"/>
      <c r="P3188"/>
      <c r="Q3188"/>
      <c r="R3188"/>
      <c r="S3188"/>
      <c r="T3188"/>
      <c r="U3188"/>
      <c r="V3188"/>
      <c r="W3188" s="115"/>
      <c r="AB3188" s="46"/>
      <c r="AC3188" s="46"/>
      <c r="AD3188" s="46"/>
      <c r="AE3188" s="46"/>
      <c r="AF3188" s="46"/>
    </row>
    <row r="3189" spans="1:32" x14ac:dyDescent="0.2">
      <c r="A3189"/>
      <c r="B3189"/>
      <c r="D3189"/>
      <c r="F3189"/>
      <c r="G3189"/>
      <c r="H3189"/>
      <c r="I3189"/>
      <c r="J3189"/>
      <c r="K3189"/>
      <c r="L3189"/>
      <c r="M3189"/>
      <c r="N3189"/>
      <c r="O3189"/>
      <c r="P3189"/>
      <c r="Q3189"/>
      <c r="R3189"/>
      <c r="S3189"/>
      <c r="T3189"/>
      <c r="U3189"/>
      <c r="V3189"/>
      <c r="W3189" s="115"/>
      <c r="AB3189" s="46"/>
      <c r="AC3189" s="46"/>
      <c r="AD3189" s="46"/>
      <c r="AE3189" s="46"/>
      <c r="AF3189" s="46"/>
    </row>
    <row r="3190" spans="1:32" x14ac:dyDescent="0.2">
      <c r="A3190"/>
      <c r="B3190"/>
      <c r="D3190"/>
      <c r="F3190"/>
      <c r="G3190"/>
      <c r="H3190"/>
      <c r="I3190"/>
      <c r="J3190"/>
      <c r="K3190"/>
      <c r="L3190"/>
      <c r="M3190"/>
      <c r="N3190"/>
      <c r="O3190"/>
      <c r="P3190"/>
      <c r="Q3190"/>
      <c r="R3190"/>
      <c r="S3190"/>
      <c r="T3190"/>
      <c r="U3190"/>
      <c r="V3190"/>
      <c r="W3190" s="115"/>
      <c r="AB3190" s="46"/>
      <c r="AC3190" s="46"/>
      <c r="AD3190" s="46"/>
      <c r="AE3190" s="46"/>
      <c r="AF3190" s="46"/>
    </row>
    <row r="3191" spans="1:32" x14ac:dyDescent="0.2">
      <c r="A3191"/>
      <c r="B3191"/>
      <c r="D3191"/>
      <c r="F3191"/>
      <c r="G3191"/>
      <c r="H3191"/>
      <c r="I3191"/>
      <c r="J3191"/>
      <c r="K3191"/>
      <c r="L3191"/>
      <c r="M3191"/>
      <c r="N3191"/>
      <c r="O3191"/>
      <c r="P3191"/>
      <c r="Q3191"/>
      <c r="R3191"/>
      <c r="S3191"/>
      <c r="T3191"/>
      <c r="U3191"/>
      <c r="V3191"/>
      <c r="W3191" s="115"/>
      <c r="AB3191" s="46"/>
      <c r="AC3191" s="46"/>
      <c r="AD3191" s="46"/>
      <c r="AE3191" s="46"/>
      <c r="AF3191" s="46"/>
    </row>
    <row r="3192" spans="1:32" x14ac:dyDescent="0.2">
      <c r="A3192"/>
      <c r="B3192"/>
      <c r="D3192"/>
      <c r="F3192"/>
      <c r="G3192"/>
      <c r="H3192"/>
      <c r="I3192"/>
      <c r="J3192"/>
      <c r="K3192"/>
      <c r="L3192"/>
      <c r="M3192"/>
      <c r="N3192"/>
      <c r="O3192"/>
      <c r="P3192"/>
      <c r="Q3192"/>
      <c r="R3192"/>
      <c r="S3192"/>
      <c r="T3192"/>
      <c r="U3192"/>
      <c r="V3192"/>
      <c r="W3192" s="115"/>
      <c r="AB3192" s="46"/>
      <c r="AC3192" s="46"/>
      <c r="AD3192" s="46"/>
      <c r="AE3192" s="46"/>
      <c r="AF3192" s="46"/>
    </row>
    <row r="3193" spans="1:32" x14ac:dyDescent="0.2">
      <c r="A3193"/>
      <c r="B3193"/>
      <c r="D3193"/>
      <c r="F3193"/>
      <c r="G3193"/>
      <c r="H3193"/>
      <c r="I3193"/>
      <c r="J3193"/>
      <c r="K3193"/>
      <c r="L3193"/>
      <c r="M3193"/>
      <c r="N3193"/>
      <c r="O3193"/>
      <c r="P3193"/>
      <c r="Q3193"/>
      <c r="R3193"/>
      <c r="S3193"/>
      <c r="T3193"/>
      <c r="U3193"/>
      <c r="V3193"/>
      <c r="W3193" s="115"/>
      <c r="AB3193" s="46"/>
      <c r="AC3193" s="46"/>
      <c r="AD3193" s="46"/>
      <c r="AE3193" s="46"/>
      <c r="AF3193" s="46"/>
    </row>
    <row r="3194" spans="1:32" x14ac:dyDescent="0.2">
      <c r="A3194"/>
      <c r="B3194"/>
      <c r="D3194"/>
      <c r="F3194"/>
      <c r="G3194"/>
      <c r="H3194"/>
      <c r="I3194"/>
      <c r="J3194"/>
      <c r="K3194"/>
      <c r="L3194"/>
      <c r="M3194"/>
      <c r="N3194"/>
      <c r="O3194"/>
      <c r="P3194"/>
      <c r="Q3194"/>
      <c r="R3194"/>
      <c r="S3194"/>
      <c r="T3194"/>
      <c r="U3194"/>
      <c r="V3194"/>
      <c r="W3194" s="115"/>
      <c r="AB3194" s="46"/>
      <c r="AC3194" s="46"/>
      <c r="AD3194" s="46"/>
      <c r="AE3194" s="46"/>
      <c r="AF3194" s="46"/>
    </row>
    <row r="3195" spans="1:32" x14ac:dyDescent="0.2">
      <c r="A3195"/>
      <c r="B3195"/>
      <c r="D3195"/>
      <c r="F3195"/>
      <c r="G3195"/>
      <c r="H3195"/>
      <c r="I3195"/>
      <c r="J3195"/>
      <c r="K3195"/>
      <c r="L3195"/>
      <c r="M3195"/>
      <c r="N3195"/>
      <c r="O3195"/>
      <c r="P3195"/>
      <c r="Q3195"/>
      <c r="R3195"/>
      <c r="S3195"/>
      <c r="T3195"/>
      <c r="U3195"/>
      <c r="V3195"/>
      <c r="W3195" s="115"/>
      <c r="AB3195" s="46"/>
      <c r="AC3195" s="46"/>
      <c r="AD3195" s="46"/>
      <c r="AE3195" s="46"/>
      <c r="AF3195" s="46"/>
    </row>
    <row r="3196" spans="1:32" x14ac:dyDescent="0.2">
      <c r="A3196"/>
      <c r="B3196"/>
      <c r="D3196"/>
      <c r="F3196"/>
      <c r="G3196"/>
      <c r="H3196"/>
      <c r="I3196"/>
      <c r="J3196"/>
      <c r="K3196"/>
      <c r="L3196"/>
      <c r="M3196"/>
      <c r="N3196"/>
      <c r="O3196"/>
      <c r="P3196"/>
      <c r="Q3196"/>
      <c r="R3196"/>
      <c r="S3196"/>
      <c r="T3196"/>
      <c r="U3196"/>
      <c r="V3196"/>
      <c r="W3196" s="115"/>
      <c r="AB3196" s="46"/>
      <c r="AC3196" s="46"/>
      <c r="AD3196" s="46"/>
      <c r="AE3196" s="46"/>
      <c r="AF3196" s="46"/>
    </row>
    <row r="3197" spans="1:32" x14ac:dyDescent="0.2">
      <c r="A3197"/>
      <c r="B3197"/>
      <c r="D3197"/>
      <c r="F3197"/>
      <c r="G3197"/>
      <c r="H3197"/>
      <c r="I3197"/>
      <c r="J3197"/>
      <c r="K3197"/>
      <c r="L3197"/>
      <c r="M3197"/>
      <c r="N3197"/>
      <c r="O3197"/>
      <c r="P3197"/>
      <c r="Q3197"/>
      <c r="R3197"/>
      <c r="S3197"/>
      <c r="T3197"/>
      <c r="U3197"/>
      <c r="V3197"/>
      <c r="W3197" s="115"/>
      <c r="AB3197" s="46"/>
      <c r="AC3197" s="46"/>
      <c r="AD3197" s="46"/>
      <c r="AE3197" s="46"/>
      <c r="AF3197" s="46"/>
    </row>
    <row r="3198" spans="1:32" x14ac:dyDescent="0.2">
      <c r="A3198"/>
      <c r="B3198"/>
      <c r="D3198"/>
      <c r="F3198"/>
      <c r="G3198"/>
      <c r="H3198"/>
      <c r="I3198"/>
      <c r="J3198"/>
      <c r="K3198"/>
      <c r="L3198"/>
      <c r="M3198"/>
      <c r="N3198"/>
      <c r="O3198"/>
      <c r="P3198"/>
      <c r="Q3198"/>
      <c r="R3198"/>
      <c r="S3198"/>
      <c r="T3198"/>
      <c r="U3198"/>
      <c r="V3198"/>
      <c r="W3198" s="115"/>
      <c r="AB3198" s="46"/>
      <c r="AC3198" s="46"/>
      <c r="AD3198" s="46"/>
      <c r="AE3198" s="46"/>
      <c r="AF3198" s="46"/>
    </row>
    <row r="3199" spans="1:32" x14ac:dyDescent="0.2">
      <c r="A3199"/>
      <c r="B3199"/>
      <c r="D3199"/>
      <c r="F3199"/>
      <c r="G3199"/>
      <c r="H3199"/>
      <c r="I3199"/>
      <c r="J3199"/>
      <c r="K3199"/>
      <c r="L3199"/>
      <c r="M3199"/>
      <c r="N3199"/>
      <c r="O3199"/>
      <c r="P3199"/>
      <c r="Q3199"/>
      <c r="R3199"/>
      <c r="S3199"/>
      <c r="T3199"/>
      <c r="U3199"/>
      <c r="V3199"/>
      <c r="W3199" s="115"/>
      <c r="AB3199" s="46"/>
      <c r="AC3199" s="46"/>
      <c r="AD3199" s="46"/>
      <c r="AE3199" s="46"/>
      <c r="AF3199" s="46"/>
    </row>
    <row r="3200" spans="1:32" x14ac:dyDescent="0.2">
      <c r="A3200"/>
      <c r="B3200"/>
      <c r="D3200"/>
      <c r="F3200"/>
      <c r="G3200"/>
      <c r="H3200"/>
      <c r="I3200"/>
      <c r="J3200"/>
      <c r="K3200"/>
      <c r="L3200"/>
      <c r="M3200"/>
      <c r="N3200"/>
      <c r="O3200"/>
      <c r="P3200"/>
      <c r="Q3200"/>
      <c r="R3200"/>
      <c r="S3200"/>
      <c r="T3200"/>
      <c r="U3200"/>
      <c r="V3200"/>
      <c r="W3200" s="115"/>
      <c r="AB3200" s="46"/>
      <c r="AC3200" s="46"/>
      <c r="AD3200" s="46"/>
      <c r="AE3200" s="46"/>
      <c r="AF3200" s="46"/>
    </row>
    <row r="3201" spans="1:32" x14ac:dyDescent="0.2">
      <c r="A3201"/>
      <c r="B3201"/>
      <c r="D3201"/>
      <c r="F3201"/>
      <c r="G3201"/>
      <c r="H3201"/>
      <c r="I3201"/>
      <c r="J3201"/>
      <c r="K3201"/>
      <c r="L3201"/>
      <c r="M3201"/>
      <c r="N3201"/>
      <c r="O3201"/>
      <c r="P3201"/>
      <c r="Q3201"/>
      <c r="R3201"/>
      <c r="S3201"/>
      <c r="T3201"/>
      <c r="U3201"/>
      <c r="V3201"/>
      <c r="W3201" s="115"/>
      <c r="AB3201" s="46"/>
      <c r="AC3201" s="46"/>
      <c r="AD3201" s="46"/>
      <c r="AE3201" s="46"/>
      <c r="AF3201" s="46"/>
    </row>
    <row r="3202" spans="1:32" x14ac:dyDescent="0.2">
      <c r="A3202"/>
      <c r="B3202"/>
      <c r="D3202"/>
      <c r="F3202"/>
      <c r="G3202"/>
      <c r="H3202"/>
      <c r="I3202"/>
      <c r="J3202"/>
      <c r="K3202"/>
      <c r="L3202"/>
      <c r="M3202"/>
      <c r="N3202"/>
      <c r="O3202"/>
      <c r="P3202"/>
      <c r="Q3202"/>
      <c r="R3202"/>
      <c r="S3202"/>
      <c r="T3202"/>
      <c r="U3202"/>
      <c r="V3202"/>
      <c r="W3202" s="115"/>
      <c r="AB3202" s="46"/>
      <c r="AC3202" s="46"/>
      <c r="AD3202" s="46"/>
      <c r="AE3202" s="46"/>
      <c r="AF3202" s="46"/>
    </row>
    <row r="3203" spans="1:32" x14ac:dyDescent="0.2">
      <c r="A3203"/>
      <c r="B3203"/>
      <c r="D3203"/>
      <c r="F3203"/>
      <c r="G3203"/>
      <c r="H3203"/>
      <c r="I3203"/>
      <c r="J3203"/>
      <c r="K3203"/>
      <c r="L3203"/>
      <c r="M3203"/>
      <c r="N3203"/>
      <c r="O3203"/>
      <c r="P3203"/>
      <c r="Q3203"/>
      <c r="R3203"/>
      <c r="S3203"/>
      <c r="T3203"/>
      <c r="U3203"/>
      <c r="V3203"/>
      <c r="W3203" s="115"/>
      <c r="AB3203" s="46"/>
      <c r="AC3203" s="46"/>
      <c r="AD3203" s="46"/>
      <c r="AE3203" s="46"/>
      <c r="AF3203" s="46"/>
    </row>
    <row r="3204" spans="1:32" x14ac:dyDescent="0.2">
      <c r="A3204"/>
      <c r="B3204"/>
      <c r="D3204"/>
      <c r="F3204"/>
      <c r="G3204"/>
      <c r="H3204"/>
      <c r="I3204"/>
      <c r="J3204"/>
      <c r="K3204"/>
      <c r="L3204"/>
      <c r="M3204"/>
      <c r="N3204"/>
      <c r="O3204"/>
      <c r="P3204"/>
      <c r="Q3204"/>
      <c r="R3204"/>
      <c r="S3204"/>
      <c r="T3204"/>
      <c r="U3204"/>
      <c r="V3204"/>
      <c r="W3204" s="115"/>
      <c r="AB3204" s="46"/>
      <c r="AC3204" s="46"/>
      <c r="AD3204" s="46"/>
      <c r="AE3204" s="46"/>
      <c r="AF3204" s="46"/>
    </row>
    <row r="3205" spans="1:32" x14ac:dyDescent="0.2">
      <c r="A3205"/>
      <c r="B3205"/>
      <c r="D3205"/>
      <c r="F3205"/>
      <c r="G3205"/>
      <c r="H3205"/>
      <c r="I3205"/>
      <c r="J3205"/>
      <c r="K3205"/>
      <c r="L3205"/>
      <c r="M3205"/>
      <c r="N3205"/>
      <c r="O3205"/>
      <c r="P3205"/>
      <c r="Q3205"/>
      <c r="R3205"/>
      <c r="S3205"/>
      <c r="T3205"/>
      <c r="U3205"/>
      <c r="V3205"/>
      <c r="W3205" s="115"/>
      <c r="AB3205" s="46"/>
      <c r="AC3205" s="46"/>
      <c r="AD3205" s="46"/>
      <c r="AE3205" s="46"/>
      <c r="AF3205" s="46"/>
    </row>
    <row r="3206" spans="1:32" x14ac:dyDescent="0.2">
      <c r="A3206"/>
      <c r="B3206"/>
      <c r="D3206"/>
      <c r="F3206"/>
      <c r="G3206"/>
      <c r="H3206"/>
      <c r="I3206"/>
      <c r="J3206"/>
      <c r="K3206"/>
      <c r="L3206"/>
      <c r="M3206"/>
      <c r="N3206"/>
      <c r="O3206"/>
      <c r="P3206"/>
      <c r="Q3206"/>
      <c r="R3206"/>
      <c r="S3206"/>
      <c r="T3206"/>
      <c r="U3206"/>
      <c r="V3206"/>
      <c r="W3206" s="115"/>
      <c r="AB3206" s="46"/>
      <c r="AC3206" s="46"/>
      <c r="AD3206" s="46"/>
      <c r="AE3206" s="46"/>
      <c r="AF3206" s="46"/>
    </row>
    <row r="3207" spans="1:32" x14ac:dyDescent="0.2">
      <c r="A3207"/>
      <c r="B3207"/>
      <c r="D3207"/>
      <c r="F3207"/>
      <c r="G3207"/>
      <c r="H3207"/>
      <c r="I3207"/>
      <c r="J3207"/>
      <c r="K3207"/>
      <c r="L3207"/>
      <c r="M3207"/>
      <c r="N3207"/>
      <c r="O3207"/>
      <c r="P3207"/>
      <c r="Q3207"/>
      <c r="R3207"/>
      <c r="S3207"/>
      <c r="T3207"/>
      <c r="U3207"/>
      <c r="V3207"/>
      <c r="W3207" s="115"/>
      <c r="AB3207" s="46"/>
      <c r="AC3207" s="46"/>
      <c r="AD3207" s="46"/>
      <c r="AE3207" s="46"/>
      <c r="AF3207" s="46"/>
    </row>
    <row r="3208" spans="1:32" x14ac:dyDescent="0.2">
      <c r="A3208"/>
      <c r="B3208"/>
      <c r="D3208"/>
      <c r="F3208"/>
      <c r="G3208"/>
      <c r="H3208"/>
      <c r="I3208"/>
      <c r="J3208"/>
      <c r="K3208"/>
      <c r="L3208"/>
      <c r="M3208"/>
      <c r="N3208"/>
      <c r="O3208"/>
      <c r="P3208"/>
      <c r="Q3208"/>
      <c r="R3208"/>
      <c r="S3208"/>
      <c r="T3208"/>
      <c r="U3208"/>
      <c r="V3208"/>
      <c r="W3208" s="115"/>
      <c r="AB3208" s="46"/>
      <c r="AC3208" s="46"/>
      <c r="AD3208" s="46"/>
      <c r="AE3208" s="46"/>
      <c r="AF3208" s="46"/>
    </row>
    <row r="3209" spans="1:32" x14ac:dyDescent="0.2">
      <c r="A3209"/>
      <c r="B3209"/>
      <c r="D3209"/>
      <c r="F3209"/>
      <c r="G3209"/>
      <c r="H3209"/>
      <c r="I3209"/>
      <c r="J3209"/>
      <c r="K3209"/>
      <c r="L3209"/>
      <c r="M3209"/>
      <c r="N3209"/>
      <c r="O3209"/>
      <c r="P3209"/>
      <c r="Q3209"/>
      <c r="R3209"/>
      <c r="S3209"/>
      <c r="T3209"/>
      <c r="U3209"/>
      <c r="V3209"/>
      <c r="W3209" s="115"/>
      <c r="AB3209" s="46"/>
      <c r="AC3209" s="46"/>
      <c r="AD3209" s="46"/>
      <c r="AE3209" s="46"/>
      <c r="AF3209" s="46"/>
    </row>
    <row r="3210" spans="1:32" x14ac:dyDescent="0.2">
      <c r="A3210"/>
      <c r="B3210"/>
      <c r="D3210"/>
      <c r="F3210"/>
      <c r="G3210"/>
      <c r="H3210"/>
      <c r="I3210"/>
      <c r="J3210"/>
      <c r="K3210"/>
      <c r="L3210"/>
      <c r="M3210"/>
      <c r="N3210"/>
      <c r="O3210"/>
      <c r="P3210"/>
      <c r="Q3210"/>
      <c r="R3210"/>
      <c r="S3210"/>
      <c r="T3210"/>
      <c r="U3210"/>
      <c r="V3210"/>
      <c r="W3210" s="115"/>
      <c r="AB3210" s="46"/>
      <c r="AC3210" s="46"/>
      <c r="AD3210" s="46"/>
      <c r="AE3210" s="46"/>
      <c r="AF3210" s="46"/>
    </row>
    <row r="3211" spans="1:32" x14ac:dyDescent="0.2">
      <c r="A3211"/>
      <c r="B3211"/>
      <c r="D3211"/>
      <c r="F3211"/>
      <c r="G3211"/>
      <c r="H3211"/>
      <c r="I3211"/>
      <c r="J3211"/>
      <c r="K3211"/>
      <c r="L3211"/>
      <c r="M3211"/>
      <c r="N3211"/>
      <c r="O3211"/>
      <c r="P3211"/>
      <c r="Q3211"/>
      <c r="R3211"/>
      <c r="S3211"/>
      <c r="T3211"/>
      <c r="U3211"/>
      <c r="V3211"/>
      <c r="W3211" s="115"/>
      <c r="AB3211" s="46"/>
      <c r="AC3211" s="46"/>
      <c r="AD3211" s="46"/>
      <c r="AE3211" s="46"/>
      <c r="AF3211" s="46"/>
    </row>
    <row r="3212" spans="1:32" x14ac:dyDescent="0.2">
      <c r="A3212"/>
      <c r="B3212"/>
      <c r="D3212"/>
      <c r="F3212"/>
      <c r="G3212"/>
      <c r="H3212"/>
      <c r="I3212"/>
      <c r="J3212"/>
      <c r="K3212"/>
      <c r="L3212"/>
      <c r="M3212"/>
      <c r="N3212"/>
      <c r="O3212"/>
      <c r="P3212"/>
      <c r="Q3212"/>
      <c r="R3212"/>
      <c r="S3212"/>
      <c r="T3212"/>
      <c r="U3212"/>
      <c r="V3212"/>
      <c r="W3212" s="115"/>
      <c r="AB3212" s="46"/>
      <c r="AC3212" s="46"/>
      <c r="AD3212" s="46"/>
      <c r="AE3212" s="46"/>
      <c r="AF3212" s="46"/>
    </row>
    <row r="3213" spans="1:32" x14ac:dyDescent="0.2">
      <c r="A3213"/>
      <c r="B3213"/>
      <c r="D3213"/>
      <c r="F3213"/>
      <c r="G3213"/>
      <c r="H3213"/>
      <c r="I3213"/>
      <c r="J3213"/>
      <c r="K3213"/>
      <c r="L3213"/>
      <c r="M3213"/>
      <c r="N3213"/>
      <c r="O3213"/>
      <c r="P3213"/>
      <c r="Q3213"/>
      <c r="R3213"/>
      <c r="S3213"/>
      <c r="T3213"/>
      <c r="U3213"/>
      <c r="V3213"/>
      <c r="W3213" s="115"/>
      <c r="AB3213" s="46"/>
      <c r="AC3213" s="46"/>
      <c r="AD3213" s="46"/>
      <c r="AE3213" s="46"/>
      <c r="AF3213" s="46"/>
    </row>
    <row r="3214" spans="1:32" x14ac:dyDescent="0.2">
      <c r="A3214"/>
      <c r="B3214"/>
      <c r="D3214"/>
      <c r="F3214"/>
      <c r="G3214"/>
      <c r="H3214"/>
      <c r="I3214"/>
      <c r="J3214"/>
      <c r="K3214"/>
      <c r="L3214"/>
      <c r="M3214"/>
      <c r="N3214"/>
      <c r="O3214"/>
      <c r="P3214"/>
      <c r="Q3214"/>
      <c r="R3214"/>
      <c r="S3214"/>
      <c r="T3214"/>
      <c r="U3214"/>
      <c r="V3214"/>
      <c r="W3214" s="115"/>
      <c r="AB3214" s="46"/>
      <c r="AC3214" s="46"/>
      <c r="AD3214" s="46"/>
      <c r="AE3214" s="46"/>
      <c r="AF3214" s="46"/>
    </row>
    <row r="3215" spans="1:32" x14ac:dyDescent="0.2">
      <c r="A3215"/>
      <c r="B3215"/>
      <c r="D3215"/>
      <c r="F3215"/>
      <c r="G3215"/>
      <c r="H3215"/>
      <c r="I3215"/>
      <c r="J3215"/>
      <c r="K3215"/>
      <c r="L3215"/>
      <c r="M3215"/>
      <c r="N3215"/>
      <c r="O3215"/>
      <c r="P3215"/>
      <c r="Q3215"/>
      <c r="R3215"/>
      <c r="S3215"/>
      <c r="T3215"/>
      <c r="U3215"/>
      <c r="V3215"/>
      <c r="W3215" s="115"/>
      <c r="AB3215" s="46"/>
      <c r="AC3215" s="46"/>
      <c r="AD3215" s="46"/>
      <c r="AE3215" s="46"/>
      <c r="AF3215" s="46"/>
    </row>
    <row r="3216" spans="1:32" x14ac:dyDescent="0.2">
      <c r="A3216"/>
      <c r="B3216"/>
      <c r="D3216"/>
      <c r="F3216"/>
      <c r="G3216"/>
      <c r="H3216"/>
      <c r="I3216"/>
      <c r="J3216"/>
      <c r="K3216"/>
      <c r="L3216"/>
      <c r="M3216"/>
      <c r="N3216"/>
      <c r="O3216"/>
      <c r="P3216"/>
      <c r="Q3216"/>
      <c r="R3216"/>
      <c r="S3216"/>
      <c r="T3216"/>
      <c r="U3216"/>
      <c r="V3216"/>
      <c r="W3216" s="115"/>
      <c r="AB3216" s="46"/>
      <c r="AC3216" s="46"/>
      <c r="AD3216" s="46"/>
      <c r="AE3216" s="46"/>
      <c r="AF3216" s="46"/>
    </row>
    <row r="3217" spans="1:32" x14ac:dyDescent="0.2">
      <c r="A3217"/>
      <c r="B3217"/>
      <c r="D3217"/>
      <c r="F3217"/>
      <c r="G3217"/>
      <c r="H3217"/>
      <c r="I3217"/>
      <c r="J3217"/>
      <c r="K3217"/>
      <c r="L3217"/>
      <c r="M3217"/>
      <c r="N3217"/>
      <c r="O3217"/>
      <c r="P3217"/>
      <c r="Q3217"/>
      <c r="R3217"/>
      <c r="S3217"/>
      <c r="T3217"/>
      <c r="U3217"/>
      <c r="V3217"/>
      <c r="W3217" s="115"/>
      <c r="AB3217" s="46"/>
      <c r="AC3217" s="46"/>
      <c r="AD3217" s="46"/>
      <c r="AE3217" s="46"/>
      <c r="AF3217" s="46"/>
    </row>
    <row r="3218" spans="1:32" x14ac:dyDescent="0.2">
      <c r="A3218"/>
      <c r="B3218"/>
      <c r="D3218"/>
      <c r="F3218"/>
      <c r="G3218"/>
      <c r="H3218"/>
      <c r="I3218"/>
      <c r="J3218"/>
      <c r="K3218"/>
      <c r="L3218"/>
      <c r="M3218"/>
      <c r="N3218"/>
      <c r="O3218"/>
      <c r="P3218"/>
      <c r="Q3218"/>
      <c r="R3218"/>
      <c r="S3218"/>
      <c r="T3218"/>
      <c r="U3218"/>
      <c r="V3218"/>
      <c r="W3218" s="115"/>
      <c r="AB3218" s="46"/>
      <c r="AC3218" s="46"/>
      <c r="AD3218" s="46"/>
      <c r="AE3218" s="46"/>
      <c r="AF3218" s="46"/>
    </row>
    <row r="3219" spans="1:32" x14ac:dyDescent="0.2">
      <c r="A3219"/>
      <c r="B3219"/>
      <c r="D3219"/>
      <c r="F3219"/>
      <c r="G3219"/>
      <c r="H3219"/>
      <c r="I3219"/>
      <c r="J3219"/>
      <c r="K3219"/>
      <c r="L3219"/>
      <c r="M3219"/>
      <c r="N3219"/>
      <c r="O3219"/>
      <c r="P3219"/>
      <c r="Q3219"/>
      <c r="R3219"/>
      <c r="S3219"/>
      <c r="T3219"/>
      <c r="U3219"/>
      <c r="V3219"/>
      <c r="W3219" s="115"/>
      <c r="AB3219" s="46"/>
      <c r="AC3219" s="46"/>
      <c r="AD3219" s="46"/>
      <c r="AE3219" s="46"/>
      <c r="AF3219" s="46"/>
    </row>
    <row r="3220" spans="1:32" x14ac:dyDescent="0.2">
      <c r="A3220"/>
      <c r="B3220"/>
      <c r="D3220"/>
      <c r="F3220"/>
      <c r="G3220"/>
      <c r="H3220"/>
      <c r="I3220"/>
      <c r="J3220"/>
      <c r="K3220"/>
      <c r="L3220"/>
      <c r="M3220"/>
      <c r="N3220"/>
      <c r="O3220"/>
      <c r="P3220"/>
      <c r="Q3220"/>
      <c r="R3220"/>
      <c r="S3220"/>
      <c r="T3220"/>
      <c r="U3220"/>
      <c r="V3220"/>
      <c r="W3220" s="115"/>
      <c r="AB3220" s="46"/>
      <c r="AC3220" s="46"/>
      <c r="AD3220" s="46"/>
      <c r="AE3220" s="46"/>
      <c r="AF3220" s="46"/>
    </row>
    <row r="3221" spans="1:32" x14ac:dyDescent="0.2">
      <c r="A3221"/>
      <c r="B3221"/>
      <c r="D3221"/>
      <c r="F3221"/>
      <c r="G3221"/>
      <c r="H3221"/>
      <c r="I3221"/>
      <c r="J3221"/>
      <c r="K3221"/>
      <c r="L3221"/>
      <c r="M3221"/>
      <c r="N3221"/>
      <c r="O3221"/>
      <c r="P3221"/>
      <c r="Q3221"/>
      <c r="R3221"/>
      <c r="S3221"/>
      <c r="T3221"/>
      <c r="U3221"/>
      <c r="V3221"/>
      <c r="W3221" s="115"/>
      <c r="AB3221" s="46"/>
      <c r="AC3221" s="46"/>
      <c r="AD3221" s="46"/>
      <c r="AE3221" s="46"/>
      <c r="AF3221" s="46"/>
    </row>
    <row r="3222" spans="1:32" x14ac:dyDescent="0.2">
      <c r="A3222"/>
      <c r="B3222"/>
      <c r="D3222"/>
      <c r="F3222"/>
      <c r="G3222"/>
      <c r="H3222"/>
      <c r="I3222"/>
      <c r="J3222"/>
      <c r="K3222"/>
      <c r="L3222"/>
      <c r="M3222"/>
      <c r="N3222"/>
      <c r="O3222"/>
      <c r="P3222"/>
      <c r="Q3222"/>
      <c r="R3222"/>
      <c r="S3222"/>
      <c r="T3222"/>
      <c r="U3222"/>
      <c r="V3222"/>
      <c r="W3222" s="115"/>
      <c r="AB3222" s="46"/>
      <c r="AC3222" s="46"/>
      <c r="AD3222" s="46"/>
      <c r="AE3222" s="46"/>
      <c r="AF3222" s="46"/>
    </row>
    <row r="3223" spans="1:32" x14ac:dyDescent="0.2">
      <c r="A3223"/>
      <c r="B3223"/>
      <c r="D3223"/>
      <c r="F3223"/>
      <c r="G3223"/>
      <c r="H3223"/>
      <c r="I3223"/>
      <c r="J3223"/>
      <c r="K3223"/>
      <c r="L3223"/>
      <c r="M3223"/>
      <c r="N3223"/>
      <c r="O3223"/>
      <c r="P3223"/>
      <c r="Q3223"/>
      <c r="R3223"/>
      <c r="S3223"/>
      <c r="T3223"/>
      <c r="U3223"/>
      <c r="V3223"/>
      <c r="W3223" s="115"/>
      <c r="AB3223" s="46"/>
      <c r="AC3223" s="46"/>
      <c r="AD3223" s="46"/>
      <c r="AE3223" s="46"/>
      <c r="AF3223" s="46"/>
    </row>
    <row r="3224" spans="1:32" x14ac:dyDescent="0.2">
      <c r="A3224"/>
      <c r="B3224"/>
      <c r="D3224"/>
      <c r="F3224"/>
      <c r="G3224"/>
      <c r="H3224"/>
      <c r="I3224"/>
      <c r="J3224"/>
      <c r="K3224"/>
      <c r="L3224"/>
      <c r="M3224"/>
      <c r="N3224"/>
      <c r="O3224"/>
      <c r="P3224"/>
      <c r="Q3224"/>
      <c r="R3224"/>
      <c r="S3224"/>
      <c r="T3224"/>
      <c r="U3224"/>
      <c r="V3224"/>
      <c r="W3224" s="115"/>
      <c r="AB3224" s="46"/>
      <c r="AC3224" s="46"/>
      <c r="AD3224" s="46"/>
      <c r="AE3224" s="46"/>
      <c r="AF3224" s="46"/>
    </row>
    <row r="3225" spans="1:32" x14ac:dyDescent="0.2">
      <c r="A3225"/>
      <c r="B3225"/>
      <c r="D3225"/>
      <c r="F3225"/>
      <c r="G3225"/>
      <c r="H3225"/>
      <c r="I3225"/>
      <c r="J3225"/>
      <c r="K3225"/>
      <c r="L3225"/>
      <c r="M3225"/>
      <c r="N3225"/>
      <c r="O3225"/>
      <c r="P3225"/>
      <c r="Q3225"/>
      <c r="R3225"/>
      <c r="S3225"/>
      <c r="T3225"/>
      <c r="U3225"/>
      <c r="V3225"/>
      <c r="W3225" s="115"/>
      <c r="AB3225" s="46"/>
      <c r="AC3225" s="46"/>
      <c r="AD3225" s="46"/>
      <c r="AE3225" s="46"/>
      <c r="AF3225" s="46"/>
    </row>
    <row r="3226" spans="1:32" x14ac:dyDescent="0.2">
      <c r="A3226"/>
      <c r="B3226"/>
      <c r="D3226"/>
      <c r="F3226"/>
      <c r="G3226"/>
      <c r="H3226"/>
      <c r="I3226"/>
      <c r="J3226"/>
      <c r="K3226"/>
      <c r="L3226"/>
      <c r="M3226"/>
      <c r="N3226"/>
      <c r="O3226"/>
      <c r="P3226"/>
      <c r="Q3226"/>
      <c r="R3226"/>
      <c r="S3226"/>
      <c r="T3226"/>
      <c r="U3226"/>
      <c r="V3226"/>
      <c r="W3226" s="115"/>
      <c r="AB3226" s="46"/>
      <c r="AC3226" s="46"/>
      <c r="AD3226" s="46"/>
      <c r="AE3226" s="46"/>
      <c r="AF3226" s="46"/>
    </row>
    <row r="3227" spans="1:32" x14ac:dyDescent="0.2">
      <c r="A3227"/>
      <c r="B3227"/>
      <c r="D3227"/>
      <c r="F3227"/>
      <c r="G3227"/>
      <c r="H3227"/>
      <c r="I3227"/>
      <c r="J3227"/>
      <c r="K3227"/>
      <c r="L3227"/>
      <c r="M3227"/>
      <c r="N3227"/>
      <c r="O3227"/>
      <c r="P3227"/>
      <c r="Q3227"/>
      <c r="R3227"/>
      <c r="S3227"/>
      <c r="T3227"/>
      <c r="U3227"/>
      <c r="V3227"/>
      <c r="W3227" s="115"/>
      <c r="AB3227" s="46"/>
      <c r="AC3227" s="46"/>
      <c r="AD3227" s="46"/>
      <c r="AE3227" s="46"/>
      <c r="AF3227" s="46"/>
    </row>
    <row r="3228" spans="1:32" x14ac:dyDescent="0.2">
      <c r="A3228"/>
      <c r="B3228"/>
      <c r="D3228"/>
      <c r="F3228"/>
      <c r="G3228"/>
      <c r="H3228"/>
      <c r="I3228"/>
      <c r="J3228"/>
      <c r="K3228"/>
      <c r="L3228"/>
      <c r="M3228"/>
      <c r="N3228"/>
      <c r="O3228"/>
      <c r="P3228"/>
      <c r="Q3228"/>
      <c r="R3228"/>
      <c r="S3228"/>
      <c r="T3228"/>
      <c r="U3228"/>
      <c r="V3228"/>
      <c r="W3228" s="115"/>
      <c r="AB3228" s="46"/>
      <c r="AC3228" s="46"/>
      <c r="AD3228" s="46"/>
      <c r="AE3228" s="46"/>
      <c r="AF3228" s="46"/>
    </row>
    <row r="3229" spans="1:32" x14ac:dyDescent="0.2">
      <c r="A3229"/>
      <c r="B3229"/>
      <c r="D3229"/>
      <c r="F3229"/>
      <c r="G3229"/>
      <c r="H3229"/>
      <c r="I3229"/>
      <c r="J3229"/>
      <c r="K3229"/>
      <c r="L3229"/>
      <c r="M3229"/>
      <c r="N3229"/>
      <c r="O3229"/>
      <c r="P3229"/>
      <c r="Q3229"/>
      <c r="R3229"/>
      <c r="S3229"/>
      <c r="T3229"/>
      <c r="U3229"/>
      <c r="V3229"/>
      <c r="W3229" s="115"/>
      <c r="AB3229" s="46"/>
      <c r="AC3229" s="46"/>
      <c r="AD3229" s="46"/>
      <c r="AE3229" s="46"/>
      <c r="AF3229" s="46"/>
    </row>
    <row r="3230" spans="1:32" x14ac:dyDescent="0.2">
      <c r="A3230"/>
      <c r="B3230"/>
      <c r="D3230"/>
      <c r="F3230"/>
      <c r="G3230"/>
      <c r="H3230"/>
      <c r="I3230"/>
      <c r="J3230"/>
      <c r="K3230"/>
      <c r="L3230"/>
      <c r="M3230"/>
      <c r="N3230"/>
      <c r="O3230"/>
      <c r="P3230"/>
      <c r="Q3230"/>
      <c r="R3230"/>
      <c r="S3230"/>
      <c r="T3230"/>
      <c r="U3230"/>
      <c r="V3230"/>
      <c r="W3230" s="115"/>
      <c r="AB3230" s="46"/>
      <c r="AC3230" s="46"/>
      <c r="AD3230" s="46"/>
      <c r="AE3230" s="46"/>
      <c r="AF3230" s="46"/>
    </row>
    <row r="3231" spans="1:32" x14ac:dyDescent="0.2">
      <c r="A3231"/>
      <c r="B3231"/>
      <c r="D3231"/>
      <c r="F3231"/>
      <c r="G3231"/>
      <c r="H3231"/>
      <c r="I3231"/>
      <c r="J3231"/>
      <c r="K3231"/>
      <c r="L3231"/>
      <c r="M3231"/>
      <c r="N3231"/>
      <c r="O3231"/>
      <c r="P3231"/>
      <c r="Q3231"/>
      <c r="R3231"/>
      <c r="S3231"/>
      <c r="T3231"/>
      <c r="U3231"/>
      <c r="V3231"/>
      <c r="W3231" s="115"/>
      <c r="AB3231" s="46"/>
      <c r="AC3231" s="46"/>
      <c r="AD3231" s="46"/>
      <c r="AE3231" s="46"/>
      <c r="AF3231" s="46"/>
    </row>
    <row r="3232" spans="1:32" x14ac:dyDescent="0.2">
      <c r="A3232"/>
      <c r="B3232"/>
      <c r="D3232"/>
      <c r="F3232"/>
      <c r="G3232"/>
      <c r="H3232"/>
      <c r="I3232"/>
      <c r="J3232"/>
      <c r="K3232"/>
      <c r="L3232"/>
      <c r="M3232"/>
      <c r="N3232"/>
      <c r="O3232"/>
      <c r="P3232"/>
      <c r="Q3232"/>
      <c r="R3232"/>
      <c r="S3232"/>
      <c r="T3232"/>
      <c r="U3232"/>
      <c r="V3232"/>
      <c r="W3232" s="115"/>
      <c r="AB3232" s="46"/>
      <c r="AC3232" s="46"/>
      <c r="AD3232" s="46"/>
      <c r="AE3232" s="46"/>
      <c r="AF3232" s="46"/>
    </row>
    <row r="3233" spans="1:32" x14ac:dyDescent="0.2">
      <c r="A3233"/>
      <c r="B3233"/>
      <c r="D3233"/>
      <c r="F3233"/>
      <c r="G3233"/>
      <c r="H3233"/>
      <c r="I3233"/>
      <c r="J3233"/>
      <c r="K3233"/>
      <c r="L3233"/>
      <c r="M3233"/>
      <c r="N3233"/>
      <c r="O3233"/>
      <c r="P3233"/>
      <c r="Q3233"/>
      <c r="R3233"/>
      <c r="S3233"/>
      <c r="T3233"/>
      <c r="U3233"/>
      <c r="V3233"/>
      <c r="W3233" s="115"/>
      <c r="AB3233" s="46"/>
      <c r="AC3233" s="46"/>
      <c r="AD3233" s="46"/>
      <c r="AE3233" s="46"/>
      <c r="AF3233" s="46"/>
    </row>
    <row r="3234" spans="1:32" x14ac:dyDescent="0.2">
      <c r="A3234"/>
      <c r="B3234"/>
      <c r="D3234"/>
      <c r="F3234"/>
      <c r="G3234"/>
      <c r="H3234"/>
      <c r="I3234"/>
      <c r="J3234"/>
      <c r="K3234"/>
      <c r="L3234"/>
      <c r="M3234"/>
      <c r="N3234"/>
      <c r="O3234"/>
      <c r="P3234"/>
      <c r="Q3234"/>
      <c r="R3234"/>
      <c r="S3234"/>
      <c r="T3234"/>
      <c r="U3234"/>
      <c r="V3234"/>
      <c r="W3234" s="115"/>
      <c r="AB3234" s="46"/>
      <c r="AC3234" s="46"/>
      <c r="AD3234" s="46"/>
      <c r="AE3234" s="46"/>
      <c r="AF3234" s="46"/>
    </row>
    <row r="3235" spans="1:32" x14ac:dyDescent="0.2">
      <c r="A3235"/>
      <c r="B3235"/>
      <c r="D3235"/>
      <c r="F3235"/>
      <c r="G3235"/>
      <c r="H3235"/>
      <c r="I3235"/>
      <c r="J3235"/>
      <c r="K3235"/>
      <c r="L3235"/>
      <c r="M3235"/>
      <c r="N3235"/>
      <c r="O3235"/>
      <c r="P3235"/>
      <c r="Q3235"/>
      <c r="R3235"/>
      <c r="S3235"/>
      <c r="T3235"/>
      <c r="U3235"/>
      <c r="V3235"/>
      <c r="W3235" s="115"/>
      <c r="AB3235" s="46"/>
      <c r="AC3235" s="46"/>
      <c r="AD3235" s="46"/>
      <c r="AE3235" s="46"/>
      <c r="AF3235" s="46"/>
    </row>
    <row r="3236" spans="1:32" x14ac:dyDescent="0.2">
      <c r="A3236"/>
      <c r="B3236"/>
      <c r="D3236"/>
      <c r="F3236"/>
      <c r="G3236"/>
      <c r="H3236"/>
      <c r="I3236"/>
      <c r="J3236"/>
      <c r="K3236"/>
      <c r="L3236"/>
      <c r="M3236"/>
      <c r="N3236"/>
      <c r="O3236"/>
      <c r="P3236"/>
      <c r="Q3236"/>
      <c r="R3236"/>
      <c r="S3236"/>
      <c r="T3236"/>
      <c r="U3236"/>
      <c r="V3236"/>
      <c r="W3236" s="115"/>
      <c r="AB3236" s="46"/>
      <c r="AC3236" s="46"/>
      <c r="AD3236" s="46"/>
      <c r="AE3236" s="46"/>
      <c r="AF3236" s="46"/>
    </row>
    <row r="3237" spans="1:32" x14ac:dyDescent="0.2">
      <c r="A3237"/>
      <c r="B3237"/>
      <c r="D3237"/>
      <c r="F3237"/>
      <c r="G3237"/>
      <c r="H3237"/>
      <c r="I3237"/>
      <c r="J3237"/>
      <c r="K3237"/>
      <c r="L3237"/>
      <c r="M3237"/>
      <c r="N3237"/>
      <c r="O3237"/>
      <c r="P3237"/>
      <c r="Q3237"/>
      <c r="R3237"/>
      <c r="S3237"/>
      <c r="T3237"/>
      <c r="U3237"/>
      <c r="V3237"/>
      <c r="W3237" s="115"/>
      <c r="AB3237" s="46"/>
      <c r="AC3237" s="46"/>
      <c r="AD3237" s="46"/>
      <c r="AE3237" s="46"/>
      <c r="AF3237" s="46"/>
    </row>
    <row r="3238" spans="1:32" x14ac:dyDescent="0.2">
      <c r="A3238"/>
      <c r="B3238"/>
      <c r="D3238"/>
      <c r="F3238"/>
      <c r="G3238"/>
      <c r="H3238"/>
      <c r="I3238"/>
      <c r="J3238"/>
      <c r="K3238"/>
      <c r="L3238"/>
      <c r="M3238"/>
      <c r="N3238"/>
      <c r="O3238"/>
      <c r="P3238"/>
      <c r="Q3238"/>
      <c r="R3238"/>
      <c r="S3238"/>
      <c r="T3238"/>
      <c r="U3238"/>
      <c r="V3238"/>
      <c r="W3238" s="115"/>
      <c r="AB3238" s="46"/>
      <c r="AC3238" s="46"/>
      <c r="AD3238" s="46"/>
      <c r="AE3238" s="46"/>
      <c r="AF3238" s="46"/>
    </row>
    <row r="3239" spans="1:32" x14ac:dyDescent="0.2">
      <c r="A3239"/>
      <c r="B3239"/>
      <c r="D3239"/>
      <c r="F3239"/>
      <c r="G3239"/>
      <c r="H3239"/>
      <c r="I3239"/>
      <c r="J3239"/>
      <c r="K3239"/>
      <c r="L3239"/>
      <c r="M3239"/>
      <c r="N3239"/>
      <c r="O3239"/>
      <c r="P3239"/>
      <c r="Q3239"/>
      <c r="R3239"/>
      <c r="S3239"/>
      <c r="T3239"/>
      <c r="U3239"/>
      <c r="V3239"/>
      <c r="W3239" s="115"/>
      <c r="AB3239" s="46"/>
      <c r="AC3239" s="46"/>
      <c r="AD3239" s="46"/>
      <c r="AE3239" s="46"/>
      <c r="AF3239" s="46"/>
    </row>
    <row r="3240" spans="1:32" x14ac:dyDescent="0.2">
      <c r="A3240"/>
      <c r="B3240"/>
      <c r="D3240"/>
      <c r="F3240"/>
      <c r="G3240"/>
      <c r="H3240"/>
      <c r="I3240"/>
      <c r="J3240"/>
      <c r="K3240"/>
      <c r="L3240"/>
      <c r="M3240"/>
      <c r="N3240"/>
      <c r="O3240"/>
      <c r="P3240"/>
      <c r="Q3240"/>
      <c r="R3240"/>
      <c r="S3240"/>
      <c r="T3240"/>
      <c r="U3240"/>
      <c r="V3240"/>
      <c r="W3240" s="115"/>
      <c r="AB3240" s="46"/>
      <c r="AC3240" s="46"/>
      <c r="AD3240" s="46"/>
      <c r="AE3240" s="46"/>
      <c r="AF3240" s="46"/>
    </row>
    <row r="3241" spans="1:32" x14ac:dyDescent="0.2">
      <c r="A3241"/>
      <c r="B3241"/>
      <c r="D3241"/>
      <c r="F3241"/>
      <c r="G3241"/>
      <c r="H3241"/>
      <c r="I3241"/>
      <c r="J3241"/>
      <c r="K3241"/>
      <c r="L3241"/>
      <c r="M3241"/>
      <c r="N3241"/>
      <c r="O3241"/>
      <c r="P3241"/>
      <c r="Q3241"/>
      <c r="R3241"/>
      <c r="S3241"/>
      <c r="T3241"/>
      <c r="U3241"/>
      <c r="V3241"/>
      <c r="W3241" s="115"/>
      <c r="AB3241" s="46"/>
      <c r="AC3241" s="46"/>
      <c r="AD3241" s="46"/>
      <c r="AE3241" s="46"/>
      <c r="AF3241" s="46"/>
    </row>
    <row r="3242" spans="1:32" x14ac:dyDescent="0.2">
      <c r="A3242"/>
      <c r="B3242"/>
      <c r="D3242"/>
      <c r="F3242"/>
      <c r="G3242"/>
      <c r="H3242"/>
      <c r="I3242"/>
      <c r="J3242"/>
      <c r="K3242"/>
      <c r="L3242"/>
      <c r="M3242"/>
      <c r="N3242"/>
      <c r="O3242"/>
      <c r="P3242"/>
      <c r="Q3242"/>
      <c r="R3242"/>
      <c r="S3242"/>
      <c r="T3242"/>
      <c r="U3242"/>
      <c r="V3242"/>
      <c r="W3242" s="115"/>
      <c r="AB3242" s="46"/>
      <c r="AC3242" s="46"/>
      <c r="AD3242" s="46"/>
      <c r="AE3242" s="46"/>
      <c r="AF3242" s="46"/>
    </row>
    <row r="3243" spans="1:32" x14ac:dyDescent="0.2">
      <c r="A3243"/>
      <c r="B3243"/>
      <c r="D3243"/>
      <c r="F3243"/>
      <c r="G3243"/>
      <c r="H3243"/>
      <c r="I3243"/>
      <c r="J3243"/>
      <c r="K3243"/>
      <c r="L3243"/>
      <c r="M3243"/>
      <c r="N3243"/>
      <c r="O3243"/>
      <c r="P3243"/>
      <c r="Q3243"/>
      <c r="R3243"/>
      <c r="S3243"/>
      <c r="T3243"/>
      <c r="U3243"/>
      <c r="V3243"/>
      <c r="W3243" s="115"/>
      <c r="AB3243" s="46"/>
      <c r="AC3243" s="46"/>
      <c r="AD3243" s="46"/>
      <c r="AE3243" s="46"/>
      <c r="AF3243" s="46"/>
    </row>
    <row r="3244" spans="1:32" x14ac:dyDescent="0.2">
      <c r="A3244"/>
      <c r="B3244"/>
      <c r="D3244"/>
      <c r="F3244"/>
      <c r="G3244"/>
      <c r="H3244"/>
      <c r="I3244"/>
      <c r="J3244"/>
      <c r="K3244"/>
      <c r="L3244"/>
      <c r="M3244"/>
      <c r="N3244"/>
      <c r="O3244"/>
      <c r="P3244"/>
      <c r="Q3244"/>
      <c r="R3244"/>
      <c r="S3244"/>
      <c r="T3244"/>
      <c r="U3244"/>
      <c r="V3244"/>
      <c r="W3244" s="115"/>
      <c r="AB3244" s="46"/>
      <c r="AC3244" s="46"/>
      <c r="AD3244" s="46"/>
      <c r="AE3244" s="46"/>
      <c r="AF3244" s="46"/>
    </row>
    <row r="3245" spans="1:32" x14ac:dyDescent="0.2">
      <c r="A3245"/>
      <c r="B3245"/>
      <c r="D3245"/>
      <c r="F3245"/>
      <c r="G3245"/>
      <c r="H3245"/>
      <c r="I3245"/>
      <c r="J3245"/>
      <c r="K3245"/>
      <c r="L3245"/>
      <c r="M3245"/>
      <c r="N3245"/>
      <c r="O3245"/>
      <c r="P3245"/>
      <c r="Q3245"/>
      <c r="R3245"/>
      <c r="S3245"/>
      <c r="T3245"/>
      <c r="U3245"/>
      <c r="V3245"/>
      <c r="W3245" s="115"/>
      <c r="AB3245" s="46"/>
      <c r="AC3245" s="46"/>
      <c r="AD3245" s="46"/>
      <c r="AE3245" s="46"/>
      <c r="AF3245" s="46"/>
    </row>
    <row r="3246" spans="1:32" x14ac:dyDescent="0.2">
      <c r="A3246"/>
      <c r="B3246"/>
      <c r="D3246"/>
      <c r="F3246"/>
      <c r="G3246"/>
      <c r="H3246"/>
      <c r="I3246"/>
      <c r="J3246"/>
      <c r="K3246"/>
      <c r="L3246"/>
      <c r="M3246"/>
      <c r="N3246"/>
      <c r="O3246"/>
      <c r="P3246"/>
      <c r="Q3246"/>
      <c r="R3246"/>
      <c r="S3246"/>
      <c r="T3246"/>
      <c r="U3246"/>
      <c r="V3246"/>
      <c r="W3246" s="115"/>
      <c r="AB3246" s="46"/>
      <c r="AC3246" s="46"/>
      <c r="AD3246" s="46"/>
      <c r="AE3246" s="46"/>
      <c r="AF3246" s="46"/>
    </row>
    <row r="3247" spans="1:32" x14ac:dyDescent="0.2">
      <c r="A3247"/>
      <c r="B3247"/>
      <c r="D3247"/>
      <c r="F3247"/>
      <c r="G3247"/>
      <c r="H3247"/>
      <c r="I3247"/>
      <c r="J3247"/>
      <c r="K3247"/>
      <c r="L3247"/>
      <c r="M3247"/>
      <c r="N3247"/>
      <c r="O3247"/>
      <c r="P3247"/>
      <c r="Q3247"/>
      <c r="R3247"/>
      <c r="S3247"/>
      <c r="T3247"/>
      <c r="U3247"/>
      <c r="V3247"/>
      <c r="W3247" s="115"/>
      <c r="AB3247" s="46"/>
      <c r="AC3247" s="46"/>
      <c r="AD3247" s="46"/>
      <c r="AE3247" s="46"/>
      <c r="AF3247" s="46"/>
    </row>
    <row r="3248" spans="1:32" x14ac:dyDescent="0.2">
      <c r="A3248"/>
      <c r="B3248"/>
      <c r="D3248"/>
      <c r="F3248"/>
      <c r="G3248"/>
      <c r="H3248"/>
      <c r="I3248"/>
      <c r="J3248"/>
      <c r="K3248"/>
      <c r="L3248"/>
      <c r="M3248"/>
      <c r="N3248"/>
      <c r="O3248"/>
      <c r="P3248"/>
      <c r="Q3248"/>
      <c r="R3248"/>
      <c r="S3248"/>
      <c r="T3248"/>
      <c r="U3248"/>
      <c r="V3248"/>
      <c r="W3248" s="115"/>
      <c r="AB3248" s="46"/>
      <c r="AC3248" s="46"/>
      <c r="AD3248" s="46"/>
      <c r="AE3248" s="46"/>
      <c r="AF3248" s="46"/>
    </row>
    <row r="3249" spans="1:32" x14ac:dyDescent="0.2">
      <c r="A3249"/>
      <c r="B3249"/>
      <c r="D3249"/>
      <c r="F3249"/>
      <c r="G3249"/>
      <c r="H3249"/>
      <c r="I3249"/>
      <c r="J3249"/>
      <c r="K3249"/>
      <c r="L3249"/>
      <c r="M3249"/>
      <c r="N3249"/>
      <c r="O3249"/>
      <c r="P3249"/>
      <c r="Q3249"/>
      <c r="R3249"/>
      <c r="S3249"/>
      <c r="T3249"/>
      <c r="U3249"/>
      <c r="V3249"/>
      <c r="W3249" s="115"/>
      <c r="AB3249" s="46"/>
      <c r="AC3249" s="46"/>
      <c r="AD3249" s="46"/>
      <c r="AE3249" s="46"/>
      <c r="AF3249" s="46"/>
    </row>
    <row r="3250" spans="1:32" x14ac:dyDescent="0.2">
      <c r="A3250"/>
      <c r="B3250"/>
      <c r="D3250"/>
      <c r="F3250"/>
      <c r="G3250"/>
      <c r="H3250"/>
      <c r="I3250"/>
      <c r="J3250"/>
      <c r="K3250"/>
      <c r="L3250"/>
      <c r="M3250"/>
      <c r="N3250"/>
      <c r="O3250"/>
      <c r="P3250"/>
      <c r="Q3250"/>
      <c r="R3250"/>
      <c r="S3250"/>
      <c r="T3250"/>
      <c r="U3250"/>
      <c r="V3250"/>
      <c r="W3250" s="115"/>
      <c r="AB3250" s="46"/>
      <c r="AC3250" s="46"/>
      <c r="AD3250" s="46"/>
      <c r="AE3250" s="46"/>
      <c r="AF3250" s="46"/>
    </row>
    <row r="3251" spans="1:32" x14ac:dyDescent="0.2">
      <c r="A3251"/>
      <c r="B3251"/>
      <c r="D3251"/>
      <c r="F3251"/>
      <c r="G3251"/>
      <c r="H3251"/>
      <c r="I3251"/>
      <c r="J3251"/>
      <c r="K3251"/>
      <c r="L3251"/>
      <c r="M3251"/>
      <c r="N3251"/>
      <c r="O3251"/>
      <c r="P3251"/>
      <c r="Q3251"/>
      <c r="R3251"/>
      <c r="S3251"/>
      <c r="T3251"/>
      <c r="U3251"/>
      <c r="V3251"/>
      <c r="W3251" s="115"/>
      <c r="AB3251" s="46"/>
      <c r="AC3251" s="46"/>
      <c r="AD3251" s="46"/>
      <c r="AE3251" s="46"/>
      <c r="AF3251" s="46"/>
    </row>
    <row r="3252" spans="1:32" x14ac:dyDescent="0.2">
      <c r="A3252"/>
      <c r="B3252"/>
      <c r="D3252"/>
      <c r="F3252"/>
      <c r="G3252"/>
      <c r="H3252"/>
      <c r="I3252"/>
      <c r="J3252"/>
      <c r="K3252"/>
      <c r="L3252"/>
      <c r="M3252"/>
      <c r="N3252"/>
      <c r="O3252"/>
      <c r="P3252"/>
      <c r="Q3252"/>
      <c r="R3252"/>
      <c r="S3252"/>
      <c r="T3252"/>
      <c r="U3252"/>
      <c r="V3252"/>
      <c r="W3252" s="115"/>
      <c r="AB3252" s="46"/>
      <c r="AC3252" s="46"/>
      <c r="AD3252" s="46"/>
      <c r="AE3252" s="46"/>
      <c r="AF3252" s="46"/>
    </row>
    <row r="3253" spans="1:32" x14ac:dyDescent="0.2">
      <c r="A3253"/>
      <c r="B3253"/>
      <c r="D3253"/>
      <c r="F3253"/>
      <c r="G3253"/>
      <c r="H3253"/>
      <c r="I3253"/>
      <c r="J3253"/>
      <c r="K3253"/>
      <c r="L3253"/>
      <c r="M3253"/>
      <c r="N3253"/>
      <c r="O3253"/>
      <c r="P3253"/>
      <c r="Q3253"/>
      <c r="R3253"/>
      <c r="S3253"/>
      <c r="T3253"/>
      <c r="U3253"/>
      <c r="V3253"/>
      <c r="W3253" s="115"/>
      <c r="AB3253" s="46"/>
      <c r="AC3253" s="46"/>
      <c r="AD3253" s="46"/>
      <c r="AE3253" s="46"/>
      <c r="AF3253" s="46"/>
    </row>
    <row r="3254" spans="1:32" x14ac:dyDescent="0.2">
      <c r="A3254"/>
      <c r="B3254"/>
      <c r="D3254"/>
      <c r="F3254"/>
      <c r="G3254"/>
      <c r="H3254"/>
      <c r="I3254"/>
      <c r="J3254"/>
      <c r="K3254"/>
      <c r="L3254"/>
      <c r="M3254"/>
      <c r="N3254"/>
      <c r="O3254"/>
      <c r="P3254"/>
      <c r="Q3254"/>
      <c r="R3254"/>
      <c r="S3254"/>
      <c r="T3254"/>
      <c r="U3254"/>
      <c r="V3254"/>
      <c r="W3254" s="115"/>
      <c r="AB3254" s="46"/>
      <c r="AC3254" s="46"/>
      <c r="AD3254" s="46"/>
      <c r="AE3254" s="46"/>
      <c r="AF3254" s="46"/>
    </row>
    <row r="3255" spans="1:32" x14ac:dyDescent="0.2">
      <c r="A3255"/>
      <c r="B3255"/>
      <c r="D3255"/>
      <c r="F3255"/>
      <c r="G3255"/>
      <c r="H3255"/>
      <c r="I3255"/>
      <c r="J3255"/>
      <c r="K3255"/>
      <c r="L3255"/>
      <c r="M3255"/>
      <c r="N3255"/>
      <c r="O3255"/>
      <c r="P3255"/>
      <c r="Q3255"/>
      <c r="R3255"/>
      <c r="S3255"/>
      <c r="T3255"/>
      <c r="U3255"/>
      <c r="V3255"/>
      <c r="W3255" s="115"/>
      <c r="AB3255" s="46"/>
      <c r="AC3255" s="46"/>
      <c r="AD3255" s="46"/>
      <c r="AE3255" s="46"/>
      <c r="AF3255" s="46"/>
    </row>
    <row r="3256" spans="1:32" x14ac:dyDescent="0.2">
      <c r="A3256"/>
      <c r="B3256"/>
      <c r="D3256"/>
      <c r="F3256"/>
      <c r="G3256"/>
      <c r="H3256"/>
      <c r="I3256"/>
      <c r="J3256"/>
      <c r="K3256"/>
      <c r="L3256"/>
      <c r="M3256"/>
      <c r="N3256"/>
      <c r="O3256"/>
      <c r="P3256"/>
      <c r="Q3256"/>
      <c r="R3256"/>
      <c r="S3256"/>
      <c r="T3256"/>
      <c r="U3256"/>
      <c r="V3256"/>
      <c r="W3256" s="115"/>
      <c r="AB3256" s="46"/>
      <c r="AC3256" s="46"/>
      <c r="AD3256" s="46"/>
      <c r="AE3256" s="46"/>
      <c r="AF3256" s="46"/>
    </row>
    <row r="3257" spans="1:32" x14ac:dyDescent="0.2">
      <c r="A3257"/>
      <c r="B3257"/>
      <c r="D3257"/>
      <c r="F3257"/>
      <c r="G3257"/>
      <c r="H3257"/>
      <c r="I3257"/>
      <c r="J3257"/>
      <c r="K3257"/>
      <c r="L3257"/>
      <c r="M3257"/>
      <c r="N3257"/>
      <c r="O3257"/>
      <c r="P3257"/>
      <c r="Q3257"/>
      <c r="R3257"/>
      <c r="S3257"/>
      <c r="T3257"/>
      <c r="U3257"/>
      <c r="V3257"/>
      <c r="W3257" s="115"/>
      <c r="AB3257" s="46"/>
      <c r="AC3257" s="46"/>
      <c r="AD3257" s="46"/>
      <c r="AE3257" s="46"/>
      <c r="AF3257" s="46"/>
    </row>
    <row r="3258" spans="1:32" x14ac:dyDescent="0.2">
      <c r="A3258"/>
      <c r="B3258"/>
      <c r="D3258"/>
      <c r="F3258"/>
      <c r="G3258"/>
      <c r="H3258"/>
      <c r="I3258"/>
      <c r="J3258"/>
      <c r="K3258"/>
      <c r="L3258"/>
      <c r="M3258"/>
      <c r="N3258"/>
      <c r="O3258"/>
      <c r="P3258"/>
      <c r="Q3258"/>
      <c r="R3258"/>
      <c r="S3258"/>
      <c r="T3258"/>
      <c r="U3258"/>
      <c r="V3258"/>
      <c r="W3258" s="115"/>
      <c r="AB3258" s="46"/>
      <c r="AC3258" s="46"/>
      <c r="AD3258" s="46"/>
      <c r="AE3258" s="46"/>
      <c r="AF3258" s="46"/>
    </row>
    <row r="3259" spans="1:32" x14ac:dyDescent="0.2">
      <c r="A3259"/>
      <c r="B3259"/>
      <c r="D3259"/>
      <c r="F3259"/>
      <c r="G3259"/>
      <c r="H3259"/>
      <c r="I3259"/>
      <c r="J3259"/>
      <c r="K3259"/>
      <c r="L3259"/>
      <c r="M3259"/>
      <c r="N3259"/>
      <c r="O3259"/>
      <c r="P3259"/>
      <c r="Q3259"/>
      <c r="R3259"/>
      <c r="S3259"/>
      <c r="T3259"/>
      <c r="U3259"/>
      <c r="V3259"/>
      <c r="W3259" s="115"/>
      <c r="AB3259" s="46"/>
      <c r="AC3259" s="46"/>
      <c r="AD3259" s="46"/>
      <c r="AE3259" s="46"/>
      <c r="AF3259" s="46"/>
    </row>
    <row r="3260" spans="1:32" x14ac:dyDescent="0.2">
      <c r="A3260"/>
      <c r="B3260"/>
      <c r="D3260"/>
      <c r="F3260"/>
      <c r="G3260"/>
      <c r="H3260"/>
      <c r="I3260"/>
      <c r="J3260"/>
      <c r="K3260"/>
      <c r="L3260"/>
      <c r="M3260"/>
      <c r="N3260"/>
      <c r="O3260"/>
      <c r="P3260"/>
      <c r="Q3260"/>
      <c r="R3260"/>
      <c r="S3260"/>
      <c r="T3260"/>
      <c r="U3260"/>
      <c r="V3260"/>
      <c r="W3260" s="115"/>
      <c r="AB3260" s="46"/>
      <c r="AC3260" s="46"/>
      <c r="AD3260" s="46"/>
      <c r="AE3260" s="46"/>
      <c r="AF3260" s="46"/>
    </row>
    <row r="3261" spans="1:32" x14ac:dyDescent="0.2">
      <c r="A3261"/>
      <c r="B3261"/>
      <c r="D3261"/>
      <c r="F3261"/>
      <c r="G3261"/>
      <c r="H3261"/>
      <c r="I3261"/>
      <c r="J3261"/>
      <c r="K3261"/>
      <c r="L3261"/>
      <c r="M3261"/>
      <c r="N3261"/>
      <c r="O3261"/>
      <c r="P3261"/>
      <c r="Q3261"/>
      <c r="R3261"/>
      <c r="S3261"/>
      <c r="T3261"/>
      <c r="U3261"/>
      <c r="V3261"/>
      <c r="W3261" s="115"/>
      <c r="AB3261" s="46"/>
      <c r="AC3261" s="46"/>
      <c r="AD3261" s="46"/>
      <c r="AE3261" s="46"/>
      <c r="AF3261" s="46"/>
    </row>
    <row r="3262" spans="1:32" x14ac:dyDescent="0.2">
      <c r="A3262"/>
      <c r="B3262"/>
      <c r="D3262"/>
      <c r="F3262"/>
      <c r="G3262"/>
      <c r="H3262"/>
      <c r="I3262"/>
      <c r="J3262"/>
      <c r="K3262"/>
      <c r="L3262"/>
      <c r="M3262"/>
      <c r="N3262"/>
      <c r="O3262"/>
      <c r="P3262"/>
      <c r="Q3262"/>
      <c r="R3262"/>
      <c r="S3262"/>
      <c r="T3262"/>
      <c r="U3262"/>
      <c r="V3262"/>
      <c r="W3262" s="115"/>
      <c r="AB3262" s="46"/>
      <c r="AC3262" s="46"/>
      <c r="AD3262" s="46"/>
      <c r="AE3262" s="46"/>
      <c r="AF3262" s="46"/>
    </row>
    <row r="3263" spans="1:32" x14ac:dyDescent="0.2">
      <c r="A3263"/>
      <c r="B3263"/>
      <c r="D3263"/>
      <c r="F3263"/>
      <c r="G3263"/>
      <c r="H3263"/>
      <c r="I3263"/>
      <c r="J3263"/>
      <c r="K3263"/>
      <c r="L3263"/>
      <c r="M3263"/>
      <c r="N3263"/>
      <c r="O3263"/>
      <c r="P3263"/>
      <c r="Q3263"/>
      <c r="R3263"/>
      <c r="S3263"/>
      <c r="T3263"/>
      <c r="U3263"/>
      <c r="V3263"/>
      <c r="W3263" s="115"/>
      <c r="AB3263" s="46"/>
      <c r="AC3263" s="46"/>
      <c r="AD3263" s="46"/>
      <c r="AE3263" s="46"/>
      <c r="AF3263" s="46"/>
    </row>
    <row r="3264" spans="1:32" x14ac:dyDescent="0.2">
      <c r="A3264"/>
      <c r="B3264"/>
      <c r="D3264"/>
      <c r="F3264"/>
      <c r="G3264"/>
      <c r="H3264"/>
      <c r="I3264"/>
      <c r="J3264"/>
      <c r="K3264"/>
      <c r="L3264"/>
      <c r="M3264"/>
      <c r="N3264"/>
      <c r="O3264"/>
      <c r="P3264"/>
      <c r="Q3264"/>
      <c r="R3264"/>
      <c r="S3264"/>
      <c r="T3264"/>
      <c r="U3264"/>
      <c r="V3264"/>
      <c r="W3264" s="115"/>
      <c r="AB3264" s="46"/>
      <c r="AC3264" s="46"/>
      <c r="AD3264" s="46"/>
      <c r="AE3264" s="46"/>
      <c r="AF3264" s="46"/>
    </row>
    <row r="3265" spans="1:32" x14ac:dyDescent="0.2">
      <c r="A3265"/>
      <c r="B3265"/>
      <c r="D3265"/>
      <c r="F3265"/>
      <c r="G3265"/>
      <c r="H3265"/>
      <c r="I3265"/>
      <c r="J3265"/>
      <c r="K3265"/>
      <c r="L3265"/>
      <c r="M3265"/>
      <c r="N3265"/>
      <c r="O3265"/>
      <c r="P3265"/>
      <c r="Q3265"/>
      <c r="R3265"/>
      <c r="S3265"/>
      <c r="T3265"/>
      <c r="U3265"/>
      <c r="V3265"/>
      <c r="W3265" s="115"/>
      <c r="AB3265" s="46"/>
      <c r="AC3265" s="46"/>
      <c r="AD3265" s="46"/>
      <c r="AE3265" s="46"/>
      <c r="AF3265" s="46"/>
    </row>
    <row r="3266" spans="1:32" x14ac:dyDescent="0.2">
      <c r="A3266"/>
      <c r="B3266"/>
      <c r="D3266"/>
      <c r="F3266"/>
      <c r="G3266"/>
      <c r="H3266"/>
      <c r="I3266"/>
      <c r="J3266"/>
      <c r="K3266"/>
      <c r="L3266"/>
      <c r="M3266"/>
      <c r="N3266"/>
      <c r="O3266"/>
      <c r="P3266"/>
      <c r="Q3266"/>
      <c r="R3266"/>
      <c r="S3266"/>
      <c r="T3266"/>
      <c r="U3266"/>
      <c r="V3266"/>
      <c r="W3266" s="115"/>
      <c r="AB3266" s="46"/>
      <c r="AC3266" s="46"/>
      <c r="AD3266" s="46"/>
      <c r="AE3266" s="46"/>
      <c r="AF3266" s="46"/>
    </row>
    <row r="3267" spans="1:32" x14ac:dyDescent="0.2">
      <c r="A3267"/>
      <c r="B3267"/>
      <c r="D3267"/>
      <c r="F3267"/>
      <c r="G3267"/>
      <c r="H3267"/>
      <c r="I3267"/>
      <c r="J3267"/>
      <c r="K3267"/>
      <c r="L3267"/>
      <c r="M3267"/>
      <c r="N3267"/>
      <c r="O3267"/>
      <c r="P3267"/>
      <c r="Q3267"/>
      <c r="R3267"/>
      <c r="S3267"/>
      <c r="T3267"/>
      <c r="U3267"/>
      <c r="V3267"/>
      <c r="W3267" s="115"/>
      <c r="AB3267" s="46"/>
      <c r="AC3267" s="46"/>
      <c r="AD3267" s="46"/>
      <c r="AE3267" s="46"/>
      <c r="AF3267" s="46"/>
    </row>
    <row r="3268" spans="1:32" x14ac:dyDescent="0.2">
      <c r="A3268"/>
      <c r="B3268"/>
      <c r="D3268"/>
      <c r="F3268"/>
      <c r="G3268"/>
      <c r="H3268"/>
      <c r="I3268"/>
      <c r="J3268"/>
      <c r="K3268"/>
      <c r="L3268"/>
      <c r="M3268"/>
      <c r="N3268"/>
      <c r="O3268"/>
      <c r="P3268"/>
      <c r="Q3268"/>
      <c r="R3268"/>
      <c r="S3268"/>
      <c r="T3268"/>
      <c r="U3268"/>
      <c r="V3268"/>
      <c r="W3268" s="115"/>
      <c r="AB3268" s="46"/>
      <c r="AC3268" s="46"/>
      <c r="AD3268" s="46"/>
      <c r="AE3268" s="46"/>
      <c r="AF3268" s="46"/>
    </row>
    <row r="3269" spans="1:32" x14ac:dyDescent="0.2">
      <c r="A3269"/>
      <c r="B3269"/>
      <c r="D3269"/>
      <c r="F3269"/>
      <c r="G3269"/>
      <c r="H3269"/>
      <c r="I3269"/>
      <c r="J3269"/>
      <c r="K3269"/>
      <c r="L3269"/>
      <c r="M3269"/>
      <c r="N3269"/>
      <c r="O3269"/>
      <c r="P3269"/>
      <c r="Q3269"/>
      <c r="R3269"/>
      <c r="S3269"/>
      <c r="T3269"/>
      <c r="U3269"/>
      <c r="V3269"/>
      <c r="W3269" s="115"/>
      <c r="AB3269" s="46"/>
      <c r="AC3269" s="46"/>
      <c r="AD3269" s="46"/>
      <c r="AE3269" s="46"/>
      <c r="AF3269" s="46"/>
    </row>
    <row r="3270" spans="1:32" x14ac:dyDescent="0.2">
      <c r="A3270"/>
      <c r="B3270"/>
      <c r="D3270"/>
      <c r="F3270"/>
      <c r="G3270"/>
      <c r="H3270"/>
      <c r="I3270"/>
      <c r="J3270"/>
      <c r="K3270"/>
      <c r="L3270"/>
      <c r="M3270"/>
      <c r="N3270"/>
      <c r="O3270"/>
      <c r="P3270"/>
      <c r="Q3270"/>
      <c r="R3270"/>
      <c r="S3270"/>
      <c r="T3270"/>
      <c r="U3270"/>
      <c r="V3270"/>
      <c r="W3270" s="115"/>
      <c r="AB3270" s="46"/>
      <c r="AC3270" s="46"/>
      <c r="AD3270" s="46"/>
      <c r="AE3270" s="46"/>
      <c r="AF3270" s="46"/>
    </row>
    <row r="3271" spans="1:32" x14ac:dyDescent="0.2">
      <c r="A3271"/>
      <c r="B3271"/>
      <c r="D3271"/>
      <c r="F3271"/>
      <c r="G3271"/>
      <c r="H3271"/>
      <c r="I3271"/>
      <c r="J3271"/>
      <c r="K3271"/>
      <c r="L3271"/>
      <c r="M3271"/>
      <c r="N3271"/>
      <c r="O3271"/>
      <c r="P3271"/>
      <c r="Q3271"/>
      <c r="R3271"/>
      <c r="S3271"/>
      <c r="T3271"/>
      <c r="U3271"/>
      <c r="V3271"/>
      <c r="W3271" s="115"/>
      <c r="AB3271" s="46"/>
      <c r="AC3271" s="46"/>
      <c r="AD3271" s="46"/>
      <c r="AE3271" s="46"/>
      <c r="AF3271" s="46"/>
    </row>
    <row r="3272" spans="1:32" x14ac:dyDescent="0.2">
      <c r="A3272"/>
      <c r="B3272"/>
      <c r="D3272"/>
      <c r="F3272"/>
      <c r="G3272"/>
      <c r="H3272"/>
      <c r="I3272"/>
      <c r="J3272"/>
      <c r="K3272"/>
      <c r="L3272"/>
      <c r="M3272"/>
      <c r="N3272"/>
      <c r="O3272"/>
      <c r="P3272"/>
      <c r="Q3272"/>
      <c r="R3272"/>
      <c r="S3272"/>
      <c r="T3272"/>
      <c r="U3272"/>
      <c r="V3272"/>
      <c r="W3272" s="115"/>
      <c r="AB3272" s="46"/>
      <c r="AC3272" s="46"/>
      <c r="AD3272" s="46"/>
      <c r="AE3272" s="46"/>
      <c r="AF3272" s="46"/>
    </row>
    <row r="3273" spans="1:32" x14ac:dyDescent="0.2">
      <c r="A3273"/>
      <c r="B3273"/>
      <c r="D3273"/>
      <c r="F3273"/>
      <c r="G3273"/>
      <c r="H3273"/>
      <c r="I3273"/>
      <c r="J3273"/>
      <c r="K3273"/>
      <c r="L3273"/>
      <c r="M3273"/>
      <c r="N3273"/>
      <c r="O3273"/>
      <c r="P3273"/>
      <c r="Q3273"/>
      <c r="R3273"/>
      <c r="S3273"/>
      <c r="T3273"/>
      <c r="U3273"/>
      <c r="V3273"/>
      <c r="W3273" s="115"/>
      <c r="AB3273" s="46"/>
      <c r="AC3273" s="46"/>
      <c r="AD3273" s="46"/>
      <c r="AE3273" s="46"/>
      <c r="AF3273" s="46"/>
    </row>
    <row r="3274" spans="1:32" x14ac:dyDescent="0.2">
      <c r="A3274"/>
      <c r="B3274"/>
      <c r="D3274"/>
      <c r="F3274"/>
      <c r="G3274"/>
      <c r="H3274"/>
      <c r="I3274"/>
      <c r="J3274"/>
      <c r="K3274"/>
      <c r="L3274"/>
      <c r="M3274"/>
      <c r="N3274"/>
      <c r="O3274"/>
      <c r="P3274"/>
      <c r="Q3274"/>
      <c r="R3274"/>
      <c r="S3274"/>
      <c r="T3274"/>
      <c r="U3274"/>
      <c r="V3274"/>
      <c r="W3274" s="115"/>
      <c r="AB3274" s="46"/>
      <c r="AC3274" s="46"/>
      <c r="AD3274" s="46"/>
      <c r="AE3274" s="46"/>
      <c r="AF3274" s="46"/>
    </row>
    <row r="3275" spans="1:32" x14ac:dyDescent="0.2">
      <c r="A3275"/>
      <c r="B3275"/>
      <c r="D3275"/>
      <c r="F3275"/>
      <c r="G3275"/>
      <c r="H3275"/>
      <c r="I3275"/>
      <c r="J3275"/>
      <c r="K3275"/>
      <c r="L3275"/>
      <c r="M3275"/>
      <c r="N3275"/>
      <c r="O3275"/>
      <c r="P3275"/>
      <c r="Q3275"/>
      <c r="R3275"/>
      <c r="S3275"/>
      <c r="T3275"/>
      <c r="U3275"/>
      <c r="V3275"/>
      <c r="W3275" s="115"/>
      <c r="AB3275" s="46"/>
      <c r="AC3275" s="46"/>
      <c r="AD3275" s="46"/>
      <c r="AE3275" s="46"/>
      <c r="AF3275" s="46"/>
    </row>
    <row r="3276" spans="1:32" x14ac:dyDescent="0.2">
      <c r="A3276"/>
      <c r="B3276"/>
      <c r="D3276"/>
      <c r="F3276"/>
      <c r="G3276"/>
      <c r="H3276"/>
      <c r="I3276"/>
      <c r="J3276"/>
      <c r="K3276"/>
      <c r="L3276"/>
      <c r="M3276"/>
      <c r="N3276"/>
      <c r="O3276"/>
      <c r="P3276"/>
      <c r="Q3276"/>
      <c r="R3276"/>
      <c r="S3276"/>
      <c r="T3276"/>
      <c r="U3276"/>
      <c r="V3276"/>
      <c r="W3276" s="115"/>
      <c r="AB3276" s="46"/>
      <c r="AC3276" s="46"/>
      <c r="AD3276" s="46"/>
      <c r="AE3276" s="46"/>
      <c r="AF3276" s="46"/>
    </row>
    <row r="3277" spans="1:32" x14ac:dyDescent="0.2">
      <c r="A3277"/>
      <c r="B3277"/>
      <c r="D3277"/>
      <c r="F3277"/>
      <c r="G3277"/>
      <c r="H3277"/>
      <c r="I3277"/>
      <c r="J3277"/>
      <c r="K3277"/>
      <c r="L3277"/>
      <c r="M3277"/>
      <c r="N3277"/>
      <c r="O3277"/>
      <c r="P3277"/>
      <c r="Q3277"/>
      <c r="R3277"/>
      <c r="S3277"/>
      <c r="T3277"/>
      <c r="U3277"/>
      <c r="V3277"/>
      <c r="W3277" s="115"/>
      <c r="AB3277" s="46"/>
      <c r="AC3277" s="46"/>
      <c r="AD3277" s="46"/>
      <c r="AE3277" s="46"/>
      <c r="AF3277" s="46"/>
    </row>
    <row r="3278" spans="1:32" x14ac:dyDescent="0.2">
      <c r="A3278"/>
      <c r="B3278"/>
      <c r="D3278"/>
      <c r="F3278"/>
      <c r="G3278"/>
      <c r="H3278"/>
      <c r="I3278"/>
      <c r="J3278"/>
      <c r="K3278"/>
      <c r="L3278"/>
      <c r="M3278"/>
      <c r="N3278"/>
      <c r="O3278"/>
      <c r="P3278"/>
      <c r="Q3278"/>
      <c r="R3278"/>
      <c r="S3278"/>
      <c r="T3278"/>
      <c r="U3278"/>
      <c r="V3278"/>
      <c r="W3278" s="115"/>
      <c r="AB3278" s="46"/>
      <c r="AC3278" s="46"/>
      <c r="AD3278" s="46"/>
      <c r="AE3278" s="46"/>
      <c r="AF3278" s="46"/>
    </row>
    <row r="3279" spans="1:32" x14ac:dyDescent="0.2">
      <c r="A3279"/>
      <c r="B3279"/>
      <c r="D3279"/>
      <c r="F3279"/>
      <c r="G3279"/>
      <c r="H3279"/>
      <c r="I3279"/>
      <c r="J3279"/>
      <c r="K3279"/>
      <c r="L3279"/>
      <c r="M3279"/>
      <c r="N3279"/>
      <c r="O3279"/>
      <c r="P3279"/>
      <c r="Q3279"/>
      <c r="R3279"/>
      <c r="S3279"/>
      <c r="T3279"/>
      <c r="U3279"/>
      <c r="V3279"/>
      <c r="W3279" s="115"/>
      <c r="AB3279" s="46"/>
      <c r="AC3279" s="46"/>
      <c r="AD3279" s="46"/>
      <c r="AE3279" s="46"/>
      <c r="AF3279" s="46"/>
    </row>
    <row r="3280" spans="1:32" x14ac:dyDescent="0.2">
      <c r="A3280"/>
      <c r="B3280"/>
      <c r="D3280"/>
      <c r="F3280"/>
      <c r="G3280"/>
      <c r="H3280"/>
      <c r="I3280"/>
      <c r="J3280"/>
      <c r="K3280"/>
      <c r="L3280"/>
      <c r="M3280"/>
      <c r="N3280"/>
      <c r="O3280"/>
      <c r="P3280"/>
      <c r="Q3280"/>
      <c r="R3280"/>
      <c r="S3280"/>
      <c r="T3280"/>
      <c r="U3280"/>
      <c r="V3280"/>
      <c r="W3280" s="115"/>
      <c r="AB3280" s="46"/>
      <c r="AC3280" s="46"/>
      <c r="AD3280" s="46"/>
      <c r="AE3280" s="46"/>
      <c r="AF3280" s="46"/>
    </row>
    <row r="3281" spans="1:32" x14ac:dyDescent="0.2">
      <c r="A3281"/>
      <c r="B3281"/>
      <c r="D3281"/>
      <c r="F3281"/>
      <c r="G3281"/>
      <c r="H3281"/>
      <c r="I3281"/>
      <c r="J3281"/>
      <c r="K3281"/>
      <c r="L3281"/>
      <c r="M3281"/>
      <c r="N3281"/>
      <c r="O3281"/>
      <c r="P3281"/>
      <c r="Q3281"/>
      <c r="R3281"/>
      <c r="S3281"/>
      <c r="T3281"/>
      <c r="U3281"/>
      <c r="V3281"/>
      <c r="W3281" s="115"/>
      <c r="AB3281" s="46"/>
      <c r="AC3281" s="46"/>
      <c r="AD3281" s="46"/>
      <c r="AE3281" s="46"/>
      <c r="AF3281" s="46"/>
    </row>
    <row r="3282" spans="1:32" x14ac:dyDescent="0.2">
      <c r="A3282"/>
      <c r="B3282"/>
      <c r="D3282"/>
      <c r="F3282"/>
      <c r="G3282"/>
      <c r="H3282"/>
      <c r="I3282"/>
      <c r="J3282"/>
      <c r="K3282"/>
      <c r="L3282"/>
      <c r="M3282"/>
      <c r="N3282"/>
      <c r="O3282"/>
      <c r="P3282"/>
      <c r="Q3282"/>
      <c r="R3282"/>
      <c r="S3282"/>
      <c r="T3282"/>
      <c r="U3282"/>
      <c r="V3282"/>
      <c r="W3282" s="115"/>
      <c r="AB3282" s="46"/>
      <c r="AC3282" s="46"/>
      <c r="AD3282" s="46"/>
      <c r="AE3282" s="46"/>
      <c r="AF3282" s="46"/>
    </row>
    <row r="3283" spans="1:32" x14ac:dyDescent="0.2">
      <c r="A3283"/>
      <c r="B3283"/>
      <c r="D3283"/>
      <c r="F3283"/>
      <c r="G3283"/>
      <c r="H3283"/>
      <c r="I3283"/>
      <c r="J3283"/>
      <c r="K3283"/>
      <c r="L3283"/>
      <c r="M3283"/>
      <c r="N3283"/>
      <c r="O3283"/>
      <c r="P3283"/>
      <c r="Q3283"/>
      <c r="R3283"/>
      <c r="S3283"/>
      <c r="T3283"/>
      <c r="U3283"/>
      <c r="V3283"/>
      <c r="W3283" s="115"/>
      <c r="AB3283" s="46"/>
      <c r="AC3283" s="46"/>
      <c r="AD3283" s="46"/>
      <c r="AE3283" s="46"/>
      <c r="AF3283" s="46"/>
    </row>
    <row r="3284" spans="1:32" x14ac:dyDescent="0.2">
      <c r="A3284"/>
      <c r="B3284"/>
      <c r="D3284"/>
      <c r="F3284"/>
      <c r="G3284"/>
      <c r="H3284"/>
      <c r="I3284"/>
      <c r="J3284"/>
      <c r="K3284"/>
      <c r="L3284"/>
      <c r="M3284"/>
      <c r="N3284"/>
      <c r="O3284"/>
      <c r="P3284"/>
      <c r="Q3284"/>
      <c r="R3284"/>
      <c r="S3284"/>
      <c r="T3284"/>
      <c r="U3284"/>
      <c r="V3284"/>
      <c r="W3284" s="115"/>
      <c r="AB3284" s="46"/>
      <c r="AC3284" s="46"/>
      <c r="AD3284" s="46"/>
      <c r="AE3284" s="46"/>
      <c r="AF3284" s="46"/>
    </row>
    <row r="3285" spans="1:32" x14ac:dyDescent="0.2">
      <c r="A3285"/>
      <c r="B3285"/>
      <c r="D3285"/>
      <c r="F3285"/>
      <c r="G3285"/>
      <c r="H3285"/>
      <c r="I3285"/>
      <c r="J3285"/>
      <c r="K3285"/>
      <c r="L3285"/>
      <c r="M3285"/>
      <c r="N3285"/>
      <c r="O3285"/>
      <c r="P3285"/>
      <c r="Q3285"/>
      <c r="R3285"/>
      <c r="S3285"/>
      <c r="T3285"/>
      <c r="U3285"/>
      <c r="V3285"/>
      <c r="W3285" s="115"/>
      <c r="AB3285" s="46"/>
      <c r="AC3285" s="46"/>
      <c r="AD3285" s="46"/>
      <c r="AE3285" s="46"/>
      <c r="AF3285" s="46"/>
    </row>
    <row r="3286" spans="1:32" x14ac:dyDescent="0.2">
      <c r="A3286"/>
      <c r="B3286"/>
      <c r="D3286"/>
      <c r="F3286"/>
      <c r="G3286"/>
      <c r="H3286"/>
      <c r="I3286"/>
      <c r="J3286"/>
      <c r="K3286"/>
      <c r="L3286"/>
      <c r="M3286"/>
      <c r="N3286"/>
      <c r="O3286"/>
      <c r="P3286"/>
      <c r="Q3286"/>
      <c r="R3286"/>
      <c r="S3286"/>
      <c r="T3286"/>
      <c r="U3286"/>
      <c r="V3286"/>
      <c r="W3286" s="115"/>
      <c r="AB3286" s="46"/>
      <c r="AC3286" s="46"/>
      <c r="AD3286" s="46"/>
      <c r="AE3286" s="46"/>
      <c r="AF3286" s="46"/>
    </row>
    <row r="3287" spans="1:32" x14ac:dyDescent="0.2">
      <c r="A3287"/>
      <c r="B3287"/>
      <c r="D3287"/>
      <c r="F3287"/>
      <c r="G3287"/>
      <c r="H3287"/>
      <c r="I3287"/>
      <c r="J3287"/>
      <c r="K3287"/>
      <c r="L3287"/>
      <c r="M3287"/>
      <c r="N3287"/>
      <c r="O3287"/>
      <c r="P3287"/>
      <c r="Q3287"/>
      <c r="R3287"/>
      <c r="S3287"/>
      <c r="T3287"/>
      <c r="U3287"/>
      <c r="V3287"/>
      <c r="W3287" s="115"/>
      <c r="AB3287" s="46"/>
      <c r="AC3287" s="46"/>
      <c r="AD3287" s="46"/>
      <c r="AE3287" s="46"/>
      <c r="AF3287" s="46"/>
    </row>
    <row r="3288" spans="1:32" x14ac:dyDescent="0.2">
      <c r="A3288"/>
      <c r="B3288"/>
      <c r="D3288"/>
      <c r="F3288"/>
      <c r="G3288"/>
      <c r="H3288"/>
      <c r="I3288"/>
      <c r="J3288"/>
      <c r="K3288"/>
      <c r="L3288"/>
      <c r="M3288"/>
      <c r="N3288"/>
      <c r="O3288"/>
      <c r="P3288"/>
      <c r="Q3288"/>
      <c r="R3288"/>
      <c r="S3288"/>
      <c r="T3288"/>
      <c r="U3288"/>
      <c r="V3288"/>
      <c r="W3288" s="115"/>
      <c r="AB3288" s="46"/>
      <c r="AC3288" s="46"/>
      <c r="AD3288" s="46"/>
      <c r="AE3288" s="46"/>
      <c r="AF3288" s="46"/>
    </row>
    <row r="3289" spans="1:32" x14ac:dyDescent="0.2">
      <c r="A3289"/>
      <c r="B3289"/>
      <c r="D3289"/>
      <c r="F3289"/>
      <c r="G3289"/>
      <c r="H3289"/>
      <c r="I3289"/>
      <c r="J3289"/>
      <c r="K3289"/>
      <c r="L3289"/>
      <c r="M3289"/>
      <c r="N3289"/>
      <c r="O3289"/>
      <c r="P3289"/>
      <c r="Q3289"/>
      <c r="R3289"/>
      <c r="S3289"/>
      <c r="T3289"/>
      <c r="U3289"/>
      <c r="V3289"/>
      <c r="W3289" s="115"/>
      <c r="AB3289" s="46"/>
      <c r="AC3289" s="46"/>
      <c r="AD3289" s="46"/>
      <c r="AE3289" s="46"/>
      <c r="AF3289" s="46"/>
    </row>
    <row r="3290" spans="1:32" x14ac:dyDescent="0.2">
      <c r="A3290"/>
      <c r="B3290"/>
      <c r="D3290"/>
      <c r="F3290"/>
      <c r="G3290"/>
      <c r="H3290"/>
      <c r="I3290"/>
      <c r="J3290"/>
      <c r="K3290"/>
      <c r="L3290"/>
      <c r="M3290"/>
      <c r="N3290"/>
      <c r="O3290"/>
      <c r="P3290"/>
      <c r="Q3290"/>
      <c r="R3290"/>
      <c r="S3290"/>
      <c r="T3290"/>
      <c r="U3290"/>
      <c r="V3290"/>
      <c r="W3290" s="115"/>
      <c r="AB3290" s="46"/>
      <c r="AC3290" s="46"/>
      <c r="AD3290" s="46"/>
      <c r="AE3290" s="46"/>
      <c r="AF3290" s="46"/>
    </row>
    <row r="3291" spans="1:32" x14ac:dyDescent="0.2">
      <c r="A3291"/>
      <c r="B3291"/>
      <c r="D3291"/>
      <c r="F3291"/>
      <c r="G3291"/>
      <c r="H3291"/>
      <c r="I3291"/>
      <c r="J3291"/>
      <c r="K3291"/>
      <c r="L3291"/>
      <c r="M3291"/>
      <c r="N3291"/>
      <c r="O3291"/>
      <c r="P3291"/>
      <c r="Q3291"/>
      <c r="R3291"/>
      <c r="S3291"/>
      <c r="T3291"/>
      <c r="U3291"/>
      <c r="V3291"/>
      <c r="W3291" s="115"/>
      <c r="AB3291" s="46"/>
      <c r="AC3291" s="46"/>
      <c r="AD3291" s="46"/>
      <c r="AE3291" s="46"/>
      <c r="AF3291" s="46"/>
    </row>
    <row r="3292" spans="1:32" x14ac:dyDescent="0.2">
      <c r="A3292"/>
      <c r="B3292"/>
      <c r="D3292"/>
      <c r="F3292"/>
      <c r="G3292"/>
      <c r="H3292"/>
      <c r="I3292"/>
      <c r="J3292"/>
      <c r="K3292"/>
      <c r="L3292"/>
      <c r="M3292"/>
      <c r="N3292"/>
      <c r="O3292"/>
      <c r="P3292"/>
      <c r="Q3292"/>
      <c r="R3292"/>
      <c r="S3292"/>
      <c r="T3292"/>
      <c r="U3292"/>
      <c r="V3292"/>
      <c r="W3292" s="115"/>
      <c r="AB3292" s="46"/>
      <c r="AC3292" s="46"/>
      <c r="AD3292" s="46"/>
      <c r="AE3292" s="46"/>
      <c r="AF3292" s="46"/>
    </row>
    <row r="3293" spans="1:32" x14ac:dyDescent="0.2">
      <c r="A3293"/>
      <c r="B3293"/>
      <c r="D3293"/>
      <c r="F3293"/>
      <c r="G3293"/>
      <c r="H3293"/>
      <c r="I3293"/>
      <c r="J3293"/>
      <c r="K3293"/>
      <c r="L3293"/>
      <c r="M3293"/>
      <c r="N3293"/>
      <c r="O3293"/>
      <c r="P3293"/>
      <c r="Q3293"/>
      <c r="R3293"/>
      <c r="S3293"/>
      <c r="T3293"/>
      <c r="U3293"/>
      <c r="V3293"/>
      <c r="W3293" s="115"/>
      <c r="AB3293" s="46"/>
      <c r="AC3293" s="46"/>
      <c r="AD3293" s="46"/>
      <c r="AE3293" s="46"/>
      <c r="AF3293" s="46"/>
    </row>
    <row r="3294" spans="1:32" x14ac:dyDescent="0.2">
      <c r="A3294"/>
      <c r="B3294"/>
      <c r="D3294"/>
      <c r="F3294"/>
      <c r="G3294"/>
      <c r="H3294"/>
      <c r="I3294"/>
      <c r="J3294"/>
      <c r="K3294"/>
      <c r="L3294"/>
      <c r="M3294"/>
      <c r="N3294"/>
      <c r="O3294"/>
      <c r="P3294"/>
      <c r="Q3294"/>
      <c r="R3294"/>
      <c r="S3294"/>
      <c r="T3294"/>
      <c r="U3294"/>
      <c r="V3294"/>
      <c r="W3294" s="115"/>
      <c r="AB3294" s="46"/>
      <c r="AC3294" s="46"/>
      <c r="AD3294" s="46"/>
      <c r="AE3294" s="46"/>
      <c r="AF3294" s="46"/>
    </row>
    <row r="3295" spans="1:32" x14ac:dyDescent="0.2">
      <c r="A3295"/>
      <c r="B3295"/>
      <c r="D3295"/>
      <c r="F3295"/>
      <c r="G3295"/>
      <c r="H3295"/>
      <c r="I3295"/>
      <c r="J3295"/>
      <c r="K3295"/>
      <c r="L3295"/>
      <c r="M3295"/>
      <c r="N3295"/>
      <c r="O3295"/>
      <c r="P3295"/>
      <c r="Q3295"/>
      <c r="R3295"/>
      <c r="S3295"/>
      <c r="T3295"/>
      <c r="U3295"/>
      <c r="V3295"/>
      <c r="W3295" s="115"/>
      <c r="AB3295" s="46"/>
      <c r="AC3295" s="46"/>
      <c r="AD3295" s="46"/>
      <c r="AE3295" s="46"/>
      <c r="AF3295" s="46"/>
    </row>
    <row r="3296" spans="1:32" x14ac:dyDescent="0.2">
      <c r="A3296"/>
      <c r="B3296"/>
      <c r="D3296"/>
      <c r="F3296"/>
      <c r="G3296"/>
      <c r="H3296"/>
      <c r="I3296"/>
      <c r="J3296"/>
      <c r="K3296"/>
      <c r="L3296"/>
      <c r="M3296"/>
      <c r="N3296"/>
      <c r="O3296"/>
      <c r="P3296"/>
      <c r="Q3296"/>
      <c r="R3296"/>
      <c r="S3296"/>
      <c r="T3296"/>
      <c r="U3296"/>
      <c r="V3296"/>
      <c r="W3296" s="115"/>
      <c r="AB3296" s="46"/>
      <c r="AC3296" s="46"/>
      <c r="AD3296" s="46"/>
      <c r="AE3296" s="46"/>
      <c r="AF3296" s="46"/>
    </row>
    <row r="3297" spans="1:32" x14ac:dyDescent="0.2">
      <c r="A3297"/>
      <c r="B3297"/>
      <c r="D3297"/>
      <c r="F3297"/>
      <c r="G3297"/>
      <c r="H3297"/>
      <c r="I3297"/>
      <c r="J3297"/>
      <c r="K3297"/>
      <c r="L3297"/>
      <c r="M3297"/>
      <c r="N3297"/>
      <c r="O3297"/>
      <c r="P3297"/>
      <c r="Q3297"/>
      <c r="R3297"/>
      <c r="S3297"/>
      <c r="T3297"/>
      <c r="U3297"/>
      <c r="V3297"/>
      <c r="W3297" s="115"/>
      <c r="AB3297" s="46"/>
      <c r="AC3297" s="46"/>
      <c r="AD3297" s="46"/>
      <c r="AE3297" s="46"/>
      <c r="AF3297" s="46"/>
    </row>
    <row r="3298" spans="1:32" x14ac:dyDescent="0.2">
      <c r="A3298"/>
      <c r="B3298"/>
      <c r="D3298"/>
      <c r="F3298"/>
      <c r="G3298"/>
      <c r="H3298"/>
      <c r="I3298"/>
      <c r="J3298"/>
      <c r="K3298"/>
      <c r="L3298"/>
      <c r="M3298"/>
      <c r="N3298"/>
      <c r="O3298"/>
      <c r="P3298"/>
      <c r="Q3298"/>
      <c r="R3298"/>
      <c r="S3298"/>
      <c r="T3298"/>
      <c r="U3298"/>
      <c r="V3298"/>
      <c r="W3298" s="115"/>
      <c r="AB3298" s="46"/>
      <c r="AC3298" s="46"/>
      <c r="AD3298" s="46"/>
      <c r="AE3298" s="46"/>
      <c r="AF3298" s="46"/>
    </row>
    <row r="3299" spans="1:32" x14ac:dyDescent="0.2">
      <c r="A3299"/>
      <c r="B3299"/>
      <c r="D3299"/>
      <c r="F3299"/>
      <c r="G3299"/>
      <c r="H3299"/>
      <c r="I3299"/>
      <c r="J3299"/>
      <c r="K3299"/>
      <c r="L3299"/>
      <c r="M3299"/>
      <c r="N3299"/>
      <c r="O3299"/>
      <c r="P3299"/>
      <c r="Q3299"/>
      <c r="R3299"/>
      <c r="S3299"/>
      <c r="T3299"/>
      <c r="U3299"/>
      <c r="V3299"/>
      <c r="W3299" s="115"/>
      <c r="AB3299" s="46"/>
      <c r="AC3299" s="46"/>
      <c r="AD3299" s="46"/>
      <c r="AE3299" s="46"/>
      <c r="AF3299" s="46"/>
    </row>
    <row r="3300" spans="1:32" x14ac:dyDescent="0.2">
      <c r="A3300"/>
      <c r="B3300"/>
      <c r="D3300"/>
      <c r="F3300"/>
      <c r="G3300"/>
      <c r="H3300"/>
      <c r="I3300"/>
      <c r="J3300"/>
      <c r="K3300"/>
      <c r="L3300"/>
      <c r="M3300"/>
      <c r="N3300"/>
      <c r="O3300"/>
      <c r="P3300"/>
      <c r="Q3300"/>
      <c r="R3300"/>
      <c r="S3300"/>
      <c r="T3300"/>
      <c r="U3300"/>
      <c r="V3300"/>
      <c r="W3300" s="115"/>
      <c r="AB3300" s="46"/>
      <c r="AC3300" s="46"/>
      <c r="AD3300" s="46"/>
      <c r="AE3300" s="46"/>
      <c r="AF3300" s="46"/>
    </row>
    <row r="3301" spans="1:32" x14ac:dyDescent="0.2">
      <c r="A3301"/>
      <c r="B3301"/>
      <c r="D3301"/>
      <c r="F3301"/>
      <c r="G3301"/>
      <c r="H3301"/>
      <c r="I3301"/>
      <c r="J3301"/>
      <c r="K3301"/>
      <c r="L3301"/>
      <c r="M3301"/>
      <c r="N3301"/>
      <c r="O3301"/>
      <c r="P3301"/>
      <c r="Q3301"/>
      <c r="R3301"/>
      <c r="S3301"/>
      <c r="T3301"/>
      <c r="U3301"/>
      <c r="V3301"/>
      <c r="W3301" s="115"/>
      <c r="AB3301" s="46"/>
      <c r="AC3301" s="46"/>
      <c r="AD3301" s="46"/>
      <c r="AE3301" s="46"/>
      <c r="AF3301" s="46"/>
    </row>
    <row r="3302" spans="1:32" x14ac:dyDescent="0.2">
      <c r="A3302"/>
      <c r="B3302"/>
      <c r="D3302"/>
      <c r="F3302"/>
      <c r="G3302"/>
      <c r="H3302"/>
      <c r="I3302"/>
      <c r="J3302"/>
      <c r="K3302"/>
      <c r="L3302"/>
      <c r="M3302"/>
      <c r="N3302"/>
      <c r="O3302"/>
      <c r="P3302"/>
      <c r="Q3302"/>
      <c r="R3302"/>
      <c r="S3302"/>
      <c r="T3302"/>
      <c r="U3302"/>
      <c r="V3302"/>
      <c r="W3302" s="115"/>
      <c r="AB3302" s="46"/>
      <c r="AC3302" s="46"/>
      <c r="AD3302" s="46"/>
      <c r="AE3302" s="46"/>
      <c r="AF3302" s="46"/>
    </row>
    <row r="3303" spans="1:32" x14ac:dyDescent="0.2">
      <c r="A3303"/>
      <c r="B3303"/>
      <c r="D3303"/>
      <c r="F3303"/>
      <c r="G3303"/>
      <c r="H3303"/>
      <c r="I3303"/>
      <c r="J3303"/>
      <c r="K3303"/>
      <c r="L3303"/>
      <c r="M3303"/>
      <c r="N3303"/>
      <c r="O3303"/>
      <c r="P3303"/>
      <c r="Q3303"/>
      <c r="R3303"/>
      <c r="S3303"/>
      <c r="T3303"/>
      <c r="U3303"/>
      <c r="V3303"/>
      <c r="W3303" s="115"/>
      <c r="AB3303" s="46"/>
      <c r="AC3303" s="46"/>
      <c r="AD3303" s="46"/>
      <c r="AE3303" s="46"/>
      <c r="AF3303" s="46"/>
    </row>
    <row r="3304" spans="1:32" x14ac:dyDescent="0.2">
      <c r="A3304"/>
      <c r="B3304"/>
      <c r="D3304"/>
      <c r="F3304"/>
      <c r="G3304"/>
      <c r="H3304"/>
      <c r="I3304"/>
      <c r="J3304"/>
      <c r="K3304"/>
      <c r="L3304"/>
      <c r="M3304"/>
      <c r="N3304"/>
      <c r="O3304"/>
      <c r="P3304"/>
      <c r="Q3304"/>
      <c r="R3304"/>
      <c r="S3304"/>
      <c r="T3304"/>
      <c r="U3304"/>
      <c r="V3304"/>
      <c r="W3304" s="115"/>
      <c r="AB3304" s="46"/>
      <c r="AC3304" s="46"/>
      <c r="AD3304" s="46"/>
      <c r="AE3304" s="46"/>
      <c r="AF3304" s="46"/>
    </row>
    <row r="3305" spans="1:32" x14ac:dyDescent="0.2">
      <c r="A3305"/>
      <c r="B3305"/>
      <c r="D3305"/>
      <c r="F3305"/>
      <c r="G3305"/>
      <c r="H3305"/>
      <c r="I3305"/>
      <c r="J3305"/>
      <c r="K3305"/>
      <c r="L3305"/>
      <c r="M3305"/>
      <c r="N3305"/>
      <c r="O3305"/>
      <c r="P3305"/>
      <c r="Q3305"/>
      <c r="R3305"/>
      <c r="S3305"/>
      <c r="T3305"/>
      <c r="U3305"/>
      <c r="V3305"/>
      <c r="W3305" s="115"/>
      <c r="AB3305" s="46"/>
      <c r="AC3305" s="46"/>
      <c r="AD3305" s="46"/>
      <c r="AE3305" s="46"/>
      <c r="AF3305" s="46"/>
    </row>
    <row r="3306" spans="1:32" x14ac:dyDescent="0.2">
      <c r="A3306"/>
      <c r="B3306"/>
      <c r="D3306"/>
      <c r="F3306"/>
      <c r="G3306"/>
      <c r="H3306"/>
      <c r="I3306"/>
      <c r="J3306"/>
      <c r="K3306"/>
      <c r="L3306"/>
      <c r="M3306"/>
      <c r="N3306"/>
      <c r="O3306"/>
      <c r="P3306"/>
      <c r="Q3306"/>
      <c r="R3306"/>
      <c r="S3306"/>
      <c r="T3306"/>
      <c r="U3306"/>
      <c r="V3306"/>
      <c r="W3306" s="115"/>
      <c r="AB3306" s="46"/>
      <c r="AC3306" s="46"/>
      <c r="AD3306" s="46"/>
      <c r="AE3306" s="46"/>
      <c r="AF3306" s="46"/>
    </row>
    <row r="3307" spans="1:32" x14ac:dyDescent="0.2">
      <c r="A3307"/>
      <c r="B3307"/>
      <c r="D3307"/>
      <c r="F3307"/>
      <c r="G3307"/>
      <c r="H3307"/>
      <c r="I3307"/>
      <c r="J3307"/>
      <c r="K3307"/>
      <c r="L3307"/>
      <c r="M3307"/>
      <c r="N3307"/>
      <c r="O3307"/>
      <c r="P3307"/>
      <c r="Q3307"/>
      <c r="R3307"/>
      <c r="S3307"/>
      <c r="T3307"/>
      <c r="U3307"/>
      <c r="V3307"/>
      <c r="W3307" s="115"/>
      <c r="AB3307" s="46"/>
      <c r="AC3307" s="46"/>
      <c r="AD3307" s="46"/>
      <c r="AE3307" s="46"/>
      <c r="AF3307" s="46"/>
    </row>
    <row r="3308" spans="1:32" x14ac:dyDescent="0.2">
      <c r="A3308"/>
      <c r="B3308"/>
      <c r="D3308"/>
      <c r="F3308"/>
      <c r="G3308"/>
      <c r="H3308"/>
      <c r="I3308"/>
      <c r="J3308"/>
      <c r="K3308"/>
      <c r="L3308"/>
      <c r="M3308"/>
      <c r="N3308"/>
      <c r="O3308"/>
      <c r="P3308"/>
      <c r="Q3308"/>
      <c r="R3308"/>
      <c r="S3308"/>
      <c r="T3308"/>
      <c r="U3308"/>
      <c r="V3308"/>
      <c r="W3308" s="115"/>
      <c r="AB3308" s="46"/>
      <c r="AC3308" s="46"/>
      <c r="AD3308" s="46"/>
      <c r="AE3308" s="46"/>
      <c r="AF3308" s="46"/>
    </row>
    <row r="3309" spans="1:32" x14ac:dyDescent="0.2">
      <c r="A3309"/>
      <c r="B3309"/>
      <c r="D3309"/>
      <c r="F3309"/>
      <c r="G3309"/>
      <c r="H3309"/>
      <c r="I3309"/>
      <c r="J3309"/>
      <c r="K3309"/>
      <c r="L3309"/>
      <c r="M3309"/>
      <c r="N3309"/>
      <c r="O3309"/>
      <c r="P3309"/>
      <c r="Q3309"/>
      <c r="R3309"/>
      <c r="S3309"/>
      <c r="T3309"/>
      <c r="U3309"/>
      <c r="V3309"/>
      <c r="W3309" s="115"/>
      <c r="AB3309" s="46"/>
      <c r="AC3309" s="46"/>
      <c r="AD3309" s="46"/>
      <c r="AE3309" s="46"/>
      <c r="AF3309" s="46"/>
    </row>
    <row r="3310" spans="1:32" x14ac:dyDescent="0.2">
      <c r="A3310"/>
      <c r="B3310"/>
      <c r="D3310"/>
      <c r="F3310"/>
      <c r="G3310"/>
      <c r="H3310"/>
      <c r="I3310"/>
      <c r="J3310"/>
      <c r="K3310"/>
      <c r="L3310"/>
      <c r="M3310"/>
      <c r="N3310"/>
      <c r="O3310"/>
      <c r="P3310"/>
      <c r="Q3310"/>
      <c r="R3310"/>
      <c r="S3310"/>
      <c r="T3310"/>
      <c r="U3310"/>
      <c r="V3310"/>
      <c r="W3310" s="115"/>
      <c r="AB3310" s="46"/>
      <c r="AC3310" s="46"/>
      <c r="AD3310" s="46"/>
      <c r="AE3310" s="46"/>
      <c r="AF3310" s="46"/>
    </row>
    <row r="3311" spans="1:32" x14ac:dyDescent="0.2">
      <c r="A3311"/>
      <c r="B3311"/>
      <c r="D3311"/>
      <c r="F3311"/>
      <c r="G3311"/>
      <c r="H3311"/>
      <c r="I3311"/>
      <c r="J3311"/>
      <c r="K3311"/>
      <c r="L3311"/>
      <c r="M3311"/>
      <c r="N3311"/>
      <c r="O3311"/>
      <c r="P3311"/>
      <c r="Q3311"/>
      <c r="R3311"/>
      <c r="S3311"/>
      <c r="T3311"/>
      <c r="U3311"/>
      <c r="V3311"/>
      <c r="W3311" s="115"/>
      <c r="AB3311" s="46"/>
      <c r="AC3311" s="46"/>
      <c r="AD3311" s="46"/>
      <c r="AE3311" s="46"/>
      <c r="AF3311" s="46"/>
    </row>
    <row r="3312" spans="1:32" x14ac:dyDescent="0.2">
      <c r="A3312"/>
      <c r="B3312"/>
      <c r="D3312"/>
      <c r="F3312"/>
      <c r="G3312"/>
      <c r="H3312"/>
      <c r="I3312"/>
      <c r="J3312"/>
      <c r="K3312"/>
      <c r="L3312"/>
      <c r="M3312"/>
      <c r="N3312"/>
      <c r="O3312"/>
      <c r="P3312"/>
      <c r="Q3312"/>
      <c r="R3312"/>
      <c r="S3312"/>
      <c r="T3312"/>
      <c r="U3312"/>
      <c r="V3312"/>
      <c r="W3312" s="115"/>
      <c r="AB3312" s="46"/>
      <c r="AC3312" s="46"/>
      <c r="AD3312" s="46"/>
      <c r="AE3312" s="46"/>
      <c r="AF3312" s="46"/>
    </row>
    <row r="3313" spans="1:32" x14ac:dyDescent="0.2">
      <c r="A3313"/>
      <c r="B3313"/>
      <c r="D3313"/>
      <c r="F3313"/>
      <c r="G3313"/>
      <c r="H3313"/>
      <c r="I3313"/>
      <c r="J3313"/>
      <c r="K3313"/>
      <c r="L3313"/>
      <c r="M3313"/>
      <c r="N3313"/>
      <c r="O3313"/>
      <c r="P3313"/>
      <c r="Q3313"/>
      <c r="R3313"/>
      <c r="S3313"/>
      <c r="T3313"/>
      <c r="U3313"/>
      <c r="V3313"/>
      <c r="W3313" s="115"/>
      <c r="AB3313" s="46"/>
      <c r="AC3313" s="46"/>
      <c r="AD3313" s="46"/>
      <c r="AE3313" s="46"/>
      <c r="AF3313" s="46"/>
    </row>
    <row r="3314" spans="1:32" x14ac:dyDescent="0.2">
      <c r="A3314"/>
      <c r="B3314"/>
      <c r="D3314"/>
      <c r="F3314"/>
      <c r="G3314"/>
      <c r="H3314"/>
      <c r="I3314"/>
      <c r="J3314"/>
      <c r="K3314"/>
      <c r="L3314"/>
      <c r="M3314"/>
      <c r="N3314"/>
      <c r="O3314"/>
      <c r="P3314"/>
      <c r="Q3314"/>
      <c r="R3314"/>
      <c r="S3314"/>
      <c r="T3314"/>
      <c r="U3314"/>
      <c r="V3314"/>
      <c r="W3314" s="115"/>
      <c r="AB3314" s="46"/>
      <c r="AC3314" s="46"/>
      <c r="AD3314" s="46"/>
      <c r="AE3314" s="46"/>
      <c r="AF3314" s="46"/>
    </row>
    <row r="3315" spans="1:32" x14ac:dyDescent="0.2">
      <c r="A3315"/>
      <c r="B3315"/>
      <c r="D3315"/>
      <c r="F3315"/>
      <c r="G3315"/>
      <c r="H3315"/>
      <c r="I3315"/>
      <c r="J3315"/>
      <c r="K3315"/>
      <c r="L3315"/>
      <c r="M3315"/>
      <c r="N3315"/>
      <c r="O3315"/>
      <c r="P3315"/>
      <c r="Q3315"/>
      <c r="R3315"/>
      <c r="S3315"/>
      <c r="T3315"/>
      <c r="U3315"/>
      <c r="V3315"/>
      <c r="W3315" s="115"/>
      <c r="AB3315" s="46"/>
      <c r="AC3315" s="46"/>
      <c r="AD3315" s="46"/>
      <c r="AE3315" s="46"/>
      <c r="AF3315" s="46"/>
    </row>
    <row r="3316" spans="1:32" x14ac:dyDescent="0.2">
      <c r="A3316"/>
      <c r="B3316"/>
      <c r="D3316"/>
      <c r="F3316"/>
      <c r="G3316"/>
      <c r="H3316"/>
      <c r="I3316"/>
      <c r="J3316"/>
      <c r="K3316"/>
      <c r="L3316"/>
      <c r="M3316"/>
      <c r="N3316"/>
      <c r="O3316"/>
      <c r="P3316"/>
      <c r="Q3316"/>
      <c r="R3316"/>
      <c r="S3316"/>
      <c r="T3316"/>
      <c r="U3316"/>
      <c r="V3316"/>
      <c r="W3316" s="115"/>
      <c r="AB3316" s="46"/>
      <c r="AC3316" s="46"/>
      <c r="AD3316" s="46"/>
      <c r="AE3316" s="46"/>
      <c r="AF3316" s="46"/>
    </row>
    <row r="3317" spans="1:32" x14ac:dyDescent="0.2">
      <c r="A3317"/>
      <c r="B3317"/>
      <c r="D3317"/>
      <c r="F3317"/>
      <c r="G3317"/>
      <c r="H3317"/>
      <c r="I3317"/>
      <c r="J3317"/>
      <c r="K3317"/>
      <c r="L3317"/>
      <c r="M3317"/>
      <c r="N3317"/>
      <c r="O3317"/>
      <c r="P3317"/>
      <c r="Q3317"/>
      <c r="R3317"/>
      <c r="S3317"/>
      <c r="T3317"/>
      <c r="U3317"/>
      <c r="V3317"/>
      <c r="W3317" s="115"/>
      <c r="AB3317" s="46"/>
      <c r="AC3317" s="46"/>
      <c r="AD3317" s="46"/>
      <c r="AE3317" s="46"/>
      <c r="AF3317" s="46"/>
    </row>
    <row r="3318" spans="1:32" x14ac:dyDescent="0.2">
      <c r="A3318"/>
      <c r="B3318"/>
      <c r="D3318"/>
      <c r="F3318"/>
      <c r="G3318"/>
      <c r="H3318"/>
      <c r="I3318"/>
      <c r="J3318"/>
      <c r="K3318"/>
      <c r="L3318"/>
      <c r="M3318"/>
      <c r="N3318"/>
      <c r="O3318"/>
      <c r="P3318"/>
      <c r="Q3318"/>
      <c r="R3318"/>
      <c r="S3318"/>
      <c r="T3318"/>
      <c r="U3318"/>
      <c r="V3318"/>
      <c r="W3318" s="115"/>
      <c r="AB3318" s="46"/>
      <c r="AC3318" s="46"/>
      <c r="AD3318" s="46"/>
      <c r="AE3318" s="46"/>
      <c r="AF3318" s="46"/>
    </row>
    <row r="3319" spans="1:32" x14ac:dyDescent="0.2">
      <c r="A3319"/>
      <c r="B3319"/>
      <c r="D3319"/>
      <c r="F3319"/>
      <c r="G3319"/>
      <c r="H3319"/>
      <c r="I3319"/>
      <c r="J3319"/>
      <c r="K3319"/>
      <c r="L3319"/>
      <c r="M3319"/>
      <c r="N3319"/>
      <c r="O3319"/>
      <c r="P3319"/>
      <c r="Q3319"/>
      <c r="R3319"/>
      <c r="S3319"/>
      <c r="T3319"/>
      <c r="U3319"/>
      <c r="V3319"/>
      <c r="W3319" s="115"/>
      <c r="AB3319" s="46"/>
      <c r="AC3319" s="46"/>
      <c r="AD3319" s="46"/>
      <c r="AE3319" s="46"/>
      <c r="AF3319" s="46"/>
    </row>
    <row r="3320" spans="1:32" x14ac:dyDescent="0.2">
      <c r="A3320"/>
      <c r="B3320"/>
      <c r="D3320"/>
      <c r="F3320"/>
      <c r="G3320"/>
      <c r="H3320"/>
      <c r="I3320"/>
      <c r="J3320"/>
      <c r="K3320"/>
      <c r="L3320"/>
      <c r="M3320"/>
      <c r="N3320"/>
      <c r="O3320"/>
      <c r="P3320"/>
      <c r="Q3320"/>
      <c r="R3320"/>
      <c r="S3320"/>
      <c r="T3320"/>
      <c r="U3320"/>
      <c r="V3320"/>
      <c r="W3320" s="115"/>
      <c r="AB3320" s="46"/>
      <c r="AC3320" s="46"/>
      <c r="AD3320" s="46"/>
      <c r="AE3320" s="46"/>
      <c r="AF3320" s="46"/>
    </row>
    <row r="3321" spans="1:32" x14ac:dyDescent="0.2">
      <c r="A3321"/>
      <c r="B3321"/>
      <c r="D3321"/>
      <c r="F3321"/>
      <c r="G3321"/>
      <c r="H3321"/>
      <c r="I3321"/>
      <c r="J3321"/>
      <c r="K3321"/>
      <c r="L3321"/>
      <c r="M3321"/>
      <c r="N3321"/>
      <c r="O3321"/>
      <c r="P3321"/>
      <c r="Q3321"/>
      <c r="R3321"/>
      <c r="S3321"/>
      <c r="T3321"/>
      <c r="U3321"/>
      <c r="V3321"/>
      <c r="W3321" s="115"/>
      <c r="AB3321" s="46"/>
      <c r="AC3321" s="46"/>
      <c r="AD3321" s="46"/>
      <c r="AE3321" s="46"/>
      <c r="AF3321" s="46"/>
    </row>
    <row r="3322" spans="1:32" x14ac:dyDescent="0.2">
      <c r="A3322"/>
      <c r="B3322"/>
      <c r="D3322"/>
      <c r="F3322"/>
      <c r="G3322"/>
      <c r="H3322"/>
      <c r="I3322"/>
      <c r="J3322"/>
      <c r="K3322"/>
      <c r="L3322"/>
      <c r="M3322"/>
      <c r="N3322"/>
      <c r="O3322"/>
      <c r="P3322"/>
      <c r="Q3322"/>
      <c r="R3322"/>
      <c r="S3322"/>
      <c r="T3322"/>
      <c r="U3322"/>
      <c r="V3322"/>
      <c r="W3322" s="115"/>
      <c r="AB3322" s="46"/>
      <c r="AC3322" s="46"/>
      <c r="AD3322" s="46"/>
      <c r="AE3322" s="46"/>
      <c r="AF3322" s="46"/>
    </row>
    <row r="3323" spans="1:32" x14ac:dyDescent="0.2">
      <c r="A3323"/>
      <c r="B3323"/>
      <c r="D3323"/>
      <c r="F3323"/>
      <c r="G3323"/>
      <c r="H3323"/>
      <c r="I3323"/>
      <c r="J3323"/>
      <c r="K3323"/>
      <c r="L3323"/>
      <c r="M3323"/>
      <c r="N3323"/>
      <c r="O3323"/>
      <c r="P3323"/>
      <c r="Q3323"/>
      <c r="R3323"/>
      <c r="S3323"/>
      <c r="T3323"/>
      <c r="U3323"/>
      <c r="V3323"/>
      <c r="W3323" s="115"/>
      <c r="AB3323" s="46"/>
      <c r="AC3323" s="46"/>
      <c r="AD3323" s="46"/>
      <c r="AE3323" s="46"/>
      <c r="AF3323" s="46"/>
    </row>
    <row r="3324" spans="1:32" x14ac:dyDescent="0.2">
      <c r="A3324"/>
      <c r="B3324"/>
      <c r="D3324"/>
      <c r="F3324"/>
      <c r="G3324"/>
      <c r="H3324"/>
      <c r="I3324"/>
      <c r="J3324"/>
      <c r="K3324"/>
      <c r="L3324"/>
      <c r="M3324"/>
      <c r="N3324"/>
      <c r="O3324"/>
      <c r="P3324"/>
      <c r="Q3324"/>
      <c r="R3324"/>
      <c r="S3324"/>
      <c r="T3324"/>
      <c r="U3324"/>
      <c r="V3324"/>
      <c r="W3324" s="115"/>
      <c r="AB3324" s="46"/>
      <c r="AC3324" s="46"/>
      <c r="AD3324" s="46"/>
      <c r="AE3324" s="46"/>
      <c r="AF3324" s="46"/>
    </row>
    <row r="3325" spans="1:32" x14ac:dyDescent="0.2">
      <c r="A3325"/>
      <c r="B3325"/>
      <c r="D3325"/>
      <c r="F3325"/>
      <c r="G3325"/>
      <c r="H3325"/>
      <c r="I3325"/>
      <c r="J3325"/>
      <c r="K3325"/>
      <c r="L3325"/>
      <c r="M3325"/>
      <c r="N3325"/>
      <c r="O3325"/>
      <c r="P3325"/>
      <c r="Q3325"/>
      <c r="R3325"/>
      <c r="S3325"/>
      <c r="T3325"/>
      <c r="U3325"/>
      <c r="V3325"/>
      <c r="W3325" s="115"/>
      <c r="AB3325" s="46"/>
      <c r="AC3325" s="46"/>
      <c r="AD3325" s="46"/>
      <c r="AE3325" s="46"/>
      <c r="AF3325" s="46"/>
    </row>
    <row r="3326" spans="1:32" x14ac:dyDescent="0.2">
      <c r="A3326"/>
      <c r="B3326"/>
      <c r="D3326"/>
      <c r="F3326"/>
      <c r="G3326"/>
      <c r="H3326"/>
      <c r="I3326"/>
      <c r="J3326"/>
      <c r="K3326"/>
      <c r="L3326"/>
      <c r="M3326"/>
      <c r="N3326"/>
      <c r="O3326"/>
      <c r="P3326"/>
      <c r="Q3326"/>
      <c r="R3326"/>
      <c r="S3326"/>
      <c r="T3326"/>
      <c r="U3326"/>
      <c r="V3326"/>
      <c r="W3326" s="115"/>
      <c r="AB3326" s="46"/>
      <c r="AC3326" s="46"/>
      <c r="AD3326" s="46"/>
      <c r="AE3326" s="46"/>
      <c r="AF3326" s="46"/>
    </row>
    <row r="3327" spans="1:32" x14ac:dyDescent="0.2">
      <c r="A3327"/>
      <c r="B3327"/>
      <c r="D3327"/>
      <c r="F3327"/>
      <c r="G3327"/>
      <c r="H3327"/>
      <c r="I3327"/>
      <c r="J3327"/>
      <c r="K3327"/>
      <c r="L3327"/>
      <c r="M3327"/>
      <c r="N3327"/>
      <c r="O3327"/>
      <c r="P3327"/>
      <c r="Q3327"/>
      <c r="R3327"/>
      <c r="S3327"/>
      <c r="T3327"/>
      <c r="U3327"/>
      <c r="V3327"/>
      <c r="W3327" s="115"/>
      <c r="AB3327" s="46"/>
      <c r="AC3327" s="46"/>
      <c r="AD3327" s="46"/>
      <c r="AE3327" s="46"/>
      <c r="AF3327" s="46"/>
    </row>
    <row r="3328" spans="1:32" x14ac:dyDescent="0.2">
      <c r="A3328"/>
      <c r="B3328"/>
      <c r="D3328"/>
      <c r="F3328"/>
      <c r="G3328"/>
      <c r="H3328"/>
      <c r="I3328"/>
      <c r="J3328"/>
      <c r="K3328"/>
      <c r="L3328"/>
      <c r="M3328"/>
      <c r="N3328"/>
      <c r="O3328"/>
      <c r="P3328"/>
      <c r="Q3328"/>
      <c r="R3328"/>
      <c r="S3328"/>
      <c r="T3328"/>
      <c r="U3328"/>
      <c r="V3328"/>
      <c r="W3328" s="115"/>
      <c r="AB3328" s="46"/>
      <c r="AC3328" s="46"/>
      <c r="AD3328" s="46"/>
      <c r="AE3328" s="46"/>
      <c r="AF3328" s="46"/>
    </row>
    <row r="3329" spans="1:32" x14ac:dyDescent="0.2">
      <c r="A3329"/>
      <c r="B3329"/>
      <c r="D3329"/>
      <c r="F3329"/>
      <c r="G3329"/>
      <c r="H3329"/>
      <c r="I3329"/>
      <c r="J3329"/>
      <c r="K3329"/>
      <c r="L3329"/>
      <c r="M3329"/>
      <c r="N3329"/>
      <c r="O3329"/>
      <c r="P3329"/>
      <c r="Q3329"/>
      <c r="R3329"/>
      <c r="S3329"/>
      <c r="T3329"/>
      <c r="U3329"/>
      <c r="V3329"/>
      <c r="W3329" s="115"/>
      <c r="AB3329" s="46"/>
      <c r="AC3329" s="46"/>
      <c r="AD3329" s="46"/>
      <c r="AE3329" s="46"/>
      <c r="AF3329" s="46"/>
    </row>
    <row r="3330" spans="1:32" x14ac:dyDescent="0.2">
      <c r="A3330"/>
      <c r="B3330"/>
      <c r="D3330"/>
      <c r="F3330"/>
      <c r="G3330"/>
      <c r="H3330"/>
      <c r="I3330"/>
      <c r="J3330"/>
      <c r="K3330"/>
      <c r="L3330"/>
      <c r="M3330"/>
      <c r="N3330"/>
      <c r="O3330"/>
      <c r="P3330"/>
      <c r="Q3330"/>
      <c r="R3330"/>
      <c r="S3330"/>
      <c r="T3330"/>
      <c r="U3330"/>
      <c r="V3330"/>
      <c r="W3330" s="115"/>
      <c r="AB3330" s="46"/>
      <c r="AC3330" s="46"/>
      <c r="AD3330" s="46"/>
      <c r="AE3330" s="46"/>
      <c r="AF3330" s="46"/>
    </row>
    <row r="3331" spans="1:32" x14ac:dyDescent="0.2">
      <c r="A3331"/>
      <c r="B3331"/>
      <c r="D3331"/>
      <c r="F3331"/>
      <c r="G3331"/>
      <c r="H3331"/>
      <c r="I3331"/>
      <c r="J3331"/>
      <c r="K3331"/>
      <c r="L3331"/>
      <c r="M3331"/>
      <c r="N3331"/>
      <c r="O3331"/>
      <c r="P3331"/>
      <c r="Q3331"/>
      <c r="R3331"/>
      <c r="S3331"/>
      <c r="T3331"/>
      <c r="U3331"/>
      <c r="V3331"/>
      <c r="W3331" s="115"/>
      <c r="AB3331" s="46"/>
      <c r="AC3331" s="46"/>
      <c r="AD3331" s="46"/>
      <c r="AE3331" s="46"/>
      <c r="AF3331" s="46"/>
    </row>
    <row r="3332" spans="1:32" x14ac:dyDescent="0.2">
      <c r="A3332"/>
      <c r="B3332"/>
      <c r="D3332"/>
      <c r="F3332"/>
      <c r="G3332"/>
      <c r="H3332"/>
      <c r="I3332"/>
      <c r="J3332"/>
      <c r="K3332"/>
      <c r="L3332"/>
      <c r="M3332"/>
      <c r="N3332"/>
      <c r="O3332"/>
      <c r="P3332"/>
      <c r="Q3332"/>
      <c r="R3332"/>
      <c r="S3332"/>
      <c r="T3332"/>
      <c r="U3332"/>
      <c r="V3332"/>
      <c r="W3332" s="115"/>
      <c r="AB3332" s="46"/>
      <c r="AC3332" s="46"/>
      <c r="AD3332" s="46"/>
      <c r="AE3332" s="46"/>
      <c r="AF3332" s="46"/>
    </row>
    <row r="3333" spans="1:32" x14ac:dyDescent="0.2">
      <c r="A3333"/>
      <c r="B3333"/>
      <c r="D3333"/>
      <c r="F3333"/>
      <c r="G3333"/>
      <c r="H3333"/>
      <c r="I3333"/>
      <c r="J3333"/>
      <c r="K3333"/>
      <c r="L3333"/>
      <c r="M3333"/>
      <c r="N3333"/>
      <c r="O3333"/>
      <c r="P3333"/>
      <c r="Q3333"/>
      <c r="R3333"/>
      <c r="S3333"/>
      <c r="T3333"/>
      <c r="U3333"/>
      <c r="V3333"/>
      <c r="W3333" s="115"/>
      <c r="AB3333" s="46"/>
      <c r="AC3333" s="46"/>
      <c r="AD3333" s="46"/>
      <c r="AE3333" s="46"/>
      <c r="AF3333" s="46"/>
    </row>
    <row r="3334" spans="1:32" x14ac:dyDescent="0.2">
      <c r="A3334"/>
      <c r="B3334"/>
      <c r="D3334"/>
      <c r="F3334"/>
      <c r="G3334"/>
      <c r="H3334"/>
      <c r="I3334"/>
      <c r="J3334"/>
      <c r="K3334"/>
      <c r="L3334"/>
      <c r="M3334"/>
      <c r="N3334"/>
      <c r="O3334"/>
      <c r="P3334"/>
      <c r="Q3334"/>
      <c r="R3334"/>
      <c r="S3334"/>
      <c r="T3334"/>
      <c r="U3334"/>
      <c r="V3334"/>
      <c r="W3334" s="115"/>
      <c r="AB3334" s="46"/>
      <c r="AC3334" s="46"/>
      <c r="AD3334" s="46"/>
      <c r="AE3334" s="46"/>
      <c r="AF3334" s="46"/>
    </row>
    <row r="3335" spans="1:32" x14ac:dyDescent="0.2">
      <c r="A3335"/>
      <c r="B3335"/>
      <c r="D3335"/>
      <c r="F3335"/>
      <c r="G3335"/>
      <c r="H3335"/>
      <c r="I3335"/>
      <c r="J3335"/>
      <c r="K3335"/>
      <c r="L3335"/>
      <c r="M3335"/>
      <c r="N3335"/>
      <c r="O3335"/>
      <c r="P3335"/>
      <c r="Q3335"/>
      <c r="R3335"/>
      <c r="S3335"/>
      <c r="T3335"/>
      <c r="U3335"/>
      <c r="V3335"/>
      <c r="W3335" s="115"/>
      <c r="AB3335" s="46"/>
      <c r="AC3335" s="46"/>
      <c r="AD3335" s="46"/>
      <c r="AE3335" s="46"/>
      <c r="AF3335" s="46"/>
    </row>
    <row r="3336" spans="1:32" x14ac:dyDescent="0.2">
      <c r="A3336"/>
      <c r="B3336"/>
      <c r="D3336"/>
      <c r="F3336"/>
      <c r="G3336"/>
      <c r="H3336"/>
      <c r="I3336"/>
      <c r="J3336"/>
      <c r="K3336"/>
      <c r="L3336"/>
      <c r="M3336"/>
      <c r="N3336"/>
      <c r="O3336"/>
      <c r="P3336"/>
      <c r="Q3336"/>
      <c r="R3336"/>
      <c r="S3336"/>
      <c r="T3336"/>
      <c r="U3336"/>
      <c r="V3336"/>
      <c r="W3336" s="115"/>
      <c r="AB3336" s="46"/>
      <c r="AC3336" s="46"/>
      <c r="AD3336" s="46"/>
      <c r="AE3336" s="46"/>
      <c r="AF3336" s="46"/>
    </row>
    <row r="3337" spans="1:32" x14ac:dyDescent="0.2">
      <c r="A3337"/>
      <c r="B3337"/>
      <c r="D3337"/>
      <c r="F3337"/>
      <c r="G3337"/>
      <c r="H3337"/>
      <c r="I3337"/>
      <c r="J3337"/>
      <c r="K3337"/>
      <c r="L3337"/>
      <c r="M3337"/>
      <c r="N3337"/>
      <c r="O3337"/>
      <c r="P3337"/>
      <c r="Q3337"/>
      <c r="R3337"/>
      <c r="S3337"/>
      <c r="T3337"/>
      <c r="U3337"/>
      <c r="V3337"/>
      <c r="W3337" s="115"/>
      <c r="AB3337" s="46"/>
      <c r="AC3337" s="46"/>
      <c r="AD3337" s="46"/>
      <c r="AE3337" s="46"/>
      <c r="AF3337" s="46"/>
    </row>
    <row r="3338" spans="1:32" x14ac:dyDescent="0.2">
      <c r="A3338"/>
      <c r="B3338"/>
      <c r="D3338"/>
      <c r="F3338"/>
      <c r="G3338"/>
      <c r="H3338"/>
      <c r="I3338"/>
      <c r="J3338"/>
      <c r="K3338"/>
      <c r="L3338"/>
      <c r="M3338"/>
      <c r="N3338"/>
      <c r="O3338"/>
      <c r="P3338"/>
      <c r="Q3338"/>
      <c r="R3338"/>
      <c r="S3338"/>
      <c r="T3338"/>
      <c r="U3338"/>
      <c r="V3338"/>
      <c r="W3338" s="115"/>
      <c r="AB3338" s="46"/>
      <c r="AC3338" s="46"/>
      <c r="AD3338" s="46"/>
      <c r="AE3338" s="46"/>
      <c r="AF3338" s="46"/>
    </row>
    <row r="3339" spans="1:32" x14ac:dyDescent="0.2">
      <c r="A3339"/>
      <c r="B3339"/>
      <c r="D3339"/>
      <c r="F3339"/>
      <c r="G3339"/>
      <c r="H3339"/>
      <c r="I3339"/>
      <c r="J3339"/>
      <c r="K3339"/>
      <c r="L3339"/>
      <c r="M3339"/>
      <c r="N3339"/>
      <c r="O3339"/>
      <c r="P3339"/>
      <c r="Q3339"/>
      <c r="R3339"/>
      <c r="S3339"/>
      <c r="T3339"/>
      <c r="U3339"/>
      <c r="V3339"/>
      <c r="W3339" s="115"/>
      <c r="AB3339" s="46"/>
      <c r="AC3339" s="46"/>
      <c r="AD3339" s="46"/>
      <c r="AE3339" s="46"/>
      <c r="AF3339" s="46"/>
    </row>
    <row r="3340" spans="1:32" x14ac:dyDescent="0.2">
      <c r="A3340"/>
      <c r="B3340"/>
      <c r="D3340"/>
      <c r="F3340"/>
      <c r="G3340"/>
      <c r="H3340"/>
      <c r="I3340"/>
      <c r="J3340"/>
      <c r="K3340"/>
      <c r="L3340"/>
      <c r="M3340"/>
      <c r="N3340"/>
      <c r="O3340"/>
      <c r="P3340"/>
      <c r="Q3340"/>
      <c r="R3340"/>
      <c r="S3340"/>
      <c r="T3340"/>
      <c r="U3340"/>
      <c r="V3340"/>
      <c r="W3340" s="115"/>
      <c r="AB3340" s="46"/>
      <c r="AC3340" s="46"/>
      <c r="AD3340" s="46"/>
      <c r="AE3340" s="46"/>
      <c r="AF3340" s="46"/>
    </row>
    <row r="3341" spans="1:32" x14ac:dyDescent="0.2">
      <c r="A3341"/>
      <c r="B3341"/>
      <c r="D3341"/>
      <c r="F3341"/>
      <c r="G3341"/>
      <c r="H3341"/>
      <c r="I3341"/>
      <c r="J3341"/>
      <c r="K3341"/>
      <c r="L3341"/>
      <c r="M3341"/>
      <c r="N3341"/>
      <c r="O3341"/>
      <c r="P3341"/>
      <c r="Q3341"/>
      <c r="R3341"/>
      <c r="S3341"/>
      <c r="T3341"/>
      <c r="U3341"/>
      <c r="V3341"/>
      <c r="W3341" s="115"/>
      <c r="AB3341" s="46"/>
      <c r="AC3341" s="46"/>
      <c r="AD3341" s="46"/>
      <c r="AE3341" s="46"/>
      <c r="AF3341" s="46"/>
    </row>
    <row r="3342" spans="1:32" x14ac:dyDescent="0.2">
      <c r="A3342"/>
      <c r="B3342"/>
      <c r="D3342"/>
      <c r="F3342"/>
      <c r="G3342"/>
      <c r="H3342"/>
      <c r="I3342"/>
      <c r="J3342"/>
      <c r="K3342"/>
      <c r="L3342"/>
      <c r="M3342"/>
      <c r="N3342"/>
      <c r="O3342"/>
      <c r="P3342"/>
      <c r="Q3342"/>
      <c r="R3342"/>
      <c r="S3342"/>
      <c r="T3342"/>
      <c r="U3342"/>
      <c r="V3342"/>
      <c r="W3342" s="115"/>
      <c r="AB3342" s="46"/>
      <c r="AC3342" s="46"/>
      <c r="AD3342" s="46"/>
      <c r="AE3342" s="46"/>
      <c r="AF3342" s="46"/>
    </row>
    <row r="3343" spans="1:32" x14ac:dyDescent="0.2">
      <c r="A3343"/>
      <c r="B3343"/>
      <c r="D3343"/>
      <c r="F3343"/>
      <c r="G3343"/>
      <c r="H3343"/>
      <c r="I3343"/>
      <c r="J3343"/>
      <c r="K3343"/>
      <c r="L3343"/>
      <c r="M3343"/>
      <c r="N3343"/>
      <c r="O3343"/>
      <c r="P3343"/>
      <c r="Q3343"/>
      <c r="R3343"/>
      <c r="S3343"/>
      <c r="T3343"/>
      <c r="U3343"/>
      <c r="V3343"/>
      <c r="W3343" s="115"/>
      <c r="AB3343" s="46"/>
      <c r="AC3343" s="46"/>
      <c r="AD3343" s="46"/>
      <c r="AE3343" s="46"/>
      <c r="AF3343" s="46"/>
    </row>
    <row r="3344" spans="1:32" x14ac:dyDescent="0.2">
      <c r="A3344"/>
      <c r="B3344"/>
      <c r="D3344"/>
      <c r="F3344"/>
      <c r="G3344"/>
      <c r="H3344"/>
      <c r="I3344"/>
      <c r="J3344"/>
      <c r="K3344"/>
      <c r="L3344"/>
      <c r="M3344"/>
      <c r="N3344"/>
      <c r="O3344"/>
      <c r="P3344"/>
      <c r="Q3344"/>
      <c r="R3344"/>
      <c r="S3344"/>
      <c r="T3344"/>
      <c r="U3344"/>
      <c r="V3344"/>
      <c r="W3344" s="115"/>
      <c r="AB3344" s="46"/>
      <c r="AC3344" s="46"/>
      <c r="AD3344" s="46"/>
      <c r="AE3344" s="46"/>
      <c r="AF3344" s="46"/>
    </row>
    <row r="3345" spans="1:32" x14ac:dyDescent="0.2">
      <c r="A3345"/>
      <c r="B3345"/>
      <c r="D3345"/>
      <c r="F3345"/>
      <c r="G3345"/>
      <c r="H3345"/>
      <c r="I3345"/>
      <c r="J3345"/>
      <c r="K3345"/>
      <c r="L3345"/>
      <c r="M3345"/>
      <c r="N3345"/>
      <c r="O3345"/>
      <c r="P3345"/>
      <c r="Q3345"/>
      <c r="R3345"/>
      <c r="S3345"/>
      <c r="T3345"/>
      <c r="U3345"/>
      <c r="V3345"/>
      <c r="W3345" s="115"/>
      <c r="AB3345" s="46"/>
      <c r="AC3345" s="46"/>
      <c r="AD3345" s="46"/>
      <c r="AE3345" s="46"/>
      <c r="AF3345" s="46"/>
    </row>
    <row r="3346" spans="1:32" x14ac:dyDescent="0.2">
      <c r="A3346"/>
      <c r="B3346"/>
      <c r="D3346"/>
      <c r="F3346"/>
      <c r="G3346"/>
      <c r="H3346"/>
      <c r="I3346"/>
      <c r="J3346"/>
      <c r="K3346"/>
      <c r="L3346"/>
      <c r="M3346"/>
      <c r="N3346"/>
      <c r="O3346"/>
      <c r="P3346"/>
      <c r="Q3346"/>
      <c r="R3346"/>
      <c r="S3346"/>
      <c r="T3346"/>
      <c r="U3346"/>
      <c r="V3346"/>
      <c r="W3346" s="115"/>
      <c r="AB3346" s="46"/>
      <c r="AC3346" s="46"/>
      <c r="AD3346" s="46"/>
      <c r="AE3346" s="46"/>
      <c r="AF3346" s="46"/>
    </row>
    <row r="3347" spans="1:32" x14ac:dyDescent="0.2">
      <c r="A3347"/>
      <c r="B3347"/>
      <c r="D3347"/>
      <c r="F3347"/>
      <c r="G3347"/>
      <c r="H3347"/>
      <c r="I3347"/>
      <c r="J3347"/>
      <c r="K3347"/>
      <c r="L3347"/>
      <c r="M3347"/>
      <c r="N3347"/>
      <c r="O3347"/>
      <c r="P3347"/>
      <c r="Q3347"/>
      <c r="R3347"/>
      <c r="S3347"/>
      <c r="T3347"/>
      <c r="U3347"/>
      <c r="V3347"/>
      <c r="W3347" s="115"/>
      <c r="AB3347" s="46"/>
      <c r="AC3347" s="46"/>
      <c r="AD3347" s="46"/>
      <c r="AE3347" s="46"/>
      <c r="AF3347" s="46"/>
    </row>
    <row r="3348" spans="1:32" x14ac:dyDescent="0.2">
      <c r="A3348"/>
      <c r="B3348"/>
      <c r="D3348"/>
      <c r="F3348"/>
      <c r="G3348"/>
      <c r="H3348"/>
      <c r="I3348"/>
      <c r="J3348"/>
      <c r="K3348"/>
      <c r="L3348"/>
      <c r="M3348"/>
      <c r="N3348"/>
      <c r="O3348"/>
      <c r="P3348"/>
      <c r="Q3348"/>
      <c r="R3348"/>
      <c r="S3348"/>
      <c r="T3348"/>
      <c r="U3348"/>
      <c r="V3348"/>
      <c r="W3348" s="115"/>
      <c r="AB3348" s="46"/>
      <c r="AC3348" s="46"/>
      <c r="AD3348" s="46"/>
      <c r="AE3348" s="46"/>
      <c r="AF3348" s="46"/>
    </row>
    <row r="3349" spans="1:32" x14ac:dyDescent="0.2">
      <c r="A3349"/>
      <c r="B3349"/>
      <c r="D3349"/>
      <c r="F3349"/>
      <c r="G3349"/>
      <c r="H3349"/>
      <c r="I3349"/>
      <c r="J3349"/>
      <c r="K3349"/>
      <c r="L3349"/>
      <c r="M3349"/>
      <c r="N3349"/>
      <c r="O3349"/>
      <c r="P3349"/>
      <c r="Q3349"/>
      <c r="R3349"/>
      <c r="S3349"/>
      <c r="T3349"/>
      <c r="U3349"/>
      <c r="V3349"/>
      <c r="W3349" s="115"/>
      <c r="AB3349" s="46"/>
      <c r="AC3349" s="46"/>
      <c r="AD3349" s="46"/>
      <c r="AE3349" s="46"/>
      <c r="AF3349" s="46"/>
    </row>
    <row r="3350" spans="1:32" x14ac:dyDescent="0.2">
      <c r="A3350"/>
      <c r="B3350"/>
      <c r="D3350"/>
      <c r="F3350"/>
      <c r="G3350"/>
      <c r="H3350"/>
      <c r="I3350"/>
      <c r="J3350"/>
      <c r="K3350"/>
      <c r="L3350"/>
      <c r="M3350"/>
      <c r="N3350"/>
      <c r="O3350"/>
      <c r="P3350"/>
      <c r="Q3350"/>
      <c r="R3350"/>
      <c r="S3350"/>
      <c r="T3350"/>
      <c r="U3350"/>
      <c r="V3350"/>
      <c r="W3350" s="115"/>
      <c r="AB3350" s="46"/>
      <c r="AC3350" s="46"/>
      <c r="AD3350" s="46"/>
      <c r="AE3350" s="46"/>
      <c r="AF3350" s="46"/>
    </row>
    <row r="3351" spans="1:32" x14ac:dyDescent="0.2">
      <c r="A3351"/>
      <c r="B3351"/>
      <c r="D3351"/>
      <c r="F3351"/>
      <c r="G3351"/>
      <c r="H3351"/>
      <c r="I3351"/>
      <c r="J3351"/>
      <c r="K3351"/>
      <c r="L3351"/>
      <c r="M3351"/>
      <c r="N3351"/>
      <c r="O3351"/>
      <c r="P3351"/>
      <c r="Q3351"/>
      <c r="R3351"/>
      <c r="S3351"/>
      <c r="T3351"/>
      <c r="U3351"/>
      <c r="V3351"/>
      <c r="W3351" s="115"/>
      <c r="AB3351" s="46"/>
      <c r="AC3351" s="46"/>
      <c r="AD3351" s="46"/>
      <c r="AE3351" s="46"/>
      <c r="AF3351" s="46"/>
    </row>
    <row r="3352" spans="1:32" x14ac:dyDescent="0.2">
      <c r="A3352"/>
      <c r="B3352"/>
      <c r="D3352"/>
      <c r="F3352"/>
      <c r="G3352"/>
      <c r="H3352"/>
      <c r="I3352"/>
      <c r="J3352"/>
      <c r="K3352"/>
      <c r="L3352"/>
      <c r="M3352"/>
      <c r="N3352"/>
      <c r="O3352"/>
      <c r="P3352"/>
      <c r="Q3352"/>
      <c r="R3352"/>
      <c r="S3352"/>
      <c r="T3352"/>
      <c r="U3352"/>
      <c r="V3352"/>
      <c r="W3352" s="115"/>
      <c r="AB3352" s="46"/>
      <c r="AC3352" s="46"/>
      <c r="AD3352" s="46"/>
      <c r="AE3352" s="46"/>
      <c r="AF3352" s="46"/>
    </row>
    <row r="3353" spans="1:32" x14ac:dyDescent="0.2">
      <c r="A3353"/>
      <c r="B3353"/>
      <c r="D3353"/>
      <c r="F3353"/>
      <c r="G3353"/>
      <c r="H3353"/>
      <c r="I3353"/>
      <c r="J3353"/>
      <c r="K3353"/>
      <c r="L3353"/>
      <c r="M3353"/>
      <c r="N3353"/>
      <c r="O3353"/>
      <c r="P3353"/>
      <c r="Q3353"/>
      <c r="R3353"/>
      <c r="S3353"/>
      <c r="T3353"/>
      <c r="U3353"/>
      <c r="V3353"/>
      <c r="W3353" s="115"/>
      <c r="AB3353" s="46"/>
      <c r="AC3353" s="46"/>
      <c r="AD3353" s="46"/>
      <c r="AE3353" s="46"/>
      <c r="AF3353" s="46"/>
    </row>
    <row r="3354" spans="1:32" x14ac:dyDescent="0.2">
      <c r="A3354"/>
      <c r="B3354"/>
      <c r="D3354"/>
      <c r="F3354"/>
      <c r="G3354"/>
      <c r="H3354"/>
      <c r="I3354"/>
      <c r="J3354"/>
      <c r="K3354"/>
      <c r="L3354"/>
      <c r="M3354"/>
      <c r="N3354"/>
      <c r="O3354"/>
      <c r="P3354"/>
      <c r="Q3354"/>
      <c r="R3354"/>
      <c r="S3354"/>
      <c r="T3354"/>
      <c r="U3354"/>
      <c r="V3354"/>
      <c r="W3354" s="115"/>
      <c r="AB3354" s="46"/>
      <c r="AC3354" s="46"/>
      <c r="AD3354" s="46"/>
      <c r="AE3354" s="46"/>
      <c r="AF3354" s="46"/>
    </row>
    <row r="3355" spans="1:32" x14ac:dyDescent="0.2">
      <c r="A3355"/>
      <c r="B3355"/>
      <c r="D3355"/>
      <c r="F3355"/>
      <c r="G3355"/>
      <c r="H3355"/>
      <c r="I3355"/>
      <c r="J3355"/>
      <c r="K3355"/>
      <c r="L3355"/>
      <c r="M3355"/>
      <c r="N3355"/>
      <c r="O3355"/>
      <c r="P3355"/>
      <c r="Q3355"/>
      <c r="R3355"/>
      <c r="S3355"/>
      <c r="T3355"/>
      <c r="U3355"/>
      <c r="V3355"/>
      <c r="W3355" s="115"/>
      <c r="AB3355" s="46"/>
      <c r="AC3355" s="46"/>
      <c r="AD3355" s="46"/>
      <c r="AE3355" s="46"/>
      <c r="AF3355" s="46"/>
    </row>
    <row r="3356" spans="1:32" x14ac:dyDescent="0.2">
      <c r="A3356"/>
      <c r="B3356"/>
      <c r="D3356"/>
      <c r="F3356"/>
      <c r="G3356"/>
      <c r="H3356"/>
      <c r="I3356"/>
      <c r="J3356"/>
      <c r="K3356"/>
      <c r="L3356"/>
      <c r="M3356"/>
      <c r="N3356"/>
      <c r="O3356"/>
      <c r="P3356"/>
      <c r="Q3356"/>
      <c r="R3356"/>
      <c r="S3356"/>
      <c r="T3356"/>
      <c r="U3356"/>
      <c r="V3356"/>
      <c r="W3356" s="115"/>
      <c r="AB3356" s="46"/>
      <c r="AC3356" s="46"/>
      <c r="AD3356" s="46"/>
      <c r="AE3356" s="46"/>
      <c r="AF3356" s="46"/>
    </row>
    <row r="3357" spans="1:32" x14ac:dyDescent="0.2">
      <c r="A3357"/>
      <c r="B3357"/>
      <c r="D3357"/>
      <c r="F3357"/>
      <c r="G3357"/>
      <c r="H3357"/>
      <c r="I3357"/>
      <c r="J3357"/>
      <c r="K3357"/>
      <c r="L3357"/>
      <c r="M3357"/>
      <c r="N3357"/>
      <c r="O3357"/>
      <c r="P3357"/>
      <c r="Q3357"/>
      <c r="R3357"/>
      <c r="S3357"/>
      <c r="T3357"/>
      <c r="U3357"/>
      <c r="V3357"/>
      <c r="W3357" s="115"/>
      <c r="AB3357" s="46"/>
      <c r="AC3357" s="46"/>
      <c r="AD3357" s="46"/>
      <c r="AE3357" s="46"/>
      <c r="AF3357" s="46"/>
    </row>
    <row r="3358" spans="1:32" x14ac:dyDescent="0.2">
      <c r="A3358"/>
      <c r="B3358"/>
      <c r="D3358"/>
      <c r="F3358"/>
      <c r="G3358"/>
      <c r="H3358"/>
      <c r="I3358"/>
      <c r="J3358"/>
      <c r="K3358"/>
      <c r="L3358"/>
      <c r="M3358"/>
      <c r="N3358"/>
      <c r="O3358"/>
      <c r="P3358"/>
      <c r="Q3358"/>
      <c r="R3358"/>
      <c r="S3358"/>
      <c r="T3358"/>
      <c r="U3358"/>
      <c r="V3358"/>
      <c r="W3358" s="115"/>
      <c r="AB3358" s="46"/>
      <c r="AC3358" s="46"/>
      <c r="AD3358" s="46"/>
      <c r="AE3358" s="46"/>
      <c r="AF3358" s="46"/>
    </row>
    <row r="3359" spans="1:32" x14ac:dyDescent="0.2">
      <c r="A3359"/>
      <c r="B3359"/>
      <c r="D3359"/>
      <c r="F3359"/>
      <c r="G3359"/>
      <c r="H3359"/>
      <c r="I3359"/>
      <c r="J3359"/>
      <c r="K3359"/>
      <c r="L3359"/>
      <c r="M3359"/>
      <c r="N3359"/>
      <c r="O3359"/>
      <c r="P3359"/>
      <c r="Q3359"/>
      <c r="R3359"/>
      <c r="S3359"/>
      <c r="T3359"/>
      <c r="U3359"/>
      <c r="V3359"/>
      <c r="W3359" s="115"/>
      <c r="AB3359" s="46"/>
      <c r="AC3359" s="46"/>
      <c r="AD3359" s="46"/>
      <c r="AE3359" s="46"/>
      <c r="AF3359" s="46"/>
    </row>
    <row r="3360" spans="1:32" x14ac:dyDescent="0.2">
      <c r="A3360"/>
      <c r="B3360"/>
      <c r="D3360"/>
      <c r="F3360"/>
      <c r="G3360"/>
      <c r="H3360"/>
      <c r="I3360"/>
      <c r="J3360"/>
      <c r="K3360"/>
      <c r="L3360"/>
      <c r="M3360"/>
      <c r="N3360"/>
      <c r="O3360"/>
      <c r="P3360"/>
      <c r="Q3360"/>
      <c r="R3360"/>
      <c r="S3360"/>
      <c r="T3360"/>
      <c r="U3360"/>
      <c r="V3360"/>
      <c r="W3360" s="115"/>
      <c r="AB3360" s="46"/>
      <c r="AC3360" s="46"/>
      <c r="AD3360" s="46"/>
      <c r="AE3360" s="46"/>
      <c r="AF3360" s="46"/>
    </row>
    <row r="3361" spans="1:32" x14ac:dyDescent="0.2">
      <c r="A3361"/>
      <c r="B3361"/>
      <c r="D3361"/>
      <c r="F3361"/>
      <c r="G3361"/>
      <c r="H3361"/>
      <c r="I3361"/>
      <c r="J3361"/>
      <c r="K3361"/>
      <c r="L3361"/>
      <c r="M3361"/>
      <c r="N3361"/>
      <c r="O3361"/>
      <c r="P3361"/>
      <c r="Q3361"/>
      <c r="R3361"/>
      <c r="S3361"/>
      <c r="T3361"/>
      <c r="U3361"/>
      <c r="V3361"/>
      <c r="W3361" s="115"/>
      <c r="AB3361" s="46"/>
      <c r="AC3361" s="46"/>
      <c r="AD3361" s="46"/>
      <c r="AE3361" s="46"/>
      <c r="AF3361" s="46"/>
    </row>
    <row r="3362" spans="1:32" x14ac:dyDescent="0.2">
      <c r="A3362"/>
      <c r="B3362"/>
      <c r="D3362"/>
      <c r="F3362"/>
      <c r="G3362"/>
      <c r="H3362"/>
      <c r="I3362"/>
      <c r="J3362"/>
      <c r="K3362"/>
      <c r="L3362"/>
      <c r="M3362"/>
      <c r="N3362"/>
      <c r="O3362"/>
      <c r="P3362"/>
      <c r="Q3362"/>
      <c r="R3362"/>
      <c r="S3362"/>
      <c r="T3362"/>
      <c r="U3362"/>
      <c r="V3362"/>
      <c r="W3362" s="115"/>
      <c r="AB3362" s="46"/>
      <c r="AC3362" s="46"/>
      <c r="AD3362" s="46"/>
      <c r="AE3362" s="46"/>
      <c r="AF3362" s="46"/>
    </row>
    <row r="3363" spans="1:32" x14ac:dyDescent="0.2">
      <c r="A3363"/>
      <c r="B3363"/>
      <c r="D3363"/>
      <c r="F3363"/>
      <c r="G3363"/>
      <c r="H3363"/>
      <c r="I3363"/>
      <c r="J3363"/>
      <c r="K3363"/>
      <c r="L3363"/>
      <c r="M3363"/>
      <c r="N3363"/>
      <c r="O3363"/>
      <c r="P3363"/>
      <c r="Q3363"/>
      <c r="R3363"/>
      <c r="S3363"/>
      <c r="T3363"/>
      <c r="U3363"/>
      <c r="V3363"/>
      <c r="W3363" s="115"/>
      <c r="AB3363" s="46"/>
      <c r="AC3363" s="46"/>
      <c r="AD3363" s="46"/>
      <c r="AE3363" s="46"/>
      <c r="AF3363" s="46"/>
    </row>
    <row r="3364" spans="1:32" x14ac:dyDescent="0.2">
      <c r="A3364"/>
      <c r="B3364"/>
      <c r="D3364"/>
      <c r="F3364"/>
      <c r="G3364"/>
      <c r="H3364"/>
      <c r="I3364"/>
      <c r="J3364"/>
      <c r="K3364"/>
      <c r="L3364"/>
      <c r="M3364"/>
      <c r="N3364"/>
      <c r="O3364"/>
      <c r="P3364"/>
      <c r="Q3364"/>
      <c r="R3364"/>
      <c r="S3364"/>
      <c r="T3364"/>
      <c r="U3364"/>
      <c r="V3364"/>
      <c r="W3364" s="115"/>
      <c r="AB3364" s="46"/>
      <c r="AC3364" s="46"/>
      <c r="AD3364" s="46"/>
      <c r="AE3364" s="46"/>
      <c r="AF3364" s="46"/>
    </row>
    <row r="3365" spans="1:32" x14ac:dyDescent="0.2">
      <c r="A3365"/>
      <c r="B3365"/>
      <c r="D3365"/>
      <c r="F3365"/>
      <c r="G3365"/>
      <c r="H3365"/>
      <c r="I3365"/>
      <c r="J3365"/>
      <c r="K3365"/>
      <c r="L3365"/>
      <c r="M3365"/>
      <c r="N3365"/>
      <c r="O3365"/>
      <c r="P3365"/>
      <c r="Q3365"/>
      <c r="R3365"/>
      <c r="S3365"/>
      <c r="T3365"/>
      <c r="U3365"/>
      <c r="V3365"/>
      <c r="W3365" s="115"/>
      <c r="AB3365" s="46"/>
      <c r="AC3365" s="46"/>
      <c r="AD3365" s="46"/>
      <c r="AE3365" s="46"/>
      <c r="AF3365" s="46"/>
    </row>
    <row r="3366" spans="1:32" x14ac:dyDescent="0.2">
      <c r="A3366"/>
      <c r="B3366"/>
      <c r="D3366"/>
      <c r="F3366"/>
      <c r="G3366"/>
      <c r="H3366"/>
      <c r="I3366"/>
      <c r="J3366"/>
      <c r="K3366"/>
      <c r="L3366"/>
      <c r="M3366"/>
      <c r="N3366"/>
      <c r="O3366"/>
      <c r="P3366"/>
      <c r="Q3366"/>
      <c r="R3366"/>
      <c r="S3366"/>
      <c r="T3366"/>
      <c r="U3366"/>
      <c r="V3366"/>
      <c r="W3366" s="115"/>
      <c r="AB3366" s="46"/>
      <c r="AC3366" s="46"/>
      <c r="AD3366" s="46"/>
      <c r="AE3366" s="46"/>
      <c r="AF3366" s="46"/>
    </row>
    <row r="3367" spans="1:32" x14ac:dyDescent="0.2">
      <c r="A3367"/>
      <c r="B3367"/>
      <c r="D3367"/>
      <c r="F3367"/>
      <c r="G3367"/>
      <c r="H3367"/>
      <c r="I3367"/>
      <c r="J3367"/>
      <c r="K3367"/>
      <c r="L3367"/>
      <c r="M3367"/>
      <c r="N3367"/>
      <c r="O3367"/>
      <c r="P3367"/>
      <c r="Q3367"/>
      <c r="R3367"/>
      <c r="S3367"/>
      <c r="T3367"/>
      <c r="U3367"/>
      <c r="V3367"/>
      <c r="W3367" s="115"/>
      <c r="AB3367" s="46"/>
      <c r="AC3367" s="46"/>
      <c r="AD3367" s="46"/>
      <c r="AE3367" s="46"/>
      <c r="AF3367" s="46"/>
    </row>
    <row r="3368" spans="1:32" x14ac:dyDescent="0.2">
      <c r="A3368"/>
      <c r="B3368"/>
      <c r="D3368"/>
      <c r="F3368"/>
      <c r="G3368"/>
      <c r="H3368"/>
      <c r="I3368"/>
      <c r="J3368"/>
      <c r="K3368"/>
      <c r="L3368"/>
      <c r="M3368"/>
      <c r="N3368"/>
      <c r="O3368"/>
      <c r="P3368"/>
      <c r="Q3368"/>
      <c r="R3368"/>
      <c r="S3368"/>
      <c r="T3368"/>
      <c r="U3368"/>
      <c r="V3368"/>
      <c r="W3368" s="115"/>
      <c r="AB3368" s="46"/>
      <c r="AC3368" s="46"/>
      <c r="AD3368" s="46"/>
      <c r="AE3368" s="46"/>
      <c r="AF3368" s="46"/>
    </row>
    <row r="3369" spans="1:32" x14ac:dyDescent="0.2">
      <c r="A3369"/>
      <c r="B3369"/>
      <c r="D3369"/>
      <c r="F3369"/>
      <c r="G3369"/>
      <c r="H3369"/>
      <c r="I3369"/>
      <c r="J3369"/>
      <c r="K3369"/>
      <c r="L3369"/>
      <c r="M3369"/>
      <c r="N3369"/>
      <c r="O3369"/>
      <c r="P3369"/>
      <c r="Q3369"/>
      <c r="R3369"/>
      <c r="S3369"/>
      <c r="T3369"/>
      <c r="U3369"/>
      <c r="V3369"/>
      <c r="W3369" s="115"/>
      <c r="AB3369" s="46"/>
      <c r="AC3369" s="46"/>
      <c r="AD3369" s="46"/>
      <c r="AE3369" s="46"/>
      <c r="AF3369" s="46"/>
    </row>
    <row r="3370" spans="1:32" x14ac:dyDescent="0.2">
      <c r="A3370"/>
      <c r="B3370"/>
      <c r="D3370"/>
      <c r="F3370"/>
      <c r="G3370"/>
      <c r="H3370"/>
      <c r="I3370"/>
      <c r="J3370"/>
      <c r="K3370"/>
      <c r="L3370"/>
      <c r="M3370"/>
      <c r="N3370"/>
      <c r="O3370"/>
      <c r="P3370"/>
      <c r="Q3370"/>
      <c r="R3370"/>
      <c r="S3370"/>
      <c r="T3370"/>
      <c r="U3370"/>
      <c r="V3370"/>
      <c r="W3370" s="115"/>
      <c r="AB3370" s="46"/>
      <c r="AC3370" s="46"/>
      <c r="AD3370" s="46"/>
      <c r="AE3370" s="46"/>
      <c r="AF3370" s="46"/>
    </row>
    <row r="3371" spans="1:32" x14ac:dyDescent="0.2">
      <c r="A3371"/>
      <c r="B3371"/>
      <c r="D3371"/>
      <c r="F3371"/>
      <c r="G3371"/>
      <c r="H3371"/>
      <c r="I3371"/>
      <c r="J3371"/>
      <c r="K3371"/>
      <c r="L3371"/>
      <c r="M3371"/>
      <c r="N3371"/>
      <c r="O3371"/>
      <c r="P3371"/>
      <c r="Q3371"/>
      <c r="R3371"/>
      <c r="S3371"/>
      <c r="T3371"/>
      <c r="U3371"/>
      <c r="V3371"/>
      <c r="W3371" s="115"/>
      <c r="AB3371" s="46"/>
      <c r="AC3371" s="46"/>
      <c r="AD3371" s="46"/>
      <c r="AE3371" s="46"/>
      <c r="AF3371" s="46"/>
    </row>
    <row r="3372" spans="1:32" x14ac:dyDescent="0.2">
      <c r="A3372"/>
      <c r="B3372"/>
      <c r="D3372"/>
      <c r="F3372"/>
      <c r="G3372"/>
      <c r="H3372"/>
      <c r="I3372"/>
      <c r="J3372"/>
      <c r="K3372"/>
      <c r="L3372"/>
      <c r="M3372"/>
      <c r="N3372"/>
      <c r="O3372"/>
      <c r="P3372"/>
      <c r="Q3372"/>
      <c r="R3372"/>
      <c r="S3372"/>
      <c r="T3372"/>
      <c r="U3372"/>
      <c r="V3372"/>
      <c r="W3372" s="115"/>
      <c r="AB3372" s="46"/>
      <c r="AC3372" s="46"/>
      <c r="AD3372" s="46"/>
      <c r="AE3372" s="46"/>
      <c r="AF3372" s="46"/>
    </row>
    <row r="3373" spans="1:32" x14ac:dyDescent="0.2">
      <c r="A3373"/>
      <c r="B3373"/>
      <c r="D3373"/>
      <c r="F3373"/>
      <c r="G3373"/>
      <c r="H3373"/>
      <c r="I3373"/>
      <c r="J3373"/>
      <c r="K3373"/>
      <c r="L3373"/>
      <c r="M3373"/>
      <c r="N3373"/>
      <c r="O3373"/>
      <c r="P3373"/>
      <c r="Q3373"/>
      <c r="R3373"/>
      <c r="S3373"/>
      <c r="T3373"/>
      <c r="U3373"/>
      <c r="V3373"/>
      <c r="W3373" s="115"/>
      <c r="AB3373" s="46"/>
      <c r="AC3373" s="46"/>
      <c r="AD3373" s="46"/>
      <c r="AE3373" s="46"/>
      <c r="AF3373" s="46"/>
    </row>
    <row r="3374" spans="1:32" x14ac:dyDescent="0.2">
      <c r="A3374"/>
      <c r="B3374"/>
      <c r="D3374"/>
      <c r="F3374"/>
      <c r="G3374"/>
      <c r="H3374"/>
      <c r="I3374"/>
      <c r="J3374"/>
      <c r="K3374"/>
      <c r="L3374"/>
      <c r="M3374"/>
      <c r="N3374"/>
      <c r="O3374"/>
      <c r="P3374"/>
      <c r="Q3374"/>
      <c r="R3374"/>
      <c r="S3374"/>
      <c r="T3374"/>
      <c r="U3374"/>
      <c r="V3374"/>
      <c r="W3374" s="115"/>
      <c r="AB3374" s="46"/>
      <c r="AC3374" s="46"/>
      <c r="AD3374" s="46"/>
      <c r="AE3374" s="46"/>
      <c r="AF3374" s="46"/>
    </row>
    <row r="3375" spans="1:32" x14ac:dyDescent="0.2">
      <c r="A3375"/>
      <c r="B3375"/>
      <c r="D3375"/>
      <c r="F3375"/>
      <c r="G3375"/>
      <c r="H3375"/>
      <c r="I3375"/>
      <c r="J3375"/>
      <c r="K3375"/>
      <c r="L3375"/>
      <c r="M3375"/>
      <c r="N3375"/>
      <c r="O3375"/>
      <c r="P3375"/>
      <c r="Q3375"/>
      <c r="R3375"/>
      <c r="S3375"/>
      <c r="T3375"/>
      <c r="U3375"/>
      <c r="V3375"/>
      <c r="W3375" s="115"/>
      <c r="AB3375" s="46"/>
      <c r="AC3375" s="46"/>
      <c r="AD3375" s="46"/>
      <c r="AE3375" s="46"/>
      <c r="AF3375" s="46"/>
    </row>
    <row r="3376" spans="1:32" x14ac:dyDescent="0.2">
      <c r="A3376"/>
      <c r="B3376"/>
      <c r="D3376"/>
      <c r="F3376"/>
      <c r="G3376"/>
      <c r="H3376"/>
      <c r="I3376"/>
      <c r="J3376"/>
      <c r="K3376"/>
      <c r="L3376"/>
      <c r="M3376"/>
      <c r="N3376"/>
      <c r="O3376"/>
      <c r="P3376"/>
      <c r="Q3376"/>
      <c r="R3376"/>
      <c r="S3376"/>
      <c r="T3376"/>
      <c r="U3376"/>
      <c r="V3376"/>
      <c r="W3376" s="115"/>
      <c r="AB3376" s="46"/>
      <c r="AC3376" s="46"/>
      <c r="AD3376" s="46"/>
      <c r="AE3376" s="46"/>
      <c r="AF3376" s="46"/>
    </row>
    <row r="3377" spans="1:32" x14ac:dyDescent="0.2">
      <c r="A3377"/>
      <c r="B3377"/>
      <c r="D3377"/>
      <c r="F3377"/>
      <c r="G3377"/>
      <c r="H3377"/>
      <c r="I3377"/>
      <c r="J3377"/>
      <c r="K3377"/>
      <c r="L3377"/>
      <c r="M3377"/>
      <c r="N3377"/>
      <c r="O3377"/>
      <c r="P3377"/>
      <c r="Q3377"/>
      <c r="R3377"/>
      <c r="S3377"/>
      <c r="T3377"/>
      <c r="U3377"/>
      <c r="V3377"/>
      <c r="W3377" s="115"/>
      <c r="AB3377" s="46"/>
      <c r="AC3377" s="46"/>
      <c r="AD3377" s="46"/>
      <c r="AE3377" s="46"/>
      <c r="AF3377" s="46"/>
    </row>
    <row r="3378" spans="1:32" x14ac:dyDescent="0.2">
      <c r="A3378"/>
      <c r="B3378"/>
      <c r="D3378"/>
      <c r="F3378"/>
      <c r="G3378"/>
      <c r="H3378"/>
      <c r="I3378"/>
      <c r="J3378"/>
      <c r="K3378"/>
      <c r="L3378"/>
      <c r="M3378"/>
      <c r="N3378"/>
      <c r="O3378"/>
      <c r="P3378"/>
      <c r="Q3378"/>
      <c r="R3378"/>
      <c r="S3378"/>
      <c r="T3378"/>
      <c r="U3378"/>
      <c r="V3378"/>
      <c r="W3378" s="115"/>
      <c r="AB3378" s="46"/>
      <c r="AC3378" s="46"/>
      <c r="AD3378" s="46"/>
      <c r="AE3378" s="46"/>
      <c r="AF3378" s="46"/>
    </row>
    <row r="3379" spans="1:32" x14ac:dyDescent="0.2">
      <c r="A3379"/>
      <c r="B3379"/>
      <c r="D3379"/>
      <c r="F3379"/>
      <c r="G3379"/>
      <c r="H3379"/>
      <c r="I3379"/>
      <c r="J3379"/>
      <c r="K3379"/>
      <c r="L3379"/>
      <c r="M3379"/>
      <c r="N3379"/>
      <c r="O3379"/>
      <c r="P3379"/>
      <c r="Q3379"/>
      <c r="R3379"/>
      <c r="S3379"/>
      <c r="T3379"/>
      <c r="U3379"/>
      <c r="V3379"/>
      <c r="W3379" s="115"/>
      <c r="AB3379" s="46"/>
      <c r="AC3379" s="46"/>
      <c r="AD3379" s="46"/>
      <c r="AE3379" s="46"/>
      <c r="AF3379" s="46"/>
    </row>
    <row r="3380" spans="1:32" x14ac:dyDescent="0.2">
      <c r="A3380"/>
      <c r="B3380"/>
      <c r="D3380"/>
      <c r="F3380"/>
      <c r="G3380"/>
      <c r="H3380"/>
      <c r="I3380"/>
      <c r="J3380"/>
      <c r="K3380"/>
      <c r="L3380"/>
      <c r="M3380"/>
      <c r="N3380"/>
      <c r="O3380"/>
      <c r="P3380"/>
      <c r="Q3380"/>
      <c r="R3380"/>
      <c r="S3380"/>
      <c r="T3380"/>
      <c r="U3380"/>
      <c r="V3380"/>
      <c r="W3380" s="115"/>
      <c r="AB3380" s="46"/>
      <c r="AC3380" s="46"/>
      <c r="AD3380" s="46"/>
      <c r="AE3380" s="46"/>
      <c r="AF3380" s="46"/>
    </row>
    <row r="3381" spans="1:32" x14ac:dyDescent="0.2">
      <c r="A3381"/>
      <c r="B3381"/>
      <c r="D3381"/>
      <c r="F3381"/>
      <c r="G3381"/>
      <c r="H3381"/>
      <c r="I3381"/>
      <c r="J3381"/>
      <c r="K3381"/>
      <c r="L3381"/>
      <c r="M3381"/>
      <c r="N3381"/>
      <c r="O3381"/>
      <c r="P3381"/>
      <c r="Q3381"/>
      <c r="R3381"/>
      <c r="S3381"/>
      <c r="T3381"/>
      <c r="U3381"/>
      <c r="V3381"/>
      <c r="W3381" s="115"/>
      <c r="AB3381" s="46"/>
      <c r="AC3381" s="46"/>
      <c r="AD3381" s="46"/>
      <c r="AE3381" s="46"/>
      <c r="AF3381" s="46"/>
    </row>
    <row r="3382" spans="1:32" x14ac:dyDescent="0.2">
      <c r="A3382"/>
      <c r="B3382"/>
      <c r="D3382"/>
      <c r="F3382"/>
      <c r="G3382"/>
      <c r="H3382"/>
      <c r="I3382"/>
      <c r="J3382"/>
      <c r="K3382"/>
      <c r="L3382"/>
      <c r="M3382"/>
      <c r="N3382"/>
      <c r="O3382"/>
      <c r="P3382"/>
      <c r="Q3382"/>
      <c r="R3382"/>
      <c r="S3382"/>
      <c r="T3382"/>
      <c r="U3382"/>
      <c r="V3382"/>
      <c r="W3382" s="115"/>
      <c r="AB3382" s="46"/>
      <c r="AC3382" s="46"/>
      <c r="AD3382" s="46"/>
      <c r="AE3382" s="46"/>
      <c r="AF3382" s="46"/>
    </row>
    <row r="3383" spans="1:32" x14ac:dyDescent="0.2">
      <c r="A3383"/>
      <c r="B3383"/>
      <c r="D3383"/>
      <c r="F3383"/>
      <c r="G3383"/>
      <c r="H3383"/>
      <c r="I3383"/>
      <c r="J3383"/>
      <c r="K3383"/>
      <c r="L3383"/>
      <c r="M3383"/>
      <c r="N3383"/>
      <c r="O3383"/>
      <c r="P3383"/>
      <c r="Q3383"/>
      <c r="R3383"/>
      <c r="S3383"/>
      <c r="T3383"/>
      <c r="U3383"/>
      <c r="V3383"/>
      <c r="W3383" s="115"/>
      <c r="AB3383" s="46"/>
      <c r="AC3383" s="46"/>
      <c r="AD3383" s="46"/>
      <c r="AE3383" s="46"/>
      <c r="AF3383" s="46"/>
    </row>
    <row r="3384" spans="1:32" x14ac:dyDescent="0.2">
      <c r="A3384"/>
      <c r="B3384"/>
      <c r="D3384"/>
      <c r="F3384"/>
      <c r="G3384"/>
      <c r="H3384"/>
      <c r="I3384"/>
      <c r="J3384"/>
      <c r="K3384"/>
      <c r="L3384"/>
      <c r="M3384"/>
      <c r="N3384"/>
      <c r="O3384"/>
      <c r="P3384"/>
      <c r="Q3384"/>
      <c r="R3384"/>
      <c r="S3384"/>
      <c r="T3384"/>
      <c r="U3384"/>
      <c r="V3384"/>
      <c r="W3384" s="115"/>
      <c r="AB3384" s="46"/>
      <c r="AC3384" s="46"/>
      <c r="AD3384" s="46"/>
      <c r="AE3384" s="46"/>
      <c r="AF3384" s="46"/>
    </row>
    <row r="3385" spans="1:32" x14ac:dyDescent="0.2">
      <c r="A3385"/>
      <c r="B3385"/>
      <c r="D3385"/>
      <c r="F3385"/>
      <c r="G3385"/>
      <c r="H3385"/>
      <c r="I3385"/>
      <c r="J3385"/>
      <c r="K3385"/>
      <c r="L3385"/>
      <c r="M3385"/>
      <c r="N3385"/>
      <c r="O3385"/>
      <c r="P3385"/>
      <c r="Q3385"/>
      <c r="R3385"/>
      <c r="S3385"/>
      <c r="T3385"/>
      <c r="U3385"/>
      <c r="V3385"/>
      <c r="W3385" s="115"/>
      <c r="AB3385" s="46"/>
      <c r="AC3385" s="46"/>
      <c r="AD3385" s="46"/>
      <c r="AE3385" s="46"/>
      <c r="AF3385" s="46"/>
    </row>
    <row r="3386" spans="1:32" x14ac:dyDescent="0.2">
      <c r="A3386"/>
      <c r="B3386"/>
      <c r="D3386"/>
      <c r="F3386"/>
      <c r="G3386"/>
      <c r="H3386"/>
      <c r="I3386"/>
      <c r="J3386"/>
      <c r="K3386"/>
      <c r="L3386"/>
      <c r="M3386"/>
      <c r="N3386"/>
      <c r="O3386"/>
      <c r="P3386"/>
      <c r="Q3386"/>
      <c r="R3386"/>
      <c r="S3386"/>
      <c r="T3386"/>
      <c r="U3386"/>
      <c r="V3386"/>
      <c r="W3386" s="115"/>
      <c r="AB3386" s="46"/>
      <c r="AC3386" s="46"/>
      <c r="AD3386" s="46"/>
      <c r="AE3386" s="46"/>
      <c r="AF3386" s="46"/>
    </row>
    <row r="3387" spans="1:32" x14ac:dyDescent="0.2">
      <c r="A3387"/>
      <c r="B3387"/>
      <c r="D3387"/>
      <c r="F3387"/>
      <c r="G3387"/>
      <c r="H3387"/>
      <c r="I3387"/>
      <c r="J3387"/>
      <c r="K3387"/>
      <c r="L3387"/>
      <c r="M3387"/>
      <c r="N3387"/>
      <c r="O3387"/>
      <c r="P3387"/>
      <c r="Q3387"/>
      <c r="R3387"/>
      <c r="S3387"/>
      <c r="T3387"/>
      <c r="U3387"/>
      <c r="V3387"/>
      <c r="W3387" s="115"/>
      <c r="AB3387" s="46"/>
      <c r="AC3387" s="46"/>
      <c r="AD3387" s="46"/>
      <c r="AE3387" s="46"/>
      <c r="AF3387" s="46"/>
    </row>
    <row r="3388" spans="1:32" x14ac:dyDescent="0.2">
      <c r="A3388"/>
      <c r="B3388"/>
      <c r="D3388"/>
      <c r="F3388"/>
      <c r="G3388"/>
      <c r="H3388"/>
      <c r="I3388"/>
      <c r="J3388"/>
      <c r="K3388"/>
      <c r="L3388"/>
      <c r="M3388"/>
      <c r="N3388"/>
      <c r="O3388"/>
      <c r="P3388"/>
      <c r="Q3388"/>
      <c r="R3388"/>
      <c r="S3388"/>
      <c r="T3388"/>
      <c r="U3388"/>
      <c r="V3388"/>
      <c r="W3388" s="115"/>
      <c r="AB3388" s="46"/>
      <c r="AC3388" s="46"/>
      <c r="AD3388" s="46"/>
      <c r="AE3388" s="46"/>
      <c r="AF3388" s="46"/>
    </row>
    <row r="3389" spans="1:32" x14ac:dyDescent="0.2">
      <c r="A3389"/>
      <c r="B3389"/>
      <c r="D3389"/>
      <c r="F3389"/>
      <c r="G3389"/>
      <c r="H3389"/>
      <c r="I3389"/>
      <c r="J3389"/>
      <c r="K3389"/>
      <c r="L3389"/>
      <c r="M3389"/>
      <c r="N3389"/>
      <c r="O3389"/>
      <c r="P3389"/>
      <c r="Q3389"/>
      <c r="R3389"/>
      <c r="S3389"/>
      <c r="T3389"/>
      <c r="U3389"/>
      <c r="V3389"/>
      <c r="W3389" s="115"/>
      <c r="AB3389" s="46"/>
      <c r="AC3389" s="46"/>
      <c r="AD3389" s="46"/>
      <c r="AE3389" s="46"/>
      <c r="AF3389" s="46"/>
    </row>
    <row r="3390" spans="1:32" x14ac:dyDescent="0.2">
      <c r="A3390"/>
      <c r="B3390"/>
      <c r="D3390"/>
      <c r="F3390"/>
      <c r="G3390"/>
      <c r="H3390"/>
      <c r="I3390"/>
      <c r="J3390"/>
      <c r="K3390"/>
      <c r="L3390"/>
      <c r="M3390"/>
      <c r="N3390"/>
      <c r="O3390"/>
      <c r="P3390"/>
      <c r="Q3390"/>
      <c r="R3390"/>
      <c r="S3390"/>
      <c r="T3390"/>
      <c r="U3390"/>
      <c r="V3390"/>
      <c r="W3390" s="115"/>
      <c r="AB3390" s="46"/>
      <c r="AC3390" s="46"/>
      <c r="AD3390" s="46"/>
      <c r="AE3390" s="46"/>
      <c r="AF3390" s="46"/>
    </row>
    <row r="3391" spans="1:32" x14ac:dyDescent="0.2">
      <c r="A3391"/>
      <c r="B3391"/>
      <c r="D3391"/>
      <c r="F3391"/>
      <c r="G3391"/>
      <c r="H3391"/>
      <c r="I3391"/>
      <c r="J3391"/>
      <c r="K3391"/>
      <c r="L3391"/>
      <c r="M3391"/>
      <c r="N3391"/>
      <c r="O3391"/>
      <c r="P3391"/>
      <c r="Q3391"/>
      <c r="R3391"/>
      <c r="S3391"/>
      <c r="T3391"/>
      <c r="U3391"/>
      <c r="V3391"/>
      <c r="W3391" s="115"/>
      <c r="AB3391" s="46"/>
      <c r="AC3391" s="46"/>
      <c r="AD3391" s="46"/>
      <c r="AE3391" s="46"/>
      <c r="AF3391" s="46"/>
    </row>
    <row r="3392" spans="1:32" x14ac:dyDescent="0.2">
      <c r="A3392"/>
      <c r="B3392"/>
      <c r="D3392"/>
      <c r="F3392"/>
      <c r="G3392"/>
      <c r="H3392"/>
      <c r="I3392"/>
      <c r="J3392"/>
      <c r="K3392"/>
      <c r="L3392"/>
      <c r="M3392"/>
      <c r="N3392"/>
      <c r="O3392"/>
      <c r="P3392"/>
      <c r="Q3392"/>
      <c r="R3392"/>
      <c r="S3392"/>
      <c r="T3392"/>
      <c r="U3392"/>
      <c r="V3392"/>
      <c r="W3392" s="115"/>
      <c r="AB3392" s="46"/>
      <c r="AC3392" s="46"/>
      <c r="AD3392" s="46"/>
      <c r="AE3392" s="46"/>
      <c r="AF3392" s="46"/>
    </row>
    <row r="3393" spans="1:32" x14ac:dyDescent="0.2">
      <c r="A3393"/>
      <c r="B3393"/>
      <c r="D3393"/>
      <c r="F3393"/>
      <c r="G3393"/>
      <c r="H3393"/>
      <c r="I3393"/>
      <c r="J3393"/>
      <c r="K3393"/>
      <c r="L3393"/>
      <c r="M3393"/>
      <c r="N3393"/>
      <c r="O3393"/>
      <c r="P3393"/>
      <c r="Q3393"/>
      <c r="R3393"/>
      <c r="S3393"/>
      <c r="T3393"/>
      <c r="U3393"/>
      <c r="V3393"/>
      <c r="W3393" s="115"/>
      <c r="AB3393" s="46"/>
      <c r="AC3393" s="46"/>
      <c r="AD3393" s="46"/>
      <c r="AE3393" s="46"/>
      <c r="AF3393" s="46"/>
    </row>
    <row r="3394" spans="1:32" x14ac:dyDescent="0.2">
      <c r="A3394"/>
      <c r="B3394"/>
      <c r="D3394"/>
      <c r="F3394"/>
      <c r="G3394"/>
      <c r="H3394"/>
      <c r="I3394"/>
      <c r="J3394"/>
      <c r="K3394"/>
      <c r="L3394"/>
      <c r="M3394"/>
      <c r="N3394"/>
      <c r="O3394"/>
      <c r="P3394"/>
      <c r="Q3394"/>
      <c r="R3394"/>
      <c r="S3394"/>
      <c r="T3394"/>
      <c r="U3394"/>
      <c r="V3394"/>
      <c r="W3394" s="115"/>
      <c r="AB3394" s="46"/>
      <c r="AC3394" s="46"/>
      <c r="AD3394" s="46"/>
      <c r="AE3394" s="46"/>
      <c r="AF3394" s="46"/>
    </row>
    <row r="3395" spans="1:32" x14ac:dyDescent="0.2">
      <c r="A3395"/>
      <c r="B3395"/>
      <c r="D3395"/>
      <c r="F3395"/>
      <c r="G3395"/>
      <c r="H3395"/>
      <c r="I3395"/>
      <c r="J3395"/>
      <c r="K3395"/>
      <c r="L3395"/>
      <c r="M3395"/>
      <c r="N3395"/>
      <c r="O3395"/>
      <c r="P3395"/>
      <c r="Q3395"/>
      <c r="R3395"/>
      <c r="S3395"/>
      <c r="T3395"/>
      <c r="U3395"/>
      <c r="V3395"/>
      <c r="W3395" s="115"/>
      <c r="AB3395" s="46"/>
      <c r="AC3395" s="46"/>
      <c r="AD3395" s="46"/>
      <c r="AE3395" s="46"/>
      <c r="AF3395" s="46"/>
    </row>
    <row r="3396" spans="1:32" x14ac:dyDescent="0.2">
      <c r="A3396"/>
      <c r="B3396"/>
      <c r="D3396"/>
      <c r="F3396"/>
      <c r="G3396"/>
      <c r="H3396"/>
      <c r="I3396"/>
      <c r="J3396"/>
      <c r="K3396"/>
      <c r="L3396"/>
      <c r="M3396"/>
      <c r="N3396"/>
      <c r="O3396"/>
      <c r="P3396"/>
      <c r="Q3396"/>
      <c r="R3396"/>
      <c r="S3396"/>
      <c r="T3396"/>
      <c r="U3396"/>
      <c r="V3396"/>
      <c r="W3396" s="115"/>
      <c r="AB3396" s="46"/>
      <c r="AC3396" s="46"/>
      <c r="AD3396" s="46"/>
      <c r="AE3396" s="46"/>
      <c r="AF3396" s="46"/>
    </row>
    <row r="3397" spans="1:32" x14ac:dyDescent="0.2">
      <c r="A3397"/>
      <c r="B3397"/>
      <c r="D3397"/>
      <c r="F3397"/>
      <c r="G3397"/>
      <c r="H3397"/>
      <c r="I3397"/>
      <c r="J3397"/>
      <c r="K3397"/>
      <c r="L3397"/>
      <c r="M3397"/>
      <c r="N3397"/>
      <c r="O3397"/>
      <c r="P3397"/>
      <c r="Q3397"/>
      <c r="R3397"/>
      <c r="S3397"/>
      <c r="T3397"/>
      <c r="U3397"/>
      <c r="V3397"/>
      <c r="W3397" s="115"/>
      <c r="AB3397" s="46"/>
      <c r="AC3397" s="46"/>
      <c r="AD3397" s="46"/>
      <c r="AE3397" s="46"/>
      <c r="AF3397" s="46"/>
    </row>
    <row r="3398" spans="1:32" x14ac:dyDescent="0.2">
      <c r="A3398"/>
      <c r="B3398"/>
      <c r="D3398"/>
      <c r="F3398"/>
      <c r="G3398"/>
      <c r="H3398"/>
      <c r="I3398"/>
      <c r="J3398"/>
      <c r="K3398"/>
      <c r="L3398"/>
      <c r="M3398"/>
      <c r="N3398"/>
      <c r="O3398"/>
      <c r="P3398"/>
      <c r="Q3398"/>
      <c r="R3398"/>
      <c r="S3398"/>
      <c r="T3398"/>
      <c r="U3398"/>
      <c r="V3398"/>
      <c r="W3398" s="115"/>
      <c r="AB3398" s="46"/>
      <c r="AC3398" s="46"/>
      <c r="AD3398" s="46"/>
      <c r="AE3398" s="46"/>
      <c r="AF3398" s="46"/>
    </row>
    <row r="3399" spans="1:32" x14ac:dyDescent="0.2">
      <c r="A3399"/>
      <c r="B3399"/>
      <c r="D3399"/>
      <c r="F3399"/>
      <c r="G3399"/>
      <c r="H3399"/>
      <c r="I3399"/>
      <c r="J3399"/>
      <c r="K3399"/>
      <c r="L3399"/>
      <c r="M3399"/>
      <c r="N3399"/>
      <c r="O3399"/>
      <c r="P3399"/>
      <c r="Q3399"/>
      <c r="R3399"/>
      <c r="S3399"/>
      <c r="T3399"/>
      <c r="U3399"/>
      <c r="V3399"/>
      <c r="W3399" s="115"/>
      <c r="AB3399" s="46"/>
      <c r="AC3399" s="46"/>
      <c r="AD3399" s="46"/>
      <c r="AE3399" s="46"/>
      <c r="AF3399" s="46"/>
    </row>
    <row r="3400" spans="1:32" x14ac:dyDescent="0.2">
      <c r="A3400"/>
      <c r="B3400"/>
      <c r="D3400"/>
      <c r="F3400"/>
      <c r="G3400"/>
      <c r="H3400"/>
      <c r="I3400"/>
      <c r="J3400"/>
      <c r="K3400"/>
      <c r="L3400"/>
      <c r="M3400"/>
      <c r="N3400"/>
      <c r="O3400"/>
      <c r="P3400"/>
      <c r="Q3400"/>
      <c r="R3400"/>
      <c r="S3400"/>
      <c r="T3400"/>
      <c r="U3400"/>
      <c r="V3400"/>
      <c r="W3400" s="115"/>
      <c r="AB3400" s="46"/>
      <c r="AC3400" s="46"/>
      <c r="AD3400" s="46"/>
      <c r="AE3400" s="46"/>
      <c r="AF3400" s="46"/>
    </row>
    <row r="3401" spans="1:32" x14ac:dyDescent="0.2">
      <c r="A3401"/>
      <c r="B3401"/>
      <c r="D3401"/>
      <c r="F3401"/>
      <c r="G3401"/>
      <c r="H3401"/>
      <c r="I3401"/>
      <c r="J3401"/>
      <c r="K3401"/>
      <c r="L3401"/>
      <c r="M3401"/>
      <c r="N3401"/>
      <c r="O3401"/>
      <c r="P3401"/>
      <c r="Q3401"/>
      <c r="R3401"/>
      <c r="S3401"/>
      <c r="T3401"/>
      <c r="U3401"/>
      <c r="V3401"/>
      <c r="W3401" s="115"/>
      <c r="AB3401" s="46"/>
      <c r="AC3401" s="46"/>
      <c r="AD3401" s="46"/>
      <c r="AE3401" s="46"/>
      <c r="AF3401" s="46"/>
    </row>
    <row r="3402" spans="1:32" x14ac:dyDescent="0.2">
      <c r="A3402"/>
      <c r="B3402"/>
      <c r="D3402"/>
      <c r="F3402"/>
      <c r="G3402"/>
      <c r="H3402"/>
      <c r="I3402"/>
      <c r="J3402"/>
      <c r="K3402"/>
      <c r="L3402"/>
      <c r="M3402"/>
      <c r="N3402"/>
      <c r="O3402"/>
      <c r="P3402"/>
      <c r="Q3402"/>
      <c r="R3402"/>
      <c r="S3402"/>
      <c r="T3402"/>
      <c r="U3402"/>
      <c r="V3402"/>
      <c r="W3402" s="115"/>
      <c r="AB3402" s="46"/>
      <c r="AC3402" s="46"/>
      <c r="AD3402" s="46"/>
      <c r="AE3402" s="46"/>
      <c r="AF3402" s="46"/>
    </row>
    <row r="3403" spans="1:32" x14ac:dyDescent="0.2">
      <c r="A3403"/>
      <c r="B3403"/>
      <c r="D3403"/>
      <c r="F3403"/>
      <c r="G3403"/>
      <c r="H3403"/>
      <c r="I3403"/>
      <c r="J3403"/>
      <c r="K3403"/>
      <c r="L3403"/>
      <c r="M3403"/>
      <c r="N3403"/>
      <c r="O3403"/>
      <c r="P3403"/>
      <c r="Q3403"/>
      <c r="R3403"/>
      <c r="S3403"/>
      <c r="T3403"/>
      <c r="U3403"/>
      <c r="V3403"/>
      <c r="W3403" s="115"/>
      <c r="AB3403" s="46"/>
      <c r="AC3403" s="46"/>
      <c r="AD3403" s="46"/>
      <c r="AE3403" s="46"/>
      <c r="AF3403" s="46"/>
    </row>
    <row r="3404" spans="1:32" x14ac:dyDescent="0.2">
      <c r="A3404"/>
      <c r="B3404"/>
      <c r="D3404"/>
      <c r="F3404"/>
      <c r="G3404"/>
      <c r="H3404"/>
      <c r="I3404"/>
      <c r="J3404"/>
      <c r="K3404"/>
      <c r="L3404"/>
      <c r="M3404"/>
      <c r="N3404"/>
      <c r="O3404"/>
      <c r="P3404"/>
      <c r="Q3404"/>
      <c r="R3404"/>
      <c r="S3404"/>
      <c r="T3404"/>
      <c r="U3404"/>
      <c r="V3404"/>
      <c r="W3404" s="115"/>
      <c r="AB3404" s="46"/>
      <c r="AC3404" s="46"/>
      <c r="AD3404" s="46"/>
      <c r="AE3404" s="46"/>
      <c r="AF3404" s="46"/>
    </row>
    <row r="3405" spans="1:32" x14ac:dyDescent="0.2">
      <c r="A3405"/>
      <c r="B3405"/>
      <c r="D3405"/>
      <c r="F3405"/>
      <c r="G3405"/>
      <c r="H3405"/>
      <c r="I3405"/>
      <c r="J3405"/>
      <c r="K3405"/>
      <c r="L3405"/>
      <c r="M3405"/>
      <c r="N3405"/>
      <c r="O3405"/>
      <c r="P3405"/>
      <c r="Q3405"/>
      <c r="R3405"/>
      <c r="S3405"/>
      <c r="T3405"/>
      <c r="U3405"/>
      <c r="V3405"/>
      <c r="W3405" s="115"/>
      <c r="AB3405" s="46"/>
      <c r="AC3405" s="46"/>
      <c r="AD3405" s="46"/>
      <c r="AE3405" s="46"/>
      <c r="AF3405" s="46"/>
    </row>
    <row r="3406" spans="1:32" x14ac:dyDescent="0.2">
      <c r="A3406"/>
      <c r="B3406"/>
      <c r="D3406"/>
      <c r="F3406"/>
      <c r="G3406"/>
      <c r="H3406"/>
      <c r="I3406"/>
      <c r="J3406"/>
      <c r="K3406"/>
      <c r="L3406"/>
      <c r="M3406"/>
      <c r="N3406"/>
      <c r="O3406"/>
      <c r="P3406"/>
      <c r="Q3406"/>
      <c r="R3406"/>
      <c r="S3406"/>
      <c r="T3406"/>
      <c r="U3406"/>
      <c r="V3406"/>
      <c r="W3406" s="115"/>
      <c r="AB3406" s="46"/>
      <c r="AC3406" s="46"/>
      <c r="AD3406" s="46"/>
      <c r="AE3406" s="46"/>
      <c r="AF3406" s="46"/>
    </row>
    <row r="3407" spans="1:32" x14ac:dyDescent="0.2">
      <c r="A3407"/>
      <c r="B3407"/>
      <c r="D3407"/>
      <c r="F3407"/>
      <c r="G3407"/>
      <c r="H3407"/>
      <c r="I3407"/>
      <c r="J3407"/>
      <c r="K3407"/>
      <c r="L3407"/>
      <c r="M3407"/>
      <c r="N3407"/>
      <c r="O3407"/>
      <c r="P3407"/>
      <c r="Q3407"/>
      <c r="R3407"/>
      <c r="S3407"/>
      <c r="T3407"/>
      <c r="U3407"/>
      <c r="V3407"/>
      <c r="W3407" s="115"/>
      <c r="AB3407" s="46"/>
      <c r="AC3407" s="46"/>
      <c r="AD3407" s="46"/>
      <c r="AE3407" s="46"/>
      <c r="AF3407" s="46"/>
    </row>
    <row r="3408" spans="1:32" x14ac:dyDescent="0.2">
      <c r="A3408"/>
      <c r="B3408"/>
      <c r="D3408"/>
      <c r="F3408"/>
      <c r="G3408"/>
      <c r="H3408"/>
      <c r="I3408"/>
      <c r="J3408"/>
      <c r="K3408"/>
      <c r="L3408"/>
      <c r="M3408"/>
      <c r="N3408"/>
      <c r="O3408"/>
      <c r="P3408"/>
      <c r="Q3408"/>
      <c r="R3408"/>
      <c r="S3408"/>
      <c r="T3408"/>
      <c r="U3408"/>
      <c r="V3408"/>
      <c r="W3408" s="115"/>
      <c r="AB3408" s="46"/>
      <c r="AC3408" s="46"/>
      <c r="AD3408" s="46"/>
      <c r="AE3408" s="46"/>
      <c r="AF3408" s="46"/>
    </row>
    <row r="3409" spans="1:32" x14ac:dyDescent="0.2">
      <c r="A3409"/>
      <c r="B3409"/>
      <c r="D3409"/>
      <c r="F3409"/>
      <c r="G3409"/>
      <c r="H3409"/>
      <c r="I3409"/>
      <c r="J3409"/>
      <c r="K3409"/>
      <c r="L3409"/>
      <c r="M3409"/>
      <c r="N3409"/>
      <c r="O3409"/>
      <c r="P3409"/>
      <c r="Q3409"/>
      <c r="R3409"/>
      <c r="S3409"/>
      <c r="T3409"/>
      <c r="U3409"/>
      <c r="V3409"/>
      <c r="W3409" s="115"/>
      <c r="AB3409" s="46"/>
      <c r="AC3409" s="46"/>
      <c r="AD3409" s="46"/>
      <c r="AE3409" s="46"/>
      <c r="AF3409" s="46"/>
    </row>
    <row r="3410" spans="1:32" x14ac:dyDescent="0.2">
      <c r="A3410"/>
      <c r="B3410"/>
      <c r="D3410"/>
      <c r="F3410"/>
      <c r="G3410"/>
      <c r="H3410"/>
      <c r="I3410"/>
      <c r="J3410"/>
      <c r="K3410"/>
      <c r="L3410"/>
      <c r="M3410"/>
      <c r="N3410"/>
      <c r="O3410"/>
      <c r="P3410"/>
      <c r="Q3410"/>
      <c r="R3410"/>
      <c r="S3410"/>
      <c r="T3410"/>
      <c r="U3410"/>
      <c r="V3410"/>
      <c r="W3410" s="115"/>
      <c r="AB3410" s="46"/>
      <c r="AC3410" s="46"/>
      <c r="AD3410" s="46"/>
      <c r="AE3410" s="46"/>
      <c r="AF3410" s="46"/>
    </row>
    <row r="3411" spans="1:32" x14ac:dyDescent="0.2">
      <c r="A3411"/>
      <c r="B3411"/>
      <c r="D3411"/>
      <c r="F3411"/>
      <c r="G3411"/>
      <c r="H3411"/>
      <c r="I3411"/>
      <c r="J3411"/>
      <c r="K3411"/>
      <c r="L3411"/>
      <c r="M3411"/>
      <c r="N3411"/>
      <c r="O3411"/>
      <c r="P3411"/>
      <c r="Q3411"/>
      <c r="R3411"/>
      <c r="S3411"/>
      <c r="T3411"/>
      <c r="U3411"/>
      <c r="V3411"/>
      <c r="W3411" s="115"/>
      <c r="AB3411" s="46"/>
      <c r="AC3411" s="46"/>
      <c r="AD3411" s="46"/>
      <c r="AE3411" s="46"/>
      <c r="AF3411" s="46"/>
    </row>
    <row r="3412" spans="1:32" x14ac:dyDescent="0.2">
      <c r="A3412"/>
      <c r="B3412"/>
      <c r="D3412"/>
      <c r="F3412"/>
      <c r="G3412"/>
      <c r="H3412"/>
      <c r="I3412"/>
      <c r="J3412"/>
      <c r="K3412"/>
      <c r="L3412"/>
      <c r="M3412"/>
      <c r="N3412"/>
      <c r="O3412"/>
      <c r="P3412"/>
      <c r="Q3412"/>
      <c r="R3412"/>
      <c r="S3412"/>
      <c r="T3412"/>
      <c r="U3412"/>
      <c r="V3412"/>
      <c r="W3412" s="115"/>
      <c r="AB3412" s="46"/>
      <c r="AC3412" s="46"/>
      <c r="AD3412" s="46"/>
      <c r="AE3412" s="46"/>
      <c r="AF3412" s="46"/>
    </row>
    <row r="3413" spans="1:32" x14ac:dyDescent="0.2">
      <c r="A3413"/>
      <c r="B3413"/>
      <c r="D3413"/>
      <c r="F3413"/>
      <c r="G3413"/>
      <c r="H3413"/>
      <c r="I3413"/>
      <c r="J3413"/>
      <c r="K3413"/>
      <c r="L3413"/>
      <c r="M3413"/>
      <c r="N3413"/>
      <c r="O3413"/>
      <c r="P3413"/>
      <c r="Q3413"/>
      <c r="R3413"/>
      <c r="S3413"/>
      <c r="T3413"/>
      <c r="U3413"/>
      <c r="V3413"/>
      <c r="W3413" s="115"/>
      <c r="AB3413" s="46"/>
      <c r="AC3413" s="46"/>
      <c r="AD3413" s="46"/>
      <c r="AE3413" s="46"/>
      <c r="AF3413" s="46"/>
    </row>
    <row r="3414" spans="1:32" x14ac:dyDescent="0.2">
      <c r="A3414"/>
      <c r="B3414"/>
      <c r="D3414"/>
      <c r="F3414"/>
      <c r="G3414"/>
      <c r="H3414"/>
      <c r="I3414"/>
      <c r="J3414"/>
      <c r="K3414"/>
      <c r="L3414"/>
      <c r="M3414"/>
      <c r="N3414"/>
      <c r="O3414"/>
      <c r="P3414"/>
      <c r="Q3414"/>
      <c r="R3414"/>
      <c r="S3414"/>
      <c r="T3414"/>
      <c r="U3414"/>
      <c r="V3414"/>
      <c r="W3414" s="115"/>
      <c r="AB3414" s="46"/>
      <c r="AC3414" s="46"/>
      <c r="AD3414" s="46"/>
      <c r="AE3414" s="46"/>
      <c r="AF3414" s="46"/>
    </row>
    <row r="3415" spans="1:32" x14ac:dyDescent="0.2">
      <c r="A3415"/>
      <c r="B3415"/>
      <c r="D3415"/>
      <c r="F3415"/>
      <c r="G3415"/>
      <c r="H3415"/>
      <c r="I3415"/>
      <c r="J3415"/>
      <c r="K3415"/>
      <c r="L3415"/>
      <c r="M3415"/>
      <c r="N3415"/>
      <c r="O3415"/>
      <c r="P3415"/>
      <c r="Q3415"/>
      <c r="R3415"/>
      <c r="S3415"/>
      <c r="T3415"/>
      <c r="U3415"/>
      <c r="V3415"/>
      <c r="W3415" s="115"/>
      <c r="AB3415" s="46"/>
      <c r="AC3415" s="46"/>
      <c r="AD3415" s="46"/>
      <c r="AE3415" s="46"/>
      <c r="AF3415" s="46"/>
    </row>
    <row r="3416" spans="1:32" x14ac:dyDescent="0.2">
      <c r="A3416"/>
      <c r="B3416"/>
      <c r="D3416"/>
      <c r="F3416"/>
      <c r="G3416"/>
      <c r="H3416"/>
      <c r="I3416"/>
      <c r="J3416"/>
      <c r="K3416"/>
      <c r="L3416"/>
      <c r="M3416"/>
      <c r="N3416"/>
      <c r="O3416"/>
      <c r="P3416"/>
      <c r="Q3416"/>
      <c r="R3416"/>
      <c r="S3416"/>
      <c r="T3416"/>
      <c r="U3416"/>
      <c r="V3416"/>
      <c r="W3416" s="115"/>
      <c r="AB3416" s="46"/>
      <c r="AC3416" s="46"/>
      <c r="AD3416" s="46"/>
      <c r="AE3416" s="46"/>
      <c r="AF3416" s="46"/>
    </row>
    <row r="3417" spans="1:32" x14ac:dyDescent="0.2">
      <c r="A3417"/>
      <c r="B3417"/>
      <c r="D3417"/>
      <c r="F3417"/>
      <c r="G3417"/>
      <c r="H3417"/>
      <c r="I3417"/>
      <c r="J3417"/>
      <c r="K3417"/>
      <c r="L3417"/>
      <c r="M3417"/>
      <c r="N3417"/>
      <c r="O3417"/>
      <c r="P3417"/>
      <c r="Q3417"/>
      <c r="R3417"/>
      <c r="S3417"/>
      <c r="T3417"/>
      <c r="U3417"/>
      <c r="V3417"/>
      <c r="W3417" s="115"/>
      <c r="AB3417" s="46"/>
      <c r="AC3417" s="46"/>
      <c r="AD3417" s="46"/>
      <c r="AE3417" s="46"/>
      <c r="AF3417" s="46"/>
    </row>
    <row r="3418" spans="1:32" x14ac:dyDescent="0.2">
      <c r="A3418"/>
      <c r="B3418"/>
      <c r="D3418"/>
      <c r="F3418"/>
      <c r="G3418"/>
      <c r="H3418"/>
      <c r="I3418"/>
      <c r="J3418"/>
      <c r="K3418"/>
      <c r="L3418"/>
      <c r="M3418"/>
      <c r="N3418"/>
      <c r="O3418"/>
      <c r="P3418"/>
      <c r="Q3418"/>
      <c r="R3418"/>
      <c r="S3418"/>
      <c r="T3418"/>
      <c r="U3418"/>
      <c r="V3418"/>
      <c r="W3418" s="115"/>
      <c r="AB3418" s="46"/>
      <c r="AC3418" s="46"/>
      <c r="AD3418" s="46"/>
      <c r="AE3418" s="46"/>
      <c r="AF3418" s="46"/>
    </row>
    <row r="3419" spans="1:32" x14ac:dyDescent="0.2">
      <c r="A3419"/>
      <c r="B3419"/>
      <c r="D3419"/>
      <c r="F3419"/>
      <c r="G3419"/>
      <c r="H3419"/>
      <c r="I3419"/>
      <c r="J3419"/>
      <c r="K3419"/>
      <c r="L3419"/>
      <c r="M3419"/>
      <c r="N3419"/>
      <c r="O3419"/>
      <c r="P3419"/>
      <c r="Q3419"/>
      <c r="R3419"/>
      <c r="S3419"/>
      <c r="T3419"/>
      <c r="U3419"/>
      <c r="V3419"/>
      <c r="W3419" s="115"/>
      <c r="AB3419" s="46"/>
      <c r="AC3419" s="46"/>
      <c r="AD3419" s="46"/>
      <c r="AE3419" s="46"/>
      <c r="AF3419" s="46"/>
    </row>
    <row r="3420" spans="1:32" x14ac:dyDescent="0.2">
      <c r="A3420"/>
      <c r="B3420"/>
      <c r="D3420"/>
      <c r="F3420"/>
      <c r="G3420"/>
      <c r="H3420"/>
      <c r="I3420"/>
      <c r="J3420"/>
      <c r="K3420"/>
      <c r="L3420"/>
      <c r="M3420"/>
      <c r="N3420"/>
      <c r="O3420"/>
      <c r="P3420"/>
      <c r="Q3420"/>
      <c r="R3420"/>
      <c r="S3420"/>
      <c r="T3420"/>
      <c r="U3420"/>
      <c r="V3420"/>
      <c r="W3420" s="115"/>
      <c r="AB3420" s="46"/>
      <c r="AC3420" s="46"/>
      <c r="AD3420" s="46"/>
      <c r="AE3420" s="46"/>
      <c r="AF3420" s="46"/>
    </row>
    <row r="3421" spans="1:32" x14ac:dyDescent="0.2">
      <c r="A3421"/>
      <c r="B3421"/>
      <c r="D3421"/>
      <c r="F3421"/>
      <c r="G3421"/>
      <c r="H3421"/>
      <c r="I3421"/>
      <c r="J3421"/>
      <c r="K3421"/>
      <c r="L3421"/>
      <c r="M3421"/>
      <c r="N3421"/>
      <c r="O3421"/>
      <c r="P3421"/>
      <c r="Q3421"/>
      <c r="R3421"/>
      <c r="S3421"/>
      <c r="T3421"/>
      <c r="U3421"/>
      <c r="V3421"/>
      <c r="W3421" s="115"/>
      <c r="AB3421" s="46"/>
      <c r="AC3421" s="46"/>
      <c r="AD3421" s="46"/>
      <c r="AE3421" s="46"/>
      <c r="AF3421" s="46"/>
    </row>
    <row r="3422" spans="1:32" x14ac:dyDescent="0.2">
      <c r="A3422"/>
      <c r="B3422"/>
      <c r="D3422"/>
      <c r="F3422"/>
      <c r="G3422"/>
      <c r="H3422"/>
      <c r="I3422"/>
      <c r="J3422"/>
      <c r="K3422"/>
      <c r="L3422"/>
      <c r="M3422"/>
      <c r="N3422"/>
      <c r="O3422"/>
      <c r="P3422"/>
      <c r="Q3422"/>
      <c r="R3422"/>
      <c r="S3422"/>
      <c r="T3422"/>
      <c r="U3422"/>
      <c r="V3422"/>
      <c r="W3422" s="115"/>
      <c r="AB3422" s="46"/>
      <c r="AC3422" s="46"/>
      <c r="AD3422" s="46"/>
      <c r="AE3422" s="46"/>
      <c r="AF3422" s="46"/>
    </row>
    <row r="3423" spans="1:32" x14ac:dyDescent="0.2">
      <c r="A3423"/>
      <c r="B3423"/>
      <c r="D3423"/>
      <c r="F3423"/>
      <c r="G3423"/>
      <c r="H3423"/>
      <c r="I3423"/>
      <c r="J3423"/>
      <c r="K3423"/>
      <c r="L3423"/>
      <c r="M3423"/>
      <c r="N3423"/>
      <c r="O3423"/>
      <c r="P3423"/>
      <c r="Q3423"/>
      <c r="R3423"/>
      <c r="S3423"/>
      <c r="T3423"/>
      <c r="U3423"/>
      <c r="V3423"/>
      <c r="W3423" s="115"/>
      <c r="AB3423" s="46"/>
      <c r="AC3423" s="46"/>
      <c r="AD3423" s="46"/>
      <c r="AE3423" s="46"/>
      <c r="AF3423" s="46"/>
    </row>
    <row r="3424" spans="1:32" x14ac:dyDescent="0.2">
      <c r="A3424"/>
      <c r="B3424"/>
      <c r="D3424"/>
      <c r="F3424"/>
      <c r="G3424"/>
      <c r="H3424"/>
      <c r="I3424"/>
      <c r="J3424"/>
      <c r="K3424"/>
      <c r="L3424"/>
      <c r="M3424"/>
      <c r="N3424"/>
      <c r="O3424"/>
      <c r="P3424"/>
      <c r="Q3424"/>
      <c r="R3424"/>
      <c r="S3424"/>
      <c r="T3424"/>
      <c r="U3424"/>
      <c r="V3424"/>
      <c r="W3424" s="115"/>
      <c r="AB3424" s="46"/>
      <c r="AC3424" s="46"/>
      <c r="AD3424" s="46"/>
      <c r="AE3424" s="46"/>
      <c r="AF3424" s="46"/>
    </row>
    <row r="3425" spans="1:32" x14ac:dyDescent="0.2">
      <c r="A3425"/>
      <c r="B3425"/>
      <c r="D3425"/>
      <c r="F3425"/>
      <c r="G3425"/>
      <c r="H3425"/>
      <c r="I3425"/>
      <c r="J3425"/>
      <c r="K3425"/>
      <c r="L3425"/>
      <c r="M3425"/>
      <c r="N3425"/>
      <c r="O3425"/>
      <c r="P3425"/>
      <c r="Q3425"/>
      <c r="R3425"/>
      <c r="S3425"/>
      <c r="T3425"/>
      <c r="U3425"/>
      <c r="V3425"/>
      <c r="W3425" s="115"/>
      <c r="AB3425" s="46"/>
      <c r="AC3425" s="46"/>
      <c r="AD3425" s="46"/>
      <c r="AE3425" s="46"/>
      <c r="AF3425" s="46"/>
    </row>
    <row r="3426" spans="1:32" x14ac:dyDescent="0.2">
      <c r="A3426"/>
      <c r="B3426"/>
      <c r="D3426"/>
      <c r="F3426"/>
      <c r="G3426"/>
      <c r="H3426"/>
      <c r="I3426"/>
      <c r="J3426"/>
      <c r="K3426"/>
      <c r="L3426"/>
      <c r="M3426"/>
      <c r="N3426"/>
      <c r="O3426"/>
      <c r="P3426"/>
      <c r="Q3426"/>
      <c r="R3426"/>
      <c r="S3426"/>
      <c r="T3426"/>
      <c r="U3426"/>
      <c r="V3426"/>
      <c r="W3426" s="115"/>
      <c r="AB3426" s="46"/>
      <c r="AC3426" s="46"/>
      <c r="AD3426" s="46"/>
      <c r="AE3426" s="46"/>
      <c r="AF3426" s="46"/>
    </row>
    <row r="3427" spans="1:32" x14ac:dyDescent="0.2">
      <c r="A3427"/>
      <c r="B3427"/>
      <c r="D3427"/>
      <c r="F3427"/>
      <c r="G3427"/>
      <c r="H3427"/>
      <c r="I3427"/>
      <c r="J3427"/>
      <c r="K3427"/>
      <c r="L3427"/>
      <c r="M3427"/>
      <c r="N3427"/>
      <c r="O3427"/>
      <c r="P3427"/>
      <c r="Q3427"/>
      <c r="R3427"/>
      <c r="S3427"/>
      <c r="T3427"/>
      <c r="U3427"/>
      <c r="V3427"/>
      <c r="W3427" s="115"/>
      <c r="AB3427" s="46"/>
      <c r="AC3427" s="46"/>
      <c r="AD3427" s="46"/>
      <c r="AE3427" s="46"/>
      <c r="AF3427" s="46"/>
    </row>
    <row r="3428" spans="1:32" x14ac:dyDescent="0.2">
      <c r="A3428"/>
      <c r="B3428"/>
      <c r="D3428"/>
      <c r="F3428"/>
      <c r="G3428"/>
      <c r="H3428"/>
      <c r="I3428"/>
      <c r="J3428"/>
      <c r="K3428"/>
      <c r="L3428"/>
      <c r="M3428"/>
      <c r="N3428"/>
      <c r="O3428"/>
      <c r="P3428"/>
      <c r="Q3428"/>
      <c r="R3428"/>
      <c r="S3428"/>
      <c r="T3428"/>
      <c r="U3428"/>
      <c r="V3428"/>
      <c r="W3428" s="115"/>
      <c r="AB3428" s="46"/>
      <c r="AC3428" s="46"/>
      <c r="AD3428" s="46"/>
      <c r="AE3428" s="46"/>
      <c r="AF3428" s="46"/>
    </row>
    <row r="3429" spans="1:32" x14ac:dyDescent="0.2">
      <c r="A3429"/>
      <c r="B3429"/>
      <c r="D3429"/>
      <c r="F3429"/>
      <c r="G3429"/>
      <c r="H3429"/>
      <c r="I3429"/>
      <c r="J3429"/>
      <c r="K3429"/>
      <c r="L3429"/>
      <c r="M3429"/>
      <c r="N3429"/>
      <c r="O3429"/>
      <c r="P3429"/>
      <c r="Q3429"/>
      <c r="R3429"/>
      <c r="S3429"/>
      <c r="T3429"/>
      <c r="U3429"/>
      <c r="V3429"/>
      <c r="W3429" s="115"/>
      <c r="AB3429" s="46"/>
      <c r="AC3429" s="46"/>
      <c r="AD3429" s="46"/>
      <c r="AE3429" s="46"/>
      <c r="AF3429" s="46"/>
    </row>
    <row r="3430" spans="1:32" x14ac:dyDescent="0.2">
      <c r="A3430"/>
      <c r="B3430"/>
      <c r="D3430"/>
      <c r="F3430"/>
      <c r="G3430"/>
      <c r="H3430"/>
      <c r="I3430"/>
      <c r="J3430"/>
      <c r="K3430"/>
      <c r="L3430"/>
      <c r="M3430"/>
      <c r="N3430"/>
      <c r="O3430"/>
      <c r="P3430"/>
      <c r="Q3430"/>
      <c r="R3430"/>
      <c r="S3430"/>
      <c r="T3430"/>
      <c r="U3430"/>
      <c r="V3430"/>
      <c r="W3430" s="115"/>
      <c r="AB3430" s="46"/>
      <c r="AC3430" s="46"/>
      <c r="AD3430" s="46"/>
      <c r="AE3430" s="46"/>
      <c r="AF3430" s="46"/>
    </row>
    <row r="3431" spans="1:32" x14ac:dyDescent="0.2">
      <c r="A3431"/>
      <c r="B3431"/>
      <c r="D3431"/>
      <c r="F3431"/>
      <c r="G3431"/>
      <c r="H3431"/>
      <c r="I3431"/>
      <c r="J3431"/>
      <c r="K3431"/>
      <c r="L3431"/>
      <c r="M3431"/>
      <c r="N3431"/>
      <c r="O3431"/>
      <c r="P3431"/>
      <c r="Q3431"/>
      <c r="R3431"/>
      <c r="S3431"/>
      <c r="T3431"/>
      <c r="U3431"/>
      <c r="V3431"/>
      <c r="W3431" s="115"/>
      <c r="AB3431" s="46"/>
      <c r="AC3431" s="46"/>
      <c r="AD3431" s="46"/>
      <c r="AE3431" s="46"/>
      <c r="AF3431" s="46"/>
    </row>
    <row r="3432" spans="1:32" x14ac:dyDescent="0.2">
      <c r="A3432"/>
      <c r="B3432"/>
      <c r="D3432"/>
      <c r="F3432"/>
      <c r="G3432"/>
      <c r="H3432"/>
      <c r="I3432"/>
      <c r="J3432"/>
      <c r="K3432"/>
      <c r="L3432"/>
      <c r="M3432"/>
      <c r="N3432"/>
      <c r="O3432"/>
      <c r="P3432"/>
      <c r="Q3432"/>
      <c r="R3432"/>
      <c r="S3432"/>
      <c r="T3432"/>
      <c r="U3432"/>
      <c r="V3432"/>
      <c r="W3432" s="115"/>
      <c r="AB3432" s="46"/>
      <c r="AC3432" s="46"/>
      <c r="AD3432" s="46"/>
      <c r="AE3432" s="46"/>
      <c r="AF3432" s="46"/>
    </row>
    <row r="3433" spans="1:32" x14ac:dyDescent="0.2">
      <c r="A3433"/>
      <c r="B3433"/>
      <c r="D3433"/>
      <c r="F3433"/>
      <c r="G3433"/>
      <c r="H3433"/>
      <c r="I3433"/>
      <c r="J3433"/>
      <c r="K3433"/>
      <c r="L3433"/>
      <c r="M3433"/>
      <c r="N3433"/>
      <c r="O3433"/>
      <c r="P3433"/>
      <c r="Q3433"/>
      <c r="R3433"/>
      <c r="S3433"/>
      <c r="T3433"/>
      <c r="U3433"/>
      <c r="V3433"/>
      <c r="W3433" s="115"/>
      <c r="AB3433" s="46"/>
      <c r="AC3433" s="46"/>
      <c r="AD3433" s="46"/>
      <c r="AE3433" s="46"/>
      <c r="AF3433" s="46"/>
    </row>
    <row r="3434" spans="1:32" x14ac:dyDescent="0.2">
      <c r="A3434"/>
      <c r="B3434"/>
      <c r="D3434"/>
      <c r="F3434"/>
      <c r="G3434"/>
      <c r="H3434"/>
      <c r="I3434"/>
      <c r="J3434"/>
      <c r="K3434"/>
      <c r="L3434"/>
      <c r="M3434"/>
      <c r="N3434"/>
      <c r="O3434"/>
      <c r="P3434"/>
      <c r="Q3434"/>
      <c r="R3434"/>
      <c r="S3434"/>
      <c r="T3434"/>
      <c r="U3434"/>
      <c r="V3434"/>
      <c r="W3434" s="115"/>
      <c r="AB3434" s="46"/>
      <c r="AC3434" s="46"/>
      <c r="AD3434" s="46"/>
      <c r="AE3434" s="46"/>
      <c r="AF3434" s="46"/>
    </row>
    <row r="3435" spans="1:32" x14ac:dyDescent="0.2">
      <c r="A3435"/>
      <c r="B3435"/>
      <c r="D3435"/>
      <c r="F3435"/>
      <c r="G3435"/>
      <c r="H3435"/>
      <c r="I3435"/>
      <c r="J3435"/>
      <c r="K3435"/>
      <c r="L3435"/>
      <c r="M3435"/>
      <c r="N3435"/>
      <c r="O3435"/>
      <c r="P3435"/>
      <c r="Q3435"/>
      <c r="R3435"/>
      <c r="S3435"/>
      <c r="T3435"/>
      <c r="U3435"/>
      <c r="V3435"/>
      <c r="W3435" s="115"/>
      <c r="AB3435" s="46"/>
      <c r="AC3435" s="46"/>
      <c r="AD3435" s="46"/>
      <c r="AE3435" s="46"/>
      <c r="AF3435" s="46"/>
    </row>
    <row r="3436" spans="1:32" x14ac:dyDescent="0.2">
      <c r="A3436"/>
      <c r="B3436"/>
      <c r="D3436"/>
      <c r="F3436"/>
      <c r="G3436"/>
      <c r="H3436"/>
      <c r="I3436"/>
      <c r="J3436"/>
      <c r="K3436"/>
      <c r="L3436"/>
      <c r="M3436"/>
      <c r="N3436"/>
      <c r="O3436"/>
      <c r="P3436"/>
      <c r="Q3436"/>
      <c r="R3436"/>
      <c r="S3436"/>
      <c r="T3436"/>
      <c r="U3436"/>
      <c r="V3436"/>
      <c r="W3436" s="115"/>
      <c r="AB3436" s="46"/>
      <c r="AC3436" s="46"/>
      <c r="AD3436" s="46"/>
      <c r="AE3436" s="46"/>
      <c r="AF3436" s="46"/>
    </row>
    <row r="3437" spans="1:32" x14ac:dyDescent="0.2">
      <c r="A3437"/>
      <c r="B3437"/>
      <c r="D3437"/>
      <c r="F3437"/>
      <c r="G3437"/>
      <c r="H3437"/>
      <c r="I3437"/>
      <c r="J3437"/>
      <c r="K3437"/>
      <c r="L3437"/>
      <c r="M3437"/>
      <c r="N3437"/>
      <c r="O3437"/>
      <c r="P3437"/>
      <c r="Q3437"/>
      <c r="R3437"/>
      <c r="S3437"/>
      <c r="T3437"/>
      <c r="U3437"/>
      <c r="V3437"/>
      <c r="W3437" s="115"/>
      <c r="AB3437" s="46"/>
      <c r="AC3437" s="46"/>
      <c r="AD3437" s="46"/>
      <c r="AE3437" s="46"/>
      <c r="AF3437" s="46"/>
    </row>
    <row r="3438" spans="1:32" x14ac:dyDescent="0.2">
      <c r="A3438"/>
      <c r="B3438"/>
      <c r="D3438"/>
      <c r="F3438"/>
      <c r="G3438"/>
      <c r="H3438"/>
      <c r="I3438"/>
      <c r="J3438"/>
      <c r="K3438"/>
      <c r="L3438"/>
      <c r="M3438"/>
      <c r="N3438"/>
      <c r="O3438"/>
      <c r="P3438"/>
      <c r="Q3438"/>
      <c r="R3438"/>
      <c r="S3438"/>
      <c r="T3438"/>
      <c r="U3438"/>
      <c r="V3438"/>
      <c r="W3438" s="115"/>
      <c r="AB3438" s="46"/>
      <c r="AC3438" s="46"/>
      <c r="AD3438" s="46"/>
      <c r="AE3438" s="46"/>
      <c r="AF3438" s="46"/>
    </row>
    <row r="3439" spans="1:32" x14ac:dyDescent="0.2">
      <c r="A3439"/>
      <c r="B3439"/>
      <c r="D3439"/>
      <c r="F3439"/>
      <c r="G3439"/>
      <c r="H3439"/>
      <c r="I3439"/>
      <c r="J3439"/>
      <c r="K3439"/>
      <c r="L3439"/>
      <c r="M3439"/>
      <c r="N3439"/>
      <c r="O3439"/>
      <c r="P3439"/>
      <c r="Q3439"/>
      <c r="R3439"/>
      <c r="S3439"/>
      <c r="T3439"/>
      <c r="U3439"/>
      <c r="V3439"/>
      <c r="W3439" s="115"/>
      <c r="AB3439" s="46"/>
      <c r="AC3439" s="46"/>
      <c r="AD3439" s="46"/>
      <c r="AE3439" s="46"/>
      <c r="AF3439" s="46"/>
    </row>
    <row r="3440" spans="1:32" x14ac:dyDescent="0.2">
      <c r="A3440"/>
      <c r="B3440"/>
      <c r="D3440"/>
      <c r="F3440"/>
      <c r="G3440"/>
      <c r="H3440"/>
      <c r="I3440"/>
      <c r="J3440"/>
      <c r="K3440"/>
      <c r="L3440"/>
      <c r="M3440"/>
      <c r="N3440"/>
      <c r="O3440"/>
      <c r="P3440"/>
      <c r="Q3440"/>
      <c r="R3440"/>
      <c r="S3440"/>
      <c r="T3440"/>
      <c r="U3440"/>
      <c r="V3440"/>
      <c r="W3440" s="115"/>
      <c r="AB3440" s="46"/>
      <c r="AC3440" s="46"/>
      <c r="AD3440" s="46"/>
      <c r="AE3440" s="46"/>
      <c r="AF3440" s="46"/>
    </row>
    <row r="3441" spans="1:32" x14ac:dyDescent="0.2">
      <c r="A3441"/>
      <c r="B3441"/>
      <c r="D3441"/>
      <c r="F3441"/>
      <c r="G3441"/>
      <c r="H3441"/>
      <c r="I3441"/>
      <c r="J3441"/>
      <c r="K3441"/>
      <c r="L3441"/>
      <c r="M3441"/>
      <c r="N3441"/>
      <c r="O3441"/>
      <c r="P3441"/>
      <c r="Q3441"/>
      <c r="R3441"/>
      <c r="S3441"/>
      <c r="T3441"/>
      <c r="U3441"/>
      <c r="V3441"/>
      <c r="W3441" s="115"/>
      <c r="AB3441" s="46"/>
      <c r="AC3441" s="46"/>
      <c r="AD3441" s="46"/>
      <c r="AE3441" s="46"/>
      <c r="AF3441" s="46"/>
    </row>
    <row r="3442" spans="1:32" x14ac:dyDescent="0.2">
      <c r="A3442"/>
      <c r="B3442"/>
      <c r="D3442"/>
      <c r="F3442"/>
      <c r="G3442"/>
      <c r="H3442"/>
      <c r="I3442"/>
      <c r="J3442"/>
      <c r="K3442"/>
      <c r="L3442"/>
      <c r="M3442"/>
      <c r="N3442"/>
      <c r="O3442"/>
      <c r="P3442"/>
      <c r="Q3442"/>
      <c r="R3442"/>
      <c r="S3442"/>
      <c r="T3442"/>
      <c r="U3442"/>
      <c r="V3442"/>
      <c r="W3442" s="115"/>
      <c r="AB3442" s="46"/>
      <c r="AC3442" s="46"/>
      <c r="AD3442" s="46"/>
      <c r="AE3442" s="46"/>
      <c r="AF3442" s="46"/>
    </row>
    <row r="3443" spans="1:32" x14ac:dyDescent="0.2">
      <c r="A3443"/>
      <c r="B3443"/>
      <c r="D3443"/>
      <c r="F3443"/>
      <c r="G3443"/>
      <c r="H3443"/>
      <c r="I3443"/>
      <c r="J3443"/>
      <c r="K3443"/>
      <c r="L3443"/>
      <c r="M3443"/>
      <c r="N3443"/>
      <c r="O3443"/>
      <c r="P3443"/>
      <c r="Q3443"/>
      <c r="R3443"/>
      <c r="S3443"/>
      <c r="T3443"/>
      <c r="U3443"/>
      <c r="V3443"/>
      <c r="W3443" s="115"/>
      <c r="AB3443" s="46"/>
      <c r="AC3443" s="46"/>
      <c r="AD3443" s="46"/>
      <c r="AE3443" s="46"/>
      <c r="AF3443" s="46"/>
    </row>
    <row r="3444" spans="1:32" x14ac:dyDescent="0.2">
      <c r="A3444"/>
      <c r="B3444"/>
      <c r="D3444"/>
      <c r="F3444"/>
      <c r="G3444"/>
      <c r="H3444"/>
      <c r="I3444"/>
      <c r="J3444"/>
      <c r="K3444"/>
      <c r="L3444"/>
      <c r="M3444"/>
      <c r="N3444"/>
      <c r="O3444"/>
      <c r="P3444"/>
      <c r="Q3444"/>
      <c r="R3444"/>
      <c r="S3444"/>
      <c r="T3444"/>
      <c r="U3444"/>
      <c r="V3444"/>
      <c r="W3444" s="115"/>
      <c r="AB3444" s="46"/>
      <c r="AC3444" s="46"/>
      <c r="AD3444" s="46"/>
      <c r="AE3444" s="46"/>
      <c r="AF3444" s="46"/>
    </row>
    <row r="3445" spans="1:32" x14ac:dyDescent="0.2">
      <c r="A3445"/>
      <c r="B3445"/>
      <c r="D3445"/>
      <c r="F3445"/>
      <c r="G3445"/>
      <c r="H3445"/>
      <c r="I3445"/>
      <c r="J3445"/>
      <c r="K3445"/>
      <c r="L3445"/>
      <c r="M3445"/>
      <c r="N3445"/>
      <c r="O3445"/>
      <c r="P3445"/>
      <c r="Q3445"/>
      <c r="R3445"/>
      <c r="S3445"/>
      <c r="T3445"/>
      <c r="U3445"/>
      <c r="V3445"/>
      <c r="W3445" s="115"/>
      <c r="AB3445" s="46"/>
      <c r="AC3445" s="46"/>
      <c r="AD3445" s="46"/>
      <c r="AE3445" s="46"/>
      <c r="AF3445" s="46"/>
    </row>
    <row r="3446" spans="1:32" x14ac:dyDescent="0.2">
      <c r="A3446"/>
      <c r="B3446"/>
      <c r="D3446"/>
      <c r="F3446"/>
      <c r="G3446"/>
      <c r="H3446"/>
      <c r="I3446"/>
      <c r="J3446"/>
      <c r="K3446"/>
      <c r="L3446"/>
      <c r="M3446"/>
      <c r="N3446"/>
      <c r="O3446"/>
      <c r="P3446"/>
      <c r="Q3446"/>
      <c r="R3446"/>
      <c r="S3446"/>
      <c r="T3446"/>
      <c r="U3446"/>
      <c r="V3446"/>
      <c r="W3446" s="115"/>
      <c r="AB3446" s="46"/>
      <c r="AC3446" s="46"/>
      <c r="AD3446" s="46"/>
      <c r="AE3446" s="46"/>
      <c r="AF3446" s="46"/>
    </row>
    <row r="3447" spans="1:32" x14ac:dyDescent="0.2">
      <c r="A3447"/>
      <c r="B3447"/>
      <c r="D3447"/>
      <c r="F3447"/>
      <c r="G3447"/>
      <c r="H3447"/>
      <c r="I3447"/>
      <c r="J3447"/>
      <c r="K3447"/>
      <c r="L3447"/>
      <c r="M3447"/>
      <c r="N3447"/>
      <c r="O3447"/>
      <c r="P3447"/>
      <c r="Q3447"/>
      <c r="R3447"/>
      <c r="S3447"/>
      <c r="T3447"/>
      <c r="U3447"/>
      <c r="V3447"/>
      <c r="W3447" s="115"/>
      <c r="AB3447" s="46"/>
      <c r="AC3447" s="46"/>
      <c r="AD3447" s="46"/>
      <c r="AE3447" s="46"/>
      <c r="AF3447" s="46"/>
    </row>
    <row r="3448" spans="1:32" x14ac:dyDescent="0.2">
      <c r="A3448"/>
      <c r="B3448"/>
      <c r="D3448"/>
      <c r="F3448"/>
      <c r="G3448"/>
      <c r="H3448"/>
      <c r="I3448"/>
      <c r="J3448"/>
      <c r="K3448"/>
      <c r="L3448"/>
      <c r="M3448"/>
      <c r="N3448"/>
      <c r="O3448"/>
      <c r="P3448"/>
      <c r="Q3448"/>
      <c r="R3448"/>
      <c r="S3448"/>
      <c r="T3448"/>
      <c r="U3448"/>
      <c r="V3448"/>
      <c r="W3448" s="115"/>
      <c r="AB3448" s="46"/>
      <c r="AC3448" s="46"/>
      <c r="AD3448" s="46"/>
      <c r="AE3448" s="46"/>
      <c r="AF3448" s="46"/>
    </row>
    <row r="3449" spans="1:32" x14ac:dyDescent="0.2">
      <c r="A3449"/>
      <c r="B3449"/>
      <c r="D3449"/>
      <c r="F3449"/>
      <c r="G3449"/>
      <c r="H3449"/>
      <c r="I3449"/>
      <c r="J3449"/>
      <c r="K3449"/>
      <c r="L3449"/>
      <c r="M3449"/>
      <c r="N3449"/>
      <c r="O3449"/>
      <c r="P3449"/>
      <c r="Q3449"/>
      <c r="R3449"/>
      <c r="S3449"/>
      <c r="T3449"/>
      <c r="U3449"/>
      <c r="V3449"/>
      <c r="W3449" s="115"/>
      <c r="AB3449" s="46"/>
      <c r="AC3449" s="46"/>
      <c r="AD3449" s="46"/>
      <c r="AE3449" s="46"/>
      <c r="AF3449" s="46"/>
    </row>
    <row r="3450" spans="1:32" x14ac:dyDescent="0.2">
      <c r="A3450"/>
      <c r="B3450"/>
      <c r="D3450"/>
      <c r="F3450"/>
      <c r="G3450"/>
      <c r="H3450"/>
      <c r="I3450"/>
      <c r="J3450"/>
      <c r="K3450"/>
      <c r="L3450"/>
      <c r="M3450"/>
      <c r="N3450"/>
      <c r="O3450"/>
      <c r="P3450"/>
      <c r="Q3450"/>
      <c r="R3450"/>
      <c r="S3450"/>
      <c r="T3450"/>
      <c r="U3450"/>
      <c r="V3450"/>
      <c r="W3450" s="115"/>
      <c r="AB3450" s="46"/>
      <c r="AC3450" s="46"/>
      <c r="AD3450" s="46"/>
      <c r="AE3450" s="46"/>
      <c r="AF3450" s="46"/>
    </row>
    <row r="3451" spans="1:32" x14ac:dyDescent="0.2">
      <c r="A3451"/>
      <c r="B3451"/>
      <c r="D3451"/>
      <c r="F3451"/>
      <c r="G3451"/>
      <c r="H3451"/>
      <c r="I3451"/>
      <c r="J3451"/>
      <c r="K3451"/>
      <c r="L3451"/>
      <c r="M3451"/>
      <c r="N3451"/>
      <c r="O3451"/>
      <c r="P3451"/>
      <c r="Q3451"/>
      <c r="R3451"/>
      <c r="S3451"/>
      <c r="T3451"/>
      <c r="U3451"/>
      <c r="V3451"/>
      <c r="W3451" s="115"/>
      <c r="AB3451" s="46"/>
      <c r="AC3451" s="46"/>
      <c r="AD3451" s="46"/>
      <c r="AE3451" s="46"/>
      <c r="AF3451" s="46"/>
    </row>
    <row r="3452" spans="1:32" x14ac:dyDescent="0.2">
      <c r="A3452"/>
      <c r="B3452"/>
      <c r="D3452"/>
      <c r="F3452"/>
      <c r="G3452"/>
      <c r="H3452"/>
      <c r="I3452"/>
      <c r="J3452"/>
      <c r="K3452"/>
      <c r="L3452"/>
      <c r="M3452"/>
      <c r="N3452"/>
      <c r="O3452"/>
      <c r="P3452"/>
      <c r="Q3452"/>
      <c r="R3452"/>
      <c r="S3452"/>
      <c r="T3452"/>
      <c r="U3452"/>
      <c r="V3452"/>
      <c r="W3452" s="115"/>
      <c r="AB3452" s="46"/>
      <c r="AC3452" s="46"/>
      <c r="AD3452" s="46"/>
      <c r="AE3452" s="46"/>
      <c r="AF3452" s="46"/>
    </row>
    <row r="3453" spans="1:32" x14ac:dyDescent="0.2">
      <c r="A3453"/>
      <c r="B3453"/>
      <c r="D3453"/>
      <c r="F3453"/>
      <c r="G3453"/>
      <c r="H3453"/>
      <c r="I3453"/>
      <c r="J3453"/>
      <c r="K3453"/>
      <c r="L3453"/>
      <c r="M3453"/>
      <c r="N3453"/>
      <c r="O3453"/>
      <c r="P3453"/>
      <c r="Q3453"/>
      <c r="R3453"/>
      <c r="S3453"/>
      <c r="T3453"/>
      <c r="U3453"/>
      <c r="V3453"/>
      <c r="W3453" s="115"/>
      <c r="AB3453" s="46"/>
      <c r="AC3453" s="46"/>
      <c r="AD3453" s="46"/>
      <c r="AE3453" s="46"/>
      <c r="AF3453" s="46"/>
    </row>
    <row r="3454" spans="1:32" x14ac:dyDescent="0.2">
      <c r="A3454"/>
      <c r="B3454"/>
      <c r="D3454"/>
      <c r="F3454"/>
      <c r="G3454"/>
      <c r="H3454"/>
      <c r="I3454"/>
      <c r="J3454"/>
      <c r="K3454"/>
      <c r="L3454"/>
      <c r="M3454"/>
      <c r="N3454"/>
      <c r="O3454"/>
      <c r="P3454"/>
      <c r="Q3454"/>
      <c r="R3454"/>
      <c r="S3454"/>
      <c r="T3454"/>
      <c r="U3454"/>
      <c r="V3454"/>
      <c r="W3454" s="115"/>
      <c r="AB3454" s="46"/>
      <c r="AC3454" s="46"/>
      <c r="AD3454" s="46"/>
      <c r="AE3454" s="46"/>
      <c r="AF3454" s="46"/>
    </row>
    <row r="3455" spans="1:32" x14ac:dyDescent="0.2">
      <c r="A3455"/>
      <c r="B3455"/>
      <c r="D3455"/>
      <c r="F3455"/>
      <c r="G3455"/>
      <c r="H3455"/>
      <c r="I3455"/>
      <c r="J3455"/>
      <c r="K3455"/>
      <c r="L3455"/>
      <c r="M3455"/>
      <c r="N3455"/>
      <c r="O3455"/>
      <c r="P3455"/>
      <c r="Q3455"/>
      <c r="R3455"/>
      <c r="S3455"/>
      <c r="T3455"/>
      <c r="U3455"/>
      <c r="V3455"/>
      <c r="W3455" s="115"/>
      <c r="AB3455" s="46"/>
      <c r="AC3455" s="46"/>
      <c r="AD3455" s="46"/>
      <c r="AE3455" s="46"/>
      <c r="AF3455" s="46"/>
    </row>
    <row r="3456" spans="1:32" x14ac:dyDescent="0.2">
      <c r="A3456"/>
      <c r="B3456"/>
      <c r="D3456"/>
      <c r="F3456"/>
      <c r="G3456"/>
      <c r="H3456"/>
      <c r="I3456"/>
      <c r="J3456"/>
      <c r="K3456"/>
      <c r="L3456"/>
      <c r="M3456"/>
      <c r="N3456"/>
      <c r="O3456"/>
      <c r="P3456"/>
      <c r="Q3456"/>
      <c r="R3456"/>
      <c r="S3456"/>
      <c r="T3456"/>
      <c r="U3456"/>
      <c r="V3456"/>
      <c r="W3456" s="115"/>
      <c r="AB3456" s="46"/>
      <c r="AC3456" s="46"/>
      <c r="AD3456" s="46"/>
      <c r="AE3456" s="46"/>
      <c r="AF3456" s="46"/>
    </row>
    <row r="3457" spans="1:32" x14ac:dyDescent="0.2">
      <c r="A3457"/>
      <c r="B3457"/>
      <c r="D3457"/>
      <c r="F3457"/>
      <c r="G3457"/>
      <c r="H3457"/>
      <c r="I3457"/>
      <c r="J3457"/>
      <c r="K3457"/>
      <c r="L3457"/>
      <c r="M3457"/>
      <c r="N3457"/>
      <c r="O3457"/>
      <c r="P3457"/>
      <c r="Q3457"/>
      <c r="R3457"/>
      <c r="S3457"/>
      <c r="T3457"/>
      <c r="U3457"/>
      <c r="V3457"/>
      <c r="W3457" s="115"/>
      <c r="AB3457" s="46"/>
      <c r="AC3457" s="46"/>
      <c r="AD3457" s="46"/>
      <c r="AE3457" s="46"/>
      <c r="AF3457" s="46"/>
    </row>
    <row r="3458" spans="1:32" x14ac:dyDescent="0.2">
      <c r="A3458"/>
      <c r="B3458"/>
      <c r="D3458"/>
      <c r="F3458"/>
      <c r="G3458"/>
      <c r="H3458"/>
      <c r="I3458"/>
      <c r="J3458"/>
      <c r="K3458"/>
      <c r="L3458"/>
      <c r="M3458"/>
      <c r="N3458"/>
      <c r="O3458"/>
      <c r="P3458"/>
      <c r="Q3458"/>
      <c r="R3458"/>
      <c r="S3458"/>
      <c r="T3458"/>
      <c r="U3458"/>
      <c r="V3458"/>
      <c r="W3458" s="115"/>
      <c r="AB3458" s="46"/>
      <c r="AC3458" s="46"/>
      <c r="AD3458" s="46"/>
      <c r="AE3458" s="46"/>
      <c r="AF3458" s="46"/>
    </row>
    <row r="3459" spans="1:32" x14ac:dyDescent="0.2">
      <c r="A3459"/>
      <c r="B3459"/>
      <c r="D3459"/>
      <c r="F3459"/>
      <c r="G3459"/>
      <c r="H3459"/>
      <c r="I3459"/>
      <c r="J3459"/>
      <c r="K3459"/>
      <c r="L3459"/>
      <c r="M3459"/>
      <c r="N3459"/>
      <c r="O3459"/>
      <c r="P3459"/>
      <c r="Q3459"/>
      <c r="R3459"/>
      <c r="S3459"/>
      <c r="T3459"/>
      <c r="U3459"/>
      <c r="V3459"/>
      <c r="W3459" s="115"/>
      <c r="AB3459" s="46"/>
      <c r="AC3459" s="46"/>
      <c r="AD3459" s="46"/>
      <c r="AE3459" s="46"/>
      <c r="AF3459" s="46"/>
    </row>
    <row r="3460" spans="1:32" x14ac:dyDescent="0.2">
      <c r="A3460"/>
      <c r="B3460"/>
      <c r="D3460"/>
      <c r="F3460"/>
      <c r="G3460"/>
      <c r="H3460"/>
      <c r="I3460"/>
      <c r="J3460"/>
      <c r="K3460"/>
      <c r="L3460"/>
      <c r="M3460"/>
      <c r="N3460"/>
      <c r="O3460"/>
      <c r="P3460"/>
      <c r="Q3460"/>
      <c r="R3460"/>
      <c r="S3460"/>
      <c r="T3460"/>
      <c r="U3460"/>
      <c r="V3460"/>
      <c r="W3460" s="115"/>
      <c r="AB3460" s="46"/>
      <c r="AC3460" s="46"/>
      <c r="AD3460" s="46"/>
      <c r="AE3460" s="46"/>
      <c r="AF3460" s="46"/>
    </row>
    <row r="3461" spans="1:32" x14ac:dyDescent="0.2">
      <c r="A3461"/>
      <c r="B3461"/>
      <c r="D3461"/>
      <c r="F3461"/>
      <c r="G3461"/>
      <c r="H3461"/>
      <c r="I3461"/>
      <c r="J3461"/>
      <c r="K3461"/>
      <c r="L3461"/>
      <c r="M3461"/>
      <c r="N3461"/>
      <c r="O3461"/>
      <c r="P3461"/>
      <c r="Q3461"/>
      <c r="R3461"/>
      <c r="S3461"/>
      <c r="T3461"/>
      <c r="U3461"/>
      <c r="V3461"/>
      <c r="W3461" s="115"/>
      <c r="AB3461" s="46"/>
      <c r="AC3461" s="46"/>
      <c r="AD3461" s="46"/>
      <c r="AE3461" s="46"/>
      <c r="AF3461" s="46"/>
    </row>
    <row r="3462" spans="1:32" x14ac:dyDescent="0.2">
      <c r="A3462"/>
      <c r="B3462"/>
      <c r="D3462"/>
      <c r="F3462"/>
      <c r="G3462"/>
      <c r="H3462"/>
      <c r="I3462"/>
      <c r="J3462"/>
      <c r="K3462"/>
      <c r="L3462"/>
      <c r="M3462"/>
      <c r="N3462"/>
      <c r="O3462"/>
      <c r="P3462"/>
      <c r="Q3462"/>
      <c r="R3462"/>
      <c r="S3462"/>
      <c r="T3462"/>
      <c r="U3462"/>
      <c r="V3462"/>
      <c r="W3462" s="115"/>
      <c r="AB3462" s="46"/>
      <c r="AC3462" s="46"/>
      <c r="AD3462" s="46"/>
      <c r="AE3462" s="46"/>
      <c r="AF3462" s="46"/>
    </row>
    <row r="3463" spans="1:32" x14ac:dyDescent="0.2">
      <c r="A3463"/>
      <c r="B3463"/>
      <c r="D3463"/>
      <c r="F3463"/>
      <c r="G3463"/>
      <c r="H3463"/>
      <c r="I3463"/>
      <c r="J3463"/>
      <c r="K3463"/>
      <c r="L3463"/>
      <c r="M3463"/>
      <c r="N3463"/>
      <c r="O3463"/>
      <c r="P3463"/>
      <c r="Q3463"/>
      <c r="R3463"/>
      <c r="S3463"/>
      <c r="T3463"/>
      <c r="U3463"/>
      <c r="V3463"/>
      <c r="W3463" s="115"/>
      <c r="AB3463" s="46"/>
      <c r="AC3463" s="46"/>
      <c r="AD3463" s="46"/>
      <c r="AE3463" s="46"/>
      <c r="AF3463" s="46"/>
    </row>
    <row r="3464" spans="1:32" x14ac:dyDescent="0.2">
      <c r="A3464"/>
      <c r="B3464"/>
      <c r="D3464"/>
      <c r="F3464"/>
      <c r="G3464"/>
      <c r="H3464"/>
      <c r="I3464"/>
      <c r="J3464"/>
      <c r="K3464"/>
      <c r="L3464"/>
      <c r="M3464"/>
      <c r="N3464"/>
      <c r="O3464"/>
      <c r="P3464"/>
      <c r="Q3464"/>
      <c r="R3464"/>
      <c r="S3464"/>
      <c r="T3464"/>
      <c r="U3464"/>
      <c r="V3464"/>
      <c r="W3464" s="115"/>
      <c r="AB3464" s="46"/>
      <c r="AC3464" s="46"/>
      <c r="AD3464" s="46"/>
      <c r="AE3464" s="46"/>
      <c r="AF3464" s="46"/>
    </row>
    <row r="3465" spans="1:32" x14ac:dyDescent="0.2">
      <c r="A3465"/>
      <c r="B3465"/>
      <c r="D3465"/>
      <c r="F3465"/>
      <c r="G3465"/>
      <c r="H3465"/>
      <c r="I3465"/>
      <c r="J3465"/>
      <c r="K3465"/>
      <c r="L3465"/>
      <c r="M3465"/>
      <c r="N3465"/>
      <c r="O3465"/>
      <c r="P3465"/>
      <c r="Q3465"/>
      <c r="R3465"/>
      <c r="S3465"/>
      <c r="T3465"/>
      <c r="U3465"/>
      <c r="V3465"/>
      <c r="W3465" s="115"/>
      <c r="AB3465" s="46"/>
      <c r="AC3465" s="46"/>
      <c r="AD3465" s="46"/>
      <c r="AE3465" s="46"/>
      <c r="AF3465" s="46"/>
    </row>
    <row r="3466" spans="1:32" x14ac:dyDescent="0.2">
      <c r="A3466"/>
      <c r="B3466"/>
      <c r="D3466"/>
      <c r="F3466"/>
      <c r="G3466"/>
      <c r="H3466"/>
      <c r="I3466"/>
      <c r="J3466"/>
      <c r="K3466"/>
      <c r="L3466"/>
      <c r="M3466"/>
      <c r="N3466"/>
      <c r="O3466"/>
      <c r="P3466"/>
      <c r="Q3466"/>
      <c r="R3466"/>
      <c r="S3466"/>
      <c r="T3466"/>
      <c r="U3466"/>
      <c r="V3466"/>
      <c r="W3466" s="115"/>
      <c r="AB3466" s="46"/>
      <c r="AC3466" s="46"/>
      <c r="AD3466" s="46"/>
      <c r="AE3466" s="46"/>
      <c r="AF3466" s="46"/>
    </row>
    <row r="3467" spans="1:32" x14ac:dyDescent="0.2">
      <c r="A3467"/>
      <c r="B3467"/>
      <c r="D3467"/>
      <c r="F3467"/>
      <c r="G3467"/>
      <c r="H3467"/>
      <c r="I3467"/>
      <c r="J3467"/>
      <c r="K3467"/>
      <c r="L3467"/>
      <c r="M3467"/>
      <c r="N3467"/>
      <c r="O3467"/>
      <c r="P3467"/>
      <c r="Q3467"/>
      <c r="R3467"/>
      <c r="S3467"/>
      <c r="T3467"/>
      <c r="U3467"/>
      <c r="V3467"/>
      <c r="W3467" s="115"/>
      <c r="AB3467" s="46"/>
      <c r="AC3467" s="46"/>
      <c r="AD3467" s="46"/>
      <c r="AE3467" s="46"/>
      <c r="AF3467" s="46"/>
    </row>
    <row r="3468" spans="1:32" x14ac:dyDescent="0.2">
      <c r="A3468"/>
      <c r="B3468"/>
      <c r="D3468"/>
      <c r="F3468"/>
      <c r="G3468"/>
      <c r="H3468"/>
      <c r="I3468"/>
      <c r="J3468"/>
      <c r="K3468"/>
      <c r="L3468"/>
      <c r="M3468"/>
      <c r="N3468"/>
      <c r="O3468"/>
      <c r="P3468"/>
      <c r="Q3468"/>
      <c r="R3468"/>
      <c r="S3468"/>
      <c r="T3468"/>
      <c r="U3468"/>
      <c r="V3468"/>
      <c r="W3468" s="115"/>
      <c r="AB3468" s="46"/>
      <c r="AC3468" s="46"/>
      <c r="AD3468" s="46"/>
      <c r="AE3468" s="46"/>
      <c r="AF3468" s="46"/>
    </row>
    <row r="3469" spans="1:32" x14ac:dyDescent="0.2">
      <c r="A3469"/>
      <c r="B3469"/>
      <c r="D3469"/>
      <c r="F3469"/>
      <c r="G3469"/>
      <c r="H3469"/>
      <c r="I3469"/>
      <c r="J3469"/>
      <c r="K3469"/>
      <c r="L3469"/>
      <c r="M3469"/>
      <c r="N3469"/>
      <c r="O3469"/>
      <c r="P3469"/>
      <c r="Q3469"/>
      <c r="R3469"/>
      <c r="S3469"/>
      <c r="T3469"/>
      <c r="U3469"/>
      <c r="V3469"/>
      <c r="W3469" s="115"/>
      <c r="AB3469" s="46"/>
      <c r="AC3469" s="46"/>
      <c r="AD3469" s="46"/>
      <c r="AE3469" s="46"/>
      <c r="AF3469" s="46"/>
    </row>
    <row r="3470" spans="1:32" x14ac:dyDescent="0.2">
      <c r="A3470"/>
      <c r="B3470"/>
      <c r="D3470"/>
      <c r="F3470"/>
      <c r="G3470"/>
      <c r="H3470"/>
      <c r="I3470"/>
      <c r="J3470"/>
      <c r="K3470"/>
      <c r="L3470"/>
      <c r="M3470"/>
      <c r="N3470"/>
      <c r="O3470"/>
      <c r="P3470"/>
      <c r="Q3470"/>
      <c r="R3470"/>
      <c r="S3470"/>
      <c r="T3470"/>
      <c r="U3470"/>
      <c r="V3470"/>
      <c r="W3470" s="115"/>
      <c r="AB3470" s="46"/>
      <c r="AC3470" s="46"/>
      <c r="AD3470" s="46"/>
      <c r="AE3470" s="46"/>
      <c r="AF3470" s="46"/>
    </row>
    <row r="3471" spans="1:32" x14ac:dyDescent="0.2">
      <c r="A3471"/>
      <c r="B3471"/>
      <c r="D3471"/>
      <c r="F3471"/>
      <c r="G3471"/>
      <c r="H3471"/>
      <c r="I3471"/>
      <c r="J3471"/>
      <c r="K3471"/>
      <c r="L3471"/>
      <c r="M3471"/>
      <c r="N3471"/>
      <c r="O3471"/>
      <c r="P3471"/>
      <c r="Q3471"/>
      <c r="R3471"/>
      <c r="S3471"/>
      <c r="T3471"/>
      <c r="U3471"/>
      <c r="V3471"/>
      <c r="W3471" s="115"/>
      <c r="AB3471" s="46"/>
      <c r="AC3471" s="46"/>
      <c r="AD3471" s="46"/>
      <c r="AE3471" s="46"/>
      <c r="AF3471" s="46"/>
    </row>
    <row r="3472" spans="1:32" x14ac:dyDescent="0.2">
      <c r="A3472"/>
      <c r="B3472"/>
      <c r="D3472"/>
      <c r="F3472"/>
      <c r="G3472"/>
      <c r="H3472"/>
      <c r="I3472"/>
      <c r="J3472"/>
      <c r="K3472"/>
      <c r="L3472"/>
      <c r="M3472"/>
      <c r="N3472"/>
      <c r="O3472"/>
      <c r="P3472"/>
      <c r="Q3472"/>
      <c r="R3472"/>
      <c r="S3472"/>
      <c r="T3472"/>
      <c r="U3472"/>
      <c r="V3472"/>
      <c r="W3472" s="115"/>
      <c r="AB3472" s="46"/>
      <c r="AC3472" s="46"/>
      <c r="AD3472" s="46"/>
      <c r="AE3472" s="46"/>
      <c r="AF3472" s="46"/>
    </row>
    <row r="3473" spans="1:32" x14ac:dyDescent="0.2">
      <c r="A3473"/>
      <c r="B3473"/>
      <c r="D3473"/>
      <c r="F3473"/>
      <c r="G3473"/>
      <c r="H3473"/>
      <c r="I3473"/>
      <c r="J3473"/>
      <c r="K3473"/>
      <c r="L3473"/>
      <c r="M3473"/>
      <c r="N3473"/>
      <c r="O3473"/>
      <c r="P3473"/>
      <c r="Q3473"/>
      <c r="R3473"/>
      <c r="S3473"/>
      <c r="T3473"/>
      <c r="U3473"/>
      <c r="V3473"/>
      <c r="W3473" s="115"/>
      <c r="AB3473" s="46"/>
      <c r="AC3473" s="46"/>
      <c r="AD3473" s="46"/>
      <c r="AE3473" s="46"/>
      <c r="AF3473" s="46"/>
    </row>
    <row r="3474" spans="1:32" x14ac:dyDescent="0.2">
      <c r="A3474"/>
      <c r="B3474"/>
      <c r="D3474"/>
      <c r="F3474"/>
      <c r="G3474"/>
      <c r="H3474"/>
      <c r="I3474"/>
      <c r="J3474"/>
      <c r="K3474"/>
      <c r="L3474"/>
      <c r="M3474"/>
      <c r="N3474"/>
      <c r="O3474"/>
      <c r="P3474"/>
      <c r="Q3474"/>
      <c r="R3474"/>
      <c r="S3474"/>
      <c r="T3474"/>
      <c r="U3474"/>
      <c r="V3474"/>
      <c r="W3474" s="115"/>
      <c r="AB3474" s="46"/>
      <c r="AC3474" s="46"/>
      <c r="AD3474" s="46"/>
      <c r="AE3474" s="46"/>
      <c r="AF3474" s="46"/>
    </row>
    <row r="3475" spans="1:32" x14ac:dyDescent="0.2">
      <c r="A3475"/>
      <c r="B3475"/>
      <c r="D3475"/>
      <c r="F3475"/>
      <c r="G3475"/>
      <c r="H3475"/>
      <c r="I3475"/>
      <c r="J3475"/>
      <c r="K3475"/>
      <c r="L3475"/>
      <c r="M3475"/>
      <c r="N3475"/>
      <c r="O3475"/>
      <c r="P3475"/>
      <c r="Q3475"/>
      <c r="R3475"/>
      <c r="S3475"/>
      <c r="T3475"/>
      <c r="U3475"/>
      <c r="V3475"/>
      <c r="W3475" s="115"/>
      <c r="AB3475" s="46"/>
      <c r="AC3475" s="46"/>
      <c r="AD3475" s="46"/>
      <c r="AE3475" s="46"/>
      <c r="AF3475" s="46"/>
    </row>
    <row r="3476" spans="1:32" x14ac:dyDescent="0.2">
      <c r="A3476"/>
      <c r="B3476"/>
      <c r="D3476"/>
      <c r="F3476"/>
      <c r="G3476"/>
      <c r="H3476"/>
      <c r="I3476"/>
      <c r="J3476"/>
      <c r="K3476"/>
      <c r="L3476"/>
      <c r="M3476"/>
      <c r="N3476"/>
      <c r="O3476"/>
      <c r="P3476"/>
      <c r="Q3476"/>
      <c r="R3476"/>
      <c r="S3476"/>
      <c r="T3476"/>
      <c r="U3476"/>
      <c r="V3476"/>
      <c r="W3476" s="115"/>
      <c r="AB3476" s="46"/>
      <c r="AC3476" s="46"/>
      <c r="AD3476" s="46"/>
      <c r="AE3476" s="46"/>
      <c r="AF3476" s="46"/>
    </row>
    <row r="3477" spans="1:32" x14ac:dyDescent="0.2">
      <c r="A3477"/>
      <c r="B3477"/>
      <c r="D3477"/>
      <c r="F3477"/>
      <c r="G3477"/>
      <c r="H3477"/>
      <c r="I3477"/>
      <c r="J3477"/>
      <c r="K3477"/>
      <c r="L3477"/>
      <c r="M3477"/>
      <c r="N3477"/>
      <c r="O3477"/>
      <c r="P3477"/>
      <c r="Q3477"/>
      <c r="R3477"/>
      <c r="S3477"/>
      <c r="T3477"/>
      <c r="U3477"/>
      <c r="V3477"/>
      <c r="W3477" s="115"/>
      <c r="AB3477" s="46"/>
      <c r="AC3477" s="46"/>
      <c r="AD3477" s="46"/>
      <c r="AE3477" s="46"/>
      <c r="AF3477" s="46"/>
    </row>
    <row r="3478" spans="1:32" x14ac:dyDescent="0.2">
      <c r="A3478"/>
      <c r="B3478"/>
      <c r="D3478"/>
      <c r="F3478"/>
      <c r="G3478"/>
      <c r="H3478"/>
      <c r="I3478"/>
      <c r="J3478"/>
      <c r="K3478"/>
      <c r="L3478"/>
      <c r="M3478"/>
      <c r="N3478"/>
      <c r="O3478"/>
      <c r="P3478"/>
      <c r="Q3478"/>
      <c r="R3478"/>
      <c r="S3478"/>
      <c r="T3478"/>
      <c r="U3478"/>
      <c r="V3478"/>
      <c r="W3478" s="115"/>
      <c r="AB3478" s="46"/>
      <c r="AC3478" s="46"/>
      <c r="AD3478" s="46"/>
      <c r="AE3478" s="46"/>
      <c r="AF3478" s="46"/>
    </row>
    <row r="3479" spans="1:32" x14ac:dyDescent="0.2">
      <c r="A3479"/>
      <c r="B3479"/>
      <c r="D3479"/>
      <c r="F3479"/>
      <c r="G3479"/>
      <c r="H3479"/>
      <c r="I3479"/>
      <c r="J3479"/>
      <c r="K3479"/>
      <c r="L3479"/>
      <c r="M3479"/>
      <c r="N3479"/>
      <c r="O3479"/>
      <c r="P3479"/>
      <c r="Q3479"/>
      <c r="R3479"/>
      <c r="S3479"/>
      <c r="T3479"/>
      <c r="U3479"/>
      <c r="V3479"/>
      <c r="W3479" s="115"/>
      <c r="AB3479" s="46"/>
      <c r="AC3479" s="46"/>
      <c r="AD3479" s="46"/>
      <c r="AE3479" s="46"/>
      <c r="AF3479" s="46"/>
    </row>
    <row r="3480" spans="1:32" x14ac:dyDescent="0.2">
      <c r="A3480"/>
      <c r="B3480"/>
      <c r="D3480"/>
      <c r="F3480"/>
      <c r="G3480"/>
      <c r="H3480"/>
      <c r="I3480"/>
      <c r="J3480"/>
      <c r="K3480"/>
      <c r="L3480"/>
      <c r="M3480"/>
      <c r="N3480"/>
      <c r="O3480"/>
      <c r="P3480"/>
      <c r="Q3480"/>
      <c r="R3480"/>
      <c r="S3480"/>
      <c r="T3480"/>
      <c r="U3480"/>
      <c r="V3480"/>
      <c r="W3480" s="115"/>
      <c r="AB3480" s="46"/>
      <c r="AC3480" s="46"/>
      <c r="AD3480" s="46"/>
      <c r="AE3480" s="46"/>
      <c r="AF3480" s="46"/>
    </row>
    <row r="3481" spans="1:32" x14ac:dyDescent="0.2">
      <c r="A3481"/>
      <c r="B3481"/>
      <c r="D3481"/>
      <c r="F3481"/>
      <c r="G3481"/>
      <c r="H3481"/>
      <c r="I3481"/>
      <c r="J3481"/>
      <c r="K3481"/>
      <c r="L3481"/>
      <c r="M3481"/>
      <c r="N3481"/>
      <c r="O3481"/>
      <c r="P3481"/>
      <c r="Q3481"/>
      <c r="R3481"/>
      <c r="S3481"/>
      <c r="T3481"/>
      <c r="U3481"/>
      <c r="V3481"/>
      <c r="W3481" s="115"/>
      <c r="AB3481" s="46"/>
      <c r="AC3481" s="46"/>
      <c r="AD3481" s="46"/>
      <c r="AE3481" s="46"/>
      <c r="AF3481" s="46"/>
    </row>
    <row r="3482" spans="1:32" x14ac:dyDescent="0.2">
      <c r="A3482"/>
      <c r="B3482"/>
      <c r="D3482"/>
      <c r="F3482"/>
      <c r="G3482"/>
      <c r="H3482"/>
      <c r="I3482"/>
      <c r="J3482"/>
      <c r="K3482"/>
      <c r="L3482"/>
      <c r="M3482"/>
      <c r="N3482"/>
      <c r="O3482"/>
      <c r="P3482"/>
      <c r="Q3482"/>
      <c r="R3482"/>
      <c r="S3482"/>
      <c r="T3482"/>
      <c r="U3482"/>
      <c r="V3482"/>
      <c r="W3482" s="115"/>
      <c r="AB3482" s="46"/>
      <c r="AC3482" s="46"/>
      <c r="AD3482" s="46"/>
      <c r="AE3482" s="46"/>
      <c r="AF3482" s="46"/>
    </row>
    <row r="3483" spans="1:32" x14ac:dyDescent="0.2">
      <c r="A3483"/>
      <c r="B3483"/>
      <c r="D3483"/>
      <c r="F3483"/>
      <c r="G3483"/>
      <c r="H3483"/>
      <c r="I3483"/>
      <c r="J3483"/>
      <c r="K3483"/>
      <c r="L3483"/>
      <c r="M3483"/>
      <c r="N3483"/>
      <c r="O3483"/>
      <c r="P3483"/>
      <c r="Q3483"/>
      <c r="R3483"/>
      <c r="S3483"/>
      <c r="T3483"/>
      <c r="U3483"/>
      <c r="V3483"/>
      <c r="W3483" s="115"/>
      <c r="AB3483" s="46"/>
      <c r="AC3483" s="46"/>
      <c r="AD3483" s="46"/>
      <c r="AE3483" s="46"/>
      <c r="AF3483" s="46"/>
    </row>
    <row r="3484" spans="1:32" x14ac:dyDescent="0.2">
      <c r="A3484"/>
      <c r="B3484"/>
      <c r="D3484"/>
      <c r="F3484"/>
      <c r="G3484"/>
      <c r="H3484"/>
      <c r="I3484"/>
      <c r="J3484"/>
      <c r="K3484"/>
      <c r="L3484"/>
      <c r="M3484"/>
      <c r="N3484"/>
      <c r="O3484"/>
      <c r="P3484"/>
      <c r="Q3484"/>
      <c r="R3484"/>
      <c r="S3484"/>
      <c r="T3484"/>
      <c r="U3484"/>
      <c r="V3484"/>
      <c r="W3484" s="115"/>
      <c r="AB3484" s="46"/>
      <c r="AC3484" s="46"/>
      <c r="AD3484" s="46"/>
      <c r="AE3484" s="46"/>
      <c r="AF3484" s="46"/>
    </row>
    <row r="3485" spans="1:32" x14ac:dyDescent="0.2">
      <c r="A3485"/>
      <c r="B3485"/>
      <c r="D3485"/>
      <c r="F3485"/>
      <c r="G3485"/>
      <c r="H3485"/>
      <c r="I3485"/>
      <c r="J3485"/>
      <c r="K3485"/>
      <c r="L3485"/>
      <c r="M3485"/>
      <c r="N3485"/>
      <c r="O3485"/>
      <c r="P3485"/>
      <c r="Q3485"/>
      <c r="R3485"/>
      <c r="S3485"/>
      <c r="T3485"/>
      <c r="U3485"/>
      <c r="V3485"/>
      <c r="W3485" s="115"/>
      <c r="AB3485" s="46"/>
      <c r="AC3485" s="46"/>
      <c r="AD3485" s="46"/>
      <c r="AE3485" s="46"/>
      <c r="AF3485" s="46"/>
    </row>
    <row r="3486" spans="1:32" x14ac:dyDescent="0.2">
      <c r="A3486"/>
      <c r="B3486"/>
      <c r="D3486"/>
      <c r="F3486"/>
      <c r="G3486"/>
      <c r="H3486"/>
      <c r="I3486"/>
      <c r="J3486"/>
      <c r="K3486"/>
      <c r="L3486"/>
      <c r="M3486"/>
      <c r="N3486"/>
      <c r="O3486"/>
      <c r="P3486"/>
      <c r="Q3486"/>
      <c r="R3486"/>
      <c r="S3486"/>
      <c r="T3486"/>
      <c r="U3486"/>
      <c r="V3486"/>
      <c r="W3486" s="115"/>
      <c r="AB3486" s="46"/>
      <c r="AC3486" s="46"/>
      <c r="AD3486" s="46"/>
      <c r="AE3486" s="46"/>
      <c r="AF3486" s="46"/>
    </row>
    <row r="3487" spans="1:32" x14ac:dyDescent="0.2">
      <c r="A3487"/>
      <c r="B3487"/>
      <c r="D3487"/>
      <c r="F3487"/>
      <c r="G3487"/>
      <c r="H3487"/>
      <c r="I3487"/>
      <c r="J3487"/>
      <c r="K3487"/>
      <c r="L3487"/>
      <c r="M3487"/>
      <c r="N3487"/>
      <c r="O3487"/>
      <c r="P3487"/>
      <c r="Q3487"/>
      <c r="R3487"/>
      <c r="S3487"/>
      <c r="T3487"/>
      <c r="U3487"/>
      <c r="V3487"/>
      <c r="W3487" s="115"/>
      <c r="AB3487" s="46"/>
      <c r="AC3487" s="46"/>
      <c r="AD3487" s="46"/>
      <c r="AE3487" s="46"/>
      <c r="AF3487" s="46"/>
    </row>
    <row r="3488" spans="1:32" x14ac:dyDescent="0.2">
      <c r="A3488"/>
      <c r="B3488"/>
      <c r="D3488"/>
      <c r="F3488"/>
      <c r="G3488"/>
      <c r="H3488"/>
      <c r="I3488"/>
      <c r="J3488"/>
      <c r="K3488"/>
      <c r="L3488"/>
      <c r="M3488"/>
      <c r="N3488"/>
      <c r="O3488"/>
      <c r="P3488"/>
      <c r="Q3488"/>
      <c r="R3488"/>
      <c r="S3488"/>
      <c r="T3488"/>
      <c r="U3488"/>
      <c r="V3488"/>
      <c r="W3488" s="115"/>
      <c r="AB3488" s="46"/>
      <c r="AC3488" s="46"/>
      <c r="AD3488" s="46"/>
      <c r="AE3488" s="46"/>
      <c r="AF3488" s="46"/>
    </row>
    <row r="3489" spans="1:32" x14ac:dyDescent="0.2">
      <c r="A3489"/>
      <c r="B3489"/>
      <c r="D3489"/>
      <c r="F3489"/>
      <c r="G3489"/>
      <c r="H3489"/>
      <c r="I3489"/>
      <c r="J3489"/>
      <c r="K3489"/>
      <c r="L3489"/>
      <c r="M3489"/>
      <c r="N3489"/>
      <c r="O3489"/>
      <c r="P3489"/>
      <c r="Q3489"/>
      <c r="R3489"/>
      <c r="S3489"/>
      <c r="T3489"/>
      <c r="U3489"/>
      <c r="V3489"/>
      <c r="W3489" s="115"/>
      <c r="AB3489" s="46"/>
      <c r="AC3489" s="46"/>
      <c r="AD3489" s="46"/>
      <c r="AE3489" s="46"/>
      <c r="AF3489" s="46"/>
    </row>
    <row r="3490" spans="1:32" x14ac:dyDescent="0.2">
      <c r="A3490"/>
      <c r="B3490"/>
      <c r="D3490"/>
      <c r="F3490"/>
      <c r="G3490"/>
      <c r="H3490"/>
      <c r="I3490"/>
      <c r="J3490"/>
      <c r="K3490"/>
      <c r="L3490"/>
      <c r="M3490"/>
      <c r="N3490"/>
      <c r="O3490"/>
      <c r="P3490"/>
      <c r="Q3490"/>
      <c r="R3490"/>
      <c r="S3490"/>
      <c r="T3490"/>
      <c r="U3490"/>
      <c r="V3490"/>
      <c r="W3490" s="115"/>
      <c r="AB3490" s="46"/>
      <c r="AC3490" s="46"/>
      <c r="AD3490" s="46"/>
      <c r="AE3490" s="46"/>
      <c r="AF3490" s="46"/>
    </row>
    <row r="3491" spans="1:32" x14ac:dyDescent="0.2">
      <c r="A3491"/>
      <c r="B3491"/>
      <c r="D3491"/>
      <c r="F3491"/>
      <c r="G3491"/>
      <c r="H3491"/>
      <c r="I3491"/>
      <c r="J3491"/>
      <c r="K3491"/>
      <c r="L3491"/>
      <c r="M3491"/>
      <c r="N3491"/>
      <c r="O3491"/>
      <c r="P3491"/>
      <c r="Q3491"/>
      <c r="R3491"/>
      <c r="S3491"/>
      <c r="T3491"/>
      <c r="U3491"/>
      <c r="V3491"/>
      <c r="W3491" s="115"/>
      <c r="AB3491" s="46"/>
      <c r="AC3491" s="46"/>
      <c r="AD3491" s="46"/>
      <c r="AE3491" s="46"/>
      <c r="AF3491" s="46"/>
    </row>
    <row r="3492" spans="1:32" x14ac:dyDescent="0.2">
      <c r="A3492"/>
      <c r="B3492"/>
      <c r="D3492"/>
      <c r="F3492"/>
      <c r="G3492"/>
      <c r="H3492"/>
      <c r="I3492"/>
      <c r="J3492"/>
      <c r="K3492"/>
      <c r="L3492"/>
      <c r="M3492"/>
      <c r="N3492"/>
      <c r="O3492"/>
      <c r="P3492"/>
      <c r="Q3492"/>
      <c r="R3492"/>
      <c r="S3492"/>
      <c r="T3492"/>
      <c r="U3492"/>
      <c r="V3492"/>
      <c r="W3492" s="115"/>
      <c r="AB3492" s="46"/>
      <c r="AC3492" s="46"/>
      <c r="AD3492" s="46"/>
      <c r="AE3492" s="46"/>
      <c r="AF3492" s="46"/>
    </row>
    <row r="3493" spans="1:32" x14ac:dyDescent="0.2">
      <c r="A3493"/>
      <c r="B3493"/>
      <c r="D3493"/>
      <c r="F3493"/>
      <c r="G3493"/>
      <c r="H3493"/>
      <c r="I3493"/>
      <c r="J3493"/>
      <c r="K3493"/>
      <c r="L3493"/>
      <c r="M3493"/>
      <c r="N3493"/>
      <c r="O3493"/>
      <c r="P3493"/>
      <c r="Q3493"/>
      <c r="R3493"/>
      <c r="S3493"/>
      <c r="T3493"/>
      <c r="U3493"/>
      <c r="V3493"/>
      <c r="W3493" s="115"/>
      <c r="AB3493" s="46"/>
      <c r="AC3493" s="46"/>
      <c r="AD3493" s="46"/>
      <c r="AE3493" s="46"/>
      <c r="AF3493" s="46"/>
    </row>
    <row r="3494" spans="1:32" x14ac:dyDescent="0.2">
      <c r="A3494"/>
      <c r="B3494"/>
      <c r="D3494"/>
      <c r="F3494"/>
      <c r="G3494"/>
      <c r="H3494"/>
      <c r="I3494"/>
      <c r="J3494"/>
      <c r="K3494"/>
      <c r="L3494"/>
      <c r="M3494"/>
      <c r="N3494"/>
      <c r="O3494"/>
      <c r="P3494"/>
      <c r="Q3494"/>
      <c r="R3494"/>
      <c r="S3494"/>
      <c r="T3494"/>
      <c r="U3494"/>
      <c r="V3494"/>
      <c r="W3494" s="115"/>
      <c r="AB3494" s="46"/>
      <c r="AC3494" s="46"/>
      <c r="AD3494" s="46"/>
      <c r="AE3494" s="46"/>
      <c r="AF3494" s="46"/>
    </row>
    <row r="3495" spans="1:32" x14ac:dyDescent="0.2">
      <c r="A3495"/>
      <c r="B3495"/>
      <c r="D3495"/>
      <c r="F3495"/>
      <c r="G3495"/>
      <c r="H3495"/>
      <c r="I3495"/>
      <c r="J3495"/>
      <c r="K3495"/>
      <c r="L3495"/>
      <c r="M3495"/>
      <c r="N3495"/>
      <c r="O3495"/>
      <c r="P3495"/>
      <c r="Q3495"/>
      <c r="R3495"/>
      <c r="S3495"/>
      <c r="T3495"/>
      <c r="U3495"/>
      <c r="V3495"/>
      <c r="W3495" s="115"/>
      <c r="AB3495" s="46"/>
      <c r="AC3495" s="46"/>
      <c r="AD3495" s="46"/>
      <c r="AE3495" s="46"/>
      <c r="AF3495" s="46"/>
    </row>
    <row r="3496" spans="1:32" x14ac:dyDescent="0.2">
      <c r="A3496"/>
      <c r="B3496"/>
      <c r="D3496"/>
      <c r="F3496"/>
      <c r="G3496"/>
      <c r="H3496"/>
      <c r="I3496"/>
      <c r="J3496"/>
      <c r="K3496"/>
      <c r="L3496"/>
      <c r="M3496"/>
      <c r="N3496"/>
      <c r="O3496"/>
      <c r="P3496"/>
      <c r="Q3496"/>
      <c r="R3496"/>
      <c r="S3496"/>
      <c r="T3496"/>
      <c r="U3496"/>
      <c r="V3496"/>
      <c r="W3496" s="115"/>
      <c r="AB3496" s="46"/>
      <c r="AC3496" s="46"/>
      <c r="AD3496" s="46"/>
      <c r="AE3496" s="46"/>
      <c r="AF3496" s="46"/>
    </row>
    <row r="3497" spans="1:32" x14ac:dyDescent="0.2">
      <c r="A3497"/>
      <c r="B3497"/>
      <c r="D3497"/>
      <c r="F3497"/>
      <c r="G3497"/>
      <c r="H3497"/>
      <c r="I3497"/>
      <c r="J3497"/>
      <c r="K3497"/>
      <c r="L3497"/>
      <c r="M3497"/>
      <c r="N3497"/>
      <c r="O3497"/>
      <c r="P3497"/>
      <c r="Q3497"/>
      <c r="R3497"/>
      <c r="S3497"/>
      <c r="T3497"/>
      <c r="U3497"/>
      <c r="V3497"/>
      <c r="W3497" s="115"/>
      <c r="AB3497" s="46"/>
      <c r="AC3497" s="46"/>
      <c r="AD3497" s="46"/>
      <c r="AE3497" s="46"/>
      <c r="AF3497" s="46"/>
    </row>
    <row r="3498" spans="1:32" x14ac:dyDescent="0.2">
      <c r="A3498"/>
      <c r="B3498"/>
      <c r="D3498"/>
      <c r="F3498"/>
      <c r="G3498"/>
      <c r="H3498"/>
      <c r="I3498"/>
      <c r="J3498"/>
      <c r="K3498"/>
      <c r="L3498"/>
      <c r="M3498"/>
      <c r="N3498"/>
      <c r="O3498"/>
      <c r="P3498"/>
      <c r="Q3498"/>
      <c r="R3498"/>
      <c r="S3498"/>
      <c r="T3498"/>
      <c r="U3498"/>
      <c r="V3498"/>
      <c r="W3498" s="115"/>
      <c r="AB3498" s="46"/>
      <c r="AC3498" s="46"/>
      <c r="AD3498" s="46"/>
      <c r="AE3498" s="46"/>
      <c r="AF3498" s="46"/>
    </row>
    <row r="3499" spans="1:32" x14ac:dyDescent="0.2">
      <c r="A3499"/>
      <c r="B3499"/>
      <c r="D3499"/>
      <c r="F3499"/>
      <c r="G3499"/>
      <c r="H3499"/>
      <c r="I3499"/>
      <c r="J3499"/>
      <c r="K3499"/>
      <c r="L3499"/>
      <c r="M3499"/>
      <c r="N3499"/>
      <c r="O3499"/>
      <c r="P3499"/>
      <c r="Q3499"/>
      <c r="R3499"/>
      <c r="S3499"/>
      <c r="T3499"/>
      <c r="U3499"/>
      <c r="V3499"/>
      <c r="W3499" s="115"/>
      <c r="AB3499" s="46"/>
      <c r="AC3499" s="46"/>
      <c r="AD3499" s="46"/>
      <c r="AE3499" s="46"/>
      <c r="AF3499" s="46"/>
    </row>
    <row r="3500" spans="1:32" x14ac:dyDescent="0.2">
      <c r="A3500"/>
      <c r="B3500"/>
      <c r="D3500"/>
      <c r="F3500"/>
      <c r="G3500"/>
      <c r="H3500"/>
      <c r="I3500"/>
      <c r="J3500"/>
      <c r="K3500"/>
      <c r="L3500"/>
      <c r="M3500"/>
      <c r="N3500"/>
      <c r="O3500"/>
      <c r="P3500"/>
      <c r="Q3500"/>
      <c r="R3500"/>
      <c r="S3500"/>
      <c r="T3500"/>
      <c r="U3500"/>
      <c r="V3500"/>
      <c r="W3500" s="115"/>
      <c r="AB3500" s="46"/>
      <c r="AC3500" s="46"/>
      <c r="AD3500" s="46"/>
      <c r="AE3500" s="46"/>
      <c r="AF3500" s="46"/>
    </row>
    <row r="3501" spans="1:32" x14ac:dyDescent="0.2">
      <c r="A3501"/>
      <c r="B3501"/>
      <c r="D3501"/>
      <c r="F3501"/>
      <c r="G3501"/>
      <c r="H3501"/>
      <c r="I3501"/>
      <c r="J3501"/>
      <c r="K3501"/>
      <c r="L3501"/>
      <c r="M3501"/>
      <c r="N3501"/>
      <c r="O3501"/>
      <c r="P3501"/>
      <c r="Q3501"/>
      <c r="R3501"/>
      <c r="S3501"/>
      <c r="T3501"/>
      <c r="U3501"/>
      <c r="V3501"/>
      <c r="W3501" s="115"/>
      <c r="AB3501" s="46"/>
      <c r="AC3501" s="46"/>
      <c r="AD3501" s="46"/>
      <c r="AE3501" s="46"/>
      <c r="AF3501" s="46"/>
    </row>
    <row r="3502" spans="1:32" x14ac:dyDescent="0.2">
      <c r="A3502"/>
      <c r="B3502"/>
      <c r="D3502"/>
      <c r="F3502"/>
      <c r="G3502"/>
      <c r="H3502"/>
      <c r="I3502"/>
      <c r="J3502"/>
      <c r="K3502"/>
      <c r="L3502"/>
      <c r="M3502"/>
      <c r="N3502"/>
      <c r="O3502"/>
      <c r="P3502"/>
      <c r="Q3502"/>
      <c r="R3502"/>
      <c r="S3502"/>
      <c r="T3502"/>
      <c r="U3502"/>
      <c r="V3502"/>
      <c r="W3502" s="115"/>
      <c r="AB3502" s="46"/>
      <c r="AC3502" s="46"/>
      <c r="AD3502" s="46"/>
      <c r="AE3502" s="46"/>
      <c r="AF3502" s="46"/>
    </row>
    <row r="3503" spans="1:32" x14ac:dyDescent="0.2">
      <c r="A3503"/>
      <c r="B3503"/>
      <c r="D3503"/>
      <c r="F3503"/>
      <c r="G3503"/>
      <c r="H3503"/>
      <c r="I3503"/>
      <c r="J3503"/>
      <c r="K3503"/>
      <c r="L3503"/>
      <c r="M3503"/>
      <c r="N3503"/>
      <c r="O3503"/>
      <c r="P3503"/>
      <c r="Q3503"/>
      <c r="R3503"/>
      <c r="S3503"/>
      <c r="T3503"/>
      <c r="U3503"/>
      <c r="V3503"/>
      <c r="W3503" s="115"/>
      <c r="AB3503" s="46"/>
      <c r="AC3503" s="46"/>
      <c r="AD3503" s="46"/>
      <c r="AE3503" s="46"/>
      <c r="AF3503" s="46"/>
    </row>
    <row r="3504" spans="1:32" x14ac:dyDescent="0.2">
      <c r="A3504"/>
      <c r="B3504"/>
      <c r="D3504"/>
      <c r="F3504"/>
      <c r="G3504"/>
      <c r="H3504"/>
      <c r="I3504"/>
      <c r="J3504"/>
      <c r="K3504"/>
      <c r="L3504"/>
      <c r="M3504"/>
      <c r="N3504"/>
      <c r="O3504"/>
      <c r="P3504"/>
      <c r="Q3504"/>
      <c r="R3504"/>
      <c r="S3504"/>
      <c r="T3504"/>
      <c r="U3504"/>
      <c r="V3504"/>
      <c r="W3504" s="115"/>
      <c r="AB3504" s="46"/>
      <c r="AC3504" s="46"/>
      <c r="AD3504" s="46"/>
      <c r="AE3504" s="46"/>
      <c r="AF3504" s="46"/>
    </row>
    <row r="3505" spans="1:32" x14ac:dyDescent="0.2">
      <c r="A3505"/>
      <c r="B3505"/>
      <c r="D3505"/>
      <c r="F3505"/>
      <c r="G3505"/>
      <c r="H3505"/>
      <c r="I3505"/>
      <c r="J3505"/>
      <c r="K3505"/>
      <c r="L3505"/>
      <c r="M3505"/>
      <c r="N3505"/>
      <c r="O3505"/>
      <c r="P3505"/>
      <c r="Q3505"/>
      <c r="R3505"/>
      <c r="S3505"/>
      <c r="T3505"/>
      <c r="U3505"/>
      <c r="V3505"/>
      <c r="W3505" s="115"/>
      <c r="AB3505" s="46"/>
      <c r="AC3505" s="46"/>
      <c r="AD3505" s="46"/>
      <c r="AE3505" s="46"/>
      <c r="AF3505" s="46"/>
    </row>
    <row r="3506" spans="1:32" x14ac:dyDescent="0.2">
      <c r="A3506"/>
      <c r="B3506"/>
      <c r="D3506"/>
      <c r="F3506"/>
      <c r="G3506"/>
      <c r="H3506"/>
      <c r="I3506"/>
      <c r="J3506"/>
      <c r="K3506"/>
      <c r="L3506"/>
      <c r="M3506"/>
      <c r="N3506"/>
      <c r="O3506"/>
      <c r="P3506"/>
      <c r="Q3506"/>
      <c r="R3506"/>
      <c r="S3506"/>
      <c r="T3506"/>
      <c r="U3506"/>
      <c r="V3506"/>
      <c r="W3506" s="115"/>
      <c r="AB3506" s="46"/>
      <c r="AC3506" s="46"/>
      <c r="AD3506" s="46"/>
      <c r="AE3506" s="46"/>
      <c r="AF3506" s="46"/>
    </row>
    <row r="3507" spans="1:32" x14ac:dyDescent="0.2">
      <c r="A3507"/>
      <c r="B3507"/>
      <c r="D3507"/>
      <c r="F3507"/>
      <c r="G3507"/>
      <c r="H3507"/>
      <c r="I3507"/>
      <c r="J3507"/>
      <c r="K3507"/>
      <c r="L3507"/>
      <c r="M3507"/>
      <c r="N3507"/>
      <c r="O3507"/>
      <c r="P3507"/>
      <c r="Q3507"/>
      <c r="R3507"/>
      <c r="S3507"/>
      <c r="T3507"/>
      <c r="U3507"/>
      <c r="V3507"/>
      <c r="W3507" s="115"/>
      <c r="AB3507" s="46"/>
      <c r="AC3507" s="46"/>
      <c r="AD3507" s="46"/>
      <c r="AE3507" s="46"/>
      <c r="AF3507" s="46"/>
    </row>
    <row r="3508" spans="1:32" x14ac:dyDescent="0.2">
      <c r="A3508"/>
      <c r="B3508"/>
      <c r="D3508"/>
      <c r="F3508"/>
      <c r="G3508"/>
      <c r="H3508"/>
      <c r="I3508"/>
      <c r="J3508"/>
      <c r="K3508"/>
      <c r="L3508"/>
      <c r="M3508"/>
      <c r="N3508"/>
      <c r="O3508"/>
      <c r="P3508"/>
      <c r="Q3508"/>
      <c r="R3508"/>
      <c r="S3508"/>
      <c r="T3508"/>
      <c r="U3508"/>
      <c r="V3508"/>
      <c r="W3508" s="115"/>
      <c r="AB3508" s="46"/>
      <c r="AC3508" s="46"/>
      <c r="AD3508" s="46"/>
      <c r="AE3508" s="46"/>
      <c r="AF3508" s="46"/>
    </row>
    <row r="3509" spans="1:32" x14ac:dyDescent="0.2">
      <c r="A3509"/>
      <c r="B3509"/>
      <c r="D3509"/>
      <c r="F3509"/>
      <c r="G3509"/>
      <c r="H3509"/>
      <c r="I3509"/>
      <c r="J3509"/>
      <c r="K3509"/>
      <c r="L3509"/>
      <c r="M3509"/>
      <c r="N3509"/>
      <c r="O3509"/>
      <c r="P3509"/>
      <c r="Q3509"/>
      <c r="R3509"/>
      <c r="S3509"/>
      <c r="T3509"/>
      <c r="U3509"/>
      <c r="V3509"/>
      <c r="W3509" s="115"/>
      <c r="AB3509" s="46"/>
      <c r="AC3509" s="46"/>
      <c r="AD3509" s="46"/>
      <c r="AE3509" s="46"/>
      <c r="AF3509" s="46"/>
    </row>
    <row r="3510" spans="1:32" x14ac:dyDescent="0.2">
      <c r="A3510"/>
      <c r="B3510"/>
      <c r="D3510"/>
      <c r="F3510"/>
      <c r="G3510"/>
      <c r="H3510"/>
      <c r="I3510"/>
      <c r="J3510"/>
      <c r="K3510"/>
      <c r="L3510"/>
      <c r="M3510"/>
      <c r="N3510"/>
      <c r="O3510"/>
      <c r="P3510"/>
      <c r="Q3510"/>
      <c r="R3510"/>
      <c r="S3510"/>
      <c r="T3510"/>
      <c r="U3510"/>
      <c r="V3510"/>
      <c r="W3510" s="115"/>
      <c r="AB3510" s="46"/>
      <c r="AC3510" s="46"/>
      <c r="AD3510" s="46"/>
      <c r="AE3510" s="46"/>
      <c r="AF3510" s="46"/>
    </row>
    <row r="3511" spans="1:32" x14ac:dyDescent="0.2">
      <c r="A3511"/>
      <c r="B3511"/>
      <c r="D3511"/>
      <c r="F3511"/>
      <c r="G3511"/>
      <c r="H3511"/>
      <c r="I3511"/>
      <c r="J3511"/>
      <c r="K3511"/>
      <c r="L3511"/>
      <c r="M3511"/>
      <c r="N3511"/>
      <c r="O3511"/>
      <c r="P3511"/>
      <c r="Q3511"/>
      <c r="R3511"/>
      <c r="S3511"/>
      <c r="T3511"/>
      <c r="U3511"/>
      <c r="V3511"/>
      <c r="W3511" s="115"/>
      <c r="AB3511" s="46"/>
      <c r="AC3511" s="46"/>
      <c r="AD3511" s="46"/>
      <c r="AE3511" s="46"/>
      <c r="AF3511" s="46"/>
    </row>
    <row r="3512" spans="1:32" x14ac:dyDescent="0.2">
      <c r="A3512"/>
      <c r="B3512"/>
      <c r="D3512"/>
      <c r="F3512"/>
      <c r="G3512"/>
      <c r="H3512"/>
      <c r="I3512"/>
      <c r="J3512"/>
      <c r="K3512"/>
      <c r="L3512"/>
      <c r="M3512"/>
      <c r="N3512"/>
      <c r="O3512"/>
      <c r="P3512"/>
      <c r="Q3512"/>
      <c r="R3512"/>
      <c r="S3512"/>
      <c r="T3512"/>
      <c r="U3512"/>
      <c r="V3512"/>
      <c r="W3512" s="115"/>
      <c r="AB3512" s="46"/>
      <c r="AC3512" s="46"/>
      <c r="AD3512" s="46"/>
      <c r="AE3512" s="46"/>
      <c r="AF3512" s="46"/>
    </row>
    <row r="3513" spans="1:32" x14ac:dyDescent="0.2">
      <c r="A3513"/>
      <c r="B3513"/>
      <c r="D3513"/>
      <c r="F3513"/>
      <c r="G3513"/>
      <c r="H3513"/>
      <c r="I3513"/>
      <c r="J3513"/>
      <c r="K3513"/>
      <c r="L3513"/>
      <c r="M3513"/>
      <c r="N3513"/>
      <c r="O3513"/>
      <c r="P3513"/>
      <c r="Q3513"/>
      <c r="R3513"/>
      <c r="S3513"/>
      <c r="T3513"/>
      <c r="U3513"/>
      <c r="V3513"/>
      <c r="W3513" s="115"/>
      <c r="AB3513" s="46"/>
      <c r="AC3513" s="46"/>
      <c r="AD3513" s="46"/>
      <c r="AE3513" s="46"/>
      <c r="AF3513" s="46"/>
    </row>
    <row r="3514" spans="1:32" x14ac:dyDescent="0.2">
      <c r="A3514"/>
      <c r="B3514"/>
      <c r="D3514"/>
      <c r="F3514"/>
      <c r="G3514"/>
      <c r="H3514"/>
      <c r="I3514"/>
      <c r="J3514"/>
      <c r="K3514"/>
      <c r="L3514"/>
      <c r="M3514"/>
      <c r="N3514"/>
      <c r="O3514"/>
      <c r="P3514"/>
      <c r="Q3514"/>
      <c r="R3514"/>
      <c r="S3514"/>
      <c r="T3514"/>
      <c r="U3514"/>
      <c r="V3514"/>
      <c r="W3514" s="115"/>
      <c r="AB3514" s="46"/>
      <c r="AC3514" s="46"/>
      <c r="AD3514" s="46"/>
      <c r="AE3514" s="46"/>
      <c r="AF3514" s="46"/>
    </row>
    <row r="3515" spans="1:32" x14ac:dyDescent="0.2">
      <c r="A3515"/>
      <c r="B3515"/>
      <c r="D3515"/>
      <c r="F3515"/>
      <c r="G3515"/>
      <c r="H3515"/>
      <c r="I3515"/>
      <c r="J3515"/>
      <c r="K3515"/>
      <c r="L3515"/>
      <c r="M3515"/>
      <c r="N3515"/>
      <c r="O3515"/>
      <c r="P3515"/>
      <c r="Q3515"/>
      <c r="R3515"/>
      <c r="S3515"/>
      <c r="T3515"/>
      <c r="U3515"/>
      <c r="V3515"/>
      <c r="W3515" s="115"/>
      <c r="AB3515" s="46"/>
      <c r="AC3515" s="46"/>
      <c r="AD3515" s="46"/>
      <c r="AE3515" s="46"/>
      <c r="AF3515" s="46"/>
    </row>
    <row r="3516" spans="1:32" x14ac:dyDescent="0.2">
      <c r="A3516"/>
      <c r="B3516"/>
      <c r="D3516"/>
      <c r="F3516"/>
      <c r="G3516"/>
      <c r="H3516"/>
      <c r="I3516"/>
      <c r="J3516"/>
      <c r="K3516"/>
      <c r="L3516"/>
      <c r="M3516"/>
      <c r="N3516"/>
      <c r="O3516"/>
      <c r="P3516"/>
      <c r="Q3516"/>
      <c r="R3516"/>
      <c r="S3516"/>
      <c r="T3516"/>
      <c r="U3516"/>
      <c r="V3516"/>
      <c r="W3516" s="115"/>
      <c r="AB3516" s="46"/>
      <c r="AC3516" s="46"/>
      <c r="AD3516" s="46"/>
      <c r="AE3516" s="46"/>
      <c r="AF3516" s="46"/>
    </row>
    <row r="3517" spans="1:32" x14ac:dyDescent="0.2">
      <c r="A3517"/>
      <c r="B3517"/>
      <c r="D3517"/>
      <c r="F3517"/>
      <c r="G3517"/>
      <c r="H3517"/>
      <c r="I3517"/>
      <c r="J3517"/>
      <c r="K3517"/>
      <c r="L3517"/>
      <c r="M3517"/>
      <c r="N3517"/>
      <c r="O3517"/>
      <c r="P3517"/>
      <c r="Q3517"/>
      <c r="R3517"/>
      <c r="S3517"/>
      <c r="T3517"/>
      <c r="U3517"/>
      <c r="V3517"/>
      <c r="W3517" s="115"/>
      <c r="AB3517" s="46"/>
      <c r="AC3517" s="46"/>
      <c r="AD3517" s="46"/>
      <c r="AE3517" s="46"/>
      <c r="AF3517" s="46"/>
    </row>
    <row r="3518" spans="1:32" x14ac:dyDescent="0.2">
      <c r="A3518"/>
      <c r="B3518"/>
      <c r="D3518"/>
      <c r="F3518"/>
      <c r="G3518"/>
      <c r="H3518"/>
      <c r="I3518"/>
      <c r="J3518"/>
      <c r="K3518"/>
      <c r="L3518"/>
      <c r="M3518"/>
      <c r="N3518"/>
      <c r="O3518"/>
      <c r="P3518"/>
      <c r="Q3518"/>
      <c r="R3518"/>
      <c r="S3518"/>
      <c r="T3518"/>
      <c r="U3518"/>
      <c r="V3518"/>
      <c r="W3518" s="115"/>
      <c r="AB3518" s="46"/>
      <c r="AC3518" s="46"/>
      <c r="AD3518" s="46"/>
      <c r="AE3518" s="46"/>
      <c r="AF3518" s="46"/>
    </row>
    <row r="3519" spans="1:32" x14ac:dyDescent="0.2">
      <c r="A3519"/>
      <c r="B3519"/>
      <c r="D3519"/>
      <c r="F3519"/>
      <c r="G3519"/>
      <c r="H3519"/>
      <c r="I3519"/>
      <c r="J3519"/>
      <c r="K3519"/>
      <c r="L3519"/>
      <c r="M3519"/>
      <c r="N3519"/>
      <c r="O3519"/>
      <c r="P3519"/>
      <c r="Q3519"/>
      <c r="R3519"/>
      <c r="S3519"/>
      <c r="T3519"/>
      <c r="U3519"/>
      <c r="V3519"/>
      <c r="W3519" s="115"/>
      <c r="AB3519" s="46"/>
      <c r="AC3519" s="46"/>
      <c r="AD3519" s="46"/>
      <c r="AE3519" s="46"/>
      <c r="AF3519" s="46"/>
    </row>
    <row r="3520" spans="1:32" x14ac:dyDescent="0.2">
      <c r="A3520"/>
      <c r="B3520"/>
      <c r="D3520"/>
      <c r="F3520"/>
      <c r="G3520"/>
      <c r="H3520"/>
      <c r="I3520"/>
      <c r="J3520"/>
      <c r="K3520"/>
      <c r="L3520"/>
      <c r="M3520"/>
      <c r="N3520"/>
      <c r="O3520"/>
      <c r="P3520"/>
      <c r="Q3520"/>
      <c r="R3520"/>
      <c r="S3520"/>
      <c r="T3520"/>
      <c r="U3520"/>
      <c r="V3520"/>
      <c r="W3520" s="115"/>
      <c r="AB3520" s="46"/>
      <c r="AC3520" s="46"/>
      <c r="AD3520" s="46"/>
      <c r="AE3520" s="46"/>
      <c r="AF3520" s="46"/>
    </row>
    <row r="3521" spans="1:32" x14ac:dyDescent="0.2">
      <c r="A3521"/>
      <c r="B3521"/>
      <c r="D3521"/>
      <c r="F3521"/>
      <c r="G3521"/>
      <c r="H3521"/>
      <c r="I3521"/>
      <c r="J3521"/>
      <c r="K3521"/>
      <c r="L3521"/>
      <c r="M3521"/>
      <c r="N3521"/>
      <c r="O3521"/>
      <c r="P3521"/>
      <c r="Q3521"/>
      <c r="R3521"/>
      <c r="S3521"/>
      <c r="T3521"/>
      <c r="U3521"/>
      <c r="V3521"/>
      <c r="W3521" s="115"/>
      <c r="AB3521" s="46"/>
      <c r="AC3521" s="46"/>
      <c r="AD3521" s="46"/>
      <c r="AE3521" s="46"/>
      <c r="AF3521" s="46"/>
    </row>
    <row r="3522" spans="1:32" x14ac:dyDescent="0.2">
      <c r="A3522"/>
      <c r="B3522"/>
      <c r="D3522"/>
      <c r="F3522"/>
      <c r="G3522"/>
      <c r="H3522"/>
      <c r="I3522"/>
      <c r="J3522"/>
      <c r="K3522"/>
      <c r="L3522"/>
      <c r="M3522"/>
      <c r="N3522"/>
      <c r="O3522"/>
      <c r="P3522"/>
      <c r="Q3522"/>
      <c r="R3522"/>
      <c r="S3522"/>
      <c r="T3522"/>
      <c r="U3522"/>
      <c r="V3522"/>
      <c r="W3522" s="115"/>
      <c r="AB3522" s="46"/>
      <c r="AC3522" s="46"/>
      <c r="AD3522" s="46"/>
      <c r="AE3522" s="46"/>
      <c r="AF3522" s="46"/>
    </row>
    <row r="3523" spans="1:32" x14ac:dyDescent="0.2">
      <c r="A3523"/>
      <c r="B3523"/>
      <c r="D3523"/>
      <c r="F3523"/>
      <c r="G3523"/>
      <c r="H3523"/>
      <c r="I3523"/>
      <c r="J3523"/>
      <c r="K3523"/>
      <c r="L3523"/>
      <c r="M3523"/>
      <c r="N3523"/>
      <c r="O3523"/>
      <c r="P3523"/>
      <c r="Q3523"/>
      <c r="R3523"/>
      <c r="S3523"/>
      <c r="T3523"/>
      <c r="U3523"/>
      <c r="V3523"/>
      <c r="W3523" s="115"/>
      <c r="AB3523" s="46"/>
      <c r="AC3523" s="46"/>
      <c r="AD3523" s="46"/>
      <c r="AE3523" s="46"/>
      <c r="AF3523" s="46"/>
    </row>
    <row r="3524" spans="1:32" x14ac:dyDescent="0.2">
      <c r="A3524"/>
      <c r="B3524"/>
      <c r="D3524"/>
      <c r="F3524"/>
      <c r="G3524"/>
      <c r="H3524"/>
      <c r="I3524"/>
      <c r="J3524"/>
      <c r="K3524"/>
      <c r="L3524"/>
      <c r="M3524"/>
      <c r="N3524"/>
      <c r="O3524"/>
      <c r="P3524"/>
      <c r="Q3524"/>
      <c r="R3524"/>
      <c r="S3524"/>
      <c r="T3524"/>
      <c r="U3524"/>
      <c r="V3524"/>
      <c r="W3524" s="115"/>
      <c r="AB3524" s="46"/>
      <c r="AC3524" s="46"/>
      <c r="AD3524" s="46"/>
      <c r="AE3524" s="46"/>
      <c r="AF3524" s="46"/>
    </row>
    <row r="3525" spans="1:32" x14ac:dyDescent="0.2">
      <c r="A3525"/>
      <c r="B3525"/>
      <c r="D3525"/>
      <c r="F3525"/>
      <c r="G3525"/>
      <c r="H3525"/>
      <c r="I3525"/>
      <c r="J3525"/>
      <c r="K3525"/>
      <c r="L3525"/>
      <c r="M3525"/>
      <c r="N3525"/>
      <c r="O3525"/>
      <c r="P3525"/>
      <c r="Q3525"/>
      <c r="R3525"/>
      <c r="S3525"/>
      <c r="T3525"/>
      <c r="U3525"/>
      <c r="V3525"/>
      <c r="W3525" s="115"/>
      <c r="AB3525" s="46"/>
      <c r="AC3525" s="46"/>
      <c r="AD3525" s="46"/>
      <c r="AE3525" s="46"/>
      <c r="AF3525" s="46"/>
    </row>
    <row r="3526" spans="1:32" x14ac:dyDescent="0.2">
      <c r="A3526"/>
      <c r="B3526"/>
      <c r="D3526"/>
      <c r="F3526"/>
      <c r="G3526"/>
      <c r="H3526"/>
      <c r="I3526"/>
      <c r="J3526"/>
      <c r="K3526"/>
      <c r="L3526"/>
      <c r="M3526"/>
      <c r="N3526"/>
      <c r="O3526"/>
      <c r="P3526"/>
      <c r="Q3526"/>
      <c r="R3526"/>
      <c r="S3526"/>
      <c r="T3526"/>
      <c r="U3526"/>
      <c r="V3526"/>
      <c r="W3526" s="115"/>
      <c r="AB3526" s="46"/>
      <c r="AC3526" s="46"/>
      <c r="AD3526" s="46"/>
      <c r="AE3526" s="46"/>
      <c r="AF3526" s="46"/>
    </row>
    <row r="3527" spans="1:32" x14ac:dyDescent="0.2">
      <c r="A3527"/>
      <c r="B3527"/>
      <c r="D3527"/>
      <c r="F3527"/>
      <c r="G3527"/>
      <c r="H3527"/>
      <c r="I3527"/>
      <c r="J3527"/>
      <c r="K3527"/>
      <c r="L3527"/>
      <c r="M3527"/>
      <c r="N3527"/>
      <c r="O3527"/>
      <c r="P3527"/>
      <c r="Q3527"/>
      <c r="R3527"/>
      <c r="S3527"/>
      <c r="T3527"/>
      <c r="U3527"/>
      <c r="V3527"/>
      <c r="W3527" s="115"/>
      <c r="AB3527" s="46"/>
      <c r="AC3527" s="46"/>
      <c r="AD3527" s="46"/>
      <c r="AE3527" s="46"/>
      <c r="AF3527" s="46"/>
    </row>
    <row r="3528" spans="1:32" x14ac:dyDescent="0.2">
      <c r="A3528"/>
      <c r="B3528"/>
      <c r="D3528"/>
      <c r="F3528"/>
      <c r="G3528"/>
      <c r="H3528"/>
      <c r="I3528"/>
      <c r="J3528"/>
      <c r="K3528"/>
      <c r="L3528"/>
      <c r="M3528"/>
      <c r="N3528"/>
      <c r="O3528"/>
      <c r="P3528"/>
      <c r="Q3528"/>
      <c r="R3528"/>
      <c r="S3528"/>
      <c r="T3528"/>
      <c r="U3528"/>
      <c r="V3528"/>
      <c r="W3528" s="115"/>
      <c r="AB3528" s="46"/>
      <c r="AC3528" s="46"/>
      <c r="AD3528" s="46"/>
      <c r="AE3528" s="46"/>
      <c r="AF3528" s="46"/>
    </row>
    <row r="3529" spans="1:32" x14ac:dyDescent="0.2">
      <c r="A3529"/>
      <c r="B3529"/>
      <c r="D3529"/>
      <c r="F3529"/>
      <c r="G3529"/>
      <c r="H3529"/>
      <c r="I3529"/>
      <c r="J3529"/>
      <c r="K3529"/>
      <c r="L3529"/>
      <c r="M3529"/>
      <c r="N3529"/>
      <c r="O3529"/>
      <c r="P3529"/>
      <c r="Q3529"/>
      <c r="R3529"/>
      <c r="S3529"/>
      <c r="T3529"/>
      <c r="U3529"/>
      <c r="V3529"/>
      <c r="W3529" s="115"/>
      <c r="AB3529" s="46"/>
      <c r="AC3529" s="46"/>
      <c r="AD3529" s="46"/>
      <c r="AE3529" s="46"/>
      <c r="AF3529" s="46"/>
    </row>
    <row r="3530" spans="1:32" x14ac:dyDescent="0.2">
      <c r="A3530"/>
      <c r="B3530"/>
      <c r="D3530"/>
      <c r="F3530"/>
      <c r="G3530"/>
      <c r="H3530"/>
      <c r="I3530"/>
      <c r="J3530"/>
      <c r="K3530"/>
      <c r="L3530"/>
      <c r="M3530"/>
      <c r="N3530"/>
      <c r="O3530"/>
      <c r="P3530"/>
      <c r="Q3530"/>
      <c r="R3530"/>
      <c r="S3530"/>
      <c r="T3530"/>
      <c r="U3530"/>
      <c r="V3530"/>
      <c r="W3530" s="115"/>
      <c r="AB3530" s="46"/>
      <c r="AC3530" s="46"/>
      <c r="AD3530" s="46"/>
      <c r="AE3530" s="46"/>
      <c r="AF3530" s="46"/>
    </row>
    <row r="3531" spans="1:32" x14ac:dyDescent="0.2">
      <c r="A3531"/>
      <c r="B3531"/>
      <c r="D3531"/>
      <c r="F3531"/>
      <c r="G3531"/>
      <c r="H3531"/>
      <c r="I3531"/>
      <c r="J3531"/>
      <c r="K3531"/>
      <c r="L3531"/>
      <c r="M3531"/>
      <c r="N3531"/>
      <c r="O3531"/>
      <c r="P3531"/>
      <c r="Q3531"/>
      <c r="R3531"/>
      <c r="S3531"/>
      <c r="T3531"/>
      <c r="U3531"/>
      <c r="V3531"/>
      <c r="W3531" s="115"/>
      <c r="AB3531" s="46"/>
      <c r="AC3531" s="46"/>
      <c r="AD3531" s="46"/>
      <c r="AE3531" s="46"/>
      <c r="AF3531" s="46"/>
    </row>
    <row r="3532" spans="1:32" x14ac:dyDescent="0.2">
      <c r="A3532"/>
      <c r="B3532"/>
      <c r="D3532"/>
      <c r="F3532"/>
      <c r="G3532"/>
      <c r="H3532"/>
      <c r="I3532"/>
      <c r="J3532"/>
      <c r="K3532"/>
      <c r="L3532"/>
      <c r="M3532"/>
      <c r="N3532"/>
      <c r="O3532"/>
      <c r="P3532"/>
      <c r="Q3532"/>
      <c r="R3532"/>
      <c r="S3532"/>
      <c r="T3532"/>
      <c r="U3532"/>
      <c r="V3532"/>
      <c r="W3532" s="115"/>
      <c r="AB3532" s="46"/>
      <c r="AC3532" s="46"/>
      <c r="AD3532" s="46"/>
      <c r="AE3532" s="46"/>
      <c r="AF3532" s="46"/>
    </row>
    <row r="3533" spans="1:32" x14ac:dyDescent="0.2">
      <c r="A3533"/>
      <c r="B3533"/>
      <c r="D3533"/>
      <c r="F3533"/>
      <c r="G3533"/>
      <c r="H3533"/>
      <c r="I3533"/>
      <c r="J3533"/>
      <c r="K3533"/>
      <c r="L3533"/>
      <c r="M3533"/>
      <c r="N3533"/>
      <c r="O3533"/>
      <c r="P3533"/>
      <c r="Q3533"/>
      <c r="R3533"/>
      <c r="S3533"/>
      <c r="T3533"/>
      <c r="U3533"/>
      <c r="V3533"/>
      <c r="W3533" s="115"/>
      <c r="AB3533" s="46"/>
      <c r="AC3533" s="46"/>
      <c r="AD3533" s="46"/>
      <c r="AE3533" s="46"/>
      <c r="AF3533" s="46"/>
    </row>
    <row r="3534" spans="1:32" x14ac:dyDescent="0.2">
      <c r="A3534"/>
      <c r="B3534"/>
      <c r="D3534"/>
      <c r="F3534"/>
      <c r="G3534"/>
      <c r="H3534"/>
      <c r="I3534"/>
      <c r="J3534"/>
      <c r="K3534"/>
      <c r="L3534"/>
      <c r="M3534"/>
      <c r="N3534"/>
      <c r="O3534"/>
      <c r="P3534"/>
      <c r="Q3534"/>
      <c r="R3534"/>
      <c r="S3534"/>
      <c r="T3534"/>
      <c r="U3534"/>
      <c r="V3534"/>
      <c r="W3534" s="115"/>
      <c r="AB3534" s="46"/>
      <c r="AC3534" s="46"/>
      <c r="AD3534" s="46"/>
      <c r="AE3534" s="46"/>
      <c r="AF3534" s="46"/>
    </row>
    <row r="3535" spans="1:32" x14ac:dyDescent="0.2">
      <c r="A3535"/>
      <c r="B3535"/>
      <c r="D3535"/>
      <c r="F3535"/>
      <c r="G3535"/>
      <c r="H3535"/>
      <c r="I3535"/>
      <c r="J3535"/>
      <c r="K3535"/>
      <c r="L3535"/>
      <c r="M3535"/>
      <c r="N3535"/>
      <c r="O3535"/>
      <c r="P3535"/>
      <c r="Q3535"/>
      <c r="R3535"/>
      <c r="S3535"/>
      <c r="T3535"/>
      <c r="U3535"/>
      <c r="V3535"/>
      <c r="W3535" s="115"/>
      <c r="AB3535" s="46"/>
      <c r="AC3535" s="46"/>
      <c r="AD3535" s="46"/>
      <c r="AE3535" s="46"/>
      <c r="AF3535" s="46"/>
    </row>
    <row r="3536" spans="1:32" x14ac:dyDescent="0.2">
      <c r="A3536"/>
      <c r="B3536"/>
      <c r="D3536"/>
      <c r="F3536"/>
      <c r="G3536"/>
      <c r="H3536"/>
      <c r="I3536"/>
      <c r="J3536"/>
      <c r="K3536"/>
      <c r="L3536"/>
      <c r="M3536"/>
      <c r="N3536"/>
      <c r="O3536"/>
      <c r="P3536"/>
      <c r="Q3536"/>
      <c r="R3536"/>
      <c r="S3536"/>
      <c r="T3536"/>
      <c r="U3536"/>
      <c r="V3536"/>
      <c r="W3536" s="115"/>
      <c r="AB3536" s="46"/>
      <c r="AC3536" s="46"/>
      <c r="AD3536" s="46"/>
      <c r="AE3536" s="46"/>
      <c r="AF3536" s="46"/>
    </row>
    <row r="3537" spans="1:32" x14ac:dyDescent="0.2">
      <c r="A3537"/>
      <c r="B3537"/>
      <c r="D3537"/>
      <c r="F3537"/>
      <c r="G3537"/>
      <c r="H3537"/>
      <c r="I3537"/>
      <c r="J3537"/>
      <c r="K3537"/>
      <c r="L3537"/>
      <c r="M3537"/>
      <c r="N3537"/>
      <c r="O3537"/>
      <c r="P3537"/>
      <c r="Q3537"/>
      <c r="R3537"/>
      <c r="S3537"/>
      <c r="T3537"/>
      <c r="U3537"/>
      <c r="V3537"/>
      <c r="W3537" s="115"/>
      <c r="AB3537" s="46"/>
      <c r="AC3537" s="46"/>
      <c r="AD3537" s="46"/>
      <c r="AE3537" s="46"/>
      <c r="AF3537" s="46"/>
    </row>
    <row r="3538" spans="1:32" x14ac:dyDescent="0.2">
      <c r="A3538"/>
      <c r="B3538"/>
      <c r="D3538"/>
      <c r="F3538"/>
      <c r="G3538"/>
      <c r="H3538"/>
      <c r="I3538"/>
      <c r="J3538"/>
      <c r="K3538"/>
      <c r="L3538"/>
      <c r="M3538"/>
      <c r="N3538"/>
      <c r="O3538"/>
      <c r="P3538"/>
      <c r="Q3538"/>
      <c r="R3538"/>
      <c r="S3538"/>
      <c r="T3538"/>
      <c r="U3538"/>
      <c r="V3538"/>
      <c r="W3538" s="115"/>
      <c r="AB3538" s="46"/>
      <c r="AC3538" s="46"/>
      <c r="AD3538" s="46"/>
      <c r="AE3538" s="46"/>
      <c r="AF3538" s="46"/>
    </row>
    <row r="3539" spans="1:32" x14ac:dyDescent="0.2">
      <c r="A3539"/>
      <c r="B3539"/>
      <c r="D3539"/>
      <c r="F3539"/>
      <c r="G3539"/>
      <c r="H3539"/>
      <c r="I3539"/>
      <c r="J3539"/>
      <c r="K3539"/>
      <c r="L3539"/>
      <c r="M3539"/>
      <c r="N3539"/>
      <c r="O3539"/>
      <c r="P3539"/>
      <c r="Q3539"/>
      <c r="R3539"/>
      <c r="S3539"/>
      <c r="T3539"/>
      <c r="U3539"/>
      <c r="V3539"/>
      <c r="W3539" s="115"/>
      <c r="AB3539" s="46"/>
      <c r="AC3539" s="46"/>
      <c r="AD3539" s="46"/>
      <c r="AE3539" s="46"/>
      <c r="AF3539" s="46"/>
    </row>
    <row r="3540" spans="1:32" x14ac:dyDescent="0.2">
      <c r="A3540"/>
      <c r="B3540"/>
      <c r="D3540"/>
      <c r="F3540"/>
      <c r="G3540"/>
      <c r="H3540"/>
      <c r="I3540"/>
      <c r="J3540"/>
      <c r="K3540"/>
      <c r="L3540"/>
      <c r="M3540"/>
      <c r="N3540"/>
      <c r="O3540"/>
      <c r="P3540"/>
      <c r="Q3540"/>
      <c r="R3540"/>
      <c r="S3540"/>
      <c r="T3540"/>
      <c r="U3540"/>
      <c r="V3540"/>
      <c r="W3540" s="115"/>
      <c r="AB3540" s="46"/>
      <c r="AC3540" s="46"/>
      <c r="AD3540" s="46"/>
      <c r="AE3540" s="46"/>
      <c r="AF3540" s="46"/>
    </row>
    <row r="3541" spans="1:32" x14ac:dyDescent="0.2">
      <c r="A3541"/>
      <c r="B3541"/>
      <c r="D3541"/>
      <c r="F3541"/>
      <c r="G3541"/>
      <c r="H3541"/>
      <c r="I3541"/>
      <c r="J3541"/>
      <c r="K3541"/>
      <c r="L3541"/>
      <c r="M3541"/>
      <c r="N3541"/>
      <c r="O3541"/>
      <c r="P3541"/>
      <c r="Q3541"/>
      <c r="R3541"/>
      <c r="S3541"/>
      <c r="T3541"/>
      <c r="U3541"/>
      <c r="V3541"/>
      <c r="W3541" s="115"/>
      <c r="AB3541" s="46"/>
      <c r="AC3541" s="46"/>
      <c r="AD3541" s="46"/>
      <c r="AE3541" s="46"/>
      <c r="AF3541" s="46"/>
    </row>
    <row r="3542" spans="1:32" x14ac:dyDescent="0.2">
      <c r="A3542"/>
      <c r="B3542"/>
      <c r="D3542"/>
      <c r="F3542"/>
      <c r="G3542"/>
      <c r="H3542"/>
      <c r="I3542"/>
      <c r="J3542"/>
      <c r="K3542"/>
      <c r="L3542"/>
      <c r="M3542"/>
      <c r="N3542"/>
      <c r="O3542"/>
      <c r="P3542"/>
      <c r="Q3542"/>
      <c r="R3542"/>
      <c r="S3542"/>
      <c r="T3542"/>
      <c r="U3542"/>
      <c r="V3542"/>
      <c r="W3542" s="115"/>
      <c r="AB3542" s="46"/>
      <c r="AC3542" s="46"/>
      <c r="AD3542" s="46"/>
      <c r="AE3542" s="46"/>
      <c r="AF3542" s="46"/>
    </row>
    <row r="3543" spans="1:32" x14ac:dyDescent="0.2">
      <c r="A3543"/>
      <c r="B3543"/>
      <c r="D3543"/>
      <c r="F3543"/>
      <c r="G3543"/>
      <c r="H3543"/>
      <c r="I3543"/>
      <c r="J3543"/>
      <c r="K3543"/>
      <c r="L3543"/>
      <c r="M3543"/>
      <c r="N3543"/>
      <c r="O3543"/>
      <c r="P3543"/>
      <c r="Q3543"/>
      <c r="R3543"/>
      <c r="S3543"/>
      <c r="T3543"/>
      <c r="U3543"/>
      <c r="V3543"/>
      <c r="W3543" s="115"/>
      <c r="AB3543" s="46"/>
      <c r="AC3543" s="46"/>
      <c r="AD3543" s="46"/>
      <c r="AE3543" s="46"/>
      <c r="AF3543" s="46"/>
    </row>
    <row r="3544" spans="1:32" x14ac:dyDescent="0.2">
      <c r="A3544"/>
      <c r="B3544"/>
      <c r="D3544"/>
      <c r="F3544"/>
      <c r="G3544"/>
      <c r="H3544"/>
      <c r="I3544"/>
      <c r="J3544"/>
      <c r="K3544"/>
      <c r="L3544"/>
      <c r="M3544"/>
      <c r="N3544"/>
      <c r="O3544"/>
      <c r="P3544"/>
      <c r="Q3544"/>
      <c r="R3544"/>
      <c r="S3544"/>
      <c r="T3544"/>
      <c r="U3544"/>
      <c r="V3544"/>
      <c r="W3544" s="115"/>
      <c r="AB3544" s="46"/>
      <c r="AC3544" s="46"/>
      <c r="AD3544" s="46"/>
      <c r="AE3544" s="46"/>
      <c r="AF3544" s="46"/>
    </row>
    <row r="3545" spans="1:32" x14ac:dyDescent="0.2">
      <c r="A3545"/>
      <c r="B3545"/>
      <c r="D3545"/>
      <c r="F3545"/>
      <c r="G3545"/>
      <c r="H3545"/>
      <c r="I3545"/>
      <c r="J3545"/>
      <c r="K3545"/>
      <c r="L3545"/>
      <c r="M3545"/>
      <c r="N3545"/>
      <c r="O3545"/>
      <c r="P3545"/>
      <c r="Q3545"/>
      <c r="R3545"/>
      <c r="S3545"/>
      <c r="T3545"/>
      <c r="U3545"/>
      <c r="V3545"/>
      <c r="W3545" s="115"/>
      <c r="AB3545" s="46"/>
      <c r="AC3545" s="46"/>
      <c r="AD3545" s="46"/>
      <c r="AE3545" s="46"/>
      <c r="AF3545" s="46"/>
    </row>
    <row r="3546" spans="1:32" x14ac:dyDescent="0.2">
      <c r="A3546"/>
      <c r="B3546"/>
      <c r="D3546"/>
      <c r="F3546"/>
      <c r="G3546"/>
      <c r="H3546"/>
      <c r="I3546"/>
      <c r="J3546"/>
      <c r="K3546"/>
      <c r="L3546"/>
      <c r="M3546"/>
      <c r="N3546"/>
      <c r="O3546"/>
      <c r="P3546"/>
      <c r="Q3546"/>
      <c r="R3546"/>
      <c r="S3546"/>
      <c r="T3546"/>
      <c r="U3546"/>
      <c r="V3546"/>
      <c r="W3546" s="115"/>
      <c r="AB3546" s="46"/>
      <c r="AC3546" s="46"/>
      <c r="AD3546" s="46"/>
      <c r="AE3546" s="46"/>
      <c r="AF3546" s="46"/>
    </row>
    <row r="3547" spans="1:32" x14ac:dyDescent="0.2">
      <c r="A3547"/>
      <c r="B3547"/>
      <c r="D3547"/>
      <c r="F3547"/>
      <c r="G3547"/>
      <c r="H3547"/>
      <c r="I3547"/>
      <c r="J3547"/>
      <c r="K3547"/>
      <c r="L3547"/>
      <c r="M3547"/>
      <c r="N3547"/>
      <c r="O3547"/>
      <c r="P3547"/>
      <c r="Q3547"/>
      <c r="R3547"/>
      <c r="S3547"/>
      <c r="T3547"/>
      <c r="U3547"/>
      <c r="V3547"/>
      <c r="W3547" s="115"/>
      <c r="AB3547" s="46"/>
      <c r="AC3547" s="46"/>
      <c r="AD3547" s="46"/>
      <c r="AE3547" s="46"/>
      <c r="AF3547" s="46"/>
    </row>
    <row r="3548" spans="1:32" x14ac:dyDescent="0.2">
      <c r="A3548"/>
      <c r="B3548"/>
      <c r="D3548"/>
      <c r="F3548"/>
      <c r="G3548"/>
      <c r="H3548"/>
      <c r="I3548"/>
      <c r="J3548"/>
      <c r="K3548"/>
      <c r="L3548"/>
      <c r="M3548"/>
      <c r="N3548"/>
      <c r="O3548"/>
      <c r="P3548"/>
      <c r="Q3548"/>
      <c r="R3548"/>
      <c r="S3548"/>
      <c r="T3548"/>
      <c r="U3548"/>
      <c r="V3548"/>
      <c r="W3548" s="115"/>
      <c r="AB3548" s="46"/>
      <c r="AC3548" s="46"/>
      <c r="AD3548" s="46"/>
      <c r="AE3548" s="46"/>
      <c r="AF3548" s="46"/>
    </row>
    <row r="3549" spans="1:32" x14ac:dyDescent="0.2">
      <c r="A3549"/>
      <c r="B3549"/>
      <c r="D3549"/>
      <c r="F3549"/>
      <c r="G3549"/>
      <c r="H3549"/>
      <c r="I3549"/>
      <c r="J3549"/>
      <c r="K3549"/>
      <c r="L3549"/>
      <c r="M3549"/>
      <c r="N3549"/>
      <c r="O3549"/>
      <c r="P3549"/>
      <c r="Q3549"/>
      <c r="R3549"/>
      <c r="S3549"/>
      <c r="T3549"/>
      <c r="U3549"/>
      <c r="V3549"/>
      <c r="W3549" s="115"/>
      <c r="AB3549" s="46"/>
      <c r="AC3549" s="46"/>
      <c r="AD3549" s="46"/>
      <c r="AE3549" s="46"/>
      <c r="AF3549" s="46"/>
    </row>
    <row r="3550" spans="1:32" x14ac:dyDescent="0.2">
      <c r="A3550"/>
      <c r="B3550"/>
      <c r="D3550"/>
      <c r="F3550"/>
      <c r="G3550"/>
      <c r="H3550"/>
      <c r="I3550"/>
      <c r="J3550"/>
      <c r="K3550"/>
      <c r="L3550"/>
      <c r="M3550"/>
      <c r="N3550"/>
      <c r="O3550"/>
      <c r="P3550"/>
      <c r="Q3550"/>
      <c r="R3550"/>
      <c r="S3550"/>
      <c r="T3550"/>
      <c r="U3550"/>
      <c r="V3550"/>
      <c r="W3550" s="115"/>
      <c r="AB3550" s="46"/>
      <c r="AC3550" s="46"/>
      <c r="AD3550" s="46"/>
      <c r="AE3550" s="46"/>
      <c r="AF3550" s="46"/>
    </row>
    <row r="3551" spans="1:32" x14ac:dyDescent="0.2">
      <c r="A3551"/>
      <c r="B3551"/>
      <c r="D3551"/>
      <c r="F3551"/>
      <c r="G3551"/>
      <c r="H3551"/>
      <c r="I3551"/>
      <c r="J3551"/>
      <c r="K3551"/>
      <c r="L3551"/>
      <c r="M3551"/>
      <c r="N3551"/>
      <c r="O3551"/>
      <c r="P3551"/>
      <c r="Q3551"/>
      <c r="R3551"/>
      <c r="S3551"/>
      <c r="T3551"/>
      <c r="U3551"/>
      <c r="V3551"/>
      <c r="W3551" s="115"/>
      <c r="AB3551" s="46"/>
      <c r="AC3551" s="46"/>
      <c r="AD3551" s="46"/>
      <c r="AE3551" s="46"/>
      <c r="AF3551" s="46"/>
    </row>
    <row r="3552" spans="1:32" x14ac:dyDescent="0.2">
      <c r="A3552"/>
      <c r="B3552"/>
      <c r="D3552"/>
      <c r="F3552"/>
      <c r="G3552"/>
      <c r="H3552"/>
      <c r="I3552"/>
      <c r="J3552"/>
      <c r="K3552"/>
      <c r="L3552"/>
      <c r="M3552"/>
      <c r="N3552"/>
      <c r="O3552"/>
      <c r="P3552"/>
      <c r="Q3552"/>
      <c r="R3552"/>
      <c r="S3552"/>
      <c r="T3552"/>
      <c r="U3552"/>
      <c r="V3552"/>
      <c r="W3552" s="115"/>
      <c r="AB3552" s="46"/>
      <c r="AC3552" s="46"/>
      <c r="AD3552" s="46"/>
      <c r="AE3552" s="46"/>
      <c r="AF3552" s="46"/>
    </row>
    <row r="3553" spans="1:32" x14ac:dyDescent="0.2">
      <c r="A3553"/>
      <c r="B3553"/>
      <c r="D3553"/>
      <c r="F3553"/>
      <c r="G3553"/>
      <c r="H3553"/>
      <c r="I3553"/>
      <c r="J3553"/>
      <c r="K3553"/>
      <c r="L3553"/>
      <c r="M3553"/>
      <c r="N3553"/>
      <c r="O3553"/>
      <c r="P3553"/>
      <c r="Q3553"/>
      <c r="R3553"/>
      <c r="S3553"/>
      <c r="T3553"/>
      <c r="U3553"/>
      <c r="V3553"/>
      <c r="W3553" s="115"/>
      <c r="AB3553" s="46"/>
      <c r="AC3553" s="46"/>
      <c r="AD3553" s="46"/>
      <c r="AE3553" s="46"/>
      <c r="AF3553" s="46"/>
    </row>
    <row r="3554" spans="1:32" x14ac:dyDescent="0.2">
      <c r="A3554"/>
      <c r="B3554"/>
      <c r="D3554"/>
      <c r="F3554"/>
      <c r="G3554"/>
      <c r="H3554"/>
      <c r="I3554"/>
      <c r="J3554"/>
      <c r="K3554"/>
      <c r="L3554"/>
      <c r="M3554"/>
      <c r="N3554"/>
      <c r="O3554"/>
      <c r="P3554"/>
      <c r="Q3554"/>
      <c r="R3554"/>
      <c r="S3554"/>
      <c r="T3554"/>
      <c r="U3554"/>
      <c r="V3554"/>
      <c r="W3554" s="115"/>
      <c r="AB3554" s="46"/>
      <c r="AC3554" s="46"/>
      <c r="AD3554" s="46"/>
      <c r="AE3554" s="46"/>
      <c r="AF3554" s="46"/>
    </row>
    <row r="3555" spans="1:32" x14ac:dyDescent="0.2">
      <c r="A3555"/>
      <c r="B3555"/>
      <c r="D3555"/>
      <c r="F3555"/>
      <c r="G3555"/>
      <c r="H3555"/>
      <c r="I3555"/>
      <c r="J3555"/>
      <c r="K3555"/>
      <c r="L3555"/>
      <c r="M3555"/>
      <c r="N3555"/>
      <c r="O3555"/>
      <c r="P3555"/>
      <c r="Q3555"/>
      <c r="R3555"/>
      <c r="S3555"/>
      <c r="T3555"/>
      <c r="U3555"/>
      <c r="V3555"/>
      <c r="W3555" s="115"/>
      <c r="AB3555" s="46"/>
      <c r="AC3555" s="46"/>
      <c r="AD3555" s="46"/>
      <c r="AE3555" s="46"/>
      <c r="AF3555" s="46"/>
    </row>
    <row r="3556" spans="1:32" x14ac:dyDescent="0.2">
      <c r="A3556"/>
      <c r="B3556"/>
      <c r="D3556"/>
      <c r="F3556"/>
      <c r="G3556"/>
      <c r="H3556"/>
      <c r="I3556"/>
      <c r="J3556"/>
      <c r="K3556"/>
      <c r="L3556"/>
      <c r="M3556"/>
      <c r="N3556"/>
      <c r="O3556"/>
      <c r="P3556"/>
      <c r="Q3556"/>
      <c r="R3556"/>
      <c r="S3556"/>
      <c r="T3556"/>
      <c r="U3556"/>
      <c r="V3556"/>
      <c r="W3556" s="115"/>
      <c r="AB3556" s="46"/>
      <c r="AC3556" s="46"/>
      <c r="AD3556" s="46"/>
      <c r="AE3556" s="46"/>
      <c r="AF3556" s="46"/>
    </row>
    <row r="3557" spans="1:32" x14ac:dyDescent="0.2">
      <c r="A3557"/>
      <c r="B3557"/>
      <c r="D3557"/>
      <c r="F3557"/>
      <c r="G3557"/>
      <c r="H3557"/>
      <c r="I3557"/>
      <c r="J3557"/>
      <c r="K3557"/>
      <c r="L3557"/>
      <c r="M3557"/>
      <c r="N3557"/>
      <c r="O3557"/>
      <c r="P3557"/>
      <c r="Q3557"/>
      <c r="R3557"/>
      <c r="S3557"/>
      <c r="T3557"/>
      <c r="U3557"/>
      <c r="V3557"/>
      <c r="W3557" s="115"/>
      <c r="AB3557" s="46"/>
      <c r="AC3557" s="46"/>
      <c r="AD3557" s="46"/>
      <c r="AE3557" s="46"/>
      <c r="AF3557" s="46"/>
    </row>
    <row r="3558" spans="1:32" x14ac:dyDescent="0.2">
      <c r="A3558"/>
      <c r="B3558"/>
      <c r="D3558"/>
      <c r="F3558"/>
      <c r="G3558"/>
      <c r="H3558"/>
      <c r="I3558"/>
      <c r="J3558"/>
      <c r="K3558"/>
      <c r="L3558"/>
      <c r="M3558"/>
      <c r="N3558"/>
      <c r="O3558"/>
      <c r="P3558"/>
      <c r="Q3558"/>
      <c r="R3558"/>
      <c r="S3558"/>
      <c r="T3558"/>
      <c r="U3558"/>
      <c r="V3558"/>
      <c r="W3558" s="115"/>
      <c r="AB3558" s="46"/>
      <c r="AC3558" s="46"/>
      <c r="AD3558" s="46"/>
      <c r="AE3558" s="46"/>
      <c r="AF3558" s="46"/>
    </row>
    <row r="3559" spans="1:32" x14ac:dyDescent="0.2">
      <c r="A3559"/>
      <c r="B3559"/>
      <c r="D3559"/>
      <c r="F3559"/>
      <c r="G3559"/>
      <c r="H3559"/>
      <c r="I3559"/>
      <c r="J3559"/>
      <c r="K3559"/>
      <c r="L3559"/>
      <c r="M3559"/>
      <c r="N3559"/>
      <c r="O3559"/>
      <c r="P3559"/>
      <c r="Q3559"/>
      <c r="R3559"/>
      <c r="S3559"/>
      <c r="T3559"/>
      <c r="U3559"/>
      <c r="V3559"/>
      <c r="W3559" s="115"/>
      <c r="AB3559" s="46"/>
      <c r="AC3559" s="46"/>
      <c r="AD3559" s="46"/>
      <c r="AE3559" s="46"/>
      <c r="AF3559" s="46"/>
    </row>
    <row r="3560" spans="1:32" x14ac:dyDescent="0.2">
      <c r="A3560"/>
      <c r="B3560"/>
      <c r="D3560"/>
      <c r="F3560"/>
      <c r="G3560"/>
      <c r="H3560"/>
      <c r="I3560"/>
      <c r="J3560"/>
      <c r="K3560"/>
      <c r="L3560"/>
      <c r="M3560"/>
      <c r="N3560"/>
      <c r="O3560"/>
      <c r="P3560"/>
      <c r="Q3560"/>
      <c r="R3560"/>
      <c r="S3560"/>
      <c r="T3560"/>
      <c r="U3560"/>
      <c r="V3560"/>
      <c r="W3560" s="115"/>
      <c r="AB3560" s="46"/>
      <c r="AC3560" s="46"/>
      <c r="AD3560" s="46"/>
      <c r="AE3560" s="46"/>
      <c r="AF3560" s="46"/>
    </row>
    <row r="3561" spans="1:32" x14ac:dyDescent="0.2">
      <c r="A3561"/>
      <c r="B3561"/>
      <c r="D3561"/>
      <c r="F3561"/>
      <c r="G3561"/>
      <c r="H3561"/>
      <c r="I3561"/>
      <c r="J3561"/>
      <c r="K3561"/>
      <c r="L3561"/>
      <c r="M3561"/>
      <c r="N3561"/>
      <c r="O3561"/>
      <c r="P3561"/>
      <c r="Q3561"/>
      <c r="R3561"/>
      <c r="S3561"/>
      <c r="T3561"/>
      <c r="U3561"/>
      <c r="V3561"/>
      <c r="W3561" s="115"/>
      <c r="AB3561" s="46"/>
      <c r="AC3561" s="46"/>
      <c r="AD3561" s="46"/>
      <c r="AE3561" s="46"/>
      <c r="AF3561" s="46"/>
    </row>
    <row r="3562" spans="1:32" x14ac:dyDescent="0.2">
      <c r="A3562"/>
      <c r="B3562"/>
      <c r="D3562"/>
      <c r="F3562"/>
      <c r="G3562"/>
      <c r="H3562"/>
      <c r="I3562"/>
      <c r="J3562"/>
      <c r="K3562"/>
      <c r="L3562"/>
      <c r="M3562"/>
      <c r="N3562"/>
      <c r="O3562"/>
      <c r="P3562"/>
      <c r="Q3562"/>
      <c r="R3562"/>
      <c r="S3562"/>
      <c r="T3562"/>
      <c r="U3562"/>
      <c r="V3562"/>
      <c r="W3562" s="115"/>
      <c r="AB3562" s="46"/>
      <c r="AC3562" s="46"/>
      <c r="AD3562" s="46"/>
      <c r="AE3562" s="46"/>
      <c r="AF3562" s="46"/>
    </row>
    <row r="3563" spans="1:32" x14ac:dyDescent="0.2">
      <c r="A3563"/>
      <c r="B3563"/>
      <c r="D3563"/>
      <c r="F3563"/>
      <c r="G3563"/>
      <c r="H3563"/>
      <c r="I3563"/>
      <c r="J3563"/>
      <c r="K3563"/>
      <c r="L3563"/>
      <c r="M3563"/>
      <c r="N3563"/>
      <c r="O3563"/>
      <c r="P3563"/>
      <c r="Q3563"/>
      <c r="R3563"/>
      <c r="S3563"/>
      <c r="T3563"/>
      <c r="U3563"/>
      <c r="V3563"/>
      <c r="W3563" s="115"/>
      <c r="AB3563" s="46"/>
      <c r="AC3563" s="46"/>
      <c r="AD3563" s="46"/>
      <c r="AE3563" s="46"/>
      <c r="AF3563" s="46"/>
    </row>
    <row r="3564" spans="1:32" x14ac:dyDescent="0.2">
      <c r="A3564"/>
      <c r="B3564"/>
      <c r="D3564"/>
      <c r="F3564"/>
      <c r="G3564"/>
      <c r="H3564"/>
      <c r="I3564"/>
      <c r="J3564"/>
      <c r="K3564"/>
      <c r="L3564"/>
      <c r="M3564"/>
      <c r="N3564"/>
      <c r="O3564"/>
      <c r="P3564"/>
      <c r="Q3564"/>
      <c r="R3564"/>
      <c r="S3564"/>
      <c r="T3564"/>
      <c r="U3564"/>
      <c r="V3564"/>
      <c r="W3564" s="115"/>
      <c r="AB3564" s="46"/>
      <c r="AC3564" s="46"/>
      <c r="AD3564" s="46"/>
      <c r="AE3564" s="46"/>
      <c r="AF3564" s="46"/>
    </row>
    <row r="3565" spans="1:32" x14ac:dyDescent="0.2">
      <c r="A3565"/>
      <c r="B3565"/>
      <c r="D3565"/>
      <c r="F3565"/>
      <c r="G3565"/>
      <c r="H3565"/>
      <c r="I3565"/>
      <c r="J3565"/>
      <c r="K3565"/>
      <c r="L3565"/>
      <c r="M3565"/>
      <c r="N3565"/>
      <c r="O3565"/>
      <c r="P3565"/>
      <c r="Q3565"/>
      <c r="R3565"/>
      <c r="S3565"/>
      <c r="T3565"/>
      <c r="U3565"/>
      <c r="V3565"/>
      <c r="W3565" s="115"/>
      <c r="AB3565" s="46"/>
      <c r="AC3565" s="46"/>
      <c r="AD3565" s="46"/>
      <c r="AE3565" s="46"/>
      <c r="AF3565" s="46"/>
    </row>
    <row r="3566" spans="1:32" x14ac:dyDescent="0.2">
      <c r="A3566"/>
      <c r="B3566"/>
      <c r="D3566"/>
      <c r="F3566"/>
      <c r="G3566"/>
      <c r="H3566"/>
      <c r="I3566"/>
      <c r="J3566"/>
      <c r="K3566"/>
      <c r="L3566"/>
      <c r="M3566"/>
      <c r="N3566"/>
      <c r="O3566"/>
      <c r="P3566"/>
      <c r="Q3566"/>
      <c r="R3566"/>
      <c r="S3566"/>
      <c r="T3566"/>
      <c r="U3566"/>
      <c r="V3566"/>
      <c r="W3566" s="115"/>
      <c r="AB3566" s="46"/>
      <c r="AC3566" s="46"/>
      <c r="AD3566" s="46"/>
      <c r="AE3566" s="46"/>
      <c r="AF3566" s="46"/>
    </row>
    <row r="3567" spans="1:32" x14ac:dyDescent="0.2">
      <c r="A3567"/>
      <c r="B3567"/>
      <c r="D3567"/>
      <c r="F3567"/>
      <c r="G3567"/>
      <c r="H3567"/>
      <c r="I3567"/>
      <c r="J3567"/>
      <c r="K3567"/>
      <c r="L3567"/>
      <c r="M3567"/>
      <c r="N3567"/>
      <c r="O3567"/>
      <c r="P3567"/>
      <c r="Q3567"/>
      <c r="R3567"/>
      <c r="S3567"/>
      <c r="T3567"/>
      <c r="U3567"/>
      <c r="V3567"/>
      <c r="W3567" s="115"/>
      <c r="AB3567" s="46"/>
      <c r="AC3567" s="46"/>
      <c r="AD3567" s="46"/>
      <c r="AE3567" s="46"/>
      <c r="AF3567" s="46"/>
    </row>
    <row r="3568" spans="1:32" x14ac:dyDescent="0.2">
      <c r="A3568"/>
      <c r="B3568"/>
      <c r="D3568"/>
      <c r="F3568"/>
      <c r="G3568"/>
      <c r="H3568"/>
      <c r="I3568"/>
      <c r="J3568"/>
      <c r="K3568"/>
      <c r="L3568"/>
      <c r="M3568"/>
      <c r="N3568"/>
      <c r="O3568"/>
      <c r="P3568"/>
      <c r="Q3568"/>
      <c r="R3568"/>
      <c r="S3568"/>
      <c r="T3568"/>
      <c r="U3568"/>
      <c r="V3568"/>
      <c r="W3568" s="115"/>
      <c r="AB3568" s="46"/>
      <c r="AC3568" s="46"/>
      <c r="AD3568" s="46"/>
      <c r="AE3568" s="46"/>
      <c r="AF3568" s="46"/>
    </row>
    <row r="3569" spans="1:32" x14ac:dyDescent="0.2">
      <c r="A3569"/>
      <c r="B3569"/>
      <c r="D3569"/>
      <c r="F3569"/>
      <c r="G3569"/>
      <c r="H3569"/>
      <c r="I3569"/>
      <c r="J3569"/>
      <c r="K3569"/>
      <c r="L3569"/>
      <c r="M3569"/>
      <c r="N3569"/>
      <c r="O3569"/>
      <c r="P3569"/>
      <c r="Q3569"/>
      <c r="R3569"/>
      <c r="S3569"/>
      <c r="T3569"/>
      <c r="U3569"/>
      <c r="V3569"/>
      <c r="W3569" s="115"/>
      <c r="AB3569" s="46"/>
      <c r="AC3569" s="46"/>
      <c r="AD3569" s="46"/>
      <c r="AE3569" s="46"/>
      <c r="AF3569" s="46"/>
    </row>
    <row r="3570" spans="1:32" x14ac:dyDescent="0.2">
      <c r="A3570"/>
      <c r="B3570"/>
      <c r="D3570"/>
      <c r="F3570"/>
      <c r="G3570"/>
      <c r="H3570"/>
      <c r="I3570"/>
      <c r="J3570"/>
      <c r="K3570"/>
      <c r="L3570"/>
      <c r="M3570"/>
      <c r="N3570"/>
      <c r="O3570"/>
      <c r="P3570"/>
      <c r="Q3570"/>
      <c r="R3570"/>
      <c r="S3570"/>
      <c r="T3570"/>
      <c r="U3570"/>
      <c r="V3570"/>
      <c r="W3570" s="115"/>
      <c r="AB3570" s="46"/>
      <c r="AC3570" s="46"/>
      <c r="AD3570" s="46"/>
      <c r="AE3570" s="46"/>
      <c r="AF3570" s="46"/>
    </row>
    <row r="3571" spans="1:32" x14ac:dyDescent="0.2">
      <c r="A3571"/>
      <c r="B3571"/>
      <c r="D3571"/>
      <c r="F3571"/>
      <c r="G3571"/>
      <c r="H3571"/>
      <c r="I3571"/>
      <c r="J3571"/>
      <c r="K3571"/>
      <c r="L3571"/>
      <c r="M3571"/>
      <c r="N3571"/>
      <c r="O3571"/>
      <c r="P3571"/>
      <c r="Q3571"/>
      <c r="R3571"/>
      <c r="S3571"/>
      <c r="T3571"/>
      <c r="U3571"/>
      <c r="V3571"/>
      <c r="W3571" s="115"/>
      <c r="AB3571" s="46"/>
      <c r="AC3571" s="46"/>
      <c r="AD3571" s="46"/>
      <c r="AE3571" s="46"/>
      <c r="AF3571" s="46"/>
    </row>
    <row r="3572" spans="1:32" x14ac:dyDescent="0.2">
      <c r="A3572"/>
      <c r="B3572"/>
      <c r="D3572"/>
      <c r="F3572"/>
      <c r="G3572"/>
      <c r="H3572"/>
      <c r="I3572"/>
      <c r="J3572"/>
      <c r="K3572"/>
      <c r="L3572"/>
      <c r="M3572"/>
      <c r="N3572"/>
      <c r="O3572"/>
      <c r="P3572"/>
      <c r="Q3572"/>
      <c r="R3572"/>
      <c r="S3572"/>
      <c r="T3572"/>
      <c r="U3572"/>
      <c r="V3572"/>
      <c r="W3572" s="115"/>
      <c r="AB3572" s="46"/>
      <c r="AC3572" s="46"/>
      <c r="AD3572" s="46"/>
      <c r="AE3572" s="46"/>
      <c r="AF3572" s="46"/>
    </row>
    <row r="3573" spans="1:32" x14ac:dyDescent="0.2">
      <c r="A3573"/>
      <c r="B3573"/>
      <c r="D3573"/>
      <c r="F3573"/>
      <c r="G3573"/>
      <c r="H3573"/>
      <c r="I3573"/>
      <c r="J3573"/>
      <c r="K3573"/>
      <c r="L3573"/>
      <c r="M3573"/>
      <c r="N3573"/>
      <c r="O3573"/>
      <c r="P3573"/>
      <c r="Q3573"/>
      <c r="R3573"/>
      <c r="S3573"/>
      <c r="T3573"/>
      <c r="U3573"/>
      <c r="V3573"/>
      <c r="W3573" s="115"/>
      <c r="AB3573" s="46"/>
      <c r="AC3573" s="46"/>
      <c r="AD3573" s="46"/>
      <c r="AE3573" s="46"/>
      <c r="AF3573" s="46"/>
    </row>
    <row r="3574" spans="1:32" x14ac:dyDescent="0.2">
      <c r="A3574"/>
      <c r="B3574"/>
      <c r="D3574"/>
      <c r="F3574"/>
      <c r="G3574"/>
      <c r="H3574"/>
      <c r="I3574"/>
      <c r="J3574"/>
      <c r="K3574"/>
      <c r="L3574"/>
      <c r="M3574"/>
      <c r="N3574"/>
      <c r="O3574"/>
      <c r="P3574"/>
      <c r="Q3574"/>
      <c r="R3574"/>
      <c r="S3574"/>
      <c r="T3574"/>
      <c r="U3574"/>
      <c r="V3574"/>
      <c r="W3574" s="115"/>
      <c r="AB3574" s="46"/>
      <c r="AC3574" s="46"/>
      <c r="AD3574" s="46"/>
      <c r="AE3574" s="46"/>
      <c r="AF3574" s="46"/>
    </row>
    <row r="3575" spans="1:32" x14ac:dyDescent="0.2">
      <c r="A3575"/>
      <c r="B3575"/>
      <c r="D3575"/>
      <c r="F3575"/>
      <c r="G3575"/>
      <c r="H3575"/>
      <c r="I3575"/>
      <c r="J3575"/>
      <c r="K3575"/>
      <c r="L3575"/>
      <c r="M3575"/>
      <c r="N3575"/>
      <c r="O3575"/>
      <c r="P3575"/>
      <c r="Q3575"/>
      <c r="R3575"/>
      <c r="S3575"/>
      <c r="T3575"/>
      <c r="U3575"/>
      <c r="V3575"/>
      <c r="W3575" s="115"/>
      <c r="AB3575" s="46"/>
      <c r="AC3575" s="46"/>
      <c r="AD3575" s="46"/>
      <c r="AE3575" s="46"/>
      <c r="AF3575" s="46"/>
    </row>
    <row r="3576" spans="1:32" x14ac:dyDescent="0.2">
      <c r="A3576"/>
      <c r="B3576"/>
      <c r="D3576"/>
      <c r="F3576"/>
      <c r="G3576"/>
      <c r="H3576"/>
      <c r="I3576"/>
      <c r="J3576"/>
      <c r="K3576"/>
      <c r="L3576"/>
      <c r="M3576"/>
      <c r="N3576"/>
      <c r="O3576"/>
      <c r="P3576"/>
      <c r="Q3576"/>
      <c r="R3576"/>
      <c r="S3576"/>
      <c r="T3576"/>
      <c r="U3576"/>
      <c r="V3576"/>
      <c r="W3576" s="115"/>
      <c r="AB3576" s="46"/>
      <c r="AC3576" s="46"/>
      <c r="AD3576" s="46"/>
      <c r="AE3576" s="46"/>
      <c r="AF3576" s="46"/>
    </row>
    <row r="3577" spans="1:32" x14ac:dyDescent="0.2">
      <c r="A3577"/>
      <c r="B3577"/>
      <c r="D3577"/>
      <c r="F3577"/>
      <c r="G3577"/>
      <c r="H3577"/>
      <c r="I3577"/>
      <c r="J3577"/>
      <c r="K3577"/>
      <c r="L3577"/>
      <c r="M3577"/>
      <c r="N3577"/>
      <c r="O3577"/>
      <c r="P3577"/>
      <c r="Q3577"/>
      <c r="R3577"/>
      <c r="S3577"/>
      <c r="T3577"/>
      <c r="U3577"/>
      <c r="V3577"/>
      <c r="W3577" s="115"/>
      <c r="AB3577" s="46"/>
      <c r="AC3577" s="46"/>
      <c r="AD3577" s="46"/>
      <c r="AE3577" s="46"/>
      <c r="AF3577" s="46"/>
    </row>
    <row r="3578" spans="1:32" x14ac:dyDescent="0.2">
      <c r="A3578"/>
      <c r="B3578"/>
      <c r="D3578"/>
      <c r="F3578"/>
      <c r="G3578"/>
      <c r="H3578"/>
      <c r="I3578"/>
      <c r="J3578"/>
      <c r="K3578"/>
      <c r="L3578"/>
      <c r="M3578"/>
      <c r="N3578"/>
      <c r="O3578"/>
      <c r="P3578"/>
      <c r="Q3578"/>
      <c r="R3578"/>
      <c r="S3578"/>
      <c r="T3578"/>
      <c r="U3578"/>
      <c r="V3578"/>
      <c r="W3578" s="115"/>
      <c r="AB3578" s="46"/>
      <c r="AC3578" s="46"/>
      <c r="AD3578" s="46"/>
      <c r="AE3578" s="46"/>
      <c r="AF3578" s="46"/>
    </row>
    <row r="3579" spans="1:32" x14ac:dyDescent="0.2">
      <c r="A3579"/>
      <c r="B3579"/>
      <c r="D3579"/>
      <c r="F3579"/>
      <c r="G3579"/>
      <c r="H3579"/>
      <c r="I3579"/>
      <c r="J3579"/>
      <c r="K3579"/>
      <c r="L3579"/>
      <c r="M3579"/>
      <c r="N3579"/>
      <c r="O3579"/>
      <c r="P3579"/>
      <c r="Q3579"/>
      <c r="R3579"/>
      <c r="S3579"/>
      <c r="T3579"/>
      <c r="U3579"/>
      <c r="V3579"/>
      <c r="W3579" s="115"/>
      <c r="AB3579" s="46"/>
      <c r="AC3579" s="46"/>
      <c r="AD3579" s="46"/>
      <c r="AE3579" s="46"/>
      <c r="AF3579" s="46"/>
    </row>
    <row r="3580" spans="1:32" x14ac:dyDescent="0.2">
      <c r="A3580"/>
      <c r="B3580"/>
      <c r="D3580"/>
      <c r="F3580"/>
      <c r="G3580"/>
      <c r="H3580"/>
      <c r="I3580"/>
      <c r="J3580"/>
      <c r="K3580"/>
      <c r="L3580"/>
      <c r="M3580"/>
      <c r="N3580"/>
      <c r="O3580"/>
      <c r="P3580"/>
      <c r="Q3580"/>
      <c r="R3580"/>
      <c r="S3580"/>
      <c r="T3580"/>
      <c r="U3580"/>
      <c r="V3580"/>
      <c r="W3580" s="115"/>
      <c r="AB3580" s="46"/>
      <c r="AC3580" s="46"/>
      <c r="AD3580" s="46"/>
      <c r="AE3580" s="46"/>
      <c r="AF3580" s="46"/>
    </row>
    <row r="3581" spans="1:32" x14ac:dyDescent="0.2">
      <c r="A3581"/>
      <c r="B3581"/>
      <c r="D3581"/>
      <c r="F3581"/>
      <c r="G3581"/>
      <c r="H3581"/>
      <c r="I3581"/>
      <c r="J3581"/>
      <c r="K3581"/>
      <c r="L3581"/>
      <c r="M3581"/>
      <c r="N3581"/>
      <c r="O3581"/>
      <c r="P3581"/>
      <c r="Q3581"/>
      <c r="R3581"/>
      <c r="S3581"/>
      <c r="T3581"/>
      <c r="U3581"/>
      <c r="V3581"/>
      <c r="W3581" s="115"/>
      <c r="AB3581" s="46"/>
      <c r="AC3581" s="46"/>
      <c r="AD3581" s="46"/>
      <c r="AE3581" s="46"/>
      <c r="AF3581" s="46"/>
    </row>
    <row r="3582" spans="1:32" x14ac:dyDescent="0.2">
      <c r="A3582"/>
      <c r="B3582"/>
      <c r="D3582"/>
      <c r="F3582"/>
      <c r="G3582"/>
      <c r="H3582"/>
      <c r="I3582"/>
      <c r="J3582"/>
      <c r="K3582"/>
      <c r="L3582"/>
      <c r="M3582"/>
      <c r="N3582"/>
      <c r="O3582"/>
      <c r="P3582"/>
      <c r="Q3582"/>
      <c r="R3582"/>
      <c r="S3582"/>
      <c r="T3582"/>
      <c r="U3582"/>
      <c r="V3582"/>
      <c r="W3582" s="115"/>
      <c r="AB3582" s="46"/>
      <c r="AC3582" s="46"/>
      <c r="AD3582" s="46"/>
      <c r="AE3582" s="46"/>
      <c r="AF3582" s="46"/>
    </row>
    <row r="3583" spans="1:32" x14ac:dyDescent="0.2">
      <c r="A3583"/>
      <c r="B3583"/>
      <c r="D3583"/>
      <c r="F3583"/>
      <c r="G3583"/>
      <c r="H3583"/>
      <c r="I3583"/>
      <c r="J3583"/>
      <c r="K3583"/>
      <c r="L3583"/>
      <c r="M3583"/>
      <c r="N3583"/>
      <c r="O3583"/>
      <c r="P3583"/>
      <c r="Q3583"/>
      <c r="R3583"/>
      <c r="S3583"/>
      <c r="T3583"/>
      <c r="U3583"/>
      <c r="V3583"/>
      <c r="W3583" s="115"/>
      <c r="AB3583" s="46"/>
      <c r="AC3583" s="46"/>
      <c r="AD3583" s="46"/>
      <c r="AE3583" s="46"/>
      <c r="AF3583" s="46"/>
    </row>
    <row r="3584" spans="1:32" x14ac:dyDescent="0.2">
      <c r="A3584"/>
      <c r="B3584"/>
      <c r="D3584"/>
      <c r="F3584"/>
      <c r="G3584"/>
      <c r="H3584"/>
      <c r="I3584"/>
      <c r="J3584"/>
      <c r="K3584"/>
      <c r="L3584"/>
      <c r="M3584"/>
      <c r="N3584"/>
      <c r="O3584"/>
      <c r="P3584"/>
      <c r="Q3584"/>
      <c r="R3584"/>
      <c r="S3584"/>
      <c r="T3584"/>
      <c r="U3584"/>
      <c r="V3584"/>
      <c r="W3584" s="115"/>
      <c r="AB3584" s="46"/>
      <c r="AC3584" s="46"/>
      <c r="AD3584" s="46"/>
      <c r="AE3584" s="46"/>
      <c r="AF3584" s="46"/>
    </row>
    <row r="3585" spans="1:32" x14ac:dyDescent="0.2">
      <c r="A3585"/>
      <c r="B3585"/>
      <c r="D3585"/>
      <c r="F3585"/>
      <c r="G3585"/>
      <c r="H3585"/>
      <c r="I3585"/>
      <c r="J3585"/>
      <c r="K3585"/>
      <c r="L3585"/>
      <c r="M3585"/>
      <c r="N3585"/>
      <c r="O3585"/>
      <c r="P3585"/>
      <c r="Q3585"/>
      <c r="R3585"/>
      <c r="S3585"/>
      <c r="T3585"/>
      <c r="U3585"/>
      <c r="V3585"/>
      <c r="W3585" s="115"/>
      <c r="AB3585" s="46"/>
      <c r="AC3585" s="46"/>
      <c r="AD3585" s="46"/>
      <c r="AE3585" s="46"/>
      <c r="AF3585" s="46"/>
    </row>
    <row r="3586" spans="1:32" x14ac:dyDescent="0.2">
      <c r="A3586"/>
      <c r="B3586"/>
      <c r="D3586"/>
      <c r="F3586"/>
      <c r="G3586"/>
      <c r="H3586"/>
      <c r="I3586"/>
      <c r="J3586"/>
      <c r="K3586"/>
      <c r="L3586"/>
      <c r="M3586"/>
      <c r="N3586"/>
      <c r="O3586"/>
      <c r="P3586"/>
      <c r="Q3586"/>
      <c r="R3586"/>
      <c r="S3586"/>
      <c r="T3586"/>
      <c r="U3586"/>
      <c r="V3586"/>
      <c r="W3586" s="115"/>
      <c r="AB3586" s="46"/>
      <c r="AC3586" s="46"/>
      <c r="AD3586" s="46"/>
      <c r="AE3586" s="46"/>
      <c r="AF3586" s="46"/>
    </row>
    <row r="3587" spans="1:32" x14ac:dyDescent="0.2">
      <c r="A3587"/>
      <c r="B3587"/>
      <c r="D3587"/>
      <c r="F3587"/>
      <c r="G3587"/>
      <c r="H3587"/>
      <c r="I3587"/>
      <c r="J3587"/>
      <c r="K3587"/>
      <c r="L3587"/>
      <c r="M3587"/>
      <c r="N3587"/>
      <c r="O3587"/>
      <c r="P3587"/>
      <c r="Q3587"/>
      <c r="R3587"/>
      <c r="S3587"/>
      <c r="T3587"/>
      <c r="U3587"/>
      <c r="V3587"/>
      <c r="W3587" s="115"/>
      <c r="AB3587" s="46"/>
      <c r="AC3587" s="46"/>
      <c r="AD3587" s="46"/>
      <c r="AE3587" s="46"/>
      <c r="AF3587" s="46"/>
    </row>
    <row r="3588" spans="1:32" x14ac:dyDescent="0.2">
      <c r="A3588"/>
      <c r="B3588"/>
      <c r="D3588"/>
      <c r="F3588"/>
      <c r="G3588"/>
      <c r="H3588"/>
      <c r="I3588"/>
      <c r="J3588"/>
      <c r="K3588"/>
      <c r="L3588"/>
      <c r="M3588"/>
      <c r="N3588"/>
      <c r="O3588"/>
      <c r="P3588"/>
      <c r="Q3588"/>
      <c r="R3588"/>
      <c r="S3588"/>
      <c r="T3588"/>
      <c r="U3588"/>
      <c r="V3588"/>
      <c r="W3588" s="115"/>
      <c r="AB3588" s="46"/>
      <c r="AC3588" s="46"/>
      <c r="AD3588" s="46"/>
      <c r="AE3588" s="46"/>
      <c r="AF3588" s="46"/>
    </row>
    <row r="3589" spans="1:32" x14ac:dyDescent="0.2">
      <c r="A3589"/>
      <c r="B3589"/>
      <c r="D3589"/>
      <c r="F3589"/>
      <c r="G3589"/>
      <c r="H3589"/>
      <c r="I3589"/>
      <c r="J3589"/>
      <c r="K3589"/>
      <c r="L3589"/>
      <c r="M3589"/>
      <c r="N3589"/>
      <c r="O3589"/>
      <c r="P3589"/>
      <c r="Q3589"/>
      <c r="R3589"/>
      <c r="S3589"/>
      <c r="T3589"/>
      <c r="U3589"/>
      <c r="V3589"/>
      <c r="W3589" s="115"/>
      <c r="AB3589" s="46"/>
      <c r="AC3589" s="46"/>
      <c r="AD3589" s="46"/>
      <c r="AE3589" s="46"/>
      <c r="AF3589" s="46"/>
    </row>
    <row r="3590" spans="1:32" x14ac:dyDescent="0.2">
      <c r="A3590"/>
      <c r="B3590"/>
      <c r="D3590"/>
      <c r="F3590"/>
      <c r="G3590"/>
      <c r="H3590"/>
      <c r="I3590"/>
      <c r="J3590"/>
      <c r="K3590"/>
      <c r="L3590"/>
      <c r="M3590"/>
      <c r="N3590"/>
      <c r="O3590"/>
      <c r="P3590"/>
      <c r="Q3590"/>
      <c r="R3590"/>
      <c r="S3590"/>
      <c r="T3590"/>
      <c r="U3590"/>
      <c r="V3590"/>
      <c r="W3590" s="115"/>
      <c r="AB3590" s="46"/>
      <c r="AC3590" s="46"/>
      <c r="AD3590" s="46"/>
      <c r="AE3590" s="46"/>
      <c r="AF3590" s="46"/>
    </row>
    <row r="3591" spans="1:32" x14ac:dyDescent="0.2">
      <c r="A3591"/>
      <c r="B3591"/>
      <c r="D3591"/>
      <c r="F3591"/>
      <c r="G3591"/>
      <c r="H3591"/>
      <c r="I3591"/>
      <c r="J3591"/>
      <c r="K3591"/>
      <c r="L3591"/>
      <c r="M3591"/>
      <c r="N3591"/>
      <c r="O3591"/>
      <c r="P3591"/>
      <c r="Q3591"/>
      <c r="R3591"/>
      <c r="S3591"/>
      <c r="T3591"/>
      <c r="U3591"/>
      <c r="V3591"/>
      <c r="W3591" s="115"/>
      <c r="AB3591" s="46"/>
      <c r="AC3591" s="46"/>
      <c r="AD3591" s="46"/>
      <c r="AE3591" s="46"/>
      <c r="AF3591" s="46"/>
    </row>
    <row r="3592" spans="1:32" x14ac:dyDescent="0.2">
      <c r="A3592"/>
      <c r="B3592"/>
      <c r="D3592"/>
      <c r="F3592"/>
      <c r="G3592"/>
      <c r="H3592"/>
      <c r="I3592"/>
      <c r="J3592"/>
      <c r="K3592"/>
      <c r="L3592"/>
      <c r="M3592"/>
      <c r="N3592"/>
      <c r="O3592"/>
      <c r="P3592"/>
      <c r="Q3592"/>
      <c r="R3592"/>
      <c r="S3592"/>
      <c r="T3592"/>
      <c r="U3592"/>
      <c r="V3592"/>
      <c r="W3592" s="115"/>
      <c r="AB3592" s="46"/>
      <c r="AC3592" s="46"/>
      <c r="AD3592" s="46"/>
      <c r="AE3592" s="46"/>
      <c r="AF3592" s="46"/>
    </row>
    <row r="3593" spans="1:32" x14ac:dyDescent="0.2">
      <c r="A3593"/>
      <c r="B3593"/>
      <c r="D3593"/>
      <c r="F3593"/>
      <c r="G3593"/>
      <c r="H3593"/>
      <c r="I3593"/>
      <c r="J3593"/>
      <c r="K3593"/>
      <c r="L3593"/>
      <c r="M3593"/>
      <c r="N3593"/>
      <c r="O3593"/>
      <c r="P3593"/>
      <c r="Q3593"/>
      <c r="R3593"/>
      <c r="S3593"/>
      <c r="T3593"/>
      <c r="U3593"/>
      <c r="V3593"/>
      <c r="W3593" s="115"/>
      <c r="AB3593" s="46"/>
      <c r="AC3593" s="46"/>
      <c r="AD3593" s="46"/>
      <c r="AE3593" s="46"/>
      <c r="AF3593" s="46"/>
    </row>
    <row r="3594" spans="1:32" x14ac:dyDescent="0.2">
      <c r="A3594"/>
      <c r="B3594"/>
      <c r="D3594"/>
      <c r="F3594"/>
      <c r="G3594"/>
      <c r="H3594"/>
      <c r="I3594"/>
      <c r="J3594"/>
      <c r="K3594"/>
      <c r="L3594"/>
      <c r="M3594"/>
      <c r="N3594"/>
      <c r="O3594"/>
      <c r="P3594"/>
      <c r="Q3594"/>
      <c r="R3594"/>
      <c r="S3594"/>
      <c r="T3594"/>
      <c r="U3594"/>
      <c r="V3594"/>
      <c r="W3594" s="115"/>
      <c r="AB3594" s="46"/>
      <c r="AC3594" s="46"/>
      <c r="AD3594" s="46"/>
      <c r="AE3594" s="46"/>
      <c r="AF3594" s="46"/>
    </row>
    <row r="3595" spans="1:32" x14ac:dyDescent="0.2">
      <c r="A3595"/>
      <c r="B3595"/>
      <c r="D3595"/>
      <c r="F3595"/>
      <c r="G3595"/>
      <c r="H3595"/>
      <c r="I3595"/>
      <c r="J3595"/>
      <c r="K3595"/>
      <c r="L3595"/>
      <c r="M3595"/>
      <c r="N3595"/>
      <c r="O3595"/>
      <c r="P3595"/>
      <c r="Q3595"/>
      <c r="R3595"/>
      <c r="S3595"/>
      <c r="T3595"/>
      <c r="U3595"/>
      <c r="V3595"/>
      <c r="W3595" s="115"/>
      <c r="AB3595" s="46"/>
      <c r="AC3595" s="46"/>
      <c r="AD3595" s="46"/>
      <c r="AE3595" s="46"/>
      <c r="AF3595" s="46"/>
    </row>
    <row r="3596" spans="1:32" x14ac:dyDescent="0.2">
      <c r="A3596"/>
      <c r="B3596"/>
      <c r="D3596"/>
      <c r="F3596"/>
      <c r="G3596"/>
      <c r="H3596"/>
      <c r="I3596"/>
      <c r="J3596"/>
      <c r="K3596"/>
      <c r="L3596"/>
      <c r="M3596"/>
      <c r="N3596"/>
      <c r="O3596"/>
      <c r="P3596"/>
      <c r="Q3596"/>
      <c r="R3596"/>
      <c r="S3596"/>
      <c r="T3596"/>
      <c r="U3596"/>
      <c r="V3596"/>
      <c r="W3596" s="115"/>
      <c r="AB3596" s="46"/>
      <c r="AC3596" s="46"/>
      <c r="AD3596" s="46"/>
      <c r="AE3596" s="46"/>
      <c r="AF3596" s="46"/>
    </row>
    <row r="3597" spans="1:32" x14ac:dyDescent="0.2">
      <c r="A3597"/>
      <c r="B3597"/>
      <c r="D3597"/>
      <c r="F3597"/>
      <c r="G3597"/>
      <c r="H3597"/>
      <c r="I3597"/>
      <c r="J3597"/>
      <c r="K3597"/>
      <c r="L3597"/>
      <c r="M3597"/>
      <c r="N3597"/>
      <c r="O3597"/>
      <c r="P3597"/>
      <c r="Q3597"/>
      <c r="R3597"/>
      <c r="S3597"/>
      <c r="T3597"/>
      <c r="U3597"/>
      <c r="V3597"/>
      <c r="W3597" s="115"/>
      <c r="AB3597" s="46"/>
      <c r="AC3597" s="46"/>
      <c r="AD3597" s="46"/>
      <c r="AE3597" s="46"/>
      <c r="AF3597" s="46"/>
    </row>
    <row r="3598" spans="1:32" x14ac:dyDescent="0.2">
      <c r="A3598"/>
      <c r="B3598"/>
      <c r="D3598"/>
      <c r="F3598"/>
      <c r="G3598"/>
      <c r="H3598"/>
      <c r="I3598"/>
      <c r="J3598"/>
      <c r="K3598"/>
      <c r="L3598"/>
      <c r="M3598"/>
      <c r="N3598"/>
      <c r="O3598"/>
      <c r="P3598"/>
      <c r="Q3598"/>
      <c r="R3598"/>
      <c r="S3598"/>
      <c r="T3598"/>
      <c r="U3598"/>
      <c r="V3598"/>
      <c r="W3598" s="115"/>
      <c r="AB3598" s="46"/>
      <c r="AC3598" s="46"/>
      <c r="AD3598" s="46"/>
      <c r="AE3598" s="46"/>
      <c r="AF3598" s="46"/>
    </row>
    <row r="3599" spans="1:32" x14ac:dyDescent="0.2">
      <c r="A3599"/>
      <c r="B3599"/>
      <c r="D3599"/>
      <c r="F3599"/>
      <c r="G3599"/>
      <c r="H3599"/>
      <c r="I3599"/>
      <c r="J3599"/>
      <c r="K3599"/>
      <c r="L3599"/>
      <c r="M3599"/>
      <c r="N3599"/>
      <c r="O3599"/>
      <c r="P3599"/>
      <c r="Q3599"/>
      <c r="R3599"/>
      <c r="S3599"/>
      <c r="T3599"/>
      <c r="U3599"/>
      <c r="V3599"/>
      <c r="W3599" s="115"/>
      <c r="AB3599" s="46"/>
      <c r="AC3599" s="46"/>
      <c r="AD3599" s="46"/>
      <c r="AE3599" s="46"/>
      <c r="AF3599" s="46"/>
    </row>
    <row r="3600" spans="1:32" x14ac:dyDescent="0.2">
      <c r="A3600"/>
      <c r="B3600"/>
      <c r="D3600"/>
      <c r="F3600"/>
      <c r="G3600"/>
      <c r="H3600"/>
      <c r="I3600"/>
      <c r="J3600"/>
      <c r="K3600"/>
      <c r="L3600"/>
      <c r="M3600"/>
      <c r="N3600"/>
      <c r="O3600"/>
      <c r="P3600"/>
      <c r="Q3600"/>
      <c r="R3600"/>
      <c r="S3600"/>
      <c r="T3600"/>
      <c r="U3600"/>
      <c r="V3600"/>
      <c r="W3600" s="115"/>
      <c r="AB3600" s="46"/>
      <c r="AC3600" s="46"/>
      <c r="AD3600" s="46"/>
      <c r="AE3600" s="46"/>
      <c r="AF3600" s="46"/>
    </row>
    <row r="3601" spans="1:32" x14ac:dyDescent="0.2">
      <c r="A3601"/>
      <c r="B3601"/>
      <c r="D3601"/>
      <c r="F3601"/>
      <c r="G3601"/>
      <c r="H3601"/>
      <c r="I3601"/>
      <c r="J3601"/>
      <c r="K3601"/>
      <c r="L3601"/>
      <c r="M3601"/>
      <c r="N3601"/>
      <c r="O3601"/>
      <c r="P3601"/>
      <c r="Q3601"/>
      <c r="R3601"/>
      <c r="S3601"/>
      <c r="T3601"/>
      <c r="U3601"/>
      <c r="V3601"/>
      <c r="W3601" s="115"/>
      <c r="AB3601" s="46"/>
      <c r="AC3601" s="46"/>
      <c r="AD3601" s="46"/>
      <c r="AE3601" s="46"/>
      <c r="AF3601" s="46"/>
    </row>
    <row r="3602" spans="1:32" x14ac:dyDescent="0.2">
      <c r="A3602"/>
      <c r="B3602"/>
      <c r="D3602"/>
      <c r="F3602"/>
      <c r="G3602"/>
      <c r="H3602"/>
      <c r="I3602"/>
      <c r="J3602"/>
      <c r="K3602"/>
      <c r="L3602"/>
      <c r="M3602"/>
      <c r="N3602"/>
      <c r="O3602"/>
      <c r="P3602"/>
      <c r="Q3602"/>
      <c r="R3602"/>
      <c r="S3602"/>
      <c r="T3602"/>
      <c r="U3602"/>
      <c r="V3602"/>
      <c r="W3602" s="115"/>
      <c r="AB3602" s="46"/>
      <c r="AC3602" s="46"/>
      <c r="AD3602" s="46"/>
      <c r="AE3602" s="46"/>
      <c r="AF3602" s="46"/>
    </row>
    <row r="3603" spans="1:32" x14ac:dyDescent="0.2">
      <c r="A3603"/>
      <c r="B3603"/>
      <c r="D3603"/>
      <c r="F3603"/>
      <c r="G3603"/>
      <c r="H3603"/>
      <c r="I3603"/>
      <c r="J3603"/>
      <c r="K3603"/>
      <c r="L3603"/>
      <c r="M3603"/>
      <c r="N3603"/>
      <c r="O3603"/>
      <c r="P3603"/>
      <c r="Q3603"/>
      <c r="R3603"/>
      <c r="S3603"/>
      <c r="T3603"/>
      <c r="U3603"/>
      <c r="V3603"/>
      <c r="W3603" s="115"/>
      <c r="AB3603" s="46"/>
      <c r="AC3603" s="46"/>
      <c r="AD3603" s="46"/>
      <c r="AE3603" s="46"/>
      <c r="AF3603" s="46"/>
    </row>
    <row r="3604" spans="1:32" x14ac:dyDescent="0.2">
      <c r="A3604"/>
      <c r="B3604"/>
      <c r="D3604"/>
      <c r="F3604"/>
      <c r="G3604"/>
      <c r="H3604"/>
      <c r="I3604"/>
      <c r="J3604"/>
      <c r="K3604"/>
      <c r="L3604"/>
      <c r="M3604"/>
      <c r="N3604"/>
      <c r="O3604"/>
      <c r="P3604"/>
      <c r="Q3604"/>
      <c r="R3604"/>
      <c r="S3604"/>
      <c r="T3604"/>
      <c r="U3604"/>
      <c r="V3604"/>
      <c r="W3604" s="115"/>
      <c r="AB3604" s="46"/>
      <c r="AC3604" s="46"/>
      <c r="AD3604" s="46"/>
      <c r="AE3604" s="46"/>
      <c r="AF3604" s="46"/>
    </row>
    <row r="3605" spans="1:32" x14ac:dyDescent="0.2">
      <c r="A3605"/>
      <c r="B3605"/>
      <c r="D3605"/>
      <c r="F3605"/>
      <c r="G3605"/>
      <c r="H3605"/>
      <c r="I3605"/>
      <c r="J3605"/>
      <c r="K3605"/>
      <c r="L3605"/>
      <c r="M3605"/>
      <c r="N3605"/>
      <c r="O3605"/>
      <c r="P3605"/>
      <c r="Q3605"/>
      <c r="R3605"/>
      <c r="S3605"/>
      <c r="T3605"/>
      <c r="U3605"/>
      <c r="V3605"/>
      <c r="W3605" s="115"/>
      <c r="AB3605" s="46"/>
      <c r="AC3605" s="46"/>
      <c r="AD3605" s="46"/>
      <c r="AE3605" s="46"/>
      <c r="AF3605" s="46"/>
    </row>
    <row r="3606" spans="1:32" x14ac:dyDescent="0.2">
      <c r="A3606"/>
      <c r="B3606"/>
      <c r="D3606"/>
      <c r="F3606"/>
      <c r="G3606"/>
      <c r="H3606"/>
      <c r="I3606"/>
      <c r="J3606"/>
      <c r="K3606"/>
      <c r="L3606"/>
      <c r="M3606"/>
      <c r="N3606"/>
      <c r="O3606"/>
      <c r="P3606"/>
      <c r="Q3606"/>
      <c r="R3606"/>
      <c r="S3606"/>
      <c r="T3606"/>
      <c r="U3606"/>
      <c r="V3606"/>
      <c r="W3606" s="115"/>
      <c r="AB3606" s="46"/>
      <c r="AC3606" s="46"/>
      <c r="AD3606" s="46"/>
      <c r="AE3606" s="46"/>
      <c r="AF3606" s="46"/>
    </row>
    <row r="3607" spans="1:32" x14ac:dyDescent="0.2">
      <c r="A3607"/>
      <c r="B3607"/>
      <c r="D3607"/>
      <c r="F3607"/>
      <c r="G3607"/>
      <c r="H3607"/>
      <c r="I3607"/>
      <c r="J3607"/>
      <c r="K3607"/>
      <c r="L3607"/>
      <c r="M3607"/>
      <c r="N3607"/>
      <c r="O3607"/>
      <c r="P3607"/>
      <c r="Q3607"/>
      <c r="R3607"/>
      <c r="S3607"/>
      <c r="T3607"/>
      <c r="U3607"/>
      <c r="V3607"/>
      <c r="W3607" s="115"/>
      <c r="AB3607" s="46"/>
      <c r="AC3607" s="46"/>
      <c r="AD3607" s="46"/>
      <c r="AE3607" s="46"/>
      <c r="AF3607" s="46"/>
    </row>
    <row r="3608" spans="1:32" x14ac:dyDescent="0.2">
      <c r="A3608"/>
      <c r="B3608"/>
      <c r="D3608"/>
      <c r="F3608"/>
      <c r="G3608"/>
      <c r="H3608"/>
      <c r="I3608"/>
      <c r="J3608"/>
      <c r="K3608"/>
      <c r="L3608"/>
      <c r="M3608"/>
      <c r="N3608"/>
      <c r="O3608"/>
      <c r="P3608"/>
      <c r="Q3608"/>
      <c r="R3608"/>
      <c r="S3608"/>
      <c r="T3608"/>
      <c r="U3608"/>
      <c r="V3608"/>
      <c r="W3608" s="115"/>
      <c r="AB3608" s="46"/>
      <c r="AC3608" s="46"/>
      <c r="AD3608" s="46"/>
      <c r="AE3608" s="46"/>
      <c r="AF3608" s="46"/>
    </row>
    <row r="3609" spans="1:32" x14ac:dyDescent="0.2">
      <c r="A3609"/>
      <c r="B3609"/>
      <c r="D3609"/>
      <c r="F3609"/>
      <c r="G3609"/>
      <c r="H3609"/>
      <c r="I3609"/>
      <c r="J3609"/>
      <c r="K3609"/>
      <c r="L3609"/>
      <c r="M3609"/>
      <c r="N3609"/>
      <c r="O3609"/>
      <c r="P3609"/>
      <c r="Q3609"/>
      <c r="R3609"/>
      <c r="S3609"/>
      <c r="T3609"/>
      <c r="U3609"/>
      <c r="V3609"/>
      <c r="W3609" s="115"/>
      <c r="AB3609" s="46"/>
      <c r="AC3609" s="46"/>
      <c r="AD3609" s="46"/>
      <c r="AE3609" s="46"/>
      <c r="AF3609" s="46"/>
    </row>
    <row r="3610" spans="1:32" x14ac:dyDescent="0.2">
      <c r="A3610"/>
      <c r="B3610"/>
      <c r="D3610"/>
      <c r="F3610"/>
      <c r="G3610"/>
      <c r="H3610"/>
      <c r="I3610"/>
      <c r="J3610"/>
      <c r="K3610"/>
      <c r="L3610"/>
      <c r="M3610"/>
      <c r="N3610"/>
      <c r="O3610"/>
      <c r="P3610"/>
      <c r="Q3610"/>
      <c r="R3610"/>
      <c r="S3610"/>
      <c r="T3610"/>
      <c r="U3610"/>
      <c r="V3610"/>
      <c r="W3610" s="115"/>
      <c r="AB3610" s="46"/>
      <c r="AC3610" s="46"/>
      <c r="AD3610" s="46"/>
      <c r="AE3610" s="46"/>
      <c r="AF3610" s="46"/>
    </row>
    <row r="3611" spans="1:32" x14ac:dyDescent="0.2">
      <c r="A3611"/>
      <c r="B3611"/>
      <c r="D3611"/>
      <c r="F3611"/>
      <c r="G3611"/>
      <c r="H3611"/>
      <c r="I3611"/>
      <c r="J3611"/>
      <c r="K3611"/>
      <c r="L3611"/>
      <c r="M3611"/>
      <c r="N3611"/>
      <c r="O3611"/>
      <c r="P3611"/>
      <c r="Q3611"/>
      <c r="R3611"/>
      <c r="S3611"/>
      <c r="T3611"/>
      <c r="U3611"/>
      <c r="V3611"/>
      <c r="W3611" s="115"/>
      <c r="AB3611" s="46"/>
      <c r="AC3611" s="46"/>
      <c r="AD3611" s="46"/>
      <c r="AE3611" s="46"/>
      <c r="AF3611" s="46"/>
    </row>
    <row r="3612" spans="1:32" x14ac:dyDescent="0.2">
      <c r="A3612"/>
      <c r="B3612"/>
      <c r="D3612"/>
      <c r="F3612"/>
      <c r="G3612"/>
      <c r="H3612"/>
      <c r="I3612"/>
      <c r="J3612"/>
      <c r="K3612"/>
      <c r="L3612"/>
      <c r="M3612"/>
      <c r="N3612"/>
      <c r="O3612"/>
      <c r="P3612"/>
      <c r="Q3612"/>
      <c r="R3612"/>
      <c r="S3612"/>
      <c r="T3612"/>
      <c r="U3612"/>
      <c r="V3612"/>
      <c r="W3612" s="115"/>
      <c r="AB3612" s="46"/>
      <c r="AC3612" s="46"/>
      <c r="AD3612" s="46"/>
      <c r="AE3612" s="46"/>
      <c r="AF3612" s="46"/>
    </row>
    <row r="3613" spans="1:32" x14ac:dyDescent="0.2">
      <c r="A3613"/>
      <c r="B3613"/>
      <c r="D3613"/>
      <c r="F3613"/>
      <c r="G3613"/>
      <c r="H3613"/>
      <c r="I3613"/>
      <c r="J3613"/>
      <c r="K3613"/>
      <c r="L3613"/>
      <c r="M3613"/>
      <c r="N3613"/>
      <c r="O3613"/>
      <c r="P3613"/>
      <c r="Q3613"/>
      <c r="R3613"/>
      <c r="S3613"/>
      <c r="T3613"/>
      <c r="U3613"/>
      <c r="V3613"/>
      <c r="W3613" s="115"/>
      <c r="AB3613" s="46"/>
      <c r="AC3613" s="46"/>
      <c r="AD3613" s="46"/>
      <c r="AE3613" s="46"/>
      <c r="AF3613" s="46"/>
    </row>
    <row r="3614" spans="1:32" x14ac:dyDescent="0.2">
      <c r="A3614"/>
      <c r="B3614"/>
      <c r="D3614"/>
      <c r="F3614"/>
      <c r="G3614"/>
      <c r="H3614"/>
      <c r="I3614"/>
      <c r="J3614"/>
      <c r="K3614"/>
      <c r="L3614"/>
      <c r="M3614"/>
      <c r="N3614"/>
      <c r="O3614"/>
      <c r="P3614"/>
      <c r="Q3614"/>
      <c r="R3614"/>
      <c r="S3614"/>
      <c r="T3614"/>
      <c r="U3614"/>
      <c r="V3614"/>
      <c r="W3614" s="115"/>
      <c r="AB3614" s="46"/>
      <c r="AC3614" s="46"/>
      <c r="AD3614" s="46"/>
      <c r="AE3614" s="46"/>
      <c r="AF3614" s="46"/>
    </row>
    <row r="3615" spans="1:32" x14ac:dyDescent="0.2">
      <c r="A3615"/>
      <c r="B3615"/>
      <c r="D3615"/>
      <c r="F3615"/>
      <c r="G3615"/>
      <c r="H3615"/>
      <c r="I3615"/>
      <c r="J3615"/>
      <c r="K3615"/>
      <c r="L3615"/>
      <c r="M3615"/>
      <c r="N3615"/>
      <c r="O3615"/>
      <c r="P3615"/>
      <c r="Q3615"/>
      <c r="R3615"/>
      <c r="S3615"/>
      <c r="T3615"/>
      <c r="U3615"/>
      <c r="V3615"/>
      <c r="W3615" s="115"/>
      <c r="AB3615" s="46"/>
      <c r="AC3615" s="46"/>
      <c r="AD3615" s="46"/>
      <c r="AE3615" s="46"/>
      <c r="AF3615" s="46"/>
    </row>
    <row r="3616" spans="1:32" x14ac:dyDescent="0.2">
      <c r="A3616"/>
      <c r="B3616"/>
      <c r="D3616"/>
      <c r="F3616"/>
      <c r="G3616"/>
      <c r="H3616"/>
      <c r="I3616"/>
      <c r="J3616"/>
      <c r="K3616"/>
      <c r="L3616"/>
      <c r="M3616"/>
      <c r="N3616"/>
      <c r="O3616"/>
      <c r="P3616"/>
      <c r="Q3616"/>
      <c r="R3616"/>
      <c r="S3616"/>
      <c r="T3616"/>
      <c r="U3616"/>
      <c r="V3616"/>
      <c r="W3616" s="115"/>
      <c r="AB3616" s="46"/>
      <c r="AC3616" s="46"/>
      <c r="AD3616" s="46"/>
      <c r="AE3616" s="46"/>
      <c r="AF3616" s="46"/>
    </row>
    <row r="3617" spans="1:32" x14ac:dyDescent="0.2">
      <c r="A3617"/>
      <c r="B3617"/>
      <c r="D3617"/>
      <c r="F3617"/>
      <c r="G3617"/>
      <c r="H3617"/>
      <c r="I3617"/>
      <c r="J3617"/>
      <c r="K3617"/>
      <c r="L3617"/>
      <c r="M3617"/>
      <c r="N3617"/>
      <c r="O3617"/>
      <c r="P3617"/>
      <c r="Q3617"/>
      <c r="R3617"/>
      <c r="S3617"/>
      <c r="T3617"/>
      <c r="U3617"/>
      <c r="V3617"/>
      <c r="W3617" s="115"/>
      <c r="AB3617" s="46"/>
      <c r="AC3617" s="46"/>
      <c r="AD3617" s="46"/>
      <c r="AE3617" s="46"/>
      <c r="AF3617" s="46"/>
    </row>
    <row r="3618" spans="1:32" x14ac:dyDescent="0.2">
      <c r="A3618"/>
      <c r="B3618"/>
      <c r="D3618"/>
      <c r="F3618"/>
      <c r="G3618"/>
      <c r="H3618"/>
      <c r="I3618"/>
      <c r="J3618"/>
      <c r="K3618"/>
      <c r="L3618"/>
      <c r="M3618"/>
      <c r="N3618"/>
      <c r="O3618"/>
      <c r="P3618"/>
      <c r="Q3618"/>
      <c r="R3618"/>
      <c r="S3618"/>
      <c r="T3618"/>
      <c r="U3618"/>
      <c r="V3618"/>
      <c r="W3618" s="115"/>
      <c r="AB3618" s="46"/>
      <c r="AC3618" s="46"/>
      <c r="AD3618" s="46"/>
      <c r="AE3618" s="46"/>
      <c r="AF3618" s="46"/>
    </row>
    <row r="3619" spans="1:32" x14ac:dyDescent="0.2">
      <c r="A3619"/>
      <c r="B3619"/>
      <c r="D3619"/>
      <c r="F3619"/>
      <c r="G3619"/>
      <c r="H3619"/>
      <c r="I3619"/>
      <c r="J3619"/>
      <c r="K3619"/>
      <c r="L3619"/>
      <c r="M3619"/>
      <c r="N3619"/>
      <c r="O3619"/>
      <c r="P3619"/>
      <c r="Q3619"/>
      <c r="R3619"/>
      <c r="S3619"/>
      <c r="T3619"/>
      <c r="U3619"/>
      <c r="V3619"/>
      <c r="W3619" s="115"/>
      <c r="AB3619" s="46"/>
      <c r="AC3619" s="46"/>
      <c r="AD3619" s="46"/>
      <c r="AE3619" s="46"/>
      <c r="AF3619" s="46"/>
    </row>
    <row r="3620" spans="1:32" x14ac:dyDescent="0.2">
      <c r="A3620"/>
      <c r="B3620"/>
      <c r="D3620"/>
      <c r="F3620"/>
      <c r="G3620"/>
      <c r="H3620"/>
      <c r="I3620"/>
      <c r="J3620"/>
      <c r="K3620"/>
      <c r="L3620"/>
      <c r="M3620"/>
      <c r="N3620"/>
      <c r="O3620"/>
      <c r="P3620"/>
      <c r="Q3620"/>
      <c r="R3620"/>
      <c r="S3620"/>
      <c r="T3620"/>
      <c r="U3620"/>
      <c r="V3620"/>
      <c r="W3620" s="115"/>
      <c r="AB3620" s="46"/>
      <c r="AC3620" s="46"/>
      <c r="AD3620" s="46"/>
      <c r="AE3620" s="46"/>
      <c r="AF3620" s="46"/>
    </row>
    <row r="3621" spans="1:32" x14ac:dyDescent="0.2">
      <c r="A3621"/>
      <c r="B3621"/>
      <c r="D3621"/>
      <c r="F3621"/>
      <c r="G3621"/>
      <c r="H3621"/>
      <c r="I3621"/>
      <c r="J3621"/>
      <c r="K3621"/>
      <c r="L3621"/>
      <c r="M3621"/>
      <c r="N3621"/>
      <c r="O3621"/>
      <c r="P3621"/>
      <c r="Q3621"/>
      <c r="R3621"/>
      <c r="S3621"/>
      <c r="T3621"/>
      <c r="U3621"/>
      <c r="V3621"/>
      <c r="W3621" s="115"/>
      <c r="AB3621" s="46"/>
      <c r="AC3621" s="46"/>
      <c r="AD3621" s="46"/>
      <c r="AE3621" s="46"/>
      <c r="AF3621" s="46"/>
    </row>
    <row r="3622" spans="1:32" x14ac:dyDescent="0.2">
      <c r="A3622"/>
      <c r="B3622"/>
      <c r="D3622"/>
      <c r="F3622"/>
      <c r="G3622"/>
      <c r="H3622"/>
      <c r="I3622"/>
      <c r="J3622"/>
      <c r="K3622"/>
      <c r="L3622"/>
      <c r="M3622"/>
      <c r="N3622"/>
      <c r="O3622"/>
      <c r="P3622"/>
      <c r="Q3622"/>
      <c r="R3622"/>
      <c r="S3622"/>
      <c r="T3622"/>
      <c r="U3622"/>
      <c r="V3622"/>
      <c r="W3622" s="115"/>
      <c r="AB3622" s="46"/>
      <c r="AC3622" s="46"/>
      <c r="AD3622" s="46"/>
      <c r="AE3622" s="46"/>
      <c r="AF3622" s="46"/>
    </row>
    <row r="3623" spans="1:32" x14ac:dyDescent="0.2">
      <c r="A3623"/>
      <c r="B3623"/>
      <c r="D3623"/>
      <c r="F3623"/>
      <c r="G3623"/>
      <c r="H3623"/>
      <c r="I3623"/>
      <c r="J3623"/>
      <c r="K3623"/>
      <c r="L3623"/>
      <c r="M3623"/>
      <c r="N3623"/>
      <c r="O3623"/>
      <c r="P3623"/>
      <c r="Q3623"/>
      <c r="R3623"/>
      <c r="S3623"/>
      <c r="T3623"/>
      <c r="U3623"/>
      <c r="V3623"/>
      <c r="W3623" s="115"/>
      <c r="AB3623" s="46"/>
      <c r="AC3623" s="46"/>
      <c r="AD3623" s="46"/>
      <c r="AE3623" s="46"/>
      <c r="AF3623" s="46"/>
    </row>
    <row r="3624" spans="1:32" x14ac:dyDescent="0.2">
      <c r="A3624"/>
      <c r="B3624"/>
      <c r="D3624"/>
      <c r="F3624"/>
      <c r="G3624"/>
      <c r="H3624"/>
      <c r="I3624"/>
      <c r="J3624"/>
      <c r="K3624"/>
      <c r="L3624"/>
      <c r="M3624"/>
      <c r="N3624"/>
      <c r="O3624"/>
      <c r="P3624"/>
      <c r="Q3624"/>
      <c r="R3624"/>
      <c r="S3624"/>
      <c r="T3624"/>
      <c r="U3624"/>
      <c r="V3624"/>
      <c r="W3624" s="115"/>
      <c r="AB3624" s="46"/>
      <c r="AC3624" s="46"/>
      <c r="AD3624" s="46"/>
      <c r="AE3624" s="46"/>
      <c r="AF3624" s="46"/>
    </row>
    <row r="3625" spans="1:32" x14ac:dyDescent="0.2">
      <c r="A3625"/>
      <c r="B3625"/>
      <c r="D3625"/>
      <c r="F3625"/>
      <c r="G3625"/>
      <c r="H3625"/>
      <c r="I3625"/>
      <c r="J3625"/>
      <c r="K3625"/>
      <c r="L3625"/>
      <c r="M3625"/>
      <c r="N3625"/>
      <c r="O3625"/>
      <c r="P3625"/>
      <c r="Q3625"/>
      <c r="R3625"/>
      <c r="S3625"/>
      <c r="T3625"/>
      <c r="U3625"/>
      <c r="V3625"/>
      <c r="W3625" s="115"/>
      <c r="AB3625" s="46"/>
      <c r="AC3625" s="46"/>
      <c r="AD3625" s="46"/>
      <c r="AE3625" s="46"/>
      <c r="AF3625" s="46"/>
    </row>
    <row r="3626" spans="1:32" x14ac:dyDescent="0.2">
      <c r="A3626"/>
      <c r="B3626"/>
      <c r="D3626"/>
      <c r="F3626"/>
      <c r="G3626"/>
      <c r="H3626"/>
      <c r="I3626"/>
      <c r="J3626"/>
      <c r="K3626"/>
      <c r="L3626"/>
      <c r="M3626"/>
      <c r="N3626"/>
      <c r="O3626"/>
      <c r="P3626"/>
      <c r="Q3626"/>
      <c r="R3626"/>
      <c r="S3626"/>
      <c r="T3626"/>
      <c r="U3626"/>
      <c r="V3626"/>
      <c r="W3626" s="115"/>
      <c r="AB3626" s="46"/>
      <c r="AC3626" s="46"/>
      <c r="AD3626" s="46"/>
      <c r="AE3626" s="46"/>
      <c r="AF3626" s="46"/>
    </row>
    <row r="3627" spans="1:32" x14ac:dyDescent="0.2">
      <c r="A3627"/>
      <c r="B3627"/>
      <c r="D3627"/>
      <c r="F3627"/>
      <c r="G3627"/>
      <c r="H3627"/>
      <c r="I3627"/>
      <c r="J3627"/>
      <c r="K3627"/>
      <c r="L3627"/>
      <c r="M3627"/>
      <c r="N3627"/>
      <c r="O3627"/>
      <c r="P3627"/>
      <c r="Q3627"/>
      <c r="R3627"/>
      <c r="S3627"/>
      <c r="T3627"/>
      <c r="U3627"/>
      <c r="V3627"/>
      <c r="W3627" s="115"/>
      <c r="AB3627" s="46"/>
      <c r="AC3627" s="46"/>
      <c r="AD3627" s="46"/>
      <c r="AE3627" s="46"/>
      <c r="AF3627" s="46"/>
    </row>
    <row r="3628" spans="1:32" x14ac:dyDescent="0.2">
      <c r="A3628"/>
      <c r="B3628"/>
      <c r="D3628"/>
      <c r="F3628"/>
      <c r="G3628"/>
      <c r="H3628"/>
      <c r="I3628"/>
      <c r="J3628"/>
      <c r="K3628"/>
      <c r="L3628"/>
      <c r="M3628"/>
      <c r="N3628"/>
      <c r="O3628"/>
      <c r="P3628"/>
      <c r="Q3628"/>
      <c r="R3628"/>
      <c r="S3628"/>
      <c r="T3628"/>
      <c r="U3628"/>
      <c r="V3628"/>
      <c r="W3628" s="115"/>
      <c r="AB3628" s="46"/>
      <c r="AC3628" s="46"/>
      <c r="AD3628" s="46"/>
      <c r="AE3628" s="46"/>
      <c r="AF3628" s="46"/>
    </row>
    <row r="3629" spans="1:32" x14ac:dyDescent="0.2">
      <c r="A3629"/>
      <c r="B3629"/>
      <c r="D3629"/>
      <c r="F3629"/>
      <c r="G3629"/>
      <c r="H3629"/>
      <c r="I3629"/>
      <c r="J3629"/>
      <c r="K3629"/>
      <c r="L3629"/>
      <c r="M3629"/>
      <c r="N3629"/>
      <c r="O3629"/>
      <c r="P3629"/>
      <c r="Q3629"/>
      <c r="R3629"/>
      <c r="S3629"/>
      <c r="T3629"/>
      <c r="U3629"/>
      <c r="V3629"/>
      <c r="W3629" s="115"/>
      <c r="AB3629" s="46"/>
      <c r="AC3629" s="46"/>
      <c r="AD3629" s="46"/>
      <c r="AE3629" s="46"/>
      <c r="AF3629" s="46"/>
    </row>
    <row r="3630" spans="1:32" x14ac:dyDescent="0.2">
      <c r="A3630"/>
      <c r="B3630"/>
      <c r="D3630"/>
      <c r="F3630"/>
      <c r="G3630"/>
      <c r="H3630"/>
      <c r="I3630"/>
      <c r="J3630"/>
      <c r="K3630"/>
      <c r="L3630"/>
      <c r="M3630"/>
      <c r="N3630"/>
      <c r="O3630"/>
      <c r="P3630"/>
      <c r="Q3630"/>
      <c r="R3630"/>
      <c r="S3630"/>
      <c r="T3630"/>
      <c r="U3630"/>
      <c r="V3630"/>
      <c r="W3630" s="115"/>
      <c r="AB3630" s="46"/>
      <c r="AC3630" s="46"/>
      <c r="AD3630" s="46"/>
      <c r="AE3630" s="46"/>
      <c r="AF3630" s="46"/>
    </row>
    <row r="3631" spans="1:32" x14ac:dyDescent="0.2">
      <c r="A3631"/>
      <c r="B3631"/>
      <c r="D3631"/>
      <c r="F3631"/>
      <c r="G3631"/>
      <c r="H3631"/>
      <c r="I3631"/>
      <c r="J3631"/>
      <c r="K3631"/>
      <c r="L3631"/>
      <c r="M3631"/>
      <c r="N3631"/>
      <c r="O3631"/>
      <c r="P3631"/>
      <c r="Q3631"/>
      <c r="R3631"/>
      <c r="S3631"/>
      <c r="T3631"/>
      <c r="U3631"/>
      <c r="V3631"/>
      <c r="W3631" s="115"/>
      <c r="AB3631" s="46"/>
      <c r="AC3631" s="46"/>
      <c r="AD3631" s="46"/>
      <c r="AE3631" s="46"/>
      <c r="AF3631" s="46"/>
    </row>
    <row r="3632" spans="1:32" x14ac:dyDescent="0.2">
      <c r="A3632"/>
      <c r="B3632"/>
      <c r="D3632"/>
      <c r="F3632"/>
      <c r="G3632"/>
      <c r="H3632"/>
      <c r="I3632"/>
      <c r="J3632"/>
      <c r="K3632"/>
      <c r="L3632"/>
      <c r="M3632"/>
      <c r="N3632"/>
      <c r="O3632"/>
      <c r="P3632"/>
      <c r="Q3632"/>
      <c r="R3632"/>
      <c r="S3632"/>
      <c r="T3632"/>
      <c r="U3632"/>
      <c r="V3632"/>
      <c r="W3632" s="115"/>
      <c r="AB3632" s="46"/>
      <c r="AC3632" s="46"/>
      <c r="AD3632" s="46"/>
      <c r="AE3632" s="46"/>
      <c r="AF3632" s="46"/>
    </row>
    <row r="3633" spans="1:32" x14ac:dyDescent="0.2">
      <c r="A3633"/>
      <c r="B3633"/>
      <c r="D3633"/>
      <c r="F3633"/>
      <c r="G3633"/>
      <c r="H3633"/>
      <c r="I3633"/>
      <c r="J3633"/>
      <c r="K3633"/>
      <c r="L3633"/>
      <c r="M3633"/>
      <c r="N3633"/>
      <c r="O3633"/>
      <c r="P3633"/>
      <c r="Q3633"/>
      <c r="R3633"/>
      <c r="S3633"/>
      <c r="T3633"/>
      <c r="U3633"/>
      <c r="V3633"/>
      <c r="W3633" s="115"/>
      <c r="AB3633" s="46"/>
      <c r="AC3633" s="46"/>
      <c r="AD3633" s="46"/>
      <c r="AE3633" s="46"/>
      <c r="AF3633" s="46"/>
    </row>
    <row r="3634" spans="1:32" x14ac:dyDescent="0.2">
      <c r="A3634"/>
      <c r="B3634"/>
      <c r="D3634"/>
      <c r="F3634"/>
      <c r="G3634"/>
      <c r="H3634"/>
      <c r="I3634"/>
      <c r="J3634"/>
      <c r="K3634"/>
      <c r="L3634"/>
      <c r="M3634"/>
      <c r="N3634"/>
      <c r="O3634"/>
      <c r="P3634"/>
      <c r="Q3634"/>
      <c r="R3634"/>
      <c r="S3634"/>
      <c r="T3634"/>
      <c r="U3634"/>
      <c r="V3634"/>
      <c r="W3634" s="115"/>
      <c r="AB3634" s="46"/>
      <c r="AC3634" s="46"/>
      <c r="AD3634" s="46"/>
      <c r="AE3634" s="46"/>
      <c r="AF3634" s="46"/>
    </row>
    <row r="3635" spans="1:32" x14ac:dyDescent="0.2">
      <c r="A3635"/>
      <c r="B3635"/>
      <c r="D3635"/>
      <c r="F3635"/>
      <c r="G3635"/>
      <c r="H3635"/>
      <c r="I3635"/>
      <c r="J3635"/>
      <c r="K3635"/>
      <c r="L3635"/>
      <c r="M3635"/>
      <c r="N3635"/>
      <c r="O3635"/>
      <c r="P3635"/>
      <c r="Q3635"/>
      <c r="R3635"/>
      <c r="S3635"/>
      <c r="T3635"/>
      <c r="U3635"/>
      <c r="V3635"/>
      <c r="W3635" s="115"/>
      <c r="AB3635" s="46"/>
      <c r="AC3635" s="46"/>
      <c r="AD3635" s="46"/>
      <c r="AE3635" s="46"/>
      <c r="AF3635" s="46"/>
    </row>
    <row r="3636" spans="1:32" x14ac:dyDescent="0.2">
      <c r="A3636"/>
      <c r="B3636"/>
      <c r="D3636"/>
      <c r="F3636"/>
      <c r="G3636"/>
      <c r="H3636"/>
      <c r="I3636"/>
      <c r="J3636"/>
      <c r="K3636"/>
      <c r="L3636"/>
      <c r="M3636"/>
      <c r="N3636"/>
      <c r="O3636"/>
      <c r="P3636"/>
      <c r="Q3636"/>
      <c r="R3636"/>
      <c r="S3636"/>
      <c r="T3636"/>
      <c r="U3636"/>
      <c r="V3636"/>
      <c r="W3636" s="115"/>
      <c r="AB3636" s="46"/>
      <c r="AC3636" s="46"/>
      <c r="AD3636" s="46"/>
      <c r="AE3636" s="46"/>
      <c r="AF3636" s="46"/>
    </row>
    <row r="3637" spans="1:32" x14ac:dyDescent="0.2">
      <c r="A3637"/>
      <c r="B3637"/>
      <c r="D3637"/>
      <c r="F3637"/>
      <c r="G3637"/>
      <c r="H3637"/>
      <c r="I3637"/>
      <c r="J3637"/>
      <c r="K3637"/>
      <c r="L3637"/>
      <c r="M3637"/>
      <c r="N3637"/>
      <c r="O3637"/>
      <c r="P3637"/>
      <c r="Q3637"/>
      <c r="R3637"/>
      <c r="S3637"/>
      <c r="T3637"/>
      <c r="U3637"/>
      <c r="V3637"/>
      <c r="W3637" s="115"/>
      <c r="AB3637" s="46"/>
      <c r="AC3637" s="46"/>
      <c r="AD3637" s="46"/>
      <c r="AE3637" s="46"/>
      <c r="AF3637" s="46"/>
    </row>
    <row r="3638" spans="1:32" x14ac:dyDescent="0.2">
      <c r="A3638"/>
      <c r="B3638"/>
      <c r="D3638"/>
      <c r="F3638"/>
      <c r="G3638"/>
      <c r="H3638"/>
      <c r="I3638"/>
      <c r="J3638"/>
      <c r="K3638"/>
      <c r="L3638"/>
      <c r="M3638"/>
      <c r="N3638"/>
      <c r="O3638"/>
      <c r="P3638"/>
      <c r="Q3638"/>
      <c r="R3638"/>
      <c r="S3638"/>
      <c r="T3638"/>
      <c r="U3638"/>
      <c r="V3638"/>
      <c r="W3638" s="115"/>
      <c r="AB3638" s="46"/>
      <c r="AC3638" s="46"/>
      <c r="AD3638" s="46"/>
      <c r="AE3638" s="46"/>
      <c r="AF3638" s="46"/>
    </row>
    <row r="3639" spans="1:32" x14ac:dyDescent="0.2">
      <c r="A3639"/>
      <c r="B3639"/>
      <c r="D3639"/>
      <c r="F3639"/>
      <c r="G3639"/>
      <c r="H3639"/>
      <c r="I3639"/>
      <c r="J3639"/>
      <c r="K3639"/>
      <c r="L3639"/>
      <c r="M3639"/>
      <c r="N3639"/>
      <c r="O3639"/>
      <c r="P3639"/>
      <c r="Q3639"/>
      <c r="R3639"/>
      <c r="S3639"/>
      <c r="T3639"/>
      <c r="U3639"/>
      <c r="V3639"/>
      <c r="W3639" s="115"/>
      <c r="AB3639" s="46"/>
      <c r="AC3639" s="46"/>
      <c r="AD3639" s="46"/>
      <c r="AE3639" s="46"/>
      <c r="AF3639" s="46"/>
    </row>
    <row r="3640" spans="1:32" x14ac:dyDescent="0.2">
      <c r="A3640"/>
      <c r="B3640"/>
      <c r="D3640"/>
      <c r="F3640"/>
      <c r="G3640"/>
      <c r="H3640"/>
      <c r="I3640"/>
      <c r="J3640"/>
      <c r="K3640"/>
      <c r="L3640"/>
      <c r="M3640"/>
      <c r="N3640"/>
      <c r="O3640"/>
      <c r="P3640"/>
      <c r="Q3640"/>
      <c r="R3640"/>
      <c r="S3640"/>
      <c r="T3640"/>
      <c r="U3640"/>
      <c r="V3640"/>
      <c r="W3640" s="115"/>
      <c r="AB3640" s="46"/>
      <c r="AC3640" s="46"/>
      <c r="AD3640" s="46"/>
      <c r="AE3640" s="46"/>
      <c r="AF3640" s="46"/>
    </row>
    <row r="3641" spans="1:32" x14ac:dyDescent="0.2">
      <c r="A3641"/>
      <c r="B3641"/>
      <c r="D3641"/>
      <c r="F3641"/>
      <c r="G3641"/>
      <c r="H3641"/>
      <c r="I3641"/>
      <c r="J3641"/>
      <c r="K3641"/>
      <c r="L3641"/>
      <c r="M3641"/>
      <c r="N3641"/>
      <c r="O3641"/>
      <c r="P3641"/>
      <c r="Q3641"/>
      <c r="R3641"/>
      <c r="S3641"/>
      <c r="T3641"/>
      <c r="U3641"/>
      <c r="V3641"/>
      <c r="W3641" s="115"/>
      <c r="AB3641" s="46"/>
      <c r="AC3641" s="46"/>
      <c r="AD3641" s="46"/>
      <c r="AE3641" s="46"/>
      <c r="AF3641" s="46"/>
    </row>
    <row r="3642" spans="1:32" x14ac:dyDescent="0.2">
      <c r="A3642"/>
      <c r="B3642"/>
      <c r="D3642"/>
      <c r="F3642"/>
      <c r="G3642"/>
      <c r="H3642"/>
      <c r="I3642"/>
      <c r="J3642"/>
      <c r="K3642"/>
      <c r="L3642"/>
      <c r="M3642"/>
      <c r="N3642"/>
      <c r="O3642"/>
      <c r="P3642"/>
      <c r="Q3642"/>
      <c r="R3642"/>
      <c r="S3642"/>
      <c r="T3642"/>
      <c r="U3642"/>
      <c r="V3642"/>
      <c r="W3642" s="115"/>
      <c r="AB3642" s="46"/>
      <c r="AC3642" s="46"/>
      <c r="AD3642" s="46"/>
      <c r="AE3642" s="46"/>
      <c r="AF3642" s="46"/>
    </row>
    <row r="3643" spans="1:32" x14ac:dyDescent="0.2">
      <c r="A3643"/>
      <c r="B3643"/>
      <c r="D3643"/>
      <c r="F3643"/>
      <c r="G3643"/>
      <c r="H3643"/>
      <c r="I3643"/>
      <c r="J3643"/>
      <c r="K3643"/>
      <c r="L3643"/>
      <c r="M3643"/>
      <c r="N3643"/>
      <c r="O3643"/>
      <c r="P3643"/>
      <c r="Q3643"/>
      <c r="R3643"/>
      <c r="S3643"/>
      <c r="T3643"/>
      <c r="U3643"/>
      <c r="V3643"/>
      <c r="W3643" s="115"/>
      <c r="AB3643" s="46"/>
      <c r="AC3643" s="46"/>
      <c r="AD3643" s="46"/>
      <c r="AE3643" s="46"/>
      <c r="AF3643" s="46"/>
    </row>
    <row r="3644" spans="1:32" x14ac:dyDescent="0.2">
      <c r="A3644"/>
      <c r="B3644"/>
      <c r="D3644"/>
      <c r="F3644"/>
      <c r="G3644"/>
      <c r="H3644"/>
      <c r="I3644"/>
      <c r="J3644"/>
      <c r="K3644"/>
      <c r="L3644"/>
      <c r="M3644"/>
      <c r="N3644"/>
      <c r="O3644"/>
      <c r="P3644"/>
      <c r="Q3644"/>
      <c r="R3644"/>
      <c r="S3644"/>
      <c r="T3644"/>
      <c r="U3644"/>
      <c r="V3644"/>
      <c r="W3644" s="115"/>
      <c r="AB3644" s="46"/>
      <c r="AC3644" s="46"/>
      <c r="AD3644" s="46"/>
      <c r="AE3644" s="46"/>
      <c r="AF3644" s="46"/>
    </row>
    <row r="3645" spans="1:32" x14ac:dyDescent="0.2">
      <c r="A3645"/>
      <c r="B3645"/>
      <c r="D3645"/>
      <c r="F3645"/>
      <c r="G3645"/>
      <c r="H3645"/>
      <c r="I3645"/>
      <c r="J3645"/>
      <c r="K3645"/>
      <c r="L3645"/>
      <c r="M3645"/>
      <c r="N3645"/>
      <c r="O3645"/>
      <c r="P3645"/>
      <c r="Q3645"/>
      <c r="R3645"/>
      <c r="S3645"/>
      <c r="T3645"/>
      <c r="U3645"/>
      <c r="V3645"/>
      <c r="W3645" s="115"/>
      <c r="AB3645" s="46"/>
      <c r="AC3645" s="46"/>
      <c r="AD3645" s="46"/>
      <c r="AE3645" s="46"/>
      <c r="AF3645" s="46"/>
    </row>
    <row r="3646" spans="1:32" x14ac:dyDescent="0.2">
      <c r="A3646"/>
      <c r="B3646"/>
      <c r="D3646"/>
      <c r="F3646"/>
      <c r="G3646"/>
      <c r="H3646"/>
      <c r="I3646"/>
      <c r="J3646"/>
      <c r="K3646"/>
      <c r="L3646"/>
      <c r="M3646"/>
      <c r="N3646"/>
      <c r="O3646"/>
      <c r="P3646"/>
      <c r="Q3646"/>
      <c r="R3646"/>
      <c r="S3646"/>
      <c r="T3646"/>
      <c r="U3646"/>
      <c r="V3646"/>
      <c r="W3646" s="115"/>
      <c r="AB3646" s="46"/>
      <c r="AC3646" s="46"/>
      <c r="AD3646" s="46"/>
      <c r="AE3646" s="46"/>
      <c r="AF3646" s="46"/>
    </row>
    <row r="3647" spans="1:32" x14ac:dyDescent="0.2">
      <c r="A3647"/>
      <c r="B3647"/>
      <c r="D3647"/>
      <c r="F3647"/>
      <c r="G3647"/>
      <c r="H3647"/>
      <c r="I3647"/>
      <c r="J3647"/>
      <c r="K3647"/>
      <c r="L3647"/>
      <c r="M3647"/>
      <c r="N3647"/>
      <c r="O3647"/>
      <c r="P3647"/>
      <c r="Q3647"/>
      <c r="R3647"/>
      <c r="S3647"/>
      <c r="T3647"/>
      <c r="U3647"/>
      <c r="V3647"/>
      <c r="W3647" s="115"/>
      <c r="AB3647" s="46"/>
      <c r="AC3647" s="46"/>
      <c r="AD3647" s="46"/>
      <c r="AE3647" s="46"/>
      <c r="AF3647" s="46"/>
    </row>
    <row r="3648" spans="1:32" x14ac:dyDescent="0.2">
      <c r="A3648"/>
      <c r="B3648"/>
      <c r="D3648"/>
      <c r="F3648"/>
      <c r="G3648"/>
      <c r="H3648"/>
      <c r="I3648"/>
      <c r="J3648"/>
      <c r="K3648"/>
      <c r="L3648"/>
      <c r="M3648"/>
      <c r="N3648"/>
      <c r="O3648"/>
      <c r="P3648"/>
      <c r="Q3648"/>
      <c r="R3648"/>
      <c r="S3648"/>
      <c r="T3648"/>
      <c r="U3648"/>
      <c r="V3648"/>
      <c r="W3648" s="115"/>
      <c r="AB3648" s="46"/>
      <c r="AC3648" s="46"/>
      <c r="AD3648" s="46"/>
      <c r="AE3648" s="46"/>
      <c r="AF3648" s="46"/>
    </row>
    <row r="3649" spans="1:32" x14ac:dyDescent="0.2">
      <c r="A3649"/>
      <c r="B3649"/>
      <c r="D3649"/>
      <c r="F3649"/>
      <c r="G3649"/>
      <c r="H3649"/>
      <c r="I3649"/>
      <c r="J3649"/>
      <c r="K3649"/>
      <c r="L3649"/>
      <c r="M3649"/>
      <c r="N3649"/>
      <c r="O3649"/>
      <c r="P3649"/>
      <c r="Q3649"/>
      <c r="R3649"/>
      <c r="S3649"/>
      <c r="T3649"/>
      <c r="U3649"/>
      <c r="V3649"/>
      <c r="W3649" s="115"/>
      <c r="AB3649" s="46"/>
      <c r="AC3649" s="46"/>
      <c r="AD3649" s="46"/>
      <c r="AE3649" s="46"/>
      <c r="AF3649" s="46"/>
    </row>
    <row r="3650" spans="1:32" x14ac:dyDescent="0.2">
      <c r="A3650"/>
      <c r="B3650"/>
      <c r="D3650"/>
      <c r="F3650"/>
      <c r="G3650"/>
      <c r="H3650"/>
      <c r="I3650"/>
      <c r="J3650"/>
      <c r="K3650"/>
      <c r="L3650"/>
      <c r="M3650"/>
      <c r="N3650"/>
      <c r="O3650"/>
      <c r="P3650"/>
      <c r="Q3650"/>
      <c r="R3650"/>
      <c r="S3650"/>
      <c r="T3650"/>
      <c r="U3650"/>
      <c r="V3650"/>
      <c r="W3650" s="115"/>
      <c r="AB3650" s="46"/>
      <c r="AC3650" s="46"/>
      <c r="AD3650" s="46"/>
      <c r="AE3650" s="46"/>
      <c r="AF3650" s="46"/>
    </row>
    <row r="3651" spans="1:32" x14ac:dyDescent="0.2">
      <c r="A3651"/>
      <c r="B3651"/>
      <c r="D3651"/>
      <c r="F3651"/>
      <c r="G3651"/>
      <c r="H3651"/>
      <c r="I3651"/>
      <c r="J3651"/>
      <c r="K3651"/>
      <c r="L3651"/>
      <c r="M3651"/>
      <c r="N3651"/>
      <c r="O3651"/>
      <c r="P3651"/>
      <c r="Q3651"/>
      <c r="R3651"/>
      <c r="S3651"/>
      <c r="T3651"/>
      <c r="U3651"/>
      <c r="V3651"/>
      <c r="W3651" s="115"/>
      <c r="AB3651" s="46"/>
      <c r="AC3651" s="46"/>
      <c r="AD3651" s="46"/>
      <c r="AE3651" s="46"/>
      <c r="AF3651" s="46"/>
    </row>
    <row r="3652" spans="1:32" x14ac:dyDescent="0.2">
      <c r="A3652"/>
      <c r="B3652"/>
      <c r="D3652"/>
      <c r="F3652"/>
      <c r="G3652"/>
      <c r="H3652"/>
      <c r="I3652"/>
      <c r="J3652"/>
      <c r="K3652"/>
      <c r="L3652"/>
      <c r="M3652"/>
      <c r="N3652"/>
      <c r="O3652"/>
      <c r="P3652"/>
      <c r="Q3652"/>
      <c r="R3652"/>
      <c r="S3652"/>
      <c r="T3652"/>
      <c r="U3652"/>
      <c r="V3652"/>
      <c r="W3652" s="115"/>
      <c r="AB3652" s="46"/>
      <c r="AC3652" s="46"/>
      <c r="AD3652" s="46"/>
      <c r="AE3652" s="46"/>
      <c r="AF3652" s="46"/>
    </row>
    <row r="3653" spans="1:32" x14ac:dyDescent="0.2">
      <c r="A3653"/>
      <c r="B3653"/>
      <c r="D3653"/>
      <c r="F3653"/>
      <c r="G3653"/>
      <c r="H3653"/>
      <c r="I3653"/>
      <c r="J3653"/>
      <c r="K3653"/>
      <c r="L3653"/>
      <c r="M3653"/>
      <c r="N3653"/>
      <c r="O3653"/>
      <c r="P3653"/>
      <c r="Q3653"/>
      <c r="R3653"/>
      <c r="S3653"/>
      <c r="T3653"/>
      <c r="U3653"/>
      <c r="V3653"/>
      <c r="W3653" s="115"/>
      <c r="AB3653" s="46"/>
      <c r="AC3653" s="46"/>
      <c r="AD3653" s="46"/>
      <c r="AE3653" s="46"/>
      <c r="AF3653" s="46"/>
    </row>
    <row r="3654" spans="1:32" x14ac:dyDescent="0.2">
      <c r="A3654"/>
      <c r="B3654"/>
      <c r="D3654"/>
      <c r="F3654"/>
      <c r="G3654"/>
      <c r="H3654"/>
      <c r="I3654"/>
      <c r="J3654"/>
      <c r="K3654"/>
      <c r="L3654"/>
      <c r="M3654"/>
      <c r="N3654"/>
      <c r="O3654"/>
      <c r="P3654"/>
      <c r="Q3654"/>
      <c r="R3654"/>
      <c r="S3654"/>
      <c r="T3654"/>
      <c r="U3654"/>
      <c r="V3654"/>
      <c r="W3654" s="115"/>
      <c r="AB3654" s="46"/>
      <c r="AC3654" s="46"/>
      <c r="AD3654" s="46"/>
      <c r="AE3654" s="46"/>
      <c r="AF3654" s="46"/>
    </row>
    <row r="3655" spans="1:32" x14ac:dyDescent="0.2">
      <c r="A3655"/>
      <c r="B3655"/>
      <c r="D3655"/>
      <c r="F3655"/>
      <c r="G3655"/>
      <c r="H3655"/>
      <c r="I3655"/>
      <c r="J3655"/>
      <c r="K3655"/>
      <c r="L3655"/>
      <c r="M3655"/>
      <c r="N3655"/>
      <c r="O3655"/>
      <c r="P3655"/>
      <c r="Q3655"/>
      <c r="R3655"/>
      <c r="S3655"/>
      <c r="T3655"/>
      <c r="U3655"/>
      <c r="V3655"/>
      <c r="W3655" s="115"/>
      <c r="AB3655" s="46"/>
      <c r="AC3655" s="46"/>
      <c r="AD3655" s="46"/>
      <c r="AE3655" s="46"/>
      <c r="AF3655" s="46"/>
    </row>
    <row r="3656" spans="1:32" x14ac:dyDescent="0.2">
      <c r="A3656"/>
      <c r="B3656"/>
      <c r="D3656"/>
      <c r="F3656"/>
      <c r="G3656"/>
      <c r="H3656"/>
      <c r="I3656"/>
      <c r="J3656"/>
      <c r="K3656"/>
      <c r="L3656"/>
      <c r="M3656"/>
      <c r="N3656"/>
      <c r="O3656"/>
      <c r="P3656"/>
      <c r="Q3656"/>
      <c r="R3656"/>
      <c r="S3656"/>
      <c r="T3656"/>
      <c r="U3656"/>
      <c r="V3656"/>
      <c r="W3656" s="115"/>
      <c r="AB3656" s="46"/>
      <c r="AC3656" s="46"/>
      <c r="AD3656" s="46"/>
      <c r="AE3656" s="46"/>
      <c r="AF3656" s="46"/>
    </row>
    <row r="3657" spans="1:32" x14ac:dyDescent="0.2">
      <c r="A3657"/>
      <c r="B3657"/>
      <c r="D3657"/>
      <c r="F3657"/>
      <c r="G3657"/>
      <c r="H3657"/>
      <c r="I3657"/>
      <c r="J3657"/>
      <c r="K3657"/>
      <c r="L3657"/>
      <c r="M3657"/>
      <c r="N3657"/>
      <c r="O3657"/>
      <c r="P3657"/>
      <c r="Q3657"/>
      <c r="R3657"/>
      <c r="S3657"/>
      <c r="T3657"/>
      <c r="U3657"/>
      <c r="V3657"/>
      <c r="W3657" s="115"/>
      <c r="AB3657" s="46"/>
      <c r="AC3657" s="46"/>
      <c r="AD3657" s="46"/>
      <c r="AE3657" s="46"/>
      <c r="AF3657" s="46"/>
    </row>
    <row r="3658" spans="1:32" x14ac:dyDescent="0.2">
      <c r="A3658"/>
      <c r="B3658"/>
      <c r="D3658"/>
      <c r="F3658"/>
      <c r="G3658"/>
      <c r="H3658"/>
      <c r="I3658"/>
      <c r="J3658"/>
      <c r="K3658"/>
      <c r="L3658"/>
      <c r="M3658"/>
      <c r="N3658"/>
      <c r="O3658"/>
      <c r="P3658"/>
      <c r="Q3658"/>
      <c r="R3658"/>
      <c r="S3658"/>
      <c r="T3658"/>
      <c r="U3658"/>
      <c r="V3658"/>
      <c r="W3658" s="115"/>
      <c r="AB3658" s="46"/>
      <c r="AC3658" s="46"/>
      <c r="AD3658" s="46"/>
      <c r="AE3658" s="46"/>
      <c r="AF3658" s="46"/>
    </row>
    <row r="3659" spans="1:32" x14ac:dyDescent="0.2">
      <c r="A3659"/>
      <c r="B3659"/>
      <c r="D3659"/>
      <c r="F3659"/>
      <c r="G3659"/>
      <c r="H3659"/>
      <c r="I3659"/>
      <c r="J3659"/>
      <c r="K3659"/>
      <c r="L3659"/>
      <c r="M3659"/>
      <c r="N3659"/>
      <c r="O3659"/>
      <c r="P3659"/>
      <c r="Q3659"/>
      <c r="R3659"/>
      <c r="S3659"/>
      <c r="T3659"/>
      <c r="U3659"/>
      <c r="V3659"/>
      <c r="W3659" s="115"/>
      <c r="AB3659" s="46"/>
      <c r="AC3659" s="46"/>
      <c r="AD3659" s="46"/>
      <c r="AE3659" s="46"/>
      <c r="AF3659" s="46"/>
    </row>
    <row r="3660" spans="1:32" x14ac:dyDescent="0.2">
      <c r="A3660"/>
      <c r="B3660"/>
      <c r="D3660"/>
      <c r="F3660"/>
      <c r="G3660"/>
      <c r="H3660"/>
      <c r="I3660"/>
      <c r="J3660"/>
      <c r="K3660"/>
      <c r="L3660"/>
      <c r="M3660"/>
      <c r="N3660"/>
      <c r="O3660"/>
      <c r="P3660"/>
      <c r="Q3660"/>
      <c r="R3660"/>
      <c r="S3660"/>
      <c r="T3660"/>
      <c r="U3660"/>
      <c r="V3660"/>
      <c r="W3660" s="115"/>
      <c r="AB3660" s="46"/>
      <c r="AC3660" s="46"/>
      <c r="AD3660" s="46"/>
      <c r="AE3660" s="46"/>
      <c r="AF3660" s="46"/>
    </row>
    <row r="3661" spans="1:32" x14ac:dyDescent="0.2">
      <c r="A3661"/>
      <c r="B3661"/>
      <c r="D3661"/>
      <c r="F3661"/>
      <c r="G3661"/>
      <c r="H3661"/>
      <c r="I3661"/>
      <c r="J3661"/>
      <c r="K3661"/>
      <c r="L3661"/>
      <c r="M3661"/>
      <c r="N3661"/>
      <c r="O3661"/>
      <c r="P3661"/>
      <c r="Q3661"/>
      <c r="R3661"/>
      <c r="S3661"/>
      <c r="T3661"/>
      <c r="U3661"/>
      <c r="V3661"/>
      <c r="W3661" s="115"/>
      <c r="AB3661" s="46"/>
      <c r="AC3661" s="46"/>
      <c r="AD3661" s="46"/>
      <c r="AE3661" s="46"/>
      <c r="AF3661" s="46"/>
    </row>
    <row r="3662" spans="1:32" x14ac:dyDescent="0.2">
      <c r="A3662"/>
      <c r="B3662"/>
      <c r="D3662"/>
      <c r="F3662"/>
      <c r="G3662"/>
      <c r="H3662"/>
      <c r="I3662"/>
      <c r="J3662"/>
      <c r="K3662"/>
      <c r="L3662"/>
      <c r="M3662"/>
      <c r="N3662"/>
      <c r="O3662"/>
      <c r="P3662"/>
      <c r="Q3662"/>
      <c r="R3662"/>
      <c r="S3662"/>
      <c r="T3662"/>
      <c r="U3662"/>
      <c r="V3662"/>
      <c r="W3662" s="115"/>
      <c r="AB3662" s="46"/>
      <c r="AC3662" s="46"/>
      <c r="AD3662" s="46"/>
      <c r="AE3662" s="46"/>
      <c r="AF3662" s="46"/>
    </row>
    <row r="3663" spans="1:32" x14ac:dyDescent="0.2">
      <c r="A3663"/>
      <c r="B3663"/>
      <c r="D3663"/>
      <c r="F3663"/>
      <c r="G3663"/>
      <c r="H3663"/>
      <c r="I3663"/>
      <c r="J3663"/>
      <c r="K3663"/>
      <c r="L3663"/>
      <c r="M3663"/>
      <c r="N3663"/>
      <c r="O3663"/>
      <c r="P3663"/>
      <c r="Q3663"/>
      <c r="R3663"/>
      <c r="S3663"/>
      <c r="T3663"/>
      <c r="U3663"/>
      <c r="V3663"/>
      <c r="W3663" s="115"/>
      <c r="AB3663" s="46"/>
      <c r="AC3663" s="46"/>
      <c r="AD3663" s="46"/>
      <c r="AE3663" s="46"/>
      <c r="AF3663" s="46"/>
    </row>
    <row r="3664" spans="1:32" x14ac:dyDescent="0.2">
      <c r="A3664"/>
      <c r="B3664"/>
      <c r="D3664"/>
      <c r="F3664"/>
      <c r="G3664"/>
      <c r="H3664"/>
      <c r="I3664"/>
      <c r="J3664"/>
      <c r="K3664"/>
      <c r="L3664"/>
      <c r="M3664"/>
      <c r="N3664"/>
      <c r="O3664"/>
      <c r="P3664"/>
      <c r="Q3664"/>
      <c r="R3664"/>
      <c r="S3664"/>
      <c r="T3664"/>
      <c r="U3664"/>
      <c r="V3664"/>
      <c r="W3664" s="115"/>
      <c r="AB3664" s="46"/>
      <c r="AC3664" s="46"/>
      <c r="AD3664" s="46"/>
      <c r="AE3664" s="46"/>
      <c r="AF3664" s="46"/>
    </row>
    <row r="3665" spans="1:32" x14ac:dyDescent="0.2">
      <c r="A3665"/>
      <c r="B3665"/>
      <c r="D3665"/>
      <c r="F3665"/>
      <c r="G3665"/>
      <c r="H3665"/>
      <c r="I3665"/>
      <c r="J3665"/>
      <c r="K3665"/>
      <c r="L3665"/>
      <c r="M3665"/>
      <c r="N3665"/>
      <c r="O3665"/>
      <c r="P3665"/>
      <c r="Q3665"/>
      <c r="R3665"/>
      <c r="S3665"/>
      <c r="T3665"/>
      <c r="U3665"/>
      <c r="V3665"/>
      <c r="W3665" s="115"/>
      <c r="AB3665" s="46"/>
      <c r="AC3665" s="46"/>
      <c r="AD3665" s="46"/>
      <c r="AE3665" s="46"/>
      <c r="AF3665" s="46"/>
    </row>
    <row r="3666" spans="1:32" x14ac:dyDescent="0.2">
      <c r="A3666"/>
      <c r="B3666"/>
      <c r="D3666"/>
      <c r="F3666"/>
      <c r="G3666"/>
      <c r="H3666"/>
      <c r="I3666"/>
      <c r="J3666"/>
      <c r="K3666"/>
      <c r="L3666"/>
      <c r="M3666"/>
      <c r="N3666"/>
      <c r="O3666"/>
      <c r="P3666"/>
      <c r="Q3666"/>
      <c r="R3666"/>
      <c r="S3666"/>
      <c r="T3666"/>
      <c r="U3666"/>
      <c r="V3666"/>
      <c r="W3666" s="115"/>
      <c r="AB3666" s="46"/>
      <c r="AC3666" s="46"/>
      <c r="AD3666" s="46"/>
      <c r="AE3666" s="46"/>
      <c r="AF3666" s="46"/>
    </row>
    <row r="3667" spans="1:32" x14ac:dyDescent="0.2">
      <c r="A3667"/>
      <c r="B3667"/>
      <c r="D3667"/>
      <c r="F3667"/>
      <c r="G3667"/>
      <c r="H3667"/>
      <c r="I3667"/>
      <c r="J3667"/>
      <c r="K3667"/>
      <c r="L3667"/>
      <c r="M3667"/>
      <c r="N3667"/>
      <c r="O3667"/>
      <c r="P3667"/>
      <c r="Q3667"/>
      <c r="R3667"/>
      <c r="S3667"/>
      <c r="T3667"/>
      <c r="U3667"/>
      <c r="V3667"/>
      <c r="W3667" s="115"/>
      <c r="AB3667" s="46"/>
      <c r="AC3667" s="46"/>
      <c r="AD3667" s="46"/>
      <c r="AE3667" s="46"/>
      <c r="AF3667" s="46"/>
    </row>
    <row r="3668" spans="1:32" x14ac:dyDescent="0.2">
      <c r="A3668"/>
      <c r="B3668"/>
      <c r="D3668"/>
      <c r="F3668"/>
      <c r="G3668"/>
      <c r="H3668"/>
      <c r="I3668"/>
      <c r="J3668"/>
      <c r="K3668"/>
      <c r="L3668"/>
      <c r="M3668"/>
      <c r="N3668"/>
      <c r="O3668"/>
      <c r="P3668"/>
      <c r="Q3668"/>
      <c r="R3668"/>
      <c r="S3668"/>
      <c r="T3668"/>
      <c r="U3668"/>
      <c r="V3668"/>
      <c r="W3668" s="115"/>
      <c r="AB3668" s="46"/>
      <c r="AC3668" s="46"/>
      <c r="AD3668" s="46"/>
      <c r="AE3668" s="46"/>
      <c r="AF3668" s="46"/>
    </row>
    <row r="3669" spans="1:32" x14ac:dyDescent="0.2">
      <c r="A3669"/>
      <c r="B3669"/>
      <c r="D3669"/>
      <c r="F3669"/>
      <c r="G3669"/>
      <c r="H3669"/>
      <c r="I3669"/>
      <c r="J3669"/>
      <c r="K3669"/>
      <c r="L3669"/>
      <c r="M3669"/>
      <c r="N3669"/>
      <c r="O3669"/>
      <c r="P3669"/>
      <c r="Q3669"/>
      <c r="R3669"/>
      <c r="S3669"/>
      <c r="T3669"/>
      <c r="U3669"/>
      <c r="V3669"/>
      <c r="W3669" s="115"/>
      <c r="AB3669" s="46"/>
      <c r="AC3669" s="46"/>
      <c r="AD3669" s="46"/>
      <c r="AE3669" s="46"/>
      <c r="AF3669" s="46"/>
    </row>
    <row r="3670" spans="1:32" x14ac:dyDescent="0.2">
      <c r="A3670"/>
      <c r="B3670"/>
      <c r="D3670"/>
      <c r="F3670"/>
      <c r="G3670"/>
      <c r="H3670"/>
      <c r="I3670"/>
      <c r="J3670"/>
      <c r="K3670"/>
      <c r="L3670"/>
      <c r="M3670"/>
      <c r="N3670"/>
      <c r="O3670"/>
      <c r="P3670"/>
      <c r="Q3670"/>
      <c r="R3670"/>
      <c r="S3670"/>
      <c r="T3670"/>
      <c r="U3670"/>
      <c r="V3670"/>
      <c r="W3670" s="115"/>
      <c r="AB3670" s="46"/>
      <c r="AC3670" s="46"/>
      <c r="AD3670" s="46"/>
      <c r="AE3670" s="46"/>
      <c r="AF3670" s="46"/>
    </row>
    <row r="3671" spans="1:32" x14ac:dyDescent="0.2">
      <c r="A3671"/>
      <c r="B3671"/>
      <c r="D3671"/>
      <c r="F3671"/>
      <c r="G3671"/>
      <c r="H3671"/>
      <c r="I3671"/>
      <c r="J3671"/>
      <c r="K3671"/>
      <c r="L3671"/>
      <c r="M3671"/>
      <c r="N3671"/>
      <c r="O3671"/>
      <c r="P3671"/>
      <c r="Q3671"/>
      <c r="R3671"/>
      <c r="S3671"/>
      <c r="T3671"/>
      <c r="U3671"/>
      <c r="V3671"/>
      <c r="W3671" s="115"/>
      <c r="AB3671" s="46"/>
      <c r="AC3671" s="46"/>
      <c r="AD3671" s="46"/>
      <c r="AE3671" s="46"/>
      <c r="AF3671" s="46"/>
    </row>
    <row r="3672" spans="1:32" x14ac:dyDescent="0.2">
      <c r="A3672"/>
      <c r="B3672"/>
      <c r="D3672"/>
      <c r="F3672"/>
      <c r="G3672"/>
      <c r="H3672"/>
      <c r="I3672"/>
      <c r="J3672"/>
      <c r="K3672"/>
      <c r="L3672"/>
      <c r="M3672"/>
      <c r="N3672"/>
      <c r="O3672"/>
      <c r="P3672"/>
      <c r="Q3672"/>
      <c r="R3672"/>
      <c r="S3672"/>
      <c r="T3672"/>
      <c r="U3672"/>
      <c r="V3672"/>
      <c r="W3672" s="115"/>
      <c r="AB3672" s="46"/>
      <c r="AC3672" s="46"/>
      <c r="AD3672" s="46"/>
      <c r="AE3672" s="46"/>
      <c r="AF3672" s="46"/>
    </row>
    <row r="3673" spans="1:32" x14ac:dyDescent="0.2">
      <c r="A3673"/>
      <c r="B3673"/>
      <c r="D3673"/>
      <c r="F3673"/>
      <c r="G3673"/>
      <c r="H3673"/>
      <c r="I3673"/>
      <c r="J3673"/>
      <c r="K3673"/>
      <c r="L3673"/>
      <c r="M3673"/>
      <c r="N3673"/>
      <c r="O3673"/>
      <c r="P3673"/>
      <c r="Q3673"/>
      <c r="R3673"/>
      <c r="S3673"/>
      <c r="T3673"/>
      <c r="U3673"/>
      <c r="V3673"/>
      <c r="W3673" s="115"/>
      <c r="AB3673" s="46"/>
      <c r="AC3673" s="46"/>
      <c r="AD3673" s="46"/>
      <c r="AE3673" s="46"/>
      <c r="AF3673" s="46"/>
    </row>
    <row r="3674" spans="1:32" x14ac:dyDescent="0.2">
      <c r="A3674"/>
      <c r="B3674"/>
      <c r="D3674"/>
      <c r="F3674"/>
      <c r="G3674"/>
      <c r="H3674"/>
      <c r="I3674"/>
      <c r="J3674"/>
      <c r="K3674"/>
      <c r="L3674"/>
      <c r="M3674"/>
      <c r="N3674"/>
      <c r="O3674"/>
      <c r="P3674"/>
      <c r="Q3674"/>
      <c r="R3674"/>
      <c r="S3674"/>
      <c r="T3674"/>
      <c r="U3674"/>
      <c r="V3674"/>
      <c r="W3674" s="115"/>
      <c r="AB3674" s="46"/>
      <c r="AC3674" s="46"/>
      <c r="AD3674" s="46"/>
      <c r="AE3674" s="46"/>
      <c r="AF3674" s="46"/>
    </row>
    <row r="3675" spans="1:32" x14ac:dyDescent="0.2">
      <c r="A3675"/>
      <c r="B3675"/>
      <c r="D3675"/>
      <c r="F3675"/>
      <c r="G3675"/>
      <c r="H3675"/>
      <c r="I3675"/>
      <c r="J3675"/>
      <c r="K3675"/>
      <c r="L3675"/>
      <c r="M3675"/>
      <c r="N3675"/>
      <c r="O3675"/>
      <c r="P3675"/>
      <c r="Q3675"/>
      <c r="R3675"/>
      <c r="S3675"/>
      <c r="T3675"/>
      <c r="U3675"/>
      <c r="V3675"/>
      <c r="W3675" s="115"/>
      <c r="AB3675" s="46"/>
      <c r="AC3675" s="46"/>
      <c r="AD3675" s="46"/>
      <c r="AE3675" s="46"/>
      <c r="AF3675" s="46"/>
    </row>
    <row r="3676" spans="1:32" x14ac:dyDescent="0.2">
      <c r="A3676"/>
      <c r="B3676"/>
      <c r="D3676"/>
      <c r="F3676"/>
      <c r="G3676"/>
      <c r="H3676"/>
      <c r="I3676"/>
      <c r="J3676"/>
      <c r="K3676"/>
      <c r="L3676"/>
      <c r="M3676"/>
      <c r="N3676"/>
      <c r="O3676"/>
      <c r="P3676"/>
      <c r="Q3676"/>
      <c r="R3676"/>
      <c r="S3676"/>
      <c r="T3676"/>
      <c r="U3676"/>
      <c r="V3676"/>
      <c r="W3676" s="115"/>
      <c r="AB3676" s="46"/>
      <c r="AC3676" s="46"/>
      <c r="AD3676" s="46"/>
      <c r="AE3676" s="46"/>
      <c r="AF3676" s="46"/>
    </row>
    <row r="3677" spans="1:32" x14ac:dyDescent="0.2">
      <c r="A3677"/>
      <c r="B3677"/>
      <c r="D3677"/>
      <c r="F3677"/>
      <c r="G3677"/>
      <c r="H3677"/>
      <c r="I3677"/>
      <c r="J3677"/>
      <c r="K3677"/>
      <c r="L3677"/>
      <c r="M3677"/>
      <c r="N3677"/>
      <c r="O3677"/>
      <c r="P3677"/>
      <c r="Q3677"/>
      <c r="R3677"/>
      <c r="S3677"/>
      <c r="T3677"/>
      <c r="U3677"/>
      <c r="V3677"/>
      <c r="W3677" s="115"/>
      <c r="AB3677" s="46"/>
      <c r="AC3677" s="46"/>
      <c r="AD3677" s="46"/>
      <c r="AE3677" s="46"/>
      <c r="AF3677" s="46"/>
    </row>
    <row r="3678" spans="1:32" x14ac:dyDescent="0.2">
      <c r="A3678"/>
      <c r="B3678"/>
      <c r="D3678"/>
      <c r="F3678"/>
      <c r="G3678"/>
      <c r="H3678"/>
      <c r="I3678"/>
      <c r="J3678"/>
      <c r="K3678"/>
      <c r="L3678"/>
      <c r="M3678"/>
      <c r="N3678"/>
      <c r="O3678"/>
      <c r="P3678"/>
      <c r="Q3678"/>
      <c r="R3678"/>
      <c r="S3678"/>
      <c r="T3678"/>
      <c r="U3678"/>
      <c r="V3678"/>
      <c r="W3678" s="115"/>
      <c r="AB3678" s="46"/>
      <c r="AC3678" s="46"/>
      <c r="AD3678" s="46"/>
      <c r="AE3678" s="46"/>
      <c r="AF3678" s="46"/>
    </row>
    <row r="3679" spans="1:32" x14ac:dyDescent="0.2">
      <c r="A3679"/>
      <c r="B3679"/>
      <c r="D3679"/>
      <c r="F3679"/>
      <c r="G3679"/>
      <c r="H3679"/>
      <c r="I3679"/>
      <c r="J3679"/>
      <c r="K3679"/>
      <c r="L3679"/>
      <c r="M3679"/>
      <c r="N3679"/>
      <c r="O3679"/>
      <c r="P3679"/>
      <c r="Q3679"/>
      <c r="R3679"/>
      <c r="S3679"/>
      <c r="T3679"/>
      <c r="U3679"/>
      <c r="V3679"/>
      <c r="W3679" s="115"/>
      <c r="AB3679" s="46"/>
      <c r="AC3679" s="46"/>
      <c r="AD3679" s="46"/>
      <c r="AE3679" s="46"/>
      <c r="AF3679" s="46"/>
    </row>
    <row r="3680" spans="1:32" x14ac:dyDescent="0.2">
      <c r="A3680"/>
      <c r="B3680"/>
      <c r="D3680"/>
      <c r="F3680"/>
      <c r="G3680"/>
      <c r="H3680"/>
      <c r="I3680"/>
      <c r="J3680"/>
      <c r="K3680"/>
      <c r="L3680"/>
      <c r="M3680"/>
      <c r="N3680"/>
      <c r="O3680"/>
      <c r="P3680"/>
      <c r="Q3680"/>
      <c r="R3680"/>
      <c r="S3680"/>
      <c r="T3680"/>
      <c r="U3680"/>
      <c r="V3680"/>
      <c r="W3680" s="115"/>
      <c r="AB3680" s="46"/>
      <c r="AC3680" s="46"/>
      <c r="AD3680" s="46"/>
      <c r="AE3680" s="46"/>
      <c r="AF3680" s="46"/>
    </row>
    <row r="3681" spans="1:32" x14ac:dyDescent="0.2">
      <c r="A3681"/>
      <c r="B3681"/>
      <c r="D3681"/>
      <c r="F3681"/>
      <c r="G3681"/>
      <c r="H3681"/>
      <c r="I3681"/>
      <c r="J3681"/>
      <c r="K3681"/>
      <c r="L3681"/>
      <c r="M3681"/>
      <c r="N3681"/>
      <c r="O3681"/>
      <c r="P3681"/>
      <c r="Q3681"/>
      <c r="R3681"/>
      <c r="S3681"/>
      <c r="T3681"/>
      <c r="U3681"/>
      <c r="V3681"/>
      <c r="W3681" s="115"/>
      <c r="AB3681" s="46"/>
      <c r="AC3681" s="46"/>
      <c r="AD3681" s="46"/>
      <c r="AE3681" s="46"/>
      <c r="AF3681" s="46"/>
    </row>
    <row r="3682" spans="1:32" x14ac:dyDescent="0.2">
      <c r="A3682"/>
      <c r="B3682"/>
      <c r="D3682"/>
      <c r="F3682"/>
      <c r="G3682"/>
      <c r="H3682"/>
      <c r="I3682"/>
      <c r="J3682"/>
      <c r="K3682"/>
      <c r="L3682"/>
      <c r="M3682"/>
      <c r="N3682"/>
      <c r="O3682"/>
      <c r="P3682"/>
      <c r="Q3682"/>
      <c r="R3682"/>
      <c r="S3682"/>
      <c r="T3682"/>
      <c r="U3682"/>
      <c r="V3682"/>
      <c r="W3682" s="115"/>
      <c r="AB3682" s="46"/>
      <c r="AC3682" s="46"/>
      <c r="AD3682" s="46"/>
      <c r="AE3682" s="46"/>
      <c r="AF3682" s="46"/>
    </row>
    <row r="3683" spans="1:32" x14ac:dyDescent="0.2">
      <c r="A3683"/>
      <c r="B3683"/>
      <c r="D3683"/>
      <c r="F3683"/>
      <c r="G3683"/>
      <c r="H3683"/>
      <c r="I3683"/>
      <c r="J3683"/>
      <c r="K3683"/>
      <c r="L3683"/>
      <c r="M3683"/>
      <c r="N3683"/>
      <c r="O3683"/>
      <c r="P3683"/>
      <c r="Q3683"/>
      <c r="R3683"/>
      <c r="S3683"/>
      <c r="T3683"/>
      <c r="U3683"/>
      <c r="V3683"/>
      <c r="W3683" s="115"/>
      <c r="AB3683" s="46"/>
      <c r="AC3683" s="46"/>
      <c r="AD3683" s="46"/>
      <c r="AE3683" s="46"/>
      <c r="AF3683" s="46"/>
    </row>
    <row r="3684" spans="1:32" x14ac:dyDescent="0.2">
      <c r="A3684"/>
      <c r="B3684"/>
      <c r="D3684"/>
      <c r="F3684"/>
      <c r="G3684"/>
      <c r="H3684"/>
      <c r="I3684"/>
      <c r="J3684"/>
      <c r="K3684"/>
      <c r="L3684"/>
      <c r="M3684"/>
      <c r="N3684"/>
      <c r="O3684"/>
      <c r="P3684"/>
      <c r="Q3684"/>
      <c r="R3684"/>
      <c r="S3684"/>
      <c r="T3684"/>
      <c r="U3684"/>
      <c r="V3684"/>
      <c r="W3684" s="115"/>
      <c r="AB3684" s="46"/>
      <c r="AC3684" s="46"/>
      <c r="AD3684" s="46"/>
      <c r="AE3684" s="46"/>
      <c r="AF3684" s="46"/>
    </row>
    <row r="3685" spans="1:32" x14ac:dyDescent="0.2">
      <c r="A3685"/>
      <c r="B3685"/>
      <c r="D3685"/>
      <c r="F3685"/>
      <c r="G3685"/>
      <c r="H3685"/>
      <c r="I3685"/>
      <c r="J3685"/>
      <c r="K3685"/>
      <c r="L3685"/>
      <c r="M3685"/>
      <c r="N3685"/>
      <c r="O3685"/>
      <c r="P3685"/>
      <c r="Q3685"/>
      <c r="R3685"/>
      <c r="S3685"/>
      <c r="T3685"/>
      <c r="U3685"/>
      <c r="V3685"/>
      <c r="W3685" s="115"/>
      <c r="AB3685" s="46"/>
      <c r="AC3685" s="46"/>
      <c r="AD3685" s="46"/>
      <c r="AE3685" s="46"/>
      <c r="AF3685" s="46"/>
    </row>
    <row r="3686" spans="1:32" x14ac:dyDescent="0.2">
      <c r="A3686"/>
      <c r="B3686"/>
      <c r="D3686"/>
      <c r="F3686"/>
      <c r="G3686"/>
      <c r="H3686"/>
      <c r="I3686"/>
      <c r="J3686"/>
      <c r="K3686"/>
      <c r="L3686"/>
      <c r="M3686"/>
      <c r="N3686"/>
      <c r="O3686"/>
      <c r="P3686"/>
      <c r="Q3686"/>
      <c r="R3686"/>
      <c r="S3686"/>
      <c r="T3686"/>
      <c r="U3686"/>
      <c r="V3686"/>
      <c r="W3686" s="115"/>
      <c r="AB3686" s="46"/>
      <c r="AC3686" s="46"/>
      <c r="AD3686" s="46"/>
      <c r="AE3686" s="46"/>
      <c r="AF3686" s="46"/>
    </row>
    <row r="3687" spans="1:32" x14ac:dyDescent="0.2">
      <c r="A3687"/>
      <c r="B3687"/>
      <c r="D3687"/>
      <c r="F3687"/>
      <c r="G3687"/>
      <c r="H3687"/>
      <c r="I3687"/>
      <c r="J3687"/>
      <c r="K3687"/>
      <c r="L3687"/>
      <c r="M3687"/>
      <c r="N3687"/>
      <c r="O3687"/>
      <c r="P3687"/>
      <c r="Q3687"/>
      <c r="R3687"/>
      <c r="S3687"/>
      <c r="T3687"/>
      <c r="U3687"/>
      <c r="V3687"/>
      <c r="W3687" s="115"/>
      <c r="AB3687" s="46"/>
      <c r="AC3687" s="46"/>
      <c r="AD3687" s="46"/>
      <c r="AE3687" s="46"/>
      <c r="AF3687" s="46"/>
    </row>
    <row r="3688" spans="1:32" x14ac:dyDescent="0.2">
      <c r="A3688"/>
      <c r="B3688"/>
      <c r="D3688"/>
      <c r="F3688"/>
      <c r="G3688"/>
      <c r="H3688"/>
      <c r="I3688"/>
      <c r="J3688"/>
      <c r="K3688"/>
      <c r="L3688"/>
      <c r="M3688"/>
      <c r="N3688"/>
      <c r="O3688"/>
      <c r="P3688"/>
      <c r="Q3688"/>
      <c r="R3688"/>
      <c r="S3688"/>
      <c r="T3688"/>
      <c r="U3688"/>
      <c r="V3688"/>
      <c r="W3688" s="115"/>
      <c r="AB3688" s="46"/>
      <c r="AC3688" s="46"/>
      <c r="AD3688" s="46"/>
      <c r="AE3688" s="46"/>
      <c r="AF3688" s="46"/>
    </row>
    <row r="3689" spans="1:32" x14ac:dyDescent="0.2">
      <c r="A3689"/>
      <c r="B3689"/>
      <c r="D3689"/>
      <c r="F3689"/>
      <c r="G3689"/>
      <c r="H3689"/>
      <c r="I3689"/>
      <c r="J3689"/>
      <c r="K3689"/>
      <c r="L3689"/>
      <c r="M3689"/>
      <c r="N3689"/>
      <c r="O3689"/>
      <c r="P3689"/>
      <c r="Q3689"/>
      <c r="R3689"/>
      <c r="S3689"/>
      <c r="T3689"/>
      <c r="U3689"/>
      <c r="V3689"/>
      <c r="W3689" s="115"/>
      <c r="AB3689" s="46"/>
      <c r="AC3689" s="46"/>
      <c r="AD3689" s="46"/>
      <c r="AE3689" s="46"/>
      <c r="AF3689" s="46"/>
    </row>
    <row r="3690" spans="1:32" x14ac:dyDescent="0.2">
      <c r="A3690"/>
      <c r="B3690"/>
      <c r="D3690"/>
      <c r="F3690"/>
      <c r="G3690"/>
      <c r="H3690"/>
      <c r="I3690"/>
      <c r="J3690"/>
      <c r="K3690"/>
      <c r="L3690"/>
      <c r="M3690"/>
      <c r="N3690"/>
      <c r="O3690"/>
      <c r="P3690"/>
      <c r="Q3690"/>
      <c r="R3690"/>
      <c r="S3690"/>
      <c r="T3690"/>
      <c r="U3690"/>
      <c r="V3690"/>
      <c r="W3690" s="115"/>
      <c r="AB3690" s="46"/>
      <c r="AC3690" s="46"/>
      <c r="AD3690" s="46"/>
      <c r="AE3690" s="46"/>
      <c r="AF3690" s="46"/>
    </row>
    <row r="3691" spans="1:32" x14ac:dyDescent="0.2">
      <c r="A3691"/>
      <c r="B3691"/>
      <c r="D3691"/>
      <c r="F3691"/>
      <c r="G3691"/>
      <c r="H3691"/>
      <c r="I3691"/>
      <c r="J3691"/>
      <c r="K3691"/>
      <c r="L3691"/>
      <c r="M3691"/>
      <c r="N3691"/>
      <c r="O3691"/>
      <c r="P3691"/>
      <c r="Q3691"/>
      <c r="R3691"/>
      <c r="S3691"/>
      <c r="T3691"/>
      <c r="U3691"/>
      <c r="V3691"/>
      <c r="W3691" s="115"/>
      <c r="AB3691" s="46"/>
      <c r="AC3691" s="46"/>
      <c r="AD3691" s="46"/>
      <c r="AE3691" s="46"/>
      <c r="AF3691" s="46"/>
    </row>
    <row r="3692" spans="1:32" x14ac:dyDescent="0.2">
      <c r="A3692"/>
      <c r="B3692"/>
      <c r="D3692"/>
      <c r="F3692"/>
      <c r="G3692"/>
      <c r="H3692"/>
      <c r="I3692"/>
      <c r="J3692"/>
      <c r="K3692"/>
      <c r="L3692"/>
      <c r="M3692"/>
      <c r="N3692"/>
      <c r="O3692"/>
      <c r="P3692"/>
      <c r="Q3692"/>
      <c r="R3692"/>
      <c r="S3692"/>
      <c r="T3692"/>
      <c r="U3692"/>
      <c r="V3692"/>
      <c r="W3692" s="115"/>
      <c r="AB3692" s="46"/>
      <c r="AC3692" s="46"/>
      <c r="AD3692" s="46"/>
      <c r="AE3692" s="46"/>
      <c r="AF3692" s="46"/>
    </row>
    <row r="3693" spans="1:32" x14ac:dyDescent="0.2">
      <c r="A3693"/>
      <c r="B3693"/>
      <c r="D3693"/>
      <c r="F3693"/>
      <c r="G3693"/>
      <c r="H3693"/>
      <c r="I3693"/>
      <c r="J3693"/>
      <c r="K3693"/>
      <c r="L3693"/>
      <c r="M3693"/>
      <c r="N3693"/>
      <c r="O3693"/>
      <c r="P3693"/>
      <c r="Q3693"/>
      <c r="R3693"/>
      <c r="S3693"/>
      <c r="T3693"/>
      <c r="U3693"/>
      <c r="V3693"/>
      <c r="W3693" s="115"/>
      <c r="AB3693" s="46"/>
      <c r="AC3693" s="46"/>
      <c r="AD3693" s="46"/>
      <c r="AE3693" s="46"/>
      <c r="AF3693" s="46"/>
    </row>
    <row r="3694" spans="1:32" x14ac:dyDescent="0.2">
      <c r="A3694"/>
      <c r="B3694"/>
      <c r="D3694"/>
      <c r="F3694"/>
      <c r="G3694"/>
      <c r="H3694"/>
      <c r="I3694"/>
      <c r="J3694"/>
      <c r="K3694"/>
      <c r="L3694"/>
      <c r="M3694"/>
      <c r="N3694"/>
      <c r="O3694"/>
      <c r="P3694"/>
      <c r="Q3694"/>
      <c r="R3694"/>
      <c r="S3694"/>
      <c r="T3694"/>
      <c r="U3694"/>
      <c r="V3694"/>
      <c r="W3694" s="115"/>
      <c r="AB3694" s="46"/>
      <c r="AC3694" s="46"/>
      <c r="AD3694" s="46"/>
      <c r="AE3694" s="46"/>
      <c r="AF3694" s="46"/>
    </row>
    <row r="3695" spans="1:32" x14ac:dyDescent="0.2">
      <c r="A3695"/>
      <c r="B3695"/>
      <c r="D3695"/>
      <c r="F3695"/>
      <c r="G3695"/>
      <c r="H3695"/>
      <c r="I3695"/>
      <c r="J3695"/>
      <c r="K3695"/>
      <c r="L3695"/>
      <c r="M3695"/>
      <c r="N3695"/>
      <c r="O3695"/>
      <c r="P3695"/>
      <c r="Q3695"/>
      <c r="R3695"/>
      <c r="S3695"/>
      <c r="T3695"/>
      <c r="U3695"/>
      <c r="V3695"/>
      <c r="W3695" s="115"/>
      <c r="AB3695" s="46"/>
      <c r="AC3695" s="46"/>
      <c r="AD3695" s="46"/>
      <c r="AE3695" s="46"/>
      <c r="AF3695" s="46"/>
    </row>
    <row r="3696" spans="1:32" x14ac:dyDescent="0.2">
      <c r="A3696"/>
      <c r="B3696"/>
      <c r="D3696"/>
      <c r="F3696"/>
      <c r="G3696"/>
      <c r="H3696"/>
      <c r="I3696"/>
      <c r="J3696"/>
      <c r="K3696"/>
      <c r="L3696"/>
      <c r="M3696"/>
      <c r="N3696"/>
      <c r="O3696"/>
      <c r="P3696"/>
      <c r="Q3696"/>
      <c r="R3696"/>
      <c r="S3696"/>
      <c r="T3696"/>
      <c r="U3696"/>
      <c r="V3696"/>
      <c r="W3696" s="115"/>
      <c r="AB3696" s="46"/>
      <c r="AC3696" s="46"/>
      <c r="AD3696" s="46"/>
      <c r="AE3696" s="46"/>
      <c r="AF3696" s="46"/>
    </row>
    <row r="3697" spans="1:32" x14ac:dyDescent="0.2">
      <c r="A3697"/>
      <c r="B3697"/>
      <c r="D3697"/>
      <c r="F3697"/>
      <c r="G3697"/>
      <c r="H3697"/>
      <c r="I3697"/>
      <c r="J3697"/>
      <c r="K3697"/>
      <c r="L3697"/>
      <c r="M3697"/>
      <c r="N3697"/>
      <c r="O3697"/>
      <c r="P3697"/>
      <c r="Q3697"/>
      <c r="R3697"/>
      <c r="S3697"/>
      <c r="T3697"/>
      <c r="U3697"/>
      <c r="V3697"/>
      <c r="W3697" s="115"/>
      <c r="AB3697" s="46"/>
      <c r="AC3697" s="46"/>
      <c r="AD3697" s="46"/>
      <c r="AE3697" s="46"/>
      <c r="AF3697" s="46"/>
    </row>
    <row r="3698" spans="1:32" x14ac:dyDescent="0.2">
      <c r="A3698"/>
      <c r="B3698"/>
      <c r="D3698"/>
      <c r="F3698"/>
      <c r="G3698"/>
      <c r="H3698"/>
      <c r="I3698"/>
      <c r="J3698"/>
      <c r="K3698"/>
      <c r="L3698"/>
      <c r="M3698"/>
      <c r="N3698"/>
      <c r="O3698"/>
      <c r="P3698"/>
      <c r="Q3698"/>
      <c r="R3698"/>
      <c r="S3698"/>
      <c r="T3698"/>
      <c r="U3698"/>
      <c r="V3698"/>
      <c r="W3698" s="115"/>
      <c r="AB3698" s="46"/>
      <c r="AC3698" s="46"/>
      <c r="AD3698" s="46"/>
      <c r="AE3698" s="46"/>
      <c r="AF3698" s="46"/>
    </row>
    <row r="3699" spans="1:32" x14ac:dyDescent="0.2">
      <c r="A3699"/>
      <c r="B3699"/>
      <c r="D3699"/>
      <c r="F3699"/>
      <c r="G3699"/>
      <c r="H3699"/>
      <c r="I3699"/>
      <c r="J3699"/>
      <c r="K3699"/>
      <c r="L3699"/>
      <c r="M3699"/>
      <c r="N3699"/>
      <c r="O3699"/>
      <c r="P3699"/>
      <c r="Q3699"/>
      <c r="R3699"/>
      <c r="S3699"/>
      <c r="T3699"/>
      <c r="U3699"/>
      <c r="V3699"/>
      <c r="W3699" s="115"/>
      <c r="AB3699" s="46"/>
      <c r="AC3699" s="46"/>
      <c r="AD3699" s="46"/>
      <c r="AE3699" s="46"/>
      <c r="AF3699" s="46"/>
    </row>
    <row r="3700" spans="1:32" x14ac:dyDescent="0.2">
      <c r="A3700"/>
      <c r="B3700"/>
      <c r="D3700"/>
      <c r="F3700"/>
      <c r="G3700"/>
      <c r="H3700"/>
      <c r="I3700"/>
      <c r="J3700"/>
      <c r="K3700"/>
      <c r="L3700"/>
      <c r="M3700"/>
      <c r="N3700"/>
      <c r="O3700"/>
      <c r="P3700"/>
      <c r="Q3700"/>
      <c r="R3700"/>
      <c r="S3700"/>
      <c r="T3700"/>
      <c r="U3700"/>
      <c r="V3700"/>
      <c r="W3700" s="115"/>
      <c r="AB3700" s="46"/>
      <c r="AC3700" s="46"/>
      <c r="AD3700" s="46"/>
      <c r="AE3700" s="46"/>
      <c r="AF3700" s="46"/>
    </row>
    <row r="3701" spans="1:32" x14ac:dyDescent="0.2">
      <c r="A3701"/>
      <c r="B3701"/>
      <c r="D3701"/>
      <c r="F3701"/>
      <c r="G3701"/>
      <c r="H3701"/>
      <c r="I3701"/>
      <c r="J3701"/>
      <c r="K3701"/>
      <c r="L3701"/>
      <c r="M3701"/>
      <c r="N3701"/>
      <c r="O3701"/>
      <c r="P3701"/>
      <c r="Q3701"/>
      <c r="R3701"/>
      <c r="S3701"/>
      <c r="T3701"/>
      <c r="U3701"/>
      <c r="V3701"/>
      <c r="W3701" s="115"/>
      <c r="AB3701" s="46"/>
      <c r="AC3701" s="46"/>
      <c r="AD3701" s="46"/>
      <c r="AE3701" s="46"/>
      <c r="AF3701" s="46"/>
    </row>
    <row r="3702" spans="1:32" x14ac:dyDescent="0.2">
      <c r="A3702"/>
      <c r="B3702"/>
      <c r="D3702"/>
      <c r="F3702"/>
      <c r="G3702"/>
      <c r="H3702"/>
      <c r="I3702"/>
      <c r="J3702"/>
      <c r="K3702"/>
      <c r="L3702"/>
      <c r="M3702"/>
      <c r="N3702"/>
      <c r="O3702"/>
      <c r="P3702"/>
      <c r="Q3702"/>
      <c r="R3702"/>
      <c r="S3702"/>
      <c r="T3702"/>
      <c r="U3702"/>
      <c r="V3702"/>
      <c r="W3702" s="115"/>
      <c r="AB3702" s="46"/>
      <c r="AC3702" s="46"/>
      <c r="AD3702" s="46"/>
      <c r="AE3702" s="46"/>
      <c r="AF3702" s="46"/>
    </row>
    <row r="3703" spans="1:32" x14ac:dyDescent="0.2">
      <c r="A3703"/>
      <c r="B3703"/>
      <c r="D3703"/>
      <c r="F3703"/>
      <c r="G3703"/>
      <c r="H3703"/>
      <c r="I3703"/>
      <c r="J3703"/>
      <c r="K3703"/>
      <c r="L3703"/>
      <c r="M3703"/>
      <c r="N3703"/>
      <c r="O3703"/>
      <c r="P3703"/>
      <c r="Q3703"/>
      <c r="R3703"/>
      <c r="S3703"/>
      <c r="T3703"/>
      <c r="U3703"/>
      <c r="V3703"/>
      <c r="W3703" s="115"/>
      <c r="AB3703" s="46"/>
      <c r="AC3703" s="46"/>
      <c r="AD3703" s="46"/>
      <c r="AE3703" s="46"/>
      <c r="AF3703" s="46"/>
    </row>
    <row r="3704" spans="1:32" x14ac:dyDescent="0.2">
      <c r="A3704"/>
      <c r="B3704"/>
      <c r="D3704"/>
      <c r="F3704"/>
      <c r="G3704"/>
      <c r="H3704"/>
      <c r="I3704"/>
      <c r="J3704"/>
      <c r="K3704"/>
      <c r="L3704"/>
      <c r="M3704"/>
      <c r="N3704"/>
      <c r="O3704"/>
      <c r="P3704"/>
      <c r="Q3704"/>
      <c r="R3704"/>
      <c r="S3704"/>
      <c r="T3704"/>
      <c r="U3704"/>
      <c r="V3704"/>
      <c r="W3704" s="115"/>
      <c r="AB3704" s="46"/>
      <c r="AC3704" s="46"/>
      <c r="AD3704" s="46"/>
      <c r="AE3704" s="46"/>
      <c r="AF3704" s="46"/>
    </row>
    <row r="3705" spans="1:32" x14ac:dyDescent="0.2">
      <c r="A3705"/>
      <c r="B3705"/>
      <c r="D3705"/>
      <c r="F3705"/>
      <c r="G3705"/>
      <c r="H3705"/>
      <c r="I3705"/>
      <c r="J3705"/>
      <c r="K3705"/>
      <c r="L3705"/>
      <c r="M3705"/>
      <c r="N3705"/>
      <c r="O3705"/>
      <c r="P3705"/>
      <c r="Q3705"/>
      <c r="R3705"/>
      <c r="S3705"/>
      <c r="T3705"/>
      <c r="U3705"/>
      <c r="V3705"/>
      <c r="W3705" s="115"/>
      <c r="AB3705" s="46"/>
      <c r="AC3705" s="46"/>
      <c r="AD3705" s="46"/>
      <c r="AE3705" s="46"/>
      <c r="AF3705" s="46"/>
    </row>
    <row r="3706" spans="1:32" x14ac:dyDescent="0.2">
      <c r="A3706"/>
      <c r="B3706"/>
      <c r="D3706"/>
      <c r="F3706"/>
      <c r="G3706"/>
      <c r="H3706"/>
      <c r="I3706"/>
      <c r="J3706"/>
      <c r="K3706"/>
      <c r="L3706"/>
      <c r="M3706"/>
      <c r="N3706"/>
      <c r="O3706"/>
      <c r="P3706"/>
      <c r="Q3706"/>
      <c r="R3706"/>
      <c r="S3706"/>
      <c r="T3706"/>
      <c r="U3706"/>
      <c r="V3706"/>
      <c r="W3706" s="115"/>
      <c r="AB3706" s="46"/>
      <c r="AC3706" s="46"/>
      <c r="AD3706" s="46"/>
      <c r="AE3706" s="46"/>
      <c r="AF3706" s="46"/>
    </row>
    <row r="3707" spans="1:32" x14ac:dyDescent="0.2">
      <c r="A3707"/>
      <c r="B3707"/>
      <c r="D3707"/>
      <c r="F3707"/>
      <c r="G3707"/>
      <c r="H3707"/>
      <c r="I3707"/>
      <c r="J3707"/>
      <c r="K3707"/>
      <c r="L3707"/>
      <c r="M3707"/>
      <c r="N3707"/>
      <c r="O3707"/>
      <c r="P3707"/>
      <c r="Q3707"/>
      <c r="R3707"/>
      <c r="S3707"/>
      <c r="T3707"/>
      <c r="U3707"/>
      <c r="V3707"/>
      <c r="W3707" s="115"/>
      <c r="AB3707" s="46"/>
      <c r="AC3707" s="46"/>
      <c r="AD3707" s="46"/>
      <c r="AE3707" s="46"/>
      <c r="AF3707" s="46"/>
    </row>
    <row r="3708" spans="1:32" x14ac:dyDescent="0.2">
      <c r="A3708"/>
      <c r="B3708"/>
      <c r="D3708"/>
      <c r="F3708"/>
      <c r="G3708"/>
      <c r="H3708"/>
      <c r="I3708"/>
      <c r="J3708"/>
      <c r="K3708"/>
      <c r="L3708"/>
      <c r="M3708"/>
      <c r="N3708"/>
      <c r="O3708"/>
      <c r="P3708"/>
      <c r="Q3708"/>
      <c r="R3708"/>
      <c r="S3708"/>
      <c r="T3708"/>
      <c r="U3708"/>
      <c r="V3708"/>
      <c r="W3708" s="115"/>
      <c r="AB3708" s="46"/>
      <c r="AC3708" s="46"/>
      <c r="AD3708" s="46"/>
      <c r="AE3708" s="46"/>
      <c r="AF3708" s="46"/>
    </row>
    <row r="3709" spans="1:32" x14ac:dyDescent="0.2">
      <c r="A3709"/>
      <c r="B3709"/>
      <c r="D3709"/>
      <c r="F3709"/>
      <c r="G3709"/>
      <c r="H3709"/>
      <c r="I3709"/>
      <c r="J3709"/>
      <c r="K3709"/>
      <c r="L3709"/>
      <c r="M3709"/>
      <c r="N3709"/>
      <c r="O3709"/>
      <c r="P3709"/>
      <c r="Q3709"/>
      <c r="R3709"/>
      <c r="S3709"/>
      <c r="T3709"/>
      <c r="U3709"/>
      <c r="V3709"/>
      <c r="W3709" s="115"/>
      <c r="AB3709" s="46"/>
      <c r="AC3709" s="46"/>
      <c r="AD3709" s="46"/>
      <c r="AE3709" s="46"/>
      <c r="AF3709" s="46"/>
    </row>
    <row r="3710" spans="1:32" x14ac:dyDescent="0.2">
      <c r="A3710"/>
      <c r="B3710"/>
      <c r="D3710"/>
      <c r="F3710"/>
      <c r="G3710"/>
      <c r="H3710"/>
      <c r="I3710"/>
      <c r="J3710"/>
      <c r="K3710"/>
      <c r="L3710"/>
      <c r="M3710"/>
      <c r="N3710"/>
      <c r="O3710"/>
      <c r="P3710"/>
      <c r="Q3710"/>
      <c r="R3710"/>
      <c r="S3710"/>
      <c r="T3710"/>
      <c r="U3710"/>
      <c r="V3710"/>
      <c r="W3710" s="115"/>
      <c r="AB3710" s="46"/>
      <c r="AC3710" s="46"/>
      <c r="AD3710" s="46"/>
      <c r="AE3710" s="46"/>
      <c r="AF3710" s="46"/>
    </row>
    <row r="3711" spans="1:32" x14ac:dyDescent="0.2">
      <c r="A3711"/>
      <c r="B3711"/>
      <c r="D3711"/>
      <c r="F3711"/>
      <c r="G3711"/>
      <c r="H3711"/>
      <c r="I3711"/>
      <c r="J3711"/>
      <c r="K3711"/>
      <c r="L3711"/>
      <c r="M3711"/>
      <c r="N3711"/>
      <c r="O3711"/>
      <c r="P3711"/>
      <c r="Q3711"/>
      <c r="R3711"/>
      <c r="S3711"/>
      <c r="T3711"/>
      <c r="U3711"/>
      <c r="V3711"/>
      <c r="W3711" s="115"/>
      <c r="AB3711" s="46"/>
      <c r="AC3711" s="46"/>
      <c r="AD3711" s="46"/>
      <c r="AE3711" s="46"/>
      <c r="AF3711" s="46"/>
    </row>
    <row r="3712" spans="1:32" x14ac:dyDescent="0.2">
      <c r="A3712"/>
      <c r="B3712"/>
      <c r="D3712"/>
      <c r="F3712"/>
      <c r="G3712"/>
      <c r="H3712"/>
      <c r="I3712"/>
      <c r="J3712"/>
      <c r="K3712"/>
      <c r="L3712"/>
      <c r="M3712"/>
      <c r="N3712"/>
      <c r="O3712"/>
      <c r="P3712"/>
      <c r="Q3712"/>
      <c r="R3712"/>
      <c r="S3712"/>
      <c r="T3712"/>
      <c r="U3712"/>
      <c r="V3712"/>
      <c r="W3712" s="115"/>
      <c r="AB3712" s="46"/>
      <c r="AC3712" s="46"/>
      <c r="AD3712" s="46"/>
      <c r="AE3712" s="46"/>
      <c r="AF3712" s="46"/>
    </row>
    <row r="3713" spans="1:32" x14ac:dyDescent="0.2">
      <c r="A3713"/>
      <c r="B3713"/>
      <c r="D3713"/>
      <c r="F3713"/>
      <c r="G3713"/>
      <c r="H3713"/>
      <c r="I3713"/>
      <c r="J3713"/>
      <c r="K3713"/>
      <c r="L3713"/>
      <c r="M3713"/>
      <c r="N3713"/>
      <c r="O3713"/>
      <c r="P3713"/>
      <c r="Q3713"/>
      <c r="R3713"/>
      <c r="S3713"/>
      <c r="T3713"/>
      <c r="U3713"/>
      <c r="V3713"/>
      <c r="W3713" s="115"/>
      <c r="AB3713" s="46"/>
      <c r="AC3713" s="46"/>
      <c r="AD3713" s="46"/>
      <c r="AE3713" s="46"/>
      <c r="AF3713" s="46"/>
    </row>
    <row r="3714" spans="1:32" x14ac:dyDescent="0.2">
      <c r="A3714"/>
      <c r="B3714"/>
      <c r="D3714"/>
      <c r="F3714"/>
      <c r="G3714"/>
      <c r="H3714"/>
      <c r="I3714"/>
      <c r="J3714"/>
      <c r="K3714"/>
      <c r="L3714"/>
      <c r="M3714"/>
      <c r="N3714"/>
      <c r="O3714"/>
      <c r="P3714"/>
      <c r="Q3714"/>
      <c r="R3714"/>
      <c r="S3714"/>
      <c r="T3714"/>
      <c r="U3714"/>
      <c r="V3714"/>
      <c r="W3714" s="115"/>
      <c r="AB3714" s="46"/>
      <c r="AC3714" s="46"/>
      <c r="AD3714" s="46"/>
      <c r="AE3714" s="46"/>
      <c r="AF3714" s="46"/>
    </row>
    <row r="3715" spans="1:32" x14ac:dyDescent="0.2">
      <c r="A3715"/>
      <c r="B3715"/>
      <c r="D3715"/>
      <c r="F3715"/>
      <c r="G3715"/>
      <c r="H3715"/>
      <c r="I3715"/>
      <c r="J3715"/>
      <c r="K3715"/>
      <c r="L3715"/>
      <c r="M3715"/>
      <c r="N3715"/>
      <c r="O3715"/>
      <c r="P3715"/>
      <c r="Q3715"/>
      <c r="R3715"/>
      <c r="S3715"/>
      <c r="T3715"/>
      <c r="U3715"/>
      <c r="V3715"/>
      <c r="W3715" s="115"/>
      <c r="AB3715" s="46"/>
      <c r="AC3715" s="46"/>
      <c r="AD3715" s="46"/>
      <c r="AE3715" s="46"/>
      <c r="AF3715" s="46"/>
    </row>
    <row r="3716" spans="1:32" x14ac:dyDescent="0.2">
      <c r="A3716"/>
      <c r="B3716"/>
      <c r="D3716"/>
      <c r="F3716"/>
      <c r="G3716"/>
      <c r="H3716"/>
      <c r="I3716"/>
      <c r="J3716"/>
      <c r="K3716"/>
      <c r="L3716"/>
      <c r="M3716"/>
      <c r="N3716"/>
      <c r="O3716"/>
      <c r="P3716"/>
      <c r="Q3716"/>
      <c r="R3716"/>
      <c r="S3716"/>
      <c r="T3716"/>
      <c r="U3716"/>
      <c r="V3716"/>
      <c r="W3716" s="115"/>
      <c r="AB3716" s="46"/>
      <c r="AC3716" s="46"/>
      <c r="AD3716" s="46"/>
      <c r="AE3716" s="46"/>
      <c r="AF3716" s="46"/>
    </row>
    <row r="3717" spans="1:32" x14ac:dyDescent="0.2">
      <c r="A3717"/>
      <c r="B3717"/>
      <c r="D3717"/>
      <c r="F3717"/>
      <c r="G3717"/>
      <c r="H3717"/>
      <c r="I3717"/>
      <c r="J3717"/>
      <c r="K3717"/>
      <c r="L3717"/>
      <c r="M3717"/>
      <c r="N3717"/>
      <c r="O3717"/>
      <c r="P3717"/>
      <c r="Q3717"/>
      <c r="R3717"/>
      <c r="S3717"/>
      <c r="T3717"/>
      <c r="U3717"/>
      <c r="V3717"/>
      <c r="W3717" s="115"/>
      <c r="AB3717" s="46"/>
      <c r="AC3717" s="46"/>
      <c r="AD3717" s="46"/>
      <c r="AE3717" s="46"/>
      <c r="AF3717" s="46"/>
    </row>
    <row r="3718" spans="1:32" x14ac:dyDescent="0.2">
      <c r="A3718"/>
      <c r="B3718"/>
      <c r="D3718"/>
      <c r="F3718"/>
      <c r="G3718"/>
      <c r="H3718"/>
      <c r="I3718"/>
      <c r="J3718"/>
      <c r="K3718"/>
      <c r="L3718"/>
      <c r="M3718"/>
      <c r="N3718"/>
      <c r="O3718"/>
      <c r="P3718"/>
      <c r="Q3718"/>
      <c r="R3718"/>
      <c r="S3718"/>
      <c r="T3718"/>
      <c r="U3718"/>
      <c r="V3718"/>
      <c r="W3718" s="115"/>
      <c r="AB3718" s="46"/>
      <c r="AC3718" s="46"/>
      <c r="AD3718" s="46"/>
      <c r="AE3718" s="46"/>
      <c r="AF3718" s="46"/>
    </row>
    <row r="3719" spans="1:32" x14ac:dyDescent="0.2">
      <c r="A3719"/>
      <c r="B3719"/>
      <c r="D3719"/>
      <c r="F3719"/>
      <c r="G3719"/>
      <c r="H3719"/>
      <c r="I3719"/>
      <c r="J3719"/>
      <c r="K3719"/>
      <c r="L3719"/>
      <c r="M3719"/>
      <c r="N3719"/>
      <c r="O3719"/>
      <c r="P3719"/>
      <c r="Q3719"/>
      <c r="R3719"/>
      <c r="S3719"/>
      <c r="T3719"/>
      <c r="U3719"/>
      <c r="V3719"/>
      <c r="W3719" s="115"/>
      <c r="AB3719" s="46"/>
      <c r="AC3719" s="46"/>
      <c r="AD3719" s="46"/>
      <c r="AE3719" s="46"/>
      <c r="AF3719" s="46"/>
    </row>
    <row r="3720" spans="1:32" x14ac:dyDescent="0.2">
      <c r="A3720"/>
      <c r="B3720"/>
      <c r="D3720"/>
      <c r="F3720"/>
      <c r="G3720"/>
      <c r="H3720"/>
      <c r="I3720"/>
      <c r="J3720"/>
      <c r="K3720"/>
      <c r="L3720"/>
      <c r="M3720"/>
      <c r="N3720"/>
      <c r="O3720"/>
      <c r="P3720"/>
      <c r="Q3720"/>
      <c r="R3720"/>
      <c r="S3720"/>
      <c r="T3720"/>
      <c r="U3720"/>
      <c r="V3720"/>
      <c r="W3720" s="115"/>
      <c r="AB3720" s="46"/>
      <c r="AC3720" s="46"/>
      <c r="AD3720" s="46"/>
      <c r="AE3720" s="46"/>
      <c r="AF3720" s="46"/>
    </row>
    <row r="3721" spans="1:32" x14ac:dyDescent="0.2">
      <c r="A3721"/>
      <c r="B3721"/>
      <c r="D3721"/>
      <c r="F3721"/>
      <c r="G3721"/>
      <c r="H3721"/>
      <c r="I3721"/>
      <c r="J3721"/>
      <c r="K3721"/>
      <c r="L3721"/>
      <c r="M3721"/>
      <c r="N3721"/>
      <c r="O3721"/>
      <c r="P3721"/>
      <c r="Q3721"/>
      <c r="R3721"/>
      <c r="S3721"/>
      <c r="T3721"/>
      <c r="U3721"/>
      <c r="V3721"/>
      <c r="W3721" s="115"/>
      <c r="AB3721" s="46"/>
      <c r="AC3721" s="46"/>
      <c r="AD3721" s="46"/>
      <c r="AE3721" s="46"/>
      <c r="AF3721" s="46"/>
    </row>
    <row r="3722" spans="1:32" x14ac:dyDescent="0.2">
      <c r="A3722"/>
      <c r="B3722"/>
      <c r="D3722"/>
      <c r="F3722"/>
      <c r="G3722"/>
      <c r="H3722"/>
      <c r="I3722"/>
      <c r="J3722"/>
      <c r="K3722"/>
      <c r="L3722"/>
      <c r="M3722"/>
      <c r="N3722"/>
      <c r="O3722"/>
      <c r="P3722"/>
      <c r="Q3722"/>
      <c r="R3722"/>
      <c r="S3722"/>
      <c r="T3722"/>
      <c r="U3722"/>
      <c r="V3722"/>
      <c r="W3722" s="115"/>
      <c r="AB3722" s="46"/>
      <c r="AC3722" s="46"/>
      <c r="AD3722" s="46"/>
      <c r="AE3722" s="46"/>
      <c r="AF3722" s="46"/>
    </row>
    <row r="3723" spans="1:32" x14ac:dyDescent="0.2">
      <c r="A3723"/>
      <c r="B3723"/>
      <c r="D3723"/>
      <c r="F3723"/>
      <c r="G3723"/>
      <c r="H3723"/>
      <c r="I3723"/>
      <c r="J3723"/>
      <c r="K3723"/>
      <c r="L3723"/>
      <c r="M3723"/>
      <c r="N3723"/>
      <c r="O3723"/>
      <c r="P3723"/>
      <c r="Q3723"/>
      <c r="R3723"/>
      <c r="S3723"/>
      <c r="T3723"/>
      <c r="U3723"/>
      <c r="V3723"/>
      <c r="W3723" s="115"/>
      <c r="AB3723" s="46"/>
      <c r="AC3723" s="46"/>
      <c r="AD3723" s="46"/>
      <c r="AE3723" s="46"/>
      <c r="AF3723" s="46"/>
    </row>
    <row r="3724" spans="1:32" x14ac:dyDescent="0.2">
      <c r="A3724"/>
      <c r="B3724"/>
      <c r="D3724"/>
      <c r="F3724"/>
      <c r="G3724"/>
      <c r="H3724"/>
      <c r="I3724"/>
      <c r="J3724"/>
      <c r="K3724"/>
      <c r="L3724"/>
      <c r="M3724"/>
      <c r="N3724"/>
      <c r="O3724"/>
      <c r="P3724"/>
      <c r="Q3724"/>
      <c r="R3724"/>
      <c r="S3724"/>
      <c r="T3724"/>
      <c r="U3724"/>
      <c r="V3724"/>
      <c r="W3724" s="115"/>
      <c r="AB3724" s="46"/>
      <c r="AC3724" s="46"/>
      <c r="AD3724" s="46"/>
      <c r="AE3724" s="46"/>
      <c r="AF3724" s="46"/>
    </row>
    <row r="3725" spans="1:32" x14ac:dyDescent="0.2">
      <c r="A3725"/>
      <c r="B3725"/>
      <c r="D3725"/>
      <c r="F3725"/>
      <c r="G3725"/>
      <c r="H3725"/>
      <c r="I3725"/>
      <c r="J3725"/>
      <c r="K3725"/>
      <c r="L3725"/>
      <c r="M3725"/>
      <c r="N3725"/>
      <c r="O3725"/>
      <c r="P3725"/>
      <c r="Q3725"/>
      <c r="R3725"/>
      <c r="S3725"/>
      <c r="T3725"/>
      <c r="U3725"/>
      <c r="V3725"/>
      <c r="W3725" s="115"/>
      <c r="AB3725" s="46"/>
      <c r="AC3725" s="46"/>
      <c r="AD3725" s="46"/>
      <c r="AE3725" s="46"/>
      <c r="AF3725" s="46"/>
    </row>
    <row r="3726" spans="1:32" x14ac:dyDescent="0.2">
      <c r="A3726"/>
      <c r="B3726"/>
      <c r="D3726"/>
      <c r="F3726"/>
      <c r="G3726"/>
      <c r="H3726"/>
      <c r="I3726"/>
      <c r="J3726"/>
      <c r="K3726"/>
      <c r="L3726"/>
      <c r="M3726"/>
      <c r="N3726"/>
      <c r="O3726"/>
      <c r="P3726"/>
      <c r="Q3726"/>
      <c r="R3726"/>
      <c r="S3726"/>
      <c r="T3726"/>
      <c r="U3726"/>
      <c r="V3726"/>
      <c r="W3726" s="115"/>
      <c r="AB3726" s="46"/>
      <c r="AC3726" s="46"/>
      <c r="AD3726" s="46"/>
      <c r="AE3726" s="46"/>
      <c r="AF3726" s="46"/>
    </row>
    <row r="3727" spans="1:32" x14ac:dyDescent="0.2">
      <c r="A3727"/>
      <c r="B3727"/>
      <c r="D3727"/>
      <c r="F3727"/>
      <c r="G3727"/>
      <c r="H3727"/>
      <c r="I3727"/>
      <c r="J3727"/>
      <c r="K3727"/>
      <c r="L3727"/>
      <c r="M3727"/>
      <c r="N3727"/>
      <c r="O3727"/>
      <c r="P3727"/>
      <c r="Q3727"/>
      <c r="R3727"/>
      <c r="S3727"/>
      <c r="T3727"/>
      <c r="U3727"/>
      <c r="V3727"/>
      <c r="W3727" s="115"/>
      <c r="AB3727" s="46"/>
      <c r="AC3727" s="46"/>
      <c r="AD3727" s="46"/>
      <c r="AE3727" s="46"/>
      <c r="AF3727" s="46"/>
    </row>
    <row r="3728" spans="1:32" x14ac:dyDescent="0.2">
      <c r="A3728"/>
      <c r="B3728"/>
      <c r="D3728"/>
      <c r="F3728"/>
      <c r="G3728"/>
      <c r="H3728"/>
      <c r="I3728"/>
      <c r="J3728"/>
      <c r="K3728"/>
      <c r="L3728"/>
      <c r="M3728"/>
      <c r="N3728"/>
      <c r="O3728"/>
      <c r="P3728"/>
      <c r="Q3728"/>
      <c r="R3728"/>
      <c r="S3728"/>
      <c r="T3728"/>
      <c r="U3728"/>
      <c r="V3728"/>
      <c r="W3728" s="115"/>
      <c r="AB3728" s="46"/>
      <c r="AC3728" s="46"/>
      <c r="AD3728" s="46"/>
      <c r="AE3728" s="46"/>
      <c r="AF3728" s="46"/>
    </row>
    <row r="3729" spans="1:32" x14ac:dyDescent="0.2">
      <c r="A3729"/>
      <c r="B3729"/>
      <c r="D3729"/>
      <c r="F3729"/>
      <c r="G3729"/>
      <c r="H3729"/>
      <c r="I3729"/>
      <c r="J3729"/>
      <c r="K3729"/>
      <c r="L3729"/>
      <c r="M3729"/>
      <c r="N3729"/>
      <c r="O3729"/>
      <c r="P3729"/>
      <c r="Q3729"/>
      <c r="R3729"/>
      <c r="S3729"/>
      <c r="T3729"/>
      <c r="U3729"/>
      <c r="V3729"/>
      <c r="W3729" s="115"/>
      <c r="AB3729" s="46"/>
      <c r="AC3729" s="46"/>
      <c r="AD3729" s="46"/>
      <c r="AE3729" s="46"/>
      <c r="AF3729" s="46"/>
    </row>
    <row r="3730" spans="1:32" x14ac:dyDescent="0.2">
      <c r="A3730"/>
      <c r="B3730"/>
      <c r="D3730"/>
      <c r="F3730"/>
      <c r="G3730"/>
      <c r="H3730"/>
      <c r="I3730"/>
      <c r="J3730"/>
      <c r="K3730"/>
      <c r="L3730"/>
      <c r="M3730"/>
      <c r="N3730"/>
      <c r="O3730"/>
      <c r="P3730"/>
      <c r="Q3730"/>
      <c r="R3730"/>
      <c r="S3730"/>
      <c r="T3730"/>
      <c r="U3730"/>
      <c r="V3730"/>
      <c r="W3730" s="115"/>
      <c r="AB3730" s="46"/>
      <c r="AC3730" s="46"/>
      <c r="AD3730" s="46"/>
      <c r="AE3730" s="46"/>
      <c r="AF3730" s="46"/>
    </row>
    <row r="3731" spans="1:32" x14ac:dyDescent="0.2">
      <c r="A3731"/>
      <c r="B3731"/>
      <c r="D3731"/>
      <c r="F3731"/>
      <c r="G3731"/>
      <c r="H3731"/>
      <c r="I3731"/>
      <c r="J3731"/>
      <c r="K3731"/>
      <c r="L3731"/>
      <c r="M3731"/>
      <c r="N3731"/>
      <c r="O3731"/>
      <c r="P3731"/>
      <c r="Q3731"/>
      <c r="R3731"/>
      <c r="S3731"/>
      <c r="T3731"/>
      <c r="U3731"/>
      <c r="V3731"/>
      <c r="W3731" s="115"/>
      <c r="AB3731" s="46"/>
      <c r="AC3731" s="46"/>
      <c r="AD3731" s="46"/>
      <c r="AE3731" s="46"/>
      <c r="AF3731" s="46"/>
    </row>
    <row r="3732" spans="1:32" x14ac:dyDescent="0.2">
      <c r="A3732"/>
      <c r="B3732"/>
      <c r="D3732"/>
      <c r="F3732"/>
      <c r="G3732"/>
      <c r="H3732"/>
      <c r="I3732"/>
      <c r="J3732"/>
      <c r="K3732"/>
      <c r="L3732"/>
      <c r="M3732"/>
      <c r="N3732"/>
      <c r="O3732"/>
      <c r="P3732"/>
      <c r="Q3732"/>
      <c r="R3732"/>
      <c r="S3732"/>
      <c r="T3732"/>
      <c r="U3732"/>
      <c r="V3732"/>
      <c r="W3732" s="115"/>
      <c r="AB3732" s="46"/>
      <c r="AC3732" s="46"/>
      <c r="AD3732" s="46"/>
      <c r="AE3732" s="46"/>
      <c r="AF3732" s="46"/>
    </row>
    <row r="3733" spans="1:32" x14ac:dyDescent="0.2">
      <c r="A3733"/>
      <c r="B3733"/>
      <c r="D3733"/>
      <c r="F3733"/>
      <c r="G3733"/>
      <c r="H3733"/>
      <c r="I3733"/>
      <c r="J3733"/>
      <c r="K3733"/>
      <c r="L3733"/>
      <c r="M3733"/>
      <c r="N3733"/>
      <c r="O3733"/>
      <c r="P3733"/>
      <c r="Q3733"/>
      <c r="R3733"/>
      <c r="S3733"/>
      <c r="T3733"/>
      <c r="U3733"/>
      <c r="V3733"/>
      <c r="W3733" s="115"/>
      <c r="AB3733" s="46"/>
      <c r="AC3733" s="46"/>
      <c r="AD3733" s="46"/>
      <c r="AE3733" s="46"/>
      <c r="AF3733" s="46"/>
    </row>
    <row r="3734" spans="1:32" x14ac:dyDescent="0.2">
      <c r="A3734"/>
      <c r="B3734"/>
      <c r="D3734"/>
      <c r="F3734"/>
      <c r="G3734"/>
      <c r="H3734"/>
      <c r="I3734"/>
      <c r="J3734"/>
      <c r="K3734"/>
      <c r="L3734"/>
      <c r="M3734"/>
      <c r="N3734"/>
      <c r="O3734"/>
      <c r="P3734"/>
      <c r="Q3734"/>
      <c r="R3734"/>
      <c r="S3734"/>
      <c r="T3734"/>
      <c r="U3734"/>
      <c r="V3734"/>
      <c r="W3734" s="115"/>
      <c r="AB3734" s="46"/>
      <c r="AC3734" s="46"/>
      <c r="AD3734" s="46"/>
      <c r="AE3734" s="46"/>
      <c r="AF3734" s="46"/>
    </row>
    <row r="3735" spans="1:32" x14ac:dyDescent="0.2">
      <c r="A3735"/>
      <c r="B3735"/>
      <c r="D3735"/>
      <c r="F3735"/>
      <c r="G3735"/>
      <c r="H3735"/>
      <c r="I3735"/>
      <c r="J3735"/>
      <c r="K3735"/>
      <c r="L3735"/>
      <c r="M3735"/>
      <c r="N3735"/>
      <c r="O3735"/>
      <c r="P3735"/>
      <c r="Q3735"/>
      <c r="R3735"/>
      <c r="S3735"/>
      <c r="T3735"/>
      <c r="U3735"/>
      <c r="V3735"/>
      <c r="W3735" s="115"/>
      <c r="AB3735" s="46"/>
      <c r="AC3735" s="46"/>
      <c r="AD3735" s="46"/>
      <c r="AE3735" s="46"/>
      <c r="AF3735" s="46"/>
    </row>
    <row r="3736" spans="1:32" x14ac:dyDescent="0.2">
      <c r="A3736"/>
      <c r="B3736"/>
      <c r="D3736"/>
      <c r="F3736"/>
      <c r="G3736"/>
      <c r="H3736"/>
      <c r="I3736"/>
      <c r="J3736"/>
      <c r="K3736"/>
      <c r="L3736"/>
      <c r="M3736"/>
      <c r="N3736"/>
      <c r="O3736"/>
      <c r="P3736"/>
      <c r="Q3736"/>
      <c r="R3736"/>
      <c r="S3736"/>
      <c r="T3736"/>
      <c r="U3736"/>
      <c r="V3736"/>
      <c r="W3736" s="115"/>
      <c r="AB3736" s="46"/>
      <c r="AC3736" s="46"/>
      <c r="AD3736" s="46"/>
      <c r="AE3736" s="46"/>
      <c r="AF3736" s="46"/>
    </row>
    <row r="3737" spans="1:32" x14ac:dyDescent="0.2">
      <c r="A3737"/>
      <c r="B3737"/>
      <c r="D3737"/>
      <c r="F3737"/>
      <c r="G3737"/>
      <c r="H3737"/>
      <c r="I3737"/>
      <c r="J3737"/>
      <c r="K3737"/>
      <c r="L3737"/>
      <c r="M3737"/>
      <c r="N3737"/>
      <c r="O3737"/>
      <c r="P3737"/>
      <c r="Q3737"/>
      <c r="R3737"/>
      <c r="S3737"/>
      <c r="T3737"/>
      <c r="U3737"/>
      <c r="V3737"/>
      <c r="W3737" s="115"/>
      <c r="AB3737" s="46"/>
      <c r="AC3737" s="46"/>
      <c r="AD3737" s="46"/>
      <c r="AE3737" s="46"/>
      <c r="AF3737" s="46"/>
    </row>
    <row r="3738" spans="1:32" x14ac:dyDescent="0.2">
      <c r="A3738"/>
      <c r="B3738"/>
      <c r="D3738"/>
      <c r="F3738"/>
      <c r="G3738"/>
      <c r="H3738"/>
      <c r="I3738"/>
      <c r="J3738"/>
      <c r="K3738"/>
      <c r="L3738"/>
      <c r="M3738"/>
      <c r="N3738"/>
      <c r="O3738"/>
      <c r="P3738"/>
      <c r="Q3738"/>
      <c r="R3738"/>
      <c r="S3738"/>
      <c r="T3738"/>
      <c r="U3738"/>
      <c r="V3738"/>
      <c r="W3738" s="115"/>
      <c r="AB3738" s="46"/>
      <c r="AC3738" s="46"/>
      <c r="AD3738" s="46"/>
      <c r="AE3738" s="46"/>
      <c r="AF3738" s="46"/>
    </row>
    <row r="3739" spans="1:32" x14ac:dyDescent="0.2">
      <c r="A3739"/>
      <c r="B3739"/>
      <c r="D3739"/>
      <c r="F3739"/>
      <c r="G3739"/>
      <c r="H3739"/>
      <c r="I3739"/>
      <c r="J3739"/>
      <c r="K3739"/>
      <c r="L3739"/>
      <c r="M3739"/>
      <c r="N3739"/>
      <c r="O3739"/>
      <c r="P3739"/>
      <c r="Q3739"/>
      <c r="R3739"/>
      <c r="S3739"/>
      <c r="T3739"/>
      <c r="U3739"/>
      <c r="V3739"/>
      <c r="W3739" s="115"/>
      <c r="AB3739" s="46"/>
      <c r="AC3739" s="46"/>
      <c r="AD3739" s="46"/>
      <c r="AE3739" s="46"/>
      <c r="AF3739" s="46"/>
    </row>
    <row r="3740" spans="1:32" x14ac:dyDescent="0.2">
      <c r="A3740"/>
      <c r="B3740"/>
      <c r="D3740"/>
      <c r="F3740"/>
      <c r="G3740"/>
      <c r="H3740"/>
      <c r="I3740"/>
      <c r="J3740"/>
      <c r="K3740"/>
      <c r="L3740"/>
      <c r="M3740"/>
      <c r="N3740"/>
      <c r="O3740"/>
      <c r="P3740"/>
      <c r="Q3740"/>
      <c r="R3740"/>
      <c r="S3740"/>
      <c r="T3740"/>
      <c r="U3740"/>
      <c r="V3740"/>
      <c r="W3740" s="115"/>
      <c r="AB3740" s="46"/>
      <c r="AC3740" s="46"/>
      <c r="AD3740" s="46"/>
      <c r="AE3740" s="46"/>
      <c r="AF3740" s="46"/>
    </row>
    <row r="3741" spans="1:32" x14ac:dyDescent="0.2">
      <c r="A3741"/>
      <c r="B3741"/>
      <c r="D3741"/>
      <c r="F3741"/>
      <c r="G3741"/>
      <c r="H3741"/>
      <c r="I3741"/>
      <c r="J3741"/>
      <c r="K3741"/>
      <c r="L3741"/>
      <c r="M3741"/>
      <c r="N3741"/>
      <c r="O3741"/>
      <c r="P3741"/>
      <c r="Q3741"/>
      <c r="R3741"/>
      <c r="S3741"/>
      <c r="T3741"/>
      <c r="U3741"/>
      <c r="V3741"/>
      <c r="W3741" s="115"/>
      <c r="AB3741" s="46"/>
      <c r="AC3741" s="46"/>
      <c r="AD3741" s="46"/>
      <c r="AE3741" s="46"/>
      <c r="AF3741" s="46"/>
    </row>
    <row r="3742" spans="1:32" x14ac:dyDescent="0.2">
      <c r="A3742"/>
      <c r="B3742"/>
      <c r="D3742"/>
      <c r="F3742"/>
      <c r="G3742"/>
      <c r="H3742"/>
      <c r="I3742"/>
      <c r="J3742"/>
      <c r="K3742"/>
      <c r="L3742"/>
      <c r="M3742"/>
      <c r="N3742"/>
      <c r="O3742"/>
      <c r="P3742"/>
      <c r="Q3742"/>
      <c r="R3742"/>
      <c r="S3742"/>
      <c r="T3742"/>
      <c r="U3742"/>
      <c r="V3742"/>
      <c r="W3742" s="115"/>
      <c r="AB3742" s="46"/>
      <c r="AC3742" s="46"/>
      <c r="AD3742" s="46"/>
      <c r="AE3742" s="46"/>
      <c r="AF3742" s="46"/>
    </row>
    <row r="3743" spans="1:32" x14ac:dyDescent="0.2">
      <c r="A3743"/>
      <c r="B3743"/>
      <c r="D3743"/>
      <c r="F3743"/>
      <c r="G3743"/>
      <c r="H3743"/>
      <c r="I3743"/>
      <c r="J3743"/>
      <c r="K3743"/>
      <c r="L3743"/>
      <c r="M3743"/>
      <c r="N3743"/>
      <c r="O3743"/>
      <c r="P3743"/>
      <c r="Q3743"/>
      <c r="R3743"/>
      <c r="S3743"/>
      <c r="T3743"/>
      <c r="U3743"/>
      <c r="V3743"/>
      <c r="W3743" s="115"/>
      <c r="AB3743" s="46"/>
      <c r="AC3743" s="46"/>
      <c r="AD3743" s="46"/>
      <c r="AE3743" s="46"/>
      <c r="AF3743" s="46"/>
    </row>
    <row r="3744" spans="1:32" x14ac:dyDescent="0.2">
      <c r="A3744"/>
      <c r="B3744"/>
      <c r="D3744"/>
      <c r="F3744"/>
      <c r="G3744"/>
      <c r="H3744"/>
      <c r="I3744"/>
      <c r="J3744"/>
      <c r="K3744"/>
      <c r="L3744"/>
      <c r="M3744"/>
      <c r="N3744"/>
      <c r="O3744"/>
      <c r="P3744"/>
      <c r="Q3744"/>
      <c r="R3744"/>
      <c r="S3744"/>
      <c r="T3744"/>
      <c r="U3744"/>
      <c r="V3744"/>
      <c r="W3744" s="115"/>
      <c r="AB3744" s="46"/>
      <c r="AC3744" s="46"/>
      <c r="AD3744" s="46"/>
      <c r="AE3744" s="46"/>
      <c r="AF3744" s="46"/>
    </row>
    <row r="3745" spans="1:32" x14ac:dyDescent="0.2">
      <c r="A3745"/>
      <c r="B3745"/>
      <c r="D3745"/>
      <c r="F3745"/>
      <c r="G3745"/>
      <c r="H3745"/>
      <c r="I3745"/>
      <c r="J3745"/>
      <c r="K3745"/>
      <c r="L3745"/>
      <c r="M3745"/>
      <c r="N3745"/>
      <c r="O3745"/>
      <c r="P3745"/>
      <c r="Q3745"/>
      <c r="R3745"/>
      <c r="S3745"/>
      <c r="T3745"/>
      <c r="U3745"/>
      <c r="V3745"/>
      <c r="W3745" s="115"/>
      <c r="AB3745" s="46"/>
      <c r="AC3745" s="46"/>
      <c r="AD3745" s="46"/>
      <c r="AE3745" s="46"/>
      <c r="AF3745" s="46"/>
    </row>
    <row r="3746" spans="1:32" x14ac:dyDescent="0.2">
      <c r="A3746"/>
      <c r="B3746"/>
      <c r="D3746"/>
      <c r="F3746"/>
      <c r="G3746"/>
      <c r="H3746"/>
      <c r="I3746"/>
      <c r="J3746"/>
      <c r="K3746"/>
      <c r="L3746"/>
      <c r="M3746"/>
      <c r="N3746"/>
      <c r="O3746"/>
      <c r="P3746"/>
      <c r="Q3746"/>
      <c r="R3746"/>
      <c r="S3746"/>
      <c r="T3746"/>
      <c r="U3746"/>
      <c r="V3746"/>
      <c r="W3746" s="115"/>
      <c r="AB3746" s="46"/>
      <c r="AC3746" s="46"/>
      <c r="AD3746" s="46"/>
      <c r="AE3746" s="46"/>
      <c r="AF3746" s="46"/>
    </row>
    <row r="3747" spans="1:32" x14ac:dyDescent="0.2">
      <c r="A3747"/>
      <c r="B3747"/>
      <c r="D3747"/>
      <c r="F3747"/>
      <c r="G3747"/>
      <c r="H3747"/>
      <c r="I3747"/>
      <c r="J3747"/>
      <c r="K3747"/>
      <c r="L3747"/>
      <c r="M3747"/>
      <c r="N3747"/>
      <c r="O3747"/>
      <c r="P3747"/>
      <c r="Q3747"/>
      <c r="R3747"/>
      <c r="S3747"/>
      <c r="T3747"/>
      <c r="U3747"/>
      <c r="V3747"/>
      <c r="W3747" s="115"/>
      <c r="AB3747" s="46"/>
      <c r="AC3747" s="46"/>
      <c r="AD3747" s="46"/>
      <c r="AE3747" s="46"/>
      <c r="AF3747" s="46"/>
    </row>
    <row r="3748" spans="1:32" x14ac:dyDescent="0.2">
      <c r="A3748"/>
      <c r="B3748"/>
      <c r="D3748"/>
      <c r="F3748"/>
      <c r="G3748"/>
      <c r="H3748"/>
      <c r="I3748"/>
      <c r="J3748"/>
      <c r="K3748"/>
      <c r="L3748"/>
      <c r="M3748"/>
      <c r="N3748"/>
      <c r="O3748"/>
      <c r="P3748"/>
      <c r="Q3748"/>
      <c r="R3748"/>
      <c r="S3748"/>
      <c r="T3748"/>
      <c r="U3748"/>
      <c r="V3748"/>
      <c r="W3748" s="115"/>
      <c r="AB3748" s="46"/>
      <c r="AC3748" s="46"/>
      <c r="AD3748" s="46"/>
      <c r="AE3748" s="46"/>
      <c r="AF3748" s="46"/>
    </row>
    <row r="3749" spans="1:32" x14ac:dyDescent="0.2">
      <c r="A3749"/>
      <c r="B3749"/>
      <c r="D3749"/>
      <c r="F3749"/>
      <c r="G3749"/>
      <c r="H3749"/>
      <c r="I3749"/>
      <c r="J3749"/>
      <c r="K3749"/>
      <c r="L3749"/>
      <c r="M3749"/>
      <c r="N3749"/>
      <c r="O3749"/>
      <c r="P3749"/>
      <c r="Q3749"/>
      <c r="R3749"/>
      <c r="S3749"/>
      <c r="T3749"/>
      <c r="U3749"/>
      <c r="V3749"/>
      <c r="W3749" s="115"/>
      <c r="AB3749" s="46"/>
      <c r="AC3749" s="46"/>
      <c r="AD3749" s="46"/>
      <c r="AE3749" s="46"/>
      <c r="AF3749" s="46"/>
    </row>
    <row r="3750" spans="1:32" x14ac:dyDescent="0.2">
      <c r="A3750"/>
      <c r="B3750"/>
      <c r="D3750"/>
      <c r="F3750"/>
      <c r="G3750"/>
      <c r="H3750"/>
      <c r="I3750"/>
      <c r="J3750"/>
      <c r="K3750"/>
      <c r="L3750"/>
      <c r="M3750"/>
      <c r="N3750"/>
      <c r="O3750"/>
      <c r="P3750"/>
      <c r="Q3750"/>
      <c r="R3750"/>
      <c r="S3750"/>
      <c r="T3750"/>
      <c r="U3750"/>
      <c r="V3750"/>
      <c r="W3750" s="115"/>
      <c r="AB3750" s="46"/>
      <c r="AC3750" s="46"/>
      <c r="AD3750" s="46"/>
      <c r="AE3750" s="46"/>
      <c r="AF3750" s="46"/>
    </row>
    <row r="3751" spans="1:32" x14ac:dyDescent="0.2">
      <c r="A3751"/>
      <c r="B3751"/>
      <c r="D3751"/>
      <c r="F3751"/>
      <c r="G3751"/>
      <c r="H3751"/>
      <c r="I3751"/>
      <c r="J3751"/>
      <c r="K3751"/>
      <c r="L3751"/>
      <c r="M3751"/>
      <c r="N3751"/>
      <c r="O3751"/>
      <c r="P3751"/>
      <c r="Q3751"/>
      <c r="R3751"/>
      <c r="S3751"/>
      <c r="T3751"/>
      <c r="U3751"/>
      <c r="V3751"/>
      <c r="W3751" s="115"/>
      <c r="AB3751" s="46"/>
      <c r="AC3751" s="46"/>
      <c r="AD3751" s="46"/>
      <c r="AE3751" s="46"/>
      <c r="AF3751" s="46"/>
    </row>
    <row r="3752" spans="1:32" x14ac:dyDescent="0.2">
      <c r="A3752"/>
      <c r="B3752"/>
      <c r="D3752"/>
      <c r="F3752"/>
      <c r="G3752"/>
      <c r="H3752"/>
      <c r="I3752"/>
      <c r="J3752"/>
      <c r="K3752"/>
      <c r="L3752"/>
      <c r="M3752"/>
      <c r="N3752"/>
      <c r="O3752"/>
      <c r="P3752"/>
      <c r="Q3752"/>
      <c r="R3752"/>
      <c r="S3752"/>
      <c r="T3752"/>
      <c r="U3752"/>
      <c r="V3752"/>
      <c r="W3752" s="115"/>
      <c r="AB3752" s="46"/>
      <c r="AC3752" s="46"/>
      <c r="AD3752" s="46"/>
      <c r="AE3752" s="46"/>
      <c r="AF3752" s="46"/>
    </row>
    <row r="3753" spans="1:32" x14ac:dyDescent="0.2">
      <c r="A3753"/>
      <c r="B3753"/>
      <c r="D3753"/>
      <c r="F3753"/>
      <c r="G3753"/>
      <c r="H3753"/>
      <c r="I3753"/>
      <c r="J3753"/>
      <c r="K3753"/>
      <c r="L3753"/>
      <c r="M3753"/>
      <c r="N3753"/>
      <c r="O3753"/>
      <c r="P3753"/>
      <c r="Q3753"/>
      <c r="R3753"/>
      <c r="S3753"/>
      <c r="T3753"/>
      <c r="U3753"/>
      <c r="V3753"/>
      <c r="W3753" s="115"/>
      <c r="AB3753" s="46"/>
      <c r="AC3753" s="46"/>
      <c r="AD3753" s="46"/>
      <c r="AE3753" s="46"/>
      <c r="AF3753" s="46"/>
    </row>
    <row r="3754" spans="1:32" x14ac:dyDescent="0.2">
      <c r="A3754"/>
      <c r="B3754"/>
      <c r="D3754"/>
      <c r="F3754"/>
      <c r="G3754"/>
      <c r="H3754"/>
      <c r="I3754"/>
      <c r="J3754"/>
      <c r="K3754"/>
      <c r="L3754"/>
      <c r="M3754"/>
      <c r="N3754"/>
      <c r="O3754"/>
      <c r="P3754"/>
      <c r="Q3754"/>
      <c r="R3754"/>
      <c r="S3754"/>
      <c r="T3754"/>
      <c r="U3754"/>
      <c r="V3754"/>
      <c r="W3754" s="115"/>
      <c r="AB3754" s="46"/>
      <c r="AC3754" s="46"/>
      <c r="AD3754" s="46"/>
      <c r="AE3754" s="46"/>
      <c r="AF3754" s="46"/>
    </row>
    <row r="3755" spans="1:32" x14ac:dyDescent="0.2">
      <c r="A3755"/>
      <c r="B3755"/>
      <c r="D3755"/>
      <c r="F3755"/>
      <c r="G3755"/>
      <c r="H3755"/>
      <c r="I3755"/>
      <c r="J3755"/>
      <c r="K3755"/>
      <c r="L3755"/>
      <c r="M3755"/>
      <c r="N3755"/>
      <c r="O3755"/>
      <c r="P3755"/>
      <c r="Q3755"/>
      <c r="R3755"/>
      <c r="S3755"/>
      <c r="T3755"/>
      <c r="U3755"/>
      <c r="V3755"/>
      <c r="W3755" s="115"/>
      <c r="AB3755" s="46"/>
      <c r="AC3755" s="46"/>
      <c r="AD3755" s="46"/>
      <c r="AE3755" s="46"/>
      <c r="AF3755" s="46"/>
    </row>
    <row r="3756" spans="1:32" x14ac:dyDescent="0.2">
      <c r="A3756"/>
      <c r="B3756"/>
      <c r="D3756"/>
      <c r="F3756"/>
      <c r="G3756"/>
      <c r="H3756"/>
      <c r="I3756"/>
      <c r="J3756"/>
      <c r="K3756"/>
      <c r="L3756"/>
      <c r="M3756"/>
      <c r="N3756"/>
      <c r="O3756"/>
      <c r="P3756"/>
      <c r="Q3756"/>
      <c r="R3756"/>
      <c r="S3756"/>
      <c r="T3756"/>
      <c r="U3756"/>
      <c r="V3756"/>
      <c r="W3756" s="115"/>
      <c r="AB3756" s="46"/>
      <c r="AC3756" s="46"/>
      <c r="AD3756" s="46"/>
      <c r="AE3756" s="46"/>
      <c r="AF3756" s="46"/>
    </row>
    <row r="3757" spans="1:32" x14ac:dyDescent="0.2">
      <c r="A3757"/>
      <c r="B3757"/>
      <c r="D3757"/>
      <c r="F3757"/>
      <c r="G3757"/>
      <c r="H3757"/>
      <c r="I3757"/>
      <c r="J3757"/>
      <c r="K3757"/>
      <c r="L3757"/>
      <c r="M3757"/>
      <c r="N3757"/>
      <c r="O3757"/>
      <c r="P3757"/>
      <c r="Q3757"/>
      <c r="R3757"/>
      <c r="S3757"/>
      <c r="T3757"/>
      <c r="U3757"/>
      <c r="V3757"/>
      <c r="W3757" s="115"/>
      <c r="AB3757" s="46"/>
      <c r="AC3757" s="46"/>
      <c r="AD3757" s="46"/>
      <c r="AE3757" s="46"/>
      <c r="AF3757" s="46"/>
    </row>
    <row r="3758" spans="1:32" x14ac:dyDescent="0.2">
      <c r="A3758"/>
      <c r="B3758"/>
      <c r="D3758"/>
      <c r="F3758"/>
      <c r="G3758"/>
      <c r="H3758"/>
      <c r="I3758"/>
      <c r="J3758"/>
      <c r="K3758"/>
      <c r="L3758"/>
      <c r="M3758"/>
      <c r="N3758"/>
      <c r="O3758"/>
      <c r="P3758"/>
      <c r="Q3758"/>
      <c r="R3758"/>
      <c r="S3758"/>
      <c r="T3758"/>
      <c r="U3758"/>
      <c r="V3758"/>
      <c r="W3758" s="115"/>
      <c r="AB3758" s="46"/>
      <c r="AC3758" s="46"/>
      <c r="AD3758" s="46"/>
      <c r="AE3758" s="46"/>
      <c r="AF3758" s="46"/>
    </row>
    <row r="3759" spans="1:32" x14ac:dyDescent="0.2">
      <c r="A3759"/>
      <c r="B3759"/>
      <c r="D3759"/>
      <c r="F3759"/>
      <c r="G3759"/>
      <c r="H3759"/>
      <c r="I3759"/>
      <c r="J3759"/>
      <c r="K3759"/>
      <c r="L3759"/>
      <c r="M3759"/>
      <c r="N3759"/>
      <c r="O3759"/>
      <c r="P3759"/>
      <c r="Q3759"/>
      <c r="R3759"/>
      <c r="S3759"/>
      <c r="T3759"/>
      <c r="U3759"/>
      <c r="V3759"/>
      <c r="W3759" s="115"/>
      <c r="AB3759" s="46"/>
      <c r="AC3759" s="46"/>
      <c r="AD3759" s="46"/>
      <c r="AE3759" s="46"/>
      <c r="AF3759" s="46"/>
    </row>
    <row r="3760" spans="1:32" x14ac:dyDescent="0.2">
      <c r="A3760"/>
      <c r="B3760"/>
      <c r="D3760"/>
      <c r="F3760"/>
      <c r="G3760"/>
      <c r="H3760"/>
      <c r="I3760"/>
      <c r="J3760"/>
      <c r="K3760"/>
      <c r="L3760"/>
      <c r="M3760"/>
      <c r="N3760"/>
      <c r="O3760"/>
      <c r="P3760"/>
      <c r="Q3760"/>
      <c r="R3760"/>
      <c r="S3760"/>
      <c r="T3760"/>
      <c r="U3760"/>
      <c r="V3760"/>
      <c r="W3760" s="115"/>
      <c r="AB3760" s="46"/>
      <c r="AC3760" s="46"/>
      <c r="AD3760" s="46"/>
      <c r="AE3760" s="46"/>
      <c r="AF3760" s="46"/>
    </row>
    <row r="3761" spans="1:32" x14ac:dyDescent="0.2">
      <c r="A3761"/>
      <c r="B3761"/>
      <c r="D3761"/>
      <c r="F3761"/>
      <c r="G3761"/>
      <c r="H3761"/>
      <c r="I3761"/>
      <c r="J3761"/>
      <c r="K3761"/>
      <c r="L3761"/>
      <c r="M3761"/>
      <c r="N3761"/>
      <c r="O3761"/>
      <c r="P3761"/>
      <c r="Q3761"/>
      <c r="R3761"/>
      <c r="S3761"/>
      <c r="T3761"/>
      <c r="U3761"/>
      <c r="V3761"/>
      <c r="W3761" s="115"/>
      <c r="AB3761" s="46"/>
      <c r="AC3761" s="46"/>
      <c r="AD3761" s="46"/>
      <c r="AE3761" s="46"/>
      <c r="AF3761" s="46"/>
    </row>
    <row r="3762" spans="1:32" x14ac:dyDescent="0.2">
      <c r="A3762"/>
      <c r="B3762"/>
      <c r="D3762"/>
      <c r="F3762"/>
      <c r="G3762"/>
      <c r="H3762"/>
      <c r="I3762"/>
      <c r="J3762"/>
      <c r="K3762"/>
      <c r="L3762"/>
      <c r="M3762"/>
      <c r="N3762"/>
      <c r="O3762"/>
      <c r="P3762"/>
      <c r="Q3762"/>
      <c r="R3762"/>
      <c r="S3762"/>
      <c r="T3762"/>
      <c r="U3762"/>
      <c r="V3762"/>
      <c r="W3762" s="115"/>
      <c r="AB3762" s="46"/>
      <c r="AC3762" s="46"/>
      <c r="AD3762" s="46"/>
      <c r="AE3762" s="46"/>
      <c r="AF3762" s="46"/>
    </row>
    <row r="3763" spans="1:32" x14ac:dyDescent="0.2">
      <c r="A3763"/>
      <c r="B3763"/>
      <c r="D3763"/>
      <c r="F3763"/>
      <c r="G3763"/>
      <c r="H3763"/>
      <c r="I3763"/>
      <c r="J3763"/>
      <c r="K3763"/>
      <c r="L3763"/>
      <c r="M3763"/>
      <c r="N3763"/>
      <c r="O3763"/>
      <c r="P3763"/>
      <c r="Q3763"/>
      <c r="R3763"/>
      <c r="S3763"/>
      <c r="T3763"/>
      <c r="U3763"/>
      <c r="V3763"/>
      <c r="W3763" s="115"/>
      <c r="AB3763" s="46"/>
      <c r="AC3763" s="46"/>
      <c r="AD3763" s="46"/>
      <c r="AE3763" s="46"/>
      <c r="AF3763" s="46"/>
    </row>
    <row r="3764" spans="1:32" x14ac:dyDescent="0.2">
      <c r="A3764"/>
      <c r="B3764"/>
      <c r="D3764"/>
      <c r="F3764"/>
      <c r="G3764"/>
      <c r="H3764"/>
      <c r="I3764"/>
      <c r="J3764"/>
      <c r="K3764"/>
      <c r="L3764"/>
      <c r="M3764"/>
      <c r="N3764"/>
      <c r="O3764"/>
      <c r="P3764"/>
      <c r="Q3764"/>
      <c r="R3764"/>
      <c r="S3764"/>
      <c r="T3764"/>
      <c r="U3764"/>
      <c r="V3764"/>
      <c r="W3764" s="115"/>
      <c r="AB3764" s="46"/>
      <c r="AC3764" s="46"/>
      <c r="AD3764" s="46"/>
      <c r="AE3764" s="46"/>
      <c r="AF3764" s="46"/>
    </row>
    <row r="3765" spans="1:32" x14ac:dyDescent="0.2">
      <c r="A3765"/>
      <c r="B3765"/>
      <c r="D3765"/>
      <c r="F3765"/>
      <c r="G3765"/>
      <c r="H3765"/>
      <c r="I3765"/>
      <c r="J3765"/>
      <c r="K3765"/>
      <c r="L3765"/>
      <c r="M3765"/>
      <c r="N3765"/>
      <c r="O3765"/>
      <c r="P3765"/>
      <c r="Q3765"/>
      <c r="R3765"/>
      <c r="S3765"/>
      <c r="T3765"/>
      <c r="U3765"/>
      <c r="V3765"/>
      <c r="W3765" s="115"/>
      <c r="AB3765" s="46"/>
      <c r="AC3765" s="46"/>
      <c r="AD3765" s="46"/>
      <c r="AE3765" s="46"/>
      <c r="AF3765" s="46"/>
    </row>
    <row r="3766" spans="1:32" x14ac:dyDescent="0.2">
      <c r="A3766"/>
      <c r="B3766"/>
      <c r="D3766"/>
      <c r="F3766"/>
      <c r="G3766"/>
      <c r="H3766"/>
      <c r="I3766"/>
      <c r="J3766"/>
      <c r="K3766"/>
      <c r="L3766"/>
      <c r="M3766"/>
      <c r="N3766"/>
      <c r="O3766"/>
      <c r="P3766"/>
      <c r="Q3766"/>
      <c r="R3766"/>
      <c r="S3766"/>
      <c r="T3766"/>
      <c r="U3766"/>
      <c r="V3766"/>
      <c r="W3766" s="115"/>
      <c r="AB3766" s="46"/>
      <c r="AC3766" s="46"/>
      <c r="AD3766" s="46"/>
      <c r="AE3766" s="46"/>
      <c r="AF3766" s="46"/>
    </row>
    <row r="3767" spans="1:32" x14ac:dyDescent="0.2">
      <c r="A3767"/>
      <c r="B3767"/>
      <c r="D3767"/>
      <c r="F3767"/>
      <c r="G3767"/>
      <c r="H3767"/>
      <c r="I3767"/>
      <c r="J3767"/>
      <c r="K3767"/>
      <c r="L3767"/>
      <c r="M3767"/>
      <c r="N3767"/>
      <c r="O3767"/>
      <c r="P3767"/>
      <c r="Q3767"/>
      <c r="R3767"/>
      <c r="S3767"/>
      <c r="T3767"/>
      <c r="U3767"/>
      <c r="V3767"/>
      <c r="W3767" s="115"/>
      <c r="AB3767" s="46"/>
      <c r="AC3767" s="46"/>
      <c r="AD3767" s="46"/>
      <c r="AE3767" s="46"/>
      <c r="AF3767" s="46"/>
    </row>
    <row r="3768" spans="1:32" x14ac:dyDescent="0.2">
      <c r="A3768"/>
      <c r="B3768"/>
      <c r="D3768"/>
      <c r="F3768"/>
      <c r="G3768"/>
      <c r="H3768"/>
      <c r="I3768"/>
      <c r="J3768"/>
      <c r="K3768"/>
      <c r="L3768"/>
      <c r="M3768"/>
      <c r="N3768"/>
      <c r="O3768"/>
      <c r="P3768"/>
      <c r="Q3768"/>
      <c r="R3768"/>
      <c r="S3768"/>
      <c r="T3768"/>
      <c r="U3768"/>
      <c r="V3768"/>
      <c r="W3768" s="115"/>
      <c r="AB3768" s="46"/>
      <c r="AC3768" s="46"/>
      <c r="AD3768" s="46"/>
      <c r="AE3768" s="46"/>
      <c r="AF3768" s="46"/>
    </row>
    <row r="3769" spans="1:32" x14ac:dyDescent="0.2">
      <c r="A3769"/>
      <c r="B3769"/>
      <c r="D3769"/>
      <c r="F3769"/>
      <c r="G3769"/>
      <c r="H3769"/>
      <c r="I3769"/>
      <c r="J3769"/>
      <c r="K3769"/>
      <c r="L3769"/>
      <c r="M3769"/>
      <c r="N3769"/>
      <c r="O3769"/>
      <c r="P3769"/>
      <c r="Q3769"/>
      <c r="R3769"/>
      <c r="S3769"/>
      <c r="T3769"/>
      <c r="U3769"/>
      <c r="V3769"/>
      <c r="W3769" s="115"/>
      <c r="AB3769" s="46"/>
      <c r="AC3769" s="46"/>
      <c r="AD3769" s="46"/>
      <c r="AE3769" s="46"/>
      <c r="AF3769" s="46"/>
    </row>
    <row r="3770" spans="1:32" x14ac:dyDescent="0.2">
      <c r="A3770"/>
      <c r="B3770"/>
      <c r="D3770"/>
      <c r="F3770"/>
      <c r="G3770"/>
      <c r="H3770"/>
      <c r="I3770"/>
      <c r="J3770"/>
      <c r="K3770"/>
      <c r="L3770"/>
      <c r="M3770"/>
      <c r="N3770"/>
      <c r="O3770"/>
      <c r="P3770"/>
      <c r="Q3770"/>
      <c r="R3770"/>
      <c r="S3770"/>
      <c r="T3770"/>
      <c r="U3770"/>
      <c r="V3770"/>
      <c r="W3770" s="115"/>
      <c r="AB3770" s="46"/>
      <c r="AC3770" s="46"/>
      <c r="AD3770" s="46"/>
      <c r="AE3770" s="46"/>
      <c r="AF3770" s="46"/>
    </row>
    <row r="3771" spans="1:32" x14ac:dyDescent="0.2">
      <c r="A3771"/>
      <c r="B3771"/>
      <c r="D3771"/>
      <c r="F3771"/>
      <c r="G3771"/>
      <c r="H3771"/>
      <c r="I3771"/>
      <c r="J3771"/>
      <c r="K3771"/>
      <c r="L3771"/>
      <c r="M3771"/>
      <c r="N3771"/>
      <c r="O3771"/>
      <c r="P3771"/>
      <c r="Q3771"/>
      <c r="R3771"/>
      <c r="S3771"/>
      <c r="T3771"/>
      <c r="U3771"/>
      <c r="V3771"/>
      <c r="W3771" s="115"/>
      <c r="AB3771" s="46"/>
      <c r="AC3771" s="46"/>
      <c r="AD3771" s="46"/>
      <c r="AE3771" s="46"/>
      <c r="AF3771" s="46"/>
    </row>
    <row r="3772" spans="1:32" x14ac:dyDescent="0.2">
      <c r="A3772"/>
      <c r="B3772"/>
      <c r="D3772"/>
      <c r="F3772"/>
      <c r="G3772"/>
      <c r="H3772"/>
      <c r="I3772"/>
      <c r="J3772"/>
      <c r="K3772"/>
      <c r="L3772"/>
      <c r="M3772"/>
      <c r="N3772"/>
      <c r="O3772"/>
      <c r="P3772"/>
      <c r="Q3772"/>
      <c r="R3772"/>
      <c r="S3772"/>
      <c r="T3772"/>
      <c r="U3772"/>
      <c r="V3772"/>
      <c r="W3772" s="115"/>
      <c r="AB3772" s="46"/>
      <c r="AC3772" s="46"/>
      <c r="AD3772" s="46"/>
      <c r="AE3772" s="46"/>
      <c r="AF3772" s="46"/>
    </row>
    <row r="3773" spans="1:32" x14ac:dyDescent="0.2">
      <c r="A3773"/>
      <c r="B3773"/>
      <c r="D3773"/>
      <c r="F3773"/>
      <c r="G3773"/>
      <c r="H3773"/>
      <c r="I3773"/>
      <c r="J3773"/>
      <c r="K3773"/>
      <c r="L3773"/>
      <c r="M3773"/>
      <c r="N3773"/>
      <c r="O3773"/>
      <c r="P3773"/>
      <c r="Q3773"/>
      <c r="R3773"/>
      <c r="S3773"/>
      <c r="T3773"/>
      <c r="U3773"/>
      <c r="V3773"/>
      <c r="W3773" s="115"/>
      <c r="AB3773" s="46"/>
      <c r="AC3773" s="46"/>
      <c r="AD3773" s="46"/>
      <c r="AE3773" s="46"/>
      <c r="AF3773" s="46"/>
    </row>
    <row r="3774" spans="1:32" x14ac:dyDescent="0.2">
      <c r="A3774"/>
      <c r="B3774"/>
      <c r="D3774"/>
      <c r="F3774"/>
      <c r="G3774"/>
      <c r="H3774"/>
      <c r="I3774"/>
      <c r="J3774"/>
      <c r="K3774"/>
      <c r="L3774"/>
      <c r="M3774"/>
      <c r="N3774"/>
      <c r="O3774"/>
      <c r="P3774"/>
      <c r="Q3774"/>
      <c r="R3774"/>
      <c r="S3774"/>
      <c r="T3774"/>
      <c r="U3774"/>
      <c r="V3774"/>
      <c r="W3774" s="115"/>
      <c r="AB3774" s="46"/>
      <c r="AC3774" s="46"/>
      <c r="AD3774" s="46"/>
      <c r="AE3774" s="46"/>
      <c r="AF3774" s="46"/>
    </row>
    <row r="3775" spans="1:32" x14ac:dyDescent="0.2">
      <c r="A3775"/>
      <c r="B3775"/>
      <c r="D3775"/>
      <c r="F3775"/>
      <c r="G3775"/>
      <c r="H3775"/>
      <c r="I3775"/>
      <c r="J3775"/>
      <c r="K3775"/>
      <c r="L3775"/>
      <c r="M3775"/>
      <c r="N3775"/>
      <c r="O3775"/>
      <c r="P3775"/>
      <c r="Q3775"/>
      <c r="R3775"/>
      <c r="S3775"/>
      <c r="T3775"/>
      <c r="U3775"/>
      <c r="V3775"/>
      <c r="W3775" s="115"/>
      <c r="AB3775" s="46"/>
      <c r="AC3775" s="46"/>
      <c r="AD3775" s="46"/>
      <c r="AE3775" s="46"/>
      <c r="AF3775" s="46"/>
    </row>
    <row r="3776" spans="1:32" x14ac:dyDescent="0.2">
      <c r="A3776"/>
      <c r="B3776"/>
      <c r="D3776"/>
      <c r="F3776"/>
      <c r="G3776"/>
      <c r="H3776"/>
      <c r="I3776"/>
      <c r="J3776"/>
      <c r="K3776"/>
      <c r="L3776"/>
      <c r="M3776"/>
      <c r="N3776"/>
      <c r="O3776"/>
      <c r="P3776"/>
      <c r="Q3776"/>
      <c r="R3776"/>
      <c r="S3776"/>
      <c r="T3776"/>
      <c r="U3776"/>
      <c r="V3776"/>
      <c r="W3776" s="115"/>
      <c r="AB3776" s="46"/>
      <c r="AC3776" s="46"/>
      <c r="AD3776" s="46"/>
      <c r="AE3776" s="46"/>
      <c r="AF3776" s="46"/>
    </row>
    <row r="3777" spans="1:32" x14ac:dyDescent="0.2">
      <c r="A3777"/>
      <c r="B3777"/>
      <c r="D3777"/>
      <c r="F3777"/>
      <c r="G3777"/>
      <c r="H3777"/>
      <c r="I3777"/>
      <c r="J3777"/>
      <c r="K3777"/>
      <c r="L3777"/>
      <c r="M3777"/>
      <c r="N3777"/>
      <c r="O3777"/>
      <c r="P3777"/>
      <c r="Q3777"/>
      <c r="R3777"/>
      <c r="S3777"/>
      <c r="T3777"/>
      <c r="U3777"/>
      <c r="V3777"/>
      <c r="W3777" s="115"/>
      <c r="AB3777" s="46"/>
      <c r="AC3777" s="46"/>
      <c r="AD3777" s="46"/>
      <c r="AE3777" s="46"/>
      <c r="AF3777" s="46"/>
    </row>
    <row r="3778" spans="1:32" x14ac:dyDescent="0.2">
      <c r="A3778"/>
      <c r="B3778"/>
      <c r="D3778"/>
      <c r="F3778"/>
      <c r="G3778"/>
      <c r="H3778"/>
      <c r="I3778"/>
      <c r="J3778"/>
      <c r="K3778"/>
      <c r="L3778"/>
      <c r="M3778"/>
      <c r="N3778"/>
      <c r="O3778"/>
      <c r="P3778"/>
      <c r="Q3778"/>
      <c r="R3778"/>
      <c r="S3778"/>
      <c r="T3778"/>
      <c r="U3778"/>
      <c r="V3778"/>
      <c r="W3778" s="115"/>
      <c r="AB3778" s="46"/>
      <c r="AC3778" s="46"/>
      <c r="AD3778" s="46"/>
      <c r="AE3778" s="46"/>
      <c r="AF3778" s="46"/>
    </row>
    <row r="3779" spans="1:32" x14ac:dyDescent="0.2">
      <c r="A3779"/>
      <c r="B3779"/>
      <c r="D3779"/>
      <c r="F3779"/>
      <c r="G3779"/>
      <c r="H3779"/>
      <c r="I3779"/>
      <c r="J3779"/>
      <c r="K3779"/>
      <c r="L3779"/>
      <c r="M3779"/>
      <c r="N3779"/>
      <c r="O3779"/>
      <c r="P3779"/>
      <c r="Q3779"/>
      <c r="R3779"/>
      <c r="S3779"/>
      <c r="T3779"/>
      <c r="U3779"/>
      <c r="V3779"/>
      <c r="W3779" s="115"/>
      <c r="AB3779" s="46"/>
      <c r="AC3779" s="46"/>
      <c r="AD3779" s="46"/>
      <c r="AE3779" s="46"/>
      <c r="AF3779" s="46"/>
    </row>
    <row r="3780" spans="1:32" x14ac:dyDescent="0.2">
      <c r="A3780"/>
      <c r="B3780"/>
      <c r="D3780"/>
      <c r="F3780"/>
      <c r="G3780"/>
      <c r="H3780"/>
      <c r="I3780"/>
      <c r="J3780"/>
      <c r="K3780"/>
      <c r="L3780"/>
      <c r="M3780"/>
      <c r="N3780"/>
      <c r="O3780"/>
      <c r="P3780"/>
      <c r="Q3780"/>
      <c r="R3780"/>
      <c r="S3780"/>
      <c r="T3780"/>
      <c r="U3780"/>
      <c r="V3780"/>
      <c r="W3780" s="115"/>
      <c r="AB3780" s="46"/>
      <c r="AC3780" s="46"/>
      <c r="AD3780" s="46"/>
      <c r="AE3780" s="46"/>
      <c r="AF3780" s="46"/>
    </row>
    <row r="3781" spans="1:32" x14ac:dyDescent="0.2">
      <c r="A3781"/>
      <c r="B3781"/>
      <c r="D3781"/>
      <c r="F3781"/>
      <c r="G3781"/>
      <c r="H3781"/>
      <c r="I3781"/>
      <c r="J3781"/>
      <c r="K3781"/>
      <c r="L3781"/>
      <c r="M3781"/>
      <c r="N3781"/>
      <c r="O3781"/>
      <c r="P3781"/>
      <c r="Q3781"/>
      <c r="R3781"/>
      <c r="S3781"/>
      <c r="T3781"/>
      <c r="U3781"/>
      <c r="V3781"/>
      <c r="W3781" s="115"/>
      <c r="AB3781" s="46"/>
      <c r="AC3781" s="46"/>
      <c r="AD3781" s="46"/>
      <c r="AE3781" s="46"/>
      <c r="AF3781" s="46"/>
    </row>
    <row r="3782" spans="1:32" x14ac:dyDescent="0.2">
      <c r="A3782"/>
      <c r="B3782"/>
      <c r="D3782"/>
      <c r="F3782"/>
      <c r="G3782"/>
      <c r="H3782"/>
      <c r="I3782"/>
      <c r="J3782"/>
      <c r="K3782"/>
      <c r="L3782"/>
      <c r="M3782"/>
      <c r="N3782"/>
      <c r="O3782"/>
      <c r="P3782"/>
      <c r="Q3782"/>
      <c r="R3782"/>
      <c r="S3782"/>
      <c r="T3782"/>
      <c r="U3782"/>
      <c r="V3782"/>
      <c r="W3782" s="115"/>
      <c r="AB3782" s="46"/>
      <c r="AC3782" s="46"/>
      <c r="AD3782" s="46"/>
      <c r="AE3782" s="46"/>
      <c r="AF3782" s="46"/>
    </row>
    <row r="3783" spans="1:32" x14ac:dyDescent="0.2">
      <c r="A3783"/>
      <c r="B3783"/>
      <c r="D3783"/>
      <c r="F3783"/>
      <c r="G3783"/>
      <c r="H3783"/>
      <c r="I3783"/>
      <c r="J3783"/>
      <c r="K3783"/>
      <c r="L3783"/>
      <c r="M3783"/>
      <c r="N3783"/>
      <c r="O3783"/>
      <c r="P3783"/>
      <c r="Q3783"/>
      <c r="R3783"/>
      <c r="S3783"/>
      <c r="T3783"/>
      <c r="U3783"/>
      <c r="V3783"/>
      <c r="W3783" s="115"/>
      <c r="AB3783" s="46"/>
      <c r="AC3783" s="46"/>
      <c r="AD3783" s="46"/>
      <c r="AE3783" s="46"/>
      <c r="AF3783" s="46"/>
    </row>
    <row r="3784" spans="1:32" x14ac:dyDescent="0.2">
      <c r="A3784"/>
      <c r="B3784"/>
      <c r="D3784"/>
      <c r="F3784"/>
      <c r="G3784"/>
      <c r="H3784"/>
      <c r="I3784"/>
      <c r="J3784"/>
      <c r="K3784"/>
      <c r="L3784"/>
      <c r="M3784"/>
      <c r="N3784"/>
      <c r="O3784"/>
      <c r="P3784"/>
      <c r="Q3784"/>
      <c r="R3784"/>
      <c r="S3784"/>
      <c r="T3784"/>
      <c r="U3784"/>
      <c r="V3784"/>
      <c r="W3784" s="115"/>
      <c r="AB3784" s="46"/>
      <c r="AC3784" s="46"/>
      <c r="AD3784" s="46"/>
      <c r="AE3784" s="46"/>
      <c r="AF3784" s="46"/>
    </row>
    <row r="3785" spans="1:32" x14ac:dyDescent="0.2">
      <c r="A3785"/>
      <c r="B3785"/>
      <c r="D3785"/>
      <c r="F3785"/>
      <c r="G3785"/>
      <c r="H3785"/>
      <c r="I3785"/>
      <c r="J3785"/>
      <c r="K3785"/>
      <c r="L3785"/>
      <c r="M3785"/>
      <c r="N3785"/>
      <c r="O3785"/>
      <c r="P3785"/>
      <c r="Q3785"/>
      <c r="R3785"/>
      <c r="S3785"/>
      <c r="T3785"/>
      <c r="U3785"/>
      <c r="V3785"/>
      <c r="W3785" s="115"/>
      <c r="AB3785" s="46"/>
      <c r="AC3785" s="46"/>
      <c r="AD3785" s="46"/>
      <c r="AE3785" s="46"/>
      <c r="AF3785" s="46"/>
    </row>
    <row r="3786" spans="1:32" x14ac:dyDescent="0.2">
      <c r="A3786"/>
      <c r="B3786"/>
      <c r="D3786"/>
      <c r="F3786"/>
      <c r="G3786"/>
      <c r="H3786"/>
      <c r="I3786"/>
      <c r="J3786"/>
      <c r="K3786"/>
      <c r="L3786"/>
      <c r="M3786"/>
      <c r="N3786"/>
      <c r="O3786"/>
      <c r="P3786"/>
      <c r="Q3786"/>
      <c r="R3786"/>
      <c r="S3786"/>
      <c r="T3786"/>
      <c r="U3786"/>
      <c r="V3786"/>
      <c r="W3786" s="115"/>
      <c r="AB3786" s="46"/>
      <c r="AC3786" s="46"/>
      <c r="AD3786" s="46"/>
      <c r="AE3786" s="46"/>
      <c r="AF3786" s="46"/>
    </row>
    <row r="3787" spans="1:32" x14ac:dyDescent="0.2">
      <c r="A3787"/>
      <c r="B3787"/>
      <c r="D3787"/>
      <c r="F3787"/>
      <c r="G3787"/>
      <c r="H3787"/>
      <c r="I3787"/>
      <c r="J3787"/>
      <c r="K3787"/>
      <c r="L3787"/>
      <c r="M3787"/>
      <c r="N3787"/>
      <c r="O3787"/>
      <c r="P3787"/>
      <c r="Q3787"/>
      <c r="R3787"/>
      <c r="S3787"/>
      <c r="T3787"/>
      <c r="U3787"/>
      <c r="V3787"/>
      <c r="W3787" s="115"/>
      <c r="AB3787" s="46"/>
      <c r="AC3787" s="46"/>
      <c r="AD3787" s="46"/>
      <c r="AE3787" s="46"/>
      <c r="AF3787" s="46"/>
    </row>
    <row r="3788" spans="1:32" x14ac:dyDescent="0.2">
      <c r="A3788"/>
      <c r="B3788"/>
      <c r="D3788"/>
      <c r="F3788"/>
      <c r="G3788"/>
      <c r="H3788"/>
      <c r="I3788"/>
      <c r="J3788"/>
      <c r="K3788"/>
      <c r="L3788"/>
      <c r="M3788"/>
      <c r="N3788"/>
      <c r="O3788"/>
      <c r="P3788"/>
      <c r="Q3788"/>
      <c r="R3788"/>
      <c r="S3788"/>
      <c r="T3788"/>
      <c r="U3788"/>
      <c r="V3788"/>
      <c r="W3788" s="115"/>
      <c r="AB3788" s="46"/>
      <c r="AC3788" s="46"/>
      <c r="AD3788" s="46"/>
      <c r="AE3788" s="46"/>
      <c r="AF3788" s="46"/>
    </row>
    <row r="3789" spans="1:32" x14ac:dyDescent="0.2">
      <c r="A3789"/>
      <c r="B3789"/>
      <c r="D3789"/>
      <c r="F3789"/>
      <c r="G3789"/>
      <c r="H3789"/>
      <c r="I3789"/>
      <c r="J3789"/>
      <c r="K3789"/>
      <c r="L3789"/>
      <c r="M3789"/>
      <c r="N3789"/>
      <c r="O3789"/>
      <c r="P3789"/>
      <c r="Q3789"/>
      <c r="R3789"/>
      <c r="S3789"/>
      <c r="T3789"/>
      <c r="U3789"/>
      <c r="V3789"/>
      <c r="W3789" s="115"/>
      <c r="AB3789" s="46"/>
      <c r="AC3789" s="46"/>
      <c r="AD3789" s="46"/>
      <c r="AE3789" s="46"/>
      <c r="AF3789" s="46"/>
    </row>
    <row r="3790" spans="1:32" x14ac:dyDescent="0.2">
      <c r="A3790"/>
      <c r="B3790"/>
      <c r="D3790"/>
      <c r="F3790"/>
      <c r="G3790"/>
      <c r="H3790"/>
      <c r="I3790"/>
      <c r="J3790"/>
      <c r="K3790"/>
      <c r="L3790"/>
      <c r="M3790"/>
      <c r="N3790"/>
      <c r="O3790"/>
      <c r="P3790"/>
      <c r="Q3790"/>
      <c r="R3790"/>
      <c r="S3790"/>
      <c r="T3790"/>
      <c r="U3790"/>
      <c r="V3790"/>
      <c r="W3790" s="115"/>
      <c r="AB3790" s="46"/>
      <c r="AC3790" s="46"/>
      <c r="AD3790" s="46"/>
      <c r="AE3790" s="46"/>
      <c r="AF3790" s="46"/>
    </row>
    <row r="3791" spans="1:32" x14ac:dyDescent="0.2">
      <c r="A3791"/>
      <c r="B3791"/>
      <c r="D3791"/>
      <c r="F3791"/>
      <c r="G3791"/>
      <c r="H3791"/>
      <c r="I3791"/>
      <c r="J3791"/>
      <c r="K3791"/>
      <c r="L3791"/>
      <c r="M3791"/>
      <c r="N3791"/>
      <c r="O3791"/>
      <c r="P3791"/>
      <c r="Q3791"/>
      <c r="R3791"/>
      <c r="S3791"/>
      <c r="T3791"/>
      <c r="U3791"/>
      <c r="V3791"/>
      <c r="W3791" s="115"/>
      <c r="AB3791" s="46"/>
      <c r="AC3791" s="46"/>
      <c r="AD3791" s="46"/>
      <c r="AE3791" s="46"/>
      <c r="AF3791" s="46"/>
    </row>
    <row r="3792" spans="1:32" x14ac:dyDescent="0.2">
      <c r="A3792"/>
      <c r="B3792"/>
      <c r="D3792"/>
      <c r="F3792"/>
      <c r="G3792"/>
      <c r="H3792"/>
      <c r="I3792"/>
      <c r="J3792"/>
      <c r="K3792"/>
      <c r="L3792"/>
      <c r="M3792"/>
      <c r="N3792"/>
      <c r="O3792"/>
      <c r="P3792"/>
      <c r="Q3792"/>
      <c r="R3792"/>
      <c r="S3792"/>
      <c r="T3792"/>
      <c r="U3792"/>
      <c r="V3792"/>
      <c r="W3792" s="115"/>
      <c r="AB3792" s="46"/>
      <c r="AC3792" s="46"/>
      <c r="AD3792" s="46"/>
      <c r="AE3792" s="46"/>
      <c r="AF3792" s="46"/>
    </row>
    <row r="3793" spans="1:32" x14ac:dyDescent="0.2">
      <c r="A3793"/>
      <c r="B3793"/>
      <c r="D3793"/>
      <c r="F3793"/>
      <c r="G3793"/>
      <c r="H3793"/>
      <c r="I3793"/>
      <c r="J3793"/>
      <c r="K3793"/>
      <c r="L3793"/>
      <c r="M3793"/>
      <c r="N3793"/>
      <c r="O3793"/>
      <c r="P3793"/>
      <c r="Q3793"/>
      <c r="R3793"/>
      <c r="S3793"/>
      <c r="T3793"/>
      <c r="U3793"/>
      <c r="V3793"/>
      <c r="W3793" s="115"/>
      <c r="AB3793" s="46"/>
      <c r="AC3793" s="46"/>
      <c r="AD3793" s="46"/>
      <c r="AE3793" s="46"/>
      <c r="AF3793" s="46"/>
    </row>
    <row r="3794" spans="1:32" x14ac:dyDescent="0.2">
      <c r="A3794"/>
      <c r="B3794"/>
      <c r="D3794"/>
      <c r="F3794"/>
      <c r="G3794"/>
      <c r="H3794"/>
      <c r="I3794"/>
      <c r="J3794"/>
      <c r="K3794"/>
      <c r="L3794"/>
      <c r="M3794"/>
      <c r="N3794"/>
      <c r="O3794"/>
      <c r="P3794"/>
      <c r="Q3794"/>
      <c r="R3794"/>
      <c r="S3794"/>
      <c r="T3794"/>
      <c r="U3794"/>
      <c r="V3794"/>
      <c r="W3794" s="115"/>
      <c r="AB3794" s="46"/>
      <c r="AC3794" s="46"/>
      <c r="AD3794" s="46"/>
      <c r="AE3794" s="46"/>
      <c r="AF3794" s="46"/>
    </row>
    <row r="3795" spans="1:32" x14ac:dyDescent="0.2">
      <c r="A3795"/>
      <c r="B3795"/>
      <c r="D3795"/>
      <c r="F3795"/>
      <c r="G3795"/>
      <c r="H3795"/>
      <c r="I3795"/>
      <c r="J3795"/>
      <c r="K3795"/>
      <c r="L3795"/>
      <c r="M3795"/>
      <c r="N3795"/>
      <c r="O3795"/>
      <c r="P3795"/>
      <c r="Q3795"/>
      <c r="R3795"/>
      <c r="S3795"/>
      <c r="T3795"/>
      <c r="U3795"/>
      <c r="V3795"/>
      <c r="W3795" s="115"/>
      <c r="AB3795" s="46"/>
      <c r="AC3795" s="46"/>
      <c r="AD3795" s="46"/>
      <c r="AE3795" s="46"/>
      <c r="AF3795" s="46"/>
    </row>
    <row r="3796" spans="1:32" x14ac:dyDescent="0.2">
      <c r="A3796"/>
      <c r="B3796"/>
      <c r="D3796"/>
      <c r="F3796"/>
      <c r="G3796"/>
      <c r="H3796"/>
      <c r="I3796"/>
      <c r="J3796"/>
      <c r="K3796"/>
      <c r="L3796"/>
      <c r="M3796"/>
      <c r="N3796"/>
      <c r="O3796"/>
      <c r="P3796"/>
      <c r="Q3796"/>
      <c r="R3796"/>
      <c r="S3796"/>
      <c r="T3796"/>
      <c r="U3796"/>
      <c r="V3796"/>
      <c r="W3796" s="115"/>
      <c r="AB3796" s="46"/>
      <c r="AC3796" s="46"/>
      <c r="AD3796" s="46"/>
      <c r="AE3796" s="46"/>
      <c r="AF3796" s="46"/>
    </row>
    <row r="3797" spans="1:32" x14ac:dyDescent="0.2">
      <c r="A3797"/>
      <c r="B3797"/>
      <c r="D3797"/>
      <c r="F3797"/>
      <c r="G3797"/>
      <c r="H3797"/>
      <c r="I3797"/>
      <c r="J3797"/>
      <c r="K3797"/>
      <c r="L3797"/>
      <c r="M3797"/>
      <c r="N3797"/>
      <c r="O3797"/>
      <c r="P3797"/>
      <c r="Q3797"/>
      <c r="R3797"/>
      <c r="S3797"/>
      <c r="T3797"/>
      <c r="U3797"/>
      <c r="V3797"/>
      <c r="W3797" s="115"/>
      <c r="AB3797" s="46"/>
      <c r="AC3797" s="46"/>
      <c r="AD3797" s="46"/>
      <c r="AE3797" s="46"/>
      <c r="AF3797" s="46"/>
    </row>
    <row r="3798" spans="1:32" x14ac:dyDescent="0.2">
      <c r="A3798"/>
      <c r="B3798"/>
      <c r="D3798"/>
      <c r="F3798"/>
      <c r="G3798"/>
      <c r="H3798"/>
      <c r="I3798"/>
      <c r="J3798"/>
      <c r="K3798"/>
      <c r="L3798"/>
      <c r="M3798"/>
      <c r="N3798"/>
      <c r="O3798"/>
      <c r="P3798"/>
      <c r="Q3798"/>
      <c r="R3798"/>
      <c r="S3798"/>
      <c r="T3798"/>
      <c r="U3798"/>
      <c r="V3798"/>
      <c r="W3798" s="115"/>
      <c r="AB3798" s="46"/>
      <c r="AC3798" s="46"/>
      <c r="AD3798" s="46"/>
      <c r="AE3798" s="46"/>
      <c r="AF3798" s="46"/>
    </row>
    <row r="3799" spans="1:32" x14ac:dyDescent="0.2">
      <c r="A3799"/>
      <c r="B3799"/>
      <c r="D3799"/>
      <c r="F3799"/>
      <c r="G3799"/>
      <c r="H3799"/>
      <c r="I3799"/>
      <c r="J3799"/>
      <c r="K3799"/>
      <c r="L3799"/>
      <c r="M3799"/>
      <c r="N3799"/>
      <c r="O3799"/>
      <c r="P3799"/>
      <c r="Q3799"/>
      <c r="R3799"/>
      <c r="S3799"/>
      <c r="T3799"/>
      <c r="U3799"/>
      <c r="V3799"/>
      <c r="W3799" s="115"/>
      <c r="AB3799" s="46"/>
      <c r="AC3799" s="46"/>
      <c r="AD3799" s="46"/>
      <c r="AE3799" s="46"/>
      <c r="AF3799" s="46"/>
    </row>
    <row r="3800" spans="1:32" x14ac:dyDescent="0.2">
      <c r="A3800"/>
      <c r="B3800"/>
      <c r="D3800"/>
      <c r="F3800"/>
      <c r="G3800"/>
      <c r="H3800"/>
      <c r="I3800"/>
      <c r="J3800"/>
      <c r="K3800"/>
      <c r="L3800"/>
      <c r="M3800"/>
      <c r="N3800"/>
      <c r="O3800"/>
      <c r="P3800"/>
      <c r="Q3800"/>
      <c r="R3800"/>
      <c r="S3800"/>
      <c r="T3800"/>
      <c r="U3800"/>
      <c r="V3800"/>
      <c r="W3800" s="115"/>
      <c r="AB3800" s="46"/>
      <c r="AC3800" s="46"/>
      <c r="AD3800" s="46"/>
      <c r="AE3800" s="46"/>
      <c r="AF3800" s="46"/>
    </row>
    <row r="3801" spans="1:32" x14ac:dyDescent="0.2">
      <c r="A3801"/>
      <c r="B3801"/>
      <c r="D3801"/>
      <c r="F3801"/>
      <c r="G3801"/>
      <c r="H3801"/>
      <c r="I3801"/>
      <c r="J3801"/>
      <c r="K3801"/>
      <c r="L3801"/>
      <c r="M3801"/>
      <c r="N3801"/>
      <c r="O3801"/>
      <c r="P3801"/>
      <c r="Q3801"/>
      <c r="R3801"/>
      <c r="S3801"/>
      <c r="T3801"/>
      <c r="U3801"/>
      <c r="V3801"/>
      <c r="W3801" s="115"/>
      <c r="AB3801" s="46"/>
      <c r="AC3801" s="46"/>
      <c r="AD3801" s="46"/>
      <c r="AE3801" s="46"/>
      <c r="AF3801" s="46"/>
    </row>
    <row r="3802" spans="1:32" x14ac:dyDescent="0.2">
      <c r="A3802"/>
      <c r="B3802"/>
      <c r="D3802"/>
      <c r="F3802"/>
      <c r="G3802"/>
      <c r="H3802"/>
      <c r="I3802"/>
      <c r="J3802"/>
      <c r="K3802"/>
      <c r="L3802"/>
      <c r="M3802"/>
      <c r="N3802"/>
      <c r="O3802"/>
      <c r="P3802"/>
      <c r="Q3802"/>
      <c r="R3802"/>
      <c r="S3802"/>
      <c r="T3802"/>
      <c r="U3802"/>
      <c r="V3802"/>
      <c r="W3802" s="115"/>
      <c r="AB3802" s="46"/>
      <c r="AC3802" s="46"/>
      <c r="AD3802" s="46"/>
      <c r="AE3802" s="46"/>
      <c r="AF3802" s="46"/>
    </row>
    <row r="3803" spans="1:32" x14ac:dyDescent="0.2">
      <c r="A3803"/>
      <c r="B3803"/>
      <c r="D3803"/>
      <c r="F3803"/>
      <c r="G3803"/>
      <c r="H3803"/>
      <c r="I3803"/>
      <c r="J3803"/>
      <c r="K3803"/>
      <c r="L3803"/>
      <c r="M3803"/>
      <c r="N3803"/>
      <c r="O3803"/>
      <c r="P3803"/>
      <c r="Q3803"/>
      <c r="R3803"/>
      <c r="S3803"/>
      <c r="T3803"/>
      <c r="U3803"/>
      <c r="V3803"/>
      <c r="W3803" s="115"/>
      <c r="AB3803" s="46"/>
      <c r="AC3803" s="46"/>
      <c r="AD3803" s="46"/>
      <c r="AE3803" s="46"/>
      <c r="AF3803" s="46"/>
    </row>
    <row r="3804" spans="1:32" x14ac:dyDescent="0.2">
      <c r="A3804"/>
      <c r="B3804"/>
      <c r="D3804"/>
      <c r="F3804"/>
      <c r="G3804"/>
      <c r="H3804"/>
      <c r="I3804"/>
      <c r="J3804"/>
      <c r="K3804"/>
      <c r="L3804"/>
      <c r="M3804"/>
      <c r="N3804"/>
      <c r="O3804"/>
      <c r="P3804"/>
      <c r="Q3804"/>
      <c r="R3804"/>
      <c r="S3804"/>
      <c r="T3804"/>
      <c r="U3804"/>
      <c r="V3804"/>
      <c r="W3804" s="115"/>
      <c r="AB3804" s="46"/>
      <c r="AC3804" s="46"/>
      <c r="AD3804" s="46"/>
      <c r="AE3804" s="46"/>
      <c r="AF3804" s="46"/>
    </row>
    <row r="3805" spans="1:32" x14ac:dyDescent="0.2">
      <c r="A3805"/>
      <c r="B3805"/>
      <c r="D3805"/>
      <c r="F3805"/>
      <c r="G3805"/>
      <c r="H3805"/>
      <c r="I3805"/>
      <c r="J3805"/>
      <c r="K3805"/>
      <c r="L3805"/>
      <c r="M3805"/>
      <c r="N3805"/>
      <c r="O3805"/>
      <c r="P3805"/>
      <c r="Q3805"/>
      <c r="R3805"/>
      <c r="S3805"/>
      <c r="T3805"/>
      <c r="U3805"/>
      <c r="V3805"/>
      <c r="W3805" s="115"/>
      <c r="AB3805" s="46"/>
      <c r="AC3805" s="46"/>
      <c r="AD3805" s="46"/>
      <c r="AE3805" s="46"/>
      <c r="AF3805" s="46"/>
    </row>
    <row r="3806" spans="1:32" x14ac:dyDescent="0.2">
      <c r="A3806"/>
      <c r="B3806"/>
      <c r="D3806"/>
      <c r="F3806"/>
      <c r="G3806"/>
      <c r="H3806"/>
      <c r="I3806"/>
      <c r="J3806"/>
      <c r="K3806"/>
      <c r="L3806"/>
      <c r="M3806"/>
      <c r="N3806"/>
      <c r="O3806"/>
      <c r="P3806"/>
      <c r="Q3806"/>
      <c r="R3806"/>
      <c r="S3806"/>
      <c r="T3806"/>
      <c r="U3806"/>
      <c r="V3806"/>
      <c r="W3806" s="115"/>
      <c r="AB3806" s="46"/>
      <c r="AC3806" s="46"/>
      <c r="AD3806" s="46"/>
      <c r="AE3806" s="46"/>
      <c r="AF3806" s="46"/>
    </row>
    <row r="3807" spans="1:32" x14ac:dyDescent="0.2">
      <c r="A3807"/>
      <c r="B3807"/>
      <c r="D3807"/>
      <c r="F3807"/>
      <c r="G3807"/>
      <c r="H3807"/>
      <c r="I3807"/>
      <c r="J3807"/>
      <c r="K3807"/>
      <c r="L3807"/>
      <c r="M3807"/>
      <c r="N3807"/>
      <c r="O3807"/>
      <c r="P3807"/>
      <c r="Q3807"/>
      <c r="R3807"/>
      <c r="S3807"/>
      <c r="T3807"/>
      <c r="U3807"/>
      <c r="V3807"/>
      <c r="W3807" s="115"/>
      <c r="AB3807" s="46"/>
      <c r="AC3807" s="46"/>
      <c r="AD3807" s="46"/>
      <c r="AE3807" s="46"/>
      <c r="AF3807" s="46"/>
    </row>
    <row r="3808" spans="1:32" x14ac:dyDescent="0.2">
      <c r="A3808"/>
      <c r="B3808"/>
      <c r="D3808"/>
      <c r="F3808"/>
      <c r="G3808"/>
      <c r="H3808"/>
      <c r="I3808"/>
      <c r="J3808"/>
      <c r="K3808"/>
      <c r="L3808"/>
      <c r="M3808"/>
      <c r="N3808"/>
      <c r="O3808"/>
      <c r="P3808"/>
      <c r="Q3808"/>
      <c r="R3808"/>
      <c r="S3808"/>
      <c r="T3808"/>
      <c r="U3808"/>
      <c r="V3808"/>
      <c r="W3808" s="115"/>
      <c r="AB3808" s="46"/>
      <c r="AC3808" s="46"/>
      <c r="AD3808" s="46"/>
      <c r="AE3808" s="46"/>
      <c r="AF3808" s="46"/>
    </row>
    <row r="3809" spans="1:32" x14ac:dyDescent="0.2">
      <c r="A3809"/>
      <c r="B3809"/>
      <c r="D3809"/>
      <c r="F3809"/>
      <c r="G3809"/>
      <c r="H3809"/>
      <c r="I3809"/>
      <c r="J3809"/>
      <c r="K3809"/>
      <c r="L3809"/>
      <c r="M3809"/>
      <c r="N3809"/>
      <c r="O3809"/>
      <c r="P3809"/>
      <c r="Q3809"/>
      <c r="R3809"/>
      <c r="S3809"/>
      <c r="T3809"/>
      <c r="U3809"/>
      <c r="V3809"/>
      <c r="W3809" s="115"/>
      <c r="AB3809" s="46"/>
      <c r="AC3809" s="46"/>
      <c r="AD3809" s="46"/>
      <c r="AE3809" s="46"/>
      <c r="AF3809" s="46"/>
    </row>
    <row r="3810" spans="1:32" x14ac:dyDescent="0.2">
      <c r="A3810"/>
      <c r="B3810"/>
      <c r="D3810"/>
      <c r="F3810"/>
      <c r="G3810"/>
      <c r="H3810"/>
      <c r="I3810"/>
      <c r="J3810"/>
      <c r="K3810"/>
      <c r="L3810"/>
      <c r="M3810"/>
      <c r="N3810"/>
      <c r="O3810"/>
      <c r="P3810"/>
      <c r="Q3810"/>
      <c r="R3810"/>
      <c r="S3810"/>
      <c r="T3810"/>
      <c r="U3810"/>
      <c r="V3810"/>
      <c r="W3810" s="115"/>
      <c r="AB3810" s="46"/>
      <c r="AC3810" s="46"/>
      <c r="AD3810" s="46"/>
      <c r="AE3810" s="46"/>
      <c r="AF3810" s="46"/>
    </row>
    <row r="3811" spans="1:32" x14ac:dyDescent="0.2">
      <c r="A3811"/>
      <c r="B3811"/>
      <c r="D3811"/>
      <c r="F3811"/>
      <c r="G3811"/>
      <c r="H3811"/>
      <c r="I3811"/>
      <c r="J3811"/>
      <c r="K3811"/>
      <c r="L3811"/>
      <c r="M3811"/>
      <c r="N3811"/>
      <c r="O3811"/>
      <c r="P3811"/>
      <c r="Q3811"/>
      <c r="R3811"/>
      <c r="S3811"/>
      <c r="T3811"/>
      <c r="U3811"/>
      <c r="V3811"/>
      <c r="W3811" s="115"/>
      <c r="AB3811" s="46"/>
      <c r="AC3811" s="46"/>
      <c r="AD3811" s="46"/>
      <c r="AE3811" s="46"/>
      <c r="AF3811" s="46"/>
    </row>
    <row r="3812" spans="1:32" x14ac:dyDescent="0.2">
      <c r="A3812"/>
      <c r="B3812"/>
      <c r="D3812"/>
      <c r="F3812"/>
      <c r="G3812"/>
      <c r="H3812"/>
      <c r="I3812"/>
      <c r="J3812"/>
      <c r="K3812"/>
      <c r="L3812"/>
      <c r="M3812"/>
      <c r="N3812"/>
      <c r="O3812"/>
      <c r="P3812"/>
      <c r="Q3812"/>
      <c r="R3812"/>
      <c r="S3812"/>
      <c r="T3812"/>
      <c r="U3812"/>
      <c r="V3812"/>
      <c r="W3812" s="115"/>
      <c r="AB3812" s="46"/>
      <c r="AC3812" s="46"/>
      <c r="AD3812" s="46"/>
      <c r="AE3812" s="46"/>
      <c r="AF3812" s="46"/>
    </row>
    <row r="3813" spans="1:32" x14ac:dyDescent="0.2">
      <c r="A3813"/>
      <c r="B3813"/>
      <c r="D3813"/>
      <c r="F3813"/>
      <c r="G3813"/>
      <c r="H3813"/>
      <c r="I3813"/>
      <c r="J3813"/>
      <c r="K3813"/>
      <c r="L3813"/>
      <c r="M3813"/>
      <c r="N3813"/>
      <c r="O3813"/>
      <c r="P3813"/>
      <c r="Q3813"/>
      <c r="R3813"/>
      <c r="S3813"/>
      <c r="T3813"/>
      <c r="U3813"/>
      <c r="V3813"/>
      <c r="W3813" s="115"/>
      <c r="AB3813" s="46"/>
      <c r="AC3813" s="46"/>
      <c r="AD3813" s="46"/>
      <c r="AE3813" s="46"/>
      <c r="AF3813" s="46"/>
    </row>
    <row r="3814" spans="1:32" x14ac:dyDescent="0.2">
      <c r="A3814"/>
      <c r="B3814"/>
      <c r="D3814"/>
      <c r="F3814"/>
      <c r="G3814"/>
      <c r="H3814"/>
      <c r="I3814"/>
      <c r="J3814"/>
      <c r="K3814"/>
      <c r="L3814"/>
      <c r="M3814"/>
      <c r="N3814"/>
      <c r="O3814"/>
      <c r="P3814"/>
      <c r="Q3814"/>
      <c r="R3814"/>
      <c r="S3814"/>
      <c r="T3814"/>
      <c r="U3814"/>
      <c r="V3814"/>
      <c r="W3814" s="115"/>
      <c r="AB3814" s="46"/>
      <c r="AC3814" s="46"/>
      <c r="AD3814" s="46"/>
      <c r="AE3814" s="46"/>
      <c r="AF3814" s="46"/>
    </row>
    <row r="3815" spans="1:32" x14ac:dyDescent="0.2">
      <c r="A3815"/>
      <c r="B3815"/>
      <c r="D3815"/>
      <c r="F3815"/>
      <c r="G3815"/>
      <c r="H3815"/>
      <c r="I3815"/>
      <c r="J3815"/>
      <c r="K3815"/>
      <c r="L3815"/>
      <c r="M3815"/>
      <c r="N3815"/>
      <c r="O3815"/>
      <c r="P3815"/>
      <c r="Q3815"/>
      <c r="R3815"/>
      <c r="S3815"/>
      <c r="T3815"/>
      <c r="U3815"/>
      <c r="V3815"/>
      <c r="W3815" s="115"/>
      <c r="AB3815" s="46"/>
      <c r="AC3815" s="46"/>
      <c r="AD3815" s="46"/>
      <c r="AE3815" s="46"/>
      <c r="AF3815" s="46"/>
    </row>
    <row r="3816" spans="1:32" x14ac:dyDescent="0.2">
      <c r="A3816"/>
      <c r="B3816"/>
      <c r="D3816"/>
      <c r="F3816"/>
      <c r="G3816"/>
      <c r="H3816"/>
      <c r="I3816"/>
      <c r="J3816"/>
      <c r="K3816"/>
      <c r="L3816"/>
      <c r="M3816"/>
      <c r="N3816"/>
      <c r="O3816"/>
      <c r="P3816"/>
      <c r="Q3816"/>
      <c r="R3816"/>
      <c r="S3816"/>
      <c r="T3816"/>
      <c r="U3816"/>
      <c r="V3816"/>
      <c r="W3816" s="115"/>
      <c r="AB3816" s="46"/>
      <c r="AC3816" s="46"/>
      <c r="AD3816" s="46"/>
      <c r="AE3816" s="46"/>
      <c r="AF3816" s="46"/>
    </row>
    <row r="3817" spans="1:32" x14ac:dyDescent="0.2">
      <c r="A3817"/>
      <c r="B3817"/>
      <c r="D3817"/>
      <c r="F3817"/>
      <c r="G3817"/>
      <c r="H3817"/>
      <c r="I3817"/>
      <c r="J3817"/>
      <c r="K3817"/>
      <c r="L3817"/>
      <c r="M3817"/>
      <c r="N3817"/>
      <c r="O3817"/>
      <c r="P3817"/>
      <c r="Q3817"/>
      <c r="R3817"/>
      <c r="S3817"/>
      <c r="T3817"/>
      <c r="U3817"/>
      <c r="V3817"/>
      <c r="W3817" s="115"/>
      <c r="AB3817" s="46"/>
      <c r="AC3817" s="46"/>
      <c r="AD3817" s="46"/>
      <c r="AE3817" s="46"/>
      <c r="AF3817" s="46"/>
    </row>
    <row r="3818" spans="1:32" x14ac:dyDescent="0.2">
      <c r="A3818"/>
      <c r="B3818"/>
      <c r="D3818"/>
      <c r="F3818"/>
      <c r="G3818"/>
      <c r="H3818"/>
      <c r="I3818"/>
      <c r="J3818"/>
      <c r="K3818"/>
      <c r="L3818"/>
      <c r="M3818"/>
      <c r="N3818"/>
      <c r="O3818"/>
      <c r="P3818"/>
      <c r="Q3818"/>
      <c r="R3818"/>
      <c r="S3818"/>
      <c r="T3818"/>
      <c r="U3818"/>
      <c r="V3818"/>
      <c r="W3818" s="115"/>
      <c r="AB3818" s="46"/>
      <c r="AC3818" s="46"/>
      <c r="AD3818" s="46"/>
      <c r="AE3818" s="46"/>
      <c r="AF3818" s="46"/>
    </row>
    <row r="3819" spans="1:32" x14ac:dyDescent="0.2">
      <c r="A3819"/>
      <c r="B3819"/>
      <c r="D3819"/>
      <c r="F3819"/>
      <c r="G3819"/>
      <c r="H3819"/>
      <c r="I3819"/>
      <c r="J3819"/>
      <c r="K3819"/>
      <c r="L3819"/>
      <c r="M3819"/>
      <c r="N3819"/>
      <c r="O3819"/>
      <c r="P3819"/>
      <c r="Q3819"/>
      <c r="R3819"/>
      <c r="S3819"/>
      <c r="T3819"/>
      <c r="U3819"/>
      <c r="V3819"/>
      <c r="W3819" s="115"/>
      <c r="AB3819" s="46"/>
      <c r="AC3819" s="46"/>
      <c r="AD3819" s="46"/>
      <c r="AE3819" s="46"/>
      <c r="AF3819" s="46"/>
    </row>
    <row r="3820" spans="1:32" x14ac:dyDescent="0.2">
      <c r="A3820"/>
      <c r="B3820"/>
      <c r="D3820"/>
      <c r="F3820"/>
      <c r="G3820"/>
      <c r="H3820"/>
      <c r="I3820"/>
      <c r="J3820"/>
      <c r="K3820"/>
      <c r="L3820"/>
      <c r="M3820"/>
      <c r="N3820"/>
      <c r="O3820"/>
      <c r="P3820"/>
      <c r="Q3820"/>
      <c r="R3820"/>
      <c r="S3820"/>
      <c r="T3820"/>
      <c r="U3820"/>
      <c r="V3820"/>
      <c r="W3820" s="115"/>
      <c r="AB3820" s="46"/>
      <c r="AC3820" s="46"/>
      <c r="AD3820" s="46"/>
      <c r="AE3820" s="46"/>
      <c r="AF3820" s="46"/>
    </row>
    <row r="3821" spans="1:32" x14ac:dyDescent="0.2">
      <c r="A3821"/>
      <c r="B3821"/>
      <c r="D3821"/>
      <c r="F3821"/>
      <c r="G3821"/>
      <c r="H3821"/>
      <c r="I3821"/>
      <c r="J3821"/>
      <c r="K3821"/>
      <c r="L3821"/>
      <c r="M3821"/>
      <c r="N3821"/>
      <c r="O3821"/>
      <c r="P3821"/>
      <c r="Q3821"/>
      <c r="R3821"/>
      <c r="S3821"/>
      <c r="T3821"/>
      <c r="U3821"/>
      <c r="V3821"/>
      <c r="W3821" s="115"/>
      <c r="AB3821" s="46"/>
      <c r="AC3821" s="46"/>
      <c r="AD3821" s="46"/>
      <c r="AE3821" s="46"/>
      <c r="AF3821" s="46"/>
    </row>
    <row r="3822" spans="1:32" x14ac:dyDescent="0.2">
      <c r="A3822"/>
      <c r="B3822"/>
      <c r="D3822"/>
      <c r="F3822"/>
      <c r="G3822"/>
      <c r="H3822"/>
      <c r="I3822"/>
      <c r="J3822"/>
      <c r="K3822"/>
      <c r="L3822"/>
      <c r="M3822"/>
      <c r="N3822"/>
      <c r="O3822"/>
      <c r="P3822"/>
      <c r="Q3822"/>
      <c r="R3822"/>
      <c r="S3822"/>
      <c r="T3822"/>
      <c r="U3822"/>
      <c r="V3822"/>
      <c r="W3822" s="115"/>
      <c r="AB3822" s="46"/>
      <c r="AC3822" s="46"/>
      <c r="AD3822" s="46"/>
      <c r="AE3822" s="46"/>
      <c r="AF3822" s="46"/>
    </row>
    <row r="3823" spans="1:32" x14ac:dyDescent="0.2">
      <c r="A3823"/>
      <c r="B3823"/>
      <c r="D3823"/>
      <c r="F3823"/>
      <c r="G3823"/>
      <c r="H3823"/>
      <c r="I3823"/>
      <c r="J3823"/>
      <c r="K3823"/>
      <c r="L3823"/>
      <c r="M3823"/>
      <c r="N3823"/>
      <c r="O3823"/>
      <c r="P3823"/>
      <c r="Q3823"/>
      <c r="R3823"/>
      <c r="S3823"/>
      <c r="T3823"/>
      <c r="U3823"/>
      <c r="V3823"/>
      <c r="W3823" s="115"/>
      <c r="AB3823" s="46"/>
      <c r="AC3823" s="46"/>
      <c r="AD3823" s="46"/>
      <c r="AE3823" s="46"/>
      <c r="AF3823" s="46"/>
    </row>
    <row r="3824" spans="1:32" x14ac:dyDescent="0.2">
      <c r="A3824"/>
      <c r="B3824"/>
      <c r="D3824"/>
      <c r="F3824"/>
      <c r="G3824"/>
      <c r="H3824"/>
      <c r="I3824"/>
      <c r="J3824"/>
      <c r="K3824"/>
      <c r="L3824"/>
      <c r="M3824"/>
      <c r="N3824"/>
      <c r="O3824"/>
      <c r="P3824"/>
      <c r="Q3824"/>
      <c r="R3824"/>
      <c r="S3824"/>
      <c r="T3824"/>
      <c r="U3824"/>
      <c r="V3824"/>
      <c r="W3824" s="115"/>
      <c r="AB3824" s="46"/>
      <c r="AC3824" s="46"/>
      <c r="AD3824" s="46"/>
      <c r="AE3824" s="46"/>
      <c r="AF3824" s="46"/>
    </row>
    <row r="3825" spans="1:32" x14ac:dyDescent="0.2">
      <c r="A3825"/>
      <c r="B3825"/>
      <c r="D3825"/>
      <c r="F3825"/>
      <c r="G3825"/>
      <c r="H3825"/>
      <c r="I3825"/>
      <c r="J3825"/>
      <c r="K3825"/>
      <c r="L3825"/>
      <c r="M3825"/>
      <c r="N3825"/>
      <c r="O3825"/>
      <c r="P3825"/>
      <c r="Q3825"/>
      <c r="R3825"/>
      <c r="S3825"/>
      <c r="T3825"/>
      <c r="U3825"/>
      <c r="V3825"/>
      <c r="W3825" s="115"/>
      <c r="AB3825" s="46"/>
      <c r="AC3825" s="46"/>
      <c r="AD3825" s="46"/>
      <c r="AE3825" s="46"/>
      <c r="AF3825" s="46"/>
    </row>
    <row r="3826" spans="1:32" x14ac:dyDescent="0.2">
      <c r="A3826"/>
      <c r="B3826"/>
      <c r="D3826"/>
      <c r="F3826"/>
      <c r="G3826"/>
      <c r="H3826"/>
      <c r="I3826"/>
      <c r="J3826"/>
      <c r="K3826"/>
      <c r="L3826"/>
      <c r="M3826"/>
      <c r="N3826"/>
      <c r="O3826"/>
      <c r="P3826"/>
      <c r="Q3826"/>
      <c r="R3826"/>
      <c r="S3826"/>
      <c r="T3826"/>
      <c r="U3826"/>
      <c r="V3826"/>
      <c r="W3826" s="115"/>
      <c r="AB3826" s="46"/>
      <c r="AC3826" s="46"/>
      <c r="AD3826" s="46"/>
      <c r="AE3826" s="46"/>
      <c r="AF3826" s="46"/>
    </row>
    <row r="3827" spans="1:32" x14ac:dyDescent="0.2">
      <c r="A3827"/>
      <c r="B3827"/>
      <c r="D3827"/>
      <c r="F3827"/>
      <c r="G3827"/>
      <c r="H3827"/>
      <c r="I3827"/>
      <c r="J3827"/>
      <c r="K3827"/>
      <c r="L3827"/>
      <c r="M3827"/>
      <c r="N3827"/>
      <c r="O3827"/>
      <c r="P3827"/>
      <c r="Q3827"/>
      <c r="R3827"/>
      <c r="S3827"/>
      <c r="T3827"/>
      <c r="U3827"/>
      <c r="V3827"/>
      <c r="W3827" s="115"/>
      <c r="AB3827" s="46"/>
      <c r="AC3827" s="46"/>
      <c r="AD3827" s="46"/>
      <c r="AE3827" s="46"/>
      <c r="AF3827" s="46"/>
    </row>
    <row r="3828" spans="1:32" x14ac:dyDescent="0.2">
      <c r="A3828"/>
      <c r="B3828"/>
      <c r="D3828"/>
      <c r="F3828"/>
      <c r="G3828"/>
      <c r="H3828"/>
      <c r="I3828"/>
      <c r="J3828"/>
      <c r="K3828"/>
      <c r="L3828"/>
      <c r="M3828"/>
      <c r="N3828"/>
      <c r="O3828"/>
      <c r="P3828"/>
      <c r="Q3828"/>
      <c r="R3828"/>
      <c r="S3828"/>
      <c r="T3828"/>
      <c r="U3828"/>
      <c r="V3828"/>
      <c r="W3828" s="115"/>
      <c r="AB3828" s="46"/>
      <c r="AC3828" s="46"/>
      <c r="AD3828" s="46"/>
      <c r="AE3828" s="46"/>
      <c r="AF3828" s="46"/>
    </row>
    <row r="3829" spans="1:32" x14ac:dyDescent="0.2">
      <c r="A3829"/>
      <c r="B3829"/>
      <c r="D3829"/>
      <c r="F3829"/>
      <c r="G3829"/>
      <c r="H3829"/>
      <c r="I3829"/>
      <c r="J3829"/>
      <c r="K3829"/>
      <c r="L3829"/>
      <c r="M3829"/>
      <c r="N3829"/>
      <c r="O3829"/>
      <c r="P3829"/>
      <c r="Q3829"/>
      <c r="R3829"/>
      <c r="S3829"/>
      <c r="T3829"/>
      <c r="U3829"/>
      <c r="V3829"/>
      <c r="W3829" s="115"/>
      <c r="AB3829" s="46"/>
      <c r="AC3829" s="46"/>
      <c r="AD3829" s="46"/>
      <c r="AE3829" s="46"/>
      <c r="AF3829" s="46"/>
    </row>
    <row r="3830" spans="1:32" x14ac:dyDescent="0.2">
      <c r="A3830"/>
      <c r="B3830"/>
      <c r="D3830"/>
      <c r="F3830"/>
      <c r="G3830"/>
      <c r="H3830"/>
      <c r="I3830"/>
      <c r="J3830"/>
      <c r="K3830"/>
      <c r="L3830"/>
      <c r="M3830"/>
      <c r="N3830"/>
      <c r="O3830"/>
      <c r="P3830"/>
      <c r="Q3830"/>
      <c r="R3830"/>
      <c r="S3830"/>
      <c r="T3830"/>
      <c r="U3830"/>
      <c r="V3830"/>
      <c r="W3830" s="115"/>
      <c r="AB3830" s="46"/>
      <c r="AC3830" s="46"/>
      <c r="AD3830" s="46"/>
      <c r="AE3830" s="46"/>
      <c r="AF3830" s="46"/>
    </row>
    <row r="3831" spans="1:32" x14ac:dyDescent="0.2">
      <c r="A3831"/>
      <c r="B3831"/>
      <c r="D3831"/>
      <c r="F3831"/>
      <c r="G3831"/>
      <c r="H3831"/>
      <c r="I3831"/>
      <c r="J3831"/>
      <c r="K3831"/>
      <c r="L3831"/>
      <c r="M3831"/>
      <c r="N3831"/>
      <c r="O3831"/>
      <c r="P3831"/>
      <c r="Q3831"/>
      <c r="R3831"/>
      <c r="S3831"/>
      <c r="T3831"/>
      <c r="U3831"/>
      <c r="V3831"/>
      <c r="W3831" s="115"/>
      <c r="AB3831" s="46"/>
      <c r="AC3831" s="46"/>
      <c r="AD3831" s="46"/>
      <c r="AE3831" s="46"/>
      <c r="AF3831" s="46"/>
    </row>
    <row r="3832" spans="1:32" x14ac:dyDescent="0.2">
      <c r="A3832"/>
      <c r="B3832"/>
      <c r="D3832"/>
      <c r="F3832"/>
      <c r="G3832"/>
      <c r="H3832"/>
      <c r="I3832"/>
      <c r="J3832"/>
      <c r="K3832"/>
      <c r="L3832"/>
      <c r="M3832"/>
      <c r="N3832"/>
      <c r="O3832"/>
      <c r="P3832"/>
      <c r="Q3832"/>
      <c r="R3832"/>
      <c r="S3832"/>
      <c r="T3832"/>
      <c r="U3832"/>
      <c r="V3832"/>
      <c r="W3832" s="115"/>
      <c r="AB3832" s="46"/>
      <c r="AC3832" s="46"/>
      <c r="AD3832" s="46"/>
      <c r="AE3832" s="46"/>
      <c r="AF3832" s="46"/>
    </row>
    <row r="3833" spans="1:32" x14ac:dyDescent="0.2">
      <c r="A3833"/>
      <c r="B3833"/>
      <c r="D3833"/>
      <c r="F3833"/>
      <c r="G3833"/>
      <c r="H3833"/>
      <c r="I3833"/>
      <c r="J3833"/>
      <c r="K3833"/>
      <c r="L3833"/>
      <c r="M3833"/>
      <c r="N3833"/>
      <c r="O3833"/>
      <c r="P3833"/>
      <c r="Q3833"/>
      <c r="R3833"/>
      <c r="S3833"/>
      <c r="T3833"/>
      <c r="U3833"/>
      <c r="V3833"/>
      <c r="W3833" s="115"/>
      <c r="AB3833" s="46"/>
      <c r="AC3833" s="46"/>
      <c r="AD3833" s="46"/>
      <c r="AE3833" s="46"/>
      <c r="AF3833" s="46"/>
    </row>
    <row r="3834" spans="1:32" x14ac:dyDescent="0.2">
      <c r="A3834"/>
      <c r="B3834"/>
      <c r="D3834"/>
      <c r="F3834"/>
      <c r="G3834"/>
      <c r="H3834"/>
      <c r="I3834"/>
      <c r="J3834"/>
      <c r="K3834"/>
      <c r="L3834"/>
      <c r="M3834"/>
      <c r="N3834"/>
      <c r="O3834"/>
      <c r="P3834"/>
      <c r="Q3834"/>
      <c r="R3834"/>
      <c r="S3834"/>
      <c r="T3834"/>
      <c r="U3834"/>
      <c r="V3834"/>
      <c r="W3834" s="115"/>
      <c r="AB3834" s="46"/>
      <c r="AC3834" s="46"/>
      <c r="AD3834" s="46"/>
      <c r="AE3834" s="46"/>
      <c r="AF3834" s="46"/>
    </row>
    <row r="3835" spans="1:32" x14ac:dyDescent="0.2">
      <c r="A3835"/>
      <c r="B3835"/>
      <c r="D3835"/>
      <c r="F3835"/>
      <c r="G3835"/>
      <c r="H3835"/>
      <c r="I3835"/>
      <c r="J3835"/>
      <c r="K3835"/>
      <c r="L3835"/>
      <c r="M3835"/>
      <c r="N3835"/>
      <c r="O3835"/>
      <c r="P3835"/>
      <c r="Q3835"/>
      <c r="R3835"/>
      <c r="S3835"/>
      <c r="T3835"/>
      <c r="U3835"/>
      <c r="V3835"/>
      <c r="W3835" s="115"/>
      <c r="AB3835" s="46"/>
      <c r="AC3835" s="46"/>
      <c r="AD3835" s="46"/>
      <c r="AE3835" s="46"/>
      <c r="AF3835" s="46"/>
    </row>
    <row r="3836" spans="1:32" x14ac:dyDescent="0.2">
      <c r="A3836"/>
      <c r="B3836"/>
      <c r="D3836"/>
      <c r="F3836"/>
      <c r="G3836"/>
      <c r="H3836"/>
      <c r="I3836"/>
      <c r="J3836"/>
      <c r="K3836"/>
      <c r="L3836"/>
      <c r="M3836"/>
      <c r="N3836"/>
      <c r="O3836"/>
      <c r="P3836"/>
      <c r="Q3836"/>
      <c r="R3836"/>
      <c r="S3836"/>
      <c r="T3836"/>
      <c r="U3836"/>
      <c r="V3836"/>
      <c r="W3836" s="115"/>
      <c r="AB3836" s="46"/>
      <c r="AC3836" s="46"/>
      <c r="AD3836" s="46"/>
      <c r="AE3836" s="46"/>
      <c r="AF3836" s="46"/>
    </row>
    <row r="3837" spans="1:32" x14ac:dyDescent="0.2">
      <c r="A3837"/>
      <c r="B3837"/>
      <c r="D3837"/>
      <c r="F3837"/>
      <c r="G3837"/>
      <c r="H3837"/>
      <c r="I3837"/>
      <c r="J3837"/>
      <c r="K3837"/>
      <c r="L3837"/>
      <c r="M3837"/>
      <c r="N3837"/>
      <c r="O3837"/>
      <c r="P3837"/>
      <c r="Q3837"/>
      <c r="R3837"/>
      <c r="S3837"/>
      <c r="T3837"/>
      <c r="U3837"/>
      <c r="V3837"/>
      <c r="W3837" s="115"/>
      <c r="AB3837" s="46"/>
      <c r="AC3837" s="46"/>
      <c r="AD3837" s="46"/>
      <c r="AE3837" s="46"/>
      <c r="AF3837" s="46"/>
    </row>
    <row r="3838" spans="1:32" x14ac:dyDescent="0.2">
      <c r="A3838"/>
      <c r="B3838"/>
      <c r="D3838"/>
      <c r="F3838"/>
      <c r="G3838"/>
      <c r="H3838"/>
      <c r="I3838"/>
      <c r="J3838"/>
      <c r="K3838"/>
      <c r="L3838"/>
      <c r="M3838"/>
      <c r="N3838"/>
      <c r="O3838"/>
      <c r="P3838"/>
      <c r="Q3838"/>
      <c r="R3838"/>
      <c r="S3838"/>
      <c r="T3838"/>
      <c r="U3838"/>
      <c r="V3838"/>
      <c r="W3838" s="115"/>
      <c r="AB3838" s="46"/>
      <c r="AC3838" s="46"/>
      <c r="AD3838" s="46"/>
      <c r="AE3838" s="46"/>
      <c r="AF3838" s="46"/>
    </row>
    <row r="3839" spans="1:32" x14ac:dyDescent="0.2">
      <c r="A3839"/>
      <c r="B3839"/>
      <c r="D3839"/>
      <c r="F3839"/>
      <c r="G3839"/>
      <c r="H3839"/>
      <c r="I3839"/>
      <c r="J3839"/>
      <c r="K3839"/>
      <c r="L3839"/>
      <c r="M3839"/>
      <c r="N3839"/>
      <c r="O3839"/>
      <c r="P3839"/>
      <c r="Q3839"/>
      <c r="R3839"/>
      <c r="S3839"/>
      <c r="T3839"/>
      <c r="U3839"/>
      <c r="V3839"/>
      <c r="W3839" s="115"/>
      <c r="AB3839" s="46"/>
      <c r="AC3839" s="46"/>
      <c r="AD3839" s="46"/>
      <c r="AE3839" s="46"/>
      <c r="AF3839" s="46"/>
    </row>
    <row r="3840" spans="1:32" x14ac:dyDescent="0.2">
      <c r="A3840"/>
      <c r="B3840"/>
      <c r="D3840"/>
      <c r="F3840"/>
      <c r="G3840"/>
      <c r="H3840"/>
      <c r="I3840"/>
      <c r="J3840"/>
      <c r="K3840"/>
      <c r="L3840"/>
      <c r="M3840"/>
      <c r="N3840"/>
      <c r="O3840"/>
      <c r="P3840"/>
      <c r="Q3840"/>
      <c r="R3840"/>
      <c r="S3840"/>
      <c r="T3840"/>
      <c r="U3840"/>
      <c r="V3840"/>
      <c r="W3840" s="115"/>
      <c r="AB3840" s="46"/>
      <c r="AC3840" s="46"/>
      <c r="AD3840" s="46"/>
      <c r="AE3840" s="46"/>
      <c r="AF3840" s="46"/>
    </row>
    <row r="3841" spans="1:32" x14ac:dyDescent="0.2">
      <c r="A3841"/>
      <c r="B3841"/>
      <c r="D3841"/>
      <c r="F3841"/>
      <c r="G3841"/>
      <c r="H3841"/>
      <c r="I3841"/>
      <c r="J3841"/>
      <c r="K3841"/>
      <c r="L3841"/>
      <c r="M3841"/>
      <c r="N3841"/>
      <c r="O3841"/>
      <c r="P3841"/>
      <c r="Q3841"/>
      <c r="R3841"/>
      <c r="S3841"/>
      <c r="T3841"/>
      <c r="U3841"/>
      <c r="V3841"/>
      <c r="W3841" s="115"/>
      <c r="AB3841" s="46"/>
      <c r="AC3841" s="46"/>
      <c r="AD3841" s="46"/>
      <c r="AE3841" s="46"/>
      <c r="AF3841" s="46"/>
    </row>
    <row r="3842" spans="1:32" x14ac:dyDescent="0.2">
      <c r="A3842"/>
      <c r="B3842"/>
      <c r="D3842"/>
      <c r="F3842"/>
      <c r="G3842"/>
      <c r="H3842"/>
      <c r="I3842"/>
      <c r="J3842"/>
      <c r="K3842"/>
      <c r="L3842"/>
      <c r="M3842"/>
      <c r="N3842"/>
      <c r="O3842"/>
      <c r="P3842"/>
      <c r="Q3842"/>
      <c r="R3842"/>
      <c r="S3842"/>
      <c r="T3842"/>
      <c r="U3842"/>
      <c r="V3842"/>
      <c r="W3842" s="115"/>
      <c r="AB3842" s="46"/>
      <c r="AC3842" s="46"/>
      <c r="AD3842" s="46"/>
      <c r="AE3842" s="46"/>
      <c r="AF3842" s="46"/>
    </row>
    <row r="3843" spans="1:32" x14ac:dyDescent="0.2">
      <c r="A3843"/>
      <c r="B3843"/>
      <c r="D3843"/>
      <c r="F3843"/>
      <c r="G3843"/>
      <c r="H3843"/>
      <c r="I3843"/>
      <c r="J3843"/>
      <c r="K3843"/>
      <c r="L3843"/>
      <c r="M3843"/>
      <c r="N3843"/>
      <c r="O3843"/>
      <c r="P3843"/>
      <c r="Q3843"/>
      <c r="R3843"/>
      <c r="S3843"/>
      <c r="T3843"/>
      <c r="U3843"/>
      <c r="V3843"/>
      <c r="W3843" s="115"/>
      <c r="AB3843" s="46"/>
      <c r="AC3843" s="46"/>
      <c r="AD3843" s="46"/>
      <c r="AE3843" s="46"/>
      <c r="AF3843" s="46"/>
    </row>
    <row r="3844" spans="1:32" x14ac:dyDescent="0.2">
      <c r="A3844"/>
      <c r="B3844"/>
      <c r="D3844"/>
      <c r="F3844"/>
      <c r="G3844"/>
      <c r="H3844"/>
      <c r="I3844"/>
      <c r="J3844"/>
      <c r="K3844"/>
      <c r="L3844"/>
      <c r="M3844"/>
      <c r="N3844"/>
      <c r="O3844"/>
      <c r="P3844"/>
      <c r="Q3844"/>
      <c r="R3844"/>
      <c r="S3844"/>
      <c r="T3844"/>
      <c r="U3844"/>
      <c r="V3844"/>
      <c r="W3844" s="115"/>
      <c r="AB3844" s="46"/>
      <c r="AC3844" s="46"/>
      <c r="AD3844" s="46"/>
      <c r="AE3844" s="46"/>
      <c r="AF3844" s="46"/>
    </row>
    <row r="3845" spans="1:32" x14ac:dyDescent="0.2">
      <c r="A3845"/>
      <c r="B3845"/>
      <c r="D3845"/>
      <c r="F3845"/>
      <c r="G3845"/>
      <c r="H3845"/>
      <c r="I3845"/>
      <c r="J3845"/>
      <c r="K3845"/>
      <c r="L3845"/>
      <c r="M3845"/>
      <c r="N3845"/>
      <c r="O3845"/>
      <c r="P3845"/>
      <c r="Q3845"/>
      <c r="R3845"/>
      <c r="S3845"/>
      <c r="T3845"/>
      <c r="U3845"/>
      <c r="V3845"/>
      <c r="W3845" s="115"/>
      <c r="AB3845" s="46"/>
      <c r="AC3845" s="46"/>
      <c r="AD3845" s="46"/>
      <c r="AE3845" s="46"/>
      <c r="AF3845" s="46"/>
    </row>
    <row r="3846" spans="1:32" x14ac:dyDescent="0.2">
      <c r="A3846"/>
      <c r="B3846"/>
      <c r="D3846"/>
      <c r="F3846"/>
      <c r="G3846"/>
      <c r="H3846"/>
      <c r="I3846"/>
      <c r="J3846"/>
      <c r="K3846"/>
      <c r="L3846"/>
      <c r="M3846"/>
      <c r="N3846"/>
      <c r="O3846"/>
      <c r="P3846"/>
      <c r="Q3846"/>
      <c r="R3846"/>
      <c r="S3846"/>
      <c r="T3846"/>
      <c r="U3846"/>
      <c r="V3846"/>
      <c r="W3846" s="115"/>
      <c r="AB3846" s="46"/>
      <c r="AC3846" s="46"/>
      <c r="AD3846" s="46"/>
      <c r="AE3846" s="46"/>
      <c r="AF3846" s="46"/>
    </row>
    <row r="3847" spans="1:32" x14ac:dyDescent="0.2">
      <c r="A3847"/>
      <c r="B3847"/>
      <c r="D3847"/>
      <c r="F3847"/>
      <c r="G3847"/>
      <c r="H3847"/>
      <c r="I3847"/>
      <c r="J3847"/>
      <c r="K3847"/>
      <c r="L3847"/>
      <c r="M3847"/>
      <c r="N3847"/>
      <c r="O3847"/>
      <c r="P3847"/>
      <c r="Q3847"/>
      <c r="R3847"/>
      <c r="S3847"/>
      <c r="T3847"/>
      <c r="U3847"/>
      <c r="V3847"/>
      <c r="W3847" s="115"/>
      <c r="AB3847" s="46"/>
      <c r="AC3847" s="46"/>
      <c r="AD3847" s="46"/>
      <c r="AE3847" s="46"/>
      <c r="AF3847" s="46"/>
    </row>
    <row r="3848" spans="1:32" x14ac:dyDescent="0.2">
      <c r="A3848"/>
      <c r="B3848"/>
      <c r="D3848"/>
      <c r="F3848"/>
      <c r="G3848"/>
      <c r="H3848"/>
      <c r="I3848"/>
      <c r="J3848"/>
      <c r="K3848"/>
      <c r="L3848"/>
      <c r="M3848"/>
      <c r="N3848"/>
      <c r="O3848"/>
      <c r="P3848"/>
      <c r="Q3848"/>
      <c r="R3848"/>
      <c r="S3848"/>
      <c r="T3848"/>
      <c r="U3848"/>
      <c r="V3848"/>
      <c r="W3848" s="115"/>
      <c r="AB3848" s="46"/>
      <c r="AC3848" s="46"/>
      <c r="AD3848" s="46"/>
      <c r="AE3848" s="46"/>
      <c r="AF3848" s="46"/>
    </row>
    <row r="3849" spans="1:32" x14ac:dyDescent="0.2">
      <c r="A3849"/>
      <c r="B3849"/>
      <c r="D3849"/>
      <c r="F3849"/>
      <c r="G3849"/>
      <c r="H3849"/>
      <c r="I3849"/>
      <c r="J3849"/>
      <c r="K3849"/>
      <c r="L3849"/>
      <c r="M3849"/>
      <c r="N3849"/>
      <c r="O3849"/>
      <c r="P3849"/>
      <c r="Q3849"/>
      <c r="R3849"/>
      <c r="S3849"/>
      <c r="T3849"/>
      <c r="U3849"/>
      <c r="V3849"/>
      <c r="W3849" s="115"/>
      <c r="AB3849" s="46"/>
      <c r="AC3849" s="46"/>
      <c r="AD3849" s="46"/>
      <c r="AE3849" s="46"/>
      <c r="AF3849" s="46"/>
    </row>
    <row r="3850" spans="1:32" x14ac:dyDescent="0.2">
      <c r="A3850"/>
      <c r="B3850"/>
      <c r="D3850"/>
      <c r="F3850"/>
      <c r="G3850"/>
      <c r="H3850"/>
      <c r="I3850"/>
      <c r="J3850"/>
      <c r="K3850"/>
      <c r="L3850"/>
      <c r="M3850"/>
      <c r="N3850"/>
      <c r="O3850"/>
      <c r="P3850"/>
      <c r="Q3850"/>
      <c r="R3850"/>
      <c r="S3850"/>
      <c r="T3850"/>
      <c r="U3850"/>
      <c r="V3850"/>
      <c r="W3850" s="115"/>
      <c r="AB3850" s="46"/>
      <c r="AC3850" s="46"/>
      <c r="AD3850" s="46"/>
      <c r="AE3850" s="46"/>
      <c r="AF3850" s="46"/>
    </row>
    <row r="3851" spans="1:32" x14ac:dyDescent="0.2">
      <c r="A3851"/>
      <c r="B3851"/>
      <c r="D3851"/>
      <c r="F3851"/>
      <c r="G3851"/>
      <c r="H3851"/>
      <c r="I3851"/>
      <c r="J3851"/>
      <c r="K3851"/>
      <c r="L3851"/>
      <c r="M3851"/>
      <c r="N3851"/>
      <c r="O3851"/>
      <c r="P3851"/>
      <c r="Q3851"/>
      <c r="R3851"/>
      <c r="S3851"/>
      <c r="T3851"/>
      <c r="U3851"/>
      <c r="V3851"/>
      <c r="W3851" s="115"/>
      <c r="AB3851" s="46"/>
      <c r="AC3851" s="46"/>
      <c r="AD3851" s="46"/>
      <c r="AE3851" s="46"/>
      <c r="AF3851" s="46"/>
    </row>
    <row r="3852" spans="1:32" x14ac:dyDescent="0.2">
      <c r="A3852"/>
      <c r="B3852"/>
      <c r="D3852"/>
      <c r="F3852"/>
      <c r="G3852"/>
      <c r="H3852"/>
      <c r="I3852"/>
      <c r="J3852"/>
      <c r="K3852"/>
      <c r="L3852"/>
      <c r="M3852"/>
      <c r="N3852"/>
      <c r="O3852"/>
      <c r="P3852"/>
      <c r="Q3852"/>
      <c r="R3852"/>
      <c r="S3852"/>
      <c r="T3852"/>
      <c r="U3852"/>
      <c r="V3852"/>
      <c r="W3852" s="115"/>
      <c r="AB3852" s="46"/>
      <c r="AC3852" s="46"/>
      <c r="AD3852" s="46"/>
      <c r="AE3852" s="46"/>
      <c r="AF3852" s="46"/>
    </row>
    <row r="3853" spans="1:32" x14ac:dyDescent="0.2">
      <c r="A3853"/>
      <c r="B3853"/>
      <c r="D3853"/>
      <c r="F3853"/>
      <c r="G3853"/>
      <c r="H3853"/>
      <c r="I3853"/>
      <c r="J3853"/>
      <c r="K3853"/>
      <c r="L3853"/>
      <c r="M3853"/>
      <c r="N3853"/>
      <c r="O3853"/>
      <c r="P3853"/>
      <c r="Q3853"/>
      <c r="R3853"/>
      <c r="S3853"/>
      <c r="T3853"/>
      <c r="U3853"/>
      <c r="V3853"/>
      <c r="W3853" s="115"/>
      <c r="AB3853" s="46"/>
      <c r="AC3853" s="46"/>
      <c r="AD3853" s="46"/>
      <c r="AE3853" s="46"/>
      <c r="AF3853" s="46"/>
    </row>
    <row r="3854" spans="1:32" x14ac:dyDescent="0.2">
      <c r="A3854"/>
      <c r="B3854"/>
      <c r="D3854"/>
      <c r="F3854"/>
      <c r="G3854"/>
      <c r="H3854"/>
      <c r="I3854"/>
      <c r="J3854"/>
      <c r="K3854"/>
      <c r="L3854"/>
      <c r="M3854"/>
      <c r="N3854"/>
      <c r="O3854"/>
      <c r="P3854"/>
      <c r="Q3854"/>
      <c r="R3854"/>
      <c r="S3854"/>
      <c r="T3854"/>
      <c r="U3854"/>
      <c r="V3854"/>
      <c r="W3854" s="115"/>
      <c r="AB3854" s="46"/>
      <c r="AC3854" s="46"/>
      <c r="AD3854" s="46"/>
      <c r="AE3854" s="46"/>
      <c r="AF3854" s="46"/>
    </row>
    <row r="3855" spans="1:32" x14ac:dyDescent="0.2">
      <c r="A3855"/>
      <c r="B3855"/>
      <c r="D3855"/>
      <c r="F3855"/>
      <c r="G3855"/>
      <c r="H3855"/>
      <c r="I3855"/>
      <c r="J3855"/>
      <c r="K3855"/>
      <c r="L3855"/>
      <c r="M3855"/>
      <c r="N3855"/>
      <c r="O3855"/>
      <c r="P3855"/>
      <c r="Q3855"/>
      <c r="R3855"/>
      <c r="S3855"/>
      <c r="T3855"/>
      <c r="U3855"/>
      <c r="V3855"/>
      <c r="W3855" s="115"/>
      <c r="AB3855" s="46"/>
      <c r="AC3855" s="46"/>
      <c r="AD3855" s="46"/>
      <c r="AE3855" s="46"/>
      <c r="AF3855" s="46"/>
    </row>
    <row r="3856" spans="1:32" x14ac:dyDescent="0.2">
      <c r="A3856"/>
      <c r="B3856"/>
      <c r="D3856"/>
      <c r="F3856"/>
      <c r="G3856"/>
      <c r="H3856"/>
      <c r="I3856"/>
      <c r="J3856"/>
      <c r="K3856"/>
      <c r="L3856"/>
      <c r="M3856"/>
      <c r="N3856"/>
      <c r="O3856"/>
      <c r="P3856"/>
      <c r="Q3856"/>
      <c r="R3856"/>
      <c r="S3856"/>
      <c r="T3856"/>
      <c r="U3856"/>
      <c r="V3856"/>
      <c r="W3856" s="115"/>
      <c r="AB3856" s="46"/>
      <c r="AC3856" s="46"/>
      <c r="AD3856" s="46"/>
      <c r="AE3856" s="46"/>
      <c r="AF3856" s="46"/>
    </row>
    <row r="3857" spans="1:32" x14ac:dyDescent="0.2">
      <c r="A3857"/>
      <c r="B3857"/>
      <c r="D3857"/>
      <c r="F3857"/>
      <c r="G3857"/>
      <c r="H3857"/>
      <c r="I3857"/>
      <c r="J3857"/>
      <c r="K3857"/>
      <c r="L3857"/>
      <c r="M3857"/>
      <c r="N3857"/>
      <c r="O3857"/>
      <c r="P3857"/>
      <c r="Q3857"/>
      <c r="R3857"/>
      <c r="S3857"/>
      <c r="T3857"/>
      <c r="U3857"/>
      <c r="V3857"/>
      <c r="W3857" s="115"/>
      <c r="AB3857" s="46"/>
      <c r="AC3857" s="46"/>
      <c r="AD3857" s="46"/>
      <c r="AE3857" s="46"/>
      <c r="AF3857" s="46"/>
    </row>
    <row r="3858" spans="1:32" x14ac:dyDescent="0.2">
      <c r="A3858"/>
      <c r="B3858"/>
      <c r="D3858"/>
      <c r="F3858"/>
      <c r="G3858"/>
      <c r="H3858"/>
      <c r="I3858"/>
      <c r="J3858"/>
      <c r="K3858"/>
      <c r="L3858"/>
      <c r="M3858"/>
      <c r="N3858"/>
      <c r="O3858"/>
      <c r="P3858"/>
      <c r="Q3858"/>
      <c r="R3858"/>
      <c r="S3858"/>
      <c r="T3858"/>
      <c r="U3858"/>
      <c r="V3858"/>
      <c r="W3858" s="115"/>
      <c r="AB3858" s="46"/>
      <c r="AC3858" s="46"/>
      <c r="AD3858" s="46"/>
      <c r="AE3858" s="46"/>
      <c r="AF3858" s="46"/>
    </row>
    <row r="3859" spans="1:32" x14ac:dyDescent="0.2">
      <c r="A3859"/>
      <c r="B3859"/>
      <c r="D3859"/>
      <c r="F3859"/>
      <c r="G3859"/>
      <c r="H3859"/>
      <c r="I3859"/>
      <c r="J3859"/>
      <c r="K3859"/>
      <c r="L3859"/>
      <c r="M3859"/>
      <c r="N3859"/>
      <c r="O3859"/>
      <c r="P3859"/>
      <c r="Q3859"/>
      <c r="R3859"/>
      <c r="S3859"/>
      <c r="T3859"/>
      <c r="U3859"/>
      <c r="V3859"/>
      <c r="W3859" s="115"/>
      <c r="AB3859" s="46"/>
      <c r="AC3859" s="46"/>
      <c r="AD3859" s="46"/>
      <c r="AE3859" s="46"/>
      <c r="AF3859" s="46"/>
    </row>
    <row r="3860" spans="1:32" x14ac:dyDescent="0.2">
      <c r="A3860"/>
      <c r="B3860"/>
      <c r="D3860"/>
      <c r="F3860"/>
      <c r="G3860"/>
      <c r="H3860"/>
      <c r="I3860"/>
      <c r="J3860"/>
      <c r="K3860"/>
      <c r="L3860"/>
      <c r="M3860"/>
      <c r="N3860"/>
      <c r="O3860"/>
      <c r="P3860"/>
      <c r="Q3860"/>
      <c r="R3860"/>
      <c r="S3860"/>
      <c r="T3860"/>
      <c r="U3860"/>
      <c r="V3860"/>
      <c r="W3860" s="115"/>
      <c r="AB3860" s="46"/>
      <c r="AC3860" s="46"/>
      <c r="AD3860" s="46"/>
      <c r="AE3860" s="46"/>
      <c r="AF3860" s="46"/>
    </row>
    <row r="3861" spans="1:32" x14ac:dyDescent="0.2">
      <c r="A3861"/>
      <c r="B3861"/>
      <c r="D3861"/>
      <c r="F3861"/>
      <c r="G3861"/>
      <c r="H3861"/>
      <c r="I3861"/>
      <c r="J3861"/>
      <c r="K3861"/>
      <c r="L3861"/>
      <c r="M3861"/>
      <c r="N3861"/>
      <c r="O3861"/>
      <c r="P3861"/>
      <c r="Q3861"/>
      <c r="R3861"/>
      <c r="S3861"/>
      <c r="T3861"/>
      <c r="U3861"/>
      <c r="V3861"/>
      <c r="W3861" s="115"/>
      <c r="AB3861" s="46"/>
      <c r="AC3861" s="46"/>
      <c r="AD3861" s="46"/>
      <c r="AE3861" s="46"/>
      <c r="AF3861" s="46"/>
    </row>
    <row r="3862" spans="1:32" x14ac:dyDescent="0.2">
      <c r="A3862"/>
      <c r="B3862"/>
      <c r="D3862"/>
      <c r="F3862"/>
      <c r="G3862"/>
      <c r="H3862"/>
      <c r="I3862"/>
      <c r="J3862"/>
      <c r="K3862"/>
      <c r="L3862"/>
      <c r="M3862"/>
      <c r="N3862"/>
      <c r="O3862"/>
      <c r="P3862"/>
      <c r="Q3862"/>
      <c r="R3862"/>
      <c r="S3862"/>
      <c r="T3862"/>
      <c r="U3862"/>
      <c r="V3862"/>
      <c r="W3862" s="115"/>
      <c r="AB3862" s="46"/>
      <c r="AC3862" s="46"/>
      <c r="AD3862" s="46"/>
      <c r="AE3862" s="46"/>
      <c r="AF3862" s="46"/>
    </row>
    <row r="3863" spans="1:32" x14ac:dyDescent="0.2">
      <c r="A3863"/>
      <c r="B3863"/>
      <c r="D3863"/>
      <c r="F3863"/>
      <c r="G3863"/>
      <c r="H3863"/>
      <c r="I3863"/>
      <c r="J3863"/>
      <c r="K3863"/>
      <c r="L3863"/>
      <c r="M3863"/>
      <c r="N3863"/>
      <c r="O3863"/>
      <c r="P3863"/>
      <c r="Q3863"/>
      <c r="R3863"/>
      <c r="S3863"/>
      <c r="T3863"/>
      <c r="U3863"/>
      <c r="V3863"/>
      <c r="W3863" s="115"/>
      <c r="AB3863" s="46"/>
      <c r="AC3863" s="46"/>
      <c r="AD3863" s="46"/>
      <c r="AE3863" s="46"/>
      <c r="AF3863" s="46"/>
    </row>
    <row r="3864" spans="1:32" x14ac:dyDescent="0.2">
      <c r="A3864"/>
      <c r="B3864"/>
      <c r="D3864"/>
      <c r="F3864"/>
      <c r="G3864"/>
      <c r="H3864"/>
      <c r="I3864"/>
      <c r="J3864"/>
      <c r="K3864"/>
      <c r="L3864"/>
      <c r="M3864"/>
      <c r="N3864"/>
      <c r="O3864"/>
      <c r="P3864"/>
      <c r="Q3864"/>
      <c r="R3864"/>
      <c r="S3864"/>
      <c r="T3864"/>
      <c r="U3864"/>
      <c r="V3864"/>
      <c r="W3864" s="115"/>
      <c r="AB3864" s="46"/>
      <c r="AC3864" s="46"/>
      <c r="AD3864" s="46"/>
      <c r="AE3864" s="46"/>
      <c r="AF3864" s="46"/>
    </row>
    <row r="3865" spans="1:32" x14ac:dyDescent="0.2">
      <c r="A3865"/>
      <c r="B3865"/>
      <c r="D3865"/>
      <c r="F3865"/>
      <c r="G3865"/>
      <c r="H3865"/>
      <c r="I3865"/>
      <c r="J3865"/>
      <c r="K3865"/>
      <c r="L3865"/>
      <c r="M3865"/>
      <c r="N3865"/>
      <c r="O3865"/>
      <c r="P3865"/>
      <c r="Q3865"/>
      <c r="R3865"/>
      <c r="S3865"/>
      <c r="T3865"/>
      <c r="U3865"/>
      <c r="V3865"/>
      <c r="W3865" s="115"/>
      <c r="AB3865" s="46"/>
      <c r="AC3865" s="46"/>
      <c r="AD3865" s="46"/>
      <c r="AE3865" s="46"/>
      <c r="AF3865" s="46"/>
    </row>
    <row r="3866" spans="1:32" x14ac:dyDescent="0.2">
      <c r="A3866"/>
      <c r="B3866"/>
      <c r="D3866"/>
      <c r="F3866"/>
      <c r="G3866"/>
      <c r="H3866"/>
      <c r="I3866"/>
      <c r="J3866"/>
      <c r="K3866"/>
      <c r="L3866"/>
      <c r="M3866"/>
      <c r="N3866"/>
      <c r="O3866"/>
      <c r="P3866"/>
      <c r="Q3866"/>
      <c r="R3866"/>
      <c r="S3866"/>
      <c r="T3866"/>
      <c r="U3866"/>
      <c r="V3866"/>
      <c r="W3866" s="115"/>
      <c r="AB3866" s="46"/>
      <c r="AC3866" s="46"/>
      <c r="AD3866" s="46"/>
      <c r="AE3866" s="46"/>
      <c r="AF3866" s="46"/>
    </row>
    <row r="3867" spans="1:32" x14ac:dyDescent="0.2">
      <c r="A3867"/>
      <c r="B3867"/>
      <c r="D3867"/>
      <c r="F3867"/>
      <c r="G3867"/>
      <c r="H3867"/>
      <c r="I3867"/>
      <c r="J3867"/>
      <c r="K3867"/>
      <c r="L3867"/>
      <c r="M3867"/>
      <c r="N3867"/>
      <c r="O3867"/>
      <c r="P3867"/>
      <c r="Q3867"/>
      <c r="R3867"/>
      <c r="S3867"/>
      <c r="T3867"/>
      <c r="U3867"/>
      <c r="V3867"/>
      <c r="W3867" s="115"/>
      <c r="AB3867" s="46"/>
      <c r="AC3867" s="46"/>
      <c r="AD3867" s="46"/>
      <c r="AE3867" s="46"/>
      <c r="AF3867" s="46"/>
    </row>
    <row r="3868" spans="1:32" x14ac:dyDescent="0.2">
      <c r="A3868"/>
      <c r="B3868"/>
      <c r="D3868"/>
      <c r="F3868"/>
      <c r="G3868"/>
      <c r="H3868"/>
      <c r="I3868"/>
      <c r="J3868"/>
      <c r="K3868"/>
      <c r="L3868"/>
      <c r="M3868"/>
      <c r="N3868"/>
      <c r="O3868"/>
      <c r="P3868"/>
      <c r="Q3868"/>
      <c r="R3868"/>
      <c r="S3868"/>
      <c r="T3868"/>
      <c r="U3868"/>
      <c r="V3868"/>
      <c r="W3868" s="115"/>
      <c r="AB3868" s="46"/>
      <c r="AC3868" s="46"/>
      <c r="AD3868" s="46"/>
      <c r="AE3868" s="46"/>
      <c r="AF3868" s="46"/>
    </row>
    <row r="3869" spans="1:32" x14ac:dyDescent="0.2">
      <c r="A3869"/>
      <c r="B3869"/>
      <c r="D3869"/>
      <c r="F3869"/>
      <c r="G3869"/>
      <c r="H3869"/>
      <c r="I3869"/>
      <c r="J3869"/>
      <c r="K3869"/>
      <c r="L3869"/>
      <c r="M3869"/>
      <c r="N3869"/>
      <c r="O3869"/>
      <c r="P3869"/>
      <c r="Q3869"/>
      <c r="R3869"/>
      <c r="S3869"/>
      <c r="T3869"/>
      <c r="U3869"/>
      <c r="V3869"/>
      <c r="W3869" s="115"/>
      <c r="AB3869" s="46"/>
      <c r="AC3869" s="46"/>
      <c r="AD3869" s="46"/>
      <c r="AE3869" s="46"/>
      <c r="AF3869" s="46"/>
    </row>
    <row r="3870" spans="1:32" x14ac:dyDescent="0.2">
      <c r="A3870"/>
      <c r="B3870"/>
      <c r="D3870"/>
      <c r="F3870"/>
      <c r="G3870"/>
      <c r="H3870"/>
      <c r="I3870"/>
      <c r="J3870"/>
      <c r="K3870"/>
      <c r="L3870"/>
      <c r="M3870"/>
      <c r="N3870"/>
      <c r="O3870"/>
      <c r="P3870"/>
      <c r="Q3870"/>
      <c r="R3870"/>
      <c r="S3870"/>
      <c r="T3870"/>
      <c r="U3870"/>
      <c r="V3870"/>
      <c r="W3870" s="115"/>
      <c r="AB3870" s="46"/>
      <c r="AC3870" s="46"/>
      <c r="AD3870" s="46"/>
      <c r="AE3870" s="46"/>
      <c r="AF3870" s="46"/>
    </row>
    <row r="3871" spans="1:32" x14ac:dyDescent="0.2">
      <c r="A3871"/>
      <c r="B3871"/>
      <c r="D3871"/>
      <c r="F3871"/>
      <c r="G3871"/>
      <c r="H3871"/>
      <c r="I3871"/>
      <c r="J3871"/>
      <c r="K3871"/>
      <c r="L3871"/>
      <c r="M3871"/>
      <c r="N3871"/>
      <c r="O3871"/>
      <c r="P3871"/>
      <c r="Q3871"/>
      <c r="R3871"/>
      <c r="S3871"/>
      <c r="T3871"/>
      <c r="U3871"/>
      <c r="V3871"/>
      <c r="W3871" s="115"/>
      <c r="AB3871" s="46"/>
      <c r="AC3871" s="46"/>
      <c r="AD3871" s="46"/>
      <c r="AE3871" s="46"/>
      <c r="AF3871" s="46"/>
    </row>
    <row r="3872" spans="1:32" x14ac:dyDescent="0.2">
      <c r="A3872"/>
      <c r="B3872"/>
      <c r="D3872"/>
      <c r="F3872"/>
      <c r="G3872"/>
      <c r="H3872"/>
      <c r="I3872"/>
      <c r="J3872"/>
      <c r="K3872"/>
      <c r="L3872"/>
      <c r="M3872"/>
      <c r="N3872"/>
      <c r="O3872"/>
      <c r="P3872"/>
      <c r="Q3872"/>
      <c r="R3872"/>
      <c r="S3872"/>
      <c r="T3872"/>
      <c r="U3872"/>
      <c r="V3872"/>
      <c r="W3872" s="115"/>
      <c r="AB3872" s="46"/>
      <c r="AC3872" s="46"/>
      <c r="AD3872" s="46"/>
      <c r="AE3872" s="46"/>
      <c r="AF3872" s="46"/>
    </row>
    <row r="3873" spans="1:32" x14ac:dyDescent="0.2">
      <c r="A3873"/>
      <c r="B3873"/>
      <c r="D3873"/>
      <c r="F3873"/>
      <c r="G3873"/>
      <c r="H3873"/>
      <c r="I3873"/>
      <c r="J3873"/>
      <c r="K3873"/>
      <c r="L3873"/>
      <c r="M3873"/>
      <c r="N3873"/>
      <c r="O3873"/>
      <c r="P3873"/>
      <c r="Q3873"/>
      <c r="R3873"/>
      <c r="S3873"/>
      <c r="T3873"/>
      <c r="U3873"/>
      <c r="V3873"/>
      <c r="W3873" s="115"/>
      <c r="AB3873" s="46"/>
      <c r="AC3873" s="46"/>
      <c r="AD3873" s="46"/>
      <c r="AE3873" s="46"/>
      <c r="AF3873" s="46"/>
    </row>
    <row r="3874" spans="1:32" x14ac:dyDescent="0.2">
      <c r="A3874"/>
      <c r="B3874"/>
      <c r="D3874"/>
      <c r="F3874"/>
      <c r="G3874"/>
      <c r="H3874"/>
      <c r="I3874"/>
      <c r="J3874"/>
      <c r="K3874"/>
      <c r="L3874"/>
      <c r="M3874"/>
      <c r="N3874"/>
      <c r="O3874"/>
      <c r="P3874"/>
      <c r="Q3874"/>
      <c r="R3874"/>
      <c r="S3874"/>
      <c r="T3874"/>
      <c r="U3874"/>
      <c r="V3874"/>
      <c r="W3874" s="115"/>
      <c r="AB3874" s="46"/>
      <c r="AC3874" s="46"/>
      <c r="AD3874" s="46"/>
      <c r="AE3874" s="46"/>
      <c r="AF3874" s="46"/>
    </row>
    <row r="3875" spans="1:32" x14ac:dyDescent="0.2">
      <c r="A3875"/>
      <c r="B3875"/>
      <c r="D3875"/>
      <c r="F3875"/>
      <c r="G3875"/>
      <c r="H3875"/>
      <c r="I3875"/>
      <c r="J3875"/>
      <c r="K3875"/>
      <c r="L3875"/>
      <c r="M3875"/>
      <c r="N3875"/>
      <c r="O3875"/>
      <c r="P3875"/>
      <c r="Q3875"/>
      <c r="R3875"/>
      <c r="S3875"/>
      <c r="T3875"/>
      <c r="U3875"/>
      <c r="V3875"/>
      <c r="W3875" s="115"/>
      <c r="AB3875" s="46"/>
      <c r="AC3875" s="46"/>
      <c r="AD3875" s="46"/>
      <c r="AE3875" s="46"/>
      <c r="AF3875" s="46"/>
    </row>
    <row r="3876" spans="1:32" x14ac:dyDescent="0.2">
      <c r="A3876"/>
      <c r="B3876"/>
      <c r="D3876"/>
      <c r="F3876"/>
      <c r="G3876"/>
      <c r="H3876"/>
      <c r="I3876"/>
      <c r="J3876"/>
      <c r="K3876"/>
      <c r="L3876"/>
      <c r="M3876"/>
      <c r="N3876"/>
      <c r="O3876"/>
      <c r="P3876"/>
      <c r="Q3876"/>
      <c r="R3876"/>
      <c r="S3876"/>
      <c r="T3876"/>
      <c r="U3876"/>
      <c r="V3876"/>
      <c r="W3876" s="115"/>
      <c r="AB3876" s="46"/>
      <c r="AC3876" s="46"/>
      <c r="AD3876" s="46"/>
      <c r="AE3876" s="46"/>
      <c r="AF3876" s="46"/>
    </row>
    <row r="3877" spans="1:32" x14ac:dyDescent="0.2">
      <c r="A3877"/>
      <c r="B3877"/>
      <c r="D3877"/>
      <c r="F3877"/>
      <c r="G3877"/>
      <c r="H3877"/>
      <c r="I3877"/>
      <c r="J3877"/>
      <c r="K3877"/>
      <c r="L3877"/>
      <c r="M3877"/>
      <c r="N3877"/>
      <c r="O3877"/>
      <c r="P3877"/>
      <c r="Q3877"/>
      <c r="R3877"/>
      <c r="S3877"/>
      <c r="T3877"/>
      <c r="U3877"/>
      <c r="V3877"/>
      <c r="W3877" s="115"/>
      <c r="AB3877" s="46"/>
      <c r="AC3877" s="46"/>
      <c r="AD3877" s="46"/>
      <c r="AE3877" s="46"/>
      <c r="AF3877" s="46"/>
    </row>
    <row r="3878" spans="1:32" x14ac:dyDescent="0.2">
      <c r="A3878"/>
      <c r="B3878"/>
      <c r="D3878"/>
      <c r="F3878"/>
      <c r="G3878"/>
      <c r="H3878"/>
      <c r="I3878"/>
      <c r="J3878"/>
      <c r="K3878"/>
      <c r="L3878"/>
      <c r="M3878"/>
      <c r="N3878"/>
      <c r="O3878"/>
      <c r="P3878"/>
      <c r="Q3878"/>
      <c r="R3878"/>
      <c r="S3878"/>
      <c r="T3878"/>
      <c r="U3878"/>
      <c r="V3878"/>
      <c r="W3878" s="115"/>
      <c r="AB3878" s="46"/>
      <c r="AC3878" s="46"/>
      <c r="AD3878" s="46"/>
      <c r="AE3878" s="46"/>
      <c r="AF3878" s="46"/>
    </row>
    <row r="3879" spans="1:32" x14ac:dyDescent="0.2">
      <c r="A3879"/>
      <c r="B3879"/>
      <c r="D3879"/>
      <c r="F3879"/>
      <c r="G3879"/>
      <c r="H3879"/>
      <c r="I3879"/>
      <c r="J3879"/>
      <c r="K3879"/>
      <c r="L3879"/>
      <c r="M3879"/>
      <c r="N3879"/>
      <c r="O3879"/>
      <c r="P3879"/>
      <c r="Q3879"/>
      <c r="R3879"/>
      <c r="S3879"/>
      <c r="T3879"/>
      <c r="U3879"/>
      <c r="V3879"/>
      <c r="W3879" s="115"/>
      <c r="AB3879" s="46"/>
      <c r="AC3879" s="46"/>
      <c r="AD3879" s="46"/>
      <c r="AE3879" s="46"/>
      <c r="AF3879" s="46"/>
    </row>
    <row r="3880" spans="1:32" x14ac:dyDescent="0.2">
      <c r="A3880"/>
      <c r="B3880"/>
      <c r="D3880"/>
      <c r="F3880"/>
      <c r="G3880"/>
      <c r="H3880"/>
      <c r="I3880"/>
      <c r="J3880"/>
      <c r="K3880"/>
      <c r="L3880"/>
      <c r="M3880"/>
      <c r="N3880"/>
      <c r="O3880"/>
      <c r="P3880"/>
      <c r="Q3880"/>
      <c r="R3880"/>
      <c r="S3880"/>
      <c r="T3880"/>
      <c r="U3880"/>
      <c r="V3880"/>
      <c r="W3880" s="115"/>
      <c r="AB3880" s="46"/>
      <c r="AC3880" s="46"/>
      <c r="AD3880" s="46"/>
      <c r="AE3880" s="46"/>
      <c r="AF3880" s="46"/>
    </row>
    <row r="3881" spans="1:32" x14ac:dyDescent="0.2">
      <c r="A3881"/>
      <c r="B3881"/>
      <c r="D3881"/>
      <c r="F3881"/>
      <c r="G3881"/>
      <c r="H3881"/>
      <c r="I3881"/>
      <c r="J3881"/>
      <c r="K3881"/>
      <c r="L3881"/>
      <c r="M3881"/>
      <c r="N3881"/>
      <c r="O3881"/>
      <c r="P3881"/>
      <c r="Q3881"/>
      <c r="R3881"/>
      <c r="S3881"/>
      <c r="T3881"/>
      <c r="U3881"/>
      <c r="V3881"/>
      <c r="W3881" s="115"/>
      <c r="AB3881" s="46"/>
      <c r="AC3881" s="46"/>
      <c r="AD3881" s="46"/>
      <c r="AE3881" s="46"/>
      <c r="AF3881" s="46"/>
    </row>
    <row r="3882" spans="1:32" x14ac:dyDescent="0.2">
      <c r="A3882"/>
      <c r="B3882"/>
      <c r="D3882"/>
      <c r="F3882"/>
      <c r="G3882"/>
      <c r="H3882"/>
      <c r="I3882"/>
      <c r="J3882"/>
      <c r="K3882"/>
      <c r="L3882"/>
      <c r="M3882"/>
      <c r="N3882"/>
      <c r="O3882"/>
      <c r="P3882"/>
      <c r="Q3882"/>
      <c r="R3882"/>
      <c r="S3882"/>
      <c r="T3882"/>
      <c r="U3882"/>
      <c r="V3882"/>
      <c r="W3882" s="115"/>
      <c r="AB3882" s="46"/>
      <c r="AC3882" s="46"/>
      <c r="AD3882" s="46"/>
      <c r="AE3882" s="46"/>
      <c r="AF3882" s="46"/>
    </row>
    <row r="3883" spans="1:32" x14ac:dyDescent="0.2">
      <c r="A3883"/>
      <c r="B3883"/>
      <c r="D3883"/>
      <c r="F3883"/>
      <c r="G3883"/>
      <c r="H3883"/>
      <c r="I3883"/>
      <c r="J3883"/>
      <c r="K3883"/>
      <c r="L3883"/>
      <c r="M3883"/>
      <c r="N3883"/>
      <c r="O3883"/>
      <c r="P3883"/>
      <c r="Q3883"/>
      <c r="R3883"/>
      <c r="S3883"/>
      <c r="T3883"/>
      <c r="U3883"/>
      <c r="V3883"/>
      <c r="W3883" s="115"/>
      <c r="AB3883" s="46"/>
      <c r="AC3883" s="46"/>
      <c r="AD3883" s="46"/>
      <c r="AE3883" s="46"/>
      <c r="AF3883" s="46"/>
    </row>
    <row r="3884" spans="1:32" x14ac:dyDescent="0.2">
      <c r="A3884"/>
      <c r="B3884"/>
      <c r="D3884"/>
      <c r="F3884"/>
      <c r="G3884"/>
      <c r="H3884"/>
      <c r="I3884"/>
      <c r="J3884"/>
      <c r="K3884"/>
      <c r="L3884"/>
      <c r="M3884"/>
      <c r="N3884"/>
      <c r="O3884"/>
      <c r="P3884"/>
      <c r="Q3884"/>
      <c r="R3884"/>
      <c r="S3884"/>
      <c r="T3884"/>
      <c r="U3884"/>
      <c r="V3884"/>
      <c r="W3884" s="115"/>
      <c r="AB3884" s="46"/>
      <c r="AC3884" s="46"/>
      <c r="AD3884" s="46"/>
      <c r="AE3884" s="46"/>
      <c r="AF3884" s="46"/>
    </row>
    <row r="3885" spans="1:32" x14ac:dyDescent="0.2">
      <c r="A3885"/>
      <c r="B3885"/>
      <c r="D3885"/>
      <c r="F3885"/>
      <c r="G3885"/>
      <c r="H3885"/>
      <c r="I3885"/>
      <c r="J3885"/>
      <c r="K3885"/>
      <c r="L3885"/>
      <c r="M3885"/>
      <c r="N3885"/>
      <c r="O3885"/>
      <c r="P3885"/>
      <c r="Q3885"/>
      <c r="R3885"/>
      <c r="S3885"/>
      <c r="T3885"/>
      <c r="U3885"/>
      <c r="V3885"/>
      <c r="W3885" s="115"/>
      <c r="AB3885" s="46"/>
      <c r="AC3885" s="46"/>
      <c r="AD3885" s="46"/>
      <c r="AE3885" s="46"/>
      <c r="AF3885" s="46"/>
    </row>
    <row r="3886" spans="1:32" x14ac:dyDescent="0.2">
      <c r="A3886"/>
      <c r="B3886"/>
      <c r="D3886"/>
      <c r="F3886"/>
      <c r="G3886"/>
      <c r="H3886"/>
      <c r="I3886"/>
      <c r="J3886"/>
      <c r="K3886"/>
      <c r="L3886"/>
      <c r="M3886"/>
      <c r="N3886"/>
      <c r="O3886"/>
      <c r="P3886"/>
      <c r="Q3886"/>
      <c r="R3886"/>
      <c r="S3886"/>
      <c r="T3886"/>
      <c r="U3886"/>
      <c r="V3886"/>
      <c r="W3886" s="115"/>
      <c r="AB3886" s="46"/>
      <c r="AC3886" s="46"/>
      <c r="AD3886" s="46"/>
      <c r="AE3886" s="46"/>
      <c r="AF3886" s="46"/>
    </row>
    <row r="3887" spans="1:32" x14ac:dyDescent="0.2">
      <c r="A3887"/>
      <c r="B3887"/>
      <c r="D3887"/>
      <c r="F3887"/>
      <c r="G3887"/>
      <c r="H3887"/>
      <c r="I3887"/>
      <c r="J3887"/>
      <c r="K3887"/>
      <c r="L3887"/>
      <c r="M3887"/>
      <c r="N3887"/>
      <c r="O3887"/>
      <c r="P3887"/>
      <c r="Q3887"/>
      <c r="R3887"/>
      <c r="S3887"/>
      <c r="T3887"/>
      <c r="U3887"/>
      <c r="V3887"/>
      <c r="W3887" s="115"/>
      <c r="AB3887" s="46"/>
      <c r="AC3887" s="46"/>
      <c r="AD3887" s="46"/>
      <c r="AE3887" s="46"/>
      <c r="AF3887" s="46"/>
    </row>
    <row r="3888" spans="1:32" x14ac:dyDescent="0.2">
      <c r="A3888"/>
      <c r="B3888"/>
      <c r="D3888"/>
      <c r="F3888"/>
      <c r="G3888"/>
      <c r="H3888"/>
      <c r="I3888"/>
      <c r="J3888"/>
      <c r="K3888"/>
      <c r="L3888"/>
      <c r="M3888"/>
      <c r="N3888"/>
      <c r="O3888"/>
      <c r="P3888"/>
      <c r="Q3888"/>
      <c r="R3888"/>
      <c r="S3888"/>
      <c r="T3888"/>
      <c r="U3888"/>
      <c r="V3888"/>
      <c r="W3888" s="115"/>
      <c r="AB3888" s="46"/>
      <c r="AC3888" s="46"/>
      <c r="AD3888" s="46"/>
      <c r="AE3888" s="46"/>
      <c r="AF3888" s="46"/>
    </row>
    <row r="3889" spans="1:32" x14ac:dyDescent="0.2">
      <c r="A3889"/>
      <c r="B3889"/>
      <c r="D3889"/>
      <c r="F3889"/>
      <c r="G3889"/>
      <c r="H3889"/>
      <c r="I3889"/>
      <c r="J3889"/>
      <c r="K3889"/>
      <c r="L3889"/>
      <c r="M3889"/>
      <c r="N3889"/>
      <c r="O3889"/>
      <c r="P3889"/>
      <c r="Q3889"/>
      <c r="R3889"/>
      <c r="S3889"/>
      <c r="T3889"/>
      <c r="U3889"/>
      <c r="V3889"/>
      <c r="W3889" s="115"/>
      <c r="AB3889" s="46"/>
      <c r="AC3889" s="46"/>
      <c r="AD3889" s="46"/>
      <c r="AE3889" s="46"/>
      <c r="AF3889" s="46"/>
    </row>
    <row r="3890" spans="1:32" x14ac:dyDescent="0.2">
      <c r="A3890"/>
      <c r="B3890"/>
      <c r="D3890"/>
      <c r="F3890"/>
      <c r="G3890"/>
      <c r="H3890"/>
      <c r="I3890"/>
      <c r="J3890"/>
      <c r="K3890"/>
      <c r="L3890"/>
      <c r="M3890"/>
      <c r="N3890"/>
      <c r="O3890"/>
      <c r="P3890"/>
      <c r="Q3890"/>
      <c r="R3890"/>
      <c r="S3890"/>
      <c r="T3890"/>
      <c r="U3890"/>
      <c r="V3890"/>
      <c r="W3890" s="115"/>
      <c r="AB3890" s="46"/>
      <c r="AC3890" s="46"/>
      <c r="AD3890" s="46"/>
      <c r="AE3890" s="46"/>
      <c r="AF3890" s="46"/>
    </row>
    <row r="3891" spans="1:32" x14ac:dyDescent="0.2">
      <c r="A3891"/>
      <c r="B3891"/>
      <c r="D3891"/>
      <c r="F3891"/>
      <c r="G3891"/>
      <c r="H3891"/>
      <c r="I3891"/>
      <c r="J3891"/>
      <c r="K3891"/>
      <c r="L3891"/>
      <c r="M3891"/>
      <c r="N3891"/>
      <c r="O3891"/>
      <c r="P3891"/>
      <c r="Q3891"/>
      <c r="R3891"/>
      <c r="S3891"/>
      <c r="T3891"/>
      <c r="U3891"/>
      <c r="V3891"/>
      <c r="W3891" s="115"/>
      <c r="AB3891" s="46"/>
      <c r="AC3891" s="46"/>
      <c r="AD3891" s="46"/>
      <c r="AE3891" s="46"/>
      <c r="AF3891" s="46"/>
    </row>
    <row r="3892" spans="1:32" x14ac:dyDescent="0.2">
      <c r="A3892"/>
      <c r="B3892"/>
      <c r="D3892"/>
      <c r="F3892"/>
      <c r="G3892"/>
      <c r="H3892"/>
      <c r="I3892"/>
      <c r="J3892"/>
      <c r="K3892"/>
      <c r="L3892"/>
      <c r="M3892"/>
      <c r="N3892"/>
      <c r="O3892"/>
      <c r="P3892"/>
      <c r="Q3892"/>
      <c r="R3892"/>
      <c r="S3892"/>
      <c r="T3892"/>
      <c r="U3892"/>
      <c r="V3892"/>
      <c r="W3892" s="115"/>
      <c r="AB3892" s="46"/>
      <c r="AC3892" s="46"/>
      <c r="AD3892" s="46"/>
      <c r="AE3892" s="46"/>
      <c r="AF3892" s="46"/>
    </row>
    <row r="3893" spans="1:32" x14ac:dyDescent="0.2">
      <c r="A3893"/>
      <c r="B3893"/>
      <c r="D3893"/>
      <c r="F3893"/>
      <c r="G3893"/>
      <c r="H3893"/>
      <c r="I3893"/>
      <c r="J3893"/>
      <c r="K3893"/>
      <c r="L3893"/>
      <c r="M3893"/>
      <c r="N3893"/>
      <c r="O3893"/>
      <c r="P3893"/>
      <c r="Q3893"/>
      <c r="R3893"/>
      <c r="S3893"/>
      <c r="T3893"/>
      <c r="U3893"/>
      <c r="V3893"/>
      <c r="W3893" s="115"/>
      <c r="AB3893" s="46"/>
      <c r="AC3893" s="46"/>
      <c r="AD3893" s="46"/>
      <c r="AE3893" s="46"/>
      <c r="AF3893" s="46"/>
    </row>
    <row r="3894" spans="1:32" x14ac:dyDescent="0.2">
      <c r="A3894"/>
      <c r="B3894"/>
      <c r="D3894"/>
      <c r="F3894"/>
      <c r="G3894"/>
      <c r="H3894"/>
      <c r="I3894"/>
      <c r="J3894"/>
      <c r="K3894"/>
      <c r="L3894"/>
      <c r="M3894"/>
      <c r="N3894"/>
      <c r="O3894"/>
      <c r="P3894"/>
      <c r="Q3894"/>
      <c r="R3894"/>
      <c r="S3894"/>
      <c r="T3894"/>
      <c r="U3894"/>
      <c r="V3894"/>
      <c r="W3894" s="115"/>
      <c r="AB3894" s="46"/>
      <c r="AC3894" s="46"/>
      <c r="AD3894" s="46"/>
      <c r="AE3894" s="46"/>
      <c r="AF3894" s="46"/>
    </row>
    <row r="3895" spans="1:32" x14ac:dyDescent="0.2">
      <c r="A3895"/>
      <c r="B3895"/>
      <c r="D3895"/>
      <c r="F3895"/>
      <c r="G3895"/>
      <c r="H3895"/>
      <c r="I3895"/>
      <c r="J3895"/>
      <c r="K3895"/>
      <c r="L3895"/>
      <c r="M3895"/>
      <c r="N3895"/>
      <c r="O3895"/>
      <c r="P3895"/>
      <c r="Q3895"/>
      <c r="R3895"/>
      <c r="S3895"/>
      <c r="T3895"/>
      <c r="U3895"/>
      <c r="V3895"/>
      <c r="W3895" s="115"/>
      <c r="AB3895" s="46"/>
      <c r="AC3895" s="46"/>
      <c r="AD3895" s="46"/>
      <c r="AE3895" s="46"/>
      <c r="AF3895" s="46"/>
    </row>
    <row r="3896" spans="1:32" x14ac:dyDescent="0.2">
      <c r="A3896"/>
      <c r="B3896"/>
      <c r="D3896"/>
      <c r="F3896"/>
      <c r="G3896"/>
      <c r="H3896"/>
      <c r="I3896"/>
      <c r="J3896"/>
      <c r="K3896"/>
      <c r="L3896"/>
      <c r="M3896"/>
      <c r="N3896"/>
      <c r="O3896"/>
      <c r="P3896"/>
      <c r="Q3896"/>
      <c r="R3896"/>
      <c r="S3896"/>
      <c r="T3896"/>
      <c r="U3896"/>
      <c r="V3896"/>
      <c r="W3896" s="115"/>
      <c r="AB3896" s="46"/>
      <c r="AC3896" s="46"/>
      <c r="AD3896" s="46"/>
      <c r="AE3896" s="46"/>
      <c r="AF3896" s="46"/>
    </row>
    <row r="3897" spans="1:32" x14ac:dyDescent="0.2">
      <c r="A3897"/>
      <c r="B3897"/>
      <c r="D3897"/>
      <c r="F3897"/>
      <c r="G3897"/>
      <c r="H3897"/>
      <c r="I3897"/>
      <c r="J3897"/>
      <c r="K3897"/>
      <c r="L3897"/>
      <c r="M3897"/>
      <c r="N3897"/>
      <c r="O3897"/>
      <c r="P3897"/>
      <c r="Q3897"/>
      <c r="R3897"/>
      <c r="S3897"/>
      <c r="T3897"/>
      <c r="U3897"/>
      <c r="V3897"/>
      <c r="W3897" s="115"/>
      <c r="AB3897" s="46"/>
      <c r="AC3897" s="46"/>
      <c r="AD3897" s="46"/>
      <c r="AE3897" s="46"/>
      <c r="AF3897" s="46"/>
    </row>
    <row r="3898" spans="1:32" x14ac:dyDescent="0.2">
      <c r="A3898"/>
      <c r="B3898"/>
      <c r="D3898"/>
      <c r="F3898"/>
      <c r="G3898"/>
      <c r="H3898"/>
      <c r="I3898"/>
      <c r="J3898"/>
      <c r="K3898"/>
      <c r="L3898"/>
      <c r="M3898"/>
      <c r="N3898"/>
      <c r="O3898"/>
      <c r="P3898"/>
      <c r="Q3898"/>
      <c r="R3898"/>
      <c r="S3898"/>
      <c r="T3898"/>
      <c r="U3898"/>
      <c r="V3898"/>
      <c r="W3898" s="115"/>
      <c r="AB3898" s="46"/>
      <c r="AC3898" s="46"/>
      <c r="AD3898" s="46"/>
      <c r="AE3898" s="46"/>
      <c r="AF3898" s="46"/>
    </row>
    <row r="3899" spans="1:32" x14ac:dyDescent="0.2">
      <c r="A3899"/>
      <c r="B3899"/>
      <c r="D3899"/>
      <c r="F3899"/>
      <c r="G3899"/>
      <c r="H3899"/>
      <c r="I3899"/>
      <c r="J3899"/>
      <c r="K3899"/>
      <c r="L3899"/>
      <c r="M3899"/>
      <c r="N3899"/>
      <c r="O3899"/>
      <c r="P3899"/>
      <c r="Q3899"/>
      <c r="R3899"/>
      <c r="S3899"/>
      <c r="T3899"/>
      <c r="U3899"/>
      <c r="V3899"/>
      <c r="W3899" s="115"/>
      <c r="AB3899" s="46"/>
      <c r="AC3899" s="46"/>
      <c r="AD3899" s="46"/>
      <c r="AE3899" s="46"/>
      <c r="AF3899" s="46"/>
    </row>
    <row r="3900" spans="1:32" x14ac:dyDescent="0.2">
      <c r="A3900"/>
      <c r="B3900"/>
      <c r="D3900"/>
      <c r="F3900"/>
      <c r="G3900"/>
      <c r="H3900"/>
      <c r="I3900"/>
      <c r="J3900"/>
      <c r="K3900"/>
      <c r="L3900"/>
      <c r="M3900"/>
      <c r="N3900"/>
      <c r="O3900"/>
      <c r="P3900"/>
      <c r="Q3900"/>
      <c r="R3900"/>
      <c r="S3900"/>
      <c r="T3900"/>
      <c r="U3900"/>
      <c r="V3900"/>
      <c r="W3900" s="115"/>
      <c r="AB3900" s="46"/>
      <c r="AC3900" s="46"/>
      <c r="AD3900" s="46"/>
      <c r="AE3900" s="46"/>
      <c r="AF3900" s="46"/>
    </row>
    <row r="3901" spans="1:32" x14ac:dyDescent="0.2">
      <c r="A3901"/>
      <c r="B3901"/>
      <c r="D3901"/>
      <c r="F3901"/>
      <c r="G3901"/>
      <c r="H3901"/>
      <c r="I3901"/>
      <c r="J3901"/>
      <c r="K3901"/>
      <c r="L3901"/>
      <c r="M3901"/>
      <c r="N3901"/>
      <c r="O3901"/>
      <c r="P3901"/>
      <c r="Q3901"/>
      <c r="R3901"/>
      <c r="S3901"/>
      <c r="T3901"/>
      <c r="U3901"/>
      <c r="V3901"/>
      <c r="W3901" s="115"/>
      <c r="AB3901" s="46"/>
      <c r="AC3901" s="46"/>
      <c r="AD3901" s="46"/>
      <c r="AE3901" s="46"/>
      <c r="AF3901" s="46"/>
    </row>
    <row r="3902" spans="1:32" x14ac:dyDescent="0.2">
      <c r="A3902"/>
      <c r="B3902"/>
      <c r="D3902"/>
      <c r="F3902"/>
      <c r="G3902"/>
      <c r="H3902"/>
      <c r="I3902"/>
      <c r="J3902"/>
      <c r="K3902"/>
      <c r="L3902"/>
      <c r="M3902"/>
      <c r="N3902"/>
      <c r="O3902"/>
      <c r="P3902"/>
      <c r="Q3902"/>
      <c r="R3902"/>
      <c r="S3902"/>
      <c r="T3902"/>
      <c r="U3902"/>
      <c r="V3902"/>
      <c r="W3902" s="115"/>
      <c r="AB3902" s="46"/>
      <c r="AC3902" s="46"/>
      <c r="AD3902" s="46"/>
      <c r="AE3902" s="46"/>
      <c r="AF3902" s="46"/>
    </row>
    <row r="3903" spans="1:32" x14ac:dyDescent="0.2">
      <c r="A3903"/>
      <c r="B3903"/>
      <c r="D3903"/>
      <c r="F3903"/>
      <c r="G3903"/>
      <c r="H3903"/>
      <c r="I3903"/>
      <c r="J3903"/>
      <c r="K3903"/>
      <c r="L3903"/>
      <c r="M3903"/>
      <c r="N3903"/>
      <c r="O3903"/>
      <c r="P3903"/>
      <c r="Q3903"/>
      <c r="R3903"/>
      <c r="S3903"/>
      <c r="T3903"/>
      <c r="U3903"/>
      <c r="V3903"/>
      <c r="W3903" s="115"/>
      <c r="AB3903" s="46"/>
      <c r="AC3903" s="46"/>
      <c r="AD3903" s="46"/>
      <c r="AE3903" s="46"/>
      <c r="AF3903" s="46"/>
    </row>
    <row r="3904" spans="1:32" x14ac:dyDescent="0.2">
      <c r="A3904"/>
      <c r="B3904"/>
      <c r="D3904"/>
      <c r="F3904"/>
      <c r="G3904"/>
      <c r="H3904"/>
      <c r="I3904"/>
      <c r="J3904"/>
      <c r="K3904"/>
      <c r="L3904"/>
      <c r="M3904"/>
      <c r="N3904"/>
      <c r="O3904"/>
      <c r="P3904"/>
      <c r="Q3904"/>
      <c r="R3904"/>
      <c r="S3904"/>
      <c r="T3904"/>
      <c r="U3904"/>
      <c r="V3904"/>
      <c r="W3904" s="115"/>
      <c r="AB3904" s="46"/>
      <c r="AC3904" s="46"/>
      <c r="AD3904" s="46"/>
      <c r="AE3904" s="46"/>
      <c r="AF3904" s="46"/>
    </row>
    <row r="3905" spans="1:32" x14ac:dyDescent="0.2">
      <c r="A3905"/>
      <c r="B3905"/>
      <c r="D3905"/>
      <c r="F3905"/>
      <c r="G3905"/>
      <c r="H3905"/>
      <c r="I3905"/>
      <c r="J3905"/>
      <c r="K3905"/>
      <c r="L3905"/>
      <c r="M3905"/>
      <c r="N3905"/>
      <c r="O3905"/>
      <c r="P3905"/>
      <c r="Q3905"/>
      <c r="R3905"/>
      <c r="S3905"/>
      <c r="T3905"/>
      <c r="U3905"/>
      <c r="V3905"/>
      <c r="W3905" s="115"/>
      <c r="AB3905" s="46"/>
      <c r="AC3905" s="46"/>
      <c r="AD3905" s="46"/>
      <c r="AE3905" s="46"/>
      <c r="AF3905" s="46"/>
    </row>
    <row r="3906" spans="1:32" x14ac:dyDescent="0.2">
      <c r="A3906"/>
      <c r="B3906"/>
      <c r="D3906"/>
      <c r="F3906"/>
      <c r="G3906"/>
      <c r="H3906"/>
      <c r="I3906"/>
      <c r="J3906"/>
      <c r="K3906"/>
      <c r="L3906"/>
      <c r="M3906"/>
      <c r="N3906"/>
      <c r="O3906"/>
      <c r="P3906"/>
      <c r="Q3906"/>
      <c r="R3906"/>
      <c r="S3906"/>
      <c r="T3906"/>
      <c r="U3906"/>
      <c r="V3906"/>
      <c r="W3906" s="115"/>
      <c r="AB3906" s="46"/>
      <c r="AC3906" s="46"/>
      <c r="AD3906" s="46"/>
      <c r="AE3906" s="46"/>
      <c r="AF3906" s="46"/>
    </row>
    <row r="3907" spans="1:32" x14ac:dyDescent="0.2">
      <c r="A3907"/>
      <c r="B3907"/>
      <c r="D3907"/>
      <c r="F3907"/>
      <c r="G3907"/>
      <c r="H3907"/>
      <c r="I3907"/>
      <c r="J3907"/>
      <c r="K3907"/>
      <c r="L3907"/>
      <c r="M3907"/>
      <c r="N3907"/>
      <c r="O3907"/>
      <c r="P3907"/>
      <c r="Q3907"/>
      <c r="R3907"/>
      <c r="S3907"/>
      <c r="T3907"/>
      <c r="U3907"/>
      <c r="V3907"/>
      <c r="W3907" s="115"/>
      <c r="AB3907" s="46"/>
      <c r="AC3907" s="46"/>
      <c r="AD3907" s="46"/>
      <c r="AE3907" s="46"/>
      <c r="AF3907" s="46"/>
    </row>
    <row r="3908" spans="1:32" x14ac:dyDescent="0.2">
      <c r="A3908"/>
      <c r="B3908"/>
      <c r="D3908"/>
      <c r="F3908"/>
      <c r="G3908"/>
      <c r="H3908"/>
      <c r="I3908"/>
      <c r="J3908"/>
      <c r="K3908"/>
      <c r="L3908"/>
      <c r="M3908"/>
      <c r="N3908"/>
      <c r="O3908"/>
      <c r="P3908"/>
      <c r="Q3908"/>
      <c r="R3908"/>
      <c r="S3908"/>
      <c r="T3908"/>
      <c r="U3908"/>
      <c r="V3908"/>
      <c r="W3908" s="115"/>
      <c r="AB3908" s="46"/>
      <c r="AC3908" s="46"/>
      <c r="AD3908" s="46"/>
      <c r="AE3908" s="46"/>
      <c r="AF3908" s="46"/>
    </row>
    <row r="3909" spans="1:32" x14ac:dyDescent="0.2">
      <c r="A3909"/>
      <c r="B3909"/>
      <c r="D3909"/>
      <c r="F3909"/>
      <c r="G3909"/>
      <c r="H3909"/>
      <c r="I3909"/>
      <c r="J3909"/>
      <c r="K3909"/>
      <c r="L3909"/>
      <c r="M3909"/>
      <c r="N3909"/>
      <c r="O3909"/>
      <c r="P3909"/>
      <c r="Q3909"/>
      <c r="R3909"/>
      <c r="S3909"/>
      <c r="T3909"/>
      <c r="U3909"/>
      <c r="V3909"/>
      <c r="W3909" s="115"/>
      <c r="AB3909" s="46"/>
      <c r="AC3909" s="46"/>
      <c r="AD3909" s="46"/>
      <c r="AE3909" s="46"/>
      <c r="AF3909" s="46"/>
    </row>
    <row r="3910" spans="1:32" x14ac:dyDescent="0.2">
      <c r="A3910"/>
      <c r="B3910"/>
      <c r="D3910"/>
      <c r="F3910"/>
      <c r="G3910"/>
      <c r="H3910"/>
      <c r="I3910"/>
      <c r="J3910"/>
      <c r="K3910"/>
      <c r="L3910"/>
      <c r="M3910"/>
      <c r="N3910"/>
      <c r="O3910"/>
      <c r="P3910"/>
      <c r="Q3910"/>
      <c r="R3910"/>
      <c r="S3910"/>
      <c r="T3910"/>
      <c r="U3910"/>
      <c r="V3910"/>
      <c r="W3910" s="115"/>
      <c r="AB3910" s="46"/>
      <c r="AC3910" s="46"/>
      <c r="AD3910" s="46"/>
      <c r="AE3910" s="46"/>
      <c r="AF3910" s="46"/>
    </row>
    <row r="3911" spans="1:32" x14ac:dyDescent="0.2">
      <c r="A3911"/>
      <c r="B3911"/>
      <c r="D3911"/>
      <c r="F3911"/>
      <c r="G3911"/>
      <c r="H3911"/>
      <c r="I3911"/>
      <c r="J3911"/>
      <c r="K3911"/>
      <c r="L3911"/>
      <c r="M3911"/>
      <c r="N3911"/>
      <c r="O3911"/>
      <c r="P3911"/>
      <c r="Q3911"/>
      <c r="R3911"/>
      <c r="S3911"/>
      <c r="T3911"/>
      <c r="U3911"/>
      <c r="V3911"/>
      <c r="W3911" s="115"/>
      <c r="AB3911" s="46"/>
      <c r="AC3911" s="46"/>
      <c r="AD3911" s="46"/>
      <c r="AE3911" s="46"/>
      <c r="AF3911" s="46"/>
    </row>
    <row r="3912" spans="1:32" x14ac:dyDescent="0.2">
      <c r="A3912"/>
      <c r="B3912"/>
      <c r="D3912"/>
      <c r="F3912"/>
      <c r="G3912"/>
      <c r="H3912"/>
      <c r="I3912"/>
      <c r="J3912"/>
      <c r="K3912"/>
      <c r="L3912"/>
      <c r="M3912"/>
      <c r="N3912"/>
      <c r="O3912"/>
      <c r="P3912"/>
      <c r="Q3912"/>
      <c r="R3912"/>
      <c r="S3912"/>
      <c r="T3912"/>
      <c r="U3912"/>
      <c r="V3912"/>
      <c r="W3912" s="115"/>
      <c r="AB3912" s="46"/>
      <c r="AC3912" s="46"/>
      <c r="AD3912" s="46"/>
      <c r="AE3912" s="46"/>
      <c r="AF3912" s="46"/>
    </row>
    <row r="3913" spans="1:32" x14ac:dyDescent="0.2">
      <c r="A3913"/>
      <c r="B3913"/>
      <c r="D3913"/>
      <c r="F3913"/>
      <c r="G3913"/>
      <c r="H3913"/>
      <c r="I3913"/>
      <c r="J3913"/>
      <c r="K3913"/>
      <c r="L3913"/>
      <c r="M3913"/>
      <c r="N3913"/>
      <c r="O3913"/>
      <c r="P3913"/>
      <c r="Q3913"/>
      <c r="R3913"/>
      <c r="S3913"/>
      <c r="T3913"/>
      <c r="U3913"/>
      <c r="V3913"/>
      <c r="W3913" s="115"/>
      <c r="AB3913" s="46"/>
      <c r="AC3913" s="46"/>
      <c r="AD3913" s="46"/>
      <c r="AE3913" s="46"/>
      <c r="AF3913" s="46"/>
    </row>
    <row r="3914" spans="1:32" x14ac:dyDescent="0.2">
      <c r="A3914"/>
      <c r="B3914"/>
      <c r="D3914"/>
      <c r="F3914"/>
      <c r="G3914"/>
      <c r="H3914"/>
      <c r="I3914"/>
      <c r="J3914"/>
      <c r="K3914"/>
      <c r="L3914"/>
      <c r="M3914"/>
      <c r="N3914"/>
      <c r="O3914"/>
      <c r="P3914"/>
      <c r="Q3914"/>
      <c r="R3914"/>
      <c r="S3914"/>
      <c r="T3914"/>
      <c r="U3914"/>
      <c r="V3914"/>
      <c r="W3914" s="115"/>
      <c r="AB3914" s="46"/>
      <c r="AC3914" s="46"/>
      <c r="AD3914" s="46"/>
      <c r="AE3914" s="46"/>
      <c r="AF3914" s="46"/>
    </row>
    <row r="3915" spans="1:32" x14ac:dyDescent="0.2">
      <c r="A3915"/>
      <c r="B3915"/>
      <c r="D3915"/>
      <c r="F3915"/>
      <c r="G3915"/>
      <c r="H3915"/>
      <c r="I3915"/>
      <c r="J3915"/>
      <c r="K3915"/>
      <c r="L3915"/>
      <c r="M3915"/>
      <c r="N3915"/>
      <c r="O3915"/>
      <c r="P3915"/>
      <c r="Q3915"/>
      <c r="R3915"/>
      <c r="S3915"/>
      <c r="T3915"/>
      <c r="U3915"/>
      <c r="V3915"/>
      <c r="W3915" s="115"/>
      <c r="AB3915" s="46"/>
      <c r="AC3915" s="46"/>
      <c r="AD3915" s="46"/>
      <c r="AE3915" s="46"/>
      <c r="AF3915" s="46"/>
    </row>
    <row r="3916" spans="1:32" x14ac:dyDescent="0.2">
      <c r="A3916"/>
      <c r="B3916"/>
      <c r="D3916"/>
      <c r="F3916"/>
      <c r="G3916"/>
      <c r="H3916"/>
      <c r="I3916"/>
      <c r="J3916"/>
      <c r="K3916"/>
      <c r="L3916"/>
      <c r="M3916"/>
      <c r="N3916"/>
      <c r="O3916"/>
      <c r="P3916"/>
      <c r="Q3916"/>
      <c r="R3916"/>
      <c r="S3916"/>
      <c r="T3916"/>
      <c r="U3916"/>
      <c r="V3916"/>
      <c r="W3916" s="115"/>
      <c r="AB3916" s="46"/>
      <c r="AC3916" s="46"/>
      <c r="AD3916" s="46"/>
      <c r="AE3916" s="46"/>
      <c r="AF3916" s="46"/>
    </row>
    <row r="3917" spans="1:32" x14ac:dyDescent="0.2">
      <c r="A3917"/>
      <c r="B3917"/>
      <c r="D3917"/>
      <c r="F3917"/>
      <c r="G3917"/>
      <c r="H3917"/>
      <c r="I3917"/>
      <c r="J3917"/>
      <c r="K3917"/>
      <c r="L3917"/>
      <c r="M3917"/>
      <c r="N3917"/>
      <c r="O3917"/>
      <c r="P3917"/>
      <c r="Q3917"/>
      <c r="R3917"/>
      <c r="S3917"/>
      <c r="T3917"/>
      <c r="U3917"/>
      <c r="V3917"/>
      <c r="W3917" s="115"/>
      <c r="AB3917" s="46"/>
      <c r="AC3917" s="46"/>
      <c r="AD3917" s="46"/>
      <c r="AE3917" s="46"/>
      <c r="AF3917" s="46"/>
    </row>
    <row r="3918" spans="1:32" x14ac:dyDescent="0.2">
      <c r="A3918"/>
      <c r="B3918"/>
      <c r="D3918"/>
      <c r="F3918"/>
      <c r="G3918"/>
      <c r="H3918"/>
      <c r="I3918"/>
      <c r="J3918"/>
      <c r="K3918"/>
      <c r="L3918"/>
      <c r="M3918"/>
      <c r="N3918"/>
      <c r="O3918"/>
      <c r="P3918"/>
      <c r="Q3918"/>
      <c r="R3918"/>
      <c r="S3918"/>
      <c r="T3918"/>
      <c r="U3918"/>
      <c r="V3918"/>
      <c r="W3918" s="115"/>
      <c r="AB3918" s="46"/>
      <c r="AC3918" s="46"/>
      <c r="AD3918" s="46"/>
      <c r="AE3918" s="46"/>
      <c r="AF3918" s="46"/>
    </row>
    <row r="3919" spans="1:32" x14ac:dyDescent="0.2">
      <c r="A3919"/>
      <c r="B3919"/>
      <c r="D3919"/>
      <c r="F3919"/>
      <c r="G3919"/>
      <c r="H3919"/>
      <c r="I3919"/>
      <c r="J3919"/>
      <c r="K3919"/>
      <c r="L3919"/>
      <c r="M3919"/>
      <c r="N3919"/>
      <c r="O3919"/>
      <c r="P3919"/>
      <c r="Q3919"/>
      <c r="R3919"/>
      <c r="S3919"/>
      <c r="T3919"/>
      <c r="U3919"/>
      <c r="V3919"/>
      <c r="W3919" s="115"/>
      <c r="AB3919" s="46"/>
      <c r="AC3919" s="46"/>
      <c r="AD3919" s="46"/>
      <c r="AE3919" s="46"/>
      <c r="AF3919" s="46"/>
    </row>
    <row r="3920" spans="1:32" x14ac:dyDescent="0.2">
      <c r="A3920"/>
      <c r="B3920"/>
      <c r="D3920"/>
      <c r="F3920"/>
      <c r="G3920"/>
      <c r="H3920"/>
      <c r="I3920"/>
      <c r="J3920"/>
      <c r="K3920"/>
      <c r="L3920"/>
      <c r="M3920"/>
      <c r="N3920"/>
      <c r="O3920"/>
      <c r="P3920"/>
      <c r="Q3920"/>
      <c r="R3920"/>
      <c r="S3920"/>
      <c r="T3920"/>
      <c r="U3920"/>
      <c r="V3920"/>
      <c r="W3920" s="115"/>
      <c r="AB3920" s="46"/>
      <c r="AC3920" s="46"/>
      <c r="AD3920" s="46"/>
      <c r="AE3920" s="46"/>
      <c r="AF3920" s="46"/>
    </row>
    <row r="3921" spans="1:32" x14ac:dyDescent="0.2">
      <c r="A3921"/>
      <c r="B3921"/>
      <c r="D3921"/>
      <c r="F3921"/>
      <c r="G3921"/>
      <c r="H3921"/>
      <c r="I3921"/>
      <c r="J3921"/>
      <c r="K3921"/>
      <c r="L3921"/>
      <c r="M3921"/>
      <c r="N3921"/>
      <c r="O3921"/>
      <c r="P3921"/>
      <c r="Q3921"/>
      <c r="R3921"/>
      <c r="S3921"/>
      <c r="T3921"/>
      <c r="U3921"/>
      <c r="V3921"/>
      <c r="W3921" s="115"/>
      <c r="AB3921" s="46"/>
      <c r="AC3921" s="46"/>
      <c r="AD3921" s="46"/>
      <c r="AE3921" s="46"/>
      <c r="AF3921" s="46"/>
    </row>
    <row r="3922" spans="1:32" x14ac:dyDescent="0.2">
      <c r="A3922"/>
      <c r="B3922"/>
      <c r="D3922"/>
      <c r="F3922"/>
      <c r="G3922"/>
      <c r="H3922"/>
      <c r="I3922"/>
      <c r="J3922"/>
      <c r="K3922"/>
      <c r="L3922"/>
      <c r="M3922"/>
      <c r="N3922"/>
      <c r="O3922"/>
      <c r="P3922"/>
      <c r="Q3922"/>
      <c r="R3922"/>
      <c r="S3922"/>
      <c r="T3922"/>
      <c r="U3922"/>
      <c r="V3922"/>
      <c r="W3922" s="115"/>
      <c r="AB3922" s="46"/>
      <c r="AC3922" s="46"/>
      <c r="AD3922" s="46"/>
      <c r="AE3922" s="46"/>
      <c r="AF3922" s="46"/>
    </row>
    <row r="3923" spans="1:32" x14ac:dyDescent="0.2">
      <c r="A3923"/>
      <c r="B3923"/>
      <c r="D3923"/>
      <c r="F3923"/>
      <c r="G3923"/>
      <c r="H3923"/>
      <c r="I3923"/>
      <c r="J3923"/>
      <c r="K3923"/>
      <c r="L3923"/>
      <c r="M3923"/>
      <c r="N3923"/>
      <c r="O3923"/>
      <c r="P3923"/>
      <c r="Q3923"/>
      <c r="R3923"/>
      <c r="S3923"/>
      <c r="T3923"/>
      <c r="U3923"/>
      <c r="V3923"/>
      <c r="W3923" s="115"/>
      <c r="AB3923" s="46"/>
      <c r="AC3923" s="46"/>
      <c r="AD3923" s="46"/>
      <c r="AE3923" s="46"/>
      <c r="AF3923" s="46"/>
    </row>
    <row r="3924" spans="1:32" x14ac:dyDescent="0.2">
      <c r="A3924"/>
      <c r="B3924"/>
      <c r="D3924"/>
      <c r="F3924"/>
      <c r="G3924"/>
      <c r="H3924"/>
      <c r="I3924"/>
      <c r="J3924"/>
      <c r="K3924"/>
      <c r="L3924"/>
      <c r="M3924"/>
      <c r="N3924"/>
      <c r="O3924"/>
      <c r="P3924"/>
      <c r="Q3924"/>
      <c r="R3924"/>
      <c r="S3924"/>
      <c r="T3924"/>
      <c r="U3924"/>
      <c r="V3924"/>
      <c r="W3924" s="115"/>
      <c r="AB3924" s="46"/>
      <c r="AC3924" s="46"/>
      <c r="AD3924" s="46"/>
      <c r="AE3924" s="46"/>
      <c r="AF3924" s="46"/>
    </row>
    <row r="3925" spans="1:32" x14ac:dyDescent="0.2">
      <c r="A3925"/>
      <c r="B3925"/>
      <c r="D3925"/>
      <c r="F3925"/>
      <c r="G3925"/>
      <c r="H3925"/>
      <c r="I3925"/>
      <c r="J3925"/>
      <c r="K3925"/>
      <c r="L3925"/>
      <c r="M3925"/>
      <c r="N3925"/>
      <c r="O3925"/>
      <c r="P3925"/>
      <c r="Q3925"/>
      <c r="R3925"/>
      <c r="S3925"/>
      <c r="T3925"/>
      <c r="U3925"/>
      <c r="V3925"/>
      <c r="W3925" s="115"/>
      <c r="AB3925" s="46"/>
      <c r="AC3925" s="46"/>
      <c r="AD3925" s="46"/>
      <c r="AE3925" s="46"/>
      <c r="AF3925" s="46"/>
    </row>
    <row r="3926" spans="1:32" x14ac:dyDescent="0.2">
      <c r="A3926"/>
      <c r="B3926"/>
      <c r="D3926"/>
      <c r="F3926"/>
      <c r="G3926"/>
      <c r="H3926"/>
      <c r="I3926"/>
      <c r="J3926"/>
      <c r="K3926"/>
      <c r="L3926"/>
      <c r="M3926"/>
      <c r="N3926"/>
      <c r="O3926"/>
      <c r="P3926"/>
      <c r="Q3926"/>
      <c r="R3926"/>
      <c r="S3926"/>
      <c r="T3926"/>
      <c r="U3926"/>
      <c r="V3926"/>
      <c r="W3926" s="115"/>
      <c r="AB3926" s="46"/>
      <c r="AC3926" s="46"/>
      <c r="AD3926" s="46"/>
      <c r="AE3926" s="46"/>
      <c r="AF3926" s="46"/>
    </row>
    <row r="3927" spans="1:32" x14ac:dyDescent="0.2">
      <c r="A3927"/>
      <c r="B3927"/>
      <c r="D3927"/>
      <c r="F3927"/>
      <c r="G3927"/>
      <c r="H3927"/>
      <c r="I3927"/>
      <c r="J3927"/>
      <c r="K3927"/>
      <c r="L3927"/>
      <c r="M3927"/>
      <c r="N3927"/>
      <c r="O3927"/>
      <c r="P3927"/>
      <c r="Q3927"/>
      <c r="R3927"/>
      <c r="S3927"/>
      <c r="T3927"/>
      <c r="U3927"/>
      <c r="V3927"/>
      <c r="W3927" s="115"/>
      <c r="AB3927" s="46"/>
      <c r="AC3927" s="46"/>
      <c r="AD3927" s="46"/>
      <c r="AE3927" s="46"/>
      <c r="AF3927" s="46"/>
    </row>
    <row r="3928" spans="1:32" x14ac:dyDescent="0.2">
      <c r="A3928"/>
      <c r="B3928"/>
      <c r="D3928"/>
      <c r="F3928"/>
      <c r="G3928"/>
      <c r="H3928"/>
      <c r="I3928"/>
      <c r="J3928"/>
      <c r="K3928"/>
      <c r="L3928"/>
      <c r="M3928"/>
      <c r="N3928"/>
      <c r="O3928"/>
      <c r="P3928"/>
      <c r="Q3928"/>
      <c r="R3928"/>
      <c r="S3928"/>
      <c r="T3928"/>
      <c r="U3928"/>
      <c r="V3928"/>
      <c r="W3928" s="115"/>
      <c r="AB3928" s="46"/>
      <c r="AC3928" s="46"/>
      <c r="AD3928" s="46"/>
      <c r="AE3928" s="46"/>
      <c r="AF3928" s="46"/>
    </row>
    <row r="3929" spans="1:32" x14ac:dyDescent="0.2">
      <c r="A3929"/>
      <c r="B3929"/>
      <c r="D3929"/>
      <c r="F3929"/>
      <c r="G3929"/>
      <c r="H3929"/>
      <c r="I3929"/>
      <c r="J3929"/>
      <c r="K3929"/>
      <c r="L3929"/>
      <c r="M3929"/>
      <c r="N3929"/>
      <c r="O3929"/>
      <c r="P3929"/>
      <c r="Q3929"/>
      <c r="R3929"/>
      <c r="S3929"/>
      <c r="T3929"/>
      <c r="U3929"/>
      <c r="V3929"/>
      <c r="W3929" s="115"/>
      <c r="AB3929" s="46"/>
      <c r="AC3929" s="46"/>
      <c r="AD3929" s="46"/>
      <c r="AE3929" s="46"/>
      <c r="AF3929" s="46"/>
    </row>
    <row r="3930" spans="1:32" x14ac:dyDescent="0.2">
      <c r="A3930"/>
      <c r="B3930"/>
      <c r="D3930"/>
      <c r="F3930"/>
      <c r="G3930"/>
      <c r="H3930"/>
      <c r="I3930"/>
      <c r="J3930"/>
      <c r="K3930"/>
      <c r="L3930"/>
      <c r="M3930"/>
      <c r="N3930"/>
      <c r="O3930"/>
      <c r="P3930"/>
      <c r="Q3930"/>
      <c r="R3930"/>
      <c r="S3930"/>
      <c r="T3930"/>
      <c r="U3930"/>
      <c r="V3930"/>
      <c r="W3930" s="115"/>
      <c r="AB3930" s="46"/>
      <c r="AC3930" s="46"/>
      <c r="AD3930" s="46"/>
      <c r="AE3930" s="46"/>
      <c r="AF3930" s="46"/>
    </row>
    <row r="3931" spans="1:32" x14ac:dyDescent="0.2">
      <c r="A3931"/>
      <c r="B3931"/>
      <c r="D3931"/>
      <c r="F3931"/>
      <c r="G3931"/>
      <c r="H3931"/>
      <c r="I3931"/>
      <c r="J3931"/>
      <c r="K3931"/>
      <c r="L3931"/>
      <c r="M3931"/>
      <c r="N3931"/>
      <c r="O3931"/>
      <c r="P3931"/>
      <c r="Q3931"/>
      <c r="R3931"/>
      <c r="S3931"/>
      <c r="T3931"/>
      <c r="U3931"/>
      <c r="V3931"/>
      <c r="W3931" s="115"/>
      <c r="AB3931" s="46"/>
      <c r="AC3931" s="46"/>
      <c r="AD3931" s="46"/>
      <c r="AE3931" s="46"/>
      <c r="AF3931" s="46"/>
    </row>
    <row r="3932" spans="1:32" x14ac:dyDescent="0.2">
      <c r="A3932"/>
      <c r="B3932"/>
      <c r="D3932"/>
      <c r="F3932"/>
      <c r="G3932"/>
      <c r="H3932"/>
      <c r="I3932"/>
      <c r="J3932"/>
      <c r="K3932"/>
      <c r="L3932"/>
      <c r="M3932"/>
      <c r="N3932"/>
      <c r="O3932"/>
      <c r="P3932"/>
      <c r="Q3932"/>
      <c r="R3932"/>
      <c r="S3932"/>
      <c r="T3932"/>
      <c r="U3932"/>
      <c r="V3932"/>
      <c r="W3932" s="115"/>
      <c r="AB3932" s="46"/>
      <c r="AC3932" s="46"/>
      <c r="AD3932" s="46"/>
      <c r="AE3932" s="46"/>
      <c r="AF3932" s="46"/>
    </row>
    <row r="3933" spans="1:32" x14ac:dyDescent="0.2">
      <c r="A3933"/>
      <c r="B3933"/>
      <c r="D3933"/>
      <c r="F3933"/>
      <c r="G3933"/>
      <c r="H3933"/>
      <c r="I3933"/>
      <c r="J3933"/>
      <c r="K3933"/>
      <c r="L3933"/>
      <c r="M3933"/>
      <c r="N3933"/>
      <c r="O3933"/>
      <c r="P3933"/>
      <c r="Q3933"/>
      <c r="R3933"/>
      <c r="S3933"/>
      <c r="T3933"/>
      <c r="U3933"/>
      <c r="V3933"/>
      <c r="W3933" s="115"/>
      <c r="AB3933" s="46"/>
      <c r="AC3933" s="46"/>
      <c r="AD3933" s="46"/>
      <c r="AE3933" s="46"/>
      <c r="AF3933" s="46"/>
    </row>
    <row r="3934" spans="1:32" x14ac:dyDescent="0.2">
      <c r="A3934"/>
      <c r="B3934"/>
      <c r="D3934"/>
      <c r="F3934"/>
      <c r="G3934"/>
      <c r="H3934"/>
      <c r="I3934"/>
      <c r="J3934"/>
      <c r="K3934"/>
      <c r="L3934"/>
      <c r="M3934"/>
      <c r="N3934"/>
      <c r="O3934"/>
      <c r="P3934"/>
      <c r="Q3934"/>
      <c r="R3934"/>
      <c r="S3934"/>
      <c r="T3934"/>
      <c r="U3934"/>
      <c r="V3934"/>
      <c r="W3934" s="115"/>
      <c r="AB3934" s="46"/>
      <c r="AC3934" s="46"/>
      <c r="AD3934" s="46"/>
      <c r="AE3934" s="46"/>
      <c r="AF3934" s="46"/>
    </row>
    <row r="3935" spans="1:32" x14ac:dyDescent="0.2">
      <c r="A3935"/>
      <c r="B3935"/>
      <c r="D3935"/>
      <c r="F3935"/>
      <c r="G3935"/>
      <c r="H3935"/>
      <c r="I3935"/>
      <c r="J3935"/>
      <c r="K3935"/>
      <c r="L3935"/>
      <c r="M3935"/>
      <c r="N3935"/>
      <c r="O3935"/>
      <c r="P3935"/>
      <c r="Q3935"/>
      <c r="R3935"/>
      <c r="S3935"/>
      <c r="T3935"/>
      <c r="U3935"/>
      <c r="V3935"/>
      <c r="W3935" s="115"/>
      <c r="AB3935" s="46"/>
      <c r="AC3935" s="46"/>
      <c r="AD3935" s="46"/>
      <c r="AE3935" s="46"/>
      <c r="AF3935" s="46"/>
    </row>
    <row r="3936" spans="1:32" x14ac:dyDescent="0.2">
      <c r="A3936"/>
      <c r="B3936"/>
      <c r="D3936"/>
      <c r="F3936"/>
      <c r="G3936"/>
      <c r="H3936"/>
      <c r="I3936"/>
      <c r="J3936"/>
      <c r="K3936"/>
      <c r="L3936"/>
      <c r="M3936"/>
      <c r="N3936"/>
      <c r="O3936"/>
      <c r="P3936"/>
      <c r="Q3936"/>
      <c r="R3936"/>
      <c r="S3936"/>
      <c r="T3936"/>
      <c r="U3936"/>
      <c r="V3936"/>
      <c r="W3936" s="115"/>
      <c r="AB3936" s="46"/>
      <c r="AC3936" s="46"/>
      <c r="AD3936" s="46"/>
      <c r="AE3936" s="46"/>
      <c r="AF3936" s="46"/>
    </row>
    <row r="3937" spans="1:32" x14ac:dyDescent="0.2">
      <c r="A3937"/>
      <c r="B3937"/>
      <c r="D3937"/>
      <c r="F3937"/>
      <c r="G3937"/>
      <c r="H3937"/>
      <c r="I3937"/>
      <c r="J3937"/>
      <c r="K3937"/>
      <c r="L3937"/>
      <c r="M3937"/>
      <c r="N3937"/>
      <c r="O3937"/>
      <c r="P3937"/>
      <c r="Q3937"/>
      <c r="R3937"/>
      <c r="S3937"/>
      <c r="T3937"/>
      <c r="U3937"/>
      <c r="V3937"/>
      <c r="W3937" s="115"/>
      <c r="AB3937" s="46"/>
      <c r="AC3937" s="46"/>
      <c r="AD3937" s="46"/>
      <c r="AE3937" s="46"/>
      <c r="AF3937" s="46"/>
    </row>
    <row r="3938" spans="1:32" x14ac:dyDescent="0.2">
      <c r="A3938"/>
      <c r="B3938"/>
      <c r="D3938"/>
      <c r="F3938"/>
      <c r="G3938"/>
      <c r="H3938"/>
      <c r="I3938"/>
      <c r="J3938"/>
      <c r="K3938"/>
      <c r="L3938"/>
      <c r="M3938"/>
      <c r="N3938"/>
      <c r="O3938"/>
      <c r="P3938"/>
      <c r="Q3938"/>
      <c r="R3938"/>
      <c r="S3938"/>
      <c r="T3938"/>
      <c r="U3938"/>
      <c r="V3938"/>
      <c r="W3938" s="115"/>
      <c r="AB3938" s="46"/>
      <c r="AC3938" s="46"/>
      <c r="AD3938" s="46"/>
      <c r="AE3938" s="46"/>
      <c r="AF3938" s="46"/>
    </row>
    <row r="3939" spans="1:32" x14ac:dyDescent="0.2">
      <c r="A3939"/>
      <c r="B3939"/>
      <c r="D3939"/>
      <c r="F3939"/>
      <c r="G3939"/>
      <c r="H3939"/>
      <c r="I3939"/>
      <c r="J3939"/>
      <c r="K3939"/>
      <c r="L3939"/>
      <c r="M3939"/>
      <c r="N3939"/>
      <c r="O3939"/>
      <c r="P3939"/>
      <c r="Q3939"/>
      <c r="R3939"/>
      <c r="S3939"/>
      <c r="T3939"/>
      <c r="U3939"/>
      <c r="V3939"/>
      <c r="W3939" s="115"/>
      <c r="AB3939" s="46"/>
      <c r="AC3939" s="46"/>
      <c r="AD3939" s="46"/>
      <c r="AE3939" s="46"/>
      <c r="AF3939" s="46"/>
    </row>
    <row r="3940" spans="1:32" x14ac:dyDescent="0.2">
      <c r="A3940"/>
      <c r="B3940"/>
      <c r="D3940"/>
      <c r="F3940"/>
      <c r="G3940"/>
      <c r="H3940"/>
      <c r="I3940"/>
      <c r="J3940"/>
      <c r="K3940"/>
      <c r="L3940"/>
      <c r="M3940"/>
      <c r="N3940"/>
      <c r="O3940"/>
      <c r="P3940"/>
      <c r="Q3940"/>
      <c r="R3940"/>
      <c r="S3940"/>
      <c r="T3940"/>
      <c r="U3940"/>
      <c r="V3940"/>
      <c r="W3940" s="115"/>
      <c r="AB3940" s="46"/>
      <c r="AC3940" s="46"/>
      <c r="AD3940" s="46"/>
      <c r="AE3940" s="46"/>
      <c r="AF3940" s="46"/>
    </row>
    <row r="3941" spans="1:32" x14ac:dyDescent="0.2">
      <c r="A3941"/>
      <c r="B3941"/>
      <c r="D3941"/>
      <c r="F3941"/>
      <c r="G3941"/>
      <c r="H3941"/>
      <c r="I3941"/>
      <c r="J3941"/>
      <c r="K3941"/>
      <c r="L3941"/>
      <c r="M3941"/>
      <c r="N3941"/>
      <c r="O3941"/>
      <c r="P3941"/>
      <c r="Q3941"/>
      <c r="R3941"/>
      <c r="S3941"/>
      <c r="T3941"/>
      <c r="U3941"/>
      <c r="V3941"/>
      <c r="W3941" s="115"/>
      <c r="AB3941" s="46"/>
      <c r="AC3941" s="46"/>
      <c r="AD3941" s="46"/>
      <c r="AE3941" s="46"/>
      <c r="AF3941" s="46"/>
    </row>
    <row r="3942" spans="1:32" x14ac:dyDescent="0.2">
      <c r="A3942"/>
      <c r="B3942"/>
      <c r="D3942"/>
      <c r="F3942"/>
      <c r="G3942"/>
      <c r="H3942"/>
      <c r="I3942"/>
      <c r="J3942"/>
      <c r="K3942"/>
      <c r="L3942"/>
      <c r="M3942"/>
      <c r="N3942"/>
      <c r="O3942"/>
      <c r="P3942"/>
      <c r="Q3942"/>
      <c r="R3942"/>
      <c r="S3942"/>
      <c r="T3942"/>
      <c r="U3942"/>
      <c r="V3942"/>
      <c r="W3942" s="115"/>
      <c r="AB3942" s="46"/>
      <c r="AC3942" s="46"/>
      <c r="AD3942" s="46"/>
      <c r="AE3942" s="46"/>
      <c r="AF3942" s="46"/>
    </row>
    <row r="3943" spans="1:32" x14ac:dyDescent="0.2">
      <c r="A3943"/>
      <c r="B3943"/>
      <c r="D3943"/>
      <c r="F3943"/>
      <c r="G3943"/>
      <c r="H3943"/>
      <c r="I3943"/>
      <c r="J3943"/>
      <c r="K3943"/>
      <c r="L3943"/>
      <c r="M3943"/>
      <c r="N3943"/>
      <c r="O3943"/>
      <c r="P3943"/>
      <c r="Q3943"/>
      <c r="R3943"/>
      <c r="S3943"/>
      <c r="T3943"/>
      <c r="U3943"/>
      <c r="V3943"/>
      <c r="W3943" s="115"/>
      <c r="AB3943" s="46"/>
      <c r="AC3943" s="46"/>
      <c r="AD3943" s="46"/>
      <c r="AE3943" s="46"/>
      <c r="AF3943" s="46"/>
    </row>
    <row r="3944" spans="1:32" x14ac:dyDescent="0.2">
      <c r="A3944"/>
      <c r="B3944"/>
      <c r="D3944"/>
      <c r="F3944"/>
      <c r="G3944"/>
      <c r="H3944"/>
      <c r="I3944"/>
      <c r="J3944"/>
      <c r="K3944"/>
      <c r="L3944"/>
      <c r="M3944"/>
      <c r="N3944"/>
      <c r="O3944"/>
      <c r="P3944"/>
      <c r="Q3944"/>
      <c r="R3944"/>
      <c r="S3944"/>
      <c r="T3944"/>
      <c r="U3944"/>
      <c r="V3944"/>
      <c r="W3944" s="115"/>
      <c r="AB3944" s="46"/>
      <c r="AC3944" s="46"/>
      <c r="AD3944" s="46"/>
      <c r="AE3944" s="46"/>
      <c r="AF3944" s="46"/>
    </row>
    <row r="3945" spans="1:32" x14ac:dyDescent="0.2">
      <c r="A3945"/>
      <c r="B3945"/>
      <c r="D3945"/>
      <c r="F3945"/>
      <c r="G3945"/>
      <c r="H3945"/>
      <c r="I3945"/>
      <c r="J3945"/>
      <c r="K3945"/>
      <c r="L3945"/>
      <c r="M3945"/>
      <c r="N3945"/>
      <c r="O3945"/>
      <c r="P3945"/>
      <c r="Q3945"/>
      <c r="R3945"/>
      <c r="S3945"/>
      <c r="T3945"/>
      <c r="U3945"/>
      <c r="V3945"/>
      <c r="W3945" s="115"/>
      <c r="AB3945" s="46"/>
      <c r="AC3945" s="46"/>
      <c r="AD3945" s="46"/>
      <c r="AE3945" s="46"/>
      <c r="AF3945" s="46"/>
    </row>
    <row r="3946" spans="1:32" x14ac:dyDescent="0.2">
      <c r="A3946"/>
      <c r="B3946"/>
      <c r="D3946"/>
      <c r="F3946"/>
      <c r="G3946"/>
      <c r="H3946"/>
      <c r="I3946"/>
      <c r="J3946"/>
      <c r="K3946"/>
      <c r="L3946"/>
      <c r="M3946"/>
      <c r="N3946"/>
      <c r="O3946"/>
      <c r="P3946"/>
      <c r="Q3946"/>
      <c r="R3946"/>
      <c r="S3946"/>
      <c r="T3946"/>
      <c r="U3946"/>
      <c r="V3946"/>
      <c r="W3946" s="115"/>
      <c r="AB3946" s="46"/>
      <c r="AC3946" s="46"/>
      <c r="AD3946" s="46"/>
      <c r="AE3946" s="46"/>
      <c r="AF3946" s="46"/>
    </row>
    <row r="3947" spans="1:32" x14ac:dyDescent="0.2">
      <c r="A3947"/>
      <c r="B3947"/>
      <c r="D3947"/>
      <c r="F3947"/>
      <c r="G3947"/>
      <c r="H3947"/>
      <c r="I3947"/>
      <c r="J3947"/>
      <c r="K3947"/>
      <c r="L3947"/>
      <c r="M3947"/>
      <c r="N3947"/>
      <c r="O3947"/>
      <c r="P3947"/>
      <c r="Q3947"/>
      <c r="R3947"/>
      <c r="S3947"/>
      <c r="T3947"/>
      <c r="U3947"/>
      <c r="V3947"/>
      <c r="W3947" s="115"/>
      <c r="AB3947" s="46"/>
      <c r="AC3947" s="46"/>
      <c r="AD3947" s="46"/>
      <c r="AE3947" s="46"/>
      <c r="AF3947" s="46"/>
    </row>
    <row r="3948" spans="1:32" x14ac:dyDescent="0.2">
      <c r="A3948"/>
      <c r="B3948"/>
      <c r="D3948"/>
      <c r="F3948"/>
      <c r="G3948"/>
      <c r="H3948"/>
      <c r="I3948"/>
      <c r="J3948"/>
      <c r="K3948"/>
      <c r="L3948"/>
      <c r="M3948"/>
      <c r="N3948"/>
      <c r="O3948"/>
      <c r="P3948"/>
      <c r="Q3948"/>
      <c r="R3948"/>
      <c r="S3948"/>
      <c r="T3948"/>
      <c r="U3948"/>
      <c r="V3948"/>
      <c r="W3948" s="115"/>
      <c r="AB3948" s="46"/>
      <c r="AC3948" s="46"/>
      <c r="AD3948" s="46"/>
      <c r="AE3948" s="46"/>
      <c r="AF3948" s="46"/>
    </row>
    <row r="3949" spans="1:32" x14ac:dyDescent="0.2">
      <c r="A3949"/>
      <c r="B3949"/>
      <c r="D3949"/>
      <c r="F3949"/>
      <c r="G3949"/>
      <c r="H3949"/>
      <c r="I3949"/>
      <c r="J3949"/>
      <c r="K3949"/>
      <c r="L3949"/>
      <c r="M3949"/>
      <c r="N3949"/>
      <c r="O3949"/>
      <c r="P3949"/>
      <c r="Q3949"/>
      <c r="R3949"/>
      <c r="S3949"/>
      <c r="T3949"/>
      <c r="U3949"/>
      <c r="V3949"/>
      <c r="W3949" s="115"/>
      <c r="AB3949" s="46"/>
      <c r="AC3949" s="46"/>
      <c r="AD3949" s="46"/>
      <c r="AE3949" s="46"/>
      <c r="AF3949" s="46"/>
    </row>
    <row r="3950" spans="1:32" x14ac:dyDescent="0.2">
      <c r="A3950"/>
      <c r="B3950"/>
      <c r="D3950"/>
      <c r="F3950"/>
      <c r="G3950"/>
      <c r="H3950"/>
      <c r="I3950"/>
      <c r="J3950"/>
      <c r="K3950"/>
      <c r="L3950"/>
      <c r="M3950"/>
      <c r="N3950"/>
      <c r="O3950"/>
      <c r="P3950"/>
      <c r="Q3950"/>
      <c r="R3950"/>
      <c r="S3950"/>
      <c r="T3950"/>
      <c r="U3950"/>
      <c r="V3950"/>
      <c r="W3950" s="115"/>
      <c r="AB3950" s="46"/>
      <c r="AC3950" s="46"/>
      <c r="AD3950" s="46"/>
      <c r="AE3950" s="46"/>
      <c r="AF3950" s="46"/>
    </row>
    <row r="3951" spans="1:32" x14ac:dyDescent="0.2">
      <c r="A3951"/>
      <c r="B3951"/>
      <c r="D3951"/>
      <c r="F3951"/>
      <c r="G3951"/>
      <c r="H3951"/>
      <c r="I3951"/>
      <c r="J3951"/>
      <c r="K3951"/>
      <c r="L3951"/>
      <c r="M3951"/>
      <c r="N3951"/>
      <c r="O3951"/>
      <c r="P3951"/>
      <c r="Q3951"/>
      <c r="R3951"/>
      <c r="S3951"/>
      <c r="T3951"/>
      <c r="U3951"/>
      <c r="V3951"/>
      <c r="W3951" s="115"/>
      <c r="AB3951" s="46"/>
      <c r="AC3951" s="46"/>
      <c r="AD3951" s="46"/>
      <c r="AE3951" s="46"/>
      <c r="AF3951" s="46"/>
    </row>
    <row r="3952" spans="1:32" x14ac:dyDescent="0.2">
      <c r="A3952"/>
      <c r="B3952"/>
      <c r="D3952"/>
      <c r="F3952"/>
      <c r="G3952"/>
      <c r="H3952"/>
      <c r="I3952"/>
      <c r="J3952"/>
      <c r="K3952"/>
      <c r="L3952"/>
      <c r="M3952"/>
      <c r="N3952"/>
      <c r="O3952"/>
      <c r="P3952"/>
      <c r="Q3952"/>
      <c r="R3952"/>
      <c r="S3952"/>
      <c r="T3952"/>
      <c r="U3952"/>
      <c r="V3952"/>
      <c r="W3952" s="115"/>
      <c r="AB3952" s="46"/>
      <c r="AC3952" s="46"/>
      <c r="AD3952" s="46"/>
      <c r="AE3952" s="46"/>
      <c r="AF3952" s="46"/>
    </row>
    <row r="3953" spans="1:32" x14ac:dyDescent="0.2">
      <c r="A3953"/>
      <c r="B3953"/>
      <c r="D3953"/>
      <c r="F3953"/>
      <c r="G3953"/>
      <c r="H3953"/>
      <c r="I3953"/>
      <c r="J3953"/>
      <c r="K3953"/>
      <c r="L3953"/>
      <c r="M3953"/>
      <c r="N3953"/>
      <c r="O3953"/>
      <c r="P3953"/>
      <c r="Q3953"/>
      <c r="R3953"/>
      <c r="S3953"/>
      <c r="T3953"/>
      <c r="U3953"/>
      <c r="V3953"/>
      <c r="W3953" s="115"/>
      <c r="AB3953" s="46"/>
      <c r="AC3953" s="46"/>
      <c r="AD3953" s="46"/>
      <c r="AE3953" s="46"/>
      <c r="AF3953" s="46"/>
    </row>
    <row r="3954" spans="1:32" x14ac:dyDescent="0.2">
      <c r="A3954"/>
      <c r="B3954"/>
      <c r="D3954"/>
      <c r="F3954"/>
      <c r="G3954"/>
      <c r="H3954"/>
      <c r="I3954"/>
      <c r="J3954"/>
      <c r="K3954"/>
      <c r="L3954"/>
      <c r="M3954"/>
      <c r="N3954"/>
      <c r="O3954"/>
      <c r="P3954"/>
      <c r="Q3954"/>
      <c r="R3954"/>
      <c r="S3954"/>
      <c r="T3954"/>
      <c r="U3954"/>
      <c r="V3954"/>
      <c r="W3954" s="115"/>
      <c r="AB3954" s="46"/>
      <c r="AC3954" s="46"/>
      <c r="AD3954" s="46"/>
      <c r="AE3954" s="46"/>
      <c r="AF3954" s="46"/>
    </row>
    <row r="3955" spans="1:32" x14ac:dyDescent="0.2">
      <c r="A3955"/>
      <c r="B3955"/>
      <c r="D3955"/>
      <c r="F3955"/>
      <c r="G3955"/>
      <c r="H3955"/>
      <c r="I3955"/>
      <c r="J3955"/>
      <c r="K3955"/>
      <c r="L3955"/>
      <c r="M3955"/>
      <c r="N3955"/>
      <c r="O3955"/>
      <c r="P3955"/>
      <c r="Q3955"/>
      <c r="R3955"/>
      <c r="S3955"/>
      <c r="T3955"/>
      <c r="U3955"/>
      <c r="V3955"/>
      <c r="W3955" s="115"/>
      <c r="AB3955" s="46"/>
      <c r="AC3955" s="46"/>
      <c r="AD3955" s="46"/>
      <c r="AE3955" s="46"/>
      <c r="AF3955" s="46"/>
    </row>
    <row r="3956" spans="1:32" x14ac:dyDescent="0.2">
      <c r="A3956"/>
      <c r="B3956"/>
      <c r="D3956"/>
      <c r="F3956"/>
      <c r="G3956"/>
      <c r="H3956"/>
      <c r="I3956"/>
      <c r="J3956"/>
      <c r="K3956"/>
      <c r="L3956"/>
      <c r="M3956"/>
      <c r="N3956"/>
      <c r="O3956"/>
      <c r="P3956"/>
      <c r="Q3956"/>
      <c r="R3956"/>
      <c r="S3956"/>
      <c r="T3956"/>
      <c r="U3956"/>
      <c r="V3956"/>
      <c r="W3956" s="115"/>
      <c r="AB3956" s="46"/>
      <c r="AC3956" s="46"/>
      <c r="AD3956" s="46"/>
      <c r="AE3956" s="46"/>
      <c r="AF3956" s="46"/>
    </row>
    <row r="3957" spans="1:32" x14ac:dyDescent="0.2">
      <c r="A3957"/>
      <c r="B3957"/>
      <c r="D3957"/>
      <c r="F3957"/>
      <c r="G3957"/>
      <c r="H3957"/>
      <c r="I3957"/>
      <c r="J3957"/>
      <c r="K3957"/>
      <c r="L3957"/>
      <c r="M3957"/>
      <c r="N3957"/>
      <c r="O3957"/>
      <c r="P3957"/>
      <c r="Q3957"/>
      <c r="R3957"/>
      <c r="S3957"/>
      <c r="T3957"/>
      <c r="U3957"/>
      <c r="V3957"/>
      <c r="W3957" s="115"/>
      <c r="AB3957" s="46"/>
      <c r="AC3957" s="46"/>
      <c r="AD3957" s="46"/>
      <c r="AE3957" s="46"/>
      <c r="AF3957" s="46"/>
    </row>
    <row r="3958" spans="1:32" x14ac:dyDescent="0.2">
      <c r="A3958"/>
      <c r="B3958"/>
      <c r="D3958"/>
      <c r="F3958"/>
      <c r="G3958"/>
      <c r="H3958"/>
      <c r="I3958"/>
      <c r="J3958"/>
      <c r="K3958"/>
      <c r="L3958"/>
      <c r="M3958"/>
      <c r="N3958"/>
      <c r="O3958"/>
      <c r="P3958"/>
      <c r="Q3958"/>
      <c r="R3958"/>
      <c r="S3958"/>
      <c r="T3958"/>
      <c r="U3958"/>
      <c r="V3958"/>
      <c r="W3958" s="115"/>
      <c r="AB3958" s="46"/>
      <c r="AC3958" s="46"/>
      <c r="AD3958" s="46"/>
      <c r="AE3958" s="46"/>
      <c r="AF3958" s="46"/>
    </row>
    <row r="3959" spans="1:32" x14ac:dyDescent="0.2">
      <c r="A3959"/>
      <c r="B3959"/>
      <c r="D3959"/>
      <c r="F3959"/>
      <c r="G3959"/>
      <c r="H3959"/>
      <c r="I3959"/>
      <c r="J3959"/>
      <c r="K3959"/>
      <c r="L3959"/>
      <c r="M3959"/>
      <c r="N3959"/>
      <c r="O3959"/>
      <c r="P3959"/>
      <c r="Q3959"/>
      <c r="R3959"/>
      <c r="S3959"/>
      <c r="T3959"/>
      <c r="U3959"/>
      <c r="V3959"/>
      <c r="W3959" s="115"/>
      <c r="AB3959" s="46"/>
      <c r="AC3959" s="46"/>
      <c r="AD3959" s="46"/>
      <c r="AE3959" s="46"/>
      <c r="AF3959" s="46"/>
    </row>
    <row r="3960" spans="1:32" x14ac:dyDescent="0.2">
      <c r="A3960"/>
      <c r="B3960"/>
      <c r="D3960"/>
      <c r="F3960"/>
      <c r="G3960"/>
      <c r="H3960"/>
      <c r="I3960"/>
      <c r="J3960"/>
      <c r="K3960"/>
      <c r="L3960"/>
      <c r="M3960"/>
      <c r="N3960"/>
      <c r="O3960"/>
      <c r="P3960"/>
      <c r="Q3960"/>
      <c r="R3960"/>
      <c r="S3960"/>
      <c r="T3960"/>
      <c r="U3960"/>
      <c r="V3960"/>
      <c r="W3960" s="115"/>
      <c r="AB3960" s="46"/>
      <c r="AC3960" s="46"/>
      <c r="AD3960" s="46"/>
      <c r="AE3960" s="46"/>
      <c r="AF3960" s="46"/>
    </row>
    <row r="3961" spans="1:32" x14ac:dyDescent="0.2">
      <c r="A3961"/>
      <c r="B3961"/>
      <c r="D3961"/>
      <c r="F3961"/>
      <c r="G3961"/>
      <c r="H3961"/>
      <c r="I3961"/>
      <c r="J3961"/>
      <c r="K3961"/>
      <c r="L3961"/>
      <c r="M3961"/>
      <c r="N3961"/>
      <c r="O3961"/>
      <c r="P3961"/>
      <c r="Q3961"/>
      <c r="R3961"/>
      <c r="S3961"/>
      <c r="T3961"/>
      <c r="U3961"/>
      <c r="V3961"/>
      <c r="W3961" s="115"/>
      <c r="AB3961" s="46"/>
      <c r="AC3961" s="46"/>
      <c r="AD3961" s="46"/>
      <c r="AE3961" s="46"/>
      <c r="AF3961" s="46"/>
    </row>
    <row r="3962" spans="1:32" x14ac:dyDescent="0.2">
      <c r="A3962"/>
      <c r="B3962"/>
      <c r="D3962"/>
      <c r="F3962"/>
      <c r="G3962"/>
      <c r="H3962"/>
      <c r="I3962"/>
      <c r="J3962"/>
      <c r="K3962"/>
      <c r="L3962"/>
      <c r="M3962"/>
      <c r="N3962"/>
      <c r="O3962"/>
      <c r="P3962"/>
      <c r="Q3962"/>
      <c r="R3962"/>
      <c r="S3962"/>
      <c r="T3962"/>
      <c r="U3962"/>
      <c r="V3962"/>
      <c r="W3962" s="115"/>
      <c r="AB3962" s="46"/>
      <c r="AC3962" s="46"/>
      <c r="AD3962" s="46"/>
      <c r="AE3962" s="46"/>
      <c r="AF3962" s="46"/>
    </row>
    <row r="3963" spans="1:32" x14ac:dyDescent="0.2">
      <c r="A3963"/>
      <c r="B3963"/>
      <c r="D3963"/>
      <c r="F3963"/>
      <c r="G3963"/>
      <c r="H3963"/>
      <c r="I3963"/>
      <c r="J3963"/>
      <c r="K3963"/>
      <c r="L3963"/>
      <c r="M3963"/>
      <c r="N3963"/>
      <c r="O3963"/>
      <c r="P3963"/>
      <c r="Q3963"/>
      <c r="R3963"/>
      <c r="S3963"/>
      <c r="T3963"/>
      <c r="U3963"/>
      <c r="V3963"/>
      <c r="W3963" s="115"/>
      <c r="AB3963" s="46"/>
      <c r="AC3963" s="46"/>
      <c r="AD3963" s="46"/>
      <c r="AE3963" s="46"/>
      <c r="AF3963" s="46"/>
    </row>
    <row r="3964" spans="1:32" x14ac:dyDescent="0.2">
      <c r="A3964"/>
      <c r="B3964"/>
      <c r="D3964"/>
      <c r="F3964"/>
      <c r="G3964"/>
      <c r="H3964"/>
      <c r="I3964"/>
      <c r="J3964"/>
      <c r="K3964"/>
      <c r="L3964"/>
      <c r="M3964"/>
      <c r="N3964"/>
      <c r="O3964"/>
      <c r="P3964"/>
      <c r="Q3964"/>
      <c r="R3964"/>
      <c r="S3964"/>
      <c r="T3964"/>
      <c r="U3964"/>
      <c r="V3964"/>
      <c r="W3964" s="115"/>
      <c r="AB3964" s="46"/>
      <c r="AC3964" s="46"/>
      <c r="AD3964" s="46"/>
      <c r="AE3964" s="46"/>
      <c r="AF3964" s="46"/>
    </row>
    <row r="3965" spans="1:32" x14ac:dyDescent="0.2">
      <c r="A3965"/>
      <c r="B3965"/>
      <c r="D3965"/>
      <c r="F3965"/>
      <c r="G3965"/>
      <c r="H3965"/>
      <c r="I3965"/>
      <c r="J3965"/>
      <c r="K3965"/>
      <c r="L3965"/>
      <c r="M3965"/>
      <c r="N3965"/>
      <c r="O3965"/>
      <c r="P3965"/>
      <c r="Q3965"/>
      <c r="R3965"/>
      <c r="S3965"/>
      <c r="T3965"/>
      <c r="U3965"/>
      <c r="V3965"/>
      <c r="W3965" s="115"/>
      <c r="AB3965" s="46"/>
      <c r="AC3965" s="46"/>
      <c r="AD3965" s="46"/>
      <c r="AE3965" s="46"/>
      <c r="AF3965" s="46"/>
    </row>
    <row r="3966" spans="1:32" x14ac:dyDescent="0.2">
      <c r="A3966"/>
      <c r="B3966"/>
      <c r="D3966"/>
      <c r="F3966"/>
      <c r="G3966"/>
      <c r="H3966"/>
      <c r="I3966"/>
      <c r="J3966"/>
      <c r="K3966"/>
      <c r="L3966"/>
      <c r="M3966"/>
      <c r="N3966"/>
      <c r="O3966"/>
      <c r="P3966"/>
      <c r="Q3966"/>
      <c r="R3966"/>
      <c r="S3966"/>
      <c r="T3966"/>
      <c r="U3966"/>
      <c r="V3966"/>
      <c r="W3966" s="115"/>
      <c r="AB3966" s="46"/>
      <c r="AC3966" s="46"/>
      <c r="AD3966" s="46"/>
      <c r="AE3966" s="46"/>
      <c r="AF3966" s="46"/>
    </row>
    <row r="3967" spans="1:32" x14ac:dyDescent="0.2">
      <c r="A3967"/>
      <c r="B3967"/>
      <c r="D3967"/>
      <c r="F3967"/>
      <c r="G3967"/>
      <c r="H3967"/>
      <c r="I3967"/>
      <c r="J3967"/>
      <c r="K3967"/>
      <c r="L3967"/>
      <c r="M3967"/>
      <c r="N3967"/>
      <c r="O3967"/>
      <c r="P3967"/>
      <c r="Q3967"/>
      <c r="R3967"/>
      <c r="S3967"/>
      <c r="T3967"/>
      <c r="U3967"/>
      <c r="V3967"/>
      <c r="W3967" s="115"/>
      <c r="AB3967" s="46"/>
      <c r="AC3967" s="46"/>
      <c r="AD3967" s="46"/>
      <c r="AE3967" s="46"/>
      <c r="AF3967" s="46"/>
    </row>
    <row r="3968" spans="1:32" x14ac:dyDescent="0.2">
      <c r="A3968"/>
      <c r="B3968"/>
      <c r="D3968"/>
      <c r="F3968"/>
      <c r="G3968"/>
      <c r="H3968"/>
      <c r="I3968"/>
      <c r="J3968"/>
      <c r="K3968"/>
      <c r="L3968"/>
      <c r="M3968"/>
      <c r="N3968"/>
      <c r="O3968"/>
      <c r="P3968"/>
      <c r="Q3968"/>
      <c r="R3968"/>
      <c r="S3968"/>
      <c r="T3968"/>
      <c r="U3968"/>
      <c r="V3968"/>
      <c r="W3968" s="115"/>
      <c r="AB3968" s="46"/>
      <c r="AC3968" s="46"/>
      <c r="AD3968" s="46"/>
      <c r="AE3968" s="46"/>
      <c r="AF3968" s="46"/>
    </row>
    <row r="3969" spans="1:32" x14ac:dyDescent="0.2">
      <c r="A3969"/>
      <c r="B3969"/>
      <c r="D3969"/>
      <c r="F3969"/>
      <c r="G3969"/>
      <c r="H3969"/>
      <c r="I3969"/>
      <c r="J3969"/>
      <c r="K3969"/>
      <c r="L3969"/>
      <c r="M3969"/>
      <c r="N3969"/>
      <c r="O3969"/>
      <c r="P3969"/>
      <c r="Q3969"/>
      <c r="R3969"/>
      <c r="S3969"/>
      <c r="T3969"/>
      <c r="U3969"/>
      <c r="V3969"/>
      <c r="W3969" s="115"/>
      <c r="AB3969" s="46"/>
      <c r="AC3969" s="46"/>
      <c r="AD3969" s="46"/>
      <c r="AE3969" s="46"/>
      <c r="AF3969" s="46"/>
    </row>
    <row r="3970" spans="1:32" x14ac:dyDescent="0.2">
      <c r="A3970"/>
      <c r="B3970"/>
      <c r="D3970"/>
      <c r="F3970"/>
      <c r="G3970"/>
      <c r="H3970"/>
      <c r="I3970"/>
      <c r="J3970"/>
      <c r="K3970"/>
      <c r="L3970"/>
      <c r="M3970"/>
      <c r="N3970"/>
      <c r="O3970"/>
      <c r="P3970"/>
      <c r="Q3970"/>
      <c r="R3970"/>
      <c r="S3970"/>
      <c r="T3970"/>
      <c r="U3970"/>
      <c r="V3970"/>
      <c r="W3970" s="115"/>
      <c r="AB3970" s="46"/>
      <c r="AC3970" s="46"/>
      <c r="AD3970" s="46"/>
      <c r="AE3970" s="46"/>
      <c r="AF3970" s="46"/>
    </row>
    <row r="3971" spans="1:32" x14ac:dyDescent="0.2">
      <c r="A3971"/>
      <c r="B3971"/>
      <c r="D3971"/>
      <c r="F3971"/>
      <c r="G3971"/>
      <c r="H3971"/>
      <c r="I3971"/>
      <c r="J3971"/>
      <c r="K3971"/>
      <c r="L3971"/>
      <c r="M3971"/>
      <c r="N3971"/>
      <c r="O3971"/>
      <c r="P3971"/>
      <c r="Q3971"/>
      <c r="R3971"/>
      <c r="S3971"/>
      <c r="T3971"/>
      <c r="U3971"/>
      <c r="V3971"/>
      <c r="W3971" s="115"/>
      <c r="AB3971" s="46"/>
      <c r="AC3971" s="46"/>
      <c r="AD3971" s="46"/>
      <c r="AE3971" s="46"/>
      <c r="AF3971" s="46"/>
    </row>
    <row r="3972" spans="1:32" x14ac:dyDescent="0.2">
      <c r="A3972"/>
      <c r="B3972"/>
      <c r="D3972"/>
      <c r="F3972"/>
      <c r="G3972"/>
      <c r="H3972"/>
      <c r="I3972"/>
      <c r="J3972"/>
      <c r="K3972"/>
      <c r="L3972"/>
      <c r="M3972"/>
      <c r="N3972"/>
      <c r="O3972"/>
      <c r="P3972"/>
      <c r="Q3972"/>
      <c r="R3972"/>
      <c r="S3972"/>
      <c r="T3972"/>
      <c r="U3972"/>
      <c r="V3972"/>
      <c r="W3972" s="115"/>
      <c r="AB3972" s="46"/>
      <c r="AC3972" s="46"/>
      <c r="AD3972" s="46"/>
      <c r="AE3972" s="46"/>
      <c r="AF3972" s="46"/>
    </row>
    <row r="3973" spans="1:32" x14ac:dyDescent="0.2">
      <c r="A3973"/>
      <c r="B3973"/>
      <c r="D3973"/>
      <c r="F3973"/>
      <c r="G3973"/>
      <c r="H3973"/>
      <c r="I3973"/>
      <c r="J3973"/>
      <c r="K3973"/>
      <c r="L3973"/>
      <c r="M3973"/>
      <c r="N3973"/>
      <c r="O3973"/>
      <c r="P3973"/>
      <c r="Q3973"/>
      <c r="R3973"/>
      <c r="S3973"/>
      <c r="T3973"/>
      <c r="U3973"/>
      <c r="V3973"/>
      <c r="W3973" s="115"/>
      <c r="AB3973" s="46"/>
      <c r="AC3973" s="46"/>
      <c r="AD3973" s="46"/>
      <c r="AE3973" s="46"/>
      <c r="AF3973" s="46"/>
    </row>
    <row r="3974" spans="1:32" x14ac:dyDescent="0.2">
      <c r="A3974"/>
      <c r="B3974"/>
      <c r="D3974"/>
      <c r="F3974"/>
      <c r="G3974"/>
      <c r="H3974"/>
      <c r="I3974"/>
      <c r="J3974"/>
      <c r="K3974"/>
      <c r="L3974"/>
      <c r="M3974"/>
      <c r="N3974"/>
      <c r="O3974"/>
      <c r="P3974"/>
      <c r="Q3974"/>
      <c r="R3974"/>
      <c r="S3974"/>
      <c r="T3974"/>
      <c r="U3974"/>
      <c r="V3974"/>
      <c r="W3974" s="115"/>
      <c r="AB3974" s="46"/>
      <c r="AC3974" s="46"/>
      <c r="AD3974" s="46"/>
      <c r="AE3974" s="46"/>
      <c r="AF3974" s="46"/>
    </row>
    <row r="3975" spans="1:32" x14ac:dyDescent="0.2">
      <c r="A3975"/>
      <c r="B3975"/>
      <c r="D3975"/>
      <c r="F3975"/>
      <c r="G3975"/>
      <c r="H3975"/>
      <c r="I3975"/>
      <c r="J3975"/>
      <c r="K3975"/>
      <c r="L3975"/>
      <c r="M3975"/>
      <c r="N3975"/>
      <c r="O3975"/>
      <c r="P3975"/>
      <c r="Q3975"/>
      <c r="R3975"/>
      <c r="S3975"/>
      <c r="T3975"/>
      <c r="U3975"/>
      <c r="V3975"/>
      <c r="W3975" s="115"/>
      <c r="AB3975" s="46"/>
      <c r="AC3975" s="46"/>
      <c r="AD3975" s="46"/>
      <c r="AE3975" s="46"/>
      <c r="AF3975" s="46"/>
    </row>
    <row r="3976" spans="1:32" x14ac:dyDescent="0.2">
      <c r="A3976"/>
      <c r="B3976"/>
      <c r="D3976"/>
      <c r="F3976"/>
      <c r="G3976"/>
      <c r="H3976"/>
      <c r="I3976"/>
      <c r="J3976"/>
      <c r="K3976"/>
      <c r="L3976"/>
      <c r="M3976"/>
      <c r="N3976"/>
      <c r="O3976"/>
      <c r="P3976"/>
      <c r="Q3976"/>
      <c r="R3976"/>
      <c r="S3976"/>
      <c r="T3976"/>
      <c r="U3976"/>
      <c r="V3976"/>
      <c r="W3976" s="115"/>
      <c r="AB3976" s="46"/>
      <c r="AC3976" s="46"/>
      <c r="AD3976" s="46"/>
      <c r="AE3976" s="46"/>
      <c r="AF3976" s="46"/>
    </row>
    <row r="3977" spans="1:32" x14ac:dyDescent="0.2">
      <c r="A3977"/>
      <c r="B3977"/>
      <c r="D3977"/>
      <c r="F3977"/>
      <c r="G3977"/>
      <c r="H3977"/>
      <c r="I3977"/>
      <c r="J3977"/>
      <c r="K3977"/>
      <c r="L3977"/>
      <c r="M3977"/>
      <c r="N3977"/>
      <c r="O3977"/>
      <c r="P3977"/>
      <c r="Q3977"/>
      <c r="R3977"/>
      <c r="S3977"/>
      <c r="T3977"/>
      <c r="U3977"/>
      <c r="V3977"/>
      <c r="W3977" s="115"/>
      <c r="AB3977" s="46"/>
      <c r="AC3977" s="46"/>
      <c r="AD3977" s="46"/>
      <c r="AE3977" s="46"/>
      <c r="AF3977" s="46"/>
    </row>
    <row r="3978" spans="1:32" x14ac:dyDescent="0.2">
      <c r="A3978"/>
      <c r="B3978"/>
      <c r="D3978"/>
      <c r="F3978"/>
      <c r="G3978"/>
      <c r="H3978"/>
      <c r="I3978"/>
      <c r="J3978"/>
      <c r="K3978"/>
      <c r="L3978"/>
      <c r="M3978"/>
      <c r="N3978"/>
      <c r="O3978"/>
      <c r="P3978"/>
      <c r="Q3978"/>
      <c r="R3978"/>
      <c r="S3978"/>
      <c r="T3978"/>
      <c r="U3978"/>
      <c r="V3978"/>
      <c r="W3978" s="115"/>
      <c r="AB3978" s="46"/>
      <c r="AC3978" s="46"/>
      <c r="AD3978" s="46"/>
      <c r="AE3978" s="46"/>
      <c r="AF3978" s="46"/>
    </row>
    <row r="3979" spans="1:32" x14ac:dyDescent="0.2">
      <c r="A3979"/>
      <c r="B3979"/>
      <c r="D3979"/>
      <c r="F3979"/>
      <c r="G3979"/>
      <c r="H3979"/>
      <c r="I3979"/>
      <c r="J3979"/>
      <c r="K3979"/>
      <c r="L3979"/>
      <c r="M3979"/>
      <c r="N3979"/>
      <c r="O3979"/>
      <c r="P3979"/>
      <c r="Q3979"/>
      <c r="R3979"/>
      <c r="S3979"/>
      <c r="T3979"/>
      <c r="U3979"/>
      <c r="V3979"/>
      <c r="W3979" s="115"/>
      <c r="AB3979" s="46"/>
      <c r="AC3979" s="46"/>
      <c r="AD3979" s="46"/>
      <c r="AE3979" s="46"/>
      <c r="AF3979" s="46"/>
    </row>
    <row r="3980" spans="1:32" x14ac:dyDescent="0.2">
      <c r="A3980"/>
      <c r="B3980"/>
      <c r="D3980"/>
      <c r="F3980"/>
      <c r="G3980"/>
      <c r="H3980"/>
      <c r="I3980"/>
      <c r="J3980"/>
      <c r="K3980"/>
      <c r="L3980"/>
      <c r="M3980"/>
      <c r="N3980"/>
      <c r="O3980"/>
      <c r="P3980"/>
      <c r="Q3980"/>
      <c r="R3980"/>
      <c r="S3980"/>
      <c r="T3980"/>
      <c r="U3980"/>
      <c r="V3980"/>
      <c r="W3980" s="115"/>
      <c r="AB3980" s="46"/>
      <c r="AC3980" s="46"/>
      <c r="AD3980" s="46"/>
      <c r="AE3980" s="46"/>
      <c r="AF3980" s="46"/>
    </row>
    <row r="3981" spans="1:32" x14ac:dyDescent="0.2">
      <c r="A3981"/>
      <c r="B3981"/>
      <c r="D3981"/>
      <c r="F3981"/>
      <c r="G3981"/>
      <c r="H3981"/>
      <c r="I3981"/>
      <c r="J3981"/>
      <c r="K3981"/>
      <c r="L3981"/>
      <c r="M3981"/>
      <c r="N3981"/>
      <c r="O3981"/>
      <c r="P3981"/>
      <c r="Q3981"/>
      <c r="R3981"/>
      <c r="S3981"/>
      <c r="T3981"/>
      <c r="U3981"/>
      <c r="V3981"/>
      <c r="W3981" s="115"/>
      <c r="AB3981" s="46"/>
      <c r="AC3981" s="46"/>
      <c r="AD3981" s="46"/>
      <c r="AE3981" s="46"/>
      <c r="AF3981" s="46"/>
    </row>
    <row r="3982" spans="1:32" x14ac:dyDescent="0.2">
      <c r="A3982"/>
      <c r="B3982"/>
      <c r="D3982"/>
      <c r="F3982"/>
      <c r="G3982"/>
      <c r="H3982"/>
      <c r="I3982"/>
      <c r="J3982"/>
      <c r="K3982"/>
      <c r="L3982"/>
      <c r="M3982"/>
      <c r="N3982"/>
      <c r="O3982"/>
      <c r="P3982"/>
      <c r="Q3982"/>
      <c r="R3982"/>
      <c r="S3982"/>
      <c r="T3982"/>
      <c r="U3982"/>
      <c r="V3982"/>
      <c r="W3982" s="115"/>
      <c r="AB3982" s="46"/>
      <c r="AC3982" s="46"/>
      <c r="AD3982" s="46"/>
      <c r="AE3982" s="46"/>
      <c r="AF3982" s="46"/>
    </row>
    <row r="3983" spans="1:32" x14ac:dyDescent="0.2">
      <c r="A3983"/>
      <c r="B3983"/>
      <c r="D3983"/>
      <c r="F3983"/>
      <c r="G3983"/>
      <c r="H3983"/>
      <c r="I3983"/>
      <c r="J3983"/>
      <c r="K3983"/>
      <c r="L3983"/>
      <c r="M3983"/>
      <c r="N3983"/>
      <c r="O3983"/>
      <c r="P3983"/>
      <c r="Q3983"/>
      <c r="R3983"/>
      <c r="S3983"/>
      <c r="T3983"/>
      <c r="U3983"/>
      <c r="V3983"/>
      <c r="W3983" s="115"/>
      <c r="AB3983" s="46"/>
      <c r="AC3983" s="46"/>
      <c r="AD3983" s="46"/>
      <c r="AE3983" s="46"/>
      <c r="AF3983" s="46"/>
    </row>
    <row r="3984" spans="1:32" x14ac:dyDescent="0.2">
      <c r="A3984"/>
      <c r="B3984"/>
      <c r="D3984"/>
      <c r="F3984"/>
      <c r="G3984"/>
      <c r="H3984"/>
      <c r="I3984"/>
      <c r="J3984"/>
      <c r="K3984"/>
      <c r="L3984"/>
      <c r="M3984"/>
      <c r="N3984"/>
      <c r="O3984"/>
      <c r="P3984"/>
      <c r="Q3984"/>
      <c r="R3984"/>
      <c r="S3984"/>
      <c r="T3984"/>
      <c r="U3984"/>
      <c r="V3984"/>
      <c r="W3984" s="115"/>
      <c r="AB3984" s="46"/>
      <c r="AC3984" s="46"/>
      <c r="AD3984" s="46"/>
      <c r="AE3984" s="46"/>
      <c r="AF3984" s="46"/>
    </row>
    <row r="3985" spans="1:32" x14ac:dyDescent="0.2">
      <c r="A3985"/>
      <c r="B3985"/>
      <c r="D3985"/>
      <c r="F3985"/>
      <c r="G3985"/>
      <c r="H3985"/>
      <c r="I3985"/>
      <c r="J3985"/>
      <c r="K3985"/>
      <c r="L3985"/>
      <c r="M3985"/>
      <c r="N3985"/>
      <c r="O3985"/>
      <c r="P3985"/>
      <c r="Q3985"/>
      <c r="R3985"/>
      <c r="S3985"/>
      <c r="T3985"/>
      <c r="U3985"/>
      <c r="V3985"/>
      <c r="W3985" s="115"/>
      <c r="AB3985" s="46"/>
      <c r="AC3985" s="46"/>
      <c r="AD3985" s="46"/>
      <c r="AE3985" s="46"/>
      <c r="AF3985" s="46"/>
    </row>
    <row r="3986" spans="1:32" x14ac:dyDescent="0.2">
      <c r="A3986"/>
      <c r="B3986"/>
      <c r="D3986"/>
      <c r="F3986"/>
      <c r="G3986"/>
      <c r="H3986"/>
      <c r="I3986"/>
      <c r="J3986"/>
      <c r="K3986"/>
      <c r="L3986"/>
      <c r="M3986"/>
      <c r="N3986"/>
      <c r="O3986"/>
      <c r="P3986"/>
      <c r="Q3986"/>
      <c r="R3986"/>
      <c r="S3986"/>
      <c r="T3986"/>
      <c r="U3986"/>
      <c r="V3986"/>
      <c r="W3986" s="115"/>
      <c r="AB3986" s="46"/>
      <c r="AC3986" s="46"/>
      <c r="AD3986" s="46"/>
      <c r="AE3986" s="46"/>
      <c r="AF3986" s="46"/>
    </row>
    <row r="3987" spans="1:32" x14ac:dyDescent="0.2">
      <c r="A3987"/>
      <c r="B3987"/>
      <c r="D3987"/>
      <c r="F3987"/>
      <c r="G3987"/>
      <c r="H3987"/>
      <c r="I3987"/>
      <c r="J3987"/>
      <c r="K3987"/>
      <c r="L3987"/>
      <c r="M3987"/>
      <c r="N3987"/>
      <c r="O3987"/>
      <c r="P3987"/>
      <c r="Q3987"/>
      <c r="R3987"/>
      <c r="S3987"/>
      <c r="T3987"/>
      <c r="U3987"/>
      <c r="V3987"/>
      <c r="W3987" s="115"/>
      <c r="AB3987" s="46"/>
      <c r="AC3987" s="46"/>
      <c r="AD3987" s="46"/>
      <c r="AE3987" s="46"/>
      <c r="AF3987" s="46"/>
    </row>
    <row r="3988" spans="1:32" x14ac:dyDescent="0.2">
      <c r="A3988"/>
      <c r="B3988"/>
      <c r="D3988"/>
      <c r="F3988"/>
      <c r="G3988"/>
      <c r="H3988"/>
      <c r="I3988"/>
      <c r="J3988"/>
      <c r="K3988"/>
      <c r="L3988"/>
      <c r="M3988"/>
      <c r="N3988"/>
      <c r="O3988"/>
      <c r="P3988"/>
      <c r="Q3988"/>
      <c r="R3988"/>
      <c r="S3988"/>
      <c r="T3988"/>
      <c r="U3988"/>
      <c r="V3988"/>
      <c r="W3988" s="115"/>
      <c r="AB3988" s="46"/>
      <c r="AC3988" s="46"/>
      <c r="AD3988" s="46"/>
      <c r="AE3988" s="46"/>
      <c r="AF3988" s="46"/>
    </row>
    <row r="3989" spans="1:32" x14ac:dyDescent="0.2">
      <c r="A3989"/>
      <c r="B3989"/>
      <c r="D3989"/>
      <c r="F3989"/>
      <c r="G3989"/>
      <c r="H3989"/>
      <c r="I3989"/>
      <c r="J3989"/>
      <c r="K3989"/>
      <c r="L3989"/>
      <c r="M3989"/>
      <c r="N3989"/>
      <c r="O3989"/>
      <c r="P3989"/>
      <c r="Q3989"/>
      <c r="R3989"/>
      <c r="S3989"/>
      <c r="T3989"/>
      <c r="U3989"/>
      <c r="V3989"/>
      <c r="W3989" s="115"/>
      <c r="AB3989" s="46"/>
      <c r="AC3989" s="46"/>
      <c r="AD3989" s="46"/>
      <c r="AE3989" s="46"/>
      <c r="AF3989" s="46"/>
    </row>
    <row r="3990" spans="1:32" x14ac:dyDescent="0.2">
      <c r="A3990"/>
      <c r="B3990"/>
      <c r="D3990"/>
      <c r="F3990"/>
      <c r="G3990"/>
      <c r="H3990"/>
      <c r="I3990"/>
      <c r="J3990"/>
      <c r="K3990"/>
      <c r="L3990"/>
      <c r="M3990"/>
      <c r="N3990"/>
      <c r="O3990"/>
      <c r="P3990"/>
      <c r="Q3990"/>
      <c r="R3990"/>
      <c r="S3990"/>
      <c r="T3990"/>
      <c r="U3990"/>
      <c r="V3990"/>
      <c r="W3990" s="115"/>
      <c r="AB3990" s="46"/>
      <c r="AC3990" s="46"/>
      <c r="AD3990" s="46"/>
      <c r="AE3990" s="46"/>
      <c r="AF3990" s="46"/>
    </row>
    <row r="3991" spans="1:32" x14ac:dyDescent="0.2">
      <c r="A3991"/>
      <c r="B3991"/>
      <c r="D3991"/>
      <c r="F3991"/>
      <c r="G3991"/>
      <c r="H3991"/>
      <c r="I3991"/>
      <c r="J3991"/>
      <c r="K3991"/>
      <c r="L3991"/>
      <c r="M3991"/>
      <c r="N3991"/>
      <c r="O3991"/>
      <c r="P3991"/>
      <c r="Q3991"/>
      <c r="R3991"/>
      <c r="S3991"/>
      <c r="T3991"/>
      <c r="U3991"/>
      <c r="V3991"/>
      <c r="W3991" s="115"/>
      <c r="AB3991" s="46"/>
      <c r="AC3991" s="46"/>
      <c r="AD3991" s="46"/>
      <c r="AE3991" s="46"/>
      <c r="AF3991" s="46"/>
    </row>
    <row r="3992" spans="1:32" x14ac:dyDescent="0.2">
      <c r="A3992"/>
      <c r="B3992"/>
      <c r="D3992"/>
      <c r="F3992"/>
      <c r="G3992"/>
      <c r="H3992"/>
      <c r="I3992"/>
      <c r="J3992"/>
      <c r="K3992"/>
      <c r="L3992"/>
      <c r="M3992"/>
      <c r="N3992"/>
      <c r="O3992"/>
      <c r="P3992"/>
      <c r="Q3992"/>
      <c r="R3992"/>
      <c r="S3992"/>
      <c r="T3992"/>
      <c r="U3992"/>
      <c r="V3992"/>
      <c r="W3992" s="115"/>
      <c r="AB3992" s="46"/>
      <c r="AC3992" s="46"/>
      <c r="AD3992" s="46"/>
      <c r="AE3992" s="46"/>
      <c r="AF3992" s="46"/>
    </row>
    <row r="3993" spans="1:32" x14ac:dyDescent="0.2">
      <c r="A3993"/>
      <c r="B3993"/>
      <c r="D3993"/>
      <c r="F3993"/>
      <c r="G3993"/>
      <c r="H3993"/>
      <c r="I3993"/>
      <c r="J3993"/>
      <c r="K3993"/>
      <c r="L3993"/>
      <c r="M3993"/>
      <c r="N3993"/>
      <c r="O3993"/>
      <c r="P3993"/>
      <c r="Q3993"/>
      <c r="R3993"/>
      <c r="S3993"/>
      <c r="T3993"/>
      <c r="U3993"/>
      <c r="V3993"/>
      <c r="W3993" s="115"/>
      <c r="AB3993" s="46"/>
      <c r="AC3993" s="46"/>
      <c r="AD3993" s="46"/>
      <c r="AE3993" s="46"/>
      <c r="AF3993" s="46"/>
    </row>
    <row r="3994" spans="1:32" x14ac:dyDescent="0.2">
      <c r="A3994"/>
      <c r="B3994"/>
      <c r="D3994"/>
      <c r="F3994"/>
      <c r="G3994"/>
      <c r="H3994"/>
      <c r="I3994"/>
      <c r="J3994"/>
      <c r="K3994"/>
      <c r="L3994"/>
      <c r="M3994"/>
      <c r="N3994"/>
      <c r="O3994"/>
      <c r="P3994"/>
      <c r="Q3994"/>
      <c r="R3994"/>
      <c r="S3994"/>
      <c r="T3994"/>
      <c r="U3994"/>
      <c r="V3994"/>
      <c r="W3994" s="115"/>
      <c r="AB3994" s="46"/>
      <c r="AC3994" s="46"/>
      <c r="AD3994" s="46"/>
      <c r="AE3994" s="46"/>
      <c r="AF3994" s="46"/>
    </row>
    <row r="3995" spans="1:32" x14ac:dyDescent="0.2">
      <c r="A3995"/>
      <c r="B3995"/>
      <c r="D3995"/>
      <c r="F3995"/>
      <c r="G3995"/>
      <c r="H3995"/>
      <c r="I3995"/>
      <c r="J3995"/>
      <c r="K3995"/>
      <c r="L3995"/>
      <c r="M3995"/>
      <c r="N3995"/>
      <c r="O3995"/>
      <c r="P3995"/>
      <c r="Q3995"/>
      <c r="R3995"/>
      <c r="S3995"/>
      <c r="T3995"/>
      <c r="U3995"/>
      <c r="V3995"/>
      <c r="W3995" s="115"/>
      <c r="AB3995" s="46"/>
      <c r="AC3995" s="46"/>
      <c r="AD3995" s="46"/>
      <c r="AE3995" s="46"/>
      <c r="AF3995" s="46"/>
    </row>
    <row r="3996" spans="1:32" x14ac:dyDescent="0.2">
      <c r="A3996"/>
      <c r="B3996"/>
      <c r="D3996"/>
      <c r="F3996"/>
      <c r="G3996"/>
      <c r="H3996"/>
      <c r="I3996"/>
      <c r="J3996"/>
      <c r="K3996"/>
      <c r="L3996"/>
      <c r="M3996"/>
      <c r="N3996"/>
      <c r="O3996"/>
      <c r="P3996"/>
      <c r="Q3996"/>
      <c r="R3996"/>
      <c r="S3996"/>
      <c r="T3996"/>
      <c r="U3996"/>
      <c r="V3996"/>
      <c r="W3996" s="115"/>
      <c r="AB3996" s="46"/>
      <c r="AC3996" s="46"/>
      <c r="AD3996" s="46"/>
      <c r="AE3996" s="46"/>
      <c r="AF3996" s="46"/>
    </row>
    <row r="3997" spans="1:32" x14ac:dyDescent="0.2">
      <c r="A3997"/>
      <c r="B3997"/>
      <c r="D3997"/>
      <c r="F3997"/>
      <c r="G3997"/>
      <c r="H3997"/>
      <c r="I3997"/>
      <c r="J3997"/>
      <c r="K3997"/>
      <c r="L3997"/>
      <c r="M3997"/>
      <c r="N3997"/>
      <c r="O3997"/>
      <c r="P3997"/>
      <c r="Q3997"/>
      <c r="R3997"/>
      <c r="S3997"/>
      <c r="T3997"/>
      <c r="U3997"/>
      <c r="V3997"/>
      <c r="W3997" s="115"/>
      <c r="AB3997" s="46"/>
      <c r="AC3997" s="46"/>
      <c r="AD3997" s="46"/>
      <c r="AE3997" s="46"/>
      <c r="AF3997" s="46"/>
    </row>
    <row r="3998" spans="1:32" x14ac:dyDescent="0.2">
      <c r="A3998"/>
      <c r="B3998"/>
      <c r="D3998"/>
      <c r="F3998"/>
      <c r="G3998"/>
      <c r="H3998"/>
      <c r="I3998"/>
      <c r="J3998"/>
      <c r="K3998"/>
      <c r="L3998"/>
      <c r="M3998"/>
      <c r="N3998"/>
      <c r="O3998"/>
      <c r="P3998"/>
      <c r="Q3998"/>
      <c r="R3998"/>
      <c r="S3998"/>
      <c r="T3998"/>
      <c r="U3998"/>
      <c r="V3998"/>
      <c r="W3998" s="115"/>
      <c r="AB3998" s="46"/>
      <c r="AC3998" s="46"/>
      <c r="AD3998" s="46"/>
      <c r="AE3998" s="46"/>
      <c r="AF3998" s="46"/>
    </row>
    <row r="3999" spans="1:32" x14ac:dyDescent="0.2">
      <c r="A3999"/>
      <c r="B3999"/>
      <c r="D3999"/>
      <c r="F3999"/>
      <c r="G3999"/>
      <c r="H3999"/>
      <c r="I3999"/>
      <c r="J3999"/>
      <c r="K3999"/>
      <c r="L3999"/>
      <c r="M3999"/>
      <c r="N3999"/>
      <c r="O3999"/>
      <c r="P3999"/>
      <c r="Q3999"/>
      <c r="R3999"/>
      <c r="S3999"/>
      <c r="T3999"/>
      <c r="U3999"/>
      <c r="V3999"/>
      <c r="W3999" s="115"/>
      <c r="AB3999" s="46"/>
      <c r="AC3999" s="46"/>
      <c r="AD3999" s="46"/>
      <c r="AE3999" s="46"/>
      <c r="AF3999" s="46"/>
    </row>
    <row r="4000" spans="1:32" x14ac:dyDescent="0.2">
      <c r="A4000"/>
      <c r="B4000"/>
      <c r="D4000"/>
      <c r="F4000"/>
      <c r="G4000"/>
      <c r="H4000"/>
      <c r="I4000"/>
      <c r="J4000"/>
      <c r="K4000"/>
      <c r="L4000"/>
      <c r="M4000"/>
      <c r="N4000"/>
      <c r="O4000"/>
      <c r="P4000"/>
      <c r="Q4000"/>
      <c r="R4000"/>
      <c r="S4000"/>
      <c r="T4000"/>
      <c r="U4000"/>
      <c r="V4000"/>
      <c r="W4000" s="115"/>
      <c r="AB4000" s="46"/>
      <c r="AC4000" s="46"/>
      <c r="AD4000" s="46"/>
      <c r="AE4000" s="46"/>
      <c r="AF4000" s="46"/>
    </row>
    <row r="4001" spans="1:32" x14ac:dyDescent="0.2">
      <c r="A4001"/>
      <c r="B4001"/>
      <c r="D4001"/>
      <c r="F4001"/>
      <c r="G4001"/>
      <c r="H4001"/>
      <c r="I4001"/>
      <c r="J4001"/>
      <c r="K4001"/>
      <c r="L4001"/>
      <c r="M4001"/>
      <c r="N4001"/>
      <c r="O4001"/>
      <c r="P4001"/>
      <c r="Q4001"/>
      <c r="R4001"/>
      <c r="S4001"/>
      <c r="T4001"/>
      <c r="U4001"/>
      <c r="V4001"/>
      <c r="W4001" s="115"/>
      <c r="AB4001" s="46"/>
      <c r="AC4001" s="46"/>
      <c r="AD4001" s="46"/>
      <c r="AE4001" s="46"/>
      <c r="AF4001" s="46"/>
    </row>
    <row r="4002" spans="1:32" x14ac:dyDescent="0.2">
      <c r="A4002"/>
      <c r="B4002"/>
      <c r="D4002"/>
      <c r="F4002"/>
      <c r="G4002"/>
      <c r="H4002"/>
      <c r="I4002"/>
      <c r="J4002"/>
      <c r="K4002"/>
      <c r="L4002"/>
      <c r="M4002"/>
      <c r="N4002"/>
      <c r="O4002"/>
      <c r="P4002"/>
      <c r="Q4002"/>
      <c r="R4002"/>
      <c r="S4002"/>
      <c r="T4002"/>
      <c r="U4002"/>
      <c r="V4002"/>
      <c r="W4002" s="115"/>
      <c r="AB4002" s="46"/>
      <c r="AC4002" s="46"/>
      <c r="AD4002" s="46"/>
      <c r="AE4002" s="46"/>
      <c r="AF4002" s="46"/>
    </row>
    <row r="4003" spans="1:32" x14ac:dyDescent="0.2">
      <c r="A4003"/>
      <c r="B4003"/>
      <c r="D4003"/>
      <c r="F4003"/>
      <c r="G4003"/>
      <c r="H4003"/>
      <c r="I4003"/>
      <c r="J4003"/>
      <c r="K4003"/>
      <c r="L4003"/>
      <c r="M4003"/>
      <c r="N4003"/>
      <c r="O4003"/>
      <c r="P4003"/>
      <c r="Q4003"/>
      <c r="R4003"/>
      <c r="S4003"/>
      <c r="T4003"/>
      <c r="U4003"/>
      <c r="V4003"/>
      <c r="W4003" s="115"/>
      <c r="AB4003" s="46"/>
      <c r="AC4003" s="46"/>
      <c r="AD4003" s="46"/>
      <c r="AE4003" s="46"/>
      <c r="AF4003" s="46"/>
    </row>
    <row r="4004" spans="1:32" x14ac:dyDescent="0.2">
      <c r="A4004"/>
      <c r="B4004"/>
      <c r="D4004"/>
      <c r="F4004"/>
      <c r="G4004"/>
      <c r="H4004"/>
      <c r="I4004"/>
      <c r="J4004"/>
      <c r="K4004"/>
      <c r="L4004"/>
      <c r="M4004"/>
      <c r="N4004"/>
      <c r="O4004"/>
      <c r="P4004"/>
      <c r="Q4004"/>
      <c r="R4004"/>
      <c r="S4004"/>
      <c r="T4004"/>
      <c r="U4004"/>
      <c r="V4004"/>
      <c r="W4004" s="115"/>
      <c r="AB4004" s="46"/>
      <c r="AC4004" s="46"/>
      <c r="AD4004" s="46"/>
      <c r="AE4004" s="46"/>
      <c r="AF4004" s="46"/>
    </row>
    <row r="4005" spans="1:32" x14ac:dyDescent="0.2">
      <c r="A4005"/>
      <c r="B4005"/>
      <c r="D4005"/>
      <c r="F4005"/>
      <c r="G4005"/>
      <c r="H4005"/>
      <c r="I4005"/>
      <c r="J4005"/>
      <c r="K4005"/>
      <c r="L4005"/>
      <c r="M4005"/>
      <c r="N4005"/>
      <c r="O4005"/>
      <c r="P4005"/>
      <c r="Q4005"/>
      <c r="R4005"/>
      <c r="S4005"/>
      <c r="T4005"/>
      <c r="U4005"/>
      <c r="V4005"/>
      <c r="W4005" s="115"/>
      <c r="AB4005" s="46"/>
      <c r="AC4005" s="46"/>
      <c r="AD4005" s="46"/>
      <c r="AE4005" s="46"/>
      <c r="AF4005" s="46"/>
    </row>
    <row r="4006" spans="1:32" x14ac:dyDescent="0.2">
      <c r="A4006"/>
      <c r="B4006"/>
      <c r="D4006"/>
      <c r="F4006"/>
      <c r="G4006"/>
      <c r="H4006"/>
      <c r="I4006"/>
      <c r="J4006"/>
      <c r="K4006"/>
      <c r="L4006"/>
      <c r="M4006"/>
      <c r="N4006"/>
      <c r="O4006"/>
      <c r="P4006"/>
      <c r="Q4006"/>
      <c r="R4006"/>
      <c r="S4006"/>
      <c r="T4006"/>
      <c r="U4006"/>
      <c r="V4006"/>
      <c r="W4006" s="115"/>
      <c r="AB4006" s="46"/>
      <c r="AC4006" s="46"/>
      <c r="AD4006" s="46"/>
      <c r="AE4006" s="46"/>
      <c r="AF4006" s="46"/>
    </row>
    <row r="4007" spans="1:32" x14ac:dyDescent="0.2">
      <c r="A4007"/>
      <c r="B4007"/>
      <c r="D4007"/>
      <c r="F4007"/>
      <c r="G4007"/>
      <c r="H4007"/>
      <c r="I4007"/>
      <c r="J4007"/>
      <c r="K4007"/>
      <c r="L4007"/>
      <c r="M4007"/>
      <c r="N4007"/>
      <c r="O4007"/>
      <c r="P4007"/>
      <c r="Q4007"/>
      <c r="R4007"/>
      <c r="S4007"/>
      <c r="T4007"/>
      <c r="U4007"/>
      <c r="V4007"/>
      <c r="W4007" s="115"/>
      <c r="AB4007" s="46"/>
      <c r="AC4007" s="46"/>
      <c r="AD4007" s="46"/>
      <c r="AE4007" s="46"/>
      <c r="AF4007" s="46"/>
    </row>
    <row r="4008" spans="1:32" x14ac:dyDescent="0.2">
      <c r="A4008"/>
      <c r="B4008"/>
      <c r="D4008"/>
      <c r="F4008"/>
      <c r="G4008"/>
      <c r="H4008"/>
      <c r="I4008"/>
      <c r="J4008"/>
      <c r="K4008"/>
      <c r="L4008"/>
      <c r="M4008"/>
      <c r="N4008"/>
      <c r="O4008"/>
      <c r="P4008"/>
      <c r="Q4008"/>
      <c r="R4008"/>
      <c r="S4008"/>
      <c r="T4008"/>
      <c r="U4008"/>
      <c r="V4008"/>
      <c r="W4008" s="115"/>
      <c r="AB4008" s="46"/>
      <c r="AC4008" s="46"/>
      <c r="AD4008" s="46"/>
      <c r="AE4008" s="46"/>
      <c r="AF4008" s="46"/>
    </row>
    <row r="4009" spans="1:32" x14ac:dyDescent="0.2">
      <c r="A4009"/>
      <c r="B4009"/>
      <c r="D4009"/>
      <c r="F4009"/>
      <c r="G4009"/>
      <c r="H4009"/>
      <c r="I4009"/>
      <c r="J4009"/>
      <c r="K4009"/>
      <c r="L4009"/>
      <c r="M4009"/>
      <c r="N4009"/>
      <c r="O4009"/>
      <c r="P4009"/>
      <c r="Q4009"/>
      <c r="R4009"/>
      <c r="S4009"/>
      <c r="T4009"/>
      <c r="U4009"/>
      <c r="V4009"/>
      <c r="W4009" s="115"/>
      <c r="AB4009" s="46"/>
      <c r="AC4009" s="46"/>
      <c r="AD4009" s="46"/>
      <c r="AE4009" s="46"/>
      <c r="AF4009" s="46"/>
    </row>
    <row r="4010" spans="1:32" x14ac:dyDescent="0.2">
      <c r="A4010"/>
      <c r="B4010"/>
      <c r="D4010"/>
      <c r="F4010"/>
      <c r="G4010"/>
      <c r="H4010"/>
      <c r="I4010"/>
      <c r="J4010"/>
      <c r="K4010"/>
      <c r="L4010"/>
      <c r="M4010"/>
      <c r="N4010"/>
      <c r="O4010"/>
      <c r="P4010"/>
      <c r="Q4010"/>
      <c r="R4010"/>
      <c r="S4010"/>
      <c r="T4010"/>
      <c r="U4010"/>
      <c r="V4010"/>
      <c r="W4010" s="115"/>
      <c r="AB4010" s="46"/>
      <c r="AC4010" s="46"/>
      <c r="AD4010" s="46"/>
      <c r="AE4010" s="46"/>
      <c r="AF4010" s="46"/>
    </row>
    <row r="4011" spans="1:32" x14ac:dyDescent="0.2">
      <c r="A4011"/>
      <c r="B4011"/>
      <c r="D4011"/>
      <c r="F4011"/>
      <c r="G4011"/>
      <c r="H4011"/>
      <c r="I4011"/>
      <c r="J4011"/>
      <c r="K4011"/>
      <c r="L4011"/>
      <c r="M4011"/>
      <c r="N4011"/>
      <c r="O4011"/>
      <c r="P4011"/>
      <c r="Q4011"/>
      <c r="R4011"/>
      <c r="S4011"/>
      <c r="T4011"/>
      <c r="U4011"/>
      <c r="V4011"/>
      <c r="W4011" s="115"/>
      <c r="AB4011" s="46"/>
      <c r="AC4011" s="46"/>
      <c r="AD4011" s="46"/>
      <c r="AE4011" s="46"/>
      <c r="AF4011" s="46"/>
    </row>
    <row r="4012" spans="1:32" x14ac:dyDescent="0.2">
      <c r="A4012"/>
      <c r="B4012"/>
      <c r="D4012"/>
      <c r="F4012"/>
      <c r="G4012"/>
      <c r="H4012"/>
      <c r="I4012"/>
      <c r="J4012"/>
      <c r="K4012"/>
      <c r="L4012"/>
      <c r="M4012"/>
      <c r="N4012"/>
      <c r="O4012"/>
      <c r="P4012"/>
      <c r="Q4012"/>
      <c r="R4012"/>
      <c r="S4012"/>
      <c r="T4012"/>
      <c r="U4012"/>
      <c r="V4012"/>
      <c r="W4012" s="115"/>
      <c r="AB4012" s="46"/>
      <c r="AC4012" s="46"/>
      <c r="AD4012" s="46"/>
      <c r="AE4012" s="46"/>
      <c r="AF4012" s="46"/>
    </row>
    <row r="4013" spans="1:32" x14ac:dyDescent="0.2">
      <c r="A4013"/>
      <c r="B4013"/>
      <c r="D4013"/>
      <c r="F4013"/>
      <c r="G4013"/>
      <c r="H4013"/>
      <c r="I4013"/>
      <c r="J4013"/>
      <c r="K4013"/>
      <c r="L4013"/>
      <c r="M4013"/>
      <c r="N4013"/>
      <c r="O4013"/>
      <c r="P4013"/>
      <c r="Q4013"/>
      <c r="R4013"/>
      <c r="S4013"/>
      <c r="T4013"/>
      <c r="U4013"/>
      <c r="V4013"/>
      <c r="W4013" s="115"/>
      <c r="AB4013" s="46"/>
      <c r="AC4013" s="46"/>
      <c r="AD4013" s="46"/>
      <c r="AE4013" s="46"/>
      <c r="AF4013" s="46"/>
    </row>
    <row r="4014" spans="1:32" x14ac:dyDescent="0.2">
      <c r="A4014"/>
      <c r="B4014"/>
      <c r="D4014"/>
      <c r="F4014"/>
      <c r="G4014"/>
      <c r="H4014"/>
      <c r="I4014"/>
      <c r="J4014"/>
      <c r="K4014"/>
      <c r="L4014"/>
      <c r="M4014"/>
      <c r="N4014"/>
      <c r="O4014"/>
      <c r="P4014"/>
      <c r="Q4014"/>
      <c r="R4014"/>
      <c r="S4014"/>
      <c r="T4014"/>
      <c r="U4014"/>
      <c r="V4014"/>
      <c r="W4014" s="115"/>
      <c r="AB4014" s="46"/>
      <c r="AC4014" s="46"/>
      <c r="AD4014" s="46"/>
      <c r="AE4014" s="46"/>
      <c r="AF4014" s="46"/>
    </row>
    <row r="4015" spans="1:32" x14ac:dyDescent="0.2">
      <c r="A4015"/>
      <c r="B4015"/>
      <c r="D4015"/>
      <c r="F4015"/>
      <c r="G4015"/>
      <c r="H4015"/>
      <c r="I4015"/>
      <c r="J4015"/>
      <c r="K4015"/>
      <c r="L4015"/>
      <c r="M4015"/>
      <c r="N4015"/>
      <c r="O4015"/>
      <c r="P4015"/>
      <c r="Q4015"/>
      <c r="R4015"/>
      <c r="S4015"/>
      <c r="T4015"/>
      <c r="U4015"/>
      <c r="V4015"/>
      <c r="W4015" s="115"/>
      <c r="AB4015" s="46"/>
      <c r="AC4015" s="46"/>
      <c r="AD4015" s="46"/>
      <c r="AE4015" s="46"/>
      <c r="AF4015" s="46"/>
    </row>
    <row r="4016" spans="1:32" x14ac:dyDescent="0.2">
      <c r="A4016"/>
      <c r="B4016"/>
      <c r="D4016"/>
      <c r="F4016"/>
      <c r="G4016"/>
      <c r="H4016"/>
      <c r="I4016"/>
      <c r="J4016"/>
      <c r="K4016"/>
      <c r="L4016"/>
      <c r="M4016"/>
      <c r="N4016"/>
      <c r="O4016"/>
      <c r="P4016"/>
      <c r="Q4016"/>
      <c r="R4016"/>
      <c r="S4016"/>
      <c r="T4016"/>
      <c r="U4016"/>
      <c r="V4016"/>
      <c r="W4016" s="115"/>
      <c r="AB4016" s="46"/>
      <c r="AC4016" s="46"/>
      <c r="AD4016" s="46"/>
      <c r="AE4016" s="46"/>
      <c r="AF4016" s="46"/>
    </row>
    <row r="4017" spans="1:32" x14ac:dyDescent="0.2">
      <c r="A4017"/>
      <c r="B4017"/>
      <c r="D4017"/>
      <c r="F4017"/>
      <c r="G4017"/>
      <c r="H4017"/>
      <c r="I4017"/>
      <c r="J4017"/>
      <c r="K4017"/>
      <c r="L4017"/>
      <c r="M4017"/>
      <c r="N4017"/>
      <c r="O4017"/>
      <c r="P4017"/>
      <c r="Q4017"/>
      <c r="R4017"/>
      <c r="S4017"/>
      <c r="T4017"/>
      <c r="U4017"/>
      <c r="V4017"/>
      <c r="W4017" s="115"/>
      <c r="AB4017" s="46"/>
      <c r="AC4017" s="46"/>
      <c r="AD4017" s="46"/>
      <c r="AE4017" s="46"/>
      <c r="AF4017" s="46"/>
    </row>
    <row r="4018" spans="1:32" x14ac:dyDescent="0.2">
      <c r="A4018"/>
      <c r="B4018"/>
      <c r="D4018"/>
      <c r="F4018"/>
      <c r="G4018"/>
      <c r="H4018"/>
      <c r="I4018"/>
      <c r="J4018"/>
      <c r="K4018"/>
      <c r="L4018"/>
      <c r="M4018"/>
      <c r="N4018"/>
      <c r="O4018"/>
      <c r="P4018"/>
      <c r="Q4018"/>
      <c r="R4018"/>
      <c r="S4018"/>
      <c r="T4018"/>
      <c r="U4018"/>
      <c r="V4018"/>
      <c r="W4018" s="115"/>
      <c r="AB4018" s="46"/>
      <c r="AC4018" s="46"/>
      <c r="AD4018" s="46"/>
      <c r="AE4018" s="46"/>
      <c r="AF4018" s="46"/>
    </row>
    <row r="4019" spans="1:32" x14ac:dyDescent="0.2">
      <c r="A4019"/>
      <c r="B4019"/>
      <c r="D4019"/>
      <c r="F4019"/>
      <c r="G4019"/>
      <c r="H4019"/>
      <c r="I4019"/>
      <c r="J4019"/>
      <c r="K4019"/>
      <c r="L4019"/>
      <c r="M4019"/>
      <c r="N4019"/>
      <c r="O4019"/>
      <c r="P4019"/>
      <c r="Q4019"/>
      <c r="R4019"/>
      <c r="S4019"/>
      <c r="T4019"/>
      <c r="U4019"/>
      <c r="V4019"/>
      <c r="W4019" s="115"/>
      <c r="AB4019" s="46"/>
      <c r="AC4019" s="46"/>
      <c r="AD4019" s="46"/>
      <c r="AE4019" s="46"/>
      <c r="AF4019" s="46"/>
    </row>
    <row r="4020" spans="1:32" x14ac:dyDescent="0.2">
      <c r="A4020"/>
      <c r="B4020"/>
      <c r="D4020"/>
      <c r="F4020"/>
      <c r="G4020"/>
      <c r="H4020"/>
      <c r="I4020"/>
      <c r="J4020"/>
      <c r="K4020"/>
      <c r="L4020"/>
      <c r="M4020"/>
      <c r="N4020"/>
      <c r="O4020"/>
      <c r="P4020"/>
      <c r="Q4020"/>
      <c r="R4020"/>
      <c r="S4020"/>
      <c r="T4020"/>
      <c r="U4020"/>
      <c r="V4020"/>
      <c r="W4020" s="115"/>
      <c r="AB4020" s="46"/>
      <c r="AC4020" s="46"/>
      <c r="AD4020" s="46"/>
      <c r="AE4020" s="46"/>
      <c r="AF4020" s="46"/>
    </row>
    <row r="4021" spans="1:32" x14ac:dyDescent="0.2">
      <c r="A4021"/>
      <c r="B4021"/>
      <c r="D4021"/>
      <c r="F4021"/>
      <c r="G4021"/>
      <c r="H4021"/>
      <c r="I4021"/>
      <c r="J4021"/>
      <c r="K4021"/>
      <c r="L4021"/>
      <c r="M4021"/>
      <c r="N4021"/>
      <c r="O4021"/>
      <c r="P4021"/>
      <c r="Q4021"/>
      <c r="R4021"/>
      <c r="S4021"/>
      <c r="T4021"/>
      <c r="U4021"/>
      <c r="V4021"/>
      <c r="W4021" s="115"/>
      <c r="AB4021" s="46"/>
      <c r="AC4021" s="46"/>
      <c r="AD4021" s="46"/>
      <c r="AE4021" s="46"/>
      <c r="AF4021" s="46"/>
    </row>
    <row r="4022" spans="1:32" x14ac:dyDescent="0.2">
      <c r="A4022"/>
      <c r="B4022"/>
      <c r="D4022"/>
      <c r="F4022"/>
      <c r="G4022"/>
      <c r="H4022"/>
      <c r="I4022"/>
      <c r="J4022"/>
      <c r="K4022"/>
      <c r="L4022"/>
      <c r="M4022"/>
      <c r="N4022"/>
      <c r="O4022"/>
      <c r="P4022"/>
      <c r="Q4022"/>
      <c r="R4022"/>
      <c r="S4022"/>
      <c r="T4022"/>
      <c r="U4022"/>
      <c r="V4022"/>
      <c r="W4022" s="115"/>
      <c r="AB4022" s="46"/>
      <c r="AC4022" s="46"/>
      <c r="AD4022" s="46"/>
      <c r="AE4022" s="46"/>
      <c r="AF4022" s="46"/>
    </row>
    <row r="4023" spans="1:32" x14ac:dyDescent="0.2">
      <c r="A4023"/>
      <c r="B4023"/>
      <c r="D4023"/>
      <c r="F4023"/>
      <c r="G4023"/>
      <c r="H4023"/>
      <c r="I4023"/>
      <c r="J4023"/>
      <c r="K4023"/>
      <c r="L4023"/>
      <c r="M4023"/>
      <c r="N4023"/>
      <c r="O4023"/>
      <c r="P4023"/>
      <c r="Q4023"/>
      <c r="R4023"/>
      <c r="S4023"/>
      <c r="T4023"/>
      <c r="U4023"/>
      <c r="V4023"/>
      <c r="W4023" s="115"/>
      <c r="AB4023" s="46"/>
      <c r="AC4023" s="46"/>
      <c r="AD4023" s="46"/>
      <c r="AE4023" s="46"/>
      <c r="AF4023" s="46"/>
    </row>
    <row r="4024" spans="1:32" x14ac:dyDescent="0.2">
      <c r="A4024"/>
      <c r="B4024"/>
      <c r="D4024"/>
      <c r="F4024"/>
      <c r="G4024"/>
      <c r="H4024"/>
      <c r="I4024"/>
      <c r="J4024"/>
      <c r="K4024"/>
      <c r="L4024"/>
      <c r="M4024"/>
      <c r="N4024"/>
      <c r="O4024"/>
      <c r="P4024"/>
      <c r="Q4024"/>
      <c r="R4024"/>
      <c r="S4024"/>
      <c r="T4024"/>
      <c r="U4024"/>
      <c r="V4024"/>
      <c r="W4024" s="115"/>
      <c r="AB4024" s="46"/>
      <c r="AC4024" s="46"/>
      <c r="AD4024" s="46"/>
      <c r="AE4024" s="46"/>
      <c r="AF4024" s="46"/>
    </row>
    <row r="4025" spans="1:32" x14ac:dyDescent="0.2">
      <c r="A4025"/>
      <c r="B4025"/>
      <c r="D4025"/>
      <c r="F4025"/>
      <c r="G4025"/>
      <c r="H4025"/>
      <c r="I4025"/>
      <c r="J4025"/>
      <c r="K4025"/>
      <c r="L4025"/>
      <c r="M4025"/>
      <c r="N4025"/>
      <c r="O4025"/>
      <c r="P4025"/>
      <c r="Q4025"/>
      <c r="R4025"/>
      <c r="S4025"/>
      <c r="T4025"/>
      <c r="U4025"/>
      <c r="V4025"/>
      <c r="W4025" s="115"/>
      <c r="AB4025" s="46"/>
      <c r="AC4025" s="46"/>
      <c r="AD4025" s="46"/>
      <c r="AE4025" s="46"/>
      <c r="AF4025" s="46"/>
    </row>
    <row r="4026" spans="1:32" x14ac:dyDescent="0.2">
      <c r="A4026"/>
      <c r="B4026"/>
      <c r="D4026"/>
      <c r="F4026"/>
      <c r="G4026"/>
      <c r="H4026"/>
      <c r="I4026"/>
      <c r="J4026"/>
      <c r="K4026"/>
      <c r="L4026"/>
      <c r="M4026"/>
      <c r="N4026"/>
      <c r="O4026"/>
      <c r="P4026"/>
      <c r="Q4026"/>
      <c r="R4026"/>
      <c r="S4026"/>
      <c r="T4026"/>
      <c r="U4026"/>
      <c r="V4026"/>
      <c r="W4026" s="115"/>
      <c r="AB4026" s="46"/>
      <c r="AC4026" s="46"/>
      <c r="AD4026" s="46"/>
      <c r="AE4026" s="46"/>
      <c r="AF4026" s="46"/>
    </row>
    <row r="4027" spans="1:32" x14ac:dyDescent="0.2">
      <c r="A4027"/>
      <c r="B4027"/>
      <c r="D4027"/>
      <c r="F4027"/>
      <c r="G4027"/>
      <c r="H4027"/>
      <c r="I4027"/>
      <c r="J4027"/>
      <c r="K4027"/>
      <c r="L4027"/>
      <c r="M4027"/>
      <c r="N4027"/>
      <c r="O4027"/>
      <c r="P4027"/>
      <c r="Q4027"/>
      <c r="R4027"/>
      <c r="S4027"/>
      <c r="T4027"/>
      <c r="U4027"/>
      <c r="V4027"/>
      <c r="W4027" s="115"/>
      <c r="AB4027" s="46"/>
      <c r="AC4027" s="46"/>
      <c r="AD4027" s="46"/>
      <c r="AE4027" s="46"/>
      <c r="AF4027" s="46"/>
    </row>
    <row r="4028" spans="1:32" x14ac:dyDescent="0.2">
      <c r="A4028"/>
      <c r="B4028"/>
      <c r="D4028"/>
      <c r="F4028"/>
      <c r="G4028"/>
      <c r="H4028"/>
      <c r="I4028"/>
      <c r="J4028"/>
      <c r="K4028"/>
      <c r="L4028"/>
      <c r="M4028"/>
      <c r="N4028"/>
      <c r="O4028"/>
      <c r="P4028"/>
      <c r="Q4028"/>
      <c r="R4028"/>
      <c r="S4028"/>
      <c r="T4028"/>
      <c r="U4028"/>
      <c r="V4028"/>
      <c r="W4028" s="115"/>
      <c r="AB4028" s="46"/>
      <c r="AC4028" s="46"/>
      <c r="AD4028" s="46"/>
      <c r="AE4028" s="46"/>
      <c r="AF4028" s="46"/>
    </row>
    <row r="4029" spans="1:32" x14ac:dyDescent="0.2">
      <c r="A4029"/>
      <c r="B4029"/>
      <c r="D4029"/>
      <c r="F4029"/>
      <c r="G4029"/>
      <c r="H4029"/>
      <c r="I4029"/>
      <c r="J4029"/>
      <c r="K4029"/>
      <c r="L4029"/>
      <c r="M4029"/>
      <c r="N4029"/>
      <c r="O4029"/>
      <c r="P4029"/>
      <c r="Q4029"/>
      <c r="R4029"/>
      <c r="S4029"/>
      <c r="T4029"/>
      <c r="U4029"/>
      <c r="V4029"/>
      <c r="W4029" s="115"/>
      <c r="AB4029" s="46"/>
      <c r="AC4029" s="46"/>
      <c r="AD4029" s="46"/>
      <c r="AE4029" s="46"/>
      <c r="AF4029" s="46"/>
    </row>
    <row r="4030" spans="1:32" x14ac:dyDescent="0.2">
      <c r="A4030"/>
      <c r="B4030"/>
      <c r="D4030"/>
      <c r="F4030"/>
      <c r="G4030"/>
      <c r="H4030"/>
      <c r="I4030"/>
      <c r="J4030"/>
      <c r="K4030"/>
      <c r="L4030"/>
      <c r="M4030"/>
      <c r="N4030"/>
      <c r="O4030"/>
      <c r="P4030"/>
      <c r="Q4030"/>
      <c r="R4030"/>
      <c r="S4030"/>
      <c r="T4030"/>
      <c r="U4030"/>
      <c r="V4030"/>
      <c r="W4030" s="115"/>
      <c r="AB4030" s="46"/>
      <c r="AC4030" s="46"/>
      <c r="AD4030" s="46"/>
      <c r="AE4030" s="46"/>
      <c r="AF4030" s="46"/>
    </row>
    <row r="4031" spans="1:32" x14ac:dyDescent="0.2">
      <c r="A4031"/>
      <c r="B4031"/>
      <c r="D4031"/>
      <c r="F4031"/>
      <c r="G4031"/>
      <c r="H4031"/>
      <c r="I4031"/>
      <c r="J4031"/>
      <c r="K4031"/>
      <c r="L4031"/>
      <c r="M4031"/>
      <c r="N4031"/>
      <c r="O4031"/>
      <c r="P4031"/>
      <c r="Q4031"/>
      <c r="R4031"/>
      <c r="S4031"/>
      <c r="T4031"/>
      <c r="U4031"/>
      <c r="V4031"/>
      <c r="W4031" s="115"/>
      <c r="AB4031" s="46"/>
      <c r="AC4031" s="46"/>
      <c r="AD4031" s="46"/>
      <c r="AE4031" s="46"/>
      <c r="AF4031" s="46"/>
    </row>
    <row r="4032" spans="1:32" x14ac:dyDescent="0.2">
      <c r="A4032"/>
      <c r="B4032"/>
      <c r="D4032"/>
      <c r="F4032"/>
      <c r="G4032"/>
      <c r="H4032"/>
      <c r="I4032"/>
      <c r="J4032"/>
      <c r="K4032"/>
      <c r="L4032"/>
      <c r="M4032"/>
      <c r="N4032"/>
      <c r="O4032"/>
      <c r="P4032"/>
      <c r="Q4032"/>
      <c r="R4032"/>
      <c r="S4032"/>
      <c r="T4032"/>
      <c r="U4032"/>
      <c r="V4032"/>
      <c r="W4032" s="115"/>
      <c r="AB4032" s="46"/>
      <c r="AC4032" s="46"/>
      <c r="AD4032" s="46"/>
      <c r="AE4032" s="46"/>
      <c r="AF4032" s="46"/>
    </row>
    <row r="4033" spans="1:32" x14ac:dyDescent="0.2">
      <c r="A4033"/>
      <c r="B4033"/>
      <c r="D4033"/>
      <c r="F4033"/>
      <c r="G4033"/>
      <c r="H4033"/>
      <c r="I4033"/>
      <c r="J4033"/>
      <c r="K4033"/>
      <c r="L4033"/>
      <c r="M4033"/>
      <c r="N4033"/>
      <c r="O4033"/>
      <c r="P4033"/>
      <c r="Q4033"/>
      <c r="R4033"/>
      <c r="S4033"/>
      <c r="T4033"/>
      <c r="U4033"/>
      <c r="V4033"/>
      <c r="W4033" s="115"/>
      <c r="AB4033" s="46"/>
      <c r="AC4033" s="46"/>
      <c r="AD4033" s="46"/>
      <c r="AE4033" s="46"/>
      <c r="AF4033" s="46"/>
    </row>
    <row r="4034" spans="1:32" x14ac:dyDescent="0.2">
      <c r="A4034"/>
      <c r="B4034"/>
      <c r="D4034"/>
      <c r="F4034"/>
      <c r="G4034"/>
      <c r="H4034"/>
      <c r="I4034"/>
      <c r="J4034"/>
      <c r="K4034"/>
      <c r="L4034"/>
      <c r="M4034"/>
      <c r="N4034"/>
      <c r="O4034"/>
      <c r="P4034"/>
      <c r="Q4034"/>
      <c r="R4034"/>
      <c r="S4034"/>
      <c r="T4034"/>
      <c r="U4034"/>
      <c r="V4034"/>
      <c r="W4034" s="115"/>
      <c r="AB4034" s="46"/>
      <c r="AC4034" s="46"/>
      <c r="AD4034" s="46"/>
      <c r="AE4034" s="46"/>
      <c r="AF4034" s="46"/>
    </row>
    <row r="4035" spans="1:32" x14ac:dyDescent="0.2">
      <c r="A4035"/>
      <c r="B4035"/>
      <c r="D4035"/>
      <c r="F4035"/>
      <c r="G4035"/>
      <c r="H4035"/>
      <c r="I4035"/>
      <c r="J4035"/>
      <c r="K4035"/>
      <c r="L4035"/>
      <c r="M4035"/>
      <c r="N4035"/>
      <c r="O4035"/>
      <c r="P4035"/>
      <c r="Q4035"/>
      <c r="R4035"/>
      <c r="S4035"/>
      <c r="T4035"/>
      <c r="U4035"/>
      <c r="V4035"/>
      <c r="W4035" s="115"/>
      <c r="AB4035" s="46"/>
      <c r="AC4035" s="46"/>
      <c r="AD4035" s="46"/>
      <c r="AE4035" s="46"/>
      <c r="AF4035" s="46"/>
    </row>
    <row r="4036" spans="1:32" x14ac:dyDescent="0.2">
      <c r="A4036"/>
      <c r="B4036"/>
      <c r="D4036"/>
      <c r="F4036"/>
      <c r="G4036"/>
      <c r="H4036"/>
      <c r="I4036"/>
      <c r="J4036"/>
      <c r="K4036"/>
      <c r="L4036"/>
      <c r="M4036"/>
      <c r="N4036"/>
      <c r="O4036"/>
      <c r="P4036"/>
      <c r="Q4036"/>
      <c r="R4036"/>
      <c r="S4036"/>
      <c r="T4036"/>
      <c r="U4036"/>
      <c r="V4036"/>
      <c r="W4036" s="115"/>
      <c r="AB4036" s="46"/>
      <c r="AC4036" s="46"/>
      <c r="AD4036" s="46"/>
      <c r="AE4036" s="46"/>
      <c r="AF4036" s="46"/>
    </row>
    <row r="4037" spans="1:32" x14ac:dyDescent="0.2">
      <c r="A4037"/>
      <c r="B4037"/>
      <c r="D4037"/>
      <c r="F4037"/>
      <c r="G4037"/>
      <c r="H4037"/>
      <c r="I4037"/>
      <c r="J4037"/>
      <c r="K4037"/>
      <c r="L4037"/>
      <c r="M4037"/>
      <c r="N4037"/>
      <c r="O4037"/>
      <c r="P4037"/>
      <c r="Q4037"/>
      <c r="R4037"/>
      <c r="S4037"/>
      <c r="T4037"/>
      <c r="U4037"/>
      <c r="V4037"/>
      <c r="W4037" s="115"/>
      <c r="AB4037" s="46"/>
      <c r="AC4037" s="46"/>
      <c r="AD4037" s="46"/>
      <c r="AE4037" s="46"/>
      <c r="AF4037" s="46"/>
    </row>
    <row r="4038" spans="1:32" x14ac:dyDescent="0.2">
      <c r="A4038"/>
      <c r="B4038"/>
      <c r="D4038"/>
      <c r="F4038"/>
      <c r="G4038"/>
      <c r="H4038"/>
      <c r="I4038"/>
      <c r="J4038"/>
      <c r="K4038"/>
      <c r="L4038"/>
      <c r="M4038"/>
      <c r="N4038"/>
      <c r="O4038"/>
      <c r="P4038"/>
      <c r="Q4038"/>
      <c r="R4038"/>
      <c r="S4038"/>
      <c r="T4038"/>
      <c r="U4038"/>
      <c r="V4038"/>
      <c r="W4038" s="115"/>
      <c r="AB4038" s="46"/>
      <c r="AC4038" s="46"/>
      <c r="AD4038" s="46"/>
      <c r="AE4038" s="46"/>
      <c r="AF4038" s="46"/>
    </row>
    <row r="4039" spans="1:32" x14ac:dyDescent="0.2">
      <c r="A4039"/>
      <c r="B4039"/>
      <c r="D4039"/>
      <c r="F4039"/>
      <c r="G4039"/>
      <c r="H4039"/>
      <c r="I4039"/>
      <c r="J4039"/>
      <c r="K4039"/>
      <c r="L4039"/>
      <c r="M4039"/>
      <c r="N4039"/>
      <c r="O4039"/>
      <c r="P4039"/>
      <c r="Q4039"/>
      <c r="R4039"/>
      <c r="S4039"/>
      <c r="T4039"/>
      <c r="U4039"/>
      <c r="V4039"/>
      <c r="W4039" s="115"/>
      <c r="AB4039" s="46"/>
      <c r="AC4039" s="46"/>
      <c r="AD4039" s="46"/>
      <c r="AE4039" s="46"/>
      <c r="AF4039" s="46"/>
    </row>
    <row r="4040" spans="1:32" x14ac:dyDescent="0.2">
      <c r="A4040"/>
      <c r="B4040"/>
      <c r="D4040"/>
      <c r="F4040"/>
      <c r="G4040"/>
      <c r="H4040"/>
      <c r="I4040"/>
      <c r="J4040"/>
      <c r="K4040"/>
      <c r="L4040"/>
      <c r="M4040"/>
      <c r="N4040"/>
      <c r="O4040"/>
      <c r="P4040"/>
      <c r="Q4040"/>
      <c r="R4040"/>
      <c r="S4040"/>
      <c r="T4040"/>
      <c r="U4040"/>
      <c r="V4040"/>
      <c r="W4040" s="115"/>
      <c r="AB4040" s="46"/>
      <c r="AC4040" s="46"/>
      <c r="AD4040" s="46"/>
      <c r="AE4040" s="46"/>
      <c r="AF4040" s="46"/>
    </row>
    <row r="4041" spans="1:32" x14ac:dyDescent="0.2">
      <c r="A4041"/>
      <c r="B4041"/>
      <c r="D4041"/>
      <c r="F4041"/>
      <c r="G4041"/>
      <c r="H4041"/>
      <c r="I4041"/>
      <c r="J4041"/>
      <c r="K4041"/>
      <c r="L4041"/>
      <c r="M4041"/>
      <c r="N4041"/>
      <c r="O4041"/>
      <c r="P4041"/>
      <c r="Q4041"/>
      <c r="R4041"/>
      <c r="S4041"/>
      <c r="T4041"/>
      <c r="U4041"/>
      <c r="V4041"/>
      <c r="W4041" s="115"/>
      <c r="AB4041" s="46"/>
      <c r="AC4041" s="46"/>
      <c r="AD4041" s="46"/>
      <c r="AE4041" s="46"/>
      <c r="AF4041" s="46"/>
    </row>
    <row r="4042" spans="1:32" x14ac:dyDescent="0.2">
      <c r="A4042"/>
      <c r="B4042"/>
      <c r="D4042"/>
      <c r="F4042"/>
      <c r="G4042"/>
      <c r="H4042"/>
      <c r="I4042"/>
      <c r="J4042"/>
      <c r="K4042"/>
      <c r="L4042"/>
      <c r="M4042"/>
      <c r="N4042"/>
      <c r="O4042"/>
      <c r="P4042"/>
      <c r="Q4042"/>
      <c r="R4042"/>
      <c r="S4042"/>
      <c r="T4042"/>
      <c r="U4042"/>
      <c r="V4042"/>
      <c r="W4042" s="115"/>
      <c r="AB4042" s="46"/>
      <c r="AC4042" s="46"/>
      <c r="AD4042" s="46"/>
      <c r="AE4042" s="46"/>
      <c r="AF4042" s="46"/>
    </row>
    <row r="4043" spans="1:32" x14ac:dyDescent="0.2">
      <c r="A4043"/>
      <c r="B4043"/>
      <c r="D4043"/>
      <c r="F4043"/>
      <c r="G4043"/>
      <c r="H4043"/>
      <c r="I4043"/>
      <c r="J4043"/>
      <c r="K4043"/>
      <c r="L4043"/>
      <c r="M4043"/>
      <c r="N4043"/>
      <c r="O4043"/>
      <c r="P4043"/>
      <c r="Q4043"/>
      <c r="R4043"/>
      <c r="S4043"/>
      <c r="T4043"/>
      <c r="U4043"/>
      <c r="V4043"/>
      <c r="W4043" s="115"/>
      <c r="AB4043" s="46"/>
      <c r="AC4043" s="46"/>
      <c r="AD4043" s="46"/>
      <c r="AE4043" s="46"/>
      <c r="AF4043" s="46"/>
    </row>
    <row r="4044" spans="1:32" x14ac:dyDescent="0.2">
      <c r="A4044"/>
      <c r="B4044"/>
      <c r="D4044"/>
      <c r="F4044"/>
      <c r="G4044"/>
      <c r="H4044"/>
      <c r="I4044"/>
      <c r="J4044"/>
      <c r="K4044"/>
      <c r="L4044"/>
      <c r="M4044"/>
      <c r="N4044"/>
      <c r="O4044"/>
      <c r="P4044"/>
      <c r="Q4044"/>
      <c r="R4044"/>
      <c r="S4044"/>
      <c r="T4044"/>
      <c r="U4044"/>
      <c r="V4044"/>
      <c r="W4044" s="115"/>
      <c r="AB4044" s="46"/>
      <c r="AC4044" s="46"/>
      <c r="AD4044" s="46"/>
      <c r="AE4044" s="46"/>
      <c r="AF4044" s="46"/>
    </row>
    <row r="4045" spans="1:32" x14ac:dyDescent="0.2">
      <c r="A4045"/>
      <c r="B4045"/>
      <c r="D4045"/>
      <c r="F4045"/>
      <c r="G4045"/>
      <c r="H4045"/>
      <c r="I4045"/>
      <c r="J4045"/>
      <c r="K4045"/>
      <c r="L4045"/>
      <c r="M4045"/>
      <c r="N4045"/>
      <c r="O4045"/>
      <c r="P4045"/>
      <c r="Q4045"/>
      <c r="R4045"/>
      <c r="S4045"/>
      <c r="T4045"/>
      <c r="U4045"/>
      <c r="V4045"/>
      <c r="W4045" s="115"/>
      <c r="AB4045" s="46"/>
      <c r="AC4045" s="46"/>
      <c r="AD4045" s="46"/>
      <c r="AE4045" s="46"/>
      <c r="AF4045" s="46"/>
    </row>
    <row r="4046" spans="1:32" x14ac:dyDescent="0.2">
      <c r="A4046"/>
      <c r="B4046"/>
      <c r="D4046"/>
      <c r="F4046"/>
      <c r="G4046"/>
      <c r="H4046"/>
      <c r="I4046"/>
      <c r="J4046"/>
      <c r="K4046"/>
      <c r="L4046"/>
      <c r="M4046"/>
      <c r="N4046"/>
      <c r="O4046"/>
      <c r="P4046"/>
      <c r="Q4046"/>
      <c r="R4046"/>
      <c r="S4046"/>
      <c r="T4046"/>
      <c r="U4046"/>
      <c r="V4046"/>
      <c r="W4046" s="115"/>
      <c r="AB4046" s="46"/>
      <c r="AC4046" s="46"/>
      <c r="AD4046" s="46"/>
      <c r="AE4046" s="46"/>
      <c r="AF4046" s="46"/>
    </row>
    <row r="4047" spans="1:32" x14ac:dyDescent="0.2">
      <c r="A4047"/>
      <c r="B4047"/>
      <c r="D4047"/>
      <c r="F4047"/>
      <c r="G4047"/>
      <c r="H4047"/>
      <c r="I4047"/>
      <c r="J4047"/>
      <c r="K4047"/>
      <c r="L4047"/>
      <c r="M4047"/>
      <c r="N4047"/>
      <c r="O4047"/>
      <c r="P4047"/>
      <c r="Q4047"/>
      <c r="R4047"/>
      <c r="S4047"/>
      <c r="T4047"/>
      <c r="U4047"/>
      <c r="V4047"/>
      <c r="W4047" s="115"/>
      <c r="AB4047" s="46"/>
      <c r="AC4047" s="46"/>
      <c r="AD4047" s="46"/>
      <c r="AE4047" s="46"/>
      <c r="AF4047" s="46"/>
    </row>
    <row r="4048" spans="1:32" x14ac:dyDescent="0.2">
      <c r="A4048"/>
      <c r="B4048"/>
      <c r="D4048"/>
      <c r="F4048"/>
      <c r="G4048"/>
      <c r="H4048"/>
      <c r="I4048"/>
      <c r="J4048"/>
      <c r="K4048"/>
      <c r="L4048"/>
      <c r="M4048"/>
      <c r="N4048"/>
      <c r="O4048"/>
      <c r="P4048"/>
      <c r="Q4048"/>
      <c r="R4048"/>
      <c r="S4048"/>
      <c r="T4048"/>
      <c r="U4048"/>
      <c r="V4048"/>
      <c r="W4048" s="115"/>
      <c r="AB4048" s="46"/>
      <c r="AC4048" s="46"/>
      <c r="AD4048" s="46"/>
      <c r="AE4048" s="46"/>
      <c r="AF4048" s="46"/>
    </row>
    <row r="4049" spans="1:32" x14ac:dyDescent="0.2">
      <c r="A4049"/>
      <c r="B4049"/>
      <c r="D4049"/>
      <c r="F4049"/>
      <c r="G4049"/>
      <c r="H4049"/>
      <c r="I4049"/>
      <c r="J4049"/>
      <c r="K4049"/>
      <c r="L4049"/>
      <c r="M4049"/>
      <c r="N4049"/>
      <c r="O4049"/>
      <c r="P4049"/>
      <c r="Q4049"/>
      <c r="R4049"/>
      <c r="S4049"/>
      <c r="T4049"/>
      <c r="U4049"/>
      <c r="V4049"/>
      <c r="W4049" s="115"/>
      <c r="AB4049" s="46"/>
      <c r="AC4049" s="46"/>
      <c r="AD4049" s="46"/>
      <c r="AE4049" s="46"/>
      <c r="AF4049" s="46"/>
    </row>
    <row r="4050" spans="1:32" x14ac:dyDescent="0.2">
      <c r="A4050"/>
      <c r="B4050"/>
      <c r="D4050"/>
      <c r="F4050"/>
      <c r="G4050"/>
      <c r="H4050"/>
      <c r="I4050"/>
      <c r="J4050"/>
      <c r="K4050"/>
      <c r="L4050"/>
      <c r="M4050"/>
      <c r="N4050"/>
      <c r="O4050"/>
      <c r="P4050"/>
      <c r="Q4050"/>
      <c r="R4050"/>
      <c r="S4050"/>
      <c r="T4050"/>
      <c r="U4050"/>
      <c r="V4050"/>
      <c r="W4050" s="115"/>
      <c r="AB4050" s="46"/>
      <c r="AC4050" s="46"/>
      <c r="AD4050" s="46"/>
      <c r="AE4050" s="46"/>
      <c r="AF4050" s="46"/>
    </row>
    <row r="4051" spans="1:32" x14ac:dyDescent="0.2">
      <c r="A4051"/>
      <c r="B4051"/>
      <c r="D4051"/>
      <c r="F4051"/>
      <c r="G4051"/>
      <c r="H4051"/>
      <c r="I4051"/>
      <c r="J4051"/>
      <c r="K4051"/>
      <c r="L4051"/>
      <c r="M4051"/>
      <c r="N4051"/>
      <c r="O4051"/>
      <c r="P4051"/>
      <c r="Q4051"/>
      <c r="R4051"/>
      <c r="S4051"/>
      <c r="T4051"/>
      <c r="U4051"/>
      <c r="V4051"/>
      <c r="W4051" s="115"/>
      <c r="AB4051" s="46"/>
      <c r="AC4051" s="46"/>
      <c r="AD4051" s="46"/>
      <c r="AE4051" s="46"/>
      <c r="AF4051" s="46"/>
    </row>
    <row r="4052" spans="1:32" x14ac:dyDescent="0.2">
      <c r="A4052"/>
      <c r="B4052"/>
      <c r="D4052"/>
      <c r="F4052"/>
      <c r="G4052"/>
      <c r="H4052"/>
      <c r="I4052"/>
      <c r="J4052"/>
      <c r="K4052"/>
      <c r="L4052"/>
      <c r="M4052"/>
      <c r="N4052"/>
      <c r="O4052"/>
      <c r="P4052"/>
      <c r="Q4052"/>
      <c r="R4052"/>
      <c r="S4052"/>
      <c r="T4052"/>
      <c r="U4052"/>
      <c r="V4052"/>
      <c r="W4052" s="115"/>
      <c r="AB4052" s="46"/>
      <c r="AC4052" s="46"/>
      <c r="AD4052" s="46"/>
      <c r="AE4052" s="46"/>
      <c r="AF4052" s="46"/>
    </row>
    <row r="4053" spans="1:32" x14ac:dyDescent="0.2">
      <c r="A4053"/>
      <c r="B4053"/>
      <c r="D4053"/>
      <c r="F4053"/>
      <c r="G4053"/>
      <c r="H4053"/>
      <c r="I4053"/>
      <c r="J4053"/>
      <c r="K4053"/>
      <c r="L4053"/>
      <c r="M4053"/>
      <c r="N4053"/>
      <c r="O4053"/>
      <c r="P4053"/>
      <c r="Q4053"/>
      <c r="R4053"/>
      <c r="S4053"/>
      <c r="T4053"/>
      <c r="U4053"/>
      <c r="V4053"/>
      <c r="W4053" s="115"/>
      <c r="AB4053" s="46"/>
      <c r="AC4053" s="46"/>
      <c r="AD4053" s="46"/>
      <c r="AE4053" s="46"/>
      <c r="AF4053" s="46"/>
    </row>
    <row r="4054" spans="1:32" x14ac:dyDescent="0.2">
      <c r="A4054"/>
      <c r="B4054"/>
      <c r="D4054"/>
      <c r="F4054"/>
      <c r="G4054"/>
      <c r="H4054"/>
      <c r="I4054"/>
      <c r="J4054"/>
      <c r="K4054"/>
      <c r="L4054"/>
      <c r="M4054"/>
      <c r="N4054"/>
      <c r="O4054"/>
      <c r="P4054"/>
      <c r="Q4054"/>
      <c r="R4054"/>
      <c r="S4054"/>
      <c r="T4054"/>
      <c r="U4054"/>
      <c r="V4054"/>
      <c r="W4054" s="115"/>
      <c r="AB4054" s="46"/>
      <c r="AC4054" s="46"/>
      <c r="AD4054" s="46"/>
      <c r="AE4054" s="46"/>
      <c r="AF4054" s="46"/>
    </row>
    <row r="4055" spans="1:32" x14ac:dyDescent="0.2">
      <c r="A4055"/>
      <c r="B4055"/>
      <c r="D4055"/>
      <c r="F4055"/>
      <c r="G4055"/>
      <c r="H4055"/>
      <c r="I4055"/>
      <c r="J4055"/>
      <c r="K4055"/>
      <c r="L4055"/>
      <c r="M4055"/>
      <c r="N4055"/>
      <c r="O4055"/>
      <c r="P4055"/>
      <c r="Q4055"/>
      <c r="R4055"/>
      <c r="S4055"/>
      <c r="T4055"/>
      <c r="U4055"/>
      <c r="V4055"/>
      <c r="W4055" s="115"/>
      <c r="AB4055" s="46"/>
      <c r="AC4055" s="46"/>
      <c r="AD4055" s="46"/>
      <c r="AE4055" s="46"/>
      <c r="AF4055" s="46"/>
    </row>
    <row r="4056" spans="1:32" x14ac:dyDescent="0.2">
      <c r="A4056"/>
      <c r="B4056"/>
      <c r="D4056"/>
      <c r="F4056"/>
      <c r="G4056"/>
      <c r="H4056"/>
      <c r="I4056"/>
      <c r="J4056"/>
      <c r="K4056"/>
      <c r="L4056"/>
      <c r="M4056"/>
      <c r="N4056"/>
      <c r="O4056"/>
      <c r="P4056"/>
      <c r="Q4056"/>
      <c r="R4056"/>
      <c r="S4056"/>
      <c r="T4056"/>
      <c r="U4056"/>
      <c r="V4056"/>
      <c r="W4056" s="115"/>
      <c r="AB4056" s="46"/>
      <c r="AC4056" s="46"/>
      <c r="AD4056" s="46"/>
      <c r="AE4056" s="46"/>
      <c r="AF4056" s="46"/>
    </row>
    <row r="4057" spans="1:32" x14ac:dyDescent="0.2">
      <c r="A4057"/>
      <c r="B4057"/>
      <c r="D4057"/>
      <c r="F4057"/>
      <c r="G4057"/>
      <c r="H4057"/>
      <c r="I4057"/>
      <c r="J4057"/>
      <c r="K4057"/>
      <c r="L4057"/>
      <c r="M4057"/>
      <c r="N4057"/>
      <c r="O4057"/>
      <c r="P4057"/>
      <c r="Q4057"/>
      <c r="R4057"/>
      <c r="S4057"/>
      <c r="T4057"/>
      <c r="U4057"/>
      <c r="V4057"/>
      <c r="W4057" s="115"/>
      <c r="AB4057" s="46"/>
      <c r="AC4057" s="46"/>
      <c r="AD4057" s="46"/>
      <c r="AE4057" s="46"/>
      <c r="AF4057" s="46"/>
    </row>
    <row r="4058" spans="1:32" x14ac:dyDescent="0.2">
      <c r="A4058"/>
      <c r="B4058"/>
      <c r="D4058"/>
      <c r="F4058"/>
      <c r="G4058"/>
      <c r="H4058"/>
      <c r="I4058"/>
      <c r="J4058"/>
      <c r="K4058"/>
      <c r="L4058"/>
      <c r="M4058"/>
      <c r="N4058"/>
      <c r="O4058"/>
      <c r="P4058"/>
      <c r="Q4058"/>
      <c r="R4058"/>
      <c r="S4058"/>
      <c r="T4058"/>
      <c r="U4058"/>
      <c r="V4058"/>
      <c r="W4058" s="115"/>
      <c r="AB4058" s="46"/>
      <c r="AC4058" s="46"/>
      <c r="AD4058" s="46"/>
      <c r="AE4058" s="46"/>
      <c r="AF4058" s="46"/>
    </row>
    <row r="4059" spans="1:32" x14ac:dyDescent="0.2">
      <c r="A4059"/>
      <c r="B4059"/>
      <c r="D4059"/>
      <c r="F4059"/>
      <c r="G4059"/>
      <c r="H4059"/>
      <c r="I4059"/>
      <c r="J4059"/>
      <c r="K4059"/>
      <c r="L4059"/>
      <c r="M4059"/>
      <c r="N4059"/>
      <c r="O4059"/>
      <c r="P4059"/>
      <c r="Q4059"/>
      <c r="R4059"/>
      <c r="S4059"/>
      <c r="T4059"/>
      <c r="U4059"/>
      <c r="V4059"/>
      <c r="W4059" s="115"/>
      <c r="AB4059" s="46"/>
      <c r="AC4059" s="46"/>
      <c r="AD4059" s="46"/>
      <c r="AE4059" s="46"/>
      <c r="AF4059" s="46"/>
    </row>
    <row r="4060" spans="1:32" x14ac:dyDescent="0.2">
      <c r="A4060"/>
      <c r="B4060"/>
      <c r="D4060"/>
      <c r="F4060"/>
      <c r="G4060"/>
      <c r="H4060"/>
      <c r="I4060"/>
      <c r="J4060"/>
      <c r="K4060"/>
      <c r="L4060"/>
      <c r="M4060"/>
      <c r="N4060"/>
      <c r="O4060"/>
      <c r="P4060"/>
      <c r="Q4060"/>
      <c r="R4060"/>
      <c r="S4060"/>
      <c r="T4060"/>
      <c r="U4060"/>
      <c r="V4060"/>
      <c r="W4060" s="115"/>
      <c r="AB4060" s="46"/>
      <c r="AC4060" s="46"/>
      <c r="AD4060" s="46"/>
      <c r="AE4060" s="46"/>
      <c r="AF4060" s="46"/>
    </row>
    <row r="4061" spans="1:32" x14ac:dyDescent="0.2">
      <c r="A4061"/>
      <c r="B4061"/>
      <c r="D4061"/>
      <c r="F4061"/>
      <c r="G4061"/>
      <c r="H4061"/>
      <c r="I4061"/>
      <c r="J4061"/>
      <c r="K4061"/>
      <c r="L4061"/>
      <c r="M4061"/>
      <c r="N4061"/>
      <c r="O4061"/>
      <c r="P4061"/>
      <c r="Q4061"/>
      <c r="R4061"/>
      <c r="S4061"/>
      <c r="T4061"/>
      <c r="U4061"/>
      <c r="V4061"/>
      <c r="W4061" s="115"/>
      <c r="AB4061" s="46"/>
      <c r="AC4061" s="46"/>
      <c r="AD4061" s="46"/>
      <c r="AE4061" s="46"/>
      <c r="AF4061" s="46"/>
    </row>
    <row r="4062" spans="1:32" x14ac:dyDescent="0.2">
      <c r="A4062"/>
      <c r="B4062"/>
      <c r="D4062"/>
      <c r="F4062"/>
      <c r="G4062"/>
      <c r="H4062"/>
      <c r="I4062"/>
      <c r="J4062"/>
      <c r="K4062"/>
      <c r="L4062"/>
      <c r="M4062"/>
      <c r="N4062"/>
      <c r="O4062"/>
      <c r="P4062"/>
      <c r="Q4062"/>
      <c r="R4062"/>
      <c r="S4062"/>
      <c r="T4062"/>
      <c r="U4062"/>
      <c r="V4062"/>
      <c r="W4062" s="115"/>
      <c r="AB4062" s="46"/>
      <c r="AC4062" s="46"/>
      <c r="AD4062" s="46"/>
      <c r="AE4062" s="46"/>
      <c r="AF4062" s="46"/>
    </row>
    <row r="4063" spans="1:32" x14ac:dyDescent="0.2">
      <c r="A4063"/>
      <c r="B4063"/>
      <c r="D4063"/>
      <c r="F4063"/>
      <c r="G4063"/>
      <c r="H4063"/>
      <c r="I4063"/>
      <c r="J4063"/>
      <c r="K4063"/>
      <c r="L4063"/>
      <c r="M4063"/>
      <c r="N4063"/>
      <c r="O4063"/>
      <c r="P4063"/>
      <c r="Q4063"/>
      <c r="R4063"/>
      <c r="S4063"/>
      <c r="T4063"/>
      <c r="U4063"/>
      <c r="V4063"/>
      <c r="W4063" s="115"/>
      <c r="AB4063" s="46"/>
      <c r="AC4063" s="46"/>
      <c r="AD4063" s="46"/>
      <c r="AE4063" s="46"/>
      <c r="AF4063" s="46"/>
    </row>
    <row r="4064" spans="1:32" x14ac:dyDescent="0.2">
      <c r="A4064"/>
      <c r="B4064"/>
      <c r="D4064"/>
      <c r="F4064"/>
      <c r="G4064"/>
      <c r="H4064"/>
      <c r="I4064"/>
      <c r="J4064"/>
      <c r="K4064"/>
      <c r="L4064"/>
      <c r="M4064"/>
      <c r="N4064"/>
      <c r="O4064"/>
      <c r="P4064"/>
      <c r="Q4064"/>
      <c r="R4064"/>
      <c r="S4064"/>
      <c r="T4064"/>
      <c r="U4064"/>
      <c r="V4064"/>
      <c r="W4064" s="115"/>
      <c r="AB4064" s="46"/>
      <c r="AC4064" s="46"/>
      <c r="AD4064" s="46"/>
      <c r="AE4064" s="46"/>
      <c r="AF4064" s="46"/>
    </row>
    <row r="4065" spans="1:32" x14ac:dyDescent="0.2">
      <c r="A4065"/>
      <c r="B4065"/>
      <c r="D4065"/>
      <c r="F4065"/>
      <c r="G4065"/>
      <c r="H4065"/>
      <c r="I4065"/>
      <c r="J4065"/>
      <c r="K4065"/>
      <c r="L4065"/>
      <c r="M4065"/>
      <c r="N4065"/>
      <c r="O4065"/>
      <c r="P4065"/>
      <c r="Q4065"/>
      <c r="R4065"/>
      <c r="S4065"/>
      <c r="T4065"/>
      <c r="U4065"/>
      <c r="V4065"/>
      <c r="W4065" s="115"/>
      <c r="AB4065" s="46"/>
      <c r="AC4065" s="46"/>
      <c r="AD4065" s="46"/>
      <c r="AE4065" s="46"/>
      <c r="AF4065" s="46"/>
    </row>
    <row r="4066" spans="1:32" x14ac:dyDescent="0.2">
      <c r="A4066"/>
      <c r="B4066"/>
      <c r="D4066"/>
      <c r="F4066"/>
      <c r="G4066"/>
      <c r="H4066"/>
      <c r="I4066"/>
      <c r="J4066"/>
      <c r="K4066"/>
      <c r="L4066"/>
      <c r="M4066"/>
      <c r="N4066"/>
      <c r="O4066"/>
      <c r="P4066"/>
      <c r="Q4066"/>
      <c r="R4066"/>
      <c r="S4066"/>
      <c r="T4066"/>
      <c r="U4066"/>
      <c r="V4066"/>
      <c r="W4066" s="115"/>
      <c r="AB4066" s="46"/>
      <c r="AC4066" s="46"/>
      <c r="AD4066" s="46"/>
      <c r="AE4066" s="46"/>
      <c r="AF4066" s="46"/>
    </row>
    <row r="4067" spans="1:32" x14ac:dyDescent="0.2">
      <c r="A4067"/>
      <c r="B4067"/>
      <c r="D4067"/>
      <c r="F4067"/>
      <c r="G4067"/>
      <c r="H4067"/>
      <c r="I4067"/>
      <c r="J4067"/>
      <c r="K4067"/>
      <c r="L4067"/>
      <c r="M4067"/>
      <c r="N4067"/>
      <c r="O4067"/>
      <c r="P4067"/>
      <c r="Q4067"/>
      <c r="R4067"/>
      <c r="S4067"/>
      <c r="T4067"/>
      <c r="U4067"/>
      <c r="V4067"/>
      <c r="W4067" s="115"/>
      <c r="AB4067" s="46"/>
      <c r="AC4067" s="46"/>
      <c r="AD4067" s="46"/>
      <c r="AE4067" s="46"/>
      <c r="AF4067" s="46"/>
    </row>
    <row r="4068" spans="1:32" x14ac:dyDescent="0.2">
      <c r="A4068"/>
      <c r="B4068"/>
      <c r="D4068"/>
      <c r="F4068"/>
      <c r="G4068"/>
      <c r="H4068"/>
      <c r="I4068"/>
      <c r="J4068"/>
      <c r="K4068"/>
      <c r="L4068"/>
      <c r="M4068"/>
      <c r="N4068"/>
      <c r="O4068"/>
      <c r="P4068"/>
      <c r="Q4068"/>
      <c r="R4068"/>
      <c r="S4068"/>
      <c r="T4068"/>
      <c r="U4068"/>
      <c r="V4068"/>
      <c r="W4068" s="115"/>
      <c r="AB4068" s="46"/>
      <c r="AC4068" s="46"/>
      <c r="AD4068" s="46"/>
      <c r="AE4068" s="46"/>
      <c r="AF4068" s="46"/>
    </row>
    <row r="4069" spans="1:32" x14ac:dyDescent="0.2">
      <c r="A4069"/>
      <c r="B4069"/>
      <c r="D4069"/>
      <c r="F4069"/>
      <c r="G4069"/>
      <c r="H4069"/>
      <c r="I4069"/>
      <c r="J4069"/>
      <c r="K4069"/>
      <c r="L4069"/>
      <c r="M4069"/>
      <c r="N4069"/>
      <c r="O4069"/>
      <c r="P4069"/>
      <c r="Q4069"/>
      <c r="R4069"/>
      <c r="S4069"/>
      <c r="T4069"/>
      <c r="U4069"/>
      <c r="V4069"/>
      <c r="W4069" s="115"/>
      <c r="AB4069" s="46"/>
      <c r="AC4069" s="46"/>
      <c r="AD4069" s="46"/>
      <c r="AE4069" s="46"/>
      <c r="AF4069" s="46"/>
    </row>
    <row r="4070" spans="1:32" x14ac:dyDescent="0.2">
      <c r="A4070"/>
      <c r="B4070"/>
      <c r="D4070"/>
      <c r="F4070"/>
      <c r="G4070"/>
      <c r="H4070"/>
      <c r="I4070"/>
      <c r="J4070"/>
      <c r="K4070"/>
      <c r="L4070"/>
      <c r="M4070"/>
      <c r="N4070"/>
      <c r="O4070"/>
      <c r="P4070"/>
      <c r="Q4070"/>
      <c r="R4070"/>
      <c r="S4070"/>
      <c r="T4070"/>
      <c r="U4070"/>
      <c r="V4070"/>
      <c r="W4070" s="115"/>
      <c r="AB4070" s="46"/>
      <c r="AC4070" s="46"/>
      <c r="AD4070" s="46"/>
      <c r="AE4070" s="46"/>
      <c r="AF4070" s="46"/>
    </row>
    <row r="4071" spans="1:32" x14ac:dyDescent="0.2">
      <c r="A4071"/>
      <c r="B4071"/>
      <c r="D4071"/>
      <c r="F4071"/>
      <c r="G4071"/>
      <c r="H4071"/>
      <c r="I4071"/>
      <c r="J4071"/>
      <c r="K4071"/>
      <c r="L4071"/>
      <c r="M4071"/>
      <c r="N4071"/>
      <c r="O4071"/>
      <c r="P4071"/>
      <c r="Q4071"/>
      <c r="R4071"/>
      <c r="S4071"/>
      <c r="T4071"/>
      <c r="U4071"/>
      <c r="V4071"/>
      <c r="W4071" s="115"/>
      <c r="AB4071" s="46"/>
      <c r="AC4071" s="46"/>
      <c r="AD4071" s="46"/>
      <c r="AE4071" s="46"/>
      <c r="AF4071" s="46"/>
    </row>
    <row r="4072" spans="1:32" x14ac:dyDescent="0.2">
      <c r="A4072"/>
      <c r="B4072"/>
      <c r="D4072"/>
      <c r="F4072"/>
      <c r="G4072"/>
      <c r="H4072"/>
      <c r="I4072"/>
      <c r="J4072"/>
      <c r="K4072"/>
      <c r="L4072"/>
      <c r="M4072"/>
      <c r="N4072"/>
      <c r="O4072"/>
      <c r="P4072"/>
      <c r="Q4072"/>
      <c r="R4072"/>
      <c r="S4072"/>
      <c r="T4072"/>
      <c r="U4072"/>
      <c r="V4072"/>
      <c r="W4072" s="115"/>
      <c r="AB4072" s="46"/>
      <c r="AC4072" s="46"/>
      <c r="AD4072" s="46"/>
      <c r="AE4072" s="46"/>
      <c r="AF4072" s="46"/>
    </row>
    <row r="4073" spans="1:32" x14ac:dyDescent="0.2">
      <c r="A4073"/>
      <c r="B4073"/>
      <c r="D4073"/>
      <c r="F4073"/>
      <c r="G4073"/>
      <c r="H4073"/>
      <c r="I4073"/>
      <c r="J4073"/>
      <c r="K4073"/>
      <c r="L4073"/>
      <c r="M4073"/>
      <c r="N4073"/>
      <c r="O4073"/>
      <c r="P4073"/>
      <c r="Q4073"/>
      <c r="R4073"/>
      <c r="S4073"/>
      <c r="T4073"/>
      <c r="U4073"/>
      <c r="V4073"/>
      <c r="W4073" s="115"/>
      <c r="AB4073" s="46"/>
      <c r="AC4073" s="46"/>
      <c r="AD4073" s="46"/>
      <c r="AE4073" s="46"/>
      <c r="AF4073" s="46"/>
    </row>
    <row r="4074" spans="1:32" x14ac:dyDescent="0.2">
      <c r="A4074"/>
      <c r="B4074"/>
      <c r="D4074"/>
      <c r="F4074"/>
      <c r="G4074"/>
      <c r="H4074"/>
      <c r="I4074"/>
      <c r="J4074"/>
      <c r="K4074"/>
      <c r="L4074"/>
      <c r="M4074"/>
      <c r="N4074"/>
      <c r="O4074"/>
      <c r="P4074"/>
      <c r="Q4074"/>
      <c r="R4074"/>
      <c r="S4074"/>
      <c r="T4074"/>
      <c r="U4074"/>
      <c r="V4074"/>
      <c r="W4074" s="115"/>
      <c r="AB4074" s="46"/>
      <c r="AC4074" s="46"/>
      <c r="AD4074" s="46"/>
      <c r="AE4074" s="46"/>
      <c r="AF4074" s="46"/>
    </row>
    <row r="4075" spans="1:32" x14ac:dyDescent="0.2">
      <c r="A4075"/>
      <c r="B4075"/>
      <c r="D4075"/>
      <c r="F4075"/>
      <c r="G4075"/>
      <c r="H4075"/>
      <c r="I4075"/>
      <c r="J4075"/>
      <c r="K4075"/>
      <c r="L4075"/>
      <c r="M4075"/>
      <c r="N4075"/>
      <c r="O4075"/>
      <c r="P4075"/>
      <c r="Q4075"/>
      <c r="R4075"/>
      <c r="S4075"/>
      <c r="T4075"/>
      <c r="U4075"/>
      <c r="V4075"/>
      <c r="W4075" s="115"/>
      <c r="AB4075" s="46"/>
      <c r="AC4075" s="46"/>
      <c r="AD4075" s="46"/>
      <c r="AE4075" s="46"/>
      <c r="AF4075" s="46"/>
    </row>
    <row r="4076" spans="1:32" x14ac:dyDescent="0.2">
      <c r="A4076"/>
      <c r="B4076"/>
      <c r="D4076"/>
      <c r="F4076"/>
      <c r="G4076"/>
      <c r="H4076"/>
      <c r="I4076"/>
      <c r="J4076"/>
      <c r="K4076"/>
      <c r="L4076"/>
      <c r="M4076"/>
      <c r="N4076"/>
      <c r="O4076"/>
      <c r="P4076"/>
      <c r="Q4076"/>
      <c r="R4076"/>
      <c r="S4076"/>
      <c r="T4076"/>
      <c r="U4076"/>
      <c r="V4076"/>
      <c r="W4076" s="115"/>
      <c r="AB4076" s="46"/>
      <c r="AC4076" s="46"/>
      <c r="AD4076" s="46"/>
      <c r="AE4076" s="46"/>
      <c r="AF4076" s="46"/>
    </row>
    <row r="4077" spans="1:32" x14ac:dyDescent="0.2">
      <c r="A4077"/>
      <c r="B4077"/>
      <c r="D4077"/>
      <c r="F4077"/>
      <c r="G4077"/>
      <c r="H4077"/>
      <c r="I4077"/>
      <c r="J4077"/>
      <c r="K4077"/>
      <c r="L4077"/>
      <c r="M4077"/>
      <c r="N4077"/>
      <c r="O4077"/>
      <c r="P4077"/>
      <c r="Q4077"/>
      <c r="R4077"/>
      <c r="S4077"/>
      <c r="T4077"/>
      <c r="U4077"/>
      <c r="V4077"/>
      <c r="W4077" s="115"/>
      <c r="AB4077" s="46"/>
      <c r="AC4077" s="46"/>
      <c r="AD4077" s="46"/>
      <c r="AE4077" s="46"/>
      <c r="AF4077" s="46"/>
    </row>
    <row r="4078" spans="1:32" x14ac:dyDescent="0.2">
      <c r="A4078"/>
      <c r="B4078"/>
      <c r="D4078"/>
      <c r="F4078"/>
      <c r="G4078"/>
      <c r="H4078"/>
      <c r="I4078"/>
      <c r="J4078"/>
      <c r="K4078"/>
      <c r="L4078"/>
      <c r="M4078"/>
      <c r="N4078"/>
      <c r="O4078"/>
      <c r="P4078"/>
      <c r="Q4078"/>
      <c r="R4078"/>
      <c r="S4078"/>
      <c r="T4078"/>
      <c r="U4078"/>
      <c r="V4078"/>
      <c r="W4078" s="115"/>
      <c r="AB4078" s="46"/>
      <c r="AC4078" s="46"/>
      <c r="AD4078" s="46"/>
      <c r="AE4078" s="46"/>
      <c r="AF4078" s="46"/>
    </row>
    <row r="4079" spans="1:32" x14ac:dyDescent="0.2">
      <c r="A4079"/>
      <c r="B4079"/>
      <c r="D4079"/>
      <c r="F4079"/>
      <c r="G4079"/>
      <c r="H4079"/>
      <c r="I4079"/>
      <c r="J4079"/>
      <c r="K4079"/>
      <c r="L4079"/>
      <c r="M4079"/>
      <c r="N4079"/>
      <c r="O4079"/>
      <c r="P4079"/>
      <c r="Q4079"/>
      <c r="R4079"/>
      <c r="S4079"/>
      <c r="T4079"/>
      <c r="U4079"/>
      <c r="V4079"/>
      <c r="W4079" s="115"/>
      <c r="AB4079" s="46"/>
      <c r="AC4079" s="46"/>
      <c r="AD4079" s="46"/>
      <c r="AE4079" s="46"/>
      <c r="AF4079" s="46"/>
    </row>
    <row r="4080" spans="1:32" x14ac:dyDescent="0.2">
      <c r="A4080"/>
      <c r="B4080"/>
      <c r="D4080"/>
      <c r="F4080"/>
      <c r="G4080"/>
      <c r="H4080"/>
      <c r="I4080"/>
      <c r="J4080"/>
      <c r="K4080"/>
      <c r="L4080"/>
      <c r="M4080"/>
      <c r="N4080"/>
      <c r="O4080"/>
      <c r="P4080"/>
      <c r="Q4080"/>
      <c r="R4080"/>
      <c r="S4080"/>
      <c r="T4080"/>
      <c r="U4080"/>
      <c r="V4080"/>
      <c r="W4080" s="115"/>
      <c r="AB4080" s="46"/>
      <c r="AC4080" s="46"/>
      <c r="AD4080" s="46"/>
      <c r="AE4080" s="46"/>
      <c r="AF4080" s="46"/>
    </row>
    <row r="4081" spans="1:32" x14ac:dyDescent="0.2">
      <c r="A4081"/>
      <c r="B4081"/>
      <c r="D4081"/>
      <c r="F4081"/>
      <c r="G4081"/>
      <c r="H4081"/>
      <c r="I4081"/>
      <c r="J4081"/>
      <c r="K4081"/>
      <c r="L4081"/>
      <c r="M4081"/>
      <c r="N4081"/>
      <c r="O4081"/>
      <c r="P4081"/>
      <c r="Q4081"/>
      <c r="R4081"/>
      <c r="S4081"/>
      <c r="T4081"/>
      <c r="U4081"/>
      <c r="V4081"/>
      <c r="W4081" s="115"/>
      <c r="AB4081" s="46"/>
      <c r="AC4081" s="46"/>
      <c r="AD4081" s="46"/>
      <c r="AE4081" s="46"/>
      <c r="AF4081" s="46"/>
    </row>
    <row r="4082" spans="1:32" x14ac:dyDescent="0.2">
      <c r="A4082"/>
      <c r="B4082"/>
      <c r="D4082"/>
      <c r="F4082"/>
      <c r="G4082"/>
      <c r="H4082"/>
      <c r="I4082"/>
      <c r="J4082"/>
      <c r="K4082"/>
      <c r="L4082"/>
      <c r="M4082"/>
      <c r="N4082"/>
      <c r="O4082"/>
      <c r="P4082"/>
      <c r="Q4082"/>
      <c r="R4082"/>
      <c r="S4082"/>
      <c r="T4082"/>
      <c r="U4082"/>
      <c r="V4082"/>
      <c r="W4082" s="115"/>
      <c r="AB4082" s="46"/>
      <c r="AC4082" s="46"/>
      <c r="AD4082" s="46"/>
      <c r="AE4082" s="46"/>
      <c r="AF4082" s="46"/>
    </row>
    <row r="4083" spans="1:32" x14ac:dyDescent="0.2">
      <c r="A4083"/>
      <c r="B4083"/>
      <c r="D4083"/>
      <c r="F4083"/>
      <c r="G4083"/>
      <c r="H4083"/>
      <c r="I4083"/>
      <c r="J4083"/>
      <c r="K4083"/>
      <c r="L4083"/>
      <c r="M4083"/>
      <c r="N4083"/>
      <c r="O4083"/>
      <c r="P4083"/>
      <c r="Q4083"/>
      <c r="R4083"/>
      <c r="S4083"/>
      <c r="T4083"/>
      <c r="U4083"/>
      <c r="V4083"/>
      <c r="W4083" s="115"/>
      <c r="AB4083" s="46"/>
      <c r="AC4083" s="46"/>
      <c r="AD4083" s="46"/>
      <c r="AE4083" s="46"/>
      <c r="AF4083" s="46"/>
    </row>
    <row r="4084" spans="1:32" x14ac:dyDescent="0.2">
      <c r="A4084"/>
      <c r="B4084"/>
      <c r="D4084"/>
      <c r="F4084"/>
      <c r="G4084"/>
      <c r="H4084"/>
      <c r="I4084"/>
      <c r="J4084"/>
      <c r="K4084"/>
      <c r="L4084"/>
      <c r="M4084"/>
      <c r="N4084"/>
      <c r="O4084"/>
      <c r="P4084"/>
      <c r="Q4084"/>
      <c r="R4084"/>
      <c r="S4084"/>
      <c r="T4084"/>
      <c r="U4084"/>
      <c r="V4084"/>
      <c r="W4084" s="115"/>
      <c r="AB4084" s="46"/>
      <c r="AC4084" s="46"/>
      <c r="AD4084" s="46"/>
      <c r="AE4084" s="46"/>
      <c r="AF4084" s="46"/>
    </row>
    <row r="4085" spans="1:32" x14ac:dyDescent="0.2">
      <c r="A4085"/>
      <c r="B4085"/>
      <c r="D4085"/>
      <c r="F4085"/>
      <c r="G4085"/>
      <c r="H4085"/>
      <c r="I4085"/>
      <c r="J4085"/>
      <c r="K4085"/>
      <c r="L4085"/>
      <c r="M4085"/>
      <c r="N4085"/>
      <c r="O4085"/>
      <c r="P4085"/>
      <c r="Q4085"/>
      <c r="R4085"/>
      <c r="S4085"/>
      <c r="T4085"/>
      <c r="U4085"/>
      <c r="V4085"/>
      <c r="W4085" s="115"/>
      <c r="AB4085" s="46"/>
      <c r="AC4085" s="46"/>
      <c r="AD4085" s="46"/>
      <c r="AE4085" s="46"/>
      <c r="AF4085" s="46"/>
    </row>
    <row r="4086" spans="1:32" x14ac:dyDescent="0.2">
      <c r="A4086"/>
      <c r="B4086"/>
      <c r="D4086"/>
      <c r="F4086"/>
      <c r="G4086"/>
      <c r="H4086"/>
      <c r="I4086"/>
      <c r="J4086"/>
      <c r="K4086"/>
      <c r="L4086"/>
      <c r="M4086"/>
      <c r="N4086"/>
      <c r="O4086"/>
      <c r="P4086"/>
      <c r="Q4086"/>
      <c r="R4086"/>
      <c r="S4086"/>
      <c r="T4086"/>
      <c r="U4086"/>
      <c r="V4086"/>
      <c r="W4086" s="115"/>
      <c r="AB4086" s="46"/>
      <c r="AC4086" s="46"/>
      <c r="AD4086" s="46"/>
      <c r="AE4086" s="46"/>
      <c r="AF4086" s="46"/>
    </row>
    <row r="4087" spans="1:32" x14ac:dyDescent="0.2">
      <c r="A4087"/>
      <c r="B4087"/>
      <c r="D4087"/>
      <c r="F4087"/>
      <c r="G4087"/>
      <c r="H4087"/>
      <c r="I4087"/>
      <c r="J4087"/>
      <c r="K4087"/>
      <c r="L4087"/>
      <c r="M4087"/>
      <c r="N4087"/>
      <c r="O4087"/>
      <c r="P4087"/>
      <c r="Q4087"/>
      <c r="R4087"/>
      <c r="S4087"/>
      <c r="T4087"/>
      <c r="U4087"/>
      <c r="V4087"/>
      <c r="W4087" s="115"/>
      <c r="AB4087" s="46"/>
      <c r="AC4087" s="46"/>
      <c r="AD4087" s="46"/>
      <c r="AE4087" s="46"/>
      <c r="AF4087" s="46"/>
    </row>
    <row r="4088" spans="1:32" x14ac:dyDescent="0.2">
      <c r="A4088"/>
      <c r="B4088"/>
      <c r="D4088"/>
      <c r="F4088"/>
      <c r="G4088"/>
      <c r="H4088"/>
      <c r="I4088"/>
      <c r="J4088"/>
      <c r="K4088"/>
      <c r="L4088"/>
      <c r="M4088"/>
      <c r="N4088"/>
      <c r="O4088"/>
      <c r="P4088"/>
      <c r="Q4088"/>
      <c r="R4088"/>
      <c r="S4088"/>
      <c r="T4088"/>
      <c r="U4088"/>
      <c r="V4088"/>
      <c r="W4088" s="115"/>
      <c r="AB4088" s="46"/>
      <c r="AC4088" s="46"/>
      <c r="AD4088" s="46"/>
      <c r="AE4088" s="46"/>
      <c r="AF4088" s="46"/>
    </row>
    <row r="4089" spans="1:32" x14ac:dyDescent="0.2">
      <c r="A4089"/>
      <c r="B4089"/>
      <c r="D4089"/>
      <c r="F4089"/>
      <c r="G4089"/>
      <c r="H4089"/>
      <c r="I4089"/>
      <c r="J4089"/>
      <c r="K4089"/>
      <c r="L4089"/>
      <c r="M4089"/>
      <c r="N4089"/>
      <c r="O4089"/>
      <c r="P4089"/>
      <c r="Q4089"/>
      <c r="R4089"/>
      <c r="S4089"/>
      <c r="T4089"/>
      <c r="U4089"/>
      <c r="V4089"/>
      <c r="W4089" s="115"/>
      <c r="AB4089" s="46"/>
      <c r="AC4089" s="46"/>
      <c r="AD4089" s="46"/>
      <c r="AE4089" s="46"/>
      <c r="AF4089" s="46"/>
    </row>
    <row r="4090" spans="1:32" x14ac:dyDescent="0.2">
      <c r="A4090"/>
      <c r="B4090"/>
      <c r="D4090"/>
      <c r="F4090"/>
      <c r="G4090"/>
      <c r="H4090"/>
      <c r="I4090"/>
      <c r="J4090"/>
      <c r="K4090"/>
      <c r="L4090"/>
      <c r="M4090"/>
      <c r="N4090"/>
      <c r="O4090"/>
      <c r="P4090"/>
      <c r="Q4090"/>
      <c r="R4090"/>
      <c r="S4090"/>
      <c r="T4090"/>
      <c r="U4090"/>
      <c r="V4090"/>
      <c r="W4090" s="115"/>
      <c r="AB4090" s="46"/>
      <c r="AC4090" s="46"/>
      <c r="AD4090" s="46"/>
      <c r="AE4090" s="46"/>
      <c r="AF4090" s="46"/>
    </row>
    <row r="4091" spans="1:32" x14ac:dyDescent="0.2">
      <c r="A4091"/>
      <c r="B4091"/>
      <c r="D4091"/>
      <c r="F4091"/>
      <c r="G4091"/>
      <c r="H4091"/>
      <c r="I4091"/>
      <c r="J4091"/>
      <c r="K4091"/>
      <c r="L4091"/>
      <c r="M4091"/>
      <c r="N4091"/>
      <c r="O4091"/>
      <c r="P4091"/>
      <c r="Q4091"/>
      <c r="R4091"/>
      <c r="S4091"/>
      <c r="T4091"/>
      <c r="U4091"/>
      <c r="V4091"/>
      <c r="W4091" s="115"/>
      <c r="AB4091" s="46"/>
      <c r="AC4091" s="46"/>
      <c r="AD4091" s="46"/>
      <c r="AE4091" s="46"/>
      <c r="AF4091" s="46"/>
    </row>
    <row r="4092" spans="1:32" x14ac:dyDescent="0.2">
      <c r="A4092"/>
      <c r="B4092"/>
      <c r="D4092"/>
      <c r="F4092"/>
      <c r="G4092"/>
      <c r="H4092"/>
      <c r="I4092"/>
      <c r="J4092"/>
      <c r="K4092"/>
      <c r="L4092"/>
      <c r="M4092"/>
      <c r="N4092"/>
      <c r="O4092"/>
      <c r="P4092"/>
      <c r="Q4092"/>
      <c r="R4092"/>
      <c r="S4092"/>
      <c r="T4092"/>
      <c r="U4092"/>
      <c r="V4092"/>
      <c r="W4092" s="115"/>
      <c r="AB4092" s="46"/>
      <c r="AC4092" s="46"/>
      <c r="AD4092" s="46"/>
      <c r="AE4092" s="46"/>
      <c r="AF4092" s="46"/>
    </row>
    <row r="4093" spans="1:32" x14ac:dyDescent="0.2">
      <c r="A4093"/>
      <c r="B4093"/>
      <c r="D4093"/>
      <c r="F4093"/>
      <c r="G4093"/>
      <c r="H4093"/>
      <c r="I4093"/>
      <c r="J4093"/>
      <c r="K4093"/>
      <c r="L4093"/>
      <c r="M4093"/>
      <c r="N4093"/>
      <c r="O4093"/>
      <c r="P4093"/>
      <c r="Q4093"/>
      <c r="R4093"/>
      <c r="S4093"/>
      <c r="T4093"/>
      <c r="U4093"/>
      <c r="V4093"/>
      <c r="W4093" s="115"/>
      <c r="AB4093" s="46"/>
      <c r="AC4093" s="46"/>
      <c r="AD4093" s="46"/>
      <c r="AE4093" s="46"/>
      <c r="AF4093" s="46"/>
    </row>
    <row r="4094" spans="1:32" x14ac:dyDescent="0.2">
      <c r="A4094"/>
      <c r="B4094"/>
      <c r="D4094"/>
      <c r="F4094"/>
      <c r="G4094"/>
      <c r="H4094"/>
      <c r="I4094"/>
      <c r="J4094"/>
      <c r="K4094"/>
      <c r="L4094"/>
      <c r="M4094"/>
      <c r="N4094"/>
      <c r="O4094"/>
      <c r="P4094"/>
      <c r="Q4094"/>
      <c r="R4094"/>
      <c r="S4094"/>
      <c r="T4094"/>
      <c r="U4094"/>
      <c r="V4094"/>
      <c r="W4094" s="115"/>
      <c r="AB4094" s="46"/>
      <c r="AC4094" s="46"/>
      <c r="AD4094" s="46"/>
      <c r="AE4094" s="46"/>
      <c r="AF4094" s="46"/>
    </row>
    <row r="4095" spans="1:32" x14ac:dyDescent="0.2">
      <c r="A4095"/>
      <c r="B4095"/>
      <c r="D4095"/>
      <c r="F4095"/>
      <c r="G4095"/>
      <c r="H4095"/>
      <c r="I4095"/>
      <c r="J4095"/>
      <c r="K4095"/>
      <c r="L4095"/>
      <c r="M4095"/>
      <c r="N4095"/>
      <c r="O4095"/>
      <c r="P4095"/>
      <c r="Q4095"/>
      <c r="R4095"/>
      <c r="S4095"/>
      <c r="T4095"/>
      <c r="U4095"/>
      <c r="V4095"/>
      <c r="W4095" s="115"/>
      <c r="AB4095" s="46"/>
      <c r="AC4095" s="46"/>
      <c r="AD4095" s="46"/>
      <c r="AE4095" s="46"/>
      <c r="AF4095" s="46"/>
    </row>
    <row r="4096" spans="1:32" x14ac:dyDescent="0.2">
      <c r="A4096"/>
      <c r="B4096"/>
      <c r="D4096"/>
      <c r="F4096"/>
      <c r="G4096"/>
      <c r="H4096"/>
      <c r="I4096"/>
      <c r="J4096"/>
      <c r="K4096"/>
      <c r="L4096"/>
      <c r="M4096"/>
      <c r="N4096"/>
      <c r="O4096"/>
      <c r="P4096"/>
      <c r="Q4096"/>
      <c r="R4096"/>
      <c r="S4096"/>
      <c r="T4096"/>
      <c r="U4096"/>
      <c r="V4096"/>
      <c r="W4096" s="115"/>
      <c r="AB4096" s="46"/>
      <c r="AC4096" s="46"/>
      <c r="AD4096" s="46"/>
      <c r="AE4096" s="46"/>
      <c r="AF4096" s="46"/>
    </row>
    <row r="4097" spans="1:32" x14ac:dyDescent="0.2">
      <c r="A4097"/>
      <c r="B4097"/>
      <c r="D4097"/>
      <c r="F4097"/>
      <c r="G4097"/>
      <c r="H4097"/>
      <c r="I4097"/>
      <c r="J4097"/>
      <c r="K4097"/>
      <c r="L4097"/>
      <c r="M4097"/>
      <c r="N4097"/>
      <c r="O4097"/>
      <c r="P4097"/>
      <c r="Q4097"/>
      <c r="R4097"/>
      <c r="S4097"/>
      <c r="T4097"/>
      <c r="U4097"/>
      <c r="V4097"/>
      <c r="W4097" s="115"/>
      <c r="AB4097" s="46"/>
      <c r="AC4097" s="46"/>
      <c r="AD4097" s="46"/>
      <c r="AE4097" s="46"/>
      <c r="AF4097" s="46"/>
    </row>
    <row r="4098" spans="1:32" x14ac:dyDescent="0.2">
      <c r="A4098"/>
      <c r="B4098"/>
      <c r="D4098"/>
      <c r="F4098"/>
      <c r="G4098"/>
      <c r="H4098"/>
      <c r="I4098"/>
      <c r="J4098"/>
      <c r="K4098"/>
      <c r="L4098"/>
      <c r="M4098"/>
      <c r="N4098"/>
      <c r="O4098"/>
      <c r="P4098"/>
      <c r="Q4098"/>
      <c r="R4098"/>
      <c r="S4098"/>
      <c r="T4098"/>
      <c r="U4098"/>
      <c r="V4098"/>
      <c r="W4098" s="115"/>
      <c r="AB4098" s="46"/>
      <c r="AC4098" s="46"/>
      <c r="AD4098" s="46"/>
      <c r="AE4098" s="46"/>
      <c r="AF4098" s="46"/>
    </row>
    <row r="4099" spans="1:32" x14ac:dyDescent="0.2">
      <c r="A4099"/>
      <c r="B4099"/>
      <c r="D4099"/>
      <c r="F4099"/>
      <c r="G4099"/>
      <c r="H4099"/>
      <c r="I4099"/>
      <c r="J4099"/>
      <c r="K4099"/>
      <c r="L4099"/>
      <c r="M4099"/>
      <c r="N4099"/>
      <c r="O4099"/>
      <c r="P4099"/>
      <c r="Q4099"/>
      <c r="R4099"/>
      <c r="S4099"/>
      <c r="T4099"/>
      <c r="U4099"/>
      <c r="V4099"/>
      <c r="W4099" s="115"/>
      <c r="AB4099" s="46"/>
      <c r="AC4099" s="46"/>
      <c r="AD4099" s="46"/>
      <c r="AE4099" s="46"/>
      <c r="AF4099" s="46"/>
    </row>
    <row r="4100" spans="1:32" x14ac:dyDescent="0.2">
      <c r="A4100"/>
      <c r="B4100"/>
      <c r="D4100"/>
      <c r="F4100"/>
      <c r="G4100"/>
      <c r="H4100"/>
      <c r="I4100"/>
      <c r="J4100"/>
      <c r="K4100"/>
      <c r="L4100"/>
      <c r="M4100"/>
      <c r="N4100"/>
      <c r="O4100"/>
      <c r="P4100"/>
      <c r="Q4100"/>
      <c r="R4100"/>
      <c r="S4100"/>
      <c r="T4100"/>
      <c r="U4100"/>
      <c r="V4100"/>
      <c r="W4100" s="115"/>
      <c r="AB4100" s="46"/>
      <c r="AC4100" s="46"/>
      <c r="AD4100" s="46"/>
      <c r="AE4100" s="46"/>
      <c r="AF4100" s="46"/>
    </row>
    <row r="4101" spans="1:32" x14ac:dyDescent="0.2">
      <c r="A4101"/>
      <c r="B4101"/>
      <c r="D4101"/>
      <c r="F4101"/>
      <c r="G4101"/>
      <c r="H4101"/>
      <c r="I4101"/>
      <c r="J4101"/>
      <c r="K4101"/>
      <c r="L4101"/>
      <c r="M4101"/>
      <c r="N4101"/>
      <c r="O4101"/>
      <c r="P4101"/>
      <c r="Q4101"/>
      <c r="R4101"/>
      <c r="S4101"/>
      <c r="T4101"/>
      <c r="U4101"/>
      <c r="V4101"/>
      <c r="W4101" s="115"/>
      <c r="AB4101" s="46"/>
      <c r="AC4101" s="46"/>
      <c r="AD4101" s="46"/>
      <c r="AE4101" s="46"/>
      <c r="AF4101" s="46"/>
    </row>
    <row r="4102" spans="1:32" x14ac:dyDescent="0.2">
      <c r="A4102"/>
      <c r="B4102"/>
      <c r="D4102"/>
      <c r="F4102"/>
      <c r="G4102"/>
      <c r="H4102"/>
      <c r="I4102"/>
      <c r="J4102"/>
      <c r="K4102"/>
      <c r="L4102"/>
      <c r="M4102"/>
      <c r="N4102"/>
      <c r="O4102"/>
      <c r="P4102"/>
      <c r="Q4102"/>
      <c r="R4102"/>
      <c r="S4102"/>
      <c r="T4102"/>
      <c r="U4102"/>
      <c r="V4102"/>
      <c r="W4102" s="115"/>
      <c r="AB4102" s="46"/>
      <c r="AC4102" s="46"/>
      <c r="AD4102" s="46"/>
      <c r="AE4102" s="46"/>
      <c r="AF4102" s="46"/>
    </row>
    <row r="4103" spans="1:32" x14ac:dyDescent="0.2">
      <c r="A4103"/>
      <c r="B4103"/>
      <c r="D4103"/>
      <c r="F4103"/>
      <c r="G4103"/>
      <c r="H4103"/>
      <c r="I4103"/>
      <c r="J4103"/>
      <c r="K4103"/>
      <c r="L4103"/>
      <c r="M4103"/>
      <c r="N4103"/>
      <c r="O4103"/>
      <c r="P4103"/>
      <c r="Q4103"/>
      <c r="R4103"/>
      <c r="S4103"/>
      <c r="T4103"/>
      <c r="U4103"/>
      <c r="V4103"/>
      <c r="W4103" s="115"/>
      <c r="AB4103" s="46"/>
      <c r="AC4103" s="46"/>
      <c r="AD4103" s="46"/>
      <c r="AE4103" s="46"/>
      <c r="AF4103" s="46"/>
    </row>
    <row r="4104" spans="1:32" x14ac:dyDescent="0.2">
      <c r="A4104"/>
      <c r="B4104"/>
      <c r="D4104"/>
      <c r="F4104"/>
      <c r="G4104"/>
      <c r="H4104"/>
      <c r="I4104"/>
      <c r="J4104"/>
      <c r="K4104"/>
      <c r="L4104"/>
      <c r="M4104"/>
      <c r="N4104"/>
      <c r="O4104"/>
      <c r="P4104"/>
      <c r="Q4104"/>
      <c r="R4104"/>
      <c r="S4104"/>
      <c r="T4104"/>
      <c r="U4104"/>
      <c r="V4104"/>
      <c r="W4104" s="115"/>
      <c r="AB4104" s="46"/>
      <c r="AC4104" s="46"/>
      <c r="AD4104" s="46"/>
      <c r="AE4104" s="46"/>
      <c r="AF4104" s="46"/>
    </row>
    <row r="4105" spans="1:32" x14ac:dyDescent="0.2">
      <c r="A4105"/>
      <c r="B4105"/>
      <c r="D4105"/>
      <c r="F4105"/>
      <c r="G4105"/>
      <c r="H4105"/>
      <c r="I4105"/>
      <c r="J4105"/>
      <c r="K4105"/>
      <c r="L4105"/>
      <c r="M4105"/>
      <c r="N4105"/>
      <c r="O4105"/>
      <c r="P4105"/>
      <c r="Q4105"/>
      <c r="R4105"/>
      <c r="S4105"/>
      <c r="T4105"/>
      <c r="U4105"/>
      <c r="V4105"/>
      <c r="W4105" s="115"/>
      <c r="AB4105" s="46"/>
      <c r="AC4105" s="46"/>
      <c r="AD4105" s="46"/>
      <c r="AE4105" s="46"/>
      <c r="AF4105" s="46"/>
    </row>
    <row r="4106" spans="1:32" x14ac:dyDescent="0.2">
      <c r="A4106"/>
      <c r="B4106"/>
      <c r="D4106"/>
      <c r="F4106"/>
      <c r="G4106"/>
      <c r="H4106"/>
      <c r="I4106"/>
      <c r="J4106"/>
      <c r="K4106"/>
      <c r="L4106"/>
      <c r="M4106"/>
      <c r="N4106"/>
      <c r="O4106"/>
      <c r="P4106"/>
      <c r="Q4106"/>
      <c r="R4106"/>
      <c r="S4106"/>
      <c r="T4106"/>
      <c r="U4106"/>
      <c r="V4106"/>
      <c r="W4106" s="115"/>
      <c r="AB4106" s="46"/>
      <c r="AC4106" s="46"/>
      <c r="AD4106" s="46"/>
      <c r="AE4106" s="46"/>
      <c r="AF4106" s="46"/>
    </row>
    <row r="4107" spans="1:32" x14ac:dyDescent="0.2">
      <c r="A4107"/>
      <c r="B4107"/>
      <c r="D4107"/>
      <c r="F4107"/>
      <c r="G4107"/>
      <c r="H4107"/>
      <c r="I4107"/>
      <c r="J4107"/>
      <c r="K4107"/>
      <c r="L4107"/>
      <c r="M4107"/>
      <c r="N4107"/>
      <c r="O4107"/>
      <c r="P4107"/>
      <c r="Q4107"/>
      <c r="R4107"/>
      <c r="S4107"/>
      <c r="T4107"/>
      <c r="U4107"/>
      <c r="V4107"/>
      <c r="W4107" s="115"/>
      <c r="AB4107" s="46"/>
      <c r="AC4107" s="46"/>
      <c r="AD4107" s="46"/>
      <c r="AE4107" s="46"/>
      <c r="AF4107" s="46"/>
    </row>
    <row r="4108" spans="1:32" x14ac:dyDescent="0.2">
      <c r="A4108"/>
      <c r="B4108"/>
      <c r="D4108"/>
      <c r="F4108"/>
      <c r="G4108"/>
      <c r="H4108"/>
      <c r="I4108"/>
      <c r="J4108"/>
      <c r="K4108"/>
      <c r="L4108"/>
      <c r="M4108"/>
      <c r="N4108"/>
      <c r="O4108"/>
      <c r="P4108"/>
      <c r="Q4108"/>
      <c r="R4108"/>
      <c r="S4108"/>
      <c r="T4108"/>
      <c r="U4108"/>
      <c r="V4108"/>
      <c r="W4108" s="115"/>
      <c r="AB4108" s="46"/>
      <c r="AC4108" s="46"/>
      <c r="AD4108" s="46"/>
      <c r="AE4108" s="46"/>
      <c r="AF4108" s="46"/>
    </row>
    <row r="4109" spans="1:32" x14ac:dyDescent="0.2">
      <c r="A4109"/>
      <c r="B4109"/>
      <c r="D4109"/>
      <c r="F4109"/>
      <c r="G4109"/>
      <c r="H4109"/>
      <c r="I4109"/>
      <c r="J4109"/>
      <c r="K4109"/>
      <c r="L4109"/>
      <c r="M4109"/>
      <c r="N4109"/>
      <c r="O4109"/>
      <c r="P4109"/>
      <c r="Q4109"/>
      <c r="R4109"/>
      <c r="S4109"/>
      <c r="T4109"/>
      <c r="U4109"/>
      <c r="V4109"/>
      <c r="W4109" s="115"/>
      <c r="AB4109" s="46"/>
      <c r="AC4109" s="46"/>
      <c r="AD4109" s="46"/>
      <c r="AE4109" s="46"/>
      <c r="AF4109" s="46"/>
    </row>
    <row r="4110" spans="1:32" x14ac:dyDescent="0.2">
      <c r="A4110"/>
      <c r="B4110"/>
      <c r="D4110"/>
      <c r="F4110"/>
      <c r="G4110"/>
      <c r="H4110"/>
      <c r="I4110"/>
      <c r="J4110"/>
      <c r="K4110"/>
      <c r="L4110"/>
      <c r="M4110"/>
      <c r="N4110"/>
      <c r="O4110"/>
      <c r="P4110"/>
      <c r="Q4110"/>
      <c r="R4110"/>
      <c r="S4110"/>
      <c r="T4110"/>
      <c r="U4110"/>
      <c r="V4110"/>
      <c r="W4110" s="115"/>
      <c r="AB4110" s="46"/>
      <c r="AC4110" s="46"/>
      <c r="AD4110" s="46"/>
      <c r="AE4110" s="46"/>
      <c r="AF4110" s="46"/>
    </row>
    <row r="4111" spans="1:32" x14ac:dyDescent="0.2">
      <c r="A4111"/>
      <c r="B4111"/>
      <c r="D4111"/>
      <c r="F4111"/>
      <c r="G4111"/>
      <c r="H4111"/>
      <c r="I4111"/>
      <c r="J4111"/>
      <c r="K4111"/>
      <c r="L4111"/>
      <c r="M4111"/>
      <c r="N4111"/>
      <c r="O4111"/>
      <c r="P4111"/>
      <c r="Q4111"/>
      <c r="R4111"/>
      <c r="S4111"/>
      <c r="T4111"/>
      <c r="U4111"/>
      <c r="V4111"/>
      <c r="W4111" s="115"/>
      <c r="AB4111" s="46"/>
      <c r="AC4111" s="46"/>
      <c r="AD4111" s="46"/>
      <c r="AE4111" s="46"/>
      <c r="AF4111" s="46"/>
    </row>
    <row r="4112" spans="1:32" x14ac:dyDescent="0.2">
      <c r="A4112"/>
      <c r="B4112"/>
      <c r="D4112"/>
      <c r="F4112"/>
      <c r="G4112"/>
      <c r="H4112"/>
      <c r="I4112"/>
      <c r="J4112"/>
      <c r="K4112"/>
      <c r="L4112"/>
      <c r="M4112"/>
      <c r="N4112"/>
      <c r="O4112"/>
      <c r="P4112"/>
      <c r="Q4112"/>
      <c r="R4112"/>
      <c r="S4112"/>
      <c r="T4112"/>
      <c r="U4112"/>
      <c r="V4112"/>
      <c r="W4112" s="115"/>
      <c r="AB4112" s="46"/>
      <c r="AC4112" s="46"/>
      <c r="AD4112" s="46"/>
      <c r="AE4112" s="46"/>
      <c r="AF4112" s="46"/>
    </row>
    <row r="4113" spans="1:32" x14ac:dyDescent="0.2">
      <c r="A4113"/>
      <c r="B4113"/>
      <c r="D4113"/>
      <c r="F4113"/>
      <c r="G4113"/>
      <c r="H4113"/>
      <c r="I4113"/>
      <c r="J4113"/>
      <c r="K4113"/>
      <c r="L4113"/>
      <c r="M4113"/>
      <c r="N4113"/>
      <c r="O4113"/>
      <c r="P4113"/>
      <c r="Q4113"/>
      <c r="R4113"/>
      <c r="S4113"/>
      <c r="T4113"/>
      <c r="U4113"/>
      <c r="V4113"/>
      <c r="W4113" s="115"/>
      <c r="AB4113" s="46"/>
      <c r="AC4113" s="46"/>
      <c r="AD4113" s="46"/>
      <c r="AE4113" s="46"/>
      <c r="AF4113" s="46"/>
    </row>
    <row r="4114" spans="1:32" x14ac:dyDescent="0.2">
      <c r="A4114"/>
      <c r="B4114"/>
      <c r="D4114"/>
      <c r="F4114"/>
      <c r="G4114"/>
      <c r="H4114"/>
      <c r="I4114"/>
      <c r="J4114"/>
      <c r="K4114"/>
      <c r="L4114"/>
      <c r="M4114"/>
      <c r="N4114"/>
      <c r="O4114"/>
      <c r="P4114"/>
      <c r="Q4114"/>
      <c r="R4114"/>
      <c r="S4114"/>
      <c r="T4114"/>
      <c r="U4114"/>
      <c r="V4114"/>
      <c r="W4114" s="115"/>
      <c r="AB4114" s="46"/>
      <c r="AC4114" s="46"/>
      <c r="AD4114" s="46"/>
      <c r="AE4114" s="46"/>
      <c r="AF4114" s="46"/>
    </row>
    <row r="4115" spans="1:32" x14ac:dyDescent="0.2">
      <c r="A4115"/>
      <c r="B4115"/>
      <c r="D4115"/>
      <c r="F4115"/>
      <c r="G4115"/>
      <c r="H4115"/>
      <c r="I4115"/>
      <c r="J4115"/>
      <c r="K4115"/>
      <c r="L4115"/>
      <c r="M4115"/>
      <c r="N4115"/>
      <c r="O4115"/>
      <c r="P4115"/>
      <c r="Q4115"/>
      <c r="R4115"/>
      <c r="S4115"/>
      <c r="T4115"/>
      <c r="U4115"/>
      <c r="V4115"/>
      <c r="W4115" s="115"/>
      <c r="AB4115" s="46"/>
      <c r="AC4115" s="46"/>
      <c r="AD4115" s="46"/>
      <c r="AE4115" s="46"/>
      <c r="AF4115" s="46"/>
    </row>
    <row r="4116" spans="1:32" x14ac:dyDescent="0.2">
      <c r="A4116"/>
      <c r="B4116"/>
      <c r="D4116"/>
      <c r="F4116"/>
      <c r="G4116"/>
      <c r="H4116"/>
      <c r="I4116"/>
      <c r="J4116"/>
      <c r="K4116"/>
      <c r="L4116"/>
      <c r="M4116"/>
      <c r="N4116"/>
      <c r="O4116"/>
      <c r="P4116"/>
      <c r="Q4116"/>
      <c r="R4116"/>
      <c r="S4116"/>
      <c r="T4116"/>
      <c r="U4116"/>
      <c r="V4116"/>
      <c r="W4116" s="115"/>
      <c r="AB4116" s="46"/>
      <c r="AC4116" s="46"/>
      <c r="AD4116" s="46"/>
      <c r="AE4116" s="46"/>
      <c r="AF4116" s="46"/>
    </row>
    <row r="4117" spans="1:32" x14ac:dyDescent="0.2">
      <c r="A4117"/>
      <c r="B4117"/>
      <c r="D4117"/>
      <c r="F4117"/>
      <c r="G4117"/>
      <c r="H4117"/>
      <c r="I4117"/>
      <c r="J4117"/>
      <c r="K4117"/>
      <c r="L4117"/>
      <c r="M4117"/>
      <c r="N4117"/>
      <c r="O4117"/>
      <c r="P4117"/>
      <c r="Q4117"/>
      <c r="R4117"/>
      <c r="S4117"/>
      <c r="T4117"/>
      <c r="U4117"/>
      <c r="V4117"/>
      <c r="W4117" s="115"/>
      <c r="AB4117" s="46"/>
      <c r="AC4117" s="46"/>
      <c r="AD4117" s="46"/>
      <c r="AE4117" s="46"/>
      <c r="AF4117" s="46"/>
    </row>
    <row r="4118" spans="1:32" x14ac:dyDescent="0.2">
      <c r="A4118"/>
      <c r="B4118"/>
      <c r="D4118"/>
      <c r="F4118"/>
      <c r="G4118"/>
      <c r="H4118"/>
      <c r="I4118"/>
      <c r="J4118"/>
      <c r="K4118"/>
      <c r="L4118"/>
      <c r="M4118"/>
      <c r="N4118"/>
      <c r="O4118"/>
      <c r="P4118"/>
      <c r="Q4118"/>
      <c r="R4118"/>
      <c r="S4118"/>
      <c r="T4118"/>
      <c r="U4118"/>
      <c r="V4118"/>
      <c r="W4118" s="115"/>
      <c r="AB4118" s="46"/>
      <c r="AC4118" s="46"/>
      <c r="AD4118" s="46"/>
      <c r="AE4118" s="46"/>
      <c r="AF4118" s="46"/>
    </row>
    <row r="4119" spans="1:32" x14ac:dyDescent="0.2">
      <c r="A4119"/>
      <c r="B4119"/>
      <c r="D4119"/>
      <c r="F4119"/>
      <c r="G4119"/>
      <c r="H4119"/>
      <c r="I4119"/>
      <c r="J4119"/>
      <c r="K4119"/>
      <c r="L4119"/>
      <c r="M4119"/>
      <c r="N4119"/>
      <c r="O4119"/>
      <c r="P4119"/>
      <c r="Q4119"/>
      <c r="R4119"/>
      <c r="S4119"/>
      <c r="T4119"/>
      <c r="U4119"/>
      <c r="V4119"/>
      <c r="W4119" s="115"/>
      <c r="AB4119" s="46"/>
      <c r="AC4119" s="46"/>
      <c r="AD4119" s="46"/>
      <c r="AE4119" s="46"/>
      <c r="AF4119" s="46"/>
    </row>
    <row r="4120" spans="1:32" x14ac:dyDescent="0.2">
      <c r="A4120"/>
      <c r="B4120"/>
      <c r="D4120"/>
      <c r="F4120"/>
      <c r="G4120"/>
      <c r="H4120"/>
      <c r="I4120"/>
      <c r="J4120"/>
      <c r="K4120"/>
      <c r="L4120"/>
      <c r="M4120"/>
      <c r="N4120"/>
      <c r="O4120"/>
      <c r="P4120"/>
      <c r="Q4120"/>
      <c r="R4120"/>
      <c r="S4120"/>
      <c r="T4120"/>
      <c r="U4120"/>
      <c r="V4120"/>
      <c r="W4120" s="115"/>
      <c r="AB4120" s="46"/>
      <c r="AC4120" s="46"/>
      <c r="AD4120" s="46"/>
      <c r="AE4120" s="46"/>
      <c r="AF4120" s="46"/>
    </row>
    <row r="4121" spans="1:32" x14ac:dyDescent="0.2">
      <c r="A4121"/>
      <c r="B4121"/>
      <c r="D4121"/>
      <c r="F4121"/>
      <c r="G4121"/>
      <c r="H4121"/>
      <c r="I4121"/>
      <c r="J4121"/>
      <c r="K4121"/>
      <c r="L4121"/>
      <c r="M4121"/>
      <c r="N4121"/>
      <c r="O4121"/>
      <c r="P4121"/>
      <c r="Q4121"/>
      <c r="R4121"/>
      <c r="S4121"/>
      <c r="T4121"/>
      <c r="U4121"/>
      <c r="V4121"/>
      <c r="W4121" s="115"/>
      <c r="AB4121" s="46"/>
      <c r="AC4121" s="46"/>
      <c r="AD4121" s="46"/>
      <c r="AE4121" s="46"/>
      <c r="AF4121" s="46"/>
    </row>
    <row r="4122" spans="1:32" x14ac:dyDescent="0.2">
      <c r="A4122"/>
      <c r="B4122"/>
      <c r="D4122"/>
      <c r="F4122"/>
      <c r="G4122"/>
      <c r="H4122"/>
      <c r="I4122"/>
      <c r="J4122"/>
      <c r="K4122"/>
      <c r="L4122"/>
      <c r="M4122"/>
      <c r="N4122"/>
      <c r="O4122"/>
      <c r="P4122"/>
      <c r="Q4122"/>
      <c r="R4122"/>
      <c r="S4122"/>
      <c r="T4122"/>
      <c r="U4122"/>
      <c r="V4122"/>
      <c r="W4122" s="115"/>
      <c r="AB4122" s="46"/>
      <c r="AC4122" s="46"/>
      <c r="AD4122" s="46"/>
      <c r="AE4122" s="46"/>
      <c r="AF4122" s="46"/>
    </row>
    <row r="4123" spans="1:32" x14ac:dyDescent="0.2">
      <c r="A4123"/>
      <c r="B4123"/>
      <c r="D4123"/>
      <c r="F4123"/>
      <c r="G4123"/>
      <c r="H4123"/>
      <c r="I4123"/>
      <c r="J4123"/>
      <c r="K4123"/>
      <c r="L4123"/>
      <c r="M4123"/>
      <c r="N4123"/>
      <c r="O4123"/>
      <c r="P4123"/>
      <c r="Q4123"/>
      <c r="R4123"/>
      <c r="S4123"/>
      <c r="T4123"/>
      <c r="U4123"/>
      <c r="V4123"/>
      <c r="W4123" s="115"/>
      <c r="AB4123" s="46"/>
      <c r="AC4123" s="46"/>
      <c r="AD4123" s="46"/>
      <c r="AE4123" s="46"/>
      <c r="AF4123" s="46"/>
    </row>
    <row r="4124" spans="1:32" x14ac:dyDescent="0.2">
      <c r="A4124"/>
      <c r="B4124"/>
      <c r="D4124"/>
      <c r="F4124"/>
      <c r="G4124"/>
      <c r="H4124"/>
      <c r="I4124"/>
      <c r="J4124"/>
      <c r="K4124"/>
      <c r="L4124"/>
      <c r="M4124"/>
      <c r="N4124"/>
      <c r="O4124"/>
      <c r="P4124"/>
      <c r="Q4124"/>
      <c r="R4124"/>
      <c r="S4124"/>
      <c r="T4124"/>
      <c r="U4124"/>
      <c r="V4124"/>
      <c r="W4124" s="115"/>
      <c r="AB4124" s="46"/>
      <c r="AC4124" s="46"/>
      <c r="AD4124" s="46"/>
      <c r="AE4124" s="46"/>
      <c r="AF4124" s="46"/>
    </row>
    <row r="4125" spans="1:32" x14ac:dyDescent="0.2">
      <c r="A4125"/>
      <c r="B4125"/>
      <c r="D4125"/>
      <c r="F4125"/>
      <c r="G4125"/>
      <c r="H4125"/>
      <c r="I4125"/>
      <c r="J4125"/>
      <c r="K4125"/>
      <c r="L4125"/>
      <c r="M4125"/>
      <c r="N4125"/>
      <c r="O4125"/>
      <c r="P4125"/>
      <c r="Q4125"/>
      <c r="R4125"/>
      <c r="S4125"/>
      <c r="T4125"/>
      <c r="U4125"/>
      <c r="V4125"/>
      <c r="W4125" s="115"/>
      <c r="AB4125" s="46"/>
      <c r="AC4125" s="46"/>
      <c r="AD4125" s="46"/>
      <c r="AE4125" s="46"/>
      <c r="AF4125" s="46"/>
    </row>
    <row r="4126" spans="1:32" x14ac:dyDescent="0.2">
      <c r="A4126"/>
      <c r="B4126"/>
      <c r="D4126"/>
      <c r="F4126"/>
      <c r="G4126"/>
      <c r="H4126"/>
      <c r="I4126"/>
      <c r="J4126"/>
      <c r="K4126"/>
      <c r="L4126"/>
      <c r="M4126"/>
      <c r="N4126"/>
      <c r="O4126"/>
      <c r="P4126"/>
      <c r="Q4126"/>
      <c r="R4126"/>
      <c r="S4126"/>
      <c r="T4126"/>
      <c r="U4126"/>
      <c r="V4126"/>
      <c r="W4126" s="115"/>
      <c r="AB4126" s="46"/>
      <c r="AC4126" s="46"/>
      <c r="AD4126" s="46"/>
      <c r="AE4126" s="46"/>
      <c r="AF4126" s="46"/>
    </row>
    <row r="4127" spans="1:32" x14ac:dyDescent="0.2">
      <c r="A4127"/>
      <c r="B4127"/>
      <c r="D4127"/>
      <c r="F4127"/>
      <c r="G4127"/>
      <c r="H4127"/>
      <c r="I4127"/>
      <c r="J4127"/>
      <c r="K4127"/>
      <c r="L4127"/>
      <c r="M4127"/>
      <c r="N4127"/>
      <c r="O4127"/>
      <c r="P4127"/>
      <c r="Q4127"/>
      <c r="R4127"/>
      <c r="S4127"/>
      <c r="T4127"/>
      <c r="U4127"/>
      <c r="V4127"/>
      <c r="W4127" s="115"/>
      <c r="AB4127" s="46"/>
      <c r="AC4127" s="46"/>
      <c r="AD4127" s="46"/>
      <c r="AE4127" s="46"/>
      <c r="AF4127" s="46"/>
    </row>
    <row r="4128" spans="1:32" x14ac:dyDescent="0.2">
      <c r="A4128"/>
      <c r="B4128"/>
      <c r="D4128"/>
      <c r="F4128"/>
      <c r="G4128"/>
      <c r="H4128"/>
      <c r="I4128"/>
      <c r="J4128"/>
      <c r="K4128"/>
      <c r="L4128"/>
      <c r="M4128"/>
      <c r="N4128"/>
      <c r="O4128"/>
      <c r="P4128"/>
      <c r="Q4128"/>
      <c r="R4128"/>
      <c r="S4128"/>
      <c r="T4128"/>
      <c r="U4128"/>
      <c r="V4128"/>
      <c r="W4128" s="115"/>
      <c r="AB4128" s="46"/>
      <c r="AC4128" s="46"/>
      <c r="AD4128" s="46"/>
      <c r="AE4128" s="46"/>
      <c r="AF4128" s="46"/>
    </row>
    <row r="4129" spans="1:32" x14ac:dyDescent="0.2">
      <c r="A4129"/>
      <c r="B4129"/>
      <c r="D4129"/>
      <c r="F4129"/>
      <c r="G4129"/>
      <c r="H4129"/>
      <c r="I4129"/>
      <c r="J4129"/>
      <c r="K4129"/>
      <c r="L4129"/>
      <c r="M4129"/>
      <c r="N4129"/>
      <c r="O4129"/>
      <c r="P4129"/>
      <c r="Q4129"/>
      <c r="R4129"/>
      <c r="S4129"/>
      <c r="T4129"/>
      <c r="U4129"/>
      <c r="V4129"/>
      <c r="W4129" s="115"/>
      <c r="AB4129" s="46"/>
      <c r="AC4129" s="46"/>
      <c r="AD4129" s="46"/>
      <c r="AE4129" s="46"/>
      <c r="AF4129" s="46"/>
    </row>
    <row r="4130" spans="1:32" x14ac:dyDescent="0.2">
      <c r="A4130"/>
      <c r="B4130"/>
      <c r="D4130"/>
      <c r="F4130"/>
      <c r="G4130"/>
      <c r="H4130"/>
      <c r="I4130"/>
      <c r="J4130"/>
      <c r="K4130"/>
      <c r="L4130"/>
      <c r="M4130"/>
      <c r="N4130"/>
      <c r="O4130"/>
      <c r="P4130"/>
      <c r="Q4130"/>
      <c r="R4130"/>
      <c r="S4130"/>
      <c r="T4130"/>
      <c r="U4130"/>
      <c r="V4130"/>
      <c r="W4130" s="115"/>
      <c r="AB4130" s="46"/>
      <c r="AC4130" s="46"/>
      <c r="AD4130" s="46"/>
      <c r="AE4130" s="46"/>
      <c r="AF4130" s="46"/>
    </row>
    <row r="4131" spans="1:32" x14ac:dyDescent="0.2">
      <c r="A4131"/>
      <c r="B4131"/>
      <c r="D4131"/>
      <c r="F4131"/>
      <c r="G4131"/>
      <c r="H4131"/>
      <c r="I4131"/>
      <c r="J4131"/>
      <c r="K4131"/>
      <c r="L4131"/>
      <c r="M4131"/>
      <c r="N4131"/>
      <c r="O4131"/>
      <c r="P4131"/>
      <c r="Q4131"/>
      <c r="R4131"/>
      <c r="S4131"/>
      <c r="T4131"/>
      <c r="U4131"/>
      <c r="V4131"/>
      <c r="W4131" s="115"/>
      <c r="AB4131" s="46"/>
      <c r="AC4131" s="46"/>
      <c r="AD4131" s="46"/>
      <c r="AE4131" s="46"/>
      <c r="AF4131" s="46"/>
    </row>
    <row r="4132" spans="1:32" x14ac:dyDescent="0.2">
      <c r="A4132"/>
      <c r="B4132"/>
      <c r="D4132"/>
      <c r="F4132"/>
      <c r="G4132"/>
      <c r="H4132"/>
      <c r="I4132"/>
      <c r="J4132"/>
      <c r="K4132"/>
      <c r="L4132"/>
      <c r="M4132"/>
      <c r="N4132"/>
      <c r="O4132"/>
      <c r="P4132"/>
      <c r="Q4132"/>
      <c r="R4132"/>
      <c r="S4132"/>
      <c r="T4132"/>
      <c r="U4132"/>
      <c r="V4132"/>
      <c r="W4132" s="115"/>
      <c r="AB4132" s="46"/>
      <c r="AC4132" s="46"/>
      <c r="AD4132" s="46"/>
      <c r="AE4132" s="46"/>
      <c r="AF4132" s="46"/>
    </row>
    <row r="4133" spans="1:32" x14ac:dyDescent="0.2">
      <c r="A4133"/>
      <c r="B4133"/>
      <c r="D4133"/>
      <c r="F4133"/>
      <c r="G4133"/>
      <c r="H4133"/>
      <c r="I4133"/>
      <c r="J4133"/>
      <c r="K4133"/>
      <c r="L4133"/>
      <c r="M4133"/>
      <c r="N4133"/>
      <c r="O4133"/>
      <c r="P4133"/>
      <c r="Q4133"/>
      <c r="R4133"/>
      <c r="S4133"/>
      <c r="T4133"/>
      <c r="U4133"/>
      <c r="V4133"/>
      <c r="W4133" s="115"/>
      <c r="AB4133" s="46"/>
      <c r="AC4133" s="46"/>
      <c r="AD4133" s="46"/>
      <c r="AE4133" s="46"/>
      <c r="AF4133" s="46"/>
    </row>
    <row r="4134" spans="1:32" x14ac:dyDescent="0.2">
      <c r="A4134"/>
      <c r="B4134"/>
      <c r="D4134"/>
      <c r="F4134"/>
      <c r="G4134"/>
      <c r="H4134"/>
      <c r="I4134"/>
      <c r="J4134"/>
      <c r="K4134"/>
      <c r="L4134"/>
      <c r="M4134"/>
      <c r="N4134"/>
      <c r="O4134"/>
      <c r="P4134"/>
      <c r="Q4134"/>
      <c r="R4134"/>
      <c r="S4134"/>
      <c r="T4134"/>
      <c r="U4134"/>
      <c r="V4134"/>
      <c r="W4134" s="115"/>
      <c r="AB4134" s="46"/>
      <c r="AC4134" s="46"/>
      <c r="AD4134" s="46"/>
      <c r="AE4134" s="46"/>
      <c r="AF4134" s="46"/>
    </row>
    <row r="4135" spans="1:32" x14ac:dyDescent="0.2">
      <c r="A4135"/>
      <c r="B4135"/>
      <c r="D4135"/>
      <c r="F4135"/>
      <c r="G4135"/>
      <c r="H4135"/>
      <c r="I4135"/>
      <c r="J4135"/>
      <c r="K4135"/>
      <c r="L4135"/>
      <c r="M4135"/>
      <c r="N4135"/>
      <c r="O4135"/>
      <c r="P4135"/>
      <c r="Q4135"/>
      <c r="R4135"/>
      <c r="S4135"/>
      <c r="T4135"/>
      <c r="U4135"/>
      <c r="V4135"/>
      <c r="W4135" s="115"/>
      <c r="AB4135" s="46"/>
      <c r="AC4135" s="46"/>
      <c r="AD4135" s="46"/>
      <c r="AE4135" s="46"/>
      <c r="AF4135" s="46"/>
    </row>
    <row r="4136" spans="1:32" x14ac:dyDescent="0.2">
      <c r="A4136"/>
      <c r="B4136"/>
      <c r="D4136"/>
      <c r="F4136"/>
      <c r="G4136"/>
      <c r="H4136"/>
      <c r="I4136"/>
      <c r="J4136"/>
      <c r="K4136"/>
      <c r="L4136"/>
      <c r="M4136"/>
      <c r="N4136"/>
      <c r="O4136"/>
      <c r="P4136"/>
      <c r="Q4136"/>
      <c r="R4136"/>
      <c r="S4136"/>
      <c r="T4136"/>
      <c r="U4136"/>
      <c r="V4136"/>
      <c r="W4136" s="115"/>
      <c r="AB4136" s="46"/>
      <c r="AC4136" s="46"/>
      <c r="AD4136" s="46"/>
      <c r="AE4136" s="46"/>
      <c r="AF4136" s="46"/>
    </row>
    <row r="4137" spans="1:32" x14ac:dyDescent="0.2">
      <c r="A4137"/>
      <c r="B4137"/>
      <c r="D4137"/>
      <c r="F4137"/>
      <c r="G4137"/>
      <c r="H4137"/>
      <c r="I4137"/>
      <c r="J4137"/>
      <c r="K4137"/>
      <c r="L4137"/>
      <c r="M4137"/>
      <c r="N4137"/>
      <c r="O4137"/>
      <c r="P4137"/>
      <c r="Q4137"/>
      <c r="R4137"/>
      <c r="S4137"/>
      <c r="T4137"/>
      <c r="U4137"/>
      <c r="V4137"/>
      <c r="W4137" s="115"/>
      <c r="AB4137" s="46"/>
      <c r="AC4137" s="46"/>
      <c r="AD4137" s="46"/>
      <c r="AE4137" s="46"/>
      <c r="AF4137" s="46"/>
    </row>
    <row r="4138" spans="1:32" x14ac:dyDescent="0.2">
      <c r="A4138"/>
      <c r="B4138"/>
      <c r="D4138"/>
      <c r="F4138"/>
      <c r="G4138"/>
      <c r="H4138"/>
      <c r="I4138"/>
      <c r="J4138"/>
      <c r="K4138"/>
      <c r="L4138"/>
      <c r="M4138"/>
      <c r="N4138"/>
      <c r="O4138"/>
      <c r="P4138"/>
      <c r="Q4138"/>
      <c r="R4138"/>
      <c r="S4138"/>
      <c r="T4138"/>
      <c r="U4138"/>
      <c r="V4138"/>
      <c r="W4138" s="115"/>
      <c r="AB4138" s="46"/>
      <c r="AC4138" s="46"/>
      <c r="AD4138" s="46"/>
      <c r="AE4138" s="46"/>
      <c r="AF4138" s="46"/>
    </row>
    <row r="4139" spans="1:32" x14ac:dyDescent="0.2">
      <c r="A4139"/>
      <c r="B4139"/>
      <c r="D4139"/>
      <c r="F4139"/>
      <c r="G4139"/>
      <c r="H4139"/>
      <c r="I4139"/>
      <c r="J4139"/>
      <c r="K4139"/>
      <c r="L4139"/>
      <c r="M4139"/>
      <c r="N4139"/>
      <c r="O4139"/>
      <c r="P4139"/>
      <c r="Q4139"/>
      <c r="R4139"/>
      <c r="S4139"/>
      <c r="T4139"/>
      <c r="U4139"/>
      <c r="V4139"/>
      <c r="W4139" s="115"/>
      <c r="AB4139" s="46"/>
      <c r="AC4139" s="46"/>
      <c r="AD4139" s="46"/>
      <c r="AE4139" s="46"/>
      <c r="AF4139" s="46"/>
    </row>
    <row r="4140" spans="1:32" x14ac:dyDescent="0.2">
      <c r="A4140"/>
      <c r="B4140"/>
      <c r="D4140"/>
      <c r="F4140"/>
      <c r="G4140"/>
      <c r="H4140"/>
      <c r="I4140"/>
      <c r="J4140"/>
      <c r="K4140"/>
      <c r="L4140"/>
      <c r="M4140"/>
      <c r="N4140"/>
      <c r="O4140"/>
      <c r="P4140"/>
      <c r="Q4140"/>
      <c r="R4140"/>
      <c r="S4140"/>
      <c r="T4140"/>
      <c r="U4140"/>
      <c r="V4140"/>
      <c r="W4140" s="115"/>
      <c r="AB4140" s="46"/>
      <c r="AC4140" s="46"/>
      <c r="AD4140" s="46"/>
      <c r="AE4140" s="46"/>
      <c r="AF4140" s="46"/>
    </row>
    <row r="4141" spans="1:32" x14ac:dyDescent="0.2">
      <c r="A4141"/>
      <c r="B4141"/>
      <c r="D4141"/>
      <c r="F4141"/>
      <c r="G4141"/>
      <c r="H4141"/>
      <c r="I4141"/>
      <c r="J4141"/>
      <c r="K4141"/>
      <c r="L4141"/>
      <c r="M4141"/>
      <c r="N4141"/>
      <c r="O4141"/>
      <c r="P4141"/>
      <c r="Q4141"/>
      <c r="R4141"/>
      <c r="S4141"/>
      <c r="T4141"/>
      <c r="U4141"/>
      <c r="V4141"/>
      <c r="W4141" s="115"/>
      <c r="AB4141" s="46"/>
      <c r="AC4141" s="46"/>
      <c r="AD4141" s="46"/>
      <c r="AE4141" s="46"/>
      <c r="AF4141" s="46"/>
    </row>
    <row r="4142" spans="1:32" x14ac:dyDescent="0.2">
      <c r="A4142"/>
      <c r="B4142"/>
      <c r="D4142"/>
      <c r="F4142"/>
      <c r="G4142"/>
      <c r="H4142"/>
      <c r="I4142"/>
      <c r="J4142"/>
      <c r="K4142"/>
      <c r="L4142"/>
      <c r="M4142"/>
      <c r="N4142"/>
      <c r="O4142"/>
      <c r="P4142"/>
      <c r="Q4142"/>
      <c r="R4142"/>
      <c r="S4142"/>
      <c r="T4142"/>
      <c r="U4142"/>
      <c r="V4142"/>
      <c r="W4142" s="115"/>
      <c r="AB4142" s="46"/>
      <c r="AC4142" s="46"/>
      <c r="AD4142" s="46"/>
      <c r="AE4142" s="46"/>
      <c r="AF4142" s="46"/>
    </row>
    <row r="4143" spans="1:32" x14ac:dyDescent="0.2">
      <c r="A4143"/>
      <c r="B4143"/>
      <c r="D4143"/>
      <c r="F4143"/>
      <c r="G4143"/>
      <c r="H4143"/>
      <c r="I4143"/>
      <c r="J4143"/>
      <c r="K4143"/>
      <c r="L4143"/>
      <c r="M4143"/>
      <c r="N4143"/>
      <c r="O4143"/>
      <c r="P4143"/>
      <c r="Q4143"/>
      <c r="R4143"/>
      <c r="S4143"/>
      <c r="T4143"/>
      <c r="U4143"/>
      <c r="V4143"/>
      <c r="W4143" s="115"/>
      <c r="AB4143" s="46"/>
      <c r="AC4143" s="46"/>
      <c r="AD4143" s="46"/>
      <c r="AE4143" s="46"/>
      <c r="AF4143" s="46"/>
    </row>
    <row r="4144" spans="1:32" x14ac:dyDescent="0.2">
      <c r="A4144"/>
      <c r="B4144"/>
      <c r="D4144"/>
      <c r="F4144"/>
      <c r="G4144"/>
      <c r="H4144"/>
      <c r="I4144"/>
      <c r="J4144"/>
      <c r="K4144"/>
      <c r="L4144"/>
      <c r="M4144"/>
      <c r="N4144"/>
      <c r="O4144"/>
      <c r="P4144"/>
      <c r="Q4144"/>
      <c r="R4144"/>
      <c r="S4144"/>
      <c r="T4144"/>
      <c r="U4144"/>
      <c r="V4144"/>
      <c r="W4144" s="115"/>
      <c r="AB4144" s="46"/>
      <c r="AC4144" s="46"/>
      <c r="AD4144" s="46"/>
      <c r="AE4144" s="46"/>
      <c r="AF4144" s="46"/>
    </row>
    <row r="4145" spans="1:32" x14ac:dyDescent="0.2">
      <c r="A4145"/>
      <c r="B4145"/>
      <c r="D4145"/>
      <c r="F4145"/>
      <c r="G4145"/>
      <c r="H4145"/>
      <c r="I4145"/>
      <c r="J4145"/>
      <c r="K4145"/>
      <c r="L4145"/>
      <c r="M4145"/>
      <c r="N4145"/>
      <c r="O4145"/>
      <c r="P4145"/>
      <c r="Q4145"/>
      <c r="R4145"/>
      <c r="S4145"/>
      <c r="T4145"/>
      <c r="U4145"/>
      <c r="V4145"/>
      <c r="W4145" s="115"/>
      <c r="AB4145" s="46"/>
      <c r="AC4145" s="46"/>
      <c r="AD4145" s="46"/>
      <c r="AE4145" s="46"/>
      <c r="AF4145" s="46"/>
    </row>
    <row r="4146" spans="1:32" x14ac:dyDescent="0.2">
      <c r="A4146"/>
      <c r="B4146"/>
      <c r="D4146"/>
      <c r="F4146"/>
      <c r="G4146"/>
      <c r="H4146"/>
      <c r="I4146"/>
      <c r="J4146"/>
      <c r="K4146"/>
      <c r="L4146"/>
      <c r="M4146"/>
      <c r="N4146"/>
      <c r="O4146"/>
      <c r="P4146"/>
      <c r="Q4146"/>
      <c r="R4146"/>
      <c r="S4146"/>
      <c r="T4146"/>
      <c r="U4146"/>
      <c r="V4146"/>
      <c r="W4146" s="115"/>
      <c r="AB4146" s="46"/>
      <c r="AC4146" s="46"/>
      <c r="AD4146" s="46"/>
      <c r="AE4146" s="46"/>
      <c r="AF4146" s="46"/>
    </row>
    <row r="4147" spans="1:32" x14ac:dyDescent="0.2">
      <c r="A4147"/>
      <c r="B4147"/>
      <c r="D4147"/>
      <c r="F4147"/>
      <c r="G4147"/>
      <c r="H4147"/>
      <c r="I4147"/>
      <c r="J4147"/>
      <c r="K4147"/>
      <c r="L4147"/>
      <c r="M4147"/>
      <c r="N4147"/>
      <c r="O4147"/>
      <c r="P4147"/>
      <c r="Q4147"/>
      <c r="R4147"/>
      <c r="S4147"/>
      <c r="T4147"/>
      <c r="U4147"/>
      <c r="V4147"/>
      <c r="W4147" s="115"/>
      <c r="AB4147" s="46"/>
      <c r="AC4147" s="46"/>
      <c r="AD4147" s="46"/>
      <c r="AE4147" s="46"/>
      <c r="AF4147" s="46"/>
    </row>
    <row r="4148" spans="1:32" x14ac:dyDescent="0.2">
      <c r="A4148"/>
      <c r="B4148"/>
      <c r="D4148"/>
      <c r="F4148"/>
      <c r="G4148"/>
      <c r="H4148"/>
      <c r="I4148"/>
      <c r="J4148"/>
      <c r="K4148"/>
      <c r="L4148"/>
      <c r="M4148"/>
      <c r="N4148"/>
      <c r="O4148"/>
      <c r="P4148"/>
      <c r="Q4148"/>
      <c r="R4148"/>
      <c r="S4148"/>
      <c r="T4148"/>
      <c r="U4148"/>
      <c r="V4148"/>
      <c r="W4148" s="115"/>
      <c r="AB4148" s="46"/>
      <c r="AC4148" s="46"/>
      <c r="AD4148" s="46"/>
      <c r="AE4148" s="46"/>
      <c r="AF4148" s="46"/>
    </row>
    <row r="4149" spans="1:32" x14ac:dyDescent="0.2">
      <c r="A4149"/>
      <c r="B4149"/>
      <c r="D4149"/>
      <c r="F4149"/>
      <c r="G4149"/>
      <c r="H4149"/>
      <c r="I4149"/>
      <c r="J4149"/>
      <c r="K4149"/>
      <c r="L4149"/>
      <c r="M4149"/>
      <c r="N4149"/>
      <c r="O4149"/>
      <c r="P4149"/>
      <c r="Q4149"/>
      <c r="R4149"/>
      <c r="S4149"/>
      <c r="T4149"/>
      <c r="U4149"/>
      <c r="V4149"/>
      <c r="W4149" s="115"/>
      <c r="AB4149" s="46"/>
      <c r="AC4149" s="46"/>
      <c r="AD4149" s="46"/>
      <c r="AE4149" s="46"/>
      <c r="AF4149" s="46"/>
    </row>
    <row r="4150" spans="1:32" x14ac:dyDescent="0.2">
      <c r="A4150"/>
      <c r="B4150"/>
      <c r="D4150"/>
      <c r="F4150"/>
      <c r="G4150"/>
      <c r="H4150"/>
      <c r="I4150"/>
      <c r="J4150"/>
      <c r="K4150"/>
      <c r="L4150"/>
      <c r="M4150"/>
      <c r="N4150"/>
      <c r="O4150"/>
      <c r="P4150"/>
      <c r="Q4150"/>
      <c r="R4150"/>
      <c r="S4150"/>
      <c r="T4150"/>
      <c r="U4150"/>
      <c r="V4150"/>
      <c r="W4150" s="115"/>
      <c r="AB4150" s="46"/>
      <c r="AC4150" s="46"/>
      <c r="AD4150" s="46"/>
      <c r="AE4150" s="46"/>
      <c r="AF4150" s="46"/>
    </row>
    <row r="4151" spans="1:32" x14ac:dyDescent="0.2">
      <c r="A4151"/>
      <c r="B4151"/>
      <c r="D4151"/>
      <c r="F4151"/>
      <c r="G4151"/>
      <c r="H4151"/>
      <c r="I4151"/>
      <c r="J4151"/>
      <c r="K4151"/>
      <c r="L4151"/>
      <c r="M4151"/>
      <c r="N4151"/>
      <c r="O4151"/>
      <c r="P4151"/>
      <c r="Q4151"/>
      <c r="R4151"/>
      <c r="S4151"/>
      <c r="T4151"/>
      <c r="U4151"/>
      <c r="V4151"/>
      <c r="W4151" s="115"/>
      <c r="AB4151" s="46"/>
      <c r="AC4151" s="46"/>
      <c r="AD4151" s="46"/>
      <c r="AE4151" s="46"/>
      <c r="AF4151" s="46"/>
    </row>
    <row r="4152" spans="1:32" x14ac:dyDescent="0.2">
      <c r="A4152"/>
      <c r="B4152"/>
      <c r="D4152"/>
      <c r="F4152"/>
      <c r="G4152"/>
      <c r="H4152"/>
      <c r="I4152"/>
      <c r="J4152"/>
      <c r="K4152"/>
      <c r="L4152"/>
      <c r="M4152"/>
      <c r="N4152"/>
      <c r="O4152"/>
      <c r="P4152"/>
      <c r="Q4152"/>
      <c r="R4152"/>
      <c r="S4152"/>
      <c r="T4152"/>
      <c r="U4152"/>
      <c r="V4152"/>
      <c r="W4152" s="115"/>
      <c r="AB4152" s="46"/>
      <c r="AC4152" s="46"/>
      <c r="AD4152" s="46"/>
      <c r="AE4152" s="46"/>
      <c r="AF4152" s="46"/>
    </row>
    <row r="4153" spans="1:32" x14ac:dyDescent="0.2">
      <c r="A4153"/>
      <c r="B4153"/>
      <c r="D4153"/>
      <c r="F4153"/>
      <c r="G4153"/>
      <c r="H4153"/>
      <c r="I4153"/>
      <c r="J4153"/>
      <c r="K4153"/>
      <c r="L4153"/>
      <c r="M4153"/>
      <c r="N4153"/>
      <c r="O4153"/>
      <c r="P4153"/>
      <c r="Q4153"/>
      <c r="R4153"/>
      <c r="S4153"/>
      <c r="T4153"/>
      <c r="U4153"/>
      <c r="V4153"/>
      <c r="W4153" s="115"/>
      <c r="AB4153" s="46"/>
      <c r="AC4153" s="46"/>
      <c r="AD4153" s="46"/>
      <c r="AE4153" s="46"/>
      <c r="AF4153" s="46"/>
    </row>
    <row r="4154" spans="1:32" x14ac:dyDescent="0.2">
      <c r="A4154"/>
      <c r="B4154"/>
      <c r="D4154"/>
      <c r="F4154"/>
      <c r="G4154"/>
      <c r="H4154"/>
      <c r="I4154"/>
      <c r="J4154"/>
      <c r="K4154"/>
      <c r="L4154"/>
      <c r="M4154"/>
      <c r="N4154"/>
      <c r="O4154"/>
      <c r="P4154"/>
      <c r="Q4154"/>
      <c r="R4154"/>
      <c r="S4154"/>
      <c r="T4154"/>
      <c r="U4154"/>
      <c r="V4154"/>
      <c r="W4154" s="115"/>
      <c r="AB4154" s="46"/>
      <c r="AC4154" s="46"/>
      <c r="AD4154" s="46"/>
      <c r="AE4154" s="46"/>
      <c r="AF4154" s="46"/>
    </row>
    <row r="4155" spans="1:32" x14ac:dyDescent="0.2">
      <c r="A4155"/>
      <c r="B4155"/>
      <c r="D4155"/>
      <c r="F4155"/>
      <c r="G4155"/>
      <c r="H4155"/>
      <c r="I4155"/>
      <c r="J4155"/>
      <c r="K4155"/>
      <c r="L4155"/>
      <c r="M4155"/>
      <c r="N4155"/>
      <c r="O4155"/>
      <c r="P4155"/>
      <c r="Q4155"/>
      <c r="R4155"/>
      <c r="S4155"/>
      <c r="T4155"/>
      <c r="U4155"/>
      <c r="V4155"/>
      <c r="W4155" s="115"/>
      <c r="AB4155" s="46"/>
      <c r="AC4155" s="46"/>
      <c r="AD4155" s="46"/>
      <c r="AE4155" s="46"/>
      <c r="AF4155" s="46"/>
    </row>
    <row r="4156" spans="1:32" x14ac:dyDescent="0.2">
      <c r="A4156"/>
      <c r="B4156"/>
      <c r="D4156"/>
      <c r="F4156"/>
      <c r="G4156"/>
      <c r="H4156"/>
      <c r="I4156"/>
      <c r="J4156"/>
      <c r="K4156"/>
      <c r="L4156"/>
      <c r="M4156"/>
      <c r="N4156"/>
      <c r="O4156"/>
      <c r="P4156"/>
      <c r="Q4156"/>
      <c r="R4156"/>
      <c r="S4156"/>
      <c r="T4156"/>
      <c r="U4156"/>
      <c r="V4156"/>
      <c r="W4156" s="115"/>
      <c r="AB4156" s="46"/>
      <c r="AC4156" s="46"/>
      <c r="AD4156" s="46"/>
      <c r="AE4156" s="46"/>
      <c r="AF4156" s="46"/>
    </row>
    <row r="4157" spans="1:32" x14ac:dyDescent="0.2">
      <c r="A4157"/>
      <c r="B4157"/>
      <c r="D4157"/>
      <c r="F4157"/>
      <c r="G4157"/>
      <c r="H4157"/>
      <c r="I4157"/>
      <c r="J4157"/>
      <c r="K4157"/>
      <c r="L4157"/>
      <c r="M4157"/>
      <c r="N4157"/>
      <c r="O4157"/>
      <c r="P4157"/>
      <c r="Q4157"/>
      <c r="R4157"/>
      <c r="S4157"/>
      <c r="T4157"/>
      <c r="U4157"/>
      <c r="V4157"/>
      <c r="W4157" s="115"/>
      <c r="AB4157" s="46"/>
      <c r="AC4157" s="46"/>
      <c r="AD4157" s="46"/>
      <c r="AE4157" s="46"/>
      <c r="AF4157" s="46"/>
    </row>
    <row r="4158" spans="1:32" x14ac:dyDescent="0.2">
      <c r="A4158"/>
      <c r="B4158"/>
      <c r="D4158"/>
      <c r="F4158"/>
      <c r="G4158"/>
      <c r="H4158"/>
      <c r="I4158"/>
      <c r="J4158"/>
      <c r="K4158"/>
      <c r="L4158"/>
      <c r="M4158"/>
      <c r="N4158"/>
      <c r="O4158"/>
      <c r="P4158"/>
      <c r="Q4158"/>
      <c r="R4158"/>
      <c r="S4158"/>
      <c r="T4158"/>
      <c r="U4158"/>
      <c r="V4158"/>
      <c r="W4158" s="115"/>
      <c r="AB4158" s="46"/>
      <c r="AC4158" s="46"/>
      <c r="AD4158" s="46"/>
      <c r="AE4158" s="46"/>
      <c r="AF4158" s="46"/>
    </row>
    <row r="4159" spans="1:32" x14ac:dyDescent="0.2">
      <c r="A4159"/>
      <c r="B4159"/>
      <c r="D4159"/>
      <c r="F4159"/>
      <c r="G4159"/>
      <c r="H4159"/>
      <c r="I4159"/>
      <c r="J4159"/>
      <c r="K4159"/>
      <c r="L4159"/>
      <c r="M4159"/>
      <c r="N4159"/>
      <c r="O4159"/>
      <c r="P4159"/>
      <c r="Q4159"/>
      <c r="R4159"/>
      <c r="S4159"/>
      <c r="T4159"/>
      <c r="U4159"/>
      <c r="V4159"/>
      <c r="W4159" s="115"/>
      <c r="AB4159" s="46"/>
      <c r="AC4159" s="46"/>
      <c r="AD4159" s="46"/>
      <c r="AE4159" s="46"/>
      <c r="AF4159" s="46"/>
    </row>
    <row r="4160" spans="1:32" x14ac:dyDescent="0.2">
      <c r="A4160"/>
      <c r="B4160"/>
      <c r="D4160"/>
      <c r="F4160"/>
      <c r="G4160"/>
      <c r="H4160"/>
      <c r="I4160"/>
      <c r="J4160"/>
      <c r="K4160"/>
      <c r="L4160"/>
      <c r="M4160"/>
      <c r="N4160"/>
      <c r="O4160"/>
      <c r="P4160"/>
      <c r="Q4160"/>
      <c r="R4160"/>
      <c r="S4160"/>
      <c r="T4160"/>
      <c r="U4160"/>
      <c r="V4160"/>
      <c r="W4160" s="115"/>
      <c r="AB4160" s="46"/>
      <c r="AC4160" s="46"/>
      <c r="AD4160" s="46"/>
      <c r="AE4160" s="46"/>
      <c r="AF4160" s="46"/>
    </row>
    <row r="4161" spans="1:32" x14ac:dyDescent="0.2">
      <c r="A4161"/>
      <c r="B4161"/>
      <c r="D4161"/>
      <c r="F4161"/>
      <c r="G4161"/>
      <c r="H4161"/>
      <c r="I4161"/>
      <c r="J4161"/>
      <c r="K4161"/>
      <c r="L4161"/>
      <c r="M4161"/>
      <c r="N4161"/>
      <c r="O4161"/>
      <c r="P4161"/>
      <c r="Q4161"/>
      <c r="R4161"/>
      <c r="S4161"/>
      <c r="T4161"/>
      <c r="U4161"/>
      <c r="V4161"/>
      <c r="W4161" s="115"/>
      <c r="AB4161" s="46"/>
      <c r="AC4161" s="46"/>
      <c r="AD4161" s="46"/>
      <c r="AE4161" s="46"/>
      <c r="AF4161" s="46"/>
    </row>
    <row r="4162" spans="1:32" x14ac:dyDescent="0.2">
      <c r="A4162"/>
      <c r="B4162"/>
      <c r="D4162"/>
      <c r="F4162"/>
      <c r="G4162"/>
      <c r="H4162"/>
      <c r="I4162"/>
      <c r="J4162"/>
      <c r="K4162"/>
      <c r="L4162"/>
      <c r="M4162"/>
      <c r="N4162"/>
      <c r="O4162"/>
      <c r="P4162"/>
      <c r="Q4162"/>
      <c r="R4162"/>
      <c r="S4162"/>
      <c r="T4162"/>
      <c r="U4162"/>
      <c r="V4162"/>
      <c r="W4162" s="115"/>
      <c r="AB4162" s="46"/>
      <c r="AC4162" s="46"/>
      <c r="AD4162" s="46"/>
      <c r="AE4162" s="46"/>
      <c r="AF4162" s="46"/>
    </row>
    <row r="4163" spans="1:32" x14ac:dyDescent="0.2">
      <c r="A4163"/>
      <c r="B4163"/>
      <c r="D4163"/>
      <c r="F4163"/>
      <c r="G4163"/>
      <c r="H4163"/>
      <c r="I4163"/>
      <c r="J4163"/>
      <c r="K4163"/>
      <c r="L4163"/>
      <c r="M4163"/>
      <c r="N4163"/>
      <c r="O4163"/>
      <c r="P4163"/>
      <c r="Q4163"/>
      <c r="R4163"/>
      <c r="S4163"/>
      <c r="T4163"/>
      <c r="U4163"/>
      <c r="V4163"/>
      <c r="W4163" s="115"/>
      <c r="AB4163" s="46"/>
      <c r="AC4163" s="46"/>
      <c r="AD4163" s="46"/>
      <c r="AE4163" s="46"/>
      <c r="AF4163" s="46"/>
    </row>
    <row r="4164" spans="1:32" x14ac:dyDescent="0.2">
      <c r="A4164"/>
      <c r="B4164"/>
      <c r="D4164"/>
      <c r="F4164"/>
      <c r="G4164"/>
      <c r="H4164"/>
      <c r="I4164"/>
      <c r="J4164"/>
      <c r="K4164"/>
      <c r="L4164"/>
      <c r="M4164"/>
      <c r="N4164"/>
      <c r="O4164"/>
      <c r="P4164"/>
      <c r="Q4164"/>
      <c r="R4164"/>
      <c r="S4164"/>
      <c r="T4164"/>
      <c r="U4164"/>
      <c r="V4164"/>
      <c r="W4164" s="115"/>
      <c r="AB4164" s="46"/>
      <c r="AC4164" s="46"/>
      <c r="AD4164" s="46"/>
      <c r="AE4164" s="46"/>
      <c r="AF4164" s="46"/>
    </row>
    <row r="4165" spans="1:32" x14ac:dyDescent="0.2">
      <c r="A4165"/>
      <c r="B4165"/>
      <c r="D4165"/>
      <c r="F4165"/>
      <c r="G4165"/>
      <c r="H4165"/>
      <c r="I4165"/>
      <c r="J4165"/>
      <c r="K4165"/>
      <c r="L4165"/>
      <c r="M4165"/>
      <c r="N4165"/>
      <c r="O4165"/>
      <c r="P4165"/>
      <c r="Q4165"/>
      <c r="R4165"/>
      <c r="S4165"/>
      <c r="T4165"/>
      <c r="U4165"/>
      <c r="V4165"/>
      <c r="W4165" s="115"/>
      <c r="AB4165" s="46"/>
      <c r="AC4165" s="46"/>
      <c r="AD4165" s="46"/>
      <c r="AE4165" s="46"/>
      <c r="AF4165" s="46"/>
    </row>
    <row r="4166" spans="1:32" x14ac:dyDescent="0.2">
      <c r="A4166"/>
      <c r="B4166"/>
      <c r="D4166"/>
      <c r="F4166"/>
      <c r="G4166"/>
      <c r="H4166"/>
      <c r="I4166"/>
      <c r="J4166"/>
      <c r="K4166"/>
      <c r="L4166"/>
      <c r="M4166"/>
      <c r="N4166"/>
      <c r="O4166"/>
      <c r="P4166"/>
      <c r="Q4166"/>
      <c r="R4166"/>
      <c r="S4166"/>
      <c r="T4166"/>
      <c r="U4166"/>
      <c r="V4166"/>
      <c r="W4166" s="115"/>
      <c r="AB4166" s="46"/>
      <c r="AC4166" s="46"/>
      <c r="AD4166" s="46"/>
      <c r="AE4166" s="46"/>
      <c r="AF4166" s="46"/>
    </row>
    <row r="4167" spans="1:32" x14ac:dyDescent="0.2">
      <c r="A4167"/>
      <c r="B4167"/>
      <c r="D4167"/>
      <c r="F4167"/>
      <c r="G4167"/>
      <c r="H4167"/>
      <c r="I4167"/>
      <c r="J4167"/>
      <c r="K4167"/>
      <c r="L4167"/>
      <c r="M4167"/>
      <c r="N4167"/>
      <c r="O4167"/>
      <c r="P4167"/>
      <c r="Q4167"/>
      <c r="R4167"/>
      <c r="S4167"/>
      <c r="T4167"/>
      <c r="U4167"/>
      <c r="V4167"/>
      <c r="W4167" s="115"/>
      <c r="AB4167" s="46"/>
      <c r="AC4167" s="46"/>
      <c r="AD4167" s="46"/>
      <c r="AE4167" s="46"/>
      <c r="AF4167" s="46"/>
    </row>
    <row r="4168" spans="1:32" x14ac:dyDescent="0.2">
      <c r="A4168"/>
      <c r="B4168"/>
      <c r="D4168"/>
      <c r="F4168"/>
      <c r="G4168"/>
      <c r="H4168"/>
      <c r="I4168"/>
      <c r="J4168"/>
      <c r="K4168"/>
      <c r="L4168"/>
      <c r="M4168"/>
      <c r="N4168"/>
      <c r="O4168"/>
      <c r="P4168"/>
      <c r="Q4168"/>
      <c r="R4168"/>
      <c r="S4168"/>
      <c r="T4168"/>
      <c r="U4168"/>
      <c r="V4168"/>
      <c r="W4168" s="115"/>
      <c r="AB4168" s="46"/>
      <c r="AC4168" s="46"/>
      <c r="AD4168" s="46"/>
      <c r="AE4168" s="46"/>
      <c r="AF4168" s="46"/>
    </row>
    <row r="4169" spans="1:32" x14ac:dyDescent="0.2">
      <c r="A4169"/>
      <c r="B4169"/>
      <c r="D4169"/>
      <c r="F4169"/>
      <c r="G4169"/>
      <c r="H4169"/>
      <c r="I4169"/>
      <c r="J4169"/>
      <c r="K4169"/>
      <c r="L4169"/>
      <c r="M4169"/>
      <c r="N4169"/>
      <c r="O4169"/>
      <c r="P4169"/>
      <c r="Q4169"/>
      <c r="R4169"/>
      <c r="S4169"/>
      <c r="T4169"/>
      <c r="U4169"/>
      <c r="V4169"/>
      <c r="W4169" s="115"/>
      <c r="AB4169" s="46"/>
      <c r="AC4169" s="46"/>
      <c r="AD4169" s="46"/>
      <c r="AE4169" s="46"/>
      <c r="AF4169" s="46"/>
    </row>
    <row r="4170" spans="1:32" x14ac:dyDescent="0.2">
      <c r="A4170"/>
      <c r="B4170"/>
      <c r="D4170"/>
      <c r="F4170"/>
      <c r="G4170"/>
      <c r="H4170"/>
      <c r="I4170"/>
      <c r="J4170"/>
      <c r="K4170"/>
      <c r="L4170"/>
      <c r="M4170"/>
      <c r="N4170"/>
      <c r="O4170"/>
      <c r="P4170"/>
      <c r="Q4170"/>
      <c r="R4170"/>
      <c r="S4170"/>
      <c r="T4170"/>
      <c r="U4170"/>
      <c r="V4170"/>
      <c r="W4170" s="115"/>
      <c r="AB4170" s="46"/>
      <c r="AC4170" s="46"/>
      <c r="AD4170" s="46"/>
      <c r="AE4170" s="46"/>
      <c r="AF4170" s="46"/>
    </row>
    <row r="4171" spans="1:32" x14ac:dyDescent="0.2">
      <c r="A4171"/>
      <c r="B4171"/>
      <c r="D4171"/>
      <c r="F4171"/>
      <c r="G4171"/>
      <c r="H4171"/>
      <c r="I4171"/>
      <c r="J4171"/>
      <c r="K4171"/>
      <c r="L4171"/>
      <c r="M4171"/>
      <c r="N4171"/>
      <c r="O4171"/>
      <c r="P4171"/>
      <c r="Q4171"/>
      <c r="R4171"/>
      <c r="S4171"/>
      <c r="T4171"/>
      <c r="U4171"/>
      <c r="V4171"/>
      <c r="W4171" s="115"/>
      <c r="AB4171" s="46"/>
      <c r="AC4171" s="46"/>
      <c r="AD4171" s="46"/>
      <c r="AE4171" s="46"/>
      <c r="AF4171" s="46"/>
    </row>
    <row r="4172" spans="1:32" x14ac:dyDescent="0.2">
      <c r="A4172"/>
      <c r="B4172"/>
      <c r="D4172"/>
      <c r="F4172"/>
      <c r="G4172"/>
      <c r="H4172"/>
      <c r="I4172"/>
      <c r="J4172"/>
      <c r="K4172"/>
      <c r="L4172"/>
      <c r="M4172"/>
      <c r="N4172"/>
      <c r="O4172"/>
      <c r="P4172"/>
      <c r="Q4172"/>
      <c r="R4172"/>
      <c r="S4172"/>
      <c r="T4172"/>
      <c r="U4172"/>
      <c r="V4172"/>
      <c r="W4172" s="115"/>
      <c r="AB4172" s="46"/>
      <c r="AC4172" s="46"/>
      <c r="AD4172" s="46"/>
      <c r="AE4172" s="46"/>
      <c r="AF4172" s="46"/>
    </row>
    <row r="4173" spans="1:32" x14ac:dyDescent="0.2">
      <c r="A4173"/>
      <c r="B4173"/>
      <c r="D4173"/>
      <c r="F4173"/>
      <c r="G4173"/>
      <c r="H4173"/>
      <c r="I4173"/>
      <c r="J4173"/>
      <c r="K4173"/>
      <c r="L4173"/>
      <c r="M4173"/>
      <c r="N4173"/>
      <c r="O4173"/>
      <c r="P4173"/>
      <c r="Q4173"/>
      <c r="R4173"/>
      <c r="S4173"/>
      <c r="T4173"/>
      <c r="U4173"/>
      <c r="V4173"/>
      <c r="W4173" s="115"/>
      <c r="AB4173" s="46"/>
      <c r="AC4173" s="46"/>
      <c r="AD4173" s="46"/>
      <c r="AE4173" s="46"/>
      <c r="AF4173" s="46"/>
    </row>
    <row r="4174" spans="1:32" x14ac:dyDescent="0.2">
      <c r="A4174"/>
      <c r="B4174"/>
      <c r="D4174"/>
      <c r="F4174"/>
      <c r="G4174"/>
      <c r="H4174"/>
      <c r="I4174"/>
      <c r="J4174"/>
      <c r="K4174"/>
      <c r="L4174"/>
      <c r="M4174"/>
      <c r="N4174"/>
      <c r="O4174"/>
      <c r="P4174"/>
      <c r="Q4174"/>
      <c r="R4174"/>
      <c r="S4174"/>
      <c r="T4174"/>
      <c r="U4174"/>
      <c r="V4174"/>
      <c r="W4174" s="115"/>
      <c r="AB4174" s="46"/>
      <c r="AC4174" s="46"/>
      <c r="AD4174" s="46"/>
      <c r="AE4174" s="46"/>
      <c r="AF4174" s="46"/>
    </row>
    <row r="4175" spans="1:32" x14ac:dyDescent="0.2">
      <c r="A4175"/>
      <c r="B4175"/>
      <c r="D4175"/>
      <c r="F4175"/>
      <c r="G4175"/>
      <c r="H4175"/>
      <c r="I4175"/>
      <c r="J4175"/>
      <c r="K4175"/>
      <c r="L4175"/>
      <c r="M4175"/>
      <c r="N4175"/>
      <c r="O4175"/>
      <c r="P4175"/>
      <c r="Q4175"/>
      <c r="R4175"/>
      <c r="S4175"/>
      <c r="T4175"/>
      <c r="U4175"/>
      <c r="V4175"/>
      <c r="W4175" s="115"/>
      <c r="AB4175" s="46"/>
      <c r="AC4175" s="46"/>
      <c r="AD4175" s="46"/>
      <c r="AE4175" s="46"/>
      <c r="AF4175" s="46"/>
    </row>
    <row r="4176" spans="1:32" x14ac:dyDescent="0.2">
      <c r="A4176"/>
      <c r="B4176"/>
      <c r="D4176"/>
      <c r="F4176"/>
      <c r="G4176"/>
      <c r="H4176"/>
      <c r="I4176"/>
      <c r="J4176"/>
      <c r="K4176"/>
      <c r="L4176"/>
      <c r="M4176"/>
      <c r="N4176"/>
      <c r="O4176"/>
      <c r="P4176"/>
      <c r="Q4176"/>
      <c r="R4176"/>
      <c r="S4176"/>
      <c r="T4176"/>
      <c r="U4176"/>
      <c r="V4176"/>
      <c r="W4176" s="115"/>
      <c r="AB4176" s="46"/>
      <c r="AC4176" s="46"/>
      <c r="AD4176" s="46"/>
      <c r="AE4176" s="46"/>
      <c r="AF4176" s="46"/>
    </row>
    <row r="4177" spans="1:32" x14ac:dyDescent="0.2">
      <c r="A4177"/>
      <c r="B4177"/>
      <c r="D4177"/>
      <c r="F4177"/>
      <c r="G4177"/>
      <c r="H4177"/>
      <c r="I4177"/>
      <c r="J4177"/>
      <c r="K4177"/>
      <c r="L4177"/>
      <c r="M4177"/>
      <c r="N4177"/>
      <c r="O4177"/>
      <c r="P4177"/>
      <c r="Q4177"/>
      <c r="R4177"/>
      <c r="S4177"/>
      <c r="T4177"/>
      <c r="U4177"/>
      <c r="V4177"/>
      <c r="W4177" s="115"/>
      <c r="AB4177" s="46"/>
      <c r="AC4177" s="46"/>
      <c r="AD4177" s="46"/>
      <c r="AE4177" s="46"/>
      <c r="AF4177" s="46"/>
    </row>
    <row r="4178" spans="1:32" x14ac:dyDescent="0.2">
      <c r="A4178"/>
      <c r="B4178"/>
      <c r="D4178"/>
      <c r="F4178"/>
      <c r="G4178"/>
      <c r="H4178"/>
      <c r="I4178"/>
      <c r="J4178"/>
      <c r="K4178"/>
      <c r="L4178"/>
      <c r="M4178"/>
      <c r="N4178"/>
      <c r="O4178"/>
      <c r="P4178"/>
      <c r="Q4178"/>
      <c r="R4178"/>
      <c r="S4178"/>
      <c r="T4178"/>
      <c r="U4178"/>
      <c r="V4178"/>
      <c r="W4178" s="115"/>
      <c r="AB4178" s="46"/>
      <c r="AC4178" s="46"/>
      <c r="AD4178" s="46"/>
      <c r="AE4178" s="46"/>
      <c r="AF4178" s="46"/>
    </row>
    <row r="4179" spans="1:32" x14ac:dyDescent="0.2">
      <c r="A4179"/>
      <c r="B4179"/>
      <c r="D4179"/>
      <c r="F4179"/>
      <c r="G4179"/>
      <c r="H4179"/>
      <c r="I4179"/>
      <c r="J4179"/>
      <c r="K4179"/>
      <c r="L4179"/>
      <c r="M4179"/>
      <c r="N4179"/>
      <c r="O4179"/>
      <c r="P4179"/>
      <c r="Q4179"/>
      <c r="R4179"/>
      <c r="S4179"/>
      <c r="T4179"/>
      <c r="U4179"/>
      <c r="V4179"/>
      <c r="W4179" s="115"/>
      <c r="AB4179" s="46"/>
      <c r="AC4179" s="46"/>
      <c r="AD4179" s="46"/>
      <c r="AE4179" s="46"/>
      <c r="AF4179" s="46"/>
    </row>
    <row r="4180" spans="1:32" x14ac:dyDescent="0.2">
      <c r="A4180"/>
      <c r="B4180"/>
      <c r="D4180"/>
      <c r="F4180"/>
      <c r="G4180"/>
      <c r="H4180"/>
      <c r="I4180"/>
      <c r="J4180"/>
      <c r="K4180"/>
      <c r="L4180"/>
      <c r="M4180"/>
      <c r="N4180"/>
      <c r="O4180"/>
      <c r="P4180"/>
      <c r="Q4180"/>
      <c r="R4180"/>
      <c r="S4180"/>
      <c r="T4180"/>
      <c r="U4180"/>
      <c r="V4180"/>
      <c r="W4180" s="115"/>
      <c r="AB4180" s="46"/>
      <c r="AC4180" s="46"/>
      <c r="AD4180" s="46"/>
      <c r="AE4180" s="46"/>
      <c r="AF4180" s="46"/>
    </row>
    <row r="4181" spans="1:32" x14ac:dyDescent="0.2">
      <c r="A4181"/>
      <c r="B4181"/>
      <c r="D4181"/>
      <c r="F4181"/>
      <c r="G4181"/>
      <c r="H4181"/>
      <c r="I4181"/>
      <c r="J4181"/>
      <c r="K4181"/>
      <c r="L4181"/>
      <c r="M4181"/>
      <c r="N4181"/>
      <c r="O4181"/>
      <c r="P4181"/>
      <c r="Q4181"/>
      <c r="R4181"/>
      <c r="S4181"/>
      <c r="T4181"/>
      <c r="U4181"/>
      <c r="V4181"/>
      <c r="W4181" s="115"/>
      <c r="AB4181" s="46"/>
      <c r="AC4181" s="46"/>
      <c r="AD4181" s="46"/>
      <c r="AE4181" s="46"/>
      <c r="AF4181" s="46"/>
    </row>
    <row r="4182" spans="1:32" x14ac:dyDescent="0.2">
      <c r="A4182"/>
      <c r="B4182"/>
      <c r="D4182"/>
      <c r="F4182"/>
      <c r="G4182"/>
      <c r="H4182"/>
      <c r="I4182"/>
      <c r="J4182"/>
      <c r="K4182"/>
      <c r="L4182"/>
      <c r="M4182"/>
      <c r="N4182"/>
      <c r="O4182"/>
      <c r="P4182"/>
      <c r="Q4182"/>
      <c r="R4182"/>
      <c r="S4182"/>
      <c r="T4182"/>
      <c r="U4182"/>
      <c r="V4182"/>
      <c r="W4182" s="115"/>
      <c r="AB4182" s="46"/>
      <c r="AC4182" s="46"/>
      <c r="AD4182" s="46"/>
      <c r="AE4182" s="46"/>
      <c r="AF4182" s="46"/>
    </row>
    <row r="4183" spans="1:32" x14ac:dyDescent="0.2">
      <c r="A4183"/>
      <c r="B4183"/>
      <c r="D4183"/>
      <c r="F4183"/>
      <c r="G4183"/>
      <c r="H4183"/>
      <c r="I4183"/>
      <c r="J4183"/>
      <c r="K4183"/>
      <c r="L4183"/>
      <c r="M4183"/>
      <c r="N4183"/>
      <c r="O4183"/>
      <c r="P4183"/>
      <c r="Q4183"/>
      <c r="R4183"/>
      <c r="S4183"/>
      <c r="T4183"/>
      <c r="U4183"/>
      <c r="V4183"/>
      <c r="W4183" s="115"/>
      <c r="AB4183" s="46"/>
      <c r="AC4183" s="46"/>
      <c r="AD4183" s="46"/>
      <c r="AE4183" s="46"/>
      <c r="AF4183" s="46"/>
    </row>
    <row r="4184" spans="1:32" x14ac:dyDescent="0.2">
      <c r="A4184"/>
      <c r="B4184"/>
      <c r="D4184"/>
      <c r="F4184"/>
      <c r="G4184"/>
      <c r="H4184"/>
      <c r="I4184"/>
      <c r="J4184"/>
      <c r="K4184"/>
      <c r="L4184"/>
      <c r="M4184"/>
      <c r="N4184"/>
      <c r="O4184"/>
      <c r="P4184"/>
      <c r="Q4184"/>
      <c r="R4184"/>
      <c r="S4184"/>
      <c r="T4184"/>
      <c r="U4184"/>
      <c r="V4184"/>
      <c r="W4184" s="115"/>
      <c r="AB4184" s="46"/>
      <c r="AC4184" s="46"/>
      <c r="AD4184" s="46"/>
      <c r="AE4184" s="46"/>
      <c r="AF4184" s="46"/>
    </row>
    <row r="4185" spans="1:32" x14ac:dyDescent="0.2">
      <c r="A4185"/>
      <c r="B4185"/>
      <c r="D4185"/>
      <c r="F4185"/>
      <c r="G4185"/>
      <c r="H4185"/>
      <c r="I4185"/>
      <c r="J4185"/>
      <c r="K4185"/>
      <c r="L4185"/>
      <c r="M4185"/>
      <c r="N4185"/>
      <c r="O4185"/>
      <c r="P4185"/>
      <c r="Q4185"/>
      <c r="R4185"/>
      <c r="S4185"/>
      <c r="T4185"/>
      <c r="U4185"/>
      <c r="V4185"/>
      <c r="W4185" s="115"/>
      <c r="AB4185" s="46"/>
      <c r="AC4185" s="46"/>
      <c r="AD4185" s="46"/>
      <c r="AE4185" s="46"/>
      <c r="AF4185" s="46"/>
    </row>
    <row r="4186" spans="1:32" x14ac:dyDescent="0.2">
      <c r="A4186"/>
      <c r="B4186"/>
      <c r="D4186"/>
      <c r="F4186"/>
      <c r="G4186"/>
      <c r="H4186"/>
      <c r="I4186"/>
      <c r="J4186"/>
      <c r="K4186"/>
      <c r="L4186"/>
      <c r="M4186"/>
      <c r="N4186"/>
      <c r="O4186"/>
      <c r="P4186"/>
      <c r="Q4186"/>
      <c r="R4186"/>
      <c r="S4186"/>
      <c r="T4186"/>
      <c r="U4186"/>
      <c r="V4186"/>
      <c r="W4186" s="115"/>
      <c r="AB4186" s="46"/>
      <c r="AC4186" s="46"/>
      <c r="AD4186" s="46"/>
      <c r="AE4186" s="46"/>
      <c r="AF4186" s="46"/>
    </row>
    <row r="4187" spans="1:32" x14ac:dyDescent="0.2">
      <c r="A4187"/>
      <c r="B4187"/>
      <c r="D4187"/>
      <c r="F4187"/>
      <c r="G4187"/>
      <c r="H4187"/>
      <c r="I4187"/>
      <c r="J4187"/>
      <c r="K4187"/>
      <c r="L4187"/>
      <c r="M4187"/>
      <c r="N4187"/>
      <c r="O4187"/>
      <c r="P4187"/>
      <c r="Q4187"/>
      <c r="R4187"/>
      <c r="S4187"/>
      <c r="T4187"/>
      <c r="U4187"/>
      <c r="V4187"/>
      <c r="W4187" s="115"/>
      <c r="AB4187" s="46"/>
      <c r="AC4187" s="46"/>
      <c r="AD4187" s="46"/>
      <c r="AE4187" s="46"/>
      <c r="AF4187" s="46"/>
    </row>
    <row r="4188" spans="1:32" x14ac:dyDescent="0.2">
      <c r="A4188"/>
      <c r="B4188"/>
      <c r="D4188"/>
      <c r="F4188"/>
      <c r="G4188"/>
      <c r="H4188"/>
      <c r="I4188"/>
      <c r="J4188"/>
      <c r="K4188"/>
      <c r="L4188"/>
      <c r="M4188"/>
      <c r="N4188"/>
      <c r="O4188"/>
      <c r="P4188"/>
      <c r="Q4188"/>
      <c r="R4188"/>
      <c r="S4188"/>
      <c r="T4188"/>
      <c r="U4188"/>
      <c r="V4188"/>
      <c r="W4188" s="115"/>
      <c r="AB4188" s="46"/>
      <c r="AC4188" s="46"/>
      <c r="AD4188" s="46"/>
      <c r="AE4188" s="46"/>
      <c r="AF4188" s="46"/>
    </row>
    <row r="4189" spans="1:32" x14ac:dyDescent="0.2">
      <c r="A4189"/>
      <c r="B4189"/>
      <c r="D4189"/>
      <c r="F4189"/>
      <c r="G4189"/>
      <c r="H4189"/>
      <c r="I4189"/>
      <c r="J4189"/>
      <c r="K4189"/>
      <c r="L4189"/>
      <c r="M4189"/>
      <c r="N4189"/>
      <c r="O4189"/>
      <c r="P4189"/>
      <c r="Q4189"/>
      <c r="R4189"/>
      <c r="S4189"/>
      <c r="T4189"/>
      <c r="U4189"/>
      <c r="V4189"/>
      <c r="W4189" s="115"/>
      <c r="AB4189" s="46"/>
      <c r="AC4189" s="46"/>
      <c r="AD4189" s="46"/>
      <c r="AE4189" s="46"/>
      <c r="AF4189" s="46"/>
    </row>
    <row r="4190" spans="1:32" x14ac:dyDescent="0.2">
      <c r="A4190"/>
      <c r="B4190"/>
      <c r="D4190"/>
      <c r="F4190"/>
      <c r="G4190"/>
      <c r="H4190"/>
      <c r="I4190"/>
      <c r="J4190"/>
      <c r="K4190"/>
      <c r="L4190"/>
      <c r="M4190"/>
      <c r="N4190"/>
      <c r="O4190"/>
      <c r="P4190"/>
      <c r="Q4190"/>
      <c r="R4190"/>
      <c r="S4190"/>
      <c r="T4190"/>
      <c r="U4190"/>
      <c r="V4190"/>
      <c r="W4190" s="115"/>
      <c r="AB4190" s="46"/>
      <c r="AC4190" s="46"/>
      <c r="AD4190" s="46"/>
      <c r="AE4190" s="46"/>
      <c r="AF4190" s="46"/>
    </row>
    <row r="4191" spans="1:32" x14ac:dyDescent="0.2">
      <c r="A4191"/>
      <c r="B4191"/>
      <c r="D4191"/>
      <c r="F4191"/>
      <c r="G4191"/>
      <c r="H4191"/>
      <c r="I4191"/>
      <c r="J4191"/>
      <c r="K4191"/>
      <c r="L4191"/>
      <c r="M4191"/>
      <c r="N4191"/>
      <c r="O4191"/>
      <c r="P4191"/>
      <c r="Q4191"/>
      <c r="R4191"/>
      <c r="S4191"/>
      <c r="T4191"/>
      <c r="U4191"/>
      <c r="V4191"/>
      <c r="W4191" s="115"/>
      <c r="AB4191" s="46"/>
      <c r="AC4191" s="46"/>
      <c r="AD4191" s="46"/>
      <c r="AE4191" s="46"/>
      <c r="AF4191" s="46"/>
    </row>
    <row r="4192" spans="1:32" x14ac:dyDescent="0.2">
      <c r="A4192"/>
      <c r="B4192"/>
      <c r="D4192"/>
      <c r="F4192"/>
      <c r="G4192"/>
      <c r="H4192"/>
      <c r="I4192"/>
      <c r="J4192"/>
      <c r="K4192"/>
      <c r="L4192"/>
      <c r="M4192"/>
      <c r="N4192"/>
      <c r="O4192"/>
      <c r="P4192"/>
      <c r="Q4192"/>
      <c r="R4192"/>
      <c r="S4192"/>
      <c r="T4192"/>
      <c r="U4192"/>
      <c r="V4192"/>
      <c r="W4192" s="115"/>
      <c r="AB4192" s="46"/>
      <c r="AC4192" s="46"/>
      <c r="AD4192" s="46"/>
      <c r="AE4192" s="46"/>
      <c r="AF4192" s="46"/>
    </row>
    <row r="4193" spans="1:32" x14ac:dyDescent="0.2">
      <c r="A4193"/>
      <c r="B4193"/>
      <c r="D4193"/>
      <c r="F4193"/>
      <c r="G4193"/>
      <c r="H4193"/>
      <c r="I4193"/>
      <c r="J4193"/>
      <c r="K4193"/>
      <c r="L4193"/>
      <c r="M4193"/>
      <c r="N4193"/>
      <c r="O4193"/>
      <c r="P4193"/>
      <c r="Q4193"/>
      <c r="R4193"/>
      <c r="S4193"/>
      <c r="T4193"/>
      <c r="U4193"/>
      <c r="V4193"/>
      <c r="W4193" s="115"/>
      <c r="AB4193" s="46"/>
      <c r="AC4193" s="46"/>
      <c r="AD4193" s="46"/>
      <c r="AE4193" s="46"/>
      <c r="AF4193" s="46"/>
    </row>
    <row r="4194" spans="1:32" x14ac:dyDescent="0.2">
      <c r="A4194"/>
      <c r="B4194"/>
      <c r="D4194"/>
      <c r="F4194"/>
      <c r="G4194"/>
      <c r="H4194"/>
      <c r="I4194"/>
      <c r="J4194"/>
      <c r="K4194"/>
      <c r="L4194"/>
      <c r="M4194"/>
      <c r="N4194"/>
      <c r="O4194"/>
      <c r="P4194"/>
      <c r="Q4194"/>
      <c r="R4194"/>
      <c r="S4194"/>
      <c r="T4194"/>
      <c r="U4194"/>
      <c r="V4194"/>
      <c r="W4194" s="115"/>
      <c r="AB4194" s="46"/>
      <c r="AC4194" s="46"/>
      <c r="AD4194" s="46"/>
      <c r="AE4194" s="46"/>
      <c r="AF4194" s="46"/>
    </row>
    <row r="4195" spans="1:32" x14ac:dyDescent="0.2">
      <c r="A4195"/>
      <c r="B4195"/>
      <c r="D4195"/>
      <c r="F4195"/>
      <c r="G4195"/>
      <c r="H4195"/>
      <c r="I4195"/>
      <c r="J4195"/>
      <c r="K4195"/>
      <c r="L4195"/>
      <c r="M4195"/>
      <c r="N4195"/>
      <c r="O4195"/>
      <c r="P4195"/>
      <c r="Q4195"/>
      <c r="R4195"/>
      <c r="S4195"/>
      <c r="T4195"/>
      <c r="U4195"/>
      <c r="V4195"/>
      <c r="W4195" s="115"/>
      <c r="AB4195" s="46"/>
      <c r="AC4195" s="46"/>
      <c r="AD4195" s="46"/>
      <c r="AE4195" s="46"/>
      <c r="AF4195" s="46"/>
    </row>
    <row r="4196" spans="1:32" x14ac:dyDescent="0.2">
      <c r="A4196"/>
      <c r="B4196"/>
      <c r="D4196"/>
      <c r="F4196"/>
      <c r="G4196"/>
      <c r="H4196"/>
      <c r="I4196"/>
      <c r="J4196"/>
      <c r="K4196"/>
      <c r="L4196"/>
      <c r="M4196"/>
      <c r="N4196"/>
      <c r="O4196"/>
      <c r="P4196"/>
      <c r="Q4196"/>
      <c r="R4196"/>
      <c r="S4196"/>
      <c r="T4196"/>
      <c r="U4196"/>
      <c r="V4196"/>
      <c r="W4196" s="115"/>
      <c r="AB4196" s="46"/>
      <c r="AC4196" s="46"/>
      <c r="AD4196" s="46"/>
      <c r="AE4196" s="46"/>
      <c r="AF4196" s="46"/>
    </row>
    <row r="4197" spans="1:32" x14ac:dyDescent="0.2">
      <c r="A4197"/>
      <c r="B4197"/>
      <c r="D4197"/>
      <c r="F4197"/>
      <c r="G4197"/>
      <c r="H4197"/>
      <c r="I4197"/>
      <c r="J4197"/>
      <c r="K4197"/>
      <c r="L4197"/>
      <c r="M4197"/>
      <c r="N4197"/>
      <c r="O4197"/>
      <c r="P4197"/>
      <c r="Q4197"/>
      <c r="R4197"/>
      <c r="S4197"/>
      <c r="T4197"/>
      <c r="U4197"/>
      <c r="V4197"/>
      <c r="W4197" s="115"/>
      <c r="AB4197" s="46"/>
      <c r="AC4197" s="46"/>
      <c r="AD4197" s="46"/>
      <c r="AE4197" s="46"/>
      <c r="AF4197" s="46"/>
    </row>
    <row r="4198" spans="1:32" x14ac:dyDescent="0.2">
      <c r="A4198"/>
      <c r="B4198"/>
      <c r="D4198"/>
      <c r="F4198"/>
      <c r="G4198"/>
      <c r="H4198"/>
      <c r="I4198"/>
      <c r="J4198"/>
      <c r="K4198"/>
      <c r="L4198"/>
      <c r="M4198"/>
      <c r="N4198"/>
      <c r="O4198"/>
      <c r="P4198"/>
      <c r="Q4198"/>
      <c r="R4198"/>
      <c r="S4198"/>
      <c r="T4198"/>
      <c r="U4198"/>
      <c r="V4198"/>
      <c r="W4198" s="115"/>
      <c r="AB4198" s="46"/>
      <c r="AC4198" s="46"/>
      <c r="AD4198" s="46"/>
      <c r="AE4198" s="46"/>
      <c r="AF4198" s="46"/>
    </row>
    <row r="4199" spans="1:32" x14ac:dyDescent="0.2">
      <c r="A4199"/>
      <c r="B4199"/>
      <c r="D4199"/>
      <c r="F4199"/>
      <c r="G4199"/>
      <c r="H4199"/>
      <c r="I4199"/>
      <c r="J4199"/>
      <c r="K4199"/>
      <c r="L4199"/>
      <c r="M4199"/>
      <c r="N4199"/>
      <c r="O4199"/>
      <c r="P4199"/>
      <c r="Q4199"/>
      <c r="R4199"/>
      <c r="S4199"/>
      <c r="T4199"/>
      <c r="U4199"/>
      <c r="V4199"/>
      <c r="W4199" s="115"/>
      <c r="AB4199" s="46"/>
      <c r="AC4199" s="46"/>
      <c r="AD4199" s="46"/>
      <c r="AE4199" s="46"/>
      <c r="AF4199" s="46"/>
    </row>
    <row r="4200" spans="1:32" x14ac:dyDescent="0.2">
      <c r="A4200"/>
      <c r="B4200"/>
      <c r="D4200"/>
      <c r="F4200"/>
      <c r="G4200"/>
      <c r="H4200"/>
      <c r="I4200"/>
      <c r="J4200"/>
      <c r="K4200"/>
      <c r="L4200"/>
      <c r="M4200"/>
      <c r="N4200"/>
      <c r="O4200"/>
      <c r="P4200"/>
      <c r="Q4200"/>
      <c r="R4200"/>
      <c r="S4200"/>
      <c r="T4200"/>
      <c r="U4200"/>
      <c r="V4200"/>
      <c r="W4200" s="115"/>
      <c r="AB4200" s="46"/>
      <c r="AC4200" s="46"/>
      <c r="AD4200" s="46"/>
      <c r="AE4200" s="46"/>
      <c r="AF4200" s="46"/>
    </row>
    <row r="4201" spans="1:32" x14ac:dyDescent="0.2">
      <c r="A4201"/>
      <c r="B4201"/>
      <c r="D4201"/>
      <c r="F4201"/>
      <c r="G4201"/>
      <c r="H4201"/>
      <c r="I4201"/>
      <c r="J4201"/>
      <c r="K4201"/>
      <c r="L4201"/>
      <c r="M4201"/>
      <c r="N4201"/>
      <c r="O4201"/>
      <c r="P4201"/>
      <c r="Q4201"/>
      <c r="R4201"/>
      <c r="S4201"/>
      <c r="T4201"/>
      <c r="U4201"/>
      <c r="V4201"/>
      <c r="W4201" s="115"/>
      <c r="AB4201" s="46"/>
      <c r="AC4201" s="46"/>
      <c r="AD4201" s="46"/>
      <c r="AE4201" s="46"/>
      <c r="AF4201" s="46"/>
    </row>
    <row r="4202" spans="1:32" x14ac:dyDescent="0.2">
      <c r="A4202"/>
      <c r="B4202"/>
      <c r="D4202"/>
      <c r="F4202"/>
      <c r="G4202"/>
      <c r="H4202"/>
      <c r="I4202"/>
      <c r="J4202"/>
      <c r="K4202"/>
      <c r="L4202"/>
      <c r="M4202"/>
      <c r="N4202"/>
      <c r="O4202"/>
      <c r="P4202"/>
      <c r="Q4202"/>
      <c r="R4202"/>
      <c r="S4202"/>
      <c r="T4202"/>
      <c r="U4202"/>
      <c r="V4202"/>
      <c r="W4202" s="115"/>
      <c r="AB4202" s="46"/>
      <c r="AC4202" s="46"/>
      <c r="AD4202" s="46"/>
      <c r="AE4202" s="46"/>
      <c r="AF4202" s="46"/>
    </row>
    <row r="4203" spans="1:32" x14ac:dyDescent="0.2">
      <c r="A4203"/>
      <c r="B4203"/>
      <c r="D4203"/>
      <c r="F4203"/>
      <c r="G4203"/>
      <c r="H4203"/>
      <c r="I4203"/>
      <c r="J4203"/>
      <c r="K4203"/>
      <c r="L4203"/>
      <c r="M4203"/>
      <c r="N4203"/>
      <c r="O4203"/>
      <c r="P4203"/>
      <c r="Q4203"/>
      <c r="R4203"/>
      <c r="S4203"/>
      <c r="T4203"/>
      <c r="U4203"/>
      <c r="V4203"/>
      <c r="W4203" s="115"/>
      <c r="AB4203" s="46"/>
      <c r="AC4203" s="46"/>
      <c r="AD4203" s="46"/>
      <c r="AE4203" s="46"/>
      <c r="AF4203" s="46"/>
    </row>
    <row r="4204" spans="1:32" x14ac:dyDescent="0.2">
      <c r="A4204"/>
      <c r="B4204"/>
      <c r="D4204"/>
      <c r="F4204"/>
      <c r="G4204"/>
      <c r="H4204"/>
      <c r="I4204"/>
      <c r="J4204"/>
      <c r="K4204"/>
      <c r="L4204"/>
      <c r="M4204"/>
      <c r="N4204"/>
      <c r="O4204"/>
      <c r="P4204"/>
      <c r="Q4204"/>
      <c r="R4204"/>
      <c r="S4204"/>
      <c r="T4204"/>
      <c r="U4204"/>
      <c r="V4204"/>
      <c r="W4204" s="115"/>
      <c r="AB4204" s="46"/>
      <c r="AC4204" s="46"/>
      <c r="AD4204" s="46"/>
      <c r="AE4204" s="46"/>
      <c r="AF4204" s="46"/>
    </row>
    <row r="4205" spans="1:32" x14ac:dyDescent="0.2">
      <c r="A4205"/>
      <c r="B4205"/>
      <c r="D4205"/>
      <c r="F4205"/>
      <c r="G4205"/>
      <c r="H4205"/>
      <c r="I4205"/>
      <c r="J4205"/>
      <c r="K4205"/>
      <c r="L4205"/>
      <c r="M4205"/>
      <c r="N4205"/>
      <c r="O4205"/>
      <c r="P4205"/>
      <c r="Q4205"/>
      <c r="R4205"/>
      <c r="S4205"/>
      <c r="T4205"/>
      <c r="U4205"/>
      <c r="V4205"/>
      <c r="W4205" s="115"/>
      <c r="AB4205" s="46"/>
      <c r="AC4205" s="46"/>
      <c r="AD4205" s="46"/>
      <c r="AE4205" s="46"/>
      <c r="AF4205" s="46"/>
    </row>
    <row r="4206" spans="1:32" x14ac:dyDescent="0.2">
      <c r="A4206"/>
      <c r="B4206"/>
      <c r="D4206"/>
      <c r="F4206"/>
      <c r="G4206"/>
      <c r="H4206"/>
      <c r="I4206"/>
      <c r="J4206"/>
      <c r="K4206"/>
      <c r="L4206"/>
      <c r="M4206"/>
      <c r="N4206"/>
      <c r="O4206"/>
      <c r="P4206"/>
      <c r="Q4206"/>
      <c r="R4206"/>
      <c r="S4206"/>
      <c r="T4206"/>
      <c r="U4206"/>
      <c r="V4206"/>
      <c r="W4206" s="115"/>
      <c r="AB4206" s="46"/>
      <c r="AC4206" s="46"/>
      <c r="AD4206" s="46"/>
      <c r="AE4206" s="46"/>
      <c r="AF4206" s="46"/>
    </row>
    <row r="4207" spans="1:32" x14ac:dyDescent="0.2">
      <c r="A4207"/>
      <c r="B4207"/>
      <c r="D4207"/>
      <c r="F4207"/>
      <c r="G4207"/>
      <c r="H4207"/>
      <c r="I4207"/>
      <c r="J4207"/>
      <c r="K4207"/>
      <c r="L4207"/>
      <c r="M4207"/>
      <c r="N4207"/>
      <c r="O4207"/>
      <c r="P4207"/>
      <c r="Q4207"/>
      <c r="R4207"/>
      <c r="S4207"/>
      <c r="T4207"/>
      <c r="U4207"/>
      <c r="V4207"/>
      <c r="W4207" s="115"/>
      <c r="AB4207" s="46"/>
      <c r="AC4207" s="46"/>
      <c r="AD4207" s="46"/>
      <c r="AE4207" s="46"/>
      <c r="AF4207" s="46"/>
    </row>
    <row r="4208" spans="1:32" x14ac:dyDescent="0.2">
      <c r="A4208"/>
      <c r="B4208"/>
      <c r="D4208"/>
      <c r="F4208"/>
      <c r="G4208"/>
      <c r="H4208"/>
      <c r="I4208"/>
      <c r="J4208"/>
      <c r="K4208"/>
      <c r="L4208"/>
      <c r="M4208"/>
      <c r="N4208"/>
      <c r="O4208"/>
      <c r="P4208"/>
      <c r="Q4208"/>
      <c r="R4208"/>
      <c r="S4208"/>
      <c r="T4208"/>
      <c r="U4208"/>
      <c r="V4208"/>
      <c r="W4208" s="115"/>
      <c r="AB4208" s="46"/>
      <c r="AC4208" s="46"/>
      <c r="AD4208" s="46"/>
      <c r="AE4208" s="46"/>
      <c r="AF4208" s="46"/>
    </row>
    <row r="4209" spans="1:32" x14ac:dyDescent="0.2">
      <c r="A4209"/>
      <c r="B4209"/>
      <c r="D4209"/>
      <c r="F4209"/>
      <c r="G4209"/>
      <c r="H4209"/>
      <c r="I4209"/>
      <c r="J4209"/>
      <c r="K4209"/>
      <c r="L4209"/>
      <c r="M4209"/>
      <c r="N4209"/>
      <c r="O4209"/>
      <c r="P4209"/>
      <c r="Q4209"/>
      <c r="R4209"/>
      <c r="S4209"/>
      <c r="T4209"/>
      <c r="U4209"/>
      <c r="V4209"/>
      <c r="W4209" s="115"/>
      <c r="AB4209" s="46"/>
      <c r="AC4209" s="46"/>
      <c r="AD4209" s="46"/>
      <c r="AE4209" s="46"/>
      <c r="AF4209" s="46"/>
    </row>
    <row r="4210" spans="1:32" x14ac:dyDescent="0.2">
      <c r="A4210"/>
      <c r="B4210"/>
      <c r="D4210"/>
      <c r="F4210"/>
      <c r="G4210"/>
      <c r="H4210"/>
      <c r="I4210"/>
      <c r="J4210"/>
      <c r="K4210"/>
      <c r="L4210"/>
      <c r="M4210"/>
      <c r="N4210"/>
      <c r="O4210"/>
      <c r="P4210"/>
      <c r="Q4210"/>
      <c r="R4210"/>
      <c r="S4210"/>
      <c r="T4210"/>
      <c r="U4210"/>
      <c r="V4210"/>
      <c r="W4210" s="115"/>
      <c r="AB4210" s="46"/>
      <c r="AC4210" s="46"/>
      <c r="AD4210" s="46"/>
      <c r="AE4210" s="46"/>
      <c r="AF4210" s="46"/>
    </row>
    <row r="4211" spans="1:32" x14ac:dyDescent="0.2">
      <c r="A4211"/>
      <c r="B4211"/>
      <c r="D4211"/>
      <c r="F4211"/>
      <c r="G4211"/>
      <c r="H4211"/>
      <c r="I4211"/>
      <c r="J4211"/>
      <c r="K4211"/>
      <c r="L4211"/>
      <c r="M4211"/>
      <c r="N4211"/>
      <c r="O4211"/>
      <c r="P4211"/>
      <c r="Q4211"/>
      <c r="R4211"/>
      <c r="S4211"/>
      <c r="T4211"/>
      <c r="U4211"/>
      <c r="V4211"/>
      <c r="W4211" s="115"/>
      <c r="AB4211" s="46"/>
      <c r="AC4211" s="46"/>
      <c r="AD4211" s="46"/>
      <c r="AE4211" s="46"/>
      <c r="AF4211" s="46"/>
    </row>
    <row r="4212" spans="1:32" x14ac:dyDescent="0.2">
      <c r="A4212"/>
      <c r="B4212"/>
      <c r="D4212"/>
      <c r="F4212"/>
      <c r="G4212"/>
      <c r="H4212"/>
      <c r="I4212"/>
      <c r="J4212"/>
      <c r="K4212"/>
      <c r="L4212"/>
      <c r="M4212"/>
      <c r="N4212"/>
      <c r="O4212"/>
      <c r="P4212"/>
      <c r="Q4212"/>
      <c r="R4212"/>
      <c r="S4212"/>
      <c r="T4212"/>
      <c r="U4212"/>
      <c r="V4212"/>
      <c r="W4212" s="115"/>
      <c r="AB4212" s="46"/>
      <c r="AC4212" s="46"/>
      <c r="AD4212" s="46"/>
      <c r="AE4212" s="46"/>
      <c r="AF4212" s="46"/>
    </row>
    <row r="4213" spans="1:32" x14ac:dyDescent="0.2">
      <c r="A4213"/>
      <c r="B4213"/>
      <c r="D4213"/>
      <c r="F4213"/>
      <c r="G4213"/>
      <c r="H4213"/>
      <c r="I4213"/>
      <c r="J4213"/>
      <c r="K4213"/>
      <c r="L4213"/>
      <c r="M4213"/>
      <c r="N4213"/>
      <c r="O4213"/>
      <c r="P4213"/>
      <c r="Q4213"/>
      <c r="R4213"/>
      <c r="S4213"/>
      <c r="T4213"/>
      <c r="U4213"/>
      <c r="V4213"/>
      <c r="W4213" s="115"/>
      <c r="AB4213" s="46"/>
      <c r="AC4213" s="46"/>
      <c r="AD4213" s="46"/>
      <c r="AE4213" s="46"/>
      <c r="AF4213" s="46"/>
    </row>
    <row r="4214" spans="1:32" x14ac:dyDescent="0.2">
      <c r="A4214"/>
      <c r="B4214"/>
      <c r="D4214"/>
      <c r="F4214"/>
      <c r="G4214"/>
      <c r="H4214"/>
      <c r="I4214"/>
      <c r="J4214"/>
      <c r="K4214"/>
      <c r="L4214"/>
      <c r="M4214"/>
      <c r="N4214"/>
      <c r="O4214"/>
      <c r="P4214"/>
      <c r="Q4214"/>
      <c r="R4214"/>
      <c r="S4214"/>
      <c r="T4214"/>
      <c r="U4214"/>
      <c r="V4214"/>
      <c r="W4214" s="115"/>
      <c r="AB4214" s="46"/>
      <c r="AC4214" s="46"/>
      <c r="AD4214" s="46"/>
      <c r="AE4214" s="46"/>
      <c r="AF4214" s="46"/>
    </row>
    <row r="4215" spans="1:32" x14ac:dyDescent="0.2">
      <c r="A4215"/>
      <c r="B4215"/>
      <c r="D4215"/>
      <c r="F4215"/>
      <c r="G4215"/>
      <c r="H4215"/>
      <c r="I4215"/>
      <c r="J4215"/>
      <c r="K4215"/>
      <c r="L4215"/>
      <c r="M4215"/>
      <c r="N4215"/>
      <c r="O4215"/>
      <c r="P4215"/>
      <c r="Q4215"/>
      <c r="R4215"/>
      <c r="S4215"/>
      <c r="T4215"/>
      <c r="U4215"/>
      <c r="V4215"/>
      <c r="W4215" s="115"/>
      <c r="AB4215" s="46"/>
      <c r="AC4215" s="46"/>
      <c r="AD4215" s="46"/>
      <c r="AE4215" s="46"/>
      <c r="AF4215" s="46"/>
    </row>
    <row r="4216" spans="1:32" x14ac:dyDescent="0.2">
      <c r="A4216"/>
      <c r="B4216"/>
      <c r="D4216"/>
      <c r="F4216"/>
      <c r="G4216"/>
      <c r="H4216"/>
      <c r="I4216"/>
      <c r="J4216"/>
      <c r="K4216"/>
      <c r="L4216"/>
      <c r="M4216"/>
      <c r="N4216"/>
      <c r="O4216"/>
      <c r="P4216"/>
      <c r="Q4216"/>
      <c r="R4216"/>
      <c r="S4216"/>
      <c r="T4216"/>
      <c r="U4216"/>
      <c r="V4216"/>
      <c r="W4216" s="115"/>
      <c r="AB4216" s="46"/>
      <c r="AC4216" s="46"/>
      <c r="AD4216" s="46"/>
      <c r="AE4216" s="46"/>
      <c r="AF4216" s="46"/>
    </row>
    <row r="4217" spans="1:32" x14ac:dyDescent="0.2">
      <c r="A4217"/>
      <c r="B4217"/>
      <c r="D4217"/>
      <c r="F4217"/>
      <c r="G4217"/>
      <c r="H4217"/>
      <c r="I4217"/>
      <c r="J4217"/>
      <c r="K4217"/>
      <c r="L4217"/>
      <c r="M4217"/>
      <c r="N4217"/>
      <c r="O4217"/>
      <c r="P4217"/>
      <c r="Q4217"/>
      <c r="R4217"/>
      <c r="S4217"/>
      <c r="T4217"/>
      <c r="U4217"/>
      <c r="V4217"/>
      <c r="W4217" s="115"/>
      <c r="AB4217" s="46"/>
      <c r="AC4217" s="46"/>
      <c r="AD4217" s="46"/>
      <c r="AE4217" s="46"/>
      <c r="AF4217" s="46"/>
    </row>
    <row r="4218" spans="1:32" x14ac:dyDescent="0.2">
      <c r="A4218"/>
      <c r="B4218"/>
      <c r="D4218"/>
      <c r="F4218"/>
      <c r="G4218"/>
      <c r="H4218"/>
      <c r="I4218"/>
      <c r="J4218"/>
      <c r="K4218"/>
      <c r="L4218"/>
      <c r="M4218"/>
      <c r="N4218"/>
      <c r="O4218"/>
      <c r="P4218"/>
      <c r="Q4218"/>
      <c r="R4218"/>
      <c r="S4218"/>
      <c r="T4218"/>
      <c r="U4218"/>
      <c r="V4218"/>
      <c r="W4218" s="115"/>
      <c r="AB4218" s="46"/>
      <c r="AC4218" s="46"/>
      <c r="AD4218" s="46"/>
      <c r="AE4218" s="46"/>
      <c r="AF4218" s="46"/>
    </row>
    <row r="4219" spans="1:32" x14ac:dyDescent="0.2">
      <c r="A4219"/>
      <c r="B4219"/>
      <c r="D4219"/>
      <c r="F4219"/>
      <c r="G4219"/>
      <c r="H4219"/>
      <c r="I4219"/>
      <c r="J4219"/>
      <c r="K4219"/>
      <c r="L4219"/>
      <c r="M4219"/>
      <c r="N4219"/>
      <c r="O4219"/>
      <c r="P4219"/>
      <c r="Q4219"/>
      <c r="R4219"/>
      <c r="S4219"/>
      <c r="T4219"/>
      <c r="U4219"/>
      <c r="V4219"/>
      <c r="W4219" s="115"/>
      <c r="AB4219" s="46"/>
      <c r="AC4219" s="46"/>
      <c r="AD4219" s="46"/>
      <c r="AE4219" s="46"/>
      <c r="AF4219" s="46"/>
    </row>
    <row r="4220" spans="1:32" x14ac:dyDescent="0.2">
      <c r="A4220"/>
      <c r="B4220"/>
      <c r="D4220"/>
      <c r="F4220"/>
      <c r="G4220"/>
      <c r="H4220"/>
      <c r="I4220"/>
      <c r="J4220"/>
      <c r="K4220"/>
      <c r="L4220"/>
      <c r="M4220"/>
      <c r="N4220"/>
      <c r="O4220"/>
      <c r="P4220"/>
      <c r="Q4220"/>
      <c r="R4220"/>
      <c r="S4220"/>
      <c r="T4220"/>
      <c r="U4220"/>
      <c r="V4220"/>
      <c r="W4220" s="115"/>
      <c r="AB4220" s="46"/>
      <c r="AC4220" s="46"/>
      <c r="AD4220" s="46"/>
      <c r="AE4220" s="46"/>
      <c r="AF4220" s="46"/>
    </row>
    <row r="4221" spans="1:32" x14ac:dyDescent="0.2">
      <c r="A4221"/>
      <c r="B4221"/>
      <c r="D4221"/>
      <c r="F4221"/>
      <c r="G4221"/>
      <c r="H4221"/>
      <c r="I4221"/>
      <c r="J4221"/>
      <c r="K4221"/>
      <c r="L4221"/>
      <c r="M4221"/>
      <c r="N4221"/>
      <c r="O4221"/>
      <c r="P4221"/>
      <c r="Q4221"/>
      <c r="R4221"/>
      <c r="S4221"/>
      <c r="T4221"/>
      <c r="U4221"/>
      <c r="V4221"/>
      <c r="W4221" s="115"/>
      <c r="AB4221" s="46"/>
      <c r="AC4221" s="46"/>
      <c r="AD4221" s="46"/>
      <c r="AE4221" s="46"/>
      <c r="AF4221" s="46"/>
    </row>
    <row r="4222" spans="1:32" x14ac:dyDescent="0.2">
      <c r="A4222"/>
      <c r="B4222"/>
      <c r="D4222"/>
      <c r="F4222"/>
      <c r="G4222"/>
      <c r="H4222"/>
      <c r="I4222"/>
      <c r="J4222"/>
      <c r="K4222"/>
      <c r="L4222"/>
      <c r="M4222"/>
      <c r="N4222"/>
      <c r="O4222"/>
      <c r="P4222"/>
      <c r="Q4222"/>
      <c r="R4222"/>
      <c r="S4222"/>
      <c r="T4222"/>
      <c r="U4222"/>
      <c r="V4222"/>
      <c r="W4222" s="115"/>
      <c r="AB4222" s="46"/>
      <c r="AC4222" s="46"/>
      <c r="AD4222" s="46"/>
      <c r="AE4222" s="46"/>
      <c r="AF4222" s="46"/>
    </row>
    <row r="4223" spans="1:32" x14ac:dyDescent="0.2">
      <c r="A4223"/>
      <c r="B4223"/>
      <c r="D4223"/>
      <c r="F4223"/>
      <c r="G4223"/>
      <c r="H4223"/>
      <c r="I4223"/>
      <c r="J4223"/>
      <c r="K4223"/>
      <c r="L4223"/>
      <c r="M4223"/>
      <c r="N4223"/>
      <c r="O4223"/>
      <c r="P4223"/>
      <c r="Q4223"/>
      <c r="R4223"/>
      <c r="S4223"/>
      <c r="T4223"/>
      <c r="U4223"/>
      <c r="V4223"/>
      <c r="W4223" s="115"/>
      <c r="AB4223" s="46"/>
      <c r="AC4223" s="46"/>
      <c r="AD4223" s="46"/>
      <c r="AE4223" s="46"/>
      <c r="AF4223" s="46"/>
    </row>
    <row r="4224" spans="1:32" x14ac:dyDescent="0.2">
      <c r="A4224"/>
      <c r="B4224"/>
      <c r="D4224"/>
      <c r="F4224"/>
      <c r="G4224"/>
      <c r="H4224"/>
      <c r="I4224"/>
      <c r="J4224"/>
      <c r="K4224"/>
      <c r="L4224"/>
      <c r="M4224"/>
      <c r="N4224"/>
      <c r="O4224"/>
      <c r="P4224"/>
      <c r="Q4224"/>
      <c r="R4224"/>
      <c r="S4224"/>
      <c r="T4224"/>
      <c r="U4224"/>
      <c r="V4224"/>
      <c r="W4224" s="115"/>
      <c r="AB4224" s="46"/>
      <c r="AC4224" s="46"/>
      <c r="AD4224" s="46"/>
      <c r="AE4224" s="46"/>
      <c r="AF4224" s="46"/>
    </row>
    <row r="4225" spans="1:32" x14ac:dyDescent="0.2">
      <c r="A4225"/>
      <c r="B4225"/>
      <c r="D4225"/>
      <c r="F4225"/>
      <c r="G4225"/>
      <c r="H4225"/>
      <c r="I4225"/>
      <c r="J4225"/>
      <c r="K4225"/>
      <c r="L4225"/>
      <c r="M4225"/>
      <c r="N4225"/>
      <c r="O4225"/>
      <c r="P4225"/>
      <c r="Q4225"/>
      <c r="R4225"/>
      <c r="S4225"/>
      <c r="T4225"/>
      <c r="U4225"/>
      <c r="V4225"/>
      <c r="W4225" s="115"/>
      <c r="AB4225" s="46"/>
      <c r="AC4225" s="46"/>
      <c r="AD4225" s="46"/>
      <c r="AE4225" s="46"/>
      <c r="AF4225" s="46"/>
    </row>
    <row r="4226" spans="1:32" x14ac:dyDescent="0.2">
      <c r="A4226"/>
      <c r="B4226"/>
      <c r="D4226"/>
      <c r="F4226"/>
      <c r="G4226"/>
      <c r="H4226"/>
      <c r="I4226"/>
      <c r="J4226"/>
      <c r="K4226"/>
      <c r="L4226"/>
      <c r="M4226"/>
      <c r="N4226"/>
      <c r="O4226"/>
      <c r="P4226"/>
      <c r="Q4226"/>
      <c r="R4226"/>
      <c r="S4226"/>
      <c r="T4226"/>
      <c r="U4226"/>
      <c r="V4226"/>
      <c r="W4226" s="115"/>
      <c r="AB4226" s="46"/>
      <c r="AC4226" s="46"/>
      <c r="AD4226" s="46"/>
      <c r="AE4226" s="46"/>
      <c r="AF4226" s="46"/>
    </row>
    <row r="4227" spans="1:32" x14ac:dyDescent="0.2">
      <c r="A4227"/>
      <c r="B4227"/>
      <c r="D4227"/>
      <c r="F4227"/>
      <c r="G4227"/>
      <c r="H4227"/>
      <c r="I4227"/>
      <c r="J4227"/>
      <c r="K4227"/>
      <c r="L4227"/>
      <c r="M4227"/>
      <c r="N4227"/>
      <c r="O4227"/>
      <c r="P4227"/>
      <c r="Q4227"/>
      <c r="R4227"/>
      <c r="S4227"/>
      <c r="T4227"/>
      <c r="U4227"/>
      <c r="V4227"/>
      <c r="W4227" s="115"/>
      <c r="AB4227" s="46"/>
      <c r="AC4227" s="46"/>
      <c r="AD4227" s="46"/>
      <c r="AE4227" s="46"/>
      <c r="AF4227" s="46"/>
    </row>
    <row r="4228" spans="1:32" x14ac:dyDescent="0.2">
      <c r="A4228"/>
      <c r="B4228"/>
      <c r="D4228"/>
      <c r="F4228"/>
      <c r="G4228"/>
      <c r="H4228"/>
      <c r="I4228"/>
      <c r="J4228"/>
      <c r="K4228"/>
      <c r="L4228"/>
      <c r="M4228"/>
      <c r="N4228"/>
      <c r="O4228"/>
      <c r="P4228"/>
      <c r="Q4228"/>
      <c r="R4228"/>
      <c r="S4228"/>
      <c r="T4228"/>
      <c r="U4228"/>
      <c r="V4228"/>
      <c r="W4228" s="115"/>
      <c r="AB4228" s="46"/>
      <c r="AC4228" s="46"/>
      <c r="AD4228" s="46"/>
      <c r="AE4228" s="46"/>
      <c r="AF4228" s="46"/>
    </row>
    <row r="4229" spans="1:32" x14ac:dyDescent="0.2">
      <c r="A4229"/>
      <c r="B4229"/>
      <c r="D4229"/>
      <c r="F4229"/>
      <c r="G4229"/>
      <c r="H4229"/>
      <c r="I4229"/>
      <c r="J4229"/>
      <c r="K4229"/>
      <c r="L4229"/>
      <c r="M4229"/>
      <c r="N4229"/>
      <c r="O4229"/>
      <c r="P4229"/>
      <c r="Q4229"/>
      <c r="R4229"/>
      <c r="S4229"/>
      <c r="T4229"/>
      <c r="U4229"/>
      <c r="V4229"/>
      <c r="W4229" s="115"/>
      <c r="AB4229" s="46"/>
      <c r="AC4229" s="46"/>
      <c r="AD4229" s="46"/>
      <c r="AE4229" s="46"/>
      <c r="AF4229" s="46"/>
    </row>
    <row r="4230" spans="1:32" x14ac:dyDescent="0.2">
      <c r="A4230"/>
      <c r="B4230"/>
      <c r="D4230"/>
      <c r="F4230"/>
      <c r="G4230"/>
      <c r="H4230"/>
      <c r="I4230"/>
      <c r="J4230"/>
      <c r="K4230"/>
      <c r="L4230"/>
      <c r="M4230"/>
      <c r="N4230"/>
      <c r="O4230"/>
      <c r="P4230"/>
      <c r="Q4230"/>
      <c r="R4230"/>
      <c r="S4230"/>
      <c r="T4230"/>
      <c r="U4230"/>
      <c r="V4230"/>
      <c r="W4230" s="115"/>
      <c r="AB4230" s="46"/>
      <c r="AC4230" s="46"/>
      <c r="AD4230" s="46"/>
      <c r="AE4230" s="46"/>
      <c r="AF4230" s="46"/>
    </row>
    <row r="4231" spans="1:32" x14ac:dyDescent="0.2">
      <c r="A4231"/>
      <c r="B4231"/>
      <c r="D4231"/>
      <c r="F4231"/>
      <c r="G4231"/>
      <c r="H4231"/>
      <c r="I4231"/>
      <c r="J4231"/>
      <c r="K4231"/>
      <c r="L4231"/>
      <c r="M4231"/>
      <c r="N4231"/>
      <c r="O4231"/>
      <c r="P4231"/>
      <c r="Q4231"/>
      <c r="R4231"/>
      <c r="S4231"/>
      <c r="T4231"/>
      <c r="U4231"/>
      <c r="V4231"/>
      <c r="W4231" s="115"/>
      <c r="AB4231" s="46"/>
      <c r="AC4231" s="46"/>
      <c r="AD4231" s="46"/>
      <c r="AE4231" s="46"/>
      <c r="AF4231" s="46"/>
    </row>
    <row r="4232" spans="1:32" x14ac:dyDescent="0.2">
      <c r="A4232"/>
      <c r="B4232"/>
      <c r="D4232"/>
      <c r="F4232"/>
      <c r="G4232"/>
      <c r="H4232"/>
      <c r="I4232"/>
      <c r="J4232"/>
      <c r="K4232"/>
      <c r="L4232"/>
      <c r="M4232"/>
      <c r="N4232"/>
      <c r="O4232"/>
      <c r="P4232"/>
      <c r="Q4232"/>
      <c r="R4232"/>
      <c r="S4232"/>
      <c r="T4232"/>
      <c r="U4232"/>
      <c r="V4232"/>
      <c r="W4232" s="115"/>
      <c r="AB4232" s="46"/>
      <c r="AC4232" s="46"/>
      <c r="AD4232" s="46"/>
      <c r="AE4232" s="46"/>
      <c r="AF4232" s="46"/>
    </row>
    <row r="4233" spans="1:32" x14ac:dyDescent="0.2">
      <c r="A4233"/>
      <c r="B4233"/>
      <c r="D4233"/>
      <c r="F4233"/>
      <c r="G4233"/>
      <c r="H4233"/>
      <c r="I4233"/>
      <c r="J4233"/>
      <c r="K4233"/>
      <c r="L4233"/>
      <c r="M4233"/>
      <c r="N4233"/>
      <c r="O4233"/>
      <c r="P4233"/>
      <c r="Q4233"/>
      <c r="R4233"/>
      <c r="S4233"/>
      <c r="T4233"/>
      <c r="U4233"/>
      <c r="V4233"/>
      <c r="W4233" s="115"/>
      <c r="AB4233" s="46"/>
      <c r="AC4233" s="46"/>
      <c r="AD4233" s="46"/>
      <c r="AE4233" s="46"/>
      <c r="AF4233" s="46"/>
    </row>
    <row r="4234" spans="1:32" x14ac:dyDescent="0.2">
      <c r="A4234"/>
      <c r="B4234"/>
      <c r="D4234"/>
      <c r="F4234"/>
      <c r="G4234"/>
      <c r="H4234"/>
      <c r="I4234"/>
      <c r="J4234"/>
      <c r="K4234"/>
      <c r="L4234"/>
      <c r="M4234"/>
      <c r="N4234"/>
      <c r="O4234"/>
      <c r="P4234"/>
      <c r="Q4234"/>
      <c r="R4234"/>
      <c r="S4234"/>
      <c r="T4234"/>
      <c r="U4234"/>
      <c r="V4234"/>
      <c r="W4234" s="115"/>
      <c r="AB4234" s="46"/>
      <c r="AC4234" s="46"/>
      <c r="AD4234" s="46"/>
      <c r="AE4234" s="46"/>
      <c r="AF4234" s="46"/>
    </row>
    <row r="4235" spans="1:32" x14ac:dyDescent="0.2">
      <c r="A4235"/>
      <c r="B4235"/>
      <c r="D4235"/>
      <c r="F4235"/>
      <c r="G4235"/>
      <c r="H4235"/>
      <c r="I4235"/>
      <c r="J4235"/>
      <c r="K4235"/>
      <c r="L4235"/>
      <c r="M4235"/>
      <c r="N4235"/>
      <c r="O4235"/>
      <c r="P4235"/>
      <c r="Q4235"/>
      <c r="R4235"/>
      <c r="S4235"/>
      <c r="T4235"/>
      <c r="U4235"/>
      <c r="V4235"/>
      <c r="W4235" s="115"/>
      <c r="AB4235" s="46"/>
      <c r="AC4235" s="46"/>
      <c r="AD4235" s="46"/>
      <c r="AE4235" s="46"/>
      <c r="AF4235" s="46"/>
    </row>
    <row r="4236" spans="1:32" x14ac:dyDescent="0.2">
      <c r="A4236"/>
      <c r="B4236"/>
      <c r="D4236"/>
      <c r="F4236"/>
      <c r="G4236"/>
      <c r="H4236"/>
      <c r="I4236"/>
      <c r="J4236"/>
      <c r="K4236"/>
      <c r="L4236"/>
      <c r="M4236"/>
      <c r="N4236"/>
      <c r="O4236"/>
      <c r="P4236"/>
      <c r="Q4236"/>
      <c r="R4236"/>
      <c r="S4236"/>
      <c r="T4236"/>
      <c r="U4236"/>
      <c r="V4236"/>
      <c r="W4236" s="115"/>
      <c r="AB4236" s="46"/>
      <c r="AC4236" s="46"/>
      <c r="AD4236" s="46"/>
      <c r="AE4236" s="46"/>
      <c r="AF4236" s="46"/>
    </row>
    <row r="4237" spans="1:32" x14ac:dyDescent="0.2">
      <c r="A4237"/>
      <c r="B4237"/>
      <c r="D4237"/>
      <c r="F4237"/>
      <c r="G4237"/>
      <c r="H4237"/>
      <c r="I4237"/>
      <c r="J4237"/>
      <c r="K4237"/>
      <c r="L4237"/>
      <c r="M4237"/>
      <c r="N4237"/>
      <c r="O4237"/>
      <c r="P4237"/>
      <c r="Q4237"/>
      <c r="R4237"/>
      <c r="S4237"/>
      <c r="T4237"/>
      <c r="U4237"/>
      <c r="V4237"/>
      <c r="W4237" s="115"/>
      <c r="AB4237" s="46"/>
      <c r="AC4237" s="46"/>
      <c r="AD4237" s="46"/>
      <c r="AE4237" s="46"/>
      <c r="AF4237" s="46"/>
    </row>
    <row r="4238" spans="1:32" x14ac:dyDescent="0.2">
      <c r="A4238"/>
      <c r="B4238"/>
      <c r="D4238"/>
      <c r="F4238"/>
      <c r="G4238"/>
      <c r="H4238"/>
      <c r="I4238"/>
      <c r="J4238"/>
      <c r="K4238"/>
      <c r="L4238"/>
      <c r="M4238"/>
      <c r="N4238"/>
      <c r="O4238"/>
      <c r="P4238"/>
      <c r="Q4238"/>
      <c r="R4238"/>
      <c r="S4238"/>
      <c r="T4238"/>
      <c r="U4238"/>
      <c r="V4238"/>
      <c r="W4238" s="115"/>
      <c r="AB4238" s="46"/>
      <c r="AC4238" s="46"/>
      <c r="AD4238" s="46"/>
      <c r="AE4238" s="46"/>
      <c r="AF4238" s="46"/>
    </row>
    <row r="4239" spans="1:32" x14ac:dyDescent="0.2">
      <c r="A4239"/>
      <c r="B4239"/>
      <c r="D4239"/>
      <c r="F4239"/>
      <c r="G4239"/>
      <c r="H4239"/>
      <c r="I4239"/>
      <c r="J4239"/>
      <c r="K4239"/>
      <c r="L4239"/>
      <c r="M4239"/>
      <c r="N4239"/>
      <c r="O4239"/>
      <c r="P4239"/>
      <c r="Q4239"/>
      <c r="R4239"/>
      <c r="S4239"/>
      <c r="T4239"/>
      <c r="U4239"/>
      <c r="V4239"/>
      <c r="W4239" s="115"/>
      <c r="AB4239" s="46"/>
      <c r="AC4239" s="46"/>
      <c r="AD4239" s="46"/>
      <c r="AE4239" s="46"/>
      <c r="AF4239" s="46"/>
    </row>
    <row r="4240" spans="1:32" x14ac:dyDescent="0.2">
      <c r="A4240"/>
      <c r="B4240"/>
      <c r="D4240"/>
      <c r="F4240"/>
      <c r="G4240"/>
      <c r="H4240"/>
      <c r="I4240"/>
      <c r="J4240"/>
      <c r="K4240"/>
      <c r="L4240"/>
      <c r="M4240"/>
      <c r="N4240"/>
      <c r="O4240"/>
      <c r="P4240"/>
      <c r="Q4240"/>
      <c r="R4240"/>
      <c r="S4240"/>
      <c r="T4240"/>
      <c r="U4240"/>
      <c r="V4240"/>
      <c r="W4240" s="115"/>
      <c r="AB4240" s="46"/>
      <c r="AC4240" s="46"/>
      <c r="AD4240" s="46"/>
      <c r="AE4240" s="46"/>
      <c r="AF4240" s="46"/>
    </row>
    <row r="4241" spans="1:32" x14ac:dyDescent="0.2">
      <c r="A4241"/>
      <c r="B4241"/>
      <c r="D4241"/>
      <c r="F4241"/>
      <c r="G4241"/>
      <c r="H4241"/>
      <c r="I4241"/>
      <c r="J4241"/>
      <c r="K4241"/>
      <c r="L4241"/>
      <c r="M4241"/>
      <c r="N4241"/>
      <c r="O4241"/>
      <c r="P4241"/>
      <c r="Q4241"/>
      <c r="R4241"/>
      <c r="S4241"/>
      <c r="T4241"/>
      <c r="U4241"/>
      <c r="V4241"/>
      <c r="W4241" s="115"/>
      <c r="AB4241" s="46"/>
      <c r="AC4241" s="46"/>
      <c r="AD4241" s="46"/>
      <c r="AE4241" s="46"/>
      <c r="AF4241" s="46"/>
    </row>
    <row r="4242" spans="1:32" x14ac:dyDescent="0.2">
      <c r="A4242"/>
      <c r="B4242"/>
      <c r="D4242"/>
      <c r="F4242"/>
      <c r="G4242"/>
      <c r="H4242"/>
      <c r="I4242"/>
      <c r="J4242"/>
      <c r="K4242"/>
      <c r="L4242"/>
      <c r="M4242"/>
      <c r="N4242"/>
      <c r="O4242"/>
      <c r="P4242"/>
      <c r="Q4242"/>
      <c r="R4242"/>
      <c r="S4242"/>
      <c r="T4242"/>
      <c r="U4242"/>
      <c r="V4242"/>
      <c r="W4242" s="115"/>
      <c r="AB4242" s="46"/>
      <c r="AC4242" s="46"/>
      <c r="AD4242" s="46"/>
      <c r="AE4242" s="46"/>
      <c r="AF4242" s="46"/>
    </row>
    <row r="4243" spans="1:32" x14ac:dyDescent="0.2">
      <c r="A4243"/>
      <c r="B4243"/>
      <c r="D4243"/>
      <c r="F4243"/>
      <c r="G4243"/>
      <c r="H4243"/>
      <c r="I4243"/>
      <c r="J4243"/>
      <c r="K4243"/>
      <c r="L4243"/>
      <c r="M4243"/>
      <c r="N4243"/>
      <c r="O4243"/>
      <c r="P4243"/>
      <c r="Q4243"/>
      <c r="R4243"/>
      <c r="S4243"/>
      <c r="T4243"/>
      <c r="U4243"/>
      <c r="V4243"/>
      <c r="W4243" s="115"/>
      <c r="AB4243" s="46"/>
      <c r="AC4243" s="46"/>
      <c r="AD4243" s="46"/>
      <c r="AE4243" s="46"/>
      <c r="AF4243" s="46"/>
    </row>
    <row r="4244" spans="1:32" x14ac:dyDescent="0.2">
      <c r="A4244"/>
      <c r="B4244"/>
      <c r="D4244"/>
      <c r="F4244"/>
      <c r="G4244"/>
      <c r="H4244"/>
      <c r="I4244"/>
      <c r="J4244"/>
      <c r="K4244"/>
      <c r="L4244"/>
      <c r="M4244"/>
      <c r="N4244"/>
      <c r="O4244"/>
      <c r="P4244"/>
      <c r="Q4244"/>
      <c r="R4244"/>
      <c r="S4244"/>
      <c r="T4244"/>
      <c r="U4244"/>
      <c r="V4244"/>
      <c r="W4244" s="115"/>
      <c r="AB4244" s="46"/>
      <c r="AC4244" s="46"/>
      <c r="AD4244" s="46"/>
      <c r="AE4244" s="46"/>
      <c r="AF4244" s="46"/>
    </row>
    <row r="4245" spans="1:32" x14ac:dyDescent="0.2">
      <c r="A4245"/>
      <c r="B4245"/>
      <c r="D4245"/>
      <c r="F4245"/>
      <c r="G4245"/>
      <c r="H4245"/>
      <c r="I4245"/>
      <c r="J4245"/>
      <c r="K4245"/>
      <c r="L4245"/>
      <c r="M4245"/>
      <c r="N4245"/>
      <c r="O4245"/>
      <c r="P4245"/>
      <c r="Q4245"/>
      <c r="R4245"/>
      <c r="S4245"/>
      <c r="T4245"/>
      <c r="U4245"/>
      <c r="V4245"/>
      <c r="W4245" s="115"/>
      <c r="AB4245" s="46"/>
      <c r="AC4245" s="46"/>
      <c r="AD4245" s="46"/>
      <c r="AE4245" s="46"/>
      <c r="AF4245" s="46"/>
    </row>
    <row r="4246" spans="1:32" x14ac:dyDescent="0.2">
      <c r="A4246"/>
      <c r="B4246"/>
      <c r="D4246"/>
      <c r="F4246"/>
      <c r="G4246"/>
      <c r="H4246"/>
      <c r="I4246"/>
      <c r="J4246"/>
      <c r="K4246"/>
      <c r="L4246"/>
      <c r="M4246"/>
      <c r="N4246"/>
      <c r="O4246"/>
      <c r="P4246"/>
      <c r="Q4246"/>
      <c r="R4246"/>
      <c r="S4246"/>
      <c r="T4246"/>
      <c r="U4246"/>
      <c r="V4246"/>
      <c r="W4246" s="115"/>
      <c r="AB4246" s="46"/>
      <c r="AC4246" s="46"/>
      <c r="AD4246" s="46"/>
      <c r="AE4246" s="46"/>
      <c r="AF4246" s="46"/>
    </row>
    <row r="4247" spans="1:32" x14ac:dyDescent="0.2">
      <c r="A4247"/>
      <c r="B4247"/>
      <c r="D4247"/>
      <c r="F4247"/>
      <c r="G4247"/>
      <c r="H4247"/>
      <c r="I4247"/>
      <c r="J4247"/>
      <c r="K4247"/>
      <c r="L4247"/>
      <c r="M4247"/>
      <c r="N4247"/>
      <c r="O4247"/>
      <c r="P4247"/>
      <c r="Q4247"/>
      <c r="R4247"/>
      <c r="S4247"/>
      <c r="T4247"/>
      <c r="U4247"/>
      <c r="V4247"/>
      <c r="W4247" s="115"/>
      <c r="AB4247" s="46"/>
      <c r="AC4247" s="46"/>
      <c r="AD4247" s="46"/>
      <c r="AE4247" s="46"/>
      <c r="AF4247" s="46"/>
    </row>
    <row r="4248" spans="1:32" x14ac:dyDescent="0.2">
      <c r="A4248"/>
      <c r="B4248"/>
      <c r="D4248"/>
      <c r="F4248"/>
      <c r="G4248"/>
      <c r="H4248"/>
      <c r="I4248"/>
      <c r="J4248"/>
      <c r="K4248"/>
      <c r="L4248"/>
      <c r="M4248"/>
      <c r="N4248"/>
      <c r="O4248"/>
      <c r="P4248"/>
      <c r="Q4248"/>
      <c r="R4248"/>
      <c r="S4248"/>
      <c r="T4248"/>
      <c r="U4248"/>
      <c r="V4248"/>
      <c r="W4248" s="115"/>
      <c r="AB4248" s="46"/>
      <c r="AC4248" s="46"/>
      <c r="AD4248" s="46"/>
      <c r="AE4248" s="46"/>
      <c r="AF4248" s="46"/>
    </row>
    <row r="4249" spans="1:32" x14ac:dyDescent="0.2">
      <c r="A4249"/>
      <c r="B4249"/>
      <c r="D4249"/>
      <c r="F4249"/>
      <c r="G4249"/>
      <c r="H4249"/>
      <c r="I4249"/>
      <c r="J4249"/>
      <c r="K4249"/>
      <c r="L4249"/>
      <c r="M4249"/>
      <c r="N4249"/>
      <c r="O4249"/>
      <c r="P4249"/>
      <c r="Q4249"/>
      <c r="R4249"/>
      <c r="S4249"/>
      <c r="T4249"/>
      <c r="U4249"/>
      <c r="V4249"/>
      <c r="W4249" s="115"/>
      <c r="AB4249" s="46"/>
      <c r="AC4249" s="46"/>
      <c r="AD4249" s="46"/>
      <c r="AE4249" s="46"/>
      <c r="AF4249" s="46"/>
    </row>
    <row r="4250" spans="1:32" x14ac:dyDescent="0.2">
      <c r="A4250"/>
      <c r="B4250"/>
      <c r="D4250"/>
      <c r="F4250"/>
      <c r="G4250"/>
      <c r="H4250"/>
      <c r="I4250"/>
      <c r="J4250"/>
      <c r="K4250"/>
      <c r="L4250"/>
      <c r="M4250"/>
      <c r="N4250"/>
      <c r="O4250"/>
      <c r="P4250"/>
      <c r="Q4250"/>
      <c r="R4250"/>
      <c r="S4250"/>
      <c r="T4250"/>
      <c r="U4250"/>
      <c r="V4250"/>
      <c r="W4250" s="115"/>
      <c r="AB4250" s="46"/>
      <c r="AC4250" s="46"/>
      <c r="AD4250" s="46"/>
      <c r="AE4250" s="46"/>
      <c r="AF4250" s="46"/>
    </row>
    <row r="4251" spans="1:32" x14ac:dyDescent="0.2">
      <c r="A4251"/>
      <c r="B4251"/>
      <c r="D4251"/>
      <c r="F4251"/>
      <c r="G4251"/>
      <c r="H4251"/>
      <c r="I4251"/>
      <c r="J4251"/>
      <c r="K4251"/>
      <c r="L4251"/>
      <c r="M4251"/>
      <c r="N4251"/>
      <c r="O4251"/>
      <c r="P4251"/>
      <c r="Q4251"/>
      <c r="R4251"/>
      <c r="S4251"/>
      <c r="T4251"/>
      <c r="U4251"/>
      <c r="V4251"/>
      <c r="W4251" s="115"/>
      <c r="AB4251" s="46"/>
      <c r="AC4251" s="46"/>
      <c r="AD4251" s="46"/>
      <c r="AE4251" s="46"/>
      <c r="AF4251" s="46"/>
    </row>
    <row r="4252" spans="1:32" x14ac:dyDescent="0.2">
      <c r="A4252"/>
      <c r="B4252"/>
      <c r="D4252"/>
      <c r="F4252"/>
      <c r="G4252"/>
      <c r="H4252"/>
      <c r="I4252"/>
      <c r="J4252"/>
      <c r="K4252"/>
      <c r="L4252"/>
      <c r="M4252"/>
      <c r="N4252"/>
      <c r="O4252"/>
      <c r="P4252"/>
      <c r="Q4252"/>
      <c r="R4252"/>
      <c r="S4252"/>
      <c r="T4252"/>
      <c r="U4252"/>
      <c r="V4252"/>
      <c r="W4252" s="115"/>
      <c r="AB4252" s="46"/>
      <c r="AC4252" s="46"/>
      <c r="AD4252" s="46"/>
      <c r="AE4252" s="46"/>
      <c r="AF4252" s="46"/>
    </row>
    <row r="4253" spans="1:32" x14ac:dyDescent="0.2">
      <c r="A4253"/>
      <c r="B4253"/>
      <c r="D4253"/>
      <c r="F4253"/>
      <c r="G4253"/>
      <c r="H4253"/>
      <c r="I4253"/>
      <c r="J4253"/>
      <c r="K4253"/>
      <c r="L4253"/>
      <c r="M4253"/>
      <c r="N4253"/>
      <c r="O4253"/>
      <c r="P4253"/>
      <c r="Q4253"/>
      <c r="R4253"/>
      <c r="S4253"/>
      <c r="T4253"/>
      <c r="U4253"/>
      <c r="V4253"/>
      <c r="W4253" s="115"/>
      <c r="AB4253" s="46"/>
      <c r="AC4253" s="46"/>
      <c r="AD4253" s="46"/>
      <c r="AE4253" s="46"/>
      <c r="AF4253" s="46"/>
    </row>
    <row r="4254" spans="1:32" x14ac:dyDescent="0.2">
      <c r="A4254"/>
      <c r="B4254"/>
      <c r="D4254"/>
      <c r="F4254"/>
      <c r="G4254"/>
      <c r="H4254"/>
      <c r="I4254"/>
      <c r="J4254"/>
      <c r="K4254"/>
      <c r="L4254"/>
      <c r="M4254"/>
      <c r="N4254"/>
      <c r="O4254"/>
      <c r="P4254"/>
      <c r="Q4254"/>
      <c r="R4254"/>
      <c r="S4254"/>
      <c r="T4254"/>
      <c r="U4254"/>
      <c r="V4254"/>
      <c r="W4254" s="115"/>
      <c r="AB4254" s="46"/>
      <c r="AC4254" s="46"/>
      <c r="AD4254" s="46"/>
      <c r="AE4254" s="46"/>
      <c r="AF4254" s="46"/>
    </row>
    <row r="4255" spans="1:32" x14ac:dyDescent="0.2">
      <c r="A4255"/>
      <c r="B4255"/>
      <c r="D4255"/>
      <c r="F4255"/>
      <c r="G4255"/>
      <c r="H4255"/>
      <c r="I4255"/>
      <c r="J4255"/>
      <c r="K4255"/>
      <c r="L4255"/>
      <c r="M4255"/>
      <c r="N4255"/>
      <c r="O4255"/>
      <c r="P4255"/>
      <c r="Q4255"/>
      <c r="R4255"/>
      <c r="S4255"/>
      <c r="T4255"/>
      <c r="U4255"/>
      <c r="V4255"/>
      <c r="W4255" s="115"/>
      <c r="AB4255" s="46"/>
      <c r="AC4255" s="46"/>
      <c r="AD4255" s="46"/>
      <c r="AE4255" s="46"/>
      <c r="AF4255" s="46"/>
    </row>
    <row r="4256" spans="1:32" x14ac:dyDescent="0.2">
      <c r="A4256"/>
      <c r="B4256"/>
      <c r="D4256"/>
      <c r="F4256"/>
      <c r="G4256"/>
      <c r="H4256"/>
      <c r="I4256"/>
      <c r="J4256"/>
      <c r="K4256"/>
      <c r="L4256"/>
      <c r="M4256"/>
      <c r="N4256"/>
      <c r="O4256"/>
      <c r="P4256"/>
      <c r="Q4256"/>
      <c r="R4256"/>
      <c r="S4256"/>
      <c r="T4256"/>
      <c r="U4256"/>
      <c r="V4256"/>
      <c r="W4256" s="115"/>
      <c r="AB4256" s="46"/>
      <c r="AC4256" s="46"/>
      <c r="AD4256" s="46"/>
      <c r="AE4256" s="46"/>
      <c r="AF4256" s="46"/>
    </row>
    <row r="4257" spans="1:32" x14ac:dyDescent="0.2">
      <c r="A4257"/>
      <c r="B4257"/>
      <c r="D4257"/>
      <c r="F4257"/>
      <c r="G4257"/>
      <c r="H4257"/>
      <c r="I4257"/>
      <c r="J4257"/>
      <c r="K4257"/>
      <c r="L4257"/>
      <c r="M4257"/>
      <c r="N4257"/>
      <c r="O4257"/>
      <c r="P4257"/>
      <c r="Q4257"/>
      <c r="R4257"/>
      <c r="S4257"/>
      <c r="T4257"/>
      <c r="U4257"/>
      <c r="V4257"/>
      <c r="W4257" s="115"/>
      <c r="AB4257" s="46"/>
      <c r="AC4257" s="46"/>
      <c r="AD4257" s="46"/>
      <c r="AE4257" s="46"/>
      <c r="AF4257" s="46"/>
    </row>
    <row r="4258" spans="1:32" x14ac:dyDescent="0.2">
      <c r="A4258"/>
      <c r="B4258"/>
      <c r="D4258"/>
      <c r="F4258"/>
      <c r="G4258"/>
      <c r="H4258"/>
      <c r="I4258"/>
      <c r="J4258"/>
      <c r="K4258"/>
      <c r="L4258"/>
      <c r="M4258"/>
      <c r="N4258"/>
      <c r="O4258"/>
      <c r="P4258"/>
      <c r="Q4258"/>
      <c r="R4258"/>
      <c r="S4258"/>
      <c r="T4258"/>
      <c r="U4258"/>
      <c r="V4258"/>
      <c r="W4258" s="115"/>
      <c r="AB4258" s="46"/>
      <c r="AC4258" s="46"/>
      <c r="AD4258" s="46"/>
      <c r="AE4258" s="46"/>
      <c r="AF4258" s="46"/>
    </row>
    <row r="4259" spans="1:32" x14ac:dyDescent="0.2">
      <c r="A4259"/>
      <c r="B4259"/>
      <c r="D4259"/>
      <c r="F4259"/>
      <c r="G4259"/>
      <c r="H4259"/>
      <c r="I4259"/>
      <c r="J4259"/>
      <c r="K4259"/>
      <c r="L4259"/>
      <c r="M4259"/>
      <c r="N4259"/>
      <c r="O4259"/>
      <c r="P4259"/>
      <c r="Q4259"/>
      <c r="R4259"/>
      <c r="S4259"/>
      <c r="T4259"/>
      <c r="U4259"/>
      <c r="V4259"/>
      <c r="W4259" s="115"/>
      <c r="AB4259" s="46"/>
      <c r="AC4259" s="46"/>
      <c r="AD4259" s="46"/>
      <c r="AE4259" s="46"/>
      <c r="AF4259" s="46"/>
    </row>
    <row r="4260" spans="1:32" x14ac:dyDescent="0.2">
      <c r="A4260"/>
      <c r="B4260"/>
      <c r="D4260"/>
      <c r="F4260"/>
      <c r="G4260"/>
      <c r="H4260"/>
      <c r="I4260"/>
      <c r="J4260"/>
      <c r="K4260"/>
      <c r="L4260"/>
      <c r="M4260"/>
      <c r="N4260"/>
      <c r="O4260"/>
      <c r="P4260"/>
      <c r="Q4260"/>
      <c r="R4260"/>
      <c r="S4260"/>
      <c r="T4260"/>
      <c r="U4260"/>
      <c r="V4260"/>
      <c r="W4260" s="115"/>
      <c r="AB4260" s="46"/>
      <c r="AC4260" s="46"/>
      <c r="AD4260" s="46"/>
      <c r="AE4260" s="46"/>
      <c r="AF4260" s="46"/>
    </row>
    <row r="4261" spans="1:32" x14ac:dyDescent="0.2">
      <c r="A4261"/>
      <c r="B4261"/>
      <c r="D4261"/>
      <c r="F4261"/>
      <c r="G4261"/>
      <c r="H4261"/>
      <c r="I4261"/>
      <c r="J4261"/>
      <c r="K4261"/>
      <c r="L4261"/>
      <c r="M4261"/>
      <c r="N4261"/>
      <c r="O4261"/>
      <c r="P4261"/>
      <c r="Q4261"/>
      <c r="R4261"/>
      <c r="S4261"/>
      <c r="T4261"/>
      <c r="U4261"/>
      <c r="V4261"/>
      <c r="W4261" s="115"/>
      <c r="AB4261" s="46"/>
      <c r="AC4261" s="46"/>
      <c r="AD4261" s="46"/>
      <c r="AE4261" s="46"/>
      <c r="AF4261" s="46"/>
    </row>
    <row r="4262" spans="1:32" x14ac:dyDescent="0.2">
      <c r="A4262"/>
      <c r="B4262"/>
      <c r="D4262"/>
      <c r="F4262"/>
      <c r="G4262"/>
      <c r="H4262"/>
      <c r="I4262"/>
      <c r="J4262"/>
      <c r="K4262"/>
      <c r="L4262"/>
      <c r="M4262"/>
      <c r="N4262"/>
      <c r="O4262"/>
      <c r="P4262"/>
      <c r="Q4262"/>
      <c r="R4262"/>
      <c r="S4262"/>
      <c r="T4262"/>
      <c r="U4262"/>
      <c r="V4262"/>
      <c r="W4262" s="115"/>
      <c r="AB4262" s="46"/>
      <c r="AC4262" s="46"/>
      <c r="AD4262" s="46"/>
      <c r="AE4262" s="46"/>
      <c r="AF4262" s="46"/>
    </row>
    <row r="4263" spans="1:32" x14ac:dyDescent="0.2">
      <c r="A4263"/>
      <c r="B4263"/>
      <c r="D4263"/>
      <c r="F4263"/>
      <c r="G4263"/>
      <c r="H4263"/>
      <c r="I4263"/>
      <c r="J4263"/>
      <c r="K4263"/>
      <c r="L4263"/>
      <c r="M4263"/>
      <c r="N4263"/>
      <c r="O4263"/>
      <c r="P4263"/>
      <c r="Q4263"/>
      <c r="R4263"/>
      <c r="S4263"/>
      <c r="T4263"/>
      <c r="U4263"/>
      <c r="V4263"/>
      <c r="W4263" s="115"/>
      <c r="AB4263" s="46"/>
      <c r="AC4263" s="46"/>
      <c r="AD4263" s="46"/>
      <c r="AE4263" s="46"/>
      <c r="AF4263" s="46"/>
    </row>
    <row r="4264" spans="1:32" x14ac:dyDescent="0.2">
      <c r="A4264"/>
      <c r="B4264"/>
      <c r="D4264"/>
      <c r="F4264"/>
      <c r="G4264"/>
      <c r="H4264"/>
      <c r="I4264"/>
      <c r="J4264"/>
      <c r="K4264"/>
      <c r="L4264"/>
      <c r="M4264"/>
      <c r="N4264"/>
      <c r="O4264"/>
      <c r="P4264"/>
      <c r="Q4264"/>
      <c r="R4264"/>
      <c r="S4264"/>
      <c r="T4264"/>
      <c r="U4264"/>
      <c r="V4264"/>
      <c r="W4264" s="115"/>
      <c r="AB4264" s="46"/>
      <c r="AC4264" s="46"/>
      <c r="AD4264" s="46"/>
      <c r="AE4264" s="46"/>
      <c r="AF4264" s="46"/>
    </row>
    <row r="4265" spans="1:32" x14ac:dyDescent="0.2">
      <c r="A4265"/>
      <c r="B4265"/>
      <c r="D4265"/>
      <c r="F4265"/>
      <c r="G4265"/>
      <c r="H4265"/>
      <c r="I4265"/>
      <c r="J4265"/>
      <c r="K4265"/>
      <c r="L4265"/>
      <c r="M4265"/>
      <c r="N4265"/>
      <c r="O4265"/>
      <c r="P4265"/>
      <c r="Q4265"/>
      <c r="R4265"/>
      <c r="S4265"/>
      <c r="T4265"/>
      <c r="U4265"/>
      <c r="V4265"/>
      <c r="W4265" s="115"/>
      <c r="AB4265" s="46"/>
      <c r="AC4265" s="46"/>
      <c r="AD4265" s="46"/>
      <c r="AE4265" s="46"/>
      <c r="AF4265" s="46"/>
    </row>
    <row r="4266" spans="1:32" x14ac:dyDescent="0.2">
      <c r="A4266"/>
      <c r="B4266"/>
      <c r="D4266"/>
      <c r="F4266"/>
      <c r="G4266"/>
      <c r="H4266"/>
      <c r="I4266"/>
      <c r="J4266"/>
      <c r="K4266"/>
      <c r="L4266"/>
      <c r="M4266"/>
      <c r="N4266"/>
      <c r="O4266"/>
      <c r="P4266"/>
      <c r="Q4266"/>
      <c r="R4266"/>
      <c r="S4266"/>
      <c r="T4266"/>
      <c r="U4266"/>
      <c r="V4266"/>
      <c r="W4266" s="115"/>
      <c r="AB4266" s="46"/>
      <c r="AC4266" s="46"/>
      <c r="AD4266" s="46"/>
      <c r="AE4266" s="46"/>
      <c r="AF4266" s="46"/>
    </row>
    <row r="4267" spans="1:32" x14ac:dyDescent="0.2">
      <c r="A4267"/>
      <c r="B4267"/>
      <c r="D4267"/>
      <c r="F4267"/>
      <c r="G4267"/>
      <c r="H4267"/>
      <c r="I4267"/>
      <c r="J4267"/>
      <c r="K4267"/>
      <c r="L4267"/>
      <c r="M4267"/>
      <c r="N4267"/>
      <c r="O4267"/>
      <c r="P4267"/>
      <c r="Q4267"/>
      <c r="R4267"/>
      <c r="S4267"/>
      <c r="T4267"/>
      <c r="U4267"/>
      <c r="V4267"/>
      <c r="W4267" s="115"/>
      <c r="AB4267" s="46"/>
      <c r="AC4267" s="46"/>
      <c r="AD4267" s="46"/>
      <c r="AE4267" s="46"/>
      <c r="AF4267" s="46"/>
    </row>
    <row r="4268" spans="1:32" x14ac:dyDescent="0.2">
      <c r="A4268"/>
      <c r="B4268"/>
      <c r="D4268"/>
      <c r="F4268"/>
      <c r="G4268"/>
      <c r="H4268"/>
      <c r="I4268"/>
      <c r="J4268"/>
      <c r="K4268"/>
      <c r="L4268"/>
      <c r="M4268"/>
      <c r="N4268"/>
      <c r="O4268"/>
      <c r="P4268"/>
      <c r="Q4268"/>
      <c r="R4268"/>
      <c r="S4268"/>
      <c r="T4268"/>
      <c r="U4268"/>
      <c r="V4268"/>
      <c r="W4268" s="115"/>
      <c r="AB4268" s="46"/>
      <c r="AC4268" s="46"/>
      <c r="AD4268" s="46"/>
      <c r="AE4268" s="46"/>
      <c r="AF4268" s="46"/>
    </row>
    <row r="4269" spans="1:32" x14ac:dyDescent="0.2">
      <c r="A4269"/>
      <c r="B4269"/>
      <c r="D4269"/>
      <c r="F4269"/>
      <c r="G4269"/>
      <c r="H4269"/>
      <c r="I4269"/>
      <c r="J4269"/>
      <c r="K4269"/>
      <c r="L4269"/>
      <c r="M4269"/>
      <c r="N4269"/>
      <c r="O4269"/>
      <c r="P4269"/>
      <c r="Q4269"/>
      <c r="R4269"/>
      <c r="S4269"/>
      <c r="T4269"/>
      <c r="U4269"/>
      <c r="V4269"/>
      <c r="W4269" s="115"/>
      <c r="AB4269" s="46"/>
      <c r="AC4269" s="46"/>
      <c r="AD4269" s="46"/>
      <c r="AE4269" s="46"/>
      <c r="AF4269" s="46"/>
    </row>
    <row r="4270" spans="1:32" x14ac:dyDescent="0.2">
      <c r="A4270"/>
      <c r="B4270"/>
      <c r="D4270"/>
      <c r="F4270"/>
      <c r="G4270"/>
      <c r="H4270"/>
      <c r="I4270"/>
      <c r="J4270"/>
      <c r="K4270"/>
      <c r="L4270"/>
      <c r="M4270"/>
      <c r="N4270"/>
      <c r="O4270"/>
      <c r="P4270"/>
      <c r="Q4270"/>
      <c r="R4270"/>
      <c r="S4270"/>
      <c r="T4270"/>
      <c r="U4270"/>
      <c r="V4270"/>
      <c r="W4270" s="115"/>
      <c r="AB4270" s="46"/>
      <c r="AC4270" s="46"/>
      <c r="AD4270" s="46"/>
      <c r="AE4270" s="46"/>
      <c r="AF4270" s="46"/>
    </row>
    <row r="4271" spans="1:32" x14ac:dyDescent="0.2">
      <c r="A4271"/>
      <c r="B4271"/>
      <c r="D4271"/>
      <c r="F4271"/>
      <c r="G4271"/>
      <c r="H4271"/>
      <c r="I4271"/>
      <c r="J4271"/>
      <c r="K4271"/>
      <c r="L4271"/>
      <c r="M4271"/>
      <c r="N4271"/>
      <c r="O4271"/>
      <c r="P4271"/>
      <c r="Q4271"/>
      <c r="R4271"/>
      <c r="S4271"/>
      <c r="T4271"/>
      <c r="U4271"/>
      <c r="V4271"/>
      <c r="W4271" s="115"/>
      <c r="AB4271" s="46"/>
      <c r="AC4271" s="46"/>
      <c r="AD4271" s="46"/>
      <c r="AE4271" s="46"/>
      <c r="AF4271" s="46"/>
    </row>
    <row r="4272" spans="1:32" x14ac:dyDescent="0.2">
      <c r="A4272"/>
      <c r="B4272"/>
      <c r="D4272"/>
      <c r="F4272"/>
      <c r="G4272"/>
      <c r="H4272"/>
      <c r="I4272"/>
      <c r="J4272"/>
      <c r="K4272"/>
      <c r="L4272"/>
      <c r="M4272"/>
      <c r="N4272"/>
      <c r="O4272"/>
      <c r="P4272"/>
      <c r="Q4272"/>
      <c r="R4272"/>
      <c r="S4272"/>
      <c r="T4272"/>
      <c r="U4272"/>
      <c r="V4272"/>
      <c r="W4272" s="115"/>
      <c r="AB4272" s="46"/>
      <c r="AC4272" s="46"/>
      <c r="AD4272" s="46"/>
      <c r="AE4272" s="46"/>
      <c r="AF4272" s="46"/>
    </row>
    <row r="4273" spans="1:32" x14ac:dyDescent="0.2">
      <c r="A4273"/>
      <c r="B4273"/>
      <c r="D4273"/>
      <c r="F4273"/>
      <c r="G4273"/>
      <c r="H4273"/>
      <c r="I4273"/>
      <c r="J4273"/>
      <c r="K4273"/>
      <c r="L4273"/>
      <c r="M4273"/>
      <c r="N4273"/>
      <c r="O4273"/>
      <c r="P4273"/>
      <c r="Q4273"/>
      <c r="R4273"/>
      <c r="S4273"/>
      <c r="T4273"/>
      <c r="U4273"/>
      <c r="V4273"/>
      <c r="W4273" s="115"/>
      <c r="AB4273" s="46"/>
      <c r="AC4273" s="46"/>
      <c r="AD4273" s="46"/>
      <c r="AE4273" s="46"/>
      <c r="AF4273" s="46"/>
    </row>
    <row r="4274" spans="1:32" x14ac:dyDescent="0.2">
      <c r="A4274"/>
      <c r="B4274"/>
      <c r="D4274"/>
      <c r="F4274"/>
      <c r="G4274"/>
      <c r="H4274"/>
      <c r="I4274"/>
      <c r="J4274"/>
      <c r="K4274"/>
      <c r="L4274"/>
      <c r="M4274"/>
      <c r="N4274"/>
      <c r="O4274"/>
      <c r="P4274"/>
      <c r="Q4274"/>
      <c r="R4274"/>
      <c r="S4274"/>
      <c r="T4274"/>
      <c r="U4274"/>
      <c r="V4274"/>
      <c r="W4274" s="115"/>
      <c r="AB4274" s="46"/>
      <c r="AC4274" s="46"/>
      <c r="AD4274" s="46"/>
      <c r="AE4274" s="46"/>
      <c r="AF4274" s="46"/>
    </row>
    <row r="4275" spans="1:32" x14ac:dyDescent="0.2">
      <c r="A4275"/>
      <c r="B4275"/>
      <c r="D4275"/>
      <c r="F4275"/>
      <c r="G4275"/>
      <c r="H4275"/>
      <c r="I4275"/>
      <c r="J4275"/>
      <c r="K4275"/>
      <c r="L4275"/>
      <c r="M4275"/>
      <c r="N4275"/>
      <c r="O4275"/>
      <c r="P4275"/>
      <c r="Q4275"/>
      <c r="R4275"/>
      <c r="S4275"/>
      <c r="T4275"/>
      <c r="U4275"/>
      <c r="V4275"/>
      <c r="W4275" s="115"/>
      <c r="AB4275" s="46"/>
      <c r="AC4275" s="46"/>
      <c r="AD4275" s="46"/>
      <c r="AE4275" s="46"/>
      <c r="AF4275" s="46"/>
    </row>
    <row r="4276" spans="1:32" x14ac:dyDescent="0.2">
      <c r="A4276"/>
      <c r="B4276"/>
      <c r="D4276"/>
      <c r="F4276"/>
      <c r="G4276"/>
      <c r="H4276"/>
      <c r="I4276"/>
      <c r="J4276"/>
      <c r="K4276"/>
      <c r="L4276"/>
      <c r="M4276"/>
      <c r="N4276"/>
      <c r="O4276"/>
      <c r="P4276"/>
      <c r="Q4276"/>
      <c r="R4276"/>
      <c r="S4276"/>
      <c r="T4276"/>
      <c r="U4276"/>
      <c r="V4276"/>
      <c r="W4276" s="115"/>
      <c r="AB4276" s="46"/>
      <c r="AC4276" s="46"/>
      <c r="AD4276" s="46"/>
      <c r="AE4276" s="46"/>
      <c r="AF4276" s="46"/>
    </row>
    <row r="4277" spans="1:32" x14ac:dyDescent="0.2">
      <c r="A4277"/>
      <c r="B4277"/>
      <c r="D4277"/>
      <c r="F4277"/>
      <c r="G4277"/>
      <c r="H4277"/>
      <c r="I4277"/>
      <c r="J4277"/>
      <c r="K4277"/>
      <c r="L4277"/>
      <c r="M4277"/>
      <c r="N4277"/>
      <c r="O4277"/>
      <c r="P4277"/>
      <c r="Q4277"/>
      <c r="R4277"/>
      <c r="S4277"/>
      <c r="T4277"/>
      <c r="U4277"/>
      <c r="V4277"/>
      <c r="W4277" s="115"/>
      <c r="AB4277" s="46"/>
      <c r="AC4277" s="46"/>
      <c r="AD4277" s="46"/>
      <c r="AE4277" s="46"/>
      <c r="AF4277" s="46"/>
    </row>
    <row r="4278" spans="1:32" x14ac:dyDescent="0.2">
      <c r="A4278"/>
      <c r="B4278"/>
      <c r="D4278"/>
      <c r="F4278"/>
      <c r="G4278"/>
      <c r="H4278"/>
      <c r="I4278"/>
      <c r="J4278"/>
      <c r="K4278"/>
      <c r="L4278"/>
      <c r="M4278"/>
      <c r="N4278"/>
      <c r="O4278"/>
      <c r="P4278"/>
      <c r="Q4278"/>
      <c r="R4278"/>
      <c r="S4278"/>
      <c r="T4278"/>
      <c r="U4278"/>
      <c r="V4278"/>
      <c r="W4278" s="115"/>
      <c r="AB4278" s="46"/>
      <c r="AC4278" s="46"/>
      <c r="AD4278" s="46"/>
      <c r="AE4278" s="46"/>
      <c r="AF4278" s="46"/>
    </row>
    <row r="4279" spans="1:32" x14ac:dyDescent="0.2">
      <c r="A4279"/>
      <c r="B4279"/>
      <c r="D4279"/>
      <c r="F4279"/>
      <c r="G4279"/>
      <c r="H4279"/>
      <c r="I4279"/>
      <c r="J4279"/>
      <c r="K4279"/>
      <c r="L4279"/>
      <c r="M4279"/>
      <c r="N4279"/>
      <c r="O4279"/>
      <c r="P4279"/>
      <c r="Q4279"/>
      <c r="R4279"/>
      <c r="S4279"/>
      <c r="T4279"/>
      <c r="U4279"/>
      <c r="V4279"/>
      <c r="W4279" s="115"/>
      <c r="AB4279" s="46"/>
      <c r="AC4279" s="46"/>
      <c r="AD4279" s="46"/>
      <c r="AE4279" s="46"/>
      <c r="AF4279" s="46"/>
    </row>
    <row r="4280" spans="1:32" x14ac:dyDescent="0.2">
      <c r="A4280"/>
      <c r="B4280"/>
      <c r="D4280"/>
      <c r="F4280"/>
      <c r="G4280"/>
      <c r="H4280"/>
      <c r="I4280"/>
      <c r="J4280"/>
      <c r="K4280"/>
      <c r="L4280"/>
      <c r="M4280"/>
      <c r="N4280"/>
      <c r="O4280"/>
      <c r="P4280"/>
      <c r="Q4280"/>
      <c r="R4280"/>
      <c r="S4280"/>
      <c r="T4280"/>
      <c r="U4280"/>
      <c r="V4280"/>
      <c r="W4280" s="115"/>
      <c r="AB4280" s="46"/>
      <c r="AC4280" s="46"/>
      <c r="AD4280" s="46"/>
      <c r="AE4280" s="46"/>
      <c r="AF4280" s="46"/>
    </row>
    <row r="4281" spans="1:32" x14ac:dyDescent="0.2">
      <c r="A4281"/>
      <c r="B4281"/>
      <c r="D4281"/>
      <c r="F4281"/>
      <c r="G4281"/>
      <c r="H4281"/>
      <c r="I4281"/>
      <c r="J4281"/>
      <c r="K4281"/>
      <c r="L4281"/>
      <c r="M4281"/>
      <c r="N4281"/>
      <c r="O4281"/>
      <c r="P4281"/>
      <c r="Q4281"/>
      <c r="R4281"/>
      <c r="S4281"/>
      <c r="T4281"/>
      <c r="U4281"/>
      <c r="V4281"/>
      <c r="W4281" s="115"/>
      <c r="AB4281" s="46"/>
      <c r="AC4281" s="46"/>
      <c r="AD4281" s="46"/>
      <c r="AE4281" s="46"/>
      <c r="AF4281" s="46"/>
    </row>
    <row r="4282" spans="1:32" x14ac:dyDescent="0.2">
      <c r="A4282"/>
      <c r="B4282"/>
      <c r="D4282"/>
      <c r="F4282"/>
      <c r="G4282"/>
      <c r="H4282"/>
      <c r="I4282"/>
      <c r="J4282"/>
      <c r="K4282"/>
      <c r="L4282"/>
      <c r="M4282"/>
      <c r="N4282"/>
      <c r="O4282"/>
      <c r="P4282"/>
      <c r="Q4282"/>
      <c r="R4282"/>
      <c r="S4282"/>
      <c r="T4282"/>
      <c r="U4282"/>
      <c r="V4282"/>
      <c r="W4282" s="115"/>
      <c r="AB4282" s="46"/>
      <c r="AC4282" s="46"/>
      <c r="AD4282" s="46"/>
      <c r="AE4282" s="46"/>
      <c r="AF4282" s="46"/>
    </row>
    <row r="4283" spans="1:32" x14ac:dyDescent="0.2">
      <c r="A4283"/>
      <c r="B4283"/>
      <c r="D4283"/>
      <c r="F4283"/>
      <c r="G4283"/>
      <c r="H4283"/>
      <c r="I4283"/>
      <c r="J4283"/>
      <c r="K4283"/>
      <c r="L4283"/>
      <c r="M4283"/>
      <c r="N4283"/>
      <c r="O4283"/>
      <c r="P4283"/>
      <c r="Q4283"/>
      <c r="R4283"/>
      <c r="S4283"/>
      <c r="T4283"/>
      <c r="U4283"/>
      <c r="V4283"/>
      <c r="W4283" s="115"/>
      <c r="AB4283" s="46"/>
      <c r="AC4283" s="46"/>
      <c r="AD4283" s="46"/>
      <c r="AE4283" s="46"/>
      <c r="AF4283" s="46"/>
    </row>
    <row r="4284" spans="1:32" x14ac:dyDescent="0.2">
      <c r="A4284"/>
      <c r="B4284"/>
      <c r="D4284"/>
      <c r="F4284"/>
      <c r="G4284"/>
      <c r="H4284"/>
      <c r="I4284"/>
      <c r="J4284"/>
      <c r="K4284"/>
      <c r="L4284"/>
      <c r="M4284"/>
      <c r="N4284"/>
      <c r="O4284"/>
      <c r="P4284"/>
      <c r="Q4284"/>
      <c r="R4284"/>
      <c r="S4284"/>
      <c r="T4284"/>
      <c r="U4284"/>
      <c r="V4284"/>
      <c r="W4284" s="115"/>
      <c r="AB4284" s="46"/>
      <c r="AC4284" s="46"/>
      <c r="AD4284" s="46"/>
      <c r="AE4284" s="46"/>
      <c r="AF4284" s="46"/>
    </row>
    <row r="4285" spans="1:32" x14ac:dyDescent="0.2">
      <c r="A4285"/>
      <c r="B4285"/>
      <c r="D4285"/>
      <c r="F4285"/>
      <c r="G4285"/>
      <c r="H4285"/>
      <c r="I4285"/>
      <c r="J4285"/>
      <c r="K4285"/>
      <c r="L4285"/>
      <c r="M4285"/>
      <c r="N4285"/>
      <c r="O4285"/>
      <c r="P4285"/>
      <c r="Q4285"/>
      <c r="R4285"/>
      <c r="S4285"/>
      <c r="T4285"/>
      <c r="U4285"/>
      <c r="V4285"/>
      <c r="W4285" s="115"/>
      <c r="AB4285" s="46"/>
      <c r="AC4285" s="46"/>
      <c r="AD4285" s="46"/>
      <c r="AE4285" s="46"/>
      <c r="AF4285" s="46"/>
    </row>
    <row r="4286" spans="1:32" x14ac:dyDescent="0.2">
      <c r="A4286"/>
      <c r="B4286"/>
      <c r="D4286"/>
      <c r="F4286"/>
      <c r="G4286"/>
      <c r="H4286"/>
      <c r="I4286"/>
      <c r="J4286"/>
      <c r="K4286"/>
      <c r="L4286"/>
      <c r="M4286"/>
      <c r="N4286"/>
      <c r="O4286"/>
      <c r="P4286"/>
      <c r="Q4286"/>
      <c r="R4286"/>
      <c r="S4286"/>
      <c r="T4286"/>
      <c r="U4286"/>
      <c r="V4286"/>
      <c r="W4286" s="115"/>
      <c r="AB4286" s="46"/>
      <c r="AC4286" s="46"/>
      <c r="AD4286" s="46"/>
      <c r="AE4286" s="46"/>
      <c r="AF4286" s="46"/>
    </row>
    <row r="4287" spans="1:32" x14ac:dyDescent="0.2">
      <c r="A4287"/>
      <c r="B4287"/>
      <c r="D4287"/>
      <c r="F4287"/>
      <c r="G4287"/>
      <c r="H4287"/>
      <c r="I4287"/>
      <c r="J4287"/>
      <c r="K4287"/>
      <c r="L4287"/>
      <c r="M4287"/>
      <c r="N4287"/>
      <c r="O4287"/>
      <c r="P4287"/>
      <c r="Q4287"/>
      <c r="R4287"/>
      <c r="S4287"/>
      <c r="T4287"/>
      <c r="U4287"/>
      <c r="V4287"/>
      <c r="W4287" s="115"/>
      <c r="AB4287" s="46"/>
      <c r="AC4287" s="46"/>
      <c r="AD4287" s="46"/>
      <c r="AE4287" s="46"/>
      <c r="AF4287" s="46"/>
    </row>
    <row r="4288" spans="1:32" x14ac:dyDescent="0.2">
      <c r="A4288"/>
      <c r="B4288"/>
      <c r="D4288"/>
      <c r="F4288"/>
      <c r="G4288"/>
      <c r="H4288"/>
      <c r="I4288"/>
      <c r="J4288"/>
      <c r="K4288"/>
      <c r="L4288"/>
      <c r="M4288"/>
      <c r="N4288"/>
      <c r="O4288"/>
      <c r="P4288"/>
      <c r="Q4288"/>
      <c r="R4288"/>
      <c r="S4288"/>
      <c r="T4288"/>
      <c r="U4288"/>
      <c r="V4288"/>
      <c r="W4288" s="115"/>
      <c r="AB4288" s="46"/>
      <c r="AC4288" s="46"/>
      <c r="AD4288" s="46"/>
      <c r="AE4288" s="46"/>
      <c r="AF4288" s="46"/>
    </row>
    <row r="4289" spans="1:32" x14ac:dyDescent="0.2">
      <c r="A4289"/>
      <c r="B4289"/>
      <c r="D4289"/>
      <c r="F4289"/>
      <c r="G4289"/>
      <c r="H4289"/>
      <c r="I4289"/>
      <c r="J4289"/>
      <c r="K4289"/>
      <c r="L4289"/>
      <c r="M4289"/>
      <c r="N4289"/>
      <c r="O4289"/>
      <c r="P4289"/>
      <c r="Q4289"/>
      <c r="R4289"/>
      <c r="S4289"/>
      <c r="T4289"/>
      <c r="U4289"/>
      <c r="V4289"/>
      <c r="W4289" s="115"/>
      <c r="AB4289" s="46"/>
      <c r="AC4289" s="46"/>
      <c r="AD4289" s="46"/>
      <c r="AE4289" s="46"/>
      <c r="AF4289" s="46"/>
    </row>
    <row r="4290" spans="1:32" x14ac:dyDescent="0.2">
      <c r="A4290"/>
      <c r="B4290"/>
      <c r="D4290"/>
      <c r="F4290"/>
      <c r="G4290"/>
      <c r="H4290"/>
      <c r="I4290"/>
      <c r="J4290"/>
      <c r="K4290"/>
      <c r="L4290"/>
      <c r="M4290"/>
      <c r="N4290"/>
      <c r="O4290"/>
      <c r="P4290"/>
      <c r="Q4290"/>
      <c r="R4290"/>
      <c r="S4290"/>
      <c r="T4290"/>
      <c r="U4290"/>
      <c r="V4290"/>
      <c r="W4290" s="115"/>
      <c r="AB4290" s="46"/>
      <c r="AC4290" s="46"/>
      <c r="AD4290" s="46"/>
      <c r="AE4290" s="46"/>
      <c r="AF4290" s="46"/>
    </row>
    <row r="4291" spans="1:32" x14ac:dyDescent="0.2">
      <c r="A4291"/>
      <c r="B4291"/>
      <c r="D4291"/>
      <c r="F4291"/>
      <c r="G4291"/>
      <c r="H4291"/>
      <c r="I4291"/>
      <c r="J4291"/>
      <c r="K4291"/>
      <c r="L4291"/>
      <c r="M4291"/>
      <c r="N4291"/>
      <c r="O4291"/>
      <c r="P4291"/>
      <c r="Q4291"/>
      <c r="R4291"/>
      <c r="S4291"/>
      <c r="T4291"/>
      <c r="U4291"/>
      <c r="V4291"/>
      <c r="W4291" s="115"/>
      <c r="AB4291" s="46"/>
      <c r="AC4291" s="46"/>
      <c r="AD4291" s="46"/>
      <c r="AE4291" s="46"/>
      <c r="AF4291" s="46"/>
    </row>
    <row r="4292" spans="1:32" x14ac:dyDescent="0.2">
      <c r="A4292"/>
      <c r="B4292"/>
      <c r="D4292"/>
      <c r="F4292"/>
      <c r="G4292"/>
      <c r="H4292"/>
      <c r="I4292"/>
      <c r="J4292"/>
      <c r="K4292"/>
      <c r="L4292"/>
      <c r="M4292"/>
      <c r="N4292"/>
      <c r="O4292"/>
      <c r="P4292"/>
      <c r="Q4292"/>
      <c r="R4292"/>
      <c r="S4292"/>
      <c r="T4292"/>
      <c r="U4292"/>
      <c r="V4292"/>
      <c r="W4292" s="115"/>
      <c r="AB4292" s="46"/>
      <c r="AC4292" s="46"/>
      <c r="AD4292" s="46"/>
      <c r="AE4292" s="46"/>
      <c r="AF4292" s="46"/>
    </row>
    <row r="4293" spans="1:32" x14ac:dyDescent="0.2">
      <c r="A4293"/>
      <c r="B4293"/>
      <c r="D4293"/>
      <c r="F4293"/>
      <c r="G4293"/>
      <c r="H4293"/>
      <c r="I4293"/>
      <c r="J4293"/>
      <c r="K4293"/>
      <c r="L4293"/>
      <c r="M4293"/>
      <c r="N4293"/>
      <c r="O4293"/>
      <c r="P4293"/>
      <c r="Q4293"/>
      <c r="R4293"/>
      <c r="S4293"/>
      <c r="T4293"/>
      <c r="U4293"/>
      <c r="V4293"/>
      <c r="W4293" s="115"/>
      <c r="AB4293" s="46"/>
      <c r="AC4293" s="46"/>
      <c r="AD4293" s="46"/>
      <c r="AE4293" s="46"/>
      <c r="AF4293" s="46"/>
    </row>
    <row r="4294" spans="1:32" x14ac:dyDescent="0.2">
      <c r="A4294"/>
      <c r="B4294"/>
      <c r="D4294"/>
      <c r="F4294"/>
      <c r="G4294"/>
      <c r="H4294"/>
      <c r="I4294"/>
      <c r="J4294"/>
      <c r="K4294"/>
      <c r="L4294"/>
      <c r="M4294"/>
      <c r="N4294"/>
      <c r="O4294"/>
      <c r="P4294"/>
      <c r="Q4294"/>
      <c r="R4294"/>
      <c r="S4294"/>
      <c r="T4294"/>
      <c r="U4294"/>
      <c r="V4294"/>
      <c r="W4294" s="115"/>
      <c r="AB4294" s="46"/>
      <c r="AC4294" s="46"/>
      <c r="AD4294" s="46"/>
      <c r="AE4294" s="46"/>
      <c r="AF4294" s="46"/>
    </row>
    <row r="4295" spans="1:32" x14ac:dyDescent="0.2">
      <c r="A4295"/>
      <c r="B4295"/>
      <c r="D4295"/>
      <c r="F4295"/>
      <c r="G4295"/>
      <c r="H4295"/>
      <c r="I4295"/>
      <c r="J4295"/>
      <c r="K4295"/>
      <c r="L4295"/>
      <c r="M4295"/>
      <c r="N4295"/>
      <c r="O4295"/>
      <c r="P4295"/>
      <c r="Q4295"/>
      <c r="R4295"/>
      <c r="S4295"/>
      <c r="T4295"/>
      <c r="U4295"/>
      <c r="V4295"/>
      <c r="W4295" s="115"/>
      <c r="AB4295" s="46"/>
      <c r="AC4295" s="46"/>
      <c r="AD4295" s="46"/>
      <c r="AE4295" s="46"/>
      <c r="AF4295" s="46"/>
    </row>
    <row r="4296" spans="1:32" x14ac:dyDescent="0.2">
      <c r="A4296"/>
      <c r="B4296"/>
      <c r="D4296"/>
      <c r="F4296"/>
      <c r="G4296"/>
      <c r="H4296"/>
      <c r="I4296"/>
      <c r="J4296"/>
      <c r="K4296"/>
      <c r="L4296"/>
      <c r="M4296"/>
      <c r="N4296"/>
      <c r="O4296"/>
      <c r="P4296"/>
      <c r="Q4296"/>
      <c r="R4296"/>
      <c r="S4296"/>
      <c r="T4296"/>
      <c r="U4296"/>
      <c r="V4296"/>
      <c r="W4296" s="115"/>
      <c r="AB4296" s="46"/>
      <c r="AC4296" s="46"/>
      <c r="AD4296" s="46"/>
      <c r="AE4296" s="46"/>
      <c r="AF4296" s="46"/>
    </row>
    <row r="4297" spans="1:32" x14ac:dyDescent="0.2">
      <c r="A4297"/>
      <c r="B4297"/>
      <c r="D4297"/>
      <c r="F4297"/>
      <c r="G4297"/>
      <c r="H4297"/>
      <c r="I4297"/>
      <c r="J4297"/>
      <c r="K4297"/>
      <c r="L4297"/>
      <c r="M4297"/>
      <c r="N4297"/>
      <c r="O4297"/>
      <c r="P4297"/>
      <c r="Q4297"/>
      <c r="R4297"/>
      <c r="S4297"/>
      <c r="T4297"/>
      <c r="U4297"/>
      <c r="V4297"/>
      <c r="W4297" s="115"/>
      <c r="AB4297" s="46"/>
      <c r="AC4297" s="46"/>
      <c r="AD4297" s="46"/>
      <c r="AE4297" s="46"/>
      <c r="AF4297" s="46"/>
    </row>
    <row r="4298" spans="1:32" x14ac:dyDescent="0.2">
      <c r="A4298"/>
      <c r="B4298"/>
      <c r="D4298"/>
      <c r="F4298"/>
      <c r="G4298"/>
      <c r="H4298"/>
      <c r="I4298"/>
      <c r="J4298"/>
      <c r="K4298"/>
      <c r="L4298"/>
      <c r="M4298"/>
      <c r="N4298"/>
      <c r="O4298"/>
      <c r="P4298"/>
      <c r="Q4298"/>
      <c r="R4298"/>
      <c r="S4298"/>
      <c r="T4298"/>
      <c r="U4298"/>
      <c r="V4298"/>
      <c r="W4298" s="115"/>
      <c r="AB4298" s="46"/>
      <c r="AC4298" s="46"/>
      <c r="AD4298" s="46"/>
      <c r="AE4298" s="46"/>
      <c r="AF4298" s="46"/>
    </row>
    <row r="4299" spans="1:32" x14ac:dyDescent="0.2">
      <c r="A4299"/>
      <c r="B4299"/>
      <c r="D4299"/>
      <c r="F4299"/>
      <c r="G4299"/>
      <c r="H4299"/>
      <c r="I4299"/>
      <c r="J4299"/>
      <c r="K4299"/>
      <c r="L4299"/>
      <c r="M4299"/>
      <c r="N4299"/>
      <c r="O4299"/>
      <c r="P4299"/>
      <c r="Q4299"/>
      <c r="R4299"/>
      <c r="S4299"/>
      <c r="T4299"/>
      <c r="U4299"/>
      <c r="V4299"/>
      <c r="W4299" s="115"/>
      <c r="AB4299" s="46"/>
      <c r="AC4299" s="46"/>
      <c r="AD4299" s="46"/>
      <c r="AE4299" s="46"/>
      <c r="AF4299" s="46"/>
    </row>
    <row r="4300" spans="1:32" x14ac:dyDescent="0.2">
      <c r="A4300"/>
      <c r="B4300"/>
      <c r="D4300"/>
      <c r="F4300"/>
      <c r="G4300"/>
      <c r="H4300"/>
      <c r="I4300"/>
      <c r="J4300"/>
      <c r="K4300"/>
      <c r="L4300"/>
      <c r="M4300"/>
      <c r="N4300"/>
      <c r="O4300"/>
      <c r="P4300"/>
      <c r="Q4300"/>
      <c r="R4300"/>
      <c r="S4300"/>
      <c r="T4300"/>
      <c r="U4300"/>
      <c r="V4300"/>
      <c r="W4300" s="115"/>
      <c r="AB4300" s="46"/>
      <c r="AC4300" s="46"/>
      <c r="AD4300" s="46"/>
      <c r="AE4300" s="46"/>
      <c r="AF4300" s="46"/>
    </row>
    <row r="4301" spans="1:32" x14ac:dyDescent="0.2">
      <c r="A4301"/>
      <c r="B4301"/>
      <c r="D4301"/>
      <c r="F4301"/>
      <c r="G4301"/>
      <c r="H4301"/>
      <c r="I4301"/>
      <c r="J4301"/>
      <c r="K4301"/>
      <c r="L4301"/>
      <c r="M4301"/>
      <c r="N4301"/>
      <c r="O4301"/>
      <c r="P4301"/>
      <c r="Q4301"/>
      <c r="R4301"/>
      <c r="S4301"/>
      <c r="T4301"/>
      <c r="U4301"/>
      <c r="V4301"/>
      <c r="W4301" s="115"/>
      <c r="AB4301" s="46"/>
      <c r="AC4301" s="46"/>
      <c r="AD4301" s="46"/>
      <c r="AE4301" s="46"/>
      <c r="AF4301" s="46"/>
    </row>
    <row r="4302" spans="1:32" x14ac:dyDescent="0.2">
      <c r="A4302"/>
      <c r="B4302"/>
      <c r="D4302"/>
      <c r="F4302"/>
      <c r="G4302"/>
      <c r="H4302"/>
      <c r="I4302"/>
      <c r="J4302"/>
      <c r="K4302"/>
      <c r="L4302"/>
      <c r="M4302"/>
      <c r="N4302"/>
      <c r="O4302"/>
      <c r="P4302"/>
      <c r="Q4302"/>
      <c r="R4302"/>
      <c r="S4302"/>
      <c r="T4302"/>
      <c r="U4302"/>
      <c r="V4302"/>
      <c r="W4302" s="115"/>
      <c r="AB4302" s="46"/>
      <c r="AC4302" s="46"/>
      <c r="AD4302" s="46"/>
      <c r="AE4302" s="46"/>
      <c r="AF4302" s="46"/>
    </row>
    <row r="4303" spans="1:32" x14ac:dyDescent="0.2">
      <c r="A4303"/>
      <c r="B4303"/>
      <c r="D4303"/>
      <c r="F4303"/>
      <c r="G4303"/>
      <c r="H4303"/>
      <c r="I4303"/>
      <c r="J4303"/>
      <c r="K4303"/>
      <c r="L4303"/>
      <c r="M4303"/>
      <c r="N4303"/>
      <c r="O4303"/>
      <c r="P4303"/>
      <c r="Q4303"/>
      <c r="R4303"/>
      <c r="S4303"/>
      <c r="T4303"/>
      <c r="U4303"/>
      <c r="V4303"/>
      <c r="W4303" s="115"/>
      <c r="AB4303" s="46"/>
      <c r="AC4303" s="46"/>
      <c r="AD4303" s="46"/>
      <c r="AE4303" s="46"/>
      <c r="AF4303" s="46"/>
    </row>
    <row r="4304" spans="1:32" x14ac:dyDescent="0.2">
      <c r="A4304"/>
      <c r="B4304"/>
      <c r="D4304"/>
      <c r="F4304"/>
      <c r="G4304"/>
      <c r="H4304"/>
      <c r="I4304"/>
      <c r="J4304"/>
      <c r="K4304"/>
      <c r="L4304"/>
      <c r="M4304"/>
      <c r="N4304"/>
      <c r="O4304"/>
      <c r="P4304"/>
      <c r="Q4304"/>
      <c r="R4304"/>
      <c r="S4304"/>
      <c r="T4304"/>
      <c r="U4304"/>
      <c r="V4304"/>
      <c r="W4304" s="115"/>
      <c r="AB4304" s="46"/>
      <c r="AC4304" s="46"/>
      <c r="AD4304" s="46"/>
      <c r="AE4304" s="46"/>
      <c r="AF4304" s="46"/>
    </row>
    <row r="4305" spans="1:32" x14ac:dyDescent="0.2">
      <c r="A4305"/>
      <c r="B4305"/>
      <c r="D4305"/>
      <c r="F4305"/>
      <c r="G4305"/>
      <c r="H4305"/>
      <c r="I4305"/>
      <c r="J4305"/>
      <c r="K4305"/>
      <c r="L4305"/>
      <c r="M4305"/>
      <c r="N4305"/>
      <c r="O4305"/>
      <c r="P4305"/>
      <c r="Q4305"/>
      <c r="R4305"/>
      <c r="S4305"/>
      <c r="T4305"/>
      <c r="U4305"/>
      <c r="V4305"/>
      <c r="W4305" s="115"/>
      <c r="AB4305" s="46"/>
      <c r="AC4305" s="46"/>
      <c r="AD4305" s="46"/>
      <c r="AE4305" s="46"/>
      <c r="AF4305" s="46"/>
    </row>
    <row r="4306" spans="1:32" x14ac:dyDescent="0.2">
      <c r="A4306"/>
      <c r="B4306"/>
      <c r="D4306"/>
      <c r="F4306"/>
      <c r="G4306"/>
      <c r="H4306"/>
      <c r="I4306"/>
      <c r="J4306"/>
      <c r="K4306"/>
      <c r="L4306"/>
      <c r="M4306"/>
      <c r="N4306"/>
      <c r="O4306"/>
      <c r="P4306"/>
      <c r="Q4306"/>
      <c r="R4306"/>
      <c r="S4306"/>
      <c r="T4306"/>
      <c r="U4306"/>
      <c r="V4306"/>
      <c r="W4306" s="115"/>
      <c r="AB4306" s="46"/>
      <c r="AC4306" s="46"/>
      <c r="AD4306" s="46"/>
      <c r="AE4306" s="46"/>
      <c r="AF4306" s="46"/>
    </row>
    <row r="4307" spans="1:32" x14ac:dyDescent="0.2">
      <c r="A4307"/>
      <c r="B4307"/>
      <c r="D4307"/>
      <c r="F4307"/>
      <c r="G4307"/>
      <c r="H4307"/>
      <c r="I4307"/>
      <c r="J4307"/>
      <c r="K4307"/>
      <c r="L4307"/>
      <c r="M4307"/>
      <c r="N4307"/>
      <c r="O4307"/>
      <c r="P4307"/>
      <c r="Q4307"/>
      <c r="R4307"/>
      <c r="S4307"/>
      <c r="T4307"/>
      <c r="U4307"/>
      <c r="V4307"/>
      <c r="W4307" s="115"/>
      <c r="AB4307" s="46"/>
      <c r="AC4307" s="46"/>
      <c r="AD4307" s="46"/>
      <c r="AE4307" s="46"/>
      <c r="AF4307" s="46"/>
    </row>
    <row r="4308" spans="1:32" x14ac:dyDescent="0.2">
      <c r="A4308"/>
      <c r="B4308"/>
      <c r="D4308"/>
      <c r="F4308"/>
      <c r="G4308"/>
      <c r="H4308"/>
      <c r="I4308"/>
      <c r="J4308"/>
      <c r="K4308"/>
      <c r="L4308"/>
      <c r="M4308"/>
      <c r="N4308"/>
      <c r="O4308"/>
      <c r="P4308"/>
      <c r="Q4308"/>
      <c r="R4308"/>
      <c r="S4308"/>
      <c r="T4308"/>
      <c r="U4308"/>
      <c r="V4308"/>
      <c r="W4308" s="115"/>
      <c r="AB4308" s="46"/>
      <c r="AC4308" s="46"/>
      <c r="AD4308" s="46"/>
      <c r="AE4308" s="46"/>
      <c r="AF4308" s="46"/>
    </row>
    <row r="4309" spans="1:32" x14ac:dyDescent="0.2">
      <c r="A4309"/>
      <c r="B4309"/>
      <c r="D4309"/>
      <c r="F4309"/>
      <c r="G4309"/>
      <c r="H4309"/>
      <c r="I4309"/>
      <c r="J4309"/>
      <c r="K4309"/>
      <c r="L4309"/>
      <c r="M4309"/>
      <c r="N4309"/>
      <c r="O4309"/>
      <c r="P4309"/>
      <c r="Q4309"/>
      <c r="R4309"/>
      <c r="S4309"/>
      <c r="T4309"/>
      <c r="U4309"/>
      <c r="V4309"/>
      <c r="W4309" s="115"/>
      <c r="AB4309" s="46"/>
      <c r="AC4309" s="46"/>
      <c r="AD4309" s="46"/>
      <c r="AE4309" s="46"/>
      <c r="AF4309" s="46"/>
    </row>
    <row r="4310" spans="1:32" x14ac:dyDescent="0.2">
      <c r="A4310"/>
      <c r="B4310"/>
      <c r="D4310"/>
      <c r="F4310"/>
      <c r="G4310"/>
      <c r="H4310"/>
      <c r="I4310"/>
      <c r="J4310"/>
      <c r="K4310"/>
      <c r="L4310"/>
      <c r="M4310"/>
      <c r="N4310"/>
      <c r="O4310"/>
      <c r="P4310"/>
      <c r="Q4310"/>
      <c r="R4310"/>
      <c r="S4310"/>
      <c r="T4310"/>
      <c r="U4310"/>
      <c r="V4310"/>
      <c r="W4310" s="115"/>
      <c r="AB4310" s="46"/>
      <c r="AC4310" s="46"/>
      <c r="AD4310" s="46"/>
      <c r="AE4310" s="46"/>
      <c r="AF4310" s="46"/>
    </row>
    <row r="4311" spans="1:32" x14ac:dyDescent="0.2">
      <c r="A4311"/>
      <c r="B4311"/>
      <c r="D4311"/>
      <c r="F4311"/>
      <c r="G4311"/>
      <c r="H4311"/>
      <c r="I4311"/>
      <c r="J4311"/>
      <c r="K4311"/>
      <c r="L4311"/>
      <c r="M4311"/>
      <c r="N4311"/>
      <c r="O4311"/>
      <c r="P4311"/>
      <c r="Q4311"/>
      <c r="R4311"/>
      <c r="S4311"/>
      <c r="T4311"/>
      <c r="U4311"/>
      <c r="V4311"/>
      <c r="W4311" s="115"/>
      <c r="AB4311" s="46"/>
      <c r="AC4311" s="46"/>
      <c r="AD4311" s="46"/>
      <c r="AE4311" s="46"/>
      <c r="AF4311" s="46"/>
    </row>
    <row r="4312" spans="1:32" x14ac:dyDescent="0.2">
      <c r="A4312"/>
      <c r="B4312"/>
      <c r="D4312"/>
      <c r="F4312"/>
      <c r="G4312"/>
      <c r="H4312"/>
      <c r="I4312"/>
      <c r="J4312"/>
      <c r="K4312"/>
      <c r="L4312"/>
      <c r="M4312"/>
      <c r="N4312"/>
      <c r="O4312"/>
      <c r="P4312"/>
      <c r="Q4312"/>
      <c r="R4312"/>
      <c r="S4312"/>
      <c r="T4312"/>
      <c r="U4312"/>
      <c r="V4312"/>
      <c r="W4312" s="115"/>
      <c r="AB4312" s="46"/>
      <c r="AC4312" s="46"/>
      <c r="AD4312" s="46"/>
      <c r="AE4312" s="46"/>
      <c r="AF4312" s="46"/>
    </row>
    <row r="4313" spans="1:32" x14ac:dyDescent="0.2">
      <c r="A4313"/>
      <c r="B4313"/>
      <c r="D4313"/>
      <c r="F4313"/>
      <c r="G4313"/>
      <c r="H4313"/>
      <c r="I4313"/>
      <c r="J4313"/>
      <c r="K4313"/>
      <c r="L4313"/>
      <c r="M4313"/>
      <c r="N4313"/>
      <c r="O4313"/>
      <c r="P4313"/>
      <c r="Q4313"/>
      <c r="R4313"/>
      <c r="S4313"/>
      <c r="T4313"/>
      <c r="U4313"/>
      <c r="V4313"/>
      <c r="W4313" s="115"/>
      <c r="AB4313" s="46"/>
      <c r="AC4313" s="46"/>
      <c r="AD4313" s="46"/>
      <c r="AE4313" s="46"/>
      <c r="AF4313" s="46"/>
    </row>
    <row r="4314" spans="1:32" x14ac:dyDescent="0.2">
      <c r="A4314"/>
      <c r="B4314"/>
      <c r="D4314"/>
      <c r="F4314"/>
      <c r="G4314"/>
      <c r="H4314"/>
      <c r="I4314"/>
      <c r="J4314"/>
      <c r="K4314"/>
      <c r="L4314"/>
      <c r="M4314"/>
      <c r="N4314"/>
      <c r="O4314"/>
      <c r="P4314"/>
      <c r="Q4314"/>
      <c r="R4314"/>
      <c r="S4314"/>
      <c r="T4314"/>
      <c r="U4314"/>
      <c r="V4314"/>
      <c r="W4314" s="115"/>
      <c r="AB4314" s="46"/>
      <c r="AC4314" s="46"/>
      <c r="AD4314" s="46"/>
      <c r="AE4314" s="46"/>
      <c r="AF4314" s="46"/>
    </row>
    <row r="4315" spans="1:32" x14ac:dyDescent="0.2">
      <c r="A4315"/>
      <c r="B4315"/>
      <c r="D4315"/>
      <c r="F4315"/>
      <c r="G4315"/>
      <c r="H4315"/>
      <c r="I4315"/>
      <c r="J4315"/>
      <c r="K4315"/>
      <c r="L4315"/>
      <c r="M4315"/>
      <c r="N4315"/>
      <c r="O4315"/>
      <c r="P4315"/>
      <c r="Q4315"/>
      <c r="R4315"/>
      <c r="S4315"/>
      <c r="T4315"/>
      <c r="U4315"/>
      <c r="V4315"/>
      <c r="W4315" s="115"/>
      <c r="AB4315" s="46"/>
      <c r="AC4315" s="46"/>
      <c r="AD4315" s="46"/>
      <c r="AE4315" s="46"/>
      <c r="AF4315" s="46"/>
    </row>
    <row r="4316" spans="1:32" x14ac:dyDescent="0.2">
      <c r="A4316"/>
      <c r="B4316"/>
      <c r="D4316"/>
      <c r="F4316"/>
      <c r="G4316"/>
      <c r="H4316"/>
      <c r="I4316"/>
      <c r="J4316"/>
      <c r="K4316"/>
      <c r="L4316"/>
      <c r="M4316"/>
      <c r="N4316"/>
      <c r="O4316"/>
      <c r="P4316"/>
      <c r="Q4316"/>
      <c r="R4316"/>
      <c r="S4316"/>
      <c r="T4316"/>
      <c r="U4316"/>
      <c r="V4316"/>
      <c r="W4316" s="115"/>
      <c r="AB4316" s="46"/>
      <c r="AC4316" s="46"/>
      <c r="AD4316" s="46"/>
      <c r="AE4316" s="46"/>
      <c r="AF4316" s="46"/>
    </row>
    <row r="4317" spans="1:32" x14ac:dyDescent="0.2">
      <c r="A4317"/>
      <c r="B4317"/>
      <c r="D4317"/>
      <c r="F4317"/>
      <c r="G4317"/>
      <c r="H4317"/>
      <c r="I4317"/>
      <c r="J4317"/>
      <c r="K4317"/>
      <c r="L4317"/>
      <c r="M4317"/>
      <c r="N4317"/>
      <c r="O4317"/>
      <c r="P4317"/>
      <c r="Q4317"/>
      <c r="R4317"/>
      <c r="S4317"/>
      <c r="T4317"/>
      <c r="U4317"/>
      <c r="V4317"/>
      <c r="W4317" s="115"/>
      <c r="AB4317" s="46"/>
      <c r="AC4317" s="46"/>
      <c r="AD4317" s="46"/>
      <c r="AE4317" s="46"/>
      <c r="AF4317" s="46"/>
    </row>
    <row r="4318" spans="1:32" x14ac:dyDescent="0.2">
      <c r="A4318"/>
      <c r="B4318"/>
      <c r="D4318"/>
      <c r="F4318"/>
      <c r="G4318"/>
      <c r="H4318"/>
      <c r="I4318"/>
      <c r="J4318"/>
      <c r="K4318"/>
      <c r="L4318"/>
      <c r="M4318"/>
      <c r="N4318"/>
      <c r="O4318"/>
      <c r="P4318"/>
      <c r="Q4318"/>
      <c r="R4318"/>
      <c r="S4318"/>
      <c r="T4318"/>
      <c r="U4318"/>
      <c r="V4318"/>
      <c r="W4318" s="115"/>
      <c r="AB4318" s="46"/>
      <c r="AC4318" s="46"/>
      <c r="AD4318" s="46"/>
      <c r="AE4318" s="46"/>
      <c r="AF4318" s="46"/>
    </row>
    <row r="4319" spans="1:32" x14ac:dyDescent="0.2">
      <c r="A4319"/>
      <c r="B4319"/>
      <c r="D4319"/>
      <c r="F4319"/>
      <c r="G4319"/>
      <c r="H4319"/>
      <c r="I4319"/>
      <c r="J4319"/>
      <c r="K4319"/>
      <c r="L4319"/>
      <c r="M4319"/>
      <c r="N4319"/>
      <c r="O4319"/>
      <c r="P4319"/>
      <c r="Q4319"/>
      <c r="R4319"/>
      <c r="S4319"/>
      <c r="T4319"/>
      <c r="U4319"/>
      <c r="V4319"/>
      <c r="W4319" s="115"/>
      <c r="AB4319" s="46"/>
      <c r="AC4319" s="46"/>
      <c r="AD4319" s="46"/>
      <c r="AE4319" s="46"/>
      <c r="AF4319" s="46"/>
    </row>
    <row r="4320" spans="1:32" x14ac:dyDescent="0.2">
      <c r="A4320"/>
      <c r="B4320"/>
      <c r="D4320"/>
      <c r="F4320"/>
      <c r="G4320"/>
      <c r="H4320"/>
      <c r="I4320"/>
      <c r="J4320"/>
      <c r="K4320"/>
      <c r="L4320"/>
      <c r="M4320"/>
      <c r="N4320"/>
      <c r="O4320"/>
      <c r="P4320"/>
      <c r="Q4320"/>
      <c r="R4320"/>
      <c r="S4320"/>
      <c r="T4320"/>
      <c r="U4320"/>
      <c r="V4320"/>
      <c r="W4320" s="115"/>
      <c r="AB4320" s="46"/>
      <c r="AC4320" s="46"/>
      <c r="AD4320" s="46"/>
      <c r="AE4320" s="46"/>
      <c r="AF4320" s="46"/>
    </row>
    <row r="4321" spans="1:32" x14ac:dyDescent="0.2">
      <c r="A4321"/>
      <c r="B4321"/>
      <c r="D4321"/>
      <c r="F4321"/>
      <c r="G4321"/>
      <c r="H4321"/>
      <c r="I4321"/>
      <c r="J4321"/>
      <c r="K4321"/>
      <c r="L4321"/>
      <c r="M4321"/>
      <c r="N4321"/>
      <c r="O4321"/>
      <c r="P4321"/>
      <c r="Q4321"/>
      <c r="R4321"/>
      <c r="S4321"/>
      <c r="T4321"/>
      <c r="U4321"/>
      <c r="V4321"/>
      <c r="W4321" s="115"/>
      <c r="AB4321" s="46"/>
      <c r="AC4321" s="46"/>
      <c r="AD4321" s="46"/>
      <c r="AE4321" s="46"/>
      <c r="AF4321" s="46"/>
    </row>
    <row r="4322" spans="1:32" x14ac:dyDescent="0.2">
      <c r="A4322"/>
      <c r="B4322"/>
      <c r="D4322"/>
      <c r="F4322"/>
      <c r="G4322"/>
      <c r="H4322"/>
      <c r="I4322"/>
      <c r="J4322"/>
      <c r="K4322"/>
      <c r="L4322"/>
      <c r="M4322"/>
      <c r="N4322"/>
      <c r="O4322"/>
      <c r="P4322"/>
      <c r="Q4322"/>
      <c r="R4322"/>
      <c r="S4322"/>
      <c r="T4322"/>
      <c r="U4322"/>
      <c r="V4322"/>
      <c r="W4322" s="115"/>
      <c r="AB4322" s="46"/>
      <c r="AC4322" s="46"/>
      <c r="AD4322" s="46"/>
      <c r="AE4322" s="46"/>
      <c r="AF4322" s="46"/>
    </row>
    <row r="4323" spans="1:32" x14ac:dyDescent="0.2">
      <c r="A4323"/>
      <c r="B4323"/>
      <c r="D4323"/>
      <c r="F4323"/>
      <c r="G4323"/>
      <c r="H4323"/>
      <c r="I4323"/>
      <c r="J4323"/>
      <c r="K4323"/>
      <c r="L4323"/>
      <c r="M4323"/>
      <c r="N4323"/>
      <c r="O4323"/>
      <c r="P4323"/>
      <c r="Q4323"/>
      <c r="R4323"/>
      <c r="S4323"/>
      <c r="T4323"/>
      <c r="U4323"/>
      <c r="V4323"/>
      <c r="W4323" s="115"/>
      <c r="AB4323" s="46"/>
      <c r="AC4323" s="46"/>
      <c r="AD4323" s="46"/>
      <c r="AE4323" s="46"/>
      <c r="AF4323" s="46"/>
    </row>
    <row r="4324" spans="1:32" x14ac:dyDescent="0.2">
      <c r="A4324"/>
      <c r="B4324"/>
      <c r="D4324"/>
      <c r="F4324"/>
      <c r="G4324"/>
      <c r="H4324"/>
      <c r="I4324"/>
      <c r="J4324"/>
      <c r="K4324"/>
      <c r="L4324"/>
      <c r="M4324"/>
      <c r="N4324"/>
      <c r="O4324"/>
      <c r="P4324"/>
      <c r="Q4324"/>
      <c r="R4324"/>
      <c r="S4324"/>
      <c r="T4324"/>
      <c r="U4324"/>
      <c r="V4324"/>
      <c r="W4324" s="115"/>
      <c r="AB4324" s="46"/>
      <c r="AC4324" s="46"/>
      <c r="AD4324" s="46"/>
      <c r="AE4324" s="46"/>
      <c r="AF4324" s="46"/>
    </row>
    <row r="4325" spans="1:32" x14ac:dyDescent="0.2">
      <c r="A4325"/>
      <c r="B4325"/>
      <c r="D4325"/>
      <c r="F4325"/>
      <c r="G4325"/>
      <c r="H4325"/>
      <c r="I4325"/>
      <c r="J4325"/>
      <c r="K4325"/>
      <c r="L4325"/>
      <c r="M4325"/>
      <c r="N4325"/>
      <c r="O4325"/>
      <c r="P4325"/>
      <c r="Q4325"/>
      <c r="R4325"/>
      <c r="S4325"/>
      <c r="T4325"/>
      <c r="U4325"/>
      <c r="V4325"/>
      <c r="W4325" s="115"/>
      <c r="AB4325" s="46"/>
      <c r="AC4325" s="46"/>
      <c r="AD4325" s="46"/>
      <c r="AE4325" s="46"/>
      <c r="AF4325" s="46"/>
    </row>
    <row r="4326" spans="1:32" x14ac:dyDescent="0.2">
      <c r="A4326"/>
      <c r="B4326"/>
      <c r="D4326"/>
      <c r="F4326"/>
      <c r="G4326"/>
      <c r="H4326"/>
      <c r="I4326"/>
      <c r="J4326"/>
      <c r="K4326"/>
      <c r="L4326"/>
      <c r="M4326"/>
      <c r="N4326"/>
      <c r="O4326"/>
      <c r="P4326"/>
      <c r="Q4326"/>
      <c r="R4326"/>
      <c r="S4326"/>
      <c r="T4326"/>
      <c r="U4326"/>
      <c r="V4326"/>
      <c r="W4326" s="115"/>
      <c r="AB4326" s="46"/>
      <c r="AC4326" s="46"/>
      <c r="AD4326" s="46"/>
      <c r="AE4326" s="46"/>
      <c r="AF4326" s="46"/>
    </row>
    <row r="4327" spans="1:32" x14ac:dyDescent="0.2">
      <c r="A4327"/>
      <c r="B4327"/>
      <c r="D4327"/>
      <c r="F4327"/>
      <c r="G4327"/>
      <c r="H4327"/>
      <c r="I4327"/>
      <c r="J4327"/>
      <c r="K4327"/>
      <c r="L4327"/>
      <c r="M4327"/>
      <c r="N4327"/>
      <c r="O4327"/>
      <c r="P4327"/>
      <c r="Q4327"/>
      <c r="R4327"/>
      <c r="S4327"/>
      <c r="T4327"/>
      <c r="U4327"/>
      <c r="V4327"/>
      <c r="W4327" s="115"/>
      <c r="AB4327" s="46"/>
      <c r="AC4327" s="46"/>
      <c r="AD4327" s="46"/>
      <c r="AE4327" s="46"/>
      <c r="AF4327" s="46"/>
    </row>
    <row r="4328" spans="1:32" x14ac:dyDescent="0.2">
      <c r="A4328"/>
      <c r="B4328"/>
      <c r="D4328"/>
      <c r="F4328"/>
      <c r="G4328"/>
      <c r="H4328"/>
      <c r="I4328"/>
      <c r="J4328"/>
      <c r="K4328"/>
      <c r="L4328"/>
      <c r="M4328"/>
      <c r="N4328"/>
      <c r="O4328"/>
      <c r="P4328"/>
      <c r="Q4328"/>
      <c r="R4328"/>
      <c r="S4328"/>
      <c r="T4328"/>
      <c r="U4328"/>
      <c r="V4328"/>
      <c r="W4328" s="115"/>
      <c r="AB4328" s="46"/>
      <c r="AC4328" s="46"/>
      <c r="AD4328" s="46"/>
      <c r="AE4328" s="46"/>
      <c r="AF4328" s="46"/>
    </row>
    <row r="4329" spans="1:32" x14ac:dyDescent="0.2">
      <c r="A4329"/>
      <c r="B4329"/>
      <c r="D4329"/>
      <c r="F4329"/>
      <c r="G4329"/>
      <c r="H4329"/>
      <c r="I4329"/>
      <c r="J4329"/>
      <c r="K4329"/>
      <c r="L4329"/>
      <c r="M4329"/>
      <c r="N4329"/>
      <c r="O4329"/>
      <c r="P4329"/>
      <c r="Q4329"/>
      <c r="R4329"/>
      <c r="S4329"/>
      <c r="T4329"/>
      <c r="U4329"/>
      <c r="V4329"/>
      <c r="W4329" s="115"/>
      <c r="AB4329" s="46"/>
      <c r="AC4329" s="46"/>
      <c r="AD4329" s="46"/>
      <c r="AE4329" s="46"/>
      <c r="AF4329" s="46"/>
    </row>
    <row r="4330" spans="1:32" x14ac:dyDescent="0.2">
      <c r="A4330"/>
      <c r="B4330"/>
      <c r="D4330"/>
      <c r="F4330"/>
      <c r="G4330"/>
      <c r="H4330"/>
      <c r="I4330"/>
      <c r="J4330"/>
      <c r="K4330"/>
      <c r="L4330"/>
      <c r="M4330"/>
      <c r="N4330"/>
      <c r="O4330"/>
      <c r="P4330"/>
      <c r="Q4330"/>
      <c r="R4330"/>
      <c r="S4330"/>
      <c r="T4330"/>
      <c r="U4330"/>
      <c r="V4330"/>
      <c r="W4330" s="115"/>
      <c r="AB4330" s="46"/>
      <c r="AC4330" s="46"/>
      <c r="AD4330" s="46"/>
      <c r="AE4330" s="46"/>
      <c r="AF4330" s="46"/>
    </row>
    <row r="4331" spans="1:32" x14ac:dyDescent="0.2">
      <c r="A4331"/>
      <c r="B4331"/>
      <c r="D4331"/>
      <c r="F4331"/>
      <c r="G4331"/>
      <c r="H4331"/>
      <c r="I4331"/>
      <c r="J4331"/>
      <c r="K4331"/>
      <c r="L4331"/>
      <c r="M4331"/>
      <c r="N4331"/>
      <c r="O4331"/>
      <c r="P4331"/>
      <c r="Q4331"/>
      <c r="R4331"/>
      <c r="S4331"/>
      <c r="T4331"/>
      <c r="U4331"/>
      <c r="V4331"/>
      <c r="W4331" s="115"/>
      <c r="AB4331" s="46"/>
      <c r="AC4331" s="46"/>
      <c r="AD4331" s="46"/>
      <c r="AE4331" s="46"/>
      <c r="AF4331" s="46"/>
    </row>
    <row r="4332" spans="1:32" x14ac:dyDescent="0.2">
      <c r="A4332"/>
      <c r="B4332"/>
      <c r="D4332"/>
      <c r="F4332"/>
      <c r="G4332"/>
      <c r="H4332"/>
      <c r="I4332"/>
      <c r="J4332"/>
      <c r="K4332"/>
      <c r="L4332"/>
      <c r="M4332"/>
      <c r="N4332"/>
      <c r="O4332"/>
      <c r="P4332"/>
      <c r="Q4332"/>
      <c r="R4332"/>
      <c r="S4332"/>
      <c r="T4332"/>
      <c r="U4332"/>
      <c r="V4332"/>
      <c r="W4332" s="115"/>
      <c r="AB4332" s="46"/>
      <c r="AC4332" s="46"/>
      <c r="AD4332" s="46"/>
      <c r="AE4332" s="46"/>
      <c r="AF4332" s="46"/>
    </row>
    <row r="4333" spans="1:32" x14ac:dyDescent="0.2">
      <c r="A4333"/>
      <c r="B4333"/>
      <c r="D4333"/>
      <c r="F4333"/>
      <c r="G4333"/>
      <c r="H4333"/>
      <c r="I4333"/>
      <c r="J4333"/>
      <c r="K4333"/>
      <c r="L4333"/>
      <c r="M4333"/>
      <c r="N4333"/>
      <c r="O4333"/>
      <c r="P4333"/>
      <c r="Q4333"/>
      <c r="R4333"/>
      <c r="S4333"/>
      <c r="T4333"/>
      <c r="U4333"/>
      <c r="V4333"/>
      <c r="W4333" s="115"/>
      <c r="AB4333" s="46"/>
      <c r="AC4333" s="46"/>
      <c r="AD4333" s="46"/>
      <c r="AE4333" s="46"/>
      <c r="AF4333" s="46"/>
    </row>
    <row r="4334" spans="1:32" x14ac:dyDescent="0.2">
      <c r="A4334"/>
      <c r="B4334"/>
      <c r="D4334"/>
      <c r="F4334"/>
      <c r="G4334"/>
      <c r="H4334"/>
      <c r="I4334"/>
      <c r="J4334"/>
      <c r="K4334"/>
      <c r="L4334"/>
      <c r="M4334"/>
      <c r="N4334"/>
      <c r="O4334"/>
      <c r="P4334"/>
      <c r="Q4334"/>
      <c r="R4334"/>
      <c r="S4334"/>
      <c r="T4334"/>
      <c r="U4334"/>
      <c r="V4334"/>
      <c r="W4334" s="115"/>
      <c r="AB4334" s="46"/>
      <c r="AC4334" s="46"/>
      <c r="AD4334" s="46"/>
      <c r="AE4334" s="46"/>
      <c r="AF4334" s="46"/>
    </row>
    <row r="4335" spans="1:32" x14ac:dyDescent="0.2">
      <c r="A4335"/>
      <c r="B4335"/>
      <c r="D4335"/>
      <c r="F4335"/>
      <c r="G4335"/>
      <c r="H4335"/>
      <c r="I4335"/>
      <c r="J4335"/>
      <c r="K4335"/>
      <c r="L4335"/>
      <c r="M4335"/>
      <c r="N4335"/>
      <c r="O4335"/>
      <c r="P4335"/>
      <c r="Q4335"/>
      <c r="R4335"/>
      <c r="S4335"/>
      <c r="T4335"/>
      <c r="U4335"/>
      <c r="V4335"/>
      <c r="W4335" s="115"/>
      <c r="AB4335" s="46"/>
      <c r="AC4335" s="46"/>
      <c r="AD4335" s="46"/>
      <c r="AE4335" s="46"/>
      <c r="AF4335" s="46"/>
    </row>
    <row r="4336" spans="1:32" x14ac:dyDescent="0.2">
      <c r="A4336"/>
      <c r="B4336"/>
      <c r="D4336"/>
      <c r="F4336"/>
      <c r="G4336"/>
      <c r="H4336"/>
      <c r="I4336"/>
      <c r="J4336"/>
      <c r="K4336"/>
      <c r="L4336"/>
      <c r="M4336"/>
      <c r="N4336"/>
      <c r="O4336"/>
      <c r="P4336"/>
      <c r="Q4336"/>
      <c r="R4336"/>
      <c r="S4336"/>
      <c r="T4336"/>
      <c r="U4336"/>
      <c r="V4336"/>
      <c r="W4336" s="115"/>
      <c r="AB4336" s="46"/>
      <c r="AC4336" s="46"/>
      <c r="AD4336" s="46"/>
      <c r="AE4336" s="46"/>
      <c r="AF4336" s="46"/>
    </row>
    <row r="4337" spans="1:32" x14ac:dyDescent="0.2">
      <c r="A4337"/>
      <c r="B4337"/>
      <c r="D4337"/>
      <c r="F4337"/>
      <c r="G4337"/>
      <c r="H4337"/>
      <c r="I4337"/>
      <c r="J4337"/>
      <c r="K4337"/>
      <c r="L4337"/>
      <c r="M4337"/>
      <c r="N4337"/>
      <c r="O4337"/>
      <c r="P4337"/>
      <c r="Q4337"/>
      <c r="R4337"/>
      <c r="S4337"/>
      <c r="T4337"/>
      <c r="U4337"/>
      <c r="V4337"/>
      <c r="W4337" s="115"/>
      <c r="AB4337" s="46"/>
      <c r="AC4337" s="46"/>
      <c r="AD4337" s="46"/>
      <c r="AE4337" s="46"/>
      <c r="AF4337" s="46"/>
    </row>
    <row r="4338" spans="1:32" x14ac:dyDescent="0.2">
      <c r="A4338"/>
      <c r="B4338"/>
      <c r="D4338"/>
      <c r="F4338"/>
      <c r="G4338"/>
      <c r="H4338"/>
      <c r="I4338"/>
      <c r="J4338"/>
      <c r="K4338"/>
      <c r="L4338"/>
      <c r="M4338"/>
      <c r="N4338"/>
      <c r="O4338"/>
      <c r="P4338"/>
      <c r="Q4338"/>
      <c r="R4338"/>
      <c r="S4338"/>
      <c r="T4338"/>
      <c r="U4338"/>
      <c r="V4338"/>
      <c r="W4338" s="115"/>
      <c r="AB4338" s="46"/>
      <c r="AC4338" s="46"/>
      <c r="AD4338" s="46"/>
      <c r="AE4338" s="46"/>
      <c r="AF4338" s="46"/>
    </row>
    <row r="4339" spans="1:32" x14ac:dyDescent="0.2">
      <c r="A4339"/>
      <c r="B4339"/>
      <c r="D4339"/>
      <c r="F4339"/>
      <c r="G4339"/>
      <c r="H4339"/>
      <c r="I4339"/>
      <c r="J4339"/>
      <c r="K4339"/>
      <c r="L4339"/>
      <c r="M4339"/>
      <c r="N4339"/>
      <c r="O4339"/>
      <c r="P4339"/>
      <c r="Q4339"/>
      <c r="R4339"/>
      <c r="S4339"/>
      <c r="T4339"/>
      <c r="U4339"/>
      <c r="V4339"/>
      <c r="W4339" s="115"/>
      <c r="AB4339" s="46"/>
      <c r="AC4339" s="46"/>
      <c r="AD4339" s="46"/>
      <c r="AE4339" s="46"/>
      <c r="AF4339" s="46"/>
    </row>
    <row r="4340" spans="1:32" x14ac:dyDescent="0.2">
      <c r="A4340"/>
      <c r="B4340"/>
      <c r="D4340"/>
      <c r="F4340"/>
      <c r="G4340"/>
      <c r="H4340"/>
      <c r="I4340"/>
      <c r="J4340"/>
      <c r="K4340"/>
      <c r="L4340"/>
      <c r="M4340"/>
      <c r="N4340"/>
      <c r="O4340"/>
      <c r="P4340"/>
      <c r="Q4340"/>
      <c r="R4340"/>
      <c r="S4340"/>
      <c r="T4340"/>
      <c r="U4340"/>
      <c r="V4340"/>
      <c r="W4340" s="115"/>
      <c r="AB4340" s="46"/>
      <c r="AC4340" s="46"/>
      <c r="AD4340" s="46"/>
      <c r="AE4340" s="46"/>
      <c r="AF4340" s="46"/>
    </row>
    <row r="4341" spans="1:32" x14ac:dyDescent="0.2">
      <c r="A4341"/>
      <c r="B4341"/>
      <c r="D4341"/>
      <c r="F4341"/>
      <c r="G4341"/>
      <c r="H4341"/>
      <c r="I4341"/>
      <c r="J4341"/>
      <c r="K4341"/>
      <c r="L4341"/>
      <c r="M4341"/>
      <c r="N4341"/>
      <c r="O4341"/>
      <c r="P4341"/>
      <c r="Q4341"/>
      <c r="R4341"/>
      <c r="S4341"/>
      <c r="T4341"/>
      <c r="U4341"/>
      <c r="V4341"/>
      <c r="W4341" s="115"/>
      <c r="AB4341" s="46"/>
      <c r="AC4341" s="46"/>
      <c r="AD4341" s="46"/>
      <c r="AE4341" s="46"/>
      <c r="AF4341" s="46"/>
    </row>
    <row r="4342" spans="1:32" x14ac:dyDescent="0.2">
      <c r="A4342"/>
      <c r="B4342"/>
      <c r="D4342"/>
      <c r="F4342"/>
      <c r="G4342"/>
      <c r="H4342"/>
      <c r="I4342"/>
      <c r="J4342"/>
      <c r="K4342"/>
      <c r="L4342"/>
      <c r="M4342"/>
      <c r="N4342"/>
      <c r="O4342"/>
      <c r="P4342"/>
      <c r="Q4342"/>
      <c r="R4342"/>
      <c r="S4342"/>
      <c r="T4342"/>
      <c r="U4342"/>
      <c r="V4342"/>
      <c r="W4342" s="115"/>
      <c r="AB4342" s="46"/>
      <c r="AC4342" s="46"/>
      <c r="AD4342" s="46"/>
      <c r="AE4342" s="46"/>
      <c r="AF4342" s="46"/>
    </row>
    <row r="4343" spans="1:32" x14ac:dyDescent="0.2">
      <c r="A4343"/>
      <c r="B4343"/>
      <c r="D4343"/>
      <c r="F4343"/>
      <c r="G4343"/>
      <c r="H4343"/>
      <c r="I4343"/>
      <c r="J4343"/>
      <c r="K4343"/>
      <c r="L4343"/>
      <c r="M4343"/>
      <c r="N4343"/>
      <c r="O4343"/>
      <c r="P4343"/>
      <c r="Q4343"/>
      <c r="R4343"/>
      <c r="S4343"/>
      <c r="T4343"/>
      <c r="U4343"/>
      <c r="V4343"/>
      <c r="W4343" s="115"/>
      <c r="AB4343" s="46"/>
      <c r="AC4343" s="46"/>
      <c r="AD4343" s="46"/>
      <c r="AE4343" s="46"/>
      <c r="AF4343" s="46"/>
    </row>
    <row r="4344" spans="1:32" x14ac:dyDescent="0.2">
      <c r="A4344"/>
      <c r="B4344"/>
      <c r="D4344"/>
      <c r="F4344"/>
      <c r="G4344"/>
      <c r="H4344"/>
      <c r="I4344"/>
      <c r="J4344"/>
      <c r="K4344"/>
      <c r="L4344"/>
      <c r="M4344"/>
      <c r="N4344"/>
      <c r="O4344"/>
      <c r="P4344"/>
      <c r="Q4344"/>
      <c r="R4344"/>
      <c r="S4344"/>
      <c r="T4344"/>
      <c r="U4344"/>
      <c r="V4344"/>
      <c r="W4344" s="115"/>
      <c r="AB4344" s="46"/>
      <c r="AC4344" s="46"/>
      <c r="AD4344" s="46"/>
      <c r="AE4344" s="46"/>
      <c r="AF4344" s="46"/>
    </row>
    <row r="4345" spans="1:32" x14ac:dyDescent="0.2">
      <c r="A4345"/>
      <c r="B4345"/>
      <c r="D4345"/>
      <c r="F4345"/>
      <c r="G4345"/>
      <c r="H4345"/>
      <c r="I4345"/>
      <c r="J4345"/>
      <c r="K4345"/>
      <c r="L4345"/>
      <c r="M4345"/>
      <c r="N4345"/>
      <c r="O4345"/>
      <c r="P4345"/>
      <c r="Q4345"/>
      <c r="R4345"/>
      <c r="S4345"/>
      <c r="T4345"/>
      <c r="U4345"/>
      <c r="V4345"/>
      <c r="W4345" s="115"/>
      <c r="AB4345" s="46"/>
      <c r="AC4345" s="46"/>
      <c r="AD4345" s="46"/>
      <c r="AE4345" s="46"/>
      <c r="AF4345" s="46"/>
    </row>
    <row r="4346" spans="1:32" x14ac:dyDescent="0.2">
      <c r="A4346"/>
      <c r="B4346"/>
      <c r="D4346"/>
      <c r="F4346"/>
      <c r="G4346"/>
      <c r="H4346"/>
      <c r="I4346"/>
      <c r="J4346"/>
      <c r="K4346"/>
      <c r="L4346"/>
      <c r="M4346"/>
      <c r="N4346"/>
      <c r="O4346"/>
      <c r="P4346"/>
      <c r="Q4346"/>
      <c r="R4346"/>
      <c r="S4346"/>
      <c r="T4346"/>
      <c r="U4346"/>
      <c r="V4346"/>
      <c r="W4346" s="115"/>
      <c r="AB4346" s="46"/>
      <c r="AC4346" s="46"/>
      <c r="AD4346" s="46"/>
      <c r="AE4346" s="46"/>
      <c r="AF4346" s="46"/>
    </row>
    <row r="4347" spans="1:32" x14ac:dyDescent="0.2">
      <c r="A4347"/>
      <c r="B4347"/>
      <c r="D4347"/>
      <c r="F4347"/>
      <c r="G4347"/>
      <c r="H4347"/>
      <c r="I4347"/>
      <c r="J4347"/>
      <c r="K4347"/>
      <c r="L4347"/>
      <c r="M4347"/>
      <c r="N4347"/>
      <c r="O4347"/>
      <c r="P4347"/>
      <c r="Q4347"/>
      <c r="R4347"/>
      <c r="S4347"/>
      <c r="T4347"/>
      <c r="U4347"/>
      <c r="V4347"/>
      <c r="W4347" s="115"/>
      <c r="AB4347" s="46"/>
      <c r="AC4347" s="46"/>
      <c r="AD4347" s="46"/>
      <c r="AE4347" s="46"/>
      <c r="AF4347" s="46"/>
    </row>
    <row r="4348" spans="1:32" x14ac:dyDescent="0.2">
      <c r="A4348"/>
      <c r="B4348"/>
      <c r="D4348"/>
      <c r="F4348"/>
      <c r="G4348"/>
      <c r="H4348"/>
      <c r="I4348"/>
      <c r="J4348"/>
      <c r="K4348"/>
      <c r="L4348"/>
      <c r="M4348"/>
      <c r="N4348"/>
      <c r="O4348"/>
      <c r="P4348"/>
      <c r="Q4348"/>
      <c r="R4348"/>
      <c r="S4348"/>
      <c r="T4348"/>
      <c r="U4348"/>
      <c r="V4348"/>
      <c r="W4348" s="115"/>
      <c r="AB4348" s="46"/>
      <c r="AC4348" s="46"/>
      <c r="AD4348" s="46"/>
      <c r="AE4348" s="46"/>
      <c r="AF4348" s="46"/>
    </row>
    <row r="4349" spans="1:32" x14ac:dyDescent="0.2">
      <c r="A4349"/>
      <c r="B4349"/>
      <c r="D4349"/>
      <c r="F4349"/>
      <c r="G4349"/>
      <c r="H4349"/>
      <c r="I4349"/>
      <c r="J4349"/>
      <c r="K4349"/>
      <c r="L4349"/>
      <c r="M4349"/>
      <c r="N4349"/>
      <c r="O4349"/>
      <c r="P4349"/>
      <c r="Q4349"/>
      <c r="R4349"/>
      <c r="S4349"/>
      <c r="T4349"/>
      <c r="U4349"/>
      <c r="V4349"/>
      <c r="W4349" s="115"/>
      <c r="AB4349" s="46"/>
      <c r="AC4349" s="46"/>
      <c r="AD4349" s="46"/>
      <c r="AE4349" s="46"/>
      <c r="AF4349" s="46"/>
    </row>
    <row r="4350" spans="1:32" x14ac:dyDescent="0.2">
      <c r="A4350"/>
      <c r="B4350"/>
      <c r="D4350"/>
      <c r="F4350"/>
      <c r="G4350"/>
      <c r="H4350"/>
      <c r="I4350"/>
      <c r="J4350"/>
      <c r="K4350"/>
      <c r="L4350"/>
      <c r="M4350"/>
      <c r="N4350"/>
      <c r="O4350"/>
      <c r="P4350"/>
      <c r="Q4350"/>
      <c r="R4350"/>
      <c r="S4350"/>
      <c r="T4350"/>
      <c r="U4350"/>
      <c r="V4350"/>
      <c r="W4350" s="115"/>
      <c r="AB4350" s="46"/>
      <c r="AC4350" s="46"/>
      <c r="AD4350" s="46"/>
      <c r="AE4350" s="46"/>
      <c r="AF4350" s="46"/>
    </row>
    <row r="4351" spans="1:32" x14ac:dyDescent="0.2">
      <c r="A4351"/>
      <c r="B4351"/>
      <c r="D4351"/>
      <c r="F4351"/>
      <c r="G4351"/>
      <c r="H4351"/>
      <c r="I4351"/>
      <c r="J4351"/>
      <c r="K4351"/>
      <c r="L4351"/>
      <c r="M4351"/>
      <c r="N4351"/>
      <c r="O4351"/>
      <c r="P4351"/>
      <c r="Q4351"/>
      <c r="R4351"/>
      <c r="S4351"/>
      <c r="T4351"/>
      <c r="U4351"/>
      <c r="V4351"/>
      <c r="W4351" s="115"/>
      <c r="AB4351" s="46"/>
      <c r="AC4351" s="46"/>
      <c r="AD4351" s="46"/>
      <c r="AE4351" s="46"/>
      <c r="AF4351" s="46"/>
    </row>
    <row r="4352" spans="1:32" x14ac:dyDescent="0.2">
      <c r="A4352"/>
      <c r="B4352"/>
      <c r="D4352"/>
      <c r="F4352"/>
      <c r="G4352"/>
      <c r="H4352"/>
      <c r="I4352"/>
      <c r="J4352"/>
      <c r="K4352"/>
      <c r="L4352"/>
      <c r="M4352"/>
      <c r="N4352"/>
      <c r="O4352"/>
      <c r="P4352"/>
      <c r="Q4352"/>
      <c r="R4352"/>
      <c r="S4352"/>
      <c r="T4352"/>
      <c r="U4352"/>
      <c r="V4352"/>
      <c r="W4352" s="115"/>
      <c r="AB4352" s="46"/>
      <c r="AC4352" s="46"/>
      <c r="AD4352" s="46"/>
      <c r="AE4352" s="46"/>
      <c r="AF4352" s="46"/>
    </row>
    <row r="4353" spans="1:32" x14ac:dyDescent="0.2">
      <c r="A4353"/>
      <c r="B4353"/>
      <c r="D4353"/>
      <c r="F4353"/>
      <c r="G4353"/>
      <c r="H4353"/>
      <c r="I4353"/>
      <c r="J4353"/>
      <c r="K4353"/>
      <c r="L4353"/>
      <c r="M4353"/>
      <c r="N4353"/>
      <c r="O4353"/>
      <c r="P4353"/>
      <c r="Q4353"/>
      <c r="R4353"/>
      <c r="S4353"/>
      <c r="T4353"/>
      <c r="U4353"/>
      <c r="V4353"/>
      <c r="W4353" s="115"/>
      <c r="AB4353" s="46"/>
      <c r="AC4353" s="46"/>
      <c r="AD4353" s="46"/>
      <c r="AE4353" s="46"/>
      <c r="AF4353" s="46"/>
    </row>
    <row r="4354" spans="1:32" x14ac:dyDescent="0.2">
      <c r="A4354"/>
      <c r="B4354"/>
      <c r="D4354"/>
      <c r="F4354"/>
      <c r="G4354"/>
      <c r="H4354"/>
      <c r="I4354"/>
      <c r="J4354"/>
      <c r="K4354"/>
      <c r="L4354"/>
      <c r="M4354"/>
      <c r="N4354"/>
      <c r="O4354"/>
      <c r="P4354"/>
      <c r="Q4354"/>
      <c r="R4354"/>
      <c r="S4354"/>
      <c r="T4354"/>
      <c r="U4354"/>
      <c r="V4354"/>
      <c r="W4354" s="115"/>
      <c r="AB4354" s="46"/>
      <c r="AC4354" s="46"/>
      <c r="AD4354" s="46"/>
      <c r="AE4354" s="46"/>
      <c r="AF4354" s="46"/>
    </row>
    <row r="4355" spans="1:32" x14ac:dyDescent="0.2">
      <c r="A4355"/>
      <c r="B4355"/>
      <c r="D4355"/>
      <c r="F4355"/>
      <c r="G4355"/>
      <c r="H4355"/>
      <c r="I4355"/>
      <c r="J4355"/>
      <c r="K4355"/>
      <c r="L4355"/>
      <c r="M4355"/>
      <c r="N4355"/>
      <c r="O4355"/>
      <c r="P4355"/>
      <c r="Q4355"/>
      <c r="R4355"/>
      <c r="S4355"/>
      <c r="T4355"/>
      <c r="U4355"/>
      <c r="V4355"/>
      <c r="W4355" s="115"/>
      <c r="AB4355" s="46"/>
      <c r="AC4355" s="46"/>
      <c r="AD4355" s="46"/>
      <c r="AE4355" s="46"/>
      <c r="AF4355" s="46"/>
    </row>
    <row r="4356" spans="1:32" x14ac:dyDescent="0.2">
      <c r="A4356"/>
      <c r="B4356"/>
      <c r="D4356"/>
      <c r="F4356"/>
      <c r="G4356"/>
      <c r="H4356"/>
      <c r="I4356"/>
      <c r="J4356"/>
      <c r="K4356"/>
      <c r="L4356"/>
      <c r="M4356"/>
      <c r="N4356"/>
      <c r="O4356"/>
      <c r="P4356"/>
      <c r="Q4356"/>
      <c r="R4356"/>
      <c r="S4356"/>
      <c r="T4356"/>
      <c r="U4356"/>
      <c r="V4356"/>
      <c r="W4356" s="115"/>
      <c r="AB4356" s="46"/>
      <c r="AC4356" s="46"/>
      <c r="AD4356" s="46"/>
      <c r="AE4356" s="46"/>
      <c r="AF4356" s="46"/>
    </row>
    <row r="4357" spans="1:32" x14ac:dyDescent="0.2">
      <c r="A4357"/>
      <c r="B4357"/>
      <c r="D4357"/>
      <c r="F4357"/>
      <c r="G4357"/>
      <c r="H4357"/>
      <c r="I4357"/>
      <c r="J4357"/>
      <c r="K4357"/>
      <c r="L4357"/>
      <c r="M4357"/>
      <c r="N4357"/>
      <c r="O4357"/>
      <c r="P4357"/>
      <c r="Q4357"/>
      <c r="R4357"/>
      <c r="S4357"/>
      <c r="T4357"/>
      <c r="U4357"/>
      <c r="V4357"/>
      <c r="W4357" s="115"/>
      <c r="AB4357" s="46"/>
      <c r="AC4357" s="46"/>
      <c r="AD4357" s="46"/>
      <c r="AE4357" s="46"/>
      <c r="AF4357" s="46"/>
    </row>
    <row r="4358" spans="1:32" x14ac:dyDescent="0.2">
      <c r="A4358"/>
      <c r="B4358"/>
      <c r="D4358"/>
      <c r="F4358"/>
      <c r="G4358"/>
      <c r="H4358"/>
      <c r="I4358"/>
      <c r="J4358"/>
      <c r="K4358"/>
      <c r="L4358"/>
      <c r="M4358"/>
      <c r="N4358"/>
      <c r="O4358"/>
      <c r="P4358"/>
      <c r="Q4358"/>
      <c r="R4358"/>
      <c r="S4358"/>
      <c r="T4358"/>
      <c r="U4358"/>
      <c r="V4358"/>
      <c r="W4358" s="115"/>
      <c r="AB4358" s="46"/>
      <c r="AC4358" s="46"/>
      <c r="AD4358" s="46"/>
      <c r="AE4358" s="46"/>
      <c r="AF4358" s="46"/>
    </row>
    <row r="4359" spans="1:32" x14ac:dyDescent="0.2">
      <c r="A4359"/>
      <c r="B4359"/>
      <c r="D4359"/>
      <c r="F4359"/>
      <c r="G4359"/>
      <c r="H4359"/>
      <c r="I4359"/>
      <c r="J4359"/>
      <c r="K4359"/>
      <c r="L4359"/>
      <c r="M4359"/>
      <c r="N4359"/>
      <c r="O4359"/>
      <c r="P4359"/>
      <c r="Q4359"/>
      <c r="R4359"/>
      <c r="S4359"/>
      <c r="T4359"/>
      <c r="U4359"/>
      <c r="V4359"/>
      <c r="W4359" s="115"/>
      <c r="AB4359" s="46"/>
      <c r="AC4359" s="46"/>
      <c r="AD4359" s="46"/>
      <c r="AE4359" s="46"/>
      <c r="AF4359" s="46"/>
    </row>
    <row r="4360" spans="1:32" x14ac:dyDescent="0.2">
      <c r="A4360"/>
      <c r="B4360"/>
      <c r="D4360"/>
      <c r="F4360"/>
      <c r="G4360"/>
      <c r="H4360"/>
      <c r="I4360"/>
      <c r="J4360"/>
      <c r="K4360"/>
      <c r="L4360"/>
      <c r="M4360"/>
      <c r="N4360"/>
      <c r="O4360"/>
      <c r="P4360"/>
      <c r="Q4360"/>
      <c r="R4360"/>
      <c r="S4360"/>
      <c r="T4360"/>
      <c r="U4360"/>
      <c r="V4360"/>
      <c r="W4360" s="115"/>
      <c r="AB4360" s="46"/>
      <c r="AC4360" s="46"/>
      <c r="AD4360" s="46"/>
      <c r="AE4360" s="46"/>
      <c r="AF4360" s="46"/>
    </row>
    <row r="4361" spans="1:32" x14ac:dyDescent="0.2">
      <c r="A4361"/>
      <c r="B4361"/>
      <c r="D4361"/>
      <c r="F4361"/>
      <c r="G4361"/>
      <c r="H4361"/>
      <c r="I4361"/>
      <c r="J4361"/>
      <c r="K4361"/>
      <c r="L4361"/>
      <c r="M4361"/>
      <c r="N4361"/>
      <c r="O4361"/>
      <c r="P4361"/>
      <c r="Q4361"/>
      <c r="R4361"/>
      <c r="S4361"/>
      <c r="T4361"/>
      <c r="U4361"/>
      <c r="V4361"/>
      <c r="W4361" s="115"/>
      <c r="AB4361" s="46"/>
      <c r="AC4361" s="46"/>
      <c r="AD4361" s="46"/>
      <c r="AE4361" s="46"/>
      <c r="AF4361" s="46"/>
    </row>
    <row r="4362" spans="1:32" x14ac:dyDescent="0.2">
      <c r="A4362"/>
      <c r="B4362"/>
      <c r="D4362"/>
      <c r="F4362"/>
      <c r="G4362"/>
      <c r="H4362"/>
      <c r="I4362"/>
      <c r="J4362"/>
      <c r="K4362"/>
      <c r="L4362"/>
      <c r="M4362"/>
      <c r="N4362"/>
      <c r="O4362"/>
      <c r="P4362"/>
      <c r="Q4362"/>
      <c r="R4362"/>
      <c r="S4362"/>
      <c r="T4362"/>
      <c r="U4362"/>
      <c r="V4362"/>
      <c r="W4362" s="115"/>
      <c r="AB4362" s="46"/>
      <c r="AC4362" s="46"/>
      <c r="AD4362" s="46"/>
      <c r="AE4362" s="46"/>
      <c r="AF4362" s="46"/>
    </row>
    <row r="4363" spans="1:32" x14ac:dyDescent="0.2">
      <c r="A4363"/>
      <c r="B4363"/>
      <c r="D4363"/>
      <c r="F4363"/>
      <c r="G4363"/>
      <c r="H4363"/>
      <c r="I4363"/>
      <c r="J4363"/>
      <c r="K4363"/>
      <c r="L4363"/>
      <c r="M4363"/>
      <c r="N4363"/>
      <c r="O4363"/>
      <c r="P4363"/>
      <c r="Q4363"/>
      <c r="R4363"/>
      <c r="S4363"/>
      <c r="T4363"/>
      <c r="U4363"/>
      <c r="V4363"/>
      <c r="W4363" s="115"/>
      <c r="AB4363" s="46"/>
      <c r="AC4363" s="46"/>
      <c r="AD4363" s="46"/>
      <c r="AE4363" s="46"/>
      <c r="AF4363" s="46"/>
    </row>
    <row r="4364" spans="1:32" x14ac:dyDescent="0.2">
      <c r="A4364"/>
      <c r="B4364"/>
      <c r="D4364"/>
      <c r="F4364"/>
      <c r="G4364"/>
      <c r="H4364"/>
      <c r="I4364"/>
      <c r="J4364"/>
      <c r="K4364"/>
      <c r="L4364"/>
      <c r="M4364"/>
      <c r="N4364"/>
      <c r="O4364"/>
      <c r="P4364"/>
      <c r="Q4364"/>
      <c r="R4364"/>
      <c r="S4364"/>
      <c r="T4364"/>
      <c r="U4364"/>
      <c r="V4364"/>
      <c r="W4364" s="115"/>
      <c r="AB4364" s="46"/>
      <c r="AC4364" s="46"/>
      <c r="AD4364" s="46"/>
      <c r="AE4364" s="46"/>
      <c r="AF4364" s="46"/>
    </row>
    <row r="4365" spans="1:32" x14ac:dyDescent="0.2">
      <c r="A4365"/>
      <c r="B4365"/>
      <c r="D4365"/>
      <c r="F4365"/>
      <c r="G4365"/>
      <c r="H4365"/>
      <c r="I4365"/>
      <c r="J4365"/>
      <c r="K4365"/>
      <c r="L4365"/>
      <c r="M4365"/>
      <c r="N4365"/>
      <c r="O4365"/>
      <c r="P4365"/>
      <c r="Q4365"/>
      <c r="R4365"/>
      <c r="S4365"/>
      <c r="T4365"/>
      <c r="U4365"/>
      <c r="V4365"/>
      <c r="W4365" s="115"/>
      <c r="AB4365" s="46"/>
      <c r="AC4365" s="46"/>
      <c r="AD4365" s="46"/>
      <c r="AE4365" s="46"/>
      <c r="AF4365" s="46"/>
    </row>
    <row r="4366" spans="1:32" x14ac:dyDescent="0.2">
      <c r="A4366"/>
      <c r="B4366"/>
      <c r="D4366"/>
      <c r="F4366"/>
      <c r="G4366"/>
      <c r="H4366"/>
      <c r="I4366"/>
      <c r="J4366"/>
      <c r="K4366"/>
      <c r="L4366"/>
      <c r="M4366"/>
      <c r="N4366"/>
      <c r="O4366"/>
      <c r="P4366"/>
      <c r="Q4366"/>
      <c r="R4366"/>
      <c r="S4366"/>
      <c r="T4366"/>
      <c r="U4366"/>
      <c r="V4366"/>
      <c r="W4366" s="115"/>
      <c r="AB4366" s="46"/>
      <c r="AC4366" s="46"/>
      <c r="AD4366" s="46"/>
      <c r="AE4366" s="46"/>
      <c r="AF4366" s="46"/>
    </row>
    <row r="4367" spans="1:32" x14ac:dyDescent="0.2">
      <c r="A4367"/>
      <c r="B4367"/>
      <c r="D4367"/>
      <c r="F4367"/>
      <c r="G4367"/>
      <c r="H4367"/>
      <c r="I4367"/>
      <c r="J4367"/>
      <c r="K4367"/>
      <c r="L4367"/>
      <c r="M4367"/>
      <c r="N4367"/>
      <c r="O4367"/>
      <c r="P4367"/>
      <c r="Q4367"/>
      <c r="R4367"/>
      <c r="S4367"/>
      <c r="T4367"/>
      <c r="U4367"/>
      <c r="V4367"/>
      <c r="W4367" s="115"/>
      <c r="AB4367" s="46"/>
      <c r="AC4367" s="46"/>
      <c r="AD4367" s="46"/>
      <c r="AE4367" s="46"/>
      <c r="AF4367" s="46"/>
    </row>
    <row r="4368" spans="1:32" x14ac:dyDescent="0.2">
      <c r="A4368"/>
      <c r="B4368"/>
      <c r="D4368"/>
      <c r="F4368"/>
      <c r="G4368"/>
      <c r="H4368"/>
      <c r="I4368"/>
      <c r="J4368"/>
      <c r="K4368"/>
      <c r="L4368"/>
      <c r="M4368"/>
      <c r="N4368"/>
      <c r="O4368"/>
      <c r="P4368"/>
      <c r="Q4368"/>
      <c r="R4368"/>
      <c r="S4368"/>
      <c r="T4368"/>
      <c r="U4368"/>
      <c r="V4368"/>
      <c r="W4368" s="115"/>
      <c r="AB4368" s="46"/>
      <c r="AC4368" s="46"/>
      <c r="AD4368" s="46"/>
      <c r="AE4368" s="46"/>
      <c r="AF4368" s="46"/>
    </row>
    <row r="4369" spans="1:32" x14ac:dyDescent="0.2">
      <c r="A4369"/>
      <c r="B4369"/>
      <c r="D4369"/>
      <c r="F4369"/>
      <c r="G4369"/>
      <c r="H4369"/>
      <c r="I4369"/>
      <c r="J4369"/>
      <c r="K4369"/>
      <c r="L4369"/>
      <c r="M4369"/>
      <c r="N4369"/>
      <c r="O4369"/>
      <c r="P4369"/>
      <c r="Q4369"/>
      <c r="R4369"/>
      <c r="S4369"/>
      <c r="T4369"/>
      <c r="U4369"/>
      <c r="V4369"/>
      <c r="W4369" s="115"/>
      <c r="AB4369" s="46"/>
      <c r="AC4369" s="46"/>
      <c r="AD4369" s="46"/>
      <c r="AE4369" s="46"/>
      <c r="AF4369" s="46"/>
    </row>
    <row r="4370" spans="1:32" x14ac:dyDescent="0.2">
      <c r="A4370"/>
      <c r="B4370"/>
      <c r="D4370"/>
      <c r="F4370"/>
      <c r="G4370"/>
      <c r="H4370"/>
      <c r="I4370"/>
      <c r="J4370"/>
      <c r="K4370"/>
      <c r="L4370"/>
      <c r="M4370"/>
      <c r="N4370"/>
      <c r="O4370"/>
      <c r="P4370"/>
      <c r="Q4370"/>
      <c r="R4370"/>
      <c r="S4370"/>
      <c r="T4370"/>
      <c r="U4370"/>
      <c r="V4370"/>
      <c r="W4370" s="115"/>
      <c r="AB4370" s="46"/>
      <c r="AC4370" s="46"/>
      <c r="AD4370" s="46"/>
      <c r="AE4370" s="46"/>
      <c r="AF4370" s="46"/>
    </row>
    <row r="4371" spans="1:32" x14ac:dyDescent="0.2">
      <c r="A4371"/>
      <c r="B4371"/>
      <c r="D4371"/>
      <c r="F4371"/>
      <c r="G4371"/>
      <c r="H4371"/>
      <c r="I4371"/>
      <c r="J4371"/>
      <c r="K4371"/>
      <c r="L4371"/>
      <c r="M4371"/>
      <c r="N4371"/>
      <c r="O4371"/>
      <c r="P4371"/>
      <c r="Q4371"/>
      <c r="R4371"/>
      <c r="S4371"/>
      <c r="T4371"/>
      <c r="U4371"/>
      <c r="V4371"/>
      <c r="W4371" s="115"/>
      <c r="AB4371" s="46"/>
      <c r="AC4371" s="46"/>
      <c r="AD4371" s="46"/>
      <c r="AE4371" s="46"/>
      <c r="AF4371" s="46"/>
    </row>
    <row r="4372" spans="1:32" x14ac:dyDescent="0.2">
      <c r="A4372"/>
      <c r="B4372"/>
      <c r="D4372"/>
      <c r="F4372"/>
      <c r="G4372"/>
      <c r="H4372"/>
      <c r="I4372"/>
      <c r="J4372"/>
      <c r="K4372"/>
      <c r="L4372"/>
      <c r="M4372"/>
      <c r="N4372"/>
      <c r="O4372"/>
      <c r="P4372"/>
      <c r="Q4372"/>
      <c r="R4372"/>
      <c r="S4372"/>
      <c r="T4372"/>
      <c r="U4372"/>
      <c r="V4372"/>
      <c r="W4372" s="115"/>
      <c r="AB4372" s="46"/>
      <c r="AC4372" s="46"/>
      <c r="AD4372" s="46"/>
      <c r="AE4372" s="46"/>
      <c r="AF4372" s="46"/>
    </row>
    <row r="4373" spans="1:32" x14ac:dyDescent="0.2">
      <c r="A4373"/>
      <c r="B4373"/>
      <c r="D4373"/>
      <c r="F4373"/>
      <c r="G4373"/>
      <c r="H4373"/>
      <c r="I4373"/>
      <c r="J4373"/>
      <c r="K4373"/>
      <c r="L4373"/>
      <c r="M4373"/>
      <c r="N4373"/>
      <c r="O4373"/>
      <c r="P4373"/>
      <c r="Q4373"/>
      <c r="R4373"/>
      <c r="S4373"/>
      <c r="T4373"/>
      <c r="U4373"/>
      <c r="V4373"/>
      <c r="W4373" s="115"/>
      <c r="AB4373" s="46"/>
      <c r="AC4373" s="46"/>
      <c r="AD4373" s="46"/>
      <c r="AE4373" s="46"/>
      <c r="AF4373" s="46"/>
    </row>
    <row r="4374" spans="1:32" x14ac:dyDescent="0.2">
      <c r="A4374"/>
      <c r="B4374"/>
      <c r="D4374"/>
      <c r="F4374"/>
      <c r="G4374"/>
      <c r="H4374"/>
      <c r="I4374"/>
      <c r="J4374"/>
      <c r="K4374"/>
      <c r="L4374"/>
      <c r="M4374"/>
      <c r="N4374"/>
      <c r="O4374"/>
      <c r="P4374"/>
      <c r="Q4374"/>
      <c r="R4374"/>
      <c r="S4374"/>
      <c r="T4374"/>
      <c r="U4374"/>
      <c r="V4374"/>
      <c r="W4374" s="115"/>
      <c r="AB4374" s="46"/>
      <c r="AC4374" s="46"/>
      <c r="AD4374" s="46"/>
      <c r="AE4374" s="46"/>
      <c r="AF4374" s="46"/>
    </row>
    <row r="4375" spans="1:32" x14ac:dyDescent="0.2">
      <c r="A4375"/>
      <c r="B4375"/>
      <c r="D4375"/>
      <c r="F4375"/>
      <c r="G4375"/>
      <c r="H4375"/>
      <c r="I4375"/>
      <c r="J4375"/>
      <c r="K4375"/>
      <c r="L4375"/>
      <c r="M4375"/>
      <c r="N4375"/>
      <c r="O4375"/>
      <c r="P4375"/>
      <c r="Q4375"/>
      <c r="R4375"/>
      <c r="S4375"/>
      <c r="T4375"/>
      <c r="U4375"/>
      <c r="V4375"/>
      <c r="W4375" s="115"/>
      <c r="AB4375" s="46"/>
      <c r="AC4375" s="46"/>
      <c r="AD4375" s="46"/>
      <c r="AE4375" s="46"/>
      <c r="AF4375" s="46"/>
    </row>
    <row r="4376" spans="1:32" x14ac:dyDescent="0.2">
      <c r="A4376"/>
      <c r="B4376"/>
      <c r="D4376"/>
      <c r="F4376"/>
      <c r="G4376"/>
      <c r="H4376"/>
      <c r="I4376"/>
      <c r="J4376"/>
      <c r="K4376"/>
      <c r="L4376"/>
      <c r="M4376"/>
      <c r="N4376"/>
      <c r="O4376"/>
      <c r="P4376"/>
      <c r="Q4376"/>
      <c r="R4376"/>
      <c r="S4376"/>
      <c r="T4376"/>
      <c r="U4376"/>
      <c r="V4376"/>
      <c r="W4376" s="115"/>
      <c r="AB4376" s="46"/>
      <c r="AC4376" s="46"/>
      <c r="AD4376" s="46"/>
      <c r="AE4376" s="46"/>
      <c r="AF4376" s="46"/>
    </row>
    <row r="4377" spans="1:32" x14ac:dyDescent="0.2">
      <c r="A4377"/>
      <c r="B4377"/>
      <c r="D4377"/>
      <c r="F4377"/>
      <c r="G4377"/>
      <c r="H4377"/>
      <c r="I4377"/>
      <c r="J4377"/>
      <c r="K4377"/>
      <c r="L4377"/>
      <c r="M4377"/>
      <c r="N4377"/>
      <c r="O4377"/>
      <c r="P4377"/>
      <c r="Q4377"/>
      <c r="R4377"/>
      <c r="S4377"/>
      <c r="T4377"/>
      <c r="U4377"/>
      <c r="V4377"/>
      <c r="W4377" s="115"/>
      <c r="AB4377" s="46"/>
      <c r="AC4377" s="46"/>
      <c r="AD4377" s="46"/>
      <c r="AE4377" s="46"/>
      <c r="AF4377" s="46"/>
    </row>
    <row r="4378" spans="1:32" x14ac:dyDescent="0.2">
      <c r="A4378"/>
      <c r="B4378"/>
      <c r="D4378"/>
      <c r="F4378"/>
      <c r="G4378"/>
      <c r="H4378"/>
      <c r="I4378"/>
      <c r="J4378"/>
      <c r="K4378"/>
      <c r="L4378"/>
      <c r="M4378"/>
      <c r="N4378"/>
      <c r="O4378"/>
      <c r="P4378"/>
      <c r="Q4378"/>
      <c r="R4378"/>
      <c r="S4378"/>
      <c r="T4378"/>
      <c r="U4378"/>
      <c r="V4378"/>
      <c r="W4378" s="115"/>
      <c r="AB4378" s="46"/>
      <c r="AC4378" s="46"/>
      <c r="AD4378" s="46"/>
      <c r="AE4378" s="46"/>
      <c r="AF4378" s="46"/>
    </row>
    <row r="4379" spans="1:32" x14ac:dyDescent="0.2">
      <c r="A4379"/>
      <c r="B4379"/>
      <c r="D4379"/>
      <c r="F4379"/>
      <c r="G4379"/>
      <c r="H4379"/>
      <c r="I4379"/>
      <c r="J4379"/>
      <c r="K4379"/>
      <c r="L4379"/>
      <c r="M4379"/>
      <c r="N4379"/>
      <c r="O4379"/>
      <c r="P4379"/>
      <c r="Q4379"/>
      <c r="R4379"/>
      <c r="S4379"/>
      <c r="T4379"/>
      <c r="U4379"/>
      <c r="V4379"/>
      <c r="W4379" s="115"/>
      <c r="AB4379" s="46"/>
      <c r="AC4379" s="46"/>
      <c r="AD4379" s="46"/>
      <c r="AE4379" s="46"/>
      <c r="AF4379" s="46"/>
    </row>
    <row r="4380" spans="1:32" x14ac:dyDescent="0.2">
      <c r="A4380"/>
      <c r="B4380"/>
      <c r="D4380"/>
      <c r="F4380"/>
      <c r="G4380"/>
      <c r="H4380"/>
      <c r="I4380"/>
      <c r="J4380"/>
      <c r="K4380"/>
      <c r="L4380"/>
      <c r="M4380"/>
      <c r="N4380"/>
      <c r="O4380"/>
      <c r="P4380"/>
      <c r="Q4380"/>
      <c r="R4380"/>
      <c r="S4380"/>
      <c r="T4380"/>
      <c r="U4380"/>
      <c r="V4380"/>
      <c r="W4380" s="115"/>
      <c r="AB4380" s="46"/>
      <c r="AC4380" s="46"/>
      <c r="AD4380" s="46"/>
      <c r="AE4380" s="46"/>
      <c r="AF4380" s="46"/>
    </row>
    <row r="4381" spans="1:32" x14ac:dyDescent="0.2">
      <c r="A4381"/>
      <c r="B4381"/>
      <c r="D4381"/>
      <c r="F4381"/>
      <c r="G4381"/>
      <c r="H4381"/>
      <c r="I4381"/>
      <c r="J4381"/>
      <c r="K4381"/>
      <c r="L4381"/>
      <c r="M4381"/>
      <c r="N4381"/>
      <c r="O4381"/>
      <c r="P4381"/>
      <c r="Q4381"/>
      <c r="R4381"/>
      <c r="S4381"/>
      <c r="T4381"/>
      <c r="U4381"/>
      <c r="V4381"/>
      <c r="W4381" s="115"/>
      <c r="AB4381" s="46"/>
      <c r="AC4381" s="46"/>
      <c r="AD4381" s="46"/>
      <c r="AE4381" s="46"/>
      <c r="AF4381" s="46"/>
    </row>
    <row r="4382" spans="1:32" x14ac:dyDescent="0.2">
      <c r="A4382"/>
      <c r="B4382"/>
      <c r="D4382"/>
      <c r="F4382"/>
      <c r="G4382"/>
      <c r="H4382"/>
      <c r="I4382"/>
      <c r="J4382"/>
      <c r="K4382"/>
      <c r="L4382"/>
      <c r="M4382"/>
      <c r="N4382"/>
      <c r="O4382"/>
      <c r="P4382"/>
      <c r="Q4382"/>
      <c r="R4382"/>
      <c r="S4382"/>
      <c r="T4382"/>
      <c r="U4382"/>
      <c r="V4382"/>
      <c r="W4382" s="115"/>
      <c r="AB4382" s="46"/>
      <c r="AC4382" s="46"/>
      <c r="AD4382" s="46"/>
      <c r="AE4382" s="46"/>
      <c r="AF4382" s="46"/>
    </row>
    <row r="4383" spans="1:32" x14ac:dyDescent="0.2">
      <c r="A4383"/>
      <c r="B4383"/>
      <c r="D4383"/>
      <c r="F4383"/>
      <c r="G4383"/>
      <c r="H4383"/>
      <c r="I4383"/>
      <c r="J4383"/>
      <c r="K4383"/>
      <c r="L4383"/>
      <c r="M4383"/>
      <c r="N4383"/>
      <c r="O4383"/>
      <c r="P4383"/>
      <c r="Q4383"/>
      <c r="R4383"/>
      <c r="S4383"/>
      <c r="T4383"/>
      <c r="U4383"/>
      <c r="V4383"/>
      <c r="W4383" s="115"/>
      <c r="AB4383" s="46"/>
      <c r="AC4383" s="46"/>
      <c r="AD4383" s="46"/>
      <c r="AE4383" s="46"/>
      <c r="AF4383" s="46"/>
    </row>
    <row r="4384" spans="1:32" x14ac:dyDescent="0.2">
      <c r="A4384"/>
      <c r="B4384"/>
      <c r="D4384"/>
      <c r="F4384"/>
      <c r="G4384"/>
      <c r="H4384"/>
      <c r="I4384"/>
      <c r="J4384"/>
      <c r="K4384"/>
      <c r="L4384"/>
      <c r="M4384"/>
      <c r="N4384"/>
      <c r="O4384"/>
      <c r="P4384"/>
      <c r="Q4384"/>
      <c r="R4384"/>
      <c r="S4384"/>
      <c r="T4384"/>
      <c r="U4384"/>
      <c r="V4384"/>
      <c r="W4384" s="115"/>
      <c r="AB4384" s="46"/>
      <c r="AC4384" s="46"/>
      <c r="AD4384" s="46"/>
      <c r="AE4384" s="46"/>
      <c r="AF4384" s="46"/>
    </row>
    <row r="4385" spans="1:32" x14ac:dyDescent="0.2">
      <c r="A4385"/>
      <c r="B4385"/>
      <c r="D4385"/>
      <c r="F4385"/>
      <c r="G4385"/>
      <c r="H4385"/>
      <c r="I4385"/>
      <c r="J4385"/>
      <c r="K4385"/>
      <c r="L4385"/>
      <c r="M4385"/>
      <c r="N4385"/>
      <c r="O4385"/>
      <c r="P4385"/>
      <c r="Q4385"/>
      <c r="R4385"/>
      <c r="S4385"/>
      <c r="T4385"/>
      <c r="U4385"/>
      <c r="V4385"/>
      <c r="W4385" s="115"/>
      <c r="AB4385" s="46"/>
      <c r="AC4385" s="46"/>
      <c r="AD4385" s="46"/>
      <c r="AE4385" s="46"/>
      <c r="AF4385" s="46"/>
    </row>
    <row r="4386" spans="1:32" x14ac:dyDescent="0.2">
      <c r="A4386"/>
      <c r="B4386"/>
      <c r="D4386"/>
      <c r="F4386"/>
      <c r="G4386"/>
      <c r="H4386"/>
      <c r="I4386"/>
      <c r="J4386"/>
      <c r="K4386"/>
      <c r="L4386"/>
      <c r="M4386"/>
      <c r="N4386"/>
      <c r="O4386"/>
      <c r="P4386"/>
      <c r="Q4386"/>
      <c r="R4386"/>
      <c r="S4386"/>
      <c r="T4386"/>
      <c r="U4386"/>
      <c r="V4386"/>
      <c r="W4386" s="115"/>
      <c r="AB4386" s="46"/>
      <c r="AC4386" s="46"/>
      <c r="AD4386" s="46"/>
      <c r="AE4386" s="46"/>
      <c r="AF4386" s="46"/>
    </row>
    <row r="4387" spans="1:32" x14ac:dyDescent="0.2">
      <c r="A4387"/>
      <c r="B4387"/>
      <c r="D4387"/>
      <c r="F4387"/>
      <c r="G4387"/>
      <c r="H4387"/>
      <c r="I4387"/>
      <c r="J4387"/>
      <c r="K4387"/>
      <c r="L4387"/>
      <c r="M4387"/>
      <c r="N4387"/>
      <c r="O4387"/>
      <c r="P4387"/>
      <c r="Q4387"/>
      <c r="R4387"/>
      <c r="S4387"/>
      <c r="T4387"/>
      <c r="U4387"/>
      <c r="V4387"/>
      <c r="W4387" s="115"/>
      <c r="AB4387" s="46"/>
      <c r="AC4387" s="46"/>
      <c r="AD4387" s="46"/>
      <c r="AE4387" s="46"/>
      <c r="AF4387" s="46"/>
    </row>
    <row r="4388" spans="1:32" x14ac:dyDescent="0.2">
      <c r="A4388"/>
      <c r="B4388"/>
      <c r="D4388"/>
      <c r="F4388"/>
      <c r="G4388"/>
      <c r="H4388"/>
      <c r="I4388"/>
      <c r="J4388"/>
      <c r="K4388"/>
      <c r="L4388"/>
      <c r="M4388"/>
      <c r="N4388"/>
      <c r="O4388"/>
      <c r="P4388"/>
      <c r="Q4388"/>
      <c r="R4388"/>
      <c r="S4388"/>
      <c r="T4388"/>
      <c r="U4388"/>
      <c r="V4388"/>
      <c r="W4388" s="115"/>
      <c r="AB4388" s="46"/>
      <c r="AC4388" s="46"/>
      <c r="AD4388" s="46"/>
      <c r="AE4388" s="46"/>
      <c r="AF4388" s="46"/>
    </row>
    <row r="4389" spans="1:32" x14ac:dyDescent="0.2">
      <c r="A4389"/>
      <c r="B4389"/>
      <c r="D4389"/>
      <c r="F4389"/>
      <c r="G4389"/>
      <c r="H4389"/>
      <c r="I4389"/>
      <c r="J4389"/>
      <c r="K4389"/>
      <c r="L4389"/>
      <c r="M4389"/>
      <c r="N4389"/>
      <c r="O4389"/>
      <c r="P4389"/>
      <c r="Q4389"/>
      <c r="R4389"/>
      <c r="S4389"/>
      <c r="T4389"/>
      <c r="U4389"/>
      <c r="V4389"/>
      <c r="W4389" s="115"/>
      <c r="AB4389" s="46"/>
      <c r="AC4389" s="46"/>
      <c r="AD4389" s="46"/>
      <c r="AE4389" s="46"/>
      <c r="AF4389" s="46"/>
    </row>
    <row r="4390" spans="1:32" x14ac:dyDescent="0.2">
      <c r="A4390"/>
      <c r="B4390"/>
      <c r="D4390"/>
      <c r="F4390"/>
      <c r="G4390"/>
      <c r="H4390"/>
      <c r="I4390"/>
      <c r="J4390"/>
      <c r="K4390"/>
      <c r="L4390"/>
      <c r="M4390"/>
      <c r="N4390"/>
      <c r="O4390"/>
      <c r="P4390"/>
      <c r="Q4390"/>
      <c r="R4390"/>
      <c r="S4390"/>
      <c r="T4390"/>
      <c r="U4390"/>
      <c r="V4390"/>
      <c r="W4390" s="115"/>
      <c r="AB4390" s="46"/>
      <c r="AC4390" s="46"/>
      <c r="AD4390" s="46"/>
      <c r="AE4390" s="46"/>
      <c r="AF4390" s="46"/>
    </row>
    <row r="4391" spans="1:32" x14ac:dyDescent="0.2">
      <c r="A4391"/>
      <c r="B4391"/>
      <c r="D4391"/>
      <c r="F4391"/>
      <c r="G4391"/>
      <c r="H4391"/>
      <c r="I4391"/>
      <c r="J4391"/>
      <c r="K4391"/>
      <c r="L4391"/>
      <c r="M4391"/>
      <c r="N4391"/>
      <c r="O4391"/>
      <c r="P4391"/>
      <c r="Q4391"/>
      <c r="R4391"/>
      <c r="S4391"/>
      <c r="T4391"/>
      <c r="U4391"/>
      <c r="V4391"/>
      <c r="W4391" s="115"/>
      <c r="AB4391" s="46"/>
      <c r="AC4391" s="46"/>
      <c r="AD4391" s="46"/>
      <c r="AE4391" s="46"/>
      <c r="AF4391" s="46"/>
    </row>
    <row r="4392" spans="1:32" x14ac:dyDescent="0.2">
      <c r="A4392"/>
      <c r="B4392"/>
      <c r="D4392"/>
      <c r="F4392"/>
      <c r="G4392"/>
      <c r="H4392"/>
      <c r="I4392"/>
      <c r="J4392"/>
      <c r="K4392"/>
      <c r="L4392"/>
      <c r="M4392"/>
      <c r="N4392"/>
      <c r="O4392"/>
      <c r="P4392"/>
      <c r="Q4392"/>
      <c r="R4392"/>
      <c r="S4392"/>
      <c r="T4392"/>
      <c r="U4392"/>
      <c r="V4392"/>
      <c r="W4392" s="115"/>
      <c r="AB4392" s="46"/>
      <c r="AC4392" s="46"/>
      <c r="AD4392" s="46"/>
      <c r="AE4392" s="46"/>
      <c r="AF4392" s="46"/>
    </row>
    <row r="4393" spans="1:32" x14ac:dyDescent="0.2">
      <c r="A4393"/>
      <c r="B4393"/>
      <c r="D4393"/>
      <c r="F4393"/>
      <c r="G4393"/>
      <c r="H4393"/>
      <c r="I4393"/>
      <c r="J4393"/>
      <c r="K4393"/>
      <c r="L4393"/>
      <c r="M4393"/>
      <c r="N4393"/>
      <c r="O4393"/>
      <c r="P4393"/>
      <c r="Q4393"/>
      <c r="R4393"/>
      <c r="S4393"/>
      <c r="T4393"/>
      <c r="U4393"/>
      <c r="V4393"/>
      <c r="W4393" s="115"/>
      <c r="AB4393" s="46"/>
      <c r="AC4393" s="46"/>
      <c r="AD4393" s="46"/>
      <c r="AE4393" s="46"/>
      <c r="AF4393" s="46"/>
    </row>
    <row r="4394" spans="1:32" x14ac:dyDescent="0.2">
      <c r="A4394"/>
      <c r="B4394"/>
      <c r="D4394"/>
      <c r="F4394"/>
      <c r="G4394"/>
      <c r="H4394"/>
      <c r="I4394"/>
      <c r="J4394"/>
      <c r="K4394"/>
      <c r="L4394"/>
      <c r="M4394"/>
      <c r="N4394"/>
      <c r="O4394"/>
      <c r="P4394"/>
      <c r="Q4394"/>
      <c r="R4394"/>
      <c r="S4394"/>
      <c r="T4394"/>
      <c r="U4394"/>
      <c r="V4394"/>
      <c r="W4394" s="115"/>
      <c r="AB4394" s="46"/>
      <c r="AC4394" s="46"/>
      <c r="AD4394" s="46"/>
      <c r="AE4394" s="46"/>
      <c r="AF4394" s="46"/>
    </row>
    <row r="4395" spans="1:32" x14ac:dyDescent="0.2">
      <c r="A4395"/>
      <c r="B4395"/>
      <c r="D4395"/>
      <c r="F4395"/>
      <c r="G4395"/>
      <c r="H4395"/>
      <c r="I4395"/>
      <c r="J4395"/>
      <c r="K4395"/>
      <c r="L4395"/>
      <c r="M4395"/>
      <c r="N4395"/>
      <c r="O4395"/>
      <c r="P4395"/>
      <c r="Q4395"/>
      <c r="R4395"/>
      <c r="S4395"/>
      <c r="T4395"/>
      <c r="U4395"/>
      <c r="V4395"/>
      <c r="W4395" s="115"/>
      <c r="AB4395" s="46"/>
      <c r="AC4395" s="46"/>
      <c r="AD4395" s="46"/>
      <c r="AE4395" s="46"/>
      <c r="AF4395" s="46"/>
    </row>
    <row r="4396" spans="1:32" x14ac:dyDescent="0.2">
      <c r="A4396"/>
      <c r="B4396"/>
      <c r="D4396"/>
      <c r="F4396"/>
      <c r="G4396"/>
      <c r="H4396"/>
      <c r="I4396"/>
      <c r="J4396"/>
      <c r="K4396"/>
      <c r="L4396"/>
      <c r="M4396"/>
      <c r="N4396"/>
      <c r="O4396"/>
      <c r="P4396"/>
      <c r="Q4396"/>
      <c r="R4396"/>
      <c r="S4396"/>
      <c r="T4396"/>
      <c r="U4396"/>
      <c r="V4396"/>
      <c r="W4396" s="115"/>
      <c r="AB4396" s="46"/>
      <c r="AC4396" s="46"/>
      <c r="AD4396" s="46"/>
      <c r="AE4396" s="46"/>
      <c r="AF4396" s="46"/>
    </row>
    <row r="4397" spans="1:32" x14ac:dyDescent="0.2">
      <c r="A4397"/>
      <c r="B4397"/>
      <c r="D4397"/>
      <c r="F4397"/>
      <c r="G4397"/>
      <c r="H4397"/>
      <c r="I4397"/>
      <c r="J4397"/>
      <c r="K4397"/>
      <c r="L4397"/>
      <c r="M4397"/>
      <c r="N4397"/>
      <c r="O4397"/>
      <c r="P4397"/>
      <c r="Q4397"/>
      <c r="R4397"/>
      <c r="S4397"/>
      <c r="T4397"/>
      <c r="U4397"/>
      <c r="V4397"/>
      <c r="W4397" s="115"/>
      <c r="AB4397" s="46"/>
      <c r="AC4397" s="46"/>
      <c r="AD4397" s="46"/>
      <c r="AE4397" s="46"/>
      <c r="AF4397" s="46"/>
    </row>
    <row r="4398" spans="1:32" x14ac:dyDescent="0.2">
      <c r="A4398"/>
      <c r="B4398"/>
      <c r="D4398"/>
      <c r="F4398"/>
      <c r="G4398"/>
      <c r="H4398"/>
      <c r="I4398"/>
      <c r="J4398"/>
      <c r="K4398"/>
      <c r="L4398"/>
      <c r="M4398"/>
      <c r="N4398"/>
      <c r="O4398"/>
      <c r="P4398"/>
      <c r="Q4398"/>
      <c r="R4398"/>
      <c r="S4398"/>
      <c r="T4398"/>
      <c r="U4398"/>
      <c r="V4398"/>
      <c r="W4398" s="115"/>
      <c r="AB4398" s="46"/>
      <c r="AC4398" s="46"/>
      <c r="AD4398" s="46"/>
      <c r="AE4398" s="46"/>
      <c r="AF4398" s="46"/>
    </row>
    <row r="4399" spans="1:32" x14ac:dyDescent="0.2">
      <c r="A4399"/>
      <c r="B4399"/>
      <c r="D4399"/>
      <c r="F4399"/>
      <c r="G4399"/>
      <c r="H4399"/>
      <c r="I4399"/>
      <c r="J4399"/>
      <c r="K4399"/>
      <c r="L4399"/>
      <c r="M4399"/>
      <c r="N4399"/>
      <c r="O4399"/>
      <c r="P4399"/>
      <c r="Q4399"/>
      <c r="R4399"/>
      <c r="S4399"/>
      <c r="T4399"/>
      <c r="U4399"/>
      <c r="V4399"/>
      <c r="W4399" s="115"/>
      <c r="AB4399" s="46"/>
      <c r="AC4399" s="46"/>
      <c r="AD4399" s="46"/>
      <c r="AE4399" s="46"/>
      <c r="AF4399" s="46"/>
    </row>
    <row r="4400" spans="1:32" x14ac:dyDescent="0.2">
      <c r="A4400"/>
      <c r="B4400"/>
      <c r="D4400"/>
      <c r="F4400"/>
      <c r="G4400"/>
      <c r="H4400"/>
      <c r="I4400"/>
      <c r="J4400"/>
      <c r="K4400"/>
      <c r="L4400"/>
      <c r="M4400"/>
      <c r="N4400"/>
      <c r="O4400"/>
      <c r="P4400"/>
      <c r="Q4400"/>
      <c r="R4400"/>
      <c r="S4400"/>
      <c r="T4400"/>
      <c r="U4400"/>
      <c r="V4400"/>
      <c r="W4400" s="115"/>
      <c r="AB4400" s="46"/>
      <c r="AC4400" s="46"/>
      <c r="AD4400" s="46"/>
      <c r="AE4400" s="46"/>
      <c r="AF4400" s="46"/>
    </row>
    <row r="4401" spans="1:32" x14ac:dyDescent="0.2">
      <c r="A4401"/>
      <c r="B4401"/>
      <c r="D4401"/>
      <c r="F4401"/>
      <c r="G4401"/>
      <c r="H4401"/>
      <c r="I4401"/>
      <c r="J4401"/>
      <c r="K4401"/>
      <c r="L4401"/>
      <c r="M4401"/>
      <c r="N4401"/>
      <c r="O4401"/>
      <c r="P4401"/>
      <c r="Q4401"/>
      <c r="R4401"/>
      <c r="S4401"/>
      <c r="T4401"/>
      <c r="U4401"/>
      <c r="V4401"/>
      <c r="W4401" s="115"/>
      <c r="AB4401" s="46"/>
      <c r="AC4401" s="46"/>
      <c r="AD4401" s="46"/>
      <c r="AE4401" s="46"/>
      <c r="AF4401" s="46"/>
    </row>
    <row r="4402" spans="1:32" x14ac:dyDescent="0.2">
      <c r="A4402"/>
      <c r="B4402"/>
      <c r="D4402"/>
      <c r="F4402"/>
      <c r="G4402"/>
      <c r="H4402"/>
      <c r="I4402"/>
      <c r="J4402"/>
      <c r="K4402"/>
      <c r="L4402"/>
      <c r="M4402"/>
      <c r="N4402"/>
      <c r="O4402"/>
      <c r="P4402"/>
      <c r="Q4402"/>
      <c r="R4402"/>
      <c r="S4402"/>
      <c r="T4402"/>
      <c r="U4402"/>
      <c r="V4402"/>
      <c r="W4402" s="115"/>
      <c r="AB4402" s="46"/>
      <c r="AC4402" s="46"/>
      <c r="AD4402" s="46"/>
      <c r="AE4402" s="46"/>
      <c r="AF4402" s="46"/>
    </row>
    <row r="4403" spans="1:32" x14ac:dyDescent="0.2">
      <c r="A4403"/>
      <c r="B4403"/>
      <c r="D4403"/>
      <c r="F4403"/>
      <c r="G4403"/>
      <c r="H4403"/>
      <c r="I4403"/>
      <c r="J4403"/>
      <c r="K4403"/>
      <c r="L4403"/>
      <c r="M4403"/>
      <c r="N4403"/>
      <c r="O4403"/>
      <c r="P4403"/>
      <c r="Q4403"/>
      <c r="R4403"/>
      <c r="S4403"/>
      <c r="T4403"/>
      <c r="U4403"/>
      <c r="V4403"/>
      <c r="W4403" s="115"/>
      <c r="AB4403" s="46"/>
      <c r="AC4403" s="46"/>
      <c r="AD4403" s="46"/>
      <c r="AE4403" s="46"/>
      <c r="AF4403" s="46"/>
    </row>
    <row r="4404" spans="1:32" x14ac:dyDescent="0.2">
      <c r="A4404"/>
      <c r="B4404"/>
      <c r="D4404"/>
      <c r="F4404"/>
      <c r="G4404"/>
      <c r="H4404"/>
      <c r="I4404"/>
      <c r="J4404"/>
      <c r="K4404"/>
      <c r="L4404"/>
      <c r="M4404"/>
      <c r="N4404"/>
      <c r="O4404"/>
      <c r="P4404"/>
      <c r="Q4404"/>
      <c r="R4404"/>
      <c r="S4404"/>
      <c r="T4404"/>
      <c r="U4404"/>
      <c r="V4404"/>
      <c r="W4404" s="115"/>
      <c r="AB4404" s="46"/>
      <c r="AC4404" s="46"/>
      <c r="AD4404" s="46"/>
      <c r="AE4404" s="46"/>
      <c r="AF4404" s="46"/>
    </row>
    <row r="4405" spans="1:32" x14ac:dyDescent="0.2">
      <c r="A4405"/>
      <c r="B4405"/>
      <c r="D4405"/>
      <c r="F4405"/>
      <c r="G4405"/>
      <c r="H4405"/>
      <c r="I4405"/>
      <c r="J4405"/>
      <c r="K4405"/>
      <c r="L4405"/>
      <c r="M4405"/>
      <c r="N4405"/>
      <c r="O4405"/>
      <c r="P4405"/>
      <c r="Q4405"/>
      <c r="R4405"/>
      <c r="S4405"/>
      <c r="T4405"/>
      <c r="U4405"/>
      <c r="V4405"/>
      <c r="W4405" s="115"/>
      <c r="AB4405" s="46"/>
      <c r="AC4405" s="46"/>
      <c r="AD4405" s="46"/>
      <c r="AE4405" s="46"/>
      <c r="AF4405" s="46"/>
    </row>
    <row r="4406" spans="1:32" x14ac:dyDescent="0.2">
      <c r="A4406"/>
      <c r="B4406"/>
      <c r="D4406"/>
      <c r="F4406"/>
      <c r="G4406"/>
      <c r="H4406"/>
      <c r="I4406"/>
      <c r="J4406"/>
      <c r="K4406"/>
      <c r="L4406"/>
      <c r="M4406"/>
      <c r="N4406"/>
      <c r="O4406"/>
      <c r="P4406"/>
      <c r="Q4406"/>
      <c r="R4406"/>
      <c r="S4406"/>
      <c r="T4406"/>
      <c r="U4406"/>
      <c r="V4406"/>
      <c r="W4406" s="115"/>
      <c r="AB4406" s="46"/>
      <c r="AC4406" s="46"/>
      <c r="AD4406" s="46"/>
      <c r="AE4406" s="46"/>
      <c r="AF4406" s="46"/>
    </row>
    <row r="4407" spans="1:32" x14ac:dyDescent="0.2">
      <c r="A4407"/>
      <c r="B4407"/>
      <c r="D4407"/>
      <c r="F4407"/>
      <c r="G4407"/>
      <c r="H4407"/>
      <c r="I4407"/>
      <c r="J4407"/>
      <c r="K4407"/>
      <c r="L4407"/>
      <c r="M4407"/>
      <c r="N4407"/>
      <c r="O4407"/>
      <c r="P4407"/>
      <c r="Q4407"/>
      <c r="R4407"/>
      <c r="S4407"/>
      <c r="T4407"/>
      <c r="U4407"/>
      <c r="V4407"/>
      <c r="W4407" s="115"/>
      <c r="AB4407" s="46"/>
      <c r="AC4407" s="46"/>
      <c r="AD4407" s="46"/>
      <c r="AE4407" s="46"/>
      <c r="AF4407" s="46"/>
    </row>
    <row r="4408" spans="1:32" x14ac:dyDescent="0.2">
      <c r="A4408"/>
      <c r="B4408"/>
      <c r="D4408"/>
      <c r="F4408"/>
      <c r="G4408"/>
      <c r="H4408"/>
      <c r="I4408"/>
      <c r="J4408"/>
      <c r="K4408"/>
      <c r="L4408"/>
      <c r="M4408"/>
      <c r="N4408"/>
      <c r="O4408"/>
      <c r="P4408"/>
      <c r="Q4408"/>
      <c r="R4408"/>
      <c r="S4408"/>
      <c r="T4408"/>
      <c r="U4408"/>
      <c r="V4408"/>
      <c r="W4408" s="115"/>
      <c r="AB4408" s="46"/>
      <c r="AC4408" s="46"/>
      <c r="AD4408" s="46"/>
      <c r="AE4408" s="46"/>
      <c r="AF4408" s="46"/>
    </row>
    <row r="4409" spans="1:32" x14ac:dyDescent="0.2">
      <c r="A4409"/>
      <c r="B4409"/>
      <c r="D4409"/>
      <c r="F4409"/>
      <c r="G4409"/>
      <c r="H4409"/>
      <c r="I4409"/>
      <c r="J4409"/>
      <c r="K4409"/>
      <c r="L4409"/>
      <c r="M4409"/>
      <c r="N4409"/>
      <c r="O4409"/>
      <c r="P4409"/>
      <c r="Q4409"/>
      <c r="R4409"/>
      <c r="S4409"/>
      <c r="T4409"/>
      <c r="U4409"/>
      <c r="V4409"/>
      <c r="W4409" s="115"/>
      <c r="AB4409" s="46"/>
      <c r="AC4409" s="46"/>
      <c r="AD4409" s="46"/>
      <c r="AE4409" s="46"/>
      <c r="AF4409" s="46"/>
    </row>
    <row r="4410" spans="1:32" x14ac:dyDescent="0.2">
      <c r="A4410"/>
      <c r="B4410"/>
      <c r="D4410"/>
      <c r="F4410"/>
      <c r="G4410"/>
      <c r="H4410"/>
      <c r="I4410"/>
      <c r="J4410"/>
      <c r="K4410"/>
      <c r="L4410"/>
      <c r="M4410"/>
      <c r="N4410"/>
      <c r="O4410"/>
      <c r="P4410"/>
      <c r="Q4410"/>
      <c r="R4410"/>
      <c r="S4410"/>
      <c r="T4410"/>
      <c r="U4410"/>
      <c r="V4410"/>
      <c r="W4410" s="115"/>
      <c r="AB4410" s="46"/>
      <c r="AC4410" s="46"/>
      <c r="AD4410" s="46"/>
      <c r="AE4410" s="46"/>
      <c r="AF4410" s="46"/>
    </row>
    <row r="4411" spans="1:32" x14ac:dyDescent="0.2">
      <c r="A4411"/>
      <c r="B4411"/>
      <c r="D4411"/>
      <c r="F4411"/>
      <c r="G4411"/>
      <c r="H4411"/>
      <c r="I4411"/>
      <c r="J4411"/>
      <c r="K4411"/>
      <c r="L4411"/>
      <c r="M4411"/>
      <c r="N4411"/>
      <c r="O4411"/>
      <c r="P4411"/>
      <c r="Q4411"/>
      <c r="R4411"/>
      <c r="S4411"/>
      <c r="T4411"/>
      <c r="U4411"/>
      <c r="V4411"/>
      <c r="W4411" s="115"/>
      <c r="AB4411" s="46"/>
      <c r="AC4411" s="46"/>
      <c r="AD4411" s="46"/>
      <c r="AE4411" s="46"/>
      <c r="AF4411" s="46"/>
    </row>
    <row r="4412" spans="1:32" x14ac:dyDescent="0.2">
      <c r="A4412"/>
      <c r="B4412"/>
      <c r="D4412"/>
      <c r="F4412"/>
      <c r="G4412"/>
      <c r="H4412"/>
      <c r="I4412"/>
      <c r="J4412"/>
      <c r="K4412"/>
      <c r="L4412"/>
      <c r="M4412"/>
      <c r="N4412"/>
      <c r="O4412"/>
      <c r="P4412"/>
      <c r="Q4412"/>
      <c r="R4412"/>
      <c r="S4412"/>
      <c r="T4412"/>
      <c r="U4412"/>
      <c r="V4412"/>
      <c r="W4412" s="115"/>
      <c r="AB4412" s="46"/>
      <c r="AC4412" s="46"/>
      <c r="AD4412" s="46"/>
      <c r="AE4412" s="46"/>
      <c r="AF4412" s="46"/>
    </row>
    <row r="4413" spans="1:32" x14ac:dyDescent="0.2">
      <c r="A4413"/>
      <c r="B4413"/>
      <c r="D4413"/>
      <c r="F4413"/>
      <c r="G4413"/>
      <c r="H4413"/>
      <c r="I4413"/>
      <c r="J4413"/>
      <c r="K4413"/>
      <c r="L4413"/>
      <c r="M4413"/>
      <c r="N4413"/>
      <c r="O4413"/>
      <c r="P4413"/>
      <c r="Q4413"/>
      <c r="R4413"/>
      <c r="S4413"/>
      <c r="T4413"/>
      <c r="U4413"/>
      <c r="V4413"/>
      <c r="W4413" s="115"/>
      <c r="AB4413" s="46"/>
      <c r="AC4413" s="46"/>
      <c r="AD4413" s="46"/>
      <c r="AE4413" s="46"/>
      <c r="AF4413" s="46"/>
    </row>
    <row r="4414" spans="1:32" x14ac:dyDescent="0.2">
      <c r="A4414"/>
      <c r="B4414"/>
      <c r="D4414"/>
      <c r="F4414"/>
      <c r="G4414"/>
      <c r="H4414"/>
      <c r="I4414"/>
      <c r="J4414"/>
      <c r="K4414"/>
      <c r="L4414"/>
      <c r="M4414"/>
      <c r="N4414"/>
      <c r="O4414"/>
      <c r="P4414"/>
      <c r="Q4414"/>
      <c r="R4414"/>
      <c r="S4414"/>
      <c r="T4414"/>
      <c r="U4414"/>
      <c r="V4414"/>
      <c r="W4414" s="115"/>
      <c r="AB4414" s="46"/>
      <c r="AC4414" s="46"/>
      <c r="AD4414" s="46"/>
      <c r="AE4414" s="46"/>
      <c r="AF4414" s="46"/>
    </row>
    <row r="4415" spans="1:32" x14ac:dyDescent="0.2">
      <c r="A4415"/>
      <c r="B4415"/>
      <c r="D4415"/>
      <c r="F4415"/>
      <c r="G4415"/>
      <c r="H4415"/>
      <c r="I4415"/>
      <c r="J4415"/>
      <c r="K4415"/>
      <c r="L4415"/>
      <c r="M4415"/>
      <c r="N4415"/>
      <c r="O4415"/>
      <c r="P4415"/>
      <c r="Q4415"/>
      <c r="R4415"/>
      <c r="S4415"/>
      <c r="T4415"/>
      <c r="U4415"/>
      <c r="V4415"/>
      <c r="W4415" s="115"/>
      <c r="AB4415" s="46"/>
      <c r="AC4415" s="46"/>
      <c r="AD4415" s="46"/>
      <c r="AE4415" s="46"/>
      <c r="AF4415" s="46"/>
    </row>
    <row r="4416" spans="1:32" x14ac:dyDescent="0.2">
      <c r="A4416"/>
      <c r="B4416"/>
      <c r="D4416"/>
      <c r="F4416"/>
      <c r="G4416"/>
      <c r="H4416"/>
      <c r="I4416"/>
      <c r="J4416"/>
      <c r="K4416"/>
      <c r="L4416"/>
      <c r="M4416"/>
      <c r="N4416"/>
      <c r="O4416"/>
      <c r="P4416"/>
      <c r="Q4416"/>
      <c r="R4416"/>
      <c r="S4416"/>
      <c r="T4416"/>
      <c r="U4416"/>
      <c r="V4416"/>
      <c r="W4416" s="115"/>
      <c r="AB4416" s="46"/>
      <c r="AC4416" s="46"/>
      <c r="AD4416" s="46"/>
      <c r="AE4416" s="46"/>
      <c r="AF4416" s="46"/>
    </row>
    <row r="4417" spans="1:32" x14ac:dyDescent="0.2">
      <c r="A4417"/>
      <c r="B4417"/>
      <c r="D4417"/>
      <c r="F4417"/>
      <c r="G4417"/>
      <c r="H4417"/>
      <c r="I4417"/>
      <c r="J4417"/>
      <c r="K4417"/>
      <c r="L4417"/>
      <c r="M4417"/>
      <c r="N4417"/>
      <c r="O4417"/>
      <c r="P4417"/>
      <c r="Q4417"/>
      <c r="R4417"/>
      <c r="S4417"/>
      <c r="T4417"/>
      <c r="U4417"/>
      <c r="V4417"/>
      <c r="W4417" s="115"/>
      <c r="AB4417" s="46"/>
      <c r="AC4417" s="46"/>
      <c r="AD4417" s="46"/>
      <c r="AE4417" s="46"/>
      <c r="AF4417" s="46"/>
    </row>
    <row r="4418" spans="1:32" x14ac:dyDescent="0.2">
      <c r="A4418"/>
      <c r="B4418"/>
      <c r="D4418"/>
      <c r="F4418"/>
      <c r="G4418"/>
      <c r="H4418"/>
      <c r="I4418"/>
      <c r="J4418"/>
      <c r="K4418"/>
      <c r="L4418"/>
      <c r="M4418"/>
      <c r="N4418"/>
      <c r="O4418"/>
      <c r="P4418"/>
      <c r="Q4418"/>
      <c r="R4418"/>
      <c r="S4418"/>
      <c r="T4418"/>
      <c r="U4418"/>
      <c r="V4418"/>
      <c r="W4418" s="115"/>
      <c r="AB4418" s="46"/>
      <c r="AC4418" s="46"/>
      <c r="AD4418" s="46"/>
      <c r="AE4418" s="46"/>
      <c r="AF4418" s="46"/>
    </row>
    <row r="4419" spans="1:32" x14ac:dyDescent="0.2">
      <c r="A4419"/>
      <c r="B4419"/>
      <c r="D4419"/>
      <c r="F4419"/>
      <c r="G4419"/>
      <c r="H4419"/>
      <c r="I4419"/>
      <c r="J4419"/>
      <c r="K4419"/>
      <c r="L4419"/>
      <c r="M4419"/>
      <c r="N4419"/>
      <c r="O4419"/>
      <c r="P4419"/>
      <c r="Q4419"/>
      <c r="R4419"/>
      <c r="S4419"/>
      <c r="T4419"/>
      <c r="U4419"/>
      <c r="V4419"/>
      <c r="W4419" s="115"/>
      <c r="AB4419" s="46"/>
      <c r="AC4419" s="46"/>
      <c r="AD4419" s="46"/>
      <c r="AE4419" s="46"/>
      <c r="AF4419" s="46"/>
    </row>
    <row r="4420" spans="1:32" x14ac:dyDescent="0.2">
      <c r="A4420"/>
      <c r="B4420"/>
      <c r="D4420"/>
      <c r="F4420"/>
      <c r="G4420"/>
      <c r="H4420"/>
      <c r="I4420"/>
      <c r="J4420"/>
      <c r="K4420"/>
      <c r="L4420"/>
      <c r="M4420"/>
      <c r="N4420"/>
      <c r="O4420"/>
      <c r="P4420"/>
      <c r="Q4420"/>
      <c r="R4420"/>
      <c r="S4420"/>
      <c r="T4420"/>
      <c r="U4420"/>
      <c r="V4420"/>
      <c r="W4420" s="115"/>
      <c r="AB4420" s="46"/>
      <c r="AC4420" s="46"/>
      <c r="AD4420" s="46"/>
      <c r="AE4420" s="46"/>
      <c r="AF4420" s="46"/>
    </row>
    <row r="4421" spans="1:32" x14ac:dyDescent="0.2">
      <c r="A4421"/>
      <c r="B4421"/>
      <c r="D4421"/>
      <c r="F4421"/>
      <c r="G4421"/>
      <c r="H4421"/>
      <c r="I4421"/>
      <c r="J4421"/>
      <c r="K4421"/>
      <c r="L4421"/>
      <c r="M4421"/>
      <c r="N4421"/>
      <c r="O4421"/>
      <c r="P4421"/>
      <c r="Q4421"/>
      <c r="R4421"/>
      <c r="S4421"/>
      <c r="T4421"/>
      <c r="U4421"/>
      <c r="V4421"/>
      <c r="W4421" s="115"/>
      <c r="AB4421" s="46"/>
      <c r="AC4421" s="46"/>
      <c r="AD4421" s="46"/>
      <c r="AE4421" s="46"/>
      <c r="AF4421" s="46"/>
    </row>
    <row r="4422" spans="1:32" x14ac:dyDescent="0.2">
      <c r="A4422"/>
      <c r="B4422"/>
      <c r="D4422"/>
      <c r="F4422"/>
      <c r="G4422"/>
      <c r="H4422"/>
      <c r="I4422"/>
      <c r="J4422"/>
      <c r="K4422"/>
      <c r="L4422"/>
      <c r="M4422"/>
      <c r="N4422"/>
      <c r="O4422"/>
      <c r="P4422"/>
      <c r="Q4422"/>
      <c r="R4422"/>
      <c r="S4422"/>
      <c r="T4422"/>
      <c r="U4422"/>
      <c r="V4422"/>
      <c r="W4422" s="115"/>
      <c r="AB4422" s="46"/>
      <c r="AC4422" s="46"/>
      <c r="AD4422" s="46"/>
      <c r="AE4422" s="46"/>
      <c r="AF4422" s="46"/>
    </row>
    <row r="4423" spans="1:32" x14ac:dyDescent="0.2">
      <c r="A4423"/>
      <c r="B4423"/>
      <c r="D4423"/>
      <c r="F4423"/>
      <c r="G4423"/>
      <c r="H4423"/>
      <c r="I4423"/>
      <c r="J4423"/>
      <c r="K4423"/>
      <c r="L4423"/>
      <c r="M4423"/>
      <c r="N4423"/>
      <c r="O4423"/>
      <c r="P4423"/>
      <c r="Q4423"/>
      <c r="R4423"/>
      <c r="S4423"/>
      <c r="T4423"/>
      <c r="U4423"/>
      <c r="V4423"/>
      <c r="W4423" s="115"/>
      <c r="AB4423" s="46"/>
      <c r="AC4423" s="46"/>
      <c r="AD4423" s="46"/>
      <c r="AE4423" s="46"/>
      <c r="AF4423" s="46"/>
    </row>
    <row r="4424" spans="1:32" x14ac:dyDescent="0.2">
      <c r="A4424"/>
      <c r="B4424"/>
      <c r="D4424"/>
      <c r="F4424"/>
      <c r="G4424"/>
      <c r="H4424"/>
      <c r="I4424"/>
      <c r="J4424"/>
      <c r="K4424"/>
      <c r="L4424"/>
      <c r="M4424"/>
      <c r="N4424"/>
      <c r="O4424"/>
      <c r="P4424"/>
      <c r="Q4424"/>
      <c r="R4424"/>
      <c r="S4424"/>
      <c r="T4424"/>
      <c r="U4424"/>
      <c r="V4424"/>
      <c r="W4424" s="115"/>
      <c r="AB4424" s="46"/>
      <c r="AC4424" s="46"/>
      <c r="AD4424" s="46"/>
      <c r="AE4424" s="46"/>
      <c r="AF4424" s="46"/>
    </row>
    <row r="4425" spans="1:32" x14ac:dyDescent="0.2">
      <c r="A4425"/>
      <c r="B4425"/>
      <c r="D4425"/>
      <c r="F4425"/>
      <c r="G4425"/>
      <c r="H4425"/>
      <c r="I4425"/>
      <c r="J4425"/>
      <c r="K4425"/>
      <c r="L4425"/>
      <c r="M4425"/>
      <c r="N4425"/>
      <c r="O4425"/>
      <c r="P4425"/>
      <c r="Q4425"/>
      <c r="R4425"/>
      <c r="S4425"/>
      <c r="T4425"/>
      <c r="U4425"/>
      <c r="V4425"/>
      <c r="W4425" s="115"/>
      <c r="AB4425" s="46"/>
      <c r="AC4425" s="46"/>
      <c r="AD4425" s="46"/>
      <c r="AE4425" s="46"/>
      <c r="AF4425" s="46"/>
    </row>
    <row r="4426" spans="1:32" x14ac:dyDescent="0.2">
      <c r="A4426"/>
      <c r="B4426"/>
      <c r="D4426"/>
      <c r="F4426"/>
      <c r="G4426"/>
      <c r="H4426"/>
      <c r="I4426"/>
      <c r="J4426"/>
      <c r="K4426"/>
      <c r="L4426"/>
      <c r="M4426"/>
      <c r="N4426"/>
      <c r="O4426"/>
      <c r="P4426"/>
      <c r="Q4426"/>
      <c r="R4426"/>
      <c r="S4426"/>
      <c r="T4426"/>
      <c r="U4426"/>
      <c r="V4426"/>
      <c r="W4426" s="115"/>
      <c r="AB4426" s="46"/>
      <c r="AC4426" s="46"/>
      <c r="AD4426" s="46"/>
      <c r="AE4426" s="46"/>
      <c r="AF4426" s="46"/>
    </row>
    <row r="4427" spans="1:32" x14ac:dyDescent="0.2">
      <c r="A4427"/>
      <c r="B4427"/>
      <c r="D4427"/>
      <c r="F4427"/>
      <c r="G4427"/>
      <c r="H4427"/>
      <c r="I4427"/>
      <c r="J4427"/>
      <c r="K4427"/>
      <c r="L4427"/>
      <c r="M4427"/>
      <c r="N4427"/>
      <c r="O4427"/>
      <c r="P4427"/>
      <c r="Q4427"/>
      <c r="R4427"/>
      <c r="S4427"/>
      <c r="T4427"/>
      <c r="U4427"/>
      <c r="V4427"/>
      <c r="W4427" s="115"/>
      <c r="AB4427" s="46"/>
      <c r="AC4427" s="46"/>
      <c r="AD4427" s="46"/>
      <c r="AE4427" s="46"/>
      <c r="AF4427" s="46"/>
    </row>
    <row r="4428" spans="1:32" x14ac:dyDescent="0.2">
      <c r="A4428"/>
      <c r="B4428"/>
      <c r="D4428"/>
      <c r="F4428"/>
      <c r="G4428"/>
      <c r="H4428"/>
      <c r="I4428"/>
      <c r="J4428"/>
      <c r="K4428"/>
      <c r="L4428"/>
      <c r="M4428"/>
      <c r="N4428"/>
      <c r="O4428"/>
      <c r="P4428"/>
      <c r="Q4428"/>
      <c r="R4428"/>
      <c r="S4428"/>
      <c r="T4428"/>
      <c r="U4428"/>
      <c r="V4428"/>
      <c r="W4428" s="115"/>
      <c r="AB4428" s="46"/>
      <c r="AC4428" s="46"/>
      <c r="AD4428" s="46"/>
      <c r="AE4428" s="46"/>
      <c r="AF4428" s="46"/>
    </row>
    <row r="4429" spans="1:32" x14ac:dyDescent="0.2">
      <c r="A4429"/>
      <c r="B4429"/>
      <c r="D4429"/>
      <c r="F4429"/>
      <c r="G4429"/>
      <c r="H4429"/>
      <c r="I4429"/>
      <c r="J4429"/>
      <c r="K4429"/>
      <c r="L4429"/>
      <c r="M4429"/>
      <c r="N4429"/>
      <c r="O4429"/>
      <c r="P4429"/>
      <c r="Q4429"/>
      <c r="R4429"/>
      <c r="S4429"/>
      <c r="T4429"/>
      <c r="U4429"/>
      <c r="V4429"/>
      <c r="W4429" s="115"/>
      <c r="AB4429" s="46"/>
      <c r="AC4429" s="46"/>
      <c r="AD4429" s="46"/>
      <c r="AE4429" s="46"/>
      <c r="AF4429" s="46"/>
    </row>
    <row r="4430" spans="1:32" x14ac:dyDescent="0.2">
      <c r="A4430"/>
      <c r="B4430"/>
      <c r="D4430"/>
      <c r="F4430"/>
      <c r="G4430"/>
      <c r="H4430"/>
      <c r="I4430"/>
      <c r="J4430"/>
      <c r="K4430"/>
      <c r="L4430"/>
      <c r="M4430"/>
      <c r="N4430"/>
      <c r="O4430"/>
      <c r="P4430"/>
      <c r="Q4430"/>
      <c r="R4430"/>
      <c r="S4430"/>
      <c r="T4430"/>
      <c r="U4430"/>
      <c r="V4430"/>
      <c r="W4430" s="115"/>
      <c r="AB4430" s="46"/>
      <c r="AC4430" s="46"/>
      <c r="AD4430" s="46"/>
      <c r="AE4430" s="46"/>
      <c r="AF4430" s="46"/>
    </row>
    <row r="4431" spans="1:32" x14ac:dyDescent="0.2">
      <c r="A4431"/>
      <c r="B4431"/>
      <c r="D4431"/>
      <c r="F4431"/>
      <c r="G4431"/>
      <c r="H4431"/>
      <c r="I4431"/>
      <c r="J4431"/>
      <c r="K4431"/>
      <c r="L4431"/>
      <c r="M4431"/>
      <c r="N4431"/>
      <c r="O4431"/>
      <c r="P4431"/>
      <c r="Q4431"/>
      <c r="R4431"/>
      <c r="S4431"/>
      <c r="T4431"/>
      <c r="U4431"/>
      <c r="V4431"/>
      <c r="W4431" s="115"/>
      <c r="AB4431" s="46"/>
      <c r="AC4431" s="46"/>
      <c r="AD4431" s="46"/>
      <c r="AE4431" s="46"/>
      <c r="AF4431" s="46"/>
    </row>
    <row r="4432" spans="1:32" x14ac:dyDescent="0.2">
      <c r="A4432"/>
      <c r="B4432"/>
      <c r="D4432"/>
      <c r="F4432"/>
      <c r="G4432"/>
      <c r="H4432"/>
      <c r="I4432"/>
      <c r="J4432"/>
      <c r="K4432"/>
      <c r="L4432"/>
      <c r="M4432"/>
      <c r="N4432"/>
      <c r="O4432"/>
      <c r="P4432"/>
      <c r="Q4432"/>
      <c r="R4432"/>
      <c r="S4432"/>
      <c r="T4432"/>
      <c r="U4432"/>
      <c r="V4432"/>
      <c r="W4432" s="115"/>
      <c r="AB4432" s="46"/>
      <c r="AC4432" s="46"/>
      <c r="AD4432" s="46"/>
      <c r="AE4432" s="46"/>
      <c r="AF4432" s="46"/>
    </row>
    <row r="4433" spans="1:32" x14ac:dyDescent="0.2">
      <c r="A4433"/>
      <c r="B4433"/>
      <c r="D4433"/>
      <c r="F4433"/>
      <c r="G4433"/>
      <c r="H4433"/>
      <c r="I4433"/>
      <c r="J4433"/>
      <c r="K4433"/>
      <c r="L4433"/>
      <c r="M4433"/>
      <c r="N4433"/>
      <c r="O4433"/>
      <c r="P4433"/>
      <c r="Q4433"/>
      <c r="R4433"/>
      <c r="S4433"/>
      <c r="T4433"/>
      <c r="U4433"/>
      <c r="V4433"/>
      <c r="W4433" s="115"/>
      <c r="AB4433" s="46"/>
      <c r="AC4433" s="46"/>
      <c r="AD4433" s="46"/>
      <c r="AE4433" s="46"/>
      <c r="AF4433" s="46"/>
    </row>
    <row r="4434" spans="1:32" x14ac:dyDescent="0.2">
      <c r="A4434"/>
      <c r="B4434"/>
      <c r="D4434"/>
      <c r="F4434"/>
      <c r="G4434"/>
      <c r="H4434"/>
      <c r="I4434"/>
      <c r="J4434"/>
      <c r="K4434"/>
      <c r="L4434"/>
      <c r="M4434"/>
      <c r="N4434"/>
      <c r="O4434"/>
      <c r="P4434"/>
      <c r="Q4434"/>
      <c r="R4434"/>
      <c r="S4434"/>
      <c r="T4434"/>
      <c r="U4434"/>
      <c r="V4434"/>
      <c r="W4434" s="115"/>
      <c r="AB4434" s="46"/>
      <c r="AC4434" s="46"/>
      <c r="AD4434" s="46"/>
      <c r="AE4434" s="46"/>
      <c r="AF4434" s="46"/>
    </row>
    <row r="4435" spans="1:32" x14ac:dyDescent="0.2">
      <c r="A4435"/>
      <c r="B4435"/>
      <c r="D4435"/>
      <c r="F4435"/>
      <c r="G4435"/>
      <c r="H4435"/>
      <c r="I4435"/>
      <c r="J4435"/>
      <c r="K4435"/>
      <c r="L4435"/>
      <c r="M4435"/>
      <c r="N4435"/>
      <c r="O4435"/>
      <c r="P4435"/>
      <c r="Q4435"/>
      <c r="R4435"/>
      <c r="S4435"/>
      <c r="T4435"/>
      <c r="U4435"/>
      <c r="V4435"/>
      <c r="W4435" s="115"/>
      <c r="AB4435" s="46"/>
      <c r="AC4435" s="46"/>
      <c r="AD4435" s="46"/>
      <c r="AE4435" s="46"/>
      <c r="AF4435" s="46"/>
    </row>
    <row r="4436" spans="1:32" x14ac:dyDescent="0.2">
      <c r="A4436"/>
      <c r="B4436"/>
      <c r="D4436"/>
      <c r="F4436"/>
      <c r="G4436"/>
      <c r="H4436"/>
      <c r="I4436"/>
      <c r="J4436"/>
      <c r="K4436"/>
      <c r="L4436"/>
      <c r="M4436"/>
      <c r="N4436"/>
      <c r="O4436"/>
      <c r="P4436"/>
      <c r="Q4436"/>
      <c r="R4436"/>
      <c r="S4436"/>
      <c r="T4436"/>
      <c r="U4436"/>
      <c r="V4436"/>
      <c r="W4436" s="115"/>
      <c r="AB4436" s="46"/>
      <c r="AC4436" s="46"/>
      <c r="AD4436" s="46"/>
      <c r="AE4436" s="46"/>
      <c r="AF4436" s="46"/>
    </row>
    <row r="4437" spans="1:32" x14ac:dyDescent="0.2">
      <c r="A4437"/>
      <c r="B4437"/>
      <c r="D4437"/>
      <c r="F4437"/>
      <c r="G4437"/>
      <c r="H4437"/>
      <c r="I4437"/>
      <c r="J4437"/>
      <c r="K4437"/>
      <c r="L4437"/>
      <c r="M4437"/>
      <c r="N4437"/>
      <c r="O4437"/>
      <c r="P4437"/>
      <c r="Q4437"/>
      <c r="R4437"/>
      <c r="S4437"/>
      <c r="T4437"/>
      <c r="U4437"/>
      <c r="V4437"/>
      <c r="W4437" s="115"/>
      <c r="AB4437" s="46"/>
      <c r="AC4437" s="46"/>
      <c r="AD4437" s="46"/>
      <c r="AE4437" s="46"/>
      <c r="AF4437" s="46"/>
    </row>
    <row r="4438" spans="1:32" x14ac:dyDescent="0.2">
      <c r="A4438"/>
      <c r="B4438"/>
      <c r="D4438"/>
      <c r="F4438"/>
      <c r="G4438"/>
      <c r="H4438"/>
      <c r="I4438"/>
      <c r="J4438"/>
      <c r="K4438"/>
      <c r="L4438"/>
      <c r="M4438"/>
      <c r="N4438"/>
      <c r="O4438"/>
      <c r="P4438"/>
      <c r="Q4438"/>
      <c r="R4438"/>
      <c r="S4438"/>
      <c r="T4438"/>
      <c r="U4438"/>
      <c r="V4438"/>
      <c r="W4438" s="115"/>
      <c r="AB4438" s="46"/>
      <c r="AC4438" s="46"/>
      <c r="AD4438" s="46"/>
      <c r="AE4438" s="46"/>
      <c r="AF4438" s="46"/>
    </row>
    <row r="4439" spans="1:32" x14ac:dyDescent="0.2">
      <c r="A4439"/>
      <c r="B4439"/>
      <c r="D4439"/>
      <c r="F4439"/>
      <c r="G4439"/>
      <c r="H4439"/>
      <c r="I4439"/>
      <c r="J4439"/>
      <c r="K4439"/>
      <c r="L4439"/>
      <c r="M4439"/>
      <c r="N4439"/>
      <c r="O4439"/>
      <c r="P4439"/>
      <c r="Q4439"/>
      <c r="R4439"/>
      <c r="S4439"/>
      <c r="T4439"/>
      <c r="U4439"/>
      <c r="V4439"/>
      <c r="W4439" s="115"/>
      <c r="AB4439" s="46"/>
      <c r="AC4439" s="46"/>
      <c r="AD4439" s="46"/>
      <c r="AE4439" s="46"/>
      <c r="AF4439" s="46"/>
    </row>
    <row r="4440" spans="1:32" x14ac:dyDescent="0.2">
      <c r="A4440"/>
      <c r="B4440"/>
      <c r="D4440"/>
      <c r="F4440"/>
      <c r="G4440"/>
      <c r="H4440"/>
      <c r="I4440"/>
      <c r="J4440"/>
      <c r="K4440"/>
      <c r="L4440"/>
      <c r="M4440"/>
      <c r="N4440"/>
      <c r="O4440"/>
      <c r="P4440"/>
      <c r="Q4440"/>
      <c r="R4440"/>
      <c r="S4440"/>
      <c r="T4440"/>
      <c r="U4440"/>
      <c r="V4440"/>
      <c r="W4440" s="115"/>
      <c r="AB4440" s="46"/>
      <c r="AC4440" s="46"/>
      <c r="AD4440" s="46"/>
      <c r="AE4440" s="46"/>
      <c r="AF4440" s="46"/>
    </row>
    <row r="4441" spans="1:32" x14ac:dyDescent="0.2">
      <c r="A4441"/>
      <c r="B4441"/>
      <c r="D4441"/>
      <c r="F4441"/>
      <c r="G4441"/>
      <c r="H4441"/>
      <c r="I4441"/>
      <c r="J4441"/>
      <c r="K4441"/>
      <c r="L4441"/>
      <c r="M4441"/>
      <c r="N4441"/>
      <c r="O4441"/>
      <c r="P4441"/>
      <c r="Q4441"/>
      <c r="R4441"/>
      <c r="S4441"/>
      <c r="T4441"/>
      <c r="U4441"/>
      <c r="V4441"/>
      <c r="W4441" s="115"/>
      <c r="AB4441" s="46"/>
      <c r="AC4441" s="46"/>
      <c r="AD4441" s="46"/>
      <c r="AE4441" s="46"/>
      <c r="AF4441" s="46"/>
    </row>
    <row r="4442" spans="1:32" x14ac:dyDescent="0.2">
      <c r="A4442"/>
      <c r="B4442"/>
      <c r="D4442"/>
      <c r="F4442"/>
      <c r="G4442"/>
      <c r="H4442"/>
      <c r="I4442"/>
      <c r="J4442"/>
      <c r="K4442"/>
      <c r="L4442"/>
      <c r="M4442"/>
      <c r="N4442"/>
      <c r="O4442"/>
      <c r="P4442"/>
      <c r="Q4442"/>
      <c r="R4442"/>
      <c r="S4442"/>
      <c r="T4442"/>
      <c r="U4442"/>
      <c r="V4442"/>
      <c r="W4442" s="115"/>
      <c r="AB4442" s="46"/>
      <c r="AC4442" s="46"/>
      <c r="AD4442" s="46"/>
      <c r="AE4442" s="46"/>
      <c r="AF4442" s="46"/>
    </row>
    <row r="4443" spans="1:32" x14ac:dyDescent="0.2">
      <c r="A4443"/>
      <c r="B4443"/>
      <c r="D4443"/>
      <c r="F4443"/>
      <c r="G4443"/>
      <c r="H4443"/>
      <c r="I4443"/>
      <c r="J4443"/>
      <c r="K4443"/>
      <c r="L4443"/>
      <c r="M4443"/>
      <c r="N4443"/>
      <c r="O4443"/>
      <c r="P4443"/>
      <c r="Q4443"/>
      <c r="R4443"/>
      <c r="S4443"/>
      <c r="T4443"/>
      <c r="U4443"/>
      <c r="V4443"/>
      <c r="W4443" s="115"/>
      <c r="AB4443" s="46"/>
      <c r="AC4443" s="46"/>
      <c r="AD4443" s="46"/>
      <c r="AE4443" s="46"/>
      <c r="AF4443" s="46"/>
    </row>
    <row r="4444" spans="1:32" x14ac:dyDescent="0.2">
      <c r="A4444"/>
      <c r="B4444"/>
      <c r="D4444"/>
      <c r="F4444"/>
      <c r="G4444"/>
      <c r="H4444"/>
      <c r="I4444"/>
      <c r="J4444"/>
      <c r="K4444"/>
      <c r="L4444"/>
      <c r="M4444"/>
      <c r="N4444"/>
      <c r="O4444"/>
      <c r="P4444"/>
      <c r="Q4444"/>
      <c r="R4444"/>
      <c r="S4444"/>
      <c r="T4444"/>
      <c r="U4444"/>
      <c r="V4444"/>
      <c r="W4444" s="115"/>
      <c r="AB4444" s="46"/>
      <c r="AC4444" s="46"/>
      <c r="AD4444" s="46"/>
      <c r="AE4444" s="46"/>
      <c r="AF4444" s="46"/>
    </row>
    <row r="4445" spans="1:32" x14ac:dyDescent="0.2">
      <c r="A4445"/>
      <c r="B4445"/>
      <c r="D4445"/>
      <c r="F4445"/>
      <c r="G4445"/>
      <c r="H4445"/>
      <c r="I4445"/>
      <c r="J4445"/>
      <c r="K4445"/>
      <c r="L4445"/>
      <c r="M4445"/>
      <c r="N4445"/>
      <c r="O4445"/>
      <c r="P4445"/>
      <c r="Q4445"/>
      <c r="R4445"/>
      <c r="S4445"/>
      <c r="T4445"/>
      <c r="U4445"/>
      <c r="V4445"/>
      <c r="W4445" s="115"/>
      <c r="AB4445" s="46"/>
      <c r="AC4445" s="46"/>
      <c r="AD4445" s="46"/>
      <c r="AE4445" s="46"/>
      <c r="AF4445" s="46"/>
    </row>
    <row r="4446" spans="1:32" x14ac:dyDescent="0.2">
      <c r="A4446"/>
      <c r="B4446"/>
      <c r="D4446"/>
      <c r="F4446"/>
      <c r="G4446"/>
      <c r="H4446"/>
      <c r="I4446"/>
      <c r="J4446"/>
      <c r="K4446"/>
      <c r="L4446"/>
      <c r="M4446"/>
      <c r="N4446"/>
      <c r="O4446"/>
      <c r="P4446"/>
      <c r="Q4446"/>
      <c r="R4446"/>
      <c r="S4446"/>
      <c r="T4446"/>
      <c r="U4446"/>
      <c r="V4446"/>
      <c r="W4446" s="115"/>
      <c r="AB4446" s="46"/>
      <c r="AC4446" s="46"/>
      <c r="AD4446" s="46"/>
      <c r="AE4446" s="46"/>
      <c r="AF4446" s="46"/>
    </row>
    <row r="4447" spans="1:32" x14ac:dyDescent="0.2">
      <c r="A4447"/>
      <c r="B4447"/>
      <c r="D4447"/>
      <c r="F4447"/>
      <c r="G4447"/>
      <c r="H4447"/>
      <c r="I4447"/>
      <c r="J4447"/>
      <c r="K4447"/>
      <c r="L4447"/>
      <c r="M4447"/>
      <c r="N4447"/>
      <c r="O4447"/>
      <c r="P4447"/>
      <c r="Q4447"/>
      <c r="R4447"/>
      <c r="S4447"/>
      <c r="T4447"/>
      <c r="U4447"/>
      <c r="V4447"/>
      <c r="W4447" s="115"/>
      <c r="AB4447" s="46"/>
      <c r="AC4447" s="46"/>
      <c r="AD4447" s="46"/>
      <c r="AE4447" s="46"/>
      <c r="AF4447" s="46"/>
    </row>
    <row r="4448" spans="1:32" x14ac:dyDescent="0.2">
      <c r="A4448"/>
      <c r="B4448"/>
      <c r="D4448"/>
      <c r="F4448"/>
      <c r="G4448"/>
      <c r="H4448"/>
      <c r="I4448"/>
      <c r="J4448"/>
      <c r="K4448"/>
      <c r="L4448"/>
      <c r="M4448"/>
      <c r="N4448"/>
      <c r="O4448"/>
      <c r="P4448"/>
      <c r="Q4448"/>
      <c r="R4448"/>
      <c r="S4448"/>
      <c r="T4448"/>
      <c r="U4448"/>
      <c r="V4448"/>
      <c r="W4448" s="115"/>
      <c r="AB4448" s="46"/>
      <c r="AC4448" s="46"/>
      <c r="AD4448" s="46"/>
      <c r="AE4448" s="46"/>
      <c r="AF4448" s="46"/>
    </row>
    <row r="4449" spans="1:32" x14ac:dyDescent="0.2">
      <c r="A4449"/>
      <c r="B4449"/>
      <c r="D4449"/>
      <c r="F4449"/>
      <c r="G4449"/>
      <c r="H4449"/>
      <c r="I4449"/>
      <c r="J4449"/>
      <c r="K4449"/>
      <c r="L4449"/>
      <c r="M4449"/>
      <c r="N4449"/>
      <c r="O4449"/>
      <c r="P4449"/>
      <c r="Q4449"/>
      <c r="R4449"/>
      <c r="S4449"/>
      <c r="T4449"/>
      <c r="U4449"/>
      <c r="V4449"/>
      <c r="W4449" s="115"/>
      <c r="AB4449" s="46"/>
      <c r="AC4449" s="46"/>
      <c r="AD4449" s="46"/>
      <c r="AE4449" s="46"/>
      <c r="AF4449" s="46"/>
    </row>
    <row r="4450" spans="1:32" x14ac:dyDescent="0.2">
      <c r="A4450"/>
      <c r="B4450"/>
      <c r="D4450"/>
      <c r="F4450"/>
      <c r="G4450"/>
      <c r="H4450"/>
      <c r="I4450"/>
      <c r="J4450"/>
      <c r="K4450"/>
      <c r="L4450"/>
      <c r="M4450"/>
      <c r="N4450"/>
      <c r="O4450"/>
      <c r="P4450"/>
      <c r="Q4450"/>
      <c r="R4450"/>
      <c r="S4450"/>
      <c r="T4450"/>
      <c r="U4450"/>
      <c r="V4450"/>
      <c r="W4450" s="115"/>
      <c r="AB4450" s="46"/>
      <c r="AC4450" s="46"/>
      <c r="AD4450" s="46"/>
      <c r="AE4450" s="46"/>
      <c r="AF4450" s="46"/>
    </row>
    <row r="4451" spans="1:32" x14ac:dyDescent="0.2">
      <c r="A4451"/>
      <c r="B4451"/>
      <c r="D4451"/>
      <c r="F4451"/>
      <c r="G4451"/>
      <c r="H4451"/>
      <c r="I4451"/>
      <c r="J4451"/>
      <c r="K4451"/>
      <c r="L4451"/>
      <c r="M4451"/>
      <c r="N4451"/>
      <c r="O4451"/>
      <c r="P4451"/>
      <c r="Q4451"/>
      <c r="R4451"/>
      <c r="S4451"/>
      <c r="T4451"/>
      <c r="U4451"/>
      <c r="V4451"/>
      <c r="W4451" s="115"/>
      <c r="AB4451" s="46"/>
      <c r="AC4451" s="46"/>
      <c r="AD4451" s="46"/>
      <c r="AE4451" s="46"/>
      <c r="AF4451" s="46"/>
    </row>
    <row r="4452" spans="1:32" x14ac:dyDescent="0.2">
      <c r="A4452"/>
      <c r="B4452"/>
      <c r="D4452"/>
      <c r="F4452"/>
      <c r="G4452"/>
      <c r="H4452"/>
      <c r="I4452"/>
      <c r="J4452"/>
      <c r="K4452"/>
      <c r="L4452"/>
      <c r="M4452"/>
      <c r="N4452"/>
      <c r="O4452"/>
      <c r="P4452"/>
      <c r="Q4452"/>
      <c r="R4452"/>
      <c r="S4452"/>
      <c r="T4452"/>
      <c r="U4452"/>
      <c r="V4452"/>
      <c r="W4452" s="115"/>
      <c r="AB4452" s="46"/>
      <c r="AC4452" s="46"/>
      <c r="AD4452" s="46"/>
      <c r="AE4452" s="46"/>
      <c r="AF4452" s="46"/>
    </row>
    <row r="4453" spans="1:32" x14ac:dyDescent="0.2">
      <c r="A4453"/>
      <c r="B4453"/>
      <c r="D4453"/>
      <c r="F4453"/>
      <c r="G4453"/>
      <c r="H4453"/>
      <c r="I4453"/>
      <c r="J4453"/>
      <c r="K4453"/>
      <c r="L4453"/>
      <c r="M4453"/>
      <c r="N4453"/>
      <c r="O4453"/>
      <c r="P4453"/>
      <c r="Q4453"/>
      <c r="R4453"/>
      <c r="S4453"/>
      <c r="T4453"/>
      <c r="U4453"/>
      <c r="V4453"/>
      <c r="W4453" s="115"/>
      <c r="AB4453" s="46"/>
      <c r="AC4453" s="46"/>
      <c r="AD4453" s="46"/>
      <c r="AE4453" s="46"/>
      <c r="AF4453" s="46"/>
    </row>
    <row r="4454" spans="1:32" x14ac:dyDescent="0.2">
      <c r="A4454"/>
      <c r="B4454"/>
      <c r="D4454"/>
      <c r="F4454"/>
      <c r="G4454"/>
      <c r="H4454"/>
      <c r="I4454"/>
      <c r="J4454"/>
      <c r="K4454"/>
      <c r="L4454"/>
      <c r="M4454"/>
      <c r="N4454"/>
      <c r="O4454"/>
      <c r="P4454"/>
      <c r="Q4454"/>
      <c r="R4454"/>
      <c r="S4454"/>
      <c r="T4454"/>
      <c r="U4454"/>
      <c r="V4454"/>
      <c r="W4454" s="115"/>
      <c r="AB4454" s="46"/>
      <c r="AC4454" s="46"/>
      <c r="AD4454" s="46"/>
      <c r="AE4454" s="46"/>
      <c r="AF4454" s="46"/>
    </row>
    <row r="4455" spans="1:32" x14ac:dyDescent="0.2">
      <c r="A4455"/>
      <c r="B4455"/>
      <c r="D4455"/>
      <c r="F4455"/>
      <c r="G4455"/>
      <c r="H4455"/>
      <c r="I4455"/>
      <c r="J4455"/>
      <c r="K4455"/>
      <c r="L4455"/>
      <c r="M4455"/>
      <c r="N4455"/>
      <c r="O4455"/>
      <c r="P4455"/>
      <c r="Q4455"/>
      <c r="R4455"/>
      <c r="S4455"/>
      <c r="T4455"/>
      <c r="U4455"/>
      <c r="V4455"/>
      <c r="W4455" s="115"/>
      <c r="AB4455" s="46"/>
      <c r="AC4455" s="46"/>
      <c r="AD4455" s="46"/>
      <c r="AE4455" s="46"/>
      <c r="AF4455" s="46"/>
    </row>
    <row r="4456" spans="1:32" x14ac:dyDescent="0.2">
      <c r="A4456"/>
      <c r="B4456"/>
      <c r="D4456"/>
      <c r="F4456"/>
      <c r="G4456"/>
      <c r="H4456"/>
      <c r="I4456"/>
      <c r="J4456"/>
      <c r="K4456"/>
      <c r="L4456"/>
      <c r="M4456"/>
      <c r="N4456"/>
      <c r="O4456"/>
      <c r="P4456"/>
      <c r="Q4456"/>
      <c r="R4456"/>
      <c r="S4456"/>
      <c r="T4456"/>
      <c r="U4456"/>
      <c r="V4456"/>
      <c r="W4456" s="115"/>
      <c r="AB4456" s="46"/>
      <c r="AC4456" s="46"/>
      <c r="AD4456" s="46"/>
      <c r="AE4456" s="46"/>
      <c r="AF4456" s="46"/>
    </row>
    <row r="4457" spans="1:32" x14ac:dyDescent="0.2">
      <c r="A4457"/>
      <c r="B4457"/>
      <c r="D4457"/>
      <c r="F4457"/>
      <c r="G4457"/>
      <c r="H4457"/>
      <c r="I4457"/>
      <c r="J4457"/>
      <c r="K4457"/>
      <c r="L4457"/>
      <c r="M4457"/>
      <c r="N4457"/>
      <c r="O4457"/>
      <c r="P4457"/>
      <c r="Q4457"/>
      <c r="R4457"/>
      <c r="S4457"/>
      <c r="T4457"/>
      <c r="U4457"/>
      <c r="V4457"/>
      <c r="W4457" s="115"/>
      <c r="AB4457" s="46"/>
      <c r="AC4457" s="46"/>
      <c r="AD4457" s="46"/>
      <c r="AE4457" s="46"/>
      <c r="AF4457" s="46"/>
    </row>
    <row r="4458" spans="1:32" x14ac:dyDescent="0.2">
      <c r="A4458"/>
      <c r="B4458"/>
      <c r="D4458"/>
      <c r="F4458"/>
      <c r="G4458"/>
      <c r="H4458"/>
      <c r="I4458"/>
      <c r="J4458"/>
      <c r="K4458"/>
      <c r="L4458"/>
      <c r="M4458"/>
      <c r="N4458"/>
      <c r="O4458"/>
      <c r="P4458"/>
      <c r="Q4458"/>
      <c r="R4458"/>
      <c r="S4458"/>
      <c r="T4458"/>
      <c r="U4458"/>
      <c r="V4458"/>
      <c r="W4458" s="115"/>
      <c r="AB4458" s="46"/>
      <c r="AC4458" s="46"/>
      <c r="AD4458" s="46"/>
      <c r="AE4458" s="46"/>
      <c r="AF4458" s="46"/>
    </row>
    <row r="4459" spans="1:32" x14ac:dyDescent="0.2">
      <c r="A4459"/>
      <c r="B4459"/>
      <c r="D4459"/>
      <c r="F4459"/>
      <c r="G4459"/>
      <c r="H4459"/>
      <c r="I4459"/>
      <c r="J4459"/>
      <c r="K4459"/>
      <c r="L4459"/>
      <c r="M4459"/>
      <c r="N4459"/>
      <c r="O4459"/>
      <c r="P4459"/>
      <c r="Q4459"/>
      <c r="R4459"/>
      <c r="S4459"/>
      <c r="T4459"/>
      <c r="U4459"/>
      <c r="V4459"/>
      <c r="W4459" s="115"/>
      <c r="AB4459" s="46"/>
      <c r="AC4459" s="46"/>
      <c r="AD4459" s="46"/>
      <c r="AE4459" s="46"/>
      <c r="AF4459" s="46"/>
    </row>
    <row r="4460" spans="1:32" x14ac:dyDescent="0.2">
      <c r="A4460"/>
      <c r="B4460"/>
      <c r="D4460"/>
      <c r="F4460"/>
      <c r="G4460"/>
      <c r="H4460"/>
      <c r="I4460"/>
      <c r="J4460"/>
      <c r="K4460"/>
      <c r="L4460"/>
      <c r="M4460"/>
      <c r="N4460"/>
      <c r="O4460"/>
      <c r="P4460"/>
      <c r="Q4460"/>
      <c r="R4460"/>
      <c r="S4460"/>
      <c r="T4460"/>
      <c r="U4460"/>
      <c r="V4460"/>
      <c r="W4460" s="115"/>
      <c r="AB4460" s="46"/>
      <c r="AC4460" s="46"/>
      <c r="AD4460" s="46"/>
      <c r="AE4460" s="46"/>
      <c r="AF4460" s="46"/>
    </row>
    <row r="4461" spans="1:32" x14ac:dyDescent="0.2">
      <c r="A4461"/>
      <c r="B4461"/>
      <c r="D4461"/>
      <c r="F4461"/>
      <c r="G4461"/>
      <c r="H4461"/>
      <c r="I4461"/>
      <c r="J4461"/>
      <c r="K4461"/>
      <c r="L4461"/>
      <c r="M4461"/>
      <c r="N4461"/>
      <c r="O4461"/>
      <c r="P4461"/>
      <c r="Q4461"/>
      <c r="R4461"/>
      <c r="S4461"/>
      <c r="T4461"/>
      <c r="U4461"/>
      <c r="V4461"/>
      <c r="W4461" s="115"/>
      <c r="AB4461" s="46"/>
      <c r="AC4461" s="46"/>
      <c r="AD4461" s="46"/>
      <c r="AE4461" s="46"/>
      <c r="AF4461" s="46"/>
    </row>
    <row r="4462" spans="1:32" x14ac:dyDescent="0.2">
      <c r="A4462"/>
      <c r="B4462"/>
      <c r="D4462"/>
      <c r="F4462"/>
      <c r="G4462"/>
      <c r="H4462"/>
      <c r="I4462"/>
      <c r="J4462"/>
      <c r="K4462"/>
      <c r="L4462"/>
      <c r="M4462"/>
      <c r="N4462"/>
      <c r="O4462"/>
      <c r="P4462"/>
      <c r="Q4462"/>
      <c r="R4462"/>
      <c r="S4462"/>
      <c r="T4462"/>
      <c r="U4462"/>
      <c r="V4462"/>
      <c r="W4462" s="115"/>
      <c r="AB4462" s="46"/>
      <c r="AC4462" s="46"/>
      <c r="AD4462" s="46"/>
      <c r="AE4462" s="46"/>
      <c r="AF4462" s="46"/>
    </row>
    <row r="4463" spans="1:32" x14ac:dyDescent="0.2">
      <c r="A4463"/>
      <c r="B4463"/>
      <c r="D4463"/>
      <c r="F4463"/>
      <c r="G4463"/>
      <c r="H4463"/>
      <c r="I4463"/>
      <c r="J4463"/>
      <c r="K4463"/>
      <c r="L4463"/>
      <c r="M4463"/>
      <c r="N4463"/>
      <c r="O4463"/>
      <c r="P4463"/>
      <c r="Q4463"/>
      <c r="R4463"/>
      <c r="S4463"/>
      <c r="T4463"/>
      <c r="U4463"/>
      <c r="V4463"/>
      <c r="W4463" s="115"/>
      <c r="AB4463" s="46"/>
      <c r="AC4463" s="46"/>
      <c r="AD4463" s="46"/>
      <c r="AE4463" s="46"/>
      <c r="AF4463" s="46"/>
    </row>
    <row r="4464" spans="1:32" x14ac:dyDescent="0.2">
      <c r="A4464"/>
      <c r="B4464"/>
      <c r="D4464"/>
      <c r="F4464"/>
      <c r="G4464"/>
      <c r="H4464"/>
      <c r="I4464"/>
      <c r="J4464"/>
      <c r="K4464"/>
      <c r="L4464"/>
      <c r="M4464"/>
      <c r="N4464"/>
      <c r="O4464"/>
      <c r="P4464"/>
      <c r="Q4464"/>
      <c r="R4464"/>
      <c r="S4464"/>
      <c r="T4464"/>
      <c r="U4464"/>
      <c r="V4464"/>
      <c r="W4464" s="115"/>
      <c r="AB4464" s="46"/>
      <c r="AC4464" s="46"/>
      <c r="AD4464" s="46"/>
      <c r="AE4464" s="46"/>
      <c r="AF4464" s="46"/>
    </row>
    <row r="4465" spans="1:32" x14ac:dyDescent="0.2">
      <c r="A4465"/>
      <c r="B4465"/>
      <c r="D4465"/>
      <c r="F4465"/>
      <c r="G4465"/>
      <c r="H4465"/>
      <c r="I4465"/>
      <c r="J4465"/>
      <c r="K4465"/>
      <c r="L4465"/>
      <c r="M4465"/>
      <c r="N4465"/>
      <c r="O4465"/>
      <c r="P4465"/>
      <c r="Q4465"/>
      <c r="R4465"/>
      <c r="S4465"/>
      <c r="T4465"/>
      <c r="U4465"/>
      <c r="V4465"/>
      <c r="W4465" s="115"/>
      <c r="AB4465" s="46"/>
      <c r="AC4465" s="46"/>
      <c r="AD4465" s="46"/>
      <c r="AE4465" s="46"/>
      <c r="AF4465" s="46"/>
    </row>
    <row r="4466" spans="1:32" x14ac:dyDescent="0.2">
      <c r="A4466"/>
      <c r="B4466"/>
      <c r="D4466"/>
      <c r="F4466"/>
      <c r="G4466"/>
      <c r="H4466"/>
      <c r="I4466"/>
      <c r="J4466"/>
      <c r="K4466"/>
      <c r="L4466"/>
      <c r="M4466"/>
      <c r="N4466"/>
      <c r="O4466"/>
      <c r="P4466"/>
      <c r="Q4466"/>
      <c r="R4466"/>
      <c r="S4466"/>
      <c r="T4466"/>
      <c r="U4466"/>
      <c r="V4466"/>
      <c r="W4466" s="115"/>
      <c r="AB4466" s="46"/>
      <c r="AC4466" s="46"/>
      <c r="AD4466" s="46"/>
      <c r="AE4466" s="46"/>
      <c r="AF4466" s="46"/>
    </row>
    <row r="4467" spans="1:32" x14ac:dyDescent="0.2">
      <c r="A4467"/>
      <c r="B4467"/>
      <c r="D4467"/>
      <c r="F4467"/>
      <c r="G4467"/>
      <c r="H4467"/>
      <c r="I4467"/>
      <c r="J4467"/>
      <c r="K4467"/>
      <c r="L4467"/>
      <c r="M4467"/>
      <c r="N4467"/>
      <c r="O4467"/>
      <c r="P4467"/>
      <c r="Q4467"/>
      <c r="R4467"/>
      <c r="S4467"/>
      <c r="T4467"/>
      <c r="U4467"/>
      <c r="V4467"/>
      <c r="W4467" s="115"/>
      <c r="AB4467" s="46"/>
      <c r="AC4467" s="46"/>
      <c r="AD4467" s="46"/>
      <c r="AE4467" s="46"/>
      <c r="AF4467" s="46"/>
    </row>
    <row r="4468" spans="1:32" x14ac:dyDescent="0.2">
      <c r="A4468"/>
      <c r="B4468"/>
      <c r="D4468"/>
      <c r="F4468"/>
      <c r="G4468"/>
      <c r="H4468"/>
      <c r="I4468"/>
      <c r="J4468"/>
      <c r="K4468"/>
      <c r="L4468"/>
      <c r="M4468"/>
      <c r="N4468"/>
      <c r="O4468"/>
      <c r="P4468"/>
      <c r="Q4468"/>
      <c r="R4468"/>
      <c r="S4468"/>
      <c r="T4468"/>
      <c r="U4468"/>
      <c r="V4468"/>
      <c r="W4468" s="115"/>
      <c r="AB4468" s="46"/>
      <c r="AC4468" s="46"/>
      <c r="AD4468" s="46"/>
      <c r="AE4468" s="46"/>
      <c r="AF4468" s="46"/>
    </row>
    <row r="4469" spans="1:32" x14ac:dyDescent="0.2">
      <c r="A4469"/>
      <c r="B4469"/>
      <c r="D4469"/>
      <c r="F4469"/>
      <c r="G4469"/>
      <c r="H4469"/>
      <c r="I4469"/>
      <c r="J4469"/>
      <c r="K4469"/>
      <c r="L4469"/>
      <c r="M4469"/>
      <c r="N4469"/>
      <c r="O4469"/>
      <c r="P4469"/>
      <c r="Q4469"/>
      <c r="R4469"/>
      <c r="S4469"/>
      <c r="T4469"/>
      <c r="U4469"/>
      <c r="V4469"/>
      <c r="W4469" s="115"/>
      <c r="AB4469" s="46"/>
      <c r="AC4469" s="46"/>
      <c r="AD4469" s="46"/>
      <c r="AE4469" s="46"/>
      <c r="AF4469" s="46"/>
    </row>
    <row r="4470" spans="1:32" x14ac:dyDescent="0.2">
      <c r="A4470"/>
      <c r="B4470"/>
      <c r="D4470"/>
      <c r="F4470"/>
      <c r="G4470"/>
      <c r="H4470"/>
      <c r="I4470"/>
      <c r="J4470"/>
      <c r="K4470"/>
      <c r="L4470"/>
      <c r="M4470"/>
      <c r="N4470"/>
      <c r="O4470"/>
      <c r="P4470"/>
      <c r="Q4470"/>
      <c r="R4470"/>
      <c r="S4470"/>
      <c r="T4470"/>
      <c r="U4470"/>
      <c r="V4470"/>
      <c r="W4470" s="115"/>
      <c r="AB4470" s="46"/>
      <c r="AC4470" s="46"/>
      <c r="AD4470" s="46"/>
      <c r="AE4470" s="46"/>
      <c r="AF4470" s="46"/>
    </row>
    <row r="4471" spans="1:32" x14ac:dyDescent="0.2">
      <c r="A4471"/>
      <c r="B4471"/>
      <c r="D4471"/>
      <c r="F4471"/>
      <c r="G4471"/>
      <c r="H4471"/>
      <c r="I4471"/>
      <c r="J4471"/>
      <c r="K4471"/>
      <c r="L4471"/>
      <c r="M4471"/>
      <c r="N4471"/>
      <c r="O4471"/>
      <c r="P4471"/>
      <c r="Q4471"/>
      <c r="R4471"/>
      <c r="S4471"/>
      <c r="T4471"/>
      <c r="U4471"/>
      <c r="V4471"/>
      <c r="W4471" s="115"/>
      <c r="AB4471" s="46"/>
      <c r="AC4471" s="46"/>
      <c r="AD4471" s="46"/>
      <c r="AE4471" s="46"/>
      <c r="AF4471" s="46"/>
    </row>
    <row r="4472" spans="1:32" x14ac:dyDescent="0.2">
      <c r="A4472"/>
      <c r="B4472"/>
      <c r="D4472"/>
      <c r="F4472"/>
      <c r="G4472"/>
      <c r="H4472"/>
      <c r="I4472"/>
      <c r="J4472"/>
      <c r="K4472"/>
      <c r="L4472"/>
      <c r="M4472"/>
      <c r="N4472"/>
      <c r="O4472"/>
      <c r="P4472"/>
      <c r="Q4472"/>
      <c r="R4472"/>
      <c r="S4472"/>
      <c r="T4472"/>
      <c r="U4472"/>
      <c r="V4472"/>
      <c r="W4472" s="115"/>
      <c r="AB4472" s="46"/>
      <c r="AC4472" s="46"/>
      <c r="AD4472" s="46"/>
      <c r="AE4472" s="46"/>
      <c r="AF4472" s="46"/>
    </row>
    <row r="4473" spans="1:32" x14ac:dyDescent="0.2">
      <c r="A4473"/>
      <c r="B4473"/>
      <c r="D4473"/>
      <c r="F4473"/>
      <c r="G4473"/>
      <c r="H4473"/>
      <c r="I4473"/>
      <c r="J4473"/>
      <c r="K4473"/>
      <c r="L4473"/>
      <c r="M4473"/>
      <c r="N4473"/>
      <c r="O4473"/>
      <c r="P4473"/>
      <c r="Q4473"/>
      <c r="R4473"/>
      <c r="S4473"/>
      <c r="T4473"/>
      <c r="U4473"/>
      <c r="V4473"/>
      <c r="W4473" s="115"/>
      <c r="AB4473" s="46"/>
      <c r="AC4473" s="46"/>
      <c r="AD4473" s="46"/>
      <c r="AE4473" s="46"/>
      <c r="AF4473" s="46"/>
    </row>
    <row r="4474" spans="1:32" x14ac:dyDescent="0.2">
      <c r="A4474"/>
      <c r="B4474"/>
      <c r="D4474"/>
      <c r="F4474"/>
      <c r="G4474"/>
      <c r="H4474"/>
      <c r="I4474"/>
      <c r="J4474"/>
      <c r="K4474"/>
      <c r="L4474"/>
      <c r="M4474"/>
      <c r="N4474"/>
      <c r="O4474"/>
      <c r="P4474"/>
      <c r="Q4474"/>
      <c r="R4474"/>
      <c r="S4474"/>
      <c r="T4474"/>
      <c r="U4474"/>
      <c r="V4474"/>
      <c r="W4474" s="115"/>
      <c r="AB4474" s="46"/>
      <c r="AC4474" s="46"/>
      <c r="AD4474" s="46"/>
      <c r="AE4474" s="46"/>
      <c r="AF4474" s="46"/>
    </row>
    <row r="4475" spans="1:32" x14ac:dyDescent="0.2">
      <c r="A4475"/>
      <c r="B4475"/>
      <c r="D4475"/>
      <c r="F4475"/>
      <c r="G4475"/>
      <c r="H4475"/>
      <c r="I4475"/>
      <c r="J4475"/>
      <c r="K4475"/>
      <c r="L4475"/>
      <c r="M4475"/>
      <c r="N4475"/>
      <c r="O4475"/>
      <c r="P4475"/>
      <c r="Q4475"/>
      <c r="R4475"/>
      <c r="S4475"/>
      <c r="T4475"/>
      <c r="U4475"/>
      <c r="V4475"/>
      <c r="W4475" s="115"/>
      <c r="AB4475" s="46"/>
      <c r="AC4475" s="46"/>
      <c r="AD4475" s="46"/>
      <c r="AE4475" s="46"/>
      <c r="AF4475" s="46"/>
    </row>
    <row r="4476" spans="1:32" x14ac:dyDescent="0.2">
      <c r="A4476"/>
      <c r="B4476"/>
      <c r="D4476"/>
      <c r="F4476"/>
      <c r="G4476"/>
      <c r="H4476"/>
      <c r="I4476"/>
      <c r="J4476"/>
      <c r="K4476"/>
      <c r="L4476"/>
      <c r="M4476"/>
      <c r="N4476"/>
      <c r="O4476"/>
      <c r="P4476"/>
      <c r="Q4476"/>
      <c r="R4476"/>
      <c r="S4476"/>
      <c r="T4476"/>
      <c r="U4476"/>
      <c r="V4476"/>
      <c r="W4476" s="115"/>
      <c r="AB4476" s="46"/>
      <c r="AC4476" s="46"/>
      <c r="AD4476" s="46"/>
      <c r="AE4476" s="46"/>
      <c r="AF4476" s="46"/>
    </row>
    <row r="4477" spans="1:32" x14ac:dyDescent="0.2">
      <c r="A4477"/>
      <c r="B4477"/>
      <c r="D4477"/>
      <c r="F4477"/>
      <c r="G4477"/>
      <c r="H4477"/>
      <c r="I4477"/>
      <c r="J4477"/>
      <c r="K4477"/>
      <c r="L4477"/>
      <c r="M4477"/>
      <c r="N4477"/>
      <c r="O4477"/>
      <c r="P4477"/>
      <c r="Q4477"/>
      <c r="R4477"/>
      <c r="S4477"/>
      <c r="T4477"/>
      <c r="U4477"/>
      <c r="V4477"/>
      <c r="W4477" s="115"/>
      <c r="AB4477" s="46"/>
      <c r="AC4477" s="46"/>
      <c r="AD4477" s="46"/>
      <c r="AE4477" s="46"/>
      <c r="AF4477" s="46"/>
    </row>
    <row r="4478" spans="1:32" x14ac:dyDescent="0.2">
      <c r="A4478"/>
      <c r="B4478"/>
      <c r="D4478"/>
      <c r="F4478"/>
      <c r="G4478"/>
      <c r="H4478"/>
      <c r="I4478"/>
      <c r="J4478"/>
      <c r="K4478"/>
      <c r="L4478"/>
      <c r="M4478"/>
      <c r="N4478"/>
      <c r="O4478"/>
      <c r="P4478"/>
      <c r="Q4478"/>
      <c r="R4478"/>
      <c r="S4478"/>
      <c r="T4478"/>
      <c r="U4478"/>
      <c r="V4478"/>
      <c r="W4478" s="115"/>
      <c r="AB4478" s="46"/>
      <c r="AC4478" s="46"/>
      <c r="AD4478" s="46"/>
      <c r="AE4478" s="46"/>
      <c r="AF4478" s="46"/>
    </row>
    <row r="4479" spans="1:32" x14ac:dyDescent="0.2">
      <c r="A4479"/>
      <c r="B4479"/>
      <c r="D4479"/>
      <c r="F4479"/>
      <c r="G4479"/>
      <c r="H4479"/>
      <c r="I4479"/>
      <c r="J4479"/>
      <c r="K4479"/>
      <c r="L4479"/>
      <c r="M4479"/>
      <c r="N4479"/>
      <c r="O4479"/>
      <c r="P4479"/>
      <c r="Q4479"/>
      <c r="R4479"/>
      <c r="S4479"/>
      <c r="T4479"/>
      <c r="U4479"/>
      <c r="V4479"/>
      <c r="W4479" s="115"/>
      <c r="AB4479" s="46"/>
      <c r="AC4479" s="46"/>
      <c r="AD4479" s="46"/>
      <c r="AE4479" s="46"/>
      <c r="AF4479" s="46"/>
    </row>
    <row r="4480" spans="1:32" x14ac:dyDescent="0.2">
      <c r="A4480"/>
      <c r="B4480"/>
      <c r="D4480"/>
      <c r="F4480"/>
      <c r="G4480"/>
      <c r="H4480"/>
      <c r="I4480"/>
      <c r="J4480"/>
      <c r="K4480"/>
      <c r="L4480"/>
      <c r="M4480"/>
      <c r="N4480"/>
      <c r="O4480"/>
      <c r="P4480"/>
      <c r="Q4480"/>
      <c r="R4480"/>
      <c r="S4480"/>
      <c r="T4480"/>
      <c r="U4480"/>
      <c r="V4480"/>
      <c r="W4480" s="115"/>
      <c r="AB4480" s="46"/>
      <c r="AC4480" s="46"/>
      <c r="AD4480" s="46"/>
      <c r="AE4480" s="46"/>
      <c r="AF4480" s="46"/>
    </row>
    <row r="4481" spans="1:32" x14ac:dyDescent="0.2">
      <c r="A4481"/>
      <c r="B4481"/>
      <c r="D4481"/>
      <c r="F4481"/>
      <c r="G4481"/>
      <c r="H4481"/>
      <c r="I4481"/>
      <c r="J4481"/>
      <c r="K4481"/>
      <c r="L4481"/>
      <c r="M4481"/>
      <c r="N4481"/>
      <c r="O4481"/>
      <c r="P4481"/>
      <c r="Q4481"/>
      <c r="R4481"/>
      <c r="S4481"/>
      <c r="T4481"/>
      <c r="U4481"/>
      <c r="V4481"/>
      <c r="W4481" s="115"/>
      <c r="AB4481" s="46"/>
      <c r="AC4481" s="46"/>
      <c r="AD4481" s="46"/>
      <c r="AE4481" s="46"/>
      <c r="AF4481" s="46"/>
    </row>
    <row r="4482" spans="1:32" x14ac:dyDescent="0.2">
      <c r="A4482"/>
      <c r="B4482"/>
      <c r="D4482"/>
      <c r="F4482"/>
      <c r="G4482"/>
      <c r="H4482"/>
      <c r="I4482"/>
      <c r="J4482"/>
      <c r="K4482"/>
      <c r="L4482"/>
      <c r="M4482"/>
      <c r="N4482"/>
      <c r="O4482"/>
      <c r="P4482"/>
      <c r="Q4482"/>
      <c r="R4482"/>
      <c r="S4482"/>
      <c r="T4482"/>
      <c r="U4482"/>
      <c r="V4482"/>
      <c r="W4482" s="115"/>
      <c r="AB4482" s="46"/>
      <c r="AC4482" s="46"/>
      <c r="AD4482" s="46"/>
      <c r="AE4482" s="46"/>
      <c r="AF4482" s="46"/>
    </row>
    <row r="4483" spans="1:32" x14ac:dyDescent="0.2">
      <c r="A4483"/>
      <c r="B4483"/>
      <c r="D4483"/>
      <c r="F4483"/>
      <c r="G4483"/>
      <c r="H4483"/>
      <c r="I4483"/>
      <c r="J4483"/>
      <c r="K4483"/>
      <c r="L4483"/>
      <c r="M4483"/>
      <c r="N4483"/>
      <c r="O4483"/>
      <c r="P4483"/>
      <c r="Q4483"/>
      <c r="R4483"/>
      <c r="S4483"/>
      <c r="T4483"/>
      <c r="U4483"/>
      <c r="V4483"/>
      <c r="W4483" s="115"/>
      <c r="AB4483" s="46"/>
      <c r="AC4483" s="46"/>
      <c r="AD4483" s="46"/>
      <c r="AE4483" s="46"/>
      <c r="AF4483" s="46"/>
    </row>
    <row r="4484" spans="1:32" x14ac:dyDescent="0.2">
      <c r="A4484"/>
      <c r="B4484"/>
      <c r="D4484"/>
      <c r="F4484"/>
      <c r="G4484"/>
      <c r="H4484"/>
      <c r="I4484"/>
      <c r="J4484"/>
      <c r="K4484"/>
      <c r="L4484"/>
      <c r="M4484"/>
      <c r="N4484"/>
      <c r="O4484"/>
      <c r="P4484"/>
      <c r="Q4484"/>
      <c r="R4484"/>
      <c r="S4484"/>
      <c r="T4484"/>
      <c r="U4484"/>
      <c r="V4484"/>
      <c r="W4484" s="115"/>
      <c r="AB4484" s="46"/>
      <c r="AC4484" s="46"/>
      <c r="AD4484" s="46"/>
      <c r="AE4484" s="46"/>
      <c r="AF4484" s="46"/>
    </row>
    <row r="4485" spans="1:32" x14ac:dyDescent="0.2">
      <c r="A4485"/>
      <c r="B4485"/>
      <c r="D4485"/>
      <c r="F4485"/>
      <c r="G4485"/>
      <c r="H4485"/>
      <c r="I4485"/>
      <c r="J4485"/>
      <c r="K4485"/>
      <c r="L4485"/>
      <c r="M4485"/>
      <c r="N4485"/>
      <c r="O4485"/>
      <c r="P4485"/>
      <c r="Q4485"/>
      <c r="R4485"/>
      <c r="S4485"/>
      <c r="T4485"/>
      <c r="U4485"/>
      <c r="V4485"/>
      <c r="W4485" s="115"/>
      <c r="AB4485" s="46"/>
      <c r="AC4485" s="46"/>
      <c r="AD4485" s="46"/>
      <c r="AE4485" s="46"/>
      <c r="AF4485" s="46"/>
    </row>
    <row r="4486" spans="1:32" x14ac:dyDescent="0.2">
      <c r="A4486"/>
      <c r="B4486"/>
      <c r="D4486"/>
      <c r="F4486"/>
      <c r="G4486"/>
      <c r="H4486"/>
      <c r="I4486"/>
      <c r="J4486"/>
      <c r="K4486"/>
      <c r="L4486"/>
      <c r="M4486"/>
      <c r="N4486"/>
      <c r="O4486"/>
      <c r="P4486"/>
      <c r="Q4486"/>
      <c r="R4486"/>
      <c r="S4486"/>
      <c r="T4486"/>
      <c r="U4486"/>
      <c r="V4486"/>
      <c r="W4486" s="115"/>
      <c r="AB4486" s="46"/>
      <c r="AC4486" s="46"/>
      <c r="AD4486" s="46"/>
      <c r="AE4486" s="46"/>
      <c r="AF4486" s="46"/>
    </row>
    <row r="4487" spans="1:32" x14ac:dyDescent="0.2">
      <c r="A4487"/>
      <c r="B4487"/>
      <c r="D4487"/>
      <c r="F4487"/>
      <c r="G4487"/>
      <c r="H4487"/>
      <c r="I4487"/>
      <c r="J4487"/>
      <c r="K4487"/>
      <c r="L4487"/>
      <c r="M4487"/>
      <c r="N4487"/>
      <c r="O4487"/>
      <c r="P4487"/>
      <c r="Q4487"/>
      <c r="R4487"/>
      <c r="S4487"/>
      <c r="T4487"/>
      <c r="U4487"/>
      <c r="V4487"/>
      <c r="W4487" s="115"/>
      <c r="AB4487" s="46"/>
      <c r="AC4487" s="46"/>
      <c r="AD4487" s="46"/>
      <c r="AE4487" s="46"/>
      <c r="AF4487" s="46"/>
    </row>
    <row r="4488" spans="1:32" x14ac:dyDescent="0.2">
      <c r="A4488"/>
      <c r="B4488"/>
      <c r="D4488"/>
      <c r="F4488"/>
      <c r="G4488"/>
      <c r="H4488"/>
      <c r="I4488"/>
      <c r="J4488"/>
      <c r="K4488"/>
      <c r="L4488"/>
      <c r="M4488"/>
      <c r="N4488"/>
      <c r="O4488"/>
      <c r="P4488"/>
      <c r="Q4488"/>
      <c r="R4488"/>
      <c r="S4488"/>
      <c r="T4488"/>
      <c r="U4488"/>
      <c r="V4488"/>
      <c r="W4488" s="115"/>
      <c r="AB4488" s="46"/>
      <c r="AC4488" s="46"/>
      <c r="AD4488" s="46"/>
      <c r="AE4488" s="46"/>
      <c r="AF4488" s="46"/>
    </row>
    <row r="4489" spans="1:32" x14ac:dyDescent="0.2">
      <c r="A4489"/>
      <c r="B4489"/>
      <c r="D4489"/>
      <c r="F4489"/>
      <c r="G4489"/>
      <c r="H4489"/>
      <c r="I4489"/>
      <c r="J4489"/>
      <c r="K4489"/>
      <c r="L4489"/>
      <c r="M4489"/>
      <c r="N4489"/>
      <c r="O4489"/>
      <c r="P4489"/>
      <c r="Q4489"/>
      <c r="R4489"/>
      <c r="S4489"/>
      <c r="T4489"/>
      <c r="U4489"/>
      <c r="V4489"/>
      <c r="W4489" s="115"/>
      <c r="AB4489" s="46"/>
      <c r="AC4489" s="46"/>
      <c r="AD4489" s="46"/>
      <c r="AE4489" s="46"/>
      <c r="AF4489" s="46"/>
    </row>
    <row r="4490" spans="1:32" x14ac:dyDescent="0.2">
      <c r="A4490"/>
      <c r="B4490"/>
      <c r="D4490"/>
      <c r="F4490"/>
      <c r="G4490"/>
      <c r="H4490"/>
      <c r="I4490"/>
      <c r="J4490"/>
      <c r="K4490"/>
      <c r="L4490"/>
      <c r="M4490"/>
      <c r="N4490"/>
      <c r="O4490"/>
      <c r="P4490"/>
      <c r="Q4490"/>
      <c r="R4490"/>
      <c r="S4490"/>
      <c r="T4490"/>
      <c r="U4490"/>
      <c r="V4490"/>
      <c r="W4490" s="115"/>
      <c r="AB4490" s="46"/>
      <c r="AC4490" s="46"/>
      <c r="AD4490" s="46"/>
      <c r="AE4490" s="46"/>
      <c r="AF4490" s="46"/>
    </row>
    <row r="4491" spans="1:32" x14ac:dyDescent="0.2">
      <c r="A4491"/>
      <c r="B4491"/>
      <c r="D4491"/>
      <c r="F4491"/>
      <c r="G4491"/>
      <c r="H4491"/>
      <c r="I4491"/>
      <c r="J4491"/>
      <c r="K4491"/>
      <c r="L4491"/>
      <c r="M4491"/>
      <c r="N4491"/>
      <c r="O4491"/>
      <c r="P4491"/>
      <c r="Q4491"/>
      <c r="R4491"/>
      <c r="S4491"/>
      <c r="T4491"/>
      <c r="U4491"/>
      <c r="V4491"/>
      <c r="W4491" s="115"/>
      <c r="AB4491" s="46"/>
      <c r="AC4491" s="46"/>
      <c r="AD4491" s="46"/>
      <c r="AE4491" s="46"/>
      <c r="AF4491" s="46"/>
    </row>
    <row r="4492" spans="1:32" x14ac:dyDescent="0.2">
      <c r="A4492"/>
      <c r="B4492"/>
      <c r="D4492"/>
      <c r="F4492"/>
      <c r="G4492"/>
      <c r="H4492"/>
      <c r="I4492"/>
      <c r="J4492"/>
      <c r="K4492"/>
      <c r="L4492"/>
      <c r="M4492"/>
      <c r="N4492"/>
      <c r="O4492"/>
      <c r="P4492"/>
      <c r="Q4492"/>
      <c r="R4492"/>
      <c r="S4492"/>
      <c r="T4492"/>
      <c r="U4492"/>
      <c r="V4492"/>
      <c r="W4492" s="115"/>
      <c r="AB4492" s="46"/>
      <c r="AC4492" s="46"/>
      <c r="AD4492" s="46"/>
      <c r="AE4492" s="46"/>
      <c r="AF4492" s="46"/>
    </row>
    <row r="4493" spans="1:32" x14ac:dyDescent="0.2">
      <c r="A4493"/>
      <c r="B4493"/>
      <c r="D4493"/>
      <c r="F4493"/>
      <c r="G4493"/>
      <c r="H4493"/>
      <c r="I4493"/>
      <c r="J4493"/>
      <c r="K4493"/>
      <c r="L4493"/>
      <c r="M4493"/>
      <c r="N4493"/>
      <c r="O4493"/>
      <c r="P4493"/>
      <c r="Q4493"/>
      <c r="R4493"/>
      <c r="S4493"/>
      <c r="T4493"/>
      <c r="U4493"/>
      <c r="V4493"/>
      <c r="W4493" s="115"/>
      <c r="AB4493" s="46"/>
      <c r="AC4493" s="46"/>
      <c r="AD4493" s="46"/>
      <c r="AE4493" s="46"/>
      <c r="AF4493" s="46"/>
    </row>
    <row r="4494" spans="1:32" x14ac:dyDescent="0.2">
      <c r="A4494"/>
      <c r="B4494"/>
      <c r="D4494"/>
      <c r="F4494"/>
      <c r="G4494"/>
      <c r="H4494"/>
      <c r="I4494"/>
      <c r="J4494"/>
      <c r="K4494"/>
      <c r="L4494"/>
      <c r="M4494"/>
      <c r="N4494"/>
      <c r="O4494"/>
      <c r="P4494"/>
      <c r="Q4494"/>
      <c r="R4494"/>
      <c r="S4494"/>
      <c r="T4494"/>
      <c r="U4494"/>
      <c r="V4494"/>
      <c r="W4494" s="115"/>
      <c r="AB4494" s="46"/>
      <c r="AC4494" s="46"/>
      <c r="AD4494" s="46"/>
      <c r="AE4494" s="46"/>
      <c r="AF4494" s="46"/>
    </row>
    <row r="4495" spans="1:32" x14ac:dyDescent="0.2">
      <c r="A4495"/>
      <c r="B4495"/>
      <c r="D4495"/>
      <c r="F4495"/>
      <c r="G4495"/>
      <c r="H4495"/>
      <c r="I4495"/>
      <c r="J4495"/>
      <c r="K4495"/>
      <c r="L4495"/>
      <c r="M4495"/>
      <c r="N4495"/>
      <c r="O4495"/>
      <c r="P4495"/>
      <c r="Q4495"/>
      <c r="R4495"/>
      <c r="S4495"/>
      <c r="T4495"/>
      <c r="U4495"/>
      <c r="V4495"/>
      <c r="W4495" s="115"/>
      <c r="AB4495" s="46"/>
      <c r="AC4495" s="46"/>
      <c r="AD4495" s="46"/>
      <c r="AE4495" s="46"/>
      <c r="AF4495" s="46"/>
    </row>
    <row r="4496" spans="1:32" x14ac:dyDescent="0.2">
      <c r="A4496"/>
      <c r="B4496"/>
      <c r="D4496"/>
      <c r="F4496"/>
      <c r="G4496"/>
      <c r="H4496"/>
      <c r="I4496"/>
      <c r="J4496"/>
      <c r="K4496"/>
      <c r="L4496"/>
      <c r="M4496"/>
      <c r="N4496"/>
      <c r="O4496"/>
      <c r="P4496"/>
      <c r="Q4496"/>
      <c r="R4496"/>
      <c r="S4496"/>
      <c r="T4496"/>
      <c r="U4496"/>
      <c r="V4496"/>
      <c r="W4496" s="115"/>
      <c r="AB4496" s="46"/>
      <c r="AC4496" s="46"/>
      <c r="AD4496" s="46"/>
      <c r="AE4496" s="46"/>
      <c r="AF4496" s="46"/>
    </row>
    <row r="4497" spans="1:32" x14ac:dyDescent="0.2">
      <c r="A4497"/>
      <c r="B4497"/>
      <c r="D4497"/>
      <c r="F4497"/>
      <c r="G4497"/>
      <c r="H4497"/>
      <c r="I4497"/>
      <c r="J4497"/>
      <c r="K4497"/>
      <c r="L4497"/>
      <c r="M4497"/>
      <c r="N4497"/>
      <c r="O4497"/>
      <c r="P4497"/>
      <c r="Q4497"/>
      <c r="R4497"/>
      <c r="S4497"/>
      <c r="T4497"/>
      <c r="U4497"/>
      <c r="V4497"/>
      <c r="W4497" s="115"/>
      <c r="AB4497" s="46"/>
      <c r="AC4497" s="46"/>
      <c r="AD4497" s="46"/>
      <c r="AE4497" s="46"/>
      <c r="AF4497" s="46"/>
    </row>
    <row r="4498" spans="1:32" x14ac:dyDescent="0.2">
      <c r="A4498"/>
      <c r="B4498"/>
      <c r="D4498"/>
      <c r="F4498"/>
      <c r="G4498"/>
      <c r="H4498"/>
      <c r="I4498"/>
      <c r="J4498"/>
      <c r="K4498"/>
      <c r="L4498"/>
      <c r="M4498"/>
      <c r="N4498"/>
      <c r="O4498"/>
      <c r="P4498"/>
      <c r="Q4498"/>
      <c r="R4498"/>
      <c r="S4498"/>
      <c r="T4498"/>
      <c r="U4498"/>
      <c r="V4498"/>
      <c r="W4498" s="115"/>
      <c r="AB4498" s="46"/>
      <c r="AC4498" s="46"/>
      <c r="AD4498" s="46"/>
      <c r="AE4498" s="46"/>
      <c r="AF4498" s="46"/>
    </row>
    <row r="4499" spans="1:32" x14ac:dyDescent="0.2">
      <c r="A4499"/>
      <c r="B4499"/>
      <c r="D4499"/>
      <c r="F4499"/>
      <c r="G4499"/>
      <c r="H4499"/>
      <c r="I4499"/>
      <c r="J4499"/>
      <c r="K4499"/>
      <c r="L4499"/>
      <c r="M4499"/>
      <c r="N4499"/>
      <c r="O4499"/>
      <c r="P4499"/>
      <c r="Q4499"/>
      <c r="R4499"/>
      <c r="S4499"/>
      <c r="T4499"/>
      <c r="U4499"/>
      <c r="V4499"/>
      <c r="W4499" s="115"/>
      <c r="AB4499" s="46"/>
      <c r="AC4499" s="46"/>
      <c r="AD4499" s="46"/>
      <c r="AE4499" s="46"/>
      <c r="AF4499" s="46"/>
    </row>
    <row r="4500" spans="1:32" x14ac:dyDescent="0.2">
      <c r="A4500"/>
      <c r="B4500"/>
      <c r="D4500"/>
      <c r="F4500"/>
      <c r="G4500"/>
      <c r="H4500"/>
      <c r="I4500"/>
      <c r="J4500"/>
      <c r="K4500"/>
      <c r="L4500"/>
      <c r="M4500"/>
      <c r="N4500"/>
      <c r="O4500"/>
      <c r="P4500"/>
      <c r="Q4500"/>
      <c r="R4500"/>
      <c r="S4500"/>
      <c r="T4500"/>
      <c r="U4500"/>
      <c r="V4500"/>
      <c r="W4500" s="115"/>
      <c r="AB4500" s="46"/>
      <c r="AC4500" s="46"/>
      <c r="AD4500" s="46"/>
      <c r="AE4500" s="46"/>
      <c r="AF4500" s="46"/>
    </row>
    <row r="4501" spans="1:32" x14ac:dyDescent="0.2">
      <c r="A4501"/>
      <c r="B4501"/>
      <c r="D4501"/>
      <c r="F4501"/>
      <c r="G4501"/>
      <c r="H4501"/>
      <c r="I4501"/>
      <c r="J4501"/>
      <c r="K4501"/>
      <c r="L4501"/>
      <c r="M4501"/>
      <c r="N4501"/>
      <c r="O4501"/>
      <c r="P4501"/>
      <c r="Q4501"/>
      <c r="R4501"/>
      <c r="S4501"/>
      <c r="T4501"/>
      <c r="U4501"/>
      <c r="V4501"/>
      <c r="W4501" s="115"/>
      <c r="AB4501" s="46"/>
      <c r="AC4501" s="46"/>
      <c r="AD4501" s="46"/>
      <c r="AE4501" s="46"/>
      <c r="AF4501" s="46"/>
    </row>
    <row r="4502" spans="1:32" x14ac:dyDescent="0.2">
      <c r="A4502"/>
      <c r="B4502"/>
      <c r="D4502"/>
      <c r="F4502"/>
      <c r="G4502"/>
      <c r="H4502"/>
      <c r="I4502"/>
      <c r="J4502"/>
      <c r="K4502"/>
      <c r="L4502"/>
      <c r="M4502"/>
      <c r="N4502"/>
      <c r="O4502"/>
      <c r="P4502"/>
      <c r="Q4502"/>
      <c r="R4502"/>
      <c r="S4502"/>
      <c r="T4502"/>
      <c r="U4502"/>
      <c r="V4502"/>
      <c r="W4502" s="115"/>
      <c r="AB4502" s="46"/>
      <c r="AC4502" s="46"/>
      <c r="AD4502" s="46"/>
      <c r="AE4502" s="46"/>
      <c r="AF4502" s="46"/>
    </row>
    <row r="4503" spans="1:32" x14ac:dyDescent="0.2">
      <c r="A4503"/>
      <c r="B4503"/>
      <c r="D4503"/>
      <c r="F4503"/>
      <c r="G4503"/>
      <c r="H4503"/>
      <c r="I4503"/>
      <c r="J4503"/>
      <c r="K4503"/>
      <c r="L4503"/>
      <c r="M4503"/>
      <c r="N4503"/>
      <c r="O4503"/>
      <c r="P4503"/>
      <c r="Q4503"/>
      <c r="R4503"/>
      <c r="S4503"/>
      <c r="T4503"/>
      <c r="U4503"/>
      <c r="V4503"/>
      <c r="W4503" s="115"/>
      <c r="AB4503" s="46"/>
      <c r="AC4503" s="46"/>
      <c r="AD4503" s="46"/>
      <c r="AE4503" s="46"/>
      <c r="AF4503" s="46"/>
    </row>
    <row r="4504" spans="1:32" x14ac:dyDescent="0.2">
      <c r="A4504"/>
      <c r="B4504"/>
      <c r="D4504"/>
      <c r="F4504"/>
      <c r="G4504"/>
      <c r="H4504"/>
      <c r="I4504"/>
      <c r="J4504"/>
      <c r="K4504"/>
      <c r="L4504"/>
      <c r="M4504"/>
      <c r="N4504"/>
      <c r="O4504"/>
      <c r="P4504"/>
      <c r="Q4504"/>
      <c r="R4504"/>
      <c r="S4504"/>
      <c r="T4504"/>
      <c r="U4504"/>
      <c r="V4504"/>
      <c r="W4504" s="115"/>
      <c r="AB4504" s="46"/>
      <c r="AC4504" s="46"/>
      <c r="AD4504" s="46"/>
      <c r="AE4504" s="46"/>
      <c r="AF4504" s="46"/>
    </row>
    <row r="4505" spans="1:32" x14ac:dyDescent="0.2">
      <c r="A4505"/>
      <c r="B4505"/>
      <c r="D4505"/>
      <c r="F4505"/>
      <c r="G4505"/>
      <c r="H4505"/>
      <c r="I4505"/>
      <c r="J4505"/>
      <c r="K4505"/>
      <c r="L4505"/>
      <c r="M4505"/>
      <c r="N4505"/>
      <c r="O4505"/>
      <c r="P4505"/>
      <c r="Q4505"/>
      <c r="R4505"/>
      <c r="S4505"/>
      <c r="T4505"/>
      <c r="U4505"/>
      <c r="V4505"/>
      <c r="W4505" s="115"/>
      <c r="AB4505" s="46"/>
      <c r="AC4505" s="46"/>
      <c r="AD4505" s="46"/>
      <c r="AE4505" s="46"/>
      <c r="AF4505" s="46"/>
    </row>
    <row r="4506" spans="1:32" x14ac:dyDescent="0.2">
      <c r="A4506"/>
      <c r="B4506"/>
      <c r="D4506"/>
      <c r="F4506"/>
      <c r="G4506"/>
      <c r="H4506"/>
      <c r="I4506"/>
      <c r="J4506"/>
      <c r="K4506"/>
      <c r="L4506"/>
      <c r="M4506"/>
      <c r="N4506"/>
      <c r="O4506"/>
      <c r="P4506"/>
      <c r="Q4506"/>
      <c r="R4506"/>
      <c r="S4506"/>
      <c r="T4506"/>
      <c r="U4506"/>
      <c r="V4506"/>
      <c r="W4506" s="115"/>
      <c r="AB4506" s="46"/>
      <c r="AC4506" s="46"/>
      <c r="AD4506" s="46"/>
      <c r="AE4506" s="46"/>
      <c r="AF4506" s="46"/>
    </row>
    <row r="4507" spans="1:32" x14ac:dyDescent="0.2">
      <c r="A4507"/>
      <c r="B4507"/>
      <c r="D4507"/>
      <c r="F4507"/>
      <c r="G4507"/>
      <c r="H4507"/>
      <c r="I4507"/>
      <c r="J4507"/>
      <c r="K4507"/>
      <c r="L4507"/>
      <c r="M4507"/>
      <c r="N4507"/>
      <c r="O4507"/>
      <c r="P4507"/>
      <c r="Q4507"/>
      <c r="R4507"/>
      <c r="S4507"/>
      <c r="T4507"/>
      <c r="U4507"/>
      <c r="V4507"/>
      <c r="W4507" s="115"/>
      <c r="AB4507" s="46"/>
      <c r="AC4507" s="46"/>
      <c r="AD4507" s="46"/>
      <c r="AE4507" s="46"/>
      <c r="AF4507" s="46"/>
    </row>
    <row r="4508" spans="1:32" x14ac:dyDescent="0.2">
      <c r="A4508"/>
      <c r="B4508"/>
      <c r="D4508"/>
      <c r="F4508"/>
      <c r="G4508"/>
      <c r="H4508"/>
      <c r="I4508"/>
      <c r="J4508"/>
      <c r="K4508"/>
      <c r="L4508"/>
      <c r="M4508"/>
      <c r="N4508"/>
      <c r="O4508"/>
      <c r="P4508"/>
      <c r="Q4508"/>
      <c r="R4508"/>
      <c r="S4508"/>
      <c r="T4508"/>
      <c r="U4508"/>
      <c r="V4508"/>
      <c r="W4508" s="115"/>
      <c r="AB4508" s="46"/>
      <c r="AC4508" s="46"/>
      <c r="AD4508" s="46"/>
      <c r="AE4508" s="46"/>
      <c r="AF4508" s="46"/>
    </row>
    <row r="4509" spans="1:32" x14ac:dyDescent="0.2">
      <c r="A4509"/>
      <c r="B4509"/>
      <c r="D4509"/>
      <c r="F4509"/>
      <c r="G4509"/>
      <c r="H4509"/>
      <c r="I4509"/>
      <c r="J4509"/>
      <c r="K4509"/>
      <c r="L4509"/>
      <c r="M4509"/>
      <c r="N4509"/>
      <c r="O4509"/>
      <c r="P4509"/>
      <c r="Q4509"/>
      <c r="R4509"/>
      <c r="S4509"/>
      <c r="T4509"/>
      <c r="U4509"/>
      <c r="V4509"/>
      <c r="W4509" s="115"/>
      <c r="AB4509" s="46"/>
      <c r="AC4509" s="46"/>
      <c r="AD4509" s="46"/>
      <c r="AE4509" s="46"/>
      <c r="AF4509" s="46"/>
    </row>
    <row r="4510" spans="1:32" x14ac:dyDescent="0.2">
      <c r="A4510"/>
      <c r="B4510"/>
      <c r="D4510"/>
      <c r="F4510"/>
      <c r="G4510"/>
      <c r="H4510"/>
      <c r="I4510"/>
      <c r="J4510"/>
      <c r="K4510"/>
      <c r="L4510"/>
      <c r="M4510"/>
      <c r="N4510"/>
      <c r="O4510"/>
      <c r="P4510"/>
      <c r="Q4510"/>
      <c r="R4510"/>
      <c r="S4510"/>
      <c r="T4510"/>
      <c r="U4510"/>
      <c r="V4510"/>
      <c r="W4510" s="115"/>
      <c r="AB4510" s="46"/>
      <c r="AC4510" s="46"/>
      <c r="AD4510" s="46"/>
      <c r="AE4510" s="46"/>
      <c r="AF4510" s="46"/>
    </row>
    <row r="4511" spans="1:32" x14ac:dyDescent="0.2">
      <c r="A4511"/>
      <c r="B4511"/>
      <c r="D4511"/>
      <c r="F4511"/>
      <c r="G4511"/>
      <c r="H4511"/>
      <c r="I4511"/>
      <c r="J4511"/>
      <c r="K4511"/>
      <c r="L4511"/>
      <c r="M4511"/>
      <c r="N4511"/>
      <c r="O4511"/>
      <c r="P4511"/>
      <c r="Q4511"/>
      <c r="R4511"/>
      <c r="S4511"/>
      <c r="T4511"/>
      <c r="U4511"/>
      <c r="V4511"/>
      <c r="W4511" s="115"/>
      <c r="AB4511" s="46"/>
      <c r="AC4511" s="46"/>
      <c r="AD4511" s="46"/>
      <c r="AE4511" s="46"/>
      <c r="AF4511" s="46"/>
    </row>
    <row r="4512" spans="1:32" x14ac:dyDescent="0.2">
      <c r="A4512"/>
      <c r="B4512"/>
      <c r="D4512"/>
      <c r="F4512"/>
      <c r="G4512"/>
      <c r="H4512"/>
      <c r="I4512"/>
      <c r="J4512"/>
      <c r="K4512"/>
      <c r="L4512"/>
      <c r="M4512"/>
      <c r="N4512"/>
      <c r="O4512"/>
      <c r="P4512"/>
      <c r="Q4512"/>
      <c r="R4512"/>
      <c r="S4512"/>
      <c r="T4512"/>
      <c r="U4512"/>
      <c r="V4512"/>
      <c r="W4512" s="115"/>
      <c r="AB4512" s="46"/>
      <c r="AC4512" s="46"/>
      <c r="AD4512" s="46"/>
      <c r="AE4512" s="46"/>
      <c r="AF4512" s="46"/>
    </row>
    <row r="4513" spans="1:32" x14ac:dyDescent="0.2">
      <c r="A4513"/>
      <c r="B4513"/>
      <c r="D4513"/>
      <c r="F4513"/>
      <c r="G4513"/>
      <c r="H4513"/>
      <c r="I4513"/>
      <c r="J4513"/>
      <c r="K4513"/>
      <c r="L4513"/>
      <c r="M4513"/>
      <c r="N4513"/>
      <c r="O4513"/>
      <c r="P4513"/>
      <c r="Q4513"/>
      <c r="R4513"/>
      <c r="S4513"/>
      <c r="T4513"/>
      <c r="U4513"/>
      <c r="V4513"/>
      <c r="W4513" s="115"/>
      <c r="AB4513" s="46"/>
      <c r="AC4513" s="46"/>
      <c r="AD4513" s="46"/>
      <c r="AE4513" s="46"/>
      <c r="AF4513" s="46"/>
    </row>
    <row r="4514" spans="1:32" x14ac:dyDescent="0.2">
      <c r="A4514"/>
      <c r="B4514"/>
      <c r="D4514"/>
      <c r="F4514"/>
      <c r="G4514"/>
      <c r="H4514"/>
      <c r="I4514"/>
      <c r="J4514"/>
      <c r="K4514"/>
      <c r="L4514"/>
      <c r="M4514"/>
      <c r="N4514"/>
      <c r="O4514"/>
      <c r="P4514"/>
      <c r="Q4514"/>
      <c r="R4514"/>
      <c r="S4514"/>
      <c r="T4514"/>
      <c r="U4514"/>
      <c r="V4514"/>
      <c r="W4514" s="115"/>
      <c r="AB4514" s="46"/>
      <c r="AC4514" s="46"/>
      <c r="AD4514" s="46"/>
      <c r="AE4514" s="46"/>
      <c r="AF4514" s="46"/>
    </row>
    <row r="4515" spans="1:32" x14ac:dyDescent="0.2">
      <c r="A4515"/>
      <c r="B4515"/>
      <c r="D4515"/>
      <c r="F4515"/>
      <c r="G4515"/>
      <c r="H4515"/>
      <c r="I4515"/>
      <c r="J4515"/>
      <c r="K4515"/>
      <c r="L4515"/>
      <c r="M4515"/>
      <c r="N4515"/>
      <c r="O4515"/>
      <c r="P4515"/>
      <c r="Q4515"/>
      <c r="R4515"/>
      <c r="S4515"/>
      <c r="T4515"/>
      <c r="U4515"/>
      <c r="V4515"/>
      <c r="W4515" s="115"/>
      <c r="AB4515" s="46"/>
      <c r="AC4515" s="46"/>
      <c r="AD4515" s="46"/>
      <c r="AE4515" s="46"/>
      <c r="AF4515" s="46"/>
    </row>
    <row r="4516" spans="1:32" x14ac:dyDescent="0.2">
      <c r="A4516"/>
      <c r="B4516"/>
      <c r="D4516"/>
      <c r="F4516"/>
      <c r="G4516"/>
      <c r="H4516"/>
      <c r="I4516"/>
      <c r="J4516"/>
      <c r="K4516"/>
      <c r="L4516"/>
      <c r="M4516"/>
      <c r="N4516"/>
      <c r="O4516"/>
      <c r="P4516"/>
      <c r="Q4516"/>
      <c r="R4516"/>
      <c r="S4516"/>
      <c r="T4516"/>
      <c r="U4516"/>
      <c r="V4516"/>
      <c r="W4516" s="115"/>
      <c r="AB4516" s="46"/>
      <c r="AC4516" s="46"/>
      <c r="AD4516" s="46"/>
      <c r="AE4516" s="46"/>
      <c r="AF4516" s="46"/>
    </row>
    <row r="4517" spans="1:32" x14ac:dyDescent="0.2">
      <c r="A4517"/>
      <c r="B4517"/>
      <c r="D4517"/>
      <c r="F4517"/>
      <c r="G4517"/>
      <c r="H4517"/>
      <c r="I4517"/>
      <c r="J4517"/>
      <c r="K4517"/>
      <c r="L4517"/>
      <c r="M4517"/>
      <c r="N4517"/>
      <c r="O4517"/>
      <c r="P4517"/>
      <c r="Q4517"/>
      <c r="R4517"/>
      <c r="S4517"/>
      <c r="T4517"/>
      <c r="U4517"/>
      <c r="V4517"/>
      <c r="W4517" s="115"/>
      <c r="AB4517" s="46"/>
      <c r="AC4517" s="46"/>
      <c r="AD4517" s="46"/>
      <c r="AE4517" s="46"/>
      <c r="AF4517" s="46"/>
    </row>
    <row r="4518" spans="1:32" x14ac:dyDescent="0.2">
      <c r="A4518"/>
      <c r="B4518"/>
      <c r="D4518"/>
      <c r="F4518"/>
      <c r="G4518"/>
      <c r="H4518"/>
      <c r="I4518"/>
      <c r="J4518"/>
      <c r="K4518"/>
      <c r="L4518"/>
      <c r="M4518"/>
      <c r="N4518"/>
      <c r="O4518"/>
      <c r="P4518"/>
      <c r="Q4518"/>
      <c r="R4518"/>
      <c r="S4518"/>
      <c r="T4518"/>
      <c r="U4518"/>
      <c r="V4518"/>
      <c r="W4518" s="115"/>
      <c r="AB4518" s="46"/>
      <c r="AC4518" s="46"/>
      <c r="AD4518" s="46"/>
      <c r="AE4518" s="46"/>
      <c r="AF4518" s="46"/>
    </row>
    <row r="4519" spans="1:32" x14ac:dyDescent="0.2">
      <c r="A4519"/>
      <c r="B4519"/>
      <c r="D4519"/>
      <c r="F4519"/>
      <c r="G4519"/>
      <c r="H4519"/>
      <c r="I4519"/>
      <c r="J4519"/>
      <c r="K4519"/>
      <c r="L4519"/>
      <c r="M4519"/>
      <c r="N4519"/>
      <c r="O4519"/>
      <c r="P4519"/>
      <c r="Q4519"/>
      <c r="R4519"/>
      <c r="S4519"/>
      <c r="T4519"/>
      <c r="U4519"/>
      <c r="V4519"/>
      <c r="W4519" s="115"/>
      <c r="AB4519" s="46"/>
      <c r="AC4519" s="46"/>
      <c r="AD4519" s="46"/>
      <c r="AE4519" s="46"/>
      <c r="AF4519" s="46"/>
    </row>
    <row r="4520" spans="1:32" x14ac:dyDescent="0.2">
      <c r="A4520"/>
      <c r="B4520"/>
      <c r="D4520"/>
      <c r="F4520"/>
      <c r="G4520"/>
      <c r="H4520"/>
      <c r="I4520"/>
      <c r="J4520"/>
      <c r="K4520"/>
      <c r="L4520"/>
      <c r="M4520"/>
      <c r="N4520"/>
      <c r="O4520"/>
      <c r="P4520"/>
      <c r="Q4520"/>
      <c r="R4520"/>
      <c r="S4520"/>
      <c r="T4520"/>
      <c r="U4520"/>
      <c r="V4520"/>
      <c r="W4520" s="115"/>
      <c r="AB4520" s="46"/>
      <c r="AC4520" s="46"/>
      <c r="AD4520" s="46"/>
      <c r="AE4520" s="46"/>
      <c r="AF4520" s="46"/>
    </row>
    <row r="4521" spans="1:32" x14ac:dyDescent="0.2">
      <c r="A4521"/>
      <c r="B4521"/>
      <c r="D4521"/>
      <c r="F4521"/>
      <c r="G4521"/>
      <c r="H4521"/>
      <c r="I4521"/>
      <c r="J4521"/>
      <c r="K4521"/>
      <c r="L4521"/>
      <c r="M4521"/>
      <c r="N4521"/>
      <c r="O4521"/>
      <c r="P4521"/>
      <c r="Q4521"/>
      <c r="R4521"/>
      <c r="S4521"/>
      <c r="T4521"/>
      <c r="U4521"/>
      <c r="V4521"/>
      <c r="W4521" s="115"/>
      <c r="AB4521" s="46"/>
      <c r="AC4521" s="46"/>
      <c r="AD4521" s="46"/>
      <c r="AE4521" s="46"/>
      <c r="AF4521" s="46"/>
    </row>
    <row r="4522" spans="1:32" x14ac:dyDescent="0.2">
      <c r="A4522"/>
      <c r="B4522"/>
      <c r="D4522"/>
      <c r="F4522"/>
      <c r="G4522"/>
      <c r="H4522"/>
      <c r="I4522"/>
      <c r="J4522"/>
      <c r="K4522"/>
      <c r="L4522"/>
      <c r="M4522"/>
      <c r="N4522"/>
      <c r="O4522"/>
      <c r="P4522"/>
      <c r="Q4522"/>
      <c r="R4522"/>
      <c r="S4522"/>
      <c r="T4522"/>
      <c r="U4522"/>
      <c r="V4522"/>
      <c r="W4522" s="115"/>
      <c r="AB4522" s="46"/>
      <c r="AC4522" s="46"/>
      <c r="AD4522" s="46"/>
      <c r="AE4522" s="46"/>
      <c r="AF4522" s="46"/>
    </row>
    <row r="4523" spans="1:32" x14ac:dyDescent="0.2">
      <c r="A4523"/>
      <c r="B4523"/>
      <c r="D4523"/>
      <c r="F4523"/>
      <c r="G4523"/>
      <c r="H4523"/>
      <c r="I4523"/>
      <c r="J4523"/>
      <c r="K4523"/>
      <c r="L4523"/>
      <c r="M4523"/>
      <c r="N4523"/>
      <c r="O4523"/>
      <c r="P4523"/>
      <c r="Q4523"/>
      <c r="R4523"/>
      <c r="S4523"/>
      <c r="T4523"/>
      <c r="U4523"/>
      <c r="V4523"/>
      <c r="W4523" s="115"/>
      <c r="AB4523" s="46"/>
      <c r="AC4523" s="46"/>
      <c r="AD4523" s="46"/>
      <c r="AE4523" s="46"/>
      <c r="AF4523" s="46"/>
    </row>
    <row r="4524" spans="1:32" x14ac:dyDescent="0.2">
      <c r="A4524"/>
      <c r="B4524"/>
      <c r="D4524"/>
      <c r="F4524"/>
      <c r="G4524"/>
      <c r="H4524"/>
      <c r="I4524"/>
      <c r="J4524"/>
      <c r="K4524"/>
      <c r="L4524"/>
      <c r="M4524"/>
      <c r="N4524"/>
      <c r="O4524"/>
      <c r="P4524"/>
      <c r="Q4524"/>
      <c r="R4524"/>
      <c r="S4524"/>
      <c r="T4524"/>
      <c r="U4524"/>
      <c r="V4524"/>
      <c r="W4524" s="115"/>
      <c r="AB4524" s="46"/>
      <c r="AC4524" s="46"/>
      <c r="AD4524" s="46"/>
      <c r="AE4524" s="46"/>
      <c r="AF4524" s="46"/>
    </row>
    <row r="4525" spans="1:32" x14ac:dyDescent="0.2">
      <c r="A4525"/>
      <c r="B4525"/>
      <c r="D4525"/>
      <c r="F4525"/>
      <c r="G4525"/>
      <c r="H4525"/>
      <c r="I4525"/>
      <c r="J4525"/>
      <c r="K4525"/>
      <c r="L4525"/>
      <c r="M4525"/>
      <c r="N4525"/>
      <c r="O4525"/>
      <c r="P4525"/>
      <c r="Q4525"/>
      <c r="R4525"/>
      <c r="S4525"/>
      <c r="T4525"/>
      <c r="U4525"/>
      <c r="V4525"/>
      <c r="W4525" s="115"/>
      <c r="AB4525" s="46"/>
      <c r="AC4525" s="46"/>
      <c r="AD4525" s="46"/>
      <c r="AE4525" s="46"/>
      <c r="AF4525" s="46"/>
    </row>
    <row r="4526" spans="1:32" x14ac:dyDescent="0.2">
      <c r="A4526"/>
      <c r="B4526"/>
      <c r="D4526"/>
      <c r="F4526"/>
      <c r="G4526"/>
      <c r="H4526"/>
      <c r="I4526"/>
      <c r="J4526"/>
      <c r="K4526"/>
      <c r="L4526"/>
      <c r="M4526"/>
      <c r="N4526"/>
      <c r="O4526"/>
      <c r="P4526"/>
      <c r="Q4526"/>
      <c r="R4526"/>
      <c r="S4526"/>
      <c r="T4526"/>
      <c r="U4526"/>
      <c r="V4526"/>
      <c r="W4526" s="115"/>
      <c r="AB4526" s="46"/>
      <c r="AC4526" s="46"/>
      <c r="AD4526" s="46"/>
      <c r="AE4526" s="46"/>
      <c r="AF4526" s="46"/>
    </row>
    <row r="4527" spans="1:32" x14ac:dyDescent="0.2">
      <c r="A4527"/>
      <c r="B4527"/>
      <c r="D4527"/>
      <c r="F4527"/>
      <c r="G4527"/>
      <c r="H4527"/>
      <c r="I4527"/>
      <c r="J4527"/>
      <c r="K4527"/>
      <c r="L4527"/>
      <c r="M4527"/>
      <c r="N4527"/>
      <c r="O4527"/>
      <c r="P4527"/>
      <c r="Q4527"/>
      <c r="R4527"/>
      <c r="S4527"/>
      <c r="T4527"/>
      <c r="U4527"/>
      <c r="V4527"/>
      <c r="W4527" s="115"/>
      <c r="AB4527" s="46"/>
      <c r="AC4527" s="46"/>
      <c r="AD4527" s="46"/>
      <c r="AE4527" s="46"/>
      <c r="AF4527" s="46"/>
    </row>
    <row r="4528" spans="1:32" x14ac:dyDescent="0.2">
      <c r="A4528"/>
      <c r="B4528"/>
      <c r="D4528"/>
      <c r="F4528"/>
      <c r="G4528"/>
      <c r="H4528"/>
      <c r="I4528"/>
      <c r="J4528"/>
      <c r="K4528"/>
      <c r="L4528"/>
      <c r="M4528"/>
      <c r="N4528"/>
      <c r="O4528"/>
      <c r="P4528"/>
      <c r="Q4528"/>
      <c r="R4528"/>
      <c r="S4528"/>
      <c r="T4528"/>
      <c r="U4528"/>
      <c r="V4528"/>
      <c r="W4528" s="115"/>
      <c r="AB4528" s="46"/>
      <c r="AC4528" s="46"/>
      <c r="AD4528" s="46"/>
      <c r="AE4528" s="46"/>
      <c r="AF4528" s="46"/>
    </row>
    <row r="4529" spans="1:32" x14ac:dyDescent="0.2">
      <c r="A4529"/>
      <c r="B4529"/>
      <c r="D4529"/>
      <c r="F4529"/>
      <c r="G4529"/>
      <c r="H4529"/>
      <c r="I4529"/>
      <c r="J4529"/>
      <c r="K4529"/>
      <c r="L4529"/>
      <c r="M4529"/>
      <c r="N4529"/>
      <c r="O4529"/>
      <c r="P4529"/>
      <c r="Q4529"/>
      <c r="R4529"/>
      <c r="S4529"/>
      <c r="T4529"/>
      <c r="U4529"/>
      <c r="V4529"/>
      <c r="W4529" s="115"/>
      <c r="AB4529" s="46"/>
      <c r="AC4529" s="46"/>
      <c r="AD4529" s="46"/>
      <c r="AE4529" s="46"/>
      <c r="AF4529" s="46"/>
    </row>
    <row r="4530" spans="1:32" x14ac:dyDescent="0.2">
      <c r="A4530"/>
      <c r="B4530"/>
      <c r="D4530"/>
      <c r="F4530"/>
      <c r="G4530"/>
      <c r="H4530"/>
      <c r="I4530"/>
      <c r="J4530"/>
      <c r="K4530"/>
      <c r="L4530"/>
      <c r="M4530"/>
      <c r="N4530"/>
      <c r="O4530"/>
      <c r="P4530"/>
      <c r="Q4530"/>
      <c r="R4530"/>
      <c r="S4530"/>
      <c r="T4530"/>
      <c r="U4530"/>
      <c r="V4530"/>
      <c r="W4530" s="115"/>
      <c r="AB4530" s="46"/>
      <c r="AC4530" s="46"/>
      <c r="AD4530" s="46"/>
      <c r="AE4530" s="46"/>
      <c r="AF4530" s="46"/>
    </row>
    <row r="4531" spans="1:32" x14ac:dyDescent="0.2">
      <c r="A4531"/>
      <c r="B4531"/>
      <c r="D4531"/>
      <c r="F4531"/>
      <c r="G4531"/>
      <c r="H4531"/>
      <c r="I4531"/>
      <c r="J4531"/>
      <c r="K4531"/>
      <c r="L4531"/>
      <c r="M4531"/>
      <c r="N4531"/>
      <c r="O4531"/>
      <c r="P4531"/>
      <c r="Q4531"/>
      <c r="R4531"/>
      <c r="S4531"/>
      <c r="T4531"/>
      <c r="U4531"/>
      <c r="V4531"/>
      <c r="W4531" s="115"/>
      <c r="AB4531" s="46"/>
      <c r="AC4531" s="46"/>
      <c r="AD4531" s="46"/>
      <c r="AE4531" s="46"/>
      <c r="AF4531" s="46"/>
    </row>
    <row r="4532" spans="1:32" x14ac:dyDescent="0.2">
      <c r="A4532"/>
      <c r="B4532"/>
      <c r="D4532"/>
      <c r="F4532"/>
      <c r="G4532"/>
      <c r="H4532"/>
      <c r="I4532"/>
      <c r="J4532"/>
      <c r="K4532"/>
      <c r="L4532"/>
      <c r="M4532"/>
      <c r="N4532"/>
      <c r="O4532"/>
      <c r="P4532"/>
      <c r="Q4532"/>
      <c r="R4532"/>
      <c r="S4532"/>
      <c r="T4532"/>
      <c r="U4532"/>
      <c r="V4532"/>
      <c r="W4532" s="115"/>
      <c r="AB4532" s="46"/>
      <c r="AC4532" s="46"/>
      <c r="AD4532" s="46"/>
      <c r="AE4532" s="46"/>
      <c r="AF4532" s="46"/>
    </row>
    <row r="4533" spans="1:32" x14ac:dyDescent="0.2">
      <c r="A4533"/>
      <c r="B4533"/>
      <c r="D4533"/>
      <c r="F4533"/>
      <c r="G4533"/>
      <c r="H4533"/>
      <c r="I4533"/>
      <c r="J4533"/>
      <c r="K4533"/>
      <c r="L4533"/>
      <c r="M4533"/>
      <c r="N4533"/>
      <c r="O4533"/>
      <c r="P4533"/>
      <c r="Q4533"/>
      <c r="R4533"/>
      <c r="S4533"/>
      <c r="T4533"/>
      <c r="U4533"/>
      <c r="V4533"/>
      <c r="W4533" s="115"/>
      <c r="AB4533" s="46"/>
      <c r="AC4533" s="46"/>
      <c r="AD4533" s="46"/>
      <c r="AE4533" s="46"/>
      <c r="AF4533" s="46"/>
    </row>
    <row r="4534" spans="1:32" x14ac:dyDescent="0.2">
      <c r="A4534"/>
      <c r="B4534"/>
      <c r="D4534"/>
      <c r="F4534"/>
      <c r="G4534"/>
      <c r="H4534"/>
      <c r="I4534"/>
      <c r="J4534"/>
      <c r="K4534"/>
      <c r="L4534"/>
      <c r="M4534"/>
      <c r="N4534"/>
      <c r="O4534"/>
      <c r="P4534"/>
      <c r="Q4534"/>
      <c r="R4534"/>
      <c r="S4534"/>
      <c r="T4534"/>
      <c r="U4534"/>
      <c r="V4534"/>
      <c r="W4534" s="115"/>
      <c r="AB4534" s="46"/>
      <c r="AC4534" s="46"/>
      <c r="AD4534" s="46"/>
      <c r="AE4534" s="46"/>
      <c r="AF4534" s="46"/>
    </row>
    <row r="4535" spans="1:32" x14ac:dyDescent="0.2">
      <c r="A4535"/>
      <c r="B4535"/>
      <c r="D4535"/>
      <c r="F4535"/>
      <c r="G4535"/>
      <c r="H4535"/>
      <c r="I4535"/>
      <c r="J4535"/>
      <c r="K4535"/>
      <c r="L4535"/>
      <c r="M4535"/>
      <c r="N4535"/>
      <c r="O4535"/>
      <c r="P4535"/>
      <c r="Q4535"/>
      <c r="R4535"/>
      <c r="S4535"/>
      <c r="T4535"/>
      <c r="U4535"/>
      <c r="V4535"/>
      <c r="W4535" s="115"/>
      <c r="AB4535" s="46"/>
      <c r="AC4535" s="46"/>
      <c r="AD4535" s="46"/>
      <c r="AE4535" s="46"/>
      <c r="AF4535" s="46"/>
    </row>
    <row r="4536" spans="1:32" x14ac:dyDescent="0.2">
      <c r="A4536"/>
      <c r="B4536"/>
      <c r="D4536"/>
      <c r="F4536"/>
      <c r="G4536"/>
      <c r="H4536"/>
      <c r="I4536"/>
      <c r="J4536"/>
      <c r="K4536"/>
      <c r="L4536"/>
      <c r="M4536"/>
      <c r="N4536"/>
      <c r="O4536"/>
      <c r="P4536"/>
      <c r="Q4536"/>
      <c r="R4536"/>
      <c r="S4536"/>
      <c r="T4536"/>
      <c r="U4536"/>
      <c r="V4536"/>
      <c r="W4536" s="115"/>
      <c r="AB4536" s="46"/>
      <c r="AC4536" s="46"/>
      <c r="AD4536" s="46"/>
      <c r="AE4536" s="46"/>
      <c r="AF4536" s="46"/>
    </row>
    <row r="4537" spans="1:32" x14ac:dyDescent="0.2">
      <c r="A4537"/>
      <c r="B4537"/>
      <c r="D4537"/>
      <c r="F4537"/>
      <c r="G4537"/>
      <c r="H4537"/>
      <c r="I4537"/>
      <c r="J4537"/>
      <c r="K4537"/>
      <c r="L4537"/>
      <c r="M4537"/>
      <c r="N4537"/>
      <c r="O4537"/>
      <c r="P4537"/>
      <c r="Q4537"/>
      <c r="R4537"/>
      <c r="S4537"/>
      <c r="T4537"/>
      <c r="U4537"/>
      <c r="V4537"/>
      <c r="W4537" s="115"/>
      <c r="AB4537" s="46"/>
      <c r="AC4537" s="46"/>
      <c r="AD4537" s="46"/>
      <c r="AE4537" s="46"/>
      <c r="AF4537" s="46"/>
    </row>
    <row r="4538" spans="1:32" x14ac:dyDescent="0.2">
      <c r="A4538"/>
      <c r="B4538"/>
      <c r="D4538"/>
      <c r="F4538"/>
      <c r="G4538"/>
      <c r="H4538"/>
      <c r="I4538"/>
      <c r="J4538"/>
      <c r="K4538"/>
      <c r="L4538"/>
      <c r="M4538"/>
      <c r="N4538"/>
      <c r="O4538"/>
      <c r="P4538"/>
      <c r="Q4538"/>
      <c r="R4538"/>
      <c r="S4538"/>
      <c r="T4538"/>
      <c r="U4538"/>
      <c r="V4538"/>
      <c r="W4538" s="115"/>
      <c r="AB4538" s="46"/>
      <c r="AC4538" s="46"/>
      <c r="AD4538" s="46"/>
      <c r="AE4538" s="46"/>
      <c r="AF4538" s="46"/>
    </row>
    <row r="4539" spans="1:32" x14ac:dyDescent="0.2">
      <c r="A4539"/>
      <c r="B4539"/>
      <c r="D4539"/>
      <c r="F4539"/>
      <c r="G4539"/>
      <c r="H4539"/>
      <c r="I4539"/>
      <c r="J4539"/>
      <c r="K4539"/>
      <c r="L4539"/>
      <c r="M4539"/>
      <c r="N4539"/>
      <c r="O4539"/>
      <c r="P4539"/>
      <c r="Q4539"/>
      <c r="R4539"/>
      <c r="S4539"/>
      <c r="T4539"/>
      <c r="U4539"/>
      <c r="V4539"/>
      <c r="W4539" s="115"/>
      <c r="AB4539" s="46"/>
      <c r="AC4539" s="46"/>
      <c r="AD4539" s="46"/>
      <c r="AE4539" s="46"/>
      <c r="AF4539" s="46"/>
    </row>
    <row r="4540" spans="1:32" x14ac:dyDescent="0.2">
      <c r="A4540"/>
      <c r="B4540"/>
      <c r="D4540"/>
      <c r="F4540"/>
      <c r="G4540"/>
      <c r="H4540"/>
      <c r="I4540"/>
      <c r="J4540"/>
      <c r="K4540"/>
      <c r="L4540"/>
      <c r="M4540"/>
      <c r="N4540"/>
      <c r="O4540"/>
      <c r="P4540"/>
      <c r="Q4540"/>
      <c r="R4540"/>
      <c r="S4540"/>
      <c r="T4540"/>
      <c r="U4540"/>
      <c r="V4540"/>
      <c r="W4540" s="115"/>
      <c r="AB4540" s="46"/>
      <c r="AC4540" s="46"/>
      <c r="AD4540" s="46"/>
      <c r="AE4540" s="46"/>
      <c r="AF4540" s="46"/>
    </row>
    <row r="4541" spans="1:32" x14ac:dyDescent="0.2">
      <c r="A4541"/>
      <c r="B4541"/>
      <c r="D4541"/>
      <c r="F4541"/>
      <c r="G4541"/>
      <c r="H4541"/>
      <c r="I4541"/>
      <c r="J4541"/>
      <c r="K4541"/>
      <c r="L4541"/>
      <c r="M4541"/>
      <c r="N4541"/>
      <c r="O4541"/>
      <c r="P4541"/>
      <c r="Q4541"/>
      <c r="R4541"/>
      <c r="S4541"/>
      <c r="T4541"/>
      <c r="U4541"/>
      <c r="V4541"/>
      <c r="W4541" s="115"/>
      <c r="AB4541" s="46"/>
      <c r="AC4541" s="46"/>
      <c r="AD4541" s="46"/>
      <c r="AE4541" s="46"/>
      <c r="AF4541" s="46"/>
    </row>
    <row r="4542" spans="1:32" x14ac:dyDescent="0.2">
      <c r="A4542"/>
      <c r="B4542"/>
      <c r="D4542"/>
      <c r="F4542"/>
      <c r="G4542"/>
      <c r="H4542"/>
      <c r="I4542"/>
      <c r="J4542"/>
      <c r="K4542"/>
      <c r="L4542"/>
      <c r="M4542"/>
      <c r="N4542"/>
      <c r="O4542"/>
      <c r="P4542"/>
      <c r="Q4542"/>
      <c r="R4542"/>
      <c r="S4542"/>
      <c r="T4542"/>
      <c r="U4542"/>
      <c r="V4542"/>
      <c r="W4542" s="115"/>
      <c r="AB4542" s="46"/>
      <c r="AC4542" s="46"/>
      <c r="AD4542" s="46"/>
      <c r="AE4542" s="46"/>
      <c r="AF4542" s="46"/>
    </row>
    <row r="4543" spans="1:32" x14ac:dyDescent="0.2">
      <c r="A4543"/>
      <c r="B4543"/>
      <c r="D4543"/>
      <c r="F4543"/>
      <c r="G4543"/>
      <c r="H4543"/>
      <c r="I4543"/>
      <c r="J4543"/>
      <c r="K4543"/>
      <c r="L4543"/>
      <c r="M4543"/>
      <c r="N4543"/>
      <c r="O4543"/>
      <c r="P4543"/>
      <c r="Q4543"/>
      <c r="R4543"/>
      <c r="S4543"/>
      <c r="T4543"/>
      <c r="U4543"/>
      <c r="V4543"/>
      <c r="W4543" s="115"/>
      <c r="AB4543" s="46"/>
      <c r="AC4543" s="46"/>
      <c r="AD4543" s="46"/>
      <c r="AE4543" s="46"/>
      <c r="AF4543" s="46"/>
    </row>
    <row r="4544" spans="1:32" x14ac:dyDescent="0.2">
      <c r="A4544"/>
      <c r="B4544"/>
      <c r="D4544"/>
      <c r="F4544"/>
      <c r="G4544"/>
      <c r="H4544"/>
      <c r="I4544"/>
      <c r="J4544"/>
      <c r="K4544"/>
      <c r="L4544"/>
      <c r="M4544"/>
      <c r="N4544"/>
      <c r="O4544"/>
      <c r="P4544"/>
      <c r="Q4544"/>
      <c r="R4544"/>
      <c r="S4544"/>
      <c r="T4544"/>
      <c r="U4544"/>
      <c r="V4544"/>
      <c r="W4544" s="115"/>
      <c r="AB4544" s="46"/>
      <c r="AC4544" s="46"/>
      <c r="AD4544" s="46"/>
      <c r="AE4544" s="46"/>
      <c r="AF4544" s="46"/>
    </row>
    <row r="4545" spans="1:32" x14ac:dyDescent="0.2">
      <c r="A4545"/>
      <c r="B4545"/>
      <c r="D4545"/>
      <c r="F4545"/>
      <c r="G4545"/>
      <c r="H4545"/>
      <c r="I4545"/>
      <c r="J4545"/>
      <c r="K4545"/>
      <c r="L4545"/>
      <c r="M4545"/>
      <c r="N4545"/>
      <c r="O4545"/>
      <c r="P4545"/>
      <c r="Q4545"/>
      <c r="R4545"/>
      <c r="S4545"/>
      <c r="T4545"/>
      <c r="U4545"/>
      <c r="V4545"/>
      <c r="W4545" s="115"/>
      <c r="AB4545" s="46"/>
      <c r="AC4545" s="46"/>
      <c r="AD4545" s="46"/>
      <c r="AE4545" s="46"/>
      <c r="AF4545" s="46"/>
    </row>
    <row r="4546" spans="1:32" x14ac:dyDescent="0.2">
      <c r="A4546"/>
      <c r="B4546"/>
      <c r="D4546"/>
      <c r="F4546"/>
      <c r="G4546"/>
      <c r="H4546"/>
      <c r="I4546"/>
      <c r="J4546"/>
      <c r="K4546"/>
      <c r="L4546"/>
      <c r="M4546"/>
      <c r="N4546"/>
      <c r="O4546"/>
      <c r="P4546"/>
      <c r="Q4546"/>
      <c r="R4546"/>
      <c r="S4546"/>
      <c r="T4546"/>
      <c r="U4546"/>
      <c r="V4546"/>
      <c r="W4546" s="115"/>
      <c r="AB4546" s="46"/>
      <c r="AC4546" s="46"/>
      <c r="AD4546" s="46"/>
      <c r="AE4546" s="46"/>
      <c r="AF4546" s="46"/>
    </row>
    <row r="4547" spans="1:32" x14ac:dyDescent="0.2">
      <c r="A4547"/>
      <c r="B4547"/>
      <c r="D4547"/>
      <c r="F4547"/>
      <c r="G4547"/>
      <c r="H4547"/>
      <c r="I4547"/>
      <c r="J4547"/>
      <c r="K4547"/>
      <c r="L4547"/>
      <c r="M4547"/>
      <c r="N4547"/>
      <c r="O4547"/>
      <c r="P4547"/>
      <c r="Q4547"/>
      <c r="R4547"/>
      <c r="S4547"/>
      <c r="T4547"/>
      <c r="U4547"/>
      <c r="V4547"/>
      <c r="W4547" s="115"/>
      <c r="AB4547" s="46"/>
      <c r="AC4547" s="46"/>
      <c r="AD4547" s="46"/>
      <c r="AE4547" s="46"/>
      <c r="AF4547" s="46"/>
    </row>
    <row r="4548" spans="1:32" x14ac:dyDescent="0.2">
      <c r="A4548"/>
      <c r="B4548"/>
      <c r="D4548"/>
      <c r="F4548"/>
      <c r="G4548"/>
      <c r="H4548"/>
      <c r="I4548"/>
      <c r="J4548"/>
      <c r="K4548"/>
      <c r="L4548"/>
      <c r="M4548"/>
      <c r="N4548"/>
      <c r="O4548"/>
      <c r="P4548"/>
      <c r="Q4548"/>
      <c r="R4548"/>
      <c r="S4548"/>
      <c r="T4548"/>
      <c r="U4548"/>
      <c r="V4548"/>
      <c r="W4548" s="115"/>
      <c r="AB4548" s="46"/>
      <c r="AC4548" s="46"/>
      <c r="AD4548" s="46"/>
      <c r="AE4548" s="46"/>
      <c r="AF4548" s="46"/>
    </row>
    <row r="4549" spans="1:32" x14ac:dyDescent="0.2">
      <c r="A4549"/>
      <c r="B4549"/>
      <c r="D4549"/>
      <c r="F4549"/>
      <c r="G4549"/>
      <c r="H4549"/>
      <c r="I4549"/>
      <c r="J4549"/>
      <c r="K4549"/>
      <c r="L4549"/>
      <c r="M4549"/>
      <c r="N4549"/>
      <c r="O4549"/>
      <c r="P4549"/>
      <c r="Q4549"/>
      <c r="R4549"/>
      <c r="S4549"/>
      <c r="T4549"/>
      <c r="U4549"/>
      <c r="V4549"/>
      <c r="W4549" s="115"/>
      <c r="AB4549" s="46"/>
      <c r="AC4549" s="46"/>
      <c r="AD4549" s="46"/>
      <c r="AE4549" s="46"/>
      <c r="AF4549" s="46"/>
    </row>
    <row r="4550" spans="1:32" x14ac:dyDescent="0.2">
      <c r="A4550"/>
      <c r="B4550"/>
      <c r="D4550"/>
      <c r="F4550"/>
      <c r="G4550"/>
      <c r="H4550"/>
      <c r="I4550"/>
      <c r="J4550"/>
      <c r="K4550"/>
      <c r="L4550"/>
      <c r="M4550"/>
      <c r="N4550"/>
      <c r="O4550"/>
      <c r="P4550"/>
      <c r="Q4550"/>
      <c r="R4550"/>
      <c r="S4550"/>
      <c r="T4550"/>
      <c r="U4550"/>
      <c r="V4550"/>
      <c r="W4550" s="115"/>
      <c r="AB4550" s="46"/>
      <c r="AC4550" s="46"/>
      <c r="AD4550" s="46"/>
      <c r="AE4550" s="46"/>
      <c r="AF4550" s="46"/>
    </row>
    <row r="4551" spans="1:32" x14ac:dyDescent="0.2">
      <c r="A4551"/>
      <c r="B4551"/>
      <c r="D4551"/>
      <c r="F4551"/>
      <c r="G4551"/>
      <c r="H4551"/>
      <c r="I4551"/>
      <c r="J4551"/>
      <c r="K4551"/>
      <c r="L4551"/>
      <c r="M4551"/>
      <c r="N4551"/>
      <c r="O4551"/>
      <c r="P4551"/>
      <c r="Q4551"/>
      <c r="R4551"/>
      <c r="S4551"/>
      <c r="T4551"/>
      <c r="U4551"/>
      <c r="V4551"/>
      <c r="W4551" s="115"/>
      <c r="AB4551" s="46"/>
      <c r="AC4551" s="46"/>
      <c r="AD4551" s="46"/>
      <c r="AE4551" s="46"/>
      <c r="AF4551" s="46"/>
    </row>
    <row r="4552" spans="1:32" x14ac:dyDescent="0.2">
      <c r="A4552"/>
      <c r="B4552"/>
      <c r="D4552"/>
      <c r="F4552"/>
      <c r="G4552"/>
      <c r="H4552"/>
      <c r="I4552"/>
      <c r="J4552"/>
      <c r="K4552"/>
      <c r="L4552"/>
      <c r="M4552"/>
      <c r="N4552"/>
      <c r="O4552"/>
      <c r="P4552"/>
      <c r="Q4552"/>
      <c r="R4552"/>
      <c r="S4552"/>
      <c r="T4552"/>
      <c r="U4552"/>
      <c r="V4552"/>
      <c r="W4552" s="115"/>
      <c r="AB4552" s="46"/>
      <c r="AC4552" s="46"/>
      <c r="AD4552" s="46"/>
      <c r="AE4552" s="46"/>
      <c r="AF4552" s="46"/>
    </row>
    <row r="4553" spans="1:32" x14ac:dyDescent="0.2">
      <c r="A4553"/>
      <c r="B4553"/>
      <c r="D4553"/>
      <c r="F4553"/>
      <c r="G4553"/>
      <c r="H4553"/>
      <c r="I4553"/>
      <c r="J4553"/>
      <c r="K4553"/>
      <c r="L4553"/>
      <c r="M4553"/>
      <c r="N4553"/>
      <c r="O4553"/>
      <c r="P4553"/>
      <c r="Q4553"/>
      <c r="R4553"/>
      <c r="S4553"/>
      <c r="T4553"/>
      <c r="U4553"/>
      <c r="V4553"/>
      <c r="W4553" s="115"/>
      <c r="AB4553" s="46"/>
      <c r="AC4553" s="46"/>
      <c r="AD4553" s="46"/>
      <c r="AE4553" s="46"/>
      <c r="AF4553" s="46"/>
    </row>
    <row r="4554" spans="1:32" x14ac:dyDescent="0.2">
      <c r="A4554"/>
      <c r="B4554"/>
      <c r="D4554"/>
      <c r="F4554"/>
      <c r="G4554"/>
      <c r="H4554"/>
      <c r="I4554"/>
      <c r="J4554"/>
      <c r="K4554"/>
      <c r="L4554"/>
      <c r="M4554"/>
      <c r="N4554"/>
      <c r="O4554"/>
      <c r="P4554"/>
      <c r="Q4554"/>
      <c r="R4554"/>
      <c r="S4554"/>
      <c r="T4554"/>
      <c r="U4554"/>
      <c r="V4554"/>
      <c r="W4554" s="115"/>
      <c r="AB4554" s="46"/>
      <c r="AC4554" s="46"/>
      <c r="AD4554" s="46"/>
      <c r="AE4554" s="46"/>
      <c r="AF4554" s="46"/>
    </row>
    <row r="4555" spans="1:32" x14ac:dyDescent="0.2">
      <c r="A4555"/>
      <c r="B4555"/>
      <c r="D4555"/>
      <c r="F4555"/>
      <c r="G4555"/>
      <c r="H4555"/>
      <c r="I4555"/>
      <c r="J4555"/>
      <c r="K4555"/>
      <c r="L4555"/>
      <c r="M4555"/>
      <c r="N4555"/>
      <c r="O4555"/>
      <c r="P4555"/>
      <c r="Q4555"/>
      <c r="R4555"/>
      <c r="S4555"/>
      <c r="T4555"/>
      <c r="U4555"/>
      <c r="V4555"/>
      <c r="W4555" s="115"/>
      <c r="AB4555" s="46"/>
      <c r="AC4555" s="46"/>
      <c r="AD4555" s="46"/>
      <c r="AE4555" s="46"/>
      <c r="AF4555" s="46"/>
    </row>
    <row r="4556" spans="1:32" x14ac:dyDescent="0.2">
      <c r="A4556"/>
      <c r="B4556"/>
      <c r="D4556"/>
      <c r="F4556"/>
      <c r="G4556"/>
      <c r="H4556"/>
      <c r="I4556"/>
      <c r="J4556"/>
      <c r="K4556"/>
      <c r="L4556"/>
      <c r="M4556"/>
      <c r="N4556"/>
      <c r="O4556"/>
      <c r="P4556"/>
      <c r="Q4556"/>
      <c r="R4556"/>
      <c r="S4556"/>
      <c r="T4556"/>
      <c r="U4556"/>
      <c r="V4556"/>
      <c r="W4556" s="115"/>
      <c r="AB4556" s="46"/>
      <c r="AC4556" s="46"/>
      <c r="AD4556" s="46"/>
      <c r="AE4556" s="46"/>
      <c r="AF4556" s="46"/>
    </row>
    <row r="4557" spans="1:32" x14ac:dyDescent="0.2">
      <c r="A4557"/>
      <c r="B4557"/>
      <c r="D4557"/>
      <c r="F4557"/>
      <c r="G4557"/>
      <c r="H4557"/>
      <c r="I4557"/>
      <c r="J4557"/>
      <c r="K4557"/>
      <c r="L4557"/>
      <c r="M4557"/>
      <c r="N4557"/>
      <c r="O4557"/>
      <c r="P4557"/>
      <c r="Q4557"/>
      <c r="R4557"/>
      <c r="S4557"/>
      <c r="T4557"/>
      <c r="U4557"/>
      <c r="V4557"/>
      <c r="W4557" s="115"/>
      <c r="AB4557" s="46"/>
      <c r="AC4557" s="46"/>
      <c r="AD4557" s="46"/>
      <c r="AE4557" s="46"/>
      <c r="AF4557" s="46"/>
    </row>
    <row r="4558" spans="1:32" x14ac:dyDescent="0.2">
      <c r="A4558"/>
      <c r="B4558"/>
      <c r="D4558"/>
      <c r="F4558"/>
      <c r="G4558"/>
      <c r="H4558"/>
      <c r="I4558"/>
      <c r="J4558"/>
      <c r="K4558"/>
      <c r="L4558"/>
      <c r="M4558"/>
      <c r="N4558"/>
      <c r="O4558"/>
      <c r="P4558"/>
      <c r="Q4558"/>
      <c r="R4558"/>
      <c r="S4558"/>
      <c r="T4558"/>
      <c r="U4558"/>
      <c r="V4558"/>
      <c r="W4558" s="115"/>
      <c r="AB4558" s="46"/>
      <c r="AC4558" s="46"/>
      <c r="AD4558" s="46"/>
      <c r="AE4558" s="46"/>
      <c r="AF4558" s="46"/>
    </row>
    <row r="4559" spans="1:32" x14ac:dyDescent="0.2">
      <c r="A4559"/>
      <c r="B4559"/>
      <c r="D4559"/>
      <c r="F4559"/>
      <c r="G4559"/>
      <c r="H4559"/>
      <c r="I4559"/>
      <c r="J4559"/>
      <c r="K4559"/>
      <c r="L4559"/>
      <c r="M4559"/>
      <c r="N4559"/>
      <c r="O4559"/>
      <c r="P4559"/>
      <c r="Q4559"/>
      <c r="R4559"/>
      <c r="S4559"/>
      <c r="T4559"/>
      <c r="U4559"/>
      <c r="V4559"/>
      <c r="W4559" s="115"/>
      <c r="AB4559" s="46"/>
      <c r="AC4559" s="46"/>
      <c r="AD4559" s="46"/>
      <c r="AE4559" s="46"/>
      <c r="AF4559" s="46"/>
    </row>
    <row r="4560" spans="1:32" x14ac:dyDescent="0.2">
      <c r="A4560"/>
      <c r="B4560"/>
      <c r="D4560"/>
      <c r="F4560"/>
      <c r="G4560"/>
      <c r="H4560"/>
      <c r="I4560"/>
      <c r="J4560"/>
      <c r="K4560"/>
      <c r="L4560"/>
      <c r="M4560"/>
      <c r="N4560"/>
      <c r="O4560"/>
      <c r="P4560"/>
      <c r="Q4560"/>
      <c r="R4560"/>
      <c r="S4560"/>
      <c r="T4560"/>
      <c r="U4560"/>
      <c r="V4560"/>
      <c r="W4560" s="115"/>
      <c r="AB4560" s="46"/>
      <c r="AC4560" s="46"/>
      <c r="AD4560" s="46"/>
      <c r="AE4560" s="46"/>
      <c r="AF4560" s="46"/>
    </row>
    <row r="4561" spans="1:32" x14ac:dyDescent="0.2">
      <c r="A4561"/>
      <c r="B4561"/>
      <c r="D4561"/>
      <c r="F4561"/>
      <c r="G4561"/>
      <c r="H4561"/>
      <c r="I4561"/>
      <c r="J4561"/>
      <c r="K4561"/>
      <c r="L4561"/>
      <c r="M4561"/>
      <c r="N4561"/>
      <c r="O4561"/>
      <c r="P4561"/>
      <c r="Q4561"/>
      <c r="R4561"/>
      <c r="S4561"/>
      <c r="T4561"/>
      <c r="U4561"/>
      <c r="V4561"/>
      <c r="W4561" s="115"/>
      <c r="AB4561" s="46"/>
      <c r="AC4561" s="46"/>
      <c r="AD4561" s="46"/>
      <c r="AE4561" s="46"/>
      <c r="AF4561" s="46"/>
    </row>
    <row r="4562" spans="1:32" x14ac:dyDescent="0.2">
      <c r="A4562"/>
      <c r="B4562"/>
      <c r="D4562"/>
      <c r="F4562"/>
      <c r="G4562"/>
      <c r="H4562"/>
      <c r="I4562"/>
      <c r="J4562"/>
      <c r="K4562"/>
      <c r="L4562"/>
      <c r="M4562"/>
      <c r="N4562"/>
      <c r="O4562"/>
      <c r="P4562"/>
      <c r="Q4562"/>
      <c r="R4562"/>
      <c r="S4562"/>
      <c r="T4562"/>
      <c r="U4562"/>
      <c r="V4562"/>
      <c r="W4562" s="115"/>
      <c r="AB4562" s="46"/>
      <c r="AC4562" s="46"/>
      <c r="AD4562" s="46"/>
      <c r="AE4562" s="46"/>
      <c r="AF4562" s="46"/>
    </row>
    <row r="4563" spans="1:32" x14ac:dyDescent="0.2">
      <c r="A4563"/>
      <c r="B4563"/>
      <c r="D4563"/>
      <c r="F4563"/>
      <c r="G4563"/>
      <c r="H4563"/>
      <c r="I4563"/>
      <c r="J4563"/>
      <c r="K4563"/>
      <c r="L4563"/>
      <c r="M4563"/>
      <c r="N4563"/>
      <c r="O4563"/>
      <c r="P4563"/>
      <c r="Q4563"/>
      <c r="R4563"/>
      <c r="S4563"/>
      <c r="T4563"/>
      <c r="U4563"/>
      <c r="V4563"/>
      <c r="W4563" s="115"/>
      <c r="AB4563" s="46"/>
      <c r="AC4563" s="46"/>
      <c r="AD4563" s="46"/>
      <c r="AE4563" s="46"/>
      <c r="AF4563" s="46"/>
    </row>
    <row r="4564" spans="1:32" x14ac:dyDescent="0.2">
      <c r="A4564"/>
      <c r="B4564"/>
      <c r="D4564"/>
      <c r="F4564"/>
      <c r="G4564"/>
      <c r="H4564"/>
      <c r="I4564"/>
      <c r="J4564"/>
      <c r="K4564"/>
      <c r="L4564"/>
      <c r="M4564"/>
      <c r="N4564"/>
      <c r="O4564"/>
      <c r="P4564"/>
      <c r="Q4564"/>
      <c r="R4564"/>
      <c r="S4564"/>
      <c r="T4564"/>
      <c r="U4564"/>
      <c r="V4564"/>
      <c r="W4564" s="115"/>
      <c r="AB4564" s="46"/>
      <c r="AC4564" s="46"/>
      <c r="AD4564" s="46"/>
      <c r="AE4564" s="46"/>
      <c r="AF4564" s="46"/>
    </row>
    <row r="4565" spans="1:32" x14ac:dyDescent="0.2">
      <c r="A4565"/>
      <c r="B4565"/>
      <c r="D4565"/>
      <c r="F4565"/>
      <c r="G4565"/>
      <c r="H4565"/>
      <c r="I4565"/>
      <c r="J4565"/>
      <c r="K4565"/>
      <c r="L4565"/>
      <c r="M4565"/>
      <c r="N4565"/>
      <c r="O4565"/>
      <c r="P4565"/>
      <c r="Q4565"/>
      <c r="R4565"/>
      <c r="S4565"/>
      <c r="T4565"/>
      <c r="U4565"/>
      <c r="V4565"/>
      <c r="W4565" s="115"/>
      <c r="AB4565" s="46"/>
      <c r="AC4565" s="46"/>
      <c r="AD4565" s="46"/>
      <c r="AE4565" s="46"/>
      <c r="AF4565" s="46"/>
    </row>
    <row r="4566" spans="1:32" x14ac:dyDescent="0.2">
      <c r="A4566"/>
      <c r="B4566"/>
      <c r="D4566"/>
      <c r="F4566"/>
      <c r="G4566"/>
      <c r="H4566"/>
      <c r="I4566"/>
      <c r="J4566"/>
      <c r="K4566"/>
      <c r="L4566"/>
      <c r="M4566"/>
      <c r="N4566"/>
      <c r="O4566"/>
      <c r="P4566"/>
      <c r="Q4566"/>
      <c r="R4566"/>
      <c r="S4566"/>
      <c r="T4566"/>
      <c r="U4566"/>
      <c r="V4566"/>
      <c r="W4566" s="115"/>
      <c r="AB4566" s="46"/>
      <c r="AC4566" s="46"/>
      <c r="AD4566" s="46"/>
      <c r="AE4566" s="46"/>
      <c r="AF4566" s="46"/>
    </row>
    <row r="4567" spans="1:32" x14ac:dyDescent="0.2">
      <c r="A4567"/>
      <c r="B4567"/>
      <c r="D4567"/>
      <c r="F4567"/>
      <c r="G4567"/>
      <c r="H4567"/>
      <c r="I4567"/>
      <c r="J4567"/>
      <c r="K4567"/>
      <c r="L4567"/>
      <c r="M4567"/>
      <c r="N4567"/>
      <c r="O4567"/>
      <c r="P4567"/>
      <c r="Q4567"/>
      <c r="R4567"/>
      <c r="S4567"/>
      <c r="T4567"/>
      <c r="U4567"/>
      <c r="V4567"/>
      <c r="W4567" s="115"/>
      <c r="AB4567" s="46"/>
      <c r="AC4567" s="46"/>
      <c r="AD4567" s="46"/>
      <c r="AE4567" s="46"/>
      <c r="AF4567" s="46"/>
    </row>
    <row r="4568" spans="1:32" x14ac:dyDescent="0.2">
      <c r="A4568"/>
      <c r="B4568"/>
      <c r="D4568"/>
      <c r="F4568"/>
      <c r="G4568"/>
      <c r="H4568"/>
      <c r="I4568"/>
      <c r="J4568"/>
      <c r="K4568"/>
      <c r="L4568"/>
      <c r="M4568"/>
      <c r="N4568"/>
      <c r="O4568"/>
      <c r="P4568"/>
      <c r="Q4568"/>
      <c r="R4568"/>
      <c r="S4568"/>
      <c r="T4568"/>
      <c r="U4568"/>
      <c r="V4568"/>
      <c r="W4568" s="115"/>
      <c r="AB4568" s="46"/>
      <c r="AC4568" s="46"/>
      <c r="AD4568" s="46"/>
      <c r="AE4568" s="46"/>
      <c r="AF4568" s="46"/>
    </row>
    <row r="4569" spans="1:32" x14ac:dyDescent="0.2">
      <c r="A4569"/>
      <c r="B4569"/>
      <c r="D4569"/>
      <c r="F4569"/>
      <c r="G4569"/>
      <c r="H4569"/>
      <c r="I4569"/>
      <c r="J4569"/>
      <c r="K4569"/>
      <c r="L4569"/>
      <c r="M4569"/>
      <c r="N4569"/>
      <c r="O4569"/>
      <c r="P4569"/>
      <c r="Q4569"/>
      <c r="R4569"/>
      <c r="S4569"/>
      <c r="T4569"/>
      <c r="U4569"/>
      <c r="V4569"/>
      <c r="W4569" s="115"/>
      <c r="AB4569" s="46"/>
      <c r="AC4569" s="46"/>
      <c r="AD4569" s="46"/>
      <c r="AE4569" s="46"/>
      <c r="AF4569" s="46"/>
    </row>
    <row r="4570" spans="1:32" x14ac:dyDescent="0.2">
      <c r="A4570"/>
      <c r="B4570"/>
      <c r="D4570"/>
      <c r="F4570"/>
      <c r="G4570"/>
      <c r="H4570"/>
      <c r="I4570"/>
      <c r="J4570"/>
      <c r="K4570"/>
      <c r="L4570"/>
      <c r="M4570"/>
      <c r="N4570"/>
      <c r="O4570"/>
      <c r="P4570"/>
      <c r="Q4570"/>
      <c r="R4570"/>
      <c r="S4570"/>
      <c r="T4570"/>
      <c r="U4570"/>
      <c r="V4570"/>
      <c r="W4570" s="115"/>
      <c r="AB4570" s="46"/>
      <c r="AC4570" s="46"/>
      <c r="AD4570" s="46"/>
      <c r="AE4570" s="46"/>
      <c r="AF4570" s="46"/>
    </row>
    <row r="4571" spans="1:32" x14ac:dyDescent="0.2">
      <c r="A4571"/>
      <c r="B4571"/>
      <c r="D4571"/>
      <c r="F4571"/>
      <c r="G4571"/>
      <c r="H4571"/>
      <c r="I4571"/>
      <c r="J4571"/>
      <c r="K4571"/>
      <c r="L4571"/>
      <c r="M4571"/>
      <c r="N4571"/>
      <c r="O4571"/>
      <c r="P4571"/>
      <c r="Q4571"/>
      <c r="R4571"/>
      <c r="S4571"/>
      <c r="T4571"/>
      <c r="U4571"/>
      <c r="V4571"/>
      <c r="W4571" s="115"/>
      <c r="AB4571" s="46"/>
      <c r="AC4571" s="46"/>
      <c r="AD4571" s="46"/>
      <c r="AE4571" s="46"/>
      <c r="AF4571" s="46"/>
    </row>
    <row r="4572" spans="1:32" x14ac:dyDescent="0.2">
      <c r="A4572"/>
      <c r="B4572"/>
      <c r="D4572"/>
      <c r="F4572"/>
      <c r="G4572"/>
      <c r="H4572"/>
      <c r="I4572"/>
      <c r="J4572"/>
      <c r="K4572"/>
      <c r="L4572"/>
      <c r="M4572"/>
      <c r="N4572"/>
      <c r="O4572"/>
      <c r="P4572"/>
      <c r="Q4572"/>
      <c r="R4572"/>
      <c r="S4572"/>
      <c r="T4572"/>
      <c r="U4572"/>
      <c r="V4572"/>
      <c r="W4572" s="115"/>
      <c r="AB4572" s="46"/>
      <c r="AC4572" s="46"/>
      <c r="AD4572" s="46"/>
      <c r="AE4572" s="46"/>
      <c r="AF4572" s="46"/>
    </row>
    <row r="4573" spans="1:32" x14ac:dyDescent="0.2">
      <c r="A4573"/>
      <c r="B4573"/>
      <c r="D4573"/>
      <c r="F4573"/>
      <c r="G4573"/>
      <c r="H4573"/>
      <c r="I4573"/>
      <c r="J4573"/>
      <c r="K4573"/>
      <c r="L4573"/>
      <c r="M4573"/>
      <c r="N4573"/>
      <c r="O4573"/>
      <c r="P4573"/>
      <c r="Q4573"/>
      <c r="R4573"/>
      <c r="S4573"/>
      <c r="T4573"/>
      <c r="U4573"/>
      <c r="V4573"/>
      <c r="W4573" s="115"/>
      <c r="AB4573" s="46"/>
      <c r="AC4573" s="46"/>
      <c r="AD4573" s="46"/>
      <c r="AE4573" s="46"/>
      <c r="AF4573" s="46"/>
    </row>
    <row r="4574" spans="1:32" x14ac:dyDescent="0.2">
      <c r="A4574"/>
      <c r="B4574"/>
      <c r="D4574"/>
      <c r="F4574"/>
      <c r="G4574"/>
      <c r="H4574"/>
      <c r="I4574"/>
      <c r="J4574"/>
      <c r="K4574"/>
      <c r="L4574"/>
      <c r="M4574"/>
      <c r="N4574"/>
      <c r="O4574"/>
      <c r="P4574"/>
      <c r="Q4574"/>
      <c r="R4574"/>
      <c r="S4574"/>
      <c r="T4574"/>
      <c r="U4574"/>
      <c r="V4574"/>
      <c r="W4574" s="115"/>
      <c r="AB4574" s="46"/>
      <c r="AC4574" s="46"/>
      <c r="AD4574" s="46"/>
      <c r="AE4574" s="46"/>
      <c r="AF4574" s="46"/>
    </row>
    <row r="4575" spans="1:32" x14ac:dyDescent="0.2">
      <c r="A4575"/>
      <c r="B4575"/>
      <c r="D4575"/>
      <c r="F4575"/>
      <c r="G4575"/>
      <c r="H4575"/>
      <c r="I4575"/>
      <c r="J4575"/>
      <c r="K4575"/>
      <c r="L4575"/>
      <c r="M4575"/>
      <c r="N4575"/>
      <c r="O4575"/>
      <c r="P4575"/>
      <c r="Q4575"/>
      <c r="R4575"/>
      <c r="S4575"/>
      <c r="T4575"/>
      <c r="U4575"/>
      <c r="V4575"/>
      <c r="W4575" s="115"/>
      <c r="AB4575" s="46"/>
      <c r="AC4575" s="46"/>
      <c r="AD4575" s="46"/>
      <c r="AE4575" s="46"/>
      <c r="AF4575" s="46"/>
    </row>
    <row r="4576" spans="1:32" x14ac:dyDescent="0.2">
      <c r="A4576"/>
      <c r="B4576"/>
      <c r="D4576"/>
      <c r="F4576"/>
      <c r="G4576"/>
      <c r="H4576"/>
      <c r="I4576"/>
      <c r="J4576"/>
      <c r="K4576"/>
      <c r="L4576"/>
      <c r="M4576"/>
      <c r="N4576"/>
      <c r="O4576"/>
      <c r="P4576"/>
      <c r="Q4576"/>
      <c r="R4576"/>
      <c r="S4576"/>
      <c r="T4576"/>
      <c r="U4576"/>
      <c r="V4576"/>
      <c r="W4576" s="115"/>
      <c r="AB4576" s="46"/>
      <c r="AC4576" s="46"/>
      <c r="AD4576" s="46"/>
      <c r="AE4576" s="46"/>
      <c r="AF4576" s="46"/>
    </row>
    <row r="4577" spans="1:32" x14ac:dyDescent="0.2">
      <c r="A4577"/>
      <c r="B4577"/>
      <c r="D4577"/>
      <c r="F4577"/>
      <c r="G4577"/>
      <c r="H4577"/>
      <c r="I4577"/>
      <c r="J4577"/>
      <c r="K4577"/>
      <c r="L4577"/>
      <c r="M4577"/>
      <c r="N4577"/>
      <c r="O4577"/>
      <c r="P4577"/>
      <c r="Q4577"/>
      <c r="R4577"/>
      <c r="S4577"/>
      <c r="T4577"/>
      <c r="U4577"/>
      <c r="V4577"/>
      <c r="W4577" s="115"/>
      <c r="AB4577" s="46"/>
      <c r="AC4577" s="46"/>
      <c r="AD4577" s="46"/>
      <c r="AE4577" s="46"/>
      <c r="AF4577" s="46"/>
    </row>
    <row r="4578" spans="1:32" x14ac:dyDescent="0.2">
      <c r="A4578"/>
      <c r="B4578"/>
      <c r="D4578"/>
      <c r="F4578"/>
      <c r="G4578"/>
      <c r="H4578"/>
      <c r="I4578"/>
      <c r="J4578"/>
      <c r="K4578"/>
      <c r="L4578"/>
      <c r="M4578"/>
      <c r="N4578"/>
      <c r="O4578"/>
      <c r="P4578"/>
      <c r="Q4578"/>
      <c r="R4578"/>
      <c r="S4578"/>
      <c r="T4578"/>
      <c r="U4578"/>
      <c r="V4578"/>
      <c r="W4578" s="115"/>
      <c r="AB4578" s="46"/>
      <c r="AC4578" s="46"/>
      <c r="AD4578" s="46"/>
      <c r="AE4578" s="46"/>
      <c r="AF4578" s="46"/>
    </row>
    <row r="4579" spans="1:32" x14ac:dyDescent="0.2">
      <c r="A4579"/>
      <c r="B4579"/>
      <c r="D4579"/>
      <c r="F4579"/>
      <c r="G4579"/>
      <c r="H4579"/>
      <c r="I4579"/>
      <c r="J4579"/>
      <c r="K4579"/>
      <c r="L4579"/>
      <c r="M4579"/>
      <c r="N4579"/>
      <c r="O4579"/>
      <c r="P4579"/>
      <c r="Q4579"/>
      <c r="R4579"/>
      <c r="S4579"/>
      <c r="T4579"/>
      <c r="U4579"/>
      <c r="V4579"/>
      <c r="W4579" s="115"/>
      <c r="AB4579" s="46"/>
      <c r="AC4579" s="46"/>
      <c r="AD4579" s="46"/>
      <c r="AE4579" s="46"/>
      <c r="AF4579" s="46"/>
    </row>
    <row r="4580" spans="1:32" x14ac:dyDescent="0.2">
      <c r="A4580"/>
      <c r="B4580"/>
      <c r="D4580"/>
      <c r="F4580"/>
      <c r="G4580"/>
      <c r="H4580"/>
      <c r="I4580"/>
      <c r="J4580"/>
      <c r="K4580"/>
      <c r="L4580"/>
      <c r="M4580"/>
      <c r="N4580"/>
      <c r="O4580"/>
      <c r="P4580"/>
      <c r="Q4580"/>
      <c r="R4580"/>
      <c r="S4580"/>
      <c r="T4580"/>
      <c r="U4580"/>
      <c r="V4580"/>
      <c r="W4580" s="115"/>
      <c r="AB4580" s="46"/>
      <c r="AC4580" s="46"/>
      <c r="AD4580" s="46"/>
      <c r="AE4580" s="46"/>
      <c r="AF4580" s="46"/>
    </row>
    <row r="4581" spans="1:32" x14ac:dyDescent="0.2">
      <c r="A4581"/>
      <c r="B4581"/>
      <c r="D4581"/>
      <c r="F4581"/>
      <c r="G4581"/>
      <c r="H4581"/>
      <c r="I4581"/>
      <c r="J4581"/>
      <c r="K4581"/>
      <c r="L4581"/>
      <c r="M4581"/>
      <c r="N4581"/>
      <c r="O4581"/>
      <c r="P4581"/>
      <c r="Q4581"/>
      <c r="R4581"/>
      <c r="S4581"/>
      <c r="T4581"/>
      <c r="U4581"/>
      <c r="V4581"/>
      <c r="W4581" s="115"/>
      <c r="AB4581" s="46"/>
      <c r="AC4581" s="46"/>
      <c r="AD4581" s="46"/>
      <c r="AE4581" s="46"/>
      <c r="AF4581" s="46"/>
    </row>
    <row r="4582" spans="1:32" x14ac:dyDescent="0.2">
      <c r="A4582"/>
      <c r="B4582"/>
      <c r="D4582"/>
      <c r="F4582"/>
      <c r="G4582"/>
      <c r="H4582"/>
      <c r="I4582"/>
      <c r="J4582"/>
      <c r="K4582"/>
      <c r="L4582"/>
      <c r="M4582"/>
      <c r="N4582"/>
      <c r="O4582"/>
      <c r="P4582"/>
      <c r="Q4582"/>
      <c r="R4582"/>
      <c r="S4582"/>
      <c r="T4582"/>
      <c r="U4582"/>
      <c r="V4582"/>
      <c r="W4582" s="115"/>
      <c r="AB4582" s="46"/>
      <c r="AC4582" s="46"/>
      <c r="AD4582" s="46"/>
      <c r="AE4582" s="46"/>
      <c r="AF4582" s="46"/>
    </row>
    <row r="4583" spans="1:32" x14ac:dyDescent="0.2">
      <c r="A4583"/>
      <c r="B4583"/>
      <c r="D4583"/>
      <c r="F4583"/>
      <c r="G4583"/>
      <c r="H4583"/>
      <c r="I4583"/>
      <c r="J4583"/>
      <c r="K4583"/>
      <c r="L4583"/>
      <c r="M4583"/>
      <c r="N4583"/>
      <c r="O4583"/>
      <c r="P4583"/>
      <c r="Q4583"/>
      <c r="R4583"/>
      <c r="S4583"/>
      <c r="T4583"/>
      <c r="U4583"/>
      <c r="V4583"/>
      <c r="W4583" s="115"/>
      <c r="AB4583" s="46"/>
      <c r="AC4583" s="46"/>
      <c r="AD4583" s="46"/>
      <c r="AE4583" s="46"/>
      <c r="AF4583" s="46"/>
    </row>
    <row r="4584" spans="1:32" x14ac:dyDescent="0.2">
      <c r="A4584"/>
      <c r="B4584"/>
      <c r="D4584"/>
      <c r="F4584"/>
      <c r="G4584"/>
      <c r="H4584"/>
      <c r="I4584"/>
      <c r="J4584"/>
      <c r="K4584"/>
      <c r="L4584"/>
      <c r="M4584"/>
      <c r="N4584"/>
      <c r="O4584"/>
      <c r="P4584"/>
      <c r="Q4584"/>
      <c r="R4584"/>
      <c r="S4584"/>
      <c r="T4584"/>
      <c r="U4584"/>
      <c r="V4584"/>
      <c r="W4584" s="115"/>
      <c r="AB4584" s="46"/>
      <c r="AC4584" s="46"/>
      <c r="AD4584" s="46"/>
      <c r="AE4584" s="46"/>
      <c r="AF4584" s="46"/>
    </row>
    <row r="4585" spans="1:32" x14ac:dyDescent="0.2">
      <c r="A4585"/>
      <c r="B4585"/>
      <c r="D4585"/>
      <c r="F4585"/>
      <c r="G4585"/>
      <c r="H4585"/>
      <c r="I4585"/>
      <c r="J4585"/>
      <c r="K4585"/>
      <c r="L4585"/>
      <c r="M4585"/>
      <c r="N4585"/>
      <c r="O4585"/>
      <c r="P4585"/>
      <c r="Q4585"/>
      <c r="R4585"/>
      <c r="S4585"/>
      <c r="T4585"/>
      <c r="U4585"/>
      <c r="V4585"/>
      <c r="W4585" s="115"/>
      <c r="AB4585" s="46"/>
      <c r="AC4585" s="46"/>
      <c r="AD4585" s="46"/>
      <c r="AE4585" s="46"/>
      <c r="AF4585" s="46"/>
    </row>
    <row r="4586" spans="1:32" x14ac:dyDescent="0.2">
      <c r="A4586"/>
      <c r="B4586"/>
      <c r="D4586"/>
      <c r="F4586"/>
      <c r="G4586"/>
      <c r="H4586"/>
      <c r="I4586"/>
      <c r="J4586"/>
      <c r="K4586"/>
      <c r="L4586"/>
      <c r="M4586"/>
      <c r="N4586"/>
      <c r="O4586"/>
      <c r="P4586"/>
      <c r="Q4586"/>
      <c r="R4586"/>
      <c r="S4586"/>
      <c r="T4586"/>
      <c r="U4586"/>
      <c r="V4586"/>
      <c r="W4586" s="115"/>
      <c r="AB4586" s="46"/>
      <c r="AC4586" s="46"/>
      <c r="AD4586" s="46"/>
      <c r="AE4586" s="46"/>
      <c r="AF4586" s="46"/>
    </row>
    <row r="4587" spans="1:32" x14ac:dyDescent="0.2">
      <c r="A4587"/>
      <c r="B4587"/>
      <c r="D4587"/>
      <c r="F4587"/>
      <c r="G4587"/>
      <c r="H4587"/>
      <c r="I4587"/>
      <c r="J4587"/>
      <c r="K4587"/>
      <c r="L4587"/>
      <c r="M4587"/>
      <c r="N4587"/>
      <c r="O4587"/>
      <c r="P4587"/>
      <c r="Q4587"/>
      <c r="R4587"/>
      <c r="S4587"/>
      <c r="T4587"/>
      <c r="U4587"/>
      <c r="V4587"/>
      <c r="W4587" s="115"/>
      <c r="AB4587" s="46"/>
      <c r="AC4587" s="46"/>
      <c r="AD4587" s="46"/>
      <c r="AE4587" s="46"/>
      <c r="AF4587" s="46"/>
    </row>
    <row r="4588" spans="1:32" x14ac:dyDescent="0.2">
      <c r="A4588"/>
      <c r="B4588"/>
      <c r="D4588"/>
      <c r="F4588"/>
      <c r="G4588"/>
      <c r="H4588"/>
      <c r="I4588"/>
      <c r="J4588"/>
      <c r="K4588"/>
      <c r="L4588"/>
      <c r="M4588"/>
      <c r="N4588"/>
      <c r="O4588"/>
      <c r="P4588"/>
      <c r="Q4588"/>
      <c r="R4588"/>
      <c r="S4588"/>
      <c r="T4588"/>
      <c r="U4588"/>
      <c r="V4588"/>
      <c r="W4588" s="115"/>
      <c r="AB4588" s="46"/>
      <c r="AC4588" s="46"/>
      <c r="AD4588" s="46"/>
      <c r="AE4588" s="46"/>
      <c r="AF4588" s="46"/>
    </row>
    <row r="4589" spans="1:32" x14ac:dyDescent="0.2">
      <c r="A4589"/>
      <c r="B4589"/>
      <c r="D4589"/>
      <c r="F4589"/>
      <c r="G4589"/>
      <c r="H4589"/>
      <c r="I4589"/>
      <c r="J4589"/>
      <c r="K4589"/>
      <c r="L4589"/>
      <c r="M4589"/>
      <c r="N4589"/>
      <c r="O4589"/>
      <c r="P4589"/>
      <c r="Q4589"/>
      <c r="R4589"/>
      <c r="S4589"/>
      <c r="T4589"/>
      <c r="U4589"/>
      <c r="V4589"/>
      <c r="W4589" s="115"/>
      <c r="AB4589" s="46"/>
      <c r="AC4589" s="46"/>
      <c r="AD4589" s="46"/>
      <c r="AE4589" s="46"/>
      <c r="AF4589" s="46"/>
    </row>
    <row r="4590" spans="1:32" x14ac:dyDescent="0.2">
      <c r="A4590"/>
      <c r="B4590"/>
      <c r="D4590"/>
      <c r="F4590"/>
      <c r="G4590"/>
      <c r="H4590"/>
      <c r="I4590"/>
      <c r="J4590"/>
      <c r="K4590"/>
      <c r="L4590"/>
      <c r="M4590"/>
      <c r="N4590"/>
      <c r="O4590"/>
      <c r="P4590"/>
      <c r="Q4590"/>
      <c r="R4590"/>
      <c r="S4590"/>
      <c r="T4590"/>
      <c r="U4590"/>
      <c r="V4590"/>
      <c r="W4590" s="115"/>
      <c r="AB4590" s="46"/>
      <c r="AC4590" s="46"/>
      <c r="AD4590" s="46"/>
      <c r="AE4590" s="46"/>
      <c r="AF4590" s="46"/>
    </row>
    <row r="4591" spans="1:32" x14ac:dyDescent="0.2">
      <c r="A4591"/>
      <c r="B4591"/>
      <c r="D4591"/>
      <c r="F4591"/>
      <c r="G4591"/>
      <c r="H4591"/>
      <c r="I4591"/>
      <c r="J4591"/>
      <c r="K4591"/>
      <c r="L4591"/>
      <c r="M4591"/>
      <c r="N4591"/>
      <c r="O4591"/>
      <c r="P4591"/>
      <c r="Q4591"/>
      <c r="R4591"/>
      <c r="S4591"/>
      <c r="T4591"/>
      <c r="U4591"/>
      <c r="V4591"/>
      <c r="W4591" s="115"/>
      <c r="AB4591" s="46"/>
      <c r="AC4591" s="46"/>
      <c r="AD4591" s="46"/>
      <c r="AE4591" s="46"/>
      <c r="AF4591" s="46"/>
    </row>
    <row r="4592" spans="1:32" x14ac:dyDescent="0.2">
      <c r="A4592"/>
      <c r="B4592"/>
      <c r="D4592"/>
      <c r="F4592"/>
      <c r="G4592"/>
      <c r="H4592"/>
      <c r="I4592"/>
      <c r="J4592"/>
      <c r="K4592"/>
      <c r="L4592"/>
      <c r="M4592"/>
      <c r="N4592"/>
      <c r="O4592"/>
      <c r="P4592"/>
      <c r="Q4592"/>
      <c r="R4592"/>
      <c r="S4592"/>
      <c r="T4592"/>
      <c r="U4592"/>
      <c r="V4592"/>
      <c r="W4592" s="115"/>
      <c r="AB4592" s="46"/>
      <c r="AC4592" s="46"/>
      <c r="AD4592" s="46"/>
      <c r="AE4592" s="46"/>
      <c r="AF4592" s="46"/>
    </row>
    <row r="4593" spans="1:32" x14ac:dyDescent="0.2">
      <c r="A4593"/>
      <c r="B4593"/>
      <c r="D4593"/>
      <c r="F4593"/>
      <c r="G4593"/>
      <c r="H4593"/>
      <c r="I4593"/>
      <c r="J4593"/>
      <c r="K4593"/>
      <c r="L4593"/>
      <c r="M4593"/>
      <c r="N4593"/>
      <c r="O4593"/>
      <c r="P4593"/>
      <c r="Q4593"/>
      <c r="R4593"/>
      <c r="S4593"/>
      <c r="T4593"/>
      <c r="U4593"/>
      <c r="V4593"/>
      <c r="W4593" s="115"/>
      <c r="AB4593" s="46"/>
      <c r="AC4593" s="46"/>
      <c r="AD4593" s="46"/>
      <c r="AE4593" s="46"/>
      <c r="AF4593" s="46"/>
    </row>
    <row r="4594" spans="1:32" x14ac:dyDescent="0.2">
      <c r="A4594"/>
      <c r="B4594"/>
      <c r="D4594"/>
      <c r="F4594"/>
      <c r="G4594"/>
      <c r="H4594"/>
      <c r="I4594"/>
      <c r="J4594"/>
      <c r="K4594"/>
      <c r="L4594"/>
      <c r="M4594"/>
      <c r="N4594"/>
      <c r="O4594"/>
      <c r="P4594"/>
      <c r="Q4594"/>
      <c r="R4594"/>
      <c r="S4594"/>
      <c r="T4594"/>
      <c r="U4594"/>
      <c r="V4594"/>
      <c r="W4594" s="115"/>
      <c r="AB4594" s="46"/>
      <c r="AC4594" s="46"/>
      <c r="AD4594" s="46"/>
      <c r="AE4594" s="46"/>
      <c r="AF4594" s="46"/>
    </row>
    <row r="4595" spans="1:32" x14ac:dyDescent="0.2">
      <c r="A4595"/>
      <c r="B4595"/>
      <c r="D4595"/>
      <c r="F4595"/>
      <c r="G4595"/>
      <c r="H4595"/>
      <c r="I4595"/>
      <c r="J4595"/>
      <c r="K4595"/>
      <c r="L4595"/>
      <c r="M4595"/>
      <c r="N4595"/>
      <c r="O4595"/>
      <c r="P4595"/>
      <c r="Q4595"/>
      <c r="R4595"/>
      <c r="S4595"/>
      <c r="T4595"/>
      <c r="U4595"/>
      <c r="V4595"/>
      <c r="W4595" s="115"/>
      <c r="AB4595" s="46"/>
      <c r="AC4595" s="46"/>
      <c r="AD4595" s="46"/>
      <c r="AE4595" s="46"/>
      <c r="AF4595" s="46"/>
    </row>
    <row r="4596" spans="1:32" x14ac:dyDescent="0.2">
      <c r="A4596"/>
      <c r="B4596"/>
      <c r="D4596"/>
      <c r="F4596"/>
      <c r="G4596"/>
      <c r="H4596"/>
      <c r="I4596"/>
      <c r="J4596"/>
      <c r="K4596"/>
      <c r="L4596"/>
      <c r="M4596"/>
      <c r="N4596"/>
      <c r="O4596"/>
      <c r="P4596"/>
      <c r="Q4596"/>
      <c r="R4596"/>
      <c r="S4596"/>
      <c r="T4596"/>
      <c r="U4596"/>
      <c r="V4596"/>
      <c r="W4596" s="115"/>
      <c r="AB4596" s="46"/>
      <c r="AC4596" s="46"/>
      <c r="AD4596" s="46"/>
      <c r="AE4596" s="46"/>
      <c r="AF4596" s="46"/>
    </row>
    <row r="4597" spans="1:32" x14ac:dyDescent="0.2">
      <c r="A4597"/>
      <c r="B4597"/>
      <c r="D4597"/>
      <c r="F4597"/>
      <c r="G4597"/>
      <c r="H4597"/>
      <c r="I4597"/>
      <c r="J4597"/>
      <c r="K4597"/>
      <c r="L4597"/>
      <c r="M4597"/>
      <c r="N4597"/>
      <c r="O4597"/>
      <c r="P4597"/>
      <c r="Q4597"/>
      <c r="R4597"/>
      <c r="S4597"/>
      <c r="T4597"/>
      <c r="U4597"/>
      <c r="V4597"/>
      <c r="W4597" s="115"/>
      <c r="AB4597" s="46"/>
      <c r="AC4597" s="46"/>
      <c r="AD4597" s="46"/>
      <c r="AE4597" s="46"/>
      <c r="AF4597" s="46"/>
    </row>
    <row r="4598" spans="1:32" x14ac:dyDescent="0.2">
      <c r="A4598"/>
      <c r="B4598"/>
      <c r="D4598"/>
      <c r="F4598"/>
      <c r="G4598"/>
      <c r="H4598"/>
      <c r="I4598"/>
      <c r="J4598"/>
      <c r="K4598"/>
      <c r="L4598"/>
      <c r="M4598"/>
      <c r="N4598"/>
      <c r="O4598"/>
      <c r="P4598"/>
      <c r="Q4598"/>
      <c r="R4598"/>
      <c r="S4598"/>
      <c r="T4598"/>
      <c r="U4598"/>
      <c r="V4598"/>
      <c r="W4598" s="115"/>
      <c r="AB4598" s="46"/>
      <c r="AC4598" s="46"/>
      <c r="AD4598" s="46"/>
      <c r="AE4598" s="46"/>
      <c r="AF4598" s="46"/>
    </row>
    <row r="4599" spans="1:32" x14ac:dyDescent="0.2">
      <c r="A4599"/>
      <c r="B4599"/>
      <c r="D4599"/>
      <c r="F4599"/>
      <c r="G4599"/>
      <c r="H4599"/>
      <c r="I4599"/>
      <c r="J4599"/>
      <c r="K4599"/>
      <c r="L4599"/>
      <c r="M4599"/>
      <c r="N4599"/>
      <c r="O4599"/>
      <c r="P4599"/>
      <c r="Q4599"/>
      <c r="R4599"/>
      <c r="S4599"/>
      <c r="T4599"/>
      <c r="U4599"/>
      <c r="V4599"/>
      <c r="W4599" s="115"/>
      <c r="AB4599" s="46"/>
      <c r="AC4599" s="46"/>
      <c r="AD4599" s="46"/>
      <c r="AE4599" s="46"/>
      <c r="AF4599" s="46"/>
    </row>
    <row r="4600" spans="1:32" x14ac:dyDescent="0.2">
      <c r="A4600"/>
      <c r="B4600"/>
      <c r="D4600"/>
      <c r="F4600"/>
      <c r="G4600"/>
      <c r="H4600"/>
      <c r="I4600"/>
      <c r="J4600"/>
      <c r="K4600"/>
      <c r="L4600"/>
      <c r="M4600"/>
      <c r="N4600"/>
      <c r="O4600"/>
      <c r="P4600"/>
      <c r="Q4600"/>
      <c r="R4600"/>
      <c r="S4600"/>
      <c r="T4600"/>
      <c r="U4600"/>
      <c r="V4600"/>
      <c r="W4600" s="115"/>
      <c r="AB4600" s="46"/>
      <c r="AC4600" s="46"/>
      <c r="AD4600" s="46"/>
      <c r="AE4600" s="46"/>
      <c r="AF4600" s="46"/>
    </row>
    <row r="4601" spans="1:32" x14ac:dyDescent="0.2">
      <c r="A4601"/>
      <c r="B4601"/>
      <c r="D4601"/>
      <c r="F4601"/>
      <c r="G4601"/>
      <c r="H4601"/>
      <c r="I4601"/>
      <c r="J4601"/>
      <c r="K4601"/>
      <c r="L4601"/>
      <c r="M4601"/>
      <c r="N4601"/>
      <c r="O4601"/>
      <c r="P4601"/>
      <c r="Q4601"/>
      <c r="R4601"/>
      <c r="S4601"/>
      <c r="T4601"/>
      <c r="U4601"/>
      <c r="V4601"/>
      <c r="W4601" s="115"/>
      <c r="AB4601" s="46"/>
      <c r="AC4601" s="46"/>
      <c r="AD4601" s="46"/>
      <c r="AE4601" s="46"/>
      <c r="AF4601" s="46"/>
    </row>
    <row r="4602" spans="1:32" x14ac:dyDescent="0.2">
      <c r="A4602"/>
      <c r="B4602"/>
      <c r="D4602"/>
      <c r="F4602"/>
      <c r="G4602"/>
      <c r="H4602"/>
      <c r="I4602"/>
      <c r="J4602"/>
      <c r="K4602"/>
      <c r="L4602"/>
      <c r="M4602"/>
      <c r="N4602"/>
      <c r="O4602"/>
      <c r="P4602"/>
      <c r="Q4602"/>
      <c r="R4602"/>
      <c r="S4602"/>
      <c r="T4602"/>
      <c r="U4602"/>
      <c r="V4602"/>
      <c r="W4602" s="115"/>
      <c r="AB4602" s="46"/>
      <c r="AC4602" s="46"/>
      <c r="AD4602" s="46"/>
      <c r="AE4602" s="46"/>
      <c r="AF4602" s="46"/>
    </row>
    <row r="4603" spans="1:32" x14ac:dyDescent="0.2">
      <c r="A4603"/>
      <c r="B4603"/>
      <c r="D4603"/>
      <c r="F4603"/>
      <c r="G4603"/>
      <c r="H4603"/>
      <c r="I4603"/>
      <c r="J4603"/>
      <c r="K4603"/>
      <c r="L4603"/>
      <c r="M4603"/>
      <c r="N4603"/>
      <c r="O4603"/>
      <c r="P4603"/>
      <c r="Q4603"/>
      <c r="R4603"/>
      <c r="S4603"/>
      <c r="T4603"/>
      <c r="U4603"/>
      <c r="V4603"/>
      <c r="W4603" s="115"/>
      <c r="AB4603" s="46"/>
      <c r="AC4603" s="46"/>
      <c r="AD4603" s="46"/>
      <c r="AE4603" s="46"/>
      <c r="AF4603" s="46"/>
    </row>
    <row r="4604" spans="1:32" x14ac:dyDescent="0.2">
      <c r="A4604"/>
      <c r="B4604"/>
      <c r="D4604"/>
      <c r="F4604"/>
      <c r="G4604"/>
      <c r="H4604"/>
      <c r="I4604"/>
      <c r="J4604"/>
      <c r="K4604"/>
      <c r="L4604"/>
      <c r="M4604"/>
      <c r="N4604"/>
      <c r="O4604"/>
      <c r="P4604"/>
      <c r="Q4604"/>
      <c r="R4604"/>
      <c r="S4604"/>
      <c r="T4604"/>
      <c r="U4604"/>
      <c r="V4604"/>
      <c r="W4604" s="115"/>
      <c r="AB4604" s="46"/>
      <c r="AC4604" s="46"/>
      <c r="AD4604" s="46"/>
      <c r="AE4604" s="46"/>
      <c r="AF4604" s="46"/>
    </row>
    <row r="4605" spans="1:32" x14ac:dyDescent="0.2">
      <c r="A4605"/>
      <c r="B4605"/>
      <c r="D4605"/>
      <c r="F4605"/>
      <c r="G4605"/>
      <c r="H4605"/>
      <c r="I4605"/>
      <c r="J4605"/>
      <c r="K4605"/>
      <c r="L4605"/>
      <c r="M4605"/>
      <c r="N4605"/>
      <c r="O4605"/>
      <c r="P4605"/>
      <c r="Q4605"/>
      <c r="R4605"/>
      <c r="S4605"/>
      <c r="T4605"/>
      <c r="U4605"/>
      <c r="V4605"/>
      <c r="W4605" s="115"/>
      <c r="AB4605" s="46"/>
      <c r="AC4605" s="46"/>
      <c r="AD4605" s="46"/>
      <c r="AE4605" s="46"/>
      <c r="AF4605" s="46"/>
    </row>
    <row r="4606" spans="1:32" x14ac:dyDescent="0.2">
      <c r="A4606"/>
      <c r="B4606"/>
      <c r="D4606"/>
      <c r="F4606"/>
      <c r="G4606"/>
      <c r="H4606"/>
      <c r="I4606"/>
      <c r="J4606"/>
      <c r="K4606"/>
      <c r="L4606"/>
      <c r="M4606"/>
      <c r="N4606"/>
      <c r="O4606"/>
      <c r="P4606"/>
      <c r="Q4606"/>
      <c r="R4606"/>
      <c r="S4606"/>
      <c r="T4606"/>
      <c r="U4606"/>
      <c r="V4606"/>
      <c r="W4606" s="115"/>
      <c r="AB4606" s="46"/>
      <c r="AC4606" s="46"/>
      <c r="AD4606" s="46"/>
      <c r="AE4606" s="46"/>
      <c r="AF4606" s="46"/>
    </row>
    <row r="4607" spans="1:32" x14ac:dyDescent="0.2">
      <c r="A4607"/>
      <c r="B4607"/>
      <c r="D4607"/>
      <c r="F4607"/>
      <c r="G4607"/>
      <c r="H4607"/>
      <c r="I4607"/>
      <c r="J4607"/>
      <c r="K4607"/>
      <c r="L4607"/>
      <c r="M4607"/>
      <c r="N4607"/>
      <c r="O4607"/>
      <c r="P4607"/>
      <c r="Q4607"/>
      <c r="R4607"/>
      <c r="S4607"/>
      <c r="T4607"/>
      <c r="U4607"/>
      <c r="V4607"/>
      <c r="W4607" s="115"/>
      <c r="AB4607" s="46"/>
      <c r="AC4607" s="46"/>
      <c r="AD4607" s="46"/>
      <c r="AE4607" s="46"/>
      <c r="AF4607" s="46"/>
    </row>
    <row r="4608" spans="1:32" x14ac:dyDescent="0.2">
      <c r="A4608"/>
      <c r="B4608"/>
      <c r="D4608"/>
      <c r="F4608"/>
      <c r="G4608"/>
      <c r="H4608"/>
      <c r="I4608"/>
      <c r="J4608"/>
      <c r="K4608"/>
      <c r="L4608"/>
      <c r="M4608"/>
      <c r="N4608"/>
      <c r="O4608"/>
      <c r="P4608"/>
      <c r="Q4608"/>
      <c r="R4608"/>
      <c r="S4608"/>
      <c r="T4608"/>
      <c r="U4608"/>
      <c r="V4608"/>
      <c r="W4608" s="115"/>
      <c r="AB4608" s="46"/>
      <c r="AC4608" s="46"/>
      <c r="AD4608" s="46"/>
      <c r="AE4608" s="46"/>
      <c r="AF4608" s="46"/>
    </row>
    <row r="4609" spans="1:32" x14ac:dyDescent="0.2">
      <c r="A4609"/>
      <c r="B4609"/>
      <c r="D4609"/>
      <c r="F4609"/>
      <c r="G4609"/>
      <c r="H4609"/>
      <c r="I4609"/>
      <c r="J4609"/>
      <c r="K4609"/>
      <c r="L4609"/>
      <c r="M4609"/>
      <c r="N4609"/>
      <c r="O4609"/>
      <c r="P4609"/>
      <c r="Q4609"/>
      <c r="R4609"/>
      <c r="S4609"/>
      <c r="T4609"/>
      <c r="U4609"/>
      <c r="V4609"/>
      <c r="W4609" s="115"/>
      <c r="AB4609" s="46"/>
      <c r="AC4609" s="46"/>
      <c r="AD4609" s="46"/>
      <c r="AE4609" s="46"/>
      <c r="AF4609" s="46"/>
    </row>
    <row r="4610" spans="1:32" x14ac:dyDescent="0.2">
      <c r="A4610"/>
      <c r="B4610"/>
      <c r="D4610"/>
      <c r="F4610"/>
      <c r="G4610"/>
      <c r="H4610"/>
      <c r="I4610"/>
      <c r="J4610"/>
      <c r="K4610"/>
      <c r="L4610"/>
      <c r="M4610"/>
      <c r="N4610"/>
      <c r="O4610"/>
      <c r="P4610"/>
      <c r="Q4610"/>
      <c r="R4610"/>
      <c r="S4610"/>
      <c r="T4610"/>
      <c r="U4610"/>
      <c r="V4610"/>
      <c r="W4610" s="115"/>
      <c r="AB4610" s="46"/>
      <c r="AC4610" s="46"/>
      <c r="AD4610" s="46"/>
      <c r="AE4610" s="46"/>
      <c r="AF4610" s="46"/>
    </row>
    <row r="4611" spans="1:32" x14ac:dyDescent="0.2">
      <c r="A4611"/>
      <c r="B4611"/>
      <c r="D4611"/>
      <c r="F4611"/>
      <c r="G4611"/>
      <c r="H4611"/>
      <c r="I4611"/>
      <c r="J4611"/>
      <c r="K4611"/>
      <c r="L4611"/>
      <c r="M4611"/>
      <c r="N4611"/>
      <c r="O4611"/>
      <c r="P4611"/>
      <c r="Q4611"/>
      <c r="R4611"/>
      <c r="S4611"/>
      <c r="T4611"/>
      <c r="U4611"/>
      <c r="V4611"/>
      <c r="W4611" s="115"/>
      <c r="AB4611" s="46"/>
      <c r="AC4611" s="46"/>
      <c r="AD4611" s="46"/>
      <c r="AE4611" s="46"/>
      <c r="AF4611" s="46"/>
    </row>
    <row r="4612" spans="1:32" x14ac:dyDescent="0.2">
      <c r="A4612"/>
      <c r="B4612"/>
      <c r="D4612"/>
      <c r="F4612"/>
      <c r="G4612"/>
      <c r="H4612"/>
      <c r="I4612"/>
      <c r="J4612"/>
      <c r="K4612"/>
      <c r="L4612"/>
      <c r="M4612"/>
      <c r="N4612"/>
      <c r="O4612"/>
      <c r="P4612"/>
      <c r="Q4612"/>
      <c r="R4612"/>
      <c r="S4612"/>
      <c r="T4612"/>
      <c r="U4612"/>
      <c r="V4612"/>
      <c r="W4612" s="115"/>
      <c r="AB4612" s="46"/>
      <c r="AC4612" s="46"/>
      <c r="AD4612" s="46"/>
      <c r="AE4612" s="46"/>
      <c r="AF4612" s="46"/>
    </row>
    <row r="4613" spans="1:32" x14ac:dyDescent="0.2">
      <c r="A4613"/>
      <c r="B4613"/>
      <c r="D4613"/>
      <c r="F4613"/>
      <c r="G4613"/>
      <c r="H4613"/>
      <c r="I4613"/>
      <c r="J4613"/>
      <c r="K4613"/>
      <c r="L4613"/>
      <c r="M4613"/>
      <c r="N4613"/>
      <c r="O4613"/>
      <c r="P4613"/>
      <c r="Q4613"/>
      <c r="R4613"/>
      <c r="S4613"/>
      <c r="T4613"/>
      <c r="U4613"/>
      <c r="V4613"/>
      <c r="W4613" s="115"/>
      <c r="AB4613" s="46"/>
      <c r="AC4613" s="46"/>
      <c r="AD4613" s="46"/>
      <c r="AE4613" s="46"/>
      <c r="AF4613" s="46"/>
    </row>
    <row r="4614" spans="1:32" x14ac:dyDescent="0.2">
      <c r="A4614"/>
      <c r="B4614"/>
      <c r="D4614"/>
      <c r="F4614"/>
      <c r="G4614"/>
      <c r="H4614"/>
      <c r="I4614"/>
      <c r="J4614"/>
      <c r="K4614"/>
      <c r="L4614"/>
      <c r="M4614"/>
      <c r="N4614"/>
      <c r="O4614"/>
      <c r="P4614"/>
      <c r="Q4614"/>
      <c r="R4614"/>
      <c r="S4614"/>
      <c r="T4614"/>
      <c r="U4614"/>
      <c r="V4614"/>
      <c r="W4614" s="115"/>
      <c r="AB4614" s="46"/>
      <c r="AC4614" s="46"/>
      <c r="AD4614" s="46"/>
      <c r="AE4614" s="46"/>
      <c r="AF4614" s="46"/>
    </row>
    <row r="4615" spans="1:32" x14ac:dyDescent="0.2">
      <c r="A4615"/>
      <c r="B4615"/>
      <c r="D4615"/>
      <c r="F4615"/>
      <c r="G4615"/>
      <c r="H4615"/>
      <c r="I4615"/>
      <c r="J4615"/>
      <c r="K4615"/>
      <c r="L4615"/>
      <c r="M4615"/>
      <c r="N4615"/>
      <c r="O4615"/>
      <c r="P4615"/>
      <c r="Q4615"/>
      <c r="R4615"/>
      <c r="S4615"/>
      <c r="T4615"/>
      <c r="U4615"/>
      <c r="V4615"/>
      <c r="W4615" s="115"/>
      <c r="AB4615" s="46"/>
      <c r="AC4615" s="46"/>
      <c r="AD4615" s="46"/>
      <c r="AE4615" s="46"/>
      <c r="AF4615" s="46"/>
    </row>
    <row r="4616" spans="1:32" x14ac:dyDescent="0.2">
      <c r="A4616"/>
      <c r="B4616"/>
      <c r="D4616"/>
      <c r="F4616"/>
      <c r="G4616"/>
      <c r="H4616"/>
      <c r="I4616"/>
      <c r="J4616"/>
      <c r="K4616"/>
      <c r="L4616"/>
      <c r="M4616"/>
      <c r="N4616"/>
      <c r="O4616"/>
      <c r="P4616"/>
      <c r="Q4616"/>
      <c r="R4616"/>
      <c r="S4616"/>
      <c r="T4616"/>
      <c r="U4616"/>
      <c r="V4616"/>
      <c r="W4616" s="115"/>
      <c r="AB4616" s="46"/>
      <c r="AC4616" s="46"/>
      <c r="AD4616" s="46"/>
      <c r="AE4616" s="46"/>
      <c r="AF4616" s="46"/>
    </row>
    <row r="4617" spans="1:32" x14ac:dyDescent="0.2">
      <c r="A4617"/>
      <c r="B4617"/>
      <c r="D4617"/>
      <c r="F4617"/>
      <c r="G4617"/>
      <c r="H4617"/>
      <c r="I4617"/>
      <c r="J4617"/>
      <c r="K4617"/>
      <c r="L4617"/>
      <c r="M4617"/>
      <c r="N4617"/>
      <c r="O4617"/>
      <c r="P4617"/>
      <c r="Q4617"/>
      <c r="R4617"/>
      <c r="S4617"/>
      <c r="T4617"/>
      <c r="U4617"/>
      <c r="V4617"/>
      <c r="W4617" s="115"/>
      <c r="AB4617" s="46"/>
      <c r="AC4617" s="46"/>
      <c r="AD4617" s="46"/>
      <c r="AE4617" s="46"/>
      <c r="AF4617" s="46"/>
    </row>
    <row r="4618" spans="1:32" x14ac:dyDescent="0.2">
      <c r="A4618"/>
      <c r="B4618"/>
      <c r="D4618"/>
      <c r="F4618"/>
      <c r="G4618"/>
      <c r="H4618"/>
      <c r="I4618"/>
      <c r="J4618"/>
      <c r="K4618"/>
      <c r="L4618"/>
      <c r="M4618"/>
      <c r="N4618"/>
      <c r="O4618"/>
      <c r="P4618"/>
      <c r="Q4618"/>
      <c r="R4618"/>
      <c r="S4618"/>
      <c r="T4618"/>
      <c r="U4618"/>
      <c r="V4618"/>
      <c r="W4618" s="115"/>
      <c r="AB4618" s="46"/>
      <c r="AC4618" s="46"/>
      <c r="AD4618" s="46"/>
      <c r="AE4618" s="46"/>
      <c r="AF4618" s="46"/>
    </row>
    <row r="4619" spans="1:32" x14ac:dyDescent="0.2">
      <c r="A4619"/>
      <c r="B4619"/>
      <c r="D4619"/>
      <c r="F4619"/>
      <c r="G4619"/>
      <c r="H4619"/>
      <c r="I4619"/>
      <c r="J4619"/>
      <c r="K4619"/>
      <c r="L4619"/>
      <c r="M4619"/>
      <c r="N4619"/>
      <c r="O4619"/>
      <c r="P4619"/>
      <c r="Q4619"/>
      <c r="R4619"/>
      <c r="S4619"/>
      <c r="T4619"/>
      <c r="U4619"/>
      <c r="V4619"/>
      <c r="W4619" s="115"/>
      <c r="AB4619" s="46"/>
      <c r="AC4619" s="46"/>
      <c r="AD4619" s="46"/>
      <c r="AE4619" s="46"/>
      <c r="AF4619" s="46"/>
    </row>
    <row r="4620" spans="1:32" x14ac:dyDescent="0.2">
      <c r="A4620"/>
      <c r="B4620"/>
      <c r="D4620"/>
      <c r="F4620"/>
      <c r="G4620"/>
      <c r="H4620"/>
      <c r="I4620"/>
      <c r="J4620"/>
      <c r="K4620"/>
      <c r="L4620"/>
      <c r="M4620"/>
      <c r="N4620"/>
      <c r="O4620"/>
      <c r="P4620"/>
      <c r="Q4620"/>
      <c r="R4620"/>
      <c r="S4620"/>
      <c r="T4620"/>
      <c r="U4620"/>
      <c r="V4620"/>
      <c r="W4620" s="115"/>
      <c r="AB4620" s="46"/>
      <c r="AC4620" s="46"/>
      <c r="AD4620" s="46"/>
      <c r="AE4620" s="46"/>
      <c r="AF4620" s="46"/>
    </row>
    <row r="4621" spans="1:32" x14ac:dyDescent="0.2">
      <c r="A4621"/>
      <c r="B4621"/>
      <c r="D4621"/>
      <c r="F4621"/>
      <c r="G4621"/>
      <c r="H4621"/>
      <c r="I4621"/>
      <c r="J4621"/>
      <c r="K4621"/>
      <c r="L4621"/>
      <c r="M4621"/>
      <c r="N4621"/>
      <c r="O4621"/>
      <c r="P4621"/>
      <c r="Q4621"/>
      <c r="R4621"/>
      <c r="S4621"/>
      <c r="T4621"/>
      <c r="U4621"/>
      <c r="V4621"/>
      <c r="W4621" s="115"/>
      <c r="AB4621" s="46"/>
      <c r="AC4621" s="46"/>
      <c r="AD4621" s="46"/>
      <c r="AE4621" s="46"/>
      <c r="AF4621" s="46"/>
    </row>
    <row r="4622" spans="1:32" x14ac:dyDescent="0.2">
      <c r="A4622"/>
      <c r="B4622"/>
      <c r="D4622"/>
      <c r="F4622"/>
      <c r="G4622"/>
      <c r="H4622"/>
      <c r="I4622"/>
      <c r="J4622"/>
      <c r="K4622"/>
      <c r="L4622"/>
      <c r="M4622"/>
      <c r="N4622"/>
      <c r="O4622"/>
      <c r="P4622"/>
      <c r="Q4622"/>
      <c r="R4622"/>
      <c r="S4622"/>
      <c r="T4622"/>
      <c r="U4622"/>
      <c r="V4622"/>
      <c r="W4622" s="115"/>
      <c r="AB4622" s="46"/>
      <c r="AC4622" s="46"/>
      <c r="AD4622" s="46"/>
      <c r="AE4622" s="46"/>
      <c r="AF4622" s="46"/>
    </row>
    <row r="4623" spans="1:32" x14ac:dyDescent="0.2">
      <c r="A4623"/>
      <c r="B4623"/>
      <c r="D4623"/>
      <c r="F4623"/>
      <c r="G4623"/>
      <c r="H4623"/>
      <c r="I4623"/>
      <c r="J4623"/>
      <c r="K4623"/>
      <c r="L4623"/>
      <c r="M4623"/>
      <c r="N4623"/>
      <c r="O4623"/>
      <c r="P4623"/>
      <c r="Q4623"/>
      <c r="R4623"/>
      <c r="S4623"/>
      <c r="T4623"/>
      <c r="U4623"/>
      <c r="V4623"/>
      <c r="W4623" s="115"/>
      <c r="AB4623" s="46"/>
      <c r="AC4623" s="46"/>
      <c r="AD4623" s="46"/>
      <c r="AE4623" s="46"/>
      <c r="AF4623" s="46"/>
    </row>
    <row r="4624" spans="1:32" x14ac:dyDescent="0.2">
      <c r="A4624"/>
      <c r="B4624"/>
      <c r="D4624"/>
      <c r="F4624"/>
      <c r="G4624"/>
      <c r="H4624"/>
      <c r="I4624"/>
      <c r="J4624"/>
      <c r="K4624"/>
      <c r="L4624"/>
      <c r="M4624"/>
      <c r="N4624"/>
      <c r="O4624"/>
      <c r="P4624"/>
      <c r="Q4624"/>
      <c r="R4624"/>
      <c r="S4624"/>
      <c r="T4624"/>
      <c r="U4624"/>
      <c r="V4624"/>
      <c r="W4624" s="115"/>
      <c r="AB4624" s="46"/>
      <c r="AC4624" s="46"/>
      <c r="AD4624" s="46"/>
      <c r="AE4624" s="46"/>
      <c r="AF4624" s="46"/>
    </row>
    <row r="4625" spans="1:32" x14ac:dyDescent="0.2">
      <c r="A4625"/>
      <c r="B4625"/>
      <c r="D4625"/>
      <c r="F4625"/>
      <c r="G4625"/>
      <c r="H4625"/>
      <c r="I4625"/>
      <c r="J4625"/>
      <c r="K4625"/>
      <c r="L4625"/>
      <c r="M4625"/>
      <c r="N4625"/>
      <c r="O4625"/>
      <c r="P4625"/>
      <c r="Q4625"/>
      <c r="R4625"/>
      <c r="S4625"/>
      <c r="T4625"/>
      <c r="U4625"/>
      <c r="V4625"/>
      <c r="W4625" s="115"/>
      <c r="AB4625" s="46"/>
      <c r="AC4625" s="46"/>
      <c r="AD4625" s="46"/>
      <c r="AE4625" s="46"/>
      <c r="AF4625" s="46"/>
    </row>
    <row r="4626" spans="1:32" x14ac:dyDescent="0.2">
      <c r="A4626"/>
      <c r="B4626"/>
      <c r="D4626"/>
      <c r="F4626"/>
      <c r="G4626"/>
      <c r="H4626"/>
      <c r="I4626"/>
      <c r="J4626"/>
      <c r="K4626"/>
      <c r="L4626"/>
      <c r="M4626"/>
      <c r="N4626"/>
      <c r="O4626"/>
      <c r="P4626"/>
      <c r="Q4626"/>
      <c r="R4626"/>
      <c r="S4626"/>
      <c r="T4626"/>
      <c r="U4626"/>
      <c r="V4626"/>
      <c r="W4626" s="115"/>
      <c r="AB4626" s="46"/>
      <c r="AC4626" s="46"/>
      <c r="AD4626" s="46"/>
      <c r="AE4626" s="46"/>
      <c r="AF4626" s="46"/>
    </row>
    <row r="4627" spans="1:32" x14ac:dyDescent="0.2">
      <c r="A4627"/>
      <c r="B4627"/>
      <c r="D4627"/>
      <c r="F4627"/>
      <c r="G4627"/>
      <c r="H4627"/>
      <c r="I4627"/>
      <c r="J4627"/>
      <c r="K4627"/>
      <c r="L4627"/>
      <c r="M4627"/>
      <c r="N4627"/>
      <c r="O4627"/>
      <c r="P4627"/>
      <c r="Q4627"/>
      <c r="R4627"/>
      <c r="S4627"/>
      <c r="T4627"/>
      <c r="U4627"/>
      <c r="V4627"/>
      <c r="W4627" s="115"/>
      <c r="AB4627" s="46"/>
      <c r="AC4627" s="46"/>
      <c r="AD4627" s="46"/>
      <c r="AE4627" s="46"/>
      <c r="AF4627" s="46"/>
    </row>
    <row r="4628" spans="1:32" x14ac:dyDescent="0.2">
      <c r="A4628"/>
      <c r="B4628"/>
      <c r="D4628"/>
      <c r="F4628"/>
      <c r="G4628"/>
      <c r="H4628"/>
      <c r="I4628"/>
      <c r="J4628"/>
      <c r="K4628"/>
      <c r="L4628"/>
      <c r="M4628"/>
      <c r="N4628"/>
      <c r="O4628"/>
      <c r="P4628"/>
      <c r="Q4628"/>
      <c r="R4628"/>
      <c r="S4628"/>
      <c r="T4628"/>
      <c r="U4628"/>
      <c r="V4628"/>
      <c r="W4628" s="115"/>
      <c r="AB4628" s="46"/>
      <c r="AC4628" s="46"/>
      <c r="AD4628" s="46"/>
      <c r="AE4628" s="46"/>
      <c r="AF4628" s="46"/>
    </row>
    <row r="4629" spans="1:32" x14ac:dyDescent="0.2">
      <c r="A4629"/>
      <c r="B4629"/>
      <c r="D4629"/>
      <c r="F4629"/>
      <c r="G4629"/>
      <c r="H4629"/>
      <c r="I4629"/>
      <c r="J4629"/>
      <c r="K4629"/>
      <c r="L4629"/>
      <c r="M4629"/>
      <c r="N4629"/>
      <c r="O4629"/>
      <c r="P4629"/>
      <c r="Q4629"/>
      <c r="R4629"/>
      <c r="S4629"/>
      <c r="T4629"/>
      <c r="U4629"/>
      <c r="V4629"/>
      <c r="W4629" s="115"/>
      <c r="AB4629" s="46"/>
      <c r="AC4629" s="46"/>
      <c r="AD4629" s="46"/>
      <c r="AE4629" s="46"/>
      <c r="AF4629" s="46"/>
    </row>
    <row r="4630" spans="1:32" x14ac:dyDescent="0.2">
      <c r="A4630"/>
      <c r="B4630"/>
      <c r="D4630"/>
      <c r="F4630"/>
      <c r="G4630"/>
      <c r="H4630"/>
      <c r="I4630"/>
      <c r="J4630"/>
      <c r="K4630"/>
      <c r="L4630"/>
      <c r="M4630"/>
      <c r="N4630"/>
      <c r="O4630"/>
      <c r="P4630"/>
      <c r="Q4630"/>
      <c r="R4630"/>
      <c r="S4630"/>
      <c r="T4630"/>
      <c r="U4630"/>
      <c r="V4630"/>
      <c r="W4630" s="115"/>
      <c r="AB4630" s="46"/>
      <c r="AC4630" s="46"/>
      <c r="AD4630" s="46"/>
      <c r="AE4630" s="46"/>
      <c r="AF4630" s="46"/>
    </row>
    <row r="4631" spans="1:32" x14ac:dyDescent="0.2">
      <c r="A4631"/>
      <c r="B4631"/>
      <c r="D4631"/>
      <c r="F4631"/>
      <c r="G4631"/>
      <c r="H4631"/>
      <c r="I4631"/>
      <c r="J4631"/>
      <c r="K4631"/>
      <c r="L4631"/>
      <c r="M4631"/>
      <c r="N4631"/>
      <c r="O4631"/>
      <c r="P4631"/>
      <c r="Q4631"/>
      <c r="R4631"/>
      <c r="S4631"/>
      <c r="T4631"/>
      <c r="U4631"/>
      <c r="V4631"/>
      <c r="W4631" s="115"/>
      <c r="AB4631" s="46"/>
      <c r="AC4631" s="46"/>
      <c r="AD4631" s="46"/>
      <c r="AE4631" s="46"/>
      <c r="AF4631" s="46"/>
    </row>
    <row r="4632" spans="1:32" x14ac:dyDescent="0.2">
      <c r="A4632"/>
      <c r="B4632"/>
      <c r="D4632"/>
      <c r="F4632"/>
      <c r="G4632"/>
      <c r="H4632"/>
      <c r="I4632"/>
      <c r="J4632"/>
      <c r="K4632"/>
      <c r="L4632"/>
      <c r="M4632"/>
      <c r="N4632"/>
      <c r="O4632"/>
      <c r="P4632"/>
      <c r="Q4632"/>
      <c r="R4632"/>
      <c r="S4632"/>
      <c r="T4632"/>
      <c r="U4632"/>
      <c r="V4632"/>
      <c r="W4632" s="115"/>
      <c r="AB4632" s="46"/>
      <c r="AC4632" s="46"/>
      <c r="AD4632" s="46"/>
      <c r="AE4632" s="46"/>
      <c r="AF4632" s="46"/>
    </row>
    <row r="4633" spans="1:32" x14ac:dyDescent="0.2">
      <c r="A4633"/>
      <c r="B4633"/>
      <c r="D4633"/>
      <c r="F4633"/>
      <c r="G4633"/>
      <c r="H4633"/>
      <c r="I4633"/>
      <c r="J4633"/>
      <c r="K4633"/>
      <c r="L4633"/>
      <c r="M4633"/>
      <c r="N4633"/>
      <c r="O4633"/>
      <c r="P4633"/>
      <c r="Q4633"/>
      <c r="R4633"/>
      <c r="S4633"/>
      <c r="T4633"/>
      <c r="U4633"/>
      <c r="V4633"/>
      <c r="W4633" s="115"/>
      <c r="AB4633" s="46"/>
      <c r="AC4633" s="46"/>
      <c r="AD4633" s="46"/>
      <c r="AE4633" s="46"/>
      <c r="AF4633" s="46"/>
    </row>
    <row r="4634" spans="1:32" x14ac:dyDescent="0.2">
      <c r="A4634"/>
      <c r="B4634"/>
      <c r="D4634"/>
      <c r="F4634"/>
      <c r="G4634"/>
      <c r="H4634"/>
      <c r="I4634"/>
      <c r="J4634"/>
      <c r="K4634"/>
      <c r="L4634"/>
      <c r="M4634"/>
      <c r="N4634"/>
      <c r="O4634"/>
      <c r="P4634"/>
      <c r="Q4634"/>
      <c r="R4634"/>
      <c r="S4634"/>
      <c r="T4634"/>
      <c r="U4634"/>
      <c r="V4634"/>
      <c r="W4634" s="115"/>
      <c r="AB4634" s="46"/>
      <c r="AC4634" s="46"/>
      <c r="AD4634" s="46"/>
      <c r="AE4634" s="46"/>
      <c r="AF4634" s="46"/>
    </row>
    <row r="4635" spans="1:32" x14ac:dyDescent="0.2">
      <c r="A4635"/>
      <c r="B4635"/>
      <c r="D4635"/>
      <c r="F4635"/>
      <c r="G4635"/>
      <c r="H4635"/>
      <c r="I4635"/>
      <c r="J4635"/>
      <c r="K4635"/>
      <c r="L4635"/>
      <c r="M4635"/>
      <c r="N4635"/>
      <c r="O4635"/>
      <c r="P4635"/>
      <c r="Q4635"/>
      <c r="R4635"/>
      <c r="S4635"/>
      <c r="T4635"/>
      <c r="U4635"/>
      <c r="V4635"/>
      <c r="W4635" s="115"/>
      <c r="AB4635" s="46"/>
      <c r="AC4635" s="46"/>
      <c r="AD4635" s="46"/>
      <c r="AE4635" s="46"/>
      <c r="AF4635" s="46"/>
    </row>
    <row r="4636" spans="1:32" x14ac:dyDescent="0.2">
      <c r="A4636"/>
      <c r="B4636"/>
      <c r="D4636"/>
      <c r="F4636"/>
      <c r="G4636"/>
      <c r="H4636"/>
      <c r="I4636"/>
      <c r="J4636"/>
      <c r="K4636"/>
      <c r="L4636"/>
      <c r="M4636"/>
      <c r="N4636"/>
      <c r="O4636"/>
      <c r="P4636"/>
      <c r="Q4636"/>
      <c r="R4636"/>
      <c r="S4636"/>
      <c r="T4636"/>
      <c r="U4636"/>
      <c r="V4636"/>
      <c r="W4636" s="115"/>
      <c r="AB4636" s="46"/>
      <c r="AC4636" s="46"/>
      <c r="AD4636" s="46"/>
      <c r="AE4636" s="46"/>
      <c r="AF4636" s="46"/>
    </row>
    <row r="4637" spans="1:32" x14ac:dyDescent="0.2">
      <c r="A4637"/>
      <c r="B4637"/>
      <c r="D4637"/>
      <c r="F4637"/>
      <c r="G4637"/>
      <c r="H4637"/>
      <c r="I4637"/>
      <c r="J4637"/>
      <c r="K4637"/>
      <c r="L4637"/>
      <c r="M4637"/>
      <c r="N4637"/>
      <c r="O4637"/>
      <c r="P4637"/>
      <c r="Q4637"/>
      <c r="R4637"/>
      <c r="S4637"/>
      <c r="T4637"/>
      <c r="U4637"/>
      <c r="V4637"/>
      <c r="W4637" s="115"/>
      <c r="AB4637" s="46"/>
      <c r="AC4637" s="46"/>
      <c r="AD4637" s="46"/>
      <c r="AE4637" s="46"/>
      <c r="AF4637" s="46"/>
    </row>
    <row r="4638" spans="1:32" x14ac:dyDescent="0.2">
      <c r="A4638"/>
      <c r="B4638"/>
      <c r="D4638"/>
      <c r="F4638"/>
      <c r="G4638"/>
      <c r="H4638"/>
      <c r="I4638"/>
      <c r="J4638"/>
      <c r="K4638"/>
      <c r="L4638"/>
      <c r="M4638"/>
      <c r="N4638"/>
      <c r="O4638"/>
      <c r="P4638"/>
      <c r="Q4638"/>
      <c r="R4638"/>
      <c r="S4638"/>
      <c r="T4638"/>
      <c r="U4638"/>
      <c r="V4638"/>
      <c r="W4638" s="115"/>
      <c r="AB4638" s="46"/>
      <c r="AC4638" s="46"/>
      <c r="AD4638" s="46"/>
      <c r="AE4638" s="46"/>
      <c r="AF4638" s="46"/>
    </row>
    <row r="4639" spans="1:32" x14ac:dyDescent="0.2">
      <c r="A4639"/>
      <c r="B4639"/>
      <c r="D4639"/>
      <c r="F4639"/>
      <c r="G4639"/>
      <c r="H4639"/>
      <c r="I4639"/>
      <c r="J4639"/>
      <c r="K4639"/>
      <c r="L4639"/>
      <c r="M4639"/>
      <c r="N4639"/>
      <c r="O4639"/>
      <c r="P4639"/>
      <c r="Q4639"/>
      <c r="R4639"/>
      <c r="S4639"/>
      <c r="T4639"/>
      <c r="U4639"/>
      <c r="V4639"/>
      <c r="W4639" s="115"/>
      <c r="AB4639" s="46"/>
      <c r="AC4639" s="46"/>
      <c r="AD4639" s="46"/>
      <c r="AE4639" s="46"/>
      <c r="AF4639" s="46"/>
    </row>
    <row r="4640" spans="1:32" x14ac:dyDescent="0.2">
      <c r="A4640"/>
      <c r="B4640"/>
      <c r="D4640"/>
      <c r="F4640"/>
      <c r="G4640"/>
      <c r="H4640"/>
      <c r="I4640"/>
      <c r="J4640"/>
      <c r="K4640"/>
      <c r="L4640"/>
      <c r="M4640"/>
      <c r="N4640"/>
      <c r="O4640"/>
      <c r="P4640"/>
      <c r="Q4640"/>
      <c r="R4640"/>
      <c r="S4640"/>
      <c r="T4640"/>
      <c r="U4640"/>
      <c r="V4640"/>
      <c r="W4640" s="115"/>
      <c r="AB4640" s="46"/>
      <c r="AC4640" s="46"/>
      <c r="AD4640" s="46"/>
      <c r="AE4640" s="46"/>
      <c r="AF4640" s="46"/>
    </row>
    <row r="4641" spans="1:32" x14ac:dyDescent="0.2">
      <c r="A4641"/>
      <c r="B4641"/>
      <c r="D4641"/>
      <c r="F4641"/>
      <c r="G4641"/>
      <c r="H4641"/>
      <c r="I4641"/>
      <c r="J4641"/>
      <c r="K4641"/>
      <c r="L4641"/>
      <c r="M4641"/>
      <c r="N4641"/>
      <c r="O4641"/>
      <c r="P4641"/>
      <c r="Q4641"/>
      <c r="R4641"/>
      <c r="S4641"/>
      <c r="T4641"/>
      <c r="U4641"/>
      <c r="V4641"/>
      <c r="W4641" s="115"/>
      <c r="AB4641" s="46"/>
      <c r="AC4641" s="46"/>
      <c r="AD4641" s="46"/>
      <c r="AE4641" s="46"/>
      <c r="AF4641" s="46"/>
    </row>
    <row r="4642" spans="1:32" x14ac:dyDescent="0.2">
      <c r="A4642"/>
      <c r="B4642"/>
      <c r="D4642"/>
      <c r="F4642"/>
      <c r="G4642"/>
      <c r="H4642"/>
      <c r="I4642"/>
      <c r="J4642"/>
      <c r="K4642"/>
      <c r="L4642"/>
      <c r="M4642"/>
      <c r="N4642"/>
      <c r="O4642"/>
      <c r="P4642"/>
      <c r="Q4642"/>
      <c r="R4642"/>
      <c r="S4642"/>
      <c r="T4642"/>
      <c r="U4642"/>
      <c r="V4642"/>
      <c r="W4642" s="115"/>
      <c r="AB4642" s="46"/>
      <c r="AC4642" s="46"/>
      <c r="AD4642" s="46"/>
      <c r="AE4642" s="46"/>
      <c r="AF4642" s="46"/>
    </row>
    <row r="4643" spans="1:32" x14ac:dyDescent="0.2">
      <c r="A4643"/>
      <c r="B4643"/>
      <c r="D4643"/>
      <c r="F4643"/>
      <c r="G4643"/>
      <c r="H4643"/>
      <c r="I4643"/>
      <c r="J4643"/>
      <c r="K4643"/>
      <c r="L4643"/>
      <c r="M4643"/>
      <c r="N4643"/>
      <c r="O4643"/>
      <c r="P4643"/>
      <c r="Q4643"/>
      <c r="R4643"/>
      <c r="S4643"/>
      <c r="T4643"/>
      <c r="U4643"/>
      <c r="V4643"/>
      <c r="W4643" s="115"/>
      <c r="AB4643" s="46"/>
      <c r="AC4643" s="46"/>
      <c r="AD4643" s="46"/>
      <c r="AE4643" s="46"/>
      <c r="AF4643" s="46"/>
    </row>
    <row r="4644" spans="1:32" x14ac:dyDescent="0.2">
      <c r="A4644"/>
      <c r="B4644"/>
      <c r="D4644"/>
      <c r="F4644"/>
      <c r="G4644"/>
      <c r="H4644"/>
      <c r="I4644"/>
      <c r="J4644"/>
      <c r="K4644"/>
      <c r="L4644"/>
      <c r="M4644"/>
      <c r="N4644"/>
      <c r="O4644"/>
      <c r="P4644"/>
      <c r="Q4644"/>
      <c r="R4644"/>
      <c r="S4644"/>
      <c r="T4644"/>
      <c r="U4644"/>
      <c r="V4644"/>
      <c r="W4644" s="115"/>
      <c r="AB4644" s="46"/>
      <c r="AC4644" s="46"/>
      <c r="AD4644" s="46"/>
      <c r="AE4644" s="46"/>
      <c r="AF4644" s="46"/>
    </row>
    <row r="4645" spans="1:32" x14ac:dyDescent="0.2">
      <c r="A4645"/>
      <c r="B4645"/>
      <c r="D4645"/>
      <c r="F4645"/>
      <c r="G4645"/>
      <c r="H4645"/>
      <c r="I4645"/>
      <c r="J4645"/>
      <c r="K4645"/>
      <c r="L4645"/>
      <c r="M4645"/>
      <c r="N4645"/>
      <c r="O4645"/>
      <c r="P4645"/>
      <c r="Q4645"/>
      <c r="R4645"/>
      <c r="S4645"/>
      <c r="T4645"/>
      <c r="U4645"/>
      <c r="V4645"/>
      <c r="W4645" s="115"/>
      <c r="AB4645" s="46"/>
      <c r="AC4645" s="46"/>
      <c r="AD4645" s="46"/>
      <c r="AE4645" s="46"/>
      <c r="AF4645" s="46"/>
    </row>
    <row r="4646" spans="1:32" x14ac:dyDescent="0.2">
      <c r="A4646"/>
      <c r="B4646"/>
      <c r="D4646"/>
      <c r="F4646"/>
      <c r="G4646"/>
      <c r="H4646"/>
      <c r="I4646"/>
      <c r="J4646"/>
      <c r="K4646"/>
      <c r="L4646"/>
      <c r="M4646"/>
      <c r="N4646"/>
      <c r="O4646"/>
      <c r="P4646"/>
      <c r="Q4646"/>
      <c r="R4646"/>
      <c r="S4646"/>
      <c r="T4646"/>
      <c r="U4646"/>
      <c r="V4646"/>
      <c r="W4646" s="115"/>
      <c r="AB4646" s="46"/>
      <c r="AC4646" s="46"/>
      <c r="AD4646" s="46"/>
      <c r="AE4646" s="46"/>
      <c r="AF4646" s="46"/>
    </row>
    <row r="4647" spans="1:32" x14ac:dyDescent="0.2">
      <c r="A4647"/>
      <c r="B4647"/>
      <c r="D4647"/>
      <c r="F4647"/>
      <c r="G4647"/>
      <c r="H4647"/>
      <c r="I4647"/>
      <c r="J4647"/>
      <c r="K4647"/>
      <c r="L4647"/>
      <c r="M4647"/>
      <c r="N4647"/>
      <c r="O4647"/>
      <c r="P4647"/>
      <c r="Q4647"/>
      <c r="R4647"/>
      <c r="S4647"/>
      <c r="T4647"/>
      <c r="U4647"/>
      <c r="V4647"/>
      <c r="W4647" s="115"/>
      <c r="AB4647" s="46"/>
      <c r="AC4647" s="46"/>
      <c r="AD4647" s="46"/>
      <c r="AE4647" s="46"/>
      <c r="AF4647" s="46"/>
    </row>
    <row r="4648" spans="1:32" x14ac:dyDescent="0.2">
      <c r="A4648"/>
      <c r="B4648"/>
      <c r="D4648"/>
      <c r="F4648"/>
      <c r="G4648"/>
      <c r="H4648"/>
      <c r="I4648"/>
      <c r="J4648"/>
      <c r="K4648"/>
      <c r="L4648"/>
      <c r="M4648"/>
      <c r="N4648"/>
      <c r="O4648"/>
      <c r="P4648"/>
      <c r="Q4648"/>
      <c r="R4648"/>
      <c r="S4648"/>
      <c r="T4648"/>
      <c r="U4648"/>
      <c r="V4648"/>
      <c r="W4648" s="115"/>
      <c r="AB4648" s="46"/>
      <c r="AC4648" s="46"/>
      <c r="AD4648" s="46"/>
      <c r="AE4648" s="46"/>
      <c r="AF4648" s="46"/>
    </row>
    <row r="4649" spans="1:32" x14ac:dyDescent="0.2">
      <c r="A4649"/>
      <c r="B4649"/>
      <c r="D4649"/>
      <c r="F4649"/>
      <c r="G4649"/>
      <c r="H4649"/>
      <c r="I4649"/>
      <c r="J4649"/>
      <c r="K4649"/>
      <c r="L4649"/>
      <c r="M4649"/>
      <c r="N4649"/>
      <c r="O4649"/>
      <c r="P4649"/>
      <c r="Q4649"/>
      <c r="R4649"/>
      <c r="S4649"/>
      <c r="T4649"/>
      <c r="U4649"/>
      <c r="V4649"/>
      <c r="W4649" s="115"/>
      <c r="AB4649" s="46"/>
      <c r="AC4649" s="46"/>
      <c r="AD4649" s="46"/>
      <c r="AE4649" s="46"/>
      <c r="AF4649" s="46"/>
    </row>
    <row r="4650" spans="1:32" x14ac:dyDescent="0.2">
      <c r="A4650"/>
      <c r="B4650"/>
      <c r="D4650"/>
      <c r="F4650"/>
      <c r="G4650"/>
      <c r="H4650"/>
      <c r="I4650"/>
      <c r="J4650"/>
      <c r="K4650"/>
      <c r="L4650"/>
      <c r="M4650"/>
      <c r="N4650"/>
      <c r="O4650"/>
      <c r="P4650"/>
      <c r="Q4650"/>
      <c r="R4650"/>
      <c r="S4650"/>
      <c r="T4650"/>
      <c r="U4650"/>
      <c r="V4650"/>
      <c r="W4650" s="115"/>
      <c r="AB4650" s="46"/>
      <c r="AC4650" s="46"/>
      <c r="AD4650" s="46"/>
      <c r="AE4650" s="46"/>
      <c r="AF4650" s="46"/>
    </row>
    <row r="4651" spans="1:32" x14ac:dyDescent="0.2">
      <c r="A4651"/>
      <c r="B4651"/>
      <c r="D4651"/>
      <c r="F4651"/>
      <c r="G4651"/>
      <c r="H4651"/>
      <c r="I4651"/>
      <c r="J4651"/>
      <c r="K4651"/>
      <c r="L4651"/>
      <c r="M4651"/>
      <c r="N4651"/>
      <c r="O4651"/>
      <c r="P4651"/>
      <c r="Q4651"/>
      <c r="R4651"/>
      <c r="S4651"/>
      <c r="T4651"/>
      <c r="U4651"/>
      <c r="V4651"/>
      <c r="W4651" s="115"/>
      <c r="AB4651" s="46"/>
      <c r="AC4651" s="46"/>
      <c r="AD4651" s="46"/>
      <c r="AE4651" s="46"/>
      <c r="AF4651" s="46"/>
    </row>
    <row r="4652" spans="1:32" x14ac:dyDescent="0.2">
      <c r="A4652"/>
      <c r="B4652"/>
      <c r="D4652"/>
      <c r="F4652"/>
      <c r="G4652"/>
      <c r="H4652"/>
      <c r="I4652"/>
      <c r="J4652"/>
      <c r="K4652"/>
      <c r="L4652"/>
      <c r="M4652"/>
      <c r="N4652"/>
      <c r="O4652"/>
      <c r="P4652"/>
      <c r="Q4652"/>
      <c r="R4652"/>
      <c r="S4652"/>
      <c r="T4652"/>
      <c r="U4652"/>
      <c r="V4652"/>
      <c r="W4652" s="115"/>
      <c r="AB4652" s="46"/>
      <c r="AC4652" s="46"/>
      <c r="AD4652" s="46"/>
      <c r="AE4652" s="46"/>
      <c r="AF4652" s="46"/>
    </row>
    <row r="4653" spans="1:32" x14ac:dyDescent="0.2">
      <c r="A4653"/>
      <c r="B4653"/>
      <c r="D4653"/>
      <c r="F4653"/>
      <c r="G4653"/>
      <c r="H4653"/>
      <c r="I4653"/>
      <c r="J4653"/>
      <c r="K4653"/>
      <c r="L4653"/>
      <c r="M4653"/>
      <c r="N4653"/>
      <c r="O4653"/>
      <c r="P4653"/>
      <c r="Q4653"/>
      <c r="R4653"/>
      <c r="S4653"/>
      <c r="T4653"/>
      <c r="U4653"/>
      <c r="V4653"/>
      <c r="W4653" s="115"/>
      <c r="AB4653" s="46"/>
      <c r="AC4653" s="46"/>
      <c r="AD4653" s="46"/>
      <c r="AE4653" s="46"/>
      <c r="AF4653" s="46"/>
    </row>
    <row r="4654" spans="1:32" x14ac:dyDescent="0.2">
      <c r="A4654"/>
      <c r="B4654"/>
      <c r="D4654"/>
      <c r="F4654"/>
      <c r="G4654"/>
      <c r="H4654"/>
      <c r="I4654"/>
      <c r="J4654"/>
      <c r="K4654"/>
      <c r="L4654"/>
      <c r="M4654"/>
      <c r="N4654"/>
      <c r="O4654"/>
      <c r="P4654"/>
      <c r="Q4654"/>
      <c r="R4654"/>
      <c r="S4654"/>
      <c r="T4654"/>
      <c r="U4654"/>
      <c r="V4654"/>
      <c r="W4654" s="115"/>
      <c r="AB4654" s="46"/>
      <c r="AC4654" s="46"/>
      <c r="AD4654" s="46"/>
      <c r="AE4654" s="46"/>
      <c r="AF4654" s="46"/>
    </row>
    <row r="4655" spans="1:32" x14ac:dyDescent="0.2">
      <c r="A4655"/>
      <c r="B4655"/>
      <c r="D4655"/>
      <c r="F4655"/>
      <c r="G4655"/>
      <c r="H4655"/>
      <c r="I4655"/>
      <c r="J4655"/>
      <c r="K4655"/>
      <c r="L4655"/>
      <c r="M4655"/>
      <c r="N4655"/>
      <c r="O4655"/>
      <c r="P4655"/>
      <c r="Q4655"/>
      <c r="R4655"/>
      <c r="S4655"/>
      <c r="T4655"/>
      <c r="U4655"/>
      <c r="V4655"/>
      <c r="W4655" s="115"/>
      <c r="AB4655" s="46"/>
      <c r="AC4655" s="46"/>
      <c r="AD4655" s="46"/>
      <c r="AE4655" s="46"/>
      <c r="AF4655" s="46"/>
    </row>
    <row r="4656" spans="1:32" x14ac:dyDescent="0.2">
      <c r="A4656"/>
      <c r="B4656"/>
      <c r="D4656"/>
      <c r="F4656"/>
      <c r="G4656"/>
      <c r="H4656"/>
      <c r="I4656"/>
      <c r="J4656"/>
      <c r="K4656"/>
      <c r="L4656"/>
      <c r="M4656"/>
      <c r="N4656"/>
      <c r="O4656"/>
      <c r="P4656"/>
      <c r="Q4656"/>
      <c r="R4656"/>
      <c r="S4656"/>
      <c r="T4656"/>
      <c r="U4656"/>
      <c r="V4656"/>
      <c r="W4656" s="115"/>
      <c r="AB4656" s="46"/>
      <c r="AC4656" s="46"/>
      <c r="AD4656" s="46"/>
      <c r="AE4656" s="46"/>
      <c r="AF4656" s="46"/>
    </row>
    <row r="4657" spans="1:32" x14ac:dyDescent="0.2">
      <c r="A4657"/>
      <c r="B4657"/>
      <c r="D4657"/>
      <c r="F4657"/>
      <c r="G4657"/>
      <c r="H4657"/>
      <c r="I4657"/>
      <c r="J4657"/>
      <c r="K4657"/>
      <c r="L4657"/>
      <c r="M4657"/>
      <c r="N4657"/>
      <c r="O4657"/>
      <c r="P4657"/>
      <c r="Q4657"/>
      <c r="R4657"/>
      <c r="S4657"/>
      <c r="T4657"/>
      <c r="U4657"/>
      <c r="V4657"/>
      <c r="W4657" s="115"/>
      <c r="AB4657" s="46"/>
      <c r="AC4657" s="46"/>
      <c r="AD4657" s="46"/>
      <c r="AE4657" s="46"/>
      <c r="AF4657" s="46"/>
    </row>
    <row r="4658" spans="1:32" x14ac:dyDescent="0.2">
      <c r="A4658"/>
      <c r="B4658"/>
      <c r="D4658"/>
      <c r="F4658"/>
      <c r="G4658"/>
      <c r="H4658"/>
      <c r="I4658"/>
      <c r="J4658"/>
      <c r="K4658"/>
      <c r="L4658"/>
      <c r="M4658"/>
      <c r="N4658"/>
      <c r="O4658"/>
      <c r="P4658"/>
      <c r="Q4658"/>
      <c r="R4658"/>
      <c r="S4658"/>
      <c r="T4658"/>
      <c r="U4658"/>
      <c r="V4658"/>
      <c r="W4658" s="115"/>
      <c r="AB4658" s="46"/>
      <c r="AC4658" s="46"/>
      <c r="AD4658" s="46"/>
      <c r="AE4658" s="46"/>
      <c r="AF4658" s="46"/>
    </row>
    <row r="4659" spans="1:32" x14ac:dyDescent="0.2">
      <c r="A4659"/>
      <c r="B4659"/>
      <c r="D4659"/>
      <c r="F4659"/>
      <c r="G4659"/>
      <c r="H4659"/>
      <c r="I4659"/>
      <c r="J4659"/>
      <c r="K4659"/>
      <c r="L4659"/>
      <c r="M4659"/>
      <c r="N4659"/>
      <c r="O4659"/>
      <c r="P4659"/>
      <c r="Q4659"/>
      <c r="R4659"/>
      <c r="S4659"/>
      <c r="T4659"/>
      <c r="U4659"/>
      <c r="V4659"/>
      <c r="W4659" s="115"/>
      <c r="AB4659" s="46"/>
      <c r="AC4659" s="46"/>
      <c r="AD4659" s="46"/>
      <c r="AE4659" s="46"/>
      <c r="AF4659" s="46"/>
    </row>
    <row r="4660" spans="1:32" x14ac:dyDescent="0.2">
      <c r="A4660"/>
      <c r="B4660"/>
      <c r="D4660"/>
      <c r="F4660"/>
      <c r="G4660"/>
      <c r="H4660"/>
      <c r="I4660"/>
      <c r="J4660"/>
      <c r="K4660"/>
      <c r="L4660"/>
      <c r="M4660"/>
      <c r="N4660"/>
      <c r="O4660"/>
      <c r="P4660"/>
      <c r="Q4660"/>
      <c r="R4660"/>
      <c r="S4660"/>
      <c r="T4660"/>
      <c r="U4660"/>
      <c r="V4660"/>
      <c r="W4660" s="115"/>
      <c r="AB4660" s="46"/>
      <c r="AC4660" s="46"/>
      <c r="AD4660" s="46"/>
      <c r="AE4660" s="46"/>
      <c r="AF4660" s="46"/>
    </row>
    <row r="4661" spans="1:32" x14ac:dyDescent="0.2">
      <c r="A4661"/>
      <c r="B4661"/>
      <c r="D4661"/>
      <c r="F4661"/>
      <c r="G4661"/>
      <c r="H4661"/>
      <c r="I4661"/>
      <c r="J4661"/>
      <c r="K4661"/>
      <c r="L4661"/>
      <c r="M4661"/>
      <c r="N4661"/>
      <c r="O4661"/>
      <c r="P4661"/>
      <c r="Q4661"/>
      <c r="R4661"/>
      <c r="S4661"/>
      <c r="T4661"/>
      <c r="U4661"/>
      <c r="V4661"/>
      <c r="W4661" s="115"/>
      <c r="AB4661" s="46"/>
      <c r="AC4661" s="46"/>
      <c r="AD4661" s="46"/>
      <c r="AE4661" s="46"/>
      <c r="AF4661" s="46"/>
    </row>
    <row r="4662" spans="1:32" x14ac:dyDescent="0.2">
      <c r="A4662"/>
      <c r="B4662"/>
      <c r="D4662"/>
      <c r="F4662"/>
      <c r="G4662"/>
      <c r="H4662"/>
      <c r="I4662"/>
      <c r="J4662"/>
      <c r="K4662"/>
      <c r="L4662"/>
      <c r="M4662"/>
      <c r="N4662"/>
      <c r="O4662"/>
      <c r="P4662"/>
      <c r="Q4662"/>
      <c r="R4662"/>
      <c r="S4662"/>
      <c r="T4662"/>
      <c r="U4662"/>
      <c r="V4662"/>
      <c r="W4662" s="115"/>
      <c r="AB4662" s="46"/>
      <c r="AC4662" s="46"/>
      <c r="AD4662" s="46"/>
      <c r="AE4662" s="46"/>
      <c r="AF4662" s="46"/>
    </row>
    <row r="4663" spans="1:32" x14ac:dyDescent="0.2">
      <c r="A4663"/>
      <c r="B4663"/>
      <c r="D4663"/>
      <c r="F4663"/>
      <c r="G4663"/>
      <c r="H4663"/>
      <c r="I4663"/>
      <c r="J4663"/>
      <c r="K4663"/>
      <c r="L4663"/>
      <c r="M4663"/>
      <c r="N4663"/>
      <c r="O4663"/>
      <c r="P4663"/>
      <c r="Q4663"/>
      <c r="R4663"/>
      <c r="S4663"/>
      <c r="T4663"/>
      <c r="U4663"/>
      <c r="V4663"/>
      <c r="W4663" s="115"/>
      <c r="AB4663" s="46"/>
      <c r="AC4663" s="46"/>
      <c r="AD4663" s="46"/>
      <c r="AE4663" s="46"/>
      <c r="AF4663" s="46"/>
    </row>
    <row r="4664" spans="1:32" x14ac:dyDescent="0.2">
      <c r="A4664"/>
      <c r="B4664"/>
      <c r="D4664"/>
      <c r="F4664"/>
      <c r="G4664"/>
      <c r="H4664"/>
      <c r="I4664"/>
      <c r="J4664"/>
      <c r="K4664"/>
      <c r="L4664"/>
      <c r="M4664"/>
      <c r="N4664"/>
      <c r="O4664"/>
      <c r="P4664"/>
      <c r="Q4664"/>
      <c r="R4664"/>
      <c r="S4664"/>
      <c r="T4664"/>
      <c r="U4664"/>
      <c r="V4664"/>
      <c r="W4664" s="115"/>
      <c r="AB4664" s="46"/>
      <c r="AC4664" s="46"/>
      <c r="AD4664" s="46"/>
      <c r="AE4664" s="46"/>
      <c r="AF4664" s="46"/>
    </row>
    <row r="4665" spans="1:32" x14ac:dyDescent="0.2">
      <c r="A4665"/>
      <c r="B4665"/>
      <c r="D4665"/>
      <c r="F4665"/>
      <c r="G4665"/>
      <c r="H4665"/>
      <c r="I4665"/>
      <c r="J4665"/>
      <c r="K4665"/>
      <c r="L4665"/>
      <c r="M4665"/>
      <c r="N4665"/>
      <c r="O4665"/>
      <c r="P4665"/>
      <c r="Q4665"/>
      <c r="R4665"/>
      <c r="S4665"/>
      <c r="T4665"/>
      <c r="U4665"/>
      <c r="V4665"/>
      <c r="W4665" s="115"/>
      <c r="AB4665" s="46"/>
      <c r="AC4665" s="46"/>
      <c r="AD4665" s="46"/>
      <c r="AE4665" s="46"/>
      <c r="AF4665" s="46"/>
    </row>
    <row r="4666" spans="1:32" x14ac:dyDescent="0.2">
      <c r="A4666"/>
      <c r="B4666"/>
      <c r="D4666"/>
      <c r="F4666"/>
      <c r="G4666"/>
      <c r="H4666"/>
      <c r="I4666"/>
      <c r="J4666"/>
      <c r="K4666"/>
      <c r="L4666"/>
      <c r="M4666"/>
      <c r="N4666"/>
      <c r="O4666"/>
      <c r="P4666"/>
      <c r="Q4666"/>
      <c r="R4666"/>
      <c r="S4666"/>
      <c r="T4666"/>
      <c r="U4666"/>
      <c r="V4666"/>
      <c r="W4666" s="115"/>
      <c r="AB4666" s="46"/>
      <c r="AC4666" s="46"/>
      <c r="AD4666" s="46"/>
      <c r="AE4666" s="46"/>
      <c r="AF4666" s="46"/>
    </row>
    <row r="4667" spans="1:32" x14ac:dyDescent="0.2">
      <c r="A4667"/>
      <c r="B4667"/>
      <c r="D4667"/>
      <c r="F4667"/>
      <c r="G4667"/>
      <c r="H4667"/>
      <c r="I4667"/>
      <c r="J4667"/>
      <c r="K4667"/>
      <c r="L4667"/>
      <c r="M4667"/>
      <c r="N4667"/>
      <c r="O4667"/>
      <c r="P4667"/>
      <c r="Q4667"/>
      <c r="R4667"/>
      <c r="S4667"/>
      <c r="T4667"/>
      <c r="U4667"/>
      <c r="V4667"/>
      <c r="W4667" s="115"/>
      <c r="AB4667" s="46"/>
      <c r="AC4667" s="46"/>
      <c r="AD4667" s="46"/>
      <c r="AE4667" s="46"/>
      <c r="AF4667" s="46"/>
    </row>
    <row r="4668" spans="1:32" x14ac:dyDescent="0.2">
      <c r="A4668"/>
      <c r="B4668"/>
      <c r="D4668"/>
      <c r="F4668"/>
      <c r="G4668"/>
      <c r="H4668"/>
      <c r="I4668"/>
      <c r="J4668"/>
      <c r="K4668"/>
      <c r="L4668"/>
      <c r="M4668"/>
      <c r="N4668"/>
      <c r="O4668"/>
      <c r="P4668"/>
      <c r="Q4668"/>
      <c r="R4668"/>
      <c r="S4668"/>
      <c r="T4668"/>
      <c r="U4668"/>
      <c r="V4668"/>
      <c r="W4668" s="115"/>
      <c r="AB4668" s="46"/>
      <c r="AC4668" s="46"/>
      <c r="AD4668" s="46"/>
      <c r="AE4668" s="46"/>
      <c r="AF4668" s="46"/>
    </row>
    <row r="4669" spans="1:32" x14ac:dyDescent="0.2">
      <c r="A4669"/>
      <c r="B4669"/>
      <c r="D4669"/>
      <c r="F4669"/>
      <c r="G4669"/>
      <c r="H4669"/>
      <c r="I4669"/>
      <c r="J4669"/>
      <c r="K4669"/>
      <c r="L4669"/>
      <c r="M4669"/>
      <c r="N4669"/>
      <c r="O4669"/>
      <c r="P4669"/>
      <c r="Q4669"/>
      <c r="R4669"/>
      <c r="S4669"/>
      <c r="T4669"/>
      <c r="U4669"/>
      <c r="V4669"/>
      <c r="W4669" s="115"/>
      <c r="AB4669" s="46"/>
      <c r="AC4669" s="46"/>
      <c r="AD4669" s="46"/>
      <c r="AE4669" s="46"/>
      <c r="AF4669" s="46"/>
    </row>
    <row r="4670" spans="1:32" x14ac:dyDescent="0.2">
      <c r="A4670"/>
      <c r="B4670"/>
      <c r="D4670"/>
      <c r="F4670"/>
      <c r="G4670"/>
      <c r="H4670"/>
      <c r="I4670"/>
      <c r="J4670"/>
      <c r="K4670"/>
      <c r="L4670"/>
      <c r="M4670"/>
      <c r="N4670"/>
      <c r="O4670"/>
      <c r="P4670"/>
      <c r="Q4670"/>
      <c r="R4670"/>
      <c r="S4670"/>
      <c r="T4670"/>
      <c r="U4670"/>
      <c r="V4670"/>
      <c r="W4670" s="115"/>
      <c r="AB4670" s="46"/>
      <c r="AC4670" s="46"/>
      <c r="AD4670" s="46"/>
      <c r="AE4670" s="46"/>
      <c r="AF4670" s="46"/>
    </row>
    <row r="4671" spans="1:32" x14ac:dyDescent="0.2">
      <c r="A4671"/>
      <c r="B4671"/>
      <c r="D4671"/>
      <c r="F4671"/>
      <c r="G4671"/>
      <c r="H4671"/>
      <c r="I4671"/>
      <c r="J4671"/>
      <c r="K4671"/>
      <c r="L4671"/>
      <c r="M4671"/>
      <c r="N4671"/>
      <c r="O4671"/>
      <c r="P4671"/>
      <c r="Q4671"/>
      <c r="R4671"/>
      <c r="S4671"/>
      <c r="T4671"/>
      <c r="U4671"/>
      <c r="V4671"/>
      <c r="W4671" s="115"/>
      <c r="AB4671" s="46"/>
      <c r="AC4671" s="46"/>
      <c r="AD4671" s="46"/>
      <c r="AE4671" s="46"/>
      <c r="AF4671" s="46"/>
    </row>
    <row r="4672" spans="1:32" x14ac:dyDescent="0.2">
      <c r="A4672"/>
      <c r="B4672"/>
      <c r="D4672"/>
      <c r="F4672"/>
      <c r="G4672"/>
      <c r="H4672"/>
      <c r="I4672"/>
      <c r="J4672"/>
      <c r="K4672"/>
      <c r="L4672"/>
      <c r="M4672"/>
      <c r="N4672"/>
      <c r="O4672"/>
      <c r="P4672"/>
      <c r="Q4672"/>
      <c r="R4672"/>
      <c r="S4672"/>
      <c r="T4672"/>
      <c r="U4672"/>
      <c r="V4672"/>
      <c r="W4672" s="115"/>
      <c r="AB4672" s="46"/>
      <c r="AC4672" s="46"/>
      <c r="AD4672" s="46"/>
      <c r="AE4672" s="46"/>
      <c r="AF4672" s="46"/>
    </row>
    <row r="4673" spans="1:32" x14ac:dyDescent="0.2">
      <c r="A4673"/>
      <c r="B4673"/>
      <c r="D4673"/>
      <c r="F4673"/>
      <c r="G4673"/>
      <c r="H4673"/>
      <c r="I4673"/>
      <c r="J4673"/>
      <c r="K4673"/>
      <c r="L4673"/>
      <c r="M4673"/>
      <c r="N4673"/>
      <c r="O4673"/>
      <c r="P4673"/>
      <c r="Q4673"/>
      <c r="R4673"/>
      <c r="S4673"/>
      <c r="T4673"/>
      <c r="U4673"/>
      <c r="V4673"/>
      <c r="W4673" s="115"/>
      <c r="AB4673" s="46"/>
      <c r="AC4673" s="46"/>
      <c r="AD4673" s="46"/>
      <c r="AE4673" s="46"/>
      <c r="AF4673" s="46"/>
    </row>
    <row r="4674" spans="1:32" x14ac:dyDescent="0.2">
      <c r="A4674"/>
      <c r="B4674"/>
      <c r="D4674"/>
      <c r="F4674"/>
      <c r="G4674"/>
      <c r="H4674"/>
      <c r="I4674"/>
      <c r="J4674"/>
      <c r="K4674"/>
      <c r="L4674"/>
      <c r="M4674"/>
      <c r="N4674"/>
      <c r="O4674"/>
      <c r="P4674"/>
      <c r="Q4674"/>
      <c r="R4674"/>
      <c r="S4674"/>
      <c r="T4674"/>
      <c r="U4674"/>
      <c r="V4674"/>
      <c r="W4674" s="115"/>
      <c r="AB4674" s="46"/>
      <c r="AC4674" s="46"/>
      <c r="AD4674" s="46"/>
      <c r="AE4674" s="46"/>
      <c r="AF4674" s="46"/>
    </row>
    <row r="4675" spans="1:32" x14ac:dyDescent="0.2">
      <c r="A4675"/>
      <c r="B4675"/>
      <c r="D4675"/>
      <c r="F4675"/>
      <c r="G4675"/>
      <c r="H4675"/>
      <c r="I4675"/>
      <c r="J4675"/>
      <c r="K4675"/>
      <c r="L4675"/>
      <c r="M4675"/>
      <c r="N4675"/>
      <c r="O4675"/>
      <c r="P4675"/>
      <c r="Q4675"/>
      <c r="R4675"/>
      <c r="S4675"/>
      <c r="T4675"/>
      <c r="U4675"/>
      <c r="V4675"/>
      <c r="W4675" s="115"/>
      <c r="AB4675" s="46"/>
      <c r="AC4675" s="46"/>
      <c r="AD4675" s="46"/>
      <c r="AE4675" s="46"/>
      <c r="AF4675" s="46"/>
    </row>
    <row r="4676" spans="1:32" x14ac:dyDescent="0.2">
      <c r="A4676"/>
      <c r="B4676"/>
      <c r="D4676"/>
      <c r="F4676"/>
      <c r="G4676"/>
      <c r="H4676"/>
      <c r="I4676"/>
      <c r="J4676"/>
      <c r="K4676"/>
      <c r="L4676"/>
      <c r="M4676"/>
      <c r="N4676"/>
      <c r="O4676"/>
      <c r="P4676"/>
      <c r="Q4676"/>
      <c r="R4676"/>
      <c r="S4676"/>
      <c r="T4676"/>
      <c r="U4676"/>
      <c r="V4676"/>
      <c r="W4676" s="115"/>
      <c r="AB4676" s="46"/>
      <c r="AC4676" s="46"/>
      <c r="AD4676" s="46"/>
      <c r="AE4676" s="46"/>
      <c r="AF4676" s="46"/>
    </row>
    <row r="4677" spans="1:32" x14ac:dyDescent="0.2">
      <c r="A4677"/>
      <c r="B4677"/>
      <c r="D4677"/>
      <c r="F4677"/>
      <c r="G4677"/>
      <c r="H4677"/>
      <c r="I4677"/>
      <c r="J4677"/>
      <c r="K4677"/>
      <c r="L4677"/>
      <c r="M4677"/>
      <c r="N4677"/>
      <c r="O4677"/>
      <c r="P4677"/>
      <c r="Q4677"/>
      <c r="R4677"/>
      <c r="S4677"/>
      <c r="T4677"/>
      <c r="U4677"/>
      <c r="V4677"/>
      <c r="W4677" s="115"/>
      <c r="AB4677" s="46"/>
      <c r="AC4677" s="46"/>
      <c r="AD4677" s="46"/>
      <c r="AE4677" s="46"/>
      <c r="AF4677" s="46"/>
    </row>
    <row r="4678" spans="1:32" x14ac:dyDescent="0.2">
      <c r="A4678"/>
      <c r="B4678"/>
      <c r="D4678"/>
      <c r="F4678"/>
      <c r="G4678"/>
      <c r="H4678"/>
      <c r="I4678"/>
      <c r="J4678"/>
      <c r="K4678"/>
      <c r="L4678"/>
      <c r="M4678"/>
      <c r="N4678"/>
      <c r="O4678"/>
      <c r="P4678"/>
      <c r="Q4678"/>
      <c r="R4678"/>
      <c r="S4678"/>
      <c r="T4678"/>
      <c r="U4678"/>
      <c r="V4678"/>
      <c r="W4678" s="115"/>
      <c r="AB4678" s="46"/>
      <c r="AC4678" s="46"/>
      <c r="AD4678" s="46"/>
      <c r="AE4678" s="46"/>
      <c r="AF4678" s="46"/>
    </row>
    <row r="4679" spans="1:32" x14ac:dyDescent="0.2">
      <c r="A4679"/>
      <c r="B4679"/>
      <c r="D4679"/>
      <c r="F4679"/>
      <c r="G4679"/>
      <c r="H4679"/>
      <c r="I4679"/>
      <c r="J4679"/>
      <c r="K4679"/>
      <c r="L4679"/>
      <c r="M4679"/>
      <c r="N4679"/>
      <c r="O4679"/>
      <c r="P4679"/>
      <c r="Q4679"/>
      <c r="R4679"/>
      <c r="S4679"/>
      <c r="T4679"/>
      <c r="U4679"/>
      <c r="V4679"/>
      <c r="W4679" s="115"/>
      <c r="AB4679" s="46"/>
      <c r="AC4679" s="46"/>
      <c r="AD4679" s="46"/>
      <c r="AE4679" s="46"/>
      <c r="AF4679" s="46"/>
    </row>
    <row r="4680" spans="1:32" x14ac:dyDescent="0.2">
      <c r="A4680"/>
      <c r="B4680"/>
      <c r="D4680"/>
      <c r="F4680"/>
      <c r="G4680"/>
      <c r="H4680"/>
      <c r="I4680"/>
      <c r="J4680"/>
      <c r="K4680"/>
      <c r="L4680"/>
      <c r="M4680"/>
      <c r="N4680"/>
      <c r="O4680"/>
      <c r="P4680"/>
      <c r="Q4680"/>
      <c r="R4680"/>
      <c r="S4680"/>
      <c r="T4680"/>
      <c r="U4680"/>
      <c r="V4680"/>
      <c r="W4680" s="115"/>
      <c r="AB4680" s="46"/>
      <c r="AC4680" s="46"/>
      <c r="AD4680" s="46"/>
      <c r="AE4680" s="46"/>
      <c r="AF4680" s="46"/>
    </row>
    <row r="4681" spans="1:32" x14ac:dyDescent="0.2">
      <c r="A4681"/>
      <c r="B4681"/>
      <c r="D4681"/>
      <c r="F4681"/>
      <c r="G4681"/>
      <c r="H4681"/>
      <c r="I4681"/>
      <c r="J4681"/>
      <c r="K4681"/>
      <c r="L4681"/>
      <c r="M4681"/>
      <c r="N4681"/>
      <c r="O4681"/>
      <c r="P4681"/>
      <c r="Q4681"/>
      <c r="R4681"/>
      <c r="S4681"/>
      <c r="T4681"/>
      <c r="U4681"/>
      <c r="V4681"/>
      <c r="W4681" s="115"/>
      <c r="AB4681" s="46"/>
      <c r="AC4681" s="46"/>
      <c r="AD4681" s="46"/>
      <c r="AE4681" s="46"/>
      <c r="AF4681" s="46"/>
    </row>
    <row r="4682" spans="1:32" x14ac:dyDescent="0.2">
      <c r="A4682"/>
      <c r="B4682"/>
      <c r="D4682"/>
      <c r="F4682"/>
      <c r="G4682"/>
      <c r="H4682"/>
      <c r="I4682"/>
      <c r="J4682"/>
      <c r="K4682"/>
      <c r="L4682"/>
      <c r="M4682"/>
      <c r="N4682"/>
      <c r="O4682"/>
      <c r="P4682"/>
      <c r="Q4682"/>
      <c r="R4682"/>
      <c r="S4682"/>
      <c r="T4682"/>
      <c r="U4682"/>
      <c r="V4682"/>
      <c r="W4682" s="115"/>
      <c r="AB4682" s="46"/>
      <c r="AC4682" s="46"/>
      <c r="AD4682" s="46"/>
      <c r="AE4682" s="46"/>
      <c r="AF4682" s="46"/>
    </row>
    <row r="4683" spans="1:32" x14ac:dyDescent="0.2">
      <c r="A4683"/>
      <c r="B4683"/>
      <c r="D4683"/>
      <c r="F4683"/>
      <c r="G4683"/>
      <c r="H4683"/>
      <c r="I4683"/>
      <c r="J4683"/>
      <c r="K4683"/>
      <c r="L4683"/>
      <c r="M4683"/>
      <c r="N4683"/>
      <c r="O4683"/>
      <c r="P4683"/>
      <c r="Q4683"/>
      <c r="R4683"/>
      <c r="S4683"/>
      <c r="T4683"/>
      <c r="U4683"/>
      <c r="V4683"/>
      <c r="W4683" s="115"/>
      <c r="AB4683" s="46"/>
      <c r="AC4683" s="46"/>
      <c r="AD4683" s="46"/>
      <c r="AE4683" s="46"/>
      <c r="AF4683" s="46"/>
    </row>
    <row r="4684" spans="1:32" x14ac:dyDescent="0.2">
      <c r="A4684"/>
      <c r="B4684"/>
      <c r="D4684"/>
      <c r="F4684"/>
      <c r="G4684"/>
      <c r="H4684"/>
      <c r="I4684"/>
      <c r="J4684"/>
      <c r="K4684"/>
      <c r="L4684"/>
      <c r="M4684"/>
      <c r="N4684"/>
      <c r="O4684"/>
      <c r="P4684"/>
      <c r="Q4684"/>
      <c r="R4684"/>
      <c r="S4684"/>
      <c r="T4684"/>
      <c r="U4684"/>
      <c r="V4684"/>
      <c r="W4684" s="115"/>
      <c r="AB4684" s="46"/>
      <c r="AC4684" s="46"/>
      <c r="AD4684" s="46"/>
      <c r="AE4684" s="46"/>
      <c r="AF4684" s="46"/>
    </row>
    <row r="4685" spans="1:32" x14ac:dyDescent="0.2">
      <c r="A4685"/>
      <c r="B4685"/>
      <c r="D4685"/>
      <c r="F4685"/>
      <c r="G4685"/>
      <c r="H4685"/>
      <c r="I4685"/>
      <c r="J4685"/>
      <c r="K4685"/>
      <c r="L4685"/>
      <c r="M4685"/>
      <c r="N4685"/>
      <c r="O4685"/>
      <c r="P4685"/>
      <c r="Q4685"/>
      <c r="R4685"/>
      <c r="S4685"/>
      <c r="T4685"/>
      <c r="U4685"/>
      <c r="V4685"/>
      <c r="W4685" s="115"/>
      <c r="AB4685" s="46"/>
      <c r="AC4685" s="46"/>
      <c r="AD4685" s="46"/>
      <c r="AE4685" s="46"/>
      <c r="AF4685" s="46"/>
    </row>
    <row r="4686" spans="1:32" x14ac:dyDescent="0.2">
      <c r="A4686"/>
      <c r="B4686"/>
      <c r="D4686"/>
      <c r="F4686"/>
      <c r="G4686"/>
      <c r="H4686"/>
      <c r="I4686"/>
      <c r="J4686"/>
      <c r="K4686"/>
      <c r="L4686"/>
      <c r="M4686"/>
      <c r="N4686"/>
      <c r="O4686"/>
      <c r="P4686"/>
      <c r="Q4686"/>
      <c r="R4686"/>
      <c r="S4686"/>
      <c r="T4686"/>
      <c r="U4686"/>
      <c r="V4686"/>
      <c r="W4686" s="115"/>
      <c r="AB4686" s="46"/>
      <c r="AC4686" s="46"/>
      <c r="AD4686" s="46"/>
      <c r="AE4686" s="46"/>
      <c r="AF4686" s="46"/>
    </row>
    <row r="4687" spans="1:32" x14ac:dyDescent="0.2">
      <c r="A4687"/>
      <c r="B4687"/>
      <c r="D4687"/>
      <c r="F4687"/>
      <c r="G4687"/>
      <c r="H4687"/>
      <c r="I4687"/>
      <c r="J4687"/>
      <c r="K4687"/>
      <c r="L4687"/>
      <c r="M4687"/>
      <c r="N4687"/>
      <c r="O4687"/>
      <c r="P4687"/>
      <c r="Q4687"/>
      <c r="R4687"/>
      <c r="S4687"/>
      <c r="T4687"/>
      <c r="U4687"/>
      <c r="V4687"/>
      <c r="W4687" s="115"/>
      <c r="AB4687" s="46"/>
      <c r="AC4687" s="46"/>
      <c r="AD4687" s="46"/>
      <c r="AE4687" s="46"/>
      <c r="AF4687" s="46"/>
    </row>
    <row r="4688" spans="1:32" x14ac:dyDescent="0.2">
      <c r="A4688"/>
      <c r="B4688"/>
      <c r="D4688"/>
      <c r="F4688"/>
      <c r="G4688"/>
      <c r="H4688"/>
      <c r="I4688"/>
      <c r="J4688"/>
      <c r="K4688"/>
      <c r="L4688"/>
      <c r="M4688"/>
      <c r="N4688"/>
      <c r="O4688"/>
      <c r="P4688"/>
      <c r="Q4688"/>
      <c r="R4688"/>
      <c r="S4688"/>
      <c r="T4688"/>
      <c r="U4688"/>
      <c r="V4688"/>
      <c r="W4688" s="115"/>
      <c r="AB4688" s="46"/>
      <c r="AC4688" s="46"/>
      <c r="AD4688" s="46"/>
      <c r="AE4688" s="46"/>
      <c r="AF4688" s="46"/>
    </row>
    <row r="4689" spans="1:32" x14ac:dyDescent="0.2">
      <c r="A4689"/>
      <c r="B4689"/>
      <c r="D4689"/>
      <c r="F4689"/>
      <c r="G4689"/>
      <c r="H4689"/>
      <c r="I4689"/>
      <c r="J4689"/>
      <c r="K4689"/>
      <c r="L4689"/>
      <c r="M4689"/>
      <c r="N4689"/>
      <c r="O4689"/>
      <c r="P4689"/>
      <c r="Q4689"/>
      <c r="R4689"/>
      <c r="S4689"/>
      <c r="T4689"/>
      <c r="U4689"/>
      <c r="V4689"/>
      <c r="W4689" s="115"/>
      <c r="AB4689" s="46"/>
      <c r="AC4689" s="46"/>
      <c r="AD4689" s="46"/>
      <c r="AE4689" s="46"/>
      <c r="AF4689" s="46"/>
    </row>
    <row r="4690" spans="1:32" x14ac:dyDescent="0.2">
      <c r="A4690"/>
      <c r="B4690"/>
      <c r="D4690"/>
      <c r="F4690"/>
      <c r="G4690"/>
      <c r="H4690"/>
      <c r="I4690"/>
      <c r="J4690"/>
      <c r="K4690"/>
      <c r="L4690"/>
      <c r="M4690"/>
      <c r="N4690"/>
      <c r="O4690"/>
      <c r="P4690"/>
      <c r="Q4690"/>
      <c r="R4690"/>
      <c r="S4690"/>
      <c r="T4690"/>
      <c r="U4690"/>
      <c r="V4690"/>
      <c r="W4690" s="115"/>
      <c r="AB4690" s="46"/>
      <c r="AC4690" s="46"/>
      <c r="AD4690" s="46"/>
      <c r="AE4690" s="46"/>
      <c r="AF4690" s="46"/>
    </row>
    <row r="4691" spans="1:32" x14ac:dyDescent="0.2">
      <c r="A4691"/>
      <c r="B4691"/>
      <c r="D4691"/>
      <c r="F4691"/>
      <c r="G4691"/>
      <c r="H4691"/>
      <c r="I4691"/>
      <c r="J4691"/>
      <c r="K4691"/>
      <c r="L4691"/>
      <c r="M4691"/>
      <c r="N4691"/>
      <c r="O4691"/>
      <c r="P4691"/>
      <c r="Q4691"/>
      <c r="R4691"/>
      <c r="S4691"/>
      <c r="T4691"/>
      <c r="U4691"/>
      <c r="V4691"/>
      <c r="W4691" s="115"/>
      <c r="AB4691" s="46"/>
      <c r="AC4691" s="46"/>
      <c r="AD4691" s="46"/>
      <c r="AE4691" s="46"/>
      <c r="AF4691" s="46"/>
    </row>
    <row r="4692" spans="1:32" x14ac:dyDescent="0.2">
      <c r="A4692"/>
      <c r="B4692"/>
      <c r="D4692"/>
      <c r="F4692"/>
      <c r="G4692"/>
      <c r="H4692"/>
      <c r="I4692"/>
      <c r="J4692"/>
      <c r="K4692"/>
      <c r="L4692"/>
      <c r="M4692"/>
      <c r="N4692"/>
      <c r="O4692"/>
      <c r="P4692"/>
      <c r="Q4692"/>
      <c r="R4692"/>
      <c r="S4692"/>
      <c r="T4692"/>
      <c r="U4692"/>
      <c r="V4692"/>
      <c r="W4692" s="115"/>
      <c r="AB4692" s="46"/>
      <c r="AC4692" s="46"/>
      <c r="AD4692" s="46"/>
      <c r="AE4692" s="46"/>
      <c r="AF4692" s="46"/>
    </row>
    <row r="4693" spans="1:32" x14ac:dyDescent="0.2">
      <c r="A4693"/>
      <c r="B4693"/>
      <c r="D4693"/>
      <c r="F4693"/>
      <c r="G4693"/>
      <c r="H4693"/>
      <c r="I4693"/>
      <c r="J4693"/>
      <c r="K4693"/>
      <c r="L4693"/>
      <c r="M4693"/>
      <c r="N4693"/>
      <c r="O4693"/>
      <c r="P4693"/>
      <c r="Q4693"/>
      <c r="R4693"/>
      <c r="S4693"/>
      <c r="T4693"/>
      <c r="U4693"/>
      <c r="V4693"/>
      <c r="W4693" s="115"/>
      <c r="AB4693" s="46"/>
      <c r="AC4693" s="46"/>
      <c r="AD4693" s="46"/>
      <c r="AE4693" s="46"/>
      <c r="AF4693" s="46"/>
    </row>
    <row r="4694" spans="1:32" x14ac:dyDescent="0.2">
      <c r="A4694"/>
      <c r="B4694"/>
      <c r="D4694"/>
      <c r="F4694"/>
      <c r="G4694"/>
      <c r="H4694"/>
      <c r="I4694"/>
      <c r="J4694"/>
      <c r="K4694"/>
      <c r="L4694"/>
      <c r="M4694"/>
      <c r="N4694"/>
      <c r="O4694"/>
      <c r="P4694"/>
      <c r="Q4694"/>
      <c r="R4694"/>
      <c r="S4694"/>
      <c r="T4694"/>
      <c r="U4694"/>
      <c r="V4694"/>
      <c r="W4694" s="115"/>
      <c r="AB4694" s="46"/>
      <c r="AC4694" s="46"/>
      <c r="AD4694" s="46"/>
      <c r="AE4694" s="46"/>
      <c r="AF4694" s="46"/>
    </row>
    <row r="4695" spans="1:32" x14ac:dyDescent="0.2">
      <c r="A4695"/>
      <c r="B4695"/>
      <c r="D4695"/>
      <c r="F4695"/>
      <c r="G4695"/>
      <c r="H4695"/>
      <c r="I4695"/>
      <c r="J4695"/>
      <c r="K4695"/>
      <c r="L4695"/>
      <c r="M4695"/>
      <c r="N4695"/>
      <c r="O4695"/>
      <c r="P4695"/>
      <c r="Q4695"/>
      <c r="R4695"/>
      <c r="S4695"/>
      <c r="T4695"/>
      <c r="U4695"/>
      <c r="V4695"/>
      <c r="W4695" s="115"/>
      <c r="AB4695" s="46"/>
      <c r="AC4695" s="46"/>
      <c r="AD4695" s="46"/>
      <c r="AE4695" s="46"/>
      <c r="AF4695" s="46"/>
    </row>
    <row r="4696" spans="1:32" x14ac:dyDescent="0.2">
      <c r="A4696"/>
      <c r="B4696"/>
      <c r="D4696"/>
      <c r="F4696"/>
      <c r="G4696"/>
      <c r="H4696"/>
      <c r="I4696"/>
      <c r="J4696"/>
      <c r="K4696"/>
      <c r="L4696"/>
      <c r="M4696"/>
      <c r="N4696"/>
      <c r="O4696"/>
      <c r="P4696"/>
      <c r="Q4696"/>
      <c r="R4696"/>
      <c r="S4696"/>
      <c r="T4696"/>
      <c r="U4696"/>
      <c r="V4696"/>
      <c r="W4696" s="115"/>
      <c r="AB4696" s="46"/>
      <c r="AC4696" s="46"/>
      <c r="AD4696" s="46"/>
      <c r="AE4696" s="46"/>
      <c r="AF4696" s="46"/>
    </row>
    <row r="4697" spans="1:32" x14ac:dyDescent="0.2">
      <c r="A4697"/>
      <c r="B4697"/>
      <c r="D4697"/>
      <c r="F4697"/>
      <c r="G4697"/>
      <c r="H4697"/>
      <c r="I4697"/>
      <c r="J4697"/>
      <c r="K4697"/>
      <c r="L4697"/>
      <c r="M4697"/>
      <c r="N4697"/>
      <c r="O4697"/>
      <c r="P4697"/>
      <c r="Q4697"/>
      <c r="R4697"/>
      <c r="S4697"/>
      <c r="T4697"/>
      <c r="U4697"/>
      <c r="V4697"/>
      <c r="W4697" s="115"/>
      <c r="AB4697" s="46"/>
      <c r="AC4697" s="46"/>
      <c r="AD4697" s="46"/>
      <c r="AE4697" s="46"/>
      <c r="AF4697" s="46"/>
    </row>
    <row r="4698" spans="1:32" x14ac:dyDescent="0.2">
      <c r="A4698"/>
      <c r="B4698"/>
      <c r="D4698"/>
      <c r="F4698"/>
      <c r="G4698"/>
      <c r="H4698"/>
      <c r="I4698"/>
      <c r="J4698"/>
      <c r="K4698"/>
      <c r="L4698"/>
      <c r="M4698"/>
      <c r="N4698"/>
      <c r="O4698"/>
      <c r="P4698"/>
      <c r="Q4698"/>
      <c r="R4698"/>
      <c r="S4698"/>
      <c r="T4698"/>
      <c r="U4698"/>
      <c r="V4698"/>
      <c r="W4698" s="115"/>
      <c r="AB4698" s="46"/>
      <c r="AC4698" s="46"/>
      <c r="AD4698" s="46"/>
      <c r="AE4698" s="46"/>
      <c r="AF4698" s="46"/>
    </row>
    <row r="4699" spans="1:32" x14ac:dyDescent="0.2">
      <c r="A4699"/>
      <c r="B4699"/>
      <c r="D4699"/>
      <c r="F4699"/>
      <c r="G4699"/>
      <c r="H4699"/>
      <c r="I4699"/>
      <c r="J4699"/>
      <c r="K4699"/>
      <c r="L4699"/>
      <c r="M4699"/>
      <c r="N4699"/>
      <c r="O4699"/>
      <c r="P4699"/>
      <c r="Q4699"/>
      <c r="R4699"/>
      <c r="S4699"/>
      <c r="T4699"/>
      <c r="U4699"/>
      <c r="V4699"/>
      <c r="W4699" s="115"/>
      <c r="AB4699" s="46"/>
      <c r="AC4699" s="46"/>
      <c r="AD4699" s="46"/>
      <c r="AE4699" s="46"/>
      <c r="AF4699" s="46"/>
    </row>
    <row r="4700" spans="1:32" x14ac:dyDescent="0.2">
      <c r="A4700"/>
      <c r="B4700"/>
      <c r="D4700"/>
      <c r="F4700"/>
      <c r="G4700"/>
      <c r="H4700"/>
      <c r="I4700"/>
      <c r="J4700"/>
      <c r="K4700"/>
      <c r="L4700"/>
      <c r="M4700"/>
      <c r="N4700"/>
      <c r="O4700"/>
      <c r="P4700"/>
      <c r="Q4700"/>
      <c r="R4700"/>
      <c r="S4700"/>
      <c r="T4700"/>
      <c r="U4700"/>
      <c r="V4700"/>
      <c r="W4700" s="115"/>
      <c r="AB4700" s="46"/>
      <c r="AC4700" s="46"/>
      <c r="AD4700" s="46"/>
      <c r="AE4700" s="46"/>
      <c r="AF4700" s="46"/>
    </row>
    <row r="4701" spans="1:32" x14ac:dyDescent="0.2">
      <c r="A4701"/>
      <c r="B4701"/>
      <c r="D4701"/>
      <c r="F4701"/>
      <c r="G4701"/>
      <c r="H4701"/>
      <c r="I4701"/>
      <c r="J4701"/>
      <c r="K4701"/>
      <c r="L4701"/>
      <c r="M4701"/>
      <c r="N4701"/>
      <c r="O4701"/>
      <c r="P4701"/>
      <c r="Q4701"/>
      <c r="R4701"/>
      <c r="S4701"/>
      <c r="T4701"/>
      <c r="U4701"/>
      <c r="V4701"/>
      <c r="W4701" s="115"/>
      <c r="AB4701" s="46"/>
      <c r="AC4701" s="46"/>
      <c r="AD4701" s="46"/>
      <c r="AE4701" s="46"/>
      <c r="AF4701" s="46"/>
    </row>
    <row r="4702" spans="1:32" x14ac:dyDescent="0.2">
      <c r="A4702"/>
      <c r="B4702"/>
      <c r="D4702"/>
      <c r="F4702"/>
      <c r="G4702"/>
      <c r="H4702"/>
      <c r="I4702"/>
      <c r="J4702"/>
      <c r="K4702"/>
      <c r="L4702"/>
      <c r="M4702"/>
      <c r="N4702"/>
      <c r="O4702"/>
      <c r="P4702"/>
      <c r="Q4702"/>
      <c r="R4702"/>
      <c r="S4702"/>
      <c r="T4702"/>
      <c r="U4702"/>
      <c r="V4702"/>
      <c r="W4702" s="115"/>
      <c r="AB4702" s="46"/>
      <c r="AC4702" s="46"/>
      <c r="AD4702" s="46"/>
      <c r="AE4702" s="46"/>
      <c r="AF4702" s="46"/>
    </row>
    <row r="4703" spans="1:32" x14ac:dyDescent="0.2">
      <c r="A4703"/>
      <c r="B4703"/>
      <c r="D4703"/>
      <c r="F4703"/>
      <c r="G4703"/>
      <c r="H4703"/>
      <c r="I4703"/>
      <c r="J4703"/>
      <c r="K4703"/>
      <c r="L4703"/>
      <c r="M4703"/>
      <c r="N4703"/>
      <c r="O4703"/>
      <c r="P4703"/>
      <c r="Q4703"/>
      <c r="R4703"/>
      <c r="S4703"/>
      <c r="T4703"/>
      <c r="U4703"/>
      <c r="V4703"/>
      <c r="W4703" s="115"/>
      <c r="AB4703" s="46"/>
      <c r="AC4703" s="46"/>
      <c r="AD4703" s="46"/>
      <c r="AE4703" s="46"/>
      <c r="AF4703" s="46"/>
    </row>
    <row r="4704" spans="1:32" x14ac:dyDescent="0.2">
      <c r="A4704"/>
      <c r="B4704"/>
      <c r="D4704"/>
      <c r="F4704"/>
      <c r="G4704"/>
      <c r="H4704"/>
      <c r="I4704"/>
      <c r="J4704"/>
      <c r="K4704"/>
      <c r="L4704"/>
      <c r="M4704"/>
      <c r="N4704"/>
      <c r="O4704"/>
      <c r="P4704"/>
      <c r="Q4704"/>
      <c r="R4704"/>
      <c r="S4704"/>
      <c r="T4704"/>
      <c r="U4704"/>
      <c r="V4704"/>
      <c r="W4704" s="115"/>
      <c r="AB4704" s="46"/>
      <c r="AC4704" s="46"/>
      <c r="AD4704" s="46"/>
      <c r="AE4704" s="46"/>
      <c r="AF4704" s="46"/>
    </row>
    <row r="4705" spans="1:32" x14ac:dyDescent="0.2">
      <c r="A4705"/>
      <c r="B4705"/>
      <c r="D4705"/>
      <c r="F4705"/>
      <c r="G4705"/>
      <c r="H4705"/>
      <c r="I4705"/>
      <c r="J4705"/>
      <c r="K4705"/>
      <c r="L4705"/>
      <c r="M4705"/>
      <c r="N4705"/>
      <c r="O4705"/>
      <c r="P4705"/>
      <c r="Q4705"/>
      <c r="R4705"/>
      <c r="S4705"/>
      <c r="T4705"/>
      <c r="U4705"/>
      <c r="V4705"/>
      <c r="W4705" s="115"/>
      <c r="AB4705" s="46"/>
      <c r="AC4705" s="46"/>
      <c r="AD4705" s="46"/>
      <c r="AE4705" s="46"/>
      <c r="AF4705" s="46"/>
    </row>
    <row r="4706" spans="1:32" x14ac:dyDescent="0.2">
      <c r="A4706"/>
      <c r="B4706"/>
      <c r="D4706"/>
      <c r="F4706"/>
      <c r="G4706"/>
      <c r="H4706"/>
      <c r="I4706"/>
      <c r="J4706"/>
      <c r="K4706"/>
      <c r="L4706"/>
      <c r="M4706"/>
      <c r="N4706"/>
      <c r="O4706"/>
      <c r="P4706"/>
      <c r="Q4706"/>
      <c r="R4706"/>
      <c r="S4706"/>
      <c r="T4706"/>
      <c r="U4706"/>
      <c r="V4706"/>
      <c r="W4706" s="115"/>
      <c r="AB4706" s="46"/>
      <c r="AC4706" s="46"/>
      <c r="AD4706" s="46"/>
      <c r="AE4706" s="46"/>
      <c r="AF4706" s="46"/>
    </row>
    <row r="4707" spans="1:32" x14ac:dyDescent="0.2">
      <c r="A4707"/>
      <c r="B4707"/>
      <c r="D4707"/>
      <c r="F4707"/>
      <c r="G4707"/>
      <c r="H4707"/>
      <c r="I4707"/>
      <c r="J4707"/>
      <c r="K4707"/>
      <c r="L4707"/>
      <c r="M4707"/>
      <c r="N4707"/>
      <c r="O4707"/>
      <c r="P4707"/>
      <c r="Q4707"/>
      <c r="R4707"/>
      <c r="S4707"/>
      <c r="T4707"/>
      <c r="U4707"/>
      <c r="V4707"/>
      <c r="W4707" s="115"/>
      <c r="AB4707" s="46"/>
      <c r="AC4707" s="46"/>
      <c r="AD4707" s="46"/>
      <c r="AE4707" s="46"/>
      <c r="AF4707" s="46"/>
    </row>
    <row r="4708" spans="1:32" x14ac:dyDescent="0.2">
      <c r="A4708"/>
      <c r="B4708"/>
      <c r="D4708"/>
      <c r="F4708"/>
      <c r="G4708"/>
      <c r="H4708"/>
      <c r="I4708"/>
      <c r="J4708"/>
      <c r="K4708"/>
      <c r="L4708"/>
      <c r="M4708"/>
      <c r="N4708"/>
      <c r="O4708"/>
      <c r="P4708"/>
      <c r="Q4708"/>
      <c r="R4708"/>
      <c r="S4708"/>
      <c r="T4708"/>
      <c r="U4708"/>
      <c r="V4708"/>
      <c r="W4708" s="115"/>
      <c r="AB4708" s="46"/>
      <c r="AC4708" s="46"/>
      <c r="AD4708" s="46"/>
      <c r="AE4708" s="46"/>
      <c r="AF4708" s="46"/>
    </row>
    <row r="4709" spans="1:32" x14ac:dyDescent="0.2">
      <c r="A4709"/>
      <c r="B4709"/>
      <c r="D4709"/>
      <c r="F4709"/>
      <c r="G4709"/>
      <c r="H4709"/>
      <c r="I4709"/>
      <c r="J4709"/>
      <c r="K4709"/>
      <c r="L4709"/>
      <c r="M4709"/>
      <c r="N4709"/>
      <c r="O4709"/>
      <c r="P4709"/>
      <c r="Q4709"/>
      <c r="R4709"/>
      <c r="S4709"/>
      <c r="T4709"/>
      <c r="U4709"/>
      <c r="V4709"/>
      <c r="W4709" s="115"/>
      <c r="AB4709" s="46"/>
      <c r="AC4709" s="46"/>
      <c r="AD4709" s="46"/>
      <c r="AE4709" s="46"/>
      <c r="AF4709" s="46"/>
    </row>
    <row r="4710" spans="1:32" x14ac:dyDescent="0.2">
      <c r="A4710"/>
      <c r="B4710"/>
      <c r="D4710"/>
      <c r="F4710"/>
      <c r="G4710"/>
      <c r="H4710"/>
      <c r="I4710"/>
      <c r="J4710"/>
      <c r="K4710"/>
      <c r="L4710"/>
      <c r="M4710"/>
      <c r="N4710"/>
      <c r="O4710"/>
      <c r="P4710"/>
      <c r="Q4710"/>
      <c r="R4710"/>
      <c r="S4710"/>
      <c r="T4710"/>
      <c r="U4710"/>
      <c r="V4710"/>
      <c r="W4710" s="115"/>
      <c r="AB4710" s="46"/>
      <c r="AC4710" s="46"/>
      <c r="AD4710" s="46"/>
      <c r="AE4710" s="46"/>
      <c r="AF4710" s="46"/>
    </row>
    <row r="4711" spans="1:32" x14ac:dyDescent="0.2">
      <c r="A4711"/>
      <c r="B4711"/>
      <c r="D4711"/>
      <c r="F4711"/>
      <c r="G4711"/>
      <c r="H4711"/>
      <c r="I4711"/>
      <c r="J4711"/>
      <c r="K4711"/>
      <c r="L4711"/>
      <c r="M4711"/>
      <c r="N4711"/>
      <c r="O4711"/>
      <c r="P4711"/>
      <c r="Q4711"/>
      <c r="R4711"/>
      <c r="S4711"/>
      <c r="T4711"/>
      <c r="U4711"/>
      <c r="V4711"/>
      <c r="W4711" s="115"/>
      <c r="AB4711" s="46"/>
      <c r="AC4711" s="46"/>
      <c r="AD4711" s="46"/>
      <c r="AE4711" s="46"/>
      <c r="AF4711" s="46"/>
    </row>
    <row r="4712" spans="1:32" x14ac:dyDescent="0.2">
      <c r="A4712"/>
      <c r="B4712"/>
      <c r="D4712"/>
      <c r="F4712"/>
      <c r="G4712"/>
      <c r="H4712"/>
      <c r="I4712"/>
      <c r="J4712"/>
      <c r="K4712"/>
      <c r="L4712"/>
      <c r="M4712"/>
      <c r="N4712"/>
      <c r="O4712"/>
      <c r="P4712"/>
      <c r="Q4712"/>
      <c r="R4712"/>
      <c r="S4712"/>
      <c r="T4712"/>
      <c r="U4712"/>
      <c r="V4712"/>
      <c r="W4712" s="115"/>
      <c r="AB4712" s="46"/>
      <c r="AC4712" s="46"/>
      <c r="AD4712" s="46"/>
      <c r="AE4712" s="46"/>
      <c r="AF4712" s="46"/>
    </row>
    <row r="4713" spans="1:32" x14ac:dyDescent="0.2">
      <c r="A4713"/>
      <c r="B4713"/>
      <c r="D4713"/>
      <c r="F4713"/>
      <c r="G4713"/>
      <c r="H4713"/>
      <c r="I4713"/>
      <c r="J4713"/>
      <c r="K4713"/>
      <c r="L4713"/>
      <c r="M4713"/>
      <c r="N4713"/>
      <c r="O4713"/>
      <c r="P4713"/>
      <c r="Q4713"/>
      <c r="R4713"/>
      <c r="S4713"/>
      <c r="T4713"/>
      <c r="U4713"/>
      <c r="V4713"/>
      <c r="W4713" s="115"/>
      <c r="AB4713" s="46"/>
      <c r="AC4713" s="46"/>
      <c r="AD4713" s="46"/>
      <c r="AE4713" s="46"/>
      <c r="AF4713" s="46"/>
    </row>
    <row r="4714" spans="1:32" x14ac:dyDescent="0.2">
      <c r="A4714"/>
      <c r="B4714"/>
      <c r="D4714"/>
      <c r="F4714"/>
      <c r="G4714"/>
      <c r="H4714"/>
      <c r="I4714"/>
      <c r="J4714"/>
      <c r="K4714"/>
      <c r="L4714"/>
      <c r="M4714"/>
      <c r="N4714"/>
      <c r="O4714"/>
      <c r="P4714"/>
      <c r="Q4714"/>
      <c r="R4714"/>
      <c r="S4714"/>
      <c r="T4714"/>
      <c r="U4714"/>
      <c r="V4714"/>
      <c r="W4714" s="115"/>
      <c r="AB4714" s="46"/>
      <c r="AC4714" s="46"/>
      <c r="AD4714" s="46"/>
      <c r="AE4714" s="46"/>
      <c r="AF4714" s="46"/>
    </row>
    <row r="4715" spans="1:32" x14ac:dyDescent="0.2">
      <c r="A4715"/>
      <c r="B4715"/>
      <c r="D4715"/>
      <c r="F4715"/>
      <c r="G4715"/>
      <c r="H4715"/>
      <c r="I4715"/>
      <c r="J4715"/>
      <c r="K4715"/>
      <c r="L4715"/>
      <c r="M4715"/>
      <c r="N4715"/>
      <c r="O4715"/>
      <c r="P4715"/>
      <c r="Q4715"/>
      <c r="R4715"/>
      <c r="S4715"/>
      <c r="T4715"/>
      <c r="U4715"/>
      <c r="V4715"/>
      <c r="W4715" s="115"/>
      <c r="AB4715" s="46"/>
      <c r="AC4715" s="46"/>
      <c r="AD4715" s="46"/>
      <c r="AE4715" s="46"/>
      <c r="AF4715" s="46"/>
    </row>
    <row r="4716" spans="1:32" x14ac:dyDescent="0.2">
      <c r="A4716"/>
      <c r="B4716"/>
      <c r="D4716"/>
      <c r="F4716"/>
      <c r="G4716"/>
      <c r="H4716"/>
      <c r="I4716"/>
      <c r="J4716"/>
      <c r="K4716"/>
      <c r="L4716"/>
      <c r="M4716"/>
      <c r="N4716"/>
      <c r="O4716"/>
      <c r="P4716"/>
      <c r="Q4716"/>
      <c r="R4716"/>
      <c r="S4716"/>
      <c r="T4716"/>
      <c r="U4716"/>
      <c r="V4716"/>
      <c r="W4716" s="115"/>
      <c r="AB4716" s="46"/>
      <c r="AC4716" s="46"/>
      <c r="AD4716" s="46"/>
      <c r="AE4716" s="46"/>
      <c r="AF4716" s="46"/>
    </row>
    <row r="4717" spans="1:32" x14ac:dyDescent="0.2">
      <c r="A4717"/>
      <c r="B4717"/>
      <c r="D4717"/>
      <c r="F4717"/>
      <c r="G4717"/>
      <c r="H4717"/>
      <c r="I4717"/>
      <c r="J4717"/>
      <c r="K4717"/>
      <c r="L4717"/>
      <c r="M4717"/>
      <c r="N4717"/>
      <c r="O4717"/>
      <c r="P4717"/>
      <c r="Q4717"/>
      <c r="R4717"/>
      <c r="S4717"/>
      <c r="T4717"/>
      <c r="U4717"/>
      <c r="V4717"/>
      <c r="W4717" s="115"/>
      <c r="AB4717" s="46"/>
      <c r="AC4717" s="46"/>
      <c r="AD4717" s="46"/>
      <c r="AE4717" s="46"/>
      <c r="AF4717" s="46"/>
    </row>
    <row r="4718" spans="1:32" x14ac:dyDescent="0.2">
      <c r="A4718"/>
      <c r="B4718"/>
      <c r="D4718"/>
      <c r="F4718"/>
      <c r="G4718"/>
      <c r="H4718"/>
      <c r="I4718"/>
      <c r="J4718"/>
      <c r="K4718"/>
      <c r="L4718"/>
      <c r="M4718"/>
      <c r="N4718"/>
      <c r="O4718"/>
      <c r="P4718"/>
      <c r="Q4718"/>
      <c r="R4718"/>
      <c r="S4718"/>
      <c r="T4718"/>
      <c r="U4718"/>
      <c r="V4718"/>
      <c r="W4718" s="115"/>
      <c r="AB4718" s="46"/>
      <c r="AC4718" s="46"/>
      <c r="AD4718" s="46"/>
      <c r="AE4718" s="46"/>
      <c r="AF4718" s="46"/>
    </row>
    <row r="4719" spans="1:32" x14ac:dyDescent="0.2">
      <c r="A4719"/>
      <c r="B4719"/>
      <c r="D4719"/>
      <c r="F4719"/>
      <c r="G4719"/>
      <c r="H4719"/>
      <c r="I4719"/>
      <c r="J4719"/>
      <c r="K4719"/>
      <c r="L4719"/>
      <c r="M4719"/>
      <c r="N4719"/>
      <c r="O4719"/>
      <c r="P4719"/>
      <c r="Q4719"/>
      <c r="R4719"/>
      <c r="S4719"/>
      <c r="T4719"/>
      <c r="U4719"/>
      <c r="V4719"/>
      <c r="W4719" s="115"/>
      <c r="AB4719" s="46"/>
      <c r="AC4719" s="46"/>
      <c r="AD4719" s="46"/>
      <c r="AE4719" s="46"/>
      <c r="AF4719" s="46"/>
    </row>
    <row r="4720" spans="1:32" x14ac:dyDescent="0.2">
      <c r="A4720"/>
      <c r="B4720"/>
      <c r="D4720"/>
      <c r="F4720"/>
      <c r="G4720"/>
      <c r="H4720"/>
      <c r="I4720"/>
      <c r="J4720"/>
      <c r="K4720"/>
      <c r="L4720"/>
      <c r="M4720"/>
      <c r="N4720"/>
      <c r="O4720"/>
      <c r="P4720"/>
      <c r="Q4720"/>
      <c r="R4720"/>
      <c r="S4720"/>
      <c r="T4720"/>
      <c r="U4720"/>
      <c r="V4720"/>
      <c r="W4720" s="115"/>
      <c r="AB4720" s="46"/>
      <c r="AC4720" s="46"/>
      <c r="AD4720" s="46"/>
      <c r="AE4720" s="46"/>
      <c r="AF4720" s="46"/>
    </row>
    <row r="4721" spans="1:32" x14ac:dyDescent="0.2">
      <c r="A4721"/>
      <c r="B4721"/>
      <c r="D4721"/>
      <c r="F4721"/>
      <c r="G4721"/>
      <c r="H4721"/>
      <c r="I4721"/>
      <c r="J4721"/>
      <c r="K4721"/>
      <c r="L4721"/>
      <c r="M4721"/>
      <c r="N4721"/>
      <c r="O4721"/>
      <c r="P4721"/>
      <c r="Q4721"/>
      <c r="R4721"/>
      <c r="S4721"/>
      <c r="T4721"/>
      <c r="U4721"/>
      <c r="V4721"/>
      <c r="W4721" s="115"/>
      <c r="AB4721" s="46"/>
      <c r="AC4721" s="46"/>
      <c r="AD4721" s="46"/>
      <c r="AE4721" s="46"/>
      <c r="AF4721" s="46"/>
    </row>
    <row r="4722" spans="1:32" x14ac:dyDescent="0.2">
      <c r="A4722"/>
      <c r="B4722"/>
      <c r="D4722"/>
      <c r="F4722"/>
      <c r="G4722"/>
      <c r="H4722"/>
      <c r="I4722"/>
      <c r="J4722"/>
      <c r="K4722"/>
      <c r="L4722"/>
      <c r="M4722"/>
      <c r="N4722"/>
      <c r="O4722"/>
      <c r="P4722"/>
      <c r="Q4722"/>
      <c r="R4722"/>
      <c r="S4722"/>
      <c r="T4722"/>
      <c r="U4722"/>
      <c r="V4722"/>
      <c r="W4722" s="115"/>
      <c r="AB4722" s="46"/>
      <c r="AC4722" s="46"/>
      <c r="AD4722" s="46"/>
      <c r="AE4722" s="46"/>
      <c r="AF4722" s="46"/>
    </row>
    <row r="4723" spans="1:32" x14ac:dyDescent="0.2">
      <c r="A4723"/>
      <c r="B4723"/>
      <c r="D4723"/>
      <c r="F4723"/>
      <c r="G4723"/>
      <c r="H4723"/>
      <c r="I4723"/>
      <c r="J4723"/>
      <c r="K4723"/>
      <c r="L4723"/>
      <c r="M4723"/>
      <c r="N4723"/>
      <c r="O4723"/>
      <c r="P4723"/>
      <c r="Q4723"/>
      <c r="R4723"/>
      <c r="S4723"/>
      <c r="T4723"/>
      <c r="U4723"/>
      <c r="V4723"/>
      <c r="W4723" s="115"/>
      <c r="AB4723" s="46"/>
      <c r="AC4723" s="46"/>
      <c r="AD4723" s="46"/>
      <c r="AE4723" s="46"/>
      <c r="AF4723" s="46"/>
    </row>
    <row r="4724" spans="1:32" x14ac:dyDescent="0.2">
      <c r="A4724"/>
      <c r="B4724"/>
      <c r="D4724"/>
      <c r="F4724"/>
      <c r="G4724"/>
      <c r="H4724"/>
      <c r="I4724"/>
      <c r="J4724"/>
      <c r="K4724"/>
      <c r="L4724"/>
      <c r="M4724"/>
      <c r="N4724"/>
      <c r="O4724"/>
      <c r="P4724"/>
      <c r="Q4724"/>
      <c r="R4724"/>
      <c r="S4724"/>
      <c r="T4724"/>
      <c r="U4724"/>
      <c r="V4724"/>
      <c r="W4724" s="115"/>
      <c r="AB4724" s="46"/>
      <c r="AC4724" s="46"/>
      <c r="AD4724" s="46"/>
      <c r="AE4724" s="46"/>
      <c r="AF4724" s="46"/>
    </row>
    <row r="4725" spans="1:32" x14ac:dyDescent="0.2">
      <c r="A4725"/>
      <c r="B4725"/>
      <c r="D4725"/>
      <c r="F4725"/>
      <c r="G4725"/>
      <c r="H4725"/>
      <c r="I4725"/>
      <c r="J4725"/>
      <c r="K4725"/>
      <c r="L4725"/>
      <c r="M4725"/>
      <c r="N4725"/>
      <c r="O4725"/>
      <c r="P4725"/>
      <c r="Q4725"/>
      <c r="R4725"/>
      <c r="S4725"/>
      <c r="T4725"/>
      <c r="U4725"/>
      <c r="V4725"/>
      <c r="W4725" s="115"/>
      <c r="AB4725" s="46"/>
      <c r="AC4725" s="46"/>
      <c r="AD4725" s="46"/>
      <c r="AE4725" s="46"/>
      <c r="AF4725" s="46"/>
    </row>
    <row r="4726" spans="1:32" x14ac:dyDescent="0.2">
      <c r="A4726"/>
      <c r="B4726"/>
      <c r="D4726"/>
      <c r="F4726"/>
      <c r="G4726"/>
      <c r="H4726"/>
      <c r="I4726"/>
      <c r="J4726"/>
      <c r="K4726"/>
      <c r="L4726"/>
      <c r="M4726"/>
      <c r="N4726"/>
      <c r="O4726"/>
      <c r="P4726"/>
      <c r="Q4726"/>
      <c r="R4726"/>
      <c r="S4726"/>
      <c r="T4726"/>
      <c r="U4726"/>
      <c r="V4726"/>
      <c r="W4726" s="115"/>
      <c r="AB4726" s="46"/>
      <c r="AC4726" s="46"/>
      <c r="AD4726" s="46"/>
      <c r="AE4726" s="46"/>
      <c r="AF4726" s="46"/>
    </row>
    <row r="4727" spans="1:32" x14ac:dyDescent="0.2">
      <c r="A4727"/>
      <c r="B4727"/>
      <c r="D4727"/>
      <c r="F4727"/>
      <c r="G4727"/>
      <c r="H4727"/>
      <c r="I4727"/>
      <c r="J4727"/>
      <c r="K4727"/>
      <c r="L4727"/>
      <c r="M4727"/>
      <c r="N4727"/>
      <c r="O4727"/>
      <c r="P4727"/>
      <c r="Q4727"/>
      <c r="R4727"/>
      <c r="S4727"/>
      <c r="T4727"/>
      <c r="U4727"/>
      <c r="V4727"/>
      <c r="W4727" s="115"/>
      <c r="AB4727" s="46"/>
      <c r="AC4727" s="46"/>
      <c r="AD4727" s="46"/>
      <c r="AE4727" s="46"/>
      <c r="AF4727" s="46"/>
    </row>
    <row r="4728" spans="1:32" x14ac:dyDescent="0.2">
      <c r="A4728"/>
      <c r="B4728"/>
      <c r="D4728"/>
      <c r="F4728"/>
      <c r="G4728"/>
      <c r="H4728"/>
      <c r="I4728"/>
      <c r="J4728"/>
      <c r="K4728"/>
      <c r="L4728"/>
      <c r="M4728"/>
      <c r="N4728"/>
      <c r="O4728"/>
      <c r="P4728"/>
      <c r="Q4728"/>
      <c r="R4728"/>
      <c r="S4728"/>
      <c r="T4728"/>
      <c r="U4728"/>
      <c r="V4728"/>
      <c r="W4728" s="115"/>
      <c r="AB4728" s="46"/>
      <c r="AC4728" s="46"/>
      <c r="AD4728" s="46"/>
      <c r="AE4728" s="46"/>
      <c r="AF4728" s="46"/>
    </row>
    <row r="4729" spans="1:32" x14ac:dyDescent="0.2">
      <c r="A4729"/>
      <c r="B4729"/>
      <c r="D4729"/>
      <c r="F4729"/>
      <c r="G4729"/>
      <c r="H4729"/>
      <c r="I4729"/>
      <c r="J4729"/>
      <c r="K4729"/>
      <c r="L4729"/>
      <c r="M4729"/>
      <c r="N4729"/>
      <c r="O4729"/>
      <c r="P4729"/>
      <c r="Q4729"/>
      <c r="R4729"/>
      <c r="S4729"/>
      <c r="T4729"/>
      <c r="U4729"/>
      <c r="V4729"/>
      <c r="W4729" s="115"/>
      <c r="AB4729" s="46"/>
      <c r="AC4729" s="46"/>
      <c r="AD4729" s="46"/>
      <c r="AE4729" s="46"/>
      <c r="AF4729" s="46"/>
    </row>
    <row r="4730" spans="1:32" x14ac:dyDescent="0.2">
      <c r="A4730"/>
      <c r="B4730"/>
      <c r="D4730"/>
      <c r="F4730"/>
      <c r="G4730"/>
      <c r="H4730"/>
      <c r="I4730"/>
      <c r="J4730"/>
      <c r="K4730"/>
      <c r="L4730"/>
      <c r="M4730"/>
      <c r="N4730"/>
      <c r="O4730"/>
      <c r="P4730"/>
      <c r="Q4730"/>
      <c r="R4730"/>
      <c r="S4730"/>
      <c r="T4730"/>
      <c r="U4730"/>
      <c r="V4730"/>
      <c r="W4730" s="115"/>
      <c r="AB4730" s="46"/>
      <c r="AC4730" s="46"/>
      <c r="AD4730" s="46"/>
      <c r="AE4730" s="46"/>
      <c r="AF4730" s="46"/>
    </row>
    <row r="4731" spans="1:32" x14ac:dyDescent="0.2">
      <c r="A4731"/>
      <c r="B4731"/>
      <c r="D4731"/>
      <c r="F4731"/>
      <c r="G4731"/>
      <c r="H4731"/>
      <c r="I4731"/>
      <c r="J4731"/>
      <c r="K4731"/>
      <c r="L4731"/>
      <c r="M4731"/>
      <c r="N4731"/>
      <c r="O4731"/>
      <c r="P4731"/>
      <c r="Q4731"/>
      <c r="R4731"/>
      <c r="S4731"/>
      <c r="T4731"/>
      <c r="U4731"/>
      <c r="V4731"/>
      <c r="W4731" s="115"/>
      <c r="AB4731" s="46"/>
      <c r="AC4731" s="46"/>
      <c r="AD4731" s="46"/>
      <c r="AE4731" s="46"/>
      <c r="AF4731" s="46"/>
    </row>
    <row r="4732" spans="1:32" x14ac:dyDescent="0.2">
      <c r="A4732"/>
      <c r="B4732"/>
      <c r="D4732"/>
      <c r="F4732"/>
      <c r="G4732"/>
      <c r="H4732"/>
      <c r="I4732"/>
      <c r="J4732"/>
      <c r="K4732"/>
      <c r="L4732"/>
      <c r="M4732"/>
      <c r="N4732"/>
      <c r="O4732"/>
      <c r="P4732"/>
      <c r="Q4732"/>
      <c r="R4732"/>
      <c r="S4732"/>
      <c r="T4732"/>
      <c r="U4732"/>
      <c r="V4732"/>
      <c r="W4732" s="115"/>
      <c r="AB4732" s="46"/>
      <c r="AC4732" s="46"/>
      <c r="AD4732" s="46"/>
      <c r="AE4732" s="46"/>
      <c r="AF4732" s="46"/>
    </row>
    <row r="4733" spans="1:32" x14ac:dyDescent="0.2">
      <c r="A4733"/>
      <c r="B4733"/>
      <c r="D4733"/>
      <c r="F4733"/>
      <c r="G4733"/>
      <c r="H4733"/>
      <c r="I4733"/>
      <c r="J4733"/>
      <c r="K4733"/>
      <c r="L4733"/>
      <c r="M4733"/>
      <c r="N4733"/>
      <c r="O4733"/>
      <c r="P4733"/>
      <c r="Q4733"/>
      <c r="R4733"/>
      <c r="S4733"/>
      <c r="T4733"/>
      <c r="U4733"/>
      <c r="V4733"/>
      <c r="W4733" s="115"/>
      <c r="AB4733" s="46"/>
      <c r="AC4733" s="46"/>
      <c r="AD4733" s="46"/>
      <c r="AE4733" s="46"/>
      <c r="AF4733" s="46"/>
    </row>
    <row r="4734" spans="1:32" x14ac:dyDescent="0.2">
      <c r="A4734"/>
      <c r="B4734"/>
      <c r="D4734"/>
      <c r="F4734"/>
      <c r="G4734"/>
      <c r="H4734"/>
      <c r="I4734"/>
      <c r="J4734"/>
      <c r="K4734"/>
      <c r="L4734"/>
      <c r="M4734"/>
      <c r="N4734"/>
      <c r="O4734"/>
      <c r="P4734"/>
      <c r="Q4734"/>
      <c r="R4734"/>
      <c r="S4734"/>
      <c r="T4734"/>
      <c r="U4734"/>
      <c r="V4734"/>
      <c r="W4734" s="115"/>
      <c r="AB4734" s="46"/>
      <c r="AC4734" s="46"/>
      <c r="AD4734" s="46"/>
      <c r="AE4734" s="46"/>
      <c r="AF4734" s="46"/>
    </row>
    <row r="4735" spans="1:32" x14ac:dyDescent="0.2">
      <c r="A4735"/>
      <c r="B4735"/>
      <c r="D4735"/>
      <c r="F4735"/>
      <c r="G4735"/>
      <c r="H4735"/>
      <c r="I4735"/>
      <c r="J4735"/>
      <c r="K4735"/>
      <c r="L4735"/>
      <c r="M4735"/>
      <c r="N4735"/>
      <c r="O4735"/>
      <c r="P4735"/>
      <c r="Q4735"/>
      <c r="R4735"/>
      <c r="S4735"/>
      <c r="T4735"/>
      <c r="U4735"/>
      <c r="V4735"/>
      <c r="W4735" s="115"/>
      <c r="AB4735" s="46"/>
      <c r="AC4735" s="46"/>
      <c r="AD4735" s="46"/>
      <c r="AE4735" s="46"/>
      <c r="AF4735" s="46"/>
    </row>
    <row r="4736" spans="1:32" x14ac:dyDescent="0.2">
      <c r="A4736"/>
      <c r="B4736"/>
      <c r="D4736"/>
      <c r="F4736"/>
      <c r="G4736"/>
      <c r="H4736"/>
      <c r="I4736"/>
      <c r="J4736"/>
      <c r="K4736"/>
      <c r="L4736"/>
      <c r="M4736"/>
      <c r="N4736"/>
      <c r="O4736"/>
      <c r="P4736"/>
      <c r="Q4736"/>
      <c r="R4736"/>
      <c r="S4736"/>
      <c r="T4736"/>
      <c r="U4736"/>
      <c r="V4736"/>
      <c r="W4736" s="115"/>
      <c r="AB4736" s="46"/>
      <c r="AC4736" s="46"/>
      <c r="AD4736" s="46"/>
      <c r="AE4736" s="46"/>
      <c r="AF4736" s="46"/>
    </row>
    <row r="4737" spans="1:32" x14ac:dyDescent="0.2">
      <c r="A4737"/>
      <c r="B4737"/>
      <c r="D4737"/>
      <c r="F4737"/>
      <c r="G4737"/>
      <c r="H4737"/>
      <c r="I4737"/>
      <c r="J4737"/>
      <c r="K4737"/>
      <c r="L4737"/>
      <c r="M4737"/>
      <c r="N4737"/>
      <c r="O4737"/>
      <c r="P4737"/>
      <c r="Q4737"/>
      <c r="R4737"/>
      <c r="S4737"/>
      <c r="T4737"/>
      <c r="U4737"/>
      <c r="V4737"/>
      <c r="W4737" s="115"/>
      <c r="AB4737" s="46"/>
      <c r="AC4737" s="46"/>
      <c r="AD4737" s="46"/>
      <c r="AE4737" s="46"/>
      <c r="AF4737" s="46"/>
    </row>
    <row r="4738" spans="1:32" x14ac:dyDescent="0.2">
      <c r="A4738"/>
      <c r="B4738"/>
      <c r="D4738"/>
      <c r="F4738"/>
      <c r="G4738"/>
      <c r="H4738"/>
      <c r="I4738"/>
      <c r="J4738"/>
      <c r="K4738"/>
      <c r="L4738"/>
      <c r="M4738"/>
      <c r="N4738"/>
      <c r="O4738"/>
      <c r="P4738"/>
      <c r="Q4738"/>
      <c r="R4738"/>
      <c r="S4738"/>
      <c r="T4738"/>
      <c r="U4738"/>
      <c r="V4738"/>
      <c r="W4738" s="115"/>
      <c r="AB4738" s="46"/>
      <c r="AC4738" s="46"/>
      <c r="AD4738" s="46"/>
      <c r="AE4738" s="46"/>
      <c r="AF4738" s="46"/>
    </row>
    <row r="4739" spans="1:32" x14ac:dyDescent="0.2">
      <c r="A4739"/>
      <c r="B4739"/>
      <c r="D4739"/>
      <c r="F4739"/>
      <c r="G4739"/>
      <c r="H4739"/>
      <c r="I4739"/>
      <c r="J4739"/>
      <c r="K4739"/>
      <c r="L4739"/>
      <c r="M4739"/>
      <c r="N4739"/>
      <c r="O4739"/>
      <c r="P4739"/>
      <c r="Q4739"/>
      <c r="R4739"/>
      <c r="S4739"/>
      <c r="T4739"/>
      <c r="U4739"/>
      <c r="V4739"/>
      <c r="W4739" s="115"/>
      <c r="AB4739" s="46"/>
      <c r="AC4739" s="46"/>
      <c r="AD4739" s="46"/>
      <c r="AE4739" s="46"/>
      <c r="AF4739" s="46"/>
    </row>
    <row r="4740" spans="1:32" x14ac:dyDescent="0.2">
      <c r="A4740"/>
      <c r="B4740"/>
      <c r="D4740"/>
      <c r="F4740"/>
      <c r="G4740"/>
      <c r="H4740"/>
      <c r="I4740"/>
      <c r="J4740"/>
      <c r="K4740"/>
      <c r="L4740"/>
      <c r="M4740"/>
      <c r="N4740"/>
      <c r="O4740"/>
      <c r="P4740"/>
      <c r="Q4740"/>
      <c r="R4740"/>
      <c r="S4740"/>
      <c r="T4740"/>
      <c r="U4740"/>
      <c r="V4740"/>
      <c r="W4740" s="115"/>
      <c r="AB4740" s="46"/>
      <c r="AC4740" s="46"/>
      <c r="AD4740" s="46"/>
      <c r="AE4740" s="46"/>
      <c r="AF4740" s="46"/>
    </row>
    <row r="4741" spans="1:32" x14ac:dyDescent="0.2">
      <c r="A4741"/>
      <c r="B4741"/>
      <c r="D4741"/>
      <c r="F4741"/>
      <c r="G4741"/>
      <c r="H4741"/>
      <c r="I4741"/>
      <c r="J4741"/>
      <c r="K4741"/>
      <c r="L4741"/>
      <c r="M4741"/>
      <c r="N4741"/>
      <c r="O4741"/>
      <c r="P4741"/>
      <c r="Q4741"/>
      <c r="R4741"/>
      <c r="S4741"/>
      <c r="T4741"/>
      <c r="U4741"/>
      <c r="V4741"/>
      <c r="W4741" s="115"/>
      <c r="AB4741" s="46"/>
      <c r="AC4741" s="46"/>
      <c r="AD4741" s="46"/>
      <c r="AE4741" s="46"/>
      <c r="AF4741" s="46"/>
    </row>
    <row r="4742" spans="1:32" x14ac:dyDescent="0.2">
      <c r="A4742"/>
      <c r="B4742"/>
      <c r="D4742"/>
      <c r="F4742"/>
      <c r="G4742"/>
      <c r="H4742"/>
      <c r="I4742"/>
      <c r="J4742"/>
      <c r="K4742"/>
      <c r="L4742"/>
      <c r="M4742"/>
      <c r="N4742"/>
      <c r="O4742"/>
      <c r="P4742"/>
      <c r="Q4742"/>
      <c r="R4742"/>
      <c r="S4742"/>
      <c r="T4742"/>
      <c r="U4742"/>
      <c r="V4742"/>
      <c r="W4742" s="115"/>
      <c r="AB4742" s="46"/>
      <c r="AC4742" s="46"/>
      <c r="AD4742" s="46"/>
      <c r="AE4742" s="46"/>
      <c r="AF4742" s="46"/>
    </row>
    <row r="4743" spans="1:32" x14ac:dyDescent="0.2">
      <c r="A4743"/>
      <c r="B4743"/>
      <c r="D4743"/>
      <c r="F4743"/>
      <c r="G4743"/>
      <c r="H4743"/>
      <c r="I4743"/>
      <c r="J4743"/>
      <c r="K4743"/>
      <c r="L4743"/>
      <c r="M4743"/>
      <c r="N4743"/>
      <c r="O4743"/>
      <c r="P4743"/>
      <c r="Q4743"/>
      <c r="R4743"/>
      <c r="S4743"/>
      <c r="T4743"/>
      <c r="U4743"/>
      <c r="V4743"/>
      <c r="W4743" s="115"/>
      <c r="AB4743" s="46"/>
      <c r="AC4743" s="46"/>
      <c r="AD4743" s="46"/>
      <c r="AE4743" s="46"/>
      <c r="AF4743" s="46"/>
    </row>
    <row r="4744" spans="1:32" x14ac:dyDescent="0.2">
      <c r="A4744"/>
      <c r="B4744"/>
      <c r="D4744"/>
      <c r="F4744"/>
      <c r="G4744"/>
      <c r="H4744"/>
      <c r="I4744"/>
      <c r="J4744"/>
      <c r="K4744"/>
      <c r="L4744"/>
      <c r="M4744"/>
      <c r="N4744"/>
      <c r="O4744"/>
      <c r="P4744"/>
      <c r="Q4744"/>
      <c r="R4744"/>
      <c r="S4744"/>
      <c r="T4744"/>
      <c r="U4744"/>
      <c r="V4744"/>
      <c r="W4744" s="115"/>
      <c r="AB4744" s="46"/>
      <c r="AC4744" s="46"/>
      <c r="AD4744" s="46"/>
      <c r="AE4744" s="46"/>
      <c r="AF4744" s="46"/>
    </row>
    <row r="4745" spans="1:32" x14ac:dyDescent="0.2">
      <c r="A4745"/>
      <c r="B4745"/>
      <c r="D4745"/>
      <c r="F4745"/>
      <c r="G4745"/>
      <c r="H4745"/>
      <c r="I4745"/>
      <c r="J4745"/>
      <c r="K4745"/>
      <c r="L4745"/>
      <c r="M4745"/>
      <c r="N4745"/>
      <c r="O4745"/>
      <c r="P4745"/>
      <c r="Q4745"/>
      <c r="R4745"/>
      <c r="S4745"/>
      <c r="T4745"/>
      <c r="U4745"/>
      <c r="V4745"/>
      <c r="W4745" s="115"/>
      <c r="AB4745" s="46"/>
      <c r="AC4745" s="46"/>
      <c r="AD4745" s="46"/>
      <c r="AE4745" s="46"/>
      <c r="AF4745" s="46"/>
    </row>
    <row r="4746" spans="1:32" x14ac:dyDescent="0.2">
      <c r="A4746"/>
      <c r="B4746"/>
      <c r="D4746"/>
      <c r="F4746"/>
      <c r="G4746"/>
      <c r="H4746"/>
      <c r="I4746"/>
      <c r="J4746"/>
      <c r="K4746"/>
      <c r="L4746"/>
      <c r="M4746"/>
      <c r="N4746"/>
      <c r="O4746"/>
      <c r="P4746"/>
      <c r="Q4746"/>
      <c r="R4746"/>
      <c r="S4746"/>
      <c r="T4746"/>
      <c r="U4746"/>
      <c r="V4746"/>
      <c r="W4746" s="115"/>
      <c r="AB4746" s="46"/>
      <c r="AC4746" s="46"/>
      <c r="AD4746" s="46"/>
      <c r="AE4746" s="46"/>
      <c r="AF4746" s="46"/>
    </row>
    <row r="4747" spans="1:32" x14ac:dyDescent="0.2">
      <c r="A4747"/>
      <c r="B4747"/>
      <c r="D4747"/>
      <c r="F4747"/>
      <c r="G4747"/>
      <c r="H4747"/>
      <c r="I4747"/>
      <c r="J4747"/>
      <c r="K4747"/>
      <c r="L4747"/>
      <c r="M4747"/>
      <c r="N4747"/>
      <c r="O4747"/>
      <c r="P4747"/>
      <c r="Q4747"/>
      <c r="R4747"/>
      <c r="S4747"/>
      <c r="T4747"/>
      <c r="U4747"/>
      <c r="V4747"/>
      <c r="W4747" s="115"/>
      <c r="AB4747" s="46"/>
      <c r="AC4747" s="46"/>
      <c r="AD4747" s="46"/>
      <c r="AE4747" s="46"/>
      <c r="AF4747" s="46"/>
    </row>
    <row r="4748" spans="1:32" x14ac:dyDescent="0.2">
      <c r="A4748"/>
      <c r="B4748"/>
      <c r="D4748"/>
      <c r="F4748"/>
      <c r="G4748"/>
      <c r="H4748"/>
      <c r="I4748"/>
      <c r="J4748"/>
      <c r="K4748"/>
      <c r="L4748"/>
      <c r="M4748"/>
      <c r="N4748"/>
      <c r="O4748"/>
      <c r="P4748"/>
      <c r="Q4748"/>
      <c r="R4748"/>
      <c r="S4748"/>
      <c r="T4748"/>
      <c r="U4748"/>
      <c r="V4748"/>
      <c r="W4748" s="115"/>
      <c r="AB4748" s="46"/>
      <c r="AC4748" s="46"/>
      <c r="AD4748" s="46"/>
      <c r="AE4748" s="46"/>
      <c r="AF4748" s="46"/>
    </row>
    <row r="4749" spans="1:32" x14ac:dyDescent="0.2">
      <c r="A4749"/>
      <c r="B4749"/>
      <c r="D4749"/>
      <c r="F4749"/>
      <c r="G4749"/>
      <c r="H4749"/>
      <c r="I4749"/>
      <c r="J4749"/>
      <c r="K4749"/>
      <c r="L4749"/>
      <c r="M4749"/>
      <c r="N4749"/>
      <c r="O4749"/>
      <c r="P4749"/>
      <c r="Q4749"/>
      <c r="R4749"/>
      <c r="S4749"/>
      <c r="T4749"/>
      <c r="U4749"/>
      <c r="V4749"/>
      <c r="W4749" s="115"/>
      <c r="AB4749" s="46"/>
      <c r="AC4749" s="46"/>
      <c r="AD4749" s="46"/>
      <c r="AE4749" s="46"/>
      <c r="AF4749" s="46"/>
    </row>
    <row r="4750" spans="1:32" x14ac:dyDescent="0.2">
      <c r="A4750"/>
      <c r="B4750"/>
      <c r="D4750"/>
      <c r="F4750"/>
      <c r="G4750"/>
      <c r="H4750"/>
      <c r="I4750"/>
      <c r="J4750"/>
      <c r="K4750"/>
      <c r="L4750"/>
      <c r="M4750"/>
      <c r="N4750"/>
      <c r="O4750"/>
      <c r="P4750"/>
      <c r="Q4750"/>
      <c r="R4750"/>
      <c r="S4750"/>
      <c r="T4750"/>
      <c r="U4750"/>
      <c r="V4750"/>
      <c r="W4750" s="115"/>
      <c r="AB4750" s="46"/>
      <c r="AC4750" s="46"/>
      <c r="AD4750" s="46"/>
      <c r="AE4750" s="46"/>
      <c r="AF4750" s="46"/>
    </row>
    <row r="4751" spans="1:32" x14ac:dyDescent="0.2">
      <c r="A4751"/>
      <c r="B4751"/>
      <c r="D4751"/>
      <c r="F4751"/>
      <c r="G4751"/>
      <c r="H4751"/>
      <c r="I4751"/>
      <c r="J4751"/>
      <c r="K4751"/>
      <c r="L4751"/>
      <c r="M4751"/>
      <c r="N4751"/>
      <c r="O4751"/>
      <c r="P4751"/>
      <c r="Q4751"/>
      <c r="R4751"/>
      <c r="S4751"/>
      <c r="T4751"/>
      <c r="U4751"/>
      <c r="V4751"/>
      <c r="W4751" s="115"/>
      <c r="AB4751" s="46"/>
      <c r="AC4751" s="46"/>
      <c r="AD4751" s="46"/>
      <c r="AE4751" s="46"/>
      <c r="AF4751" s="46"/>
    </row>
    <row r="4752" spans="1:32" x14ac:dyDescent="0.2">
      <c r="A4752"/>
      <c r="B4752"/>
      <c r="D4752"/>
      <c r="F4752"/>
      <c r="G4752"/>
      <c r="H4752"/>
      <c r="I4752"/>
      <c r="J4752"/>
      <c r="K4752"/>
      <c r="L4752"/>
      <c r="M4752"/>
      <c r="N4752"/>
      <c r="O4752"/>
      <c r="P4752"/>
      <c r="Q4752"/>
      <c r="R4752"/>
      <c r="S4752"/>
      <c r="T4752"/>
      <c r="U4752"/>
      <c r="V4752"/>
      <c r="W4752" s="115"/>
      <c r="AB4752" s="46"/>
      <c r="AC4752" s="46"/>
      <c r="AD4752" s="46"/>
      <c r="AE4752" s="46"/>
      <c r="AF4752" s="46"/>
    </row>
    <row r="4753" spans="1:32" x14ac:dyDescent="0.2">
      <c r="A4753"/>
      <c r="B4753"/>
      <c r="D4753"/>
      <c r="F4753"/>
      <c r="G4753"/>
      <c r="H4753"/>
      <c r="I4753"/>
      <c r="J4753"/>
      <c r="K4753"/>
      <c r="L4753"/>
      <c r="M4753"/>
      <c r="N4753"/>
      <c r="O4753"/>
      <c r="P4753"/>
      <c r="Q4753"/>
      <c r="R4753"/>
      <c r="S4753"/>
      <c r="T4753"/>
      <c r="U4753"/>
      <c r="V4753"/>
      <c r="W4753" s="115"/>
      <c r="AB4753" s="46"/>
      <c r="AC4753" s="46"/>
      <c r="AD4753" s="46"/>
      <c r="AE4753" s="46"/>
      <c r="AF4753" s="46"/>
    </row>
    <row r="4754" spans="1:32" x14ac:dyDescent="0.2">
      <c r="A4754"/>
      <c r="B4754"/>
      <c r="D4754"/>
      <c r="F4754"/>
      <c r="G4754"/>
      <c r="H4754"/>
      <c r="I4754"/>
      <c r="J4754"/>
      <c r="K4754"/>
      <c r="L4754"/>
      <c r="M4754"/>
      <c r="N4754"/>
      <c r="O4754"/>
      <c r="P4754"/>
      <c r="Q4754"/>
      <c r="R4754"/>
      <c r="S4754"/>
      <c r="T4754"/>
      <c r="U4754"/>
      <c r="V4754"/>
      <c r="W4754" s="115"/>
      <c r="AB4754" s="46"/>
      <c r="AC4754" s="46"/>
      <c r="AD4754" s="46"/>
      <c r="AE4754" s="46"/>
      <c r="AF4754" s="46"/>
    </row>
    <row r="4755" spans="1:32" x14ac:dyDescent="0.2">
      <c r="A4755"/>
      <c r="B4755"/>
      <c r="D4755"/>
      <c r="F4755"/>
      <c r="G4755"/>
      <c r="H4755"/>
      <c r="I4755"/>
      <c r="J4755"/>
      <c r="K4755"/>
      <c r="L4755"/>
      <c r="M4755"/>
      <c r="N4755"/>
      <c r="O4755"/>
      <c r="P4755"/>
      <c r="Q4755"/>
      <c r="R4755"/>
      <c r="S4755"/>
      <c r="T4755"/>
      <c r="U4755"/>
      <c r="V4755"/>
      <c r="W4755" s="115"/>
      <c r="AB4755" s="46"/>
      <c r="AC4755" s="46"/>
      <c r="AD4755" s="46"/>
      <c r="AE4755" s="46"/>
      <c r="AF4755" s="46"/>
    </row>
    <row r="4756" spans="1:32" x14ac:dyDescent="0.2">
      <c r="A4756"/>
      <c r="B4756"/>
      <c r="D4756"/>
      <c r="F4756"/>
      <c r="G4756"/>
      <c r="H4756"/>
      <c r="I4756"/>
      <c r="J4756"/>
      <c r="K4756"/>
      <c r="L4756"/>
      <c r="M4756"/>
      <c r="N4756"/>
      <c r="O4756"/>
      <c r="P4756"/>
      <c r="Q4756"/>
      <c r="R4756"/>
      <c r="S4756"/>
      <c r="T4756"/>
      <c r="U4756"/>
      <c r="V4756"/>
      <c r="W4756" s="115"/>
      <c r="AB4756" s="46"/>
      <c r="AC4756" s="46"/>
      <c r="AD4756" s="46"/>
      <c r="AE4756" s="46"/>
      <c r="AF4756" s="46"/>
    </row>
    <row r="4757" spans="1:32" x14ac:dyDescent="0.2">
      <c r="A4757"/>
      <c r="B4757"/>
      <c r="D4757"/>
      <c r="F4757"/>
      <c r="G4757"/>
      <c r="H4757"/>
      <c r="I4757"/>
      <c r="J4757"/>
      <c r="K4757"/>
      <c r="L4757"/>
      <c r="M4757"/>
      <c r="N4757"/>
      <c r="O4757"/>
      <c r="P4757"/>
      <c r="Q4757"/>
      <c r="R4757"/>
      <c r="S4757"/>
      <c r="T4757"/>
      <c r="U4757"/>
      <c r="V4757"/>
      <c r="W4757" s="115"/>
      <c r="AB4757" s="46"/>
      <c r="AC4757" s="46"/>
      <c r="AD4757" s="46"/>
      <c r="AE4757" s="46"/>
      <c r="AF4757" s="46"/>
    </row>
    <row r="4758" spans="1:32" x14ac:dyDescent="0.2">
      <c r="A4758"/>
      <c r="B4758"/>
      <c r="D4758"/>
      <c r="F4758"/>
      <c r="G4758"/>
      <c r="H4758"/>
      <c r="I4758"/>
      <c r="J4758"/>
      <c r="K4758"/>
      <c r="L4758"/>
      <c r="M4758"/>
      <c r="N4758"/>
      <c r="O4758"/>
      <c r="P4758"/>
      <c r="Q4758"/>
      <c r="R4758"/>
      <c r="S4758"/>
      <c r="T4758"/>
      <c r="U4758"/>
      <c r="V4758"/>
      <c r="W4758" s="115"/>
      <c r="AB4758" s="46"/>
      <c r="AC4758" s="46"/>
      <c r="AD4758" s="46"/>
      <c r="AE4758" s="46"/>
      <c r="AF4758" s="46"/>
    </row>
    <row r="4759" spans="1:32" x14ac:dyDescent="0.2">
      <c r="A4759"/>
      <c r="B4759"/>
      <c r="D4759"/>
      <c r="F4759"/>
      <c r="G4759"/>
      <c r="H4759"/>
      <c r="I4759"/>
      <c r="J4759"/>
      <c r="K4759"/>
      <c r="L4759"/>
      <c r="M4759"/>
      <c r="N4759"/>
      <c r="O4759"/>
      <c r="P4759"/>
      <c r="Q4759"/>
      <c r="R4759"/>
      <c r="S4759"/>
      <c r="T4759"/>
      <c r="U4759"/>
      <c r="V4759"/>
      <c r="W4759" s="115"/>
      <c r="AB4759" s="46"/>
      <c r="AC4759" s="46"/>
      <c r="AD4759" s="46"/>
      <c r="AE4759" s="46"/>
      <c r="AF4759" s="46"/>
    </row>
    <row r="4760" spans="1:32" x14ac:dyDescent="0.2">
      <c r="A4760"/>
      <c r="B4760"/>
      <c r="D4760"/>
      <c r="F4760"/>
      <c r="G4760"/>
      <c r="H4760"/>
      <c r="I4760"/>
      <c r="J4760"/>
      <c r="K4760"/>
      <c r="L4760"/>
      <c r="M4760"/>
      <c r="N4760"/>
      <c r="O4760"/>
      <c r="P4760"/>
      <c r="Q4760"/>
      <c r="R4760"/>
      <c r="S4760"/>
      <c r="T4760"/>
      <c r="U4760"/>
      <c r="V4760"/>
      <c r="W4760" s="115"/>
      <c r="AB4760" s="46"/>
      <c r="AC4760" s="46"/>
      <c r="AD4760" s="46"/>
      <c r="AE4760" s="46"/>
      <c r="AF4760" s="46"/>
    </row>
    <row r="4761" spans="1:32" x14ac:dyDescent="0.2">
      <c r="A4761"/>
      <c r="B4761"/>
      <c r="D4761"/>
      <c r="F4761"/>
      <c r="G4761"/>
      <c r="H4761"/>
      <c r="I4761"/>
      <c r="J4761"/>
      <c r="K4761"/>
      <c r="L4761"/>
      <c r="M4761"/>
      <c r="N4761"/>
      <c r="O4761"/>
      <c r="P4761"/>
      <c r="Q4761"/>
      <c r="R4761"/>
      <c r="S4761"/>
      <c r="T4761"/>
      <c r="U4761"/>
      <c r="V4761"/>
      <c r="W4761" s="115"/>
      <c r="AB4761" s="46"/>
      <c r="AC4761" s="46"/>
      <c r="AD4761" s="46"/>
      <c r="AE4761" s="46"/>
      <c r="AF4761" s="46"/>
    </row>
    <row r="4762" spans="1:32" x14ac:dyDescent="0.2">
      <c r="A4762"/>
      <c r="B4762"/>
      <c r="D4762"/>
      <c r="F4762"/>
      <c r="G4762"/>
      <c r="H4762"/>
      <c r="I4762"/>
      <c r="J4762"/>
      <c r="K4762"/>
      <c r="L4762"/>
      <c r="M4762"/>
      <c r="N4762"/>
      <c r="O4762"/>
      <c r="P4762"/>
      <c r="Q4762"/>
      <c r="R4762"/>
      <c r="S4762"/>
      <c r="T4762"/>
      <c r="U4762"/>
      <c r="V4762"/>
      <c r="W4762" s="115"/>
      <c r="AB4762" s="46"/>
      <c r="AC4762" s="46"/>
      <c r="AD4762" s="46"/>
      <c r="AE4762" s="46"/>
      <c r="AF4762" s="46"/>
    </row>
    <row r="4763" spans="1:32" x14ac:dyDescent="0.2">
      <c r="A4763"/>
      <c r="B4763"/>
      <c r="D4763"/>
      <c r="F4763"/>
      <c r="G4763"/>
      <c r="H4763"/>
      <c r="I4763"/>
      <c r="J4763"/>
      <c r="K4763"/>
      <c r="L4763"/>
      <c r="M4763"/>
      <c r="N4763"/>
      <c r="O4763"/>
      <c r="P4763"/>
      <c r="Q4763"/>
      <c r="R4763"/>
      <c r="S4763"/>
      <c r="T4763"/>
      <c r="U4763"/>
      <c r="V4763"/>
      <c r="W4763" s="115"/>
      <c r="AB4763" s="46"/>
      <c r="AC4763" s="46"/>
      <c r="AD4763" s="46"/>
      <c r="AE4763" s="46"/>
      <c r="AF4763" s="46"/>
    </row>
    <row r="4764" spans="1:32" x14ac:dyDescent="0.2">
      <c r="A4764"/>
      <c r="B4764"/>
      <c r="D4764"/>
      <c r="F4764"/>
      <c r="G4764"/>
      <c r="H4764"/>
      <c r="I4764"/>
      <c r="J4764"/>
      <c r="K4764"/>
      <c r="L4764"/>
      <c r="M4764"/>
      <c r="N4764"/>
      <c r="O4764"/>
      <c r="P4764"/>
      <c r="Q4764"/>
      <c r="R4764"/>
      <c r="S4764"/>
      <c r="T4764"/>
      <c r="U4764"/>
      <c r="V4764"/>
      <c r="W4764" s="115"/>
      <c r="AB4764" s="46"/>
      <c r="AC4764" s="46"/>
      <c r="AD4764" s="46"/>
      <c r="AE4764" s="46"/>
      <c r="AF4764" s="46"/>
    </row>
    <row r="4765" spans="1:32" x14ac:dyDescent="0.2">
      <c r="A4765"/>
      <c r="B4765"/>
      <c r="D4765"/>
      <c r="F4765"/>
      <c r="G4765"/>
      <c r="H4765"/>
      <c r="I4765"/>
      <c r="J4765"/>
      <c r="K4765"/>
      <c r="L4765"/>
      <c r="M4765"/>
      <c r="N4765"/>
      <c r="O4765"/>
      <c r="P4765"/>
      <c r="Q4765"/>
      <c r="R4765"/>
      <c r="S4765"/>
      <c r="T4765"/>
      <c r="U4765"/>
      <c r="V4765"/>
      <c r="W4765" s="115"/>
      <c r="AB4765" s="46"/>
      <c r="AC4765" s="46"/>
      <c r="AD4765" s="46"/>
      <c r="AE4765" s="46"/>
      <c r="AF4765" s="46"/>
    </row>
    <row r="4766" spans="1:32" x14ac:dyDescent="0.2">
      <c r="A4766"/>
      <c r="B4766"/>
      <c r="D4766"/>
      <c r="F4766"/>
      <c r="G4766"/>
      <c r="H4766"/>
      <c r="I4766"/>
      <c r="J4766"/>
      <c r="K4766"/>
      <c r="L4766"/>
      <c r="M4766"/>
      <c r="N4766"/>
      <c r="O4766"/>
      <c r="P4766"/>
      <c r="Q4766"/>
      <c r="R4766"/>
      <c r="S4766"/>
      <c r="T4766"/>
      <c r="U4766"/>
      <c r="V4766"/>
      <c r="W4766" s="115"/>
      <c r="AB4766" s="46"/>
      <c r="AC4766" s="46"/>
      <c r="AD4766" s="46"/>
      <c r="AE4766" s="46"/>
      <c r="AF4766" s="46"/>
    </row>
    <row r="4767" spans="1:32" x14ac:dyDescent="0.2">
      <c r="A4767"/>
      <c r="B4767"/>
      <c r="D4767"/>
      <c r="F4767"/>
      <c r="G4767"/>
      <c r="H4767"/>
      <c r="I4767"/>
      <c r="J4767"/>
      <c r="K4767"/>
      <c r="L4767"/>
      <c r="M4767"/>
      <c r="N4767"/>
      <c r="O4767"/>
      <c r="P4767"/>
      <c r="Q4767"/>
      <c r="R4767"/>
      <c r="S4767"/>
      <c r="T4767"/>
      <c r="U4767"/>
      <c r="V4767"/>
      <c r="W4767" s="115"/>
      <c r="AB4767" s="46"/>
      <c r="AC4767" s="46"/>
      <c r="AD4767" s="46"/>
      <c r="AE4767" s="46"/>
      <c r="AF4767" s="46"/>
    </row>
    <row r="4768" spans="1:32" x14ac:dyDescent="0.2">
      <c r="A4768"/>
      <c r="B4768"/>
      <c r="D4768"/>
      <c r="F4768"/>
      <c r="G4768"/>
      <c r="H4768"/>
      <c r="I4768"/>
      <c r="J4768"/>
      <c r="K4768"/>
      <c r="L4768"/>
      <c r="M4768"/>
      <c r="N4768"/>
      <c r="O4768"/>
      <c r="P4768"/>
      <c r="Q4768"/>
      <c r="R4768"/>
      <c r="S4768"/>
      <c r="T4768"/>
      <c r="U4768"/>
      <c r="V4768"/>
      <c r="W4768" s="115"/>
      <c r="AB4768" s="46"/>
      <c r="AC4768" s="46"/>
      <c r="AD4768" s="46"/>
      <c r="AE4768" s="46"/>
      <c r="AF4768" s="46"/>
    </row>
    <row r="4769" spans="1:32" x14ac:dyDescent="0.2">
      <c r="A4769"/>
      <c r="B4769"/>
      <c r="D4769"/>
      <c r="F4769"/>
      <c r="G4769"/>
      <c r="H4769"/>
      <c r="I4769"/>
      <c r="J4769"/>
      <c r="K4769"/>
      <c r="L4769"/>
      <c r="M4769"/>
      <c r="N4769"/>
      <c r="O4769"/>
      <c r="P4769"/>
      <c r="Q4769"/>
      <c r="R4769"/>
      <c r="S4769"/>
      <c r="T4769"/>
      <c r="U4769"/>
      <c r="V4769"/>
      <c r="W4769" s="115"/>
      <c r="AB4769" s="46"/>
      <c r="AC4769" s="46"/>
      <c r="AD4769" s="46"/>
      <c r="AE4769" s="46"/>
      <c r="AF4769" s="46"/>
    </row>
    <row r="4770" spans="1:32" x14ac:dyDescent="0.2">
      <c r="A4770"/>
      <c r="B4770"/>
      <c r="D4770"/>
      <c r="F4770"/>
      <c r="G4770"/>
      <c r="H4770"/>
      <c r="I4770"/>
      <c r="J4770"/>
      <c r="K4770"/>
      <c r="L4770"/>
      <c r="M4770"/>
      <c r="N4770"/>
      <c r="O4770"/>
      <c r="P4770"/>
      <c r="Q4770"/>
      <c r="R4770"/>
      <c r="S4770"/>
      <c r="T4770"/>
      <c r="U4770"/>
      <c r="V4770"/>
      <c r="W4770" s="115"/>
      <c r="AB4770" s="46"/>
      <c r="AC4770" s="46"/>
      <c r="AD4770" s="46"/>
      <c r="AE4770" s="46"/>
      <c r="AF4770" s="46"/>
    </row>
    <row r="4771" spans="1:32" x14ac:dyDescent="0.2">
      <c r="A4771"/>
      <c r="B4771"/>
      <c r="D4771"/>
      <c r="F4771"/>
      <c r="G4771"/>
      <c r="H4771"/>
      <c r="I4771"/>
      <c r="J4771"/>
      <c r="K4771"/>
      <c r="L4771"/>
      <c r="M4771"/>
      <c r="N4771"/>
      <c r="O4771"/>
      <c r="P4771"/>
      <c r="Q4771"/>
      <c r="R4771"/>
      <c r="S4771"/>
      <c r="T4771"/>
      <c r="U4771"/>
      <c r="V4771"/>
      <c r="W4771" s="115"/>
      <c r="AB4771" s="46"/>
      <c r="AC4771" s="46"/>
      <c r="AD4771" s="46"/>
      <c r="AE4771" s="46"/>
      <c r="AF4771" s="46"/>
    </row>
    <row r="4772" spans="1:32" x14ac:dyDescent="0.2">
      <c r="A4772"/>
      <c r="B4772"/>
      <c r="D4772"/>
      <c r="F4772"/>
      <c r="G4772"/>
      <c r="H4772"/>
      <c r="I4772"/>
      <c r="J4772"/>
      <c r="K4772"/>
      <c r="L4772"/>
      <c r="M4772"/>
      <c r="N4772"/>
      <c r="O4772"/>
      <c r="P4772"/>
      <c r="Q4772"/>
      <c r="R4772"/>
      <c r="S4772"/>
      <c r="T4772"/>
      <c r="U4772"/>
      <c r="V4772"/>
      <c r="W4772" s="115"/>
      <c r="AB4772" s="46"/>
      <c r="AC4772" s="46"/>
      <c r="AD4772" s="46"/>
      <c r="AE4772" s="46"/>
      <c r="AF4772" s="46"/>
    </row>
    <row r="4773" spans="1:32" x14ac:dyDescent="0.2">
      <c r="A4773"/>
      <c r="B4773"/>
      <c r="D4773"/>
      <c r="F4773"/>
      <c r="G4773"/>
      <c r="H4773"/>
      <c r="I4773"/>
      <c r="J4773"/>
      <c r="K4773"/>
      <c r="L4773"/>
      <c r="M4773"/>
      <c r="N4773"/>
      <c r="O4773"/>
      <c r="P4773"/>
      <c r="Q4773"/>
      <c r="R4773"/>
      <c r="S4773"/>
      <c r="T4773"/>
      <c r="U4773"/>
      <c r="V4773"/>
      <c r="W4773" s="115"/>
      <c r="AB4773" s="46"/>
      <c r="AC4773" s="46"/>
      <c r="AD4773" s="46"/>
      <c r="AE4773" s="46"/>
      <c r="AF4773" s="46"/>
    </row>
    <row r="4774" spans="1:32" x14ac:dyDescent="0.2">
      <c r="A4774"/>
      <c r="B4774"/>
      <c r="D4774"/>
      <c r="F4774"/>
      <c r="G4774"/>
      <c r="H4774"/>
      <c r="I4774"/>
      <c r="J4774"/>
      <c r="K4774"/>
      <c r="L4774"/>
      <c r="M4774"/>
      <c r="N4774"/>
      <c r="O4774"/>
      <c r="P4774"/>
      <c r="Q4774"/>
      <c r="R4774"/>
      <c r="S4774"/>
      <c r="T4774"/>
      <c r="U4774"/>
      <c r="V4774"/>
      <c r="W4774" s="115"/>
      <c r="AB4774" s="46"/>
      <c r="AC4774" s="46"/>
      <c r="AD4774" s="46"/>
      <c r="AE4774" s="46"/>
      <c r="AF4774" s="46"/>
    </row>
    <row r="4775" spans="1:32" x14ac:dyDescent="0.2">
      <c r="A4775"/>
      <c r="B4775"/>
      <c r="D4775"/>
      <c r="F4775"/>
      <c r="G4775"/>
      <c r="H4775"/>
      <c r="I4775"/>
      <c r="J4775"/>
      <c r="K4775"/>
      <c r="L4775"/>
      <c r="M4775"/>
      <c r="N4775"/>
      <c r="O4775"/>
      <c r="P4775"/>
      <c r="Q4775"/>
      <c r="R4775"/>
      <c r="S4775"/>
      <c r="T4775"/>
      <c r="U4775"/>
      <c r="V4775"/>
      <c r="W4775" s="115"/>
      <c r="AB4775" s="46"/>
      <c r="AC4775" s="46"/>
      <c r="AD4775" s="46"/>
      <c r="AE4775" s="46"/>
      <c r="AF4775" s="46"/>
    </row>
    <row r="4776" spans="1:32" x14ac:dyDescent="0.2">
      <c r="A4776"/>
      <c r="B4776"/>
      <c r="D4776"/>
      <c r="F4776"/>
      <c r="G4776"/>
      <c r="H4776"/>
      <c r="I4776"/>
      <c r="J4776"/>
      <c r="K4776"/>
      <c r="L4776"/>
      <c r="M4776"/>
      <c r="N4776"/>
      <c r="O4776"/>
      <c r="P4776"/>
      <c r="Q4776"/>
      <c r="R4776"/>
      <c r="S4776"/>
      <c r="T4776"/>
      <c r="U4776"/>
      <c r="V4776"/>
      <c r="W4776" s="115"/>
      <c r="AB4776" s="46"/>
      <c r="AC4776" s="46"/>
      <c r="AD4776" s="46"/>
      <c r="AE4776" s="46"/>
      <c r="AF4776" s="46"/>
    </row>
    <row r="4777" spans="1:32" x14ac:dyDescent="0.2">
      <c r="A4777"/>
      <c r="B4777"/>
      <c r="D4777"/>
      <c r="F4777"/>
      <c r="G4777"/>
      <c r="H4777"/>
      <c r="I4777"/>
      <c r="J4777"/>
      <c r="K4777"/>
      <c r="L4777"/>
      <c r="M4777"/>
      <c r="N4777"/>
      <c r="O4777"/>
      <c r="P4777"/>
      <c r="Q4777"/>
      <c r="R4777"/>
      <c r="S4777"/>
      <c r="T4777"/>
      <c r="U4777"/>
      <c r="V4777"/>
      <c r="W4777" s="115"/>
      <c r="AB4777" s="46"/>
      <c r="AC4777" s="46"/>
      <c r="AD4777" s="46"/>
      <c r="AE4777" s="46"/>
      <c r="AF4777" s="46"/>
    </row>
    <row r="4778" spans="1:32" x14ac:dyDescent="0.2">
      <c r="A4778"/>
      <c r="B4778"/>
      <c r="D4778"/>
      <c r="F4778"/>
      <c r="G4778"/>
      <c r="H4778"/>
      <c r="I4778"/>
      <c r="J4778"/>
      <c r="K4778"/>
      <c r="L4778"/>
      <c r="M4778"/>
      <c r="N4778"/>
      <c r="O4778"/>
      <c r="P4778"/>
      <c r="Q4778"/>
      <c r="R4778"/>
      <c r="S4778"/>
      <c r="T4778"/>
      <c r="U4778"/>
      <c r="V4778"/>
      <c r="W4778" s="115"/>
      <c r="AB4778" s="46"/>
      <c r="AC4778" s="46"/>
      <c r="AD4778" s="46"/>
      <c r="AE4778" s="46"/>
      <c r="AF4778" s="46"/>
    </row>
    <row r="4779" spans="1:32" x14ac:dyDescent="0.2">
      <c r="A4779"/>
      <c r="B4779"/>
      <c r="D4779"/>
      <c r="F4779"/>
      <c r="G4779"/>
      <c r="H4779"/>
      <c r="I4779"/>
      <c r="J4779"/>
      <c r="K4779"/>
      <c r="L4779"/>
      <c r="M4779"/>
      <c r="N4779"/>
      <c r="O4779"/>
      <c r="P4779"/>
      <c r="Q4779"/>
      <c r="R4779"/>
      <c r="S4779"/>
      <c r="T4779"/>
      <c r="U4779"/>
      <c r="V4779"/>
      <c r="W4779" s="115"/>
      <c r="AB4779" s="46"/>
      <c r="AC4779" s="46"/>
      <c r="AD4779" s="46"/>
      <c r="AE4779" s="46"/>
      <c r="AF4779" s="46"/>
    </row>
    <row r="4780" spans="1:32" x14ac:dyDescent="0.2">
      <c r="A4780"/>
      <c r="B4780"/>
      <c r="D4780"/>
      <c r="F4780"/>
      <c r="G4780"/>
      <c r="H4780"/>
      <c r="I4780"/>
      <c r="J4780"/>
      <c r="K4780"/>
      <c r="L4780"/>
      <c r="M4780"/>
      <c r="N4780"/>
      <c r="O4780"/>
      <c r="P4780"/>
      <c r="Q4780"/>
      <c r="R4780"/>
      <c r="S4780"/>
      <c r="T4780"/>
      <c r="U4780"/>
      <c r="V4780"/>
      <c r="W4780" s="115"/>
      <c r="AB4780" s="46"/>
      <c r="AC4780" s="46"/>
      <c r="AD4780" s="46"/>
      <c r="AE4780" s="46"/>
      <c r="AF4780" s="46"/>
    </row>
    <row r="4781" spans="1:32" x14ac:dyDescent="0.2">
      <c r="A4781"/>
      <c r="B4781"/>
      <c r="D4781"/>
      <c r="F4781"/>
      <c r="G4781"/>
      <c r="H4781"/>
      <c r="I4781"/>
      <c r="J4781"/>
      <c r="K4781"/>
      <c r="L4781"/>
      <c r="M4781"/>
      <c r="N4781"/>
      <c r="O4781"/>
      <c r="P4781"/>
      <c r="Q4781"/>
      <c r="R4781"/>
      <c r="S4781"/>
      <c r="T4781"/>
      <c r="U4781"/>
      <c r="V4781"/>
      <c r="W4781" s="115"/>
      <c r="AB4781" s="46"/>
      <c r="AC4781" s="46"/>
      <c r="AD4781" s="46"/>
      <c r="AE4781" s="46"/>
      <c r="AF4781" s="46"/>
    </row>
    <row r="4782" spans="1:32" x14ac:dyDescent="0.2">
      <c r="A4782"/>
      <c r="B4782"/>
      <c r="D4782"/>
      <c r="F4782"/>
      <c r="G4782"/>
      <c r="H4782"/>
      <c r="I4782"/>
      <c r="J4782"/>
      <c r="K4782"/>
      <c r="L4782"/>
      <c r="M4782"/>
      <c r="N4782"/>
      <c r="O4782"/>
      <c r="P4782"/>
      <c r="Q4782"/>
      <c r="R4782"/>
      <c r="S4782"/>
      <c r="T4782"/>
      <c r="U4782"/>
      <c r="V4782"/>
      <c r="W4782" s="115"/>
      <c r="AB4782" s="46"/>
      <c r="AC4782" s="46"/>
      <c r="AD4782" s="46"/>
      <c r="AE4782" s="46"/>
      <c r="AF4782" s="46"/>
    </row>
    <row r="4783" spans="1:32" x14ac:dyDescent="0.2">
      <c r="A4783"/>
      <c r="B4783"/>
      <c r="D4783"/>
      <c r="F4783"/>
      <c r="G4783"/>
      <c r="H4783"/>
      <c r="I4783"/>
      <c r="J4783"/>
      <c r="K4783"/>
      <c r="L4783"/>
      <c r="M4783"/>
      <c r="N4783"/>
      <c r="O4783"/>
      <c r="P4783"/>
      <c r="Q4783"/>
      <c r="R4783"/>
      <c r="S4783"/>
      <c r="T4783"/>
      <c r="U4783"/>
      <c r="V4783"/>
      <c r="W4783" s="115"/>
      <c r="AB4783" s="46"/>
      <c r="AC4783" s="46"/>
      <c r="AD4783" s="46"/>
      <c r="AE4783" s="46"/>
      <c r="AF4783" s="46"/>
    </row>
    <row r="4784" spans="1:32" x14ac:dyDescent="0.2">
      <c r="A4784"/>
      <c r="B4784"/>
      <c r="D4784"/>
      <c r="F4784"/>
      <c r="G4784"/>
      <c r="H4784"/>
      <c r="I4784"/>
      <c r="J4784"/>
      <c r="K4784"/>
      <c r="L4784"/>
      <c r="M4784"/>
      <c r="N4784"/>
      <c r="O4784"/>
      <c r="P4784"/>
      <c r="Q4784"/>
      <c r="R4784"/>
      <c r="S4784"/>
      <c r="T4784"/>
      <c r="U4784"/>
      <c r="V4784"/>
      <c r="W4784" s="115"/>
      <c r="AB4784" s="46"/>
      <c r="AC4784" s="46"/>
      <c r="AD4784" s="46"/>
      <c r="AE4784" s="46"/>
      <c r="AF4784" s="46"/>
    </row>
    <row r="4785" spans="1:32" x14ac:dyDescent="0.2">
      <c r="A4785"/>
      <c r="B4785"/>
      <c r="D4785"/>
      <c r="F4785"/>
      <c r="G4785"/>
      <c r="H4785"/>
      <c r="I4785"/>
      <c r="J4785"/>
      <c r="K4785"/>
      <c r="L4785"/>
      <c r="M4785"/>
      <c r="N4785"/>
      <c r="O4785"/>
      <c r="P4785"/>
      <c r="Q4785"/>
      <c r="R4785"/>
      <c r="S4785"/>
      <c r="T4785"/>
      <c r="U4785"/>
      <c r="V4785"/>
      <c r="W4785" s="115"/>
      <c r="AB4785" s="46"/>
      <c r="AC4785" s="46"/>
      <c r="AD4785" s="46"/>
      <c r="AE4785" s="46"/>
      <c r="AF4785" s="46"/>
    </row>
    <row r="4786" spans="1:32" x14ac:dyDescent="0.2">
      <c r="A4786"/>
      <c r="B4786"/>
      <c r="D4786"/>
      <c r="F4786"/>
      <c r="G4786"/>
      <c r="H4786"/>
      <c r="I4786"/>
      <c r="J4786"/>
      <c r="K4786"/>
      <c r="L4786"/>
      <c r="M4786"/>
      <c r="N4786"/>
      <c r="O4786"/>
      <c r="P4786"/>
      <c r="Q4786"/>
      <c r="R4786"/>
      <c r="S4786"/>
      <c r="T4786"/>
      <c r="U4786"/>
      <c r="V4786"/>
      <c r="W4786" s="115"/>
      <c r="AB4786" s="46"/>
      <c r="AC4786" s="46"/>
      <c r="AD4786" s="46"/>
      <c r="AE4786" s="46"/>
      <c r="AF4786" s="46"/>
    </row>
    <row r="4787" spans="1:32" x14ac:dyDescent="0.2">
      <c r="A4787"/>
      <c r="B4787"/>
      <c r="D4787"/>
      <c r="F4787"/>
      <c r="G4787"/>
      <c r="H4787"/>
      <c r="I4787"/>
      <c r="J4787"/>
      <c r="K4787"/>
      <c r="L4787"/>
      <c r="M4787"/>
      <c r="N4787"/>
      <c r="O4787"/>
      <c r="P4787"/>
      <c r="Q4787"/>
      <c r="R4787"/>
      <c r="S4787"/>
      <c r="T4787"/>
      <c r="U4787"/>
      <c r="V4787"/>
      <c r="W4787" s="115"/>
      <c r="AB4787" s="46"/>
      <c r="AC4787" s="46"/>
      <c r="AD4787" s="46"/>
      <c r="AE4787" s="46"/>
      <c r="AF4787" s="46"/>
    </row>
    <row r="4788" spans="1:32" x14ac:dyDescent="0.2">
      <c r="A4788"/>
      <c r="B4788"/>
      <c r="D4788"/>
      <c r="F4788"/>
      <c r="G4788"/>
      <c r="H4788"/>
      <c r="I4788"/>
      <c r="J4788"/>
      <c r="K4788"/>
      <c r="L4788"/>
      <c r="M4788"/>
      <c r="N4788"/>
      <c r="O4788"/>
      <c r="P4788"/>
      <c r="Q4788"/>
      <c r="R4788"/>
      <c r="S4788"/>
      <c r="T4788"/>
      <c r="U4788"/>
      <c r="V4788"/>
      <c r="W4788" s="115"/>
      <c r="AB4788" s="46"/>
      <c r="AC4788" s="46"/>
      <c r="AD4788" s="46"/>
      <c r="AE4788" s="46"/>
      <c r="AF4788" s="46"/>
    </row>
    <row r="4789" spans="1:32" x14ac:dyDescent="0.2">
      <c r="A4789"/>
      <c r="B4789"/>
      <c r="D4789"/>
      <c r="F4789"/>
      <c r="G4789"/>
      <c r="H4789"/>
      <c r="I4789"/>
      <c r="J4789"/>
      <c r="K4789"/>
      <c r="L4789"/>
      <c r="M4789"/>
      <c r="N4789"/>
      <c r="O4789"/>
      <c r="P4789"/>
      <c r="Q4789"/>
      <c r="R4789"/>
      <c r="S4789"/>
      <c r="T4789"/>
      <c r="U4789"/>
      <c r="V4789"/>
      <c r="W4789" s="115"/>
      <c r="AB4789" s="46"/>
      <c r="AC4789" s="46"/>
      <c r="AD4789" s="46"/>
      <c r="AE4789" s="46"/>
      <c r="AF4789" s="46"/>
    </row>
    <row r="4790" spans="1:32" x14ac:dyDescent="0.2">
      <c r="A4790"/>
      <c r="B4790"/>
      <c r="D4790"/>
      <c r="F4790"/>
      <c r="G4790"/>
      <c r="H4790"/>
      <c r="I4790"/>
      <c r="J4790"/>
      <c r="K4790"/>
      <c r="L4790"/>
      <c r="M4790"/>
      <c r="N4790"/>
      <c r="O4790"/>
      <c r="P4790"/>
      <c r="Q4790"/>
      <c r="R4790"/>
      <c r="S4790"/>
      <c r="T4790"/>
      <c r="U4790"/>
      <c r="V4790"/>
      <c r="W4790" s="115"/>
      <c r="AB4790" s="46"/>
      <c r="AC4790" s="46"/>
      <c r="AD4790" s="46"/>
      <c r="AE4790" s="46"/>
      <c r="AF4790" s="46"/>
    </row>
    <row r="4791" spans="1:32" x14ac:dyDescent="0.2">
      <c r="A4791"/>
      <c r="B4791"/>
      <c r="D4791"/>
      <c r="F4791"/>
      <c r="G4791"/>
      <c r="H4791"/>
      <c r="I4791"/>
      <c r="J4791"/>
      <c r="K4791"/>
      <c r="L4791"/>
      <c r="M4791"/>
      <c r="N4791"/>
      <c r="O4791"/>
      <c r="P4791"/>
      <c r="Q4791"/>
      <c r="R4791"/>
      <c r="S4791"/>
      <c r="T4791"/>
      <c r="U4791"/>
      <c r="V4791"/>
      <c r="W4791" s="115"/>
      <c r="AB4791" s="46"/>
      <c r="AC4791" s="46"/>
      <c r="AD4791" s="46"/>
      <c r="AE4791" s="46"/>
      <c r="AF4791" s="46"/>
    </row>
    <row r="4792" spans="1:32" x14ac:dyDescent="0.2">
      <c r="A4792"/>
      <c r="B4792"/>
      <c r="D4792"/>
      <c r="F4792"/>
      <c r="G4792"/>
      <c r="H4792"/>
      <c r="I4792"/>
      <c r="J4792"/>
      <c r="K4792"/>
      <c r="L4792"/>
      <c r="M4792"/>
      <c r="N4792"/>
      <c r="O4792"/>
      <c r="P4792"/>
      <c r="Q4792"/>
      <c r="R4792"/>
      <c r="S4792"/>
      <c r="T4792"/>
      <c r="U4792"/>
      <c r="V4792"/>
      <c r="W4792" s="115"/>
      <c r="AB4792" s="46"/>
      <c r="AC4792" s="46"/>
      <c r="AD4792" s="46"/>
      <c r="AE4792" s="46"/>
      <c r="AF4792" s="46"/>
    </row>
    <row r="4793" spans="1:32" x14ac:dyDescent="0.2">
      <c r="A4793"/>
      <c r="B4793"/>
      <c r="D4793"/>
      <c r="F4793"/>
      <c r="G4793"/>
      <c r="H4793"/>
      <c r="I4793"/>
      <c r="J4793"/>
      <c r="K4793"/>
      <c r="L4793"/>
      <c r="M4793"/>
      <c r="N4793"/>
      <c r="O4793"/>
      <c r="P4793"/>
      <c r="Q4793"/>
      <c r="R4793"/>
      <c r="S4793"/>
      <c r="T4793"/>
      <c r="U4793"/>
      <c r="V4793"/>
      <c r="W4793" s="115"/>
      <c r="AB4793" s="46"/>
      <c r="AC4793" s="46"/>
      <c r="AD4793" s="46"/>
      <c r="AE4793" s="46"/>
      <c r="AF4793" s="46"/>
    </row>
    <row r="4794" spans="1:32" x14ac:dyDescent="0.2">
      <c r="A4794"/>
      <c r="B4794"/>
      <c r="D4794"/>
      <c r="F4794"/>
      <c r="G4794"/>
      <c r="H4794"/>
      <c r="I4794"/>
      <c r="J4794"/>
      <c r="K4794"/>
      <c r="L4794"/>
      <c r="M4794"/>
      <c r="N4794"/>
      <c r="O4794"/>
      <c r="P4794"/>
      <c r="Q4794"/>
      <c r="R4794"/>
      <c r="S4794"/>
      <c r="T4794"/>
      <c r="U4794"/>
      <c r="V4794"/>
      <c r="W4794" s="115"/>
      <c r="AB4794" s="46"/>
      <c r="AC4794" s="46"/>
      <c r="AD4794" s="46"/>
      <c r="AE4794" s="46"/>
      <c r="AF4794" s="46"/>
    </row>
    <row r="4795" spans="1:32" x14ac:dyDescent="0.2">
      <c r="A4795"/>
      <c r="B4795"/>
      <c r="D4795"/>
      <c r="F4795"/>
      <c r="G4795"/>
      <c r="H4795"/>
      <c r="I4795"/>
      <c r="J4795"/>
      <c r="K4795"/>
      <c r="L4795"/>
      <c r="M4795"/>
      <c r="N4795"/>
      <c r="O4795"/>
      <c r="P4795"/>
      <c r="Q4795"/>
      <c r="R4795"/>
      <c r="S4795"/>
      <c r="T4795"/>
      <c r="U4795"/>
      <c r="V4795"/>
      <c r="W4795" s="115"/>
      <c r="AB4795" s="46"/>
      <c r="AC4795" s="46"/>
      <c r="AD4795" s="46"/>
      <c r="AE4795" s="46"/>
      <c r="AF4795" s="46"/>
    </row>
    <row r="4796" spans="1:32" x14ac:dyDescent="0.2">
      <c r="A4796"/>
      <c r="B4796"/>
      <c r="D4796"/>
      <c r="F4796"/>
      <c r="G4796"/>
      <c r="H4796"/>
      <c r="I4796"/>
      <c r="J4796"/>
      <c r="K4796"/>
      <c r="L4796"/>
      <c r="M4796"/>
      <c r="N4796"/>
      <c r="O4796"/>
      <c r="P4796"/>
      <c r="Q4796"/>
      <c r="R4796"/>
      <c r="S4796"/>
      <c r="T4796"/>
      <c r="U4796"/>
      <c r="V4796"/>
      <c r="W4796" s="115"/>
      <c r="AB4796" s="46"/>
      <c r="AC4796" s="46"/>
      <c r="AD4796" s="46"/>
      <c r="AE4796" s="46"/>
      <c r="AF4796" s="46"/>
    </row>
    <row r="4797" spans="1:32" x14ac:dyDescent="0.2">
      <c r="A4797"/>
      <c r="B4797"/>
      <c r="D4797"/>
      <c r="F4797"/>
      <c r="G4797"/>
      <c r="H4797"/>
      <c r="I4797"/>
      <c r="J4797"/>
      <c r="K4797"/>
      <c r="L4797"/>
      <c r="M4797"/>
      <c r="N4797"/>
      <c r="O4797"/>
      <c r="P4797"/>
      <c r="Q4797"/>
      <c r="R4797"/>
      <c r="S4797"/>
      <c r="T4797"/>
      <c r="U4797"/>
      <c r="V4797"/>
      <c r="W4797" s="115"/>
      <c r="AB4797" s="46"/>
      <c r="AC4797" s="46"/>
      <c r="AD4797" s="46"/>
      <c r="AE4797" s="46"/>
      <c r="AF4797" s="46"/>
    </row>
    <row r="4798" spans="1:32" x14ac:dyDescent="0.2">
      <c r="A4798"/>
      <c r="B4798"/>
      <c r="D4798"/>
      <c r="F4798"/>
      <c r="G4798"/>
      <c r="H4798"/>
      <c r="I4798"/>
      <c r="J4798"/>
      <c r="K4798"/>
      <c r="L4798"/>
      <c r="M4798"/>
      <c r="N4798"/>
      <c r="O4798"/>
      <c r="P4798"/>
      <c r="Q4798"/>
      <c r="R4798"/>
      <c r="S4798"/>
      <c r="T4798"/>
      <c r="U4798"/>
      <c r="V4798"/>
      <c r="W4798" s="115"/>
      <c r="AB4798" s="46"/>
      <c r="AC4798" s="46"/>
      <c r="AD4798" s="46"/>
      <c r="AE4798" s="46"/>
      <c r="AF4798" s="46"/>
    </row>
    <row r="4799" spans="1:32" x14ac:dyDescent="0.2">
      <c r="A4799"/>
      <c r="B4799"/>
      <c r="D4799"/>
      <c r="F4799"/>
      <c r="G4799"/>
      <c r="H4799"/>
      <c r="I4799"/>
      <c r="J4799"/>
      <c r="K4799"/>
      <c r="L4799"/>
      <c r="M4799"/>
      <c r="N4799"/>
      <c r="O4799"/>
      <c r="P4799"/>
      <c r="Q4799"/>
      <c r="R4799"/>
      <c r="S4799"/>
      <c r="T4799"/>
      <c r="U4799"/>
      <c r="V4799"/>
      <c r="W4799" s="115"/>
      <c r="AB4799" s="46"/>
      <c r="AC4799" s="46"/>
      <c r="AD4799" s="46"/>
      <c r="AE4799" s="46"/>
      <c r="AF4799" s="46"/>
    </row>
    <row r="4800" spans="1:32" x14ac:dyDescent="0.2">
      <c r="A4800"/>
      <c r="B4800"/>
      <c r="D4800"/>
      <c r="F4800"/>
      <c r="G4800"/>
      <c r="H4800"/>
      <c r="I4800"/>
      <c r="J4800"/>
      <c r="K4800"/>
      <c r="L4800"/>
      <c r="M4800"/>
      <c r="N4800"/>
      <c r="O4800"/>
      <c r="P4800"/>
      <c r="Q4800"/>
      <c r="R4800"/>
      <c r="S4800"/>
      <c r="T4800"/>
      <c r="U4800"/>
      <c r="V4800"/>
      <c r="W4800" s="115"/>
      <c r="AB4800" s="46"/>
      <c r="AC4800" s="46"/>
      <c r="AD4800" s="46"/>
      <c r="AE4800" s="46"/>
      <c r="AF4800" s="46"/>
    </row>
    <row r="4801" spans="1:32" x14ac:dyDescent="0.2">
      <c r="A4801"/>
      <c r="B4801"/>
      <c r="D4801"/>
      <c r="F4801"/>
      <c r="G4801"/>
      <c r="H4801"/>
      <c r="I4801"/>
      <c r="J4801"/>
      <c r="K4801"/>
      <c r="L4801"/>
      <c r="M4801"/>
      <c r="N4801"/>
      <c r="O4801"/>
      <c r="P4801"/>
      <c r="Q4801"/>
      <c r="R4801"/>
      <c r="S4801"/>
      <c r="T4801"/>
      <c r="U4801"/>
      <c r="V4801"/>
      <c r="W4801" s="115"/>
      <c r="AB4801" s="46"/>
      <c r="AC4801" s="46"/>
      <c r="AD4801" s="46"/>
      <c r="AE4801" s="46"/>
      <c r="AF4801" s="46"/>
    </row>
    <row r="4802" spans="1:32" x14ac:dyDescent="0.2">
      <c r="A4802"/>
      <c r="B4802"/>
      <c r="D4802"/>
      <c r="F4802"/>
      <c r="G4802"/>
      <c r="H4802"/>
      <c r="I4802"/>
      <c r="J4802"/>
      <c r="K4802"/>
      <c r="L4802"/>
      <c r="M4802"/>
      <c r="N4802"/>
      <c r="O4802"/>
      <c r="P4802"/>
      <c r="Q4802"/>
      <c r="R4802"/>
      <c r="S4802"/>
      <c r="T4802"/>
      <c r="U4802"/>
      <c r="V4802"/>
      <c r="W4802" s="115"/>
      <c r="AB4802" s="46"/>
      <c r="AC4802" s="46"/>
      <c r="AD4802" s="46"/>
      <c r="AE4802" s="46"/>
      <c r="AF4802" s="46"/>
    </row>
    <row r="4803" spans="1:32" x14ac:dyDescent="0.2">
      <c r="A4803"/>
      <c r="B4803"/>
      <c r="D4803"/>
      <c r="F4803"/>
      <c r="G4803"/>
      <c r="H4803"/>
      <c r="I4803"/>
      <c r="J4803"/>
      <c r="K4803"/>
      <c r="L4803"/>
      <c r="M4803"/>
      <c r="N4803"/>
      <c r="O4803"/>
      <c r="P4803"/>
      <c r="Q4803"/>
      <c r="R4803"/>
      <c r="S4803"/>
      <c r="T4803"/>
      <c r="U4803"/>
      <c r="V4803"/>
      <c r="W4803" s="115"/>
      <c r="AB4803" s="46"/>
      <c r="AC4803" s="46"/>
      <c r="AD4803" s="46"/>
      <c r="AE4803" s="46"/>
      <c r="AF4803" s="46"/>
    </row>
    <row r="4804" spans="1:32" x14ac:dyDescent="0.2">
      <c r="A4804"/>
      <c r="B4804"/>
      <c r="D4804"/>
      <c r="F4804"/>
      <c r="G4804"/>
      <c r="H4804"/>
      <c r="I4804"/>
      <c r="J4804"/>
      <c r="K4804"/>
      <c r="L4804"/>
      <c r="M4804"/>
      <c r="N4804"/>
      <c r="O4804"/>
      <c r="P4804"/>
      <c r="Q4804"/>
      <c r="R4804"/>
      <c r="S4804"/>
      <c r="T4804"/>
      <c r="U4804"/>
      <c r="V4804"/>
      <c r="W4804" s="115"/>
      <c r="AB4804" s="46"/>
      <c r="AC4804" s="46"/>
      <c r="AD4804" s="46"/>
      <c r="AE4804" s="46"/>
      <c r="AF4804" s="46"/>
    </row>
    <row r="4805" spans="1:32" x14ac:dyDescent="0.2">
      <c r="A4805"/>
      <c r="B4805"/>
      <c r="D4805"/>
      <c r="F4805"/>
      <c r="G4805"/>
      <c r="H4805"/>
      <c r="I4805"/>
      <c r="J4805"/>
      <c r="K4805"/>
      <c r="L4805"/>
      <c r="M4805"/>
      <c r="N4805"/>
      <c r="O4805"/>
      <c r="P4805"/>
      <c r="Q4805"/>
      <c r="R4805"/>
      <c r="S4805"/>
      <c r="T4805"/>
      <c r="U4805"/>
      <c r="V4805"/>
      <c r="W4805" s="115"/>
      <c r="AB4805" s="46"/>
      <c r="AC4805" s="46"/>
      <c r="AD4805" s="46"/>
      <c r="AE4805" s="46"/>
      <c r="AF4805" s="46"/>
    </row>
    <row r="4806" spans="1:32" x14ac:dyDescent="0.2">
      <c r="A4806"/>
      <c r="B4806"/>
      <c r="D4806"/>
      <c r="F4806"/>
      <c r="G4806"/>
      <c r="H4806"/>
      <c r="I4806"/>
      <c r="J4806"/>
      <c r="K4806"/>
      <c r="L4806"/>
      <c r="M4806"/>
      <c r="N4806"/>
      <c r="O4806"/>
      <c r="P4806"/>
      <c r="Q4806"/>
      <c r="R4806"/>
      <c r="S4806"/>
      <c r="T4806"/>
      <c r="U4806"/>
      <c r="V4806"/>
      <c r="W4806" s="115"/>
      <c r="AB4806" s="46"/>
      <c r="AC4806" s="46"/>
      <c r="AD4806" s="46"/>
      <c r="AE4806" s="46"/>
      <c r="AF4806" s="46"/>
    </row>
    <row r="4807" spans="1:32" x14ac:dyDescent="0.2">
      <c r="A4807"/>
      <c r="B4807"/>
      <c r="D4807"/>
      <c r="F4807"/>
      <c r="G4807"/>
      <c r="H4807"/>
      <c r="I4807"/>
      <c r="J4807"/>
      <c r="K4807"/>
      <c r="L4807"/>
      <c r="M4807"/>
      <c r="N4807"/>
      <c r="O4807"/>
      <c r="P4807"/>
      <c r="Q4807"/>
      <c r="R4807"/>
      <c r="S4807"/>
      <c r="T4807"/>
      <c r="U4807"/>
      <c r="V4807"/>
      <c r="W4807" s="115"/>
      <c r="AB4807" s="46"/>
      <c r="AC4807" s="46"/>
      <c r="AD4807" s="46"/>
      <c r="AE4807" s="46"/>
      <c r="AF4807" s="46"/>
    </row>
    <row r="4808" spans="1:32" x14ac:dyDescent="0.2">
      <c r="A4808"/>
      <c r="B4808"/>
      <c r="D4808"/>
      <c r="F4808"/>
      <c r="G4808"/>
      <c r="H4808"/>
      <c r="I4808"/>
      <c r="J4808"/>
      <c r="K4808"/>
      <c r="L4808"/>
      <c r="M4808"/>
      <c r="N4808"/>
      <c r="O4808"/>
      <c r="P4808"/>
      <c r="Q4808"/>
      <c r="R4808"/>
      <c r="S4808"/>
      <c r="T4808"/>
      <c r="U4808"/>
      <c r="V4808"/>
      <c r="W4808" s="115"/>
      <c r="AB4808" s="46"/>
      <c r="AC4808" s="46"/>
      <c r="AD4808" s="46"/>
      <c r="AE4808" s="46"/>
      <c r="AF4808" s="46"/>
    </row>
    <row r="4809" spans="1:32" x14ac:dyDescent="0.2">
      <c r="A4809"/>
      <c r="B4809"/>
      <c r="D4809"/>
      <c r="F4809"/>
      <c r="G4809"/>
      <c r="H4809"/>
      <c r="I4809"/>
      <c r="J4809"/>
      <c r="K4809"/>
      <c r="L4809"/>
      <c r="M4809"/>
      <c r="N4809"/>
      <c r="O4809"/>
      <c r="P4809"/>
      <c r="Q4809"/>
      <c r="R4809"/>
      <c r="S4809"/>
      <c r="T4809"/>
      <c r="U4809"/>
      <c r="V4809"/>
      <c r="W4809" s="115"/>
      <c r="AB4809" s="46"/>
      <c r="AC4809" s="46"/>
      <c r="AD4809" s="46"/>
      <c r="AE4809" s="46"/>
      <c r="AF4809" s="46"/>
    </row>
    <row r="4810" spans="1:32" x14ac:dyDescent="0.2">
      <c r="A4810"/>
      <c r="B4810"/>
      <c r="D4810"/>
      <c r="F4810"/>
      <c r="G4810"/>
      <c r="H4810"/>
      <c r="I4810"/>
      <c r="J4810"/>
      <c r="K4810"/>
      <c r="L4810"/>
      <c r="M4810"/>
      <c r="N4810"/>
      <c r="O4810"/>
      <c r="P4810"/>
      <c r="Q4810"/>
      <c r="R4810"/>
      <c r="S4810"/>
      <c r="T4810"/>
      <c r="U4810"/>
      <c r="V4810"/>
      <c r="W4810" s="115"/>
      <c r="AB4810" s="46"/>
      <c r="AC4810" s="46"/>
      <c r="AD4810" s="46"/>
      <c r="AE4810" s="46"/>
      <c r="AF4810" s="46"/>
    </row>
    <row r="4811" spans="1:32" x14ac:dyDescent="0.2">
      <c r="A4811"/>
      <c r="B4811"/>
      <c r="D4811"/>
      <c r="F4811"/>
      <c r="G4811"/>
      <c r="H4811"/>
      <c r="I4811"/>
      <c r="J4811"/>
      <c r="K4811"/>
      <c r="L4811"/>
      <c r="M4811"/>
      <c r="N4811"/>
      <c r="O4811"/>
      <c r="P4811"/>
      <c r="Q4811"/>
      <c r="R4811"/>
      <c r="S4811"/>
      <c r="T4811"/>
      <c r="U4811"/>
      <c r="V4811"/>
      <c r="W4811" s="115"/>
      <c r="AB4811" s="46"/>
      <c r="AC4811" s="46"/>
      <c r="AD4811" s="46"/>
      <c r="AE4811" s="46"/>
      <c r="AF4811" s="46"/>
    </row>
    <row r="4812" spans="1:32" x14ac:dyDescent="0.2">
      <c r="A4812"/>
      <c r="B4812"/>
      <c r="D4812"/>
      <c r="F4812"/>
      <c r="G4812"/>
      <c r="H4812"/>
      <c r="I4812"/>
      <c r="J4812"/>
      <c r="K4812"/>
      <c r="L4812"/>
      <c r="M4812"/>
      <c r="N4812"/>
      <c r="O4812"/>
      <c r="P4812"/>
      <c r="Q4812"/>
      <c r="R4812"/>
      <c r="S4812"/>
      <c r="T4812"/>
      <c r="U4812"/>
      <c r="V4812"/>
      <c r="W4812" s="115"/>
      <c r="AB4812" s="46"/>
      <c r="AC4812" s="46"/>
      <c r="AD4812" s="46"/>
      <c r="AE4812" s="46"/>
      <c r="AF4812" s="46"/>
    </row>
    <row r="4813" spans="1:32" x14ac:dyDescent="0.2">
      <c r="A4813"/>
      <c r="B4813"/>
      <c r="D4813"/>
      <c r="F4813"/>
      <c r="G4813"/>
      <c r="H4813"/>
      <c r="I4813"/>
      <c r="J4813"/>
      <c r="K4813"/>
      <c r="L4813"/>
      <c r="M4813"/>
      <c r="N4813"/>
      <c r="O4813"/>
      <c r="P4813"/>
      <c r="Q4813"/>
      <c r="R4813"/>
      <c r="S4813"/>
      <c r="T4813"/>
      <c r="U4813"/>
      <c r="V4813"/>
      <c r="W4813" s="115"/>
      <c r="AB4813" s="46"/>
      <c r="AC4813" s="46"/>
      <c r="AD4813" s="46"/>
      <c r="AE4813" s="46"/>
      <c r="AF4813" s="46"/>
    </row>
    <row r="4814" spans="1:32" x14ac:dyDescent="0.2">
      <c r="A4814"/>
      <c r="B4814"/>
      <c r="D4814"/>
      <c r="F4814"/>
      <c r="G4814"/>
      <c r="H4814"/>
      <c r="I4814"/>
      <c r="J4814"/>
      <c r="K4814"/>
      <c r="L4814"/>
      <c r="M4814"/>
      <c r="N4814"/>
      <c r="O4814"/>
      <c r="P4814"/>
      <c r="Q4814"/>
      <c r="R4814"/>
      <c r="S4814"/>
      <c r="T4814"/>
      <c r="U4814"/>
      <c r="V4814"/>
      <c r="W4814" s="115"/>
      <c r="AB4814" s="46"/>
      <c r="AC4814" s="46"/>
      <c r="AD4814" s="46"/>
      <c r="AE4814" s="46"/>
      <c r="AF4814" s="46"/>
    </row>
    <row r="4815" spans="1:32" x14ac:dyDescent="0.2">
      <c r="A4815"/>
      <c r="B4815"/>
      <c r="D4815"/>
      <c r="F4815"/>
      <c r="G4815"/>
      <c r="H4815"/>
      <c r="I4815"/>
      <c r="J4815"/>
      <c r="K4815"/>
      <c r="L4815"/>
      <c r="M4815"/>
      <c r="N4815"/>
      <c r="O4815"/>
      <c r="P4815"/>
      <c r="Q4815"/>
      <c r="R4815"/>
      <c r="S4815"/>
      <c r="T4815"/>
      <c r="U4815"/>
      <c r="V4815"/>
      <c r="W4815" s="115"/>
      <c r="AB4815" s="46"/>
      <c r="AC4815" s="46"/>
      <c r="AD4815" s="46"/>
      <c r="AE4815" s="46"/>
      <c r="AF4815" s="46"/>
    </row>
    <row r="4816" spans="1:32" x14ac:dyDescent="0.2">
      <c r="A4816"/>
      <c r="B4816"/>
      <c r="D4816"/>
      <c r="F4816"/>
      <c r="G4816"/>
      <c r="H4816"/>
      <c r="I4816"/>
      <c r="J4816"/>
      <c r="K4816"/>
      <c r="L4816"/>
      <c r="M4816"/>
      <c r="N4816"/>
      <c r="O4816"/>
      <c r="P4816"/>
      <c r="Q4816"/>
      <c r="R4816"/>
      <c r="S4816"/>
      <c r="T4816"/>
      <c r="U4816"/>
      <c r="V4816"/>
      <c r="W4816" s="115"/>
      <c r="AB4816" s="46"/>
      <c r="AC4816" s="46"/>
      <c r="AD4816" s="46"/>
      <c r="AE4816" s="46"/>
      <c r="AF4816" s="46"/>
    </row>
    <row r="4817" spans="1:32" x14ac:dyDescent="0.2">
      <c r="A4817"/>
      <c r="B4817"/>
      <c r="D4817"/>
      <c r="F4817"/>
      <c r="G4817"/>
      <c r="H4817"/>
      <c r="I4817"/>
      <c r="J4817"/>
      <c r="K4817"/>
      <c r="L4817"/>
      <c r="M4817"/>
      <c r="N4817"/>
      <c r="O4817"/>
      <c r="P4817"/>
      <c r="Q4817"/>
      <c r="R4817"/>
      <c r="S4817"/>
      <c r="T4817"/>
      <c r="U4817"/>
      <c r="V4817"/>
      <c r="W4817" s="115"/>
      <c r="AB4817" s="46"/>
      <c r="AC4817" s="46"/>
      <c r="AD4817" s="46"/>
      <c r="AE4817" s="46"/>
      <c r="AF4817" s="46"/>
    </row>
    <row r="4818" spans="1:32" x14ac:dyDescent="0.2">
      <c r="A4818"/>
      <c r="B4818"/>
      <c r="D4818"/>
      <c r="F4818"/>
      <c r="G4818"/>
      <c r="H4818"/>
      <c r="I4818"/>
      <c r="J4818"/>
      <c r="K4818"/>
      <c r="L4818"/>
      <c r="M4818"/>
      <c r="N4818"/>
      <c r="O4818"/>
      <c r="P4818"/>
      <c r="Q4818"/>
      <c r="R4818"/>
      <c r="S4818"/>
      <c r="T4818"/>
      <c r="U4818"/>
      <c r="V4818"/>
      <c r="W4818" s="115"/>
      <c r="AB4818" s="46"/>
      <c r="AC4818" s="46"/>
      <c r="AD4818" s="46"/>
      <c r="AE4818" s="46"/>
      <c r="AF4818" s="46"/>
    </row>
    <row r="4819" spans="1:32" x14ac:dyDescent="0.2">
      <c r="A4819"/>
      <c r="B4819"/>
      <c r="D4819"/>
      <c r="F4819"/>
      <c r="G4819"/>
      <c r="H4819"/>
      <c r="I4819"/>
      <c r="J4819"/>
      <c r="K4819"/>
      <c r="L4819"/>
      <c r="M4819"/>
      <c r="N4819"/>
      <c r="O4819"/>
      <c r="P4819"/>
      <c r="Q4819"/>
      <c r="R4819"/>
      <c r="S4819"/>
      <c r="T4819"/>
      <c r="U4819"/>
      <c r="V4819"/>
      <c r="W4819" s="115"/>
      <c r="AB4819" s="46"/>
      <c r="AC4819" s="46"/>
      <c r="AD4819" s="46"/>
      <c r="AE4819" s="46"/>
      <c r="AF4819" s="46"/>
    </row>
    <row r="4820" spans="1:32" x14ac:dyDescent="0.2">
      <c r="A4820"/>
      <c r="B4820"/>
      <c r="D4820"/>
      <c r="F4820"/>
      <c r="G4820"/>
      <c r="H4820"/>
      <c r="I4820"/>
      <c r="J4820"/>
      <c r="K4820"/>
      <c r="L4820"/>
      <c r="M4820"/>
      <c r="N4820"/>
      <c r="O4820"/>
      <c r="P4820"/>
      <c r="Q4820"/>
      <c r="R4820"/>
      <c r="S4820"/>
      <c r="T4820"/>
      <c r="U4820"/>
      <c r="V4820"/>
      <c r="W4820" s="115"/>
      <c r="AB4820" s="46"/>
      <c r="AC4820" s="46"/>
      <c r="AD4820" s="46"/>
      <c r="AE4820" s="46"/>
      <c r="AF4820" s="46"/>
    </row>
    <row r="4821" spans="1:32" x14ac:dyDescent="0.2">
      <c r="A4821"/>
      <c r="B4821"/>
      <c r="D4821"/>
      <c r="F4821"/>
      <c r="G4821"/>
      <c r="H4821"/>
      <c r="I4821"/>
      <c r="J4821"/>
      <c r="K4821"/>
      <c r="L4821"/>
      <c r="M4821"/>
      <c r="N4821"/>
      <c r="O4821"/>
      <c r="P4821"/>
      <c r="Q4821"/>
      <c r="R4821"/>
      <c r="S4821"/>
      <c r="T4821"/>
      <c r="U4821"/>
      <c r="V4821"/>
      <c r="W4821" s="115"/>
      <c r="AB4821" s="46"/>
      <c r="AC4821" s="46"/>
      <c r="AD4821" s="46"/>
      <c r="AE4821" s="46"/>
      <c r="AF4821" s="46"/>
    </row>
    <row r="4822" spans="1:32" x14ac:dyDescent="0.2">
      <c r="A4822"/>
      <c r="B4822"/>
      <c r="D4822"/>
      <c r="F4822"/>
      <c r="G4822"/>
      <c r="H4822"/>
      <c r="I4822"/>
      <c r="J4822"/>
      <c r="K4822"/>
      <c r="L4822"/>
      <c r="M4822"/>
      <c r="N4822"/>
      <c r="O4822"/>
      <c r="P4822"/>
      <c r="Q4822"/>
      <c r="R4822"/>
      <c r="S4822"/>
      <c r="T4822"/>
      <c r="U4822"/>
      <c r="V4822"/>
      <c r="W4822" s="115"/>
      <c r="AB4822" s="46"/>
      <c r="AC4822" s="46"/>
      <c r="AD4822" s="46"/>
      <c r="AE4822" s="46"/>
      <c r="AF4822" s="46"/>
    </row>
    <row r="4823" spans="1:32" x14ac:dyDescent="0.2">
      <c r="A4823"/>
      <c r="B4823"/>
      <c r="D4823"/>
      <c r="F4823"/>
      <c r="G4823"/>
      <c r="H4823"/>
      <c r="I4823"/>
      <c r="J4823"/>
      <c r="K4823"/>
      <c r="L4823"/>
      <c r="M4823"/>
      <c r="N4823"/>
      <c r="O4823"/>
      <c r="P4823"/>
      <c r="Q4823"/>
      <c r="R4823"/>
      <c r="S4823"/>
      <c r="T4823"/>
      <c r="U4823"/>
      <c r="V4823"/>
      <c r="W4823" s="115"/>
      <c r="AB4823" s="46"/>
      <c r="AC4823" s="46"/>
      <c r="AD4823" s="46"/>
      <c r="AE4823" s="46"/>
      <c r="AF4823" s="46"/>
    </row>
    <row r="4824" spans="1:32" x14ac:dyDescent="0.2">
      <c r="A4824"/>
      <c r="B4824"/>
      <c r="D4824"/>
      <c r="F4824"/>
      <c r="G4824"/>
      <c r="H4824"/>
      <c r="I4824"/>
      <c r="J4824"/>
      <c r="K4824"/>
      <c r="L4824"/>
      <c r="M4824"/>
      <c r="N4824"/>
      <c r="O4824"/>
      <c r="P4824"/>
      <c r="Q4824"/>
      <c r="R4824"/>
      <c r="S4824"/>
      <c r="T4824"/>
      <c r="U4824"/>
      <c r="V4824"/>
      <c r="W4824" s="115"/>
      <c r="AB4824" s="46"/>
      <c r="AC4824" s="46"/>
      <c r="AD4824" s="46"/>
      <c r="AE4824" s="46"/>
      <c r="AF4824" s="46"/>
    </row>
    <row r="4825" spans="1:32" x14ac:dyDescent="0.2">
      <c r="A4825"/>
      <c r="B4825"/>
      <c r="D4825"/>
      <c r="F4825"/>
      <c r="G4825"/>
      <c r="H4825"/>
      <c r="I4825"/>
      <c r="J4825"/>
      <c r="K4825"/>
      <c r="L4825"/>
      <c r="M4825"/>
      <c r="N4825"/>
      <c r="O4825"/>
      <c r="P4825"/>
      <c r="Q4825"/>
      <c r="R4825"/>
      <c r="S4825"/>
      <c r="T4825"/>
      <c r="U4825"/>
      <c r="V4825"/>
      <c r="W4825" s="115"/>
      <c r="AB4825" s="46"/>
      <c r="AC4825" s="46"/>
      <c r="AD4825" s="46"/>
      <c r="AE4825" s="46"/>
      <c r="AF4825" s="46"/>
    </row>
    <row r="4826" spans="1:32" x14ac:dyDescent="0.2">
      <c r="A4826"/>
      <c r="B4826"/>
      <c r="D4826"/>
      <c r="F4826"/>
      <c r="G4826"/>
      <c r="H4826"/>
      <c r="I4826"/>
      <c r="J4826"/>
      <c r="K4826"/>
      <c r="L4826"/>
      <c r="M4826"/>
      <c r="N4826"/>
      <c r="O4826"/>
      <c r="P4826"/>
      <c r="Q4826"/>
      <c r="R4826"/>
      <c r="S4826"/>
      <c r="T4826"/>
      <c r="U4826"/>
      <c r="V4826"/>
      <c r="W4826" s="115"/>
      <c r="AB4826" s="46"/>
      <c r="AC4826" s="46"/>
      <c r="AD4826" s="46"/>
      <c r="AE4826" s="46"/>
      <c r="AF4826" s="46"/>
    </row>
    <row r="4827" spans="1:32" x14ac:dyDescent="0.2">
      <c r="A4827"/>
      <c r="B4827"/>
      <c r="D4827"/>
      <c r="F4827"/>
      <c r="G4827"/>
      <c r="H4827"/>
      <c r="I4827"/>
      <c r="J4827"/>
      <c r="K4827"/>
      <c r="L4827"/>
      <c r="M4827"/>
      <c r="N4827"/>
      <c r="O4827"/>
      <c r="P4827"/>
      <c r="Q4827"/>
      <c r="R4827"/>
      <c r="S4827"/>
      <c r="T4827"/>
      <c r="U4827"/>
      <c r="V4827"/>
      <c r="W4827" s="115"/>
      <c r="AB4827" s="46"/>
      <c r="AC4827" s="46"/>
      <c r="AD4827" s="46"/>
      <c r="AE4827" s="46"/>
      <c r="AF4827" s="46"/>
    </row>
    <row r="4828" spans="1:32" x14ac:dyDescent="0.2">
      <c r="A4828"/>
      <c r="B4828"/>
      <c r="D4828"/>
      <c r="F4828"/>
      <c r="G4828"/>
      <c r="H4828"/>
      <c r="I4828"/>
      <c r="J4828"/>
      <c r="K4828"/>
      <c r="L4828"/>
      <c r="M4828"/>
      <c r="N4828"/>
      <c r="O4828"/>
      <c r="P4828"/>
      <c r="Q4828"/>
      <c r="R4828"/>
      <c r="S4828"/>
      <c r="T4828"/>
      <c r="U4828"/>
      <c r="V4828"/>
      <c r="W4828" s="115"/>
      <c r="AB4828" s="46"/>
      <c r="AC4828" s="46"/>
      <c r="AD4828" s="46"/>
      <c r="AE4828" s="46"/>
      <c r="AF4828" s="46"/>
    </row>
    <row r="4829" spans="1:32" x14ac:dyDescent="0.2">
      <c r="A4829"/>
      <c r="B4829"/>
      <c r="D4829"/>
      <c r="F4829"/>
      <c r="G4829"/>
      <c r="H4829"/>
      <c r="I4829"/>
      <c r="J4829"/>
      <c r="K4829"/>
      <c r="L4829"/>
      <c r="M4829"/>
      <c r="N4829"/>
      <c r="O4829"/>
      <c r="P4829"/>
      <c r="Q4829"/>
      <c r="R4829"/>
      <c r="S4829"/>
      <c r="T4829"/>
      <c r="U4829"/>
      <c r="V4829"/>
      <c r="W4829" s="115"/>
      <c r="AB4829" s="46"/>
      <c r="AC4829" s="46"/>
      <c r="AD4829" s="46"/>
      <c r="AE4829" s="46"/>
      <c r="AF4829" s="46"/>
    </row>
    <row r="4830" spans="1:32" x14ac:dyDescent="0.2">
      <c r="A4830"/>
      <c r="B4830"/>
      <c r="D4830"/>
      <c r="F4830"/>
      <c r="G4830"/>
      <c r="H4830"/>
      <c r="I4830"/>
      <c r="J4830"/>
      <c r="K4830"/>
      <c r="L4830"/>
      <c r="M4830"/>
      <c r="N4830"/>
      <c r="O4830"/>
      <c r="P4830"/>
      <c r="Q4830"/>
      <c r="R4830"/>
      <c r="S4830"/>
      <c r="T4830"/>
      <c r="U4830"/>
      <c r="V4830"/>
      <c r="W4830" s="115"/>
      <c r="AB4830" s="46"/>
      <c r="AC4830" s="46"/>
      <c r="AD4830" s="46"/>
      <c r="AE4830" s="46"/>
      <c r="AF4830" s="46"/>
    </row>
    <row r="4831" spans="1:32" x14ac:dyDescent="0.2">
      <c r="A4831"/>
      <c r="B4831"/>
      <c r="D4831"/>
      <c r="F4831"/>
      <c r="G4831"/>
      <c r="H4831"/>
      <c r="I4831"/>
      <c r="J4831"/>
      <c r="K4831"/>
      <c r="L4831"/>
      <c r="M4831"/>
      <c r="N4831"/>
      <c r="O4831"/>
      <c r="P4831"/>
      <c r="Q4831"/>
      <c r="R4831"/>
      <c r="S4831"/>
      <c r="T4831"/>
      <c r="U4831"/>
      <c r="V4831"/>
      <c r="W4831" s="115"/>
      <c r="AB4831" s="46"/>
      <c r="AC4831" s="46"/>
      <c r="AD4831" s="46"/>
      <c r="AE4831" s="46"/>
      <c r="AF4831" s="46"/>
    </row>
    <row r="4832" spans="1:32" x14ac:dyDescent="0.2">
      <c r="A4832"/>
      <c r="B4832"/>
      <c r="D4832"/>
      <c r="F4832"/>
      <c r="G4832"/>
      <c r="H4832"/>
      <c r="I4832"/>
      <c r="J4832"/>
      <c r="K4832"/>
      <c r="L4832"/>
      <c r="M4832"/>
      <c r="N4832"/>
      <c r="O4832"/>
      <c r="P4832"/>
      <c r="Q4832"/>
      <c r="R4832"/>
      <c r="S4832"/>
      <c r="T4832"/>
      <c r="U4832"/>
      <c r="V4832"/>
      <c r="W4832" s="115"/>
      <c r="AB4832" s="46"/>
      <c r="AC4832" s="46"/>
      <c r="AD4832" s="46"/>
      <c r="AE4832" s="46"/>
      <c r="AF4832" s="46"/>
    </row>
    <row r="4833" spans="1:32" x14ac:dyDescent="0.2">
      <c r="A4833"/>
      <c r="B4833"/>
      <c r="D4833"/>
      <c r="F4833"/>
      <c r="G4833"/>
      <c r="H4833"/>
      <c r="I4833"/>
      <c r="J4833"/>
      <c r="K4833"/>
      <c r="L4833"/>
      <c r="M4833"/>
      <c r="N4833"/>
      <c r="O4833"/>
      <c r="P4833"/>
      <c r="Q4833"/>
      <c r="R4833"/>
      <c r="S4833"/>
      <c r="T4833"/>
      <c r="U4833"/>
      <c r="V4833"/>
      <c r="W4833" s="115"/>
      <c r="AB4833" s="46"/>
      <c r="AC4833" s="46"/>
      <c r="AD4833" s="46"/>
      <c r="AE4833" s="46"/>
      <c r="AF4833" s="46"/>
    </row>
    <row r="4834" spans="1:32" x14ac:dyDescent="0.2">
      <c r="A4834"/>
      <c r="B4834"/>
      <c r="D4834"/>
      <c r="F4834"/>
      <c r="G4834"/>
      <c r="H4834"/>
      <c r="I4834"/>
      <c r="J4834"/>
      <c r="K4834"/>
      <c r="L4834"/>
      <c r="M4834"/>
      <c r="N4834"/>
      <c r="O4834"/>
      <c r="P4834"/>
      <c r="Q4834"/>
      <c r="R4834"/>
      <c r="S4834"/>
      <c r="T4834"/>
      <c r="U4834"/>
      <c r="V4834"/>
      <c r="W4834" s="115"/>
      <c r="AB4834" s="46"/>
      <c r="AC4834" s="46"/>
      <c r="AD4834" s="46"/>
      <c r="AE4834" s="46"/>
      <c r="AF4834" s="46"/>
    </row>
    <row r="4835" spans="1:32" x14ac:dyDescent="0.2">
      <c r="A4835"/>
      <c r="B4835"/>
      <c r="D4835"/>
      <c r="F4835"/>
      <c r="G4835"/>
      <c r="H4835"/>
      <c r="I4835"/>
      <c r="J4835"/>
      <c r="K4835"/>
      <c r="L4835"/>
      <c r="M4835"/>
      <c r="N4835"/>
      <c r="O4835"/>
      <c r="P4835"/>
      <c r="Q4835"/>
      <c r="R4835"/>
      <c r="S4835"/>
      <c r="T4835"/>
      <c r="U4835"/>
      <c r="V4835"/>
      <c r="W4835" s="115"/>
      <c r="AB4835" s="46"/>
      <c r="AC4835" s="46"/>
      <c r="AD4835" s="46"/>
      <c r="AE4835" s="46"/>
      <c r="AF4835" s="46"/>
    </row>
    <row r="4836" spans="1:32" x14ac:dyDescent="0.2">
      <c r="A4836"/>
      <c r="B4836"/>
      <c r="D4836"/>
      <c r="F4836"/>
      <c r="G4836"/>
      <c r="H4836"/>
      <c r="I4836"/>
      <c r="J4836"/>
      <c r="K4836"/>
      <c r="L4836"/>
      <c r="M4836"/>
      <c r="N4836"/>
      <c r="O4836"/>
      <c r="P4836"/>
      <c r="Q4836"/>
      <c r="R4836"/>
      <c r="S4836"/>
      <c r="T4836"/>
      <c r="U4836"/>
      <c r="V4836"/>
      <c r="W4836" s="115"/>
      <c r="AB4836" s="46"/>
      <c r="AC4836" s="46"/>
      <c r="AD4836" s="46"/>
      <c r="AE4836" s="46"/>
      <c r="AF4836" s="46"/>
    </row>
    <row r="4837" spans="1:32" x14ac:dyDescent="0.2">
      <c r="A4837"/>
      <c r="B4837"/>
      <c r="D4837"/>
      <c r="F4837"/>
      <c r="G4837"/>
      <c r="H4837"/>
      <c r="I4837"/>
      <c r="J4837"/>
      <c r="K4837"/>
      <c r="L4837"/>
      <c r="M4837"/>
      <c r="N4837"/>
      <c r="O4837"/>
      <c r="P4837"/>
      <c r="Q4837"/>
      <c r="R4837"/>
      <c r="S4837"/>
      <c r="T4837"/>
      <c r="U4837"/>
      <c r="V4837"/>
      <c r="W4837" s="115"/>
      <c r="AB4837" s="46"/>
      <c r="AC4837" s="46"/>
      <c r="AD4837" s="46"/>
      <c r="AE4837" s="46"/>
      <c r="AF4837" s="46"/>
    </row>
    <row r="4838" spans="1:32" x14ac:dyDescent="0.2">
      <c r="A4838"/>
      <c r="B4838"/>
      <c r="D4838"/>
      <c r="F4838"/>
      <c r="G4838"/>
      <c r="H4838"/>
      <c r="I4838"/>
      <c r="J4838"/>
      <c r="K4838"/>
      <c r="L4838"/>
      <c r="M4838"/>
      <c r="N4838"/>
      <c r="O4838"/>
      <c r="P4838"/>
      <c r="Q4838"/>
      <c r="R4838"/>
      <c r="S4838"/>
      <c r="T4838"/>
      <c r="U4838"/>
      <c r="V4838"/>
      <c r="W4838" s="115"/>
      <c r="AB4838" s="46"/>
      <c r="AC4838" s="46"/>
      <c r="AD4838" s="46"/>
      <c r="AE4838" s="46"/>
      <c r="AF4838" s="46"/>
    </row>
    <row r="4839" spans="1:32" x14ac:dyDescent="0.2">
      <c r="A4839"/>
      <c r="B4839"/>
      <c r="D4839"/>
      <c r="F4839"/>
      <c r="G4839"/>
      <c r="H4839"/>
      <c r="I4839"/>
      <c r="J4839"/>
      <c r="K4839"/>
      <c r="L4839"/>
      <c r="M4839"/>
      <c r="N4839"/>
      <c r="O4839"/>
      <c r="P4839"/>
      <c r="Q4839"/>
      <c r="R4839"/>
      <c r="S4839"/>
      <c r="T4839"/>
      <c r="U4839"/>
      <c r="V4839"/>
      <c r="W4839" s="115"/>
      <c r="AB4839" s="46"/>
      <c r="AC4839" s="46"/>
      <c r="AD4839" s="46"/>
      <c r="AE4839" s="46"/>
      <c r="AF4839" s="46"/>
    </row>
    <row r="4840" spans="1:32" x14ac:dyDescent="0.2">
      <c r="A4840"/>
      <c r="B4840"/>
      <c r="D4840"/>
      <c r="F4840"/>
      <c r="G4840"/>
      <c r="H4840"/>
      <c r="I4840"/>
      <c r="J4840"/>
      <c r="K4840"/>
      <c r="L4840"/>
      <c r="M4840"/>
      <c r="N4840"/>
      <c r="O4840"/>
      <c r="P4840"/>
      <c r="Q4840"/>
      <c r="R4840"/>
      <c r="S4840"/>
      <c r="T4840"/>
      <c r="U4840"/>
      <c r="V4840"/>
      <c r="W4840" s="115"/>
      <c r="AB4840" s="46"/>
      <c r="AC4840" s="46"/>
      <c r="AD4840" s="46"/>
      <c r="AE4840" s="46"/>
      <c r="AF4840" s="46"/>
    </row>
    <row r="4841" spans="1:32" x14ac:dyDescent="0.2">
      <c r="A4841"/>
      <c r="B4841"/>
      <c r="D4841"/>
      <c r="F4841"/>
      <c r="G4841"/>
      <c r="H4841"/>
      <c r="I4841"/>
      <c r="J4841"/>
      <c r="K4841"/>
      <c r="L4841"/>
      <c r="M4841"/>
      <c r="N4841"/>
      <c r="O4841"/>
      <c r="P4841"/>
      <c r="Q4841"/>
      <c r="R4841"/>
      <c r="S4841"/>
      <c r="T4841"/>
      <c r="U4841"/>
      <c r="V4841"/>
      <c r="W4841" s="115"/>
      <c r="AB4841" s="46"/>
      <c r="AC4841" s="46"/>
      <c r="AD4841" s="46"/>
      <c r="AE4841" s="46"/>
      <c r="AF4841" s="46"/>
    </row>
    <row r="4842" spans="1:32" x14ac:dyDescent="0.2">
      <c r="A4842"/>
      <c r="B4842"/>
      <c r="D4842"/>
      <c r="F4842"/>
      <c r="G4842"/>
      <c r="H4842"/>
      <c r="I4842"/>
      <c r="J4842"/>
      <c r="K4842"/>
      <c r="L4842"/>
      <c r="M4842"/>
      <c r="N4842"/>
      <c r="O4842"/>
      <c r="P4842"/>
      <c r="Q4842"/>
      <c r="R4842"/>
      <c r="S4842"/>
      <c r="T4842"/>
      <c r="U4842"/>
      <c r="V4842"/>
      <c r="W4842" s="115"/>
      <c r="AB4842" s="46"/>
      <c r="AC4842" s="46"/>
      <c r="AD4842" s="46"/>
      <c r="AE4842" s="46"/>
      <c r="AF4842" s="46"/>
    </row>
    <row r="4843" spans="1:32" x14ac:dyDescent="0.2">
      <c r="A4843"/>
      <c r="B4843"/>
      <c r="D4843"/>
      <c r="F4843"/>
      <c r="G4843"/>
      <c r="H4843"/>
      <c r="I4843"/>
      <c r="J4843"/>
      <c r="K4843"/>
      <c r="L4843"/>
      <c r="M4843"/>
      <c r="N4843"/>
      <c r="O4843"/>
      <c r="P4843"/>
      <c r="Q4843"/>
      <c r="R4843"/>
      <c r="S4843"/>
      <c r="T4843"/>
      <c r="U4843"/>
      <c r="V4843"/>
      <c r="W4843" s="115"/>
      <c r="AB4843" s="46"/>
      <c r="AC4843" s="46"/>
      <c r="AD4843" s="46"/>
      <c r="AE4843" s="46"/>
      <c r="AF4843" s="46"/>
    </row>
    <row r="4844" spans="1:32" x14ac:dyDescent="0.2">
      <c r="A4844"/>
      <c r="B4844"/>
      <c r="D4844"/>
      <c r="F4844"/>
      <c r="G4844"/>
      <c r="H4844"/>
      <c r="I4844"/>
      <c r="J4844"/>
      <c r="K4844"/>
      <c r="L4844"/>
      <c r="M4844"/>
      <c r="N4844"/>
      <c r="O4844"/>
      <c r="P4844"/>
      <c r="Q4844"/>
      <c r="R4844"/>
      <c r="S4844"/>
      <c r="T4844"/>
      <c r="U4844"/>
      <c r="V4844"/>
      <c r="W4844" s="115"/>
      <c r="AB4844" s="46"/>
      <c r="AC4844" s="46"/>
      <c r="AD4844" s="46"/>
      <c r="AE4844" s="46"/>
      <c r="AF4844" s="46"/>
    </row>
    <row r="4845" spans="1:32" x14ac:dyDescent="0.2">
      <c r="A4845"/>
      <c r="B4845"/>
      <c r="D4845"/>
      <c r="F4845"/>
      <c r="G4845"/>
      <c r="H4845"/>
      <c r="I4845"/>
      <c r="J4845"/>
      <c r="K4845"/>
      <c r="L4845"/>
      <c r="M4845"/>
      <c r="N4845"/>
      <c r="O4845"/>
      <c r="P4845"/>
      <c r="Q4845"/>
      <c r="R4845"/>
      <c r="S4845"/>
      <c r="T4845"/>
      <c r="U4845"/>
      <c r="V4845"/>
      <c r="W4845" s="115"/>
      <c r="AB4845" s="46"/>
      <c r="AC4845" s="46"/>
      <c r="AD4845" s="46"/>
      <c r="AE4845" s="46"/>
      <c r="AF4845" s="46"/>
    </row>
    <row r="4846" spans="1:32" x14ac:dyDescent="0.2">
      <c r="A4846"/>
      <c r="B4846"/>
      <c r="D4846"/>
      <c r="F4846"/>
      <c r="G4846"/>
      <c r="H4846"/>
      <c r="I4846"/>
      <c r="J4846"/>
      <c r="K4846"/>
      <c r="L4846"/>
      <c r="M4846"/>
      <c r="N4846"/>
      <c r="O4846"/>
      <c r="P4846"/>
      <c r="Q4846"/>
      <c r="R4846"/>
      <c r="S4846"/>
      <c r="T4846"/>
      <c r="U4846"/>
      <c r="V4846"/>
      <c r="W4846" s="115"/>
      <c r="AB4846" s="46"/>
      <c r="AC4846" s="46"/>
      <c r="AD4846" s="46"/>
      <c r="AE4846" s="46"/>
      <c r="AF4846" s="46"/>
    </row>
    <row r="4847" spans="1:32" x14ac:dyDescent="0.2">
      <c r="A4847"/>
      <c r="B4847"/>
      <c r="D4847"/>
      <c r="F4847"/>
      <c r="G4847"/>
      <c r="H4847"/>
      <c r="I4847"/>
      <c r="J4847"/>
      <c r="K4847"/>
      <c r="L4847"/>
      <c r="M4847"/>
      <c r="N4847"/>
      <c r="O4847"/>
      <c r="P4847"/>
      <c r="Q4847"/>
      <c r="R4847"/>
      <c r="S4847"/>
      <c r="T4847"/>
      <c r="U4847"/>
      <c r="V4847"/>
      <c r="W4847" s="115"/>
      <c r="AB4847" s="46"/>
      <c r="AC4847" s="46"/>
      <c r="AD4847" s="46"/>
      <c r="AE4847" s="46"/>
      <c r="AF4847" s="46"/>
    </row>
    <row r="4848" spans="1:32" x14ac:dyDescent="0.2">
      <c r="A4848"/>
      <c r="B4848"/>
      <c r="D4848"/>
      <c r="F4848"/>
      <c r="G4848"/>
      <c r="H4848"/>
      <c r="I4848"/>
      <c r="J4848"/>
      <c r="K4848"/>
      <c r="L4848"/>
      <c r="M4848"/>
      <c r="N4848"/>
      <c r="O4848"/>
      <c r="P4848"/>
      <c r="Q4848"/>
      <c r="R4848"/>
      <c r="S4848"/>
      <c r="T4848"/>
      <c r="U4848"/>
      <c r="V4848"/>
      <c r="W4848" s="115"/>
      <c r="AB4848" s="46"/>
      <c r="AC4848" s="46"/>
      <c r="AD4848" s="46"/>
      <c r="AE4848" s="46"/>
      <c r="AF4848" s="46"/>
    </row>
    <row r="4849" spans="1:32" x14ac:dyDescent="0.2">
      <c r="A4849"/>
      <c r="B4849"/>
      <c r="D4849"/>
      <c r="F4849"/>
      <c r="G4849"/>
      <c r="H4849"/>
      <c r="I4849"/>
      <c r="J4849"/>
      <c r="K4849"/>
      <c r="L4849"/>
      <c r="M4849"/>
      <c r="N4849"/>
      <c r="O4849"/>
      <c r="P4849"/>
      <c r="Q4849"/>
      <c r="R4849"/>
      <c r="S4849"/>
      <c r="T4849"/>
      <c r="U4849"/>
      <c r="V4849"/>
      <c r="W4849" s="115"/>
      <c r="AB4849" s="46"/>
      <c r="AC4849" s="46"/>
      <c r="AD4849" s="46"/>
      <c r="AE4849" s="46"/>
      <c r="AF4849" s="46"/>
    </row>
    <row r="4850" spans="1:32" x14ac:dyDescent="0.2">
      <c r="A4850"/>
      <c r="B4850"/>
      <c r="D4850"/>
      <c r="F4850"/>
      <c r="G4850"/>
      <c r="H4850"/>
      <c r="I4850"/>
      <c r="J4850"/>
      <c r="K4850"/>
      <c r="L4850"/>
      <c r="M4850"/>
      <c r="N4850"/>
      <c r="O4850"/>
      <c r="P4850"/>
      <c r="Q4850"/>
      <c r="R4850"/>
      <c r="S4850"/>
      <c r="T4850"/>
      <c r="U4850"/>
      <c r="V4850"/>
      <c r="W4850" s="115"/>
      <c r="AB4850" s="46"/>
      <c r="AC4850" s="46"/>
      <c r="AD4850" s="46"/>
      <c r="AE4850" s="46"/>
      <c r="AF4850" s="46"/>
    </row>
    <row r="4851" spans="1:32" x14ac:dyDescent="0.2">
      <c r="A4851"/>
      <c r="B4851"/>
      <c r="D4851"/>
      <c r="F4851"/>
      <c r="G4851"/>
      <c r="H4851"/>
      <c r="I4851"/>
      <c r="J4851"/>
      <c r="K4851"/>
      <c r="L4851"/>
      <c r="M4851"/>
      <c r="N4851"/>
      <c r="O4851"/>
      <c r="P4851"/>
      <c r="Q4851"/>
      <c r="R4851"/>
      <c r="S4851"/>
      <c r="T4851"/>
      <c r="U4851"/>
      <c r="V4851"/>
      <c r="W4851" s="115"/>
      <c r="AB4851" s="46"/>
      <c r="AC4851" s="46"/>
      <c r="AD4851" s="46"/>
      <c r="AE4851" s="46"/>
      <c r="AF4851" s="46"/>
    </row>
    <row r="4852" spans="1:32" x14ac:dyDescent="0.2">
      <c r="A4852"/>
      <c r="B4852"/>
      <c r="D4852"/>
      <c r="F4852"/>
      <c r="G4852"/>
      <c r="H4852"/>
      <c r="I4852"/>
      <c r="J4852"/>
      <c r="K4852"/>
      <c r="L4852"/>
      <c r="M4852"/>
      <c r="N4852"/>
      <c r="O4852"/>
      <c r="P4852"/>
      <c r="Q4852"/>
      <c r="R4852"/>
      <c r="S4852"/>
      <c r="T4852"/>
      <c r="U4852"/>
      <c r="V4852"/>
      <c r="W4852" s="115"/>
      <c r="AB4852" s="46"/>
      <c r="AC4852" s="46"/>
      <c r="AD4852" s="46"/>
      <c r="AE4852" s="46"/>
      <c r="AF4852" s="46"/>
    </row>
    <row r="4853" spans="1:32" x14ac:dyDescent="0.2">
      <c r="A4853"/>
      <c r="B4853"/>
      <c r="D4853"/>
      <c r="F4853"/>
      <c r="G4853"/>
      <c r="H4853"/>
      <c r="I4853"/>
      <c r="J4853"/>
      <c r="K4853"/>
      <c r="L4853"/>
      <c r="M4853"/>
      <c r="N4853"/>
      <c r="O4853"/>
      <c r="P4853"/>
      <c r="Q4853"/>
      <c r="R4853"/>
      <c r="S4853"/>
      <c r="T4853"/>
      <c r="U4853"/>
      <c r="V4853"/>
      <c r="W4853" s="115"/>
      <c r="AB4853" s="46"/>
      <c r="AC4853" s="46"/>
      <c r="AD4853" s="46"/>
      <c r="AE4853" s="46"/>
      <c r="AF4853" s="46"/>
    </row>
    <row r="4854" spans="1:32" x14ac:dyDescent="0.2">
      <c r="A4854"/>
      <c r="B4854"/>
      <c r="D4854"/>
      <c r="F4854"/>
      <c r="G4854"/>
      <c r="H4854"/>
      <c r="I4854"/>
      <c r="J4854"/>
      <c r="K4854"/>
      <c r="L4854"/>
      <c r="M4854"/>
      <c r="N4854"/>
      <c r="O4854"/>
      <c r="P4854"/>
      <c r="Q4854"/>
      <c r="R4854"/>
      <c r="S4854"/>
      <c r="T4854"/>
      <c r="U4854"/>
      <c r="V4854"/>
      <c r="W4854" s="115"/>
      <c r="AB4854" s="46"/>
      <c r="AC4854" s="46"/>
      <c r="AD4854" s="46"/>
      <c r="AE4854" s="46"/>
      <c r="AF4854" s="46"/>
    </row>
    <row r="4855" spans="1:32" x14ac:dyDescent="0.2">
      <c r="A4855"/>
      <c r="B4855"/>
      <c r="D4855"/>
      <c r="F4855"/>
      <c r="G4855"/>
      <c r="H4855"/>
      <c r="I4855"/>
      <c r="J4855"/>
      <c r="K4855"/>
      <c r="L4855"/>
      <c r="M4855"/>
      <c r="N4855"/>
      <c r="O4855"/>
      <c r="P4855"/>
      <c r="Q4855"/>
      <c r="R4855"/>
      <c r="S4855"/>
      <c r="T4855"/>
      <c r="U4855"/>
      <c r="V4855"/>
      <c r="W4855" s="115"/>
      <c r="AB4855" s="46"/>
      <c r="AC4855" s="46"/>
      <c r="AD4855" s="46"/>
      <c r="AE4855" s="46"/>
      <c r="AF4855" s="46"/>
    </row>
    <row r="4856" spans="1:32" x14ac:dyDescent="0.2">
      <c r="A4856"/>
      <c r="B4856"/>
      <c r="D4856"/>
      <c r="F4856"/>
      <c r="G4856"/>
      <c r="H4856"/>
      <c r="I4856"/>
      <c r="J4856"/>
      <c r="K4856"/>
      <c r="L4856"/>
      <c r="M4856"/>
      <c r="N4856"/>
      <c r="O4856"/>
      <c r="P4856"/>
      <c r="Q4856"/>
      <c r="R4856"/>
      <c r="S4856"/>
      <c r="T4856"/>
      <c r="U4856"/>
      <c r="V4856"/>
      <c r="W4856" s="115"/>
      <c r="AB4856" s="46"/>
      <c r="AC4856" s="46"/>
      <c r="AD4856" s="46"/>
      <c r="AE4856" s="46"/>
      <c r="AF4856" s="46"/>
    </row>
    <row r="4857" spans="1:32" x14ac:dyDescent="0.2">
      <c r="A4857"/>
      <c r="B4857"/>
      <c r="D4857"/>
      <c r="F4857"/>
      <c r="G4857"/>
      <c r="H4857"/>
      <c r="I4857"/>
      <c r="J4857"/>
      <c r="K4857"/>
      <c r="L4857"/>
      <c r="M4857"/>
      <c r="N4857"/>
      <c r="O4857"/>
      <c r="P4857"/>
      <c r="Q4857"/>
      <c r="R4857"/>
      <c r="S4857"/>
      <c r="T4857"/>
      <c r="U4857"/>
      <c r="V4857"/>
      <c r="W4857" s="115"/>
      <c r="AB4857" s="46"/>
      <c r="AC4857" s="46"/>
      <c r="AD4857" s="46"/>
      <c r="AE4857" s="46"/>
      <c r="AF4857" s="46"/>
    </row>
    <row r="4858" spans="1:32" x14ac:dyDescent="0.2">
      <c r="A4858"/>
      <c r="B4858"/>
      <c r="D4858"/>
      <c r="F4858"/>
      <c r="G4858"/>
      <c r="H4858"/>
      <c r="I4858"/>
      <c r="J4858"/>
      <c r="K4858"/>
      <c r="L4858"/>
      <c r="M4858"/>
      <c r="N4858"/>
      <c r="O4858"/>
      <c r="P4858"/>
      <c r="Q4858"/>
      <c r="R4858"/>
      <c r="S4858"/>
      <c r="T4858"/>
      <c r="U4858"/>
      <c r="V4858"/>
      <c r="W4858" s="115"/>
      <c r="AB4858" s="46"/>
      <c r="AC4858" s="46"/>
      <c r="AD4858" s="46"/>
      <c r="AE4858" s="46"/>
      <c r="AF4858" s="46"/>
    </row>
    <row r="4859" spans="1:32" x14ac:dyDescent="0.2">
      <c r="A4859"/>
      <c r="B4859"/>
      <c r="D4859"/>
      <c r="F4859"/>
      <c r="G4859"/>
      <c r="H4859"/>
      <c r="I4859"/>
      <c r="J4859"/>
      <c r="K4859"/>
      <c r="L4859"/>
      <c r="M4859"/>
      <c r="N4859"/>
      <c r="O4859"/>
      <c r="P4859"/>
      <c r="Q4859"/>
      <c r="R4859"/>
      <c r="S4859"/>
      <c r="T4859"/>
      <c r="U4859"/>
      <c r="V4859"/>
      <c r="W4859" s="115"/>
      <c r="AB4859" s="46"/>
      <c r="AC4859" s="46"/>
      <c r="AD4859" s="46"/>
      <c r="AE4859" s="46"/>
      <c r="AF4859" s="46"/>
    </row>
    <row r="4860" spans="1:32" x14ac:dyDescent="0.2">
      <c r="A4860"/>
      <c r="B4860"/>
      <c r="D4860"/>
      <c r="F4860"/>
      <c r="G4860"/>
      <c r="H4860"/>
      <c r="I4860"/>
      <c r="J4860"/>
      <c r="K4860"/>
      <c r="L4860"/>
      <c r="M4860"/>
      <c r="N4860"/>
      <c r="O4860"/>
      <c r="P4860"/>
      <c r="Q4860"/>
      <c r="R4860"/>
      <c r="S4860"/>
      <c r="T4860"/>
      <c r="U4860"/>
      <c r="V4860"/>
      <c r="W4860" s="115"/>
      <c r="AB4860" s="46"/>
      <c r="AC4860" s="46"/>
      <c r="AD4860" s="46"/>
      <c r="AE4860" s="46"/>
      <c r="AF4860" s="46"/>
    </row>
    <row r="4861" spans="1:32" x14ac:dyDescent="0.2">
      <c r="A4861"/>
      <c r="B4861"/>
      <c r="D4861"/>
      <c r="F4861"/>
      <c r="G4861"/>
      <c r="H4861"/>
      <c r="I4861"/>
      <c r="J4861"/>
      <c r="K4861"/>
      <c r="L4861"/>
      <c r="M4861"/>
      <c r="N4861"/>
      <c r="O4861"/>
      <c r="P4861"/>
      <c r="Q4861"/>
      <c r="R4861"/>
      <c r="S4861"/>
      <c r="T4861"/>
      <c r="U4861"/>
      <c r="V4861"/>
      <c r="W4861" s="115"/>
      <c r="AB4861" s="46"/>
      <c r="AC4861" s="46"/>
      <c r="AD4861" s="46"/>
      <c r="AE4861" s="46"/>
      <c r="AF4861" s="46"/>
    </row>
    <row r="4862" spans="1:32" x14ac:dyDescent="0.2">
      <c r="A4862"/>
      <c r="B4862"/>
      <c r="D4862"/>
      <c r="F4862"/>
      <c r="G4862"/>
      <c r="H4862"/>
      <c r="I4862"/>
      <c r="J4862"/>
      <c r="K4862"/>
      <c r="L4862"/>
      <c r="M4862"/>
      <c r="N4862"/>
      <c r="O4862"/>
      <c r="P4862"/>
      <c r="Q4862"/>
      <c r="R4862"/>
      <c r="S4862"/>
      <c r="T4862"/>
      <c r="U4862"/>
      <c r="V4862"/>
      <c r="W4862" s="115"/>
      <c r="AB4862" s="46"/>
      <c r="AC4862" s="46"/>
      <c r="AD4862" s="46"/>
      <c r="AE4862" s="46"/>
      <c r="AF4862" s="46"/>
    </row>
    <row r="4863" spans="1:32" x14ac:dyDescent="0.2">
      <c r="A4863"/>
      <c r="B4863"/>
      <c r="D4863"/>
      <c r="F4863"/>
      <c r="G4863"/>
      <c r="H4863"/>
      <c r="I4863"/>
      <c r="J4863"/>
      <c r="K4863"/>
      <c r="L4863"/>
      <c r="M4863"/>
      <c r="N4863"/>
      <c r="O4863"/>
      <c r="P4863"/>
      <c r="Q4863"/>
      <c r="R4863"/>
      <c r="S4863"/>
      <c r="T4863"/>
      <c r="U4863"/>
      <c r="V4863"/>
      <c r="W4863" s="115"/>
      <c r="AB4863" s="46"/>
      <c r="AC4863" s="46"/>
      <c r="AD4863" s="46"/>
      <c r="AE4863" s="46"/>
      <c r="AF4863" s="46"/>
    </row>
    <row r="4864" spans="1:32" x14ac:dyDescent="0.2">
      <c r="A4864"/>
      <c r="B4864"/>
      <c r="D4864"/>
      <c r="F4864"/>
      <c r="G4864"/>
      <c r="H4864"/>
      <c r="I4864"/>
      <c r="J4864"/>
      <c r="K4864"/>
      <c r="L4864"/>
      <c r="M4864"/>
      <c r="N4864"/>
      <c r="O4864"/>
      <c r="P4864"/>
      <c r="Q4864"/>
      <c r="R4864"/>
      <c r="S4864"/>
      <c r="T4864"/>
      <c r="U4864"/>
      <c r="V4864"/>
      <c r="W4864" s="115"/>
      <c r="AB4864" s="46"/>
      <c r="AC4864" s="46"/>
      <c r="AD4864" s="46"/>
      <c r="AE4864" s="46"/>
      <c r="AF4864" s="46"/>
    </row>
    <row r="4865" spans="1:32" x14ac:dyDescent="0.2">
      <c r="A4865"/>
      <c r="B4865"/>
      <c r="D4865"/>
      <c r="F4865"/>
      <c r="G4865"/>
      <c r="H4865"/>
      <c r="I4865"/>
      <c r="J4865"/>
      <c r="K4865"/>
      <c r="L4865"/>
      <c r="M4865"/>
      <c r="N4865"/>
      <c r="O4865"/>
      <c r="P4865"/>
      <c r="Q4865"/>
      <c r="R4865"/>
      <c r="S4865"/>
      <c r="T4865"/>
      <c r="U4865"/>
      <c r="V4865"/>
      <c r="W4865" s="115"/>
      <c r="AB4865" s="46"/>
      <c r="AC4865" s="46"/>
      <c r="AD4865" s="46"/>
      <c r="AE4865" s="46"/>
      <c r="AF4865" s="46"/>
    </row>
    <row r="4866" spans="1:32" x14ac:dyDescent="0.2">
      <c r="A4866"/>
      <c r="B4866"/>
      <c r="D4866"/>
      <c r="F4866"/>
      <c r="G4866"/>
      <c r="H4866"/>
      <c r="I4866"/>
      <c r="J4866"/>
      <c r="K4866"/>
      <c r="L4866"/>
      <c r="M4866"/>
      <c r="N4866"/>
      <c r="O4866"/>
      <c r="P4866"/>
      <c r="Q4866"/>
      <c r="R4866"/>
      <c r="S4866"/>
      <c r="T4866"/>
      <c r="U4866"/>
      <c r="V4866"/>
      <c r="W4866" s="115"/>
      <c r="AB4866" s="46"/>
      <c r="AC4866" s="46"/>
      <c r="AD4866" s="46"/>
      <c r="AE4866" s="46"/>
      <c r="AF4866" s="46"/>
    </row>
    <row r="4867" spans="1:32" x14ac:dyDescent="0.2">
      <c r="A4867"/>
      <c r="B4867"/>
      <c r="D4867"/>
      <c r="F4867"/>
      <c r="G4867"/>
      <c r="H4867"/>
      <c r="I4867"/>
      <c r="J4867"/>
      <c r="K4867"/>
      <c r="L4867"/>
      <c r="M4867"/>
      <c r="N4867"/>
      <c r="O4867"/>
      <c r="P4867"/>
      <c r="Q4867"/>
      <c r="R4867"/>
      <c r="S4867"/>
      <c r="T4867"/>
      <c r="U4867"/>
      <c r="V4867"/>
      <c r="W4867" s="115"/>
      <c r="AB4867" s="46"/>
      <c r="AC4867" s="46"/>
      <c r="AD4867" s="46"/>
      <c r="AE4867" s="46"/>
      <c r="AF4867" s="46"/>
    </row>
    <row r="4868" spans="1:32" x14ac:dyDescent="0.2">
      <c r="A4868"/>
      <c r="B4868"/>
      <c r="D4868"/>
      <c r="F4868"/>
      <c r="G4868"/>
      <c r="H4868"/>
      <c r="I4868"/>
      <c r="J4868"/>
      <c r="K4868"/>
      <c r="L4868"/>
      <c r="M4868"/>
      <c r="N4868"/>
      <c r="O4868"/>
      <c r="P4868"/>
      <c r="Q4868"/>
      <c r="R4868"/>
      <c r="S4868"/>
      <c r="T4868"/>
      <c r="U4868"/>
      <c r="V4868"/>
      <c r="W4868" s="115"/>
      <c r="AB4868" s="46"/>
      <c r="AC4868" s="46"/>
      <c r="AD4868" s="46"/>
      <c r="AE4868" s="46"/>
      <c r="AF4868" s="46"/>
    </row>
    <row r="4869" spans="1:32" x14ac:dyDescent="0.2">
      <c r="A4869"/>
      <c r="B4869"/>
      <c r="D4869"/>
      <c r="F4869"/>
      <c r="G4869"/>
      <c r="H4869"/>
      <c r="I4869"/>
      <c r="J4869"/>
      <c r="K4869"/>
      <c r="L4869"/>
      <c r="M4869"/>
      <c r="N4869"/>
      <c r="O4869"/>
      <c r="P4869"/>
      <c r="Q4869"/>
      <c r="R4869"/>
      <c r="S4869"/>
      <c r="T4869"/>
      <c r="U4869"/>
      <c r="V4869"/>
      <c r="W4869" s="115"/>
      <c r="AB4869" s="46"/>
      <c r="AC4869" s="46"/>
      <c r="AD4869" s="46"/>
      <c r="AE4869" s="46"/>
      <c r="AF4869" s="46"/>
    </row>
    <row r="4870" spans="1:32" x14ac:dyDescent="0.2">
      <c r="A4870"/>
      <c r="B4870"/>
      <c r="D4870"/>
      <c r="F4870"/>
      <c r="G4870"/>
      <c r="H4870"/>
      <c r="I4870"/>
      <c r="J4870"/>
      <c r="K4870"/>
      <c r="L4870"/>
      <c r="M4870"/>
      <c r="N4870"/>
      <c r="O4870"/>
      <c r="P4870"/>
      <c r="Q4870"/>
      <c r="R4870"/>
      <c r="S4870"/>
      <c r="T4870"/>
      <c r="U4870"/>
      <c r="V4870"/>
      <c r="W4870" s="115"/>
      <c r="AB4870" s="46"/>
      <c r="AC4870" s="46"/>
      <c r="AD4870" s="46"/>
      <c r="AE4870" s="46"/>
      <c r="AF4870" s="46"/>
    </row>
    <row r="4871" spans="1:32" x14ac:dyDescent="0.2">
      <c r="A4871"/>
      <c r="B4871"/>
      <c r="D4871"/>
      <c r="F4871"/>
      <c r="G4871"/>
      <c r="H4871"/>
      <c r="I4871"/>
      <c r="J4871"/>
      <c r="K4871"/>
      <c r="L4871"/>
      <c r="M4871"/>
      <c r="N4871"/>
      <c r="O4871"/>
      <c r="P4871"/>
      <c r="Q4871"/>
      <c r="R4871"/>
      <c r="S4871"/>
      <c r="T4871"/>
      <c r="U4871"/>
      <c r="V4871"/>
    </row>
    <row r="4872" spans="1:32" x14ac:dyDescent="0.2">
      <c r="A4872"/>
      <c r="B4872"/>
      <c r="D4872"/>
      <c r="F4872"/>
      <c r="G4872"/>
      <c r="H4872"/>
      <c r="I4872"/>
      <c r="J4872"/>
      <c r="K4872"/>
      <c r="L4872"/>
      <c r="M4872"/>
      <c r="N4872"/>
      <c r="O4872"/>
      <c r="P4872"/>
      <c r="Q4872"/>
      <c r="R4872"/>
      <c r="S4872"/>
      <c r="T4872"/>
      <c r="U4872"/>
      <c r="V4872"/>
    </row>
    <row r="4873" spans="1:32" x14ac:dyDescent="0.2">
      <c r="A4873"/>
      <c r="B4873"/>
      <c r="D4873"/>
      <c r="F4873"/>
      <c r="G4873"/>
      <c r="H4873"/>
      <c r="I4873"/>
      <c r="J4873"/>
      <c r="K4873"/>
      <c r="L4873"/>
      <c r="M4873"/>
      <c r="N4873"/>
      <c r="O4873"/>
      <c r="P4873"/>
      <c r="Q4873"/>
      <c r="R4873"/>
      <c r="S4873"/>
      <c r="T4873"/>
      <c r="U4873"/>
      <c r="V4873"/>
    </row>
    <row r="4874" spans="1:32" x14ac:dyDescent="0.2">
      <c r="A4874"/>
      <c r="B4874"/>
      <c r="D4874"/>
      <c r="F4874"/>
      <c r="G4874"/>
      <c r="H4874"/>
      <c r="I4874"/>
      <c r="J4874"/>
      <c r="K4874"/>
      <c r="L4874"/>
      <c r="M4874"/>
      <c r="N4874"/>
      <c r="O4874"/>
      <c r="P4874"/>
      <c r="Q4874"/>
      <c r="R4874"/>
      <c r="S4874"/>
      <c r="T4874"/>
      <c r="U4874"/>
      <c r="V4874"/>
    </row>
    <row r="4875" spans="1:32" x14ac:dyDescent="0.2">
      <c r="A4875"/>
      <c r="B4875"/>
      <c r="D4875"/>
      <c r="F4875"/>
      <c r="G4875"/>
      <c r="H4875"/>
      <c r="I4875"/>
      <c r="J4875"/>
      <c r="K4875"/>
      <c r="L4875"/>
      <c r="M4875"/>
      <c r="N4875"/>
      <c r="O4875"/>
      <c r="P4875"/>
      <c r="Q4875"/>
      <c r="R4875"/>
      <c r="S4875"/>
      <c r="T4875"/>
      <c r="U4875"/>
      <c r="V4875"/>
    </row>
    <row r="4876" spans="1:32" x14ac:dyDescent="0.2">
      <c r="A4876"/>
      <c r="B4876"/>
      <c r="D4876"/>
      <c r="F4876"/>
      <c r="G4876"/>
      <c r="H4876"/>
      <c r="I4876"/>
      <c r="J4876"/>
      <c r="K4876"/>
      <c r="L4876"/>
      <c r="M4876"/>
      <c r="N4876"/>
      <c r="O4876"/>
      <c r="P4876"/>
      <c r="Q4876"/>
      <c r="R4876"/>
      <c r="S4876"/>
      <c r="T4876"/>
      <c r="U4876"/>
      <c r="V4876"/>
    </row>
    <row r="4877" spans="1:32" x14ac:dyDescent="0.2">
      <c r="A4877"/>
      <c r="B4877"/>
      <c r="D4877"/>
      <c r="F4877"/>
      <c r="G4877"/>
      <c r="H4877"/>
      <c r="I4877"/>
      <c r="J4877"/>
      <c r="K4877"/>
      <c r="L4877"/>
      <c r="M4877"/>
      <c r="N4877"/>
      <c r="O4877"/>
      <c r="P4877"/>
      <c r="Q4877"/>
      <c r="R4877"/>
      <c r="S4877"/>
      <c r="T4877"/>
      <c r="U4877"/>
      <c r="V4877"/>
    </row>
    <row r="4878" spans="1:32" x14ac:dyDescent="0.2">
      <c r="A4878"/>
      <c r="B4878"/>
      <c r="D4878"/>
      <c r="F4878"/>
      <c r="G4878"/>
      <c r="H4878"/>
      <c r="I4878"/>
      <c r="J4878"/>
      <c r="K4878"/>
      <c r="L4878"/>
      <c r="M4878"/>
      <c r="N4878"/>
      <c r="O4878"/>
      <c r="P4878"/>
      <c r="Q4878"/>
      <c r="R4878"/>
      <c r="S4878"/>
      <c r="T4878"/>
      <c r="U4878"/>
      <c r="V4878"/>
    </row>
    <row r="4879" spans="1:32" x14ac:dyDescent="0.2">
      <c r="A4879"/>
      <c r="B4879"/>
      <c r="D4879"/>
      <c r="F4879"/>
      <c r="G4879"/>
      <c r="H4879"/>
      <c r="I4879"/>
      <c r="J4879"/>
      <c r="K4879"/>
      <c r="L4879"/>
      <c r="M4879"/>
      <c r="N4879"/>
      <c r="O4879"/>
      <c r="P4879"/>
      <c r="Q4879"/>
      <c r="R4879"/>
      <c r="S4879"/>
      <c r="T4879"/>
      <c r="U4879"/>
      <c r="V4879"/>
    </row>
    <row r="4880" spans="1:32" x14ac:dyDescent="0.2">
      <c r="A4880"/>
      <c r="B4880"/>
      <c r="D4880"/>
      <c r="F4880"/>
      <c r="G4880"/>
      <c r="H4880"/>
      <c r="I4880"/>
      <c r="J4880"/>
      <c r="K4880"/>
      <c r="L4880"/>
      <c r="M4880"/>
      <c r="N4880"/>
      <c r="O4880"/>
      <c r="P4880"/>
      <c r="Q4880"/>
      <c r="R4880"/>
      <c r="S4880"/>
      <c r="T4880"/>
      <c r="U4880"/>
      <c r="V4880"/>
    </row>
    <row r="4881" spans="1:22" x14ac:dyDescent="0.2">
      <c r="A4881"/>
      <c r="B4881"/>
      <c r="D4881"/>
      <c r="F4881"/>
      <c r="G4881"/>
      <c r="H4881"/>
      <c r="I4881"/>
      <c r="J4881"/>
      <c r="K4881"/>
      <c r="L4881"/>
      <c r="M4881"/>
      <c r="N4881"/>
      <c r="O4881"/>
      <c r="P4881"/>
      <c r="Q4881"/>
      <c r="R4881"/>
      <c r="S4881"/>
      <c r="T4881"/>
      <c r="U4881"/>
      <c r="V4881"/>
    </row>
    <row r="4882" spans="1:22" x14ac:dyDescent="0.2">
      <c r="A4882"/>
      <c r="B4882"/>
      <c r="D4882"/>
      <c r="F4882"/>
      <c r="G4882"/>
      <c r="H4882"/>
      <c r="I4882"/>
      <c r="J4882"/>
      <c r="K4882"/>
      <c r="L4882"/>
      <c r="M4882"/>
      <c r="N4882"/>
      <c r="O4882"/>
      <c r="P4882"/>
      <c r="Q4882"/>
      <c r="R4882"/>
      <c r="S4882"/>
      <c r="T4882"/>
      <c r="U4882"/>
      <c r="V4882"/>
    </row>
    <row r="4883" spans="1:22" x14ac:dyDescent="0.2">
      <c r="A4883"/>
      <c r="B4883"/>
      <c r="D4883"/>
      <c r="F4883"/>
      <c r="G4883"/>
      <c r="H4883"/>
      <c r="I4883"/>
      <c r="J4883"/>
      <c r="K4883"/>
      <c r="L4883"/>
      <c r="M4883"/>
      <c r="N4883"/>
      <c r="O4883"/>
      <c r="P4883"/>
      <c r="Q4883"/>
      <c r="R4883"/>
      <c r="S4883"/>
      <c r="T4883"/>
      <c r="U4883"/>
      <c r="V4883"/>
    </row>
    <row r="4884" spans="1:22" x14ac:dyDescent="0.2">
      <c r="A4884"/>
      <c r="B4884"/>
      <c r="D4884"/>
      <c r="F4884"/>
      <c r="G4884"/>
      <c r="H4884"/>
      <c r="I4884"/>
      <c r="J4884"/>
      <c r="K4884"/>
      <c r="L4884"/>
      <c r="M4884"/>
      <c r="N4884"/>
      <c r="O4884"/>
      <c r="P4884"/>
      <c r="Q4884"/>
      <c r="R4884"/>
      <c r="S4884"/>
      <c r="T4884"/>
      <c r="U4884"/>
      <c r="V4884"/>
    </row>
    <row r="4885" spans="1:22" x14ac:dyDescent="0.2">
      <c r="A4885"/>
      <c r="B4885"/>
      <c r="D4885"/>
      <c r="F4885"/>
      <c r="G4885"/>
      <c r="H4885"/>
      <c r="I4885"/>
      <c r="J4885"/>
      <c r="K4885"/>
      <c r="L4885"/>
      <c r="M4885"/>
      <c r="N4885"/>
      <c r="O4885"/>
      <c r="P4885"/>
      <c r="Q4885"/>
      <c r="R4885"/>
      <c r="S4885"/>
      <c r="T4885"/>
      <c r="U4885"/>
      <c r="V4885"/>
    </row>
    <row r="4886" spans="1:22" x14ac:dyDescent="0.2">
      <c r="A4886"/>
      <c r="B4886"/>
      <c r="D4886"/>
      <c r="F4886"/>
      <c r="G4886"/>
      <c r="H4886"/>
      <c r="I4886"/>
      <c r="J4886"/>
      <c r="K4886"/>
      <c r="L4886"/>
      <c r="M4886"/>
      <c r="N4886"/>
      <c r="O4886"/>
      <c r="P4886"/>
      <c r="Q4886"/>
      <c r="R4886"/>
      <c r="S4886"/>
      <c r="T4886"/>
      <c r="U4886"/>
      <c r="V4886"/>
    </row>
    <row r="4887" spans="1:22" x14ac:dyDescent="0.2">
      <c r="A4887"/>
      <c r="B4887"/>
      <c r="D4887"/>
      <c r="F4887"/>
      <c r="G4887"/>
      <c r="H4887"/>
      <c r="I4887"/>
      <c r="J4887"/>
      <c r="K4887"/>
      <c r="L4887"/>
      <c r="M4887"/>
      <c r="N4887"/>
      <c r="O4887"/>
      <c r="P4887"/>
      <c r="Q4887"/>
      <c r="R4887"/>
      <c r="S4887"/>
      <c r="T4887"/>
      <c r="U4887"/>
      <c r="V4887"/>
    </row>
    <row r="4888" spans="1:22" x14ac:dyDescent="0.2">
      <c r="A4888"/>
      <c r="B4888"/>
      <c r="D4888"/>
      <c r="F4888"/>
      <c r="G4888"/>
      <c r="H4888"/>
      <c r="I4888"/>
      <c r="J4888"/>
      <c r="K4888"/>
      <c r="L4888"/>
      <c r="M4888"/>
      <c r="N4888"/>
      <c r="O4888"/>
      <c r="P4888"/>
      <c r="Q4888"/>
      <c r="R4888"/>
      <c r="S4888"/>
      <c r="T4888"/>
      <c r="U4888"/>
      <c r="V4888"/>
    </row>
    <row r="4889" spans="1:22" x14ac:dyDescent="0.2">
      <c r="A4889"/>
      <c r="B4889"/>
      <c r="D4889"/>
      <c r="F4889"/>
      <c r="G4889"/>
      <c r="H4889"/>
      <c r="I4889"/>
      <c r="J4889"/>
      <c r="K4889"/>
      <c r="L4889"/>
      <c r="M4889"/>
      <c r="N4889"/>
      <c r="O4889"/>
      <c r="P4889"/>
      <c r="Q4889"/>
      <c r="R4889"/>
      <c r="S4889"/>
      <c r="T4889"/>
      <c r="U4889"/>
      <c r="V4889"/>
    </row>
    <row r="4890" spans="1:22" x14ac:dyDescent="0.2">
      <c r="A4890"/>
      <c r="B4890"/>
      <c r="D4890"/>
      <c r="F4890"/>
      <c r="G4890"/>
      <c r="H4890"/>
      <c r="I4890"/>
      <c r="J4890"/>
      <c r="K4890"/>
      <c r="L4890"/>
      <c r="M4890"/>
      <c r="N4890"/>
      <c r="O4890"/>
      <c r="P4890"/>
      <c r="Q4890"/>
      <c r="R4890"/>
      <c r="S4890"/>
      <c r="T4890"/>
      <c r="U4890"/>
      <c r="V4890"/>
    </row>
    <row r="4891" spans="1:22" x14ac:dyDescent="0.2">
      <c r="A4891"/>
      <c r="B4891"/>
      <c r="D4891"/>
      <c r="F4891"/>
      <c r="G4891"/>
      <c r="H4891"/>
      <c r="I4891"/>
      <c r="J4891"/>
      <c r="K4891"/>
      <c r="L4891"/>
      <c r="M4891"/>
      <c r="N4891"/>
      <c r="O4891"/>
      <c r="P4891"/>
      <c r="Q4891"/>
      <c r="R4891"/>
      <c r="S4891"/>
      <c r="T4891"/>
      <c r="U4891"/>
      <c r="V4891"/>
    </row>
    <row r="4892" spans="1:22" x14ac:dyDescent="0.2">
      <c r="A4892"/>
      <c r="B4892"/>
      <c r="D4892"/>
      <c r="F4892"/>
      <c r="G4892"/>
      <c r="H4892"/>
      <c r="I4892"/>
      <c r="J4892"/>
      <c r="K4892"/>
      <c r="L4892"/>
      <c r="M4892"/>
      <c r="N4892"/>
      <c r="O4892"/>
      <c r="P4892"/>
      <c r="Q4892"/>
      <c r="R4892"/>
      <c r="S4892"/>
      <c r="T4892"/>
      <c r="U4892"/>
      <c r="V4892"/>
    </row>
    <row r="4893" spans="1:22" x14ac:dyDescent="0.2">
      <c r="A4893"/>
      <c r="B4893"/>
      <c r="D4893"/>
      <c r="F4893"/>
      <c r="G4893"/>
      <c r="H4893"/>
      <c r="I4893"/>
      <c r="J4893"/>
      <c r="K4893"/>
      <c r="L4893"/>
      <c r="M4893"/>
      <c r="N4893"/>
      <c r="O4893"/>
      <c r="P4893"/>
      <c r="Q4893"/>
      <c r="R4893"/>
      <c r="S4893"/>
      <c r="T4893"/>
      <c r="U4893"/>
      <c r="V4893"/>
    </row>
    <row r="4894" spans="1:22" x14ac:dyDescent="0.2">
      <c r="A4894"/>
      <c r="B4894"/>
      <c r="D4894"/>
      <c r="F4894"/>
      <c r="G4894"/>
      <c r="H4894"/>
      <c r="I4894"/>
      <c r="J4894"/>
      <c r="K4894"/>
      <c r="L4894"/>
      <c r="M4894"/>
      <c r="N4894"/>
      <c r="O4894"/>
      <c r="P4894"/>
      <c r="Q4894"/>
      <c r="R4894"/>
      <c r="S4894"/>
      <c r="T4894"/>
      <c r="U4894"/>
      <c r="V4894"/>
    </row>
    <row r="4895" spans="1:22" x14ac:dyDescent="0.2">
      <c r="A4895"/>
      <c r="B4895"/>
      <c r="D4895"/>
      <c r="F4895"/>
      <c r="G4895"/>
      <c r="H4895"/>
      <c r="I4895"/>
      <c r="J4895"/>
      <c r="K4895"/>
      <c r="L4895"/>
      <c r="M4895"/>
      <c r="N4895"/>
      <c r="O4895"/>
      <c r="P4895"/>
      <c r="Q4895"/>
      <c r="R4895"/>
      <c r="S4895"/>
      <c r="T4895"/>
      <c r="U4895"/>
      <c r="V4895"/>
    </row>
    <row r="4896" spans="1:22" x14ac:dyDescent="0.2">
      <c r="A4896"/>
      <c r="B4896"/>
      <c r="D4896"/>
      <c r="F4896"/>
      <c r="G4896"/>
      <c r="H4896"/>
      <c r="I4896"/>
      <c r="J4896"/>
      <c r="K4896"/>
      <c r="L4896"/>
      <c r="M4896"/>
      <c r="N4896"/>
      <c r="O4896"/>
      <c r="P4896"/>
      <c r="Q4896"/>
      <c r="R4896"/>
      <c r="S4896"/>
      <c r="T4896"/>
      <c r="U4896"/>
      <c r="V4896"/>
    </row>
    <row r="4897" spans="1:22" x14ac:dyDescent="0.2">
      <c r="A4897"/>
      <c r="B4897"/>
      <c r="D4897"/>
      <c r="F4897"/>
      <c r="G4897"/>
      <c r="H4897"/>
      <c r="I4897"/>
      <c r="J4897"/>
      <c r="K4897"/>
      <c r="L4897"/>
      <c r="M4897"/>
      <c r="N4897"/>
      <c r="O4897"/>
      <c r="P4897"/>
      <c r="Q4897"/>
      <c r="R4897"/>
      <c r="S4897"/>
      <c r="T4897"/>
      <c r="U4897"/>
      <c r="V4897"/>
    </row>
    <row r="4898" spans="1:22" x14ac:dyDescent="0.2">
      <c r="A4898"/>
      <c r="B4898"/>
      <c r="D4898"/>
      <c r="F4898"/>
      <c r="G4898"/>
      <c r="H4898"/>
      <c r="I4898"/>
      <c r="J4898"/>
      <c r="K4898"/>
      <c r="L4898"/>
      <c r="M4898"/>
      <c r="N4898"/>
      <c r="O4898"/>
      <c r="P4898"/>
      <c r="Q4898"/>
      <c r="R4898"/>
      <c r="S4898"/>
      <c r="T4898"/>
      <c r="U4898"/>
      <c r="V4898"/>
    </row>
    <row r="4899" spans="1:22" x14ac:dyDescent="0.2">
      <c r="A4899"/>
      <c r="B4899"/>
      <c r="D4899"/>
      <c r="F4899"/>
      <c r="G4899"/>
      <c r="H4899"/>
      <c r="I4899"/>
      <c r="J4899"/>
      <c r="K4899"/>
      <c r="L4899"/>
      <c r="M4899"/>
      <c r="N4899"/>
      <c r="O4899"/>
      <c r="P4899"/>
      <c r="Q4899"/>
      <c r="R4899"/>
      <c r="S4899"/>
      <c r="T4899"/>
      <c r="U4899"/>
      <c r="V4899"/>
    </row>
    <row r="4900" spans="1:22" x14ac:dyDescent="0.2">
      <c r="A4900"/>
      <c r="B4900"/>
      <c r="D4900"/>
      <c r="F4900"/>
      <c r="G4900"/>
      <c r="H4900"/>
      <c r="I4900"/>
      <c r="J4900"/>
      <c r="K4900"/>
      <c r="L4900"/>
      <c r="M4900"/>
      <c r="N4900"/>
      <c r="O4900"/>
      <c r="P4900"/>
      <c r="Q4900"/>
      <c r="R4900"/>
      <c r="S4900"/>
      <c r="T4900"/>
      <c r="U4900"/>
      <c r="V4900"/>
    </row>
    <row r="4901" spans="1:22" x14ac:dyDescent="0.2">
      <c r="A4901"/>
      <c r="B4901"/>
      <c r="D4901"/>
      <c r="F4901"/>
      <c r="G4901"/>
      <c r="H4901"/>
      <c r="I4901"/>
      <c r="J4901"/>
      <c r="K4901"/>
      <c r="L4901"/>
      <c r="M4901"/>
      <c r="N4901"/>
      <c r="O4901"/>
      <c r="P4901"/>
      <c r="Q4901"/>
      <c r="R4901"/>
      <c r="S4901"/>
      <c r="T4901"/>
      <c r="U4901"/>
      <c r="V4901"/>
    </row>
    <row r="4902" spans="1:22" x14ac:dyDescent="0.2">
      <c r="A4902"/>
      <c r="B4902"/>
      <c r="D4902"/>
      <c r="F4902"/>
      <c r="G4902"/>
      <c r="H4902"/>
      <c r="I4902"/>
      <c r="J4902"/>
      <c r="K4902"/>
      <c r="L4902"/>
      <c r="M4902"/>
      <c r="N4902"/>
      <c r="O4902"/>
      <c r="P4902"/>
      <c r="Q4902"/>
      <c r="R4902"/>
      <c r="S4902"/>
      <c r="T4902"/>
      <c r="U4902"/>
      <c r="V4902"/>
    </row>
    <row r="4903" spans="1:22" x14ac:dyDescent="0.2">
      <c r="A4903"/>
      <c r="B4903"/>
      <c r="D4903"/>
      <c r="F4903"/>
      <c r="G4903"/>
      <c r="H4903"/>
      <c r="I4903"/>
      <c r="J4903"/>
      <c r="K4903"/>
      <c r="L4903"/>
      <c r="M4903"/>
      <c r="N4903"/>
      <c r="O4903"/>
      <c r="P4903"/>
      <c r="Q4903"/>
      <c r="R4903"/>
      <c r="S4903"/>
      <c r="T4903"/>
      <c r="U4903"/>
      <c r="V4903"/>
    </row>
    <row r="4904" spans="1:22" x14ac:dyDescent="0.2">
      <c r="A4904"/>
      <c r="B4904"/>
      <c r="D4904"/>
      <c r="F4904"/>
      <c r="G4904"/>
      <c r="H4904"/>
      <c r="I4904"/>
      <c r="J4904"/>
      <c r="K4904"/>
      <c r="L4904"/>
      <c r="M4904"/>
      <c r="N4904"/>
      <c r="O4904"/>
      <c r="P4904"/>
      <c r="Q4904"/>
      <c r="R4904"/>
      <c r="S4904"/>
      <c r="T4904"/>
      <c r="U4904"/>
      <c r="V4904"/>
    </row>
    <row r="4905" spans="1:22" x14ac:dyDescent="0.2">
      <c r="A4905"/>
      <c r="B4905"/>
      <c r="D4905"/>
      <c r="F4905"/>
      <c r="G4905"/>
      <c r="H4905"/>
      <c r="I4905"/>
      <c r="J4905"/>
      <c r="K4905"/>
      <c r="L4905"/>
      <c r="M4905"/>
      <c r="N4905"/>
      <c r="O4905"/>
      <c r="P4905"/>
      <c r="Q4905"/>
      <c r="R4905"/>
      <c r="S4905"/>
      <c r="T4905"/>
      <c r="U4905"/>
      <c r="V4905"/>
    </row>
    <row r="4906" spans="1:22" x14ac:dyDescent="0.2">
      <c r="A4906"/>
      <c r="B4906"/>
      <c r="D4906"/>
      <c r="F4906"/>
      <c r="G4906"/>
      <c r="H4906"/>
      <c r="I4906"/>
      <c r="J4906"/>
      <c r="K4906"/>
      <c r="L4906"/>
      <c r="M4906"/>
      <c r="N4906"/>
      <c r="O4906"/>
      <c r="P4906"/>
      <c r="Q4906"/>
      <c r="R4906"/>
      <c r="S4906"/>
      <c r="T4906"/>
      <c r="U4906"/>
      <c r="V4906"/>
    </row>
    <row r="4907" spans="1:22" x14ac:dyDescent="0.2">
      <c r="A4907"/>
      <c r="B4907"/>
      <c r="D4907"/>
      <c r="F4907"/>
      <c r="G4907"/>
      <c r="H4907"/>
      <c r="I4907"/>
      <c r="J4907"/>
      <c r="K4907"/>
      <c r="L4907"/>
      <c r="M4907"/>
      <c r="N4907"/>
      <c r="O4907"/>
      <c r="P4907"/>
      <c r="Q4907"/>
      <c r="R4907"/>
      <c r="S4907"/>
      <c r="T4907"/>
      <c r="U4907"/>
      <c r="V4907"/>
    </row>
    <row r="4908" spans="1:22" x14ac:dyDescent="0.2">
      <c r="A4908"/>
      <c r="B4908"/>
      <c r="D4908"/>
      <c r="F4908"/>
      <c r="G4908"/>
      <c r="H4908"/>
      <c r="I4908"/>
      <c r="J4908"/>
      <c r="K4908"/>
      <c r="L4908"/>
      <c r="M4908"/>
      <c r="N4908"/>
      <c r="O4908"/>
      <c r="P4908"/>
      <c r="Q4908"/>
      <c r="R4908"/>
      <c r="S4908"/>
      <c r="T4908"/>
      <c r="U4908"/>
      <c r="V4908"/>
    </row>
    <row r="4909" spans="1:22" x14ac:dyDescent="0.2">
      <c r="A4909"/>
      <c r="B4909"/>
      <c r="D4909"/>
      <c r="F4909"/>
      <c r="G4909"/>
      <c r="H4909"/>
      <c r="I4909"/>
      <c r="J4909"/>
      <c r="K4909"/>
      <c r="L4909"/>
      <c r="M4909"/>
      <c r="N4909"/>
      <c r="O4909"/>
      <c r="P4909"/>
      <c r="Q4909"/>
      <c r="R4909"/>
      <c r="S4909"/>
      <c r="T4909"/>
      <c r="U4909"/>
      <c r="V4909"/>
    </row>
    <row r="4910" spans="1:22" x14ac:dyDescent="0.2">
      <c r="A4910"/>
      <c r="B4910"/>
      <c r="D4910"/>
      <c r="F4910"/>
      <c r="G4910"/>
      <c r="H4910"/>
      <c r="I4910"/>
      <c r="J4910"/>
      <c r="K4910"/>
      <c r="L4910"/>
      <c r="M4910"/>
      <c r="N4910"/>
      <c r="O4910"/>
      <c r="P4910"/>
      <c r="Q4910"/>
      <c r="R4910"/>
      <c r="S4910"/>
      <c r="T4910"/>
      <c r="U4910"/>
      <c r="V4910"/>
    </row>
    <row r="4911" spans="1:22" x14ac:dyDescent="0.2">
      <c r="A4911"/>
      <c r="B4911"/>
      <c r="D4911"/>
      <c r="F4911"/>
      <c r="G4911"/>
      <c r="H4911"/>
      <c r="I4911"/>
      <c r="J4911"/>
      <c r="K4911"/>
      <c r="L4911"/>
      <c r="M4911"/>
      <c r="N4911"/>
      <c r="O4911"/>
      <c r="P4911"/>
      <c r="Q4911"/>
      <c r="R4911"/>
      <c r="S4911"/>
      <c r="T4911"/>
      <c r="U4911"/>
      <c r="V4911"/>
    </row>
    <row r="4912" spans="1:22" x14ac:dyDescent="0.2">
      <c r="A4912"/>
      <c r="B4912"/>
      <c r="D4912"/>
      <c r="F4912"/>
      <c r="G4912"/>
      <c r="H4912"/>
      <c r="I4912"/>
      <c r="J4912"/>
      <c r="K4912"/>
      <c r="L4912"/>
      <c r="M4912"/>
      <c r="N4912"/>
      <c r="O4912"/>
      <c r="P4912"/>
      <c r="Q4912"/>
      <c r="R4912"/>
      <c r="S4912"/>
      <c r="T4912"/>
      <c r="U4912"/>
      <c r="V4912"/>
    </row>
    <row r="4913" spans="1:22" x14ac:dyDescent="0.2">
      <c r="A4913"/>
      <c r="B4913"/>
      <c r="D4913"/>
      <c r="F4913"/>
      <c r="G4913"/>
      <c r="H4913"/>
      <c r="I4913"/>
      <c r="J4913"/>
      <c r="K4913"/>
      <c r="L4913"/>
      <c r="M4913"/>
      <c r="N4913"/>
      <c r="O4913"/>
      <c r="P4913"/>
      <c r="Q4913"/>
      <c r="R4913"/>
      <c r="S4913"/>
      <c r="T4913"/>
      <c r="U4913"/>
      <c r="V4913"/>
    </row>
    <row r="4914" spans="1:22" x14ac:dyDescent="0.2">
      <c r="A4914"/>
      <c r="B4914"/>
      <c r="D4914"/>
      <c r="F4914"/>
      <c r="G4914"/>
      <c r="H4914"/>
      <c r="I4914"/>
      <c r="J4914"/>
      <c r="K4914"/>
      <c r="L4914"/>
      <c r="M4914"/>
      <c r="N4914"/>
      <c r="O4914"/>
      <c r="P4914"/>
      <c r="Q4914"/>
      <c r="R4914"/>
      <c r="S4914"/>
      <c r="T4914"/>
      <c r="U4914"/>
      <c r="V4914"/>
    </row>
    <row r="4915" spans="1:22" x14ac:dyDescent="0.2">
      <c r="A4915"/>
      <c r="B4915"/>
      <c r="D4915"/>
      <c r="F4915"/>
      <c r="G4915"/>
      <c r="H4915"/>
      <c r="I4915"/>
      <c r="J4915"/>
      <c r="K4915"/>
      <c r="L4915"/>
      <c r="M4915"/>
      <c r="N4915"/>
      <c r="O4915"/>
      <c r="P4915"/>
      <c r="Q4915"/>
      <c r="R4915"/>
      <c r="S4915"/>
      <c r="T4915"/>
      <c r="U4915"/>
      <c r="V4915"/>
    </row>
    <row r="4916" spans="1:22" x14ac:dyDescent="0.2">
      <c r="A4916"/>
      <c r="B4916"/>
      <c r="D4916"/>
      <c r="F4916"/>
      <c r="G4916"/>
      <c r="H4916"/>
      <c r="I4916"/>
      <c r="J4916"/>
      <c r="K4916"/>
      <c r="L4916"/>
      <c r="M4916"/>
      <c r="N4916"/>
      <c r="O4916"/>
      <c r="P4916"/>
      <c r="Q4916"/>
      <c r="R4916"/>
      <c r="S4916"/>
      <c r="T4916"/>
      <c r="U4916"/>
      <c r="V4916"/>
    </row>
    <row r="4917" spans="1:22" x14ac:dyDescent="0.2">
      <c r="A4917"/>
      <c r="B4917"/>
      <c r="D4917"/>
      <c r="F4917"/>
      <c r="G4917"/>
      <c r="H4917"/>
      <c r="I4917"/>
      <c r="J4917"/>
      <c r="K4917"/>
      <c r="L4917"/>
      <c r="M4917"/>
      <c r="N4917"/>
      <c r="O4917"/>
      <c r="P4917"/>
      <c r="Q4917"/>
      <c r="R4917"/>
      <c r="S4917"/>
      <c r="T4917"/>
      <c r="U4917"/>
      <c r="V4917"/>
    </row>
    <row r="4918" spans="1:22" x14ac:dyDescent="0.2">
      <c r="A4918"/>
      <c r="B4918"/>
      <c r="D4918"/>
      <c r="F4918"/>
      <c r="G4918"/>
      <c r="H4918"/>
      <c r="I4918"/>
      <c r="J4918"/>
      <c r="K4918"/>
      <c r="L4918"/>
      <c r="M4918"/>
      <c r="N4918"/>
      <c r="O4918"/>
      <c r="P4918"/>
      <c r="Q4918"/>
      <c r="R4918"/>
      <c r="S4918"/>
      <c r="T4918"/>
      <c r="U4918"/>
      <c r="V4918"/>
    </row>
    <row r="4919" spans="1:22" x14ac:dyDescent="0.2">
      <c r="A4919"/>
      <c r="B4919"/>
      <c r="D4919"/>
      <c r="F4919"/>
      <c r="G4919"/>
      <c r="H4919"/>
      <c r="I4919"/>
      <c r="J4919"/>
      <c r="K4919"/>
      <c r="L4919"/>
      <c r="M4919"/>
      <c r="N4919"/>
      <c r="O4919"/>
      <c r="P4919"/>
      <c r="Q4919"/>
      <c r="R4919"/>
      <c r="S4919"/>
      <c r="T4919"/>
      <c r="U4919"/>
      <c r="V4919"/>
    </row>
    <row r="4920" spans="1:22" x14ac:dyDescent="0.2">
      <c r="A4920"/>
      <c r="B4920"/>
      <c r="D4920"/>
      <c r="F4920"/>
      <c r="G4920"/>
      <c r="H4920"/>
      <c r="I4920"/>
      <c r="J4920"/>
      <c r="K4920"/>
      <c r="L4920"/>
      <c r="M4920"/>
      <c r="N4920"/>
      <c r="O4920"/>
      <c r="P4920"/>
      <c r="Q4920"/>
      <c r="R4920"/>
      <c r="S4920"/>
      <c r="T4920"/>
      <c r="U4920"/>
      <c r="V4920"/>
    </row>
    <row r="4921" spans="1:22" x14ac:dyDescent="0.2">
      <c r="A4921"/>
      <c r="B4921"/>
      <c r="D4921"/>
      <c r="F4921"/>
      <c r="G4921"/>
      <c r="H4921"/>
      <c r="I4921"/>
      <c r="J4921"/>
      <c r="K4921"/>
      <c r="L4921"/>
      <c r="M4921"/>
      <c r="N4921"/>
      <c r="O4921"/>
      <c r="P4921"/>
      <c r="Q4921"/>
      <c r="R4921"/>
      <c r="S4921"/>
      <c r="T4921"/>
      <c r="U4921"/>
      <c r="V4921"/>
    </row>
    <row r="4922" spans="1:22" x14ac:dyDescent="0.2">
      <c r="A4922"/>
      <c r="B4922"/>
      <c r="D4922"/>
      <c r="F4922"/>
      <c r="G4922"/>
      <c r="H4922"/>
      <c r="I4922"/>
      <c r="J4922"/>
      <c r="K4922"/>
      <c r="L4922"/>
      <c r="M4922"/>
      <c r="N4922"/>
      <c r="O4922"/>
      <c r="P4922"/>
      <c r="Q4922"/>
      <c r="R4922"/>
      <c r="S4922"/>
      <c r="T4922"/>
      <c r="U4922"/>
      <c r="V4922"/>
    </row>
    <row r="4923" spans="1:22" x14ac:dyDescent="0.2">
      <c r="A4923"/>
      <c r="B4923"/>
      <c r="D4923"/>
      <c r="F4923"/>
      <c r="G4923"/>
      <c r="H4923"/>
      <c r="I4923"/>
      <c r="J4923"/>
      <c r="K4923"/>
      <c r="L4923"/>
      <c r="M4923"/>
      <c r="N4923"/>
      <c r="O4923"/>
      <c r="P4923"/>
      <c r="Q4923"/>
      <c r="R4923"/>
      <c r="S4923"/>
      <c r="T4923"/>
      <c r="U4923"/>
      <c r="V4923"/>
    </row>
    <row r="4924" spans="1:22" x14ac:dyDescent="0.2">
      <c r="A4924"/>
      <c r="B4924"/>
      <c r="D4924"/>
      <c r="F4924"/>
      <c r="G4924"/>
      <c r="H4924"/>
      <c r="I4924"/>
      <c r="J4924"/>
      <c r="K4924"/>
      <c r="L4924"/>
      <c r="M4924"/>
      <c r="N4924"/>
      <c r="O4924"/>
      <c r="P4924"/>
      <c r="Q4924"/>
      <c r="R4924"/>
      <c r="S4924"/>
      <c r="T4924"/>
      <c r="U4924"/>
      <c r="V4924"/>
    </row>
    <row r="4925" spans="1:22" x14ac:dyDescent="0.2">
      <c r="A4925"/>
      <c r="B4925"/>
      <c r="D4925"/>
      <c r="F4925"/>
      <c r="G4925"/>
      <c r="H4925"/>
      <c r="I4925"/>
      <c r="J4925"/>
      <c r="K4925"/>
      <c r="L4925"/>
      <c r="M4925"/>
      <c r="N4925"/>
      <c r="O4925"/>
      <c r="P4925"/>
      <c r="Q4925"/>
      <c r="R4925"/>
      <c r="S4925"/>
      <c r="T4925"/>
      <c r="U4925"/>
      <c r="V4925"/>
    </row>
    <row r="4926" spans="1:22" x14ac:dyDescent="0.2">
      <c r="A4926"/>
      <c r="B4926"/>
      <c r="D4926"/>
      <c r="F4926"/>
      <c r="G4926"/>
      <c r="H4926"/>
      <c r="I4926"/>
      <c r="J4926"/>
      <c r="K4926"/>
      <c r="L4926"/>
      <c r="M4926"/>
      <c r="N4926"/>
      <c r="O4926"/>
      <c r="P4926"/>
      <c r="Q4926"/>
      <c r="R4926"/>
      <c r="S4926"/>
      <c r="T4926"/>
      <c r="U4926"/>
      <c r="V4926"/>
    </row>
    <row r="4927" spans="1:22" x14ac:dyDescent="0.2">
      <c r="A4927"/>
      <c r="B4927"/>
      <c r="D4927"/>
      <c r="F4927"/>
      <c r="G4927"/>
      <c r="H4927"/>
      <c r="I4927"/>
      <c r="J4927"/>
      <c r="K4927"/>
      <c r="L4927"/>
      <c r="M4927"/>
      <c r="N4927"/>
      <c r="O4927"/>
      <c r="P4927"/>
      <c r="Q4927"/>
      <c r="R4927"/>
      <c r="S4927"/>
      <c r="T4927"/>
      <c r="U4927"/>
      <c r="V4927"/>
    </row>
    <row r="4928" spans="1:22" x14ac:dyDescent="0.2">
      <c r="A4928"/>
      <c r="B4928"/>
      <c r="D4928"/>
      <c r="F4928"/>
      <c r="G4928"/>
      <c r="H4928"/>
      <c r="I4928"/>
      <c r="J4928"/>
      <c r="K4928"/>
      <c r="L4928"/>
      <c r="M4928"/>
      <c r="N4928"/>
      <c r="O4928"/>
      <c r="P4928"/>
      <c r="Q4928"/>
      <c r="R4928"/>
      <c r="S4928"/>
      <c r="T4928"/>
      <c r="U4928"/>
      <c r="V4928"/>
    </row>
    <row r="4929" spans="1:22" x14ac:dyDescent="0.2">
      <c r="A4929"/>
      <c r="B4929"/>
      <c r="D4929"/>
      <c r="F4929"/>
      <c r="G4929"/>
      <c r="H4929"/>
      <c r="I4929"/>
      <c r="J4929"/>
      <c r="K4929"/>
      <c r="L4929"/>
      <c r="M4929"/>
      <c r="N4929"/>
      <c r="O4929"/>
      <c r="P4929"/>
      <c r="Q4929"/>
      <c r="R4929"/>
      <c r="S4929"/>
      <c r="T4929"/>
      <c r="U4929"/>
      <c r="V4929"/>
    </row>
    <row r="4930" spans="1:22" x14ac:dyDescent="0.2">
      <c r="A4930"/>
      <c r="B4930"/>
      <c r="D4930"/>
      <c r="F4930"/>
      <c r="G4930"/>
      <c r="H4930"/>
      <c r="I4930"/>
      <c r="J4930"/>
      <c r="K4930"/>
      <c r="L4930"/>
      <c r="M4930"/>
      <c r="N4930"/>
      <c r="O4930"/>
      <c r="P4930"/>
      <c r="Q4930"/>
      <c r="R4930"/>
      <c r="S4930"/>
      <c r="T4930"/>
      <c r="U4930"/>
      <c r="V4930"/>
    </row>
    <row r="4931" spans="1:22" x14ac:dyDescent="0.2">
      <c r="A4931"/>
      <c r="B4931"/>
      <c r="D4931"/>
      <c r="F4931"/>
      <c r="G4931"/>
      <c r="H4931"/>
      <c r="I4931"/>
      <c r="J4931"/>
      <c r="K4931"/>
      <c r="L4931"/>
      <c r="M4931"/>
      <c r="N4931"/>
      <c r="O4931"/>
      <c r="P4931"/>
      <c r="Q4931"/>
      <c r="R4931"/>
      <c r="S4931"/>
      <c r="T4931"/>
      <c r="U4931"/>
      <c r="V4931"/>
    </row>
    <row r="4932" spans="1:22" x14ac:dyDescent="0.2">
      <c r="A4932"/>
      <c r="B4932"/>
      <c r="D4932"/>
      <c r="F4932"/>
      <c r="G4932"/>
      <c r="H4932"/>
      <c r="I4932"/>
      <c r="J4932"/>
      <c r="K4932"/>
      <c r="L4932"/>
      <c r="M4932"/>
      <c r="N4932"/>
      <c r="O4932"/>
      <c r="P4932"/>
      <c r="Q4932"/>
      <c r="R4932"/>
      <c r="S4932"/>
      <c r="T4932"/>
      <c r="U4932"/>
      <c r="V4932"/>
    </row>
    <row r="4933" spans="1:22" x14ac:dyDescent="0.2">
      <c r="A4933"/>
      <c r="B4933"/>
      <c r="D4933"/>
      <c r="F4933"/>
      <c r="G4933"/>
      <c r="H4933"/>
      <c r="I4933"/>
      <c r="J4933"/>
      <c r="K4933"/>
      <c r="L4933"/>
      <c r="M4933"/>
      <c r="N4933"/>
      <c r="O4933"/>
      <c r="P4933"/>
      <c r="Q4933"/>
      <c r="R4933"/>
      <c r="S4933"/>
      <c r="T4933"/>
      <c r="U4933"/>
      <c r="V4933"/>
    </row>
    <row r="4934" spans="1:22" x14ac:dyDescent="0.2">
      <c r="A4934"/>
      <c r="B4934"/>
      <c r="D4934"/>
      <c r="F4934"/>
      <c r="G4934"/>
      <c r="H4934"/>
      <c r="I4934"/>
      <c r="J4934"/>
      <c r="K4934"/>
      <c r="L4934"/>
      <c r="M4934"/>
      <c r="N4934"/>
      <c r="O4934"/>
      <c r="P4934"/>
      <c r="Q4934"/>
      <c r="R4934"/>
      <c r="S4934"/>
      <c r="T4934"/>
      <c r="U4934"/>
      <c r="V4934"/>
    </row>
    <row r="4935" spans="1:22" x14ac:dyDescent="0.2">
      <c r="A4935"/>
      <c r="B4935"/>
      <c r="D4935"/>
      <c r="F4935"/>
      <c r="G4935"/>
      <c r="H4935"/>
      <c r="I4935"/>
      <c r="J4935"/>
      <c r="K4935"/>
      <c r="L4935"/>
      <c r="M4935"/>
      <c r="N4935"/>
      <c r="O4935"/>
      <c r="P4935"/>
      <c r="Q4935"/>
      <c r="R4935"/>
      <c r="S4935"/>
      <c r="T4935"/>
      <c r="U4935"/>
      <c r="V4935"/>
    </row>
    <row r="4936" spans="1:22" x14ac:dyDescent="0.2">
      <c r="A4936"/>
      <c r="B4936"/>
      <c r="D4936"/>
      <c r="F4936"/>
      <c r="G4936"/>
      <c r="H4936"/>
      <c r="I4936"/>
      <c r="J4936"/>
      <c r="K4936"/>
      <c r="L4936"/>
      <c r="M4936"/>
      <c r="N4936"/>
      <c r="O4936"/>
      <c r="P4936"/>
      <c r="Q4936"/>
      <c r="R4936"/>
      <c r="S4936"/>
      <c r="T4936"/>
      <c r="U4936"/>
      <c r="V4936"/>
    </row>
    <row r="4937" spans="1:22" x14ac:dyDescent="0.2">
      <c r="A4937"/>
      <c r="B4937"/>
      <c r="D4937"/>
      <c r="F4937"/>
      <c r="G4937"/>
      <c r="H4937"/>
      <c r="I4937"/>
      <c r="J4937"/>
      <c r="K4937"/>
      <c r="L4937"/>
      <c r="M4937"/>
      <c r="N4937"/>
      <c r="O4937"/>
      <c r="P4937"/>
      <c r="Q4937"/>
      <c r="R4937"/>
      <c r="S4937"/>
      <c r="T4937"/>
      <c r="U4937"/>
      <c r="V4937"/>
    </row>
    <row r="4938" spans="1:22" x14ac:dyDescent="0.2">
      <c r="A4938"/>
      <c r="B4938"/>
      <c r="D4938"/>
      <c r="F4938"/>
      <c r="G4938"/>
      <c r="H4938"/>
      <c r="I4938"/>
      <c r="J4938"/>
      <c r="K4938"/>
      <c r="L4938"/>
      <c r="M4938"/>
      <c r="N4938"/>
      <c r="O4938"/>
      <c r="P4938"/>
      <c r="Q4938"/>
      <c r="R4938"/>
      <c r="S4938"/>
      <c r="T4938"/>
      <c r="U4938"/>
      <c r="V4938"/>
    </row>
    <row r="4939" spans="1:22" x14ac:dyDescent="0.2">
      <c r="A4939"/>
      <c r="B4939"/>
      <c r="D4939"/>
      <c r="F4939"/>
      <c r="G4939"/>
      <c r="H4939"/>
      <c r="I4939"/>
      <c r="J4939"/>
      <c r="K4939"/>
      <c r="L4939"/>
      <c r="M4939"/>
      <c r="N4939"/>
      <c r="O4939"/>
      <c r="P4939"/>
      <c r="Q4939"/>
      <c r="R4939"/>
      <c r="S4939"/>
      <c r="T4939"/>
      <c r="U4939"/>
      <c r="V4939"/>
    </row>
    <row r="4940" spans="1:22" x14ac:dyDescent="0.2">
      <c r="A4940"/>
      <c r="B4940"/>
      <c r="D4940"/>
      <c r="F4940"/>
      <c r="G4940"/>
      <c r="H4940"/>
      <c r="I4940"/>
      <c r="J4940"/>
      <c r="K4940"/>
      <c r="L4940"/>
      <c r="M4940"/>
      <c r="N4940"/>
      <c r="O4940"/>
      <c r="P4940"/>
      <c r="Q4940"/>
      <c r="R4940"/>
      <c r="S4940"/>
      <c r="T4940"/>
      <c r="U4940"/>
      <c r="V4940"/>
    </row>
    <row r="4941" spans="1:22" x14ac:dyDescent="0.2">
      <c r="A4941"/>
      <c r="B4941"/>
      <c r="D4941"/>
      <c r="F4941"/>
      <c r="G4941"/>
      <c r="H4941"/>
      <c r="I4941"/>
      <c r="J4941"/>
      <c r="K4941"/>
      <c r="L4941"/>
      <c r="M4941"/>
      <c r="N4941"/>
      <c r="O4941"/>
      <c r="P4941"/>
      <c r="Q4941"/>
      <c r="R4941"/>
      <c r="S4941"/>
      <c r="T4941"/>
      <c r="U4941"/>
      <c r="V4941"/>
    </row>
    <row r="4942" spans="1:22" x14ac:dyDescent="0.2">
      <c r="A4942"/>
      <c r="B4942"/>
      <c r="D4942"/>
      <c r="F4942"/>
      <c r="G4942"/>
      <c r="H4942"/>
      <c r="I4942"/>
      <c r="J4942"/>
      <c r="K4942"/>
      <c r="L4942"/>
      <c r="M4942"/>
      <c r="N4942"/>
      <c r="O4942"/>
      <c r="P4942"/>
      <c r="Q4942"/>
      <c r="R4942"/>
      <c r="S4942"/>
      <c r="T4942"/>
      <c r="U4942"/>
      <c r="V4942"/>
    </row>
    <row r="4943" spans="1:22" x14ac:dyDescent="0.2">
      <c r="A4943"/>
      <c r="B4943"/>
      <c r="D4943"/>
      <c r="F4943"/>
      <c r="G4943"/>
      <c r="H4943"/>
      <c r="I4943"/>
      <c r="J4943"/>
      <c r="K4943"/>
      <c r="L4943"/>
      <c r="M4943"/>
      <c r="N4943"/>
      <c r="O4943"/>
      <c r="P4943"/>
      <c r="Q4943"/>
      <c r="R4943"/>
      <c r="S4943"/>
      <c r="T4943"/>
      <c r="U4943"/>
      <c r="V4943"/>
    </row>
    <row r="4944" spans="1:22" x14ac:dyDescent="0.2">
      <c r="A4944"/>
      <c r="B4944"/>
      <c r="D4944"/>
      <c r="F4944"/>
      <c r="G4944"/>
      <c r="H4944"/>
      <c r="I4944"/>
      <c r="J4944"/>
      <c r="K4944"/>
      <c r="L4944"/>
      <c r="M4944"/>
      <c r="N4944"/>
      <c r="O4944"/>
      <c r="P4944"/>
      <c r="Q4944"/>
      <c r="R4944"/>
      <c r="S4944"/>
      <c r="T4944"/>
      <c r="U4944"/>
      <c r="V4944"/>
    </row>
    <row r="4945" spans="1:22" x14ac:dyDescent="0.2">
      <c r="A4945"/>
      <c r="B4945"/>
      <c r="D4945"/>
      <c r="F4945"/>
      <c r="G4945"/>
      <c r="H4945"/>
      <c r="I4945"/>
      <c r="J4945"/>
      <c r="K4945"/>
      <c r="L4945"/>
      <c r="M4945"/>
      <c r="N4945"/>
      <c r="O4945"/>
      <c r="P4945"/>
      <c r="Q4945"/>
      <c r="R4945"/>
      <c r="S4945"/>
      <c r="T4945"/>
      <c r="U4945"/>
      <c r="V4945"/>
    </row>
    <row r="4946" spans="1:22" x14ac:dyDescent="0.2">
      <c r="A4946"/>
      <c r="B4946"/>
      <c r="D4946"/>
      <c r="F4946"/>
      <c r="G4946"/>
      <c r="H4946"/>
      <c r="I4946"/>
      <c r="J4946"/>
      <c r="K4946"/>
      <c r="L4946"/>
      <c r="M4946"/>
      <c r="N4946"/>
      <c r="O4946"/>
      <c r="P4946"/>
      <c r="Q4946"/>
      <c r="R4946"/>
      <c r="S4946"/>
      <c r="T4946"/>
      <c r="U4946"/>
      <c r="V4946"/>
    </row>
    <row r="4947" spans="1:22" x14ac:dyDescent="0.2">
      <c r="A4947"/>
      <c r="B4947"/>
      <c r="D4947"/>
      <c r="F4947"/>
      <c r="G4947"/>
      <c r="H4947"/>
      <c r="I4947"/>
      <c r="J4947"/>
      <c r="K4947"/>
      <c r="L4947"/>
      <c r="M4947"/>
      <c r="N4947"/>
      <c r="O4947"/>
      <c r="P4947"/>
      <c r="Q4947"/>
      <c r="R4947"/>
      <c r="S4947"/>
      <c r="T4947"/>
      <c r="U4947"/>
      <c r="V4947"/>
    </row>
    <row r="4948" spans="1:22" x14ac:dyDescent="0.2">
      <c r="A4948"/>
      <c r="B4948"/>
      <c r="D4948"/>
      <c r="F4948"/>
      <c r="G4948"/>
      <c r="H4948"/>
      <c r="I4948"/>
      <c r="J4948"/>
      <c r="K4948"/>
      <c r="L4948"/>
      <c r="M4948"/>
      <c r="N4948"/>
      <c r="O4948"/>
      <c r="P4948"/>
      <c r="Q4948"/>
      <c r="R4948"/>
      <c r="S4948"/>
      <c r="T4948"/>
      <c r="U4948"/>
      <c r="V4948"/>
    </row>
    <row r="4949" spans="1:22" x14ac:dyDescent="0.2">
      <c r="A4949"/>
      <c r="B4949"/>
      <c r="D4949"/>
      <c r="F4949"/>
      <c r="G4949"/>
      <c r="H4949"/>
      <c r="I4949"/>
      <c r="J4949"/>
      <c r="K4949"/>
      <c r="L4949"/>
      <c r="M4949"/>
      <c r="N4949"/>
      <c r="O4949"/>
      <c r="P4949"/>
      <c r="Q4949"/>
      <c r="R4949"/>
      <c r="S4949"/>
      <c r="T4949"/>
      <c r="U4949"/>
      <c r="V4949"/>
    </row>
    <row r="4950" spans="1:22" x14ac:dyDescent="0.2">
      <c r="A4950"/>
      <c r="B4950"/>
      <c r="D4950"/>
      <c r="F4950"/>
      <c r="G4950"/>
      <c r="H4950"/>
      <c r="I4950"/>
      <c r="J4950"/>
      <c r="K4950"/>
      <c r="L4950"/>
      <c r="M4950"/>
      <c r="N4950"/>
      <c r="O4950"/>
      <c r="P4950"/>
      <c r="Q4950"/>
      <c r="R4950"/>
      <c r="S4950"/>
      <c r="T4950"/>
      <c r="U4950"/>
      <c r="V4950"/>
    </row>
    <row r="4951" spans="1:22" x14ac:dyDescent="0.2">
      <c r="A4951"/>
      <c r="B4951"/>
      <c r="D4951"/>
      <c r="F4951"/>
      <c r="G4951"/>
      <c r="H4951"/>
      <c r="I4951"/>
      <c r="J4951"/>
      <c r="K4951"/>
      <c r="L4951"/>
      <c r="M4951"/>
      <c r="N4951"/>
      <c r="O4951"/>
      <c r="P4951"/>
      <c r="Q4951"/>
      <c r="R4951"/>
      <c r="S4951"/>
      <c r="T4951"/>
      <c r="U4951"/>
      <c r="V4951"/>
    </row>
    <row r="4952" spans="1:22" x14ac:dyDescent="0.2">
      <c r="A4952"/>
      <c r="B4952"/>
      <c r="D4952"/>
      <c r="F4952"/>
      <c r="G4952"/>
      <c r="H4952"/>
      <c r="I4952"/>
      <c r="J4952"/>
      <c r="K4952"/>
      <c r="L4952"/>
      <c r="M4952"/>
      <c r="N4952"/>
      <c r="O4952"/>
      <c r="P4952"/>
      <c r="Q4952"/>
      <c r="R4952"/>
      <c r="S4952"/>
      <c r="T4952"/>
      <c r="U4952"/>
      <c r="V4952"/>
    </row>
    <row r="4953" spans="1:22" x14ac:dyDescent="0.2">
      <c r="A4953"/>
      <c r="B4953"/>
      <c r="D4953"/>
      <c r="F4953"/>
      <c r="G4953"/>
      <c r="H4953"/>
      <c r="I4953"/>
      <c r="J4953"/>
      <c r="K4953"/>
      <c r="L4953"/>
      <c r="M4953"/>
      <c r="N4953"/>
      <c r="O4953"/>
      <c r="P4953"/>
      <c r="Q4953"/>
      <c r="R4953"/>
      <c r="S4953"/>
      <c r="T4953"/>
      <c r="U4953"/>
      <c r="V4953"/>
    </row>
    <row r="4954" spans="1:22" x14ac:dyDescent="0.2">
      <c r="A4954"/>
      <c r="B4954"/>
      <c r="D4954"/>
      <c r="F4954"/>
      <c r="G4954"/>
      <c r="H4954"/>
      <c r="I4954"/>
      <c r="J4954"/>
      <c r="K4954"/>
      <c r="L4954"/>
      <c r="M4954"/>
      <c r="N4954"/>
      <c r="O4954"/>
      <c r="P4954"/>
      <c r="Q4954"/>
      <c r="R4954"/>
      <c r="S4954"/>
      <c r="T4954"/>
      <c r="U4954"/>
      <c r="V4954"/>
    </row>
    <row r="4955" spans="1:22" x14ac:dyDescent="0.2">
      <c r="A4955"/>
      <c r="B4955"/>
      <c r="D4955"/>
      <c r="F4955"/>
      <c r="G4955"/>
      <c r="H4955"/>
      <c r="I4955"/>
      <c r="J4955"/>
      <c r="K4955"/>
      <c r="L4955"/>
      <c r="M4955"/>
      <c r="N4955"/>
      <c r="O4955"/>
      <c r="P4955"/>
      <c r="Q4955"/>
      <c r="R4955"/>
      <c r="S4955"/>
      <c r="T4955"/>
      <c r="U4955"/>
      <c r="V4955"/>
    </row>
    <row r="4956" spans="1:22" x14ac:dyDescent="0.2">
      <c r="A4956"/>
      <c r="B4956"/>
      <c r="D4956"/>
      <c r="F4956"/>
      <c r="G4956"/>
      <c r="H4956"/>
      <c r="I4956"/>
      <c r="J4956"/>
      <c r="K4956"/>
      <c r="L4956"/>
      <c r="M4956"/>
      <c r="N4956"/>
      <c r="O4956"/>
      <c r="P4956"/>
      <c r="Q4956"/>
      <c r="R4956"/>
      <c r="S4956"/>
      <c r="T4956"/>
      <c r="U4956"/>
      <c r="V4956"/>
    </row>
    <row r="4957" spans="1:22" x14ac:dyDescent="0.2">
      <c r="A4957"/>
      <c r="B4957"/>
      <c r="D4957"/>
      <c r="F4957"/>
      <c r="G4957"/>
      <c r="H4957"/>
      <c r="I4957"/>
      <c r="J4957"/>
      <c r="K4957"/>
      <c r="L4957"/>
      <c r="M4957"/>
      <c r="N4957"/>
      <c r="O4957"/>
      <c r="P4957"/>
      <c r="Q4957"/>
      <c r="R4957"/>
      <c r="S4957"/>
      <c r="T4957"/>
      <c r="U4957"/>
      <c r="V4957"/>
    </row>
    <row r="4958" spans="1:22" x14ac:dyDescent="0.2">
      <c r="A4958"/>
      <c r="B4958"/>
      <c r="D4958"/>
      <c r="F4958"/>
      <c r="G4958"/>
      <c r="H4958"/>
      <c r="I4958"/>
      <c r="J4958"/>
      <c r="K4958"/>
      <c r="L4958"/>
      <c r="M4958"/>
      <c r="N4958"/>
      <c r="O4958"/>
      <c r="P4958"/>
      <c r="Q4958"/>
      <c r="R4958"/>
      <c r="S4958"/>
      <c r="T4958"/>
      <c r="U4958"/>
      <c r="V4958"/>
    </row>
    <row r="4959" spans="1:22" x14ac:dyDescent="0.2">
      <c r="A4959"/>
      <c r="B4959"/>
      <c r="D4959"/>
      <c r="F4959"/>
      <c r="G4959"/>
      <c r="H4959"/>
      <c r="I4959"/>
      <c r="J4959"/>
      <c r="K4959"/>
      <c r="L4959"/>
      <c r="M4959"/>
      <c r="N4959"/>
      <c r="O4959"/>
      <c r="P4959"/>
      <c r="Q4959"/>
      <c r="R4959"/>
      <c r="S4959"/>
      <c r="T4959"/>
      <c r="U4959"/>
      <c r="V4959"/>
    </row>
    <row r="4960" spans="1:22" x14ac:dyDescent="0.2">
      <c r="A4960"/>
      <c r="B4960"/>
      <c r="D4960"/>
      <c r="F4960"/>
      <c r="G4960"/>
      <c r="H4960"/>
      <c r="I4960"/>
      <c r="J4960"/>
      <c r="K4960"/>
      <c r="L4960"/>
      <c r="M4960"/>
      <c r="N4960"/>
      <c r="O4960"/>
      <c r="P4960"/>
      <c r="Q4960"/>
      <c r="R4960"/>
      <c r="S4960"/>
      <c r="T4960"/>
      <c r="U4960"/>
      <c r="V4960"/>
    </row>
    <row r="4961" spans="1:22" x14ac:dyDescent="0.2">
      <c r="A4961"/>
      <c r="B4961"/>
      <c r="D4961"/>
      <c r="F4961"/>
      <c r="G4961"/>
      <c r="H4961"/>
      <c r="I4961"/>
      <c r="J4961"/>
      <c r="K4961"/>
      <c r="L4961"/>
      <c r="M4961"/>
      <c r="N4961"/>
      <c r="O4961"/>
      <c r="P4961"/>
      <c r="Q4961"/>
      <c r="R4961"/>
      <c r="S4961"/>
      <c r="T4961"/>
      <c r="U4961"/>
      <c r="V4961"/>
    </row>
    <row r="4962" spans="1:22" x14ac:dyDescent="0.2">
      <c r="A4962"/>
      <c r="B4962"/>
      <c r="D4962"/>
      <c r="F4962"/>
      <c r="G4962"/>
      <c r="H4962"/>
      <c r="I4962"/>
      <c r="J4962"/>
      <c r="K4962"/>
      <c r="L4962"/>
      <c r="M4962"/>
      <c r="N4962"/>
      <c r="O4962"/>
      <c r="P4962"/>
      <c r="Q4962"/>
      <c r="R4962"/>
      <c r="S4962"/>
      <c r="T4962"/>
      <c r="U4962"/>
      <c r="V4962"/>
    </row>
    <row r="4963" spans="1:22" x14ac:dyDescent="0.2">
      <c r="A4963"/>
      <c r="B4963"/>
      <c r="D4963"/>
      <c r="F4963"/>
      <c r="G4963"/>
      <c r="H4963"/>
      <c r="I4963"/>
      <c r="J4963"/>
      <c r="K4963"/>
      <c r="L4963"/>
      <c r="M4963"/>
      <c r="N4963"/>
      <c r="O4963"/>
      <c r="P4963"/>
      <c r="Q4963"/>
      <c r="R4963"/>
      <c r="S4963"/>
      <c r="T4963"/>
      <c r="U4963"/>
      <c r="V4963"/>
    </row>
    <row r="4964" spans="1:22" x14ac:dyDescent="0.2">
      <c r="A4964"/>
      <c r="B4964"/>
      <c r="D4964"/>
      <c r="F4964"/>
      <c r="G4964"/>
      <c r="H4964"/>
      <c r="I4964"/>
      <c r="J4964"/>
      <c r="K4964"/>
      <c r="L4964"/>
      <c r="M4964"/>
      <c r="N4964"/>
      <c r="O4964"/>
      <c r="P4964"/>
      <c r="Q4964"/>
      <c r="R4964"/>
      <c r="S4964"/>
      <c r="T4964"/>
      <c r="U4964"/>
      <c r="V4964"/>
    </row>
    <row r="4965" spans="1:22" x14ac:dyDescent="0.2">
      <c r="A4965"/>
      <c r="B4965"/>
      <c r="D4965"/>
      <c r="F4965"/>
      <c r="G4965"/>
      <c r="H4965"/>
      <c r="I4965"/>
      <c r="J4965"/>
      <c r="K4965"/>
      <c r="L4965"/>
      <c r="M4965"/>
      <c r="N4965"/>
      <c r="O4965"/>
      <c r="P4965"/>
      <c r="Q4965"/>
      <c r="R4965"/>
      <c r="S4965"/>
      <c r="T4965"/>
      <c r="U4965"/>
      <c r="V4965"/>
    </row>
    <row r="4966" spans="1:22" x14ac:dyDescent="0.2">
      <c r="A4966"/>
      <c r="B4966"/>
      <c r="D4966"/>
      <c r="F4966"/>
      <c r="G4966"/>
      <c r="H4966"/>
      <c r="I4966"/>
      <c r="J4966"/>
      <c r="K4966"/>
      <c r="L4966"/>
      <c r="M4966"/>
      <c r="N4966"/>
      <c r="O4966"/>
      <c r="P4966"/>
      <c r="Q4966"/>
      <c r="R4966"/>
      <c r="S4966"/>
      <c r="T4966"/>
      <c r="U4966"/>
      <c r="V4966"/>
    </row>
    <row r="4967" spans="1:22" x14ac:dyDescent="0.2">
      <c r="A4967"/>
      <c r="B4967"/>
      <c r="D4967"/>
      <c r="F4967"/>
      <c r="G4967"/>
      <c r="H4967"/>
      <c r="I4967"/>
      <c r="J4967"/>
      <c r="K4967"/>
      <c r="L4967"/>
      <c r="M4967"/>
      <c r="N4967"/>
      <c r="O4967"/>
      <c r="P4967"/>
      <c r="Q4967"/>
      <c r="R4967"/>
      <c r="S4967"/>
      <c r="T4967"/>
      <c r="U4967"/>
      <c r="V4967"/>
    </row>
    <row r="4968" spans="1:22" x14ac:dyDescent="0.2">
      <c r="A4968"/>
      <c r="B4968"/>
      <c r="D4968"/>
      <c r="F4968"/>
      <c r="G4968"/>
      <c r="H4968"/>
      <c r="I4968"/>
      <c r="J4968"/>
      <c r="K4968"/>
      <c r="L4968"/>
      <c r="M4968"/>
      <c r="N4968"/>
      <c r="O4968"/>
      <c r="P4968"/>
      <c r="Q4968"/>
      <c r="R4968"/>
      <c r="S4968"/>
      <c r="T4968"/>
      <c r="U4968"/>
      <c r="V4968"/>
    </row>
    <row r="4969" spans="1:22" x14ac:dyDescent="0.2">
      <c r="A4969"/>
      <c r="B4969"/>
      <c r="D4969"/>
      <c r="F4969"/>
      <c r="G4969"/>
      <c r="H4969"/>
      <c r="I4969"/>
      <c r="J4969"/>
      <c r="K4969"/>
      <c r="L4969"/>
      <c r="M4969"/>
      <c r="N4969"/>
      <c r="O4969"/>
      <c r="P4969"/>
      <c r="Q4969"/>
      <c r="R4969"/>
      <c r="S4969"/>
      <c r="T4969"/>
      <c r="U4969"/>
      <c r="V4969"/>
    </row>
    <row r="4970" spans="1:22" x14ac:dyDescent="0.2">
      <c r="A4970"/>
      <c r="B4970"/>
      <c r="D4970"/>
      <c r="F4970"/>
      <c r="G4970"/>
      <c r="H4970"/>
      <c r="I4970"/>
      <c r="J4970"/>
      <c r="K4970"/>
      <c r="L4970"/>
      <c r="M4970"/>
      <c r="N4970"/>
      <c r="O4970"/>
      <c r="P4970"/>
      <c r="Q4970"/>
      <c r="R4970"/>
      <c r="S4970"/>
      <c r="T4970"/>
      <c r="U4970"/>
      <c r="V4970"/>
    </row>
    <row r="4971" spans="1:22" x14ac:dyDescent="0.2">
      <c r="A4971"/>
      <c r="B4971"/>
      <c r="D4971"/>
      <c r="F4971"/>
      <c r="G4971"/>
      <c r="H4971"/>
      <c r="I4971"/>
      <c r="J4971"/>
      <c r="K4971"/>
      <c r="L4971"/>
      <c r="M4971"/>
      <c r="N4971"/>
      <c r="O4971"/>
      <c r="P4971"/>
      <c r="Q4971"/>
      <c r="R4971"/>
      <c r="S4971"/>
      <c r="T4971"/>
      <c r="U4971"/>
      <c r="V4971"/>
    </row>
    <row r="4972" spans="1:22" x14ac:dyDescent="0.2">
      <c r="A4972"/>
      <c r="B4972"/>
      <c r="D4972"/>
      <c r="F4972"/>
      <c r="G4972"/>
      <c r="H4972"/>
      <c r="I4972"/>
      <c r="J4972"/>
      <c r="K4972"/>
      <c r="L4972"/>
      <c r="M4972"/>
      <c r="N4972"/>
      <c r="O4972"/>
      <c r="P4972"/>
      <c r="Q4972"/>
      <c r="R4972"/>
      <c r="S4972"/>
      <c r="T4972"/>
      <c r="U4972"/>
      <c r="V4972"/>
    </row>
    <row r="4973" spans="1:22" x14ac:dyDescent="0.2">
      <c r="A4973"/>
      <c r="B4973"/>
      <c r="D4973"/>
      <c r="F4973"/>
      <c r="G4973"/>
      <c r="H4973"/>
      <c r="I4973"/>
      <c r="J4973"/>
      <c r="K4973"/>
      <c r="L4973"/>
      <c r="M4973"/>
      <c r="N4973"/>
      <c r="O4973"/>
      <c r="P4973"/>
      <c r="Q4973"/>
      <c r="R4973"/>
      <c r="S4973"/>
      <c r="T4973"/>
      <c r="U4973"/>
      <c r="V4973"/>
    </row>
    <row r="4974" spans="1:22" x14ac:dyDescent="0.2">
      <c r="A4974"/>
      <c r="B4974"/>
      <c r="D4974"/>
      <c r="F4974"/>
      <c r="G4974"/>
      <c r="H4974"/>
      <c r="I4974"/>
      <c r="J4974"/>
      <c r="K4974"/>
      <c r="L4974"/>
      <c r="M4974"/>
      <c r="N4974"/>
      <c r="O4974"/>
      <c r="P4974"/>
      <c r="Q4974"/>
      <c r="R4974"/>
      <c r="S4974"/>
      <c r="T4974"/>
      <c r="U4974"/>
      <c r="V4974"/>
    </row>
    <row r="4975" spans="1:22" x14ac:dyDescent="0.2">
      <c r="A4975"/>
      <c r="B4975"/>
      <c r="D4975"/>
      <c r="F4975"/>
      <c r="G4975"/>
      <c r="H4975"/>
      <c r="I4975"/>
      <c r="J4975"/>
      <c r="K4975"/>
      <c r="L4975"/>
      <c r="M4975"/>
      <c r="N4975"/>
      <c r="O4975"/>
      <c r="P4975"/>
      <c r="Q4975"/>
      <c r="R4975"/>
      <c r="S4975"/>
      <c r="T4975"/>
      <c r="U4975"/>
      <c r="V4975"/>
    </row>
    <row r="4976" spans="1:22" x14ac:dyDescent="0.2">
      <c r="A4976"/>
      <c r="B4976"/>
      <c r="D4976"/>
      <c r="F4976"/>
      <c r="G4976"/>
      <c r="H4976"/>
      <c r="I4976"/>
      <c r="J4976"/>
      <c r="K4976"/>
      <c r="L4976"/>
      <c r="M4976"/>
      <c r="N4976"/>
      <c r="O4976"/>
      <c r="P4976"/>
      <c r="Q4976"/>
      <c r="R4976"/>
      <c r="S4976"/>
      <c r="T4976"/>
      <c r="U4976"/>
      <c r="V4976"/>
    </row>
    <row r="4977" spans="1:22" x14ac:dyDescent="0.2">
      <c r="A4977"/>
      <c r="B4977"/>
      <c r="D4977"/>
      <c r="F4977"/>
      <c r="G4977"/>
      <c r="H4977"/>
      <c r="I4977"/>
      <c r="J4977"/>
      <c r="K4977"/>
      <c r="L4977"/>
      <c r="M4977"/>
      <c r="N4977"/>
      <c r="O4977"/>
      <c r="P4977"/>
      <c r="Q4977"/>
      <c r="R4977"/>
      <c r="S4977"/>
      <c r="T4977"/>
      <c r="U4977"/>
      <c r="V4977"/>
    </row>
    <row r="4978" spans="1:22" x14ac:dyDescent="0.2">
      <c r="A4978"/>
      <c r="B4978"/>
      <c r="D4978"/>
      <c r="F4978"/>
      <c r="G4978"/>
      <c r="H4978"/>
      <c r="I4978"/>
      <c r="J4978"/>
      <c r="K4978"/>
      <c r="L4978"/>
      <c r="M4978"/>
      <c r="N4978"/>
      <c r="O4978"/>
      <c r="P4978"/>
      <c r="Q4978"/>
      <c r="R4978"/>
      <c r="S4978"/>
      <c r="T4978"/>
      <c r="U4978"/>
      <c r="V4978"/>
    </row>
    <row r="4979" spans="1:22" x14ac:dyDescent="0.2">
      <c r="A4979"/>
      <c r="B4979"/>
      <c r="D4979"/>
      <c r="F4979"/>
      <c r="G4979"/>
      <c r="H4979"/>
      <c r="I4979"/>
      <c r="J4979"/>
      <c r="K4979"/>
      <c r="L4979"/>
      <c r="M4979"/>
      <c r="N4979"/>
      <c r="O4979"/>
      <c r="P4979"/>
      <c r="Q4979"/>
      <c r="R4979"/>
      <c r="S4979"/>
      <c r="T4979"/>
      <c r="U4979"/>
      <c r="V4979"/>
    </row>
    <row r="4980" spans="1:22" x14ac:dyDescent="0.2">
      <c r="A4980"/>
      <c r="B4980"/>
      <c r="D4980"/>
      <c r="F4980"/>
      <c r="G4980"/>
      <c r="H4980"/>
      <c r="I4980"/>
      <c r="J4980"/>
      <c r="K4980"/>
      <c r="L4980"/>
      <c r="M4980"/>
      <c r="N4980"/>
      <c r="O4980"/>
      <c r="P4980"/>
      <c r="Q4980"/>
      <c r="R4980"/>
      <c r="S4980"/>
      <c r="T4980"/>
      <c r="U4980"/>
      <c r="V4980"/>
    </row>
    <row r="4981" spans="1:22" x14ac:dyDescent="0.2">
      <c r="A4981"/>
      <c r="B4981"/>
      <c r="D4981"/>
      <c r="F4981"/>
      <c r="G4981"/>
      <c r="H4981"/>
      <c r="I4981"/>
      <c r="J4981"/>
      <c r="K4981"/>
      <c r="L4981"/>
      <c r="M4981"/>
      <c r="N4981"/>
      <c r="O4981"/>
      <c r="P4981"/>
      <c r="Q4981"/>
      <c r="R4981"/>
      <c r="S4981"/>
      <c r="T4981"/>
      <c r="U4981"/>
      <c r="V4981"/>
    </row>
    <row r="4982" spans="1:22" x14ac:dyDescent="0.2">
      <c r="A4982"/>
      <c r="B4982"/>
      <c r="D4982"/>
      <c r="F4982"/>
      <c r="G4982"/>
      <c r="H4982"/>
      <c r="I4982"/>
      <c r="J4982"/>
      <c r="K4982"/>
      <c r="L4982"/>
      <c r="M4982"/>
      <c r="N4982"/>
      <c r="O4982"/>
      <c r="P4982"/>
      <c r="Q4982"/>
      <c r="R4982"/>
      <c r="S4982"/>
      <c r="T4982"/>
      <c r="U4982"/>
      <c r="V4982"/>
    </row>
    <row r="4983" spans="1:22" x14ac:dyDescent="0.2">
      <c r="A4983"/>
      <c r="B4983"/>
      <c r="D4983"/>
      <c r="F4983"/>
      <c r="G4983"/>
      <c r="H4983"/>
      <c r="I4983"/>
      <c r="J4983"/>
      <c r="K4983"/>
      <c r="L4983"/>
      <c r="M4983"/>
      <c r="N4983"/>
      <c r="O4983"/>
      <c r="P4983"/>
      <c r="Q4983"/>
      <c r="R4983"/>
      <c r="S4983"/>
      <c r="T4983"/>
      <c r="U4983"/>
      <c r="V4983"/>
    </row>
    <row r="4984" spans="1:22" x14ac:dyDescent="0.2">
      <c r="A4984"/>
      <c r="B4984"/>
      <c r="D4984"/>
      <c r="F4984"/>
      <c r="G4984"/>
      <c r="H4984"/>
      <c r="I4984"/>
      <c r="J4984"/>
      <c r="K4984"/>
      <c r="L4984"/>
      <c r="M4984"/>
      <c r="N4984"/>
      <c r="O4984"/>
      <c r="P4984"/>
      <c r="Q4984"/>
      <c r="R4984"/>
      <c r="S4984"/>
      <c r="T4984"/>
      <c r="U4984"/>
      <c r="V4984"/>
    </row>
    <row r="4985" spans="1:22" x14ac:dyDescent="0.2">
      <c r="A4985"/>
      <c r="B4985"/>
      <c r="D4985"/>
      <c r="F4985"/>
      <c r="G4985"/>
      <c r="H4985"/>
      <c r="I4985"/>
      <c r="J4985"/>
      <c r="K4985"/>
      <c r="L4985"/>
      <c r="M4985"/>
      <c r="N4985"/>
      <c r="O4985"/>
      <c r="P4985"/>
      <c r="Q4985"/>
      <c r="R4985"/>
      <c r="S4985"/>
      <c r="T4985"/>
      <c r="U4985"/>
      <c r="V4985"/>
    </row>
    <row r="4986" spans="1:22" x14ac:dyDescent="0.2">
      <c r="A4986"/>
      <c r="B4986"/>
      <c r="D4986"/>
      <c r="F4986"/>
      <c r="G4986"/>
      <c r="H4986"/>
      <c r="I4986"/>
      <c r="J4986"/>
      <c r="K4986"/>
      <c r="L4986"/>
      <c r="M4986"/>
      <c r="N4986"/>
      <c r="O4986"/>
      <c r="P4986"/>
      <c r="Q4986"/>
      <c r="R4986"/>
      <c r="S4986"/>
      <c r="T4986"/>
      <c r="U4986"/>
      <c r="V4986"/>
    </row>
    <row r="4987" spans="1:22" x14ac:dyDescent="0.2">
      <c r="A4987"/>
      <c r="B4987"/>
      <c r="D4987"/>
      <c r="F4987"/>
      <c r="G4987"/>
      <c r="H4987"/>
      <c r="I4987"/>
      <c r="J4987"/>
      <c r="K4987"/>
      <c r="L4987"/>
      <c r="M4987"/>
      <c r="N4987"/>
      <c r="O4987"/>
      <c r="P4987"/>
      <c r="Q4987"/>
      <c r="R4987"/>
      <c r="S4987"/>
      <c r="T4987"/>
      <c r="U4987"/>
      <c r="V4987"/>
    </row>
    <row r="4988" spans="1:22" x14ac:dyDescent="0.2">
      <c r="A4988"/>
      <c r="B4988"/>
      <c r="D4988"/>
      <c r="F4988"/>
      <c r="G4988"/>
      <c r="H4988"/>
      <c r="I4988"/>
      <c r="J4988"/>
      <c r="K4988"/>
      <c r="L4988"/>
      <c r="M4988"/>
      <c r="N4988"/>
      <c r="O4988"/>
      <c r="P4988"/>
      <c r="Q4988"/>
      <c r="R4988"/>
      <c r="S4988"/>
      <c r="T4988"/>
      <c r="U4988"/>
      <c r="V4988"/>
    </row>
    <row r="4989" spans="1:22" x14ac:dyDescent="0.2">
      <c r="A4989"/>
      <c r="B4989"/>
      <c r="D4989"/>
      <c r="F4989"/>
      <c r="G4989"/>
      <c r="H4989"/>
      <c r="I4989"/>
      <c r="J4989"/>
      <c r="K4989"/>
      <c r="L4989"/>
      <c r="M4989"/>
      <c r="N4989"/>
      <c r="O4989"/>
      <c r="P4989"/>
      <c r="Q4989"/>
      <c r="R4989"/>
      <c r="S4989"/>
      <c r="T4989"/>
      <c r="U4989"/>
      <c r="V4989"/>
    </row>
    <row r="4990" spans="1:22" x14ac:dyDescent="0.2">
      <c r="A4990"/>
      <c r="B4990"/>
      <c r="D4990"/>
      <c r="F4990"/>
      <c r="G4990"/>
      <c r="H4990"/>
      <c r="I4990"/>
      <c r="J4990"/>
      <c r="K4990"/>
      <c r="L4990"/>
      <c r="M4990"/>
      <c r="N4990"/>
      <c r="O4990"/>
      <c r="P4990"/>
      <c r="Q4990"/>
      <c r="R4990"/>
      <c r="S4990"/>
      <c r="T4990"/>
      <c r="U4990"/>
      <c r="V4990"/>
    </row>
    <row r="4991" spans="1:22" x14ac:dyDescent="0.2">
      <c r="A4991"/>
      <c r="B4991"/>
      <c r="D4991"/>
      <c r="F4991"/>
      <c r="G4991"/>
      <c r="H4991"/>
      <c r="I4991"/>
      <c r="J4991"/>
      <c r="K4991"/>
      <c r="L4991"/>
      <c r="M4991"/>
      <c r="N4991"/>
      <c r="O4991"/>
      <c r="P4991"/>
      <c r="Q4991"/>
      <c r="R4991"/>
      <c r="S4991"/>
      <c r="T4991"/>
      <c r="U4991"/>
      <c r="V4991"/>
    </row>
    <row r="4992" spans="1:22" x14ac:dyDescent="0.2">
      <c r="A4992"/>
      <c r="B4992"/>
      <c r="D4992"/>
      <c r="F4992"/>
      <c r="G4992"/>
      <c r="H4992"/>
      <c r="I4992"/>
      <c r="J4992"/>
      <c r="K4992"/>
      <c r="L4992"/>
      <c r="M4992"/>
      <c r="N4992"/>
      <c r="O4992"/>
      <c r="P4992"/>
      <c r="Q4992"/>
      <c r="R4992"/>
      <c r="S4992"/>
      <c r="T4992"/>
      <c r="U4992"/>
      <c r="V4992"/>
    </row>
    <row r="4993" spans="1:22" x14ac:dyDescent="0.2">
      <c r="A4993"/>
      <c r="B4993"/>
      <c r="D4993"/>
      <c r="F4993"/>
      <c r="G4993"/>
      <c r="H4993"/>
      <c r="I4993"/>
      <c r="J4993"/>
      <c r="K4993"/>
      <c r="L4993"/>
      <c r="M4993"/>
      <c r="N4993"/>
      <c r="O4993"/>
      <c r="P4993"/>
      <c r="Q4993"/>
      <c r="R4993"/>
      <c r="S4993"/>
      <c r="T4993"/>
      <c r="U4993"/>
      <c r="V4993"/>
    </row>
    <row r="4994" spans="1:22" x14ac:dyDescent="0.2">
      <c r="A4994"/>
      <c r="B4994"/>
      <c r="D4994"/>
      <c r="F4994"/>
      <c r="G4994"/>
      <c r="H4994"/>
      <c r="I4994"/>
      <c r="J4994"/>
      <c r="K4994"/>
      <c r="L4994"/>
      <c r="M4994"/>
      <c r="N4994"/>
      <c r="O4994"/>
      <c r="P4994"/>
      <c r="Q4994"/>
      <c r="R4994"/>
      <c r="S4994"/>
      <c r="T4994"/>
      <c r="U4994"/>
      <c r="V4994"/>
    </row>
    <row r="4995" spans="1:22" x14ac:dyDescent="0.2">
      <c r="A4995"/>
      <c r="B4995"/>
      <c r="D4995"/>
      <c r="F4995"/>
      <c r="G4995"/>
      <c r="H4995"/>
      <c r="I4995"/>
      <c r="J4995"/>
      <c r="K4995"/>
      <c r="L4995"/>
      <c r="M4995"/>
      <c r="N4995"/>
      <c r="O4995"/>
      <c r="P4995"/>
      <c r="Q4995"/>
      <c r="R4995"/>
      <c r="S4995"/>
      <c r="T4995"/>
      <c r="U4995"/>
      <c r="V4995"/>
    </row>
    <row r="4996" spans="1:22" x14ac:dyDescent="0.2">
      <c r="A4996"/>
      <c r="B4996"/>
      <c r="D4996"/>
      <c r="F4996"/>
      <c r="G4996"/>
      <c r="H4996"/>
      <c r="I4996"/>
      <c r="J4996"/>
      <c r="K4996"/>
      <c r="L4996"/>
      <c r="M4996"/>
      <c r="N4996"/>
      <c r="O4996"/>
      <c r="P4996"/>
      <c r="Q4996"/>
      <c r="R4996"/>
      <c r="S4996"/>
      <c r="T4996"/>
      <c r="U4996"/>
      <c r="V4996"/>
    </row>
    <row r="4997" spans="1:22" x14ac:dyDescent="0.2">
      <c r="A4997"/>
      <c r="B4997"/>
      <c r="D4997"/>
      <c r="F4997"/>
      <c r="G4997"/>
      <c r="H4997"/>
      <c r="I4997"/>
      <c r="J4997"/>
      <c r="K4997"/>
      <c r="L4997"/>
      <c r="M4997"/>
      <c r="N4997"/>
      <c r="O4997"/>
      <c r="P4997"/>
      <c r="Q4997"/>
      <c r="R4997"/>
      <c r="S4997"/>
      <c r="T4997"/>
      <c r="U4997"/>
      <c r="V4997"/>
    </row>
    <row r="4998" spans="1:22" x14ac:dyDescent="0.2">
      <c r="A4998"/>
      <c r="B4998"/>
      <c r="D4998"/>
      <c r="F4998"/>
      <c r="G4998"/>
      <c r="H4998"/>
      <c r="I4998"/>
      <c r="J4998"/>
      <c r="K4998"/>
      <c r="L4998"/>
      <c r="M4998"/>
      <c r="N4998"/>
      <c r="O4998"/>
      <c r="P4998"/>
      <c r="Q4998"/>
      <c r="R4998"/>
      <c r="S4998"/>
      <c r="T4998"/>
      <c r="U4998"/>
      <c r="V4998"/>
    </row>
    <row r="4999" spans="1:22" x14ac:dyDescent="0.2">
      <c r="A4999"/>
      <c r="B4999"/>
      <c r="D4999"/>
      <c r="F4999"/>
      <c r="G4999"/>
      <c r="H4999"/>
      <c r="I4999"/>
      <c r="J4999"/>
      <c r="K4999"/>
      <c r="L4999"/>
      <c r="M4999"/>
      <c r="N4999"/>
      <c r="O4999"/>
      <c r="P4999"/>
      <c r="Q4999"/>
      <c r="R4999"/>
      <c r="S4999"/>
      <c r="T4999"/>
      <c r="U4999"/>
      <c r="V4999"/>
    </row>
    <row r="5000" spans="1:22" x14ac:dyDescent="0.2">
      <c r="A5000"/>
      <c r="B5000"/>
      <c r="D5000"/>
      <c r="F5000"/>
      <c r="G5000"/>
      <c r="H5000"/>
      <c r="I5000"/>
      <c r="J5000"/>
      <c r="K5000"/>
      <c r="L5000"/>
      <c r="M5000"/>
      <c r="N5000"/>
      <c r="O5000"/>
      <c r="P5000"/>
      <c r="Q5000"/>
      <c r="R5000"/>
      <c r="S5000"/>
      <c r="T5000"/>
      <c r="U5000"/>
      <c r="V5000"/>
    </row>
    <row r="5001" spans="1:22" x14ac:dyDescent="0.2">
      <c r="A5001"/>
      <c r="B5001"/>
      <c r="D5001"/>
      <c r="F5001"/>
      <c r="G5001"/>
      <c r="H5001"/>
      <c r="I5001"/>
      <c r="J5001"/>
      <c r="K5001"/>
      <c r="L5001"/>
      <c r="M5001"/>
      <c r="N5001"/>
      <c r="O5001"/>
      <c r="P5001"/>
      <c r="Q5001"/>
      <c r="R5001"/>
      <c r="S5001"/>
      <c r="T5001"/>
      <c r="U5001"/>
      <c r="V5001"/>
    </row>
    <row r="5002" spans="1:22" x14ac:dyDescent="0.2">
      <c r="A5002"/>
      <c r="B5002"/>
      <c r="D5002"/>
      <c r="F5002"/>
      <c r="G5002"/>
      <c r="H5002"/>
      <c r="I5002"/>
      <c r="J5002"/>
      <c r="K5002"/>
      <c r="L5002"/>
      <c r="M5002"/>
      <c r="N5002"/>
      <c r="O5002"/>
      <c r="P5002"/>
      <c r="Q5002"/>
      <c r="R5002"/>
      <c r="S5002"/>
      <c r="T5002"/>
      <c r="U5002"/>
      <c r="V5002"/>
    </row>
    <row r="5003" spans="1:22" x14ac:dyDescent="0.2">
      <c r="A5003"/>
      <c r="B5003"/>
      <c r="D5003"/>
      <c r="F5003"/>
      <c r="G5003"/>
      <c r="H5003"/>
      <c r="I5003"/>
      <c r="J5003"/>
      <c r="K5003"/>
      <c r="L5003"/>
      <c r="M5003"/>
      <c r="N5003"/>
      <c r="O5003"/>
      <c r="P5003"/>
      <c r="Q5003"/>
      <c r="R5003"/>
      <c r="S5003"/>
      <c r="T5003"/>
      <c r="U5003"/>
      <c r="V5003"/>
    </row>
    <row r="5004" spans="1:22" x14ac:dyDescent="0.2">
      <c r="A5004"/>
      <c r="B5004"/>
      <c r="D5004"/>
      <c r="F5004"/>
      <c r="G5004"/>
      <c r="H5004"/>
      <c r="I5004"/>
      <c r="J5004"/>
      <c r="K5004"/>
      <c r="L5004"/>
      <c r="M5004"/>
      <c r="N5004"/>
      <c r="O5004"/>
      <c r="P5004"/>
      <c r="Q5004"/>
      <c r="R5004"/>
      <c r="S5004"/>
      <c r="T5004"/>
      <c r="U5004"/>
      <c r="V5004"/>
    </row>
    <row r="5005" spans="1:22" x14ac:dyDescent="0.2">
      <c r="A5005"/>
      <c r="B5005"/>
      <c r="D5005"/>
      <c r="F5005"/>
      <c r="G5005"/>
      <c r="H5005"/>
      <c r="I5005"/>
      <c r="J5005"/>
      <c r="K5005"/>
      <c r="L5005"/>
      <c r="M5005"/>
      <c r="N5005"/>
      <c r="O5005"/>
      <c r="P5005"/>
      <c r="Q5005"/>
      <c r="R5005"/>
      <c r="S5005"/>
      <c r="T5005"/>
      <c r="U5005"/>
      <c r="V5005"/>
    </row>
    <row r="5006" spans="1:22" x14ac:dyDescent="0.2">
      <c r="A5006"/>
      <c r="B5006"/>
      <c r="D5006"/>
      <c r="F5006"/>
      <c r="G5006"/>
      <c r="H5006"/>
      <c r="I5006"/>
      <c r="J5006"/>
      <c r="K5006"/>
      <c r="L5006"/>
      <c r="M5006"/>
      <c r="N5006"/>
      <c r="O5006"/>
      <c r="P5006"/>
      <c r="Q5006"/>
      <c r="R5006"/>
      <c r="S5006"/>
      <c r="T5006"/>
      <c r="U5006"/>
      <c r="V5006"/>
    </row>
    <row r="5007" spans="1:22" x14ac:dyDescent="0.2">
      <c r="A5007"/>
      <c r="B5007"/>
      <c r="D5007"/>
      <c r="F5007"/>
      <c r="G5007"/>
      <c r="H5007"/>
      <c r="I5007"/>
      <c r="J5007"/>
      <c r="K5007"/>
      <c r="L5007"/>
      <c r="M5007"/>
      <c r="N5007"/>
      <c r="O5007"/>
      <c r="P5007"/>
      <c r="Q5007"/>
      <c r="R5007"/>
      <c r="S5007"/>
      <c r="T5007"/>
      <c r="U5007"/>
      <c r="V5007"/>
    </row>
    <row r="5008" spans="1:22" x14ac:dyDescent="0.2">
      <c r="A5008"/>
      <c r="B5008"/>
      <c r="D5008"/>
      <c r="F5008"/>
      <c r="G5008"/>
      <c r="H5008"/>
      <c r="I5008"/>
      <c r="J5008"/>
      <c r="K5008"/>
      <c r="L5008"/>
      <c r="M5008"/>
      <c r="N5008"/>
      <c r="O5008"/>
      <c r="P5008"/>
      <c r="Q5008"/>
      <c r="R5008"/>
      <c r="S5008"/>
      <c r="T5008"/>
      <c r="U5008"/>
      <c r="V5008"/>
    </row>
    <row r="5009" spans="1:22" x14ac:dyDescent="0.2">
      <c r="A5009"/>
      <c r="B5009"/>
      <c r="D5009"/>
      <c r="F5009"/>
      <c r="G5009"/>
      <c r="H5009"/>
      <c r="I5009"/>
      <c r="J5009"/>
      <c r="K5009"/>
      <c r="L5009"/>
      <c r="M5009"/>
      <c r="N5009"/>
      <c r="O5009"/>
      <c r="P5009"/>
      <c r="Q5009"/>
      <c r="R5009"/>
      <c r="S5009"/>
      <c r="T5009"/>
      <c r="U5009"/>
      <c r="V5009"/>
    </row>
    <row r="5010" spans="1:22" x14ac:dyDescent="0.2">
      <c r="A5010"/>
      <c r="B5010"/>
      <c r="D5010"/>
      <c r="F5010"/>
      <c r="G5010"/>
      <c r="H5010"/>
      <c r="I5010"/>
      <c r="J5010"/>
      <c r="K5010"/>
      <c r="L5010"/>
      <c r="M5010"/>
      <c r="N5010"/>
      <c r="O5010"/>
      <c r="P5010"/>
      <c r="Q5010"/>
      <c r="R5010"/>
      <c r="S5010"/>
      <c r="T5010"/>
      <c r="U5010"/>
      <c r="V5010"/>
    </row>
    <row r="5011" spans="1:22" x14ac:dyDescent="0.2">
      <c r="A5011"/>
      <c r="B5011"/>
      <c r="D5011"/>
      <c r="F5011"/>
      <c r="G5011"/>
      <c r="H5011"/>
      <c r="I5011"/>
      <c r="J5011"/>
      <c r="K5011"/>
      <c r="L5011"/>
      <c r="M5011"/>
      <c r="N5011"/>
      <c r="O5011"/>
      <c r="P5011"/>
      <c r="Q5011"/>
      <c r="R5011"/>
      <c r="S5011"/>
      <c r="T5011"/>
      <c r="U5011"/>
      <c r="V5011"/>
    </row>
    <row r="5012" spans="1:22" x14ac:dyDescent="0.2">
      <c r="A5012"/>
      <c r="B5012"/>
      <c r="D5012"/>
      <c r="F5012"/>
      <c r="G5012"/>
      <c r="H5012"/>
      <c r="I5012"/>
      <c r="J5012"/>
      <c r="K5012"/>
      <c r="L5012"/>
      <c r="M5012"/>
      <c r="N5012"/>
      <c r="O5012"/>
      <c r="P5012"/>
      <c r="Q5012"/>
      <c r="R5012"/>
      <c r="S5012"/>
      <c r="T5012"/>
      <c r="U5012"/>
      <c r="V5012"/>
    </row>
    <row r="5013" spans="1:22" x14ac:dyDescent="0.2">
      <c r="A5013"/>
      <c r="B5013"/>
      <c r="D5013"/>
      <c r="F5013"/>
      <c r="G5013"/>
      <c r="H5013"/>
      <c r="I5013"/>
      <c r="J5013"/>
      <c r="K5013"/>
      <c r="L5013"/>
      <c r="M5013"/>
      <c r="N5013"/>
      <c r="O5013"/>
      <c r="P5013"/>
      <c r="Q5013"/>
      <c r="R5013"/>
      <c r="S5013"/>
      <c r="T5013"/>
      <c r="U5013"/>
      <c r="V5013"/>
    </row>
    <row r="5014" spans="1:22" x14ac:dyDescent="0.2">
      <c r="A5014"/>
      <c r="B5014"/>
      <c r="D5014"/>
      <c r="F5014"/>
      <c r="G5014"/>
      <c r="H5014"/>
      <c r="I5014"/>
      <c r="J5014"/>
      <c r="K5014"/>
      <c r="L5014"/>
      <c r="M5014"/>
      <c r="N5014"/>
      <c r="O5014"/>
      <c r="P5014"/>
      <c r="Q5014"/>
      <c r="R5014"/>
      <c r="S5014"/>
      <c r="T5014"/>
      <c r="U5014"/>
      <c r="V5014"/>
    </row>
    <row r="5015" spans="1:22" x14ac:dyDescent="0.2">
      <c r="A5015"/>
      <c r="B5015"/>
      <c r="D5015"/>
      <c r="F5015"/>
      <c r="G5015"/>
      <c r="H5015"/>
      <c r="I5015"/>
      <c r="J5015"/>
      <c r="K5015"/>
      <c r="L5015"/>
      <c r="M5015"/>
      <c r="N5015"/>
      <c r="O5015"/>
      <c r="P5015"/>
      <c r="Q5015"/>
      <c r="R5015"/>
      <c r="S5015"/>
      <c r="T5015"/>
      <c r="U5015"/>
      <c r="V5015"/>
    </row>
    <row r="5016" spans="1:22" x14ac:dyDescent="0.2">
      <c r="A5016"/>
      <c r="B5016"/>
      <c r="D5016"/>
      <c r="F5016"/>
      <c r="G5016"/>
      <c r="H5016"/>
      <c r="I5016"/>
      <c r="J5016"/>
      <c r="K5016"/>
      <c r="L5016"/>
      <c r="M5016"/>
      <c r="N5016"/>
      <c r="O5016"/>
      <c r="P5016"/>
      <c r="Q5016"/>
      <c r="R5016"/>
      <c r="S5016"/>
      <c r="T5016"/>
      <c r="U5016"/>
      <c r="V5016"/>
    </row>
    <row r="5017" spans="1:22" x14ac:dyDescent="0.2">
      <c r="A5017"/>
      <c r="B5017"/>
      <c r="D5017"/>
      <c r="F5017"/>
      <c r="G5017"/>
      <c r="H5017"/>
      <c r="I5017"/>
      <c r="J5017"/>
      <c r="K5017"/>
      <c r="L5017"/>
      <c r="M5017"/>
      <c r="N5017"/>
      <c r="O5017"/>
      <c r="P5017"/>
      <c r="Q5017"/>
      <c r="R5017"/>
      <c r="S5017"/>
      <c r="T5017"/>
      <c r="U5017"/>
      <c r="V5017"/>
    </row>
    <row r="5018" spans="1:22" x14ac:dyDescent="0.2">
      <c r="A5018"/>
      <c r="B5018"/>
      <c r="D5018"/>
      <c r="F5018"/>
      <c r="G5018"/>
      <c r="H5018"/>
      <c r="I5018"/>
      <c r="J5018"/>
      <c r="K5018"/>
      <c r="L5018"/>
      <c r="M5018"/>
      <c r="N5018"/>
      <c r="O5018"/>
      <c r="P5018"/>
      <c r="Q5018"/>
      <c r="R5018"/>
      <c r="S5018"/>
      <c r="T5018"/>
      <c r="U5018"/>
      <c r="V5018"/>
    </row>
    <row r="5019" spans="1:22" x14ac:dyDescent="0.2">
      <c r="A5019"/>
      <c r="B5019"/>
      <c r="D5019"/>
      <c r="F5019"/>
      <c r="G5019"/>
      <c r="H5019"/>
      <c r="I5019"/>
      <c r="J5019"/>
      <c r="K5019"/>
      <c r="L5019"/>
      <c r="M5019"/>
      <c r="N5019"/>
      <c r="O5019"/>
      <c r="P5019"/>
      <c r="Q5019"/>
      <c r="R5019"/>
      <c r="S5019"/>
      <c r="T5019"/>
      <c r="U5019"/>
      <c r="V5019"/>
    </row>
    <row r="5020" spans="1:22" x14ac:dyDescent="0.2">
      <c r="A5020"/>
      <c r="B5020"/>
      <c r="D5020"/>
      <c r="F5020"/>
      <c r="G5020"/>
      <c r="H5020"/>
      <c r="I5020"/>
      <c r="J5020"/>
      <c r="K5020"/>
      <c r="L5020"/>
      <c r="M5020"/>
      <c r="N5020"/>
      <c r="O5020"/>
      <c r="P5020"/>
      <c r="Q5020"/>
      <c r="R5020"/>
      <c r="S5020"/>
      <c r="T5020"/>
      <c r="U5020"/>
      <c r="V5020"/>
    </row>
    <row r="5021" spans="1:22" x14ac:dyDescent="0.2">
      <c r="A5021"/>
      <c r="B5021"/>
      <c r="D5021"/>
      <c r="F5021"/>
      <c r="G5021"/>
      <c r="H5021"/>
      <c r="I5021"/>
      <c r="J5021"/>
      <c r="K5021"/>
      <c r="L5021"/>
      <c r="M5021"/>
      <c r="N5021"/>
      <c r="O5021"/>
      <c r="P5021"/>
      <c r="Q5021"/>
      <c r="R5021"/>
      <c r="S5021"/>
      <c r="T5021"/>
      <c r="U5021"/>
      <c r="V5021"/>
    </row>
    <row r="5022" spans="1:22" x14ac:dyDescent="0.2">
      <c r="A5022"/>
      <c r="B5022"/>
      <c r="D5022"/>
      <c r="F5022"/>
      <c r="G5022"/>
      <c r="H5022"/>
      <c r="I5022"/>
      <c r="J5022"/>
      <c r="K5022"/>
      <c r="L5022"/>
      <c r="M5022"/>
      <c r="N5022"/>
      <c r="O5022"/>
      <c r="P5022"/>
      <c r="Q5022"/>
      <c r="R5022"/>
      <c r="S5022"/>
      <c r="T5022"/>
      <c r="U5022"/>
      <c r="V5022"/>
    </row>
    <row r="5023" spans="1:22" x14ac:dyDescent="0.2">
      <c r="A5023"/>
      <c r="B5023"/>
      <c r="D5023"/>
      <c r="F5023"/>
      <c r="G5023"/>
      <c r="H5023"/>
      <c r="I5023"/>
      <c r="J5023"/>
      <c r="K5023"/>
      <c r="L5023"/>
      <c r="M5023"/>
      <c r="N5023"/>
      <c r="O5023"/>
      <c r="P5023"/>
      <c r="Q5023"/>
      <c r="R5023"/>
      <c r="S5023"/>
      <c r="T5023"/>
      <c r="U5023"/>
      <c r="V5023"/>
    </row>
    <row r="5024" spans="1:22" x14ac:dyDescent="0.2">
      <c r="A5024"/>
      <c r="B5024"/>
      <c r="D5024"/>
      <c r="F5024"/>
      <c r="G5024"/>
      <c r="H5024"/>
      <c r="I5024"/>
      <c r="J5024"/>
      <c r="K5024"/>
      <c r="L5024"/>
      <c r="M5024"/>
      <c r="N5024"/>
      <c r="O5024"/>
      <c r="P5024"/>
      <c r="Q5024"/>
      <c r="R5024"/>
      <c r="S5024"/>
      <c r="T5024"/>
      <c r="U5024"/>
      <c r="V5024"/>
    </row>
    <row r="5025" spans="1:22" x14ac:dyDescent="0.2">
      <c r="A5025"/>
      <c r="B5025"/>
      <c r="D5025"/>
      <c r="F5025"/>
      <c r="G5025"/>
      <c r="H5025"/>
      <c r="I5025"/>
      <c r="J5025"/>
      <c r="K5025"/>
      <c r="L5025"/>
      <c r="M5025"/>
      <c r="N5025"/>
      <c r="O5025"/>
      <c r="P5025"/>
      <c r="Q5025"/>
      <c r="R5025"/>
      <c r="S5025"/>
      <c r="T5025"/>
      <c r="U5025"/>
      <c r="V5025"/>
    </row>
    <row r="5026" spans="1:22" x14ac:dyDescent="0.2">
      <c r="A5026"/>
      <c r="B5026"/>
      <c r="D5026"/>
      <c r="F5026"/>
      <c r="G5026"/>
      <c r="H5026"/>
      <c r="I5026"/>
      <c r="J5026"/>
      <c r="K5026"/>
      <c r="L5026"/>
      <c r="M5026"/>
      <c r="N5026"/>
      <c r="O5026"/>
      <c r="P5026"/>
      <c r="Q5026"/>
      <c r="R5026"/>
      <c r="S5026"/>
      <c r="T5026"/>
      <c r="U5026"/>
      <c r="V5026"/>
    </row>
    <row r="5027" spans="1:22" x14ac:dyDescent="0.2">
      <c r="A5027"/>
      <c r="B5027"/>
      <c r="D5027"/>
      <c r="F5027"/>
      <c r="G5027"/>
      <c r="H5027"/>
      <c r="I5027"/>
      <c r="J5027"/>
      <c r="K5027"/>
      <c r="L5027"/>
      <c r="M5027"/>
      <c r="N5027"/>
      <c r="O5027"/>
      <c r="P5027"/>
      <c r="Q5027"/>
      <c r="R5027"/>
      <c r="S5027"/>
      <c r="T5027"/>
      <c r="U5027"/>
      <c r="V5027"/>
    </row>
    <row r="5028" spans="1:22" x14ac:dyDescent="0.2">
      <c r="A5028"/>
      <c r="B5028"/>
      <c r="D5028"/>
      <c r="F5028"/>
      <c r="G5028"/>
      <c r="H5028"/>
      <c r="I5028"/>
      <c r="J5028"/>
      <c r="K5028"/>
      <c r="L5028"/>
      <c r="M5028"/>
      <c r="N5028"/>
      <c r="O5028"/>
      <c r="P5028"/>
      <c r="Q5028"/>
      <c r="R5028"/>
      <c r="S5028"/>
      <c r="T5028"/>
      <c r="U5028"/>
      <c r="V5028"/>
    </row>
    <row r="5029" spans="1:22" x14ac:dyDescent="0.2">
      <c r="A5029"/>
      <c r="B5029"/>
      <c r="D5029"/>
      <c r="F5029"/>
      <c r="G5029"/>
      <c r="H5029"/>
      <c r="I5029"/>
      <c r="J5029"/>
      <c r="K5029"/>
      <c r="L5029"/>
      <c r="M5029"/>
      <c r="N5029"/>
      <c r="O5029"/>
      <c r="P5029"/>
      <c r="Q5029"/>
      <c r="R5029"/>
      <c r="S5029"/>
      <c r="T5029"/>
      <c r="U5029"/>
      <c r="V5029"/>
    </row>
    <row r="5030" spans="1:22" x14ac:dyDescent="0.2">
      <c r="A5030"/>
      <c r="B5030"/>
      <c r="D5030"/>
      <c r="F5030"/>
      <c r="G5030"/>
      <c r="H5030"/>
      <c r="I5030"/>
      <c r="J5030"/>
      <c r="K5030"/>
      <c r="L5030"/>
      <c r="M5030"/>
      <c r="N5030"/>
      <c r="O5030"/>
      <c r="P5030"/>
      <c r="Q5030"/>
      <c r="R5030"/>
      <c r="S5030"/>
      <c r="T5030"/>
      <c r="U5030"/>
      <c r="V5030"/>
    </row>
    <row r="5031" spans="1:22" x14ac:dyDescent="0.2">
      <c r="A5031"/>
      <c r="B5031"/>
      <c r="D5031"/>
      <c r="F5031"/>
      <c r="G5031"/>
      <c r="H5031"/>
      <c r="I5031"/>
      <c r="J5031"/>
      <c r="K5031"/>
      <c r="L5031"/>
      <c r="M5031"/>
      <c r="N5031"/>
      <c r="O5031"/>
      <c r="P5031"/>
      <c r="Q5031"/>
      <c r="R5031"/>
      <c r="S5031"/>
      <c r="T5031"/>
      <c r="U5031"/>
      <c r="V5031"/>
    </row>
    <row r="5032" spans="1:22" x14ac:dyDescent="0.2">
      <c r="A5032"/>
      <c r="B5032"/>
      <c r="D5032"/>
      <c r="F5032"/>
      <c r="G5032"/>
      <c r="H5032"/>
      <c r="I5032"/>
      <c r="J5032"/>
      <c r="K5032"/>
      <c r="L5032"/>
      <c r="M5032"/>
      <c r="N5032"/>
      <c r="O5032"/>
      <c r="P5032"/>
      <c r="Q5032"/>
      <c r="R5032"/>
      <c r="S5032"/>
      <c r="T5032"/>
      <c r="U5032"/>
      <c r="V5032"/>
    </row>
    <row r="5033" spans="1:22" x14ac:dyDescent="0.2">
      <c r="A5033"/>
      <c r="B5033"/>
      <c r="D5033"/>
      <c r="F5033"/>
      <c r="G5033"/>
      <c r="H5033"/>
      <c r="I5033"/>
      <c r="J5033"/>
      <c r="K5033"/>
      <c r="L5033"/>
      <c r="M5033"/>
      <c r="N5033"/>
      <c r="O5033"/>
      <c r="P5033"/>
      <c r="Q5033"/>
      <c r="R5033"/>
      <c r="S5033"/>
      <c r="T5033"/>
      <c r="U5033"/>
      <c r="V5033"/>
    </row>
    <row r="5034" spans="1:22" x14ac:dyDescent="0.2">
      <c r="A5034"/>
      <c r="B5034"/>
      <c r="D5034"/>
      <c r="F5034"/>
      <c r="G5034"/>
      <c r="H5034"/>
      <c r="I5034"/>
      <c r="J5034"/>
      <c r="K5034"/>
      <c r="L5034"/>
      <c r="M5034"/>
      <c r="N5034"/>
      <c r="O5034"/>
      <c r="P5034"/>
      <c r="Q5034"/>
      <c r="R5034"/>
      <c r="S5034"/>
      <c r="T5034"/>
      <c r="U5034"/>
      <c r="V5034"/>
    </row>
    <row r="5035" spans="1:22" x14ac:dyDescent="0.2">
      <c r="A5035"/>
      <c r="B5035"/>
      <c r="D5035"/>
      <c r="F5035"/>
      <c r="G5035"/>
      <c r="H5035"/>
      <c r="I5035"/>
      <c r="J5035"/>
      <c r="K5035"/>
      <c r="L5035"/>
      <c r="M5035"/>
      <c r="N5035"/>
      <c r="O5035"/>
      <c r="P5035"/>
      <c r="Q5035"/>
      <c r="R5035"/>
      <c r="S5035"/>
      <c r="T5035"/>
      <c r="U5035"/>
      <c r="V5035"/>
    </row>
    <row r="5036" spans="1:22" x14ac:dyDescent="0.2">
      <c r="A5036"/>
      <c r="B5036"/>
      <c r="D5036"/>
      <c r="F5036"/>
      <c r="G5036"/>
      <c r="H5036"/>
      <c r="I5036"/>
      <c r="J5036"/>
      <c r="K5036"/>
      <c r="L5036"/>
      <c r="M5036"/>
      <c r="N5036"/>
      <c r="O5036"/>
      <c r="P5036"/>
      <c r="Q5036"/>
      <c r="R5036"/>
      <c r="S5036"/>
      <c r="T5036"/>
      <c r="U5036"/>
      <c r="V5036"/>
    </row>
    <row r="5037" spans="1:22" x14ac:dyDescent="0.2">
      <c r="A5037"/>
      <c r="B5037"/>
      <c r="D5037"/>
      <c r="F5037"/>
      <c r="G5037"/>
      <c r="H5037"/>
      <c r="I5037"/>
      <c r="J5037"/>
      <c r="K5037"/>
      <c r="L5037"/>
      <c r="M5037"/>
      <c r="N5037"/>
      <c r="O5037"/>
      <c r="P5037"/>
      <c r="Q5037"/>
      <c r="R5037"/>
      <c r="S5037"/>
      <c r="T5037"/>
      <c r="U5037"/>
      <c r="V5037"/>
    </row>
    <row r="5038" spans="1:22" x14ac:dyDescent="0.2">
      <c r="A5038"/>
      <c r="B5038"/>
      <c r="D5038"/>
      <c r="F5038"/>
      <c r="G5038"/>
      <c r="H5038"/>
      <c r="I5038"/>
      <c r="J5038"/>
      <c r="K5038"/>
      <c r="L5038"/>
      <c r="M5038"/>
      <c r="N5038"/>
      <c r="O5038"/>
      <c r="P5038"/>
      <c r="Q5038"/>
      <c r="R5038"/>
      <c r="S5038"/>
      <c r="T5038"/>
      <c r="U5038"/>
      <c r="V5038"/>
    </row>
    <row r="5039" spans="1:22" x14ac:dyDescent="0.2">
      <c r="A5039"/>
      <c r="B5039"/>
      <c r="D5039"/>
      <c r="F5039"/>
      <c r="G5039"/>
      <c r="H5039"/>
      <c r="I5039"/>
      <c r="J5039"/>
      <c r="K5039"/>
      <c r="L5039"/>
      <c r="M5039"/>
      <c r="N5039"/>
      <c r="O5039"/>
      <c r="P5039"/>
      <c r="Q5039"/>
      <c r="R5039"/>
      <c r="S5039"/>
      <c r="T5039"/>
      <c r="U5039"/>
      <c r="V5039"/>
    </row>
    <row r="5040" spans="1:22" x14ac:dyDescent="0.2">
      <c r="A5040"/>
      <c r="B5040"/>
      <c r="D5040"/>
      <c r="F5040"/>
      <c r="G5040"/>
      <c r="H5040"/>
      <c r="I5040"/>
      <c r="J5040"/>
      <c r="K5040"/>
      <c r="L5040"/>
      <c r="M5040"/>
      <c r="N5040"/>
      <c r="O5040"/>
      <c r="P5040"/>
      <c r="Q5040"/>
      <c r="R5040"/>
      <c r="S5040"/>
      <c r="T5040"/>
      <c r="U5040"/>
      <c r="V5040"/>
    </row>
    <row r="5041" spans="1:22" x14ac:dyDescent="0.2">
      <c r="A5041"/>
      <c r="B5041"/>
      <c r="D5041"/>
      <c r="F5041"/>
      <c r="G5041"/>
      <c r="H5041"/>
      <c r="I5041"/>
      <c r="J5041"/>
      <c r="K5041"/>
      <c r="L5041"/>
      <c r="M5041"/>
      <c r="N5041"/>
      <c r="O5041"/>
      <c r="P5041"/>
      <c r="Q5041"/>
      <c r="R5041"/>
      <c r="S5041"/>
      <c r="T5041"/>
      <c r="U5041"/>
      <c r="V5041"/>
    </row>
    <row r="5042" spans="1:22" x14ac:dyDescent="0.2">
      <c r="A5042"/>
      <c r="B5042"/>
      <c r="D5042"/>
      <c r="F5042"/>
      <c r="G5042"/>
      <c r="H5042"/>
      <c r="I5042"/>
      <c r="J5042"/>
      <c r="K5042"/>
      <c r="L5042"/>
      <c r="M5042"/>
      <c r="N5042"/>
      <c r="O5042"/>
      <c r="P5042"/>
      <c r="Q5042"/>
      <c r="R5042"/>
      <c r="S5042"/>
      <c r="T5042"/>
      <c r="U5042"/>
      <c r="V5042"/>
    </row>
    <row r="5043" spans="1:22" x14ac:dyDescent="0.2">
      <c r="A5043"/>
      <c r="B5043"/>
      <c r="D5043"/>
      <c r="F5043"/>
      <c r="G5043"/>
      <c r="H5043"/>
      <c r="I5043"/>
      <c r="J5043"/>
      <c r="K5043"/>
      <c r="L5043"/>
      <c r="M5043"/>
      <c r="N5043"/>
      <c r="O5043"/>
      <c r="P5043"/>
      <c r="Q5043"/>
      <c r="R5043"/>
      <c r="S5043"/>
      <c r="T5043"/>
      <c r="U5043"/>
      <c r="V5043"/>
    </row>
    <row r="5044" spans="1:22" x14ac:dyDescent="0.2">
      <c r="A5044"/>
      <c r="B5044"/>
      <c r="D5044"/>
      <c r="F5044"/>
      <c r="G5044"/>
      <c r="H5044"/>
      <c r="I5044"/>
      <c r="J5044"/>
      <c r="K5044"/>
      <c r="L5044"/>
      <c r="M5044"/>
      <c r="N5044"/>
      <c r="O5044"/>
      <c r="P5044"/>
      <c r="Q5044"/>
      <c r="R5044"/>
      <c r="S5044"/>
      <c r="T5044"/>
      <c r="U5044"/>
      <c r="V5044"/>
    </row>
    <row r="5045" spans="1:22" x14ac:dyDescent="0.2">
      <c r="A5045"/>
      <c r="B5045"/>
      <c r="D5045"/>
      <c r="F5045"/>
      <c r="G5045"/>
      <c r="H5045"/>
      <c r="I5045"/>
      <c r="J5045"/>
      <c r="K5045"/>
      <c r="L5045"/>
      <c r="M5045"/>
      <c r="N5045"/>
      <c r="O5045"/>
      <c r="P5045"/>
      <c r="Q5045"/>
      <c r="R5045"/>
      <c r="S5045"/>
      <c r="T5045"/>
      <c r="U5045"/>
      <c r="V5045"/>
    </row>
    <row r="5046" spans="1:22" x14ac:dyDescent="0.2">
      <c r="A5046"/>
      <c r="B5046"/>
      <c r="D5046"/>
      <c r="F5046"/>
      <c r="G5046"/>
      <c r="H5046"/>
      <c r="I5046"/>
      <c r="J5046"/>
      <c r="K5046"/>
      <c r="L5046"/>
      <c r="M5046"/>
      <c r="N5046"/>
      <c r="O5046"/>
      <c r="P5046"/>
      <c r="Q5046"/>
      <c r="R5046"/>
      <c r="S5046"/>
      <c r="T5046"/>
      <c r="U5046"/>
      <c r="V5046"/>
    </row>
    <row r="5047" spans="1:22" x14ac:dyDescent="0.2">
      <c r="A5047"/>
      <c r="B5047"/>
      <c r="D5047"/>
      <c r="F5047"/>
      <c r="G5047"/>
      <c r="H5047"/>
      <c r="I5047"/>
      <c r="J5047"/>
      <c r="K5047"/>
      <c r="L5047"/>
      <c r="M5047"/>
      <c r="N5047"/>
      <c r="O5047"/>
      <c r="P5047"/>
      <c r="Q5047"/>
      <c r="R5047"/>
      <c r="S5047"/>
      <c r="T5047"/>
      <c r="U5047"/>
      <c r="V5047"/>
    </row>
    <row r="5048" spans="1:22" x14ac:dyDescent="0.2">
      <c r="A5048"/>
      <c r="B5048"/>
      <c r="D5048"/>
      <c r="F5048"/>
      <c r="G5048"/>
      <c r="H5048"/>
      <c r="I5048"/>
      <c r="J5048"/>
      <c r="K5048"/>
      <c r="L5048"/>
      <c r="M5048"/>
      <c r="N5048"/>
      <c r="O5048"/>
      <c r="P5048"/>
      <c r="Q5048"/>
      <c r="R5048"/>
      <c r="S5048"/>
      <c r="T5048"/>
      <c r="U5048"/>
      <c r="V5048"/>
    </row>
    <row r="5049" spans="1:22" x14ac:dyDescent="0.2">
      <c r="A5049"/>
      <c r="B5049"/>
      <c r="D5049"/>
      <c r="F5049"/>
      <c r="G5049"/>
      <c r="H5049"/>
      <c r="I5049"/>
      <c r="J5049"/>
      <c r="K5049"/>
      <c r="L5049"/>
      <c r="M5049"/>
      <c r="N5049"/>
      <c r="O5049"/>
      <c r="P5049"/>
      <c r="Q5049"/>
      <c r="R5049"/>
      <c r="S5049"/>
      <c r="T5049"/>
      <c r="U5049"/>
      <c r="V5049"/>
    </row>
    <row r="5050" spans="1:22" x14ac:dyDescent="0.2">
      <c r="A5050"/>
      <c r="B5050"/>
      <c r="D5050"/>
      <c r="F5050"/>
      <c r="G5050"/>
      <c r="H5050"/>
      <c r="I5050"/>
      <c r="J5050"/>
      <c r="K5050"/>
      <c r="L5050"/>
      <c r="M5050"/>
      <c r="N5050"/>
      <c r="O5050"/>
      <c r="P5050"/>
      <c r="Q5050"/>
      <c r="R5050"/>
      <c r="S5050"/>
      <c r="T5050"/>
      <c r="U5050"/>
      <c r="V5050"/>
    </row>
    <row r="5051" spans="1:22" x14ac:dyDescent="0.2">
      <c r="A5051"/>
      <c r="B5051"/>
      <c r="D5051"/>
      <c r="F5051"/>
      <c r="G5051"/>
      <c r="H5051"/>
      <c r="I5051"/>
      <c r="J5051"/>
      <c r="K5051"/>
      <c r="L5051"/>
      <c r="M5051"/>
      <c r="N5051"/>
      <c r="O5051"/>
      <c r="P5051"/>
      <c r="Q5051"/>
      <c r="R5051"/>
      <c r="S5051"/>
      <c r="T5051"/>
      <c r="U5051"/>
      <c r="V5051"/>
    </row>
    <row r="5052" spans="1:22" x14ac:dyDescent="0.2">
      <c r="A5052"/>
      <c r="B5052"/>
      <c r="D5052"/>
      <c r="F5052"/>
      <c r="G5052"/>
      <c r="H5052"/>
      <c r="I5052"/>
      <c r="J5052"/>
      <c r="K5052"/>
      <c r="L5052"/>
      <c r="M5052"/>
      <c r="N5052"/>
      <c r="O5052"/>
      <c r="P5052"/>
      <c r="Q5052"/>
      <c r="R5052"/>
      <c r="S5052"/>
      <c r="T5052"/>
      <c r="U5052"/>
      <c r="V5052"/>
    </row>
    <row r="5053" spans="1:22" x14ac:dyDescent="0.2">
      <c r="A5053"/>
      <c r="B5053"/>
      <c r="D5053"/>
      <c r="F5053"/>
      <c r="G5053"/>
      <c r="H5053"/>
      <c r="I5053"/>
      <c r="J5053"/>
      <c r="K5053"/>
      <c r="L5053"/>
      <c r="M5053"/>
      <c r="N5053"/>
      <c r="O5053"/>
      <c r="P5053"/>
      <c r="Q5053"/>
      <c r="R5053"/>
      <c r="S5053"/>
      <c r="T5053"/>
      <c r="U5053"/>
      <c r="V5053"/>
    </row>
    <row r="5054" spans="1:22" x14ac:dyDescent="0.2">
      <c r="A5054"/>
      <c r="B5054"/>
      <c r="D5054"/>
      <c r="F5054"/>
      <c r="G5054"/>
      <c r="H5054"/>
      <c r="I5054"/>
      <c r="J5054"/>
      <c r="K5054"/>
      <c r="L5054"/>
      <c r="M5054"/>
      <c r="N5054"/>
      <c r="O5054"/>
      <c r="P5054"/>
      <c r="Q5054"/>
      <c r="R5054"/>
      <c r="S5054"/>
      <c r="T5054"/>
      <c r="U5054"/>
      <c r="V5054"/>
    </row>
    <row r="5055" spans="1:22" x14ac:dyDescent="0.2">
      <c r="A5055"/>
      <c r="B5055"/>
      <c r="D5055"/>
      <c r="F5055"/>
      <c r="G5055"/>
      <c r="H5055"/>
      <c r="I5055"/>
      <c r="J5055"/>
      <c r="K5055"/>
      <c r="L5055"/>
      <c r="M5055"/>
      <c r="N5055"/>
      <c r="O5055"/>
      <c r="P5055"/>
      <c r="Q5055"/>
      <c r="R5055"/>
      <c r="S5055"/>
      <c r="T5055"/>
      <c r="U5055"/>
      <c r="V5055"/>
    </row>
    <row r="5056" spans="1:22" x14ac:dyDescent="0.2">
      <c r="A5056"/>
      <c r="B5056"/>
      <c r="D5056"/>
      <c r="F5056"/>
      <c r="G5056"/>
      <c r="H5056"/>
      <c r="I5056"/>
      <c r="J5056"/>
      <c r="K5056"/>
      <c r="L5056"/>
      <c r="M5056"/>
      <c r="N5056"/>
      <c r="O5056"/>
      <c r="P5056"/>
      <c r="Q5056"/>
      <c r="R5056"/>
      <c r="S5056"/>
      <c r="T5056"/>
      <c r="U5056"/>
      <c r="V5056"/>
    </row>
    <row r="5057" spans="1:22" x14ac:dyDescent="0.2">
      <c r="A5057"/>
      <c r="B5057"/>
      <c r="D5057"/>
      <c r="F5057"/>
      <c r="G5057"/>
      <c r="H5057"/>
      <c r="I5057"/>
      <c r="J5057"/>
      <c r="K5057"/>
      <c r="L5057"/>
      <c r="M5057"/>
      <c r="N5057"/>
      <c r="O5057"/>
      <c r="P5057"/>
      <c r="Q5057"/>
      <c r="R5057"/>
      <c r="S5057"/>
      <c r="T5057"/>
      <c r="U5057"/>
      <c r="V5057"/>
    </row>
    <row r="5058" spans="1:22" x14ac:dyDescent="0.2">
      <c r="A5058"/>
      <c r="B5058"/>
      <c r="D5058"/>
      <c r="F5058"/>
      <c r="G5058"/>
      <c r="H5058"/>
      <c r="I5058"/>
      <c r="J5058"/>
      <c r="K5058"/>
      <c r="L5058"/>
      <c r="M5058"/>
      <c r="N5058"/>
      <c r="O5058"/>
      <c r="P5058"/>
      <c r="Q5058"/>
      <c r="R5058"/>
      <c r="S5058"/>
      <c r="T5058"/>
      <c r="U5058"/>
      <c r="V5058"/>
    </row>
    <row r="5059" spans="1:22" x14ac:dyDescent="0.2">
      <c r="A5059"/>
      <c r="B5059"/>
      <c r="D5059"/>
      <c r="F5059"/>
      <c r="G5059"/>
      <c r="H5059"/>
      <c r="I5059"/>
      <c r="J5059"/>
      <c r="K5059"/>
      <c r="L5059"/>
      <c r="M5059"/>
      <c r="N5059"/>
      <c r="O5059"/>
      <c r="P5059"/>
      <c r="Q5059"/>
      <c r="R5059"/>
      <c r="S5059"/>
      <c r="T5059"/>
      <c r="U5059"/>
      <c r="V5059"/>
    </row>
    <row r="5060" spans="1:22" x14ac:dyDescent="0.2">
      <c r="A5060"/>
      <c r="B5060"/>
      <c r="D5060"/>
      <c r="F5060"/>
      <c r="G5060"/>
      <c r="H5060"/>
      <c r="I5060"/>
      <c r="J5060"/>
      <c r="K5060"/>
      <c r="L5060"/>
      <c r="M5060"/>
      <c r="N5060"/>
      <c r="O5060"/>
      <c r="P5060"/>
      <c r="Q5060"/>
      <c r="R5060"/>
      <c r="S5060"/>
      <c r="T5060"/>
      <c r="U5060"/>
      <c r="V5060"/>
    </row>
    <row r="5061" spans="1:22" x14ac:dyDescent="0.2">
      <c r="A5061"/>
      <c r="B5061"/>
      <c r="D5061"/>
      <c r="F5061"/>
      <c r="G5061"/>
      <c r="H5061"/>
      <c r="I5061"/>
      <c r="J5061"/>
      <c r="K5061"/>
      <c r="L5061"/>
      <c r="M5061"/>
      <c r="N5061"/>
      <c r="O5061"/>
      <c r="P5061"/>
      <c r="Q5061"/>
      <c r="R5061"/>
      <c r="S5061"/>
      <c r="T5061"/>
      <c r="U5061"/>
      <c r="V5061"/>
    </row>
    <row r="5062" spans="1:22" x14ac:dyDescent="0.2">
      <c r="A5062"/>
      <c r="B5062"/>
      <c r="D5062"/>
      <c r="F5062"/>
      <c r="G5062"/>
      <c r="H5062"/>
      <c r="I5062"/>
      <c r="J5062"/>
      <c r="K5062"/>
      <c r="L5062"/>
      <c r="M5062"/>
      <c r="N5062"/>
      <c r="O5062"/>
      <c r="P5062"/>
      <c r="Q5062"/>
      <c r="R5062"/>
      <c r="S5062"/>
      <c r="T5062"/>
      <c r="U5062"/>
      <c r="V5062"/>
    </row>
    <row r="5063" spans="1:22" x14ac:dyDescent="0.2">
      <c r="A5063"/>
      <c r="B5063"/>
      <c r="D5063"/>
      <c r="F5063"/>
      <c r="G5063"/>
      <c r="H5063"/>
      <c r="I5063"/>
      <c r="J5063"/>
      <c r="K5063"/>
      <c r="L5063"/>
      <c r="M5063"/>
      <c r="N5063"/>
      <c r="O5063"/>
      <c r="P5063"/>
      <c r="Q5063"/>
      <c r="R5063"/>
      <c r="S5063"/>
      <c r="T5063"/>
      <c r="U5063"/>
      <c r="V5063"/>
    </row>
    <row r="5064" spans="1:22" x14ac:dyDescent="0.2">
      <c r="A5064"/>
      <c r="B5064"/>
      <c r="D5064"/>
      <c r="F5064"/>
      <c r="G5064"/>
      <c r="H5064"/>
      <c r="I5064"/>
      <c r="J5064"/>
      <c r="K5064"/>
      <c r="L5064"/>
      <c r="M5064"/>
      <c r="N5064"/>
      <c r="O5064"/>
      <c r="P5064"/>
      <c r="Q5064"/>
      <c r="R5064"/>
      <c r="S5064"/>
      <c r="T5064"/>
      <c r="U5064"/>
      <c r="V5064"/>
    </row>
    <row r="5065" spans="1:22" x14ac:dyDescent="0.2">
      <c r="A5065"/>
      <c r="B5065"/>
      <c r="D5065"/>
      <c r="F5065"/>
      <c r="G5065"/>
      <c r="H5065"/>
      <c r="I5065"/>
      <c r="J5065"/>
      <c r="K5065"/>
      <c r="L5065"/>
      <c r="M5065"/>
      <c r="N5065"/>
      <c r="O5065"/>
      <c r="P5065"/>
      <c r="Q5065"/>
      <c r="R5065"/>
      <c r="S5065"/>
      <c r="T5065"/>
      <c r="U5065"/>
      <c r="V5065"/>
    </row>
    <row r="5066" spans="1:22" x14ac:dyDescent="0.2">
      <c r="A5066"/>
      <c r="B5066"/>
      <c r="D5066"/>
      <c r="F5066"/>
      <c r="G5066"/>
      <c r="H5066"/>
      <c r="I5066"/>
      <c r="J5066"/>
      <c r="K5066"/>
      <c r="L5066"/>
      <c r="M5066"/>
      <c r="N5066"/>
      <c r="O5066"/>
      <c r="P5066"/>
      <c r="Q5066"/>
      <c r="R5066"/>
      <c r="S5066"/>
      <c r="T5066"/>
      <c r="U5066"/>
      <c r="V5066"/>
    </row>
    <row r="5067" spans="1:22" x14ac:dyDescent="0.2">
      <c r="A5067"/>
      <c r="B5067"/>
      <c r="D5067"/>
      <c r="F5067"/>
      <c r="G5067"/>
      <c r="H5067"/>
      <c r="I5067"/>
      <c r="J5067"/>
      <c r="K5067"/>
      <c r="L5067"/>
      <c r="M5067"/>
      <c r="N5067"/>
      <c r="O5067"/>
      <c r="P5067"/>
      <c r="Q5067"/>
      <c r="R5067"/>
      <c r="S5067"/>
      <c r="T5067"/>
      <c r="U5067"/>
      <c r="V5067"/>
    </row>
    <row r="5068" spans="1:22" x14ac:dyDescent="0.2">
      <c r="A5068"/>
      <c r="B5068"/>
      <c r="D5068"/>
      <c r="F5068"/>
      <c r="G5068"/>
      <c r="H5068"/>
      <c r="I5068"/>
      <c r="J5068"/>
      <c r="K5068"/>
      <c r="L5068"/>
      <c r="M5068"/>
      <c r="N5068"/>
      <c r="O5068"/>
      <c r="P5068"/>
      <c r="Q5068"/>
      <c r="R5068"/>
      <c r="S5068"/>
      <c r="T5068"/>
      <c r="U5068"/>
      <c r="V5068"/>
    </row>
    <row r="5069" spans="1:22" x14ac:dyDescent="0.2">
      <c r="A5069"/>
      <c r="B5069"/>
      <c r="D5069"/>
      <c r="F5069"/>
      <c r="G5069"/>
      <c r="H5069"/>
      <c r="I5069"/>
      <c r="J5069"/>
      <c r="K5069"/>
      <c r="L5069"/>
      <c r="M5069"/>
      <c r="N5069"/>
      <c r="O5069"/>
      <c r="P5069"/>
      <c r="Q5069"/>
      <c r="R5069"/>
      <c r="S5069"/>
      <c r="T5069"/>
      <c r="U5069"/>
      <c r="V5069"/>
    </row>
    <row r="5070" spans="1:22" x14ac:dyDescent="0.2">
      <c r="A5070"/>
      <c r="B5070"/>
      <c r="D5070"/>
      <c r="F5070"/>
      <c r="G5070"/>
      <c r="H5070"/>
      <c r="I5070"/>
      <c r="J5070"/>
      <c r="K5070"/>
      <c r="L5070"/>
      <c r="M5070"/>
      <c r="N5070"/>
      <c r="O5070"/>
      <c r="P5070"/>
      <c r="Q5070"/>
      <c r="R5070"/>
      <c r="S5070"/>
      <c r="T5070"/>
      <c r="U5070"/>
      <c r="V5070"/>
    </row>
    <row r="5071" spans="1:22" x14ac:dyDescent="0.2">
      <c r="A5071"/>
      <c r="B5071"/>
      <c r="D5071"/>
      <c r="F5071"/>
      <c r="G5071"/>
      <c r="H5071"/>
      <c r="I5071"/>
      <c r="J5071"/>
      <c r="K5071"/>
      <c r="L5071"/>
      <c r="M5071"/>
      <c r="N5071"/>
      <c r="O5071"/>
      <c r="P5071"/>
      <c r="Q5071"/>
      <c r="R5071"/>
      <c r="S5071"/>
      <c r="T5071"/>
      <c r="U5071"/>
      <c r="V5071"/>
    </row>
    <row r="5072" spans="1:22" x14ac:dyDescent="0.2">
      <c r="A5072"/>
      <c r="B5072"/>
      <c r="D5072"/>
      <c r="F5072"/>
      <c r="G5072"/>
      <c r="H5072"/>
      <c r="I5072"/>
      <c r="J5072"/>
      <c r="K5072"/>
      <c r="L5072"/>
      <c r="M5072"/>
      <c r="N5072"/>
      <c r="O5072"/>
      <c r="P5072"/>
      <c r="Q5072"/>
      <c r="R5072"/>
      <c r="S5072"/>
      <c r="T5072"/>
      <c r="U5072"/>
      <c r="V5072"/>
    </row>
    <row r="5073" spans="1:22" x14ac:dyDescent="0.2">
      <c r="A5073"/>
      <c r="B5073"/>
      <c r="D5073"/>
      <c r="F5073"/>
      <c r="G5073"/>
      <c r="H5073"/>
      <c r="I5073"/>
      <c r="J5073"/>
      <c r="K5073"/>
      <c r="L5073"/>
      <c r="M5073"/>
      <c r="N5073"/>
      <c r="O5073"/>
      <c r="P5073"/>
      <c r="Q5073"/>
      <c r="R5073"/>
      <c r="S5073"/>
      <c r="T5073"/>
      <c r="U5073"/>
      <c r="V5073"/>
    </row>
    <row r="5074" spans="1:22" x14ac:dyDescent="0.2">
      <c r="A5074"/>
      <c r="B5074"/>
      <c r="D5074"/>
      <c r="F5074"/>
      <c r="G5074"/>
      <c r="H5074"/>
      <c r="I5074"/>
      <c r="J5074"/>
      <c r="K5074"/>
      <c r="L5074"/>
      <c r="M5074"/>
      <c r="N5074"/>
      <c r="O5074"/>
      <c r="P5074"/>
      <c r="Q5074"/>
      <c r="R5074"/>
      <c r="S5074"/>
      <c r="T5074"/>
      <c r="U5074"/>
      <c r="V5074"/>
    </row>
    <row r="5075" spans="1:22" x14ac:dyDescent="0.2">
      <c r="A5075"/>
      <c r="B5075"/>
      <c r="D5075"/>
      <c r="F5075"/>
      <c r="G5075"/>
      <c r="H5075"/>
      <c r="I5075"/>
      <c r="J5075"/>
      <c r="K5075"/>
      <c r="L5075"/>
      <c r="M5075"/>
      <c r="N5075"/>
      <c r="O5075"/>
      <c r="P5075"/>
      <c r="Q5075"/>
      <c r="R5075"/>
      <c r="S5075"/>
      <c r="T5075"/>
      <c r="U5075"/>
      <c r="V5075"/>
    </row>
    <row r="5076" spans="1:22" x14ac:dyDescent="0.2">
      <c r="A5076"/>
      <c r="B5076"/>
      <c r="D5076"/>
      <c r="F5076"/>
      <c r="G5076"/>
      <c r="H5076"/>
      <c r="I5076"/>
      <c r="J5076"/>
      <c r="K5076"/>
      <c r="L5076"/>
      <c r="M5076"/>
      <c r="N5076"/>
      <c r="O5076"/>
      <c r="P5076"/>
      <c r="Q5076"/>
      <c r="R5076"/>
      <c r="S5076"/>
      <c r="T5076"/>
      <c r="U5076"/>
      <c r="V5076"/>
    </row>
    <row r="5077" spans="1:22" x14ac:dyDescent="0.2">
      <c r="A5077"/>
      <c r="B5077"/>
      <c r="D5077"/>
      <c r="F5077"/>
      <c r="G5077"/>
      <c r="H5077"/>
      <c r="I5077"/>
      <c r="J5077"/>
      <c r="K5077"/>
      <c r="L5077"/>
      <c r="M5077"/>
      <c r="N5077"/>
      <c r="O5077"/>
      <c r="P5077"/>
      <c r="Q5077"/>
      <c r="R5077"/>
      <c r="S5077"/>
      <c r="T5077"/>
      <c r="U5077"/>
      <c r="V5077"/>
    </row>
    <row r="5078" spans="1:22" x14ac:dyDescent="0.2">
      <c r="A5078"/>
      <c r="B5078"/>
      <c r="D5078"/>
      <c r="F5078"/>
      <c r="G5078"/>
      <c r="H5078"/>
      <c r="I5078"/>
      <c r="J5078"/>
      <c r="K5078"/>
      <c r="L5078"/>
      <c r="M5078"/>
      <c r="N5078"/>
      <c r="O5078"/>
      <c r="P5078"/>
      <c r="Q5078"/>
      <c r="R5078"/>
      <c r="S5078"/>
      <c r="T5078"/>
      <c r="U5078"/>
      <c r="V5078"/>
    </row>
    <row r="5079" spans="1:22" x14ac:dyDescent="0.2">
      <c r="A5079"/>
      <c r="B5079"/>
      <c r="D5079"/>
      <c r="F5079"/>
      <c r="G5079"/>
      <c r="H5079"/>
      <c r="I5079"/>
      <c r="J5079"/>
      <c r="K5079"/>
      <c r="L5079"/>
      <c r="M5079"/>
      <c r="N5079"/>
      <c r="O5079"/>
      <c r="P5079"/>
      <c r="Q5079"/>
      <c r="R5079"/>
      <c r="S5079"/>
      <c r="T5079"/>
      <c r="U5079"/>
      <c r="V5079"/>
    </row>
    <row r="5080" spans="1:22" x14ac:dyDescent="0.2">
      <c r="A5080"/>
      <c r="B5080"/>
      <c r="D5080"/>
      <c r="F5080"/>
      <c r="G5080"/>
      <c r="H5080"/>
      <c r="I5080"/>
      <c r="J5080"/>
      <c r="K5080"/>
      <c r="L5080"/>
      <c r="M5080"/>
      <c r="N5080"/>
      <c r="O5080"/>
      <c r="P5080"/>
      <c r="Q5080"/>
      <c r="R5080"/>
      <c r="S5080"/>
      <c r="T5080"/>
      <c r="U5080"/>
      <c r="V5080"/>
    </row>
    <row r="5081" spans="1:22" x14ac:dyDescent="0.2">
      <c r="A5081"/>
      <c r="B5081"/>
      <c r="D5081"/>
      <c r="F5081"/>
      <c r="G5081"/>
      <c r="H5081"/>
      <c r="I5081"/>
      <c r="J5081"/>
      <c r="K5081"/>
      <c r="L5081"/>
      <c r="M5081"/>
      <c r="N5081"/>
      <c r="O5081"/>
      <c r="P5081"/>
      <c r="Q5081"/>
      <c r="R5081"/>
      <c r="S5081"/>
      <c r="T5081"/>
      <c r="U5081"/>
      <c r="V5081"/>
    </row>
    <row r="5082" spans="1:22" x14ac:dyDescent="0.2">
      <c r="A5082"/>
      <c r="B5082"/>
      <c r="D5082"/>
      <c r="F5082"/>
      <c r="G5082"/>
      <c r="H5082"/>
      <c r="I5082"/>
      <c r="J5082"/>
      <c r="K5082"/>
      <c r="L5082"/>
      <c r="M5082"/>
      <c r="N5082"/>
      <c r="O5082"/>
      <c r="P5082"/>
      <c r="Q5082"/>
      <c r="R5082"/>
      <c r="S5082"/>
      <c r="T5082"/>
      <c r="U5082"/>
      <c r="V5082"/>
    </row>
    <row r="5083" spans="1:22" x14ac:dyDescent="0.2">
      <c r="A5083"/>
      <c r="B5083"/>
      <c r="D5083"/>
      <c r="F5083"/>
      <c r="G5083"/>
      <c r="H5083"/>
      <c r="I5083"/>
      <c r="J5083"/>
      <c r="K5083"/>
      <c r="L5083"/>
      <c r="M5083"/>
      <c r="N5083"/>
      <c r="O5083"/>
      <c r="P5083"/>
      <c r="Q5083"/>
      <c r="R5083"/>
      <c r="S5083"/>
      <c r="T5083"/>
      <c r="U5083"/>
      <c r="V5083"/>
    </row>
    <row r="5084" spans="1:22" x14ac:dyDescent="0.2">
      <c r="A5084"/>
      <c r="B5084"/>
      <c r="D5084"/>
      <c r="F5084"/>
      <c r="G5084"/>
      <c r="H5084"/>
      <c r="I5084"/>
      <c r="J5084"/>
      <c r="K5084"/>
      <c r="L5084"/>
      <c r="M5084"/>
      <c r="N5084"/>
      <c r="O5084"/>
      <c r="P5084"/>
      <c r="Q5084"/>
      <c r="R5084"/>
      <c r="S5084"/>
      <c r="T5084"/>
      <c r="U5084"/>
      <c r="V5084"/>
    </row>
    <row r="5085" spans="1:22" x14ac:dyDescent="0.2">
      <c r="A5085"/>
      <c r="B5085"/>
      <c r="D5085"/>
      <c r="F5085"/>
      <c r="G5085"/>
      <c r="H5085"/>
      <c r="I5085"/>
      <c r="J5085"/>
      <c r="K5085"/>
      <c r="L5085"/>
      <c r="M5085"/>
      <c r="N5085"/>
      <c r="O5085"/>
      <c r="P5085"/>
      <c r="Q5085"/>
      <c r="R5085"/>
      <c r="S5085"/>
      <c r="T5085"/>
      <c r="U5085"/>
      <c r="V5085"/>
    </row>
    <row r="5086" spans="1:22" x14ac:dyDescent="0.2">
      <c r="A5086"/>
      <c r="B5086"/>
      <c r="D5086"/>
      <c r="F5086"/>
      <c r="G5086"/>
      <c r="H5086"/>
      <c r="I5086"/>
      <c r="J5086"/>
      <c r="K5086"/>
      <c r="L5086"/>
      <c r="M5086"/>
      <c r="N5086"/>
      <c r="O5086"/>
      <c r="P5086"/>
      <c r="Q5086"/>
      <c r="R5086"/>
      <c r="S5086"/>
      <c r="T5086"/>
      <c r="U5086"/>
      <c r="V5086"/>
    </row>
    <row r="5087" spans="1:22" x14ac:dyDescent="0.2">
      <c r="A5087"/>
      <c r="B5087"/>
      <c r="D5087"/>
      <c r="F5087"/>
      <c r="G5087"/>
      <c r="H5087"/>
      <c r="I5087"/>
      <c r="J5087"/>
      <c r="K5087"/>
      <c r="L5087"/>
      <c r="M5087"/>
      <c r="N5087"/>
      <c r="O5087"/>
      <c r="P5087"/>
      <c r="Q5087"/>
      <c r="R5087"/>
      <c r="S5087"/>
      <c r="T5087"/>
      <c r="U5087"/>
      <c r="V5087"/>
    </row>
    <row r="5088" spans="1:22" x14ac:dyDescent="0.2">
      <c r="A5088"/>
      <c r="B5088"/>
      <c r="D5088"/>
      <c r="F5088"/>
      <c r="G5088"/>
      <c r="H5088"/>
      <c r="I5088"/>
      <c r="J5088"/>
      <c r="K5088"/>
      <c r="L5088"/>
      <c r="M5088"/>
      <c r="N5088"/>
      <c r="O5088"/>
      <c r="P5088"/>
      <c r="Q5088"/>
      <c r="R5088"/>
      <c r="S5088"/>
      <c r="T5088"/>
      <c r="U5088"/>
      <c r="V5088"/>
    </row>
    <row r="5089" spans="1:22" x14ac:dyDescent="0.2">
      <c r="A5089"/>
      <c r="B5089"/>
      <c r="D5089"/>
      <c r="F5089"/>
      <c r="G5089"/>
      <c r="H5089"/>
      <c r="I5089"/>
      <c r="J5089"/>
      <c r="K5089"/>
      <c r="L5089"/>
      <c r="M5089"/>
      <c r="N5089"/>
      <c r="O5089"/>
      <c r="P5089"/>
      <c r="Q5089"/>
      <c r="R5089"/>
      <c r="S5089"/>
      <c r="T5089"/>
      <c r="U5089"/>
      <c r="V5089"/>
    </row>
    <row r="5090" spans="1:22" x14ac:dyDescent="0.2">
      <c r="A5090"/>
      <c r="B5090"/>
      <c r="D5090"/>
      <c r="F5090"/>
      <c r="G5090"/>
      <c r="H5090"/>
      <c r="I5090"/>
      <c r="J5090"/>
      <c r="K5090"/>
      <c r="L5090"/>
      <c r="M5090"/>
      <c r="N5090"/>
      <c r="O5090"/>
      <c r="P5090"/>
      <c r="Q5090"/>
      <c r="R5090"/>
      <c r="S5090"/>
      <c r="T5090"/>
      <c r="U5090"/>
      <c r="V5090"/>
    </row>
    <row r="5091" spans="1:22" x14ac:dyDescent="0.2">
      <c r="A5091"/>
      <c r="B5091"/>
      <c r="D5091"/>
      <c r="F5091"/>
      <c r="G5091"/>
      <c r="H5091"/>
      <c r="I5091"/>
      <c r="J5091"/>
      <c r="K5091"/>
      <c r="L5091"/>
      <c r="M5091"/>
      <c r="N5091"/>
      <c r="O5091"/>
      <c r="P5091"/>
      <c r="Q5091"/>
      <c r="R5091"/>
      <c r="S5091"/>
      <c r="T5091"/>
      <c r="U5091"/>
      <c r="V5091"/>
    </row>
    <row r="5092" spans="1:22" x14ac:dyDescent="0.2">
      <c r="A5092"/>
      <c r="B5092"/>
      <c r="D5092"/>
      <c r="F5092"/>
      <c r="G5092"/>
      <c r="H5092"/>
      <c r="I5092"/>
      <c r="J5092"/>
      <c r="K5092"/>
      <c r="L5092"/>
      <c r="M5092"/>
      <c r="N5092"/>
      <c r="O5092"/>
      <c r="P5092"/>
      <c r="Q5092"/>
      <c r="R5092"/>
      <c r="S5092"/>
      <c r="T5092"/>
      <c r="U5092"/>
      <c r="V5092"/>
    </row>
    <row r="5093" spans="1:22" x14ac:dyDescent="0.2">
      <c r="A5093"/>
      <c r="B5093"/>
      <c r="D5093"/>
      <c r="F5093"/>
      <c r="G5093"/>
      <c r="H5093"/>
      <c r="I5093"/>
      <c r="J5093"/>
      <c r="K5093"/>
      <c r="L5093"/>
      <c r="M5093"/>
      <c r="N5093"/>
      <c r="O5093"/>
      <c r="P5093"/>
      <c r="Q5093"/>
      <c r="R5093"/>
      <c r="S5093"/>
      <c r="T5093"/>
      <c r="U5093"/>
      <c r="V5093"/>
    </row>
    <row r="5094" spans="1:22" x14ac:dyDescent="0.2">
      <c r="A5094"/>
      <c r="B5094"/>
      <c r="D5094"/>
      <c r="F5094"/>
      <c r="G5094"/>
      <c r="H5094"/>
      <c r="I5094"/>
      <c r="J5094"/>
      <c r="K5094"/>
      <c r="L5094"/>
      <c r="M5094"/>
      <c r="N5094"/>
      <c r="O5094"/>
      <c r="P5094"/>
      <c r="Q5094"/>
      <c r="R5094"/>
      <c r="S5094"/>
      <c r="T5094"/>
      <c r="U5094"/>
      <c r="V5094"/>
    </row>
    <row r="5095" spans="1:22" x14ac:dyDescent="0.2">
      <c r="A5095"/>
      <c r="B5095"/>
      <c r="D5095"/>
      <c r="F5095"/>
      <c r="G5095"/>
      <c r="H5095"/>
      <c r="I5095"/>
      <c r="J5095"/>
      <c r="K5095"/>
      <c r="L5095"/>
      <c r="M5095"/>
      <c r="N5095"/>
      <c r="O5095"/>
      <c r="P5095"/>
      <c r="Q5095"/>
      <c r="R5095"/>
      <c r="S5095"/>
      <c r="T5095"/>
      <c r="U5095"/>
      <c r="V5095"/>
    </row>
    <row r="5096" spans="1:22" x14ac:dyDescent="0.2">
      <c r="A5096"/>
      <c r="B5096"/>
      <c r="D5096"/>
      <c r="F5096"/>
      <c r="G5096"/>
      <c r="H5096"/>
      <c r="I5096"/>
      <c r="J5096"/>
      <c r="K5096"/>
      <c r="L5096"/>
      <c r="M5096"/>
      <c r="N5096"/>
      <c r="O5096"/>
      <c r="P5096"/>
      <c r="Q5096"/>
      <c r="R5096"/>
      <c r="S5096"/>
      <c r="T5096"/>
      <c r="U5096"/>
      <c r="V5096"/>
    </row>
    <row r="5097" spans="1:22" x14ac:dyDescent="0.2">
      <c r="A5097"/>
      <c r="B5097"/>
      <c r="D5097"/>
      <c r="F5097"/>
      <c r="G5097"/>
      <c r="H5097"/>
      <c r="I5097"/>
      <c r="J5097"/>
      <c r="K5097"/>
      <c r="L5097"/>
      <c r="M5097"/>
      <c r="N5097"/>
      <c r="O5097"/>
      <c r="P5097"/>
      <c r="Q5097"/>
      <c r="R5097"/>
      <c r="S5097"/>
      <c r="T5097"/>
      <c r="U5097"/>
      <c r="V5097"/>
    </row>
    <row r="5098" spans="1:22" x14ac:dyDescent="0.2">
      <c r="A5098"/>
      <c r="B5098"/>
      <c r="D5098"/>
      <c r="F5098"/>
      <c r="G5098"/>
      <c r="H5098"/>
      <c r="I5098"/>
      <c r="J5098"/>
      <c r="K5098"/>
      <c r="L5098"/>
      <c r="M5098"/>
      <c r="N5098"/>
      <c r="O5098"/>
      <c r="P5098"/>
      <c r="Q5098"/>
      <c r="R5098"/>
      <c r="S5098"/>
      <c r="T5098"/>
      <c r="U5098"/>
      <c r="V5098"/>
    </row>
    <row r="5099" spans="1:22" x14ac:dyDescent="0.2">
      <c r="A5099"/>
      <c r="B5099"/>
      <c r="D5099"/>
      <c r="F5099"/>
      <c r="G5099"/>
      <c r="H5099"/>
      <c r="I5099"/>
      <c r="J5099"/>
      <c r="K5099"/>
      <c r="L5099"/>
      <c r="M5099"/>
      <c r="N5099"/>
      <c r="O5099"/>
      <c r="P5099"/>
      <c r="Q5099"/>
      <c r="R5099"/>
      <c r="S5099"/>
      <c r="T5099"/>
      <c r="U5099"/>
      <c r="V5099"/>
    </row>
    <row r="5100" spans="1:22" x14ac:dyDescent="0.2">
      <c r="A5100"/>
      <c r="B5100"/>
      <c r="D5100"/>
      <c r="F5100"/>
      <c r="G5100"/>
      <c r="H5100"/>
      <c r="I5100"/>
      <c r="J5100"/>
      <c r="K5100"/>
      <c r="L5100"/>
      <c r="M5100"/>
      <c r="N5100"/>
      <c r="O5100"/>
      <c r="P5100"/>
      <c r="Q5100"/>
      <c r="R5100"/>
      <c r="S5100"/>
      <c r="T5100"/>
      <c r="U5100"/>
      <c r="V5100"/>
    </row>
    <row r="5101" spans="1:22" x14ac:dyDescent="0.2">
      <c r="A5101"/>
      <c r="B5101"/>
      <c r="D5101"/>
      <c r="F5101"/>
      <c r="G5101"/>
      <c r="H5101"/>
      <c r="I5101"/>
      <c r="J5101"/>
      <c r="K5101"/>
      <c r="L5101"/>
      <c r="M5101"/>
      <c r="N5101"/>
      <c r="O5101"/>
      <c r="P5101"/>
      <c r="Q5101"/>
      <c r="R5101"/>
      <c r="S5101"/>
      <c r="T5101"/>
      <c r="U5101"/>
      <c r="V5101"/>
    </row>
    <row r="5102" spans="1:22" x14ac:dyDescent="0.2">
      <c r="A5102"/>
      <c r="B5102"/>
      <c r="D5102"/>
      <c r="F5102"/>
      <c r="G5102"/>
      <c r="H5102"/>
      <c r="I5102"/>
      <c r="J5102"/>
      <c r="K5102"/>
      <c r="L5102"/>
      <c r="M5102"/>
      <c r="N5102"/>
      <c r="O5102"/>
      <c r="P5102"/>
      <c r="Q5102"/>
      <c r="R5102"/>
      <c r="S5102"/>
      <c r="T5102"/>
      <c r="U5102"/>
      <c r="V5102"/>
    </row>
    <row r="5103" spans="1:22" x14ac:dyDescent="0.2">
      <c r="A5103"/>
      <c r="B5103"/>
      <c r="D5103"/>
      <c r="F5103"/>
      <c r="G5103"/>
      <c r="H5103"/>
      <c r="I5103"/>
      <c r="J5103"/>
      <c r="K5103"/>
      <c r="L5103"/>
      <c r="M5103"/>
      <c r="N5103"/>
      <c r="O5103"/>
      <c r="P5103"/>
      <c r="Q5103"/>
      <c r="R5103"/>
      <c r="S5103"/>
      <c r="T5103"/>
      <c r="U5103"/>
      <c r="V5103"/>
    </row>
    <row r="5104" spans="1:22" x14ac:dyDescent="0.2">
      <c r="A5104"/>
      <c r="B5104"/>
      <c r="D5104"/>
      <c r="F5104"/>
      <c r="G5104"/>
      <c r="H5104"/>
      <c r="I5104"/>
      <c r="J5104"/>
      <c r="K5104"/>
      <c r="L5104"/>
      <c r="M5104"/>
      <c r="N5104"/>
      <c r="O5104"/>
      <c r="P5104"/>
      <c r="Q5104"/>
      <c r="R5104"/>
      <c r="S5104"/>
      <c r="T5104"/>
      <c r="U5104"/>
      <c r="V5104"/>
    </row>
    <row r="5105" spans="1:22" x14ac:dyDescent="0.2">
      <c r="A5105"/>
      <c r="B5105"/>
      <c r="D5105"/>
      <c r="F5105"/>
      <c r="G5105"/>
      <c r="H5105"/>
      <c r="I5105"/>
      <c r="J5105"/>
      <c r="K5105"/>
      <c r="L5105"/>
      <c r="M5105"/>
      <c r="N5105"/>
      <c r="O5105"/>
      <c r="P5105"/>
      <c r="Q5105"/>
      <c r="R5105"/>
      <c r="S5105"/>
      <c r="T5105"/>
      <c r="U5105"/>
      <c r="V5105"/>
    </row>
    <row r="5106" spans="1:22" x14ac:dyDescent="0.2">
      <c r="A5106"/>
      <c r="B5106"/>
      <c r="D5106"/>
      <c r="F5106"/>
      <c r="G5106"/>
      <c r="H5106"/>
      <c r="I5106"/>
      <c r="J5106"/>
      <c r="K5106"/>
      <c r="L5106"/>
      <c r="M5106"/>
      <c r="N5106"/>
      <c r="O5106"/>
      <c r="P5106"/>
      <c r="Q5106"/>
      <c r="R5106"/>
      <c r="S5106"/>
      <c r="T5106"/>
      <c r="U5106"/>
      <c r="V5106"/>
    </row>
    <row r="5107" spans="1:22" x14ac:dyDescent="0.2">
      <c r="A5107"/>
      <c r="B5107"/>
      <c r="D5107"/>
      <c r="F5107"/>
      <c r="G5107"/>
      <c r="H5107"/>
      <c r="I5107"/>
      <c r="J5107"/>
      <c r="K5107"/>
      <c r="L5107"/>
      <c r="M5107"/>
      <c r="N5107"/>
      <c r="O5107"/>
      <c r="P5107"/>
      <c r="Q5107"/>
      <c r="R5107"/>
      <c r="S5107"/>
      <c r="T5107"/>
      <c r="U5107"/>
      <c r="V5107"/>
    </row>
    <row r="5108" spans="1:22" x14ac:dyDescent="0.2">
      <c r="A5108"/>
      <c r="B5108"/>
      <c r="D5108"/>
      <c r="F5108"/>
      <c r="G5108"/>
      <c r="H5108"/>
      <c r="I5108"/>
      <c r="J5108"/>
      <c r="K5108"/>
      <c r="L5108"/>
      <c r="M5108"/>
      <c r="N5108"/>
      <c r="O5108"/>
      <c r="P5108"/>
      <c r="Q5108"/>
      <c r="R5108"/>
      <c r="S5108"/>
      <c r="T5108"/>
      <c r="U5108"/>
      <c r="V5108"/>
    </row>
    <row r="5109" spans="1:22" x14ac:dyDescent="0.2">
      <c r="A5109"/>
      <c r="B5109"/>
      <c r="D5109"/>
      <c r="F5109"/>
      <c r="G5109"/>
      <c r="H5109"/>
      <c r="I5109"/>
      <c r="J5109"/>
      <c r="K5109"/>
      <c r="L5109"/>
      <c r="M5109"/>
      <c r="N5109"/>
      <c r="O5109"/>
      <c r="P5109"/>
      <c r="Q5109"/>
      <c r="R5109"/>
      <c r="S5109"/>
      <c r="T5109"/>
      <c r="U5109"/>
      <c r="V5109"/>
    </row>
    <row r="5110" spans="1:22" x14ac:dyDescent="0.2">
      <c r="A5110"/>
      <c r="B5110"/>
      <c r="D5110"/>
      <c r="F5110"/>
      <c r="G5110"/>
      <c r="H5110"/>
      <c r="I5110"/>
      <c r="J5110"/>
      <c r="K5110"/>
      <c r="L5110"/>
      <c r="M5110"/>
      <c r="N5110"/>
      <c r="O5110"/>
      <c r="P5110"/>
      <c r="Q5110"/>
      <c r="R5110"/>
      <c r="S5110"/>
      <c r="T5110"/>
      <c r="U5110"/>
      <c r="V5110"/>
    </row>
    <row r="5111" spans="1:22" x14ac:dyDescent="0.2">
      <c r="A5111"/>
      <c r="B5111"/>
      <c r="D5111"/>
      <c r="F5111"/>
      <c r="G5111"/>
      <c r="H5111"/>
      <c r="I5111"/>
      <c r="J5111"/>
      <c r="K5111"/>
      <c r="L5111"/>
      <c r="M5111"/>
      <c r="N5111"/>
      <c r="O5111"/>
      <c r="P5111"/>
      <c r="Q5111"/>
      <c r="R5111"/>
      <c r="S5111"/>
      <c r="T5111"/>
      <c r="U5111"/>
      <c r="V5111"/>
    </row>
    <row r="5112" spans="1:22" x14ac:dyDescent="0.2">
      <c r="A5112"/>
      <c r="B5112"/>
      <c r="D5112"/>
      <c r="F5112"/>
      <c r="G5112"/>
      <c r="H5112"/>
      <c r="I5112"/>
      <c r="J5112"/>
      <c r="K5112"/>
      <c r="L5112"/>
      <c r="M5112"/>
      <c r="N5112"/>
      <c r="O5112"/>
      <c r="P5112"/>
      <c r="Q5112"/>
      <c r="R5112"/>
      <c r="S5112"/>
      <c r="T5112"/>
      <c r="U5112"/>
      <c r="V5112"/>
    </row>
    <row r="5113" spans="1:22" x14ac:dyDescent="0.2">
      <c r="A5113"/>
      <c r="B5113"/>
      <c r="D5113"/>
      <c r="F5113"/>
      <c r="G5113"/>
      <c r="H5113"/>
      <c r="I5113"/>
      <c r="J5113"/>
      <c r="K5113"/>
      <c r="L5113"/>
      <c r="M5113"/>
      <c r="N5113"/>
      <c r="O5113"/>
      <c r="P5113"/>
      <c r="Q5113"/>
      <c r="R5113"/>
      <c r="S5113"/>
      <c r="T5113"/>
      <c r="U5113"/>
      <c r="V5113"/>
    </row>
    <row r="5114" spans="1:22" x14ac:dyDescent="0.2">
      <c r="A5114"/>
      <c r="B5114"/>
      <c r="D5114"/>
      <c r="F5114"/>
      <c r="G5114"/>
      <c r="H5114"/>
      <c r="I5114"/>
      <c r="J5114"/>
      <c r="K5114"/>
      <c r="L5114"/>
      <c r="M5114"/>
      <c r="N5114"/>
      <c r="O5114"/>
      <c r="P5114"/>
      <c r="Q5114"/>
      <c r="R5114"/>
      <c r="S5114"/>
      <c r="T5114"/>
      <c r="U5114"/>
      <c r="V5114"/>
    </row>
    <row r="5115" spans="1:22" x14ac:dyDescent="0.2">
      <c r="A5115"/>
      <c r="B5115"/>
      <c r="D5115"/>
      <c r="F5115"/>
      <c r="G5115"/>
      <c r="H5115"/>
      <c r="I5115"/>
      <c r="J5115"/>
      <c r="K5115"/>
      <c r="L5115"/>
      <c r="M5115"/>
      <c r="N5115"/>
      <c r="O5115"/>
      <c r="P5115"/>
      <c r="Q5115"/>
      <c r="R5115"/>
      <c r="S5115"/>
      <c r="T5115"/>
      <c r="U5115"/>
      <c r="V5115"/>
    </row>
    <row r="5116" spans="1:22" x14ac:dyDescent="0.2">
      <c r="A5116"/>
      <c r="B5116"/>
      <c r="D5116"/>
      <c r="F5116"/>
      <c r="G5116"/>
      <c r="H5116"/>
      <c r="I5116"/>
      <c r="J5116"/>
      <c r="K5116"/>
      <c r="L5116"/>
      <c r="M5116"/>
      <c r="N5116"/>
      <c r="O5116"/>
      <c r="P5116"/>
      <c r="Q5116"/>
      <c r="R5116"/>
      <c r="S5116"/>
      <c r="T5116"/>
      <c r="U5116"/>
      <c r="V5116"/>
    </row>
    <row r="5117" spans="1:22" x14ac:dyDescent="0.2">
      <c r="A5117"/>
      <c r="B5117"/>
      <c r="D5117"/>
      <c r="F5117"/>
      <c r="G5117"/>
      <c r="H5117"/>
      <c r="I5117"/>
      <c r="J5117"/>
      <c r="K5117"/>
      <c r="L5117"/>
      <c r="M5117"/>
      <c r="N5117"/>
      <c r="O5117"/>
      <c r="P5117"/>
      <c r="Q5117"/>
      <c r="R5117"/>
      <c r="S5117"/>
      <c r="T5117"/>
      <c r="U5117"/>
      <c r="V5117"/>
    </row>
    <row r="5118" spans="1:22" x14ac:dyDescent="0.2">
      <c r="A5118"/>
      <c r="B5118"/>
      <c r="D5118"/>
      <c r="F5118"/>
      <c r="G5118"/>
      <c r="H5118"/>
      <c r="I5118"/>
      <c r="J5118"/>
      <c r="K5118"/>
      <c r="L5118"/>
      <c r="M5118"/>
      <c r="N5118"/>
      <c r="O5118"/>
      <c r="P5118"/>
      <c r="Q5118"/>
      <c r="R5118"/>
      <c r="S5118"/>
      <c r="T5118"/>
      <c r="U5118"/>
      <c r="V5118"/>
    </row>
    <row r="5119" spans="1:22" x14ac:dyDescent="0.2">
      <c r="A5119"/>
      <c r="B5119"/>
      <c r="D5119"/>
      <c r="F5119"/>
      <c r="G5119"/>
      <c r="H5119"/>
      <c r="I5119"/>
      <c r="J5119"/>
      <c r="K5119"/>
      <c r="L5119"/>
      <c r="M5119"/>
      <c r="N5119"/>
      <c r="O5119"/>
      <c r="P5119"/>
      <c r="Q5119"/>
      <c r="R5119"/>
      <c r="S5119"/>
      <c r="T5119"/>
      <c r="U5119"/>
      <c r="V5119"/>
    </row>
    <row r="5120" spans="1:22" x14ac:dyDescent="0.2">
      <c r="A5120"/>
      <c r="B5120"/>
      <c r="D5120"/>
      <c r="F5120"/>
      <c r="G5120"/>
      <c r="H5120"/>
      <c r="I5120"/>
      <c r="J5120"/>
      <c r="K5120"/>
      <c r="L5120"/>
      <c r="M5120"/>
      <c r="N5120"/>
      <c r="O5120"/>
      <c r="P5120"/>
      <c r="Q5120"/>
      <c r="R5120"/>
      <c r="S5120"/>
      <c r="T5120"/>
      <c r="U5120"/>
      <c r="V5120"/>
    </row>
    <row r="5121" spans="1:22" x14ac:dyDescent="0.2">
      <c r="A5121"/>
      <c r="B5121"/>
      <c r="D5121"/>
      <c r="F5121"/>
      <c r="G5121"/>
      <c r="H5121"/>
      <c r="I5121"/>
      <c r="J5121"/>
      <c r="K5121"/>
      <c r="L5121"/>
      <c r="M5121"/>
      <c r="N5121"/>
      <c r="O5121"/>
      <c r="P5121"/>
      <c r="Q5121"/>
      <c r="R5121"/>
      <c r="S5121"/>
      <c r="T5121"/>
      <c r="U5121"/>
      <c r="V5121"/>
    </row>
    <row r="5122" spans="1:22" x14ac:dyDescent="0.2">
      <c r="A5122"/>
      <c r="B5122"/>
      <c r="D5122"/>
      <c r="F5122"/>
      <c r="G5122"/>
      <c r="H5122"/>
      <c r="I5122"/>
      <c r="J5122"/>
      <c r="K5122"/>
      <c r="L5122"/>
      <c r="M5122"/>
      <c r="N5122"/>
      <c r="O5122"/>
      <c r="P5122"/>
      <c r="Q5122"/>
      <c r="R5122"/>
      <c r="S5122"/>
      <c r="T5122"/>
      <c r="U5122"/>
      <c r="V5122"/>
    </row>
    <row r="5123" spans="1:22" x14ac:dyDescent="0.2">
      <c r="A5123"/>
      <c r="B5123"/>
      <c r="D5123"/>
      <c r="F5123"/>
      <c r="G5123"/>
      <c r="H5123"/>
      <c r="I5123"/>
      <c r="J5123"/>
      <c r="K5123"/>
      <c r="L5123"/>
      <c r="M5123"/>
      <c r="N5123"/>
      <c r="O5123"/>
      <c r="P5123"/>
      <c r="Q5123"/>
      <c r="R5123"/>
      <c r="S5123"/>
      <c r="T5123"/>
      <c r="U5123"/>
      <c r="V5123"/>
    </row>
    <row r="5124" spans="1:22" x14ac:dyDescent="0.2">
      <c r="A5124"/>
      <c r="B5124"/>
      <c r="D5124"/>
      <c r="F5124"/>
      <c r="G5124"/>
      <c r="H5124"/>
      <c r="I5124"/>
      <c r="J5124"/>
      <c r="K5124"/>
      <c r="L5124"/>
      <c r="M5124"/>
      <c r="N5124"/>
      <c r="O5124"/>
      <c r="P5124"/>
      <c r="Q5124"/>
      <c r="R5124"/>
      <c r="S5124"/>
      <c r="T5124"/>
      <c r="U5124"/>
      <c r="V5124"/>
    </row>
    <row r="5125" spans="1:22" x14ac:dyDescent="0.2">
      <c r="A5125"/>
      <c r="B5125"/>
      <c r="D5125"/>
      <c r="F5125"/>
      <c r="G5125"/>
      <c r="H5125"/>
      <c r="I5125"/>
      <c r="J5125"/>
      <c r="K5125"/>
      <c r="L5125"/>
      <c r="M5125"/>
      <c r="N5125"/>
      <c r="O5125"/>
      <c r="P5125"/>
      <c r="Q5125"/>
      <c r="R5125"/>
      <c r="S5125"/>
      <c r="T5125"/>
      <c r="U5125"/>
      <c r="V5125"/>
    </row>
    <row r="5126" spans="1:22" x14ac:dyDescent="0.2">
      <c r="A5126"/>
      <c r="B5126"/>
      <c r="D5126"/>
      <c r="F5126"/>
      <c r="G5126"/>
      <c r="H5126"/>
      <c r="I5126"/>
      <c r="J5126"/>
      <c r="K5126"/>
      <c r="L5126"/>
      <c r="M5126"/>
      <c r="N5126"/>
      <c r="O5126"/>
      <c r="P5126"/>
      <c r="Q5126"/>
      <c r="R5126"/>
      <c r="S5126"/>
      <c r="T5126"/>
      <c r="U5126"/>
      <c r="V5126"/>
    </row>
    <row r="5127" spans="1:22" x14ac:dyDescent="0.2">
      <c r="A5127"/>
      <c r="B5127"/>
      <c r="D5127"/>
      <c r="F5127"/>
      <c r="G5127"/>
      <c r="H5127"/>
      <c r="I5127"/>
      <c r="J5127"/>
      <c r="K5127"/>
      <c r="L5127"/>
      <c r="M5127"/>
      <c r="N5127"/>
      <c r="O5127"/>
      <c r="P5127"/>
      <c r="Q5127"/>
      <c r="R5127"/>
      <c r="S5127"/>
      <c r="T5127"/>
      <c r="U5127"/>
      <c r="V5127"/>
    </row>
    <row r="5128" spans="1:22" x14ac:dyDescent="0.2">
      <c r="A5128"/>
      <c r="B5128"/>
      <c r="D5128"/>
      <c r="F5128"/>
      <c r="G5128"/>
      <c r="H5128"/>
      <c r="I5128"/>
      <c r="J5128"/>
      <c r="K5128"/>
      <c r="L5128"/>
      <c r="M5128"/>
      <c r="N5128"/>
      <c r="O5128"/>
      <c r="P5128"/>
      <c r="Q5128"/>
      <c r="R5128"/>
      <c r="S5128"/>
      <c r="T5128"/>
      <c r="U5128"/>
      <c r="V5128"/>
    </row>
    <row r="5129" spans="1:22" x14ac:dyDescent="0.2">
      <c r="A5129"/>
      <c r="B5129"/>
      <c r="D5129"/>
      <c r="F5129"/>
      <c r="G5129"/>
      <c r="H5129"/>
      <c r="I5129"/>
      <c r="J5129"/>
      <c r="K5129"/>
      <c r="L5129"/>
      <c r="M5129"/>
      <c r="N5129"/>
      <c r="O5129"/>
      <c r="P5129"/>
      <c r="Q5129"/>
      <c r="R5129"/>
      <c r="S5129"/>
      <c r="T5129"/>
      <c r="U5129"/>
      <c r="V5129"/>
    </row>
    <row r="5130" spans="1:22" x14ac:dyDescent="0.2">
      <c r="A5130"/>
      <c r="B5130"/>
      <c r="D5130"/>
      <c r="F5130"/>
      <c r="G5130"/>
      <c r="H5130"/>
      <c r="I5130"/>
      <c r="J5130"/>
      <c r="K5130"/>
      <c r="L5130"/>
      <c r="M5130"/>
      <c r="N5130"/>
      <c r="O5130"/>
      <c r="P5130"/>
      <c r="Q5130"/>
      <c r="R5130"/>
      <c r="S5130"/>
      <c r="T5130"/>
      <c r="U5130"/>
      <c r="V5130"/>
    </row>
    <row r="5131" spans="1:22" x14ac:dyDescent="0.2">
      <c r="A5131"/>
      <c r="B5131"/>
      <c r="D5131"/>
      <c r="F5131"/>
      <c r="G5131"/>
      <c r="H5131"/>
      <c r="I5131"/>
      <c r="J5131"/>
      <c r="K5131"/>
      <c r="L5131"/>
      <c r="M5131"/>
      <c r="N5131"/>
      <c r="O5131"/>
      <c r="P5131"/>
      <c r="Q5131"/>
      <c r="R5131"/>
      <c r="S5131"/>
      <c r="T5131"/>
      <c r="U5131"/>
      <c r="V5131"/>
    </row>
    <row r="5132" spans="1:22" x14ac:dyDescent="0.2">
      <c r="A5132"/>
      <c r="B5132"/>
      <c r="D5132"/>
      <c r="F5132"/>
      <c r="G5132"/>
      <c r="H5132"/>
      <c r="I5132"/>
      <c r="J5132"/>
      <c r="K5132"/>
      <c r="L5132"/>
      <c r="M5132"/>
      <c r="N5132"/>
      <c r="O5132"/>
      <c r="P5132"/>
      <c r="Q5132"/>
      <c r="R5132"/>
      <c r="S5132"/>
      <c r="T5132"/>
      <c r="U5132"/>
      <c r="V5132"/>
    </row>
    <row r="5133" spans="1:22" x14ac:dyDescent="0.2">
      <c r="A5133"/>
      <c r="B5133"/>
      <c r="D5133"/>
      <c r="F5133"/>
      <c r="G5133"/>
      <c r="H5133"/>
      <c r="I5133"/>
      <c r="J5133"/>
      <c r="K5133"/>
      <c r="L5133"/>
      <c r="M5133"/>
      <c r="N5133"/>
      <c r="O5133"/>
      <c r="P5133"/>
      <c r="Q5133"/>
      <c r="R5133"/>
      <c r="S5133"/>
      <c r="T5133"/>
      <c r="U5133"/>
      <c r="V5133"/>
    </row>
    <row r="5134" spans="1:22" x14ac:dyDescent="0.2">
      <c r="A5134"/>
      <c r="B5134"/>
      <c r="D5134"/>
      <c r="F5134"/>
      <c r="G5134"/>
      <c r="H5134"/>
      <c r="I5134"/>
      <c r="J5134"/>
      <c r="K5134"/>
      <c r="L5134"/>
      <c r="M5134"/>
      <c r="N5134"/>
      <c r="O5134"/>
      <c r="P5134"/>
      <c r="Q5134"/>
      <c r="R5134"/>
      <c r="S5134"/>
      <c r="T5134"/>
      <c r="U5134"/>
      <c r="V5134"/>
    </row>
    <row r="5135" spans="1:22" x14ac:dyDescent="0.2">
      <c r="A5135"/>
      <c r="B5135"/>
      <c r="D5135"/>
      <c r="F5135"/>
      <c r="G5135"/>
      <c r="H5135"/>
      <c r="I5135"/>
      <c r="J5135"/>
      <c r="K5135"/>
      <c r="L5135"/>
      <c r="M5135"/>
      <c r="N5135"/>
      <c r="O5135"/>
      <c r="P5135"/>
      <c r="Q5135"/>
      <c r="R5135"/>
      <c r="S5135"/>
      <c r="T5135"/>
      <c r="U5135"/>
      <c r="V5135"/>
    </row>
    <row r="5136" spans="1:22" x14ac:dyDescent="0.2">
      <c r="A5136"/>
      <c r="B5136"/>
      <c r="D5136"/>
      <c r="F5136"/>
      <c r="G5136"/>
      <c r="H5136"/>
      <c r="I5136"/>
      <c r="J5136"/>
      <c r="K5136"/>
      <c r="L5136"/>
      <c r="M5136"/>
      <c r="N5136"/>
      <c r="O5136"/>
      <c r="P5136"/>
      <c r="Q5136"/>
      <c r="R5136"/>
      <c r="S5136"/>
      <c r="T5136"/>
      <c r="U5136"/>
      <c r="V5136"/>
    </row>
    <row r="5137" spans="1:22" x14ac:dyDescent="0.2">
      <c r="A5137"/>
      <c r="B5137"/>
      <c r="D5137"/>
      <c r="F5137"/>
      <c r="G5137"/>
      <c r="H5137"/>
      <c r="I5137"/>
      <c r="J5137"/>
      <c r="K5137"/>
      <c r="L5137"/>
      <c r="M5137"/>
      <c r="N5137"/>
      <c r="O5137"/>
      <c r="P5137"/>
      <c r="Q5137"/>
      <c r="R5137"/>
      <c r="S5137"/>
      <c r="T5137"/>
      <c r="U5137"/>
      <c r="V5137"/>
    </row>
    <row r="5138" spans="1:22" x14ac:dyDescent="0.2">
      <c r="A5138"/>
      <c r="B5138"/>
      <c r="D5138"/>
      <c r="F5138"/>
      <c r="G5138"/>
      <c r="H5138"/>
      <c r="I5138"/>
      <c r="J5138"/>
      <c r="K5138"/>
      <c r="L5138"/>
      <c r="M5138"/>
      <c r="N5138"/>
      <c r="O5138"/>
      <c r="P5138"/>
      <c r="Q5138"/>
      <c r="R5138"/>
      <c r="S5138"/>
      <c r="T5138"/>
      <c r="U5138"/>
      <c r="V5138"/>
    </row>
    <row r="5139" spans="1:22" x14ac:dyDescent="0.2">
      <c r="A5139"/>
      <c r="B5139"/>
      <c r="D5139"/>
      <c r="F5139"/>
      <c r="G5139"/>
      <c r="H5139"/>
      <c r="I5139"/>
      <c r="J5139"/>
      <c r="K5139"/>
      <c r="L5139"/>
      <c r="M5139"/>
      <c r="N5139"/>
      <c r="O5139"/>
      <c r="P5139"/>
      <c r="Q5139"/>
      <c r="R5139"/>
      <c r="S5139"/>
      <c r="T5139"/>
      <c r="U5139"/>
      <c r="V5139"/>
    </row>
    <row r="5140" spans="1:22" x14ac:dyDescent="0.2">
      <c r="A5140"/>
      <c r="B5140"/>
      <c r="D5140"/>
      <c r="F5140"/>
      <c r="G5140"/>
      <c r="H5140"/>
      <c r="I5140"/>
      <c r="J5140"/>
      <c r="K5140"/>
      <c r="L5140"/>
      <c r="M5140"/>
      <c r="N5140"/>
      <c r="O5140"/>
      <c r="P5140"/>
      <c r="Q5140"/>
      <c r="R5140"/>
      <c r="S5140"/>
      <c r="T5140"/>
      <c r="U5140"/>
      <c r="V5140"/>
    </row>
    <row r="5141" spans="1:22" x14ac:dyDescent="0.2">
      <c r="A5141"/>
      <c r="B5141"/>
      <c r="D5141"/>
      <c r="F5141"/>
      <c r="G5141"/>
      <c r="H5141"/>
      <c r="I5141"/>
      <c r="J5141"/>
      <c r="K5141"/>
      <c r="L5141"/>
      <c r="M5141"/>
      <c r="N5141"/>
      <c r="O5141"/>
      <c r="P5141"/>
      <c r="Q5141"/>
      <c r="R5141"/>
      <c r="S5141"/>
      <c r="T5141"/>
      <c r="U5141"/>
      <c r="V5141"/>
    </row>
    <row r="5142" spans="1:22" x14ac:dyDescent="0.2">
      <c r="A5142"/>
      <c r="B5142"/>
      <c r="D5142"/>
      <c r="F5142"/>
      <c r="G5142"/>
      <c r="H5142"/>
      <c r="I5142"/>
      <c r="J5142"/>
      <c r="K5142"/>
      <c r="L5142"/>
      <c r="M5142"/>
      <c r="N5142"/>
      <c r="O5142"/>
      <c r="P5142"/>
      <c r="Q5142"/>
      <c r="R5142"/>
      <c r="S5142"/>
      <c r="T5142"/>
      <c r="U5142"/>
      <c r="V5142"/>
    </row>
    <row r="5143" spans="1:22" x14ac:dyDescent="0.2">
      <c r="A5143"/>
      <c r="B5143"/>
      <c r="D5143"/>
      <c r="F5143"/>
      <c r="G5143"/>
      <c r="H5143"/>
      <c r="I5143"/>
      <c r="J5143"/>
      <c r="K5143"/>
      <c r="L5143"/>
      <c r="M5143"/>
      <c r="N5143"/>
      <c r="O5143"/>
      <c r="P5143"/>
      <c r="Q5143"/>
      <c r="R5143"/>
      <c r="S5143"/>
      <c r="T5143"/>
      <c r="U5143"/>
      <c r="V5143"/>
    </row>
    <row r="5144" spans="1:22" x14ac:dyDescent="0.2">
      <c r="A5144"/>
      <c r="B5144"/>
      <c r="D5144"/>
      <c r="F5144"/>
      <c r="G5144"/>
      <c r="H5144"/>
      <c r="I5144"/>
      <c r="J5144"/>
      <c r="K5144"/>
      <c r="L5144"/>
      <c r="M5144"/>
      <c r="N5144"/>
      <c r="O5144"/>
      <c r="P5144"/>
      <c r="Q5144"/>
      <c r="R5144"/>
      <c r="S5144"/>
      <c r="T5144"/>
      <c r="U5144"/>
      <c r="V5144"/>
    </row>
    <row r="5145" spans="1:22" x14ac:dyDescent="0.2">
      <c r="A5145"/>
      <c r="B5145"/>
      <c r="D5145"/>
      <c r="F5145"/>
      <c r="G5145"/>
      <c r="H5145"/>
      <c r="I5145"/>
      <c r="J5145"/>
      <c r="K5145"/>
      <c r="L5145"/>
      <c r="M5145"/>
      <c r="N5145"/>
      <c r="O5145"/>
      <c r="P5145"/>
      <c r="Q5145"/>
      <c r="R5145"/>
      <c r="S5145"/>
      <c r="T5145"/>
      <c r="U5145"/>
      <c r="V5145"/>
    </row>
    <row r="5146" spans="1:22" x14ac:dyDescent="0.2">
      <c r="A5146"/>
      <c r="B5146"/>
      <c r="D5146"/>
      <c r="F5146"/>
      <c r="G5146"/>
      <c r="H5146"/>
      <c r="I5146"/>
      <c r="J5146"/>
      <c r="K5146"/>
      <c r="L5146"/>
      <c r="M5146"/>
      <c r="N5146"/>
      <c r="O5146"/>
      <c r="P5146"/>
      <c r="Q5146"/>
      <c r="R5146"/>
      <c r="S5146"/>
      <c r="T5146"/>
      <c r="U5146"/>
      <c r="V5146"/>
    </row>
    <row r="5147" spans="1:22" x14ac:dyDescent="0.2">
      <c r="A5147"/>
      <c r="B5147"/>
      <c r="D5147"/>
      <c r="F5147"/>
      <c r="G5147"/>
      <c r="H5147"/>
      <c r="I5147"/>
      <c r="J5147"/>
      <c r="K5147"/>
      <c r="L5147"/>
      <c r="M5147"/>
      <c r="N5147"/>
      <c r="O5147"/>
      <c r="P5147"/>
      <c r="Q5147"/>
      <c r="R5147"/>
      <c r="S5147"/>
      <c r="T5147"/>
      <c r="U5147"/>
      <c r="V5147"/>
    </row>
    <row r="5148" spans="1:22" x14ac:dyDescent="0.2">
      <c r="A5148"/>
      <c r="B5148"/>
      <c r="D5148"/>
      <c r="F5148"/>
      <c r="G5148"/>
      <c r="H5148"/>
      <c r="I5148"/>
      <c r="J5148"/>
      <c r="K5148"/>
      <c r="L5148"/>
      <c r="M5148"/>
      <c r="N5148"/>
      <c r="O5148"/>
      <c r="P5148"/>
      <c r="Q5148"/>
      <c r="R5148"/>
      <c r="S5148"/>
      <c r="T5148"/>
      <c r="U5148"/>
      <c r="V5148"/>
    </row>
    <row r="5149" spans="1:22" x14ac:dyDescent="0.2">
      <c r="A5149"/>
      <c r="B5149"/>
      <c r="D5149"/>
      <c r="F5149"/>
      <c r="G5149"/>
      <c r="H5149"/>
      <c r="I5149"/>
      <c r="J5149"/>
      <c r="K5149"/>
      <c r="L5149"/>
      <c r="M5149"/>
      <c r="N5149"/>
      <c r="O5149"/>
      <c r="P5149"/>
      <c r="Q5149"/>
      <c r="R5149"/>
      <c r="S5149"/>
      <c r="T5149"/>
      <c r="U5149"/>
      <c r="V5149"/>
    </row>
    <row r="5150" spans="1:22" x14ac:dyDescent="0.2">
      <c r="A5150"/>
      <c r="B5150"/>
      <c r="D5150"/>
      <c r="F5150"/>
      <c r="G5150"/>
      <c r="H5150"/>
      <c r="I5150"/>
      <c r="J5150"/>
      <c r="K5150"/>
      <c r="L5150"/>
      <c r="M5150"/>
      <c r="N5150"/>
      <c r="O5150"/>
      <c r="P5150"/>
      <c r="Q5150"/>
      <c r="R5150"/>
      <c r="S5150"/>
      <c r="T5150"/>
      <c r="U5150"/>
      <c r="V5150"/>
    </row>
    <row r="5151" spans="1:22" x14ac:dyDescent="0.2">
      <c r="A5151"/>
      <c r="B5151"/>
      <c r="D5151"/>
      <c r="F5151"/>
      <c r="G5151"/>
      <c r="H5151"/>
      <c r="I5151"/>
      <c r="J5151"/>
      <c r="K5151"/>
      <c r="L5151"/>
      <c r="M5151"/>
      <c r="N5151"/>
      <c r="O5151"/>
      <c r="P5151"/>
      <c r="Q5151"/>
      <c r="R5151"/>
      <c r="S5151"/>
      <c r="T5151"/>
      <c r="U5151"/>
      <c r="V5151"/>
    </row>
    <row r="5152" spans="1:22" x14ac:dyDescent="0.2">
      <c r="A5152"/>
      <c r="B5152"/>
      <c r="D5152"/>
      <c r="F5152"/>
      <c r="G5152"/>
      <c r="H5152"/>
      <c r="I5152"/>
      <c r="J5152"/>
      <c r="K5152"/>
      <c r="L5152"/>
      <c r="M5152"/>
      <c r="N5152"/>
      <c r="O5152"/>
      <c r="P5152"/>
      <c r="Q5152"/>
      <c r="R5152"/>
      <c r="S5152"/>
      <c r="T5152"/>
      <c r="U5152"/>
      <c r="V5152"/>
    </row>
  </sheetData>
  <mergeCells count="1">
    <mergeCell ref="Z3:AA3"/>
  </mergeCells>
  <conditionalFormatting sqref="Y6:Y4870">
    <cfRule type="cellIs" dxfId="1" priority="1" operator="equal">
      <formula>0</formula>
    </cfRule>
    <cfRule type="cellIs" dxfId="0" priority="2" operator="greaterThan">
      <formula>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4</vt:i4>
      </vt:variant>
    </vt:vector>
  </HeadingPairs>
  <TitlesOfParts>
    <vt:vector size="4" baseType="lpstr">
      <vt:lpstr>Uitleg tabbladen</vt:lpstr>
      <vt:lpstr>Stamgegevens</vt:lpstr>
      <vt:lpstr>Berekening CO2- uitstoot</vt:lpstr>
      <vt:lpstr>Drop frequency Tool</vt:lpstr>
    </vt:vector>
  </TitlesOfParts>
  <Company>Colgate Palmolive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xinzhen vermeulen</dc:creator>
  <cp:lastModifiedBy>Gootjes, Misha</cp:lastModifiedBy>
  <dcterms:created xsi:type="dcterms:W3CDTF">2024-01-04T12:31:43Z</dcterms:created>
  <dcterms:modified xsi:type="dcterms:W3CDTF">2024-03-04T21:57:03Z</dcterms:modified>
</cp:coreProperties>
</file>